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TFX5450UC\OneDrive\바탕 화면\과제\역기획서_블루\"/>
    </mc:Choice>
  </mc:AlternateContent>
  <xr:revisionPtr revIDLastSave="0" documentId="13_ncr:1_{BA1C89A7-F68C-4CCB-89FD-D154C4DEF0D5}" xr6:coauthVersionLast="47" xr6:coauthVersionMax="47" xr10:uidLastSave="{00000000-0000-0000-0000-000000000000}"/>
  <bookViews>
    <workbookView xWindow="-108" yWindow="-108" windowWidth="23256" windowHeight="12456" tabRatio="864" firstSheet="12" activeTab="20" xr2:uid="{00000000-000D-0000-FFFF-FFFF00000000}"/>
  </bookViews>
  <sheets>
    <sheet name="DATA" sheetId="32" r:id="rId1"/>
    <sheet name="COMMON" sheetId="16" r:id="rId2"/>
    <sheet name="INDEX" sheetId="1" r:id="rId3"/>
    <sheet name="WEAPON" sheetId="2" r:id="rId4"/>
    <sheet name="WEAPON_STATUS" sheetId="4" r:id="rId5"/>
    <sheet name="WEAPON_LIMIT_BREAK" sheetId="6" r:id="rId6"/>
    <sheet name="SKILL_REINFORCE" sheetId="15" r:id="rId7"/>
    <sheet name="WARFARE_REINFORCE" sheetId="19" r:id="rId8"/>
    <sheet name="WEAPON_EXP_INFO" sheetId="5" r:id="rId9"/>
    <sheet name="STUDENT" sheetId="27" r:id="rId10"/>
    <sheet name="STUDENT_SPEECH" sheetId="21" r:id="rId11"/>
    <sheet name="STUDENT_UNIQUE_ITEM" sheetId="28" r:id="rId12"/>
    <sheet name="STUDENT_UNIQUE_LIMIT_BREAK" sheetId="29" r:id="rId13"/>
    <sheet name="UNIQUE_SKILL_REINFORCE" sheetId="31" r:id="rId14"/>
    <sheet name="ITEM" sheetId="12" r:id="rId15"/>
    <sheet name="GAIN_INFO" sheetId="26" r:id="rId16"/>
    <sheet name="EQUIPMENT" sheetId="7" r:id="rId17"/>
    <sheet name="EQUIPMENT_REINFORCE" sheetId="8" r:id="rId18"/>
    <sheet name="EQUIPMENT_LIMIT_BREAK" sheetId="9" r:id="rId19"/>
    <sheet name="STAGE" sheetId="24" r:id="rId20"/>
    <sheet name="STRING" sheetId="13" r:id="rId21"/>
  </sheets>
  <externalReferences>
    <externalReference r:id="rId22"/>
  </externalReferences>
  <definedNames>
    <definedName name="_xlnm._FilterDatabase" localSheetId="15" hidden="1">GAIN_INFO!$A$1:$H$1402</definedName>
    <definedName name="_xlnm._FilterDatabase" localSheetId="6" hidden="1">SKILL_REINFORCE!$A$1:$J$963</definedName>
    <definedName name="_xlnm._FilterDatabase" localSheetId="3" hidden="1">WEAPON!$A$1:$J$99</definedName>
    <definedName name="_xlnm._FilterDatabase" localSheetId="5" hidden="1">WEAPON_LIMIT_BREAK!$A$1:$J$291</definedName>
    <definedName name="AREA_CATEGORY">INDEX!$F$514:$G$515</definedName>
    <definedName name="EQUIPMENT_SLOT">INDEX!$B$410:$C$414</definedName>
    <definedName name="EQUIPMENT_TIER">INDEX!$F$410:$G$417</definedName>
    <definedName name="GAIN_TYPE">INDEX!$B$514:$C$536</definedName>
    <definedName name="ID규칙_고유무기_아이디_단위">INDEX!$L$6</definedName>
    <definedName name="ID규칙_기본능력치그룹_단위" localSheetId="0">[1]INDEX!$L$39</definedName>
    <definedName name="ID규칙_기본능력치그룹_단위">INDEX!$L$39</definedName>
    <definedName name="ID규칙_대사_그룹_단위" localSheetId="0">[1]INDEX!$L$231</definedName>
    <definedName name="ID규칙_대사_그룹_단위">INDEX!$L$231</definedName>
    <definedName name="ID규칙_대상_장비_아이디_단위">INDEX!$L$471</definedName>
    <definedName name="ID규칙_등급_단위" localSheetId="0">[1]INDEX!$L$159</definedName>
    <definedName name="ID규칙_등급_단위">INDEX!$L$159</definedName>
    <definedName name="ID규칙_사용학생_아이디_단위" localSheetId="0">[1]INDEX!$L$5</definedName>
    <definedName name="ID규칙_사용학생_아이디_단위">INDEX!$L$5</definedName>
    <definedName name="ID규칙_스테이지_난이도_단위">INDEX!$L$544</definedName>
    <definedName name="ID규칙_스테이지_아이디_단위">INDEX!$L$543</definedName>
    <definedName name="ID규칙_스테이지_챕터_단위">INDEX!$L$545</definedName>
    <definedName name="ID규칙_슬롯_단위">INDEX!$L$393</definedName>
    <definedName name="ID규칙_아이템_구분_단위" localSheetId="0">[1]INDEX!$L$562</definedName>
    <definedName name="ID규칙_아이템_구분_단위">INDEX!$L$562</definedName>
    <definedName name="ID규칙_아이템_타입_단위" localSheetId="0">[1]INDEX!$L$563</definedName>
    <definedName name="ID규칙_아이템_타입_단위">INDEX!$L$563</definedName>
    <definedName name="ID규칙_애용품_강화_스킬_그룹_단위" localSheetId="0">[1]INDEX!$L$340</definedName>
    <definedName name="ID규칙_애용품_강화_스킬_그룹_단위">INDEX!$L$340</definedName>
    <definedName name="ID규칙_애용품_그룹_단위" localSheetId="0">[1]INDEX!$L$283</definedName>
    <definedName name="ID규칙_애용품_그룹_단위">INDEX!$L$283</definedName>
    <definedName name="ID규칙_애용품_아이디_단위" localSheetId="0">[1]INDEX!$L$282</definedName>
    <definedName name="ID규칙_애용품_아이디_단위">INDEX!$L$282</definedName>
    <definedName name="ID규칙_애용품_티어_단위" localSheetId="0">[1]INDEX!$L$283</definedName>
    <definedName name="ID규칙_애용품_티어_단위">INDEX!$L$283</definedName>
    <definedName name="ID규칙_장비_아이디_단위">INDEX!$L$392</definedName>
    <definedName name="ID규칙_장비성장_그룹_단위">INDEX!$L$424</definedName>
    <definedName name="ID규칙_장비성장_티어_단위">INDEX!$L$425</definedName>
    <definedName name="ID규칙_티어_단위">INDEX!$L$394</definedName>
    <definedName name="ID규칙_학생_등급_단위" localSheetId="0">[1]INDEX!$L$183</definedName>
    <definedName name="ID규칙_학생_등급_단위">INDEX!$L$183</definedName>
    <definedName name="ID규칙_학생_상세_역할_단위" localSheetId="0">[1]INDEX!$L$182</definedName>
    <definedName name="ID규칙_학생_상세_역할_단위">INDEX!$L$182</definedName>
    <definedName name="ID규칙_학생_역할_단위" localSheetId="0">[1]INDEX!$L$181</definedName>
    <definedName name="ID규칙_학생_역할_단위">INDEX!$L$181</definedName>
    <definedName name="ID규칙_한계_해방_그룹_단위" localSheetId="0">[1]INDEX!$L$67</definedName>
    <definedName name="ID규칙_한계_해방_그룹_단위">INDEX!$L$67</definedName>
    <definedName name="ID규칙_획득처_그룹_단위" localSheetId="0">[1]INDEX!$L$502</definedName>
    <definedName name="ID규칙_획득처_그룹_단위">INDEX!$L$502</definedName>
    <definedName name="INDEX_WEAPON_TYPE">INDEX!$B$22:$D$32</definedName>
    <definedName name="ITEM_FILTER">INDEX!$B$577:$C$582</definedName>
    <definedName name="ITEM_TYPE">INDEX!$F$577:$G$592</definedName>
    <definedName name="LINK_STUDENT_SPEECH">STRING!$A$305:$B$5017</definedName>
    <definedName name="MAIN_STATS_TYPE">INDEX!$B$448:$C$464</definedName>
    <definedName name="SKILL_TYPE" localSheetId="0">[1]INDEX!$B$107:$C$128</definedName>
    <definedName name="SKILL_TYPE">INDEX!$B$107:$C$128</definedName>
    <definedName name="SPEECH_MAIN_TYPE" localSheetId="0">[1]INDEX!$B$245:$C$252</definedName>
    <definedName name="SPEECH_MAIN_TYPE">INDEX!$B$245:$C$252</definedName>
    <definedName name="SPEECH_SUB_TYPE" localSheetId="0">[1]INDEX!$F$245:$G$275</definedName>
    <definedName name="SPEECH_SUB_TYPE">INDEX!$F$245:$G$275</definedName>
    <definedName name="STAGE_DIFFICULTY">INDEX!$B$554:$C$555</definedName>
    <definedName name="STATS_TYPE" localSheetId="0">[1]INDEX!$B$58:$C$60</definedName>
    <definedName name="STATS_TYPE">INDEX!$B$58:$C$60</definedName>
    <definedName name="UNIQUE_CONDITION_TYPE" localSheetId="0">[1]INDEX!$B$364:$C$371</definedName>
    <definedName name="UNIQUE_CONDITION_TYPE">INDEX!$B$364:$C$371</definedName>
    <definedName name="UNIQUE_OPTION_TYPE" localSheetId="0">[1]INDEX!$F$364:$G$385</definedName>
    <definedName name="UNIQUE_OPTION_TYPE">INDEX!$F$364:$G$385</definedName>
    <definedName name="UNIQUE_SUB_OPTION_TYPE" localSheetId="0">[1]INDEX!$F$324:$G$333</definedName>
    <definedName name="UNIQUE_SUB_OPTION_TYPE">INDEX!$F$324:$G$333</definedName>
    <definedName name="링크_GAIN_INFO">GAIN_INFO!$A$1</definedName>
    <definedName name="링크_ITEM">ITEM!$A$1</definedName>
    <definedName name="링크_SKILL_REINFORCE">SKILL_REINFORCE!$A$1</definedName>
    <definedName name="링크_STUDENT">STUDENT!$A$1</definedName>
    <definedName name="링크_STUDENT_LIMIT_BREAK">STUDENT_UNIQUE_LIMIT_BREAK!$A$1</definedName>
    <definedName name="링크_STUDENT_SPEECH">STUDENT_SPEECH!$A$1</definedName>
    <definedName name="링크_STUDENT_UNIQUE_ITEM">STUDENT_UNIQUE_ITEM!$A$1</definedName>
    <definedName name="링크_UNIQUE_SKILL_REINFORCE">UNIQUE_SKILL_REINFORCE!$A$1</definedName>
    <definedName name="링크_WARFARE_REINFORCE">WARFARE_REINFORCE!$A$1</definedName>
    <definedName name="링크_WEAPON">WEAPON!$A$1</definedName>
    <definedName name="링크_WEAPON_EXP_INFO">WEAPON_EXP_INFO!$A$1</definedName>
    <definedName name="링크_WEAPON_LIMIT_BREAK">WEAPON_LIMIT_BREAK!$A$1</definedName>
    <definedName name="링크_WEAPON_STATUS">WEAPON_STATUS!$A$1</definedName>
    <definedName name="상성_강화_아이디_단위" localSheetId="0">[1]INDEX!$L$135</definedName>
    <definedName name="상성_강화_아이디_단위">INDEX!$L$135</definedName>
    <definedName name="상성_강화_장소_타입" localSheetId="0">[1]INDEX!$B$147:$C$149</definedName>
    <definedName name="상성_강화_장소_타입">INDEX!$B$147:$C$149</definedName>
    <definedName name="상성_등급_단위" localSheetId="0">[1]INDEX!$F$216:$G$221</definedName>
    <definedName name="상성_등급_단위">INDEX!$F$216:$G$221</definedName>
    <definedName name="스킬_강화_그룹_단위" localSheetId="0">[1]INDEX!$L$92</definedName>
    <definedName name="스킬_강화_그룹_단위">INDEX!$L$92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 i="6" l="1"/>
  <c r="F9" i="6"/>
  <c r="F10" i="6" s="1"/>
  <c r="F11" i="6" s="1"/>
  <c r="F12" i="6" s="1"/>
  <c r="F13" i="6" s="1"/>
  <c r="F14" i="6" s="1"/>
  <c r="F15" i="6" s="1"/>
  <c r="F16" i="6" s="1"/>
  <c r="F17" i="6" s="1"/>
  <c r="F18" i="6" s="1"/>
  <c r="F19" i="6" s="1"/>
  <c r="F20" i="6" s="1"/>
  <c r="F21" i="6" s="1"/>
  <c r="F22" i="6" s="1"/>
  <c r="F23" i="6" s="1"/>
  <c r="F24" i="6" s="1"/>
  <c r="F25" i="6" s="1"/>
  <c r="F26" i="6" s="1"/>
  <c r="F27" i="6" s="1"/>
  <c r="F28" i="6" s="1"/>
  <c r="F29" i="6" s="1"/>
  <c r="F30" i="6" s="1"/>
  <c r="F31" i="6" s="1"/>
  <c r="F32" i="6" s="1"/>
  <c r="F33" i="6" s="1"/>
  <c r="F34" i="6" s="1"/>
  <c r="F35" i="6" s="1"/>
  <c r="F36" i="6" s="1"/>
  <c r="F37" i="6" s="1"/>
  <c r="F38" i="6" s="1"/>
  <c r="F39" i="6" s="1"/>
  <c r="F40" i="6" s="1"/>
  <c r="F41" i="6" s="1"/>
  <c r="F42" i="6" s="1"/>
  <c r="F43" i="6" s="1"/>
  <c r="F44" i="6" s="1"/>
  <c r="F45" i="6" s="1"/>
  <c r="F46" i="6" s="1"/>
  <c r="F47" i="6" s="1"/>
  <c r="F48" i="6" s="1"/>
  <c r="F49" i="6" s="1"/>
  <c r="F50" i="6" s="1"/>
  <c r="F51" i="6" s="1"/>
  <c r="F52" i="6" s="1"/>
  <c r="F53" i="6" s="1"/>
  <c r="F54" i="6" s="1"/>
  <c r="F55" i="6" s="1"/>
  <c r="F56" i="6" s="1"/>
  <c r="F57" i="6" s="1"/>
  <c r="F58" i="6" s="1"/>
  <c r="F59" i="6" s="1"/>
  <c r="F60" i="6" s="1"/>
  <c r="F61" i="6" s="1"/>
  <c r="F62" i="6" s="1"/>
  <c r="F63" i="6" s="1"/>
  <c r="F64" i="6" s="1"/>
  <c r="F65" i="6" s="1"/>
  <c r="F66" i="6" s="1"/>
  <c r="F67" i="6" s="1"/>
  <c r="F68" i="6" s="1"/>
  <c r="F69" i="6" s="1"/>
  <c r="F70" i="6" s="1"/>
  <c r="F71" i="6" s="1"/>
  <c r="F72" i="6" s="1"/>
  <c r="F73" i="6" s="1"/>
  <c r="F74" i="6" s="1"/>
  <c r="F75" i="6" s="1"/>
  <c r="F76" i="6" s="1"/>
  <c r="F77" i="6" s="1"/>
  <c r="F78" i="6" s="1"/>
  <c r="F79" i="6" s="1"/>
  <c r="F80" i="6" s="1"/>
  <c r="F81" i="6" s="1"/>
  <c r="F82" i="6" s="1"/>
  <c r="F83" i="6" s="1"/>
  <c r="F84" i="6" s="1"/>
  <c r="F85" i="6" s="1"/>
  <c r="F86" i="6" s="1"/>
  <c r="F87" i="6" s="1"/>
  <c r="F88" i="6" s="1"/>
  <c r="F89" i="6" s="1"/>
  <c r="F90" i="6" s="1"/>
  <c r="F91" i="6" s="1"/>
  <c r="F92" i="6" s="1"/>
  <c r="F93" i="6" s="1"/>
  <c r="F94" i="6" s="1"/>
  <c r="F95" i="6" s="1"/>
  <c r="F96" i="6" s="1"/>
  <c r="F97" i="6" s="1"/>
  <c r="F98" i="6" s="1"/>
  <c r="F99" i="6" s="1"/>
  <c r="F100" i="6" s="1"/>
  <c r="F101" i="6" s="1"/>
  <c r="F102" i="6" s="1"/>
  <c r="F103" i="6" s="1"/>
  <c r="F104" i="6" s="1"/>
  <c r="F105" i="6" s="1"/>
  <c r="F106" i="6" s="1"/>
  <c r="F107" i="6" s="1"/>
  <c r="F108" i="6" s="1"/>
  <c r="F109" i="6" s="1"/>
  <c r="F110" i="6" s="1"/>
  <c r="F111" i="6" s="1"/>
  <c r="F112" i="6" s="1"/>
  <c r="F113" i="6" s="1"/>
  <c r="F114" i="6" s="1"/>
  <c r="F115" i="6" s="1"/>
  <c r="F116" i="6" s="1"/>
  <c r="F117" i="6" s="1"/>
  <c r="F118" i="6" s="1"/>
  <c r="F119" i="6" s="1"/>
  <c r="F120" i="6" s="1"/>
  <c r="F121" i="6" s="1"/>
  <c r="F122" i="6" s="1"/>
  <c r="F123" i="6" s="1"/>
  <c r="F124" i="6" s="1"/>
  <c r="F125" i="6" s="1"/>
  <c r="F126" i="6" s="1"/>
  <c r="F127" i="6" s="1"/>
  <c r="F128" i="6" s="1"/>
  <c r="F129" i="6" s="1"/>
  <c r="F130" i="6" s="1"/>
  <c r="F131" i="6" s="1"/>
  <c r="F132" i="6" s="1"/>
  <c r="F133" i="6" s="1"/>
  <c r="F134" i="6" s="1"/>
  <c r="F135" i="6" s="1"/>
  <c r="F136" i="6" s="1"/>
  <c r="F137" i="6" s="1"/>
  <c r="F138" i="6" s="1"/>
  <c r="F139" i="6" s="1"/>
  <c r="F140" i="6" s="1"/>
  <c r="F141" i="6" s="1"/>
  <c r="F142" i="6" s="1"/>
  <c r="F143" i="6" s="1"/>
  <c r="F144" i="6" s="1"/>
  <c r="F145" i="6" s="1"/>
  <c r="F146" i="6" s="1"/>
  <c r="F147" i="6" s="1"/>
  <c r="F148" i="6" s="1"/>
  <c r="F149" i="6" s="1"/>
  <c r="F150" i="6" s="1"/>
  <c r="F151" i="6" s="1"/>
  <c r="F152" i="6" s="1"/>
  <c r="F153" i="6" s="1"/>
  <c r="F154" i="6" s="1"/>
  <c r="F155" i="6" s="1"/>
  <c r="F156" i="6" s="1"/>
  <c r="F157" i="6" s="1"/>
  <c r="F158" i="6" s="1"/>
  <c r="F159" i="6" s="1"/>
  <c r="F160" i="6" s="1"/>
  <c r="F161" i="6" s="1"/>
  <c r="F162" i="6" s="1"/>
  <c r="F163" i="6" s="1"/>
  <c r="F164" i="6" s="1"/>
  <c r="F165" i="6" s="1"/>
  <c r="F166" i="6" s="1"/>
  <c r="F167" i="6" s="1"/>
  <c r="F168" i="6" s="1"/>
  <c r="F169" i="6" s="1"/>
  <c r="F170" i="6" s="1"/>
  <c r="F171" i="6" s="1"/>
  <c r="F172" i="6" s="1"/>
  <c r="F173" i="6" s="1"/>
  <c r="F174" i="6" s="1"/>
  <c r="F175" i="6" s="1"/>
  <c r="F176" i="6" s="1"/>
  <c r="F177" i="6" s="1"/>
  <c r="F178" i="6" s="1"/>
  <c r="F179" i="6" s="1"/>
  <c r="F180" i="6" s="1"/>
  <c r="F181" i="6" s="1"/>
  <c r="F182" i="6" s="1"/>
  <c r="F183" i="6" s="1"/>
  <c r="F184" i="6" s="1"/>
  <c r="F185" i="6" s="1"/>
  <c r="F186" i="6" s="1"/>
  <c r="F187" i="6" s="1"/>
  <c r="F188" i="6" s="1"/>
  <c r="F189" i="6" s="1"/>
  <c r="F190" i="6" s="1"/>
  <c r="F191" i="6" s="1"/>
  <c r="F192" i="6" s="1"/>
  <c r="F193" i="6" s="1"/>
  <c r="F194" i="6" s="1"/>
  <c r="F195" i="6" s="1"/>
  <c r="F196" i="6" s="1"/>
  <c r="F197" i="6" s="1"/>
  <c r="F198" i="6" s="1"/>
  <c r="F199" i="6" s="1"/>
  <c r="F200" i="6" s="1"/>
  <c r="F201" i="6" s="1"/>
  <c r="F202" i="6" s="1"/>
  <c r="F203" i="6" s="1"/>
  <c r="F204" i="6" s="1"/>
  <c r="F205" i="6" s="1"/>
  <c r="F206" i="6" s="1"/>
  <c r="F207" i="6" s="1"/>
  <c r="F208" i="6" s="1"/>
  <c r="F209" i="6" s="1"/>
  <c r="F210" i="6" s="1"/>
  <c r="F211" i="6" s="1"/>
  <c r="F212" i="6" s="1"/>
  <c r="F213" i="6" s="1"/>
  <c r="F214" i="6" s="1"/>
  <c r="F215" i="6" s="1"/>
  <c r="F216" i="6" s="1"/>
  <c r="F217" i="6" s="1"/>
  <c r="F218" i="6" s="1"/>
  <c r="F219" i="6" s="1"/>
  <c r="F220" i="6" s="1"/>
  <c r="F221" i="6" s="1"/>
  <c r="F222" i="6" s="1"/>
  <c r="F223" i="6" s="1"/>
  <c r="F224" i="6" s="1"/>
  <c r="F225" i="6" s="1"/>
  <c r="F226" i="6" s="1"/>
  <c r="F227" i="6" s="1"/>
  <c r="F228" i="6" s="1"/>
  <c r="F229" i="6" s="1"/>
  <c r="F230" i="6" s="1"/>
  <c r="F231" i="6" s="1"/>
  <c r="F232" i="6" s="1"/>
  <c r="F233" i="6" s="1"/>
  <c r="F234" i="6" s="1"/>
  <c r="F235" i="6" s="1"/>
  <c r="F236" i="6" s="1"/>
  <c r="F237" i="6" s="1"/>
  <c r="F238" i="6" s="1"/>
  <c r="F239" i="6" s="1"/>
  <c r="F240" i="6" s="1"/>
  <c r="F241" i="6" s="1"/>
  <c r="F242" i="6" s="1"/>
  <c r="F243" i="6" s="1"/>
  <c r="F244" i="6" s="1"/>
  <c r="F245" i="6" s="1"/>
  <c r="F246" i="6" s="1"/>
  <c r="F247" i="6" s="1"/>
  <c r="F248" i="6" s="1"/>
  <c r="F249" i="6" s="1"/>
  <c r="F250" i="6" s="1"/>
  <c r="F251" i="6" s="1"/>
  <c r="F252" i="6" s="1"/>
  <c r="F253" i="6" s="1"/>
  <c r="F254" i="6" s="1"/>
  <c r="F255" i="6" s="1"/>
  <c r="F256" i="6" s="1"/>
  <c r="F257" i="6" s="1"/>
  <c r="F258" i="6" s="1"/>
  <c r="F259" i="6" s="1"/>
  <c r="F260" i="6" s="1"/>
  <c r="F261" i="6" s="1"/>
  <c r="F262" i="6" s="1"/>
  <c r="F263" i="6" s="1"/>
  <c r="F264" i="6" s="1"/>
  <c r="F265" i="6" s="1"/>
  <c r="F266" i="6" s="1"/>
  <c r="F267" i="6" s="1"/>
  <c r="F268" i="6" s="1"/>
  <c r="F269" i="6" s="1"/>
  <c r="F270" i="6" s="1"/>
  <c r="F271" i="6" s="1"/>
  <c r="F272" i="6" s="1"/>
  <c r="F273" i="6" s="1"/>
  <c r="F274" i="6" s="1"/>
  <c r="F275" i="6" s="1"/>
  <c r="F276" i="6" s="1"/>
  <c r="F277" i="6" s="1"/>
  <c r="F278" i="6" s="1"/>
  <c r="F279" i="6" s="1"/>
  <c r="F280" i="6" s="1"/>
  <c r="F281" i="6" s="1"/>
  <c r="F282" i="6" s="1"/>
  <c r="F283" i="6" s="1"/>
  <c r="F284" i="6" s="1"/>
  <c r="F285" i="6" s="1"/>
  <c r="F286" i="6" s="1"/>
  <c r="F287" i="6" s="1"/>
  <c r="F288" i="6" s="1"/>
  <c r="F289" i="6" s="1"/>
  <c r="F290" i="6" s="1"/>
  <c r="F291" i="6" s="1"/>
  <c r="F7" i="6"/>
  <c r="F5" i="24" l="1"/>
  <c r="F6" i="24"/>
  <c r="F7" i="24"/>
  <c r="F8" i="24"/>
  <c r="F9" i="24"/>
  <c r="F10" i="24"/>
  <c r="F11" i="24"/>
  <c r="F12" i="24"/>
  <c r="F13" i="24"/>
  <c r="F14" i="24"/>
  <c r="F15" i="24"/>
  <c r="F16" i="24"/>
  <c r="F17" i="24"/>
  <c r="F18" i="24"/>
  <c r="F19" i="24"/>
  <c r="F20" i="24"/>
  <c r="F21" i="24"/>
  <c r="F22" i="24"/>
  <c r="F23" i="24"/>
  <c r="F24" i="24"/>
  <c r="F25" i="24"/>
  <c r="F26" i="24"/>
  <c r="F27" i="24"/>
  <c r="F28" i="24"/>
  <c r="F29" i="24"/>
  <c r="F30" i="24"/>
  <c r="F31" i="24"/>
  <c r="F32" i="24"/>
  <c r="F33" i="24"/>
  <c r="F34" i="24"/>
  <c r="F35" i="24"/>
  <c r="F36" i="24"/>
  <c r="F37" i="24"/>
  <c r="F38" i="24"/>
  <c r="F39" i="24"/>
  <c r="F40" i="24"/>
  <c r="F41" i="24"/>
  <c r="F42" i="24"/>
  <c r="F43" i="24"/>
  <c r="F44" i="24"/>
  <c r="F45" i="24"/>
  <c r="F46" i="24"/>
  <c r="F47" i="24"/>
  <c r="F48" i="24"/>
  <c r="F49" i="24"/>
  <c r="F50" i="24"/>
  <c r="F51" i="24"/>
  <c r="F52" i="24"/>
  <c r="F53" i="24"/>
  <c r="F54" i="24"/>
  <c r="F55" i="24"/>
  <c r="F56" i="24"/>
  <c r="F57" i="24"/>
  <c r="F58" i="24"/>
  <c r="F59" i="24"/>
  <c r="F60" i="24"/>
  <c r="F61" i="24"/>
  <c r="F62" i="24"/>
  <c r="F63" i="24"/>
  <c r="F64" i="24"/>
  <c r="F65" i="24"/>
  <c r="F66" i="24"/>
  <c r="F67" i="24"/>
  <c r="F68" i="24"/>
  <c r="F69" i="24"/>
  <c r="F70" i="24"/>
  <c r="F71" i="24"/>
  <c r="F72" i="24"/>
  <c r="F73" i="24"/>
  <c r="F74" i="24"/>
  <c r="F75" i="24"/>
  <c r="F76" i="24"/>
  <c r="F77" i="24"/>
  <c r="F78" i="24"/>
  <c r="F79" i="24"/>
  <c r="F80" i="24"/>
  <c r="F81" i="24"/>
  <c r="F82" i="24"/>
  <c r="F83" i="24"/>
  <c r="F84" i="24"/>
  <c r="F85" i="24"/>
  <c r="F86" i="24"/>
  <c r="F87" i="24"/>
  <c r="F88" i="24"/>
  <c r="F89" i="24"/>
  <c r="F90" i="24"/>
  <c r="F91" i="24"/>
  <c r="F92" i="24"/>
  <c r="F93" i="24"/>
  <c r="F94" i="24"/>
  <c r="F95" i="24"/>
  <c r="F96" i="24"/>
  <c r="F97" i="24"/>
  <c r="F98" i="24"/>
  <c r="F99" i="24"/>
  <c r="F100" i="24"/>
  <c r="F101" i="24"/>
  <c r="F102" i="24"/>
  <c r="F103" i="24"/>
  <c r="F104" i="24"/>
  <c r="F105" i="24"/>
  <c r="F106" i="24"/>
  <c r="F107" i="24"/>
  <c r="F108" i="24"/>
  <c r="F109" i="24"/>
  <c r="F110" i="24"/>
  <c r="F111" i="24"/>
  <c r="F112" i="24"/>
  <c r="F113" i="24"/>
  <c r="F114" i="24"/>
  <c r="F115" i="24"/>
  <c r="F116" i="24"/>
  <c r="F117" i="24"/>
  <c r="F118" i="24"/>
  <c r="F119" i="24"/>
  <c r="F120" i="24"/>
  <c r="F121" i="24"/>
  <c r="F122" i="24"/>
  <c r="F123" i="24"/>
  <c r="F124" i="24"/>
  <c r="F125" i="24"/>
  <c r="F126" i="24"/>
  <c r="F127" i="24"/>
  <c r="F128" i="24"/>
  <c r="F129" i="24"/>
  <c r="F130" i="24"/>
  <c r="F131" i="24"/>
  <c r="F132" i="24"/>
  <c r="F133" i="24"/>
  <c r="F134" i="24"/>
  <c r="F135" i="24"/>
  <c r="F136" i="24"/>
  <c r="F137" i="24"/>
  <c r="F138" i="24"/>
  <c r="F139" i="24"/>
  <c r="F140" i="24"/>
  <c r="F141" i="24"/>
  <c r="F142" i="24"/>
  <c r="F143" i="24"/>
  <c r="F144" i="24"/>
  <c r="F145" i="24"/>
  <c r="F146" i="24"/>
  <c r="F147" i="24"/>
  <c r="F148" i="24"/>
  <c r="F149" i="24"/>
  <c r="F150" i="24"/>
  <c r="F151" i="24"/>
  <c r="F152" i="24"/>
  <c r="F153" i="24"/>
  <c r="F154" i="24"/>
  <c r="F155" i="24"/>
  <c r="F156" i="24"/>
  <c r="F157" i="24"/>
  <c r="F158" i="24"/>
  <c r="F159" i="24"/>
  <c r="F160" i="24"/>
  <c r="F161" i="24"/>
  <c r="F162" i="24"/>
  <c r="F163" i="24"/>
  <c r="F164" i="24"/>
  <c r="F165" i="24"/>
  <c r="F166" i="24"/>
  <c r="F167" i="24"/>
  <c r="F168" i="24"/>
  <c r="F169" i="24"/>
  <c r="F170" i="24"/>
  <c r="F171" i="24"/>
  <c r="F172" i="24"/>
  <c r="F173" i="24"/>
  <c r="F174" i="24"/>
  <c r="F175" i="24"/>
  <c r="F176" i="24"/>
  <c r="F177" i="24"/>
  <c r="F178" i="24"/>
  <c r="F179" i="24"/>
  <c r="F180" i="24"/>
  <c r="F181" i="24"/>
  <c r="F182" i="24"/>
  <c r="F183" i="24"/>
  <c r="F184" i="24"/>
  <c r="F185" i="24"/>
  <c r="F186" i="24"/>
  <c r="F187" i="24"/>
  <c r="F188" i="24"/>
  <c r="F189" i="24"/>
  <c r="F190" i="24"/>
  <c r="F191" i="24"/>
  <c r="F192" i="24"/>
  <c r="F193" i="24"/>
  <c r="F194" i="24"/>
  <c r="F195" i="24"/>
  <c r="F196" i="24"/>
  <c r="F197" i="24"/>
  <c r="F198" i="24"/>
  <c r="F199" i="24"/>
  <c r="F200" i="24"/>
  <c r="F201" i="24"/>
  <c r="F202" i="24"/>
  <c r="F203" i="24"/>
  <c r="F204" i="24"/>
  <c r="F205" i="24"/>
  <c r="F206" i="24"/>
  <c r="F207" i="24"/>
  <c r="F208" i="24"/>
  <c r="F209" i="24"/>
  <c r="F210" i="24"/>
  <c r="F211" i="24"/>
  <c r="F212" i="24"/>
  <c r="F213" i="24"/>
  <c r="F214" i="24"/>
  <c r="F215" i="24"/>
  <c r="F216" i="24"/>
  <c r="F217" i="24"/>
  <c r="F218" i="24"/>
  <c r="F219" i="24"/>
  <c r="F220" i="24"/>
  <c r="F221" i="24"/>
  <c r="F222" i="24"/>
  <c r="F223" i="24"/>
  <c r="F224" i="24"/>
  <c r="F225" i="24"/>
  <c r="F226" i="24"/>
  <c r="F227" i="24"/>
  <c r="F228" i="24"/>
  <c r="F229" i="24"/>
  <c r="F230" i="24"/>
  <c r="F231" i="24"/>
  <c r="F232" i="24"/>
  <c r="F233" i="24"/>
  <c r="F4" i="24"/>
  <c r="A4" i="24"/>
  <c r="M10" i="9"/>
  <c r="M17" i="9"/>
  <c r="M24" i="9"/>
  <c r="M31" i="9"/>
  <c r="M38" i="9"/>
  <c r="M45" i="9"/>
  <c r="M52" i="9"/>
  <c r="M59" i="9"/>
  <c r="M66" i="9"/>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126" i="7"/>
  <c r="A127" i="7"/>
  <c r="A128" i="7"/>
  <c r="A129" i="7"/>
  <c r="A130" i="7"/>
  <c r="A131" i="7"/>
  <c r="A132" i="7"/>
  <c r="A133" i="7"/>
  <c r="A134" i="7"/>
  <c r="A135" i="7"/>
  <c r="A136" i="7"/>
  <c r="A137" i="7"/>
  <c r="A138" i="7"/>
  <c r="A139" i="7"/>
  <c r="A140" i="7"/>
  <c r="A4" i="7"/>
  <c r="A5" i="27"/>
  <c r="A6" i="27"/>
  <c r="A7" i="27"/>
  <c r="A7" i="19" s="1"/>
  <c r="A8" i="27"/>
  <c r="A9" i="27"/>
  <c r="A10" i="27"/>
  <c r="A10" i="19" s="1"/>
  <c r="A11" i="27"/>
  <c r="A11" i="19" s="1"/>
  <c r="A12" i="27"/>
  <c r="A12" i="19" s="1"/>
  <c r="A13" i="27"/>
  <c r="A13" i="19" s="1"/>
  <c r="A14" i="27"/>
  <c r="A14" i="19" s="1"/>
  <c r="A15" i="27"/>
  <c r="A15" i="19" s="1"/>
  <c r="A16" i="27"/>
  <c r="A16" i="19" s="1"/>
  <c r="A17" i="27"/>
  <c r="A17" i="19" s="1"/>
  <c r="A18" i="27"/>
  <c r="A18" i="19" s="1"/>
  <c r="A19" i="27"/>
  <c r="A19" i="19" s="1"/>
  <c r="A20" i="27"/>
  <c r="A20" i="19" s="1"/>
  <c r="A21" i="27"/>
  <c r="A21" i="19" s="1"/>
  <c r="A22" i="27"/>
  <c r="A22" i="19" s="1"/>
  <c r="A23" i="27"/>
  <c r="A23" i="19" s="1"/>
  <c r="A24" i="27"/>
  <c r="A24" i="19" s="1"/>
  <c r="A25" i="27"/>
  <c r="A25" i="19" s="1"/>
  <c r="A26" i="27"/>
  <c r="A26" i="19" s="1"/>
  <c r="A27" i="27"/>
  <c r="A27" i="19" s="1"/>
  <c r="A28" i="27"/>
  <c r="A28" i="19" s="1"/>
  <c r="A29" i="27"/>
  <c r="A29" i="19" s="1"/>
  <c r="A30" i="27"/>
  <c r="A30" i="19" s="1"/>
  <c r="A31" i="27"/>
  <c r="A31" i="19" s="1"/>
  <c r="A32" i="27"/>
  <c r="A32" i="19" s="1"/>
  <c r="A33" i="27"/>
  <c r="A33" i="19" s="1"/>
  <c r="A34" i="27"/>
  <c r="A34" i="19" s="1"/>
  <c r="A35" i="27"/>
  <c r="A35" i="19" s="1"/>
  <c r="A36" i="27"/>
  <c r="A36" i="19" s="1"/>
  <c r="A37" i="27"/>
  <c r="A37" i="19" s="1"/>
  <c r="A38" i="27"/>
  <c r="A38" i="19" s="1"/>
  <c r="A39" i="27"/>
  <c r="A39" i="19" s="1"/>
  <c r="A40" i="27"/>
  <c r="A40" i="19" s="1"/>
  <c r="A41" i="27"/>
  <c r="A41" i="19" s="1"/>
  <c r="A42" i="27"/>
  <c r="A42" i="19" s="1"/>
  <c r="A43" i="27"/>
  <c r="A43" i="19" s="1"/>
  <c r="A44" i="27"/>
  <c r="A44" i="19" s="1"/>
  <c r="A45" i="27"/>
  <c r="A45" i="19" s="1"/>
  <c r="A46" i="27"/>
  <c r="A46" i="19" s="1"/>
  <c r="A47" i="27"/>
  <c r="A47" i="19" s="1"/>
  <c r="A48" i="27"/>
  <c r="A48" i="19" s="1"/>
  <c r="A49" i="27"/>
  <c r="A49" i="19" s="1"/>
  <c r="A50" i="27"/>
  <c r="A50" i="19" s="1"/>
  <c r="A51" i="27"/>
  <c r="A51" i="19" s="1"/>
  <c r="A52" i="27"/>
  <c r="A52" i="19" s="1"/>
  <c r="A53" i="27"/>
  <c r="A53" i="19" s="1"/>
  <c r="A54" i="27"/>
  <c r="A54" i="19" s="1"/>
  <c r="A55" i="27"/>
  <c r="A55" i="19" s="1"/>
  <c r="A56" i="27"/>
  <c r="A56" i="19" s="1"/>
  <c r="A57" i="27"/>
  <c r="A57" i="19" s="1"/>
  <c r="A58" i="27"/>
  <c r="A58" i="19" s="1"/>
  <c r="A59" i="27"/>
  <c r="A59" i="19" s="1"/>
  <c r="A60" i="27"/>
  <c r="A60" i="19" s="1"/>
  <c r="A61" i="27"/>
  <c r="A61" i="19" s="1"/>
  <c r="A62" i="27"/>
  <c r="A62" i="19" s="1"/>
  <c r="A63" i="27"/>
  <c r="A63" i="19" s="1"/>
  <c r="A64" i="27"/>
  <c r="A64" i="19" s="1"/>
  <c r="A65" i="27"/>
  <c r="A65" i="19" s="1"/>
  <c r="A66" i="27"/>
  <c r="A66" i="19" s="1"/>
  <c r="A67" i="27"/>
  <c r="A67" i="19" s="1"/>
  <c r="A68" i="27"/>
  <c r="A68" i="19" s="1"/>
  <c r="A69" i="27"/>
  <c r="A69" i="19" s="1"/>
  <c r="A70" i="27"/>
  <c r="A70" i="19" s="1"/>
  <c r="A71" i="27"/>
  <c r="A71" i="19" s="1"/>
  <c r="A72" i="27"/>
  <c r="A72" i="19" s="1"/>
  <c r="A73" i="27"/>
  <c r="A73" i="19" s="1"/>
  <c r="A74" i="27"/>
  <c r="A74" i="19" s="1"/>
  <c r="A75" i="27"/>
  <c r="A75" i="19" s="1"/>
  <c r="A76" i="27"/>
  <c r="A76" i="19" s="1"/>
  <c r="A77" i="27"/>
  <c r="A77" i="19" s="1"/>
  <c r="A78" i="27"/>
  <c r="A78" i="19" s="1"/>
  <c r="A79" i="27"/>
  <c r="A79" i="19" s="1"/>
  <c r="A80" i="27"/>
  <c r="A80" i="19" s="1"/>
  <c r="A81" i="27"/>
  <c r="A81" i="19" s="1"/>
  <c r="A82" i="27"/>
  <c r="A82" i="19" s="1"/>
  <c r="A83" i="27"/>
  <c r="A83" i="19" s="1"/>
  <c r="A84" i="27"/>
  <c r="A84" i="19" s="1"/>
  <c r="A85" i="27"/>
  <c r="A85" i="19" s="1"/>
  <c r="A86" i="27"/>
  <c r="A86" i="19" s="1"/>
  <c r="A87" i="27"/>
  <c r="A87" i="19" s="1"/>
  <c r="A88" i="27"/>
  <c r="A88" i="19" s="1"/>
  <c r="A89" i="27"/>
  <c r="A89" i="19" s="1"/>
  <c r="A90" i="27"/>
  <c r="A90" i="19" s="1"/>
  <c r="A91" i="27"/>
  <c r="A91" i="19" s="1"/>
  <c r="A92" i="27"/>
  <c r="A92" i="19" s="1"/>
  <c r="A93" i="27"/>
  <c r="A93" i="19" s="1"/>
  <c r="A94" i="27"/>
  <c r="A94" i="19" s="1"/>
  <c r="A95" i="27"/>
  <c r="A95" i="19" s="1"/>
  <c r="A96" i="27"/>
  <c r="A96" i="19" s="1"/>
  <c r="A97" i="27"/>
  <c r="A97" i="19" s="1"/>
  <c r="A98" i="27"/>
  <c r="A98" i="19" s="1"/>
  <c r="A99" i="27"/>
  <c r="A99" i="19" s="1"/>
  <c r="A4" i="27"/>
  <c r="A4" i="19" s="1"/>
  <c r="A5" i="19"/>
  <c r="A6" i="19"/>
  <c r="A8" i="19"/>
  <c r="A9" i="19"/>
  <c r="G7" i="19"/>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J64" i="21"/>
  <c r="J65" i="21"/>
  <c r="J66" i="21"/>
  <c r="J67" i="21"/>
  <c r="J68" i="21"/>
  <c r="J69" i="21"/>
  <c r="J70" i="21"/>
  <c r="J71" i="21"/>
  <c r="J72" i="21"/>
  <c r="J73" i="21"/>
  <c r="J74" i="21"/>
  <c r="J75" i="21"/>
  <c r="J76" i="21"/>
  <c r="J77" i="21"/>
  <c r="J78" i="21"/>
  <c r="J79" i="21"/>
  <c r="J80" i="21"/>
  <c r="J81" i="21"/>
  <c r="J82" i="21"/>
  <c r="J83" i="21"/>
  <c r="J84" i="21"/>
  <c r="J85" i="21"/>
  <c r="J86" i="21"/>
  <c r="J87" i="21"/>
  <c r="J88" i="21"/>
  <c r="J89" i="21"/>
  <c r="J90" i="21"/>
  <c r="J91" i="21"/>
  <c r="J92" i="21"/>
  <c r="J93" i="21"/>
  <c r="J94" i="21"/>
  <c r="J95" i="21"/>
  <c r="J96" i="21"/>
  <c r="J97" i="21"/>
  <c r="J98" i="21"/>
  <c r="J99" i="21"/>
  <c r="J100" i="21"/>
  <c r="J101" i="21"/>
  <c r="J102" i="21"/>
  <c r="J103" i="21"/>
  <c r="J104" i="21"/>
  <c r="J105" i="21"/>
  <c r="J106" i="21"/>
  <c r="J107" i="21"/>
  <c r="J108" i="21"/>
  <c r="J109" i="21"/>
  <c r="J110" i="21"/>
  <c r="J111" i="21"/>
  <c r="J112" i="21"/>
  <c r="J113" i="21"/>
  <c r="J114" i="21"/>
  <c r="J115" i="21"/>
  <c r="J116" i="21"/>
  <c r="J117" i="21"/>
  <c r="J118" i="21"/>
  <c r="J119" i="21"/>
  <c r="J120" i="21"/>
  <c r="J121" i="21"/>
  <c r="J122" i="21"/>
  <c r="J123" i="21"/>
  <c r="J124" i="21"/>
  <c r="J125" i="21"/>
  <c r="J126" i="21"/>
  <c r="J127" i="21"/>
  <c r="J128" i="21"/>
  <c r="J129" i="21"/>
  <c r="J130" i="21"/>
  <c r="J131" i="21"/>
  <c r="J132" i="21"/>
  <c r="J133" i="21"/>
  <c r="J134" i="21"/>
  <c r="J135" i="21"/>
  <c r="J136" i="21"/>
  <c r="J137" i="21"/>
  <c r="J138" i="21"/>
  <c r="J139" i="21"/>
  <c r="J140" i="21"/>
  <c r="J141" i="21"/>
  <c r="J142" i="21"/>
  <c r="J143" i="21"/>
  <c r="J144" i="21"/>
  <c r="J145" i="21"/>
  <c r="J146" i="21"/>
  <c r="J147" i="21"/>
  <c r="J148" i="21"/>
  <c r="J149" i="21"/>
  <c r="J150" i="21"/>
  <c r="J151" i="21"/>
  <c r="J152" i="21"/>
  <c r="J153" i="21"/>
  <c r="J154" i="21"/>
  <c r="J155" i="21"/>
  <c r="J156" i="21"/>
  <c r="J157" i="21"/>
  <c r="J158" i="21"/>
  <c r="J159" i="21"/>
  <c r="J160" i="21"/>
  <c r="J161" i="21"/>
  <c r="J162" i="21"/>
  <c r="J163" i="21"/>
  <c r="J164" i="21"/>
  <c r="J165" i="21"/>
  <c r="J166" i="21"/>
  <c r="J167" i="21"/>
  <c r="J168" i="21"/>
  <c r="J169" i="21"/>
  <c r="J170" i="21"/>
  <c r="J171" i="21"/>
  <c r="J172" i="21"/>
  <c r="J173" i="21"/>
  <c r="J174" i="21"/>
  <c r="J175" i="21"/>
  <c r="J176" i="21"/>
  <c r="J177" i="21"/>
  <c r="J178" i="21"/>
  <c r="J179" i="21"/>
  <c r="J180" i="21"/>
  <c r="J181" i="21"/>
  <c r="J182" i="21"/>
  <c r="J183" i="21"/>
  <c r="J184" i="21"/>
  <c r="J185" i="21"/>
  <c r="J186" i="21"/>
  <c r="J187" i="21"/>
  <c r="J188" i="21"/>
  <c r="J189" i="21"/>
  <c r="J190" i="21"/>
  <c r="J191" i="21"/>
  <c r="J192" i="21"/>
  <c r="J193" i="21"/>
  <c r="J194" i="21"/>
  <c r="J195" i="21"/>
  <c r="J196" i="21"/>
  <c r="J197" i="21"/>
  <c r="J198" i="21"/>
  <c r="J199" i="21"/>
  <c r="J200" i="21"/>
  <c r="J201" i="21"/>
  <c r="J202" i="21"/>
  <c r="J203" i="21"/>
  <c r="J204" i="21"/>
  <c r="J205" i="21"/>
  <c r="J206" i="21"/>
  <c r="J207" i="21"/>
  <c r="J208" i="21"/>
  <c r="J209" i="21"/>
  <c r="J210" i="21"/>
  <c r="J211" i="21"/>
  <c r="J212" i="21"/>
  <c r="J213" i="21"/>
  <c r="J214" i="21"/>
  <c r="J215" i="21"/>
  <c r="J216" i="21"/>
  <c r="J217" i="21"/>
  <c r="J218" i="21"/>
  <c r="J219" i="21"/>
  <c r="J220" i="21"/>
  <c r="J221" i="21"/>
  <c r="J222" i="21"/>
  <c r="J223" i="21"/>
  <c r="J224" i="21"/>
  <c r="J225" i="21"/>
  <c r="J226" i="21"/>
  <c r="J227" i="21"/>
  <c r="J228" i="21"/>
  <c r="J229" i="21"/>
  <c r="J230" i="21"/>
  <c r="J231" i="21"/>
  <c r="J232" i="21"/>
  <c r="J233" i="21"/>
  <c r="J234" i="21"/>
  <c r="J235" i="21"/>
  <c r="J236" i="21"/>
  <c r="J237" i="21"/>
  <c r="J238" i="21"/>
  <c r="J239" i="21"/>
  <c r="J240" i="21"/>
  <c r="J241" i="21"/>
  <c r="J242" i="21"/>
  <c r="J243" i="21"/>
  <c r="J244" i="21"/>
  <c r="J245" i="21"/>
  <c r="J246" i="21"/>
  <c r="J247" i="21"/>
  <c r="J248" i="21"/>
  <c r="J249" i="21"/>
  <c r="J250" i="21"/>
  <c r="J251" i="21"/>
  <c r="J252" i="21"/>
  <c r="J253" i="21"/>
  <c r="J254" i="21"/>
  <c r="J255" i="21"/>
  <c r="J256" i="21"/>
  <c r="J257" i="21"/>
  <c r="J258" i="21"/>
  <c r="J259" i="21"/>
  <c r="J260" i="21"/>
  <c r="J261" i="21"/>
  <c r="J262" i="21"/>
  <c r="J263" i="21"/>
  <c r="J264" i="21"/>
  <c r="J265" i="21"/>
  <c r="J266" i="21"/>
  <c r="J267" i="21"/>
  <c r="J268" i="21"/>
  <c r="J269" i="21"/>
  <c r="J270" i="21"/>
  <c r="J271" i="21"/>
  <c r="J272" i="21"/>
  <c r="J273" i="21"/>
  <c r="J274" i="21"/>
  <c r="J275" i="21"/>
  <c r="J276" i="21"/>
  <c r="J277" i="21"/>
  <c r="J278" i="21"/>
  <c r="J279" i="21"/>
  <c r="J280" i="21"/>
  <c r="J281" i="21"/>
  <c r="J282" i="21"/>
  <c r="J283" i="21"/>
  <c r="J284" i="21"/>
  <c r="J285" i="21"/>
  <c r="J286" i="21"/>
  <c r="J287" i="21"/>
  <c r="J288" i="21"/>
  <c r="J289" i="21"/>
  <c r="J290" i="21"/>
  <c r="J291" i="21"/>
  <c r="J292" i="21"/>
  <c r="J293" i="21"/>
  <c r="J294" i="21"/>
  <c r="J295" i="21"/>
  <c r="J296" i="21"/>
  <c r="J297" i="21"/>
  <c r="J298" i="21"/>
  <c r="J299" i="21"/>
  <c r="J300" i="21"/>
  <c r="J301" i="21"/>
  <c r="J302" i="21"/>
  <c r="J303" i="21"/>
  <c r="J304" i="21"/>
  <c r="J305" i="21"/>
  <c r="J306" i="21"/>
  <c r="J307" i="21"/>
  <c r="J308" i="21"/>
  <c r="J309" i="21"/>
  <c r="J310" i="21"/>
  <c r="J311" i="21"/>
  <c r="J312" i="21"/>
  <c r="J313" i="21"/>
  <c r="J314" i="21"/>
  <c r="J315" i="21"/>
  <c r="J316" i="21"/>
  <c r="J317" i="21"/>
  <c r="J318" i="21"/>
  <c r="J319" i="21"/>
  <c r="J320" i="21"/>
  <c r="J321" i="21"/>
  <c r="J322" i="21"/>
  <c r="J323" i="21"/>
  <c r="J324" i="21"/>
  <c r="J325" i="21"/>
  <c r="J326" i="21"/>
  <c r="J327" i="21"/>
  <c r="J328" i="21"/>
  <c r="J329" i="21"/>
  <c r="J330" i="21"/>
  <c r="J331" i="21"/>
  <c r="J332" i="21"/>
  <c r="J333" i="21"/>
  <c r="J334" i="21"/>
  <c r="J335" i="21"/>
  <c r="J336" i="21"/>
  <c r="J337" i="21"/>
  <c r="J338" i="21"/>
  <c r="J339" i="21"/>
  <c r="J340" i="21"/>
  <c r="J341" i="21"/>
  <c r="J342" i="21"/>
  <c r="J343" i="21"/>
  <c r="J344" i="21"/>
  <c r="J345" i="21"/>
  <c r="J346" i="21"/>
  <c r="J347" i="21"/>
  <c r="J348" i="21"/>
  <c r="J349" i="21"/>
  <c r="J350" i="21"/>
  <c r="J351" i="21"/>
  <c r="J352" i="21"/>
  <c r="J353" i="21"/>
  <c r="J354" i="21"/>
  <c r="J355" i="21"/>
  <c r="J356" i="21"/>
  <c r="J357" i="21"/>
  <c r="J358" i="21"/>
  <c r="J359" i="21"/>
  <c r="J360" i="21"/>
  <c r="J361" i="21"/>
  <c r="J362" i="21"/>
  <c r="J363" i="21"/>
  <c r="J364" i="21"/>
  <c r="J365" i="21"/>
  <c r="J366" i="21"/>
  <c r="J367" i="21"/>
  <c r="J368" i="21"/>
  <c r="J369" i="21"/>
  <c r="J370" i="21"/>
  <c r="J371" i="21"/>
  <c r="J372" i="21"/>
  <c r="J373" i="21"/>
  <c r="J374" i="21"/>
  <c r="J375" i="21"/>
  <c r="J376" i="21"/>
  <c r="J377" i="21"/>
  <c r="J378" i="21"/>
  <c r="J379" i="21"/>
  <c r="J380" i="21"/>
  <c r="J381" i="21"/>
  <c r="J382" i="21"/>
  <c r="J383" i="21"/>
  <c r="J384" i="21"/>
  <c r="J385" i="21"/>
  <c r="J386" i="21"/>
  <c r="J387" i="21"/>
  <c r="J388" i="21"/>
  <c r="J389" i="21"/>
  <c r="J390" i="21"/>
  <c r="J391" i="21"/>
  <c r="J392" i="21"/>
  <c r="J393" i="21"/>
  <c r="J394" i="21"/>
  <c r="J395" i="21"/>
  <c r="J396" i="21"/>
  <c r="J397" i="21"/>
  <c r="J398" i="21"/>
  <c r="J399" i="21"/>
  <c r="J400" i="21"/>
  <c r="J401" i="21"/>
  <c r="J402" i="21"/>
  <c r="J403" i="21"/>
  <c r="J404" i="21"/>
  <c r="J405" i="21"/>
  <c r="J406" i="21"/>
  <c r="J407" i="21"/>
  <c r="J408" i="21"/>
  <c r="J409" i="21"/>
  <c r="J410" i="21"/>
  <c r="J411" i="21"/>
  <c r="J412" i="21"/>
  <c r="J413" i="21"/>
  <c r="J414" i="21"/>
  <c r="J415" i="21"/>
  <c r="J416" i="21"/>
  <c r="J417" i="21"/>
  <c r="J418" i="21"/>
  <c r="J419" i="21"/>
  <c r="J420" i="21"/>
  <c r="J421" i="21"/>
  <c r="J422" i="21"/>
  <c r="J423" i="21"/>
  <c r="J424" i="21"/>
  <c r="J425" i="21"/>
  <c r="J426" i="21"/>
  <c r="J427" i="21"/>
  <c r="J428" i="21"/>
  <c r="J429" i="21"/>
  <c r="J430" i="21"/>
  <c r="J431" i="21"/>
  <c r="J432" i="21"/>
  <c r="J433" i="21"/>
  <c r="J434" i="21"/>
  <c r="J435" i="21"/>
  <c r="J436" i="21"/>
  <c r="J437" i="21"/>
  <c r="J438" i="21"/>
  <c r="J439" i="21"/>
  <c r="J440" i="21"/>
  <c r="J441" i="21"/>
  <c r="J442" i="21"/>
  <c r="J443" i="21"/>
  <c r="J444" i="21"/>
  <c r="J445" i="21"/>
  <c r="J446" i="21"/>
  <c r="J447" i="21"/>
  <c r="J448" i="21"/>
  <c r="J449" i="21"/>
  <c r="J450" i="21"/>
  <c r="J451" i="21"/>
  <c r="J452" i="21"/>
  <c r="J453" i="21"/>
  <c r="J454" i="21"/>
  <c r="J455" i="21"/>
  <c r="J456" i="21"/>
  <c r="J457" i="21"/>
  <c r="J458" i="21"/>
  <c r="J459" i="21"/>
  <c r="J460" i="21"/>
  <c r="J461" i="21"/>
  <c r="J462" i="21"/>
  <c r="J463" i="21"/>
  <c r="J464" i="21"/>
  <c r="J465" i="21"/>
  <c r="J466" i="21"/>
  <c r="J467" i="21"/>
  <c r="J468" i="21"/>
  <c r="J469" i="21"/>
  <c r="J470" i="21"/>
  <c r="J471" i="21"/>
  <c r="J472" i="21"/>
  <c r="J473" i="21"/>
  <c r="J474" i="21"/>
  <c r="J475" i="21"/>
  <c r="J476" i="21"/>
  <c r="J477" i="21"/>
  <c r="J478" i="21"/>
  <c r="J479" i="21"/>
  <c r="J480" i="21"/>
  <c r="J481" i="21"/>
  <c r="J482" i="21"/>
  <c r="J483" i="21"/>
  <c r="J484" i="21"/>
  <c r="J485" i="21"/>
  <c r="J486" i="21"/>
  <c r="J487" i="21"/>
  <c r="J488" i="21"/>
  <c r="J489" i="21"/>
  <c r="J490" i="21"/>
  <c r="J491" i="21"/>
  <c r="J492" i="21"/>
  <c r="J493" i="21"/>
  <c r="J494" i="21"/>
  <c r="J495" i="21"/>
  <c r="J496" i="21"/>
  <c r="J497" i="21"/>
  <c r="J498" i="21"/>
  <c r="J499" i="21"/>
  <c r="J500" i="21"/>
  <c r="J501" i="21"/>
  <c r="J502" i="21"/>
  <c r="J503" i="21"/>
  <c r="J504" i="21"/>
  <c r="J505" i="21"/>
  <c r="J506" i="21"/>
  <c r="J507" i="21"/>
  <c r="J508" i="21"/>
  <c r="J509" i="21"/>
  <c r="J510" i="21"/>
  <c r="J511" i="21"/>
  <c r="J512" i="21"/>
  <c r="J513" i="21"/>
  <c r="J514" i="21"/>
  <c r="J515" i="21"/>
  <c r="J516" i="21"/>
  <c r="J517" i="21"/>
  <c r="J518" i="21"/>
  <c r="J519" i="21"/>
  <c r="J520" i="21"/>
  <c r="J521" i="21"/>
  <c r="J522" i="21"/>
  <c r="J523" i="21"/>
  <c r="J524" i="21"/>
  <c r="J525" i="21"/>
  <c r="J526" i="21"/>
  <c r="J527" i="21"/>
  <c r="J528" i="21"/>
  <c r="J529" i="21"/>
  <c r="J530" i="21"/>
  <c r="J531" i="21"/>
  <c r="J532" i="21"/>
  <c r="J533" i="21"/>
  <c r="J534" i="21"/>
  <c r="J535" i="21"/>
  <c r="J536" i="21"/>
  <c r="J537" i="21"/>
  <c r="J538" i="21"/>
  <c r="J539" i="21"/>
  <c r="J540" i="21"/>
  <c r="J541" i="21"/>
  <c r="J542" i="21"/>
  <c r="J543" i="21"/>
  <c r="J544" i="21"/>
  <c r="J545" i="21"/>
  <c r="J546" i="21"/>
  <c r="J547" i="21"/>
  <c r="J548" i="21"/>
  <c r="J549" i="21"/>
  <c r="J550" i="21"/>
  <c r="J551" i="21"/>
  <c r="J552" i="21"/>
  <c r="J553" i="21"/>
  <c r="J554" i="21"/>
  <c r="J555" i="21"/>
  <c r="J556" i="21"/>
  <c r="J557" i="21"/>
  <c r="J558" i="21"/>
  <c r="J559" i="21"/>
  <c r="J560" i="21"/>
  <c r="J561" i="21"/>
  <c r="J562" i="21"/>
  <c r="J563" i="21"/>
  <c r="J564" i="21"/>
  <c r="J565" i="21"/>
  <c r="J566" i="21"/>
  <c r="J567" i="21"/>
  <c r="J568" i="21"/>
  <c r="J569" i="21"/>
  <c r="J570" i="21"/>
  <c r="J571" i="21"/>
  <c r="J572" i="21"/>
  <c r="J573" i="21"/>
  <c r="J574" i="21"/>
  <c r="J575" i="21"/>
  <c r="J576" i="21"/>
  <c r="J577" i="21"/>
  <c r="J578" i="21"/>
  <c r="J579" i="21"/>
  <c r="J580" i="21"/>
  <c r="J581" i="21"/>
  <c r="J582" i="21"/>
  <c r="J583" i="21"/>
  <c r="J584" i="21"/>
  <c r="J585" i="21"/>
  <c r="J586" i="21"/>
  <c r="J587" i="21"/>
  <c r="J588" i="21"/>
  <c r="J589" i="21"/>
  <c r="J590" i="21"/>
  <c r="J591" i="21"/>
  <c r="J592" i="21"/>
  <c r="J593" i="21"/>
  <c r="J594" i="21"/>
  <c r="J595" i="21"/>
  <c r="J596" i="21"/>
  <c r="J597" i="21"/>
  <c r="J598" i="21"/>
  <c r="J599" i="21"/>
  <c r="J600" i="21"/>
  <c r="J601" i="21"/>
  <c r="J602" i="21"/>
  <c r="J603" i="21"/>
  <c r="J604" i="21"/>
  <c r="J605" i="21"/>
  <c r="J606" i="21"/>
  <c r="J607" i="21"/>
  <c r="J608" i="21"/>
  <c r="J609" i="21"/>
  <c r="J610" i="21"/>
  <c r="J611" i="21"/>
  <c r="J612" i="21"/>
  <c r="J613" i="21"/>
  <c r="J614" i="21"/>
  <c r="J615" i="21"/>
  <c r="J616" i="21"/>
  <c r="J617" i="21"/>
  <c r="J618" i="21"/>
  <c r="J619" i="21"/>
  <c r="J620" i="21"/>
  <c r="J621" i="21"/>
  <c r="J622" i="21"/>
  <c r="J623" i="21"/>
  <c r="J624" i="21"/>
  <c r="J625" i="21"/>
  <c r="J626" i="21"/>
  <c r="J627" i="21"/>
  <c r="J628" i="21"/>
  <c r="J629" i="21"/>
  <c r="J630" i="21"/>
  <c r="J631" i="21"/>
  <c r="J632" i="21"/>
  <c r="J633" i="21"/>
  <c r="J634" i="21"/>
  <c r="J635" i="21"/>
  <c r="J636" i="21"/>
  <c r="J637" i="21"/>
  <c r="J638" i="21"/>
  <c r="J639" i="21"/>
  <c r="J640" i="21"/>
  <c r="J641" i="21"/>
  <c r="J642" i="21"/>
  <c r="J643" i="21"/>
  <c r="J644" i="21"/>
  <c r="J645" i="21"/>
  <c r="J646" i="21"/>
  <c r="J647" i="21"/>
  <c r="J648" i="21"/>
  <c r="J649" i="21"/>
  <c r="J650" i="21"/>
  <c r="J651" i="21"/>
  <c r="J652" i="21"/>
  <c r="J653" i="21"/>
  <c r="J654" i="21"/>
  <c r="J655" i="21"/>
  <c r="J656" i="21"/>
  <c r="J657" i="21"/>
  <c r="J658" i="21"/>
  <c r="J659" i="21"/>
  <c r="J660" i="21"/>
  <c r="J661" i="21"/>
  <c r="J662" i="21"/>
  <c r="J663" i="21"/>
  <c r="J664" i="21"/>
  <c r="J665" i="21"/>
  <c r="J666" i="21"/>
  <c r="J667" i="21"/>
  <c r="J668" i="21"/>
  <c r="J669" i="21"/>
  <c r="J670" i="21"/>
  <c r="J671" i="21"/>
  <c r="J672" i="21"/>
  <c r="J673" i="21"/>
  <c r="J674" i="21"/>
  <c r="J675" i="21"/>
  <c r="J676" i="21"/>
  <c r="J677" i="21"/>
  <c r="J678" i="21"/>
  <c r="J679" i="21"/>
  <c r="J680" i="21"/>
  <c r="J681" i="21"/>
  <c r="J682" i="21"/>
  <c r="J683" i="21"/>
  <c r="J684" i="21"/>
  <c r="J685" i="21"/>
  <c r="J686" i="21"/>
  <c r="J687" i="21"/>
  <c r="J688" i="21"/>
  <c r="J689" i="21"/>
  <c r="J690" i="21"/>
  <c r="J691" i="21"/>
  <c r="J692" i="21"/>
  <c r="J693" i="21"/>
  <c r="J694" i="21"/>
  <c r="J695" i="21"/>
  <c r="J696" i="21"/>
  <c r="J697" i="21"/>
  <c r="J698" i="21"/>
  <c r="J699" i="21"/>
  <c r="J700" i="21"/>
  <c r="J701" i="21"/>
  <c r="J702" i="21"/>
  <c r="J703" i="21"/>
  <c r="J704" i="21"/>
  <c r="J705" i="21"/>
  <c r="J706" i="21"/>
  <c r="J707" i="21"/>
  <c r="J708" i="21"/>
  <c r="J709" i="21"/>
  <c r="J710" i="21"/>
  <c r="J711" i="21"/>
  <c r="J712" i="21"/>
  <c r="J713" i="21"/>
  <c r="J714" i="21"/>
  <c r="J715" i="21"/>
  <c r="J716" i="21"/>
  <c r="J717" i="21"/>
  <c r="J718" i="21"/>
  <c r="J719" i="21"/>
  <c r="J720" i="21"/>
  <c r="J721" i="21"/>
  <c r="J722" i="21"/>
  <c r="J723" i="21"/>
  <c r="J724" i="21"/>
  <c r="J725" i="21"/>
  <c r="J726" i="21"/>
  <c r="J727" i="21"/>
  <c r="J728" i="21"/>
  <c r="J729" i="21"/>
  <c r="J730" i="21"/>
  <c r="J731" i="21"/>
  <c r="J732" i="21"/>
  <c r="J733" i="21"/>
  <c r="J734" i="21"/>
  <c r="J735" i="21"/>
  <c r="J736" i="21"/>
  <c r="J737" i="21"/>
  <c r="J738" i="21"/>
  <c r="J739" i="21"/>
  <c r="J740" i="21"/>
  <c r="J741" i="21"/>
  <c r="J742" i="21"/>
  <c r="J743" i="21"/>
  <c r="J744" i="21"/>
  <c r="J745" i="21"/>
  <c r="J746" i="21"/>
  <c r="J747" i="21"/>
  <c r="J748" i="21"/>
  <c r="J749" i="21"/>
  <c r="J750" i="21"/>
  <c r="J751" i="21"/>
  <c r="J752" i="21"/>
  <c r="J753" i="21"/>
  <c r="J754" i="21"/>
  <c r="J755" i="21"/>
  <c r="J756" i="21"/>
  <c r="J757" i="21"/>
  <c r="J758" i="21"/>
  <c r="J759" i="21"/>
  <c r="J760" i="21"/>
  <c r="J761" i="21"/>
  <c r="J762" i="21"/>
  <c r="J763" i="21"/>
  <c r="J764" i="21"/>
  <c r="J765" i="21"/>
  <c r="J766" i="21"/>
  <c r="J767" i="21"/>
  <c r="J768" i="21"/>
  <c r="J769" i="21"/>
  <c r="J770" i="21"/>
  <c r="J771" i="21"/>
  <c r="J772" i="21"/>
  <c r="J773" i="21"/>
  <c r="J774" i="21"/>
  <c r="J775" i="21"/>
  <c r="J776" i="21"/>
  <c r="J777" i="21"/>
  <c r="J778" i="21"/>
  <c r="J779" i="21"/>
  <c r="J780" i="21"/>
  <c r="J781" i="21"/>
  <c r="J782" i="21"/>
  <c r="J783" i="21"/>
  <c r="J784" i="21"/>
  <c r="J785" i="21"/>
  <c r="J786" i="21"/>
  <c r="J787" i="21"/>
  <c r="J788" i="21"/>
  <c r="J789" i="21"/>
  <c r="J790" i="21"/>
  <c r="J791" i="21"/>
  <c r="J792" i="21"/>
  <c r="J793" i="21"/>
  <c r="J794" i="21"/>
  <c r="J795" i="21"/>
  <c r="J796" i="21"/>
  <c r="J797" i="21"/>
  <c r="J798" i="21"/>
  <c r="J799" i="21"/>
  <c r="J800" i="21"/>
  <c r="J801" i="21"/>
  <c r="J802" i="21"/>
  <c r="J803" i="21"/>
  <c r="J804" i="21"/>
  <c r="J805" i="21"/>
  <c r="J806" i="21"/>
  <c r="J807" i="21"/>
  <c r="J808" i="21"/>
  <c r="J809" i="21"/>
  <c r="J810" i="21"/>
  <c r="J811" i="21"/>
  <c r="J812" i="21"/>
  <c r="J813" i="21"/>
  <c r="J814" i="21"/>
  <c r="J815" i="21"/>
  <c r="J816" i="21"/>
  <c r="J817" i="21"/>
  <c r="J818" i="21"/>
  <c r="J819" i="21"/>
  <c r="J820" i="21"/>
  <c r="J821" i="21"/>
  <c r="J822" i="21"/>
  <c r="J823" i="21"/>
  <c r="J824" i="21"/>
  <c r="J825" i="21"/>
  <c r="J826" i="21"/>
  <c r="J827" i="21"/>
  <c r="J828" i="21"/>
  <c r="J829" i="21"/>
  <c r="J830" i="21"/>
  <c r="J831" i="21"/>
  <c r="J832" i="21"/>
  <c r="J833" i="21"/>
  <c r="J834" i="21"/>
  <c r="J835" i="21"/>
  <c r="J836" i="21"/>
  <c r="J837" i="21"/>
  <c r="J838" i="21"/>
  <c r="J839" i="21"/>
  <c r="J840" i="21"/>
  <c r="J841" i="21"/>
  <c r="J842" i="21"/>
  <c r="J843" i="21"/>
  <c r="J844" i="21"/>
  <c r="J845" i="21"/>
  <c r="J846" i="21"/>
  <c r="J847" i="21"/>
  <c r="J848" i="21"/>
  <c r="J849" i="21"/>
  <c r="J850" i="21"/>
  <c r="J851" i="21"/>
  <c r="J852" i="21"/>
  <c r="J853" i="21"/>
  <c r="J854" i="21"/>
  <c r="J855" i="21"/>
  <c r="J856" i="21"/>
  <c r="J857" i="21"/>
  <c r="J858" i="21"/>
  <c r="J859" i="21"/>
  <c r="J860" i="21"/>
  <c r="J861" i="21"/>
  <c r="J862" i="21"/>
  <c r="J863" i="21"/>
  <c r="J864" i="21"/>
  <c r="J865" i="21"/>
  <c r="J866" i="21"/>
  <c r="J867" i="21"/>
  <c r="J868" i="21"/>
  <c r="J869" i="21"/>
  <c r="J870" i="21"/>
  <c r="J871" i="21"/>
  <c r="J872" i="21"/>
  <c r="J873" i="21"/>
  <c r="J874" i="21"/>
  <c r="J875" i="21"/>
  <c r="J876" i="21"/>
  <c r="J877" i="21"/>
  <c r="J878" i="21"/>
  <c r="J879" i="21"/>
  <c r="J880" i="21"/>
  <c r="J881" i="21"/>
  <c r="J882" i="21"/>
  <c r="J883" i="21"/>
  <c r="J884" i="21"/>
  <c r="J885" i="21"/>
  <c r="J886" i="21"/>
  <c r="J887" i="21"/>
  <c r="J888" i="21"/>
  <c r="J889" i="21"/>
  <c r="J890" i="21"/>
  <c r="J891" i="21"/>
  <c r="J892" i="21"/>
  <c r="J893" i="21"/>
  <c r="J894" i="21"/>
  <c r="J895" i="21"/>
  <c r="J896" i="21"/>
  <c r="J897" i="21"/>
  <c r="J898" i="21"/>
  <c r="J899" i="21"/>
  <c r="J900" i="21"/>
  <c r="J901" i="21"/>
  <c r="J902" i="21"/>
  <c r="J903" i="21"/>
  <c r="J904" i="21"/>
  <c r="J905" i="21"/>
  <c r="J906" i="21"/>
  <c r="J907" i="21"/>
  <c r="J908" i="21"/>
  <c r="J909" i="21"/>
  <c r="J910" i="21"/>
  <c r="J911" i="21"/>
  <c r="J912" i="21"/>
  <c r="J913" i="21"/>
  <c r="J914" i="21"/>
  <c r="J915" i="21"/>
  <c r="J916" i="21"/>
  <c r="J917" i="21"/>
  <c r="J918" i="21"/>
  <c r="J919" i="21"/>
  <c r="J920" i="21"/>
  <c r="J921" i="21"/>
  <c r="J922" i="21"/>
  <c r="J923" i="21"/>
  <c r="J924" i="21"/>
  <c r="J925" i="21"/>
  <c r="J926" i="21"/>
  <c r="J927" i="21"/>
  <c r="J928" i="21"/>
  <c r="J929" i="21"/>
  <c r="J930" i="21"/>
  <c r="J931" i="21"/>
  <c r="J932" i="21"/>
  <c r="J933" i="21"/>
  <c r="J934" i="21"/>
  <c r="J935" i="21"/>
  <c r="J936" i="21"/>
  <c r="J937" i="21"/>
  <c r="J938" i="21"/>
  <c r="J939" i="21"/>
  <c r="J940" i="21"/>
  <c r="J941" i="21"/>
  <c r="J942" i="21"/>
  <c r="J943" i="21"/>
  <c r="J944" i="21"/>
  <c r="J945" i="21"/>
  <c r="J946" i="21"/>
  <c r="J947" i="21"/>
  <c r="J948" i="21"/>
  <c r="J949" i="21"/>
  <c r="J950" i="21"/>
  <c r="J951" i="21"/>
  <c r="J952" i="21"/>
  <c r="J953" i="21"/>
  <c r="J954" i="21"/>
  <c r="J955" i="21"/>
  <c r="J956" i="21"/>
  <c r="J957" i="21"/>
  <c r="J958" i="21"/>
  <c r="J959" i="21"/>
  <c r="J960" i="21"/>
  <c r="J961" i="21"/>
  <c r="J962" i="21"/>
  <c r="J963" i="21"/>
  <c r="J964" i="21"/>
  <c r="J965" i="21"/>
  <c r="J966" i="21"/>
  <c r="J967" i="21"/>
  <c r="J968" i="21"/>
  <c r="J969" i="21"/>
  <c r="J970" i="21"/>
  <c r="J971" i="21"/>
  <c r="J972" i="21"/>
  <c r="J973" i="21"/>
  <c r="J974" i="21"/>
  <c r="J975" i="21"/>
  <c r="J976" i="21"/>
  <c r="J977" i="21"/>
  <c r="J978" i="21"/>
  <c r="J979" i="21"/>
  <c r="J980" i="21"/>
  <c r="J981" i="21"/>
  <c r="J982" i="21"/>
  <c r="J983" i="21"/>
  <c r="J984" i="21"/>
  <c r="J985" i="21"/>
  <c r="J986" i="21"/>
  <c r="J987" i="21"/>
  <c r="J988" i="21"/>
  <c r="J989" i="21"/>
  <c r="J990" i="21"/>
  <c r="J991" i="21"/>
  <c r="J992" i="21"/>
  <c r="J993" i="21"/>
  <c r="J994" i="21"/>
  <c r="J995" i="21"/>
  <c r="J996" i="21"/>
  <c r="J997" i="21"/>
  <c r="J998" i="21"/>
  <c r="J999" i="21"/>
  <c r="J1000" i="21"/>
  <c r="J1001" i="21"/>
  <c r="J1002" i="21"/>
  <c r="J1003" i="21"/>
  <c r="J1004" i="21"/>
  <c r="J1005" i="21"/>
  <c r="J1006" i="21"/>
  <c r="J1007" i="21"/>
  <c r="J1008" i="21"/>
  <c r="J1009" i="21"/>
  <c r="J1010" i="21"/>
  <c r="J1011" i="21"/>
  <c r="J1012" i="21"/>
  <c r="J1013" i="21"/>
  <c r="J1014" i="21"/>
  <c r="J1015" i="21"/>
  <c r="J1016" i="21"/>
  <c r="J1017" i="21"/>
  <c r="J1018" i="21"/>
  <c r="J1019" i="21"/>
  <c r="J1020" i="21"/>
  <c r="J1021" i="21"/>
  <c r="J1022" i="21"/>
  <c r="J1023" i="21"/>
  <c r="J1024" i="21"/>
  <c r="J1025" i="21"/>
  <c r="J1026" i="21"/>
  <c r="J1027" i="21"/>
  <c r="J1028" i="21"/>
  <c r="J1029" i="21"/>
  <c r="J1030" i="21"/>
  <c r="J1031" i="21"/>
  <c r="J1032" i="21"/>
  <c r="J1033" i="21"/>
  <c r="J1034" i="21"/>
  <c r="J1035" i="21"/>
  <c r="J1036" i="21"/>
  <c r="J1037" i="21"/>
  <c r="J1038" i="21"/>
  <c r="J1039" i="21"/>
  <c r="J1040" i="21"/>
  <c r="J1041" i="21"/>
  <c r="J1042" i="21"/>
  <c r="J1043" i="21"/>
  <c r="J1044" i="21"/>
  <c r="J1045" i="21"/>
  <c r="J1046" i="21"/>
  <c r="J1047" i="21"/>
  <c r="J1048" i="21"/>
  <c r="J1049" i="21"/>
  <c r="J1050" i="21"/>
  <c r="J1051" i="21"/>
  <c r="J1052" i="21"/>
  <c r="J1053" i="21"/>
  <c r="J1054" i="21"/>
  <c r="J1055" i="21"/>
  <c r="J1056" i="21"/>
  <c r="J1057" i="21"/>
  <c r="J1058" i="21"/>
  <c r="J1059" i="21"/>
  <c r="J1060" i="21"/>
  <c r="J1061" i="21"/>
  <c r="J1062" i="21"/>
  <c r="J1063" i="21"/>
  <c r="J1064" i="21"/>
  <c r="J1065" i="21"/>
  <c r="J1066" i="21"/>
  <c r="J1067" i="21"/>
  <c r="J1068" i="21"/>
  <c r="J1069" i="21"/>
  <c r="J1070" i="21"/>
  <c r="J1071" i="21"/>
  <c r="J1072" i="21"/>
  <c r="J1073" i="21"/>
  <c r="J1074" i="21"/>
  <c r="J1075" i="21"/>
  <c r="J1076" i="21"/>
  <c r="J1077" i="21"/>
  <c r="J1078" i="21"/>
  <c r="J1079" i="21"/>
  <c r="J1080" i="21"/>
  <c r="J1081" i="21"/>
  <c r="J1082" i="21"/>
  <c r="J1083" i="21"/>
  <c r="J1084" i="21"/>
  <c r="J1085" i="21"/>
  <c r="J1086" i="21"/>
  <c r="J1087" i="21"/>
  <c r="J1088" i="21"/>
  <c r="J1089" i="21"/>
  <c r="J1090" i="21"/>
  <c r="J1091" i="21"/>
  <c r="J1092" i="21"/>
  <c r="J1093" i="21"/>
  <c r="J1094" i="21"/>
  <c r="J1095" i="21"/>
  <c r="J1096" i="21"/>
  <c r="J1097" i="21"/>
  <c r="J1098" i="21"/>
  <c r="J1099" i="21"/>
  <c r="J1100" i="21"/>
  <c r="J1101" i="21"/>
  <c r="J1102" i="21"/>
  <c r="J1103" i="21"/>
  <c r="J1104" i="21"/>
  <c r="J1105" i="21"/>
  <c r="J1106" i="21"/>
  <c r="J1107" i="21"/>
  <c r="J1108" i="21"/>
  <c r="J1109" i="21"/>
  <c r="J1110" i="21"/>
  <c r="J1111" i="21"/>
  <c r="J1112" i="21"/>
  <c r="J1113" i="21"/>
  <c r="J1114" i="21"/>
  <c r="J1115" i="21"/>
  <c r="J1116" i="21"/>
  <c r="J1117" i="21"/>
  <c r="J1118" i="21"/>
  <c r="J1119" i="21"/>
  <c r="J1120" i="21"/>
  <c r="J1121" i="21"/>
  <c r="J1122" i="21"/>
  <c r="J1123" i="21"/>
  <c r="J1124" i="21"/>
  <c r="J1125" i="21"/>
  <c r="J1126" i="21"/>
  <c r="J1127" i="21"/>
  <c r="J1128" i="21"/>
  <c r="J1129" i="21"/>
  <c r="J1130" i="21"/>
  <c r="J1131" i="21"/>
  <c r="J1132" i="21"/>
  <c r="J1133" i="21"/>
  <c r="J1134" i="21"/>
  <c r="J1135" i="21"/>
  <c r="J1136" i="21"/>
  <c r="J1137" i="21"/>
  <c r="J1138" i="21"/>
  <c r="J1139" i="21"/>
  <c r="J1140" i="21"/>
  <c r="J1141" i="21"/>
  <c r="J1142" i="21"/>
  <c r="J1143" i="21"/>
  <c r="J1144" i="21"/>
  <c r="J1145" i="21"/>
  <c r="J1146" i="21"/>
  <c r="J1147" i="21"/>
  <c r="J1148" i="21"/>
  <c r="J1149" i="21"/>
  <c r="J1150" i="21"/>
  <c r="J1151" i="21"/>
  <c r="J1152" i="21"/>
  <c r="J1153" i="21"/>
  <c r="J1154" i="21"/>
  <c r="J1155" i="21"/>
  <c r="J1156" i="21"/>
  <c r="J1157" i="21"/>
  <c r="J1158" i="21"/>
  <c r="J1159" i="21"/>
  <c r="J1160" i="21"/>
  <c r="J1161" i="21"/>
  <c r="J1162" i="21"/>
  <c r="J1163" i="21"/>
  <c r="J1164" i="21"/>
  <c r="J1165" i="21"/>
  <c r="J1166" i="21"/>
  <c r="J1167" i="21"/>
  <c r="J1168" i="21"/>
  <c r="J1169" i="21"/>
  <c r="J1170" i="21"/>
  <c r="J1171" i="21"/>
  <c r="J1172" i="21"/>
  <c r="J1173" i="21"/>
  <c r="J1174" i="21"/>
  <c r="J1175" i="21"/>
  <c r="J1176" i="21"/>
  <c r="J1177" i="21"/>
  <c r="J1178" i="21"/>
  <c r="J1179" i="21"/>
  <c r="J1180" i="21"/>
  <c r="J1181" i="21"/>
  <c r="J1182" i="21"/>
  <c r="J1183" i="21"/>
  <c r="J1184" i="21"/>
  <c r="J1185" i="21"/>
  <c r="J1186" i="21"/>
  <c r="J1187" i="21"/>
  <c r="J1188" i="21"/>
  <c r="J1189" i="21"/>
  <c r="J1190" i="21"/>
  <c r="J1191" i="21"/>
  <c r="J1192" i="21"/>
  <c r="J1193" i="21"/>
  <c r="J1194" i="21"/>
  <c r="J1195" i="21"/>
  <c r="J1196" i="21"/>
  <c r="J1197" i="21"/>
  <c r="J1198" i="21"/>
  <c r="J1199" i="21"/>
  <c r="J1200" i="21"/>
  <c r="J1201" i="21"/>
  <c r="J1202" i="21"/>
  <c r="J1203" i="21"/>
  <c r="J1204" i="21"/>
  <c r="J1205" i="21"/>
  <c r="J1206" i="21"/>
  <c r="J1207" i="21"/>
  <c r="J1208" i="21"/>
  <c r="J1209" i="21"/>
  <c r="J1210" i="21"/>
  <c r="J1211" i="21"/>
  <c r="J1212" i="21"/>
  <c r="J1213" i="21"/>
  <c r="J1214" i="21"/>
  <c r="J1215" i="21"/>
  <c r="J1216" i="21"/>
  <c r="J1217" i="21"/>
  <c r="J1218" i="21"/>
  <c r="J1219" i="21"/>
  <c r="J1220" i="21"/>
  <c r="J1221" i="21"/>
  <c r="J1222" i="21"/>
  <c r="J1223" i="21"/>
  <c r="J1224" i="21"/>
  <c r="J1225" i="21"/>
  <c r="J1226" i="21"/>
  <c r="J1227" i="21"/>
  <c r="J1228" i="21"/>
  <c r="J1229" i="21"/>
  <c r="J1230" i="21"/>
  <c r="J1231" i="21"/>
  <c r="J1232" i="21"/>
  <c r="J1233" i="21"/>
  <c r="J1234" i="21"/>
  <c r="J1235" i="21"/>
  <c r="J1236" i="21"/>
  <c r="J1237" i="21"/>
  <c r="J1238" i="21"/>
  <c r="J1239" i="21"/>
  <c r="J1240" i="21"/>
  <c r="J1241" i="21"/>
  <c r="J1242" i="21"/>
  <c r="J1243" i="21"/>
  <c r="J1244" i="21"/>
  <c r="J1245" i="21"/>
  <c r="J1246" i="21"/>
  <c r="J1247" i="21"/>
  <c r="J1248" i="21"/>
  <c r="J1249" i="21"/>
  <c r="J1250" i="21"/>
  <c r="J1251" i="21"/>
  <c r="J1252" i="21"/>
  <c r="J1253" i="21"/>
  <c r="J1254" i="21"/>
  <c r="J1255" i="21"/>
  <c r="J1256" i="21"/>
  <c r="J1257" i="21"/>
  <c r="J1258" i="21"/>
  <c r="J1259" i="21"/>
  <c r="J1260" i="21"/>
  <c r="J1261" i="21"/>
  <c r="J1262" i="21"/>
  <c r="J1263" i="21"/>
  <c r="J1264" i="21"/>
  <c r="J1265" i="21"/>
  <c r="J1266" i="21"/>
  <c r="J1267" i="21"/>
  <c r="J1268" i="21"/>
  <c r="J1269" i="21"/>
  <c r="J1270" i="21"/>
  <c r="J1271" i="21"/>
  <c r="J1272" i="21"/>
  <c r="J1273" i="21"/>
  <c r="J1274" i="21"/>
  <c r="J1275" i="21"/>
  <c r="J1276" i="21"/>
  <c r="J1277" i="21"/>
  <c r="J1278" i="21"/>
  <c r="J1279" i="21"/>
  <c r="J1280" i="21"/>
  <c r="J1281" i="21"/>
  <c r="J1282" i="21"/>
  <c r="J1283" i="21"/>
  <c r="J1284" i="21"/>
  <c r="J1285" i="21"/>
  <c r="J1286" i="21"/>
  <c r="J1287" i="21"/>
  <c r="J1288" i="21"/>
  <c r="J1289" i="21"/>
  <c r="J1290" i="21"/>
  <c r="J1291" i="21"/>
  <c r="J1292" i="21"/>
  <c r="J1293" i="21"/>
  <c r="J1294" i="21"/>
  <c r="J1295" i="21"/>
  <c r="J1296" i="21"/>
  <c r="J1297" i="21"/>
  <c r="J1298" i="21"/>
  <c r="J1299" i="21"/>
  <c r="J1300" i="21"/>
  <c r="J1301" i="21"/>
  <c r="J1302" i="21"/>
  <c r="J1303" i="21"/>
  <c r="J1304" i="21"/>
  <c r="J1305" i="21"/>
  <c r="J1306" i="21"/>
  <c r="J1307" i="21"/>
  <c r="J1308" i="21"/>
  <c r="J1309" i="21"/>
  <c r="J1310" i="21"/>
  <c r="J1311" i="21"/>
  <c r="J1312" i="21"/>
  <c r="J1313" i="21"/>
  <c r="J1314" i="21"/>
  <c r="J1315" i="21"/>
  <c r="J1316" i="21"/>
  <c r="J1317" i="21"/>
  <c r="J1318" i="21"/>
  <c r="J1319" i="21"/>
  <c r="J1320" i="21"/>
  <c r="J1321" i="21"/>
  <c r="J1322" i="21"/>
  <c r="J1323" i="21"/>
  <c r="J1324" i="21"/>
  <c r="J1325" i="21"/>
  <c r="J1326" i="21"/>
  <c r="J1327" i="21"/>
  <c r="J1328" i="21"/>
  <c r="J1329" i="21"/>
  <c r="J1330" i="21"/>
  <c r="J1331" i="21"/>
  <c r="J1332" i="21"/>
  <c r="J1333" i="21"/>
  <c r="J1334" i="21"/>
  <c r="J1335" i="21"/>
  <c r="J1336" i="21"/>
  <c r="J1337" i="21"/>
  <c r="J1338" i="21"/>
  <c r="J1339" i="21"/>
  <c r="J1340" i="21"/>
  <c r="J1341" i="21"/>
  <c r="J1342" i="21"/>
  <c r="J1343" i="21"/>
  <c r="J1344" i="21"/>
  <c r="J1345" i="21"/>
  <c r="J1346" i="21"/>
  <c r="J1347" i="21"/>
  <c r="J1348" i="21"/>
  <c r="J1349" i="21"/>
  <c r="J1350" i="21"/>
  <c r="J1351" i="21"/>
  <c r="J1352" i="21"/>
  <c r="J1353" i="21"/>
  <c r="J1354" i="21"/>
  <c r="J1355" i="21"/>
  <c r="J1356" i="21"/>
  <c r="J1357" i="21"/>
  <c r="J1358" i="21"/>
  <c r="J1359" i="21"/>
  <c r="J1360" i="21"/>
  <c r="J1361" i="21"/>
  <c r="J1362" i="21"/>
  <c r="J1363" i="21"/>
  <c r="J1364" i="21"/>
  <c r="J1365" i="21"/>
  <c r="J1366" i="21"/>
  <c r="J1367" i="21"/>
  <c r="J1368" i="21"/>
  <c r="J1369" i="21"/>
  <c r="J1370" i="21"/>
  <c r="J1371" i="21"/>
  <c r="J1372" i="21"/>
  <c r="J1373" i="21"/>
  <c r="J1374" i="21"/>
  <c r="J1375" i="21"/>
  <c r="J1376" i="21"/>
  <c r="J1377" i="21"/>
  <c r="J1378" i="21"/>
  <c r="J1379" i="21"/>
  <c r="J1380" i="21"/>
  <c r="J1381" i="21"/>
  <c r="J1382" i="21"/>
  <c r="J1383" i="21"/>
  <c r="J1384" i="21"/>
  <c r="J1385" i="21"/>
  <c r="J1386" i="21"/>
  <c r="J1387" i="21"/>
  <c r="J1388" i="21"/>
  <c r="J1389" i="21"/>
  <c r="J1390" i="21"/>
  <c r="J1391" i="21"/>
  <c r="J1392" i="21"/>
  <c r="J1393" i="21"/>
  <c r="J1394" i="21"/>
  <c r="J1395" i="21"/>
  <c r="J1396" i="21"/>
  <c r="J1397" i="21"/>
  <c r="J1398" i="21"/>
  <c r="J1399" i="21"/>
  <c r="J1400" i="21"/>
  <c r="J1401" i="21"/>
  <c r="J1402" i="21"/>
  <c r="J1403" i="21"/>
  <c r="J1404" i="21"/>
  <c r="J1405" i="21"/>
  <c r="J1406" i="21"/>
  <c r="J1407" i="21"/>
  <c r="J1408" i="21"/>
  <c r="J1409" i="21"/>
  <c r="J1410" i="21"/>
  <c r="J1411" i="21"/>
  <c r="J1412" i="21"/>
  <c r="J1413" i="21"/>
  <c r="J1414" i="21"/>
  <c r="J1415" i="21"/>
  <c r="J1416" i="21"/>
  <c r="J1417" i="21"/>
  <c r="J1418" i="21"/>
  <c r="J1419" i="21"/>
  <c r="J1420" i="21"/>
  <c r="J1421" i="21"/>
  <c r="J1422" i="21"/>
  <c r="J1423" i="21"/>
  <c r="J1424" i="21"/>
  <c r="J1425" i="21"/>
  <c r="J1426" i="21"/>
  <c r="J1427" i="21"/>
  <c r="J1428" i="21"/>
  <c r="J1429" i="21"/>
  <c r="J1430" i="21"/>
  <c r="J1431" i="21"/>
  <c r="J1432" i="21"/>
  <c r="J1433" i="21"/>
  <c r="J1434" i="21"/>
  <c r="J1435" i="21"/>
  <c r="J1436" i="21"/>
  <c r="J1437" i="21"/>
  <c r="J1438" i="21"/>
  <c r="J1439" i="21"/>
  <c r="J1440" i="21"/>
  <c r="J1441" i="21"/>
  <c r="J1442" i="21"/>
  <c r="J1443" i="21"/>
  <c r="J1444" i="21"/>
  <c r="J1445" i="21"/>
  <c r="J1446" i="21"/>
  <c r="J1447" i="21"/>
  <c r="J1448" i="21"/>
  <c r="J1449" i="21"/>
  <c r="J1450" i="21"/>
  <c r="J1451" i="21"/>
  <c r="J1452" i="21"/>
  <c r="J1453" i="21"/>
  <c r="J1454" i="21"/>
  <c r="J1455" i="21"/>
  <c r="J1456" i="21"/>
  <c r="J1457" i="21"/>
  <c r="J1458" i="21"/>
  <c r="J1459" i="21"/>
  <c r="J1460" i="21"/>
  <c r="J1461" i="21"/>
  <c r="J1462" i="21"/>
  <c r="J1463" i="21"/>
  <c r="J1464" i="21"/>
  <c r="J1465" i="21"/>
  <c r="J1466" i="21"/>
  <c r="J1467" i="21"/>
  <c r="J1468" i="21"/>
  <c r="J1469" i="21"/>
  <c r="J1470" i="21"/>
  <c r="J1471" i="21"/>
  <c r="J1472" i="21"/>
  <c r="J1473" i="21"/>
  <c r="J1474" i="21"/>
  <c r="J1475" i="21"/>
  <c r="J1476" i="21"/>
  <c r="J1477" i="21"/>
  <c r="J1478" i="21"/>
  <c r="J1479" i="21"/>
  <c r="J1480" i="21"/>
  <c r="J1481" i="21"/>
  <c r="J1482" i="21"/>
  <c r="J1483" i="21"/>
  <c r="J1484" i="21"/>
  <c r="J1485" i="21"/>
  <c r="J1486" i="21"/>
  <c r="J1487" i="21"/>
  <c r="J1488" i="21"/>
  <c r="J1489" i="21"/>
  <c r="J1490" i="21"/>
  <c r="J1491" i="21"/>
  <c r="J1492" i="21"/>
  <c r="J1493" i="21"/>
  <c r="J1494" i="21"/>
  <c r="J1495" i="21"/>
  <c r="J1496" i="21"/>
  <c r="J1497" i="21"/>
  <c r="J1498" i="21"/>
  <c r="J1499" i="21"/>
  <c r="J1500" i="21"/>
  <c r="J1501" i="21"/>
  <c r="J1502" i="21"/>
  <c r="J1503" i="21"/>
  <c r="J1504" i="21"/>
  <c r="J1505" i="21"/>
  <c r="J1506" i="21"/>
  <c r="J1507" i="21"/>
  <c r="J1508" i="21"/>
  <c r="J1509" i="21"/>
  <c r="J1510" i="21"/>
  <c r="J1511" i="21"/>
  <c r="J1512" i="21"/>
  <c r="J1513" i="21"/>
  <c r="J1514" i="21"/>
  <c r="J1515" i="21"/>
  <c r="J1516" i="21"/>
  <c r="J1517" i="21"/>
  <c r="J1518" i="21"/>
  <c r="J1519" i="21"/>
  <c r="J1520" i="21"/>
  <c r="J1521" i="21"/>
  <c r="J1522" i="21"/>
  <c r="J1523" i="21"/>
  <c r="J1524" i="21"/>
  <c r="J1525" i="21"/>
  <c r="J1526" i="21"/>
  <c r="J1527" i="21"/>
  <c r="J1528" i="21"/>
  <c r="J1529" i="21"/>
  <c r="J1530" i="21"/>
  <c r="J1531" i="21"/>
  <c r="J1532" i="21"/>
  <c r="J1533" i="21"/>
  <c r="J1534" i="21"/>
  <c r="J1535" i="21"/>
  <c r="J1536" i="21"/>
  <c r="J1537" i="21"/>
  <c r="J1538" i="21"/>
  <c r="J1539" i="21"/>
  <c r="J1540" i="21"/>
  <c r="J1541" i="21"/>
  <c r="J1542" i="21"/>
  <c r="J1543" i="21"/>
  <c r="J1544" i="21"/>
  <c r="J1545" i="21"/>
  <c r="J1546" i="21"/>
  <c r="J1547" i="21"/>
  <c r="J1548" i="21"/>
  <c r="J1549" i="21"/>
  <c r="J1550" i="21"/>
  <c r="J1551" i="21"/>
  <c r="J1552" i="21"/>
  <c r="J1553" i="21"/>
  <c r="J1554" i="21"/>
  <c r="J1555" i="21"/>
  <c r="J1556" i="21"/>
  <c r="J1557" i="21"/>
  <c r="J1558" i="21"/>
  <c r="J1559" i="21"/>
  <c r="J1560" i="21"/>
  <c r="J1561" i="21"/>
  <c r="J1562" i="21"/>
  <c r="J1563" i="21"/>
  <c r="J1564" i="21"/>
  <c r="J1565" i="21"/>
  <c r="J1566" i="21"/>
  <c r="J1567" i="21"/>
  <c r="J1568" i="21"/>
  <c r="J1569" i="21"/>
  <c r="J1570" i="21"/>
  <c r="J1571" i="21"/>
  <c r="J1572" i="21"/>
  <c r="J1573" i="21"/>
  <c r="J1574" i="21"/>
  <c r="J1575" i="21"/>
  <c r="J1576" i="21"/>
  <c r="J1577" i="21"/>
  <c r="J1578" i="21"/>
  <c r="J1579" i="21"/>
  <c r="J1580" i="21"/>
  <c r="J1581" i="21"/>
  <c r="J1582" i="21"/>
  <c r="J1583" i="21"/>
  <c r="J1584" i="21"/>
  <c r="J1585" i="21"/>
  <c r="J1586" i="21"/>
  <c r="J1587" i="21"/>
  <c r="J1588" i="21"/>
  <c r="J1589" i="21"/>
  <c r="J1590" i="21"/>
  <c r="J1591" i="21"/>
  <c r="J1592" i="21"/>
  <c r="J1593" i="21"/>
  <c r="J1594" i="21"/>
  <c r="J1595" i="21"/>
  <c r="J1596" i="21"/>
  <c r="J1597" i="21"/>
  <c r="J1598" i="21"/>
  <c r="J1599" i="21"/>
  <c r="J1600" i="21"/>
  <c r="J1601" i="21"/>
  <c r="J1602" i="21"/>
  <c r="J1603" i="21"/>
  <c r="J1604" i="21"/>
  <c r="J1605" i="21"/>
  <c r="J1606" i="21"/>
  <c r="J1607" i="21"/>
  <c r="J1608" i="21"/>
  <c r="J1609" i="21"/>
  <c r="J1610" i="21"/>
  <c r="J1611" i="21"/>
  <c r="J1612" i="21"/>
  <c r="J1613" i="21"/>
  <c r="J1614" i="21"/>
  <c r="J1615" i="21"/>
  <c r="J1616" i="21"/>
  <c r="J1617" i="21"/>
  <c r="J1618" i="21"/>
  <c r="J1619" i="21"/>
  <c r="J1620" i="21"/>
  <c r="J1621" i="21"/>
  <c r="J1622" i="21"/>
  <c r="J1623" i="21"/>
  <c r="J1624" i="21"/>
  <c r="J1625" i="21"/>
  <c r="J1626" i="21"/>
  <c r="J1627" i="21"/>
  <c r="J1628" i="21"/>
  <c r="J1629" i="21"/>
  <c r="J1630" i="21"/>
  <c r="J1631" i="21"/>
  <c r="J1632" i="21"/>
  <c r="J1633" i="21"/>
  <c r="J1634" i="21"/>
  <c r="J1635" i="21"/>
  <c r="J1636" i="21"/>
  <c r="J1637" i="21"/>
  <c r="J1638" i="21"/>
  <c r="J1639" i="21"/>
  <c r="J1640" i="21"/>
  <c r="J1641" i="21"/>
  <c r="J1642" i="21"/>
  <c r="J1643" i="21"/>
  <c r="J1644" i="21"/>
  <c r="J1645" i="21"/>
  <c r="J1646" i="21"/>
  <c r="J1647" i="21"/>
  <c r="J1648" i="21"/>
  <c r="J1649" i="21"/>
  <c r="J1650" i="21"/>
  <c r="J1651" i="21"/>
  <c r="J1652" i="21"/>
  <c r="J1653" i="21"/>
  <c r="J1654" i="21"/>
  <c r="J1655" i="21"/>
  <c r="J1656" i="21"/>
  <c r="J1657" i="21"/>
  <c r="J1658" i="21"/>
  <c r="J1659" i="21"/>
  <c r="J1660" i="21"/>
  <c r="J1661" i="21"/>
  <c r="J1662" i="21"/>
  <c r="J1663" i="21"/>
  <c r="J1664" i="21"/>
  <c r="J1665" i="21"/>
  <c r="J1666" i="21"/>
  <c r="J1667" i="21"/>
  <c r="J1668" i="21"/>
  <c r="J1669" i="21"/>
  <c r="J1670" i="21"/>
  <c r="J1671" i="21"/>
  <c r="J1672" i="21"/>
  <c r="J1673" i="21"/>
  <c r="J1674" i="21"/>
  <c r="J1675" i="21"/>
  <c r="J1676" i="21"/>
  <c r="J1677" i="21"/>
  <c r="J1678" i="21"/>
  <c r="J1679" i="21"/>
  <c r="J1680" i="21"/>
  <c r="J1681" i="21"/>
  <c r="J1682" i="21"/>
  <c r="J1683" i="21"/>
  <c r="J1684" i="21"/>
  <c r="J1685" i="21"/>
  <c r="J1686" i="21"/>
  <c r="J1687" i="21"/>
  <c r="J1688" i="21"/>
  <c r="J1689" i="21"/>
  <c r="J1690" i="21"/>
  <c r="J1691" i="21"/>
  <c r="J1692" i="21"/>
  <c r="J1693" i="21"/>
  <c r="J1694" i="21"/>
  <c r="J1695" i="21"/>
  <c r="J1696" i="21"/>
  <c r="J1697" i="21"/>
  <c r="J1698" i="21"/>
  <c r="J1699" i="21"/>
  <c r="J1700" i="21"/>
  <c r="J1701" i="21"/>
  <c r="J1702" i="21"/>
  <c r="J1703" i="21"/>
  <c r="J1704" i="21"/>
  <c r="J1705" i="21"/>
  <c r="J1706" i="21"/>
  <c r="J1707" i="21"/>
  <c r="J1708" i="21"/>
  <c r="J1709" i="21"/>
  <c r="J1710" i="21"/>
  <c r="J1711" i="21"/>
  <c r="J1712" i="21"/>
  <c r="J1713" i="21"/>
  <c r="J1714" i="21"/>
  <c r="J1715" i="21"/>
  <c r="J1716" i="21"/>
  <c r="J1717" i="21"/>
  <c r="J1718" i="21"/>
  <c r="J1719" i="21"/>
  <c r="J1720" i="21"/>
  <c r="J1721" i="21"/>
  <c r="J1722" i="21"/>
  <c r="J1723" i="21"/>
  <c r="J1724" i="21"/>
  <c r="J1725" i="21"/>
  <c r="J1726" i="21"/>
  <c r="J1727" i="21"/>
  <c r="J1728" i="21"/>
  <c r="J1729" i="21"/>
  <c r="J1730" i="21"/>
  <c r="J1731" i="21"/>
  <c r="J1732" i="21"/>
  <c r="J1733" i="21"/>
  <c r="J1734" i="21"/>
  <c r="J1735" i="21"/>
  <c r="J1736" i="21"/>
  <c r="J1737" i="21"/>
  <c r="J1738" i="21"/>
  <c r="J1739" i="21"/>
  <c r="J1740" i="21"/>
  <c r="J1741" i="21"/>
  <c r="J1742" i="21"/>
  <c r="J1743" i="21"/>
  <c r="J1744" i="21"/>
  <c r="J1745" i="21"/>
  <c r="J1746" i="21"/>
  <c r="J1747" i="21"/>
  <c r="J1748" i="21"/>
  <c r="J1749" i="21"/>
  <c r="J1750" i="21"/>
  <c r="J1751" i="21"/>
  <c r="J1752" i="21"/>
  <c r="J1753" i="21"/>
  <c r="J1754" i="21"/>
  <c r="J1755" i="21"/>
  <c r="J1756" i="21"/>
  <c r="J1757" i="21"/>
  <c r="J1758" i="21"/>
  <c r="J1759" i="21"/>
  <c r="J1760" i="21"/>
  <c r="J1761" i="21"/>
  <c r="J1762" i="21"/>
  <c r="J1763" i="21"/>
  <c r="J1764" i="21"/>
  <c r="J1765" i="21"/>
  <c r="J1766" i="21"/>
  <c r="J1767" i="21"/>
  <c r="J1768" i="21"/>
  <c r="J1769" i="21"/>
  <c r="J1770" i="21"/>
  <c r="J1771" i="21"/>
  <c r="J1772" i="21"/>
  <c r="J1773" i="21"/>
  <c r="J1774" i="21"/>
  <c r="J1775" i="21"/>
  <c r="J1776" i="21"/>
  <c r="J1777" i="21"/>
  <c r="J1778" i="21"/>
  <c r="J1779" i="21"/>
  <c r="J1780" i="21"/>
  <c r="J1781" i="21"/>
  <c r="J1782" i="21"/>
  <c r="J1783" i="21"/>
  <c r="J1784" i="21"/>
  <c r="J1785" i="21"/>
  <c r="J1786" i="21"/>
  <c r="J1787" i="21"/>
  <c r="J1788" i="21"/>
  <c r="J1789" i="21"/>
  <c r="J1790" i="21"/>
  <c r="J1791" i="21"/>
  <c r="J1792" i="21"/>
  <c r="J1793" i="21"/>
  <c r="J1794" i="21"/>
  <c r="J1795" i="21"/>
  <c r="J1796" i="21"/>
  <c r="J1797" i="21"/>
  <c r="J1798" i="21"/>
  <c r="J1799" i="21"/>
  <c r="J1800" i="21"/>
  <c r="J1801" i="21"/>
  <c r="J1802" i="21"/>
  <c r="J1803" i="21"/>
  <c r="J1804" i="21"/>
  <c r="J1805" i="21"/>
  <c r="J1806" i="21"/>
  <c r="J1807" i="21"/>
  <c r="J1808" i="21"/>
  <c r="J1809" i="21"/>
  <c r="J1810" i="21"/>
  <c r="J1811" i="21"/>
  <c r="J1812" i="21"/>
  <c r="J1813" i="21"/>
  <c r="J1814" i="21"/>
  <c r="J1815" i="21"/>
  <c r="J1816" i="21"/>
  <c r="J1817" i="21"/>
  <c r="J1818" i="21"/>
  <c r="J1819" i="21"/>
  <c r="J1820" i="21"/>
  <c r="J1821" i="21"/>
  <c r="J1822" i="21"/>
  <c r="J1823" i="21"/>
  <c r="J1824" i="21"/>
  <c r="J1825" i="21"/>
  <c r="J1826" i="21"/>
  <c r="J1827" i="21"/>
  <c r="J1828" i="21"/>
  <c r="J1829" i="21"/>
  <c r="J1830" i="21"/>
  <c r="J1831" i="21"/>
  <c r="J1832" i="21"/>
  <c r="J1833" i="21"/>
  <c r="J1834" i="21"/>
  <c r="J1835" i="21"/>
  <c r="J1836" i="21"/>
  <c r="J1837" i="21"/>
  <c r="J1838" i="21"/>
  <c r="J1839" i="21"/>
  <c r="J1840" i="21"/>
  <c r="J1841" i="21"/>
  <c r="J1842" i="21"/>
  <c r="J1843" i="21"/>
  <c r="J1844" i="21"/>
  <c r="J1845" i="21"/>
  <c r="J1846" i="21"/>
  <c r="J1847" i="21"/>
  <c r="J1848" i="21"/>
  <c r="J1849" i="21"/>
  <c r="J1850" i="21"/>
  <c r="J1851" i="21"/>
  <c r="J1852" i="21"/>
  <c r="J1853" i="21"/>
  <c r="J1854" i="21"/>
  <c r="J1855" i="21"/>
  <c r="J1856" i="21"/>
  <c r="J1857" i="21"/>
  <c r="J1858" i="21"/>
  <c r="J1859" i="21"/>
  <c r="J1860" i="21"/>
  <c r="J1861" i="21"/>
  <c r="J1862" i="21"/>
  <c r="J1863" i="21"/>
  <c r="J1864" i="21"/>
  <c r="J1865" i="21"/>
  <c r="J1866" i="21"/>
  <c r="J1867" i="21"/>
  <c r="J1868" i="21"/>
  <c r="J1869" i="21"/>
  <c r="J1870" i="21"/>
  <c r="J1871" i="21"/>
  <c r="J1872" i="21"/>
  <c r="J1873" i="21"/>
  <c r="J1874" i="21"/>
  <c r="J1875" i="21"/>
  <c r="J1876" i="21"/>
  <c r="J1877" i="21"/>
  <c r="J1878" i="21"/>
  <c r="J1879" i="21"/>
  <c r="J1880" i="21"/>
  <c r="J1881" i="21"/>
  <c r="J1882" i="21"/>
  <c r="J1883" i="21"/>
  <c r="J1884" i="21"/>
  <c r="J1885" i="21"/>
  <c r="J1886" i="21"/>
  <c r="J1887" i="21"/>
  <c r="J1888" i="21"/>
  <c r="J1889" i="21"/>
  <c r="J1890" i="21"/>
  <c r="J1891" i="21"/>
  <c r="J1892" i="21"/>
  <c r="J1893" i="21"/>
  <c r="J1894" i="21"/>
  <c r="J1895" i="21"/>
  <c r="J1896" i="21"/>
  <c r="J1897" i="21"/>
  <c r="J1898" i="21"/>
  <c r="J1899" i="21"/>
  <c r="J1900" i="21"/>
  <c r="J1901" i="21"/>
  <c r="J1902" i="21"/>
  <c r="J1903" i="21"/>
  <c r="J1904" i="21"/>
  <c r="J1905" i="21"/>
  <c r="J1906" i="21"/>
  <c r="J1907" i="21"/>
  <c r="J1908" i="21"/>
  <c r="J1909" i="21"/>
  <c r="J1910" i="21"/>
  <c r="J1911" i="21"/>
  <c r="J1912" i="21"/>
  <c r="J1913" i="21"/>
  <c r="J1914" i="21"/>
  <c r="J1915" i="21"/>
  <c r="J1916" i="21"/>
  <c r="J1917" i="21"/>
  <c r="J1918" i="21"/>
  <c r="J1919" i="21"/>
  <c r="J1920" i="21"/>
  <c r="J1921" i="21"/>
  <c r="J1922" i="21"/>
  <c r="J1923" i="21"/>
  <c r="J1924" i="21"/>
  <c r="J1925" i="21"/>
  <c r="J1926" i="21"/>
  <c r="J1927" i="21"/>
  <c r="J1928" i="21"/>
  <c r="J1929" i="21"/>
  <c r="J1930" i="21"/>
  <c r="J1931" i="21"/>
  <c r="J1932" i="21"/>
  <c r="J1933" i="21"/>
  <c r="J1934" i="21"/>
  <c r="J1935" i="21"/>
  <c r="J1936" i="21"/>
  <c r="J1937" i="21"/>
  <c r="J1938" i="21"/>
  <c r="J1939" i="21"/>
  <c r="J1940" i="21"/>
  <c r="J1941" i="21"/>
  <c r="J1942" i="21"/>
  <c r="J1943" i="21"/>
  <c r="J1944" i="21"/>
  <c r="J1945" i="21"/>
  <c r="J1946" i="21"/>
  <c r="J1947" i="21"/>
  <c r="J1948" i="21"/>
  <c r="J1949" i="21"/>
  <c r="J1950" i="21"/>
  <c r="J1951" i="21"/>
  <c r="J1952" i="21"/>
  <c r="J1953" i="21"/>
  <c r="J1954" i="21"/>
  <c r="J1955" i="21"/>
  <c r="J1956" i="21"/>
  <c r="J1957" i="21"/>
  <c r="J1958" i="21"/>
  <c r="J1959" i="21"/>
  <c r="J1960" i="21"/>
  <c r="J1961" i="21"/>
  <c r="J1962" i="21"/>
  <c r="J1963" i="21"/>
  <c r="J1964" i="21"/>
  <c r="J1965" i="21"/>
  <c r="J1966" i="21"/>
  <c r="J1967" i="21"/>
  <c r="J1968" i="21"/>
  <c r="J1969" i="21"/>
  <c r="J1970" i="21"/>
  <c r="J1971" i="21"/>
  <c r="J1972" i="21"/>
  <c r="J1973" i="21"/>
  <c r="J1974" i="21"/>
  <c r="J1975" i="21"/>
  <c r="J1976" i="21"/>
  <c r="J1977" i="21"/>
  <c r="J1978" i="21"/>
  <c r="J1979" i="21"/>
  <c r="J1980" i="21"/>
  <c r="J1981" i="21"/>
  <c r="J1982" i="21"/>
  <c r="J1983" i="21"/>
  <c r="J1984" i="21"/>
  <c r="J1985" i="21"/>
  <c r="J1986" i="21"/>
  <c r="J1987" i="21"/>
  <c r="J1988" i="21"/>
  <c r="J1989" i="21"/>
  <c r="J1990" i="21"/>
  <c r="J1991" i="21"/>
  <c r="J1992" i="21"/>
  <c r="J1993" i="21"/>
  <c r="J1994" i="21"/>
  <c r="J1995" i="21"/>
  <c r="J1996" i="21"/>
  <c r="J1997" i="21"/>
  <c r="J1998" i="21"/>
  <c r="J1999" i="21"/>
  <c r="J2000" i="21"/>
  <c r="J2001" i="21"/>
  <c r="J2002" i="21"/>
  <c r="J2003" i="21"/>
  <c r="J2004" i="21"/>
  <c r="J2005" i="21"/>
  <c r="J2006" i="21"/>
  <c r="J2007" i="21"/>
  <c r="J2008" i="21"/>
  <c r="J2009" i="21"/>
  <c r="J2010" i="21"/>
  <c r="J2011" i="21"/>
  <c r="J2012" i="21"/>
  <c r="J2013" i="21"/>
  <c r="J2014" i="21"/>
  <c r="J2015" i="21"/>
  <c r="J2016" i="21"/>
  <c r="J2017" i="21"/>
  <c r="J2018" i="21"/>
  <c r="J2019" i="21"/>
  <c r="J2020" i="21"/>
  <c r="J2021" i="21"/>
  <c r="J2022" i="21"/>
  <c r="J2023" i="21"/>
  <c r="J2024" i="21"/>
  <c r="J2025" i="21"/>
  <c r="J2026" i="21"/>
  <c r="J2027" i="21"/>
  <c r="J2028" i="21"/>
  <c r="J2029" i="21"/>
  <c r="J2030" i="21"/>
  <c r="J2031" i="21"/>
  <c r="J2032" i="21"/>
  <c r="J2033" i="21"/>
  <c r="J2034" i="21"/>
  <c r="J2035" i="21"/>
  <c r="J2036" i="21"/>
  <c r="J2037" i="21"/>
  <c r="J2038" i="21"/>
  <c r="J2039" i="21"/>
  <c r="J2040" i="21"/>
  <c r="J2041" i="21"/>
  <c r="J2042" i="21"/>
  <c r="J2043" i="21"/>
  <c r="J2044" i="21"/>
  <c r="J2045" i="21"/>
  <c r="J2046" i="21"/>
  <c r="J2047" i="21"/>
  <c r="J2048" i="21"/>
  <c r="J2049" i="21"/>
  <c r="J2050" i="21"/>
  <c r="J2051" i="21"/>
  <c r="J2052" i="21"/>
  <c r="J2053" i="21"/>
  <c r="J2054" i="21"/>
  <c r="J2055" i="21"/>
  <c r="J2056" i="21"/>
  <c r="J2057" i="21"/>
  <c r="J2058" i="21"/>
  <c r="J2059" i="21"/>
  <c r="J2060" i="21"/>
  <c r="J2061" i="21"/>
  <c r="J2062" i="21"/>
  <c r="J2063" i="21"/>
  <c r="J2064" i="21"/>
  <c r="J2065" i="21"/>
  <c r="J2066" i="21"/>
  <c r="J2067" i="21"/>
  <c r="J2068" i="21"/>
  <c r="J2069" i="21"/>
  <c r="J2070" i="21"/>
  <c r="J2071" i="21"/>
  <c r="J2072" i="21"/>
  <c r="J2073" i="21"/>
  <c r="J2074" i="21"/>
  <c r="J2075" i="21"/>
  <c r="J2076" i="21"/>
  <c r="J2077" i="21"/>
  <c r="J2078" i="21"/>
  <c r="J2079" i="21"/>
  <c r="J2080" i="21"/>
  <c r="J2081" i="21"/>
  <c r="J2082" i="21"/>
  <c r="J2083" i="21"/>
  <c r="J2084" i="21"/>
  <c r="J2085" i="21"/>
  <c r="J2086" i="21"/>
  <c r="J2087" i="21"/>
  <c r="J2088" i="21"/>
  <c r="J2089" i="21"/>
  <c r="J2090" i="21"/>
  <c r="J2091" i="21"/>
  <c r="J2092" i="21"/>
  <c r="J2093" i="21"/>
  <c r="J2094" i="21"/>
  <c r="J2095" i="21"/>
  <c r="J2096" i="21"/>
  <c r="J2097" i="21"/>
  <c r="J2098" i="21"/>
  <c r="J2099" i="21"/>
  <c r="J2100" i="21"/>
  <c r="J2101" i="21"/>
  <c r="J2102" i="21"/>
  <c r="J2103" i="21"/>
  <c r="J2104" i="21"/>
  <c r="J2105" i="21"/>
  <c r="J2106" i="21"/>
  <c r="J2107" i="21"/>
  <c r="J2108" i="21"/>
  <c r="J2109" i="21"/>
  <c r="J2110" i="21"/>
  <c r="J2111" i="21"/>
  <c r="J2112" i="21"/>
  <c r="J2113" i="21"/>
  <c r="J2114" i="21"/>
  <c r="J2115" i="21"/>
  <c r="J2116" i="21"/>
  <c r="J2117" i="21"/>
  <c r="J2118" i="21"/>
  <c r="J2119" i="21"/>
  <c r="J2120" i="21"/>
  <c r="J2121" i="21"/>
  <c r="J2122" i="21"/>
  <c r="J2123" i="21"/>
  <c r="J2124" i="21"/>
  <c r="J2125" i="21"/>
  <c r="J2126" i="21"/>
  <c r="J2127" i="21"/>
  <c r="J2128" i="21"/>
  <c r="J2129" i="21"/>
  <c r="J2130" i="21"/>
  <c r="J2131" i="21"/>
  <c r="J2132" i="21"/>
  <c r="J2133" i="21"/>
  <c r="J2134" i="21"/>
  <c r="J2135" i="21"/>
  <c r="J2136" i="21"/>
  <c r="J2137" i="21"/>
  <c r="J2138" i="21"/>
  <c r="J2139" i="21"/>
  <c r="J2140" i="21"/>
  <c r="J2141" i="21"/>
  <c r="J2142" i="21"/>
  <c r="J2143" i="21"/>
  <c r="J2144" i="21"/>
  <c r="J2145" i="21"/>
  <c r="J2146" i="21"/>
  <c r="J2147" i="21"/>
  <c r="J2148" i="21"/>
  <c r="J2149" i="21"/>
  <c r="J2150" i="21"/>
  <c r="J2151" i="21"/>
  <c r="J2152" i="21"/>
  <c r="J2153" i="21"/>
  <c r="J2154" i="21"/>
  <c r="J2155" i="21"/>
  <c r="J2156" i="21"/>
  <c r="J2157" i="21"/>
  <c r="J2158" i="21"/>
  <c r="J2159" i="21"/>
  <c r="J2160" i="21"/>
  <c r="J2161" i="21"/>
  <c r="J2162" i="21"/>
  <c r="J2163" i="21"/>
  <c r="J2164" i="21"/>
  <c r="J2165" i="21"/>
  <c r="J2166" i="21"/>
  <c r="J2167" i="21"/>
  <c r="J2168" i="21"/>
  <c r="J2169" i="21"/>
  <c r="J2170" i="21"/>
  <c r="J2171" i="21"/>
  <c r="J2172" i="21"/>
  <c r="J2173" i="21"/>
  <c r="J2174" i="21"/>
  <c r="J2175" i="21"/>
  <c r="J2176" i="21"/>
  <c r="J2177" i="21"/>
  <c r="J2178" i="21"/>
  <c r="J2179" i="21"/>
  <c r="J2180" i="21"/>
  <c r="J2181" i="21"/>
  <c r="J2182" i="21"/>
  <c r="J2183" i="21"/>
  <c r="J2184" i="21"/>
  <c r="J2185" i="21"/>
  <c r="J2186" i="21"/>
  <c r="J2187" i="21"/>
  <c r="J2188" i="21"/>
  <c r="J2189" i="21"/>
  <c r="J2190" i="21"/>
  <c r="J2191" i="21"/>
  <c r="J2192" i="21"/>
  <c r="J2193" i="21"/>
  <c r="J2194" i="21"/>
  <c r="J2195" i="21"/>
  <c r="J2196" i="21"/>
  <c r="J2197" i="21"/>
  <c r="J2198" i="21"/>
  <c r="J2199" i="21"/>
  <c r="J2200" i="21"/>
  <c r="J2201" i="21"/>
  <c r="J2202" i="21"/>
  <c r="J2203" i="21"/>
  <c r="J2204" i="21"/>
  <c r="J2205" i="21"/>
  <c r="J2206" i="21"/>
  <c r="J2207" i="21"/>
  <c r="J2208" i="21"/>
  <c r="J2209" i="21"/>
  <c r="J2210" i="21"/>
  <c r="J2211" i="21"/>
  <c r="J2212" i="21"/>
  <c r="J2213" i="21"/>
  <c r="J2214" i="21"/>
  <c r="J2215" i="21"/>
  <c r="J2216" i="21"/>
  <c r="J2217" i="21"/>
  <c r="J2218" i="21"/>
  <c r="J2219" i="21"/>
  <c r="J2220" i="21"/>
  <c r="J2221" i="21"/>
  <c r="J2222" i="21"/>
  <c r="J2223" i="21"/>
  <c r="J2224" i="21"/>
  <c r="J2225" i="21"/>
  <c r="J2226" i="21"/>
  <c r="J2227" i="21"/>
  <c r="J2228" i="21"/>
  <c r="J2229" i="21"/>
  <c r="J2230" i="21"/>
  <c r="J2231" i="21"/>
  <c r="J2232" i="21"/>
  <c r="J2233" i="21"/>
  <c r="J2234" i="21"/>
  <c r="J2235" i="21"/>
  <c r="J2236" i="21"/>
  <c r="J2237" i="21"/>
  <c r="J2238" i="21"/>
  <c r="J2239" i="21"/>
  <c r="J2240" i="21"/>
  <c r="J2241" i="21"/>
  <c r="J2242" i="21"/>
  <c r="J2243" i="21"/>
  <c r="J2244" i="21"/>
  <c r="J2245" i="21"/>
  <c r="J2246" i="21"/>
  <c r="J2247" i="21"/>
  <c r="J2248" i="21"/>
  <c r="J2249" i="21"/>
  <c r="J2250" i="21"/>
  <c r="J2251" i="21"/>
  <c r="J2252" i="21"/>
  <c r="J2253" i="21"/>
  <c r="J2254" i="21"/>
  <c r="J2255" i="21"/>
  <c r="J2256" i="21"/>
  <c r="J2257" i="21"/>
  <c r="J2258" i="21"/>
  <c r="J2259" i="21"/>
  <c r="J2260" i="21"/>
  <c r="J2261" i="21"/>
  <c r="J2262" i="21"/>
  <c r="J2263" i="21"/>
  <c r="J2264" i="21"/>
  <c r="J2265" i="21"/>
  <c r="J2266" i="21"/>
  <c r="J2267" i="21"/>
  <c r="J2268" i="21"/>
  <c r="J2269" i="21"/>
  <c r="J2270" i="21"/>
  <c r="J2271" i="21"/>
  <c r="J2272" i="21"/>
  <c r="J2273" i="21"/>
  <c r="J2274" i="21"/>
  <c r="J2275" i="21"/>
  <c r="J2276" i="21"/>
  <c r="J2277" i="21"/>
  <c r="J2278" i="21"/>
  <c r="J2279" i="21"/>
  <c r="J2280" i="21"/>
  <c r="J2281" i="21"/>
  <c r="J2282" i="21"/>
  <c r="J2283" i="21"/>
  <c r="J2284" i="21"/>
  <c r="J2285" i="21"/>
  <c r="J2286" i="21"/>
  <c r="J2287" i="21"/>
  <c r="J2288" i="21"/>
  <c r="J2289" i="21"/>
  <c r="J2290" i="21"/>
  <c r="J2291" i="21"/>
  <c r="J2292" i="21"/>
  <c r="J2293" i="21"/>
  <c r="J2294" i="21"/>
  <c r="J2295" i="21"/>
  <c r="J2296" i="21"/>
  <c r="J2297" i="21"/>
  <c r="J2298" i="21"/>
  <c r="J2299" i="21"/>
  <c r="J2300" i="21"/>
  <c r="J2301" i="21"/>
  <c r="J2302" i="21"/>
  <c r="J2303" i="21"/>
  <c r="J2304" i="21"/>
  <c r="J2305" i="21"/>
  <c r="J2306" i="21"/>
  <c r="J2307" i="21"/>
  <c r="J2308" i="21"/>
  <c r="J2309" i="21"/>
  <c r="J2310" i="21"/>
  <c r="J2311" i="21"/>
  <c r="J2312" i="21"/>
  <c r="J2313" i="21"/>
  <c r="J2314" i="21"/>
  <c r="J2315" i="21"/>
  <c r="J2316" i="21"/>
  <c r="J2317" i="21"/>
  <c r="J2318" i="21"/>
  <c r="J2319" i="21"/>
  <c r="J2320" i="21"/>
  <c r="J2321" i="21"/>
  <c r="J2322" i="21"/>
  <c r="J2323" i="21"/>
  <c r="J2324" i="21"/>
  <c r="J2325" i="21"/>
  <c r="J2326" i="21"/>
  <c r="J2327" i="21"/>
  <c r="J2328" i="21"/>
  <c r="J2329" i="21"/>
  <c r="J2330" i="21"/>
  <c r="J2331" i="21"/>
  <c r="J2332" i="21"/>
  <c r="J2333" i="21"/>
  <c r="J2334" i="21"/>
  <c r="J2335" i="21"/>
  <c r="J2336" i="21"/>
  <c r="J2337" i="21"/>
  <c r="J2338" i="21"/>
  <c r="J2339" i="21"/>
  <c r="J2340" i="21"/>
  <c r="J2341" i="21"/>
  <c r="J2342" i="21"/>
  <c r="J2343" i="21"/>
  <c r="J2344" i="21"/>
  <c r="J2345" i="21"/>
  <c r="J2346" i="21"/>
  <c r="J2347" i="21"/>
  <c r="J2348" i="21"/>
  <c r="J2349" i="21"/>
  <c r="J2350" i="21"/>
  <c r="J2351" i="21"/>
  <c r="J2352" i="21"/>
  <c r="J2353" i="21"/>
  <c r="J2354" i="21"/>
  <c r="J2355" i="21"/>
  <c r="J2356" i="21"/>
  <c r="J2357" i="21"/>
  <c r="J2358" i="21"/>
  <c r="J2359" i="21"/>
  <c r="J2360" i="21"/>
  <c r="J2361" i="21"/>
  <c r="J2362" i="21"/>
  <c r="J2363" i="21"/>
  <c r="J2364" i="21"/>
  <c r="J2365" i="21"/>
  <c r="J2366" i="21"/>
  <c r="J2367" i="21"/>
  <c r="J2368" i="21"/>
  <c r="J2369" i="21"/>
  <c r="J2370" i="21"/>
  <c r="J2371" i="21"/>
  <c r="J2372" i="21"/>
  <c r="J2373" i="21"/>
  <c r="J2374" i="21"/>
  <c r="J2375" i="21"/>
  <c r="J2376" i="21"/>
  <c r="J2377" i="21"/>
  <c r="J2378" i="21"/>
  <c r="J2379" i="21"/>
  <c r="J2380" i="21"/>
  <c r="J2381" i="21"/>
  <c r="J2382" i="21"/>
  <c r="J2383" i="21"/>
  <c r="J2384" i="21"/>
  <c r="J2385" i="21"/>
  <c r="J2386" i="21"/>
  <c r="J2387" i="21"/>
  <c r="J2388" i="21"/>
  <c r="J2389" i="21"/>
  <c r="J2390" i="21"/>
  <c r="J2391" i="21"/>
  <c r="J2392" i="21"/>
  <c r="J2393" i="21"/>
  <c r="J2394" i="21"/>
  <c r="J2395" i="21"/>
  <c r="J2396" i="21"/>
  <c r="J2397" i="21"/>
  <c r="J2398" i="21"/>
  <c r="J2399" i="21"/>
  <c r="J2400" i="21"/>
  <c r="J2401" i="21"/>
  <c r="J2402" i="21"/>
  <c r="J2403" i="21"/>
  <c r="J2404" i="21"/>
  <c r="J2405" i="21"/>
  <c r="J2406" i="21"/>
  <c r="J2407" i="21"/>
  <c r="J2408" i="21"/>
  <c r="J2409" i="21"/>
  <c r="J2410" i="21"/>
  <c r="J2411" i="21"/>
  <c r="J2412" i="21"/>
  <c r="J2413" i="21"/>
  <c r="J2414" i="21"/>
  <c r="J2415" i="21"/>
  <c r="J2416" i="21"/>
  <c r="J2417" i="21"/>
  <c r="J2418" i="21"/>
  <c r="J2419" i="21"/>
  <c r="J2420" i="21"/>
  <c r="J2421" i="21"/>
  <c r="J2422" i="21"/>
  <c r="J2423" i="21"/>
  <c r="J2424" i="21"/>
  <c r="J2425" i="21"/>
  <c r="J2426" i="21"/>
  <c r="J2427" i="21"/>
  <c r="J2428" i="21"/>
  <c r="J2429" i="21"/>
  <c r="J2430" i="21"/>
  <c r="J2431" i="21"/>
  <c r="J2432" i="21"/>
  <c r="J2433" i="21"/>
  <c r="J2434" i="21"/>
  <c r="J2435" i="21"/>
  <c r="J2436" i="21"/>
  <c r="J2437" i="21"/>
  <c r="J2438" i="21"/>
  <c r="J2439" i="21"/>
  <c r="J2440" i="21"/>
  <c r="J2441" i="21"/>
  <c r="J2442" i="21"/>
  <c r="J2443" i="21"/>
  <c r="J2444" i="21"/>
  <c r="J2445" i="21"/>
  <c r="J2446" i="21"/>
  <c r="J2447" i="21"/>
  <c r="J2448" i="21"/>
  <c r="J2449" i="21"/>
  <c r="J2450" i="21"/>
  <c r="J2451" i="21"/>
  <c r="J2452" i="21"/>
  <c r="J2453" i="21"/>
  <c r="J2454" i="21"/>
  <c r="J2455" i="21"/>
  <c r="J2456" i="21"/>
  <c r="J2457" i="21"/>
  <c r="J2458" i="21"/>
  <c r="J2459" i="21"/>
  <c r="J2460" i="21"/>
  <c r="J2461" i="21"/>
  <c r="J2462" i="21"/>
  <c r="J2463" i="21"/>
  <c r="J2464" i="21"/>
  <c r="J2465" i="21"/>
  <c r="J2466" i="21"/>
  <c r="J2467" i="21"/>
  <c r="J2468" i="21"/>
  <c r="J2469" i="21"/>
  <c r="J2470" i="21"/>
  <c r="J2471" i="21"/>
  <c r="J2472" i="21"/>
  <c r="J2473" i="21"/>
  <c r="J2474" i="21"/>
  <c r="J2475" i="21"/>
  <c r="J2476" i="21"/>
  <c r="J2477" i="21"/>
  <c r="J2478" i="21"/>
  <c r="J2479" i="21"/>
  <c r="J2480" i="21"/>
  <c r="J2481" i="21"/>
  <c r="J2482" i="21"/>
  <c r="J2483" i="21"/>
  <c r="J2484" i="21"/>
  <c r="J2485" i="21"/>
  <c r="J2486" i="21"/>
  <c r="J2487" i="21"/>
  <c r="J2488" i="21"/>
  <c r="J2489" i="21"/>
  <c r="J2490" i="21"/>
  <c r="J2491" i="21"/>
  <c r="J2492" i="21"/>
  <c r="J2493" i="21"/>
  <c r="J2494" i="21"/>
  <c r="J2495" i="21"/>
  <c r="J2496" i="21"/>
  <c r="J2497" i="21"/>
  <c r="J2498" i="21"/>
  <c r="J2499" i="21"/>
  <c r="J2500" i="21"/>
  <c r="J2501" i="21"/>
  <c r="J2502" i="21"/>
  <c r="J2503" i="21"/>
  <c r="J2504" i="21"/>
  <c r="J2505" i="21"/>
  <c r="J2506" i="21"/>
  <c r="J2507" i="21"/>
  <c r="J2508" i="21"/>
  <c r="J2509" i="21"/>
  <c r="J2510" i="21"/>
  <c r="J2511" i="21"/>
  <c r="J2512" i="21"/>
  <c r="J2513" i="21"/>
  <c r="J2514" i="21"/>
  <c r="J2515" i="21"/>
  <c r="J2516" i="21"/>
  <c r="J2517" i="21"/>
  <c r="J2518" i="21"/>
  <c r="J2519" i="21"/>
  <c r="J2520" i="21"/>
  <c r="J2521" i="21"/>
  <c r="J2522" i="21"/>
  <c r="J2523" i="21"/>
  <c r="J2524" i="21"/>
  <c r="J2525" i="21"/>
  <c r="J2526" i="21"/>
  <c r="J2527" i="21"/>
  <c r="J2528" i="21"/>
  <c r="J2529" i="21"/>
  <c r="J2530" i="21"/>
  <c r="J2531" i="21"/>
  <c r="J2532" i="21"/>
  <c r="J2533" i="21"/>
  <c r="J2534" i="21"/>
  <c r="J2535" i="21"/>
  <c r="J2536" i="21"/>
  <c r="J2537" i="21"/>
  <c r="J2538" i="21"/>
  <c r="J2539" i="21"/>
  <c r="J2540" i="21"/>
  <c r="J2541" i="21"/>
  <c r="J2542" i="21"/>
  <c r="J2543" i="21"/>
  <c r="J2544" i="21"/>
  <c r="J2545" i="21"/>
  <c r="J2546" i="21"/>
  <c r="J2547" i="21"/>
  <c r="J2548" i="21"/>
  <c r="J2549" i="21"/>
  <c r="J2550" i="21"/>
  <c r="J2551" i="21"/>
  <c r="J2552" i="21"/>
  <c r="J2553" i="21"/>
  <c r="J2554" i="21"/>
  <c r="J2555" i="21"/>
  <c r="J2556" i="21"/>
  <c r="J2557" i="21"/>
  <c r="J2558" i="21"/>
  <c r="J2559" i="21"/>
  <c r="J2560" i="21"/>
  <c r="J2561" i="21"/>
  <c r="J2562" i="21"/>
  <c r="J2563" i="21"/>
  <c r="J2564" i="21"/>
  <c r="J2565" i="21"/>
  <c r="J2566" i="21"/>
  <c r="J2567" i="21"/>
  <c r="J2568" i="21"/>
  <c r="J2569" i="21"/>
  <c r="J2570" i="21"/>
  <c r="J2571" i="21"/>
  <c r="J2572" i="21"/>
  <c r="J2573" i="21"/>
  <c r="J2574" i="21"/>
  <c r="J2575" i="21"/>
  <c r="J2576" i="21"/>
  <c r="J2577" i="21"/>
  <c r="J2578" i="21"/>
  <c r="J2579" i="21"/>
  <c r="J2580" i="21"/>
  <c r="J2581" i="21"/>
  <c r="J2582" i="21"/>
  <c r="J2583" i="21"/>
  <c r="J2584" i="21"/>
  <c r="J2585" i="21"/>
  <c r="J2586" i="21"/>
  <c r="J2587" i="21"/>
  <c r="J2588" i="21"/>
  <c r="J2589" i="21"/>
  <c r="J2590" i="21"/>
  <c r="J2591" i="21"/>
  <c r="J2592" i="21"/>
  <c r="J2593" i="21"/>
  <c r="J2594" i="21"/>
  <c r="J2595" i="21"/>
  <c r="J2596" i="21"/>
  <c r="J2597" i="21"/>
  <c r="J2598" i="21"/>
  <c r="J2599" i="21"/>
  <c r="J2600" i="21"/>
  <c r="J2601" i="21"/>
  <c r="J2602" i="21"/>
  <c r="J2603" i="21"/>
  <c r="J2604" i="21"/>
  <c r="J2605" i="21"/>
  <c r="J2606" i="21"/>
  <c r="J2607" i="21"/>
  <c r="J2608" i="21"/>
  <c r="J2609" i="21"/>
  <c r="J2610" i="21"/>
  <c r="J2611" i="21"/>
  <c r="J2612" i="21"/>
  <c r="J2613" i="21"/>
  <c r="J2614" i="21"/>
  <c r="J2615" i="21"/>
  <c r="J2616" i="21"/>
  <c r="J2617" i="21"/>
  <c r="J2618" i="21"/>
  <c r="J2619" i="21"/>
  <c r="J2620" i="21"/>
  <c r="J2621" i="21"/>
  <c r="J2622" i="21"/>
  <c r="J2623" i="21"/>
  <c r="J2624" i="21"/>
  <c r="J2625" i="21"/>
  <c r="J2626" i="21"/>
  <c r="J2627" i="21"/>
  <c r="J2628" i="21"/>
  <c r="J2629" i="21"/>
  <c r="J2630" i="21"/>
  <c r="J2631" i="21"/>
  <c r="J2632" i="21"/>
  <c r="J2633" i="21"/>
  <c r="J2634" i="21"/>
  <c r="J2635" i="21"/>
  <c r="J2636" i="21"/>
  <c r="J2637" i="21"/>
  <c r="J2638" i="21"/>
  <c r="J2639" i="21"/>
  <c r="J2640" i="21"/>
  <c r="J2641" i="21"/>
  <c r="J2642" i="21"/>
  <c r="J2643" i="21"/>
  <c r="J2644" i="21"/>
  <c r="J2645" i="21"/>
  <c r="J2646" i="21"/>
  <c r="J2647" i="21"/>
  <c r="J2648" i="21"/>
  <c r="J2649" i="21"/>
  <c r="J2650" i="21"/>
  <c r="J2651" i="21"/>
  <c r="J2652" i="21"/>
  <c r="J2653" i="21"/>
  <c r="J2654" i="21"/>
  <c r="J2655" i="21"/>
  <c r="J2656" i="21"/>
  <c r="J2657" i="21"/>
  <c r="J2658" i="21"/>
  <c r="J2659" i="21"/>
  <c r="J2660" i="21"/>
  <c r="J2661" i="21"/>
  <c r="J2662" i="21"/>
  <c r="J2663" i="21"/>
  <c r="J2664" i="21"/>
  <c r="J2665" i="21"/>
  <c r="J2666" i="21"/>
  <c r="J2667" i="21"/>
  <c r="J2668" i="21"/>
  <c r="J2669" i="21"/>
  <c r="J2670" i="21"/>
  <c r="J2671" i="21"/>
  <c r="J2672" i="21"/>
  <c r="J2673" i="21"/>
  <c r="J2674" i="21"/>
  <c r="J2675" i="21"/>
  <c r="J2676" i="21"/>
  <c r="J2677" i="21"/>
  <c r="J2678" i="21"/>
  <c r="J2679" i="21"/>
  <c r="J2680" i="21"/>
  <c r="J2681" i="21"/>
  <c r="J2682" i="21"/>
  <c r="J2683" i="21"/>
  <c r="J2684" i="21"/>
  <c r="J2685" i="21"/>
  <c r="J2686" i="21"/>
  <c r="J2687" i="21"/>
  <c r="J2688" i="21"/>
  <c r="J2689" i="21"/>
  <c r="J2690" i="21"/>
  <c r="J2691" i="21"/>
  <c r="J2692" i="21"/>
  <c r="J2693" i="21"/>
  <c r="J2694" i="21"/>
  <c r="J2695" i="21"/>
  <c r="J2696" i="21"/>
  <c r="J2697" i="21"/>
  <c r="J2698" i="21"/>
  <c r="J2699" i="21"/>
  <c r="J2700" i="21"/>
  <c r="J2701" i="21"/>
  <c r="J2702" i="21"/>
  <c r="J2703" i="21"/>
  <c r="J2704" i="21"/>
  <c r="J2705" i="21"/>
  <c r="J2706" i="21"/>
  <c r="J2707" i="21"/>
  <c r="J2708" i="21"/>
  <c r="J2709" i="21"/>
  <c r="J2710" i="21"/>
  <c r="J2711" i="21"/>
  <c r="J2712" i="21"/>
  <c r="J2713" i="21"/>
  <c r="J2714" i="21"/>
  <c r="J2715" i="21"/>
  <c r="J2716" i="21"/>
  <c r="J2717" i="21"/>
  <c r="J2718" i="21"/>
  <c r="J2719" i="21"/>
  <c r="J2720" i="21"/>
  <c r="J2721" i="21"/>
  <c r="J2722" i="21"/>
  <c r="J2723" i="21"/>
  <c r="J2724" i="21"/>
  <c r="J2725" i="21"/>
  <c r="J2726" i="21"/>
  <c r="J2727" i="21"/>
  <c r="J2728" i="21"/>
  <c r="J2729" i="21"/>
  <c r="J2730" i="21"/>
  <c r="J2731" i="21"/>
  <c r="J2732" i="21"/>
  <c r="J2733" i="21"/>
  <c r="J2734" i="21"/>
  <c r="J2735" i="21"/>
  <c r="J2736" i="21"/>
  <c r="J2737" i="21"/>
  <c r="J2738" i="21"/>
  <c r="J2739" i="21"/>
  <c r="J2740" i="21"/>
  <c r="J2741" i="21"/>
  <c r="J2742" i="21"/>
  <c r="J2743" i="21"/>
  <c r="J2744" i="21"/>
  <c r="J2745" i="21"/>
  <c r="J2746" i="21"/>
  <c r="J2747" i="21"/>
  <c r="J2748" i="21"/>
  <c r="J2749" i="21"/>
  <c r="J2750" i="21"/>
  <c r="J2751" i="21"/>
  <c r="J2752" i="21"/>
  <c r="J2753" i="21"/>
  <c r="J2754" i="21"/>
  <c r="J2755" i="21"/>
  <c r="J2756" i="21"/>
  <c r="J2757" i="21"/>
  <c r="J2758" i="21"/>
  <c r="J2759" i="21"/>
  <c r="J2760" i="21"/>
  <c r="J2761" i="21"/>
  <c r="J2762" i="21"/>
  <c r="J2763" i="21"/>
  <c r="J2764" i="21"/>
  <c r="J2765" i="21"/>
  <c r="J2766" i="21"/>
  <c r="J2767" i="21"/>
  <c r="J2768" i="21"/>
  <c r="J2769" i="21"/>
  <c r="J2770" i="21"/>
  <c r="J2771" i="21"/>
  <c r="J2772" i="21"/>
  <c r="J2773" i="21"/>
  <c r="J2774" i="21"/>
  <c r="J2775" i="21"/>
  <c r="J2776" i="21"/>
  <c r="J2777" i="21"/>
  <c r="J2778" i="21"/>
  <c r="J2779" i="21"/>
  <c r="J2780" i="21"/>
  <c r="J2781" i="21"/>
  <c r="J2782" i="21"/>
  <c r="J2783" i="21"/>
  <c r="J2784" i="21"/>
  <c r="J2785" i="21"/>
  <c r="J2786" i="21"/>
  <c r="J2787" i="21"/>
  <c r="J2788" i="21"/>
  <c r="J2789" i="21"/>
  <c r="J2790" i="21"/>
  <c r="J2791" i="21"/>
  <c r="J2792" i="21"/>
  <c r="J2793" i="21"/>
  <c r="J2794" i="21"/>
  <c r="J2795" i="21"/>
  <c r="J2796" i="21"/>
  <c r="J2797" i="21"/>
  <c r="J2798" i="21"/>
  <c r="J2799" i="21"/>
  <c r="J2800" i="21"/>
  <c r="J2801" i="21"/>
  <c r="J2802" i="21"/>
  <c r="J2803" i="21"/>
  <c r="J2804" i="21"/>
  <c r="J2805" i="21"/>
  <c r="J2806" i="21"/>
  <c r="J2807" i="21"/>
  <c r="J2808" i="21"/>
  <c r="J2809" i="21"/>
  <c r="J2810" i="21"/>
  <c r="J2811" i="21"/>
  <c r="J2812" i="21"/>
  <c r="J2813" i="21"/>
  <c r="J2814" i="21"/>
  <c r="J2815" i="21"/>
  <c r="J2816" i="21"/>
  <c r="J2817" i="21"/>
  <c r="J2818" i="21"/>
  <c r="J2819" i="21"/>
  <c r="J2820" i="21"/>
  <c r="J2821" i="21"/>
  <c r="J2822" i="21"/>
  <c r="J2823" i="21"/>
  <c r="J2824" i="21"/>
  <c r="J2825" i="21"/>
  <c r="J2826" i="21"/>
  <c r="J2827" i="21"/>
  <c r="J2828" i="21"/>
  <c r="J2829" i="21"/>
  <c r="J2830" i="21"/>
  <c r="J2831" i="21"/>
  <c r="J2832" i="21"/>
  <c r="J2833" i="21"/>
  <c r="J2834" i="21"/>
  <c r="J2835" i="21"/>
  <c r="J2836" i="21"/>
  <c r="J2837" i="21"/>
  <c r="J2838" i="21"/>
  <c r="J2839" i="21"/>
  <c r="J2840" i="21"/>
  <c r="J2841" i="21"/>
  <c r="J2842" i="21"/>
  <c r="J2843" i="21"/>
  <c r="J2844" i="21"/>
  <c r="J2845" i="21"/>
  <c r="J2846" i="21"/>
  <c r="J2847" i="21"/>
  <c r="J2848" i="21"/>
  <c r="J2849" i="21"/>
  <c r="J2850" i="21"/>
  <c r="J2851" i="21"/>
  <c r="J2852" i="21"/>
  <c r="J2853" i="21"/>
  <c r="J2854" i="21"/>
  <c r="J2855" i="21"/>
  <c r="J2856" i="21"/>
  <c r="J2857" i="21"/>
  <c r="J2858" i="21"/>
  <c r="J2859" i="21"/>
  <c r="J2860" i="21"/>
  <c r="J2861" i="21"/>
  <c r="J2862" i="21"/>
  <c r="J2863" i="21"/>
  <c r="J2864" i="21"/>
  <c r="J2865" i="21"/>
  <c r="J2866" i="21"/>
  <c r="J2867" i="21"/>
  <c r="J2868" i="21"/>
  <c r="J2869" i="21"/>
  <c r="J2870" i="21"/>
  <c r="J2871" i="21"/>
  <c r="J2872" i="21"/>
  <c r="J2873" i="21"/>
  <c r="J2874" i="21"/>
  <c r="J2875" i="21"/>
  <c r="J2876" i="21"/>
  <c r="J2877" i="21"/>
  <c r="J2878" i="21"/>
  <c r="J2879" i="21"/>
  <c r="J2880" i="21"/>
  <c r="J2881" i="21"/>
  <c r="J2882" i="21"/>
  <c r="J2883" i="21"/>
  <c r="J2884" i="21"/>
  <c r="J2885" i="21"/>
  <c r="J2886" i="21"/>
  <c r="J2887" i="21"/>
  <c r="J2888" i="21"/>
  <c r="J2889" i="21"/>
  <c r="J2890" i="21"/>
  <c r="J2891" i="21"/>
  <c r="J2892" i="21"/>
  <c r="J2893" i="21"/>
  <c r="J2894" i="21"/>
  <c r="J2895" i="21"/>
  <c r="J2896" i="21"/>
  <c r="J2897" i="21"/>
  <c r="J2898" i="21"/>
  <c r="J2899" i="21"/>
  <c r="J2900" i="21"/>
  <c r="J2901" i="21"/>
  <c r="J2902" i="21"/>
  <c r="J2903" i="21"/>
  <c r="J2904" i="21"/>
  <c r="J2905" i="21"/>
  <c r="J2906" i="21"/>
  <c r="J2907" i="21"/>
  <c r="J2908" i="21"/>
  <c r="J2909" i="21"/>
  <c r="J2910" i="21"/>
  <c r="J2911" i="21"/>
  <c r="J2912" i="21"/>
  <c r="J2913" i="21"/>
  <c r="J2914" i="21"/>
  <c r="J2915" i="21"/>
  <c r="J2916" i="21"/>
  <c r="J2917" i="21"/>
  <c r="J2918" i="21"/>
  <c r="J2919" i="21"/>
  <c r="J2920" i="21"/>
  <c r="J2921" i="21"/>
  <c r="J2922" i="21"/>
  <c r="J2923" i="21"/>
  <c r="J2924" i="21"/>
  <c r="J2925" i="21"/>
  <c r="J2926" i="21"/>
  <c r="J2927" i="21"/>
  <c r="J2928" i="21"/>
  <c r="J2929" i="21"/>
  <c r="J2930" i="21"/>
  <c r="J2931" i="21"/>
  <c r="J2932" i="21"/>
  <c r="J2933" i="21"/>
  <c r="J2934" i="21"/>
  <c r="J2935" i="21"/>
  <c r="J2936" i="21"/>
  <c r="J2937" i="21"/>
  <c r="J2938" i="21"/>
  <c r="J2939" i="21"/>
  <c r="J2940" i="21"/>
  <c r="J2941" i="21"/>
  <c r="J2942" i="21"/>
  <c r="J2943" i="21"/>
  <c r="J2944" i="21"/>
  <c r="J2945" i="21"/>
  <c r="J2946" i="21"/>
  <c r="J2947" i="21"/>
  <c r="J2948" i="21"/>
  <c r="J2949" i="21"/>
  <c r="J2950" i="21"/>
  <c r="J2951" i="21"/>
  <c r="J2952" i="21"/>
  <c r="J2953" i="21"/>
  <c r="J2954" i="21"/>
  <c r="J2955" i="21"/>
  <c r="J2956" i="21"/>
  <c r="J2957" i="21"/>
  <c r="J2958" i="21"/>
  <c r="J2959" i="21"/>
  <c r="J2960" i="21"/>
  <c r="J2961" i="21"/>
  <c r="J2962" i="21"/>
  <c r="J2963" i="21"/>
  <c r="J2964" i="21"/>
  <c r="J2965" i="21"/>
  <c r="J2966" i="21"/>
  <c r="J2967" i="21"/>
  <c r="J2968" i="21"/>
  <c r="J2969" i="21"/>
  <c r="J2970" i="21"/>
  <c r="J2971" i="21"/>
  <c r="J2972" i="21"/>
  <c r="J2973" i="21"/>
  <c r="J2974" i="21"/>
  <c r="J2975" i="21"/>
  <c r="J2976" i="21"/>
  <c r="J2977" i="21"/>
  <c r="J2978" i="21"/>
  <c r="J2979" i="21"/>
  <c r="J2980" i="21"/>
  <c r="J2981" i="21"/>
  <c r="J2982" i="21"/>
  <c r="J2983" i="21"/>
  <c r="J2984" i="21"/>
  <c r="J2985" i="21"/>
  <c r="J2986" i="21"/>
  <c r="J2987" i="21"/>
  <c r="J2988" i="21"/>
  <c r="J2989" i="21"/>
  <c r="J2990" i="21"/>
  <c r="J2991" i="21"/>
  <c r="J2992" i="21"/>
  <c r="J2993" i="21"/>
  <c r="J2994" i="21"/>
  <c r="J2995" i="21"/>
  <c r="J2996" i="21"/>
  <c r="J2997" i="21"/>
  <c r="J2998" i="21"/>
  <c r="J2999" i="21"/>
  <c r="J3000" i="21"/>
  <c r="J3001" i="21"/>
  <c r="J3002" i="21"/>
  <c r="J3003" i="21"/>
  <c r="J3004" i="21"/>
  <c r="J3005" i="21"/>
  <c r="J3006" i="21"/>
  <c r="J3007" i="21"/>
  <c r="J3008" i="21"/>
  <c r="J3009" i="21"/>
  <c r="J3010" i="21"/>
  <c r="J3011" i="21"/>
  <c r="J3012" i="21"/>
  <c r="J3013" i="21"/>
  <c r="J3014" i="21"/>
  <c r="J3015" i="21"/>
  <c r="J3016" i="21"/>
  <c r="J3017" i="21"/>
  <c r="J3018" i="21"/>
  <c r="J3019" i="21"/>
  <c r="J3020" i="21"/>
  <c r="J3021" i="21"/>
  <c r="J3022" i="21"/>
  <c r="J3023" i="21"/>
  <c r="J3024" i="21"/>
  <c r="J3025" i="21"/>
  <c r="J3026" i="21"/>
  <c r="J3027" i="21"/>
  <c r="J3028" i="21"/>
  <c r="J3029" i="21"/>
  <c r="J3030" i="21"/>
  <c r="J3031" i="21"/>
  <c r="J3032" i="21"/>
  <c r="J3033" i="21"/>
  <c r="J3034" i="21"/>
  <c r="J3035" i="21"/>
  <c r="J3036" i="21"/>
  <c r="J3037" i="21"/>
  <c r="J3038" i="21"/>
  <c r="J3039" i="21"/>
  <c r="J3040" i="21"/>
  <c r="J3041" i="21"/>
  <c r="J3042" i="21"/>
  <c r="J3043" i="21"/>
  <c r="J3044" i="21"/>
  <c r="J3045" i="21"/>
  <c r="J3046" i="21"/>
  <c r="J3047" i="21"/>
  <c r="J3048" i="21"/>
  <c r="J3049" i="21"/>
  <c r="J3050" i="21"/>
  <c r="J3051" i="21"/>
  <c r="J3052" i="21"/>
  <c r="J3053" i="21"/>
  <c r="J3054" i="21"/>
  <c r="J3055" i="21"/>
  <c r="J3056" i="21"/>
  <c r="J3057" i="21"/>
  <c r="J3058" i="21"/>
  <c r="J3059" i="21"/>
  <c r="J3060" i="21"/>
  <c r="J3061" i="21"/>
  <c r="J3062" i="21"/>
  <c r="J3063" i="21"/>
  <c r="J3064" i="21"/>
  <c r="J3065" i="21"/>
  <c r="J3066" i="21"/>
  <c r="J3067" i="21"/>
  <c r="J3068" i="21"/>
  <c r="J3069" i="21"/>
  <c r="J3070" i="21"/>
  <c r="J3071" i="21"/>
  <c r="J3072" i="21"/>
  <c r="J3073" i="21"/>
  <c r="J3074" i="21"/>
  <c r="J3075" i="21"/>
  <c r="J3076" i="21"/>
  <c r="J3077" i="21"/>
  <c r="J3078" i="21"/>
  <c r="J3079" i="21"/>
  <c r="J3080" i="21"/>
  <c r="J3081" i="21"/>
  <c r="J3082" i="21"/>
  <c r="J3083" i="21"/>
  <c r="J3084" i="21"/>
  <c r="J3085" i="21"/>
  <c r="J3086" i="21"/>
  <c r="J3087" i="21"/>
  <c r="J3088" i="21"/>
  <c r="J3089" i="21"/>
  <c r="J3090" i="21"/>
  <c r="J3091" i="21"/>
  <c r="J3092" i="21"/>
  <c r="J3093" i="21"/>
  <c r="J3094" i="21"/>
  <c r="J3095" i="21"/>
  <c r="J3096" i="21"/>
  <c r="J3097" i="21"/>
  <c r="J3098" i="21"/>
  <c r="J3099" i="21"/>
  <c r="J3100" i="21"/>
  <c r="J3101" i="21"/>
  <c r="J3102" i="21"/>
  <c r="J3103" i="21"/>
  <c r="J3104" i="21"/>
  <c r="J3105" i="21"/>
  <c r="J3106" i="21"/>
  <c r="J3107" i="21"/>
  <c r="J3108" i="21"/>
  <c r="J3109" i="21"/>
  <c r="J3110" i="21"/>
  <c r="J3111" i="21"/>
  <c r="J3112" i="21"/>
  <c r="J3113" i="21"/>
  <c r="J3114" i="21"/>
  <c r="J3115" i="21"/>
  <c r="J3116" i="21"/>
  <c r="J3117" i="21"/>
  <c r="J3118" i="21"/>
  <c r="J3119" i="21"/>
  <c r="J3120" i="21"/>
  <c r="J3121" i="21"/>
  <c r="J3122" i="21"/>
  <c r="J3123" i="21"/>
  <c r="J3124" i="21"/>
  <c r="J3125" i="21"/>
  <c r="J3126" i="21"/>
  <c r="J3127" i="21"/>
  <c r="J3128" i="21"/>
  <c r="J3129" i="21"/>
  <c r="J3130" i="21"/>
  <c r="J3131" i="21"/>
  <c r="J3132" i="21"/>
  <c r="J3133" i="21"/>
  <c r="J3134" i="21"/>
  <c r="J3135" i="21"/>
  <c r="J3136" i="21"/>
  <c r="J3137" i="21"/>
  <c r="J3138" i="21"/>
  <c r="J3139" i="21"/>
  <c r="J3140" i="21"/>
  <c r="J3141" i="21"/>
  <c r="J3142" i="21"/>
  <c r="J3143" i="21"/>
  <c r="J3144" i="21"/>
  <c r="J3145" i="21"/>
  <c r="J3146" i="21"/>
  <c r="J3147" i="21"/>
  <c r="J3148" i="21"/>
  <c r="J3149" i="21"/>
  <c r="J3150" i="21"/>
  <c r="J3151" i="21"/>
  <c r="J3152" i="21"/>
  <c r="J3153" i="21"/>
  <c r="J3154" i="21"/>
  <c r="J3155" i="21"/>
  <c r="J3156" i="21"/>
  <c r="J3157" i="21"/>
  <c r="J3158" i="21"/>
  <c r="J3159" i="21"/>
  <c r="J3160" i="21"/>
  <c r="J3161" i="21"/>
  <c r="J3162" i="21"/>
  <c r="J3163" i="21"/>
  <c r="J3164" i="21"/>
  <c r="J3165" i="21"/>
  <c r="J3166" i="21"/>
  <c r="J3167" i="21"/>
  <c r="J3168" i="21"/>
  <c r="J3169" i="21"/>
  <c r="J3170" i="21"/>
  <c r="J3171" i="21"/>
  <c r="J3172" i="21"/>
  <c r="J3173" i="21"/>
  <c r="J3174" i="21"/>
  <c r="J3175" i="21"/>
  <c r="J3176" i="21"/>
  <c r="J3177" i="21"/>
  <c r="J3178" i="21"/>
  <c r="J3179" i="21"/>
  <c r="J3180" i="21"/>
  <c r="J3181" i="21"/>
  <c r="J3182" i="21"/>
  <c r="J3183" i="21"/>
  <c r="J3184" i="21"/>
  <c r="J3185" i="21"/>
  <c r="J3186" i="21"/>
  <c r="J3187" i="21"/>
  <c r="J3188" i="21"/>
  <c r="J3189" i="21"/>
  <c r="J3190" i="21"/>
  <c r="J3191" i="21"/>
  <c r="J3192" i="21"/>
  <c r="J3193" i="21"/>
  <c r="J3194" i="21"/>
  <c r="J3195" i="21"/>
  <c r="J3196" i="21"/>
  <c r="J3197" i="21"/>
  <c r="J3198" i="21"/>
  <c r="J3199" i="21"/>
  <c r="J3200" i="21"/>
  <c r="J3201" i="21"/>
  <c r="J3202" i="21"/>
  <c r="J3203" i="21"/>
  <c r="J3204" i="21"/>
  <c r="J3205" i="21"/>
  <c r="J3206" i="21"/>
  <c r="J3207" i="21"/>
  <c r="J3208" i="21"/>
  <c r="J3209" i="21"/>
  <c r="J3210" i="21"/>
  <c r="J3211" i="21"/>
  <c r="J3212" i="21"/>
  <c r="J3213" i="21"/>
  <c r="J3214" i="21"/>
  <c r="J3215" i="21"/>
  <c r="J3216" i="21"/>
  <c r="J3217" i="21"/>
  <c r="J3218" i="21"/>
  <c r="J3219" i="21"/>
  <c r="J3220" i="21"/>
  <c r="J3221" i="21"/>
  <c r="J3222" i="21"/>
  <c r="J3223" i="21"/>
  <c r="J3224" i="21"/>
  <c r="J3225" i="21"/>
  <c r="J3226" i="21"/>
  <c r="J3227" i="21"/>
  <c r="J3228" i="21"/>
  <c r="J3229" i="21"/>
  <c r="J3230" i="21"/>
  <c r="J3231" i="21"/>
  <c r="J3232" i="21"/>
  <c r="J3233" i="21"/>
  <c r="J3234" i="21"/>
  <c r="J3235" i="21"/>
  <c r="J3236" i="21"/>
  <c r="J3237" i="21"/>
  <c r="J3238" i="21"/>
  <c r="J3239" i="21"/>
  <c r="J3240" i="21"/>
  <c r="J3241" i="21"/>
  <c r="J3242" i="21"/>
  <c r="J3243" i="21"/>
  <c r="J3244" i="21"/>
  <c r="J3245" i="21"/>
  <c r="J3246" i="21"/>
  <c r="J3247" i="21"/>
  <c r="J3248" i="21"/>
  <c r="J3249" i="21"/>
  <c r="J3250" i="21"/>
  <c r="J3251" i="21"/>
  <c r="J3252" i="21"/>
  <c r="J3253" i="21"/>
  <c r="J3254" i="21"/>
  <c r="J3255" i="21"/>
  <c r="J3256" i="21"/>
  <c r="J3257" i="21"/>
  <c r="J3258" i="21"/>
  <c r="J3259" i="21"/>
  <c r="J3260" i="21"/>
  <c r="J3261" i="21"/>
  <c r="J3262" i="21"/>
  <c r="J3263" i="21"/>
  <c r="J3264" i="21"/>
  <c r="J3265" i="21"/>
  <c r="J3266" i="21"/>
  <c r="J3267" i="21"/>
  <c r="J3268" i="21"/>
  <c r="J3269" i="21"/>
  <c r="J3270" i="21"/>
  <c r="J3271" i="21"/>
  <c r="J3272" i="21"/>
  <c r="J3273" i="21"/>
  <c r="J3274" i="21"/>
  <c r="J3275" i="21"/>
  <c r="J3276" i="21"/>
  <c r="J3277" i="21"/>
  <c r="J3278" i="21"/>
  <c r="J3279" i="21"/>
  <c r="J3280" i="21"/>
  <c r="J3281" i="21"/>
  <c r="J3282" i="21"/>
  <c r="J3283" i="21"/>
  <c r="J3284" i="21"/>
  <c r="J3285" i="21"/>
  <c r="J3286" i="21"/>
  <c r="J3287" i="21"/>
  <c r="J3288" i="21"/>
  <c r="J3289" i="21"/>
  <c r="J3290" i="21"/>
  <c r="J3291" i="21"/>
  <c r="J3292" i="21"/>
  <c r="J3293" i="21"/>
  <c r="J3294" i="21"/>
  <c r="J3295" i="21"/>
  <c r="J3296" i="21"/>
  <c r="J3297" i="21"/>
  <c r="J3298" i="21"/>
  <c r="J3299" i="21"/>
  <c r="J3300" i="21"/>
  <c r="J3301" i="21"/>
  <c r="J3302" i="21"/>
  <c r="J3303" i="21"/>
  <c r="J3304" i="21"/>
  <c r="J3305" i="21"/>
  <c r="J3306" i="21"/>
  <c r="J3307" i="21"/>
  <c r="J3308" i="21"/>
  <c r="J3309" i="21"/>
  <c r="J3310" i="21"/>
  <c r="J3311" i="21"/>
  <c r="J3312" i="21"/>
  <c r="J3313" i="21"/>
  <c r="J3314" i="21"/>
  <c r="J3315" i="21"/>
  <c r="J3316" i="21"/>
  <c r="J3317" i="21"/>
  <c r="J3318" i="21"/>
  <c r="J3319" i="21"/>
  <c r="J3320" i="21"/>
  <c r="J3321" i="21"/>
  <c r="J3322" i="21"/>
  <c r="J3323" i="21"/>
  <c r="J3324" i="21"/>
  <c r="J3325" i="21"/>
  <c r="J3326" i="21"/>
  <c r="J3327" i="21"/>
  <c r="J3328" i="21"/>
  <c r="J3329" i="21"/>
  <c r="J3330" i="21"/>
  <c r="J3331" i="21"/>
  <c r="J3332" i="21"/>
  <c r="J3333" i="21"/>
  <c r="J3334" i="21"/>
  <c r="J3335" i="21"/>
  <c r="J3336" i="21"/>
  <c r="J3337" i="21"/>
  <c r="J3338" i="21"/>
  <c r="J3339" i="21"/>
  <c r="J3340" i="21"/>
  <c r="J3341" i="21"/>
  <c r="J3342" i="21"/>
  <c r="J3343" i="21"/>
  <c r="J3344" i="21"/>
  <c r="J3345" i="21"/>
  <c r="J3346" i="21"/>
  <c r="J3347" i="21"/>
  <c r="J3348" i="21"/>
  <c r="J3349" i="21"/>
  <c r="J3350" i="21"/>
  <c r="J3351" i="21"/>
  <c r="J3352" i="21"/>
  <c r="J3353" i="21"/>
  <c r="J3354" i="21"/>
  <c r="J3355" i="21"/>
  <c r="J3356" i="21"/>
  <c r="J3357" i="21"/>
  <c r="J3358" i="21"/>
  <c r="J3359" i="21"/>
  <c r="J3360" i="21"/>
  <c r="J3361" i="21"/>
  <c r="J3362" i="21"/>
  <c r="J3363" i="21"/>
  <c r="J3364" i="21"/>
  <c r="J3365" i="21"/>
  <c r="J3366" i="21"/>
  <c r="J3367" i="21"/>
  <c r="J3368" i="21"/>
  <c r="J3369" i="21"/>
  <c r="J3370" i="21"/>
  <c r="J3371" i="21"/>
  <c r="J3372" i="21"/>
  <c r="J3373" i="21"/>
  <c r="J3374" i="21"/>
  <c r="J3375" i="21"/>
  <c r="J3376" i="21"/>
  <c r="J3377" i="21"/>
  <c r="J3378" i="21"/>
  <c r="J3379" i="21"/>
  <c r="J3380" i="21"/>
  <c r="J3381" i="21"/>
  <c r="J3382" i="21"/>
  <c r="J3383" i="21"/>
  <c r="J3384" i="21"/>
  <c r="J3385" i="21"/>
  <c r="J3386" i="21"/>
  <c r="J3387" i="21"/>
  <c r="J3388" i="21"/>
  <c r="J3389" i="21"/>
  <c r="J3390" i="21"/>
  <c r="J3391" i="21"/>
  <c r="J3392" i="21"/>
  <c r="J3393" i="21"/>
  <c r="J3394" i="21"/>
  <c r="J3395" i="21"/>
  <c r="J3396" i="21"/>
  <c r="J3397" i="21"/>
  <c r="J3398" i="21"/>
  <c r="J3399" i="21"/>
  <c r="J3400" i="21"/>
  <c r="J3401" i="21"/>
  <c r="J3402" i="21"/>
  <c r="J3403" i="21"/>
  <c r="J3404" i="21"/>
  <c r="J3405" i="21"/>
  <c r="J3406" i="21"/>
  <c r="J3407" i="21"/>
  <c r="J3408" i="21"/>
  <c r="J3409" i="21"/>
  <c r="J3410" i="21"/>
  <c r="J3411" i="21"/>
  <c r="J3412" i="21"/>
  <c r="J3413" i="21"/>
  <c r="J3414" i="21"/>
  <c r="J3415" i="21"/>
  <c r="J3416" i="21"/>
  <c r="J3417" i="21"/>
  <c r="J3418" i="21"/>
  <c r="J3419" i="21"/>
  <c r="J3420" i="21"/>
  <c r="J3421" i="21"/>
  <c r="J3422" i="21"/>
  <c r="J3423" i="21"/>
  <c r="J3424" i="21"/>
  <c r="J3425" i="21"/>
  <c r="J3426" i="21"/>
  <c r="J3427" i="21"/>
  <c r="J3428" i="21"/>
  <c r="J3429" i="21"/>
  <c r="J3430" i="21"/>
  <c r="J3431" i="21"/>
  <c r="J3432" i="21"/>
  <c r="J3433" i="21"/>
  <c r="J3434" i="21"/>
  <c r="J3435" i="21"/>
  <c r="J3436" i="21"/>
  <c r="J3437" i="21"/>
  <c r="J3438" i="21"/>
  <c r="J3439" i="21"/>
  <c r="J3440" i="21"/>
  <c r="J3441" i="21"/>
  <c r="J3442" i="21"/>
  <c r="J3443" i="21"/>
  <c r="J3444" i="21"/>
  <c r="J3445" i="21"/>
  <c r="J3446" i="21"/>
  <c r="J3447" i="21"/>
  <c r="J3448" i="21"/>
  <c r="J3449" i="21"/>
  <c r="J3450" i="21"/>
  <c r="J3451" i="21"/>
  <c r="J3452" i="21"/>
  <c r="J3453" i="21"/>
  <c r="J3454" i="21"/>
  <c r="J3455" i="21"/>
  <c r="J3456" i="21"/>
  <c r="J3457" i="21"/>
  <c r="J3458" i="21"/>
  <c r="J3459" i="21"/>
  <c r="J3460" i="21"/>
  <c r="J3461" i="21"/>
  <c r="J3462" i="21"/>
  <c r="J3463" i="21"/>
  <c r="J3464" i="21"/>
  <c r="J3465" i="21"/>
  <c r="J3466" i="21"/>
  <c r="J3467" i="21"/>
  <c r="J3468" i="21"/>
  <c r="J3469" i="21"/>
  <c r="J3470" i="21"/>
  <c r="J3471" i="21"/>
  <c r="J3472" i="21"/>
  <c r="J3473" i="21"/>
  <c r="J3474" i="21"/>
  <c r="J3475" i="21"/>
  <c r="J3476" i="21"/>
  <c r="J3477" i="21"/>
  <c r="J3478" i="21"/>
  <c r="J3479" i="21"/>
  <c r="J3480" i="21"/>
  <c r="J3481" i="21"/>
  <c r="J3482" i="21"/>
  <c r="J3483" i="21"/>
  <c r="J3484" i="21"/>
  <c r="J3485" i="21"/>
  <c r="J3486" i="21"/>
  <c r="J3487" i="21"/>
  <c r="J3488" i="21"/>
  <c r="J3489" i="21"/>
  <c r="J3490" i="21"/>
  <c r="J3491" i="21"/>
  <c r="J3492" i="21"/>
  <c r="J3493" i="21"/>
  <c r="J3494" i="21"/>
  <c r="J3495" i="21"/>
  <c r="J3496" i="21"/>
  <c r="J3497" i="21"/>
  <c r="J3498" i="21"/>
  <c r="J3499" i="21"/>
  <c r="J3500" i="21"/>
  <c r="J3501" i="21"/>
  <c r="J3502" i="21"/>
  <c r="J3503" i="21"/>
  <c r="J3504" i="21"/>
  <c r="J3505" i="21"/>
  <c r="J3506" i="21"/>
  <c r="J3507" i="21"/>
  <c r="J3508" i="21"/>
  <c r="J3509" i="21"/>
  <c r="J3510" i="21"/>
  <c r="J3511" i="21"/>
  <c r="J3512" i="21"/>
  <c r="J3513" i="21"/>
  <c r="J3514" i="21"/>
  <c r="J3515" i="21"/>
  <c r="J3516" i="21"/>
  <c r="J3517" i="21"/>
  <c r="J3518" i="21"/>
  <c r="J3519" i="21"/>
  <c r="J3520" i="21"/>
  <c r="J3521" i="21"/>
  <c r="J3522" i="21"/>
  <c r="J3523" i="21"/>
  <c r="J3524" i="21"/>
  <c r="J3525" i="21"/>
  <c r="J3526" i="21"/>
  <c r="J3527" i="21"/>
  <c r="J3528" i="21"/>
  <c r="J3529" i="21"/>
  <c r="J3530" i="21"/>
  <c r="J3531" i="21"/>
  <c r="J3532" i="21"/>
  <c r="J3533" i="21"/>
  <c r="J3534" i="21"/>
  <c r="J3535" i="21"/>
  <c r="J3536" i="21"/>
  <c r="J3537" i="21"/>
  <c r="J3538" i="21"/>
  <c r="J3539" i="21"/>
  <c r="J3540" i="21"/>
  <c r="J3541" i="21"/>
  <c r="J3542" i="21"/>
  <c r="J3543" i="21"/>
  <c r="J3544" i="21"/>
  <c r="J3545" i="21"/>
  <c r="J3546" i="21"/>
  <c r="J3547" i="21"/>
  <c r="J3548" i="21"/>
  <c r="J3549" i="21"/>
  <c r="J3550" i="21"/>
  <c r="J3551" i="21"/>
  <c r="J3552" i="21"/>
  <c r="J3553" i="21"/>
  <c r="J3554" i="21"/>
  <c r="J3555" i="21"/>
  <c r="J3556" i="21"/>
  <c r="J3557" i="21"/>
  <c r="J3558" i="21"/>
  <c r="J3559" i="21"/>
  <c r="J3560" i="21"/>
  <c r="J3561" i="21"/>
  <c r="J3562" i="21"/>
  <c r="J3563" i="21"/>
  <c r="J3564" i="21"/>
  <c r="J3565" i="21"/>
  <c r="J3566" i="21"/>
  <c r="J3567" i="21"/>
  <c r="J3568" i="21"/>
  <c r="J3569" i="21"/>
  <c r="J3570" i="21"/>
  <c r="J3571" i="21"/>
  <c r="J3572" i="21"/>
  <c r="J3573" i="21"/>
  <c r="J3574" i="21"/>
  <c r="J3575" i="21"/>
  <c r="J3576" i="21"/>
  <c r="J3577" i="21"/>
  <c r="J3578" i="21"/>
  <c r="J3579" i="21"/>
  <c r="J3580" i="21"/>
  <c r="J3581" i="21"/>
  <c r="J3582" i="21"/>
  <c r="J3583" i="21"/>
  <c r="J3584" i="21"/>
  <c r="J3585" i="21"/>
  <c r="J3586" i="21"/>
  <c r="J3587" i="21"/>
  <c r="J3588" i="21"/>
  <c r="J3589" i="21"/>
  <c r="J3590" i="21"/>
  <c r="J3591" i="21"/>
  <c r="J3592" i="21"/>
  <c r="J3593" i="21"/>
  <c r="J3594" i="21"/>
  <c r="J3595" i="21"/>
  <c r="J3596" i="21"/>
  <c r="J3597" i="21"/>
  <c r="J3598" i="21"/>
  <c r="J3599" i="21"/>
  <c r="J3600" i="21"/>
  <c r="J3601" i="21"/>
  <c r="J3602" i="21"/>
  <c r="J3603" i="21"/>
  <c r="J3604" i="21"/>
  <c r="J3605" i="21"/>
  <c r="J3606" i="21"/>
  <c r="J3607" i="21"/>
  <c r="J3608" i="21"/>
  <c r="J3609" i="21"/>
  <c r="J3610" i="21"/>
  <c r="J3611" i="21"/>
  <c r="J3612" i="21"/>
  <c r="J3613" i="21"/>
  <c r="J3614" i="21"/>
  <c r="J3615" i="21"/>
  <c r="J3616" i="21"/>
  <c r="J3617" i="21"/>
  <c r="J3618" i="21"/>
  <c r="J3619" i="21"/>
  <c r="J3620" i="21"/>
  <c r="J3621" i="21"/>
  <c r="J3622" i="21"/>
  <c r="J3623" i="21"/>
  <c r="J3624" i="21"/>
  <c r="J3625" i="21"/>
  <c r="J3626" i="21"/>
  <c r="J3627" i="21"/>
  <c r="J3628" i="21"/>
  <c r="J3629" i="21"/>
  <c r="J3630" i="21"/>
  <c r="J3631" i="21"/>
  <c r="J3632" i="21"/>
  <c r="J3633" i="21"/>
  <c r="J3634" i="21"/>
  <c r="J3635" i="21"/>
  <c r="J3636" i="21"/>
  <c r="J3637" i="21"/>
  <c r="J3638" i="21"/>
  <c r="J3639" i="21"/>
  <c r="J3640" i="21"/>
  <c r="J3641" i="21"/>
  <c r="J3642" i="21"/>
  <c r="J3643" i="21"/>
  <c r="J3644" i="21"/>
  <c r="J3645" i="21"/>
  <c r="J3646" i="21"/>
  <c r="J3647" i="21"/>
  <c r="J3648" i="21"/>
  <c r="J3649" i="21"/>
  <c r="J3650" i="21"/>
  <c r="J3651" i="21"/>
  <c r="J3652" i="21"/>
  <c r="J3653" i="21"/>
  <c r="J3654" i="21"/>
  <c r="J3655" i="21"/>
  <c r="J3656" i="21"/>
  <c r="J3657" i="21"/>
  <c r="J3658" i="21"/>
  <c r="J3659" i="21"/>
  <c r="J3660" i="21"/>
  <c r="J3661" i="21"/>
  <c r="J3662" i="21"/>
  <c r="J3663" i="21"/>
  <c r="J3664" i="21"/>
  <c r="J3665" i="21"/>
  <c r="J3666" i="21"/>
  <c r="J3667" i="21"/>
  <c r="J3668" i="21"/>
  <c r="J3669" i="21"/>
  <c r="J3670" i="21"/>
  <c r="J3671" i="21"/>
  <c r="J3672" i="21"/>
  <c r="J3673" i="21"/>
  <c r="J3674" i="21"/>
  <c r="J3675" i="21"/>
  <c r="J3676" i="21"/>
  <c r="J3677" i="21"/>
  <c r="J3678" i="21"/>
  <c r="J3679" i="21"/>
  <c r="J3680" i="21"/>
  <c r="J3681" i="21"/>
  <c r="J3682" i="21"/>
  <c r="J3683" i="21"/>
  <c r="J3684" i="21"/>
  <c r="J3685" i="21"/>
  <c r="J3686" i="21"/>
  <c r="J3687" i="21"/>
  <c r="J3688" i="21"/>
  <c r="J3689" i="21"/>
  <c r="J3690" i="21"/>
  <c r="J3691" i="21"/>
  <c r="J3692" i="21"/>
  <c r="J3693" i="21"/>
  <c r="J3694" i="21"/>
  <c r="J3695" i="21"/>
  <c r="J3696" i="21"/>
  <c r="J3697" i="21"/>
  <c r="J3698" i="21"/>
  <c r="J3699" i="21"/>
  <c r="J3700" i="21"/>
  <c r="J3701" i="21"/>
  <c r="J3702" i="21"/>
  <c r="J3703" i="21"/>
  <c r="J3704" i="21"/>
  <c r="J3705" i="21"/>
  <c r="J3706" i="21"/>
  <c r="J3707" i="21"/>
  <c r="J3708" i="21"/>
  <c r="J3709" i="21"/>
  <c r="J3710" i="21"/>
  <c r="J3711" i="21"/>
  <c r="J3712" i="21"/>
  <c r="J3713" i="21"/>
  <c r="J3714" i="21"/>
  <c r="J3715" i="21"/>
  <c r="J3716" i="21"/>
  <c r="J3717" i="21"/>
  <c r="J3718" i="21"/>
  <c r="J3719" i="21"/>
  <c r="J3720" i="21"/>
  <c r="J3721" i="21"/>
  <c r="J3722" i="21"/>
  <c r="J3723" i="21"/>
  <c r="J3724" i="21"/>
  <c r="J3725" i="21"/>
  <c r="J3726" i="21"/>
  <c r="J3727" i="21"/>
  <c r="J3728" i="21"/>
  <c r="J3729" i="21"/>
  <c r="J3730" i="21"/>
  <c r="J3731" i="21"/>
  <c r="J3732" i="21"/>
  <c r="J3733" i="21"/>
  <c r="J3734" i="21"/>
  <c r="J3735" i="21"/>
  <c r="J3736" i="21"/>
  <c r="J3737" i="21"/>
  <c r="J3738" i="21"/>
  <c r="J3739" i="21"/>
  <c r="J3740" i="21"/>
  <c r="J3741" i="21"/>
  <c r="J3742" i="21"/>
  <c r="J3743" i="21"/>
  <c r="J3744" i="21"/>
  <c r="J3745" i="21"/>
  <c r="J3746" i="21"/>
  <c r="J3747" i="21"/>
  <c r="J3748" i="21"/>
  <c r="J3749" i="21"/>
  <c r="J3750" i="21"/>
  <c r="J3751" i="21"/>
  <c r="J3752" i="21"/>
  <c r="J3753" i="21"/>
  <c r="J3754" i="21"/>
  <c r="J3755" i="21"/>
  <c r="J3756" i="21"/>
  <c r="J3757" i="21"/>
  <c r="J3758" i="21"/>
  <c r="J3759" i="21"/>
  <c r="J3760" i="21"/>
  <c r="J3761" i="21"/>
  <c r="J3762" i="21"/>
  <c r="J3763" i="21"/>
  <c r="J3764" i="21"/>
  <c r="J3765" i="21"/>
  <c r="J3766" i="21"/>
  <c r="J3767" i="21"/>
  <c r="J3768" i="21"/>
  <c r="J3769" i="21"/>
  <c r="J3770" i="21"/>
  <c r="J3771" i="21"/>
  <c r="J3772" i="21"/>
  <c r="J3773" i="21"/>
  <c r="J3774" i="21"/>
  <c r="J3775" i="21"/>
  <c r="J3776" i="21"/>
  <c r="J3777" i="21"/>
  <c r="J3778" i="21"/>
  <c r="J3779" i="21"/>
  <c r="J3780" i="21"/>
  <c r="J3781" i="21"/>
  <c r="J3782" i="21"/>
  <c r="J3783" i="21"/>
  <c r="J3784" i="21"/>
  <c r="J3785" i="21"/>
  <c r="J3786" i="21"/>
  <c r="J3787" i="21"/>
  <c r="J3788" i="21"/>
  <c r="J3789" i="21"/>
  <c r="J3790" i="21"/>
  <c r="J3791" i="21"/>
  <c r="J3792" i="21"/>
  <c r="J3793" i="21"/>
  <c r="J3794" i="21"/>
  <c r="J3795" i="21"/>
  <c r="J3796" i="21"/>
  <c r="J3797" i="21"/>
  <c r="J3798" i="21"/>
  <c r="J3799" i="21"/>
  <c r="J3800" i="21"/>
  <c r="J3801" i="21"/>
  <c r="J3802" i="21"/>
  <c r="J3803" i="21"/>
  <c r="J3804" i="21"/>
  <c r="J3805" i="21"/>
  <c r="J3806" i="21"/>
  <c r="J3807" i="21"/>
  <c r="J3808" i="21"/>
  <c r="J3809" i="21"/>
  <c r="J3810" i="21"/>
  <c r="J3811" i="21"/>
  <c r="J3812" i="21"/>
  <c r="J3813" i="21"/>
  <c r="J3814" i="21"/>
  <c r="J3815" i="21"/>
  <c r="J3816" i="21"/>
  <c r="J3817" i="21"/>
  <c r="J3818" i="21"/>
  <c r="J3819" i="21"/>
  <c r="J3820" i="21"/>
  <c r="J3821" i="21"/>
  <c r="J3822" i="21"/>
  <c r="J3823" i="21"/>
  <c r="J3824" i="21"/>
  <c r="J3825" i="21"/>
  <c r="J3826" i="21"/>
  <c r="J3827" i="21"/>
  <c r="J3828" i="21"/>
  <c r="J3829" i="21"/>
  <c r="J3830" i="21"/>
  <c r="J3831" i="21"/>
  <c r="J3832" i="21"/>
  <c r="J3833" i="21"/>
  <c r="J3834" i="21"/>
  <c r="J3835" i="21"/>
  <c r="J3836" i="21"/>
  <c r="J3837" i="21"/>
  <c r="J3838" i="21"/>
  <c r="J3839" i="21"/>
  <c r="J3840" i="21"/>
  <c r="J3841" i="21"/>
  <c r="J3842" i="21"/>
  <c r="J3843" i="21"/>
  <c r="J3844" i="21"/>
  <c r="J3845" i="21"/>
  <c r="J3846" i="21"/>
  <c r="J3847" i="21"/>
  <c r="J3848" i="21"/>
  <c r="J3849" i="21"/>
  <c r="J3850" i="21"/>
  <c r="J3851" i="21"/>
  <c r="J3852" i="21"/>
  <c r="J3853" i="21"/>
  <c r="J3854" i="21"/>
  <c r="J3855" i="21"/>
  <c r="J3856" i="21"/>
  <c r="J3857" i="21"/>
  <c r="J3858" i="21"/>
  <c r="J3859" i="21"/>
  <c r="J3860" i="21"/>
  <c r="J3861" i="21"/>
  <c r="J3862" i="21"/>
  <c r="J3863" i="21"/>
  <c r="J3864" i="21"/>
  <c r="J3865" i="21"/>
  <c r="J3866" i="21"/>
  <c r="J3867" i="21"/>
  <c r="J3868" i="21"/>
  <c r="J3869" i="21"/>
  <c r="J3870" i="21"/>
  <c r="J3871" i="21"/>
  <c r="J3872" i="21"/>
  <c r="J3873" i="21"/>
  <c r="J3874" i="21"/>
  <c r="J3875" i="21"/>
  <c r="J3876" i="21"/>
  <c r="J3877" i="21"/>
  <c r="J3878" i="21"/>
  <c r="J3879" i="21"/>
  <c r="J3880" i="21"/>
  <c r="J3881" i="21"/>
  <c r="J3882" i="21"/>
  <c r="J3883" i="21"/>
  <c r="J3884" i="21"/>
  <c r="J3885" i="21"/>
  <c r="J3886" i="21"/>
  <c r="J3887" i="21"/>
  <c r="J3888" i="21"/>
  <c r="J3889" i="21"/>
  <c r="J3890" i="21"/>
  <c r="J3891" i="21"/>
  <c r="J3892" i="21"/>
  <c r="J3893" i="21"/>
  <c r="J3894" i="21"/>
  <c r="J3895" i="21"/>
  <c r="J3896" i="21"/>
  <c r="J3897" i="21"/>
  <c r="J3898" i="21"/>
  <c r="J3899" i="21"/>
  <c r="J3900" i="21"/>
  <c r="J3901" i="21"/>
  <c r="J3902" i="21"/>
  <c r="J3903" i="21"/>
  <c r="J3904" i="21"/>
  <c r="J3905" i="21"/>
  <c r="J3906" i="21"/>
  <c r="J3907" i="21"/>
  <c r="J3908" i="21"/>
  <c r="J3909" i="21"/>
  <c r="J3910" i="21"/>
  <c r="J3911" i="21"/>
  <c r="J3912" i="21"/>
  <c r="J3913" i="21"/>
  <c r="J3914" i="21"/>
  <c r="J3915" i="21"/>
  <c r="J3916" i="21"/>
  <c r="J3917" i="21"/>
  <c r="J3918" i="21"/>
  <c r="J3919" i="21"/>
  <c r="J3920" i="21"/>
  <c r="J3921" i="21"/>
  <c r="J3922" i="21"/>
  <c r="J3923" i="21"/>
  <c r="J3924" i="21"/>
  <c r="J3925" i="21"/>
  <c r="J3926" i="21"/>
  <c r="J3927" i="21"/>
  <c r="J3928" i="21"/>
  <c r="J3929" i="21"/>
  <c r="J3930" i="21"/>
  <c r="J3931" i="21"/>
  <c r="J3932" i="21"/>
  <c r="J3933" i="21"/>
  <c r="J3934" i="21"/>
  <c r="J3935" i="21"/>
  <c r="J3936" i="21"/>
  <c r="J3937" i="21"/>
  <c r="J3938" i="21"/>
  <c r="J3939" i="21"/>
  <c r="J3940" i="21"/>
  <c r="J3941" i="21"/>
  <c r="J3942" i="21"/>
  <c r="J3943" i="21"/>
  <c r="J3944" i="21"/>
  <c r="J3945" i="21"/>
  <c r="J3946" i="21"/>
  <c r="J3947" i="21"/>
  <c r="J3948" i="21"/>
  <c r="J3949" i="21"/>
  <c r="J3950" i="21"/>
  <c r="J3951" i="21"/>
  <c r="J3952" i="21"/>
  <c r="J3953" i="21"/>
  <c r="J3954" i="21"/>
  <c r="J3955" i="21"/>
  <c r="J3956" i="21"/>
  <c r="J3957" i="21"/>
  <c r="J3958" i="21"/>
  <c r="J3959" i="21"/>
  <c r="J3960" i="21"/>
  <c r="J3961" i="21"/>
  <c r="J3962" i="21"/>
  <c r="J3963" i="21"/>
  <c r="J3964" i="21"/>
  <c r="J3965" i="21"/>
  <c r="J3966" i="21"/>
  <c r="J3967" i="21"/>
  <c r="J3968" i="21"/>
  <c r="J3969" i="21"/>
  <c r="J3970" i="21"/>
  <c r="J3971" i="21"/>
  <c r="J3972" i="21"/>
  <c r="J3973" i="21"/>
  <c r="J3974" i="21"/>
  <c r="J3975" i="21"/>
  <c r="J3976" i="21"/>
  <c r="J3977" i="21"/>
  <c r="J3978" i="21"/>
  <c r="J3979" i="21"/>
  <c r="J3980" i="21"/>
  <c r="J3981" i="21"/>
  <c r="J3982" i="21"/>
  <c r="J3983" i="21"/>
  <c r="J3984" i="21"/>
  <c r="J3985" i="21"/>
  <c r="J3986" i="21"/>
  <c r="J3987" i="21"/>
  <c r="J3988" i="21"/>
  <c r="J3989" i="21"/>
  <c r="J3990" i="21"/>
  <c r="J3991" i="21"/>
  <c r="J3992" i="21"/>
  <c r="J3993" i="21"/>
  <c r="J3994" i="21"/>
  <c r="J3995" i="21"/>
  <c r="J3996" i="21"/>
  <c r="J3997" i="21"/>
  <c r="J3998" i="21"/>
  <c r="J3999" i="21"/>
  <c r="J4000" i="21"/>
  <c r="J4001" i="21"/>
  <c r="J4002" i="21"/>
  <c r="J4003" i="21"/>
  <c r="J4004" i="21"/>
  <c r="J4005" i="21"/>
  <c r="J4006" i="21"/>
  <c r="J4007" i="21"/>
  <c r="J4008" i="21"/>
  <c r="J4009" i="21"/>
  <c r="J4010" i="21"/>
  <c r="J4011" i="21"/>
  <c r="J4012" i="21"/>
  <c r="J4013" i="21"/>
  <c r="J4014" i="21"/>
  <c r="J4015" i="21"/>
  <c r="J4016" i="21"/>
  <c r="J4017" i="21"/>
  <c r="J4018" i="21"/>
  <c r="J4019" i="21"/>
  <c r="J4020" i="21"/>
  <c r="J4021" i="21"/>
  <c r="J4022" i="21"/>
  <c r="J4023" i="21"/>
  <c r="J4024" i="21"/>
  <c r="J4025" i="21"/>
  <c r="J4026" i="21"/>
  <c r="J4027" i="21"/>
  <c r="J4028" i="21"/>
  <c r="J4029" i="21"/>
  <c r="J4030" i="21"/>
  <c r="J4031" i="21"/>
  <c r="J4032" i="21"/>
  <c r="J4033" i="21"/>
  <c r="J4034" i="21"/>
  <c r="J4035" i="21"/>
  <c r="J4036" i="21"/>
  <c r="J4037" i="21"/>
  <c r="J4038" i="21"/>
  <c r="J4039" i="21"/>
  <c r="J4040" i="21"/>
  <c r="J4041" i="21"/>
  <c r="J4042" i="21"/>
  <c r="J4043" i="21"/>
  <c r="J4044" i="21"/>
  <c r="J4045" i="21"/>
  <c r="J4046" i="21"/>
  <c r="J4047" i="21"/>
  <c r="J4048" i="21"/>
  <c r="J4049" i="21"/>
  <c r="J4050" i="21"/>
  <c r="J4051" i="21"/>
  <c r="J4052" i="21"/>
  <c r="J4053" i="21"/>
  <c r="J4054" i="21"/>
  <c r="J4055" i="21"/>
  <c r="J4056" i="21"/>
  <c r="J4057" i="21"/>
  <c r="J4058" i="21"/>
  <c r="J4059" i="21"/>
  <c r="J4060" i="21"/>
  <c r="J4061" i="21"/>
  <c r="J4062" i="21"/>
  <c r="J4063" i="21"/>
  <c r="J4064" i="21"/>
  <c r="J4065" i="21"/>
  <c r="J4066" i="21"/>
  <c r="J4067" i="21"/>
  <c r="J4068" i="21"/>
  <c r="J4069" i="21"/>
  <c r="J4070" i="21"/>
  <c r="J4071" i="21"/>
  <c r="J4072" i="21"/>
  <c r="J4073" i="21"/>
  <c r="J4074" i="21"/>
  <c r="J4075" i="21"/>
  <c r="J4076" i="21"/>
  <c r="J4077" i="21"/>
  <c r="J4078" i="21"/>
  <c r="J4079" i="21"/>
  <c r="J4080" i="21"/>
  <c r="J4081" i="21"/>
  <c r="J4082" i="21"/>
  <c r="J4083" i="21"/>
  <c r="J4084" i="21"/>
  <c r="J4085" i="21"/>
  <c r="J4086" i="21"/>
  <c r="J4087" i="21"/>
  <c r="J4088" i="21"/>
  <c r="J4089" i="21"/>
  <c r="J4090" i="21"/>
  <c r="J4091" i="21"/>
  <c r="J4092" i="21"/>
  <c r="J4093" i="21"/>
  <c r="J4094" i="21"/>
  <c r="J4095" i="21"/>
  <c r="J4096" i="21"/>
  <c r="J4097" i="21"/>
  <c r="J4098" i="21"/>
  <c r="J4099" i="21"/>
  <c r="J4100" i="21"/>
  <c r="J4101" i="21"/>
  <c r="J4102" i="21"/>
  <c r="J4103" i="21"/>
  <c r="J4104" i="21"/>
  <c r="J4105" i="21"/>
  <c r="J4106" i="21"/>
  <c r="J4107" i="21"/>
  <c r="J4108" i="21"/>
  <c r="J4109" i="21"/>
  <c r="J4110" i="21"/>
  <c r="J4111" i="21"/>
  <c r="J4112" i="21"/>
  <c r="J4113" i="21"/>
  <c r="J4114" i="21"/>
  <c r="J4115" i="21"/>
  <c r="J4116" i="21"/>
  <c r="J4117" i="21"/>
  <c r="J4118" i="21"/>
  <c r="J4119" i="21"/>
  <c r="J4120" i="21"/>
  <c r="J4121" i="21"/>
  <c r="J4122" i="21"/>
  <c r="J4123" i="21"/>
  <c r="J4124" i="21"/>
  <c r="J4125" i="21"/>
  <c r="J4126" i="21"/>
  <c r="J4127" i="21"/>
  <c r="J4128" i="21"/>
  <c r="J4129" i="21"/>
  <c r="J4130" i="21"/>
  <c r="J4131" i="21"/>
  <c r="J4132" i="21"/>
  <c r="J4133" i="21"/>
  <c r="J4134" i="21"/>
  <c r="J4135" i="21"/>
  <c r="J4136" i="21"/>
  <c r="J4137" i="21"/>
  <c r="J4138" i="21"/>
  <c r="J4139" i="21"/>
  <c r="J4140" i="21"/>
  <c r="J4141" i="21"/>
  <c r="J4142" i="21"/>
  <c r="J4143" i="21"/>
  <c r="J4144" i="21"/>
  <c r="J4145" i="21"/>
  <c r="J4146" i="21"/>
  <c r="J4147" i="21"/>
  <c r="J4148" i="21"/>
  <c r="J4149" i="21"/>
  <c r="J4150" i="21"/>
  <c r="J4151" i="21"/>
  <c r="J4152" i="21"/>
  <c r="J4153" i="21"/>
  <c r="J4154" i="21"/>
  <c r="J4155" i="21"/>
  <c r="J4156" i="21"/>
  <c r="J4157" i="21"/>
  <c r="J4158" i="21"/>
  <c r="J4159" i="21"/>
  <c r="J4160" i="21"/>
  <c r="J4161" i="21"/>
  <c r="J4162" i="21"/>
  <c r="J4163" i="21"/>
  <c r="J4164" i="21"/>
  <c r="J4165" i="21"/>
  <c r="J4166" i="21"/>
  <c r="J4167" i="21"/>
  <c r="J4168" i="21"/>
  <c r="J4169" i="21"/>
  <c r="J4170" i="21"/>
  <c r="J4171" i="21"/>
  <c r="J4172" i="21"/>
  <c r="J4173" i="21"/>
  <c r="J4174" i="21"/>
  <c r="J4175" i="21"/>
  <c r="J4176" i="21"/>
  <c r="J4177" i="21"/>
  <c r="J4178" i="21"/>
  <c r="J4179" i="21"/>
  <c r="J4180" i="21"/>
  <c r="J4181" i="21"/>
  <c r="J4182" i="21"/>
  <c r="J4183" i="21"/>
  <c r="J4184" i="21"/>
  <c r="J4185" i="21"/>
  <c r="J4186" i="21"/>
  <c r="J4187" i="21"/>
  <c r="J4188" i="21"/>
  <c r="J4189" i="21"/>
  <c r="J4190" i="21"/>
  <c r="J4191" i="21"/>
  <c r="J4192" i="21"/>
  <c r="J4193" i="21"/>
  <c r="J4194" i="21"/>
  <c r="J4195" i="21"/>
  <c r="J4196" i="21"/>
  <c r="J4197" i="21"/>
  <c r="J4198" i="21"/>
  <c r="J4199" i="21"/>
  <c r="J4200" i="21"/>
  <c r="J4201" i="21"/>
  <c r="J4202" i="21"/>
  <c r="J4203" i="21"/>
  <c r="J4204" i="21"/>
  <c r="J4205" i="21"/>
  <c r="J4206" i="21"/>
  <c r="J4207" i="21"/>
  <c r="J4208" i="21"/>
  <c r="J4209" i="21"/>
  <c r="J4210" i="21"/>
  <c r="J4211" i="21"/>
  <c r="J4212" i="21"/>
  <c r="J4213" i="21"/>
  <c r="J4214" i="21"/>
  <c r="J4215" i="21"/>
  <c r="J4216" i="21"/>
  <c r="J4217" i="21"/>
  <c r="J4218" i="21"/>
  <c r="J4219" i="21"/>
  <c r="J4220" i="21"/>
  <c r="J4221" i="21"/>
  <c r="J4222" i="21"/>
  <c r="J4223" i="21"/>
  <c r="J4224" i="21"/>
  <c r="J4225" i="21"/>
  <c r="J4226" i="21"/>
  <c r="J4227" i="21"/>
  <c r="J4228" i="21"/>
  <c r="J4229" i="21"/>
  <c r="J4230" i="21"/>
  <c r="J4231" i="21"/>
  <c r="J4232" i="21"/>
  <c r="J4233" i="21"/>
  <c r="J4234" i="21"/>
  <c r="J4235" i="21"/>
  <c r="J4236" i="21"/>
  <c r="J4237" i="21"/>
  <c r="J4238" i="21"/>
  <c r="J4239" i="21"/>
  <c r="J4240" i="21"/>
  <c r="J4241" i="21"/>
  <c r="J4242" i="21"/>
  <c r="J4243" i="21"/>
  <c r="J4244" i="21"/>
  <c r="J4245" i="21"/>
  <c r="J4246" i="21"/>
  <c r="J4247" i="21"/>
  <c r="J4248" i="21"/>
  <c r="J4249" i="21"/>
  <c r="J4250" i="21"/>
  <c r="J4251" i="21"/>
  <c r="J4252" i="21"/>
  <c r="J4253" i="21"/>
  <c r="J4254" i="21"/>
  <c r="J4255" i="21"/>
  <c r="J4256" i="21"/>
  <c r="J4257" i="21"/>
  <c r="J4258" i="21"/>
  <c r="J4259" i="21"/>
  <c r="J4260" i="21"/>
  <c r="J4261" i="21"/>
  <c r="J4262" i="21"/>
  <c r="J4263" i="21"/>
  <c r="J4264" i="21"/>
  <c r="J4265" i="21"/>
  <c r="J4266" i="21"/>
  <c r="J4267" i="21"/>
  <c r="J4268" i="21"/>
  <c r="J4269" i="21"/>
  <c r="J4270" i="21"/>
  <c r="J4271" i="21"/>
  <c r="J4272" i="21"/>
  <c r="J4273" i="21"/>
  <c r="J4274" i="21"/>
  <c r="J4275" i="21"/>
  <c r="J4276" i="21"/>
  <c r="J4277" i="21"/>
  <c r="J4278" i="21"/>
  <c r="J4279" i="21"/>
  <c r="J4280" i="21"/>
  <c r="J4281" i="21"/>
  <c r="J4282" i="21"/>
  <c r="J4283" i="21"/>
  <c r="J4284" i="21"/>
  <c r="J4285" i="21"/>
  <c r="J4286" i="21"/>
  <c r="J4287" i="21"/>
  <c r="J4288" i="21"/>
  <c r="J4289" i="21"/>
  <c r="J4290" i="21"/>
  <c r="J4291" i="21"/>
  <c r="J4292" i="21"/>
  <c r="J4293" i="21"/>
  <c r="J4294" i="21"/>
  <c r="J4295" i="21"/>
  <c r="J4296" i="21"/>
  <c r="J4297" i="21"/>
  <c r="J4298" i="21"/>
  <c r="J4299" i="21"/>
  <c r="J4300" i="21"/>
  <c r="J4301" i="21"/>
  <c r="J4302" i="21"/>
  <c r="J4303" i="21"/>
  <c r="J4304" i="21"/>
  <c r="J4305" i="21"/>
  <c r="J4306" i="21"/>
  <c r="J4307" i="21"/>
  <c r="J4308" i="21"/>
  <c r="J4309" i="21"/>
  <c r="J4310" i="21"/>
  <c r="J4311" i="21"/>
  <c r="J4312" i="21"/>
  <c r="J4313" i="21"/>
  <c r="J4314" i="21"/>
  <c r="J4315" i="21"/>
  <c r="J4316" i="21"/>
  <c r="J4317" i="21"/>
  <c r="J4318" i="21"/>
  <c r="J4319" i="21"/>
  <c r="J4320" i="21"/>
  <c r="J4321" i="21"/>
  <c r="J4322" i="21"/>
  <c r="J4323" i="21"/>
  <c r="J4324" i="21"/>
  <c r="J4325" i="21"/>
  <c r="J4326" i="21"/>
  <c r="J4327" i="21"/>
  <c r="J4328" i="21"/>
  <c r="J4329" i="21"/>
  <c r="J4330" i="21"/>
  <c r="J4331" i="21"/>
  <c r="J4332" i="21"/>
  <c r="J4333" i="21"/>
  <c r="J4334" i="21"/>
  <c r="J4335" i="21"/>
  <c r="J4336" i="21"/>
  <c r="J4337" i="21"/>
  <c r="J4338" i="21"/>
  <c r="J4339" i="21"/>
  <c r="J4340" i="21"/>
  <c r="J4341" i="21"/>
  <c r="J4342" i="21"/>
  <c r="J4343" i="21"/>
  <c r="J4344" i="21"/>
  <c r="J4345" i="21"/>
  <c r="J4346" i="21"/>
  <c r="J4347" i="21"/>
  <c r="J4348" i="21"/>
  <c r="J4349" i="21"/>
  <c r="J4350" i="21"/>
  <c r="J4351" i="21"/>
  <c r="J4352" i="21"/>
  <c r="J4353" i="21"/>
  <c r="J4354" i="21"/>
  <c r="J4355" i="21"/>
  <c r="J4356" i="21"/>
  <c r="J4357" i="21"/>
  <c r="J4358" i="21"/>
  <c r="J4359" i="21"/>
  <c r="J4360" i="21"/>
  <c r="J4361" i="21"/>
  <c r="J4362" i="21"/>
  <c r="J4363" i="21"/>
  <c r="J4364" i="21"/>
  <c r="J4365" i="21"/>
  <c r="J4366" i="21"/>
  <c r="J4367" i="21"/>
  <c r="J4368" i="21"/>
  <c r="J4369" i="21"/>
  <c r="J4370" i="21"/>
  <c r="J4371" i="21"/>
  <c r="J4372" i="21"/>
  <c r="J4373" i="21"/>
  <c r="J4374" i="21"/>
  <c r="J4375" i="21"/>
  <c r="J4376" i="21"/>
  <c r="J4377" i="21"/>
  <c r="J4378" i="21"/>
  <c r="J4379" i="21"/>
  <c r="J4380" i="21"/>
  <c r="J4381" i="21"/>
  <c r="J4382" i="21"/>
  <c r="J4383" i="21"/>
  <c r="J4384" i="21"/>
  <c r="J4385" i="21"/>
  <c r="J4386" i="21"/>
  <c r="J4387" i="21"/>
  <c r="J4388" i="21"/>
  <c r="J4389" i="21"/>
  <c r="J4390" i="21"/>
  <c r="J4391" i="21"/>
  <c r="J4392" i="21"/>
  <c r="J4393" i="21"/>
  <c r="J4394" i="21"/>
  <c r="J4395" i="21"/>
  <c r="J4396" i="21"/>
  <c r="J4397" i="21"/>
  <c r="J4398" i="21"/>
  <c r="J4399" i="21"/>
  <c r="J4400" i="21"/>
  <c r="J4401" i="21"/>
  <c r="J4402" i="21"/>
  <c r="J4403" i="21"/>
  <c r="J4404" i="21"/>
  <c r="J4405" i="21"/>
  <c r="J4406" i="21"/>
  <c r="J4407" i="21"/>
  <c r="J4408" i="21"/>
  <c r="J4409" i="21"/>
  <c r="J4410" i="21"/>
  <c r="J4411" i="21"/>
  <c r="J4412" i="21"/>
  <c r="J4413" i="21"/>
  <c r="J4414" i="21"/>
  <c r="J4415" i="21"/>
  <c r="J4416" i="21"/>
  <c r="J4417" i="21"/>
  <c r="J4418" i="21"/>
  <c r="J4419" i="21"/>
  <c r="J4420" i="21"/>
  <c r="J4421" i="21"/>
  <c r="J4422" i="21"/>
  <c r="J4423" i="21"/>
  <c r="J4424" i="21"/>
  <c r="J4425" i="21"/>
  <c r="J4426" i="21"/>
  <c r="J4427" i="21"/>
  <c r="J4428" i="21"/>
  <c r="J4429" i="21"/>
  <c r="J4430" i="21"/>
  <c r="J4431" i="21"/>
  <c r="J4432" i="21"/>
  <c r="J4433" i="21"/>
  <c r="J4434" i="21"/>
  <c r="J4435" i="21"/>
  <c r="J4436" i="21"/>
  <c r="J4437" i="21"/>
  <c r="J4438" i="21"/>
  <c r="J4439" i="21"/>
  <c r="J4440" i="21"/>
  <c r="J4441" i="21"/>
  <c r="J4442" i="21"/>
  <c r="J4443" i="21"/>
  <c r="J4444" i="21"/>
  <c r="J4445" i="21"/>
  <c r="J4446" i="21"/>
  <c r="J4447" i="21"/>
  <c r="J4448" i="21"/>
  <c r="J4449" i="21"/>
  <c r="J4450" i="21"/>
  <c r="J4451" i="21"/>
  <c r="J4452" i="21"/>
  <c r="J4453" i="21"/>
  <c r="J4454" i="21"/>
  <c r="J4455" i="21"/>
  <c r="J4456" i="21"/>
  <c r="J4457" i="21"/>
  <c r="J4458" i="21"/>
  <c r="J4459" i="21"/>
  <c r="J4460" i="21"/>
  <c r="J4461" i="21"/>
  <c r="J4462" i="21"/>
  <c r="J4463" i="21"/>
  <c r="J4464" i="21"/>
  <c r="J4465" i="21"/>
  <c r="J4466" i="21"/>
  <c r="J4467" i="21"/>
  <c r="J4468" i="21"/>
  <c r="J4469" i="21"/>
  <c r="J4470" i="21"/>
  <c r="J4471" i="21"/>
  <c r="J4472" i="21"/>
  <c r="J4473" i="21"/>
  <c r="J4474" i="21"/>
  <c r="J4475" i="21"/>
  <c r="J4476" i="21"/>
  <c r="J4477" i="21"/>
  <c r="J4478" i="21"/>
  <c r="J4479" i="21"/>
  <c r="J4480" i="21"/>
  <c r="J4481" i="21"/>
  <c r="J4482" i="21"/>
  <c r="J4483" i="21"/>
  <c r="J4484" i="21"/>
  <c r="J4485" i="21"/>
  <c r="J4486" i="21"/>
  <c r="J4487" i="21"/>
  <c r="J4488" i="21"/>
  <c r="J4489" i="21"/>
  <c r="J4490" i="21"/>
  <c r="J4491" i="21"/>
  <c r="J4492" i="21"/>
  <c r="J4493" i="21"/>
  <c r="J4494" i="21"/>
  <c r="J4495" i="21"/>
  <c r="J4496" i="21"/>
  <c r="J4497" i="21"/>
  <c r="J4498" i="21"/>
  <c r="J4499" i="21"/>
  <c r="J4500" i="21"/>
  <c r="J4501" i="21"/>
  <c r="J4502" i="21"/>
  <c r="J4503" i="21"/>
  <c r="J4504" i="21"/>
  <c r="J4505" i="21"/>
  <c r="J4506" i="21"/>
  <c r="J4507" i="21"/>
  <c r="J4508" i="21"/>
  <c r="J4509" i="21"/>
  <c r="J4510" i="21"/>
  <c r="J4511" i="21"/>
  <c r="J4512" i="21"/>
  <c r="J4513" i="21"/>
  <c r="J4514" i="21"/>
  <c r="J4515" i="21"/>
  <c r="J4516" i="21"/>
  <c r="J4517" i="21"/>
  <c r="J4518" i="21"/>
  <c r="J4519" i="21"/>
  <c r="J4520" i="21"/>
  <c r="J4521" i="21"/>
  <c r="J4522" i="21"/>
  <c r="J4523" i="21"/>
  <c r="J4524" i="21"/>
  <c r="J4525" i="21"/>
  <c r="J4526" i="21"/>
  <c r="J4527" i="21"/>
  <c r="J4528" i="21"/>
  <c r="J4529" i="21"/>
  <c r="J4530" i="21"/>
  <c r="J4531" i="21"/>
  <c r="J4532" i="21"/>
  <c r="J4533" i="21"/>
  <c r="J4534" i="21"/>
  <c r="J4535" i="21"/>
  <c r="J4536" i="21"/>
  <c r="J4537" i="21"/>
  <c r="J4538" i="21"/>
  <c r="J4539" i="21"/>
  <c r="J4540" i="21"/>
  <c r="J4541" i="21"/>
  <c r="J4542" i="21"/>
  <c r="J4543" i="21"/>
  <c r="J4544" i="21"/>
  <c r="J4545" i="21"/>
  <c r="J4546" i="21"/>
  <c r="J4547" i="21"/>
  <c r="J4548" i="21"/>
  <c r="J4549" i="21"/>
  <c r="J4550" i="21"/>
  <c r="J4551" i="21"/>
  <c r="J4552" i="21"/>
  <c r="J4553" i="21"/>
  <c r="J4554" i="21"/>
  <c r="J4555" i="21"/>
  <c r="J4556" i="21"/>
  <c r="J4557" i="21"/>
  <c r="J4558" i="21"/>
  <c r="J4559" i="21"/>
  <c r="J4560" i="21"/>
  <c r="J4561" i="21"/>
  <c r="J4562" i="21"/>
  <c r="J4563" i="21"/>
  <c r="J4564" i="21"/>
  <c r="J4565" i="21"/>
  <c r="J4566" i="21"/>
  <c r="J4567" i="21"/>
  <c r="J4568" i="21"/>
  <c r="J4569" i="21"/>
  <c r="J4570" i="21"/>
  <c r="J4571" i="21"/>
  <c r="J4572" i="21"/>
  <c r="J4573" i="21"/>
  <c r="J4574" i="21"/>
  <c r="J4575" i="21"/>
  <c r="J4576" i="21"/>
  <c r="J4577" i="21"/>
  <c r="J4578" i="21"/>
  <c r="J4579" i="21"/>
  <c r="J4580" i="21"/>
  <c r="J4581" i="21"/>
  <c r="J4582" i="21"/>
  <c r="J4583" i="21"/>
  <c r="J4584" i="21"/>
  <c r="J4585" i="21"/>
  <c r="J4586" i="21"/>
  <c r="J4587" i="21"/>
  <c r="J4588" i="21"/>
  <c r="J4589" i="21"/>
  <c r="J4590" i="21"/>
  <c r="J4591" i="21"/>
  <c r="J4592" i="21"/>
  <c r="J4593" i="21"/>
  <c r="J4594" i="21"/>
  <c r="J4595" i="21"/>
  <c r="J4596" i="21"/>
  <c r="J4597" i="21"/>
  <c r="J4598" i="21"/>
  <c r="J4599" i="21"/>
  <c r="J4600" i="21"/>
  <c r="J4601" i="21"/>
  <c r="J4602" i="21"/>
  <c r="J4603" i="21"/>
  <c r="J4604" i="21"/>
  <c r="J4605" i="21"/>
  <c r="J4606" i="21"/>
  <c r="J4607" i="21"/>
  <c r="J4608" i="21"/>
  <c r="J4609" i="21"/>
  <c r="J4610" i="21"/>
  <c r="J4611" i="21"/>
  <c r="J4612" i="21"/>
  <c r="J4613" i="21"/>
  <c r="J4614" i="21"/>
  <c r="J4615" i="21"/>
  <c r="J4616" i="21"/>
  <c r="J4617" i="21"/>
  <c r="J4618" i="21"/>
  <c r="J4619" i="21"/>
  <c r="J4620" i="21"/>
  <c r="J4621" i="21"/>
  <c r="J4622" i="21"/>
  <c r="J4623" i="21"/>
  <c r="J4624" i="21"/>
  <c r="J4625" i="21"/>
  <c r="J4626" i="21"/>
  <c r="J4627" i="21"/>
  <c r="J4628" i="21"/>
  <c r="J4629" i="21"/>
  <c r="J4630" i="21"/>
  <c r="J4631" i="21"/>
  <c r="J4632" i="21"/>
  <c r="J4633" i="21"/>
  <c r="J4634" i="21"/>
  <c r="J4635" i="21"/>
  <c r="J4636" i="21"/>
  <c r="J4637" i="21"/>
  <c r="J4638" i="21"/>
  <c r="J4639" i="21"/>
  <c r="J4640" i="21"/>
  <c r="J4641" i="21"/>
  <c r="J4642" i="21"/>
  <c r="J4643" i="21"/>
  <c r="J4644" i="21"/>
  <c r="J4645" i="21"/>
  <c r="J4646" i="21"/>
  <c r="J4647" i="21"/>
  <c r="J4648" i="21"/>
  <c r="J4649" i="21"/>
  <c r="J4650" i="21"/>
  <c r="J4651" i="21"/>
  <c r="J4652" i="21"/>
  <c r="J4653" i="21"/>
  <c r="J4654" i="21"/>
  <c r="J4655" i="21"/>
  <c r="J4656" i="21"/>
  <c r="J4657" i="21"/>
  <c r="J4658" i="21"/>
  <c r="J4659" i="21"/>
  <c r="J4660" i="21"/>
  <c r="J4661" i="21"/>
  <c r="J4662" i="21"/>
  <c r="J4663" i="21"/>
  <c r="J4664" i="21"/>
  <c r="J4665" i="21"/>
  <c r="J4666" i="21"/>
  <c r="J4667" i="21"/>
  <c r="J4668" i="21"/>
  <c r="J4669" i="21"/>
  <c r="J4670" i="21"/>
  <c r="J4671" i="21"/>
  <c r="J4672" i="21"/>
  <c r="J4673" i="21"/>
  <c r="J4674" i="21"/>
  <c r="J4675" i="21"/>
  <c r="J4676" i="21"/>
  <c r="J4677" i="21"/>
  <c r="J4678" i="21"/>
  <c r="J4679" i="21"/>
  <c r="J4680" i="21"/>
  <c r="J4681" i="21"/>
  <c r="J4682" i="21"/>
  <c r="J4683" i="21"/>
  <c r="J468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I64" i="21"/>
  <c r="I65" i="21"/>
  <c r="I66" i="21"/>
  <c r="I67" i="21"/>
  <c r="I68" i="21"/>
  <c r="I69" i="21"/>
  <c r="I70" i="21"/>
  <c r="I71" i="21"/>
  <c r="I72" i="21"/>
  <c r="I73" i="21"/>
  <c r="I74" i="21"/>
  <c r="I75" i="21"/>
  <c r="I76" i="21"/>
  <c r="I77" i="21"/>
  <c r="I78" i="21"/>
  <c r="I79" i="21"/>
  <c r="I80" i="21"/>
  <c r="I81" i="21"/>
  <c r="I82" i="21"/>
  <c r="I83" i="21"/>
  <c r="I84" i="21"/>
  <c r="I85" i="21"/>
  <c r="I86" i="21"/>
  <c r="I87" i="21"/>
  <c r="I88" i="21"/>
  <c r="I89" i="21"/>
  <c r="I90" i="21"/>
  <c r="I91" i="21"/>
  <c r="I92" i="21"/>
  <c r="I93" i="21"/>
  <c r="I94" i="21"/>
  <c r="I95" i="21"/>
  <c r="I96" i="21"/>
  <c r="I97" i="21"/>
  <c r="I98" i="21"/>
  <c r="I99" i="21"/>
  <c r="I100" i="21"/>
  <c r="I101" i="21"/>
  <c r="I102" i="21"/>
  <c r="I103" i="21"/>
  <c r="I104" i="21"/>
  <c r="I105" i="21"/>
  <c r="I106" i="21"/>
  <c r="I107" i="21"/>
  <c r="I108" i="21"/>
  <c r="I109" i="21"/>
  <c r="I110" i="21"/>
  <c r="I111" i="21"/>
  <c r="I112" i="21"/>
  <c r="I113" i="21"/>
  <c r="I114" i="21"/>
  <c r="I115" i="21"/>
  <c r="I116" i="21"/>
  <c r="I117" i="21"/>
  <c r="I118" i="21"/>
  <c r="I119" i="21"/>
  <c r="I120" i="21"/>
  <c r="I121" i="21"/>
  <c r="I122" i="21"/>
  <c r="I123" i="21"/>
  <c r="I124" i="21"/>
  <c r="I125" i="21"/>
  <c r="I126" i="21"/>
  <c r="I127" i="21"/>
  <c r="I128" i="21"/>
  <c r="I129" i="21"/>
  <c r="I130" i="21"/>
  <c r="I131" i="21"/>
  <c r="I132" i="21"/>
  <c r="I133" i="21"/>
  <c r="I134" i="21"/>
  <c r="I135" i="21"/>
  <c r="I136" i="21"/>
  <c r="I137" i="21"/>
  <c r="I138" i="21"/>
  <c r="I139" i="21"/>
  <c r="I140" i="21"/>
  <c r="I141" i="21"/>
  <c r="I142" i="21"/>
  <c r="I143" i="21"/>
  <c r="I144" i="21"/>
  <c r="I145" i="21"/>
  <c r="I146" i="21"/>
  <c r="I147" i="21"/>
  <c r="I148" i="21"/>
  <c r="I149" i="21"/>
  <c r="I150" i="21"/>
  <c r="I151" i="21"/>
  <c r="I152" i="21"/>
  <c r="I153" i="21"/>
  <c r="I154" i="21"/>
  <c r="I155" i="21"/>
  <c r="I156" i="21"/>
  <c r="I157" i="21"/>
  <c r="I158" i="21"/>
  <c r="I159" i="21"/>
  <c r="I160" i="21"/>
  <c r="I161" i="21"/>
  <c r="I162" i="21"/>
  <c r="I163" i="21"/>
  <c r="I164" i="21"/>
  <c r="I165" i="21"/>
  <c r="I166" i="21"/>
  <c r="I167" i="21"/>
  <c r="I168" i="21"/>
  <c r="I169" i="21"/>
  <c r="I170" i="21"/>
  <c r="I171" i="21"/>
  <c r="I172" i="21"/>
  <c r="I173" i="21"/>
  <c r="I174" i="21"/>
  <c r="I175" i="21"/>
  <c r="I176" i="21"/>
  <c r="I177" i="21"/>
  <c r="I178" i="21"/>
  <c r="I179" i="21"/>
  <c r="I180" i="21"/>
  <c r="I181" i="21"/>
  <c r="I182" i="21"/>
  <c r="I183" i="21"/>
  <c r="I184" i="21"/>
  <c r="I185" i="21"/>
  <c r="I186" i="21"/>
  <c r="I187" i="21"/>
  <c r="I188" i="21"/>
  <c r="I189" i="21"/>
  <c r="I190" i="21"/>
  <c r="I191" i="21"/>
  <c r="I192" i="21"/>
  <c r="I193" i="21"/>
  <c r="I194" i="21"/>
  <c r="I195" i="21"/>
  <c r="I196" i="21"/>
  <c r="I197" i="21"/>
  <c r="I198" i="21"/>
  <c r="I199" i="21"/>
  <c r="I200" i="21"/>
  <c r="I201" i="21"/>
  <c r="I202" i="21"/>
  <c r="I203" i="21"/>
  <c r="I204" i="21"/>
  <c r="I205" i="21"/>
  <c r="I206" i="21"/>
  <c r="I207" i="21"/>
  <c r="I208" i="21"/>
  <c r="I209" i="21"/>
  <c r="I210" i="21"/>
  <c r="I211" i="21"/>
  <c r="I212" i="21"/>
  <c r="I213" i="21"/>
  <c r="I214" i="21"/>
  <c r="I215" i="21"/>
  <c r="I216" i="21"/>
  <c r="I217" i="21"/>
  <c r="I218" i="21"/>
  <c r="I219" i="21"/>
  <c r="I220" i="21"/>
  <c r="I221" i="21"/>
  <c r="I222" i="21"/>
  <c r="I223" i="21"/>
  <c r="I224" i="21"/>
  <c r="I225" i="21"/>
  <c r="I226" i="21"/>
  <c r="I227" i="21"/>
  <c r="I228" i="21"/>
  <c r="I229" i="21"/>
  <c r="I230" i="21"/>
  <c r="I231" i="21"/>
  <c r="I232" i="21"/>
  <c r="I233" i="21"/>
  <c r="I234" i="21"/>
  <c r="I235" i="21"/>
  <c r="I236" i="21"/>
  <c r="I237" i="21"/>
  <c r="I238" i="21"/>
  <c r="I239" i="21"/>
  <c r="I240" i="21"/>
  <c r="I241" i="21"/>
  <c r="I242" i="21"/>
  <c r="I243" i="21"/>
  <c r="I244" i="21"/>
  <c r="I245" i="21"/>
  <c r="I246" i="21"/>
  <c r="I247" i="21"/>
  <c r="I248" i="21"/>
  <c r="I249" i="21"/>
  <c r="I250" i="21"/>
  <c r="I251" i="21"/>
  <c r="I252" i="21"/>
  <c r="I253" i="21"/>
  <c r="I254" i="21"/>
  <c r="I255" i="21"/>
  <c r="I256" i="21"/>
  <c r="I257" i="21"/>
  <c r="I258" i="21"/>
  <c r="I259" i="21"/>
  <c r="I260" i="21"/>
  <c r="I261" i="21"/>
  <c r="I262" i="21"/>
  <c r="I263" i="21"/>
  <c r="I264" i="21"/>
  <c r="I265" i="21"/>
  <c r="I266" i="21"/>
  <c r="I267" i="21"/>
  <c r="I268" i="21"/>
  <c r="I269" i="21"/>
  <c r="I270" i="21"/>
  <c r="I271" i="21"/>
  <c r="I272" i="21"/>
  <c r="I273" i="21"/>
  <c r="I274" i="21"/>
  <c r="I275" i="21"/>
  <c r="I276" i="21"/>
  <c r="I277" i="21"/>
  <c r="I278" i="21"/>
  <c r="I279" i="21"/>
  <c r="I280" i="21"/>
  <c r="I281" i="21"/>
  <c r="I282" i="21"/>
  <c r="I283" i="21"/>
  <c r="I284" i="21"/>
  <c r="I285" i="21"/>
  <c r="I286" i="21"/>
  <c r="I287" i="21"/>
  <c r="I288" i="21"/>
  <c r="I289" i="21"/>
  <c r="I290" i="21"/>
  <c r="I291" i="21"/>
  <c r="I292" i="21"/>
  <c r="I293" i="21"/>
  <c r="I294" i="21"/>
  <c r="I295" i="21"/>
  <c r="I296" i="21"/>
  <c r="I297" i="21"/>
  <c r="I298" i="21"/>
  <c r="I299" i="21"/>
  <c r="I300" i="21"/>
  <c r="I301" i="21"/>
  <c r="I302" i="21"/>
  <c r="I303" i="21"/>
  <c r="I304" i="21"/>
  <c r="I305" i="21"/>
  <c r="I306" i="21"/>
  <c r="I307" i="21"/>
  <c r="I308" i="21"/>
  <c r="I309" i="21"/>
  <c r="I310" i="21"/>
  <c r="I311" i="21"/>
  <c r="I312" i="21"/>
  <c r="I313" i="21"/>
  <c r="I314" i="21"/>
  <c r="I315" i="21"/>
  <c r="I316" i="21"/>
  <c r="I317" i="21"/>
  <c r="I318" i="21"/>
  <c r="I319" i="21"/>
  <c r="I320" i="21"/>
  <c r="I321" i="21"/>
  <c r="I322" i="21"/>
  <c r="I323" i="21"/>
  <c r="I324" i="21"/>
  <c r="I325" i="21"/>
  <c r="I326" i="21"/>
  <c r="I327" i="21"/>
  <c r="I328" i="21"/>
  <c r="I329" i="21"/>
  <c r="I330" i="21"/>
  <c r="I331" i="21"/>
  <c r="I332" i="21"/>
  <c r="I333" i="21"/>
  <c r="I334" i="21"/>
  <c r="I335" i="21"/>
  <c r="I336" i="21"/>
  <c r="I337" i="21"/>
  <c r="I338" i="21"/>
  <c r="I339" i="21"/>
  <c r="I340" i="21"/>
  <c r="I341" i="21"/>
  <c r="I342" i="21"/>
  <c r="I343" i="21"/>
  <c r="I344" i="21"/>
  <c r="I345" i="21"/>
  <c r="I346" i="21"/>
  <c r="I347" i="21"/>
  <c r="I348" i="21"/>
  <c r="I349" i="21"/>
  <c r="I350" i="21"/>
  <c r="I351" i="21"/>
  <c r="I352" i="21"/>
  <c r="I353" i="21"/>
  <c r="I354" i="21"/>
  <c r="I355" i="21"/>
  <c r="I356" i="21"/>
  <c r="I357" i="21"/>
  <c r="I358" i="21"/>
  <c r="I359" i="21"/>
  <c r="I360" i="21"/>
  <c r="I361" i="21"/>
  <c r="I362" i="21"/>
  <c r="I363" i="21"/>
  <c r="I364" i="21"/>
  <c r="I365" i="21"/>
  <c r="I366" i="21"/>
  <c r="I367" i="21"/>
  <c r="I368" i="21"/>
  <c r="I369" i="21"/>
  <c r="I370" i="21"/>
  <c r="I371" i="21"/>
  <c r="I372" i="21"/>
  <c r="I373" i="21"/>
  <c r="I374" i="21"/>
  <c r="I375" i="21"/>
  <c r="I376" i="21"/>
  <c r="I377" i="21"/>
  <c r="I378" i="21"/>
  <c r="I379" i="21"/>
  <c r="I380" i="21"/>
  <c r="I381" i="21"/>
  <c r="I382" i="21"/>
  <c r="I383" i="21"/>
  <c r="I384" i="21"/>
  <c r="I385" i="21"/>
  <c r="I386" i="21"/>
  <c r="I387" i="21"/>
  <c r="I388" i="21"/>
  <c r="I389" i="21"/>
  <c r="I390" i="21"/>
  <c r="I391" i="21"/>
  <c r="I392" i="21"/>
  <c r="I393" i="21"/>
  <c r="I394" i="21"/>
  <c r="I395" i="21"/>
  <c r="I396" i="21"/>
  <c r="I397" i="21"/>
  <c r="I398" i="21"/>
  <c r="I399" i="21"/>
  <c r="I400" i="21"/>
  <c r="I401" i="21"/>
  <c r="I402" i="21"/>
  <c r="I403" i="21"/>
  <c r="I404" i="21"/>
  <c r="I405" i="21"/>
  <c r="I406" i="21"/>
  <c r="I407" i="21"/>
  <c r="I408" i="21"/>
  <c r="I409" i="21"/>
  <c r="I410" i="21"/>
  <c r="I411" i="21"/>
  <c r="I412" i="21"/>
  <c r="I413" i="21"/>
  <c r="I414" i="21"/>
  <c r="I415" i="21"/>
  <c r="I416" i="21"/>
  <c r="I417" i="21"/>
  <c r="I418" i="21"/>
  <c r="I419" i="21"/>
  <c r="I420" i="21"/>
  <c r="I421" i="21"/>
  <c r="I422" i="21"/>
  <c r="I423" i="21"/>
  <c r="I424" i="21"/>
  <c r="I425" i="21"/>
  <c r="I426" i="21"/>
  <c r="I427" i="21"/>
  <c r="I428" i="21"/>
  <c r="I429" i="21"/>
  <c r="I430" i="21"/>
  <c r="I431" i="21"/>
  <c r="I432" i="21"/>
  <c r="I433" i="21"/>
  <c r="I434" i="21"/>
  <c r="I435" i="21"/>
  <c r="I436" i="21"/>
  <c r="I437" i="21"/>
  <c r="I438" i="21"/>
  <c r="I439" i="21"/>
  <c r="I440" i="21"/>
  <c r="I441" i="21"/>
  <c r="I442" i="21"/>
  <c r="I443" i="21"/>
  <c r="I444" i="21"/>
  <c r="I445" i="21"/>
  <c r="I446" i="21"/>
  <c r="I447" i="21"/>
  <c r="I448" i="21"/>
  <c r="I449" i="21"/>
  <c r="I450" i="21"/>
  <c r="I451" i="21"/>
  <c r="I452" i="21"/>
  <c r="I453" i="21"/>
  <c r="I454" i="21"/>
  <c r="I455" i="21"/>
  <c r="I456" i="21"/>
  <c r="I457" i="21"/>
  <c r="I458" i="21"/>
  <c r="I459" i="21"/>
  <c r="I460" i="21"/>
  <c r="I461" i="21"/>
  <c r="I462" i="21"/>
  <c r="I463" i="21"/>
  <c r="I464" i="21"/>
  <c r="I465" i="21"/>
  <c r="I466" i="21"/>
  <c r="I467" i="21"/>
  <c r="I468" i="21"/>
  <c r="I469" i="21"/>
  <c r="I470" i="21"/>
  <c r="I471" i="21"/>
  <c r="I472" i="21"/>
  <c r="I473" i="21"/>
  <c r="I474" i="21"/>
  <c r="I475" i="21"/>
  <c r="I476" i="21"/>
  <c r="I477" i="21"/>
  <c r="I478" i="21"/>
  <c r="I479" i="21"/>
  <c r="I480" i="21"/>
  <c r="I481" i="21"/>
  <c r="I482" i="21"/>
  <c r="I483" i="21"/>
  <c r="I484" i="21"/>
  <c r="I485" i="21"/>
  <c r="I486" i="21"/>
  <c r="I487" i="21"/>
  <c r="I488" i="21"/>
  <c r="I489" i="21"/>
  <c r="I490" i="21"/>
  <c r="I491" i="21"/>
  <c r="I492" i="21"/>
  <c r="I493" i="21"/>
  <c r="I494" i="21"/>
  <c r="I495" i="21"/>
  <c r="I496" i="21"/>
  <c r="I497" i="21"/>
  <c r="I498" i="21"/>
  <c r="I499" i="21"/>
  <c r="I500" i="21"/>
  <c r="I501" i="21"/>
  <c r="I502" i="21"/>
  <c r="I503" i="21"/>
  <c r="I504" i="21"/>
  <c r="I505" i="21"/>
  <c r="I506" i="21"/>
  <c r="I507" i="21"/>
  <c r="I508" i="21"/>
  <c r="I509" i="21"/>
  <c r="I510" i="21"/>
  <c r="I511" i="21"/>
  <c r="I512" i="21"/>
  <c r="I513" i="21"/>
  <c r="I514" i="21"/>
  <c r="I515" i="21"/>
  <c r="I516" i="21"/>
  <c r="I517" i="21"/>
  <c r="I518" i="21"/>
  <c r="I519" i="21"/>
  <c r="I520" i="21"/>
  <c r="I521" i="21"/>
  <c r="I522" i="21"/>
  <c r="I523" i="21"/>
  <c r="I524" i="21"/>
  <c r="I525" i="21"/>
  <c r="I526" i="21"/>
  <c r="I527" i="21"/>
  <c r="I528" i="21"/>
  <c r="I529" i="21"/>
  <c r="I530" i="21"/>
  <c r="I531" i="21"/>
  <c r="I532" i="21"/>
  <c r="I533" i="21"/>
  <c r="I534" i="21"/>
  <c r="I535" i="21"/>
  <c r="I536" i="21"/>
  <c r="I537" i="21"/>
  <c r="I538" i="21"/>
  <c r="I539" i="21"/>
  <c r="I540" i="21"/>
  <c r="I541" i="21"/>
  <c r="I542" i="21"/>
  <c r="I543" i="21"/>
  <c r="I544" i="21"/>
  <c r="I545" i="21"/>
  <c r="I546" i="21"/>
  <c r="I547" i="21"/>
  <c r="I548" i="21"/>
  <c r="I549" i="21"/>
  <c r="I550" i="21"/>
  <c r="I551" i="21"/>
  <c r="I552" i="21"/>
  <c r="I553" i="21"/>
  <c r="I554" i="21"/>
  <c r="I555" i="21"/>
  <c r="I556" i="21"/>
  <c r="I557" i="21"/>
  <c r="I558" i="21"/>
  <c r="I559" i="21"/>
  <c r="I560" i="21"/>
  <c r="I561" i="21"/>
  <c r="I562" i="21"/>
  <c r="I563" i="21"/>
  <c r="I564" i="21"/>
  <c r="I565" i="21"/>
  <c r="I566" i="21"/>
  <c r="I567" i="21"/>
  <c r="I568" i="21"/>
  <c r="I569" i="21"/>
  <c r="I570" i="21"/>
  <c r="I571" i="21"/>
  <c r="I572" i="21"/>
  <c r="I573" i="21"/>
  <c r="I574" i="21"/>
  <c r="I575" i="21"/>
  <c r="I576" i="21"/>
  <c r="I577" i="21"/>
  <c r="I578" i="21"/>
  <c r="I579" i="21"/>
  <c r="I580" i="21"/>
  <c r="I581" i="21"/>
  <c r="I582" i="21"/>
  <c r="I583" i="21"/>
  <c r="I584" i="21"/>
  <c r="I585" i="21"/>
  <c r="I586" i="21"/>
  <c r="I587" i="21"/>
  <c r="I588" i="21"/>
  <c r="I589" i="21"/>
  <c r="I590" i="21"/>
  <c r="I591" i="21"/>
  <c r="I592" i="21"/>
  <c r="I593" i="21"/>
  <c r="I594" i="21"/>
  <c r="I595" i="21"/>
  <c r="I596" i="21"/>
  <c r="I597" i="21"/>
  <c r="I598" i="21"/>
  <c r="I599" i="21"/>
  <c r="I600" i="21"/>
  <c r="I601" i="21"/>
  <c r="I602" i="21"/>
  <c r="I603" i="21"/>
  <c r="I604" i="21"/>
  <c r="I605" i="21"/>
  <c r="I606" i="21"/>
  <c r="I607" i="21"/>
  <c r="I608" i="21"/>
  <c r="I609" i="21"/>
  <c r="I610" i="21"/>
  <c r="I611" i="21"/>
  <c r="I612" i="21"/>
  <c r="I613" i="21"/>
  <c r="I614" i="21"/>
  <c r="I615" i="21"/>
  <c r="I616" i="21"/>
  <c r="I617" i="21"/>
  <c r="I618" i="21"/>
  <c r="I619" i="21"/>
  <c r="I620" i="21"/>
  <c r="I621" i="21"/>
  <c r="I622" i="21"/>
  <c r="I623" i="21"/>
  <c r="I624" i="21"/>
  <c r="I625" i="21"/>
  <c r="I626" i="21"/>
  <c r="I627" i="21"/>
  <c r="I628" i="21"/>
  <c r="I629" i="21"/>
  <c r="I630" i="21"/>
  <c r="I631" i="21"/>
  <c r="I632" i="21"/>
  <c r="I633" i="21"/>
  <c r="I634" i="21"/>
  <c r="I635" i="21"/>
  <c r="I636" i="21"/>
  <c r="I637" i="21"/>
  <c r="I638" i="21"/>
  <c r="I639" i="21"/>
  <c r="I640" i="21"/>
  <c r="I641" i="21"/>
  <c r="I642" i="21"/>
  <c r="I643" i="21"/>
  <c r="I644" i="21"/>
  <c r="I645" i="21"/>
  <c r="I646" i="21"/>
  <c r="I647" i="21"/>
  <c r="I648" i="21"/>
  <c r="I649" i="21"/>
  <c r="I650" i="21"/>
  <c r="I651" i="21"/>
  <c r="I652" i="21"/>
  <c r="I653" i="21"/>
  <c r="I654" i="21"/>
  <c r="I655" i="21"/>
  <c r="I656" i="21"/>
  <c r="I657" i="21"/>
  <c r="I658" i="21"/>
  <c r="I659" i="21"/>
  <c r="I660" i="21"/>
  <c r="I661" i="21"/>
  <c r="I662" i="21"/>
  <c r="I663" i="21"/>
  <c r="I664" i="21"/>
  <c r="I665" i="21"/>
  <c r="I666" i="21"/>
  <c r="I667" i="21"/>
  <c r="I668" i="21"/>
  <c r="I669" i="21"/>
  <c r="I670" i="21"/>
  <c r="I671" i="21"/>
  <c r="I672" i="21"/>
  <c r="I673" i="21"/>
  <c r="I674" i="21"/>
  <c r="I675" i="21"/>
  <c r="I676" i="21"/>
  <c r="I677" i="21"/>
  <c r="I678" i="21"/>
  <c r="I679" i="21"/>
  <c r="I680" i="21"/>
  <c r="I681" i="21"/>
  <c r="I682" i="21"/>
  <c r="I683" i="21"/>
  <c r="I684" i="21"/>
  <c r="I685" i="21"/>
  <c r="I686" i="21"/>
  <c r="I687" i="21"/>
  <c r="I688" i="21"/>
  <c r="I689" i="21"/>
  <c r="I690" i="21"/>
  <c r="I691" i="21"/>
  <c r="I692" i="21"/>
  <c r="I693" i="21"/>
  <c r="I694" i="21"/>
  <c r="I695" i="21"/>
  <c r="I696" i="21"/>
  <c r="I697" i="21"/>
  <c r="I698" i="21"/>
  <c r="I699" i="21"/>
  <c r="I700" i="21"/>
  <c r="I701" i="21"/>
  <c r="I702" i="21"/>
  <c r="I703" i="21"/>
  <c r="I704" i="21"/>
  <c r="I705" i="21"/>
  <c r="I706" i="21"/>
  <c r="I707" i="21"/>
  <c r="I708" i="21"/>
  <c r="I709" i="21"/>
  <c r="I710" i="21"/>
  <c r="I711" i="21"/>
  <c r="I712" i="21"/>
  <c r="I713" i="21"/>
  <c r="I714" i="21"/>
  <c r="I715" i="21"/>
  <c r="I716" i="21"/>
  <c r="I717" i="21"/>
  <c r="I718" i="21"/>
  <c r="I719" i="21"/>
  <c r="I720" i="21"/>
  <c r="I721" i="21"/>
  <c r="I722" i="21"/>
  <c r="I723" i="21"/>
  <c r="I724" i="21"/>
  <c r="I725" i="21"/>
  <c r="I726" i="21"/>
  <c r="I727" i="21"/>
  <c r="I728" i="21"/>
  <c r="I729" i="21"/>
  <c r="I730" i="21"/>
  <c r="I731" i="21"/>
  <c r="I732" i="21"/>
  <c r="I733" i="21"/>
  <c r="I734" i="21"/>
  <c r="I735" i="21"/>
  <c r="I736" i="21"/>
  <c r="I737" i="21"/>
  <c r="I738" i="21"/>
  <c r="I739" i="21"/>
  <c r="I740" i="21"/>
  <c r="I741" i="21"/>
  <c r="I742" i="21"/>
  <c r="I743" i="21"/>
  <c r="I744" i="21"/>
  <c r="I745" i="21"/>
  <c r="I746" i="21"/>
  <c r="I747" i="21"/>
  <c r="I748" i="21"/>
  <c r="I749" i="21"/>
  <c r="I750" i="21"/>
  <c r="I751" i="21"/>
  <c r="I752" i="21"/>
  <c r="I753" i="21"/>
  <c r="I754" i="21"/>
  <c r="I755" i="21"/>
  <c r="I756" i="21"/>
  <c r="I757" i="21"/>
  <c r="I758" i="21"/>
  <c r="I759" i="21"/>
  <c r="I760" i="21"/>
  <c r="I761" i="21"/>
  <c r="I762" i="21"/>
  <c r="I763" i="21"/>
  <c r="I764" i="21"/>
  <c r="I765" i="21"/>
  <c r="I766" i="21"/>
  <c r="I767" i="21"/>
  <c r="I768" i="21"/>
  <c r="I769" i="21"/>
  <c r="I770" i="21"/>
  <c r="I771" i="21"/>
  <c r="I772" i="21"/>
  <c r="I773" i="21"/>
  <c r="I774" i="21"/>
  <c r="I775" i="21"/>
  <c r="I776" i="21"/>
  <c r="I777" i="21"/>
  <c r="I778" i="21"/>
  <c r="I779" i="21"/>
  <c r="I780" i="21"/>
  <c r="I781" i="21"/>
  <c r="I782" i="21"/>
  <c r="I783" i="21"/>
  <c r="I784" i="21"/>
  <c r="I785" i="21"/>
  <c r="I786" i="21"/>
  <c r="I787" i="21"/>
  <c r="I788" i="21"/>
  <c r="I789" i="21"/>
  <c r="I790" i="21"/>
  <c r="I791" i="21"/>
  <c r="I792" i="21"/>
  <c r="I793" i="21"/>
  <c r="I794" i="21"/>
  <c r="I795" i="21"/>
  <c r="I796" i="21"/>
  <c r="I797" i="21"/>
  <c r="I798" i="21"/>
  <c r="I799" i="21"/>
  <c r="I800" i="21"/>
  <c r="I801" i="21"/>
  <c r="I802" i="21"/>
  <c r="I803" i="21"/>
  <c r="I804" i="21"/>
  <c r="I805" i="21"/>
  <c r="I806" i="21"/>
  <c r="I807" i="21"/>
  <c r="I808" i="21"/>
  <c r="I809" i="21"/>
  <c r="I810" i="21"/>
  <c r="I811" i="21"/>
  <c r="I812" i="21"/>
  <c r="I813" i="21"/>
  <c r="I814" i="21"/>
  <c r="I815" i="21"/>
  <c r="I816" i="21"/>
  <c r="I817" i="21"/>
  <c r="I818" i="21"/>
  <c r="I819" i="21"/>
  <c r="I820" i="21"/>
  <c r="I821" i="21"/>
  <c r="I822" i="21"/>
  <c r="I823" i="21"/>
  <c r="I824" i="21"/>
  <c r="I825" i="21"/>
  <c r="I826" i="21"/>
  <c r="I827" i="21"/>
  <c r="I828" i="21"/>
  <c r="I829" i="21"/>
  <c r="I830" i="21"/>
  <c r="I831" i="21"/>
  <c r="I832" i="21"/>
  <c r="I833" i="21"/>
  <c r="I834" i="21"/>
  <c r="I835" i="21"/>
  <c r="I836" i="21"/>
  <c r="I837" i="21"/>
  <c r="I838" i="21"/>
  <c r="I839" i="21"/>
  <c r="I840" i="21"/>
  <c r="I841" i="21"/>
  <c r="I842" i="21"/>
  <c r="I843" i="21"/>
  <c r="I844" i="21"/>
  <c r="I845" i="21"/>
  <c r="I846" i="21"/>
  <c r="I847" i="21"/>
  <c r="I848" i="21"/>
  <c r="I849" i="21"/>
  <c r="I850" i="21"/>
  <c r="I851" i="21"/>
  <c r="I852" i="21"/>
  <c r="I853" i="21"/>
  <c r="I854" i="21"/>
  <c r="I855" i="21"/>
  <c r="I856" i="21"/>
  <c r="I857" i="21"/>
  <c r="I858" i="21"/>
  <c r="I859" i="21"/>
  <c r="I860" i="21"/>
  <c r="I861" i="21"/>
  <c r="I862" i="21"/>
  <c r="I863" i="21"/>
  <c r="I864" i="21"/>
  <c r="I865" i="21"/>
  <c r="I866" i="21"/>
  <c r="I867" i="21"/>
  <c r="I868" i="21"/>
  <c r="I869" i="21"/>
  <c r="I870" i="21"/>
  <c r="I871" i="21"/>
  <c r="I872" i="21"/>
  <c r="I873" i="21"/>
  <c r="I874" i="21"/>
  <c r="I875" i="21"/>
  <c r="I876" i="21"/>
  <c r="I877" i="21"/>
  <c r="I878" i="21"/>
  <c r="I879" i="21"/>
  <c r="I880" i="21"/>
  <c r="I881" i="21"/>
  <c r="I882" i="21"/>
  <c r="I883" i="21"/>
  <c r="I884" i="21"/>
  <c r="I885" i="21"/>
  <c r="I886" i="21"/>
  <c r="I887" i="21"/>
  <c r="I888" i="21"/>
  <c r="I889" i="21"/>
  <c r="I890" i="21"/>
  <c r="I891" i="21"/>
  <c r="I892" i="21"/>
  <c r="I893" i="21"/>
  <c r="I894" i="21"/>
  <c r="I895" i="21"/>
  <c r="I896" i="21"/>
  <c r="I897" i="21"/>
  <c r="I898" i="21"/>
  <c r="I899" i="21"/>
  <c r="I900" i="21"/>
  <c r="I901" i="21"/>
  <c r="I902" i="21"/>
  <c r="I903" i="21"/>
  <c r="I904" i="21"/>
  <c r="I905" i="21"/>
  <c r="I906" i="21"/>
  <c r="I907" i="21"/>
  <c r="I908" i="21"/>
  <c r="I909" i="21"/>
  <c r="I910" i="21"/>
  <c r="I911" i="21"/>
  <c r="I912" i="21"/>
  <c r="I913" i="21"/>
  <c r="I914" i="21"/>
  <c r="I915" i="21"/>
  <c r="I916" i="21"/>
  <c r="I917" i="21"/>
  <c r="I918" i="21"/>
  <c r="I919" i="21"/>
  <c r="I920" i="21"/>
  <c r="I921" i="21"/>
  <c r="I922" i="21"/>
  <c r="I923" i="21"/>
  <c r="I924" i="21"/>
  <c r="I925" i="21"/>
  <c r="I926" i="21"/>
  <c r="I927" i="21"/>
  <c r="I928" i="21"/>
  <c r="I929" i="21"/>
  <c r="I930" i="21"/>
  <c r="I931" i="21"/>
  <c r="I932" i="21"/>
  <c r="I933" i="21"/>
  <c r="I934" i="21"/>
  <c r="I935" i="21"/>
  <c r="I936" i="21"/>
  <c r="I937" i="21"/>
  <c r="I938" i="21"/>
  <c r="I939" i="21"/>
  <c r="I940" i="21"/>
  <c r="I941" i="21"/>
  <c r="I942" i="21"/>
  <c r="I943" i="21"/>
  <c r="I944" i="21"/>
  <c r="I945" i="21"/>
  <c r="I946" i="21"/>
  <c r="I947" i="21"/>
  <c r="I948" i="21"/>
  <c r="I949" i="21"/>
  <c r="I950" i="21"/>
  <c r="I951" i="21"/>
  <c r="I952" i="21"/>
  <c r="I953" i="21"/>
  <c r="I954" i="21"/>
  <c r="I955" i="21"/>
  <c r="I956" i="21"/>
  <c r="I957" i="21"/>
  <c r="I958" i="21"/>
  <c r="I959" i="21"/>
  <c r="I960" i="21"/>
  <c r="I961" i="21"/>
  <c r="I962" i="21"/>
  <c r="I963" i="21"/>
  <c r="I964" i="21"/>
  <c r="I965" i="21"/>
  <c r="I966" i="21"/>
  <c r="I967" i="21"/>
  <c r="I968" i="21"/>
  <c r="I969" i="21"/>
  <c r="I970" i="21"/>
  <c r="I971" i="21"/>
  <c r="I972" i="21"/>
  <c r="I973" i="21"/>
  <c r="I974" i="21"/>
  <c r="I975" i="21"/>
  <c r="I976" i="21"/>
  <c r="I977" i="21"/>
  <c r="I978" i="21"/>
  <c r="I979" i="21"/>
  <c r="I980" i="21"/>
  <c r="I981" i="21"/>
  <c r="I982" i="21"/>
  <c r="I983" i="21"/>
  <c r="I984" i="21"/>
  <c r="I985" i="21"/>
  <c r="I986" i="21"/>
  <c r="I987" i="21"/>
  <c r="I988" i="21"/>
  <c r="I989" i="21"/>
  <c r="I990" i="21"/>
  <c r="I991" i="21"/>
  <c r="I992" i="21"/>
  <c r="I993" i="21"/>
  <c r="I994" i="21"/>
  <c r="I995" i="21"/>
  <c r="I996" i="21"/>
  <c r="I997" i="21"/>
  <c r="I998" i="21"/>
  <c r="I999" i="21"/>
  <c r="I1000" i="21"/>
  <c r="I1001" i="21"/>
  <c r="I1002" i="21"/>
  <c r="I1003" i="21"/>
  <c r="I1004" i="21"/>
  <c r="I1005" i="21"/>
  <c r="I1006" i="21"/>
  <c r="I1007" i="21"/>
  <c r="I1008" i="21"/>
  <c r="I1009" i="21"/>
  <c r="I1010" i="21"/>
  <c r="I1011" i="21"/>
  <c r="I1012" i="21"/>
  <c r="I1013" i="21"/>
  <c r="I1014" i="21"/>
  <c r="I1015" i="21"/>
  <c r="I1016" i="21"/>
  <c r="I1017" i="21"/>
  <c r="I1018" i="21"/>
  <c r="I1019" i="21"/>
  <c r="I1020" i="21"/>
  <c r="I1021" i="21"/>
  <c r="I1022" i="21"/>
  <c r="I1023" i="21"/>
  <c r="I1024" i="21"/>
  <c r="I1025" i="21"/>
  <c r="I1026" i="21"/>
  <c r="I1027" i="21"/>
  <c r="I1028" i="21"/>
  <c r="I1029" i="21"/>
  <c r="I1030" i="21"/>
  <c r="I1031" i="21"/>
  <c r="I1032" i="21"/>
  <c r="I1033" i="21"/>
  <c r="I1034" i="21"/>
  <c r="I1035" i="21"/>
  <c r="I1036" i="21"/>
  <c r="I1037" i="21"/>
  <c r="I1038" i="21"/>
  <c r="I1039" i="21"/>
  <c r="I1040" i="21"/>
  <c r="I1041" i="21"/>
  <c r="I1042" i="21"/>
  <c r="I1043" i="21"/>
  <c r="I1044" i="21"/>
  <c r="I1045" i="21"/>
  <c r="I1046" i="21"/>
  <c r="I1047" i="21"/>
  <c r="I1048" i="21"/>
  <c r="I1049" i="21"/>
  <c r="I1050" i="21"/>
  <c r="I1051" i="21"/>
  <c r="I1052" i="21"/>
  <c r="I1053" i="21"/>
  <c r="I1054" i="21"/>
  <c r="I1055" i="21"/>
  <c r="I1056" i="21"/>
  <c r="I1057" i="21"/>
  <c r="I1058" i="21"/>
  <c r="I1059" i="21"/>
  <c r="I1060" i="21"/>
  <c r="I1061" i="21"/>
  <c r="I1062" i="21"/>
  <c r="I1063" i="21"/>
  <c r="I1064" i="21"/>
  <c r="I1065" i="21"/>
  <c r="I1066" i="21"/>
  <c r="I1067" i="21"/>
  <c r="I1068" i="21"/>
  <c r="I1069" i="21"/>
  <c r="I1070" i="21"/>
  <c r="I1071" i="21"/>
  <c r="I1072" i="21"/>
  <c r="I1073" i="21"/>
  <c r="I1074" i="21"/>
  <c r="I1075" i="21"/>
  <c r="I1076" i="21"/>
  <c r="I1077" i="21"/>
  <c r="I1078" i="21"/>
  <c r="I1079" i="21"/>
  <c r="I1080" i="21"/>
  <c r="I1081" i="21"/>
  <c r="I1082" i="21"/>
  <c r="I1083" i="21"/>
  <c r="I1084" i="21"/>
  <c r="I1085" i="21"/>
  <c r="I1086" i="21"/>
  <c r="I1087" i="21"/>
  <c r="I1088" i="21"/>
  <c r="I1089" i="21"/>
  <c r="I1090" i="21"/>
  <c r="I1091" i="21"/>
  <c r="I1092" i="21"/>
  <c r="I1093" i="21"/>
  <c r="I1094" i="21"/>
  <c r="I1095" i="21"/>
  <c r="I1096" i="21"/>
  <c r="I1097" i="21"/>
  <c r="I1098" i="21"/>
  <c r="I1099" i="21"/>
  <c r="I1100" i="21"/>
  <c r="I1101" i="21"/>
  <c r="I1102" i="21"/>
  <c r="I1103" i="21"/>
  <c r="I1104" i="21"/>
  <c r="I1105" i="21"/>
  <c r="I1106" i="21"/>
  <c r="I1107" i="21"/>
  <c r="I1108" i="21"/>
  <c r="I1109" i="21"/>
  <c r="I1110" i="21"/>
  <c r="I1111" i="21"/>
  <c r="I1112" i="21"/>
  <c r="I1113" i="21"/>
  <c r="I1114" i="21"/>
  <c r="I1115" i="21"/>
  <c r="I1116" i="21"/>
  <c r="I1117" i="21"/>
  <c r="I1118" i="21"/>
  <c r="I1119" i="21"/>
  <c r="I1120" i="21"/>
  <c r="I1121" i="21"/>
  <c r="I1122" i="21"/>
  <c r="I1123" i="21"/>
  <c r="I1124" i="21"/>
  <c r="I1125" i="21"/>
  <c r="I1126" i="21"/>
  <c r="I1127" i="21"/>
  <c r="I1128" i="21"/>
  <c r="I1129" i="21"/>
  <c r="I1130" i="21"/>
  <c r="I1131" i="21"/>
  <c r="I1132" i="21"/>
  <c r="I1133" i="21"/>
  <c r="I1134" i="21"/>
  <c r="I1135" i="21"/>
  <c r="I1136" i="21"/>
  <c r="I1137" i="21"/>
  <c r="I1138" i="21"/>
  <c r="I1139" i="21"/>
  <c r="I1140" i="21"/>
  <c r="I1141" i="21"/>
  <c r="I1142" i="21"/>
  <c r="I1143" i="21"/>
  <c r="I1144" i="21"/>
  <c r="I1145" i="21"/>
  <c r="I1146" i="21"/>
  <c r="I1147" i="21"/>
  <c r="I1148" i="21"/>
  <c r="I1149" i="21"/>
  <c r="I1150" i="21"/>
  <c r="I1151" i="21"/>
  <c r="I1152" i="21"/>
  <c r="I1153" i="21"/>
  <c r="I1154" i="21"/>
  <c r="I1155" i="21"/>
  <c r="I1156" i="21"/>
  <c r="I1157" i="21"/>
  <c r="I1158" i="21"/>
  <c r="I1159" i="21"/>
  <c r="I1160" i="21"/>
  <c r="I1161" i="21"/>
  <c r="I1162" i="21"/>
  <c r="I1163" i="21"/>
  <c r="I1164" i="21"/>
  <c r="I1165" i="21"/>
  <c r="I1166" i="21"/>
  <c r="I1167" i="21"/>
  <c r="I1168" i="21"/>
  <c r="I1169" i="21"/>
  <c r="I1170" i="21"/>
  <c r="I1171" i="21"/>
  <c r="I1172" i="21"/>
  <c r="I1173" i="21"/>
  <c r="I1174" i="21"/>
  <c r="I1175" i="21"/>
  <c r="I1176" i="21"/>
  <c r="I1177" i="21"/>
  <c r="I1178" i="21"/>
  <c r="I1179" i="21"/>
  <c r="I1180" i="21"/>
  <c r="I1181" i="21"/>
  <c r="I1182" i="21"/>
  <c r="I1183" i="21"/>
  <c r="I1184" i="21"/>
  <c r="I1185" i="21"/>
  <c r="I1186" i="21"/>
  <c r="I1187" i="21"/>
  <c r="I1188" i="21"/>
  <c r="I1189" i="21"/>
  <c r="I1190" i="21"/>
  <c r="I1191" i="21"/>
  <c r="I1192" i="21"/>
  <c r="I1193" i="21"/>
  <c r="I1194" i="21"/>
  <c r="I1195" i="21"/>
  <c r="I1196" i="21"/>
  <c r="I1197" i="21"/>
  <c r="I1198" i="21"/>
  <c r="I1199" i="21"/>
  <c r="I1200" i="21"/>
  <c r="I1201" i="21"/>
  <c r="I1202" i="21"/>
  <c r="I1203" i="21"/>
  <c r="I1204" i="21"/>
  <c r="I1205" i="21"/>
  <c r="I1206" i="21"/>
  <c r="I1207" i="21"/>
  <c r="I1208" i="21"/>
  <c r="I1209" i="21"/>
  <c r="I1210" i="21"/>
  <c r="I1211" i="21"/>
  <c r="I1212" i="21"/>
  <c r="I1213" i="21"/>
  <c r="I1214" i="21"/>
  <c r="I1215" i="21"/>
  <c r="I1216" i="21"/>
  <c r="I1217" i="21"/>
  <c r="I1218" i="21"/>
  <c r="I1219" i="21"/>
  <c r="I1220" i="21"/>
  <c r="I1221" i="21"/>
  <c r="I1222" i="21"/>
  <c r="I1223" i="21"/>
  <c r="I1224" i="21"/>
  <c r="I1225" i="21"/>
  <c r="I1226" i="21"/>
  <c r="I1227" i="21"/>
  <c r="I1228" i="21"/>
  <c r="I1229" i="21"/>
  <c r="I1230" i="21"/>
  <c r="I1231" i="21"/>
  <c r="I1232" i="21"/>
  <c r="I1233" i="21"/>
  <c r="I1234" i="21"/>
  <c r="I1235" i="21"/>
  <c r="I1236" i="21"/>
  <c r="I1237" i="21"/>
  <c r="I1238" i="21"/>
  <c r="I1239" i="21"/>
  <c r="I1240" i="21"/>
  <c r="I1241" i="21"/>
  <c r="I1242" i="21"/>
  <c r="I1243" i="21"/>
  <c r="I1244" i="21"/>
  <c r="I1245" i="21"/>
  <c r="I1246" i="21"/>
  <c r="I1247" i="21"/>
  <c r="I1248" i="21"/>
  <c r="I1249" i="21"/>
  <c r="I1250" i="21"/>
  <c r="I1251" i="21"/>
  <c r="I1252" i="21"/>
  <c r="I1253" i="21"/>
  <c r="I1254" i="21"/>
  <c r="I1255" i="21"/>
  <c r="I1256" i="21"/>
  <c r="I1257" i="21"/>
  <c r="I1258" i="21"/>
  <c r="I1259" i="21"/>
  <c r="I1260" i="21"/>
  <c r="I1261" i="21"/>
  <c r="I1262" i="21"/>
  <c r="I1263" i="21"/>
  <c r="I1264" i="21"/>
  <c r="I1265" i="21"/>
  <c r="I1266" i="21"/>
  <c r="I1267" i="21"/>
  <c r="I1268" i="21"/>
  <c r="I1269" i="21"/>
  <c r="I1270" i="21"/>
  <c r="I1271" i="21"/>
  <c r="I1272" i="21"/>
  <c r="I1273" i="21"/>
  <c r="I1274" i="21"/>
  <c r="I1275" i="21"/>
  <c r="I1276" i="21"/>
  <c r="I1277" i="21"/>
  <c r="I1278" i="21"/>
  <c r="I1279" i="21"/>
  <c r="I1280" i="21"/>
  <c r="I1281" i="21"/>
  <c r="I1282" i="21"/>
  <c r="I1283" i="21"/>
  <c r="I1284" i="21"/>
  <c r="I1285" i="21"/>
  <c r="I1286" i="21"/>
  <c r="I1287" i="21"/>
  <c r="I1288" i="21"/>
  <c r="I1289" i="21"/>
  <c r="I1290" i="21"/>
  <c r="I1291" i="21"/>
  <c r="I1292" i="21"/>
  <c r="I1293" i="21"/>
  <c r="I1294" i="21"/>
  <c r="I1295" i="21"/>
  <c r="I1296" i="21"/>
  <c r="I1297" i="21"/>
  <c r="I1298" i="21"/>
  <c r="I1299" i="21"/>
  <c r="I1300" i="21"/>
  <c r="I1301" i="21"/>
  <c r="I1302" i="21"/>
  <c r="I1303" i="21"/>
  <c r="I1304" i="21"/>
  <c r="I1305" i="21"/>
  <c r="I1306" i="21"/>
  <c r="I1307" i="21"/>
  <c r="I1308" i="21"/>
  <c r="I1309" i="21"/>
  <c r="I1310" i="21"/>
  <c r="I1311" i="21"/>
  <c r="I1312" i="21"/>
  <c r="I1313" i="21"/>
  <c r="I1314" i="21"/>
  <c r="I1315" i="21"/>
  <c r="I1316" i="21"/>
  <c r="I1317" i="21"/>
  <c r="I1318" i="21"/>
  <c r="I1319" i="21"/>
  <c r="I1320" i="21"/>
  <c r="I1321" i="21"/>
  <c r="I1322" i="21"/>
  <c r="I1323" i="21"/>
  <c r="I1324" i="21"/>
  <c r="I1325" i="21"/>
  <c r="I1326" i="21"/>
  <c r="I1327" i="21"/>
  <c r="I1328" i="21"/>
  <c r="I1329" i="21"/>
  <c r="I1330" i="21"/>
  <c r="I1331" i="21"/>
  <c r="I1332" i="21"/>
  <c r="I1333" i="21"/>
  <c r="I1334" i="21"/>
  <c r="I1335" i="21"/>
  <c r="I1336" i="21"/>
  <c r="I1337" i="21"/>
  <c r="I1338" i="21"/>
  <c r="I1339" i="21"/>
  <c r="I1340" i="21"/>
  <c r="I1341" i="21"/>
  <c r="I1342" i="21"/>
  <c r="I1343" i="21"/>
  <c r="I1344" i="21"/>
  <c r="I1345" i="21"/>
  <c r="I1346" i="21"/>
  <c r="I1347" i="21"/>
  <c r="I1348" i="21"/>
  <c r="I1349" i="21"/>
  <c r="I1350" i="21"/>
  <c r="I1351" i="21"/>
  <c r="I1352" i="21"/>
  <c r="I1353" i="21"/>
  <c r="I1354" i="21"/>
  <c r="I1355" i="21"/>
  <c r="I1356" i="21"/>
  <c r="I1357" i="21"/>
  <c r="I1358" i="21"/>
  <c r="I1359" i="21"/>
  <c r="I1360" i="21"/>
  <c r="I1361" i="21"/>
  <c r="I1362" i="21"/>
  <c r="I1363" i="21"/>
  <c r="I1364" i="21"/>
  <c r="I1365" i="21"/>
  <c r="I1366" i="21"/>
  <c r="I1367" i="21"/>
  <c r="I1368" i="21"/>
  <c r="I1369" i="21"/>
  <c r="I1370" i="21"/>
  <c r="I1371" i="21"/>
  <c r="I1372" i="21"/>
  <c r="I1373" i="21"/>
  <c r="I1374" i="21"/>
  <c r="I1375" i="21"/>
  <c r="I1376" i="21"/>
  <c r="I1377" i="21"/>
  <c r="I1378" i="21"/>
  <c r="I1379" i="21"/>
  <c r="I1380" i="21"/>
  <c r="I1381" i="21"/>
  <c r="I1382" i="21"/>
  <c r="I1383" i="21"/>
  <c r="I1384" i="21"/>
  <c r="I1385" i="21"/>
  <c r="I1386" i="21"/>
  <c r="I1387" i="21"/>
  <c r="I1388" i="21"/>
  <c r="I1389" i="21"/>
  <c r="I1390" i="21"/>
  <c r="I1391" i="21"/>
  <c r="I1392" i="21"/>
  <c r="I1393" i="21"/>
  <c r="I1394" i="21"/>
  <c r="I1395" i="21"/>
  <c r="I1396" i="21"/>
  <c r="I1397" i="21"/>
  <c r="I1398" i="21"/>
  <c r="I1399" i="21"/>
  <c r="I1400" i="21"/>
  <c r="I1401" i="21"/>
  <c r="I1402" i="21"/>
  <c r="I1403" i="21"/>
  <c r="I1404" i="21"/>
  <c r="I1405" i="21"/>
  <c r="I1406" i="21"/>
  <c r="I1407" i="21"/>
  <c r="I1408" i="21"/>
  <c r="I1409" i="21"/>
  <c r="I1410" i="21"/>
  <c r="I1411" i="21"/>
  <c r="I1412" i="21"/>
  <c r="I1413" i="21"/>
  <c r="I1414" i="21"/>
  <c r="I1415" i="21"/>
  <c r="I1416" i="21"/>
  <c r="I1417" i="21"/>
  <c r="I1418" i="21"/>
  <c r="I1419" i="21"/>
  <c r="I1420" i="21"/>
  <c r="I1421" i="21"/>
  <c r="I1422" i="21"/>
  <c r="I1423" i="21"/>
  <c r="I1424" i="21"/>
  <c r="I1425" i="21"/>
  <c r="I1426" i="21"/>
  <c r="I1427" i="21"/>
  <c r="I1428" i="21"/>
  <c r="I1429" i="21"/>
  <c r="I1430" i="21"/>
  <c r="I1431" i="21"/>
  <c r="I1432" i="21"/>
  <c r="I1433" i="21"/>
  <c r="I1434" i="21"/>
  <c r="I1435" i="21"/>
  <c r="I1436" i="21"/>
  <c r="I1437" i="21"/>
  <c r="I1438" i="21"/>
  <c r="I1439" i="21"/>
  <c r="I1440" i="21"/>
  <c r="I1441" i="21"/>
  <c r="I1442" i="21"/>
  <c r="I1443" i="21"/>
  <c r="I1444" i="21"/>
  <c r="I1445" i="21"/>
  <c r="I1446" i="21"/>
  <c r="I1447" i="21"/>
  <c r="I1448" i="21"/>
  <c r="I1449" i="21"/>
  <c r="I1450" i="21"/>
  <c r="I1451" i="21"/>
  <c r="I1452" i="21"/>
  <c r="I1453" i="21"/>
  <c r="I1454" i="21"/>
  <c r="I1455" i="21"/>
  <c r="I1456" i="21"/>
  <c r="I1457" i="21"/>
  <c r="I1458" i="21"/>
  <c r="I1459" i="21"/>
  <c r="I1460" i="21"/>
  <c r="I1461" i="21"/>
  <c r="I1462" i="21"/>
  <c r="I1463" i="21"/>
  <c r="I1464" i="21"/>
  <c r="I1465" i="21"/>
  <c r="I1466" i="21"/>
  <c r="I1467" i="21"/>
  <c r="I1468" i="21"/>
  <c r="I1469" i="21"/>
  <c r="I1470" i="21"/>
  <c r="I1471" i="21"/>
  <c r="I1472" i="21"/>
  <c r="I1473" i="21"/>
  <c r="I1474" i="21"/>
  <c r="I1475" i="21"/>
  <c r="I1476" i="21"/>
  <c r="I1477" i="21"/>
  <c r="I1478" i="21"/>
  <c r="I1479" i="21"/>
  <c r="I1480" i="21"/>
  <c r="I1481" i="21"/>
  <c r="I1482" i="21"/>
  <c r="I1483" i="21"/>
  <c r="I1484" i="21"/>
  <c r="I1485" i="21"/>
  <c r="I1486" i="21"/>
  <c r="I1487" i="21"/>
  <c r="I1488" i="21"/>
  <c r="I1489" i="21"/>
  <c r="I1490" i="21"/>
  <c r="I1491" i="21"/>
  <c r="I1492" i="21"/>
  <c r="I1493" i="21"/>
  <c r="I1494" i="21"/>
  <c r="I1495" i="21"/>
  <c r="I1496" i="21"/>
  <c r="I1497" i="21"/>
  <c r="I1498" i="21"/>
  <c r="I1499" i="21"/>
  <c r="I1500" i="21"/>
  <c r="I1501" i="21"/>
  <c r="I1502" i="21"/>
  <c r="I1503" i="21"/>
  <c r="I1504" i="21"/>
  <c r="I1505" i="21"/>
  <c r="I1506" i="21"/>
  <c r="I1507" i="21"/>
  <c r="I1508" i="21"/>
  <c r="I1509" i="21"/>
  <c r="I1510" i="21"/>
  <c r="I1511" i="21"/>
  <c r="I1512" i="21"/>
  <c r="I1513" i="21"/>
  <c r="I1514" i="21"/>
  <c r="I1515" i="21"/>
  <c r="I1516" i="21"/>
  <c r="I1517" i="21"/>
  <c r="I1518" i="21"/>
  <c r="I1519" i="21"/>
  <c r="I1520" i="21"/>
  <c r="I1521" i="21"/>
  <c r="I1522" i="21"/>
  <c r="I1523" i="21"/>
  <c r="I1524" i="21"/>
  <c r="I1525" i="21"/>
  <c r="I1526" i="21"/>
  <c r="I1527" i="21"/>
  <c r="I1528" i="21"/>
  <c r="I1529" i="21"/>
  <c r="I1530" i="21"/>
  <c r="I1531" i="21"/>
  <c r="I1532" i="21"/>
  <c r="I1533" i="21"/>
  <c r="I1534" i="21"/>
  <c r="I1535" i="21"/>
  <c r="I1536" i="21"/>
  <c r="I1537" i="21"/>
  <c r="I1538" i="21"/>
  <c r="I1539" i="21"/>
  <c r="I1540" i="21"/>
  <c r="I1541" i="21"/>
  <c r="I1542" i="21"/>
  <c r="I1543" i="21"/>
  <c r="I1544" i="21"/>
  <c r="I1545" i="21"/>
  <c r="I1546" i="21"/>
  <c r="I1547" i="21"/>
  <c r="I1548" i="21"/>
  <c r="I1549" i="21"/>
  <c r="I1550" i="21"/>
  <c r="I1551" i="21"/>
  <c r="I1552" i="21"/>
  <c r="I1553" i="21"/>
  <c r="I1554" i="21"/>
  <c r="I1555" i="21"/>
  <c r="I1556" i="21"/>
  <c r="I1557" i="21"/>
  <c r="I1558" i="21"/>
  <c r="I1559" i="21"/>
  <c r="I1560" i="21"/>
  <c r="I1561" i="21"/>
  <c r="I1562" i="21"/>
  <c r="I1563" i="21"/>
  <c r="I1564" i="21"/>
  <c r="I1565" i="21"/>
  <c r="I1566" i="21"/>
  <c r="I1567" i="21"/>
  <c r="I1568" i="21"/>
  <c r="I1569" i="21"/>
  <c r="I1570" i="21"/>
  <c r="I1571" i="21"/>
  <c r="I1572" i="21"/>
  <c r="I1573" i="21"/>
  <c r="I1574" i="21"/>
  <c r="I1575" i="21"/>
  <c r="I1576" i="21"/>
  <c r="I1577" i="21"/>
  <c r="I1578" i="21"/>
  <c r="I1579" i="21"/>
  <c r="I1580" i="21"/>
  <c r="I1581" i="21"/>
  <c r="I1582" i="21"/>
  <c r="I1583" i="21"/>
  <c r="I1584" i="21"/>
  <c r="I1585" i="21"/>
  <c r="I1586" i="21"/>
  <c r="I1587" i="21"/>
  <c r="I1588" i="21"/>
  <c r="I1589" i="21"/>
  <c r="I1590" i="21"/>
  <c r="I1591" i="21"/>
  <c r="I1592" i="21"/>
  <c r="I1593" i="21"/>
  <c r="I1594" i="21"/>
  <c r="I1595" i="21"/>
  <c r="I1596" i="21"/>
  <c r="I1597" i="21"/>
  <c r="I1598" i="21"/>
  <c r="I1599" i="21"/>
  <c r="I1600" i="21"/>
  <c r="I1601" i="21"/>
  <c r="I1602" i="21"/>
  <c r="I1603" i="21"/>
  <c r="I1604" i="21"/>
  <c r="I1605" i="21"/>
  <c r="I1606" i="21"/>
  <c r="I1607" i="21"/>
  <c r="I1608" i="21"/>
  <c r="I1609" i="21"/>
  <c r="I1610" i="21"/>
  <c r="I1611" i="21"/>
  <c r="I1612" i="21"/>
  <c r="I1613" i="21"/>
  <c r="I1614" i="21"/>
  <c r="I1615" i="21"/>
  <c r="I1616" i="21"/>
  <c r="I1617" i="21"/>
  <c r="I1618" i="21"/>
  <c r="I1619" i="21"/>
  <c r="I1620" i="21"/>
  <c r="I1621" i="21"/>
  <c r="I1622" i="21"/>
  <c r="I1623" i="21"/>
  <c r="I1624" i="21"/>
  <c r="I1625" i="21"/>
  <c r="I1626" i="21"/>
  <c r="I1627" i="21"/>
  <c r="I1628" i="21"/>
  <c r="I1629" i="21"/>
  <c r="I1630" i="21"/>
  <c r="I1631" i="21"/>
  <c r="I1632" i="21"/>
  <c r="I1633" i="21"/>
  <c r="I1634" i="21"/>
  <c r="I1635" i="21"/>
  <c r="I1636" i="21"/>
  <c r="I1637" i="21"/>
  <c r="I1638" i="21"/>
  <c r="I1639" i="21"/>
  <c r="I1640" i="21"/>
  <c r="I1641" i="21"/>
  <c r="I1642" i="21"/>
  <c r="I1643" i="21"/>
  <c r="I1644" i="21"/>
  <c r="I1645" i="21"/>
  <c r="I1646" i="21"/>
  <c r="I1647" i="21"/>
  <c r="I1648" i="21"/>
  <c r="I1649" i="21"/>
  <c r="I1650" i="21"/>
  <c r="I1651" i="21"/>
  <c r="I1652" i="21"/>
  <c r="I1653" i="21"/>
  <c r="I1654" i="21"/>
  <c r="I1655" i="21"/>
  <c r="I1656" i="21"/>
  <c r="I1657" i="21"/>
  <c r="I1658" i="21"/>
  <c r="I1659" i="21"/>
  <c r="I1660" i="21"/>
  <c r="I1661" i="21"/>
  <c r="I1662" i="21"/>
  <c r="I1663" i="21"/>
  <c r="I1664" i="21"/>
  <c r="I1665" i="21"/>
  <c r="I1666" i="21"/>
  <c r="I1667" i="21"/>
  <c r="I1668" i="21"/>
  <c r="I1669" i="21"/>
  <c r="I1670" i="21"/>
  <c r="I1671" i="21"/>
  <c r="I1672" i="21"/>
  <c r="I1673" i="21"/>
  <c r="I1674" i="21"/>
  <c r="I1675" i="21"/>
  <c r="I1676" i="21"/>
  <c r="I1677" i="21"/>
  <c r="I1678" i="21"/>
  <c r="I1679" i="21"/>
  <c r="I1680" i="21"/>
  <c r="I1681" i="21"/>
  <c r="I1682" i="21"/>
  <c r="I1683" i="21"/>
  <c r="I1684" i="21"/>
  <c r="I1685" i="21"/>
  <c r="I1686" i="21"/>
  <c r="I1687" i="21"/>
  <c r="I1688" i="21"/>
  <c r="I1689" i="21"/>
  <c r="I1690" i="21"/>
  <c r="I1691" i="21"/>
  <c r="I1692" i="21"/>
  <c r="I1693" i="21"/>
  <c r="I1694" i="21"/>
  <c r="I1695" i="21"/>
  <c r="I1696" i="21"/>
  <c r="I1697" i="21"/>
  <c r="I1698" i="21"/>
  <c r="I1699" i="21"/>
  <c r="I1700" i="21"/>
  <c r="I1701" i="21"/>
  <c r="I1702" i="21"/>
  <c r="I1703" i="21"/>
  <c r="I1704" i="21"/>
  <c r="I1705" i="21"/>
  <c r="I1706" i="21"/>
  <c r="I1707" i="21"/>
  <c r="I1708" i="21"/>
  <c r="I1709" i="21"/>
  <c r="I1710" i="21"/>
  <c r="I1711" i="21"/>
  <c r="I1712" i="21"/>
  <c r="I1713" i="21"/>
  <c r="I1714" i="21"/>
  <c r="I1715" i="21"/>
  <c r="I1716" i="21"/>
  <c r="I1717" i="21"/>
  <c r="I1718" i="21"/>
  <c r="I1719" i="21"/>
  <c r="I1720" i="21"/>
  <c r="I1721" i="21"/>
  <c r="I1722" i="21"/>
  <c r="I1723" i="21"/>
  <c r="I1724" i="21"/>
  <c r="I1725" i="21"/>
  <c r="I1726" i="21"/>
  <c r="I1727" i="21"/>
  <c r="I1728" i="21"/>
  <c r="I1729" i="21"/>
  <c r="I1730" i="21"/>
  <c r="I1731" i="21"/>
  <c r="I1732" i="21"/>
  <c r="I1733" i="21"/>
  <c r="I1734" i="21"/>
  <c r="I1735" i="21"/>
  <c r="I1736" i="21"/>
  <c r="I1737" i="21"/>
  <c r="I1738" i="21"/>
  <c r="I1739" i="21"/>
  <c r="I1740" i="21"/>
  <c r="I1741" i="21"/>
  <c r="I1742" i="21"/>
  <c r="I1743" i="21"/>
  <c r="I1744" i="21"/>
  <c r="I1745" i="21"/>
  <c r="I1746" i="21"/>
  <c r="I1747" i="21"/>
  <c r="I1748" i="21"/>
  <c r="I1749" i="21"/>
  <c r="I1750" i="21"/>
  <c r="I1751" i="21"/>
  <c r="I1752" i="21"/>
  <c r="I1753" i="21"/>
  <c r="I1754" i="21"/>
  <c r="I1755" i="21"/>
  <c r="I1756" i="21"/>
  <c r="I1757" i="21"/>
  <c r="I1758" i="21"/>
  <c r="I1759" i="21"/>
  <c r="I1760" i="21"/>
  <c r="I1761" i="21"/>
  <c r="I1762" i="21"/>
  <c r="I1763" i="21"/>
  <c r="I1764" i="21"/>
  <c r="I1765" i="21"/>
  <c r="I1766" i="21"/>
  <c r="I1767" i="21"/>
  <c r="I1768" i="21"/>
  <c r="I1769" i="21"/>
  <c r="I1770" i="21"/>
  <c r="I1771" i="21"/>
  <c r="I1772" i="21"/>
  <c r="I1773" i="21"/>
  <c r="I1774" i="21"/>
  <c r="I1775" i="21"/>
  <c r="I1776" i="21"/>
  <c r="I1777" i="21"/>
  <c r="I1778" i="21"/>
  <c r="I1779" i="21"/>
  <c r="I1780" i="21"/>
  <c r="I1781" i="21"/>
  <c r="I1782" i="21"/>
  <c r="I1783" i="21"/>
  <c r="I1784" i="21"/>
  <c r="I1785" i="21"/>
  <c r="I1786" i="21"/>
  <c r="I1787" i="21"/>
  <c r="I1788" i="21"/>
  <c r="I1789" i="21"/>
  <c r="I1790" i="21"/>
  <c r="I1791" i="21"/>
  <c r="I1792" i="21"/>
  <c r="I1793" i="21"/>
  <c r="I1794" i="21"/>
  <c r="I1795" i="21"/>
  <c r="I1796" i="21"/>
  <c r="I1797" i="21"/>
  <c r="I1798" i="21"/>
  <c r="I1799" i="21"/>
  <c r="I1800" i="21"/>
  <c r="I1801" i="21"/>
  <c r="I1802" i="21"/>
  <c r="I1803" i="21"/>
  <c r="I1804" i="21"/>
  <c r="I1805" i="21"/>
  <c r="I1806" i="21"/>
  <c r="I1807" i="21"/>
  <c r="I1808" i="21"/>
  <c r="I1809" i="21"/>
  <c r="I1810" i="21"/>
  <c r="I1811" i="21"/>
  <c r="I1812" i="21"/>
  <c r="I1813" i="21"/>
  <c r="I1814" i="21"/>
  <c r="I1815" i="21"/>
  <c r="I1816" i="21"/>
  <c r="I1817" i="21"/>
  <c r="I1818" i="21"/>
  <c r="I1819" i="21"/>
  <c r="I1820" i="21"/>
  <c r="I1821" i="21"/>
  <c r="I1822" i="21"/>
  <c r="I1823" i="21"/>
  <c r="I1824" i="21"/>
  <c r="I1825" i="21"/>
  <c r="I1826" i="21"/>
  <c r="I1827" i="21"/>
  <c r="I1828" i="21"/>
  <c r="I1829" i="21"/>
  <c r="I1830" i="21"/>
  <c r="I1831" i="21"/>
  <c r="I1832" i="21"/>
  <c r="I1833" i="21"/>
  <c r="I1834" i="21"/>
  <c r="I1835" i="21"/>
  <c r="I1836" i="21"/>
  <c r="I1837" i="21"/>
  <c r="I1838" i="21"/>
  <c r="I1839" i="21"/>
  <c r="I1840" i="21"/>
  <c r="I1841" i="21"/>
  <c r="I1842" i="21"/>
  <c r="I1843" i="21"/>
  <c r="I1844" i="21"/>
  <c r="I1845" i="21"/>
  <c r="I1846" i="21"/>
  <c r="I1847" i="21"/>
  <c r="I1848" i="21"/>
  <c r="I1849" i="21"/>
  <c r="I1850" i="21"/>
  <c r="I1851" i="21"/>
  <c r="I1852" i="21"/>
  <c r="I1853" i="21"/>
  <c r="I1854" i="21"/>
  <c r="I1855" i="21"/>
  <c r="I1856" i="21"/>
  <c r="I1857" i="21"/>
  <c r="I1858" i="21"/>
  <c r="I1859" i="21"/>
  <c r="I1860" i="21"/>
  <c r="I1861" i="21"/>
  <c r="I1862" i="21"/>
  <c r="I1863" i="21"/>
  <c r="I1864" i="21"/>
  <c r="I1865" i="21"/>
  <c r="I1866" i="21"/>
  <c r="I1867" i="21"/>
  <c r="I1868" i="21"/>
  <c r="I1869" i="21"/>
  <c r="I1870" i="21"/>
  <c r="I1871" i="21"/>
  <c r="I1872" i="21"/>
  <c r="I1873" i="21"/>
  <c r="I1874" i="21"/>
  <c r="I1875" i="21"/>
  <c r="I1876" i="21"/>
  <c r="I1877" i="21"/>
  <c r="I1878" i="21"/>
  <c r="I1879" i="21"/>
  <c r="I1880" i="21"/>
  <c r="I1881" i="21"/>
  <c r="I1882" i="21"/>
  <c r="I1883" i="21"/>
  <c r="I1884" i="21"/>
  <c r="I1885" i="21"/>
  <c r="I1886" i="21"/>
  <c r="I1887" i="21"/>
  <c r="I1888" i="21"/>
  <c r="I1889" i="21"/>
  <c r="I1890" i="21"/>
  <c r="I1891" i="21"/>
  <c r="I1892" i="21"/>
  <c r="I1893" i="21"/>
  <c r="I1894" i="21"/>
  <c r="I1895" i="21"/>
  <c r="I1896" i="21"/>
  <c r="I1897" i="21"/>
  <c r="I1898" i="21"/>
  <c r="I1899" i="21"/>
  <c r="I1900" i="21"/>
  <c r="I1901" i="21"/>
  <c r="I1902" i="21"/>
  <c r="I1903" i="21"/>
  <c r="I1904" i="21"/>
  <c r="I1905" i="21"/>
  <c r="I1906" i="21"/>
  <c r="I1907" i="21"/>
  <c r="I1908" i="21"/>
  <c r="I1909" i="21"/>
  <c r="I1910" i="21"/>
  <c r="I1911" i="21"/>
  <c r="I1912" i="21"/>
  <c r="I1913" i="21"/>
  <c r="I1914" i="21"/>
  <c r="I1915" i="21"/>
  <c r="I1916" i="21"/>
  <c r="I1917" i="21"/>
  <c r="I1918" i="21"/>
  <c r="I1919" i="21"/>
  <c r="I1920" i="21"/>
  <c r="I1921" i="21"/>
  <c r="I1922" i="21"/>
  <c r="I1923" i="21"/>
  <c r="I1924" i="21"/>
  <c r="I1925" i="21"/>
  <c r="I1926" i="21"/>
  <c r="I1927" i="21"/>
  <c r="I1928" i="21"/>
  <c r="I1929" i="21"/>
  <c r="I1930" i="21"/>
  <c r="I1931" i="21"/>
  <c r="I1932" i="21"/>
  <c r="I1933" i="21"/>
  <c r="I1934" i="21"/>
  <c r="I1935" i="21"/>
  <c r="I1936" i="21"/>
  <c r="I1937" i="21"/>
  <c r="I1938" i="21"/>
  <c r="I1939" i="21"/>
  <c r="I1940" i="21"/>
  <c r="I1941" i="21"/>
  <c r="I1942" i="21"/>
  <c r="I1943" i="21"/>
  <c r="I1944" i="21"/>
  <c r="I1945" i="21"/>
  <c r="I1946" i="21"/>
  <c r="I1947" i="21"/>
  <c r="I1948" i="21"/>
  <c r="I1949" i="21"/>
  <c r="I1950" i="21"/>
  <c r="I1951" i="21"/>
  <c r="I1952" i="21"/>
  <c r="I1953" i="21"/>
  <c r="I1954" i="21"/>
  <c r="I1955" i="21"/>
  <c r="I1956" i="21"/>
  <c r="I1957" i="21"/>
  <c r="I1958" i="21"/>
  <c r="I1959" i="21"/>
  <c r="I1960" i="21"/>
  <c r="I1961" i="21"/>
  <c r="I1962" i="21"/>
  <c r="I1963" i="21"/>
  <c r="I1964" i="21"/>
  <c r="I1965" i="21"/>
  <c r="I1966" i="21"/>
  <c r="I1967" i="21"/>
  <c r="I1968" i="21"/>
  <c r="I1969" i="21"/>
  <c r="I1970" i="21"/>
  <c r="I1971" i="21"/>
  <c r="I1972" i="21"/>
  <c r="I1973" i="21"/>
  <c r="I1974" i="21"/>
  <c r="I1975" i="21"/>
  <c r="I1976" i="21"/>
  <c r="I1977" i="21"/>
  <c r="I1978" i="21"/>
  <c r="I1979" i="21"/>
  <c r="I1980" i="21"/>
  <c r="I1981" i="21"/>
  <c r="I1982" i="21"/>
  <c r="I1983" i="21"/>
  <c r="I1984" i="21"/>
  <c r="I1985" i="21"/>
  <c r="I1986" i="21"/>
  <c r="I1987" i="21"/>
  <c r="I1988" i="21"/>
  <c r="I1989" i="21"/>
  <c r="I1990" i="21"/>
  <c r="I1991" i="21"/>
  <c r="I1992" i="21"/>
  <c r="I1993" i="21"/>
  <c r="I1994" i="21"/>
  <c r="I1995" i="21"/>
  <c r="I1996" i="21"/>
  <c r="I1997" i="21"/>
  <c r="I1998" i="21"/>
  <c r="I1999" i="21"/>
  <c r="I2000" i="21"/>
  <c r="I2001" i="21"/>
  <c r="I2002" i="21"/>
  <c r="I2003" i="21"/>
  <c r="I2004" i="21"/>
  <c r="I2005" i="21"/>
  <c r="I2006" i="21"/>
  <c r="I2007" i="21"/>
  <c r="I2008" i="21"/>
  <c r="I2009" i="21"/>
  <c r="I2010" i="21"/>
  <c r="I2011" i="21"/>
  <c r="I2012" i="21"/>
  <c r="I2013" i="21"/>
  <c r="I2014" i="21"/>
  <c r="I2015" i="21"/>
  <c r="I2016" i="21"/>
  <c r="I2017" i="21"/>
  <c r="I2018" i="21"/>
  <c r="I2019" i="21"/>
  <c r="I2020" i="21"/>
  <c r="I2021" i="21"/>
  <c r="I2022" i="21"/>
  <c r="I2023" i="21"/>
  <c r="I2024" i="21"/>
  <c r="I2025" i="21"/>
  <c r="I2026" i="21"/>
  <c r="I2027" i="21"/>
  <c r="I2028" i="21"/>
  <c r="I2029" i="21"/>
  <c r="I2030" i="21"/>
  <c r="I2031" i="21"/>
  <c r="I2032" i="21"/>
  <c r="I2033" i="21"/>
  <c r="I2034" i="21"/>
  <c r="I2035" i="21"/>
  <c r="I2036" i="21"/>
  <c r="I2037" i="21"/>
  <c r="I2038" i="21"/>
  <c r="I2039" i="21"/>
  <c r="I2040" i="21"/>
  <c r="I2041" i="21"/>
  <c r="I2042" i="21"/>
  <c r="I2043" i="21"/>
  <c r="I2044" i="21"/>
  <c r="I2045" i="21"/>
  <c r="I2046" i="21"/>
  <c r="I2047" i="21"/>
  <c r="I2048" i="21"/>
  <c r="I2049" i="21"/>
  <c r="I2050" i="21"/>
  <c r="I2051" i="21"/>
  <c r="I2052" i="21"/>
  <c r="I2053" i="21"/>
  <c r="I2054" i="21"/>
  <c r="I2055" i="21"/>
  <c r="I2056" i="21"/>
  <c r="I2057" i="21"/>
  <c r="I2058" i="21"/>
  <c r="I2059" i="21"/>
  <c r="I2060" i="21"/>
  <c r="I2061" i="21"/>
  <c r="I2062" i="21"/>
  <c r="I2063" i="21"/>
  <c r="I2064" i="21"/>
  <c r="I2065" i="21"/>
  <c r="I2066" i="21"/>
  <c r="I2067" i="21"/>
  <c r="I2068" i="21"/>
  <c r="I2069" i="21"/>
  <c r="I2070" i="21"/>
  <c r="I2071" i="21"/>
  <c r="I2072" i="21"/>
  <c r="I2073" i="21"/>
  <c r="I2074" i="21"/>
  <c r="I2075" i="21"/>
  <c r="I2076" i="21"/>
  <c r="I2077" i="21"/>
  <c r="I2078" i="21"/>
  <c r="I2079" i="21"/>
  <c r="I2080" i="21"/>
  <c r="I2081" i="21"/>
  <c r="I2082" i="21"/>
  <c r="I2083" i="21"/>
  <c r="I2084" i="21"/>
  <c r="I2085" i="21"/>
  <c r="I2086" i="21"/>
  <c r="I2087" i="21"/>
  <c r="I2088" i="21"/>
  <c r="I2089" i="21"/>
  <c r="I2090" i="21"/>
  <c r="I2091" i="21"/>
  <c r="I2092" i="21"/>
  <c r="I2093" i="21"/>
  <c r="I2094" i="21"/>
  <c r="I2095" i="21"/>
  <c r="I2096" i="21"/>
  <c r="I2097" i="21"/>
  <c r="I2098" i="21"/>
  <c r="I2099" i="21"/>
  <c r="I2100" i="21"/>
  <c r="I2101" i="21"/>
  <c r="I2102" i="21"/>
  <c r="I2103" i="21"/>
  <c r="I2104" i="21"/>
  <c r="I2105" i="21"/>
  <c r="I2106" i="21"/>
  <c r="I2107" i="21"/>
  <c r="I2108" i="21"/>
  <c r="I2109" i="21"/>
  <c r="I2110" i="21"/>
  <c r="I2111" i="21"/>
  <c r="I2112" i="21"/>
  <c r="I2113" i="21"/>
  <c r="I2114" i="21"/>
  <c r="I2115" i="21"/>
  <c r="I2116" i="21"/>
  <c r="I2117" i="21"/>
  <c r="I2118" i="21"/>
  <c r="I2119" i="21"/>
  <c r="I2120" i="21"/>
  <c r="I2121" i="21"/>
  <c r="I2122" i="21"/>
  <c r="I2123" i="21"/>
  <c r="I2124" i="21"/>
  <c r="I2125" i="21"/>
  <c r="I2126" i="21"/>
  <c r="I2127" i="21"/>
  <c r="I2128" i="21"/>
  <c r="I2129" i="21"/>
  <c r="I2130" i="21"/>
  <c r="I2131" i="21"/>
  <c r="I2132" i="21"/>
  <c r="I2133" i="21"/>
  <c r="I2134" i="21"/>
  <c r="I2135" i="21"/>
  <c r="I2136" i="21"/>
  <c r="I2137" i="21"/>
  <c r="I2138" i="21"/>
  <c r="I2139" i="21"/>
  <c r="I2140" i="21"/>
  <c r="I2141" i="21"/>
  <c r="I2142" i="21"/>
  <c r="I2143" i="21"/>
  <c r="I2144" i="21"/>
  <c r="I2145" i="21"/>
  <c r="I2146" i="21"/>
  <c r="I2147" i="21"/>
  <c r="I2148" i="21"/>
  <c r="I2149" i="21"/>
  <c r="I2150" i="21"/>
  <c r="I2151" i="21"/>
  <c r="I2152" i="21"/>
  <c r="I2153" i="21"/>
  <c r="I2154" i="21"/>
  <c r="I2155" i="21"/>
  <c r="I2156" i="21"/>
  <c r="I2157" i="21"/>
  <c r="I2158" i="21"/>
  <c r="I2159" i="21"/>
  <c r="I2160" i="21"/>
  <c r="I2161" i="21"/>
  <c r="I2162" i="21"/>
  <c r="I2163" i="21"/>
  <c r="I2164" i="21"/>
  <c r="I2165" i="21"/>
  <c r="I2166" i="21"/>
  <c r="I2167" i="21"/>
  <c r="I2168" i="21"/>
  <c r="I2169" i="21"/>
  <c r="I2170" i="21"/>
  <c r="I2171" i="21"/>
  <c r="I2172" i="21"/>
  <c r="I2173" i="21"/>
  <c r="I2174" i="21"/>
  <c r="I2175" i="21"/>
  <c r="I2176" i="21"/>
  <c r="I2177" i="21"/>
  <c r="I2178" i="21"/>
  <c r="I2179" i="21"/>
  <c r="I2180" i="21"/>
  <c r="I2181" i="21"/>
  <c r="I2182" i="21"/>
  <c r="I2183" i="21"/>
  <c r="I2184" i="21"/>
  <c r="I2185" i="21"/>
  <c r="I2186" i="21"/>
  <c r="I2187" i="21"/>
  <c r="I2188" i="21"/>
  <c r="I2189" i="21"/>
  <c r="I2190" i="21"/>
  <c r="I2191" i="21"/>
  <c r="I2192" i="21"/>
  <c r="I2193" i="21"/>
  <c r="I2194" i="21"/>
  <c r="I2195" i="21"/>
  <c r="I2196" i="21"/>
  <c r="I2197" i="21"/>
  <c r="I2198" i="21"/>
  <c r="I2199" i="21"/>
  <c r="I2200" i="21"/>
  <c r="I2201" i="21"/>
  <c r="I2202" i="21"/>
  <c r="I2203" i="21"/>
  <c r="I2204" i="21"/>
  <c r="I2205" i="21"/>
  <c r="I2206" i="21"/>
  <c r="I2207" i="21"/>
  <c r="I2208" i="21"/>
  <c r="I2209" i="21"/>
  <c r="I2210" i="21"/>
  <c r="I2211" i="21"/>
  <c r="I2212" i="21"/>
  <c r="I2213" i="21"/>
  <c r="I2214" i="21"/>
  <c r="I2215" i="21"/>
  <c r="I2216" i="21"/>
  <c r="I2217" i="21"/>
  <c r="I2218" i="21"/>
  <c r="I2219" i="21"/>
  <c r="I2220" i="21"/>
  <c r="I2221" i="21"/>
  <c r="I2222" i="21"/>
  <c r="I2223" i="21"/>
  <c r="I2224" i="21"/>
  <c r="I2225" i="21"/>
  <c r="I2226" i="21"/>
  <c r="I2227" i="21"/>
  <c r="I2228" i="21"/>
  <c r="I2229" i="21"/>
  <c r="I2230" i="21"/>
  <c r="I2231" i="21"/>
  <c r="I2232" i="21"/>
  <c r="I2233" i="21"/>
  <c r="I2234" i="21"/>
  <c r="I2235" i="21"/>
  <c r="I2236" i="21"/>
  <c r="I2237" i="21"/>
  <c r="I2238" i="21"/>
  <c r="I2239" i="21"/>
  <c r="I2240" i="21"/>
  <c r="I2241" i="21"/>
  <c r="I2242" i="21"/>
  <c r="I2243" i="21"/>
  <c r="I2244" i="21"/>
  <c r="I2245" i="21"/>
  <c r="I2246" i="21"/>
  <c r="I2247" i="21"/>
  <c r="I2248" i="21"/>
  <c r="I2249" i="21"/>
  <c r="I2250" i="21"/>
  <c r="I2251" i="21"/>
  <c r="I2252" i="21"/>
  <c r="I2253" i="21"/>
  <c r="I2254" i="21"/>
  <c r="I2255" i="21"/>
  <c r="I2256" i="21"/>
  <c r="I2257" i="21"/>
  <c r="I2258" i="21"/>
  <c r="I2259" i="21"/>
  <c r="I2260" i="21"/>
  <c r="I2261" i="21"/>
  <c r="I2262" i="21"/>
  <c r="I2263" i="21"/>
  <c r="I2264" i="21"/>
  <c r="I2265" i="21"/>
  <c r="I2266" i="21"/>
  <c r="I2267" i="21"/>
  <c r="I2268" i="21"/>
  <c r="I2269" i="21"/>
  <c r="I2270" i="21"/>
  <c r="I2271" i="21"/>
  <c r="I2272" i="21"/>
  <c r="I2273" i="21"/>
  <c r="I2274" i="21"/>
  <c r="I2275" i="21"/>
  <c r="I2276" i="21"/>
  <c r="I2277" i="21"/>
  <c r="I2278" i="21"/>
  <c r="I2279" i="21"/>
  <c r="I2280" i="21"/>
  <c r="I2281" i="21"/>
  <c r="I2282" i="21"/>
  <c r="I2283" i="21"/>
  <c r="I2284" i="21"/>
  <c r="I2285" i="21"/>
  <c r="I2286" i="21"/>
  <c r="I2287" i="21"/>
  <c r="I2288" i="21"/>
  <c r="I2289" i="21"/>
  <c r="I2290" i="21"/>
  <c r="I2291" i="21"/>
  <c r="I2292" i="21"/>
  <c r="I2293" i="21"/>
  <c r="I2294" i="21"/>
  <c r="I2295" i="21"/>
  <c r="I2296" i="21"/>
  <c r="I2297" i="21"/>
  <c r="I2298" i="21"/>
  <c r="I2299" i="21"/>
  <c r="I2300" i="21"/>
  <c r="I2301" i="21"/>
  <c r="I2302" i="21"/>
  <c r="I2303" i="21"/>
  <c r="I2304" i="21"/>
  <c r="I2305" i="21"/>
  <c r="I2306" i="21"/>
  <c r="I2307" i="21"/>
  <c r="I2308" i="21"/>
  <c r="I2309" i="21"/>
  <c r="I2310" i="21"/>
  <c r="I2311" i="21"/>
  <c r="I2312" i="21"/>
  <c r="I2313" i="21"/>
  <c r="I2314" i="21"/>
  <c r="I2315" i="21"/>
  <c r="I2316" i="21"/>
  <c r="I2317" i="21"/>
  <c r="I2318" i="21"/>
  <c r="I2319" i="21"/>
  <c r="I2320" i="21"/>
  <c r="I2321" i="21"/>
  <c r="I2322" i="21"/>
  <c r="I2323" i="21"/>
  <c r="I2324" i="21"/>
  <c r="I2325" i="21"/>
  <c r="I2326" i="21"/>
  <c r="I2327" i="21"/>
  <c r="I2328" i="21"/>
  <c r="I2329" i="21"/>
  <c r="I2330" i="21"/>
  <c r="I2331" i="21"/>
  <c r="I2332" i="21"/>
  <c r="I2333" i="21"/>
  <c r="I2334" i="21"/>
  <c r="I2335" i="21"/>
  <c r="I2336" i="21"/>
  <c r="I2337" i="21"/>
  <c r="I2338" i="21"/>
  <c r="I2339" i="21"/>
  <c r="I2340" i="21"/>
  <c r="I2341" i="21"/>
  <c r="I2342" i="21"/>
  <c r="I2343" i="21"/>
  <c r="I2344" i="21"/>
  <c r="I2345" i="21"/>
  <c r="I2346" i="21"/>
  <c r="I2347" i="21"/>
  <c r="I2348" i="21"/>
  <c r="I2349" i="21"/>
  <c r="I2350" i="21"/>
  <c r="I2351" i="21"/>
  <c r="I2352" i="21"/>
  <c r="I2353" i="21"/>
  <c r="I2354" i="21"/>
  <c r="I2355" i="21"/>
  <c r="I2356" i="21"/>
  <c r="I2357" i="21"/>
  <c r="I2358" i="21"/>
  <c r="I2359" i="21"/>
  <c r="I2360" i="21"/>
  <c r="I2361" i="21"/>
  <c r="I2362" i="21"/>
  <c r="I2363" i="21"/>
  <c r="I2364" i="21"/>
  <c r="I2365" i="21"/>
  <c r="I2366" i="21"/>
  <c r="I2367" i="21"/>
  <c r="I2368" i="21"/>
  <c r="I2369" i="21"/>
  <c r="I2370" i="21"/>
  <c r="I2371" i="21"/>
  <c r="I2372" i="21"/>
  <c r="I2373" i="21"/>
  <c r="I2374" i="21"/>
  <c r="I2375" i="21"/>
  <c r="I2376" i="21"/>
  <c r="I2377" i="21"/>
  <c r="I2378" i="21"/>
  <c r="I2379" i="21"/>
  <c r="I2380" i="21"/>
  <c r="I2381" i="21"/>
  <c r="I2382" i="21"/>
  <c r="I2383" i="21"/>
  <c r="I2384" i="21"/>
  <c r="I2385" i="21"/>
  <c r="I2386" i="21"/>
  <c r="I2387" i="21"/>
  <c r="I2388" i="21"/>
  <c r="I2389" i="21"/>
  <c r="I2390" i="21"/>
  <c r="I2391" i="21"/>
  <c r="I2392" i="21"/>
  <c r="I2393" i="21"/>
  <c r="I2394" i="21"/>
  <c r="I2395" i="21"/>
  <c r="I2396" i="21"/>
  <c r="I2397" i="21"/>
  <c r="I2398" i="21"/>
  <c r="I2399" i="21"/>
  <c r="I2400" i="21"/>
  <c r="I2401" i="21"/>
  <c r="I2402" i="21"/>
  <c r="I2403" i="21"/>
  <c r="I2404" i="21"/>
  <c r="I2405" i="21"/>
  <c r="I2406" i="21"/>
  <c r="I2407" i="21"/>
  <c r="I2408" i="21"/>
  <c r="I2409" i="21"/>
  <c r="I2410" i="21"/>
  <c r="I2411" i="21"/>
  <c r="I2412" i="21"/>
  <c r="I2413" i="21"/>
  <c r="I2414" i="21"/>
  <c r="I2415" i="21"/>
  <c r="I2416" i="21"/>
  <c r="I2417" i="21"/>
  <c r="I2418" i="21"/>
  <c r="I2419" i="21"/>
  <c r="I2420" i="21"/>
  <c r="I2421" i="21"/>
  <c r="I2422" i="21"/>
  <c r="I2423" i="21"/>
  <c r="I2424" i="21"/>
  <c r="I2425" i="21"/>
  <c r="I2426" i="21"/>
  <c r="I2427" i="21"/>
  <c r="I2428" i="21"/>
  <c r="I2429" i="21"/>
  <c r="I2430" i="21"/>
  <c r="I2431" i="21"/>
  <c r="I2432" i="21"/>
  <c r="I2433" i="21"/>
  <c r="I2434" i="21"/>
  <c r="I2435" i="21"/>
  <c r="I2436" i="21"/>
  <c r="I2437" i="21"/>
  <c r="I2438" i="21"/>
  <c r="I2439" i="21"/>
  <c r="I2440" i="21"/>
  <c r="I2441" i="21"/>
  <c r="I2442" i="21"/>
  <c r="I2443" i="21"/>
  <c r="I2444" i="21"/>
  <c r="I2445" i="21"/>
  <c r="I2446" i="21"/>
  <c r="I2447" i="21"/>
  <c r="I2448" i="21"/>
  <c r="I2449" i="21"/>
  <c r="I2450" i="21"/>
  <c r="I2451" i="21"/>
  <c r="I2452" i="21"/>
  <c r="I2453" i="21"/>
  <c r="I2454" i="21"/>
  <c r="I2455" i="21"/>
  <c r="I2456" i="21"/>
  <c r="I2457" i="21"/>
  <c r="I2458" i="21"/>
  <c r="I2459" i="21"/>
  <c r="I2460" i="21"/>
  <c r="I2461" i="21"/>
  <c r="I2462" i="21"/>
  <c r="I2463" i="21"/>
  <c r="I2464" i="21"/>
  <c r="I2465" i="21"/>
  <c r="I2466" i="21"/>
  <c r="I2467" i="21"/>
  <c r="I2468" i="21"/>
  <c r="I2469" i="21"/>
  <c r="I2470" i="21"/>
  <c r="I2471" i="21"/>
  <c r="I2472" i="21"/>
  <c r="I2473" i="21"/>
  <c r="I2474" i="21"/>
  <c r="I2475" i="21"/>
  <c r="I2476" i="21"/>
  <c r="I2477" i="21"/>
  <c r="I2478" i="21"/>
  <c r="I2479" i="21"/>
  <c r="I2480" i="21"/>
  <c r="I2481" i="21"/>
  <c r="I2482" i="21"/>
  <c r="I2483" i="21"/>
  <c r="I2484" i="21"/>
  <c r="I2485" i="21"/>
  <c r="I2486" i="21"/>
  <c r="I2487" i="21"/>
  <c r="I2488" i="21"/>
  <c r="I2489" i="21"/>
  <c r="I2490" i="21"/>
  <c r="I2491" i="21"/>
  <c r="I2492" i="21"/>
  <c r="I2493" i="21"/>
  <c r="I2494" i="21"/>
  <c r="I2495" i="21"/>
  <c r="I2496" i="21"/>
  <c r="I2497" i="21"/>
  <c r="I2498" i="21"/>
  <c r="I2499" i="21"/>
  <c r="I2500" i="21"/>
  <c r="I2501" i="21"/>
  <c r="I2502" i="21"/>
  <c r="I2503" i="21"/>
  <c r="I2504" i="21"/>
  <c r="I2505" i="21"/>
  <c r="I2506" i="21"/>
  <c r="I2507" i="21"/>
  <c r="I2508" i="21"/>
  <c r="I2509" i="21"/>
  <c r="I2510" i="21"/>
  <c r="I2511" i="21"/>
  <c r="I2512" i="21"/>
  <c r="I2513" i="21"/>
  <c r="I2514" i="21"/>
  <c r="I2515" i="21"/>
  <c r="I2516" i="21"/>
  <c r="I2517" i="21"/>
  <c r="I2518" i="21"/>
  <c r="I2519" i="21"/>
  <c r="I2520" i="21"/>
  <c r="I2521" i="21"/>
  <c r="I2522" i="21"/>
  <c r="I2523" i="21"/>
  <c r="I2524" i="21"/>
  <c r="I2525" i="21"/>
  <c r="I2526" i="21"/>
  <c r="I2527" i="21"/>
  <c r="I2528" i="21"/>
  <c r="I2529" i="21"/>
  <c r="I2530" i="21"/>
  <c r="I2531" i="21"/>
  <c r="I2532" i="21"/>
  <c r="I2533" i="21"/>
  <c r="I2534" i="21"/>
  <c r="I2535" i="21"/>
  <c r="I2536" i="21"/>
  <c r="I2537" i="21"/>
  <c r="I2538" i="21"/>
  <c r="I2539" i="21"/>
  <c r="I2540" i="21"/>
  <c r="I2541" i="21"/>
  <c r="I2542" i="21"/>
  <c r="I2543" i="21"/>
  <c r="I2544" i="21"/>
  <c r="I2545" i="21"/>
  <c r="I2546" i="21"/>
  <c r="I2547" i="21"/>
  <c r="I2548" i="21"/>
  <c r="I2549" i="21"/>
  <c r="I2550" i="21"/>
  <c r="I2551" i="21"/>
  <c r="I2552" i="21"/>
  <c r="I2553" i="21"/>
  <c r="I2554" i="21"/>
  <c r="I2555" i="21"/>
  <c r="I2556" i="21"/>
  <c r="I2557" i="21"/>
  <c r="I2558" i="21"/>
  <c r="I2559" i="21"/>
  <c r="I2560" i="21"/>
  <c r="I2561" i="21"/>
  <c r="I2562" i="21"/>
  <c r="I2563" i="21"/>
  <c r="I2564" i="21"/>
  <c r="I2565" i="21"/>
  <c r="I2566" i="21"/>
  <c r="I2567" i="21"/>
  <c r="I2568" i="21"/>
  <c r="I2569" i="21"/>
  <c r="I2570" i="21"/>
  <c r="I2571" i="21"/>
  <c r="I2572" i="21"/>
  <c r="I2573" i="21"/>
  <c r="I2574" i="21"/>
  <c r="I2575" i="21"/>
  <c r="I2576" i="21"/>
  <c r="I2577" i="21"/>
  <c r="I2578" i="21"/>
  <c r="I2579" i="21"/>
  <c r="I2580" i="21"/>
  <c r="I2581" i="21"/>
  <c r="I2582" i="21"/>
  <c r="I2583" i="21"/>
  <c r="I2584" i="21"/>
  <c r="I2585" i="21"/>
  <c r="I2586" i="21"/>
  <c r="I2587" i="21"/>
  <c r="I2588" i="21"/>
  <c r="I2589" i="21"/>
  <c r="I2590" i="21"/>
  <c r="I2591" i="21"/>
  <c r="I2592" i="21"/>
  <c r="I2593" i="21"/>
  <c r="I2594" i="21"/>
  <c r="I2595" i="21"/>
  <c r="I2596" i="21"/>
  <c r="I2597" i="21"/>
  <c r="I2598" i="21"/>
  <c r="I2599" i="21"/>
  <c r="I2600" i="21"/>
  <c r="I2601" i="21"/>
  <c r="I2602" i="21"/>
  <c r="I2603" i="21"/>
  <c r="I2604" i="21"/>
  <c r="I2605" i="21"/>
  <c r="I2606" i="21"/>
  <c r="I2607" i="21"/>
  <c r="I2608" i="21"/>
  <c r="I2609" i="21"/>
  <c r="I2610" i="21"/>
  <c r="I2611" i="21"/>
  <c r="I2612" i="21"/>
  <c r="I2613" i="21"/>
  <c r="I2614" i="21"/>
  <c r="I2615" i="21"/>
  <c r="I2616" i="21"/>
  <c r="I2617" i="21"/>
  <c r="I2618" i="21"/>
  <c r="I2619" i="21"/>
  <c r="I2620" i="21"/>
  <c r="I2621" i="21"/>
  <c r="I2622" i="21"/>
  <c r="I2623" i="21"/>
  <c r="I2624" i="21"/>
  <c r="I2625" i="21"/>
  <c r="I2626" i="21"/>
  <c r="I2627" i="21"/>
  <c r="I2628" i="21"/>
  <c r="I2629" i="21"/>
  <c r="I2630" i="21"/>
  <c r="I2631" i="21"/>
  <c r="I2632" i="21"/>
  <c r="I2633" i="21"/>
  <c r="I2634" i="21"/>
  <c r="I2635" i="21"/>
  <c r="I2636" i="21"/>
  <c r="I2637" i="21"/>
  <c r="I2638" i="21"/>
  <c r="I2639" i="21"/>
  <c r="I2640" i="21"/>
  <c r="I2641" i="21"/>
  <c r="I2642" i="21"/>
  <c r="I2643" i="21"/>
  <c r="I2644" i="21"/>
  <c r="I2645" i="21"/>
  <c r="I2646" i="21"/>
  <c r="I2647" i="21"/>
  <c r="I2648" i="21"/>
  <c r="I2649" i="21"/>
  <c r="I2650" i="21"/>
  <c r="I2651" i="21"/>
  <c r="I2652" i="21"/>
  <c r="I2653" i="21"/>
  <c r="I2654" i="21"/>
  <c r="I2655" i="21"/>
  <c r="I2656" i="21"/>
  <c r="I2657" i="21"/>
  <c r="I2658" i="21"/>
  <c r="I2659" i="21"/>
  <c r="I2660" i="21"/>
  <c r="I2661" i="21"/>
  <c r="I2662" i="21"/>
  <c r="I2663" i="21"/>
  <c r="I2664" i="21"/>
  <c r="I2665" i="21"/>
  <c r="I2666" i="21"/>
  <c r="I2667" i="21"/>
  <c r="I2668" i="21"/>
  <c r="I2669" i="21"/>
  <c r="I2670" i="21"/>
  <c r="I2671" i="21"/>
  <c r="I2672" i="21"/>
  <c r="I2673" i="21"/>
  <c r="I2674" i="21"/>
  <c r="I2675" i="21"/>
  <c r="I2676" i="21"/>
  <c r="I2677" i="21"/>
  <c r="I2678" i="21"/>
  <c r="I2679" i="21"/>
  <c r="I2680" i="21"/>
  <c r="I2681" i="21"/>
  <c r="I2682" i="21"/>
  <c r="I2683" i="21"/>
  <c r="I2684" i="21"/>
  <c r="I2685" i="21"/>
  <c r="I2686" i="21"/>
  <c r="I2687" i="21"/>
  <c r="I2688" i="21"/>
  <c r="I2689" i="21"/>
  <c r="I2690" i="21"/>
  <c r="I2691" i="21"/>
  <c r="I2692" i="21"/>
  <c r="I2693" i="21"/>
  <c r="I2694" i="21"/>
  <c r="I2695" i="21"/>
  <c r="I2696" i="21"/>
  <c r="I2697" i="21"/>
  <c r="I2698" i="21"/>
  <c r="I2699" i="21"/>
  <c r="I2700" i="21"/>
  <c r="I2701" i="21"/>
  <c r="I2702" i="21"/>
  <c r="I2703" i="21"/>
  <c r="I2704" i="21"/>
  <c r="I2705" i="21"/>
  <c r="I2706" i="21"/>
  <c r="I2707" i="21"/>
  <c r="I2708" i="21"/>
  <c r="I2709" i="21"/>
  <c r="I2710" i="21"/>
  <c r="I2711" i="21"/>
  <c r="I2712" i="21"/>
  <c r="I2713" i="21"/>
  <c r="I2714" i="21"/>
  <c r="I2715" i="21"/>
  <c r="I2716" i="21"/>
  <c r="I2717" i="21"/>
  <c r="I2718" i="21"/>
  <c r="I2719" i="21"/>
  <c r="I2720" i="21"/>
  <c r="I2721" i="21"/>
  <c r="I2722" i="21"/>
  <c r="I2723" i="21"/>
  <c r="I2724" i="21"/>
  <c r="I2725" i="21"/>
  <c r="I2726" i="21"/>
  <c r="I2727" i="21"/>
  <c r="I2728" i="21"/>
  <c r="I2729" i="21"/>
  <c r="I2730" i="21"/>
  <c r="I2731" i="21"/>
  <c r="I2732" i="21"/>
  <c r="I2733" i="21"/>
  <c r="I2734" i="21"/>
  <c r="I2735" i="21"/>
  <c r="I2736" i="21"/>
  <c r="I2737" i="21"/>
  <c r="I2738" i="21"/>
  <c r="I2739" i="21"/>
  <c r="I2740" i="21"/>
  <c r="I2741" i="21"/>
  <c r="I2742" i="21"/>
  <c r="I2743" i="21"/>
  <c r="I2744" i="21"/>
  <c r="I2745" i="21"/>
  <c r="I2746" i="21"/>
  <c r="I2747" i="21"/>
  <c r="I2748" i="21"/>
  <c r="I2749" i="21"/>
  <c r="I2750" i="21"/>
  <c r="I2751" i="21"/>
  <c r="I2752" i="21"/>
  <c r="I2753" i="21"/>
  <c r="I2754" i="21"/>
  <c r="I2755" i="21"/>
  <c r="I2756" i="21"/>
  <c r="I2757" i="21"/>
  <c r="I2758" i="21"/>
  <c r="I2759" i="21"/>
  <c r="I2760" i="21"/>
  <c r="I2761" i="21"/>
  <c r="I2762" i="21"/>
  <c r="I2763" i="21"/>
  <c r="I2764" i="21"/>
  <c r="I2765" i="21"/>
  <c r="I2766" i="21"/>
  <c r="I2767" i="21"/>
  <c r="I2768" i="21"/>
  <c r="I2769" i="21"/>
  <c r="I2770" i="21"/>
  <c r="I2771" i="21"/>
  <c r="I2772" i="21"/>
  <c r="I2773" i="21"/>
  <c r="I2774" i="21"/>
  <c r="I2775" i="21"/>
  <c r="I2776" i="21"/>
  <c r="I2777" i="21"/>
  <c r="I2778" i="21"/>
  <c r="I2779" i="21"/>
  <c r="I2780" i="21"/>
  <c r="I2781" i="21"/>
  <c r="I2782" i="21"/>
  <c r="I2783" i="21"/>
  <c r="I2784" i="21"/>
  <c r="I2785" i="21"/>
  <c r="I2786" i="21"/>
  <c r="I2787" i="21"/>
  <c r="I2788" i="21"/>
  <c r="I2789" i="21"/>
  <c r="I2790" i="21"/>
  <c r="I2791" i="21"/>
  <c r="I2792" i="21"/>
  <c r="I2793" i="21"/>
  <c r="I2794" i="21"/>
  <c r="I2795" i="21"/>
  <c r="I2796" i="21"/>
  <c r="I2797" i="21"/>
  <c r="I2798" i="21"/>
  <c r="I2799" i="21"/>
  <c r="I2800" i="21"/>
  <c r="I2801" i="21"/>
  <c r="I2802" i="21"/>
  <c r="I2803" i="21"/>
  <c r="I2804" i="21"/>
  <c r="I2805" i="21"/>
  <c r="I2806" i="21"/>
  <c r="I2807" i="21"/>
  <c r="I2808" i="21"/>
  <c r="I2809" i="21"/>
  <c r="I2810" i="21"/>
  <c r="I2811" i="21"/>
  <c r="I2812" i="21"/>
  <c r="I2813" i="21"/>
  <c r="I2814" i="21"/>
  <c r="I2815" i="21"/>
  <c r="I2816" i="21"/>
  <c r="I2817" i="21"/>
  <c r="I2818" i="21"/>
  <c r="I2819" i="21"/>
  <c r="I2820" i="21"/>
  <c r="I2821" i="21"/>
  <c r="I2822" i="21"/>
  <c r="I2823" i="21"/>
  <c r="I2824" i="21"/>
  <c r="I2825" i="21"/>
  <c r="I2826" i="21"/>
  <c r="I2827" i="21"/>
  <c r="I2828" i="21"/>
  <c r="I2829" i="21"/>
  <c r="I2830" i="21"/>
  <c r="I2831" i="21"/>
  <c r="I2832" i="21"/>
  <c r="I2833" i="21"/>
  <c r="I2834" i="21"/>
  <c r="I2835" i="21"/>
  <c r="I2836" i="21"/>
  <c r="I2837" i="21"/>
  <c r="I2838" i="21"/>
  <c r="I2839" i="21"/>
  <c r="I2840" i="21"/>
  <c r="I2841" i="21"/>
  <c r="I2842" i="21"/>
  <c r="I2843" i="21"/>
  <c r="I2844" i="21"/>
  <c r="I2845" i="21"/>
  <c r="I2846" i="21"/>
  <c r="I2847" i="21"/>
  <c r="I2848" i="21"/>
  <c r="I2849" i="21"/>
  <c r="I2850" i="21"/>
  <c r="I2851" i="21"/>
  <c r="I2852" i="21"/>
  <c r="I2853" i="21"/>
  <c r="I2854" i="21"/>
  <c r="I2855" i="21"/>
  <c r="I2856" i="21"/>
  <c r="I2857" i="21"/>
  <c r="I2858" i="21"/>
  <c r="I2859" i="21"/>
  <c r="I2860" i="21"/>
  <c r="I2861" i="21"/>
  <c r="I2862" i="21"/>
  <c r="I2863" i="21"/>
  <c r="I2864" i="21"/>
  <c r="I2865" i="21"/>
  <c r="I2866" i="21"/>
  <c r="I2867" i="21"/>
  <c r="I2868" i="21"/>
  <c r="I2869" i="21"/>
  <c r="I2870" i="21"/>
  <c r="I2871" i="21"/>
  <c r="I2872" i="21"/>
  <c r="I2873" i="21"/>
  <c r="I2874" i="21"/>
  <c r="I2875" i="21"/>
  <c r="I2876" i="21"/>
  <c r="I2877" i="21"/>
  <c r="I2878" i="21"/>
  <c r="I2879" i="21"/>
  <c r="I2880" i="21"/>
  <c r="I2881" i="21"/>
  <c r="I2882" i="21"/>
  <c r="I2883" i="21"/>
  <c r="I2884" i="21"/>
  <c r="I2885" i="21"/>
  <c r="I2886" i="21"/>
  <c r="I2887" i="21"/>
  <c r="I2888" i="21"/>
  <c r="I2889" i="21"/>
  <c r="I2890" i="21"/>
  <c r="I2891" i="21"/>
  <c r="I2892" i="21"/>
  <c r="I2893" i="21"/>
  <c r="I2894" i="21"/>
  <c r="I2895" i="21"/>
  <c r="I2896" i="21"/>
  <c r="I2897" i="21"/>
  <c r="I2898" i="21"/>
  <c r="I2899" i="21"/>
  <c r="I2900" i="21"/>
  <c r="I2901" i="21"/>
  <c r="I2902" i="21"/>
  <c r="I2903" i="21"/>
  <c r="I2904" i="21"/>
  <c r="I2905" i="21"/>
  <c r="I2906" i="21"/>
  <c r="I2907" i="21"/>
  <c r="I2908" i="21"/>
  <c r="I2909" i="21"/>
  <c r="I2910" i="21"/>
  <c r="I2911" i="21"/>
  <c r="I2912" i="21"/>
  <c r="I2913" i="21"/>
  <c r="I2914" i="21"/>
  <c r="I2915" i="21"/>
  <c r="I2916" i="21"/>
  <c r="I2917" i="21"/>
  <c r="I2918" i="21"/>
  <c r="I2919" i="21"/>
  <c r="I2920" i="21"/>
  <c r="I2921" i="21"/>
  <c r="I2922" i="21"/>
  <c r="I2923" i="21"/>
  <c r="I2924" i="21"/>
  <c r="I2925" i="21"/>
  <c r="I2926" i="21"/>
  <c r="I2927" i="21"/>
  <c r="I2928" i="21"/>
  <c r="I2929" i="21"/>
  <c r="I2930" i="21"/>
  <c r="I2931" i="21"/>
  <c r="I2932" i="21"/>
  <c r="I2933" i="21"/>
  <c r="I2934" i="21"/>
  <c r="I2935" i="21"/>
  <c r="I2936" i="21"/>
  <c r="I2937" i="21"/>
  <c r="I2938" i="21"/>
  <c r="I2939" i="21"/>
  <c r="I2940" i="21"/>
  <c r="I2941" i="21"/>
  <c r="I2942" i="21"/>
  <c r="I2943" i="21"/>
  <c r="I2944" i="21"/>
  <c r="I2945" i="21"/>
  <c r="I2946" i="21"/>
  <c r="I2947" i="21"/>
  <c r="I2948" i="21"/>
  <c r="I2949" i="21"/>
  <c r="I2950" i="21"/>
  <c r="I2951" i="21"/>
  <c r="I2952" i="21"/>
  <c r="I2953" i="21"/>
  <c r="I2954" i="21"/>
  <c r="I2955" i="21"/>
  <c r="I2956" i="21"/>
  <c r="I2957" i="21"/>
  <c r="I2958" i="21"/>
  <c r="I2959" i="21"/>
  <c r="I2960" i="21"/>
  <c r="I2961" i="21"/>
  <c r="I2962" i="21"/>
  <c r="I2963" i="21"/>
  <c r="I2964" i="21"/>
  <c r="I2965" i="21"/>
  <c r="I2966" i="21"/>
  <c r="I2967" i="21"/>
  <c r="I2968" i="21"/>
  <c r="I2969" i="21"/>
  <c r="I2970" i="21"/>
  <c r="I2971" i="21"/>
  <c r="I2972" i="21"/>
  <c r="I2973" i="21"/>
  <c r="I2974" i="21"/>
  <c r="I2975" i="21"/>
  <c r="I2976" i="21"/>
  <c r="I2977" i="21"/>
  <c r="I2978" i="21"/>
  <c r="I2979" i="21"/>
  <c r="I2980" i="21"/>
  <c r="I2981" i="21"/>
  <c r="I2982" i="21"/>
  <c r="I2983" i="21"/>
  <c r="I2984" i="21"/>
  <c r="I2985" i="21"/>
  <c r="I2986" i="21"/>
  <c r="I2987" i="21"/>
  <c r="I2988" i="21"/>
  <c r="I2989" i="21"/>
  <c r="I2990" i="21"/>
  <c r="I2991" i="21"/>
  <c r="I2992" i="21"/>
  <c r="I2993" i="21"/>
  <c r="I2994" i="21"/>
  <c r="I2995" i="21"/>
  <c r="I2996" i="21"/>
  <c r="I2997" i="21"/>
  <c r="I2998" i="21"/>
  <c r="I2999" i="21"/>
  <c r="I3000" i="21"/>
  <c r="I3001" i="21"/>
  <c r="I3002" i="21"/>
  <c r="I3003" i="21"/>
  <c r="I3004" i="21"/>
  <c r="I3005" i="21"/>
  <c r="I3006" i="21"/>
  <c r="I3007" i="21"/>
  <c r="I3008" i="21"/>
  <c r="I3009" i="21"/>
  <c r="I3010" i="21"/>
  <c r="I3011" i="21"/>
  <c r="I3012" i="21"/>
  <c r="I3013" i="21"/>
  <c r="I3014" i="21"/>
  <c r="I3015" i="21"/>
  <c r="I3016" i="21"/>
  <c r="I3017" i="21"/>
  <c r="I3018" i="21"/>
  <c r="I3019" i="21"/>
  <c r="I3020" i="21"/>
  <c r="I3021" i="21"/>
  <c r="I3022" i="21"/>
  <c r="I3023" i="21"/>
  <c r="I3024" i="21"/>
  <c r="I3025" i="21"/>
  <c r="I3026" i="21"/>
  <c r="I3027" i="21"/>
  <c r="I3028" i="21"/>
  <c r="I3029" i="21"/>
  <c r="I3030" i="21"/>
  <c r="I3031" i="21"/>
  <c r="I3032" i="21"/>
  <c r="I3033" i="21"/>
  <c r="I3034" i="21"/>
  <c r="I3035" i="21"/>
  <c r="I3036" i="21"/>
  <c r="I3037" i="21"/>
  <c r="I3038" i="21"/>
  <c r="I3039" i="21"/>
  <c r="I3040" i="21"/>
  <c r="I3041" i="21"/>
  <c r="I3042" i="21"/>
  <c r="I3043" i="21"/>
  <c r="I3044" i="21"/>
  <c r="I3045" i="21"/>
  <c r="I3046" i="21"/>
  <c r="I3047" i="21"/>
  <c r="I3048" i="21"/>
  <c r="I3049" i="21"/>
  <c r="I3050" i="21"/>
  <c r="I3051" i="21"/>
  <c r="I3052" i="21"/>
  <c r="I3053" i="21"/>
  <c r="I3054" i="21"/>
  <c r="I3055" i="21"/>
  <c r="I3056" i="21"/>
  <c r="I3057" i="21"/>
  <c r="I3058" i="21"/>
  <c r="I3059" i="21"/>
  <c r="I3060" i="21"/>
  <c r="I3061" i="21"/>
  <c r="I3062" i="21"/>
  <c r="I3063" i="21"/>
  <c r="I3064" i="21"/>
  <c r="I3065" i="21"/>
  <c r="I3066" i="21"/>
  <c r="I3067" i="21"/>
  <c r="I3068" i="21"/>
  <c r="I3069" i="21"/>
  <c r="I3070" i="21"/>
  <c r="I3071" i="21"/>
  <c r="I3072" i="21"/>
  <c r="I3073" i="21"/>
  <c r="I3074" i="21"/>
  <c r="I3075" i="21"/>
  <c r="I3076" i="21"/>
  <c r="I3077" i="21"/>
  <c r="I3078" i="21"/>
  <c r="I3079" i="21"/>
  <c r="I3080" i="21"/>
  <c r="I3081" i="21"/>
  <c r="I3082" i="21"/>
  <c r="I3083" i="21"/>
  <c r="I3084" i="21"/>
  <c r="I3085" i="21"/>
  <c r="I3086" i="21"/>
  <c r="I3087" i="21"/>
  <c r="I3088" i="21"/>
  <c r="I3089" i="21"/>
  <c r="I3090" i="21"/>
  <c r="I3091" i="21"/>
  <c r="I3092" i="21"/>
  <c r="I3093" i="21"/>
  <c r="I3094" i="21"/>
  <c r="I3095" i="21"/>
  <c r="I3096" i="21"/>
  <c r="I3097" i="21"/>
  <c r="I3098" i="21"/>
  <c r="I3099" i="21"/>
  <c r="I3100" i="21"/>
  <c r="I3101" i="21"/>
  <c r="I3102" i="21"/>
  <c r="I3103" i="21"/>
  <c r="I3104" i="21"/>
  <c r="I3105" i="21"/>
  <c r="I3106" i="21"/>
  <c r="I3107" i="21"/>
  <c r="I3108" i="21"/>
  <c r="I3109" i="21"/>
  <c r="I3110" i="21"/>
  <c r="I3111" i="21"/>
  <c r="I3112" i="21"/>
  <c r="I3113" i="21"/>
  <c r="I3114" i="21"/>
  <c r="I3115" i="21"/>
  <c r="I3116" i="21"/>
  <c r="I3117" i="21"/>
  <c r="I3118" i="21"/>
  <c r="I3119" i="21"/>
  <c r="I3120" i="21"/>
  <c r="I3121" i="21"/>
  <c r="I3122" i="21"/>
  <c r="I3123" i="21"/>
  <c r="I3124" i="21"/>
  <c r="I3125" i="21"/>
  <c r="I3126" i="21"/>
  <c r="I3127" i="21"/>
  <c r="I3128" i="21"/>
  <c r="I3129" i="21"/>
  <c r="I3130" i="21"/>
  <c r="I3131" i="21"/>
  <c r="I3132" i="21"/>
  <c r="I3133" i="21"/>
  <c r="I3134" i="21"/>
  <c r="I3135" i="21"/>
  <c r="I3136" i="21"/>
  <c r="I3137" i="21"/>
  <c r="I3138" i="21"/>
  <c r="I3139" i="21"/>
  <c r="I3140" i="21"/>
  <c r="I3141" i="21"/>
  <c r="I3142" i="21"/>
  <c r="I3143" i="21"/>
  <c r="I3144" i="21"/>
  <c r="I3145" i="21"/>
  <c r="I3146" i="21"/>
  <c r="I3147" i="21"/>
  <c r="I3148" i="21"/>
  <c r="I3149" i="21"/>
  <c r="I3150" i="21"/>
  <c r="I3151" i="21"/>
  <c r="I3152" i="21"/>
  <c r="I3153" i="21"/>
  <c r="I3154" i="21"/>
  <c r="I3155" i="21"/>
  <c r="I3156" i="21"/>
  <c r="I3157" i="21"/>
  <c r="I3158" i="21"/>
  <c r="I3159" i="21"/>
  <c r="I3160" i="21"/>
  <c r="I3161" i="21"/>
  <c r="I3162" i="21"/>
  <c r="I3163" i="21"/>
  <c r="I3164" i="21"/>
  <c r="I3165" i="21"/>
  <c r="I3166" i="21"/>
  <c r="I3167" i="21"/>
  <c r="I3168" i="21"/>
  <c r="I3169" i="21"/>
  <c r="I3170" i="21"/>
  <c r="I3171" i="21"/>
  <c r="I3172" i="21"/>
  <c r="I3173" i="21"/>
  <c r="I3174" i="21"/>
  <c r="I3175" i="21"/>
  <c r="I3176" i="21"/>
  <c r="I3177" i="21"/>
  <c r="I3178" i="21"/>
  <c r="I3179" i="21"/>
  <c r="I3180" i="21"/>
  <c r="I3181" i="21"/>
  <c r="I3182" i="21"/>
  <c r="I3183" i="21"/>
  <c r="I3184" i="21"/>
  <c r="I3185" i="21"/>
  <c r="I3186" i="21"/>
  <c r="I3187" i="21"/>
  <c r="I3188" i="21"/>
  <c r="I3189" i="21"/>
  <c r="I3190" i="21"/>
  <c r="I3191" i="21"/>
  <c r="I3192" i="21"/>
  <c r="I3193" i="21"/>
  <c r="I3194" i="21"/>
  <c r="I3195" i="21"/>
  <c r="I3196" i="21"/>
  <c r="I3197" i="21"/>
  <c r="I3198" i="21"/>
  <c r="I3199" i="21"/>
  <c r="I3200" i="21"/>
  <c r="I3201" i="21"/>
  <c r="I3202" i="21"/>
  <c r="I3203" i="21"/>
  <c r="I3204" i="21"/>
  <c r="I3205" i="21"/>
  <c r="I3206" i="21"/>
  <c r="I3207" i="21"/>
  <c r="I3208" i="21"/>
  <c r="I3209" i="21"/>
  <c r="I3210" i="21"/>
  <c r="I3211" i="21"/>
  <c r="I3212" i="21"/>
  <c r="I3213" i="21"/>
  <c r="I3214" i="21"/>
  <c r="I3215" i="21"/>
  <c r="I3216" i="21"/>
  <c r="I3217" i="21"/>
  <c r="I3218" i="21"/>
  <c r="I3219" i="21"/>
  <c r="I3220" i="21"/>
  <c r="I3221" i="21"/>
  <c r="I3222" i="21"/>
  <c r="I3223" i="21"/>
  <c r="I3224" i="21"/>
  <c r="I3225" i="21"/>
  <c r="I3226" i="21"/>
  <c r="I3227" i="21"/>
  <c r="I3228" i="21"/>
  <c r="I3229" i="21"/>
  <c r="I3230" i="21"/>
  <c r="I3231" i="21"/>
  <c r="I3232" i="21"/>
  <c r="I3233" i="21"/>
  <c r="I3234" i="21"/>
  <c r="I3235" i="21"/>
  <c r="I3236" i="21"/>
  <c r="I3237" i="21"/>
  <c r="I3238" i="21"/>
  <c r="I3239" i="21"/>
  <c r="I3240" i="21"/>
  <c r="I3241" i="21"/>
  <c r="I3242" i="21"/>
  <c r="I3243" i="21"/>
  <c r="I3244" i="21"/>
  <c r="I3245" i="21"/>
  <c r="I3246" i="21"/>
  <c r="I3247" i="21"/>
  <c r="I3248" i="21"/>
  <c r="I3249" i="21"/>
  <c r="I3250" i="21"/>
  <c r="I3251" i="21"/>
  <c r="I3252" i="21"/>
  <c r="I3253" i="21"/>
  <c r="I3254" i="21"/>
  <c r="I3255" i="21"/>
  <c r="I3256" i="21"/>
  <c r="I3257" i="21"/>
  <c r="I3258" i="21"/>
  <c r="I3259" i="21"/>
  <c r="I3260" i="21"/>
  <c r="I3261" i="21"/>
  <c r="I3262" i="21"/>
  <c r="I3263" i="21"/>
  <c r="I3264" i="21"/>
  <c r="I3265" i="21"/>
  <c r="I3266" i="21"/>
  <c r="I3267" i="21"/>
  <c r="I3268" i="21"/>
  <c r="I3269" i="21"/>
  <c r="I3270" i="21"/>
  <c r="I3271" i="21"/>
  <c r="I3272" i="21"/>
  <c r="I3273" i="21"/>
  <c r="I3274" i="21"/>
  <c r="I3275" i="21"/>
  <c r="I3276" i="21"/>
  <c r="I3277" i="21"/>
  <c r="I3278" i="21"/>
  <c r="I3279" i="21"/>
  <c r="I3280" i="21"/>
  <c r="I3281" i="21"/>
  <c r="I3282" i="21"/>
  <c r="I3283" i="21"/>
  <c r="I3284" i="21"/>
  <c r="I3285" i="21"/>
  <c r="I3286" i="21"/>
  <c r="I3287" i="21"/>
  <c r="I3288" i="21"/>
  <c r="I3289" i="21"/>
  <c r="I3290" i="21"/>
  <c r="I3291" i="21"/>
  <c r="I3292" i="21"/>
  <c r="I3293" i="21"/>
  <c r="I3294" i="21"/>
  <c r="I3295" i="21"/>
  <c r="I3296" i="21"/>
  <c r="I3297" i="21"/>
  <c r="I3298" i="21"/>
  <c r="I3299" i="21"/>
  <c r="I3300" i="21"/>
  <c r="I3301" i="21"/>
  <c r="I3302" i="21"/>
  <c r="I3303" i="21"/>
  <c r="I3304" i="21"/>
  <c r="I3305" i="21"/>
  <c r="I3306" i="21"/>
  <c r="I3307" i="21"/>
  <c r="I3308" i="21"/>
  <c r="I3309" i="21"/>
  <c r="I3310" i="21"/>
  <c r="I3311" i="21"/>
  <c r="I3312" i="21"/>
  <c r="I3313" i="21"/>
  <c r="I3314" i="21"/>
  <c r="I3315" i="21"/>
  <c r="I3316" i="21"/>
  <c r="I3317" i="21"/>
  <c r="I3318" i="21"/>
  <c r="I3319" i="21"/>
  <c r="I3320" i="21"/>
  <c r="I3321" i="21"/>
  <c r="I3322" i="21"/>
  <c r="I3323" i="21"/>
  <c r="I3324" i="21"/>
  <c r="I3325" i="21"/>
  <c r="I3326" i="21"/>
  <c r="I3327" i="21"/>
  <c r="I3328" i="21"/>
  <c r="I3329" i="21"/>
  <c r="I3330" i="21"/>
  <c r="I3331" i="21"/>
  <c r="I3332" i="21"/>
  <c r="I3333" i="21"/>
  <c r="I3334" i="21"/>
  <c r="I3335" i="21"/>
  <c r="I3336" i="21"/>
  <c r="I3337" i="21"/>
  <c r="I3338" i="21"/>
  <c r="I3339" i="21"/>
  <c r="I3340" i="21"/>
  <c r="I3341" i="21"/>
  <c r="I3342" i="21"/>
  <c r="I3343" i="21"/>
  <c r="I3344" i="21"/>
  <c r="I3345" i="21"/>
  <c r="I3346" i="21"/>
  <c r="I3347" i="21"/>
  <c r="I3348" i="21"/>
  <c r="I3349" i="21"/>
  <c r="I3350" i="21"/>
  <c r="I3351" i="21"/>
  <c r="I3352" i="21"/>
  <c r="I3353" i="21"/>
  <c r="I3354" i="21"/>
  <c r="I3355" i="21"/>
  <c r="I3356" i="21"/>
  <c r="I3357" i="21"/>
  <c r="I3358" i="21"/>
  <c r="I3359" i="21"/>
  <c r="I3360" i="21"/>
  <c r="I3361" i="21"/>
  <c r="I3362" i="21"/>
  <c r="I3363" i="21"/>
  <c r="I3364" i="21"/>
  <c r="I3365" i="21"/>
  <c r="I3366" i="21"/>
  <c r="I3367" i="21"/>
  <c r="I3368" i="21"/>
  <c r="I3369" i="21"/>
  <c r="I3370" i="21"/>
  <c r="I3371" i="21"/>
  <c r="I3372" i="21"/>
  <c r="I3373" i="21"/>
  <c r="I3374" i="21"/>
  <c r="I3375" i="21"/>
  <c r="I3376" i="21"/>
  <c r="I3377" i="21"/>
  <c r="I3378" i="21"/>
  <c r="I3379" i="21"/>
  <c r="I3380" i="21"/>
  <c r="I3381" i="21"/>
  <c r="I3382" i="21"/>
  <c r="I3383" i="21"/>
  <c r="I3384" i="21"/>
  <c r="I3385" i="21"/>
  <c r="I3386" i="21"/>
  <c r="I3387" i="21"/>
  <c r="I3388" i="21"/>
  <c r="I3389" i="21"/>
  <c r="I3390" i="21"/>
  <c r="I3391" i="21"/>
  <c r="I3392" i="21"/>
  <c r="I3393" i="21"/>
  <c r="I3394" i="21"/>
  <c r="I3395" i="21"/>
  <c r="I3396" i="21"/>
  <c r="I3397" i="21"/>
  <c r="I3398" i="21"/>
  <c r="I3399" i="21"/>
  <c r="I3400" i="21"/>
  <c r="I3401" i="21"/>
  <c r="I3402" i="21"/>
  <c r="I3403" i="21"/>
  <c r="I3404" i="21"/>
  <c r="I3405" i="21"/>
  <c r="I3406" i="21"/>
  <c r="I3407" i="21"/>
  <c r="I3408" i="21"/>
  <c r="I3409" i="21"/>
  <c r="I3410" i="21"/>
  <c r="I3411" i="21"/>
  <c r="I3412" i="21"/>
  <c r="I3413" i="21"/>
  <c r="I3414" i="21"/>
  <c r="I3415" i="21"/>
  <c r="I3416" i="21"/>
  <c r="I3417" i="21"/>
  <c r="I3418" i="21"/>
  <c r="I3419" i="21"/>
  <c r="I3420" i="21"/>
  <c r="I3421" i="21"/>
  <c r="I3422" i="21"/>
  <c r="I3423" i="21"/>
  <c r="I3424" i="21"/>
  <c r="I3425" i="21"/>
  <c r="I3426" i="21"/>
  <c r="I3427" i="21"/>
  <c r="I3428" i="21"/>
  <c r="I3429" i="21"/>
  <c r="I3430" i="21"/>
  <c r="I3431" i="21"/>
  <c r="I3432" i="21"/>
  <c r="I3433" i="21"/>
  <c r="I3434" i="21"/>
  <c r="I3435" i="21"/>
  <c r="I3436" i="21"/>
  <c r="I3437" i="21"/>
  <c r="I3438" i="21"/>
  <c r="I3439" i="21"/>
  <c r="I3440" i="21"/>
  <c r="I3441" i="21"/>
  <c r="I3442" i="21"/>
  <c r="I3443" i="21"/>
  <c r="I3444" i="21"/>
  <c r="I3445" i="21"/>
  <c r="I3446" i="21"/>
  <c r="I3447" i="21"/>
  <c r="I3448" i="21"/>
  <c r="I3449" i="21"/>
  <c r="I3450" i="21"/>
  <c r="I3451" i="21"/>
  <c r="I3452" i="21"/>
  <c r="I3453" i="21"/>
  <c r="I3454" i="21"/>
  <c r="I3455" i="21"/>
  <c r="I3456" i="21"/>
  <c r="I3457" i="21"/>
  <c r="I3458" i="21"/>
  <c r="I3459" i="21"/>
  <c r="I3460" i="21"/>
  <c r="I3461" i="21"/>
  <c r="I3462" i="21"/>
  <c r="I3463" i="21"/>
  <c r="I3464" i="21"/>
  <c r="I3465" i="21"/>
  <c r="I3466" i="21"/>
  <c r="I3467" i="21"/>
  <c r="I3468" i="21"/>
  <c r="I3469" i="21"/>
  <c r="I3470" i="21"/>
  <c r="I3471" i="21"/>
  <c r="I3472" i="21"/>
  <c r="I3473" i="21"/>
  <c r="I3474" i="21"/>
  <c r="I3475" i="21"/>
  <c r="I3476" i="21"/>
  <c r="I3477" i="21"/>
  <c r="I3478" i="21"/>
  <c r="I3479" i="21"/>
  <c r="I3480" i="21"/>
  <c r="I3481" i="21"/>
  <c r="I3482" i="21"/>
  <c r="I3483" i="21"/>
  <c r="I3484" i="21"/>
  <c r="I3485" i="21"/>
  <c r="I3486" i="21"/>
  <c r="I3487" i="21"/>
  <c r="I3488" i="21"/>
  <c r="I3489" i="21"/>
  <c r="I3490" i="21"/>
  <c r="I3491" i="21"/>
  <c r="I3492" i="21"/>
  <c r="I3493" i="21"/>
  <c r="I3494" i="21"/>
  <c r="I3495" i="21"/>
  <c r="I3496" i="21"/>
  <c r="I3497" i="21"/>
  <c r="I3498" i="21"/>
  <c r="I3499" i="21"/>
  <c r="I3500" i="21"/>
  <c r="I3501" i="21"/>
  <c r="I3502" i="21"/>
  <c r="I3503" i="21"/>
  <c r="I3504" i="21"/>
  <c r="I3505" i="21"/>
  <c r="I3506" i="21"/>
  <c r="I3507" i="21"/>
  <c r="I3508" i="21"/>
  <c r="I3509" i="21"/>
  <c r="I3510" i="21"/>
  <c r="I3511" i="21"/>
  <c r="I3512" i="21"/>
  <c r="I3513" i="21"/>
  <c r="I3514" i="21"/>
  <c r="I3515" i="21"/>
  <c r="I3516" i="21"/>
  <c r="I3517" i="21"/>
  <c r="I3518" i="21"/>
  <c r="I3519" i="21"/>
  <c r="I3520" i="21"/>
  <c r="I3521" i="21"/>
  <c r="I3522" i="21"/>
  <c r="I3523" i="21"/>
  <c r="I3524" i="21"/>
  <c r="I3525" i="21"/>
  <c r="I3526" i="21"/>
  <c r="I3527" i="21"/>
  <c r="I3528" i="21"/>
  <c r="I3529" i="21"/>
  <c r="I3530" i="21"/>
  <c r="I3531" i="21"/>
  <c r="I3532" i="21"/>
  <c r="I3533" i="21"/>
  <c r="I3534" i="21"/>
  <c r="I3535" i="21"/>
  <c r="I3536" i="21"/>
  <c r="I3537" i="21"/>
  <c r="I3538" i="21"/>
  <c r="I3539" i="21"/>
  <c r="I3540" i="21"/>
  <c r="I3541" i="21"/>
  <c r="I3542" i="21"/>
  <c r="I3543" i="21"/>
  <c r="I3544" i="21"/>
  <c r="I3545" i="21"/>
  <c r="I3546" i="21"/>
  <c r="I3547" i="21"/>
  <c r="I3548" i="21"/>
  <c r="I3549" i="21"/>
  <c r="I3550" i="21"/>
  <c r="I3551" i="21"/>
  <c r="I3552" i="21"/>
  <c r="I3553" i="21"/>
  <c r="I3554" i="21"/>
  <c r="I3555" i="21"/>
  <c r="I3556" i="21"/>
  <c r="I3557" i="21"/>
  <c r="I3558" i="21"/>
  <c r="I3559" i="21"/>
  <c r="I3560" i="21"/>
  <c r="I3561" i="21"/>
  <c r="I3562" i="21"/>
  <c r="I3563" i="21"/>
  <c r="I3564" i="21"/>
  <c r="I3565" i="21"/>
  <c r="I3566" i="21"/>
  <c r="I3567" i="21"/>
  <c r="I3568" i="21"/>
  <c r="I3569" i="21"/>
  <c r="I3570" i="21"/>
  <c r="I3571" i="21"/>
  <c r="I3572" i="21"/>
  <c r="I3573" i="21"/>
  <c r="I3574" i="21"/>
  <c r="I3575" i="21"/>
  <c r="I3576" i="21"/>
  <c r="I3577" i="21"/>
  <c r="I3578" i="21"/>
  <c r="I3579" i="21"/>
  <c r="I3580" i="21"/>
  <c r="I3581" i="21"/>
  <c r="I3582" i="21"/>
  <c r="I3583" i="21"/>
  <c r="I3584" i="21"/>
  <c r="I3585" i="21"/>
  <c r="I3586" i="21"/>
  <c r="I3587" i="21"/>
  <c r="I3588" i="21"/>
  <c r="I3589" i="21"/>
  <c r="I3590" i="21"/>
  <c r="I3591" i="21"/>
  <c r="I3592" i="21"/>
  <c r="I3593" i="21"/>
  <c r="I3594" i="21"/>
  <c r="I3595" i="21"/>
  <c r="I3596" i="21"/>
  <c r="I3597" i="21"/>
  <c r="I3598" i="21"/>
  <c r="I3599" i="21"/>
  <c r="I3600" i="21"/>
  <c r="I3601" i="21"/>
  <c r="I3602" i="21"/>
  <c r="I3603" i="21"/>
  <c r="I3604" i="21"/>
  <c r="I3605" i="21"/>
  <c r="I3606" i="21"/>
  <c r="I3607" i="21"/>
  <c r="I3608" i="21"/>
  <c r="I3609" i="21"/>
  <c r="I3610" i="21"/>
  <c r="I3611" i="21"/>
  <c r="I3612" i="21"/>
  <c r="I3613" i="21"/>
  <c r="I3614" i="21"/>
  <c r="I3615" i="21"/>
  <c r="I3616" i="21"/>
  <c r="I3617" i="21"/>
  <c r="I3618" i="21"/>
  <c r="I3619" i="21"/>
  <c r="I3620" i="21"/>
  <c r="I3621" i="21"/>
  <c r="I3622" i="21"/>
  <c r="I3623" i="21"/>
  <c r="I3624" i="21"/>
  <c r="I3625" i="21"/>
  <c r="I3626" i="21"/>
  <c r="I3627" i="21"/>
  <c r="I3628" i="21"/>
  <c r="I3629" i="21"/>
  <c r="I3630" i="21"/>
  <c r="I3631" i="21"/>
  <c r="I3632" i="21"/>
  <c r="I3633" i="21"/>
  <c r="I3634" i="21"/>
  <c r="I3635" i="21"/>
  <c r="I3636" i="21"/>
  <c r="I3637" i="21"/>
  <c r="I3638" i="21"/>
  <c r="I3639" i="21"/>
  <c r="I3640" i="21"/>
  <c r="I3641" i="21"/>
  <c r="I3642" i="21"/>
  <c r="I3643" i="21"/>
  <c r="I3644" i="21"/>
  <c r="I3645" i="21"/>
  <c r="I3646" i="21"/>
  <c r="I3647" i="21"/>
  <c r="I3648" i="21"/>
  <c r="I3649" i="21"/>
  <c r="I3650" i="21"/>
  <c r="I3651" i="21"/>
  <c r="I3652" i="21"/>
  <c r="I3653" i="21"/>
  <c r="I3654" i="21"/>
  <c r="I3655" i="21"/>
  <c r="I3656" i="21"/>
  <c r="I3657" i="21"/>
  <c r="I3658" i="21"/>
  <c r="I3659" i="21"/>
  <c r="I3660" i="21"/>
  <c r="I3661" i="21"/>
  <c r="I3662" i="21"/>
  <c r="I3663" i="21"/>
  <c r="I3664" i="21"/>
  <c r="I3665" i="21"/>
  <c r="I3666" i="21"/>
  <c r="I3667" i="21"/>
  <c r="I3668" i="21"/>
  <c r="I3669" i="21"/>
  <c r="I3670" i="21"/>
  <c r="I3671" i="21"/>
  <c r="I3672" i="21"/>
  <c r="I3673" i="21"/>
  <c r="I3674" i="21"/>
  <c r="I3675" i="21"/>
  <c r="I3676" i="21"/>
  <c r="I3677" i="21"/>
  <c r="I3678" i="21"/>
  <c r="I3679" i="21"/>
  <c r="I3680" i="21"/>
  <c r="I3681" i="21"/>
  <c r="I3682" i="21"/>
  <c r="I3683" i="21"/>
  <c r="I3684" i="21"/>
  <c r="I3685" i="21"/>
  <c r="I3686" i="21"/>
  <c r="I3687" i="21"/>
  <c r="I3688" i="21"/>
  <c r="I3689" i="21"/>
  <c r="I3690" i="21"/>
  <c r="I3691" i="21"/>
  <c r="I3692" i="21"/>
  <c r="I3693" i="21"/>
  <c r="I3694" i="21"/>
  <c r="I3695" i="21"/>
  <c r="I3696" i="21"/>
  <c r="I3697" i="21"/>
  <c r="I3698" i="21"/>
  <c r="I3699" i="21"/>
  <c r="I3700" i="21"/>
  <c r="I3701" i="21"/>
  <c r="I3702" i="21"/>
  <c r="I3703" i="21"/>
  <c r="I3704" i="21"/>
  <c r="I3705" i="21"/>
  <c r="I3706" i="21"/>
  <c r="I3707" i="21"/>
  <c r="I3708" i="21"/>
  <c r="I3709" i="21"/>
  <c r="I3710" i="21"/>
  <c r="I3711" i="21"/>
  <c r="I3712" i="21"/>
  <c r="I3713" i="21"/>
  <c r="I3714" i="21"/>
  <c r="I3715" i="21"/>
  <c r="I3716" i="21"/>
  <c r="I3717" i="21"/>
  <c r="I3718" i="21"/>
  <c r="I3719" i="21"/>
  <c r="I3720" i="21"/>
  <c r="I3721" i="21"/>
  <c r="I3722" i="21"/>
  <c r="I3723" i="21"/>
  <c r="I3724" i="21"/>
  <c r="I3725" i="21"/>
  <c r="I3726" i="21"/>
  <c r="I3727" i="21"/>
  <c r="I3728" i="21"/>
  <c r="I3729" i="21"/>
  <c r="I3730" i="21"/>
  <c r="I3731" i="21"/>
  <c r="I3732" i="21"/>
  <c r="I3733" i="21"/>
  <c r="I3734" i="21"/>
  <c r="I3735" i="21"/>
  <c r="I3736" i="21"/>
  <c r="I3737" i="21"/>
  <c r="I3738" i="21"/>
  <c r="I3739" i="21"/>
  <c r="I3740" i="21"/>
  <c r="I3741" i="21"/>
  <c r="I3742" i="21"/>
  <c r="I3743" i="21"/>
  <c r="I3744" i="21"/>
  <c r="I3745" i="21"/>
  <c r="I3746" i="21"/>
  <c r="I3747" i="21"/>
  <c r="I3748" i="21"/>
  <c r="I3749" i="21"/>
  <c r="I3750" i="21"/>
  <c r="I3751" i="21"/>
  <c r="I3752" i="21"/>
  <c r="I3753" i="21"/>
  <c r="I3754" i="21"/>
  <c r="I3755" i="21"/>
  <c r="I3756" i="21"/>
  <c r="I3757" i="21"/>
  <c r="I3758" i="21"/>
  <c r="I3759" i="21"/>
  <c r="I3760" i="21"/>
  <c r="I3761" i="21"/>
  <c r="I3762" i="21"/>
  <c r="I3763" i="21"/>
  <c r="I3764" i="21"/>
  <c r="I3765" i="21"/>
  <c r="I3766" i="21"/>
  <c r="I3767" i="21"/>
  <c r="I3768" i="21"/>
  <c r="I3769" i="21"/>
  <c r="I3770" i="21"/>
  <c r="I3771" i="21"/>
  <c r="I3772" i="21"/>
  <c r="I3773" i="21"/>
  <c r="I3774" i="21"/>
  <c r="I3775" i="21"/>
  <c r="I3776" i="21"/>
  <c r="I3777" i="21"/>
  <c r="I3778" i="21"/>
  <c r="I3779" i="21"/>
  <c r="I3780" i="21"/>
  <c r="I3781" i="21"/>
  <c r="I3782" i="21"/>
  <c r="I3783" i="21"/>
  <c r="I3784" i="21"/>
  <c r="I3785" i="21"/>
  <c r="I3786" i="21"/>
  <c r="I3787" i="21"/>
  <c r="I3788" i="21"/>
  <c r="I3789" i="21"/>
  <c r="I3790" i="21"/>
  <c r="I3791" i="21"/>
  <c r="I3792" i="21"/>
  <c r="I3793" i="21"/>
  <c r="I3794" i="21"/>
  <c r="I3795" i="21"/>
  <c r="I3796" i="21"/>
  <c r="I3797" i="21"/>
  <c r="I3798" i="21"/>
  <c r="I3799" i="21"/>
  <c r="I3800" i="21"/>
  <c r="I3801" i="21"/>
  <c r="I3802" i="21"/>
  <c r="I3803" i="21"/>
  <c r="I3804" i="21"/>
  <c r="I3805" i="21"/>
  <c r="I3806" i="21"/>
  <c r="I3807" i="21"/>
  <c r="I3808" i="21"/>
  <c r="I3809" i="21"/>
  <c r="I3810" i="21"/>
  <c r="I3811" i="21"/>
  <c r="I3812" i="21"/>
  <c r="I3813" i="21"/>
  <c r="I3814" i="21"/>
  <c r="I3815" i="21"/>
  <c r="I3816" i="21"/>
  <c r="I3817" i="21"/>
  <c r="I3818" i="21"/>
  <c r="I3819" i="21"/>
  <c r="I3820" i="21"/>
  <c r="I3821" i="21"/>
  <c r="I3822" i="21"/>
  <c r="I3823" i="21"/>
  <c r="I3824" i="21"/>
  <c r="I3825" i="21"/>
  <c r="I3826" i="21"/>
  <c r="I3827" i="21"/>
  <c r="I3828" i="21"/>
  <c r="I3829" i="21"/>
  <c r="I3830" i="21"/>
  <c r="I3831" i="21"/>
  <c r="I3832" i="21"/>
  <c r="I3833" i="21"/>
  <c r="I3834" i="21"/>
  <c r="I3835" i="21"/>
  <c r="I3836" i="21"/>
  <c r="I3837" i="21"/>
  <c r="I3838" i="21"/>
  <c r="I3839" i="21"/>
  <c r="I3840" i="21"/>
  <c r="I3841" i="21"/>
  <c r="I3842" i="21"/>
  <c r="I3843" i="21"/>
  <c r="I3844" i="21"/>
  <c r="I3845" i="21"/>
  <c r="I3846" i="21"/>
  <c r="I3847" i="21"/>
  <c r="I3848" i="21"/>
  <c r="I3849" i="21"/>
  <c r="I3850" i="21"/>
  <c r="I3851" i="21"/>
  <c r="I3852" i="21"/>
  <c r="I3853" i="21"/>
  <c r="I3854" i="21"/>
  <c r="I3855" i="21"/>
  <c r="I3856" i="21"/>
  <c r="I3857" i="21"/>
  <c r="I3858" i="21"/>
  <c r="I3859" i="21"/>
  <c r="I3860" i="21"/>
  <c r="I3861" i="21"/>
  <c r="I3862" i="21"/>
  <c r="I3863" i="21"/>
  <c r="I3864" i="21"/>
  <c r="I3865" i="21"/>
  <c r="I3866" i="21"/>
  <c r="I3867" i="21"/>
  <c r="I3868" i="21"/>
  <c r="I3869" i="21"/>
  <c r="I3870" i="21"/>
  <c r="I3871" i="21"/>
  <c r="I3872" i="21"/>
  <c r="I3873" i="21"/>
  <c r="I3874" i="21"/>
  <c r="I3875" i="21"/>
  <c r="I3876" i="21"/>
  <c r="I3877" i="21"/>
  <c r="I3878" i="21"/>
  <c r="I3879" i="21"/>
  <c r="I3880" i="21"/>
  <c r="I3881" i="21"/>
  <c r="I3882" i="21"/>
  <c r="I3883" i="21"/>
  <c r="I3884" i="21"/>
  <c r="I3885" i="21"/>
  <c r="I3886" i="21"/>
  <c r="I3887" i="21"/>
  <c r="I3888" i="21"/>
  <c r="I3889" i="21"/>
  <c r="I3890" i="21"/>
  <c r="I3891" i="21"/>
  <c r="I3892" i="21"/>
  <c r="I3893" i="21"/>
  <c r="I3894" i="21"/>
  <c r="I3895" i="21"/>
  <c r="I3896" i="21"/>
  <c r="I3897" i="21"/>
  <c r="I3898" i="21"/>
  <c r="I3899" i="21"/>
  <c r="I3900" i="21"/>
  <c r="I3901" i="21"/>
  <c r="I3902" i="21"/>
  <c r="I3903" i="21"/>
  <c r="I3904" i="21"/>
  <c r="I3905" i="21"/>
  <c r="I3906" i="21"/>
  <c r="I3907" i="21"/>
  <c r="I3908" i="21"/>
  <c r="I3909" i="21"/>
  <c r="I3910" i="21"/>
  <c r="I3911" i="21"/>
  <c r="I3912" i="21"/>
  <c r="I3913" i="21"/>
  <c r="I3914" i="21"/>
  <c r="I3915" i="21"/>
  <c r="I3916" i="21"/>
  <c r="I3917" i="21"/>
  <c r="I3918" i="21"/>
  <c r="I3919" i="21"/>
  <c r="I3920" i="21"/>
  <c r="I3921" i="21"/>
  <c r="I3922" i="21"/>
  <c r="I3923" i="21"/>
  <c r="I3924" i="21"/>
  <c r="I3925" i="21"/>
  <c r="I3926" i="21"/>
  <c r="I3927" i="21"/>
  <c r="I3928" i="21"/>
  <c r="I3929" i="21"/>
  <c r="I3930" i="21"/>
  <c r="I3931" i="21"/>
  <c r="I3932" i="21"/>
  <c r="I3933" i="21"/>
  <c r="I3934" i="21"/>
  <c r="I3935" i="21"/>
  <c r="I3936" i="21"/>
  <c r="I3937" i="21"/>
  <c r="I3938" i="21"/>
  <c r="I3939" i="21"/>
  <c r="I3940" i="21"/>
  <c r="I3941" i="21"/>
  <c r="I3942" i="21"/>
  <c r="I3943" i="21"/>
  <c r="I3944" i="21"/>
  <c r="I3945" i="21"/>
  <c r="I3946" i="21"/>
  <c r="I3947" i="21"/>
  <c r="I3948" i="21"/>
  <c r="I3949" i="21"/>
  <c r="I3950" i="21"/>
  <c r="I3951" i="21"/>
  <c r="I3952" i="21"/>
  <c r="I3953" i="21"/>
  <c r="I3954" i="21"/>
  <c r="I3955" i="21"/>
  <c r="I3956" i="21"/>
  <c r="I3957" i="21"/>
  <c r="I3958" i="21"/>
  <c r="I3959" i="21"/>
  <c r="I3960" i="21"/>
  <c r="I3961" i="21"/>
  <c r="I3962" i="21"/>
  <c r="I3963" i="21"/>
  <c r="I3964" i="21"/>
  <c r="I3965" i="21"/>
  <c r="I3966" i="21"/>
  <c r="I3967" i="21"/>
  <c r="I3968" i="21"/>
  <c r="I3969" i="21"/>
  <c r="I3970" i="21"/>
  <c r="I3971" i="21"/>
  <c r="I3972" i="21"/>
  <c r="I3973" i="21"/>
  <c r="I3974" i="21"/>
  <c r="I3975" i="21"/>
  <c r="I3976" i="21"/>
  <c r="I3977" i="21"/>
  <c r="I3978" i="21"/>
  <c r="I3979" i="21"/>
  <c r="I3980" i="21"/>
  <c r="I3981" i="21"/>
  <c r="I3982" i="21"/>
  <c r="I3983" i="21"/>
  <c r="I3984" i="21"/>
  <c r="I3985" i="21"/>
  <c r="I3986" i="21"/>
  <c r="I3987" i="21"/>
  <c r="I3988" i="21"/>
  <c r="I3989" i="21"/>
  <c r="I3990" i="21"/>
  <c r="I3991" i="21"/>
  <c r="I3992" i="21"/>
  <c r="I3993" i="21"/>
  <c r="I3994" i="21"/>
  <c r="I3995" i="21"/>
  <c r="I3996" i="21"/>
  <c r="I3997" i="21"/>
  <c r="I3998" i="21"/>
  <c r="I3999" i="21"/>
  <c r="I4000" i="21"/>
  <c r="I4001" i="21"/>
  <c r="I4002" i="21"/>
  <c r="I4003" i="21"/>
  <c r="I4004" i="21"/>
  <c r="I4005" i="21"/>
  <c r="I4006" i="21"/>
  <c r="I4007" i="21"/>
  <c r="I4008" i="21"/>
  <c r="I4009" i="21"/>
  <c r="I4010" i="21"/>
  <c r="I4011" i="21"/>
  <c r="I4012" i="21"/>
  <c r="I4013" i="21"/>
  <c r="I4014" i="21"/>
  <c r="I4015" i="21"/>
  <c r="I4016" i="21"/>
  <c r="I4017" i="21"/>
  <c r="I4018" i="21"/>
  <c r="I4019" i="21"/>
  <c r="I4020" i="21"/>
  <c r="I4021" i="21"/>
  <c r="I4022" i="21"/>
  <c r="I4023" i="21"/>
  <c r="I4024" i="21"/>
  <c r="I4025" i="21"/>
  <c r="I4026" i="21"/>
  <c r="I4027" i="21"/>
  <c r="I4028" i="21"/>
  <c r="I4029" i="21"/>
  <c r="I4030" i="21"/>
  <c r="I4031" i="21"/>
  <c r="I4032" i="21"/>
  <c r="I4033" i="21"/>
  <c r="I4034" i="21"/>
  <c r="I4035" i="21"/>
  <c r="I4036" i="21"/>
  <c r="I4037" i="21"/>
  <c r="I4038" i="21"/>
  <c r="I4039" i="21"/>
  <c r="I4040" i="21"/>
  <c r="I4041" i="21"/>
  <c r="I4042" i="21"/>
  <c r="I4043" i="21"/>
  <c r="I4044" i="21"/>
  <c r="I4045" i="21"/>
  <c r="I4046" i="21"/>
  <c r="I4047" i="21"/>
  <c r="I4048" i="21"/>
  <c r="I4049" i="21"/>
  <c r="I4050" i="21"/>
  <c r="I4051" i="21"/>
  <c r="I4052" i="21"/>
  <c r="I4053" i="21"/>
  <c r="I4054" i="21"/>
  <c r="I4055" i="21"/>
  <c r="I4056" i="21"/>
  <c r="I4057" i="21"/>
  <c r="I4058" i="21"/>
  <c r="I4059" i="21"/>
  <c r="I4060" i="21"/>
  <c r="I4061" i="21"/>
  <c r="I4062" i="21"/>
  <c r="I4063" i="21"/>
  <c r="I4064" i="21"/>
  <c r="I4065" i="21"/>
  <c r="I4066" i="21"/>
  <c r="I4067" i="21"/>
  <c r="I4068" i="21"/>
  <c r="I4069" i="21"/>
  <c r="I4070" i="21"/>
  <c r="I4071" i="21"/>
  <c r="I4072" i="21"/>
  <c r="I4073" i="21"/>
  <c r="I4074" i="21"/>
  <c r="I4075" i="21"/>
  <c r="I4076" i="21"/>
  <c r="I4077" i="21"/>
  <c r="I4078" i="21"/>
  <c r="I4079" i="21"/>
  <c r="I4080" i="21"/>
  <c r="I4081" i="21"/>
  <c r="I4082" i="21"/>
  <c r="I4083" i="21"/>
  <c r="I4084" i="21"/>
  <c r="I4085" i="21"/>
  <c r="I4086" i="21"/>
  <c r="I4087" i="21"/>
  <c r="I4088" i="21"/>
  <c r="I4089" i="21"/>
  <c r="I4090" i="21"/>
  <c r="I4091" i="21"/>
  <c r="I4092" i="21"/>
  <c r="I4093" i="21"/>
  <c r="I4094" i="21"/>
  <c r="I4095" i="21"/>
  <c r="I4096" i="21"/>
  <c r="I4097" i="21"/>
  <c r="I4098" i="21"/>
  <c r="I4099" i="21"/>
  <c r="I4100" i="21"/>
  <c r="I4101" i="21"/>
  <c r="I4102" i="21"/>
  <c r="I4103" i="21"/>
  <c r="I4104" i="21"/>
  <c r="I4105" i="21"/>
  <c r="I4106" i="21"/>
  <c r="I4107" i="21"/>
  <c r="I4108" i="21"/>
  <c r="I4109" i="21"/>
  <c r="I4110" i="21"/>
  <c r="I4111" i="21"/>
  <c r="I4112" i="21"/>
  <c r="I4113" i="21"/>
  <c r="I4114" i="21"/>
  <c r="I4115" i="21"/>
  <c r="I4116" i="21"/>
  <c r="I4117" i="21"/>
  <c r="I4118" i="21"/>
  <c r="I4119" i="21"/>
  <c r="I4120" i="21"/>
  <c r="I4121" i="21"/>
  <c r="I4122" i="21"/>
  <c r="I4123" i="21"/>
  <c r="I4124" i="21"/>
  <c r="I4125" i="21"/>
  <c r="I4126" i="21"/>
  <c r="I4127" i="21"/>
  <c r="I4128" i="21"/>
  <c r="I4129" i="21"/>
  <c r="I4130" i="21"/>
  <c r="I4131" i="21"/>
  <c r="I4132" i="21"/>
  <c r="I4133" i="21"/>
  <c r="I4134" i="21"/>
  <c r="I4135" i="21"/>
  <c r="I4136" i="21"/>
  <c r="I4137" i="21"/>
  <c r="I4138" i="21"/>
  <c r="I4139" i="21"/>
  <c r="I4140" i="21"/>
  <c r="I4141" i="21"/>
  <c r="I4142" i="21"/>
  <c r="I4143" i="21"/>
  <c r="I4144" i="21"/>
  <c r="I4145" i="21"/>
  <c r="I4146" i="21"/>
  <c r="I4147" i="21"/>
  <c r="I4148" i="21"/>
  <c r="I4149" i="21"/>
  <c r="I4150" i="21"/>
  <c r="I4151" i="21"/>
  <c r="I4152" i="21"/>
  <c r="I4153" i="21"/>
  <c r="I4154" i="21"/>
  <c r="I4155" i="21"/>
  <c r="I4156" i="21"/>
  <c r="I4157" i="21"/>
  <c r="I4158" i="21"/>
  <c r="I4159" i="21"/>
  <c r="I4160" i="21"/>
  <c r="I4161" i="21"/>
  <c r="I4162" i="21"/>
  <c r="I4163" i="21"/>
  <c r="I4164" i="21"/>
  <c r="I4165" i="21"/>
  <c r="I4166" i="21"/>
  <c r="I4167" i="21"/>
  <c r="I4168" i="21"/>
  <c r="I4169" i="21"/>
  <c r="I4170" i="21"/>
  <c r="I4171" i="21"/>
  <c r="I4172" i="21"/>
  <c r="I4173" i="21"/>
  <c r="I4174" i="21"/>
  <c r="I4175" i="21"/>
  <c r="I4176" i="21"/>
  <c r="I4177" i="21"/>
  <c r="I4178" i="21"/>
  <c r="I4179" i="21"/>
  <c r="I4180" i="21"/>
  <c r="I4181" i="21"/>
  <c r="I4182" i="21"/>
  <c r="I4183" i="21"/>
  <c r="I4184" i="21"/>
  <c r="I4185" i="21"/>
  <c r="I4186" i="21"/>
  <c r="I4187" i="21"/>
  <c r="I4188" i="21"/>
  <c r="I4189" i="21"/>
  <c r="I4190" i="21"/>
  <c r="I4191" i="21"/>
  <c r="I4192" i="21"/>
  <c r="I4193" i="21"/>
  <c r="I4194" i="21"/>
  <c r="I4195" i="21"/>
  <c r="I4196" i="21"/>
  <c r="I4197" i="21"/>
  <c r="I4198" i="21"/>
  <c r="I4199" i="21"/>
  <c r="I4200" i="21"/>
  <c r="I4201" i="21"/>
  <c r="I4202" i="21"/>
  <c r="I4203" i="21"/>
  <c r="I4204" i="21"/>
  <c r="I4205" i="21"/>
  <c r="I4206" i="21"/>
  <c r="I4207" i="21"/>
  <c r="I4208" i="21"/>
  <c r="I4209" i="21"/>
  <c r="I4210" i="21"/>
  <c r="I4211" i="21"/>
  <c r="I4212" i="21"/>
  <c r="I4213" i="21"/>
  <c r="I4214" i="21"/>
  <c r="I4215" i="21"/>
  <c r="I4216" i="21"/>
  <c r="I4217" i="21"/>
  <c r="I4218" i="21"/>
  <c r="I4219" i="21"/>
  <c r="I4220" i="21"/>
  <c r="I4221" i="21"/>
  <c r="I4222" i="21"/>
  <c r="I4223" i="21"/>
  <c r="I4224" i="21"/>
  <c r="I4225" i="21"/>
  <c r="I4226" i="21"/>
  <c r="I4227" i="21"/>
  <c r="I4228" i="21"/>
  <c r="I4229" i="21"/>
  <c r="I4230" i="21"/>
  <c r="I4231" i="21"/>
  <c r="I4232" i="21"/>
  <c r="I4233" i="21"/>
  <c r="I4234" i="21"/>
  <c r="I4235" i="21"/>
  <c r="I4236" i="21"/>
  <c r="I4237" i="21"/>
  <c r="I4238" i="21"/>
  <c r="I4239" i="21"/>
  <c r="I4240" i="21"/>
  <c r="I4241" i="21"/>
  <c r="I4242" i="21"/>
  <c r="I4243" i="21"/>
  <c r="I4244" i="21"/>
  <c r="I4245" i="21"/>
  <c r="I4246" i="21"/>
  <c r="I4247" i="21"/>
  <c r="I4248" i="21"/>
  <c r="I4249" i="21"/>
  <c r="I4250" i="21"/>
  <c r="I4251" i="21"/>
  <c r="I4252" i="21"/>
  <c r="I4253" i="21"/>
  <c r="I4254" i="21"/>
  <c r="I4255" i="21"/>
  <c r="I4256" i="21"/>
  <c r="I4257" i="21"/>
  <c r="I4258" i="21"/>
  <c r="I4259" i="21"/>
  <c r="I4260" i="21"/>
  <c r="I4261" i="21"/>
  <c r="I4262" i="21"/>
  <c r="I4263" i="21"/>
  <c r="I4264" i="21"/>
  <c r="I4265" i="21"/>
  <c r="I4266" i="21"/>
  <c r="I4267" i="21"/>
  <c r="I4268" i="21"/>
  <c r="I4269" i="21"/>
  <c r="I4270" i="21"/>
  <c r="I4271" i="21"/>
  <c r="I4272" i="21"/>
  <c r="I4273" i="21"/>
  <c r="I4274" i="21"/>
  <c r="I4275" i="21"/>
  <c r="I4276" i="21"/>
  <c r="I4277" i="21"/>
  <c r="I4278" i="21"/>
  <c r="I4279" i="21"/>
  <c r="I4280" i="21"/>
  <c r="I4281" i="21"/>
  <c r="I4282" i="21"/>
  <c r="I4283" i="21"/>
  <c r="I4284" i="21"/>
  <c r="I4285" i="21"/>
  <c r="I4286" i="21"/>
  <c r="I4287" i="21"/>
  <c r="I4288" i="21"/>
  <c r="I4289" i="21"/>
  <c r="I4290" i="21"/>
  <c r="I4291" i="21"/>
  <c r="I4292" i="21"/>
  <c r="I4293" i="21"/>
  <c r="I4294" i="21"/>
  <c r="I4295" i="21"/>
  <c r="I4296" i="21"/>
  <c r="I4297" i="21"/>
  <c r="I4298" i="21"/>
  <c r="I4299" i="21"/>
  <c r="I4300" i="21"/>
  <c r="I4301" i="21"/>
  <c r="I4302" i="21"/>
  <c r="I4303" i="21"/>
  <c r="I4304" i="21"/>
  <c r="I4305" i="21"/>
  <c r="I4306" i="21"/>
  <c r="I4307" i="21"/>
  <c r="I4308" i="21"/>
  <c r="I4309" i="21"/>
  <c r="I4310" i="21"/>
  <c r="I4311" i="21"/>
  <c r="I4312" i="21"/>
  <c r="I4313" i="21"/>
  <c r="I4314" i="21"/>
  <c r="I4315" i="21"/>
  <c r="I4316" i="21"/>
  <c r="I4317" i="21"/>
  <c r="I4318" i="21"/>
  <c r="I4319" i="21"/>
  <c r="I4320" i="21"/>
  <c r="I4321" i="21"/>
  <c r="I4322" i="21"/>
  <c r="I4323" i="21"/>
  <c r="I4324" i="21"/>
  <c r="I4325" i="21"/>
  <c r="I4326" i="21"/>
  <c r="I4327" i="21"/>
  <c r="I4328" i="21"/>
  <c r="I4329" i="21"/>
  <c r="I4330" i="21"/>
  <c r="I4331" i="21"/>
  <c r="I4332" i="21"/>
  <c r="I4333" i="21"/>
  <c r="I4334" i="21"/>
  <c r="I4335" i="21"/>
  <c r="I4336" i="21"/>
  <c r="I4337" i="21"/>
  <c r="I4338" i="21"/>
  <c r="I4339" i="21"/>
  <c r="I4340" i="21"/>
  <c r="I4341" i="21"/>
  <c r="I4342" i="21"/>
  <c r="I4343" i="21"/>
  <c r="I4344" i="21"/>
  <c r="I4345" i="21"/>
  <c r="I4346" i="21"/>
  <c r="I4347" i="21"/>
  <c r="I4348" i="21"/>
  <c r="I4349" i="21"/>
  <c r="I4350" i="21"/>
  <c r="I4351" i="21"/>
  <c r="I4352" i="21"/>
  <c r="I4353" i="21"/>
  <c r="I4354" i="21"/>
  <c r="I4355" i="21"/>
  <c r="I4356" i="21"/>
  <c r="I4357" i="21"/>
  <c r="I4358" i="21"/>
  <c r="I4359" i="21"/>
  <c r="I4360" i="21"/>
  <c r="I4361" i="21"/>
  <c r="I4362" i="21"/>
  <c r="I4363" i="21"/>
  <c r="I4364" i="21"/>
  <c r="I4365" i="21"/>
  <c r="I4366" i="21"/>
  <c r="I4367" i="21"/>
  <c r="I4368" i="21"/>
  <c r="I4369" i="21"/>
  <c r="I4370" i="21"/>
  <c r="I4371" i="21"/>
  <c r="I4372" i="21"/>
  <c r="I4373" i="21"/>
  <c r="I4374" i="21"/>
  <c r="I4375" i="21"/>
  <c r="I4376" i="21"/>
  <c r="I4377" i="21"/>
  <c r="I4378" i="21"/>
  <c r="I4379" i="21"/>
  <c r="I4380" i="21"/>
  <c r="I4381" i="21"/>
  <c r="I4382" i="21"/>
  <c r="I4383" i="21"/>
  <c r="I4384" i="21"/>
  <c r="I4385" i="21"/>
  <c r="I4386" i="21"/>
  <c r="I4387" i="21"/>
  <c r="I4388" i="21"/>
  <c r="I4389" i="21"/>
  <c r="I4390" i="21"/>
  <c r="I4391" i="21"/>
  <c r="I4392" i="21"/>
  <c r="I4393" i="21"/>
  <c r="I4394" i="21"/>
  <c r="I4395" i="21"/>
  <c r="I4396" i="21"/>
  <c r="I4397" i="21"/>
  <c r="I4398" i="21"/>
  <c r="I4399" i="21"/>
  <c r="I4400" i="21"/>
  <c r="I4401" i="21"/>
  <c r="I4402" i="21"/>
  <c r="I4403" i="21"/>
  <c r="I4404" i="21"/>
  <c r="I4405" i="21"/>
  <c r="I4406" i="21"/>
  <c r="I4407" i="21"/>
  <c r="I4408" i="21"/>
  <c r="I4409" i="21"/>
  <c r="I4410" i="21"/>
  <c r="I4411" i="21"/>
  <c r="I4412" i="21"/>
  <c r="I4413" i="21"/>
  <c r="I4414" i="21"/>
  <c r="I4415" i="21"/>
  <c r="I4416" i="21"/>
  <c r="I4417" i="21"/>
  <c r="I4418" i="21"/>
  <c r="I4419" i="21"/>
  <c r="I4420" i="21"/>
  <c r="I4421" i="21"/>
  <c r="I4422" i="21"/>
  <c r="I4423" i="21"/>
  <c r="I4424" i="21"/>
  <c r="I4425" i="21"/>
  <c r="I4426" i="21"/>
  <c r="I4427" i="21"/>
  <c r="I4428" i="21"/>
  <c r="I4429" i="21"/>
  <c r="I4430" i="21"/>
  <c r="I4431" i="21"/>
  <c r="I4432" i="21"/>
  <c r="I4433" i="21"/>
  <c r="I4434" i="21"/>
  <c r="I4435" i="21"/>
  <c r="I4436" i="21"/>
  <c r="I4437" i="21"/>
  <c r="I4438" i="21"/>
  <c r="I4439" i="21"/>
  <c r="I4440" i="21"/>
  <c r="I4441" i="21"/>
  <c r="I4442" i="21"/>
  <c r="I4443" i="21"/>
  <c r="I4444" i="21"/>
  <c r="I4445" i="21"/>
  <c r="I4446" i="21"/>
  <c r="I4447" i="21"/>
  <c r="I4448" i="21"/>
  <c r="I4449" i="21"/>
  <c r="I4450" i="21"/>
  <c r="I4451" i="21"/>
  <c r="I4452" i="21"/>
  <c r="I4453" i="21"/>
  <c r="I4454" i="21"/>
  <c r="I4455" i="21"/>
  <c r="I4456" i="21"/>
  <c r="I4457" i="21"/>
  <c r="I4458" i="21"/>
  <c r="I4459" i="21"/>
  <c r="I4460" i="21"/>
  <c r="I4461" i="21"/>
  <c r="I4462" i="21"/>
  <c r="I4463" i="21"/>
  <c r="I4464" i="21"/>
  <c r="I4465" i="21"/>
  <c r="I4466" i="21"/>
  <c r="I4467" i="21"/>
  <c r="I4468" i="21"/>
  <c r="I4469" i="21"/>
  <c r="I4470" i="21"/>
  <c r="I4471" i="21"/>
  <c r="I4472" i="21"/>
  <c r="I4473" i="21"/>
  <c r="I4474" i="21"/>
  <c r="I4475" i="21"/>
  <c r="I4476" i="21"/>
  <c r="I4477" i="21"/>
  <c r="I4478" i="21"/>
  <c r="I4479" i="21"/>
  <c r="I4480" i="21"/>
  <c r="I4481" i="21"/>
  <c r="I4482" i="21"/>
  <c r="I4483" i="21"/>
  <c r="I4484" i="21"/>
  <c r="I4485" i="21"/>
  <c r="I4486" i="21"/>
  <c r="I4487" i="21"/>
  <c r="I4488" i="21"/>
  <c r="I4489" i="21"/>
  <c r="I4490" i="21"/>
  <c r="I4491" i="21"/>
  <c r="I4492" i="21"/>
  <c r="I4493" i="21"/>
  <c r="I4494" i="21"/>
  <c r="I4495" i="21"/>
  <c r="I4496" i="21"/>
  <c r="I4497" i="21"/>
  <c r="I4498" i="21"/>
  <c r="I4499" i="21"/>
  <c r="I4500" i="21"/>
  <c r="I4501" i="21"/>
  <c r="I4502" i="21"/>
  <c r="I4503" i="21"/>
  <c r="I4504" i="21"/>
  <c r="I4505" i="21"/>
  <c r="I4506" i="21"/>
  <c r="I4507" i="21"/>
  <c r="I4508" i="21"/>
  <c r="I4509" i="21"/>
  <c r="I4510" i="21"/>
  <c r="I4511" i="21"/>
  <c r="I4512" i="21"/>
  <c r="I4513" i="21"/>
  <c r="I4514" i="21"/>
  <c r="I4515" i="21"/>
  <c r="I4516" i="21"/>
  <c r="I4517" i="21"/>
  <c r="I4518" i="21"/>
  <c r="I4519" i="21"/>
  <c r="I4520" i="21"/>
  <c r="I4521" i="21"/>
  <c r="I4522" i="21"/>
  <c r="I4523" i="21"/>
  <c r="I4524" i="21"/>
  <c r="I4525" i="21"/>
  <c r="I4526" i="21"/>
  <c r="I4527" i="21"/>
  <c r="I4528" i="21"/>
  <c r="I4529" i="21"/>
  <c r="I4530" i="21"/>
  <c r="I4531" i="21"/>
  <c r="I4532" i="21"/>
  <c r="I4533" i="21"/>
  <c r="I4534" i="21"/>
  <c r="I4535" i="21"/>
  <c r="I4536" i="21"/>
  <c r="I4537" i="21"/>
  <c r="I4538" i="21"/>
  <c r="I4539" i="21"/>
  <c r="I4540" i="21"/>
  <c r="I4541" i="21"/>
  <c r="I4542" i="21"/>
  <c r="I4543" i="21"/>
  <c r="I4544" i="21"/>
  <c r="I4545" i="21"/>
  <c r="I4546" i="21"/>
  <c r="I4547" i="21"/>
  <c r="I4548" i="21"/>
  <c r="I4549" i="21"/>
  <c r="I4550" i="21"/>
  <c r="I4551" i="21"/>
  <c r="I4552" i="21"/>
  <c r="I4553" i="21"/>
  <c r="I4554" i="21"/>
  <c r="I4555" i="21"/>
  <c r="I4556" i="21"/>
  <c r="I4557" i="21"/>
  <c r="I4558" i="21"/>
  <c r="I4559" i="21"/>
  <c r="I4560" i="21"/>
  <c r="I4561" i="21"/>
  <c r="I4562" i="21"/>
  <c r="I4563" i="21"/>
  <c r="I4564" i="21"/>
  <c r="I4565" i="21"/>
  <c r="I4566" i="21"/>
  <c r="I4567" i="21"/>
  <c r="I4568" i="21"/>
  <c r="I4569" i="21"/>
  <c r="I4570" i="21"/>
  <c r="I4571" i="21"/>
  <c r="I4572" i="21"/>
  <c r="I4573" i="21"/>
  <c r="I4574" i="21"/>
  <c r="I4575" i="21"/>
  <c r="I4576" i="21"/>
  <c r="I4577" i="21"/>
  <c r="I4578" i="21"/>
  <c r="I4579" i="21"/>
  <c r="I4580" i="21"/>
  <c r="I4581" i="21"/>
  <c r="I4582" i="21"/>
  <c r="I4583" i="21"/>
  <c r="I4584" i="21"/>
  <c r="I4585" i="21"/>
  <c r="I4586" i="21"/>
  <c r="I4587" i="21"/>
  <c r="I4588" i="21"/>
  <c r="I4589" i="21"/>
  <c r="I4590" i="21"/>
  <c r="I4591" i="21"/>
  <c r="I4592" i="21"/>
  <c r="I4593" i="21"/>
  <c r="I4594" i="21"/>
  <c r="I4595" i="21"/>
  <c r="I4596" i="21"/>
  <c r="I4597" i="21"/>
  <c r="I4598" i="21"/>
  <c r="I4599" i="21"/>
  <c r="I4600" i="21"/>
  <c r="I4601" i="21"/>
  <c r="I4602" i="21"/>
  <c r="I4603" i="21"/>
  <c r="I4604" i="21"/>
  <c r="I4605" i="21"/>
  <c r="I4606" i="21"/>
  <c r="I4607" i="21"/>
  <c r="I4608" i="21"/>
  <c r="I4609" i="21"/>
  <c r="I4610" i="21"/>
  <c r="I4611" i="21"/>
  <c r="I4612" i="21"/>
  <c r="I4613" i="21"/>
  <c r="I4614" i="21"/>
  <c r="I4615" i="21"/>
  <c r="I4616" i="21"/>
  <c r="I4617" i="21"/>
  <c r="I4618" i="21"/>
  <c r="I4619" i="21"/>
  <c r="I4620" i="21"/>
  <c r="I4621" i="21"/>
  <c r="I4622" i="21"/>
  <c r="I4623" i="21"/>
  <c r="I4624" i="21"/>
  <c r="I4625" i="21"/>
  <c r="I4626" i="21"/>
  <c r="I4627" i="21"/>
  <c r="I4628" i="21"/>
  <c r="I4629" i="21"/>
  <c r="I4630" i="21"/>
  <c r="I4631" i="21"/>
  <c r="I4632" i="21"/>
  <c r="I4633" i="21"/>
  <c r="I4634" i="21"/>
  <c r="I4635" i="21"/>
  <c r="I4636" i="21"/>
  <c r="I4637" i="21"/>
  <c r="I4638" i="21"/>
  <c r="I4639" i="21"/>
  <c r="I4640" i="21"/>
  <c r="I4641" i="21"/>
  <c r="I4642" i="21"/>
  <c r="I4643" i="21"/>
  <c r="I4644" i="21"/>
  <c r="I4645" i="21"/>
  <c r="I4646" i="21"/>
  <c r="I4647" i="21"/>
  <c r="I4648" i="21"/>
  <c r="I4649" i="21"/>
  <c r="I4650" i="21"/>
  <c r="I4651" i="21"/>
  <c r="I4652" i="21"/>
  <c r="I4653" i="21"/>
  <c r="I4654" i="21"/>
  <c r="I4655" i="21"/>
  <c r="I4656" i="21"/>
  <c r="I4657" i="21"/>
  <c r="I4658" i="21"/>
  <c r="I4659" i="21"/>
  <c r="I4660" i="21"/>
  <c r="I4661" i="21"/>
  <c r="I4662" i="21"/>
  <c r="I4663" i="21"/>
  <c r="I4664" i="21"/>
  <c r="I4665" i="21"/>
  <c r="I4666" i="21"/>
  <c r="I4667" i="21"/>
  <c r="I4668" i="21"/>
  <c r="I4669" i="21"/>
  <c r="I4670" i="21"/>
  <c r="I4671" i="21"/>
  <c r="I4672" i="21"/>
  <c r="I4673" i="21"/>
  <c r="I4674" i="21"/>
  <c r="I4675" i="21"/>
  <c r="I4676" i="21"/>
  <c r="I4677" i="21"/>
  <c r="I4678" i="21"/>
  <c r="I4679" i="21"/>
  <c r="I4680" i="21"/>
  <c r="I4681" i="21"/>
  <c r="I4682" i="21"/>
  <c r="I4683" i="21"/>
  <c r="I4684" i="21"/>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J196" i="15"/>
  <c r="J197" i="15"/>
  <c r="J198" i="15"/>
  <c r="J199" i="15"/>
  <c r="J200" i="15"/>
  <c r="J201" i="15"/>
  <c r="J202" i="15"/>
  <c r="J203" i="15"/>
  <c r="J204" i="15"/>
  <c r="J205" i="15"/>
  <c r="J206" i="15"/>
  <c r="J207" i="15"/>
  <c r="J208" i="15"/>
  <c r="J209" i="15"/>
  <c r="J210" i="15"/>
  <c r="J211" i="15"/>
  <c r="J212" i="15"/>
  <c r="J213" i="15"/>
  <c r="J214" i="15"/>
  <c r="J215" i="15"/>
  <c r="J216" i="15"/>
  <c r="J217" i="15"/>
  <c r="J218" i="15"/>
  <c r="J219" i="15"/>
  <c r="J220" i="15"/>
  <c r="J221" i="15"/>
  <c r="J222" i="15"/>
  <c r="J223" i="15"/>
  <c r="J224" i="15"/>
  <c r="J225" i="15"/>
  <c r="J226" i="15"/>
  <c r="J227" i="15"/>
  <c r="J228" i="15"/>
  <c r="J229" i="15"/>
  <c r="J230" i="15"/>
  <c r="J231" i="15"/>
  <c r="J232" i="15"/>
  <c r="J233" i="15"/>
  <c r="J234" i="15"/>
  <c r="J235" i="15"/>
  <c r="J236" i="15"/>
  <c r="J237" i="15"/>
  <c r="J238" i="15"/>
  <c r="J239" i="15"/>
  <c r="J240" i="15"/>
  <c r="J241" i="15"/>
  <c r="J242" i="15"/>
  <c r="J243" i="15"/>
  <c r="J244" i="15"/>
  <c r="J245" i="15"/>
  <c r="J246" i="15"/>
  <c r="J247" i="15"/>
  <c r="J248" i="15"/>
  <c r="J249" i="15"/>
  <c r="J250" i="15"/>
  <c r="J251" i="15"/>
  <c r="J252" i="15"/>
  <c r="J253" i="15"/>
  <c r="J254" i="15"/>
  <c r="J255" i="15"/>
  <c r="J256" i="15"/>
  <c r="J257" i="15"/>
  <c r="J258" i="15"/>
  <c r="J259" i="15"/>
  <c r="J260" i="15"/>
  <c r="J261" i="15"/>
  <c r="J262" i="15"/>
  <c r="J263" i="15"/>
  <c r="J264" i="15"/>
  <c r="J265" i="15"/>
  <c r="J266" i="15"/>
  <c r="J267" i="15"/>
  <c r="J268" i="15"/>
  <c r="J269" i="15"/>
  <c r="J270" i="15"/>
  <c r="J271" i="15"/>
  <c r="J272" i="15"/>
  <c r="J273" i="15"/>
  <c r="J274" i="15"/>
  <c r="J275" i="15"/>
  <c r="J276" i="15"/>
  <c r="J277" i="15"/>
  <c r="J278" i="15"/>
  <c r="J279" i="15"/>
  <c r="J280" i="15"/>
  <c r="J281" i="15"/>
  <c r="J282" i="15"/>
  <c r="J283" i="15"/>
  <c r="J284" i="15"/>
  <c r="J285" i="15"/>
  <c r="J286" i="15"/>
  <c r="J287" i="15"/>
  <c r="J288" i="15"/>
  <c r="J289" i="15"/>
  <c r="J290" i="15"/>
  <c r="J291" i="15"/>
  <c r="J292" i="15"/>
  <c r="J293" i="15"/>
  <c r="J294" i="15"/>
  <c r="J295" i="15"/>
  <c r="J296" i="15"/>
  <c r="J297" i="15"/>
  <c r="J298" i="15"/>
  <c r="J299" i="15"/>
  <c r="J300" i="15"/>
  <c r="J301" i="15"/>
  <c r="J302" i="15"/>
  <c r="J303" i="15"/>
  <c r="J304" i="15"/>
  <c r="J305" i="15"/>
  <c r="J306" i="15"/>
  <c r="J307" i="15"/>
  <c r="J308" i="15"/>
  <c r="J309" i="15"/>
  <c r="J310" i="15"/>
  <c r="J311" i="15"/>
  <c r="J312" i="15"/>
  <c r="J313" i="15"/>
  <c r="J314" i="15"/>
  <c r="J315" i="15"/>
  <c r="J316" i="15"/>
  <c r="J317" i="15"/>
  <c r="J318" i="15"/>
  <c r="J319" i="15"/>
  <c r="J320" i="15"/>
  <c r="J321" i="15"/>
  <c r="J322" i="15"/>
  <c r="J323" i="15"/>
  <c r="J324" i="15"/>
  <c r="J325" i="15"/>
  <c r="J326" i="15"/>
  <c r="J327" i="15"/>
  <c r="J328" i="15"/>
  <c r="J329" i="15"/>
  <c r="J330" i="15"/>
  <c r="J331" i="15"/>
  <c r="J332" i="15"/>
  <c r="J333" i="15"/>
  <c r="J334" i="15"/>
  <c r="J335" i="15"/>
  <c r="J336" i="15"/>
  <c r="J337" i="15"/>
  <c r="J338" i="15"/>
  <c r="J339" i="15"/>
  <c r="J340" i="15"/>
  <c r="J341" i="15"/>
  <c r="J342" i="15"/>
  <c r="J343" i="15"/>
  <c r="J344" i="15"/>
  <c r="J345" i="15"/>
  <c r="J346" i="15"/>
  <c r="J347" i="15"/>
  <c r="J348" i="15"/>
  <c r="J349" i="15"/>
  <c r="J350" i="15"/>
  <c r="J351" i="15"/>
  <c r="J352" i="15"/>
  <c r="J353" i="15"/>
  <c r="J354" i="15"/>
  <c r="J355" i="15"/>
  <c r="J356" i="15"/>
  <c r="J357" i="15"/>
  <c r="J358" i="15"/>
  <c r="J359" i="15"/>
  <c r="J360" i="15"/>
  <c r="J361" i="15"/>
  <c r="J362" i="15"/>
  <c r="J363" i="15"/>
  <c r="J364" i="15"/>
  <c r="J365" i="15"/>
  <c r="J366" i="15"/>
  <c r="J367" i="15"/>
  <c r="J368" i="15"/>
  <c r="J369" i="15"/>
  <c r="J370" i="15"/>
  <c r="J371" i="15"/>
  <c r="J372" i="15"/>
  <c r="J373" i="15"/>
  <c r="J374" i="15"/>
  <c r="J375" i="15"/>
  <c r="J376" i="15"/>
  <c r="J377" i="15"/>
  <c r="J378" i="15"/>
  <c r="J379" i="15"/>
  <c r="J380" i="15"/>
  <c r="J381" i="15"/>
  <c r="J382" i="15"/>
  <c r="J383" i="15"/>
  <c r="J384" i="15"/>
  <c r="J385" i="15"/>
  <c r="J386" i="15"/>
  <c r="J387" i="15"/>
  <c r="J388" i="15"/>
  <c r="J389" i="15"/>
  <c r="J390" i="15"/>
  <c r="J391" i="15"/>
  <c r="J392" i="15"/>
  <c r="J393" i="15"/>
  <c r="J394" i="15"/>
  <c r="J395" i="15"/>
  <c r="J396" i="15"/>
  <c r="J397" i="15"/>
  <c r="J398" i="15"/>
  <c r="J399" i="15"/>
  <c r="J400" i="15"/>
  <c r="J401" i="15"/>
  <c r="J402" i="15"/>
  <c r="J403" i="15"/>
  <c r="J404" i="15"/>
  <c r="J405" i="15"/>
  <c r="J406" i="15"/>
  <c r="J407" i="15"/>
  <c r="J408" i="15"/>
  <c r="J409" i="15"/>
  <c r="J410" i="15"/>
  <c r="J411" i="15"/>
  <c r="J412" i="15"/>
  <c r="J413" i="15"/>
  <c r="J414" i="15"/>
  <c r="J415" i="15"/>
  <c r="J416" i="15"/>
  <c r="J417" i="15"/>
  <c r="J418" i="15"/>
  <c r="J419" i="15"/>
  <c r="J420" i="15"/>
  <c r="J421" i="15"/>
  <c r="J422" i="15"/>
  <c r="J423" i="15"/>
  <c r="J424" i="15"/>
  <c r="J425" i="15"/>
  <c r="J426" i="15"/>
  <c r="J427" i="15"/>
  <c r="J428" i="15"/>
  <c r="J429" i="15"/>
  <c r="J430" i="15"/>
  <c r="J431" i="15"/>
  <c r="J432" i="15"/>
  <c r="J433" i="15"/>
  <c r="J434" i="15"/>
  <c r="J435" i="15"/>
  <c r="J436" i="15"/>
  <c r="J437" i="15"/>
  <c r="J438" i="15"/>
  <c r="J439" i="15"/>
  <c r="J440" i="15"/>
  <c r="J441" i="15"/>
  <c r="J442" i="15"/>
  <c r="J443" i="15"/>
  <c r="J444" i="15"/>
  <c r="J445" i="15"/>
  <c r="J446" i="15"/>
  <c r="J447" i="15"/>
  <c r="J448" i="15"/>
  <c r="J449" i="15"/>
  <c r="J450" i="15"/>
  <c r="J451" i="15"/>
  <c r="J452" i="15"/>
  <c r="J453" i="15"/>
  <c r="J454" i="15"/>
  <c r="J455" i="15"/>
  <c r="J456" i="15"/>
  <c r="J457" i="15"/>
  <c r="J458" i="15"/>
  <c r="J459" i="15"/>
  <c r="J460" i="15"/>
  <c r="J461" i="15"/>
  <c r="J462" i="15"/>
  <c r="J463" i="15"/>
  <c r="J464" i="15"/>
  <c r="J465" i="15"/>
  <c r="J466" i="15"/>
  <c r="J467" i="15"/>
  <c r="J468" i="15"/>
  <c r="J469" i="15"/>
  <c r="J470" i="15"/>
  <c r="J471" i="15"/>
  <c r="J472" i="15"/>
  <c r="J473" i="15"/>
  <c r="J474" i="15"/>
  <c r="J475" i="15"/>
  <c r="J476" i="15"/>
  <c r="J477" i="15"/>
  <c r="J478" i="15"/>
  <c r="J479" i="15"/>
  <c r="J480" i="15"/>
  <c r="J481" i="15"/>
  <c r="J482" i="15"/>
  <c r="J483" i="15"/>
  <c r="J484" i="15"/>
  <c r="J485" i="15"/>
  <c r="J486" i="15"/>
  <c r="J487" i="15"/>
  <c r="J488" i="15"/>
  <c r="J489" i="15"/>
  <c r="J490" i="15"/>
  <c r="J491" i="15"/>
  <c r="J492" i="15"/>
  <c r="J493" i="15"/>
  <c r="J494" i="15"/>
  <c r="J495" i="15"/>
  <c r="J496" i="15"/>
  <c r="J497" i="15"/>
  <c r="J498" i="15"/>
  <c r="J499" i="15"/>
  <c r="J500" i="15"/>
  <c r="J501" i="15"/>
  <c r="J502" i="15"/>
  <c r="J503" i="15"/>
  <c r="J504" i="15"/>
  <c r="J505" i="15"/>
  <c r="J506" i="15"/>
  <c r="J507" i="15"/>
  <c r="J508" i="15"/>
  <c r="J509" i="15"/>
  <c r="J510" i="15"/>
  <c r="J511" i="15"/>
  <c r="J512" i="15"/>
  <c r="J513" i="15"/>
  <c r="J514" i="15"/>
  <c r="J515" i="15"/>
  <c r="J516" i="15"/>
  <c r="J517" i="15"/>
  <c r="J518" i="15"/>
  <c r="J519" i="15"/>
  <c r="J520" i="15"/>
  <c r="J521" i="15"/>
  <c r="J522" i="15"/>
  <c r="J523" i="15"/>
  <c r="J524" i="15"/>
  <c r="J525" i="15"/>
  <c r="J526" i="15"/>
  <c r="J527" i="15"/>
  <c r="J528" i="15"/>
  <c r="J529" i="15"/>
  <c r="J530" i="15"/>
  <c r="J531" i="15"/>
  <c r="J532" i="15"/>
  <c r="J533" i="15"/>
  <c r="J534" i="15"/>
  <c r="J535" i="15"/>
  <c r="J536" i="15"/>
  <c r="J537" i="15"/>
  <c r="J538" i="15"/>
  <c r="J539" i="15"/>
  <c r="J540" i="15"/>
  <c r="J541" i="15"/>
  <c r="J542" i="15"/>
  <c r="J543" i="15"/>
  <c r="J544" i="15"/>
  <c r="J545" i="15"/>
  <c r="J546" i="15"/>
  <c r="J547" i="15"/>
  <c r="J548" i="15"/>
  <c r="J549" i="15"/>
  <c r="J550" i="15"/>
  <c r="J551" i="15"/>
  <c r="J552" i="15"/>
  <c r="J553" i="15"/>
  <c r="J554" i="15"/>
  <c r="J555" i="15"/>
  <c r="J556" i="15"/>
  <c r="J557" i="15"/>
  <c r="J558" i="15"/>
  <c r="J559" i="15"/>
  <c r="J560" i="15"/>
  <c r="J561" i="15"/>
  <c r="J562" i="15"/>
  <c r="J563" i="15"/>
  <c r="J564" i="15"/>
  <c r="J565" i="15"/>
  <c r="J566" i="15"/>
  <c r="J567" i="15"/>
  <c r="J568" i="15"/>
  <c r="J569" i="15"/>
  <c r="J570" i="15"/>
  <c r="J571" i="15"/>
  <c r="J572" i="15"/>
  <c r="J573" i="15"/>
  <c r="J574" i="15"/>
  <c r="J575" i="15"/>
  <c r="J576" i="15"/>
  <c r="J577" i="15"/>
  <c r="J578" i="15"/>
  <c r="J579" i="15"/>
  <c r="J580" i="15"/>
  <c r="J581" i="15"/>
  <c r="J582" i="15"/>
  <c r="J583" i="15"/>
  <c r="J584" i="15"/>
  <c r="J585" i="15"/>
  <c r="J586" i="15"/>
  <c r="J587" i="15"/>
  <c r="J588" i="15"/>
  <c r="J589" i="15"/>
  <c r="J590" i="15"/>
  <c r="J591" i="15"/>
  <c r="J592" i="15"/>
  <c r="J593" i="15"/>
  <c r="J594" i="15"/>
  <c r="J595" i="15"/>
  <c r="J596" i="15"/>
  <c r="J597" i="15"/>
  <c r="J598" i="15"/>
  <c r="J599" i="15"/>
  <c r="J600" i="15"/>
  <c r="J601" i="15"/>
  <c r="J602" i="15"/>
  <c r="J603" i="15"/>
  <c r="J604" i="15"/>
  <c r="J605" i="15"/>
  <c r="J606" i="15"/>
  <c r="J607" i="15"/>
  <c r="J608" i="15"/>
  <c r="J609" i="15"/>
  <c r="J610" i="15"/>
  <c r="J611" i="15"/>
  <c r="J612" i="15"/>
  <c r="J613" i="15"/>
  <c r="J614" i="15"/>
  <c r="J615" i="15"/>
  <c r="J616" i="15"/>
  <c r="J617" i="15"/>
  <c r="J618" i="15"/>
  <c r="J619" i="15"/>
  <c r="J620" i="15"/>
  <c r="J621" i="15"/>
  <c r="J622" i="15"/>
  <c r="J623" i="15"/>
  <c r="J624" i="15"/>
  <c r="J625" i="15"/>
  <c r="J626" i="15"/>
  <c r="J627" i="15"/>
  <c r="J628" i="15"/>
  <c r="J629" i="15"/>
  <c r="J630" i="15"/>
  <c r="J631" i="15"/>
  <c r="J632" i="15"/>
  <c r="J633" i="15"/>
  <c r="J634" i="15"/>
  <c r="J635" i="15"/>
  <c r="J636" i="15"/>
  <c r="J637" i="15"/>
  <c r="J638" i="15"/>
  <c r="J639" i="15"/>
  <c r="J640" i="15"/>
  <c r="J641" i="15"/>
  <c r="J642" i="15"/>
  <c r="J643" i="15"/>
  <c r="J644" i="15"/>
  <c r="J645" i="15"/>
  <c r="J646" i="15"/>
  <c r="J647" i="15"/>
  <c r="J648" i="15"/>
  <c r="J649" i="15"/>
  <c r="J650" i="15"/>
  <c r="J651" i="15"/>
  <c r="J652" i="15"/>
  <c r="J653" i="15"/>
  <c r="J654" i="15"/>
  <c r="J655" i="15"/>
  <c r="J656" i="15"/>
  <c r="J657" i="15"/>
  <c r="J658" i="15"/>
  <c r="J659" i="15"/>
  <c r="J660" i="15"/>
  <c r="J661" i="15"/>
  <c r="J662" i="15"/>
  <c r="J663" i="15"/>
  <c r="J664" i="15"/>
  <c r="J665" i="15"/>
  <c r="J666" i="15"/>
  <c r="J667" i="15"/>
  <c r="J668" i="15"/>
  <c r="J669" i="15"/>
  <c r="J670" i="15"/>
  <c r="J671" i="15"/>
  <c r="J672" i="15"/>
  <c r="J673" i="15"/>
  <c r="J674" i="15"/>
  <c r="J675" i="15"/>
  <c r="J676" i="15"/>
  <c r="J677" i="15"/>
  <c r="J678" i="15"/>
  <c r="J679" i="15"/>
  <c r="J680" i="15"/>
  <c r="J681" i="15"/>
  <c r="J682" i="15"/>
  <c r="J683" i="15"/>
  <c r="J684" i="15"/>
  <c r="J685" i="15"/>
  <c r="J686" i="15"/>
  <c r="J687" i="15"/>
  <c r="J688" i="15"/>
  <c r="J689" i="15"/>
  <c r="J690" i="15"/>
  <c r="J691" i="15"/>
  <c r="J692" i="15"/>
  <c r="J693" i="15"/>
  <c r="J694" i="15"/>
  <c r="J695" i="15"/>
  <c r="J696" i="15"/>
  <c r="J697" i="15"/>
  <c r="J698" i="15"/>
  <c r="J699" i="15"/>
  <c r="J700" i="15"/>
  <c r="J701" i="15"/>
  <c r="J702" i="15"/>
  <c r="J703" i="15"/>
  <c r="J704" i="15"/>
  <c r="J705" i="15"/>
  <c r="J706" i="15"/>
  <c r="J707" i="15"/>
  <c r="J708" i="15"/>
  <c r="J709" i="15"/>
  <c r="J710" i="15"/>
  <c r="J711" i="15"/>
  <c r="J712" i="15"/>
  <c r="J713" i="15"/>
  <c r="J714" i="15"/>
  <c r="J715" i="15"/>
  <c r="J716" i="15"/>
  <c r="J717" i="15"/>
  <c r="J718" i="15"/>
  <c r="J719" i="15"/>
  <c r="J720" i="15"/>
  <c r="J721" i="15"/>
  <c r="J722" i="15"/>
  <c r="J723" i="15"/>
  <c r="J724" i="15"/>
  <c r="J725" i="15"/>
  <c r="J726" i="15"/>
  <c r="J727" i="15"/>
  <c r="J728" i="15"/>
  <c r="J729" i="15"/>
  <c r="J730" i="15"/>
  <c r="J731" i="15"/>
  <c r="J732" i="15"/>
  <c r="J733" i="15"/>
  <c r="J734" i="15"/>
  <c r="J735" i="15"/>
  <c r="J736" i="15"/>
  <c r="J737" i="15"/>
  <c r="J738" i="15"/>
  <c r="J739" i="15"/>
  <c r="J740" i="15"/>
  <c r="J741" i="15"/>
  <c r="J742" i="15"/>
  <c r="J743" i="15"/>
  <c r="J744" i="15"/>
  <c r="J745" i="15"/>
  <c r="J746" i="15"/>
  <c r="J747" i="15"/>
  <c r="J748" i="15"/>
  <c r="J749" i="15"/>
  <c r="J750" i="15"/>
  <c r="J751" i="15"/>
  <c r="J752" i="15"/>
  <c r="J753" i="15"/>
  <c r="J754" i="15"/>
  <c r="J755" i="15"/>
  <c r="J756" i="15"/>
  <c r="J757" i="15"/>
  <c r="J758" i="15"/>
  <c r="J759" i="15"/>
  <c r="J760" i="15"/>
  <c r="J761" i="15"/>
  <c r="J762" i="15"/>
  <c r="J763" i="15"/>
  <c r="J764" i="15"/>
  <c r="J765" i="15"/>
  <c r="J766" i="15"/>
  <c r="J767" i="15"/>
  <c r="J768" i="15"/>
  <c r="J769" i="15"/>
  <c r="J770" i="15"/>
  <c r="J771" i="15"/>
  <c r="J772" i="15"/>
  <c r="J773" i="15"/>
  <c r="J774" i="15"/>
  <c r="J775" i="15"/>
  <c r="J776" i="15"/>
  <c r="J777" i="15"/>
  <c r="J778" i="15"/>
  <c r="J779" i="15"/>
  <c r="J780" i="15"/>
  <c r="J781" i="15"/>
  <c r="J782" i="15"/>
  <c r="J783" i="15"/>
  <c r="J784" i="15"/>
  <c r="J785" i="15"/>
  <c r="J786" i="15"/>
  <c r="J787" i="15"/>
  <c r="J788" i="15"/>
  <c r="J789" i="15"/>
  <c r="J790" i="15"/>
  <c r="J791" i="15"/>
  <c r="J792" i="15"/>
  <c r="J793" i="15"/>
  <c r="J794" i="15"/>
  <c r="J795" i="15"/>
  <c r="J796" i="15"/>
  <c r="J797" i="15"/>
  <c r="J798" i="15"/>
  <c r="J799" i="15"/>
  <c r="J800" i="15"/>
  <c r="J801" i="15"/>
  <c r="J802" i="15"/>
  <c r="J803" i="15"/>
  <c r="J804" i="15"/>
  <c r="J805" i="15"/>
  <c r="J806" i="15"/>
  <c r="J807" i="15"/>
  <c r="J808" i="15"/>
  <c r="J809" i="15"/>
  <c r="J810" i="15"/>
  <c r="J811" i="15"/>
  <c r="J812" i="15"/>
  <c r="J813" i="15"/>
  <c r="J814" i="15"/>
  <c r="J815" i="15"/>
  <c r="J816"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J900" i="15"/>
  <c r="J901" i="15"/>
  <c r="J902" i="15"/>
  <c r="J903" i="15"/>
  <c r="J904" i="15"/>
  <c r="J905" i="15"/>
  <c r="J906" i="15"/>
  <c r="J907" i="15"/>
  <c r="J908" i="15"/>
  <c r="J909" i="15"/>
  <c r="J910" i="15"/>
  <c r="J911" i="15"/>
  <c r="J912" i="15"/>
  <c r="J913" i="15"/>
  <c r="J914" i="15"/>
  <c r="J915" i="15"/>
  <c r="J916" i="15"/>
  <c r="J917" i="15"/>
  <c r="J918" i="15"/>
  <c r="J919" i="15"/>
  <c r="J920" i="15"/>
  <c r="J921" i="15"/>
  <c r="J922" i="15"/>
  <c r="J923" i="15"/>
  <c r="J924" i="15"/>
  <c r="J925" i="15"/>
  <c r="J926" i="15"/>
  <c r="J927" i="15"/>
  <c r="J928" i="15"/>
  <c r="J929" i="15"/>
  <c r="J930" i="15"/>
  <c r="J931" i="15"/>
  <c r="J932" i="15"/>
  <c r="J933" i="15"/>
  <c r="J934" i="15"/>
  <c r="J935" i="15"/>
  <c r="J936" i="15"/>
  <c r="J937" i="15"/>
  <c r="J938" i="15"/>
  <c r="J939" i="15"/>
  <c r="J940" i="15"/>
  <c r="J941" i="15"/>
  <c r="J942" i="15"/>
  <c r="J943" i="15"/>
  <c r="J944" i="15"/>
  <c r="J945" i="15"/>
  <c r="J946" i="15"/>
  <c r="J947" i="15"/>
  <c r="J948" i="15"/>
  <c r="J949" i="15"/>
  <c r="J950" i="15"/>
  <c r="J951" i="15"/>
  <c r="J952" i="15"/>
  <c r="J953" i="15"/>
  <c r="J954" i="15"/>
  <c r="J955" i="15"/>
  <c r="J956" i="15"/>
  <c r="J957" i="15"/>
  <c r="J958" i="15"/>
  <c r="J959" i="15"/>
  <c r="J960" i="15"/>
  <c r="J961" i="15"/>
  <c r="J962" i="15"/>
  <c r="J963" i="15"/>
  <c r="J4" i="15"/>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337" i="4"/>
  <c r="N2338" i="4"/>
  <c r="N2339" i="4"/>
  <c r="N2340" i="4"/>
  <c r="N2341" i="4"/>
  <c r="N2342" i="4"/>
  <c r="N2343" i="4"/>
  <c r="N2344" i="4"/>
  <c r="N2345" i="4"/>
  <c r="N2346" i="4"/>
  <c r="N2347" i="4"/>
  <c r="N2348" i="4"/>
  <c r="N2349" i="4"/>
  <c r="N2350" i="4"/>
  <c r="N2351" i="4"/>
  <c r="N2352" i="4"/>
  <c r="N2353" i="4"/>
  <c r="N2354" i="4"/>
  <c r="N2355" i="4"/>
  <c r="N2356" i="4"/>
  <c r="N2357" i="4"/>
  <c r="N2358" i="4"/>
  <c r="N2359" i="4"/>
  <c r="N2360" i="4"/>
  <c r="N2361" i="4"/>
  <c r="N2362" i="4"/>
  <c r="N2363" i="4"/>
  <c r="N2364" i="4"/>
  <c r="N2365" i="4"/>
  <c r="N2366" i="4"/>
  <c r="N2367" i="4"/>
  <c r="N2368" i="4"/>
  <c r="N2369" i="4"/>
  <c r="N2370" i="4"/>
  <c r="N2371" i="4"/>
  <c r="N2372" i="4"/>
  <c r="N2373" i="4"/>
  <c r="N2374" i="4"/>
  <c r="N2375" i="4"/>
  <c r="N2376" i="4"/>
  <c r="N2377" i="4"/>
  <c r="N2378" i="4"/>
  <c r="N2379" i="4"/>
  <c r="N2380" i="4"/>
  <c r="N2381" i="4"/>
  <c r="N2382" i="4"/>
  <c r="N2383" i="4"/>
  <c r="N2384" i="4"/>
  <c r="N2385" i="4"/>
  <c r="N2386" i="4"/>
  <c r="N2387" i="4"/>
  <c r="N2388" i="4"/>
  <c r="N2389" i="4"/>
  <c r="N2390" i="4"/>
  <c r="N2391" i="4"/>
  <c r="N2392" i="4"/>
  <c r="N2393" i="4"/>
  <c r="N2394" i="4"/>
  <c r="N2395" i="4"/>
  <c r="N2396" i="4"/>
  <c r="N2397" i="4"/>
  <c r="N2398" i="4"/>
  <c r="N2399" i="4"/>
  <c r="N2400" i="4"/>
  <c r="N2401" i="4"/>
  <c r="N2402" i="4"/>
  <c r="N2403" i="4"/>
  <c r="N2404" i="4"/>
  <c r="N2405" i="4"/>
  <c r="N2406" i="4"/>
  <c r="N2407" i="4"/>
  <c r="N2408" i="4"/>
  <c r="N2409" i="4"/>
  <c r="N2410" i="4"/>
  <c r="N2411" i="4"/>
  <c r="N2412" i="4"/>
  <c r="N2413" i="4"/>
  <c r="N2414" i="4"/>
  <c r="N2415" i="4"/>
  <c r="N2416" i="4"/>
  <c r="N2417" i="4"/>
  <c r="N2418" i="4"/>
  <c r="N2419" i="4"/>
  <c r="N2420" i="4"/>
  <c r="N2421" i="4"/>
  <c r="N2422" i="4"/>
  <c r="N2423" i="4"/>
  <c r="N2424" i="4"/>
  <c r="N2425" i="4"/>
  <c r="N2426" i="4"/>
  <c r="N2427" i="4"/>
  <c r="N2428" i="4"/>
  <c r="N2429" i="4"/>
  <c r="N2430" i="4"/>
  <c r="N2431" i="4"/>
  <c r="N2432" i="4"/>
  <c r="N2433" i="4"/>
  <c r="N2434" i="4"/>
  <c r="N2435" i="4"/>
  <c r="N2436" i="4"/>
  <c r="N2437" i="4"/>
  <c r="N2438" i="4"/>
  <c r="N2439" i="4"/>
  <c r="N2440" i="4"/>
  <c r="N2441" i="4"/>
  <c r="N2442" i="4"/>
  <c r="N2443" i="4"/>
  <c r="N2444" i="4"/>
  <c r="N2445" i="4"/>
  <c r="N2446" i="4"/>
  <c r="N2447" i="4"/>
  <c r="N2448" i="4"/>
  <c r="N2449" i="4"/>
  <c r="N2450" i="4"/>
  <c r="N2451" i="4"/>
  <c r="N2452" i="4"/>
  <c r="N2453" i="4"/>
  <c r="N2454" i="4"/>
  <c r="N2455" i="4"/>
  <c r="N2456" i="4"/>
  <c r="N2457" i="4"/>
  <c r="N2458" i="4"/>
  <c r="N2459" i="4"/>
  <c r="N2460" i="4"/>
  <c r="N2461" i="4"/>
  <c r="N2462" i="4"/>
  <c r="N2463" i="4"/>
  <c r="N2464" i="4"/>
  <c r="N2465" i="4"/>
  <c r="N2466" i="4"/>
  <c r="N2467" i="4"/>
  <c r="N2468" i="4"/>
  <c r="N2469" i="4"/>
  <c r="N2470" i="4"/>
  <c r="N2471" i="4"/>
  <c r="N2472" i="4"/>
  <c r="N2473" i="4"/>
  <c r="N2474" i="4"/>
  <c r="N2475" i="4"/>
  <c r="N2476" i="4"/>
  <c r="N2477" i="4"/>
  <c r="N2478" i="4"/>
  <c r="N2479" i="4"/>
  <c r="N2480" i="4"/>
  <c r="N2481" i="4"/>
  <c r="N2482" i="4"/>
  <c r="N2483" i="4"/>
  <c r="N2484" i="4"/>
  <c r="N2485" i="4"/>
  <c r="N2486" i="4"/>
  <c r="N2487" i="4"/>
  <c r="N2488" i="4"/>
  <c r="N2489" i="4"/>
  <c r="N2490" i="4"/>
  <c r="N2491" i="4"/>
  <c r="N2492" i="4"/>
  <c r="N2493" i="4"/>
  <c r="N2494" i="4"/>
  <c r="N2495" i="4"/>
  <c r="N2496" i="4"/>
  <c r="N2497" i="4"/>
  <c r="N2498" i="4"/>
  <c r="N2499" i="4"/>
  <c r="N2500" i="4"/>
  <c r="N2501" i="4"/>
  <c r="N2502" i="4"/>
  <c r="N2503" i="4"/>
  <c r="N2504" i="4"/>
  <c r="N2505" i="4"/>
  <c r="N2506" i="4"/>
  <c r="N2507" i="4"/>
  <c r="N2508" i="4"/>
  <c r="N2509" i="4"/>
  <c r="N2510" i="4"/>
  <c r="N2511" i="4"/>
  <c r="N2512" i="4"/>
  <c r="N2513" i="4"/>
  <c r="N2514" i="4"/>
  <c r="N2515" i="4"/>
  <c r="N2516" i="4"/>
  <c r="N2517" i="4"/>
  <c r="N2518" i="4"/>
  <c r="N2519" i="4"/>
  <c r="N2520" i="4"/>
  <c r="N2521" i="4"/>
  <c r="N2522" i="4"/>
  <c r="N2523" i="4"/>
  <c r="N2524" i="4"/>
  <c r="N2525" i="4"/>
  <c r="N2526" i="4"/>
  <c r="N2527" i="4"/>
  <c r="N2528" i="4"/>
  <c r="N2529" i="4"/>
  <c r="N2530" i="4"/>
  <c r="N2531" i="4"/>
  <c r="N2532" i="4"/>
  <c r="N2533" i="4"/>
  <c r="N2534" i="4"/>
  <c r="N2535" i="4"/>
  <c r="N2536" i="4"/>
  <c r="N2537" i="4"/>
  <c r="N2538" i="4"/>
  <c r="N2539" i="4"/>
  <c r="N2540" i="4"/>
  <c r="N2541" i="4"/>
  <c r="N2542" i="4"/>
  <c r="N2543" i="4"/>
  <c r="N2544" i="4"/>
  <c r="N2545" i="4"/>
  <c r="N2546" i="4"/>
  <c r="N2547" i="4"/>
  <c r="N2548" i="4"/>
  <c r="N2549" i="4"/>
  <c r="N2550" i="4"/>
  <c r="N2551" i="4"/>
  <c r="N2552" i="4"/>
  <c r="N2553" i="4"/>
  <c r="N2554" i="4"/>
  <c r="N2555" i="4"/>
  <c r="N2556" i="4"/>
  <c r="N2557" i="4"/>
  <c r="N2558" i="4"/>
  <c r="N2559" i="4"/>
  <c r="N2560" i="4"/>
  <c r="N2561" i="4"/>
  <c r="N2562" i="4"/>
  <c r="N2563" i="4"/>
  <c r="N2564" i="4"/>
  <c r="N2565" i="4"/>
  <c r="N2566" i="4"/>
  <c r="N2567" i="4"/>
  <c r="N2568" i="4"/>
  <c r="N2569" i="4"/>
  <c r="N2570" i="4"/>
  <c r="N2571" i="4"/>
  <c r="N2572" i="4"/>
  <c r="N2573" i="4"/>
  <c r="N2574" i="4"/>
  <c r="N2575" i="4"/>
  <c r="N2576" i="4"/>
  <c r="N2577" i="4"/>
  <c r="N2578" i="4"/>
  <c r="N2579" i="4"/>
  <c r="N2580" i="4"/>
  <c r="N2581" i="4"/>
  <c r="N2582" i="4"/>
  <c r="N2583" i="4"/>
  <c r="N2584" i="4"/>
  <c r="N2585" i="4"/>
  <c r="N2586" i="4"/>
  <c r="N2587" i="4"/>
  <c r="N2588" i="4"/>
  <c r="N2589" i="4"/>
  <c r="N2590" i="4"/>
  <c r="N2591" i="4"/>
  <c r="N2592" i="4"/>
  <c r="N2593" i="4"/>
  <c r="N2594" i="4"/>
  <c r="N2595" i="4"/>
  <c r="N2596" i="4"/>
  <c r="N2597" i="4"/>
  <c r="N2598" i="4"/>
  <c r="N2599" i="4"/>
  <c r="N2600" i="4"/>
  <c r="N2601" i="4"/>
  <c r="N2602" i="4"/>
  <c r="N2603" i="4"/>
  <c r="N2604" i="4"/>
  <c r="N2605" i="4"/>
  <c r="N2606" i="4"/>
  <c r="N2607" i="4"/>
  <c r="N2608" i="4"/>
  <c r="N2609" i="4"/>
  <c r="N2610" i="4"/>
  <c r="N2611" i="4"/>
  <c r="N2612" i="4"/>
  <c r="N2613" i="4"/>
  <c r="N2614" i="4"/>
  <c r="N2615" i="4"/>
  <c r="N2616" i="4"/>
  <c r="N2617" i="4"/>
  <c r="N2618" i="4"/>
  <c r="N2619" i="4"/>
  <c r="N2620" i="4"/>
  <c r="N2621" i="4"/>
  <c r="N2622" i="4"/>
  <c r="N2623" i="4"/>
  <c r="N2624" i="4"/>
  <c r="N2625" i="4"/>
  <c r="N2626" i="4"/>
  <c r="N2627" i="4"/>
  <c r="N2628" i="4"/>
  <c r="N2629" i="4"/>
  <c r="N2630" i="4"/>
  <c r="N2631" i="4"/>
  <c r="N2632" i="4"/>
  <c r="N2633" i="4"/>
  <c r="N2634" i="4"/>
  <c r="N2635" i="4"/>
  <c r="N2636" i="4"/>
  <c r="N2637" i="4"/>
  <c r="N2638" i="4"/>
  <c r="N2639" i="4"/>
  <c r="N2640" i="4"/>
  <c r="N2641" i="4"/>
  <c r="N2642" i="4"/>
  <c r="N2643" i="4"/>
  <c r="N2644" i="4"/>
  <c r="N2645" i="4"/>
  <c r="N2646" i="4"/>
  <c r="N2647" i="4"/>
  <c r="N2648" i="4"/>
  <c r="N2649" i="4"/>
  <c r="N2650" i="4"/>
  <c r="N2651" i="4"/>
  <c r="N2652" i="4"/>
  <c r="N2653" i="4"/>
  <c r="N2654" i="4"/>
  <c r="N2655" i="4"/>
  <c r="N2656" i="4"/>
  <c r="N2657" i="4"/>
  <c r="N2658" i="4"/>
  <c r="N2659" i="4"/>
  <c r="N2660" i="4"/>
  <c r="N2661" i="4"/>
  <c r="N2662" i="4"/>
  <c r="N2663" i="4"/>
  <c r="N2664" i="4"/>
  <c r="N2665" i="4"/>
  <c r="N2666" i="4"/>
  <c r="N2667" i="4"/>
  <c r="N2668" i="4"/>
  <c r="N2669" i="4"/>
  <c r="N2670" i="4"/>
  <c r="N2671" i="4"/>
  <c r="N2672" i="4"/>
  <c r="N2673" i="4"/>
  <c r="N2674" i="4"/>
  <c r="N2675" i="4"/>
  <c r="N2676" i="4"/>
  <c r="N2677" i="4"/>
  <c r="N2678" i="4"/>
  <c r="N2679" i="4"/>
  <c r="N2680" i="4"/>
  <c r="N2681" i="4"/>
  <c r="N2682" i="4"/>
  <c r="N2683" i="4"/>
  <c r="N2684" i="4"/>
  <c r="N2685" i="4"/>
  <c r="N2686" i="4"/>
  <c r="N2687" i="4"/>
  <c r="N2688" i="4"/>
  <c r="N2689" i="4"/>
  <c r="N2690" i="4"/>
  <c r="N2691" i="4"/>
  <c r="N2692" i="4"/>
  <c r="N2693" i="4"/>
  <c r="N2694" i="4"/>
  <c r="N2695" i="4"/>
  <c r="N2696" i="4"/>
  <c r="N2697" i="4"/>
  <c r="N2698" i="4"/>
  <c r="N2699" i="4"/>
  <c r="N2700" i="4"/>
  <c r="N2701" i="4"/>
  <c r="N2702" i="4"/>
  <c r="N2703" i="4"/>
  <c r="N2704" i="4"/>
  <c r="N2705" i="4"/>
  <c r="N2706" i="4"/>
  <c r="N2707" i="4"/>
  <c r="N2708" i="4"/>
  <c r="N2709" i="4"/>
  <c r="N2710" i="4"/>
  <c r="N2711" i="4"/>
  <c r="N2712" i="4"/>
  <c r="N2713" i="4"/>
  <c r="N2714" i="4"/>
  <c r="N2715" i="4"/>
  <c r="N2716" i="4"/>
  <c r="N2717" i="4"/>
  <c r="N2718" i="4"/>
  <c r="N2719" i="4"/>
  <c r="N2720" i="4"/>
  <c r="N2721" i="4"/>
  <c r="N2722" i="4"/>
  <c r="N2723" i="4"/>
  <c r="N2724" i="4"/>
  <c r="N2725" i="4"/>
  <c r="N2726" i="4"/>
  <c r="N2727" i="4"/>
  <c r="N2728" i="4"/>
  <c r="N2729" i="4"/>
  <c r="N2730" i="4"/>
  <c r="N2731" i="4"/>
  <c r="N2732" i="4"/>
  <c r="N2733" i="4"/>
  <c r="N2734" i="4"/>
  <c r="N2735" i="4"/>
  <c r="N2736" i="4"/>
  <c r="N2737" i="4"/>
  <c r="N2738" i="4"/>
  <c r="N2739" i="4"/>
  <c r="N2740" i="4"/>
  <c r="N2741" i="4"/>
  <c r="N2742" i="4"/>
  <c r="N2743" i="4"/>
  <c r="N2744" i="4"/>
  <c r="N2745" i="4"/>
  <c r="N2746" i="4"/>
  <c r="N2747" i="4"/>
  <c r="N2748" i="4"/>
  <c r="N2749" i="4"/>
  <c r="N2750" i="4"/>
  <c r="N2751" i="4"/>
  <c r="N2752" i="4"/>
  <c r="N2753" i="4"/>
  <c r="N2754" i="4"/>
  <c r="N2755" i="4"/>
  <c r="N2756" i="4"/>
  <c r="N2757" i="4"/>
  <c r="N2758" i="4"/>
  <c r="N2759" i="4"/>
  <c r="N2760" i="4"/>
  <c r="N2761" i="4"/>
  <c r="N2762" i="4"/>
  <c r="N2763" i="4"/>
  <c r="N2764" i="4"/>
  <c r="N2765" i="4"/>
  <c r="N2766" i="4"/>
  <c r="N2767" i="4"/>
  <c r="N2768" i="4"/>
  <c r="N2769" i="4"/>
  <c r="N2770" i="4"/>
  <c r="N2771" i="4"/>
  <c r="N2772" i="4"/>
  <c r="N2773" i="4"/>
  <c r="N2774" i="4"/>
  <c r="N2775" i="4"/>
  <c r="N2776" i="4"/>
  <c r="N2777" i="4"/>
  <c r="N2778" i="4"/>
  <c r="N2779" i="4"/>
  <c r="N2780" i="4"/>
  <c r="N2781" i="4"/>
  <c r="N2782" i="4"/>
  <c r="N2783" i="4"/>
  <c r="N2784" i="4"/>
  <c r="N2785" i="4"/>
  <c r="N2786" i="4"/>
  <c r="N2787" i="4"/>
  <c r="N2788" i="4"/>
  <c r="N2789" i="4"/>
  <c r="N2790" i="4"/>
  <c r="N2791" i="4"/>
  <c r="N2792" i="4"/>
  <c r="N2793" i="4"/>
  <c r="N2794" i="4"/>
  <c r="N2795" i="4"/>
  <c r="N2796" i="4"/>
  <c r="N2797" i="4"/>
  <c r="N2798" i="4"/>
  <c r="N2799" i="4"/>
  <c r="N2800" i="4"/>
  <c r="N2801" i="4"/>
  <c r="N2802" i="4"/>
  <c r="N2803" i="4"/>
  <c r="N2804" i="4"/>
  <c r="N2805" i="4"/>
  <c r="N2806" i="4"/>
  <c r="N2807" i="4"/>
  <c r="N2808" i="4"/>
  <c r="N2809" i="4"/>
  <c r="N2810" i="4"/>
  <c r="N2811" i="4"/>
  <c r="N2812" i="4"/>
  <c r="N2813" i="4"/>
  <c r="N2814" i="4"/>
  <c r="N2815" i="4"/>
  <c r="N2816" i="4"/>
  <c r="N2817" i="4"/>
  <c r="N2818" i="4"/>
  <c r="N2819" i="4"/>
  <c r="N2820" i="4"/>
  <c r="N2821" i="4"/>
  <c r="N2822" i="4"/>
  <c r="N2823" i="4"/>
  <c r="N2824" i="4"/>
  <c r="N2825" i="4"/>
  <c r="N2826" i="4"/>
  <c r="N2827" i="4"/>
  <c r="N2828" i="4"/>
  <c r="N2829" i="4"/>
  <c r="N2830" i="4"/>
  <c r="N2831" i="4"/>
  <c r="N2832" i="4"/>
  <c r="N2833" i="4"/>
  <c r="N2834" i="4"/>
  <c r="N2835" i="4"/>
  <c r="N2836" i="4"/>
  <c r="N2837" i="4"/>
  <c r="N2838" i="4"/>
  <c r="N2839" i="4"/>
  <c r="N2840" i="4"/>
  <c r="N2841" i="4"/>
  <c r="N2842" i="4"/>
  <c r="N2843" i="4"/>
  <c r="N2844" i="4"/>
  <c r="N2845" i="4"/>
  <c r="N2846" i="4"/>
  <c r="N2847" i="4"/>
  <c r="N2848" i="4"/>
  <c r="N2849" i="4"/>
  <c r="N2850" i="4"/>
  <c r="N2851" i="4"/>
  <c r="N2852" i="4"/>
  <c r="N2853" i="4"/>
  <c r="N2854" i="4"/>
  <c r="N2855" i="4"/>
  <c r="N2856" i="4"/>
  <c r="N2857" i="4"/>
  <c r="N2858" i="4"/>
  <c r="N2859" i="4"/>
  <c r="N2860" i="4"/>
  <c r="N2861" i="4"/>
  <c r="N2862" i="4"/>
  <c r="N2863" i="4"/>
  <c r="N2864" i="4"/>
  <c r="N2865" i="4"/>
  <c r="N2866" i="4"/>
  <c r="N2867" i="4"/>
  <c r="N2868" i="4"/>
  <c r="N2869" i="4"/>
  <c r="N2870" i="4"/>
  <c r="N2871" i="4"/>
  <c r="N2872" i="4"/>
  <c r="N2873" i="4"/>
  <c r="N2874" i="4"/>
  <c r="N2875" i="4"/>
  <c r="N2876" i="4"/>
  <c r="N2877" i="4"/>
  <c r="N2878" i="4"/>
  <c r="N2879" i="4"/>
  <c r="N2880" i="4"/>
  <c r="N2881" i="4"/>
  <c r="N2882" i="4"/>
  <c r="N2883" i="4"/>
  <c r="N2884" i="4"/>
  <c r="N2885" i="4"/>
  <c r="N2886" i="4"/>
  <c r="N2887" i="4"/>
  <c r="N2888" i="4"/>
  <c r="N2889" i="4"/>
  <c r="N2890" i="4"/>
  <c r="N2891" i="4"/>
  <c r="N2892" i="4"/>
  <c r="N2893" i="4"/>
  <c r="N2894" i="4"/>
  <c r="N2895" i="4"/>
  <c r="N2896" i="4"/>
  <c r="N2897" i="4"/>
  <c r="N2898" i="4"/>
  <c r="N2899" i="4"/>
  <c r="N2900" i="4"/>
  <c r="N2901" i="4"/>
  <c r="N2902" i="4"/>
  <c r="N2903" i="4"/>
  <c r="N2904" i="4"/>
  <c r="N2905" i="4"/>
  <c r="N2906" i="4"/>
  <c r="N2907" i="4"/>
  <c r="N2908" i="4"/>
  <c r="N2909" i="4"/>
  <c r="N2910" i="4"/>
  <c r="N2911" i="4"/>
  <c r="N2912" i="4"/>
  <c r="N2913" i="4"/>
  <c r="N2914" i="4"/>
  <c r="N2915" i="4"/>
  <c r="N2916" i="4"/>
  <c r="N2917" i="4"/>
  <c r="N2918" i="4"/>
  <c r="N2919" i="4"/>
  <c r="N2920" i="4"/>
  <c r="N2921" i="4"/>
  <c r="N2922" i="4"/>
  <c r="N2923" i="4"/>
  <c r="N2924" i="4"/>
  <c r="N2925" i="4"/>
  <c r="N2926" i="4"/>
  <c r="N2927" i="4"/>
  <c r="N2928" i="4"/>
  <c r="N2929" i="4"/>
  <c r="N2930" i="4"/>
  <c r="N2931" i="4"/>
  <c r="N2932" i="4"/>
  <c r="N2933" i="4"/>
  <c r="N2934" i="4"/>
  <c r="N2935" i="4"/>
  <c r="N2936" i="4"/>
  <c r="N2937" i="4"/>
  <c r="N2938" i="4"/>
  <c r="N2939" i="4"/>
  <c r="N2940" i="4"/>
  <c r="N2941" i="4"/>
  <c r="N2942" i="4"/>
  <c r="N2943" i="4"/>
  <c r="N2944" i="4"/>
  <c r="N2945" i="4"/>
  <c r="N2946" i="4"/>
  <c r="N2947" i="4"/>
  <c r="N2948" i="4"/>
  <c r="N2949" i="4"/>
  <c r="N2950" i="4"/>
  <c r="N2951" i="4"/>
  <c r="N2952" i="4"/>
  <c r="N2953" i="4"/>
  <c r="N2954" i="4"/>
  <c r="N2955" i="4"/>
  <c r="N2956" i="4"/>
  <c r="N2957" i="4"/>
  <c r="N2958" i="4"/>
  <c r="N2959" i="4"/>
  <c r="N2960" i="4"/>
  <c r="N2961" i="4"/>
  <c r="N2962" i="4"/>
  <c r="N2963" i="4"/>
  <c r="N2964" i="4"/>
  <c r="N2965" i="4"/>
  <c r="N2966" i="4"/>
  <c r="N2967" i="4"/>
  <c r="N2968" i="4"/>
  <c r="N2969" i="4"/>
  <c r="N2970" i="4"/>
  <c r="N2971" i="4"/>
  <c r="N2972" i="4"/>
  <c r="N2973" i="4"/>
  <c r="N2974" i="4"/>
  <c r="N2975" i="4"/>
  <c r="N2976" i="4"/>
  <c r="N2977" i="4"/>
  <c r="N2978" i="4"/>
  <c r="N2979" i="4"/>
  <c r="N2980" i="4"/>
  <c r="N2981" i="4"/>
  <c r="N2982" i="4"/>
  <c r="N2983" i="4"/>
  <c r="N2984" i="4"/>
  <c r="N2985" i="4"/>
  <c r="N2986" i="4"/>
  <c r="N2987" i="4"/>
  <c r="N2988" i="4"/>
  <c r="N2989" i="4"/>
  <c r="N2990" i="4"/>
  <c r="N2991" i="4"/>
  <c r="N2992" i="4"/>
  <c r="N2993" i="4"/>
  <c r="N2994" i="4"/>
  <c r="N2995" i="4"/>
  <c r="N2996" i="4"/>
  <c r="N2997" i="4"/>
  <c r="N2998" i="4"/>
  <c r="N2999" i="4"/>
  <c r="N3000" i="4"/>
  <c r="N3001" i="4"/>
  <c r="N3002" i="4"/>
  <c r="N3003" i="4"/>
  <c r="N3004" i="4"/>
  <c r="N3005" i="4"/>
  <c r="N3006" i="4"/>
  <c r="N3007" i="4"/>
  <c r="N3008" i="4"/>
  <c r="N3009" i="4"/>
  <c r="N3010" i="4"/>
  <c r="N3011" i="4"/>
  <c r="N3012" i="4"/>
  <c r="N3013" i="4"/>
  <c r="N3014" i="4"/>
  <c r="N3015" i="4"/>
  <c r="N3016" i="4"/>
  <c r="N3017" i="4"/>
  <c r="N3018" i="4"/>
  <c r="N3019" i="4"/>
  <c r="N3020" i="4"/>
  <c r="N3021" i="4"/>
  <c r="N3022" i="4"/>
  <c r="N3023" i="4"/>
  <c r="N3024" i="4"/>
  <c r="N3025" i="4"/>
  <c r="N3026" i="4"/>
  <c r="N3027" i="4"/>
  <c r="N3028" i="4"/>
  <c r="N3029" i="4"/>
  <c r="N3030" i="4"/>
  <c r="N3031" i="4"/>
  <c r="N3032" i="4"/>
  <c r="N3033" i="4"/>
  <c r="N3034" i="4"/>
  <c r="N3035" i="4"/>
  <c r="N3036" i="4"/>
  <c r="N3037" i="4"/>
  <c r="N3038" i="4"/>
  <c r="N3039" i="4"/>
  <c r="N3040" i="4"/>
  <c r="N3041" i="4"/>
  <c r="N3042" i="4"/>
  <c r="N3043" i="4"/>
  <c r="N3044" i="4"/>
  <c r="N3045" i="4"/>
  <c r="N3046" i="4"/>
  <c r="N3047" i="4"/>
  <c r="N3048" i="4"/>
  <c r="N3049" i="4"/>
  <c r="N3050" i="4"/>
  <c r="N3051" i="4"/>
  <c r="N3052" i="4"/>
  <c r="N3053" i="4"/>
  <c r="N3054" i="4"/>
  <c r="N3055" i="4"/>
  <c r="N3056" i="4"/>
  <c r="N3057" i="4"/>
  <c r="N3058" i="4"/>
  <c r="N3059" i="4"/>
  <c r="N3060" i="4"/>
  <c r="N3061" i="4"/>
  <c r="N3062" i="4"/>
  <c r="N3063" i="4"/>
  <c r="N3064" i="4"/>
  <c r="N3065" i="4"/>
  <c r="N3066" i="4"/>
  <c r="N3067" i="4"/>
  <c r="N3068" i="4"/>
  <c r="N3069" i="4"/>
  <c r="N3070" i="4"/>
  <c r="N3071" i="4"/>
  <c r="N3072" i="4"/>
  <c r="N3073" i="4"/>
  <c r="N3074" i="4"/>
  <c r="N3075" i="4"/>
  <c r="N3076" i="4"/>
  <c r="N3077" i="4"/>
  <c r="N3078" i="4"/>
  <c r="N3079" i="4"/>
  <c r="N3080" i="4"/>
  <c r="N3081" i="4"/>
  <c r="N3082" i="4"/>
  <c r="N3083" i="4"/>
  <c r="N3084" i="4"/>
  <c r="N3085" i="4"/>
  <c r="N3086" i="4"/>
  <c r="N3087" i="4"/>
  <c r="N3088" i="4"/>
  <c r="N3089" i="4"/>
  <c r="N3090" i="4"/>
  <c r="N3091" i="4"/>
  <c r="N3092" i="4"/>
  <c r="N3093" i="4"/>
  <c r="N3094" i="4"/>
  <c r="N3095" i="4"/>
  <c r="N3096" i="4"/>
  <c r="N3097" i="4"/>
  <c r="N3098" i="4"/>
  <c r="N3099" i="4"/>
  <c r="N3100" i="4"/>
  <c r="N3101" i="4"/>
  <c r="N3102" i="4"/>
  <c r="N3103" i="4"/>
  <c r="N3104" i="4"/>
  <c r="N3105" i="4"/>
  <c r="N3106" i="4"/>
  <c r="N3107" i="4"/>
  <c r="N3108" i="4"/>
  <c r="N3109" i="4"/>
  <c r="N3110" i="4"/>
  <c r="N3111" i="4"/>
  <c r="N3112" i="4"/>
  <c r="N3113" i="4"/>
  <c r="N3114" i="4"/>
  <c r="N3115" i="4"/>
  <c r="N3116" i="4"/>
  <c r="N3117" i="4"/>
  <c r="N3118" i="4"/>
  <c r="N3119" i="4"/>
  <c r="N3120" i="4"/>
  <c r="N3121" i="4"/>
  <c r="N3122" i="4"/>
  <c r="N3123" i="4"/>
  <c r="N3124" i="4"/>
  <c r="N3125" i="4"/>
  <c r="N3126" i="4"/>
  <c r="N3127" i="4"/>
  <c r="N3128" i="4"/>
  <c r="N3129" i="4"/>
  <c r="N3130" i="4"/>
  <c r="N3131" i="4"/>
  <c r="N3132" i="4"/>
  <c r="N3133" i="4"/>
  <c r="N3134" i="4"/>
  <c r="N3135" i="4"/>
  <c r="N3136" i="4"/>
  <c r="N3137" i="4"/>
  <c r="N3138" i="4"/>
  <c r="N3139" i="4"/>
  <c r="N3140" i="4"/>
  <c r="N3141" i="4"/>
  <c r="N3142" i="4"/>
  <c r="N3143" i="4"/>
  <c r="N3144" i="4"/>
  <c r="N3145" i="4"/>
  <c r="N3146" i="4"/>
  <c r="N3147" i="4"/>
  <c r="N3148" i="4"/>
  <c r="N3149" i="4"/>
  <c r="N3150" i="4"/>
  <c r="N3151" i="4"/>
  <c r="N3152" i="4"/>
  <c r="N3153" i="4"/>
  <c r="N3154" i="4"/>
  <c r="N3155" i="4"/>
  <c r="N3156" i="4"/>
  <c r="N3157" i="4"/>
  <c r="N3158" i="4"/>
  <c r="N3159" i="4"/>
  <c r="N3160" i="4"/>
  <c r="N3161" i="4"/>
  <c r="N3162" i="4"/>
  <c r="N3163" i="4"/>
  <c r="N3164" i="4"/>
  <c r="N3165" i="4"/>
  <c r="N3166" i="4"/>
  <c r="N3167" i="4"/>
  <c r="N3168" i="4"/>
  <c r="N3169" i="4"/>
  <c r="N3170" i="4"/>
  <c r="N3171" i="4"/>
  <c r="N3172" i="4"/>
  <c r="N3173" i="4"/>
  <c r="N3174" i="4"/>
  <c r="N3175" i="4"/>
  <c r="N3176" i="4"/>
  <c r="N3177" i="4"/>
  <c r="N3178" i="4"/>
  <c r="N3179" i="4"/>
  <c r="N3180" i="4"/>
  <c r="N3181" i="4"/>
  <c r="N3182" i="4"/>
  <c r="N3183" i="4"/>
  <c r="N3184" i="4"/>
  <c r="N3185" i="4"/>
  <c r="N3186" i="4"/>
  <c r="N3187" i="4"/>
  <c r="N3188" i="4"/>
  <c r="N3189" i="4"/>
  <c r="N3190" i="4"/>
  <c r="N3191" i="4"/>
  <c r="N3192" i="4"/>
  <c r="N3193" i="4"/>
  <c r="N3194" i="4"/>
  <c r="N3195" i="4"/>
  <c r="N3196" i="4"/>
  <c r="N3197" i="4"/>
  <c r="N3198" i="4"/>
  <c r="N3199" i="4"/>
  <c r="N3200" i="4"/>
  <c r="N3201" i="4"/>
  <c r="N3202" i="4"/>
  <c r="N3203" i="4"/>
  <c r="N3204" i="4"/>
  <c r="N3205" i="4"/>
  <c r="N3206" i="4"/>
  <c r="N3207" i="4"/>
  <c r="N3208" i="4"/>
  <c r="N3209" i="4"/>
  <c r="N3210" i="4"/>
  <c r="N3211" i="4"/>
  <c r="N3212" i="4"/>
  <c r="N3213" i="4"/>
  <c r="N3214" i="4"/>
  <c r="N3215" i="4"/>
  <c r="N3216" i="4"/>
  <c r="N3217" i="4"/>
  <c r="N3218" i="4"/>
  <c r="N3219" i="4"/>
  <c r="N3220" i="4"/>
  <c r="N3221" i="4"/>
  <c r="N3222" i="4"/>
  <c r="N3223" i="4"/>
  <c r="N3224" i="4"/>
  <c r="N3225" i="4"/>
  <c r="N3226" i="4"/>
  <c r="N3227" i="4"/>
  <c r="N3228" i="4"/>
  <c r="N3229" i="4"/>
  <c r="N3230" i="4"/>
  <c r="N3231" i="4"/>
  <c r="N3232" i="4"/>
  <c r="N3233" i="4"/>
  <c r="N3234" i="4"/>
  <c r="N3235" i="4"/>
  <c r="N3236" i="4"/>
  <c r="N3237" i="4"/>
  <c r="N3238" i="4"/>
  <c r="N3239" i="4"/>
  <c r="N3240" i="4"/>
  <c r="N3241" i="4"/>
  <c r="N3242" i="4"/>
  <c r="N3243" i="4"/>
  <c r="N3244" i="4"/>
  <c r="N3245" i="4"/>
  <c r="N3246" i="4"/>
  <c r="N3247" i="4"/>
  <c r="N3248" i="4"/>
  <c r="N3249" i="4"/>
  <c r="N3250" i="4"/>
  <c r="N3251" i="4"/>
  <c r="N3252" i="4"/>
  <c r="N3253" i="4"/>
  <c r="N3254" i="4"/>
  <c r="N3255" i="4"/>
  <c r="N3256" i="4"/>
  <c r="N3257" i="4"/>
  <c r="N3258" i="4"/>
  <c r="N3259" i="4"/>
  <c r="N3260" i="4"/>
  <c r="N3261" i="4"/>
  <c r="N3262" i="4"/>
  <c r="N3263" i="4"/>
  <c r="N3264" i="4"/>
  <c r="N3265" i="4"/>
  <c r="N3266" i="4"/>
  <c r="N3267" i="4"/>
  <c r="N3268" i="4"/>
  <c r="N3269" i="4"/>
  <c r="N3270" i="4"/>
  <c r="N3271" i="4"/>
  <c r="N3272" i="4"/>
  <c r="N3273" i="4"/>
  <c r="N3274" i="4"/>
  <c r="N3275" i="4"/>
  <c r="N3276" i="4"/>
  <c r="N3277" i="4"/>
  <c r="N3278" i="4"/>
  <c r="N3279" i="4"/>
  <c r="N3280" i="4"/>
  <c r="N3281" i="4"/>
  <c r="N3282" i="4"/>
  <c r="N3283" i="4"/>
  <c r="N3284" i="4"/>
  <c r="N3285" i="4"/>
  <c r="N3286" i="4"/>
  <c r="N3287" i="4"/>
  <c r="N3288" i="4"/>
  <c r="N3289" i="4"/>
  <c r="N3290" i="4"/>
  <c r="N3291" i="4"/>
  <c r="N3292" i="4"/>
  <c r="N3293" i="4"/>
  <c r="N3294" i="4"/>
  <c r="N3295" i="4"/>
  <c r="N3296" i="4"/>
  <c r="N3297" i="4"/>
  <c r="N3298" i="4"/>
  <c r="N3299" i="4"/>
  <c r="N3300" i="4"/>
  <c r="N3301" i="4"/>
  <c r="N3302" i="4"/>
  <c r="N3303" i="4"/>
  <c r="N3304" i="4"/>
  <c r="N3305" i="4"/>
  <c r="N3306" i="4"/>
  <c r="N3307" i="4"/>
  <c r="N3308" i="4"/>
  <c r="N3309" i="4"/>
  <c r="N3310" i="4"/>
  <c r="N3311" i="4"/>
  <c r="N3312" i="4"/>
  <c r="N3313" i="4"/>
  <c r="N3314" i="4"/>
  <c r="N3315" i="4"/>
  <c r="N3316" i="4"/>
  <c r="N3317" i="4"/>
  <c r="N3318" i="4"/>
  <c r="N3319" i="4"/>
  <c r="N3320" i="4"/>
  <c r="N3321" i="4"/>
  <c r="N3322" i="4"/>
  <c r="N3323" i="4"/>
  <c r="N3324" i="4"/>
  <c r="N3325" i="4"/>
  <c r="N3326" i="4"/>
  <c r="N3327" i="4"/>
  <c r="N3328" i="4"/>
  <c r="N3329" i="4"/>
  <c r="N3330" i="4"/>
  <c r="N3331" i="4"/>
  <c r="N3332" i="4"/>
  <c r="N3333" i="4"/>
  <c r="N3334" i="4"/>
  <c r="N3335" i="4"/>
  <c r="N3336" i="4"/>
  <c r="N3337" i="4"/>
  <c r="N3338" i="4"/>
  <c r="N3339" i="4"/>
  <c r="N3340" i="4"/>
  <c r="N3341" i="4"/>
  <c r="N3342" i="4"/>
  <c r="N3343" i="4"/>
  <c r="N3344" i="4"/>
  <c r="N3345" i="4"/>
  <c r="N3346" i="4"/>
  <c r="N3347" i="4"/>
  <c r="N3348" i="4"/>
  <c r="N3349" i="4"/>
  <c r="N3350" i="4"/>
  <c r="N3351" i="4"/>
  <c r="N3352" i="4"/>
  <c r="N3353" i="4"/>
  <c r="N3354" i="4"/>
  <c r="N3355" i="4"/>
  <c r="N3356" i="4"/>
  <c r="N3357" i="4"/>
  <c r="N3358" i="4"/>
  <c r="N3359" i="4"/>
  <c r="N3360" i="4"/>
  <c r="N3361" i="4"/>
  <c r="N3362" i="4"/>
  <c r="N3363" i="4"/>
  <c r="N3364" i="4"/>
  <c r="N3365" i="4"/>
  <c r="N3366" i="4"/>
  <c r="N3367" i="4"/>
  <c r="N3368" i="4"/>
  <c r="N3369" i="4"/>
  <c r="N3370" i="4"/>
  <c r="N3371" i="4"/>
  <c r="N3372" i="4"/>
  <c r="N3373" i="4"/>
  <c r="N3374" i="4"/>
  <c r="N3375" i="4"/>
  <c r="N3376" i="4"/>
  <c r="N3377" i="4"/>
  <c r="N3378" i="4"/>
  <c r="N3379" i="4"/>
  <c r="N3380" i="4"/>
  <c r="N3381" i="4"/>
  <c r="N3382" i="4"/>
  <c r="N3383" i="4"/>
  <c r="N3384" i="4"/>
  <c r="N3385" i="4"/>
  <c r="N3386" i="4"/>
  <c r="N3387" i="4"/>
  <c r="N3388" i="4"/>
  <c r="N3389" i="4"/>
  <c r="N3390" i="4"/>
  <c r="N3391" i="4"/>
  <c r="N3392" i="4"/>
  <c r="N3393" i="4"/>
  <c r="N3394" i="4"/>
  <c r="N3395" i="4"/>
  <c r="N3396" i="4"/>
  <c r="N3397" i="4"/>
  <c r="N3398" i="4"/>
  <c r="N3399" i="4"/>
  <c r="N3400" i="4"/>
  <c r="N3401" i="4"/>
  <c r="N3402" i="4"/>
  <c r="N3403" i="4"/>
  <c r="N3404" i="4"/>
  <c r="N3405" i="4"/>
  <c r="N3406" i="4"/>
  <c r="N3407" i="4"/>
  <c r="N3408" i="4"/>
  <c r="N3409" i="4"/>
  <c r="N3410" i="4"/>
  <c r="N3411" i="4"/>
  <c r="N3412" i="4"/>
  <c r="N3413" i="4"/>
  <c r="N3414" i="4"/>
  <c r="N3415" i="4"/>
  <c r="N3416" i="4"/>
  <c r="N3417" i="4"/>
  <c r="N3418" i="4"/>
  <c r="N3419" i="4"/>
  <c r="N3420" i="4"/>
  <c r="N3421" i="4"/>
  <c r="N3422" i="4"/>
  <c r="N3423" i="4"/>
  <c r="N3424" i="4"/>
  <c r="N3425" i="4"/>
  <c r="N3426" i="4"/>
  <c r="N3427" i="4"/>
  <c r="N3428" i="4"/>
  <c r="N3429" i="4"/>
  <c r="N3430" i="4"/>
  <c r="N3431" i="4"/>
  <c r="N3432" i="4"/>
  <c r="N3433" i="4"/>
  <c r="N3434" i="4"/>
  <c r="N3435" i="4"/>
  <c r="N3436" i="4"/>
  <c r="N3437" i="4"/>
  <c r="N3438" i="4"/>
  <c r="N3439" i="4"/>
  <c r="N3440" i="4"/>
  <c r="N3441" i="4"/>
  <c r="N3442" i="4"/>
  <c r="N3443" i="4"/>
  <c r="N3444" i="4"/>
  <c r="N3445" i="4"/>
  <c r="N3446" i="4"/>
  <c r="N3447" i="4"/>
  <c r="N3448" i="4"/>
  <c r="N3449" i="4"/>
  <c r="N3450" i="4"/>
  <c r="N3451" i="4"/>
  <c r="N3452" i="4"/>
  <c r="N3453" i="4"/>
  <c r="N3454" i="4"/>
  <c r="N3455" i="4"/>
  <c r="N3456" i="4"/>
  <c r="N3457" i="4"/>
  <c r="N3458" i="4"/>
  <c r="N3459" i="4"/>
  <c r="N3460" i="4"/>
  <c r="N3461" i="4"/>
  <c r="N3462" i="4"/>
  <c r="N3463" i="4"/>
  <c r="N3464" i="4"/>
  <c r="N3465" i="4"/>
  <c r="N3466" i="4"/>
  <c r="N3467" i="4"/>
  <c r="N3468" i="4"/>
  <c r="N3469" i="4"/>
  <c r="N3470" i="4"/>
  <c r="N3471" i="4"/>
  <c r="N3472" i="4"/>
  <c r="N3473" i="4"/>
  <c r="N3474" i="4"/>
  <c r="N3475" i="4"/>
  <c r="N3476" i="4"/>
  <c r="N3477" i="4"/>
  <c r="N3478" i="4"/>
  <c r="N3479" i="4"/>
  <c r="N3480" i="4"/>
  <c r="N3481" i="4"/>
  <c r="N3482" i="4"/>
  <c r="N3483" i="4"/>
  <c r="N3484" i="4"/>
  <c r="N3485" i="4"/>
  <c r="N3486" i="4"/>
  <c r="N3487" i="4"/>
  <c r="N3488" i="4"/>
  <c r="N3489" i="4"/>
  <c r="N3490" i="4"/>
  <c r="N3491" i="4"/>
  <c r="N3492" i="4"/>
  <c r="N3493" i="4"/>
  <c r="N3494" i="4"/>
  <c r="N3495" i="4"/>
  <c r="N3496" i="4"/>
  <c r="N3497" i="4"/>
  <c r="N3498" i="4"/>
  <c r="N3499" i="4"/>
  <c r="N3500" i="4"/>
  <c r="N3501" i="4"/>
  <c r="N3502" i="4"/>
  <c r="N3503" i="4"/>
  <c r="N3504" i="4"/>
  <c r="N3505" i="4"/>
  <c r="N3506" i="4"/>
  <c r="N3507" i="4"/>
  <c r="N3508" i="4"/>
  <c r="N3509" i="4"/>
  <c r="N3510" i="4"/>
  <c r="N3511" i="4"/>
  <c r="N3512" i="4"/>
  <c r="N3513" i="4"/>
  <c r="N3514" i="4"/>
  <c r="N3515" i="4"/>
  <c r="N3516" i="4"/>
  <c r="N3517" i="4"/>
  <c r="N3518" i="4"/>
  <c r="N3519" i="4"/>
  <c r="N3520" i="4"/>
  <c r="N3521" i="4"/>
  <c r="N3522" i="4"/>
  <c r="N3523" i="4"/>
  <c r="N3524" i="4"/>
  <c r="N3525" i="4"/>
  <c r="N3526" i="4"/>
  <c r="N3527" i="4"/>
  <c r="N3528" i="4"/>
  <c r="N3529" i="4"/>
  <c r="N3530" i="4"/>
  <c r="N3531" i="4"/>
  <c r="N3532" i="4"/>
  <c r="N3533" i="4"/>
  <c r="N3534" i="4"/>
  <c r="N3535" i="4"/>
  <c r="N3536" i="4"/>
  <c r="N3537" i="4"/>
  <c r="N3538" i="4"/>
  <c r="N3539" i="4"/>
  <c r="N3540" i="4"/>
  <c r="N3541" i="4"/>
  <c r="N3542" i="4"/>
  <c r="N3543" i="4"/>
  <c r="N3544" i="4"/>
  <c r="N3545" i="4"/>
  <c r="N3546" i="4"/>
  <c r="N3547" i="4"/>
  <c r="N3548" i="4"/>
  <c r="N3549" i="4"/>
  <c r="N3550" i="4"/>
  <c r="N3551" i="4"/>
  <c r="N3552" i="4"/>
  <c r="N3553" i="4"/>
  <c r="N3554" i="4"/>
  <c r="N3555" i="4"/>
  <c r="N3556" i="4"/>
  <c r="N3557" i="4"/>
  <c r="N3558" i="4"/>
  <c r="N3559" i="4"/>
  <c r="N3560" i="4"/>
  <c r="N3561" i="4"/>
  <c r="N3562" i="4"/>
  <c r="N3563" i="4"/>
  <c r="N3564" i="4"/>
  <c r="N3565" i="4"/>
  <c r="N3566" i="4"/>
  <c r="N3567" i="4"/>
  <c r="N3568" i="4"/>
  <c r="N3569" i="4"/>
  <c r="N3570" i="4"/>
  <c r="N3571" i="4"/>
  <c r="N3572" i="4"/>
  <c r="N3573" i="4"/>
  <c r="N3574" i="4"/>
  <c r="N3575" i="4"/>
  <c r="N3576" i="4"/>
  <c r="N3577" i="4"/>
  <c r="N3578" i="4"/>
  <c r="N3579" i="4"/>
  <c r="N3580" i="4"/>
  <c r="N3581" i="4"/>
  <c r="N3582" i="4"/>
  <c r="N3583" i="4"/>
  <c r="N3584" i="4"/>
  <c r="N3585" i="4"/>
  <c r="N3586" i="4"/>
  <c r="N3587" i="4"/>
  <c r="N3588" i="4"/>
  <c r="N3589" i="4"/>
  <c r="N3590" i="4"/>
  <c r="N3591" i="4"/>
  <c r="N3592" i="4"/>
  <c r="N3593" i="4"/>
  <c r="N3594" i="4"/>
  <c r="N3595" i="4"/>
  <c r="N3596" i="4"/>
  <c r="N3597" i="4"/>
  <c r="N3598" i="4"/>
  <c r="N3599" i="4"/>
  <c r="N3600" i="4"/>
  <c r="N3601" i="4"/>
  <c r="N3602" i="4"/>
  <c r="N3603" i="4"/>
  <c r="N3604" i="4"/>
  <c r="N3605" i="4"/>
  <c r="N3606" i="4"/>
  <c r="N3607" i="4"/>
  <c r="N3608" i="4"/>
  <c r="N3609" i="4"/>
  <c r="N3610" i="4"/>
  <c r="N3611" i="4"/>
  <c r="N3612" i="4"/>
  <c r="N3613" i="4"/>
  <c r="N3614" i="4"/>
  <c r="N3615" i="4"/>
  <c r="N3616" i="4"/>
  <c r="N3617" i="4"/>
  <c r="N3618" i="4"/>
  <c r="N3619" i="4"/>
  <c r="N3620" i="4"/>
  <c r="N3621" i="4"/>
  <c r="N3622" i="4"/>
  <c r="N3623" i="4"/>
  <c r="N3624" i="4"/>
  <c r="N3625" i="4"/>
  <c r="N3626" i="4"/>
  <c r="N3627" i="4"/>
  <c r="N3628" i="4"/>
  <c r="N3629" i="4"/>
  <c r="N3630" i="4"/>
  <c r="N3631" i="4"/>
  <c r="N3632" i="4"/>
  <c r="N3633" i="4"/>
  <c r="N3634" i="4"/>
  <c r="N3635" i="4"/>
  <c r="N3636" i="4"/>
  <c r="N3637" i="4"/>
  <c r="N3638" i="4"/>
  <c r="N3639" i="4"/>
  <c r="N3640" i="4"/>
  <c r="N3641" i="4"/>
  <c r="N3642" i="4"/>
  <c r="N3643" i="4"/>
  <c r="N3644" i="4"/>
  <c r="N3645" i="4"/>
  <c r="N3646" i="4"/>
  <c r="N3647" i="4"/>
  <c r="N3648" i="4"/>
  <c r="N3649" i="4"/>
  <c r="N3650" i="4"/>
  <c r="N3651" i="4"/>
  <c r="N3652" i="4"/>
  <c r="N3653" i="4"/>
  <c r="N3654" i="4"/>
  <c r="N3655" i="4"/>
  <c r="N3656" i="4"/>
  <c r="N3657" i="4"/>
  <c r="N3658" i="4"/>
  <c r="N3659" i="4"/>
  <c r="N3660" i="4"/>
  <c r="N3661" i="4"/>
  <c r="N3662" i="4"/>
  <c r="N3663" i="4"/>
  <c r="N3664" i="4"/>
  <c r="N3665" i="4"/>
  <c r="N3666" i="4"/>
  <c r="N3667" i="4"/>
  <c r="N3668" i="4"/>
  <c r="N3669" i="4"/>
  <c r="N3670" i="4"/>
  <c r="N3671" i="4"/>
  <c r="N3672" i="4"/>
  <c r="N3673" i="4"/>
  <c r="N3674" i="4"/>
  <c r="N3675" i="4"/>
  <c r="N3676" i="4"/>
  <c r="N3677" i="4"/>
  <c r="N3678" i="4"/>
  <c r="N3679" i="4"/>
  <c r="N3680" i="4"/>
  <c r="N3681" i="4"/>
  <c r="N3682" i="4"/>
  <c r="N3683" i="4"/>
  <c r="N3684" i="4"/>
  <c r="N3685" i="4"/>
  <c r="N3686" i="4"/>
  <c r="N3687" i="4"/>
  <c r="N3688" i="4"/>
  <c r="N3689" i="4"/>
  <c r="N3690" i="4"/>
  <c r="N3691" i="4"/>
  <c r="N3692" i="4"/>
  <c r="N3693" i="4"/>
  <c r="N3694" i="4"/>
  <c r="N3695" i="4"/>
  <c r="N3696" i="4"/>
  <c r="N3697" i="4"/>
  <c r="N3698" i="4"/>
  <c r="N3699" i="4"/>
  <c r="N3700" i="4"/>
  <c r="N3701" i="4"/>
  <c r="N3702" i="4"/>
  <c r="N3703" i="4"/>
  <c r="N3704" i="4"/>
  <c r="N3705" i="4"/>
  <c r="N3706" i="4"/>
  <c r="N3707" i="4"/>
  <c r="N3708" i="4"/>
  <c r="N3709" i="4"/>
  <c r="N3710" i="4"/>
  <c r="N3711" i="4"/>
  <c r="N3712" i="4"/>
  <c r="N3713" i="4"/>
  <c r="N3714" i="4"/>
  <c r="N3715" i="4"/>
  <c r="N3716" i="4"/>
  <c r="N3717" i="4"/>
  <c r="N3718" i="4"/>
  <c r="N3719" i="4"/>
  <c r="N3720" i="4"/>
  <c r="N3721" i="4"/>
  <c r="N3722" i="4"/>
  <c r="N3723" i="4"/>
  <c r="N3724" i="4"/>
  <c r="N3725" i="4"/>
  <c r="N3726" i="4"/>
  <c r="N3727" i="4"/>
  <c r="N3728" i="4"/>
  <c r="N3729" i="4"/>
  <c r="N3730" i="4"/>
  <c r="N3731" i="4"/>
  <c r="N3732" i="4"/>
  <c r="N3733" i="4"/>
  <c r="N3734" i="4"/>
  <c r="N3735" i="4"/>
  <c r="N3736" i="4"/>
  <c r="N3737" i="4"/>
  <c r="N3738" i="4"/>
  <c r="N3739" i="4"/>
  <c r="N3740" i="4"/>
  <c r="N3741" i="4"/>
  <c r="N3742" i="4"/>
  <c r="N3743" i="4"/>
  <c r="N3744" i="4"/>
  <c r="N3745" i="4"/>
  <c r="N3746" i="4"/>
  <c r="N3747" i="4"/>
  <c r="N3748" i="4"/>
  <c r="N3749" i="4"/>
  <c r="N3750" i="4"/>
  <c r="N3751" i="4"/>
  <c r="N3752" i="4"/>
  <c r="N3753" i="4"/>
  <c r="N3754" i="4"/>
  <c r="N3755" i="4"/>
  <c r="N3756" i="4"/>
  <c r="N3757" i="4"/>
  <c r="N3758" i="4"/>
  <c r="N3759" i="4"/>
  <c r="N3760" i="4"/>
  <c r="N3761" i="4"/>
  <c r="N3762" i="4"/>
  <c r="N3763" i="4"/>
  <c r="N3764" i="4"/>
  <c r="N3765" i="4"/>
  <c r="N3766" i="4"/>
  <c r="N3767" i="4"/>
  <c r="N3768" i="4"/>
  <c r="N3769" i="4"/>
  <c r="N3770" i="4"/>
  <c r="N3771" i="4"/>
  <c r="N3772" i="4"/>
  <c r="N3773" i="4"/>
  <c r="N3774" i="4"/>
  <c r="N3775" i="4"/>
  <c r="N3776" i="4"/>
  <c r="N3777" i="4"/>
  <c r="N3778" i="4"/>
  <c r="N3779" i="4"/>
  <c r="N3780" i="4"/>
  <c r="N3781" i="4"/>
  <c r="N3782" i="4"/>
  <c r="N3783" i="4"/>
  <c r="N3784" i="4"/>
  <c r="N3785" i="4"/>
  <c r="N3786" i="4"/>
  <c r="N3787" i="4"/>
  <c r="N3788" i="4"/>
  <c r="N3789" i="4"/>
  <c r="N3790" i="4"/>
  <c r="N3791" i="4"/>
  <c r="N3792" i="4"/>
  <c r="N3793" i="4"/>
  <c r="N3794" i="4"/>
  <c r="N3795" i="4"/>
  <c r="N3796" i="4"/>
  <c r="N3797" i="4"/>
  <c r="N3798" i="4"/>
  <c r="N3799" i="4"/>
  <c r="N3800" i="4"/>
  <c r="N3801" i="4"/>
  <c r="N3802" i="4"/>
  <c r="N3803" i="4"/>
  <c r="N3804" i="4"/>
  <c r="N3805" i="4"/>
  <c r="N3806" i="4"/>
  <c r="N3807" i="4"/>
  <c r="N3808" i="4"/>
  <c r="N3809" i="4"/>
  <c r="N3810" i="4"/>
  <c r="N3811" i="4"/>
  <c r="N3812" i="4"/>
  <c r="N3813" i="4"/>
  <c r="N3814" i="4"/>
  <c r="N3815" i="4"/>
  <c r="N3816" i="4"/>
  <c r="N3817" i="4"/>
  <c r="N3818" i="4"/>
  <c r="N3819" i="4"/>
  <c r="N3820" i="4"/>
  <c r="N3821" i="4"/>
  <c r="N3822" i="4"/>
  <c r="N3823" i="4"/>
  <c r="N3824" i="4"/>
  <c r="N3825" i="4"/>
  <c r="N3826" i="4"/>
  <c r="N3827" i="4"/>
  <c r="N3828" i="4"/>
  <c r="N3829" i="4"/>
  <c r="N3830" i="4"/>
  <c r="N3831" i="4"/>
  <c r="N3832" i="4"/>
  <c r="N3833" i="4"/>
  <c r="N3834" i="4"/>
  <c r="N3835" i="4"/>
  <c r="N3836" i="4"/>
  <c r="N3837" i="4"/>
  <c r="N3838" i="4"/>
  <c r="N3839" i="4"/>
  <c r="N3840" i="4"/>
  <c r="N3841" i="4"/>
  <c r="N3842" i="4"/>
  <c r="N3843" i="4"/>
  <c r="N3844" i="4"/>
  <c r="N3845" i="4"/>
  <c r="N3846" i="4"/>
  <c r="N3847" i="4"/>
  <c r="N3848" i="4"/>
  <c r="N3849" i="4"/>
  <c r="N3850" i="4"/>
  <c r="N3851" i="4"/>
  <c r="N3852" i="4"/>
  <c r="N3853" i="4"/>
  <c r="N3854" i="4"/>
  <c r="N3855" i="4"/>
  <c r="N3856" i="4"/>
  <c r="N3857" i="4"/>
  <c r="N3858" i="4"/>
  <c r="N3859" i="4"/>
  <c r="N3860" i="4"/>
  <c r="N3861" i="4"/>
  <c r="N3862" i="4"/>
  <c r="N3863" i="4"/>
  <c r="N3864" i="4"/>
  <c r="N3865" i="4"/>
  <c r="N3866" i="4"/>
  <c r="N3867" i="4"/>
  <c r="N3868" i="4"/>
  <c r="N3869" i="4"/>
  <c r="N3870" i="4"/>
  <c r="N3871" i="4"/>
  <c r="N3872" i="4"/>
  <c r="N3873" i="4"/>
  <c r="N3874" i="4"/>
  <c r="N3875" i="4"/>
  <c r="N3876" i="4"/>
  <c r="N3877" i="4"/>
  <c r="N3878" i="4"/>
  <c r="N3879" i="4"/>
  <c r="N3880" i="4"/>
  <c r="N3881" i="4"/>
  <c r="N3882" i="4"/>
  <c r="N3883" i="4"/>
  <c r="N3884" i="4"/>
  <c r="N3885" i="4"/>
  <c r="N3886" i="4"/>
  <c r="N3887" i="4"/>
  <c r="N3888" i="4"/>
  <c r="N3889" i="4"/>
  <c r="N3890" i="4"/>
  <c r="N3891" i="4"/>
  <c r="N3892" i="4"/>
  <c r="N3893" i="4"/>
  <c r="N3894" i="4"/>
  <c r="N3895" i="4"/>
  <c r="N3896" i="4"/>
  <c r="N3897" i="4"/>
  <c r="N3898" i="4"/>
  <c r="N3899" i="4"/>
  <c r="N3900" i="4"/>
  <c r="N3901" i="4"/>
  <c r="N3902" i="4"/>
  <c r="N3903" i="4"/>
  <c r="N3904" i="4"/>
  <c r="N3905" i="4"/>
  <c r="N3906" i="4"/>
  <c r="N3907" i="4"/>
  <c r="N3908" i="4"/>
  <c r="N3909" i="4"/>
  <c r="N3910" i="4"/>
  <c r="N3911" i="4"/>
  <c r="N3912" i="4"/>
  <c r="N3913" i="4"/>
  <c r="N3914" i="4"/>
  <c r="N3915" i="4"/>
  <c r="N3916" i="4"/>
  <c r="N3917" i="4"/>
  <c r="N3918" i="4"/>
  <c r="N3919" i="4"/>
  <c r="N3920" i="4"/>
  <c r="N3921" i="4"/>
  <c r="N3922" i="4"/>
  <c r="N3923" i="4"/>
  <c r="N3924" i="4"/>
  <c r="N3925" i="4"/>
  <c r="N3926" i="4"/>
  <c r="N3927" i="4"/>
  <c r="N3928" i="4"/>
  <c r="N3929" i="4"/>
  <c r="N3930" i="4"/>
  <c r="N3931" i="4"/>
  <c r="N3932" i="4"/>
  <c r="N3933" i="4"/>
  <c r="N3934" i="4"/>
  <c r="N3935" i="4"/>
  <c r="N3936" i="4"/>
  <c r="N3937" i="4"/>
  <c r="N3938" i="4"/>
  <c r="N3939" i="4"/>
  <c r="N3940" i="4"/>
  <c r="N3941" i="4"/>
  <c r="N3942" i="4"/>
  <c r="N3943" i="4"/>
  <c r="N3944" i="4"/>
  <c r="N3945" i="4"/>
  <c r="N3946" i="4"/>
  <c r="N3947" i="4"/>
  <c r="N3948" i="4"/>
  <c r="N3949" i="4"/>
  <c r="N3950" i="4"/>
  <c r="N3951" i="4"/>
  <c r="N3952" i="4"/>
  <c r="N3953" i="4"/>
  <c r="N3954" i="4"/>
  <c r="N3955" i="4"/>
  <c r="N3956" i="4"/>
  <c r="N3957" i="4"/>
  <c r="N3958" i="4"/>
  <c r="N3959" i="4"/>
  <c r="N3960" i="4"/>
  <c r="N3961" i="4"/>
  <c r="N3962" i="4"/>
  <c r="N3963" i="4"/>
  <c r="N3964" i="4"/>
  <c r="N3965" i="4"/>
  <c r="N3966" i="4"/>
  <c r="N3967" i="4"/>
  <c r="N3968" i="4"/>
  <c r="N3969" i="4"/>
  <c r="N3970" i="4"/>
  <c r="N3971" i="4"/>
  <c r="N3972" i="4"/>
  <c r="N3973" i="4"/>
  <c r="N3974" i="4"/>
  <c r="N3975" i="4"/>
  <c r="N3976" i="4"/>
  <c r="N3977" i="4"/>
  <c r="N3978" i="4"/>
  <c r="N3979" i="4"/>
  <c r="N3980" i="4"/>
  <c r="N3981" i="4"/>
  <c r="N3982" i="4"/>
  <c r="N3983" i="4"/>
  <c r="N3984" i="4"/>
  <c r="N3985" i="4"/>
  <c r="N3986" i="4"/>
  <c r="N3987" i="4"/>
  <c r="N3988" i="4"/>
  <c r="N3989" i="4"/>
  <c r="N3990" i="4"/>
  <c r="N3991" i="4"/>
  <c r="N3992" i="4"/>
  <c r="N3993" i="4"/>
  <c r="N3994" i="4"/>
  <c r="N3995" i="4"/>
  <c r="N3996" i="4"/>
  <c r="N3997" i="4"/>
  <c r="N3998" i="4"/>
  <c r="N3999" i="4"/>
  <c r="N4000" i="4"/>
  <c r="N4001" i="4"/>
  <c r="N4002" i="4"/>
  <c r="N4003" i="4"/>
  <c r="N4004" i="4"/>
  <c r="N4005" i="4"/>
  <c r="N4006" i="4"/>
  <c r="N4007" i="4"/>
  <c r="N4008" i="4"/>
  <c r="N4009" i="4"/>
  <c r="N4010" i="4"/>
  <c r="N4011" i="4"/>
  <c r="N4012" i="4"/>
  <c r="N4013" i="4"/>
  <c r="N4014" i="4"/>
  <c r="N4015" i="4"/>
  <c r="N4016" i="4"/>
  <c r="N4017" i="4"/>
  <c r="N4018" i="4"/>
  <c r="N4019" i="4"/>
  <c r="N4020" i="4"/>
  <c r="N4021" i="4"/>
  <c r="N4022" i="4"/>
  <c r="N4023" i="4"/>
  <c r="N4024" i="4"/>
  <c r="N4025" i="4"/>
  <c r="N4026" i="4"/>
  <c r="N4027" i="4"/>
  <c r="N4028" i="4"/>
  <c r="N4029" i="4"/>
  <c r="N4030" i="4"/>
  <c r="N4031" i="4"/>
  <c r="N4032" i="4"/>
  <c r="N4033" i="4"/>
  <c r="N4034" i="4"/>
  <c r="N4035" i="4"/>
  <c r="N4036" i="4"/>
  <c r="N4037" i="4"/>
  <c r="N4038" i="4"/>
  <c r="N4039" i="4"/>
  <c r="N4040" i="4"/>
  <c r="N4041" i="4"/>
  <c r="N4042" i="4"/>
  <c r="N4043" i="4"/>
  <c r="N4044" i="4"/>
  <c r="N4045" i="4"/>
  <c r="N4046" i="4"/>
  <c r="N4047" i="4"/>
  <c r="N4048" i="4"/>
  <c r="N4049" i="4"/>
  <c r="N4050" i="4"/>
  <c r="N4051" i="4"/>
  <c r="N4052" i="4"/>
  <c r="N4053" i="4"/>
  <c r="N4054" i="4"/>
  <c r="N4055" i="4"/>
  <c r="N4056" i="4"/>
  <c r="N4057" i="4"/>
  <c r="N4058" i="4"/>
  <c r="N4059" i="4"/>
  <c r="N4060" i="4"/>
  <c r="N4061" i="4"/>
  <c r="N4062" i="4"/>
  <c r="N4063" i="4"/>
  <c r="N4064" i="4"/>
  <c r="N4065" i="4"/>
  <c r="N4066" i="4"/>
  <c r="N4067" i="4"/>
  <c r="N4068" i="4"/>
  <c r="N4069" i="4"/>
  <c r="N4070" i="4"/>
  <c r="N4071" i="4"/>
  <c r="N4072" i="4"/>
  <c r="N4073" i="4"/>
  <c r="N4074" i="4"/>
  <c r="N4075" i="4"/>
  <c r="N4076" i="4"/>
  <c r="N4077" i="4"/>
  <c r="N4078" i="4"/>
  <c r="N4079" i="4"/>
  <c r="N4080" i="4"/>
  <c r="N4081" i="4"/>
  <c r="N4082" i="4"/>
  <c r="N4083" i="4"/>
  <c r="N4084" i="4"/>
  <c r="N4085" i="4"/>
  <c r="N4086" i="4"/>
  <c r="N4087" i="4"/>
  <c r="N4088" i="4"/>
  <c r="N4089" i="4"/>
  <c r="N4090" i="4"/>
  <c r="N4091" i="4"/>
  <c r="N4092" i="4"/>
  <c r="N4093" i="4"/>
  <c r="N4094" i="4"/>
  <c r="N4095" i="4"/>
  <c r="N4096" i="4"/>
  <c r="N4097" i="4"/>
  <c r="N4098" i="4"/>
  <c r="N4099" i="4"/>
  <c r="N4100" i="4"/>
  <c r="N4101" i="4"/>
  <c r="N4102" i="4"/>
  <c r="N4103" i="4"/>
  <c r="N4104" i="4"/>
  <c r="N4105" i="4"/>
  <c r="N4106" i="4"/>
  <c r="N4107" i="4"/>
  <c r="N4108" i="4"/>
  <c r="N4109" i="4"/>
  <c r="N4110" i="4"/>
  <c r="N4111" i="4"/>
  <c r="N4112" i="4"/>
  <c r="N4113" i="4"/>
  <c r="N4114" i="4"/>
  <c r="N4115" i="4"/>
  <c r="N4116" i="4"/>
  <c r="N4117" i="4"/>
  <c r="N4118" i="4"/>
  <c r="N4119" i="4"/>
  <c r="N4120" i="4"/>
  <c r="N4121" i="4"/>
  <c r="N4122" i="4"/>
  <c r="N4123" i="4"/>
  <c r="N4124" i="4"/>
  <c r="N4125" i="4"/>
  <c r="N4126" i="4"/>
  <c r="N4127" i="4"/>
  <c r="N4128" i="4"/>
  <c r="N4129" i="4"/>
  <c r="N4130" i="4"/>
  <c r="N4131" i="4"/>
  <c r="N4132" i="4"/>
  <c r="N4133" i="4"/>
  <c r="N4134" i="4"/>
  <c r="N4135" i="4"/>
  <c r="N4136" i="4"/>
  <c r="N4137" i="4"/>
  <c r="N4138" i="4"/>
  <c r="N4139" i="4"/>
  <c r="N4140" i="4"/>
  <c r="N4141" i="4"/>
  <c r="N4142" i="4"/>
  <c r="N4143" i="4"/>
  <c r="N4144" i="4"/>
  <c r="N4145" i="4"/>
  <c r="N4146" i="4"/>
  <c r="N4147" i="4"/>
  <c r="N4148" i="4"/>
  <c r="N4149" i="4"/>
  <c r="N4150" i="4"/>
  <c r="N4151" i="4"/>
  <c r="N4152" i="4"/>
  <c r="N4153" i="4"/>
  <c r="N4154" i="4"/>
  <c r="N4155" i="4"/>
  <c r="N4156" i="4"/>
  <c r="N4157" i="4"/>
  <c r="N4158" i="4"/>
  <c r="N4159" i="4"/>
  <c r="N4160" i="4"/>
  <c r="N4161" i="4"/>
  <c r="N4162" i="4"/>
  <c r="N4163" i="4"/>
  <c r="N4164" i="4"/>
  <c r="N4165" i="4"/>
  <c r="N4166" i="4"/>
  <c r="N4167" i="4"/>
  <c r="N4168" i="4"/>
  <c r="N4169" i="4"/>
  <c r="N4170" i="4"/>
  <c r="N4171" i="4"/>
  <c r="N4172" i="4"/>
  <c r="N4173" i="4"/>
  <c r="N4174" i="4"/>
  <c r="N4175" i="4"/>
  <c r="N4176" i="4"/>
  <c r="N4177" i="4"/>
  <c r="N4178" i="4"/>
  <c r="N4179" i="4"/>
  <c r="N4180" i="4"/>
  <c r="N4181" i="4"/>
  <c r="N4182" i="4"/>
  <c r="N4183" i="4"/>
  <c r="N4184" i="4"/>
  <c r="N4185" i="4"/>
  <c r="N4186" i="4"/>
  <c r="N4187" i="4"/>
  <c r="N4188" i="4"/>
  <c r="N4189" i="4"/>
  <c r="N4190" i="4"/>
  <c r="N4191" i="4"/>
  <c r="N4192" i="4"/>
  <c r="N4193" i="4"/>
  <c r="N4194" i="4"/>
  <c r="N4195" i="4"/>
  <c r="N4196" i="4"/>
  <c r="N4197" i="4"/>
  <c r="N4198" i="4"/>
  <c r="N4199" i="4"/>
  <c r="N4200" i="4"/>
  <c r="N4201" i="4"/>
  <c r="N4202" i="4"/>
  <c r="N4203" i="4"/>
  <c r="N4204" i="4"/>
  <c r="N4205" i="4"/>
  <c r="N4206" i="4"/>
  <c r="N4207" i="4"/>
  <c r="N4208" i="4"/>
  <c r="N4209" i="4"/>
  <c r="N4210" i="4"/>
  <c r="N4211" i="4"/>
  <c r="N4212" i="4"/>
  <c r="N4213" i="4"/>
  <c r="N4214" i="4"/>
  <c r="N4215" i="4"/>
  <c r="N4216" i="4"/>
  <c r="N4217" i="4"/>
  <c r="N4218" i="4"/>
  <c r="N4219" i="4"/>
  <c r="N4220" i="4"/>
  <c r="N4221" i="4"/>
  <c r="N4222" i="4"/>
  <c r="N4223" i="4"/>
  <c r="N4224" i="4"/>
  <c r="N4225" i="4"/>
  <c r="N4226" i="4"/>
  <c r="N4227" i="4"/>
  <c r="N4228" i="4"/>
  <c r="N4229" i="4"/>
  <c r="N4230" i="4"/>
  <c r="N4231" i="4"/>
  <c r="N4232" i="4"/>
  <c r="N4233" i="4"/>
  <c r="N4234" i="4"/>
  <c r="N4235" i="4"/>
  <c r="N4236" i="4"/>
  <c r="N4237" i="4"/>
  <c r="N4238" i="4"/>
  <c r="N4239" i="4"/>
  <c r="N4240" i="4"/>
  <c r="N4241" i="4"/>
  <c r="N4242" i="4"/>
  <c r="N4243" i="4"/>
  <c r="N4244" i="4"/>
  <c r="N4245" i="4"/>
  <c r="N4246" i="4"/>
  <c r="N4247" i="4"/>
  <c r="N4248" i="4"/>
  <c r="N4249" i="4"/>
  <c r="N4250" i="4"/>
  <c r="N4251" i="4"/>
  <c r="N4252" i="4"/>
  <c r="N4253" i="4"/>
  <c r="N4254" i="4"/>
  <c r="N4255" i="4"/>
  <c r="N4256" i="4"/>
  <c r="N4257" i="4"/>
  <c r="N4258" i="4"/>
  <c r="N4259" i="4"/>
  <c r="N4260" i="4"/>
  <c r="N4261" i="4"/>
  <c r="N4262" i="4"/>
  <c r="N4263" i="4"/>
  <c r="N4264" i="4"/>
  <c r="N4265" i="4"/>
  <c r="N4266" i="4"/>
  <c r="N4267" i="4"/>
  <c r="N4268" i="4"/>
  <c r="N4269" i="4"/>
  <c r="N4270" i="4"/>
  <c r="N4271" i="4"/>
  <c r="N4272" i="4"/>
  <c r="N4273" i="4"/>
  <c r="N4274" i="4"/>
  <c r="N4275" i="4"/>
  <c r="N4276" i="4"/>
  <c r="N4277" i="4"/>
  <c r="N4278" i="4"/>
  <c r="N4279" i="4"/>
  <c r="N4280" i="4"/>
  <c r="N4281" i="4"/>
  <c r="N4282" i="4"/>
  <c r="N4283" i="4"/>
  <c r="N4284" i="4"/>
  <c r="N4285" i="4"/>
  <c r="N4286" i="4"/>
  <c r="N4287" i="4"/>
  <c r="N4288" i="4"/>
  <c r="N4289" i="4"/>
  <c r="N4290" i="4"/>
  <c r="N4291" i="4"/>
  <c r="N4292" i="4"/>
  <c r="N4293" i="4"/>
  <c r="N4294" i="4"/>
  <c r="N4295" i="4"/>
  <c r="N4296" i="4"/>
  <c r="N4297" i="4"/>
  <c r="N4298" i="4"/>
  <c r="N4299" i="4"/>
  <c r="N4300" i="4"/>
  <c r="N4301" i="4"/>
  <c r="N4302" i="4"/>
  <c r="N4303" i="4"/>
  <c r="N4304" i="4"/>
  <c r="N4305" i="4"/>
  <c r="N4306" i="4"/>
  <c r="N4307" i="4"/>
  <c r="N4308" i="4"/>
  <c r="N4309" i="4"/>
  <c r="N4310" i="4"/>
  <c r="N4311" i="4"/>
  <c r="N4312" i="4"/>
  <c r="N4313" i="4"/>
  <c r="N4314" i="4"/>
  <c r="N4315" i="4"/>
  <c r="N4316" i="4"/>
  <c r="N4317" i="4"/>
  <c r="N4318" i="4"/>
  <c r="N4319" i="4"/>
  <c r="N4320" i="4"/>
  <c r="N4321" i="4"/>
  <c r="N4322" i="4"/>
  <c r="N4323" i="4"/>
  <c r="N4324" i="4"/>
  <c r="N4325" i="4"/>
  <c r="N4326" i="4"/>
  <c r="N4327" i="4"/>
  <c r="N4328" i="4"/>
  <c r="N4329" i="4"/>
  <c r="N4330" i="4"/>
  <c r="N4331" i="4"/>
  <c r="N4332" i="4"/>
  <c r="N4333" i="4"/>
  <c r="N4334" i="4"/>
  <c r="N4335" i="4"/>
  <c r="N4336" i="4"/>
  <c r="N4337" i="4"/>
  <c r="N4338" i="4"/>
  <c r="N4339" i="4"/>
  <c r="N4340" i="4"/>
  <c r="N4341" i="4"/>
  <c r="N4342" i="4"/>
  <c r="N4343" i="4"/>
  <c r="N4344" i="4"/>
  <c r="N4345" i="4"/>
  <c r="N4346" i="4"/>
  <c r="N4347" i="4"/>
  <c r="N4348" i="4"/>
  <c r="N4349" i="4"/>
  <c r="N4350" i="4"/>
  <c r="N4351" i="4"/>
  <c r="N4352" i="4"/>
  <c r="N4353" i="4"/>
  <c r="N4354" i="4"/>
  <c r="N4355" i="4"/>
  <c r="N4356" i="4"/>
  <c r="N4357" i="4"/>
  <c r="N4358" i="4"/>
  <c r="N4359" i="4"/>
  <c r="N4360" i="4"/>
  <c r="N4361" i="4"/>
  <c r="N4362" i="4"/>
  <c r="N4363" i="4"/>
  <c r="N4364" i="4"/>
  <c r="N4365" i="4"/>
  <c r="N4366" i="4"/>
  <c r="N4367" i="4"/>
  <c r="N4368" i="4"/>
  <c r="N4369" i="4"/>
  <c r="N4370" i="4"/>
  <c r="N4371" i="4"/>
  <c r="N4372" i="4"/>
  <c r="N4373" i="4"/>
  <c r="N4374" i="4"/>
  <c r="N4375" i="4"/>
  <c r="N4376" i="4"/>
  <c r="N4377" i="4"/>
  <c r="N4378" i="4"/>
  <c r="N4379" i="4"/>
  <c r="N4380" i="4"/>
  <c r="N4381" i="4"/>
  <c r="N4382" i="4"/>
  <c r="N4383" i="4"/>
  <c r="N4384" i="4"/>
  <c r="N4385" i="4"/>
  <c r="N4386" i="4"/>
  <c r="N4387" i="4"/>
  <c r="N4388" i="4"/>
  <c r="N4389" i="4"/>
  <c r="N4390" i="4"/>
  <c r="N4391" i="4"/>
  <c r="N4392" i="4"/>
  <c r="N4393" i="4"/>
  <c r="N4394" i="4"/>
  <c r="N4395" i="4"/>
  <c r="N4396" i="4"/>
  <c r="N4397" i="4"/>
  <c r="N4398" i="4"/>
  <c r="N4399" i="4"/>
  <c r="N4400" i="4"/>
  <c r="N4401" i="4"/>
  <c r="N4402" i="4"/>
  <c r="N4403" i="4"/>
  <c r="N4404" i="4"/>
  <c r="N4405" i="4"/>
  <c r="N4406" i="4"/>
  <c r="N4407" i="4"/>
  <c r="N4408" i="4"/>
  <c r="N4409" i="4"/>
  <c r="N4410" i="4"/>
  <c r="N4411" i="4"/>
  <c r="N4412" i="4"/>
  <c r="N4413" i="4"/>
  <c r="N4414" i="4"/>
  <c r="N4415" i="4"/>
  <c r="N4416" i="4"/>
  <c r="N4417" i="4"/>
  <c r="N4418" i="4"/>
  <c r="N4419" i="4"/>
  <c r="N4420" i="4"/>
  <c r="N4421" i="4"/>
  <c r="N4422" i="4"/>
  <c r="N4423" i="4"/>
  <c r="N4424" i="4"/>
  <c r="N4425" i="4"/>
  <c r="N4426" i="4"/>
  <c r="N4427" i="4"/>
  <c r="N4428" i="4"/>
  <c r="N4429" i="4"/>
  <c r="N4430" i="4"/>
  <c r="N4431" i="4"/>
  <c r="N4432" i="4"/>
  <c r="N4433" i="4"/>
  <c r="N4434" i="4"/>
  <c r="N4435" i="4"/>
  <c r="N4436" i="4"/>
  <c r="N4437" i="4"/>
  <c r="N4438" i="4"/>
  <c r="N4439" i="4"/>
  <c r="N4440" i="4"/>
  <c r="N4441" i="4"/>
  <c r="N4442" i="4"/>
  <c r="N4443" i="4"/>
  <c r="N4444" i="4"/>
  <c r="N4445" i="4"/>
  <c r="N4446" i="4"/>
  <c r="N4447" i="4"/>
  <c r="N4448" i="4"/>
  <c r="N4449" i="4"/>
  <c r="N4450" i="4"/>
  <c r="N4451" i="4"/>
  <c r="N4452" i="4"/>
  <c r="N4453" i="4"/>
  <c r="N4454" i="4"/>
  <c r="N4455" i="4"/>
  <c r="N4456" i="4"/>
  <c r="N4457" i="4"/>
  <c r="N4458" i="4"/>
  <c r="N4459" i="4"/>
  <c r="N4460" i="4"/>
  <c r="N4461" i="4"/>
  <c r="N4462" i="4"/>
  <c r="N4463" i="4"/>
  <c r="N4464" i="4"/>
  <c r="N4465" i="4"/>
  <c r="N4466" i="4"/>
  <c r="N4467" i="4"/>
  <c r="N4468" i="4"/>
  <c r="N4469" i="4"/>
  <c r="N4470" i="4"/>
  <c r="N4471" i="4"/>
  <c r="N4472" i="4"/>
  <c r="N4473" i="4"/>
  <c r="N4474" i="4"/>
  <c r="N4475" i="4"/>
  <c r="N4476" i="4"/>
  <c r="N4477" i="4"/>
  <c r="N4478" i="4"/>
  <c r="N4479" i="4"/>
  <c r="N4480" i="4"/>
  <c r="N4481" i="4"/>
  <c r="N4482" i="4"/>
  <c r="N4483" i="4"/>
  <c r="N4484" i="4"/>
  <c r="N4485" i="4"/>
  <c r="N4486" i="4"/>
  <c r="N4487" i="4"/>
  <c r="N4488" i="4"/>
  <c r="N4489" i="4"/>
  <c r="N4490" i="4"/>
  <c r="N4491" i="4"/>
  <c r="N4492" i="4"/>
  <c r="N4493" i="4"/>
  <c r="N4494" i="4"/>
  <c r="N4495" i="4"/>
  <c r="N4496" i="4"/>
  <c r="N4497" i="4"/>
  <c r="N4498" i="4"/>
  <c r="N4499" i="4"/>
  <c r="N4500" i="4"/>
  <c r="N4501" i="4"/>
  <c r="N4502" i="4"/>
  <c r="N4503" i="4"/>
  <c r="N4504" i="4"/>
  <c r="N4505" i="4"/>
  <c r="N4506" i="4"/>
  <c r="N4507" i="4"/>
  <c r="N4508" i="4"/>
  <c r="N4509" i="4"/>
  <c r="N4510" i="4"/>
  <c r="N4511" i="4"/>
  <c r="N4512" i="4"/>
  <c r="N4513" i="4"/>
  <c r="N4514" i="4"/>
  <c r="N4515" i="4"/>
  <c r="N4516" i="4"/>
  <c r="N4517" i="4"/>
  <c r="N4518" i="4"/>
  <c r="N4519" i="4"/>
  <c r="N4520" i="4"/>
  <c r="N4521" i="4"/>
  <c r="N4522" i="4"/>
  <c r="N4523" i="4"/>
  <c r="N4524" i="4"/>
  <c r="N4525" i="4"/>
  <c r="N4526" i="4"/>
  <c r="N4527" i="4"/>
  <c r="N4528" i="4"/>
  <c r="N4529" i="4"/>
  <c r="N4530" i="4"/>
  <c r="N4531" i="4"/>
  <c r="N4532" i="4"/>
  <c r="N4533" i="4"/>
  <c r="N4534" i="4"/>
  <c r="N4535" i="4"/>
  <c r="N4536" i="4"/>
  <c r="N4537" i="4"/>
  <c r="N4538" i="4"/>
  <c r="N4539" i="4"/>
  <c r="N4540" i="4"/>
  <c r="N4541" i="4"/>
  <c r="N4542" i="4"/>
  <c r="N4543" i="4"/>
  <c r="N4544" i="4"/>
  <c r="N4545" i="4"/>
  <c r="N4546" i="4"/>
  <c r="N4547" i="4"/>
  <c r="N4548" i="4"/>
  <c r="N4549" i="4"/>
  <c r="N4550" i="4"/>
  <c r="N4551" i="4"/>
  <c r="N4552" i="4"/>
  <c r="N4553" i="4"/>
  <c r="N4554" i="4"/>
  <c r="N4555" i="4"/>
  <c r="N4556" i="4"/>
  <c r="N4557" i="4"/>
  <c r="N4558" i="4"/>
  <c r="N4559" i="4"/>
  <c r="N4560" i="4"/>
  <c r="N4561" i="4"/>
  <c r="N4562" i="4"/>
  <c r="N4563" i="4"/>
  <c r="N4564" i="4"/>
  <c r="N4565" i="4"/>
  <c r="N4566" i="4"/>
  <c r="N4567" i="4"/>
  <c r="N4568" i="4"/>
  <c r="N4569" i="4"/>
  <c r="N4570" i="4"/>
  <c r="N4571" i="4"/>
  <c r="N4572" i="4"/>
  <c r="N4573" i="4"/>
  <c r="N4574" i="4"/>
  <c r="N4575" i="4"/>
  <c r="N4576" i="4"/>
  <c r="N4577" i="4"/>
  <c r="N4578" i="4"/>
  <c r="N4579" i="4"/>
  <c r="N4580" i="4"/>
  <c r="N4581" i="4"/>
  <c r="N4582" i="4"/>
  <c r="N4583" i="4"/>
  <c r="N4584" i="4"/>
  <c r="N4585" i="4"/>
  <c r="N4586" i="4"/>
  <c r="N4587" i="4"/>
  <c r="N4588" i="4"/>
  <c r="N4589" i="4"/>
  <c r="N4590" i="4"/>
  <c r="N4591" i="4"/>
  <c r="N4592" i="4"/>
  <c r="N4593" i="4"/>
  <c r="N4594" i="4"/>
  <c r="N4595" i="4"/>
  <c r="N4596" i="4"/>
  <c r="N4597" i="4"/>
  <c r="N4598" i="4"/>
  <c r="N4599" i="4"/>
  <c r="N4600" i="4"/>
  <c r="N4601" i="4"/>
  <c r="N4602" i="4"/>
  <c r="N4603" i="4"/>
  <c r="N4604" i="4"/>
  <c r="N4605" i="4"/>
  <c r="N4606" i="4"/>
  <c r="N4607" i="4"/>
  <c r="N4608" i="4"/>
  <c r="N4609" i="4"/>
  <c r="N4610" i="4"/>
  <c r="N4611" i="4"/>
  <c r="N4612" i="4"/>
  <c r="N4613" i="4"/>
  <c r="N4614" i="4"/>
  <c r="N4615" i="4"/>
  <c r="N4616" i="4"/>
  <c r="N4617" i="4"/>
  <c r="N4618" i="4"/>
  <c r="N4619" i="4"/>
  <c r="N4620" i="4"/>
  <c r="N4621" i="4"/>
  <c r="N4622" i="4"/>
  <c r="N4623" i="4"/>
  <c r="N4624" i="4"/>
  <c r="N4625" i="4"/>
  <c r="N4626" i="4"/>
  <c r="N4627" i="4"/>
  <c r="N4628" i="4"/>
  <c r="N4629" i="4"/>
  <c r="N4630" i="4"/>
  <c r="N4631" i="4"/>
  <c r="N4632" i="4"/>
  <c r="N4633" i="4"/>
  <c r="N4634" i="4"/>
  <c r="N4635" i="4"/>
  <c r="N4636" i="4"/>
  <c r="N4637" i="4"/>
  <c r="N4638" i="4"/>
  <c r="N4639" i="4"/>
  <c r="N4640" i="4"/>
  <c r="N4641" i="4"/>
  <c r="N4642" i="4"/>
  <c r="N4643" i="4"/>
  <c r="N4644" i="4"/>
  <c r="N4645" i="4"/>
  <c r="N4646" i="4"/>
  <c r="N4647" i="4"/>
  <c r="N4648" i="4"/>
  <c r="N4649" i="4"/>
  <c r="N4650" i="4"/>
  <c r="N4651" i="4"/>
  <c r="N4652" i="4"/>
  <c r="N4653" i="4"/>
  <c r="N4654" i="4"/>
  <c r="N4655" i="4"/>
  <c r="N4656" i="4"/>
  <c r="N4657" i="4"/>
  <c r="N4658" i="4"/>
  <c r="N4659" i="4"/>
  <c r="N4660" i="4"/>
  <c r="N4661" i="4"/>
  <c r="N4662" i="4"/>
  <c r="N4663" i="4"/>
  <c r="N4664" i="4"/>
  <c r="N4665" i="4"/>
  <c r="N4666" i="4"/>
  <c r="N4667" i="4"/>
  <c r="N4668" i="4"/>
  <c r="N4669" i="4"/>
  <c r="N4670" i="4"/>
  <c r="N4671" i="4"/>
  <c r="N4672" i="4"/>
  <c r="N4673" i="4"/>
  <c r="N4674" i="4"/>
  <c r="N4675" i="4"/>
  <c r="N4676" i="4"/>
  <c r="N4677" i="4"/>
  <c r="N4678" i="4"/>
  <c r="N4679" i="4"/>
  <c r="N4680" i="4"/>
  <c r="N4681" i="4"/>
  <c r="N4682" i="4"/>
  <c r="N4683" i="4"/>
  <c r="N4684" i="4"/>
  <c r="N4685" i="4"/>
  <c r="N4686" i="4"/>
  <c r="N4687" i="4"/>
  <c r="N4688" i="4"/>
  <c r="N4689" i="4"/>
  <c r="N4690" i="4"/>
  <c r="N4691" i="4"/>
  <c r="N4692" i="4"/>
  <c r="N4693" i="4"/>
  <c r="N4694" i="4"/>
  <c r="N4695" i="4"/>
  <c r="N4696" i="4"/>
  <c r="N4697" i="4"/>
  <c r="N4698" i="4"/>
  <c r="N4699" i="4"/>
  <c r="N4700" i="4"/>
  <c r="N4701" i="4"/>
  <c r="N4702" i="4"/>
  <c r="N4703" i="4"/>
  <c r="N4704" i="4"/>
  <c r="N4705" i="4"/>
  <c r="N4706" i="4"/>
  <c r="N4707" i="4"/>
  <c r="N4708" i="4"/>
  <c r="N4709" i="4"/>
  <c r="N4710" i="4"/>
  <c r="N4711" i="4"/>
  <c r="N4712" i="4"/>
  <c r="N4713" i="4"/>
  <c r="N4714" i="4"/>
  <c r="N4715" i="4"/>
  <c r="N4716" i="4"/>
  <c r="N4717" i="4"/>
  <c r="N4718" i="4"/>
  <c r="N4719" i="4"/>
  <c r="N4720" i="4"/>
  <c r="N4721" i="4"/>
  <c r="N4722" i="4"/>
  <c r="N4723" i="4"/>
  <c r="N4724" i="4"/>
  <c r="N4725" i="4"/>
  <c r="N4726" i="4"/>
  <c r="N4727" i="4"/>
  <c r="N4728" i="4"/>
  <c r="N4729" i="4"/>
  <c r="N4730" i="4"/>
  <c r="N4731" i="4"/>
  <c r="N4732" i="4"/>
  <c r="N4733" i="4"/>
  <c r="N4734" i="4"/>
  <c r="N4735" i="4"/>
  <c r="N4736" i="4"/>
  <c r="N4737" i="4"/>
  <c r="N4738" i="4"/>
  <c r="N4739" i="4"/>
  <c r="N4740" i="4"/>
  <c r="N4741" i="4"/>
  <c r="N4742" i="4"/>
  <c r="N4743" i="4"/>
  <c r="N4744" i="4"/>
  <c r="N4745" i="4"/>
  <c r="N4746" i="4"/>
  <c r="N4747" i="4"/>
  <c r="N4748" i="4"/>
  <c r="N4749" i="4"/>
  <c r="N4750" i="4"/>
  <c r="N4751" i="4"/>
  <c r="N4752" i="4"/>
  <c r="N4753" i="4"/>
  <c r="N4754" i="4"/>
  <c r="N4755" i="4"/>
  <c r="N4756" i="4"/>
  <c r="N4757" i="4"/>
  <c r="N4758" i="4"/>
  <c r="N4759" i="4"/>
  <c r="N4760" i="4"/>
  <c r="N4761" i="4"/>
  <c r="N4762" i="4"/>
  <c r="N4763" i="4"/>
  <c r="N4764" i="4"/>
  <c r="N4765" i="4"/>
  <c r="N4766" i="4"/>
  <c r="N4767" i="4"/>
  <c r="N4768" i="4"/>
  <c r="N4769" i="4"/>
  <c r="N4770" i="4"/>
  <c r="N4771" i="4"/>
  <c r="N4772" i="4"/>
  <c r="N4773" i="4"/>
  <c r="N4774" i="4"/>
  <c r="N4775" i="4"/>
  <c r="N4776" i="4"/>
  <c r="N4777" i="4"/>
  <c r="N4778" i="4"/>
  <c r="N4779" i="4"/>
  <c r="N4780" i="4"/>
  <c r="N4781" i="4"/>
  <c r="N4782" i="4"/>
  <c r="N4783" i="4"/>
  <c r="N4784" i="4"/>
  <c r="N4785" i="4"/>
  <c r="N4786" i="4"/>
  <c r="N4787" i="4"/>
  <c r="N4788" i="4"/>
  <c r="N4789" i="4"/>
  <c r="N4790" i="4"/>
  <c r="N4791" i="4"/>
  <c r="N4792" i="4"/>
  <c r="N4793" i="4"/>
  <c r="N4794" i="4"/>
  <c r="N4795" i="4"/>
  <c r="N4796" i="4"/>
  <c r="N4797" i="4"/>
  <c r="N4798" i="4"/>
  <c r="N4799" i="4"/>
  <c r="N4800" i="4"/>
  <c r="N4801" i="4"/>
  <c r="N4802" i="4"/>
  <c r="N4803" i="4"/>
  <c r="P4803" i="4"/>
  <c r="O4803" i="4"/>
  <c r="P4802" i="4"/>
  <c r="O4802" i="4"/>
  <c r="P4801" i="4"/>
  <c r="O4801" i="4"/>
  <c r="P4800" i="4"/>
  <c r="O4800" i="4"/>
  <c r="P4799" i="4"/>
  <c r="O4799" i="4"/>
  <c r="P4798" i="4"/>
  <c r="O4798" i="4"/>
  <c r="P4797" i="4"/>
  <c r="O4797" i="4"/>
  <c r="P4796" i="4"/>
  <c r="O4796" i="4"/>
  <c r="P4795" i="4"/>
  <c r="O4795" i="4"/>
  <c r="P4794" i="4"/>
  <c r="O4794" i="4"/>
  <c r="P4793" i="4"/>
  <c r="O4793" i="4"/>
  <c r="P4792" i="4"/>
  <c r="O4792" i="4"/>
  <c r="P4791" i="4"/>
  <c r="O4791" i="4"/>
  <c r="P4790" i="4"/>
  <c r="O4790" i="4"/>
  <c r="P4789" i="4"/>
  <c r="O4789" i="4"/>
  <c r="P4788" i="4"/>
  <c r="O4788" i="4"/>
  <c r="P4787" i="4"/>
  <c r="O4787" i="4"/>
  <c r="P4786" i="4"/>
  <c r="O4786" i="4"/>
  <c r="P4785" i="4"/>
  <c r="O4785" i="4"/>
  <c r="P4784" i="4"/>
  <c r="O4784" i="4"/>
  <c r="P4783" i="4"/>
  <c r="O4783" i="4"/>
  <c r="P4782" i="4"/>
  <c r="O4782" i="4"/>
  <c r="P4781" i="4"/>
  <c r="O4781" i="4"/>
  <c r="P4780" i="4"/>
  <c r="O4780" i="4"/>
  <c r="P4779" i="4"/>
  <c r="O4779" i="4"/>
  <c r="P4778" i="4"/>
  <c r="O4778" i="4"/>
  <c r="P4777" i="4"/>
  <c r="O4777" i="4"/>
  <c r="P4776" i="4"/>
  <c r="O4776" i="4"/>
  <c r="P4775" i="4"/>
  <c r="O4775" i="4"/>
  <c r="P4774" i="4"/>
  <c r="O4774" i="4"/>
  <c r="P4773" i="4"/>
  <c r="O4773" i="4"/>
  <c r="P4772" i="4"/>
  <c r="O4772" i="4"/>
  <c r="P4771" i="4"/>
  <c r="O4771" i="4"/>
  <c r="P4770" i="4"/>
  <c r="O4770" i="4"/>
  <c r="P4769" i="4"/>
  <c r="O4769" i="4"/>
  <c r="P4768" i="4"/>
  <c r="O4768" i="4"/>
  <c r="P4767" i="4"/>
  <c r="O4767" i="4"/>
  <c r="P4766" i="4"/>
  <c r="O4766" i="4"/>
  <c r="P4765" i="4"/>
  <c r="O4765" i="4"/>
  <c r="P4764" i="4"/>
  <c r="O4764" i="4"/>
  <c r="P4763" i="4"/>
  <c r="O4763" i="4"/>
  <c r="P4762" i="4"/>
  <c r="O4762" i="4"/>
  <c r="P4761" i="4"/>
  <c r="O4761" i="4"/>
  <c r="P4760" i="4"/>
  <c r="O4760" i="4"/>
  <c r="P4759" i="4"/>
  <c r="O4759" i="4"/>
  <c r="P4758" i="4"/>
  <c r="O4758" i="4"/>
  <c r="P4757" i="4"/>
  <c r="O4757" i="4"/>
  <c r="P4756" i="4"/>
  <c r="O4756" i="4"/>
  <c r="P4755" i="4"/>
  <c r="O4755" i="4"/>
  <c r="P4754" i="4"/>
  <c r="O4754" i="4"/>
  <c r="P4753" i="4"/>
  <c r="O4753" i="4"/>
  <c r="P4752" i="4"/>
  <c r="O4752" i="4"/>
  <c r="P4751" i="4"/>
  <c r="O4751" i="4"/>
  <c r="P4750" i="4"/>
  <c r="O4750" i="4"/>
  <c r="P4749" i="4"/>
  <c r="O4749" i="4"/>
  <c r="P4748" i="4"/>
  <c r="O4748" i="4"/>
  <c r="P4747" i="4"/>
  <c r="O4747" i="4"/>
  <c r="P4746" i="4"/>
  <c r="O4746" i="4"/>
  <c r="P4745" i="4"/>
  <c r="O4745" i="4"/>
  <c r="P4744" i="4"/>
  <c r="O4744" i="4"/>
  <c r="P4743" i="4"/>
  <c r="O4743" i="4"/>
  <c r="P4742" i="4"/>
  <c r="O4742" i="4"/>
  <c r="P4741" i="4"/>
  <c r="O4741" i="4"/>
  <c r="P4740" i="4"/>
  <c r="O4740" i="4"/>
  <c r="P4739" i="4"/>
  <c r="O4739" i="4"/>
  <c r="P4738" i="4"/>
  <c r="O4738" i="4"/>
  <c r="P4737" i="4"/>
  <c r="O4737" i="4"/>
  <c r="P4736" i="4"/>
  <c r="O4736" i="4"/>
  <c r="P4735" i="4"/>
  <c r="O4735" i="4"/>
  <c r="P4734" i="4"/>
  <c r="O4734" i="4"/>
  <c r="P4733" i="4"/>
  <c r="O4733" i="4"/>
  <c r="P4732" i="4"/>
  <c r="O4732" i="4"/>
  <c r="P4731" i="4"/>
  <c r="O4731" i="4"/>
  <c r="P4730" i="4"/>
  <c r="O4730" i="4"/>
  <c r="P4729" i="4"/>
  <c r="O4729" i="4"/>
  <c r="P4728" i="4"/>
  <c r="O4728" i="4"/>
  <c r="P4727" i="4"/>
  <c r="O4727" i="4"/>
  <c r="P4726" i="4"/>
  <c r="O4726" i="4"/>
  <c r="P4725" i="4"/>
  <c r="O4725" i="4"/>
  <c r="P4724" i="4"/>
  <c r="O4724" i="4"/>
  <c r="P4723" i="4"/>
  <c r="O4723" i="4"/>
  <c r="P4722" i="4"/>
  <c r="O4722" i="4"/>
  <c r="P4721" i="4"/>
  <c r="O4721" i="4"/>
  <c r="P4720" i="4"/>
  <c r="O4720" i="4"/>
  <c r="P4719" i="4"/>
  <c r="O4719" i="4"/>
  <c r="P4718" i="4"/>
  <c r="O4718" i="4"/>
  <c r="P4717" i="4"/>
  <c r="O4717" i="4"/>
  <c r="P4716" i="4"/>
  <c r="O4716" i="4"/>
  <c r="P4715" i="4"/>
  <c r="O4715" i="4"/>
  <c r="P4714" i="4"/>
  <c r="O4714" i="4"/>
  <c r="P4713" i="4"/>
  <c r="O4713" i="4"/>
  <c r="P4712" i="4"/>
  <c r="O4712" i="4"/>
  <c r="P4711" i="4"/>
  <c r="O4711" i="4"/>
  <c r="P4710" i="4"/>
  <c r="O4710" i="4"/>
  <c r="P4709" i="4"/>
  <c r="O4709" i="4"/>
  <c r="P4708" i="4"/>
  <c r="O4708" i="4"/>
  <c r="P4707" i="4"/>
  <c r="O4707" i="4"/>
  <c r="P4706" i="4"/>
  <c r="O4706" i="4"/>
  <c r="P4705" i="4"/>
  <c r="O4705" i="4"/>
  <c r="P4704" i="4"/>
  <c r="O4704" i="4"/>
  <c r="P4703" i="4"/>
  <c r="O4703" i="4"/>
  <c r="P4702" i="4"/>
  <c r="O4702" i="4"/>
  <c r="P4701" i="4"/>
  <c r="O4701" i="4"/>
  <c r="P4700" i="4"/>
  <c r="O4700" i="4"/>
  <c r="P4699" i="4"/>
  <c r="O4699" i="4"/>
  <c r="P4698" i="4"/>
  <c r="O4698" i="4"/>
  <c r="P4697" i="4"/>
  <c r="O4697" i="4"/>
  <c r="P4696" i="4"/>
  <c r="O4696" i="4"/>
  <c r="P4695" i="4"/>
  <c r="O4695" i="4"/>
  <c r="P4694" i="4"/>
  <c r="O4694" i="4"/>
  <c r="P4693" i="4"/>
  <c r="O4693" i="4"/>
  <c r="P4692" i="4"/>
  <c r="O4692" i="4"/>
  <c r="P4691" i="4"/>
  <c r="O4691" i="4"/>
  <c r="P4690" i="4"/>
  <c r="O4690" i="4"/>
  <c r="P4689" i="4"/>
  <c r="O4689" i="4"/>
  <c r="P4688" i="4"/>
  <c r="O4688" i="4"/>
  <c r="P4687" i="4"/>
  <c r="O4687" i="4"/>
  <c r="P4686" i="4"/>
  <c r="O4686" i="4"/>
  <c r="P4685" i="4"/>
  <c r="O4685" i="4"/>
  <c r="P4684" i="4"/>
  <c r="O4684" i="4"/>
  <c r="P4683" i="4"/>
  <c r="O4683" i="4"/>
  <c r="P4682" i="4"/>
  <c r="O4682" i="4"/>
  <c r="P4681" i="4"/>
  <c r="O4681" i="4"/>
  <c r="P4680" i="4"/>
  <c r="O4680" i="4"/>
  <c r="P4679" i="4"/>
  <c r="O4679" i="4"/>
  <c r="P4678" i="4"/>
  <c r="O4678" i="4"/>
  <c r="P4677" i="4"/>
  <c r="O4677" i="4"/>
  <c r="P4676" i="4"/>
  <c r="O4676" i="4"/>
  <c r="P4675" i="4"/>
  <c r="O4675" i="4"/>
  <c r="P4674" i="4"/>
  <c r="O4674" i="4"/>
  <c r="P4673" i="4"/>
  <c r="O4673" i="4"/>
  <c r="P4672" i="4"/>
  <c r="O4672" i="4"/>
  <c r="P4671" i="4"/>
  <c r="O4671" i="4"/>
  <c r="P4670" i="4"/>
  <c r="O4670" i="4"/>
  <c r="P4669" i="4"/>
  <c r="O4669" i="4"/>
  <c r="P4668" i="4"/>
  <c r="O4668" i="4"/>
  <c r="P4667" i="4"/>
  <c r="O4667" i="4"/>
  <c r="P4666" i="4"/>
  <c r="O4666" i="4"/>
  <c r="P4665" i="4"/>
  <c r="O4665" i="4"/>
  <c r="P4664" i="4"/>
  <c r="O4664" i="4"/>
  <c r="P4663" i="4"/>
  <c r="O4663" i="4"/>
  <c r="P4662" i="4"/>
  <c r="O4662" i="4"/>
  <c r="P4661" i="4"/>
  <c r="O4661" i="4"/>
  <c r="P4660" i="4"/>
  <c r="O4660" i="4"/>
  <c r="P4659" i="4"/>
  <c r="O4659" i="4"/>
  <c r="P4658" i="4"/>
  <c r="O4658" i="4"/>
  <c r="P4657" i="4"/>
  <c r="O4657" i="4"/>
  <c r="P4656" i="4"/>
  <c r="O4656" i="4"/>
  <c r="P4655" i="4"/>
  <c r="O4655" i="4"/>
  <c r="P4654" i="4"/>
  <c r="O4654" i="4"/>
  <c r="P4653" i="4"/>
  <c r="O4653" i="4"/>
  <c r="P4652" i="4"/>
  <c r="O4652" i="4"/>
  <c r="P4651" i="4"/>
  <c r="O4651" i="4"/>
  <c r="P4650" i="4"/>
  <c r="O4650" i="4"/>
  <c r="P4649" i="4"/>
  <c r="O4649" i="4"/>
  <c r="P4648" i="4"/>
  <c r="O4648" i="4"/>
  <c r="P4647" i="4"/>
  <c r="O4647" i="4"/>
  <c r="P4646" i="4"/>
  <c r="O4646" i="4"/>
  <c r="P4645" i="4"/>
  <c r="O4645" i="4"/>
  <c r="P4644" i="4"/>
  <c r="O4644" i="4"/>
  <c r="P4643" i="4"/>
  <c r="O4643" i="4"/>
  <c r="P4642" i="4"/>
  <c r="O4642" i="4"/>
  <c r="P4641" i="4"/>
  <c r="O4641" i="4"/>
  <c r="P4640" i="4"/>
  <c r="O4640" i="4"/>
  <c r="P4639" i="4"/>
  <c r="O4639" i="4"/>
  <c r="P4638" i="4"/>
  <c r="O4638" i="4"/>
  <c r="P4637" i="4"/>
  <c r="O4637" i="4"/>
  <c r="P4636" i="4"/>
  <c r="O4636" i="4"/>
  <c r="P4635" i="4"/>
  <c r="O4635" i="4"/>
  <c r="P4634" i="4"/>
  <c r="O4634" i="4"/>
  <c r="P4633" i="4"/>
  <c r="O4633" i="4"/>
  <c r="P4632" i="4"/>
  <c r="O4632" i="4"/>
  <c r="P4631" i="4"/>
  <c r="O4631" i="4"/>
  <c r="P4630" i="4"/>
  <c r="O4630" i="4"/>
  <c r="P4629" i="4"/>
  <c r="O4629" i="4"/>
  <c r="P4628" i="4"/>
  <c r="O4628" i="4"/>
  <c r="P4627" i="4"/>
  <c r="O4627" i="4"/>
  <c r="P4626" i="4"/>
  <c r="O4626" i="4"/>
  <c r="P4625" i="4"/>
  <c r="O4625" i="4"/>
  <c r="P4624" i="4"/>
  <c r="O4624" i="4"/>
  <c r="P4623" i="4"/>
  <c r="O4623" i="4"/>
  <c r="P4622" i="4"/>
  <c r="O4622" i="4"/>
  <c r="P4621" i="4"/>
  <c r="O4621" i="4"/>
  <c r="P4620" i="4"/>
  <c r="O4620" i="4"/>
  <c r="P4619" i="4"/>
  <c r="O4619" i="4"/>
  <c r="P4618" i="4"/>
  <c r="O4618" i="4"/>
  <c r="P4617" i="4"/>
  <c r="O4617" i="4"/>
  <c r="P4616" i="4"/>
  <c r="O4616" i="4"/>
  <c r="P4615" i="4"/>
  <c r="O4615" i="4"/>
  <c r="P4614" i="4"/>
  <c r="O4614" i="4"/>
  <c r="P4613" i="4"/>
  <c r="O4613" i="4"/>
  <c r="P4612" i="4"/>
  <c r="O4612" i="4"/>
  <c r="P4611" i="4"/>
  <c r="O4611" i="4"/>
  <c r="P4610" i="4"/>
  <c r="O4610" i="4"/>
  <c r="P4609" i="4"/>
  <c r="O4609" i="4"/>
  <c r="P4608" i="4"/>
  <c r="O4608" i="4"/>
  <c r="P4607" i="4"/>
  <c r="O4607" i="4"/>
  <c r="P4606" i="4"/>
  <c r="O4606" i="4"/>
  <c r="P4605" i="4"/>
  <c r="O4605" i="4"/>
  <c r="P4604" i="4"/>
  <c r="O4604" i="4"/>
  <c r="P4603" i="4"/>
  <c r="O4603" i="4"/>
  <c r="P4602" i="4"/>
  <c r="O4602" i="4"/>
  <c r="P4601" i="4"/>
  <c r="O4601" i="4"/>
  <c r="P4600" i="4"/>
  <c r="O4600" i="4"/>
  <c r="P4599" i="4"/>
  <c r="O4599" i="4"/>
  <c r="P4598" i="4"/>
  <c r="O4598" i="4"/>
  <c r="P4597" i="4"/>
  <c r="O4597" i="4"/>
  <c r="P4596" i="4"/>
  <c r="O4596" i="4"/>
  <c r="P4595" i="4"/>
  <c r="O4595" i="4"/>
  <c r="P4594" i="4"/>
  <c r="O4594" i="4"/>
  <c r="P4593" i="4"/>
  <c r="O4593" i="4"/>
  <c r="P4592" i="4"/>
  <c r="O4592" i="4"/>
  <c r="P4591" i="4"/>
  <c r="O4591" i="4"/>
  <c r="P4590" i="4"/>
  <c r="O4590" i="4"/>
  <c r="P4589" i="4"/>
  <c r="O4589" i="4"/>
  <c r="P4588" i="4"/>
  <c r="O4588" i="4"/>
  <c r="P4587" i="4"/>
  <c r="O4587" i="4"/>
  <c r="P4586" i="4"/>
  <c r="O4586" i="4"/>
  <c r="P4585" i="4"/>
  <c r="O4585" i="4"/>
  <c r="P4584" i="4"/>
  <c r="O4584" i="4"/>
  <c r="P4583" i="4"/>
  <c r="O4583" i="4"/>
  <c r="P4582" i="4"/>
  <c r="O4582" i="4"/>
  <c r="P4581" i="4"/>
  <c r="O4581" i="4"/>
  <c r="P4580" i="4"/>
  <c r="O4580" i="4"/>
  <c r="P4579" i="4"/>
  <c r="O4579" i="4"/>
  <c r="P4578" i="4"/>
  <c r="O4578" i="4"/>
  <c r="P4577" i="4"/>
  <c r="O4577" i="4"/>
  <c r="P4576" i="4"/>
  <c r="O4576" i="4"/>
  <c r="P4575" i="4"/>
  <c r="O4575" i="4"/>
  <c r="P4574" i="4"/>
  <c r="O4574" i="4"/>
  <c r="P4573" i="4"/>
  <c r="O4573" i="4"/>
  <c r="P4572" i="4"/>
  <c r="O4572" i="4"/>
  <c r="P4571" i="4"/>
  <c r="O4571" i="4"/>
  <c r="P4570" i="4"/>
  <c r="O4570" i="4"/>
  <c r="P4569" i="4"/>
  <c r="O4569" i="4"/>
  <c r="P4568" i="4"/>
  <c r="O4568" i="4"/>
  <c r="P4567" i="4"/>
  <c r="O4567" i="4"/>
  <c r="P4566" i="4"/>
  <c r="O4566" i="4"/>
  <c r="P4565" i="4"/>
  <c r="O4565" i="4"/>
  <c r="P4564" i="4"/>
  <c r="O4564" i="4"/>
  <c r="P4563" i="4"/>
  <c r="O4563" i="4"/>
  <c r="P4562" i="4"/>
  <c r="O4562" i="4"/>
  <c r="P4561" i="4"/>
  <c r="O4561" i="4"/>
  <c r="P4560" i="4"/>
  <c r="O4560" i="4"/>
  <c r="P4559" i="4"/>
  <c r="O4559" i="4"/>
  <c r="P4558" i="4"/>
  <c r="O4558" i="4"/>
  <c r="P4557" i="4"/>
  <c r="O4557" i="4"/>
  <c r="P4556" i="4"/>
  <c r="O4556" i="4"/>
  <c r="P4555" i="4"/>
  <c r="O4555" i="4"/>
  <c r="P4554" i="4"/>
  <c r="O4554" i="4"/>
  <c r="P4553" i="4"/>
  <c r="O4553" i="4"/>
  <c r="P4552" i="4"/>
  <c r="O4552" i="4"/>
  <c r="P4551" i="4"/>
  <c r="O4551" i="4"/>
  <c r="P4550" i="4"/>
  <c r="O4550" i="4"/>
  <c r="P4549" i="4"/>
  <c r="O4549" i="4"/>
  <c r="P4548" i="4"/>
  <c r="O4548" i="4"/>
  <c r="P4547" i="4"/>
  <c r="O4547" i="4"/>
  <c r="P4546" i="4"/>
  <c r="O4546" i="4"/>
  <c r="P4545" i="4"/>
  <c r="O4545" i="4"/>
  <c r="P4544" i="4"/>
  <c r="O4544" i="4"/>
  <c r="P4543" i="4"/>
  <c r="O4543" i="4"/>
  <c r="P4542" i="4"/>
  <c r="O4542" i="4"/>
  <c r="P4541" i="4"/>
  <c r="O4541" i="4"/>
  <c r="P4540" i="4"/>
  <c r="O4540" i="4"/>
  <c r="P4539" i="4"/>
  <c r="O4539" i="4"/>
  <c r="P4538" i="4"/>
  <c r="O4538" i="4"/>
  <c r="P4537" i="4"/>
  <c r="O4537" i="4"/>
  <c r="P4536" i="4"/>
  <c r="O4536" i="4"/>
  <c r="P4535" i="4"/>
  <c r="O4535" i="4"/>
  <c r="P4534" i="4"/>
  <c r="O4534" i="4"/>
  <c r="P4533" i="4"/>
  <c r="O4533" i="4"/>
  <c r="P4532" i="4"/>
  <c r="O4532" i="4"/>
  <c r="P4531" i="4"/>
  <c r="O4531" i="4"/>
  <c r="P4530" i="4"/>
  <c r="O4530" i="4"/>
  <c r="P4529" i="4"/>
  <c r="O4529" i="4"/>
  <c r="P4528" i="4"/>
  <c r="O4528" i="4"/>
  <c r="P4527" i="4"/>
  <c r="O4527" i="4"/>
  <c r="P4526" i="4"/>
  <c r="O4526" i="4"/>
  <c r="P4525" i="4"/>
  <c r="O4525" i="4"/>
  <c r="P4524" i="4"/>
  <c r="O4524" i="4"/>
  <c r="P4523" i="4"/>
  <c r="O4523" i="4"/>
  <c r="P4522" i="4"/>
  <c r="O4522" i="4"/>
  <c r="P4521" i="4"/>
  <c r="O4521" i="4"/>
  <c r="P4520" i="4"/>
  <c r="O4520" i="4"/>
  <c r="P4519" i="4"/>
  <c r="O4519" i="4"/>
  <c r="P4518" i="4"/>
  <c r="O4518" i="4"/>
  <c r="P4517" i="4"/>
  <c r="O4517" i="4"/>
  <c r="P4516" i="4"/>
  <c r="O4516" i="4"/>
  <c r="P4515" i="4"/>
  <c r="O4515" i="4"/>
  <c r="P4514" i="4"/>
  <c r="O4514" i="4"/>
  <c r="P4513" i="4"/>
  <c r="O4513" i="4"/>
  <c r="P4512" i="4"/>
  <c r="O4512" i="4"/>
  <c r="P4511" i="4"/>
  <c r="O4511" i="4"/>
  <c r="P4510" i="4"/>
  <c r="O4510" i="4"/>
  <c r="P4509" i="4"/>
  <c r="O4509" i="4"/>
  <c r="P4508" i="4"/>
  <c r="O4508" i="4"/>
  <c r="P4507" i="4"/>
  <c r="O4507" i="4"/>
  <c r="P4506" i="4"/>
  <c r="O4506" i="4"/>
  <c r="P4505" i="4"/>
  <c r="O4505" i="4"/>
  <c r="P4504" i="4"/>
  <c r="O4504" i="4"/>
  <c r="P4503" i="4"/>
  <c r="O4503" i="4"/>
  <c r="P4502" i="4"/>
  <c r="O4502" i="4"/>
  <c r="P4501" i="4"/>
  <c r="O4501" i="4"/>
  <c r="P4500" i="4"/>
  <c r="O4500" i="4"/>
  <c r="P4499" i="4"/>
  <c r="O4499" i="4"/>
  <c r="P4498" i="4"/>
  <c r="O4498" i="4"/>
  <c r="P4497" i="4"/>
  <c r="O4497" i="4"/>
  <c r="P4496" i="4"/>
  <c r="O4496" i="4"/>
  <c r="P4495" i="4"/>
  <c r="O4495" i="4"/>
  <c r="P4494" i="4"/>
  <c r="O4494" i="4"/>
  <c r="P4493" i="4"/>
  <c r="O4493" i="4"/>
  <c r="P4492" i="4"/>
  <c r="O4492" i="4"/>
  <c r="P4491" i="4"/>
  <c r="O4491" i="4"/>
  <c r="P4490" i="4"/>
  <c r="O4490" i="4"/>
  <c r="P4489" i="4"/>
  <c r="O4489" i="4"/>
  <c r="P4488" i="4"/>
  <c r="O4488" i="4"/>
  <c r="P4487" i="4"/>
  <c r="O4487" i="4"/>
  <c r="P4486" i="4"/>
  <c r="O4486" i="4"/>
  <c r="P4485" i="4"/>
  <c r="O4485" i="4"/>
  <c r="P4484" i="4"/>
  <c r="O4484" i="4"/>
  <c r="P4483" i="4"/>
  <c r="O4483" i="4"/>
  <c r="P4482" i="4"/>
  <c r="O4482" i="4"/>
  <c r="P4481" i="4"/>
  <c r="O4481" i="4"/>
  <c r="P4480" i="4"/>
  <c r="O4480" i="4"/>
  <c r="P4479" i="4"/>
  <c r="O4479" i="4"/>
  <c r="P4478" i="4"/>
  <c r="O4478" i="4"/>
  <c r="P4477" i="4"/>
  <c r="O4477" i="4"/>
  <c r="P4476" i="4"/>
  <c r="O4476" i="4"/>
  <c r="P4475" i="4"/>
  <c r="O4475" i="4"/>
  <c r="P4474" i="4"/>
  <c r="O4474" i="4"/>
  <c r="P4473" i="4"/>
  <c r="O4473" i="4"/>
  <c r="P4472" i="4"/>
  <c r="O4472" i="4"/>
  <c r="P4471" i="4"/>
  <c r="O4471" i="4"/>
  <c r="P4470" i="4"/>
  <c r="O4470" i="4"/>
  <c r="P4469" i="4"/>
  <c r="O4469" i="4"/>
  <c r="P4468" i="4"/>
  <c r="O4468" i="4"/>
  <c r="P4467" i="4"/>
  <c r="O4467" i="4"/>
  <c r="P4466" i="4"/>
  <c r="O4466" i="4"/>
  <c r="P4465" i="4"/>
  <c r="O4465" i="4"/>
  <c r="P4464" i="4"/>
  <c r="O4464" i="4"/>
  <c r="P4463" i="4"/>
  <c r="O4463" i="4"/>
  <c r="P4462" i="4"/>
  <c r="O4462" i="4"/>
  <c r="P4461" i="4"/>
  <c r="O4461" i="4"/>
  <c r="P4460" i="4"/>
  <c r="O4460" i="4"/>
  <c r="P4459" i="4"/>
  <c r="O4459" i="4"/>
  <c r="P4458" i="4"/>
  <c r="O4458" i="4"/>
  <c r="P4457" i="4"/>
  <c r="O4457" i="4"/>
  <c r="P4456" i="4"/>
  <c r="O4456" i="4"/>
  <c r="P4455" i="4"/>
  <c r="O4455" i="4"/>
  <c r="P4454" i="4"/>
  <c r="O4454" i="4"/>
  <c r="P4453" i="4"/>
  <c r="O4453" i="4"/>
  <c r="P4452" i="4"/>
  <c r="O4452" i="4"/>
  <c r="P4451" i="4"/>
  <c r="O4451" i="4"/>
  <c r="P4450" i="4"/>
  <c r="O4450" i="4"/>
  <c r="P4449" i="4"/>
  <c r="O4449" i="4"/>
  <c r="P4448" i="4"/>
  <c r="O4448" i="4"/>
  <c r="P4447" i="4"/>
  <c r="O4447" i="4"/>
  <c r="P4446" i="4"/>
  <c r="O4446" i="4"/>
  <c r="P4445" i="4"/>
  <c r="O4445" i="4"/>
  <c r="P4444" i="4"/>
  <c r="O4444" i="4"/>
  <c r="P4443" i="4"/>
  <c r="O4443" i="4"/>
  <c r="P4442" i="4"/>
  <c r="O4442" i="4"/>
  <c r="P4441" i="4"/>
  <c r="O4441" i="4"/>
  <c r="P4440" i="4"/>
  <c r="O4440" i="4"/>
  <c r="P4439" i="4"/>
  <c r="O4439" i="4"/>
  <c r="P4438" i="4"/>
  <c r="O4438" i="4"/>
  <c r="P4437" i="4"/>
  <c r="O4437" i="4"/>
  <c r="P4436" i="4"/>
  <c r="O4436" i="4"/>
  <c r="P4435" i="4"/>
  <c r="O4435" i="4"/>
  <c r="P4434" i="4"/>
  <c r="O4434" i="4"/>
  <c r="P4433" i="4"/>
  <c r="O4433" i="4"/>
  <c r="P4432" i="4"/>
  <c r="O4432" i="4"/>
  <c r="P4431" i="4"/>
  <c r="O4431" i="4"/>
  <c r="P4430" i="4"/>
  <c r="O4430" i="4"/>
  <c r="P4429" i="4"/>
  <c r="O4429" i="4"/>
  <c r="P4428" i="4"/>
  <c r="O4428" i="4"/>
  <c r="P4427" i="4"/>
  <c r="O4427" i="4"/>
  <c r="P4426" i="4"/>
  <c r="O4426" i="4"/>
  <c r="P4425" i="4"/>
  <c r="O4425" i="4"/>
  <c r="P4424" i="4"/>
  <c r="O4424" i="4"/>
  <c r="P4423" i="4"/>
  <c r="O4423" i="4"/>
  <c r="P4422" i="4"/>
  <c r="O4422" i="4"/>
  <c r="P4421" i="4"/>
  <c r="O4421" i="4"/>
  <c r="P4420" i="4"/>
  <c r="O4420" i="4"/>
  <c r="P4419" i="4"/>
  <c r="O4419" i="4"/>
  <c r="P4418" i="4"/>
  <c r="O4418" i="4"/>
  <c r="P4417" i="4"/>
  <c r="O4417" i="4"/>
  <c r="P4416" i="4"/>
  <c r="O4416" i="4"/>
  <c r="P4415" i="4"/>
  <c r="O4415" i="4"/>
  <c r="P4414" i="4"/>
  <c r="O4414" i="4"/>
  <c r="P4413" i="4"/>
  <c r="O4413" i="4"/>
  <c r="P4412" i="4"/>
  <c r="O4412" i="4"/>
  <c r="P4411" i="4"/>
  <c r="O4411" i="4"/>
  <c r="P4410" i="4"/>
  <c r="O4410" i="4"/>
  <c r="P4409" i="4"/>
  <c r="O4409" i="4"/>
  <c r="P4408" i="4"/>
  <c r="O4408" i="4"/>
  <c r="P4407" i="4"/>
  <c r="O4407" i="4"/>
  <c r="P4406" i="4"/>
  <c r="O4406" i="4"/>
  <c r="P4405" i="4"/>
  <c r="O4405" i="4"/>
  <c r="P4404" i="4"/>
  <c r="O4404" i="4"/>
  <c r="P4403" i="4"/>
  <c r="O4403" i="4"/>
  <c r="P4402" i="4"/>
  <c r="O4402" i="4"/>
  <c r="P4401" i="4"/>
  <c r="O4401" i="4"/>
  <c r="P4400" i="4"/>
  <c r="O4400" i="4"/>
  <c r="P4399" i="4"/>
  <c r="O4399" i="4"/>
  <c r="P4398" i="4"/>
  <c r="O4398" i="4"/>
  <c r="P4397" i="4"/>
  <c r="O4397" i="4"/>
  <c r="P4396" i="4"/>
  <c r="O4396" i="4"/>
  <c r="P4395" i="4"/>
  <c r="O4395" i="4"/>
  <c r="P4394" i="4"/>
  <c r="O4394" i="4"/>
  <c r="P4393" i="4"/>
  <c r="O4393" i="4"/>
  <c r="P4392" i="4"/>
  <c r="O4392" i="4"/>
  <c r="P4391" i="4"/>
  <c r="O4391" i="4"/>
  <c r="P4390" i="4"/>
  <c r="O4390" i="4"/>
  <c r="P4389" i="4"/>
  <c r="O4389" i="4"/>
  <c r="P4388" i="4"/>
  <c r="O4388" i="4"/>
  <c r="P4387" i="4"/>
  <c r="O4387" i="4"/>
  <c r="P4386" i="4"/>
  <c r="O4386" i="4"/>
  <c r="P4385" i="4"/>
  <c r="O4385" i="4"/>
  <c r="P4384" i="4"/>
  <c r="O4384" i="4"/>
  <c r="P4383" i="4"/>
  <c r="O4383" i="4"/>
  <c r="P4382" i="4"/>
  <c r="O4382" i="4"/>
  <c r="P4381" i="4"/>
  <c r="O4381" i="4"/>
  <c r="P4380" i="4"/>
  <c r="O4380" i="4"/>
  <c r="P4379" i="4"/>
  <c r="O4379" i="4"/>
  <c r="P4378" i="4"/>
  <c r="O4378" i="4"/>
  <c r="P4377" i="4"/>
  <c r="O4377" i="4"/>
  <c r="P4376" i="4"/>
  <c r="O4376" i="4"/>
  <c r="P4375" i="4"/>
  <c r="O4375" i="4"/>
  <c r="P4374" i="4"/>
  <c r="O4374" i="4"/>
  <c r="P4373" i="4"/>
  <c r="O4373" i="4"/>
  <c r="P4372" i="4"/>
  <c r="O4372" i="4"/>
  <c r="P4371" i="4"/>
  <c r="O4371" i="4"/>
  <c r="P4370" i="4"/>
  <c r="O4370" i="4"/>
  <c r="P4369" i="4"/>
  <c r="O4369" i="4"/>
  <c r="P4368" i="4"/>
  <c r="O4368" i="4"/>
  <c r="P4367" i="4"/>
  <c r="O4367" i="4"/>
  <c r="P4366" i="4"/>
  <c r="O4366" i="4"/>
  <c r="P4365" i="4"/>
  <c r="O4365" i="4"/>
  <c r="P4364" i="4"/>
  <c r="O4364" i="4"/>
  <c r="P4363" i="4"/>
  <c r="O4363" i="4"/>
  <c r="P4362" i="4"/>
  <c r="O4362" i="4"/>
  <c r="P4361" i="4"/>
  <c r="O4361" i="4"/>
  <c r="P4360" i="4"/>
  <c r="O4360" i="4"/>
  <c r="P4359" i="4"/>
  <c r="O4359" i="4"/>
  <c r="P4358" i="4"/>
  <c r="O4358" i="4"/>
  <c r="P4357" i="4"/>
  <c r="O4357" i="4"/>
  <c r="P4356" i="4"/>
  <c r="O4356" i="4"/>
  <c r="P4355" i="4"/>
  <c r="O4355" i="4"/>
  <c r="P4354" i="4"/>
  <c r="O4354" i="4"/>
  <c r="P4353" i="4"/>
  <c r="O4353" i="4"/>
  <c r="P4352" i="4"/>
  <c r="O4352" i="4"/>
  <c r="P4351" i="4"/>
  <c r="O4351" i="4"/>
  <c r="P4350" i="4"/>
  <c r="O4350" i="4"/>
  <c r="P4349" i="4"/>
  <c r="O4349" i="4"/>
  <c r="P4348" i="4"/>
  <c r="O4348" i="4"/>
  <c r="P4347" i="4"/>
  <c r="O4347" i="4"/>
  <c r="P4346" i="4"/>
  <c r="O4346" i="4"/>
  <c r="P4345" i="4"/>
  <c r="O4345" i="4"/>
  <c r="P4344" i="4"/>
  <c r="O4344" i="4"/>
  <c r="P4343" i="4"/>
  <c r="O4343" i="4"/>
  <c r="P4342" i="4"/>
  <c r="O4342" i="4"/>
  <c r="P4341" i="4"/>
  <c r="O4341" i="4"/>
  <c r="P4340" i="4"/>
  <c r="O4340" i="4"/>
  <c r="P4339" i="4"/>
  <c r="O4339" i="4"/>
  <c r="P4338" i="4"/>
  <c r="O4338" i="4"/>
  <c r="P4337" i="4"/>
  <c r="O4337" i="4"/>
  <c r="P4336" i="4"/>
  <c r="O4336" i="4"/>
  <c r="P4335" i="4"/>
  <c r="O4335" i="4"/>
  <c r="P4334" i="4"/>
  <c r="O4334" i="4"/>
  <c r="P4333" i="4"/>
  <c r="O4333" i="4"/>
  <c r="P4332" i="4"/>
  <c r="O4332" i="4"/>
  <c r="P4331" i="4"/>
  <c r="O4331" i="4"/>
  <c r="P4330" i="4"/>
  <c r="O4330" i="4"/>
  <c r="P4329" i="4"/>
  <c r="O4329" i="4"/>
  <c r="P4328" i="4"/>
  <c r="O4328" i="4"/>
  <c r="P4327" i="4"/>
  <c r="O4327" i="4"/>
  <c r="P4326" i="4"/>
  <c r="O4326" i="4"/>
  <c r="P4325" i="4"/>
  <c r="O4325" i="4"/>
  <c r="P4324" i="4"/>
  <c r="O4324" i="4"/>
  <c r="P4323" i="4"/>
  <c r="O4323" i="4"/>
  <c r="P4322" i="4"/>
  <c r="O4322" i="4"/>
  <c r="P4321" i="4"/>
  <c r="O4321" i="4"/>
  <c r="P4320" i="4"/>
  <c r="O4320" i="4"/>
  <c r="P4319" i="4"/>
  <c r="O4319" i="4"/>
  <c r="P4318" i="4"/>
  <c r="O4318" i="4"/>
  <c r="P4317" i="4"/>
  <c r="O4317" i="4"/>
  <c r="P4316" i="4"/>
  <c r="O4316" i="4"/>
  <c r="P4315" i="4"/>
  <c r="O4315" i="4"/>
  <c r="P4314" i="4"/>
  <c r="O4314" i="4"/>
  <c r="P4313" i="4"/>
  <c r="O4313" i="4"/>
  <c r="P4312" i="4"/>
  <c r="O4312" i="4"/>
  <c r="P4311" i="4"/>
  <c r="O4311" i="4"/>
  <c r="P4310" i="4"/>
  <c r="O4310" i="4"/>
  <c r="P4309" i="4"/>
  <c r="O4309" i="4"/>
  <c r="P4308" i="4"/>
  <c r="O4308" i="4"/>
  <c r="P4307" i="4"/>
  <c r="O4307" i="4"/>
  <c r="P4306" i="4"/>
  <c r="O4306" i="4"/>
  <c r="P4305" i="4"/>
  <c r="O4305" i="4"/>
  <c r="P4304" i="4"/>
  <c r="O4304" i="4"/>
  <c r="P4303" i="4"/>
  <c r="O4303" i="4"/>
  <c r="P4302" i="4"/>
  <c r="O4302" i="4"/>
  <c r="P4301" i="4"/>
  <c r="O4301" i="4"/>
  <c r="P4300" i="4"/>
  <c r="O4300" i="4"/>
  <c r="P4299" i="4"/>
  <c r="O4299" i="4"/>
  <c r="P4298" i="4"/>
  <c r="O4298" i="4"/>
  <c r="P4297" i="4"/>
  <c r="O4297" i="4"/>
  <c r="P4296" i="4"/>
  <c r="O4296" i="4"/>
  <c r="P4295" i="4"/>
  <c r="O4295" i="4"/>
  <c r="P4294" i="4"/>
  <c r="O4294" i="4"/>
  <c r="P4293" i="4"/>
  <c r="O4293" i="4"/>
  <c r="P4292" i="4"/>
  <c r="O4292" i="4"/>
  <c r="P4291" i="4"/>
  <c r="O4291" i="4"/>
  <c r="P4290" i="4"/>
  <c r="O4290" i="4"/>
  <c r="P4289" i="4"/>
  <c r="O4289" i="4"/>
  <c r="P4288" i="4"/>
  <c r="O4288" i="4"/>
  <c r="P4287" i="4"/>
  <c r="O4287" i="4"/>
  <c r="P4286" i="4"/>
  <c r="O4286" i="4"/>
  <c r="P4285" i="4"/>
  <c r="O4285" i="4"/>
  <c r="P4284" i="4"/>
  <c r="O4284" i="4"/>
  <c r="P4283" i="4"/>
  <c r="O4283" i="4"/>
  <c r="P4282" i="4"/>
  <c r="O4282" i="4"/>
  <c r="P4281" i="4"/>
  <c r="O4281" i="4"/>
  <c r="P4280" i="4"/>
  <c r="O4280" i="4"/>
  <c r="P4279" i="4"/>
  <c r="O4279" i="4"/>
  <c r="P4278" i="4"/>
  <c r="O4278" i="4"/>
  <c r="P4277" i="4"/>
  <c r="O4277" i="4"/>
  <c r="P4276" i="4"/>
  <c r="O4276" i="4"/>
  <c r="P4275" i="4"/>
  <c r="O4275" i="4"/>
  <c r="P4274" i="4"/>
  <c r="O4274" i="4"/>
  <c r="P4273" i="4"/>
  <c r="O4273" i="4"/>
  <c r="P4272" i="4"/>
  <c r="O4272" i="4"/>
  <c r="P4271" i="4"/>
  <c r="O4271" i="4"/>
  <c r="P4270" i="4"/>
  <c r="O4270" i="4"/>
  <c r="P4269" i="4"/>
  <c r="O4269" i="4"/>
  <c r="P4268" i="4"/>
  <c r="O4268" i="4"/>
  <c r="P4267" i="4"/>
  <c r="O4267" i="4"/>
  <c r="P4266" i="4"/>
  <c r="O4266" i="4"/>
  <c r="P4265" i="4"/>
  <c r="O4265" i="4"/>
  <c r="P4264" i="4"/>
  <c r="O4264" i="4"/>
  <c r="P4263" i="4"/>
  <c r="O4263" i="4"/>
  <c r="P4262" i="4"/>
  <c r="O4262" i="4"/>
  <c r="P4261" i="4"/>
  <c r="O4261" i="4"/>
  <c r="P4260" i="4"/>
  <c r="O4260" i="4"/>
  <c r="P4259" i="4"/>
  <c r="O4259" i="4"/>
  <c r="P4258" i="4"/>
  <c r="O4258" i="4"/>
  <c r="P4257" i="4"/>
  <c r="O4257" i="4"/>
  <c r="P4256" i="4"/>
  <c r="O4256" i="4"/>
  <c r="P4255" i="4"/>
  <c r="O4255" i="4"/>
  <c r="P4254" i="4"/>
  <c r="O4254" i="4"/>
  <c r="P4253" i="4"/>
  <c r="O4253" i="4"/>
  <c r="P4252" i="4"/>
  <c r="O4252" i="4"/>
  <c r="P4251" i="4"/>
  <c r="O4251" i="4"/>
  <c r="P4250" i="4"/>
  <c r="O4250" i="4"/>
  <c r="P4249" i="4"/>
  <c r="O4249" i="4"/>
  <c r="P4248" i="4"/>
  <c r="O4248" i="4"/>
  <c r="P4247" i="4"/>
  <c r="O4247" i="4"/>
  <c r="P4246" i="4"/>
  <c r="O4246" i="4"/>
  <c r="P4245" i="4"/>
  <c r="O4245" i="4"/>
  <c r="P4244" i="4"/>
  <c r="O4244" i="4"/>
  <c r="P4243" i="4"/>
  <c r="O4243" i="4"/>
  <c r="P4242" i="4"/>
  <c r="O4242" i="4"/>
  <c r="P4241" i="4"/>
  <c r="O4241" i="4"/>
  <c r="P4240" i="4"/>
  <c r="O4240" i="4"/>
  <c r="P4239" i="4"/>
  <c r="O4239" i="4"/>
  <c r="P4238" i="4"/>
  <c r="O4238" i="4"/>
  <c r="P4237" i="4"/>
  <c r="O4237" i="4"/>
  <c r="P4236" i="4"/>
  <c r="O4236" i="4"/>
  <c r="P4235" i="4"/>
  <c r="O4235" i="4"/>
  <c r="P4234" i="4"/>
  <c r="O4234" i="4"/>
  <c r="P4233" i="4"/>
  <c r="O4233" i="4"/>
  <c r="P4232" i="4"/>
  <c r="O4232" i="4"/>
  <c r="P4231" i="4"/>
  <c r="O4231" i="4"/>
  <c r="P4230" i="4"/>
  <c r="O4230" i="4"/>
  <c r="P4229" i="4"/>
  <c r="O4229" i="4"/>
  <c r="P4228" i="4"/>
  <c r="O4228" i="4"/>
  <c r="P4227" i="4"/>
  <c r="O4227" i="4"/>
  <c r="P4226" i="4"/>
  <c r="O4226" i="4"/>
  <c r="P4225" i="4"/>
  <c r="O4225" i="4"/>
  <c r="P4224" i="4"/>
  <c r="O4224" i="4"/>
  <c r="P4223" i="4"/>
  <c r="O4223" i="4"/>
  <c r="P4222" i="4"/>
  <c r="O4222" i="4"/>
  <c r="P4221" i="4"/>
  <c r="O4221" i="4"/>
  <c r="P4220" i="4"/>
  <c r="O4220" i="4"/>
  <c r="P4219" i="4"/>
  <c r="O4219" i="4"/>
  <c r="P4218" i="4"/>
  <c r="O4218" i="4"/>
  <c r="P4217" i="4"/>
  <c r="O4217" i="4"/>
  <c r="P4216" i="4"/>
  <c r="O4216" i="4"/>
  <c r="P4215" i="4"/>
  <c r="O4215" i="4"/>
  <c r="P4214" i="4"/>
  <c r="O4214" i="4"/>
  <c r="P4213" i="4"/>
  <c r="O4213" i="4"/>
  <c r="P4212" i="4"/>
  <c r="O4212" i="4"/>
  <c r="P4211" i="4"/>
  <c r="O4211" i="4"/>
  <c r="P4210" i="4"/>
  <c r="O4210" i="4"/>
  <c r="P4209" i="4"/>
  <c r="O4209" i="4"/>
  <c r="P4208" i="4"/>
  <c r="O4208" i="4"/>
  <c r="P4207" i="4"/>
  <c r="O4207" i="4"/>
  <c r="P4206" i="4"/>
  <c r="O4206" i="4"/>
  <c r="P4205" i="4"/>
  <c r="O4205" i="4"/>
  <c r="P4204" i="4"/>
  <c r="O4204" i="4"/>
  <c r="P4203" i="4"/>
  <c r="O4203" i="4"/>
  <c r="P4202" i="4"/>
  <c r="O4202" i="4"/>
  <c r="P4201" i="4"/>
  <c r="O4201" i="4"/>
  <c r="P4200" i="4"/>
  <c r="O4200" i="4"/>
  <c r="P4199" i="4"/>
  <c r="O4199" i="4"/>
  <c r="P4198" i="4"/>
  <c r="O4198" i="4"/>
  <c r="P4197" i="4"/>
  <c r="O4197" i="4"/>
  <c r="P4196" i="4"/>
  <c r="O4196" i="4"/>
  <c r="P4195" i="4"/>
  <c r="O4195" i="4"/>
  <c r="P4194" i="4"/>
  <c r="O4194" i="4"/>
  <c r="P4193" i="4"/>
  <c r="O4193" i="4"/>
  <c r="P4192" i="4"/>
  <c r="O4192" i="4"/>
  <c r="P4191" i="4"/>
  <c r="O4191" i="4"/>
  <c r="P4190" i="4"/>
  <c r="O4190" i="4"/>
  <c r="P4189" i="4"/>
  <c r="O4189" i="4"/>
  <c r="P4188" i="4"/>
  <c r="O4188" i="4"/>
  <c r="P4187" i="4"/>
  <c r="O4187" i="4"/>
  <c r="P4186" i="4"/>
  <c r="O4186" i="4"/>
  <c r="P4185" i="4"/>
  <c r="O4185" i="4"/>
  <c r="P4184" i="4"/>
  <c r="O4184" i="4"/>
  <c r="P4183" i="4"/>
  <c r="O4183" i="4"/>
  <c r="P4182" i="4"/>
  <c r="O4182" i="4"/>
  <c r="P4181" i="4"/>
  <c r="O4181" i="4"/>
  <c r="P4180" i="4"/>
  <c r="O4180" i="4"/>
  <c r="P4179" i="4"/>
  <c r="O4179" i="4"/>
  <c r="P4178" i="4"/>
  <c r="O4178" i="4"/>
  <c r="P4177" i="4"/>
  <c r="O4177" i="4"/>
  <c r="P4176" i="4"/>
  <c r="O4176" i="4"/>
  <c r="P4175" i="4"/>
  <c r="O4175" i="4"/>
  <c r="P4174" i="4"/>
  <c r="O4174" i="4"/>
  <c r="P4173" i="4"/>
  <c r="O4173" i="4"/>
  <c r="P4172" i="4"/>
  <c r="O4172" i="4"/>
  <c r="P4171" i="4"/>
  <c r="O4171" i="4"/>
  <c r="P4170" i="4"/>
  <c r="O4170" i="4"/>
  <c r="P4169" i="4"/>
  <c r="O4169" i="4"/>
  <c r="P4168" i="4"/>
  <c r="O4168" i="4"/>
  <c r="P4167" i="4"/>
  <c r="O4167" i="4"/>
  <c r="P4166" i="4"/>
  <c r="O4166" i="4"/>
  <c r="P4165" i="4"/>
  <c r="O4165" i="4"/>
  <c r="P4164" i="4"/>
  <c r="O4164" i="4"/>
  <c r="P4163" i="4"/>
  <c r="O4163" i="4"/>
  <c r="P4162" i="4"/>
  <c r="O4162" i="4"/>
  <c r="P4161" i="4"/>
  <c r="O4161" i="4"/>
  <c r="P4160" i="4"/>
  <c r="O4160" i="4"/>
  <c r="P4159" i="4"/>
  <c r="O4159" i="4"/>
  <c r="P4158" i="4"/>
  <c r="O4158" i="4"/>
  <c r="P4157" i="4"/>
  <c r="O4157" i="4"/>
  <c r="P4156" i="4"/>
  <c r="O4156" i="4"/>
  <c r="P4155" i="4"/>
  <c r="O4155" i="4"/>
  <c r="P4154" i="4"/>
  <c r="O4154" i="4"/>
  <c r="P4153" i="4"/>
  <c r="O4153" i="4"/>
  <c r="P4152" i="4"/>
  <c r="O4152" i="4"/>
  <c r="P4151" i="4"/>
  <c r="O4151" i="4"/>
  <c r="P4150" i="4"/>
  <c r="O4150" i="4"/>
  <c r="P4149" i="4"/>
  <c r="O4149" i="4"/>
  <c r="P4148" i="4"/>
  <c r="O4148" i="4"/>
  <c r="P4147" i="4"/>
  <c r="O4147" i="4"/>
  <c r="P4146" i="4"/>
  <c r="O4146" i="4"/>
  <c r="P4145" i="4"/>
  <c r="O4145" i="4"/>
  <c r="P4144" i="4"/>
  <c r="O4144" i="4"/>
  <c r="P4143" i="4"/>
  <c r="O4143" i="4"/>
  <c r="P4142" i="4"/>
  <c r="O4142" i="4"/>
  <c r="P4141" i="4"/>
  <c r="O4141" i="4"/>
  <c r="P4140" i="4"/>
  <c r="O4140" i="4"/>
  <c r="P4139" i="4"/>
  <c r="O4139" i="4"/>
  <c r="P4138" i="4"/>
  <c r="O4138" i="4"/>
  <c r="P4137" i="4"/>
  <c r="O4137" i="4"/>
  <c r="P4136" i="4"/>
  <c r="O4136" i="4"/>
  <c r="P4135" i="4"/>
  <c r="O4135" i="4"/>
  <c r="P4134" i="4"/>
  <c r="O4134" i="4"/>
  <c r="P4133" i="4"/>
  <c r="O4133" i="4"/>
  <c r="P4132" i="4"/>
  <c r="O4132" i="4"/>
  <c r="P4131" i="4"/>
  <c r="O4131" i="4"/>
  <c r="P4130" i="4"/>
  <c r="O4130" i="4"/>
  <c r="P4129" i="4"/>
  <c r="O4129" i="4"/>
  <c r="P4128" i="4"/>
  <c r="O4128" i="4"/>
  <c r="P4127" i="4"/>
  <c r="O4127" i="4"/>
  <c r="P4126" i="4"/>
  <c r="O4126" i="4"/>
  <c r="P4125" i="4"/>
  <c r="O4125" i="4"/>
  <c r="P4124" i="4"/>
  <c r="O4124" i="4"/>
  <c r="P4123" i="4"/>
  <c r="O4123" i="4"/>
  <c r="P4122" i="4"/>
  <c r="O4122" i="4"/>
  <c r="P4121" i="4"/>
  <c r="O4121" i="4"/>
  <c r="P4120" i="4"/>
  <c r="O4120" i="4"/>
  <c r="P4119" i="4"/>
  <c r="O4119" i="4"/>
  <c r="P4118" i="4"/>
  <c r="O4118" i="4"/>
  <c r="P4117" i="4"/>
  <c r="O4117" i="4"/>
  <c r="P4116" i="4"/>
  <c r="O4116" i="4"/>
  <c r="P4115" i="4"/>
  <c r="O4115" i="4"/>
  <c r="P4114" i="4"/>
  <c r="O4114" i="4"/>
  <c r="P4113" i="4"/>
  <c r="O4113" i="4"/>
  <c r="P4112" i="4"/>
  <c r="O4112" i="4"/>
  <c r="P4111" i="4"/>
  <c r="O4111" i="4"/>
  <c r="P4110" i="4"/>
  <c r="O4110" i="4"/>
  <c r="P4109" i="4"/>
  <c r="O4109" i="4"/>
  <c r="P4108" i="4"/>
  <c r="O4108" i="4"/>
  <c r="P4107" i="4"/>
  <c r="O4107" i="4"/>
  <c r="P4106" i="4"/>
  <c r="O4106" i="4"/>
  <c r="P4105" i="4"/>
  <c r="O4105" i="4"/>
  <c r="P4104" i="4"/>
  <c r="O4104" i="4"/>
  <c r="P4103" i="4"/>
  <c r="O4103" i="4"/>
  <c r="P4102" i="4"/>
  <c r="O4102" i="4"/>
  <c r="P4101" i="4"/>
  <c r="O4101" i="4"/>
  <c r="P4100" i="4"/>
  <c r="O4100" i="4"/>
  <c r="P4099" i="4"/>
  <c r="O4099" i="4"/>
  <c r="P4098" i="4"/>
  <c r="O4098" i="4"/>
  <c r="P4097" i="4"/>
  <c r="O4097" i="4"/>
  <c r="P4096" i="4"/>
  <c r="O4096" i="4"/>
  <c r="P4095" i="4"/>
  <c r="O4095" i="4"/>
  <c r="P4094" i="4"/>
  <c r="O4094" i="4"/>
  <c r="P4093" i="4"/>
  <c r="O4093" i="4"/>
  <c r="P4092" i="4"/>
  <c r="O4092" i="4"/>
  <c r="P4091" i="4"/>
  <c r="O4091" i="4"/>
  <c r="P4090" i="4"/>
  <c r="O4090" i="4"/>
  <c r="P4089" i="4"/>
  <c r="O4089" i="4"/>
  <c r="P4088" i="4"/>
  <c r="O4088" i="4"/>
  <c r="P4087" i="4"/>
  <c r="O4087" i="4"/>
  <c r="P4086" i="4"/>
  <c r="O4086" i="4"/>
  <c r="P4085" i="4"/>
  <c r="O4085" i="4"/>
  <c r="P4084" i="4"/>
  <c r="O4084" i="4"/>
  <c r="P4083" i="4"/>
  <c r="O4083" i="4"/>
  <c r="P4082" i="4"/>
  <c r="O4082" i="4"/>
  <c r="P4081" i="4"/>
  <c r="O4081" i="4"/>
  <c r="P4080" i="4"/>
  <c r="O4080" i="4"/>
  <c r="P4079" i="4"/>
  <c r="O4079" i="4"/>
  <c r="P4078" i="4"/>
  <c r="O4078" i="4"/>
  <c r="P4077" i="4"/>
  <c r="O4077" i="4"/>
  <c r="P4076" i="4"/>
  <c r="O4076" i="4"/>
  <c r="P4075" i="4"/>
  <c r="O4075" i="4"/>
  <c r="P4074" i="4"/>
  <c r="O4074" i="4"/>
  <c r="P4073" i="4"/>
  <c r="O4073" i="4"/>
  <c r="P4072" i="4"/>
  <c r="O4072" i="4"/>
  <c r="P4071" i="4"/>
  <c r="O4071" i="4"/>
  <c r="P4070" i="4"/>
  <c r="O4070" i="4"/>
  <c r="P4069" i="4"/>
  <c r="O4069" i="4"/>
  <c r="P4068" i="4"/>
  <c r="O4068" i="4"/>
  <c r="P4067" i="4"/>
  <c r="O4067" i="4"/>
  <c r="P4066" i="4"/>
  <c r="O4066" i="4"/>
  <c r="P4065" i="4"/>
  <c r="O4065" i="4"/>
  <c r="P4064" i="4"/>
  <c r="O4064" i="4"/>
  <c r="P4063" i="4"/>
  <c r="O4063" i="4"/>
  <c r="P4062" i="4"/>
  <c r="O4062" i="4"/>
  <c r="P4061" i="4"/>
  <c r="O4061" i="4"/>
  <c r="P4060" i="4"/>
  <c r="O4060" i="4"/>
  <c r="P4059" i="4"/>
  <c r="O4059" i="4"/>
  <c r="P4058" i="4"/>
  <c r="O4058" i="4"/>
  <c r="P4057" i="4"/>
  <c r="O4057" i="4"/>
  <c r="P4056" i="4"/>
  <c r="O4056" i="4"/>
  <c r="P4055" i="4"/>
  <c r="O4055" i="4"/>
  <c r="P4054" i="4"/>
  <c r="O4054" i="4"/>
  <c r="P4053" i="4"/>
  <c r="O4053" i="4"/>
  <c r="P4052" i="4"/>
  <c r="O4052" i="4"/>
  <c r="P4051" i="4"/>
  <c r="O4051" i="4"/>
  <c r="P4050" i="4"/>
  <c r="O4050" i="4"/>
  <c r="P4049" i="4"/>
  <c r="O4049" i="4"/>
  <c r="P4048" i="4"/>
  <c r="O4048" i="4"/>
  <c r="P4047" i="4"/>
  <c r="O4047" i="4"/>
  <c r="P4046" i="4"/>
  <c r="O4046" i="4"/>
  <c r="P4045" i="4"/>
  <c r="O4045" i="4"/>
  <c r="P4044" i="4"/>
  <c r="O4044" i="4"/>
  <c r="P4043" i="4"/>
  <c r="O4043" i="4"/>
  <c r="P4042" i="4"/>
  <c r="O4042" i="4"/>
  <c r="P4041" i="4"/>
  <c r="O4041" i="4"/>
  <c r="P4040" i="4"/>
  <c r="O4040" i="4"/>
  <c r="P4039" i="4"/>
  <c r="O4039" i="4"/>
  <c r="P4038" i="4"/>
  <c r="O4038" i="4"/>
  <c r="P4037" i="4"/>
  <c r="O4037" i="4"/>
  <c r="P4036" i="4"/>
  <c r="O4036" i="4"/>
  <c r="P4035" i="4"/>
  <c r="O4035" i="4"/>
  <c r="P4034" i="4"/>
  <c r="O4034" i="4"/>
  <c r="P4033" i="4"/>
  <c r="O4033" i="4"/>
  <c r="P4032" i="4"/>
  <c r="O4032" i="4"/>
  <c r="P4031" i="4"/>
  <c r="O4031" i="4"/>
  <c r="P4030" i="4"/>
  <c r="O4030" i="4"/>
  <c r="P4029" i="4"/>
  <c r="O4029" i="4"/>
  <c r="P4028" i="4"/>
  <c r="O4028" i="4"/>
  <c r="P4027" i="4"/>
  <c r="O4027" i="4"/>
  <c r="P4026" i="4"/>
  <c r="O4026" i="4"/>
  <c r="P4025" i="4"/>
  <c r="O4025" i="4"/>
  <c r="P4024" i="4"/>
  <c r="O4024" i="4"/>
  <c r="P4023" i="4"/>
  <c r="O4023" i="4"/>
  <c r="P4022" i="4"/>
  <c r="O4022" i="4"/>
  <c r="P4021" i="4"/>
  <c r="O4021" i="4"/>
  <c r="P4020" i="4"/>
  <c r="O4020" i="4"/>
  <c r="P4019" i="4"/>
  <c r="O4019" i="4"/>
  <c r="P4018" i="4"/>
  <c r="O4018" i="4"/>
  <c r="P4017" i="4"/>
  <c r="O4017" i="4"/>
  <c r="P4016" i="4"/>
  <c r="O4016" i="4"/>
  <c r="P4015" i="4"/>
  <c r="O4015" i="4"/>
  <c r="P4014" i="4"/>
  <c r="O4014" i="4"/>
  <c r="P4013" i="4"/>
  <c r="O4013" i="4"/>
  <c r="P4012" i="4"/>
  <c r="O4012" i="4"/>
  <c r="P4011" i="4"/>
  <c r="O4011" i="4"/>
  <c r="P4010" i="4"/>
  <c r="O4010" i="4"/>
  <c r="P4009" i="4"/>
  <c r="O4009" i="4"/>
  <c r="P4008" i="4"/>
  <c r="O4008" i="4"/>
  <c r="P4007" i="4"/>
  <c r="O4007" i="4"/>
  <c r="P4006" i="4"/>
  <c r="O4006" i="4"/>
  <c r="P4005" i="4"/>
  <c r="O4005" i="4"/>
  <c r="P4004" i="4"/>
  <c r="O4004" i="4"/>
  <c r="P4003" i="4"/>
  <c r="O4003" i="4"/>
  <c r="P4002" i="4"/>
  <c r="O4002" i="4"/>
  <c r="P4001" i="4"/>
  <c r="O4001" i="4"/>
  <c r="P4000" i="4"/>
  <c r="O4000" i="4"/>
  <c r="P3999" i="4"/>
  <c r="O3999" i="4"/>
  <c r="P3998" i="4"/>
  <c r="O3998" i="4"/>
  <c r="P3997" i="4"/>
  <c r="O3997" i="4"/>
  <c r="P3996" i="4"/>
  <c r="O3996" i="4"/>
  <c r="P3995" i="4"/>
  <c r="O3995" i="4"/>
  <c r="P3994" i="4"/>
  <c r="O3994" i="4"/>
  <c r="P3993" i="4"/>
  <c r="O3993" i="4"/>
  <c r="P3992" i="4"/>
  <c r="O3992" i="4"/>
  <c r="P3991" i="4"/>
  <c r="O3991" i="4"/>
  <c r="P3990" i="4"/>
  <c r="O3990" i="4"/>
  <c r="P3989" i="4"/>
  <c r="O3989" i="4"/>
  <c r="P3988" i="4"/>
  <c r="O3988" i="4"/>
  <c r="P3987" i="4"/>
  <c r="O3987" i="4"/>
  <c r="P3986" i="4"/>
  <c r="O3986" i="4"/>
  <c r="P3985" i="4"/>
  <c r="O3985" i="4"/>
  <c r="P3984" i="4"/>
  <c r="O3984" i="4"/>
  <c r="P3983" i="4"/>
  <c r="O3983" i="4"/>
  <c r="P3982" i="4"/>
  <c r="O3982" i="4"/>
  <c r="P3981" i="4"/>
  <c r="O3981" i="4"/>
  <c r="P3980" i="4"/>
  <c r="O3980" i="4"/>
  <c r="P3979" i="4"/>
  <c r="O3979" i="4"/>
  <c r="P3978" i="4"/>
  <c r="O3978" i="4"/>
  <c r="P3977" i="4"/>
  <c r="O3977" i="4"/>
  <c r="P3976" i="4"/>
  <c r="O3976" i="4"/>
  <c r="P3975" i="4"/>
  <c r="O3975" i="4"/>
  <c r="P3974" i="4"/>
  <c r="O3974" i="4"/>
  <c r="P3973" i="4"/>
  <c r="O3973" i="4"/>
  <c r="P3972" i="4"/>
  <c r="O3972" i="4"/>
  <c r="P3971" i="4"/>
  <c r="O3971" i="4"/>
  <c r="P3970" i="4"/>
  <c r="O3970" i="4"/>
  <c r="P3969" i="4"/>
  <c r="O3969" i="4"/>
  <c r="P3968" i="4"/>
  <c r="O3968" i="4"/>
  <c r="P3967" i="4"/>
  <c r="O3967" i="4"/>
  <c r="P3966" i="4"/>
  <c r="O3966" i="4"/>
  <c r="P3965" i="4"/>
  <c r="O3965" i="4"/>
  <c r="P3964" i="4"/>
  <c r="O3964" i="4"/>
  <c r="P3963" i="4"/>
  <c r="O3963" i="4"/>
  <c r="P3962" i="4"/>
  <c r="O3962" i="4"/>
  <c r="P3961" i="4"/>
  <c r="O3961" i="4"/>
  <c r="P3960" i="4"/>
  <c r="O3960" i="4"/>
  <c r="P3959" i="4"/>
  <c r="O3959" i="4"/>
  <c r="P3958" i="4"/>
  <c r="O3958" i="4"/>
  <c r="P3957" i="4"/>
  <c r="O3957" i="4"/>
  <c r="P3956" i="4"/>
  <c r="O3956" i="4"/>
  <c r="P3955" i="4"/>
  <c r="O3955" i="4"/>
  <c r="P3954" i="4"/>
  <c r="O3954" i="4"/>
  <c r="P3953" i="4"/>
  <c r="O3953" i="4"/>
  <c r="P3952" i="4"/>
  <c r="O3952" i="4"/>
  <c r="P3951" i="4"/>
  <c r="O3951" i="4"/>
  <c r="P3950" i="4"/>
  <c r="O3950" i="4"/>
  <c r="P3949" i="4"/>
  <c r="O3949" i="4"/>
  <c r="P3948" i="4"/>
  <c r="O3948" i="4"/>
  <c r="P3947" i="4"/>
  <c r="O3947" i="4"/>
  <c r="P3946" i="4"/>
  <c r="O3946" i="4"/>
  <c r="P3945" i="4"/>
  <c r="O3945" i="4"/>
  <c r="P3944" i="4"/>
  <c r="O3944" i="4"/>
  <c r="P3943" i="4"/>
  <c r="O3943" i="4"/>
  <c r="P3942" i="4"/>
  <c r="O3942" i="4"/>
  <c r="P3941" i="4"/>
  <c r="O3941" i="4"/>
  <c r="P3940" i="4"/>
  <c r="O3940" i="4"/>
  <c r="P3939" i="4"/>
  <c r="O3939" i="4"/>
  <c r="P3938" i="4"/>
  <c r="O3938" i="4"/>
  <c r="P3937" i="4"/>
  <c r="O3937" i="4"/>
  <c r="P3936" i="4"/>
  <c r="O3936" i="4"/>
  <c r="P3935" i="4"/>
  <c r="O3935" i="4"/>
  <c r="P3934" i="4"/>
  <c r="O3934" i="4"/>
  <c r="P3933" i="4"/>
  <c r="O3933" i="4"/>
  <c r="P3932" i="4"/>
  <c r="O3932" i="4"/>
  <c r="P3931" i="4"/>
  <c r="O3931" i="4"/>
  <c r="P3930" i="4"/>
  <c r="O3930" i="4"/>
  <c r="P3929" i="4"/>
  <c r="O3929" i="4"/>
  <c r="P3928" i="4"/>
  <c r="O3928" i="4"/>
  <c r="P3927" i="4"/>
  <c r="O3927" i="4"/>
  <c r="P3926" i="4"/>
  <c r="O3926" i="4"/>
  <c r="P3925" i="4"/>
  <c r="O3925" i="4"/>
  <c r="P3924" i="4"/>
  <c r="O3924" i="4"/>
  <c r="P3923" i="4"/>
  <c r="O3923" i="4"/>
  <c r="P3922" i="4"/>
  <c r="O3922" i="4"/>
  <c r="P3921" i="4"/>
  <c r="O3921" i="4"/>
  <c r="P3920" i="4"/>
  <c r="O3920" i="4"/>
  <c r="P3919" i="4"/>
  <c r="O3919" i="4"/>
  <c r="P3918" i="4"/>
  <c r="O3918" i="4"/>
  <c r="P3917" i="4"/>
  <c r="O3917" i="4"/>
  <c r="P3916" i="4"/>
  <c r="O3916" i="4"/>
  <c r="P3915" i="4"/>
  <c r="O3915" i="4"/>
  <c r="P3914" i="4"/>
  <c r="O3914" i="4"/>
  <c r="P3913" i="4"/>
  <c r="O3913" i="4"/>
  <c r="P3912" i="4"/>
  <c r="O3912" i="4"/>
  <c r="P3911" i="4"/>
  <c r="O3911" i="4"/>
  <c r="P3910" i="4"/>
  <c r="O3910" i="4"/>
  <c r="P3909" i="4"/>
  <c r="O3909" i="4"/>
  <c r="P3908" i="4"/>
  <c r="O3908" i="4"/>
  <c r="P3907" i="4"/>
  <c r="O3907" i="4"/>
  <c r="P3906" i="4"/>
  <c r="O3906" i="4"/>
  <c r="P3905" i="4"/>
  <c r="O3905" i="4"/>
  <c r="P3904" i="4"/>
  <c r="O3904" i="4"/>
  <c r="P3903" i="4"/>
  <c r="O3903" i="4"/>
  <c r="P3902" i="4"/>
  <c r="O3902" i="4"/>
  <c r="P3901" i="4"/>
  <c r="O3901" i="4"/>
  <c r="P3900" i="4"/>
  <c r="O3900" i="4"/>
  <c r="P3899" i="4"/>
  <c r="O3899" i="4"/>
  <c r="P3898" i="4"/>
  <c r="O3898" i="4"/>
  <c r="P3897" i="4"/>
  <c r="O3897" i="4"/>
  <c r="P3896" i="4"/>
  <c r="O3896" i="4"/>
  <c r="P3895" i="4"/>
  <c r="O3895" i="4"/>
  <c r="P3894" i="4"/>
  <c r="O3894" i="4"/>
  <c r="P3893" i="4"/>
  <c r="O3893" i="4"/>
  <c r="P3892" i="4"/>
  <c r="O3892" i="4"/>
  <c r="P3891" i="4"/>
  <c r="O3891" i="4"/>
  <c r="P3890" i="4"/>
  <c r="O3890" i="4"/>
  <c r="P3889" i="4"/>
  <c r="O3889" i="4"/>
  <c r="P3888" i="4"/>
  <c r="O3888" i="4"/>
  <c r="P3887" i="4"/>
  <c r="O3887" i="4"/>
  <c r="P3886" i="4"/>
  <c r="O3886" i="4"/>
  <c r="P3885" i="4"/>
  <c r="O3885" i="4"/>
  <c r="P3884" i="4"/>
  <c r="O3884" i="4"/>
  <c r="P3883" i="4"/>
  <c r="O3883" i="4"/>
  <c r="P3882" i="4"/>
  <c r="O3882" i="4"/>
  <c r="P3881" i="4"/>
  <c r="O3881" i="4"/>
  <c r="P3880" i="4"/>
  <c r="O3880" i="4"/>
  <c r="P3879" i="4"/>
  <c r="O3879" i="4"/>
  <c r="P3878" i="4"/>
  <c r="O3878" i="4"/>
  <c r="P3877" i="4"/>
  <c r="O3877" i="4"/>
  <c r="P3876" i="4"/>
  <c r="O3876" i="4"/>
  <c r="P3875" i="4"/>
  <c r="O3875" i="4"/>
  <c r="P3874" i="4"/>
  <c r="O3874" i="4"/>
  <c r="P3873" i="4"/>
  <c r="O3873" i="4"/>
  <c r="P3872" i="4"/>
  <c r="O3872" i="4"/>
  <c r="P3871" i="4"/>
  <c r="O3871" i="4"/>
  <c r="P3870" i="4"/>
  <c r="O3870" i="4"/>
  <c r="P3869" i="4"/>
  <c r="O3869" i="4"/>
  <c r="P3868" i="4"/>
  <c r="O3868" i="4"/>
  <c r="P3867" i="4"/>
  <c r="O3867" i="4"/>
  <c r="P3866" i="4"/>
  <c r="O3866" i="4"/>
  <c r="P3865" i="4"/>
  <c r="O3865" i="4"/>
  <c r="P3864" i="4"/>
  <c r="O3864" i="4"/>
  <c r="P3863" i="4"/>
  <c r="O3863" i="4"/>
  <c r="P3862" i="4"/>
  <c r="O3862" i="4"/>
  <c r="P3861" i="4"/>
  <c r="O3861" i="4"/>
  <c r="P3860" i="4"/>
  <c r="O3860" i="4"/>
  <c r="P3859" i="4"/>
  <c r="O3859" i="4"/>
  <c r="P3858" i="4"/>
  <c r="O3858" i="4"/>
  <c r="P3857" i="4"/>
  <c r="O3857" i="4"/>
  <c r="P3856" i="4"/>
  <c r="O3856" i="4"/>
  <c r="P3855" i="4"/>
  <c r="O3855" i="4"/>
  <c r="P3854" i="4"/>
  <c r="O3854" i="4"/>
  <c r="P3853" i="4"/>
  <c r="O3853" i="4"/>
  <c r="P3852" i="4"/>
  <c r="O3852" i="4"/>
  <c r="P3851" i="4"/>
  <c r="O3851" i="4"/>
  <c r="P3850" i="4"/>
  <c r="O3850" i="4"/>
  <c r="P3849" i="4"/>
  <c r="O3849" i="4"/>
  <c r="P3848" i="4"/>
  <c r="O3848" i="4"/>
  <c r="P3847" i="4"/>
  <c r="O3847" i="4"/>
  <c r="P3846" i="4"/>
  <c r="O3846" i="4"/>
  <c r="P3845" i="4"/>
  <c r="O3845" i="4"/>
  <c r="P3844" i="4"/>
  <c r="O3844" i="4"/>
  <c r="P3843" i="4"/>
  <c r="O3843" i="4"/>
  <c r="P3842" i="4"/>
  <c r="O3842" i="4"/>
  <c r="P3841" i="4"/>
  <c r="O3841" i="4"/>
  <c r="P3840" i="4"/>
  <c r="O3840" i="4"/>
  <c r="P3839" i="4"/>
  <c r="O3839" i="4"/>
  <c r="P3838" i="4"/>
  <c r="O3838" i="4"/>
  <c r="P3837" i="4"/>
  <c r="O3837" i="4"/>
  <c r="P3836" i="4"/>
  <c r="O3836" i="4"/>
  <c r="P3835" i="4"/>
  <c r="O3835" i="4"/>
  <c r="P3834" i="4"/>
  <c r="O3834" i="4"/>
  <c r="P3833" i="4"/>
  <c r="O3833" i="4"/>
  <c r="P3832" i="4"/>
  <c r="O3832" i="4"/>
  <c r="P3831" i="4"/>
  <c r="O3831" i="4"/>
  <c r="P3830" i="4"/>
  <c r="O3830" i="4"/>
  <c r="P3829" i="4"/>
  <c r="O3829" i="4"/>
  <c r="P3828" i="4"/>
  <c r="O3828" i="4"/>
  <c r="P3827" i="4"/>
  <c r="O3827" i="4"/>
  <c r="P3826" i="4"/>
  <c r="O3826" i="4"/>
  <c r="P3825" i="4"/>
  <c r="O3825" i="4"/>
  <c r="P3824" i="4"/>
  <c r="O3824" i="4"/>
  <c r="P3823" i="4"/>
  <c r="O3823" i="4"/>
  <c r="P3822" i="4"/>
  <c r="O3822" i="4"/>
  <c r="P3821" i="4"/>
  <c r="O3821" i="4"/>
  <c r="P3820" i="4"/>
  <c r="O3820" i="4"/>
  <c r="P3819" i="4"/>
  <c r="O3819" i="4"/>
  <c r="P3818" i="4"/>
  <c r="O3818" i="4"/>
  <c r="P3817" i="4"/>
  <c r="O3817" i="4"/>
  <c r="P3816" i="4"/>
  <c r="O3816" i="4"/>
  <c r="P3815" i="4"/>
  <c r="O3815" i="4"/>
  <c r="P3814" i="4"/>
  <c r="O3814" i="4"/>
  <c r="P3813" i="4"/>
  <c r="O3813" i="4"/>
  <c r="P3812" i="4"/>
  <c r="O3812" i="4"/>
  <c r="P3811" i="4"/>
  <c r="O3811" i="4"/>
  <c r="P3810" i="4"/>
  <c r="O3810" i="4"/>
  <c r="P3809" i="4"/>
  <c r="O3809" i="4"/>
  <c r="P3808" i="4"/>
  <c r="O3808" i="4"/>
  <c r="P3807" i="4"/>
  <c r="O3807" i="4"/>
  <c r="P3806" i="4"/>
  <c r="O3806" i="4"/>
  <c r="P3805" i="4"/>
  <c r="O3805" i="4"/>
  <c r="P3804" i="4"/>
  <c r="O3804" i="4"/>
  <c r="P3803" i="4"/>
  <c r="O3803" i="4"/>
  <c r="P3802" i="4"/>
  <c r="O3802" i="4"/>
  <c r="P3801" i="4"/>
  <c r="O3801" i="4"/>
  <c r="P3800" i="4"/>
  <c r="O3800" i="4"/>
  <c r="P3799" i="4"/>
  <c r="O3799" i="4"/>
  <c r="P3798" i="4"/>
  <c r="O3798" i="4"/>
  <c r="P3797" i="4"/>
  <c r="O3797" i="4"/>
  <c r="P3796" i="4"/>
  <c r="O3796" i="4"/>
  <c r="P3795" i="4"/>
  <c r="O3795" i="4"/>
  <c r="P3794" i="4"/>
  <c r="O3794" i="4"/>
  <c r="P3793" i="4"/>
  <c r="O3793" i="4"/>
  <c r="P3792" i="4"/>
  <c r="O3792" i="4"/>
  <c r="P3791" i="4"/>
  <c r="O3791" i="4"/>
  <c r="P3790" i="4"/>
  <c r="O3790" i="4"/>
  <c r="P3789" i="4"/>
  <c r="O3789" i="4"/>
  <c r="P3788" i="4"/>
  <c r="O3788" i="4"/>
  <c r="P3787" i="4"/>
  <c r="O3787" i="4"/>
  <c r="P3786" i="4"/>
  <c r="O3786" i="4"/>
  <c r="P3785" i="4"/>
  <c r="O3785" i="4"/>
  <c r="P3784" i="4"/>
  <c r="O3784" i="4"/>
  <c r="P3783" i="4"/>
  <c r="O3783" i="4"/>
  <c r="P3782" i="4"/>
  <c r="O3782" i="4"/>
  <c r="P3781" i="4"/>
  <c r="O3781" i="4"/>
  <c r="P3780" i="4"/>
  <c r="O3780" i="4"/>
  <c r="P3779" i="4"/>
  <c r="O3779" i="4"/>
  <c r="P3778" i="4"/>
  <c r="O3778" i="4"/>
  <c r="P3777" i="4"/>
  <c r="O3777" i="4"/>
  <c r="P3776" i="4"/>
  <c r="O3776" i="4"/>
  <c r="P3775" i="4"/>
  <c r="O3775" i="4"/>
  <c r="P3774" i="4"/>
  <c r="O3774" i="4"/>
  <c r="P3773" i="4"/>
  <c r="O3773" i="4"/>
  <c r="P3772" i="4"/>
  <c r="O3772" i="4"/>
  <c r="P3771" i="4"/>
  <c r="O3771" i="4"/>
  <c r="P3770" i="4"/>
  <c r="O3770" i="4"/>
  <c r="P3769" i="4"/>
  <c r="O3769" i="4"/>
  <c r="P3768" i="4"/>
  <c r="O3768" i="4"/>
  <c r="P3767" i="4"/>
  <c r="O3767" i="4"/>
  <c r="P3766" i="4"/>
  <c r="O3766" i="4"/>
  <c r="P3765" i="4"/>
  <c r="O3765" i="4"/>
  <c r="P3764" i="4"/>
  <c r="O3764" i="4"/>
  <c r="P3763" i="4"/>
  <c r="O3763" i="4"/>
  <c r="P3762" i="4"/>
  <c r="O3762" i="4"/>
  <c r="P3761" i="4"/>
  <c r="O3761" i="4"/>
  <c r="P3760" i="4"/>
  <c r="O3760" i="4"/>
  <c r="P3759" i="4"/>
  <c r="O3759" i="4"/>
  <c r="P3758" i="4"/>
  <c r="O3758" i="4"/>
  <c r="P3757" i="4"/>
  <c r="O3757" i="4"/>
  <c r="P3756" i="4"/>
  <c r="O3756" i="4"/>
  <c r="P3755" i="4"/>
  <c r="O3755" i="4"/>
  <c r="P3754" i="4"/>
  <c r="O3754" i="4"/>
  <c r="P3753" i="4"/>
  <c r="O3753" i="4"/>
  <c r="P3752" i="4"/>
  <c r="O3752" i="4"/>
  <c r="P3751" i="4"/>
  <c r="O3751" i="4"/>
  <c r="P3750" i="4"/>
  <c r="O3750" i="4"/>
  <c r="P3749" i="4"/>
  <c r="O3749" i="4"/>
  <c r="P3748" i="4"/>
  <c r="O3748" i="4"/>
  <c r="P3747" i="4"/>
  <c r="O3747" i="4"/>
  <c r="P3746" i="4"/>
  <c r="O3746" i="4"/>
  <c r="P3745" i="4"/>
  <c r="O3745" i="4"/>
  <c r="P3744" i="4"/>
  <c r="O3744" i="4"/>
  <c r="P3743" i="4"/>
  <c r="O3743" i="4"/>
  <c r="P3742" i="4"/>
  <c r="O3742" i="4"/>
  <c r="P3741" i="4"/>
  <c r="O3741" i="4"/>
  <c r="P3740" i="4"/>
  <c r="O3740" i="4"/>
  <c r="P3739" i="4"/>
  <c r="O3739" i="4"/>
  <c r="P3738" i="4"/>
  <c r="O3738" i="4"/>
  <c r="P3737" i="4"/>
  <c r="O3737" i="4"/>
  <c r="P3736" i="4"/>
  <c r="O3736" i="4"/>
  <c r="P3735" i="4"/>
  <c r="O3735" i="4"/>
  <c r="P3734" i="4"/>
  <c r="O3734" i="4"/>
  <c r="P3733" i="4"/>
  <c r="O3733" i="4"/>
  <c r="P3732" i="4"/>
  <c r="O3732" i="4"/>
  <c r="P3731" i="4"/>
  <c r="O3731" i="4"/>
  <c r="P3730" i="4"/>
  <c r="O3730" i="4"/>
  <c r="P3729" i="4"/>
  <c r="O3729" i="4"/>
  <c r="P3728" i="4"/>
  <c r="O3728" i="4"/>
  <c r="P3727" i="4"/>
  <c r="O3727" i="4"/>
  <c r="P3726" i="4"/>
  <c r="O3726" i="4"/>
  <c r="P3725" i="4"/>
  <c r="O3725" i="4"/>
  <c r="P3724" i="4"/>
  <c r="O3724" i="4"/>
  <c r="P3723" i="4"/>
  <c r="O3723" i="4"/>
  <c r="P3722" i="4"/>
  <c r="O3722" i="4"/>
  <c r="P3721" i="4"/>
  <c r="O3721" i="4"/>
  <c r="P3720" i="4"/>
  <c r="O3720" i="4"/>
  <c r="P3719" i="4"/>
  <c r="O3719" i="4"/>
  <c r="P3718" i="4"/>
  <c r="O3718" i="4"/>
  <c r="P3717" i="4"/>
  <c r="O3717" i="4"/>
  <c r="P3716" i="4"/>
  <c r="O3716" i="4"/>
  <c r="P3715" i="4"/>
  <c r="O3715" i="4"/>
  <c r="P3714" i="4"/>
  <c r="O3714" i="4"/>
  <c r="P3713" i="4"/>
  <c r="O3713" i="4"/>
  <c r="P3712" i="4"/>
  <c r="O3712" i="4"/>
  <c r="P3711" i="4"/>
  <c r="O3711" i="4"/>
  <c r="P3710" i="4"/>
  <c r="O3710" i="4"/>
  <c r="P3709" i="4"/>
  <c r="O3709" i="4"/>
  <c r="P3708" i="4"/>
  <c r="O3708" i="4"/>
  <c r="P3707" i="4"/>
  <c r="O3707" i="4"/>
  <c r="P3706" i="4"/>
  <c r="O3706" i="4"/>
  <c r="P3705" i="4"/>
  <c r="O3705" i="4"/>
  <c r="P3704" i="4"/>
  <c r="O3704" i="4"/>
  <c r="P3703" i="4"/>
  <c r="O3703" i="4"/>
  <c r="P3702" i="4"/>
  <c r="O3702" i="4"/>
  <c r="P3701" i="4"/>
  <c r="O3701" i="4"/>
  <c r="P3700" i="4"/>
  <c r="O3700" i="4"/>
  <c r="P3699" i="4"/>
  <c r="O3699" i="4"/>
  <c r="P3698" i="4"/>
  <c r="O3698" i="4"/>
  <c r="P3697" i="4"/>
  <c r="O3697" i="4"/>
  <c r="P3696" i="4"/>
  <c r="O3696" i="4"/>
  <c r="P3695" i="4"/>
  <c r="O3695" i="4"/>
  <c r="P3694" i="4"/>
  <c r="O3694" i="4"/>
  <c r="P3693" i="4"/>
  <c r="O3693" i="4"/>
  <c r="P3692" i="4"/>
  <c r="O3692" i="4"/>
  <c r="P3691" i="4"/>
  <c r="O3691" i="4"/>
  <c r="P3690" i="4"/>
  <c r="O3690" i="4"/>
  <c r="P3689" i="4"/>
  <c r="O3689" i="4"/>
  <c r="P3688" i="4"/>
  <c r="O3688" i="4"/>
  <c r="P3687" i="4"/>
  <c r="O3687" i="4"/>
  <c r="P3686" i="4"/>
  <c r="O3686" i="4"/>
  <c r="P3685" i="4"/>
  <c r="O3685" i="4"/>
  <c r="P3684" i="4"/>
  <c r="O3684" i="4"/>
  <c r="P3683" i="4"/>
  <c r="O3683" i="4"/>
  <c r="P3682" i="4"/>
  <c r="O3682" i="4"/>
  <c r="P3681" i="4"/>
  <c r="O3681" i="4"/>
  <c r="P3680" i="4"/>
  <c r="O3680" i="4"/>
  <c r="P3679" i="4"/>
  <c r="O3679" i="4"/>
  <c r="P3678" i="4"/>
  <c r="O3678" i="4"/>
  <c r="P3677" i="4"/>
  <c r="O3677" i="4"/>
  <c r="P3676" i="4"/>
  <c r="O3676" i="4"/>
  <c r="P3675" i="4"/>
  <c r="O3675" i="4"/>
  <c r="P3674" i="4"/>
  <c r="O3674" i="4"/>
  <c r="P3673" i="4"/>
  <c r="O3673" i="4"/>
  <c r="P3672" i="4"/>
  <c r="O3672" i="4"/>
  <c r="P3671" i="4"/>
  <c r="O3671" i="4"/>
  <c r="P3670" i="4"/>
  <c r="O3670" i="4"/>
  <c r="P3669" i="4"/>
  <c r="O3669" i="4"/>
  <c r="P3668" i="4"/>
  <c r="O3668" i="4"/>
  <c r="P3667" i="4"/>
  <c r="O3667" i="4"/>
  <c r="P3666" i="4"/>
  <c r="O3666" i="4"/>
  <c r="P3665" i="4"/>
  <c r="O3665" i="4"/>
  <c r="P3664" i="4"/>
  <c r="O3664" i="4"/>
  <c r="P3663" i="4"/>
  <c r="O3663" i="4"/>
  <c r="P3662" i="4"/>
  <c r="O3662" i="4"/>
  <c r="P3661" i="4"/>
  <c r="O3661" i="4"/>
  <c r="P3660" i="4"/>
  <c r="O3660" i="4"/>
  <c r="P3659" i="4"/>
  <c r="O3659" i="4"/>
  <c r="P3658" i="4"/>
  <c r="O3658" i="4"/>
  <c r="P3657" i="4"/>
  <c r="O3657" i="4"/>
  <c r="P3656" i="4"/>
  <c r="O3656" i="4"/>
  <c r="P3655" i="4"/>
  <c r="O3655" i="4"/>
  <c r="P3654" i="4"/>
  <c r="O3654" i="4"/>
  <c r="P3653" i="4"/>
  <c r="O3653" i="4"/>
  <c r="P3652" i="4"/>
  <c r="O3652" i="4"/>
  <c r="P3651" i="4"/>
  <c r="O3651" i="4"/>
  <c r="P3650" i="4"/>
  <c r="O3650" i="4"/>
  <c r="P3649" i="4"/>
  <c r="O3649" i="4"/>
  <c r="P3648" i="4"/>
  <c r="O3648" i="4"/>
  <c r="P3647" i="4"/>
  <c r="O3647" i="4"/>
  <c r="P3646" i="4"/>
  <c r="O3646" i="4"/>
  <c r="P3645" i="4"/>
  <c r="O3645" i="4"/>
  <c r="P3644" i="4"/>
  <c r="O3644" i="4"/>
  <c r="P3643" i="4"/>
  <c r="O3643" i="4"/>
  <c r="P3642" i="4"/>
  <c r="O3642" i="4"/>
  <c r="P3641" i="4"/>
  <c r="O3641" i="4"/>
  <c r="P3640" i="4"/>
  <c r="O3640" i="4"/>
  <c r="P3639" i="4"/>
  <c r="O3639" i="4"/>
  <c r="P3638" i="4"/>
  <c r="O3638" i="4"/>
  <c r="P3637" i="4"/>
  <c r="O3637" i="4"/>
  <c r="P3636" i="4"/>
  <c r="O3636" i="4"/>
  <c r="P3635" i="4"/>
  <c r="O3635" i="4"/>
  <c r="P3634" i="4"/>
  <c r="O3634" i="4"/>
  <c r="P3633" i="4"/>
  <c r="O3633" i="4"/>
  <c r="P3632" i="4"/>
  <c r="O3632" i="4"/>
  <c r="P3631" i="4"/>
  <c r="O3631" i="4"/>
  <c r="P3630" i="4"/>
  <c r="O3630" i="4"/>
  <c r="P3629" i="4"/>
  <c r="O3629" i="4"/>
  <c r="P3628" i="4"/>
  <c r="O3628" i="4"/>
  <c r="P3627" i="4"/>
  <c r="O3627" i="4"/>
  <c r="P3626" i="4"/>
  <c r="O3626" i="4"/>
  <c r="P3625" i="4"/>
  <c r="O3625" i="4"/>
  <c r="P3624" i="4"/>
  <c r="O3624" i="4"/>
  <c r="P3623" i="4"/>
  <c r="O3623" i="4"/>
  <c r="P3622" i="4"/>
  <c r="O3622" i="4"/>
  <c r="P3621" i="4"/>
  <c r="O3621" i="4"/>
  <c r="P3620" i="4"/>
  <c r="O3620" i="4"/>
  <c r="P3619" i="4"/>
  <c r="O3619" i="4"/>
  <c r="P3618" i="4"/>
  <c r="O3618" i="4"/>
  <c r="P3617" i="4"/>
  <c r="O3617" i="4"/>
  <c r="P3616" i="4"/>
  <c r="O3616" i="4"/>
  <c r="P3615" i="4"/>
  <c r="O3615" i="4"/>
  <c r="P3614" i="4"/>
  <c r="O3614" i="4"/>
  <c r="P3613" i="4"/>
  <c r="O3613" i="4"/>
  <c r="P3612" i="4"/>
  <c r="O3612" i="4"/>
  <c r="P3611" i="4"/>
  <c r="O3611" i="4"/>
  <c r="P3610" i="4"/>
  <c r="O3610" i="4"/>
  <c r="P3609" i="4"/>
  <c r="O3609" i="4"/>
  <c r="P3608" i="4"/>
  <c r="O3608" i="4"/>
  <c r="P3607" i="4"/>
  <c r="O3607" i="4"/>
  <c r="P3606" i="4"/>
  <c r="O3606" i="4"/>
  <c r="P3605" i="4"/>
  <c r="O3605" i="4"/>
  <c r="P3604" i="4"/>
  <c r="O3604" i="4"/>
  <c r="P3603" i="4"/>
  <c r="O3603" i="4"/>
  <c r="P3602" i="4"/>
  <c r="O3602" i="4"/>
  <c r="P3601" i="4"/>
  <c r="O3601" i="4"/>
  <c r="P3600" i="4"/>
  <c r="O3600" i="4"/>
  <c r="P3599" i="4"/>
  <c r="O3599" i="4"/>
  <c r="P3598" i="4"/>
  <c r="O3598" i="4"/>
  <c r="P3597" i="4"/>
  <c r="O3597" i="4"/>
  <c r="P3596" i="4"/>
  <c r="O3596" i="4"/>
  <c r="P3595" i="4"/>
  <c r="O3595" i="4"/>
  <c r="P3594" i="4"/>
  <c r="O3594" i="4"/>
  <c r="P3593" i="4"/>
  <c r="O3593" i="4"/>
  <c r="P3592" i="4"/>
  <c r="O3592" i="4"/>
  <c r="P3591" i="4"/>
  <c r="O3591" i="4"/>
  <c r="P3590" i="4"/>
  <c r="O3590" i="4"/>
  <c r="P3589" i="4"/>
  <c r="O3589" i="4"/>
  <c r="P3588" i="4"/>
  <c r="O3588" i="4"/>
  <c r="P3587" i="4"/>
  <c r="O3587" i="4"/>
  <c r="P3586" i="4"/>
  <c r="O3586" i="4"/>
  <c r="P3585" i="4"/>
  <c r="O3585" i="4"/>
  <c r="P3584" i="4"/>
  <c r="O3584" i="4"/>
  <c r="P3583" i="4"/>
  <c r="O3583" i="4"/>
  <c r="P3582" i="4"/>
  <c r="O3582" i="4"/>
  <c r="P3581" i="4"/>
  <c r="O3581" i="4"/>
  <c r="P3580" i="4"/>
  <c r="O3580" i="4"/>
  <c r="P3579" i="4"/>
  <c r="O3579" i="4"/>
  <c r="P3578" i="4"/>
  <c r="O3578" i="4"/>
  <c r="P3577" i="4"/>
  <c r="O3577" i="4"/>
  <c r="P3576" i="4"/>
  <c r="O3576" i="4"/>
  <c r="P3575" i="4"/>
  <c r="O3575" i="4"/>
  <c r="P3574" i="4"/>
  <c r="O3574" i="4"/>
  <c r="P3573" i="4"/>
  <c r="O3573" i="4"/>
  <c r="P3572" i="4"/>
  <c r="O3572" i="4"/>
  <c r="P3571" i="4"/>
  <c r="O3571" i="4"/>
  <c r="P3570" i="4"/>
  <c r="O3570" i="4"/>
  <c r="P3569" i="4"/>
  <c r="O3569" i="4"/>
  <c r="P3568" i="4"/>
  <c r="O3568" i="4"/>
  <c r="P3567" i="4"/>
  <c r="O3567" i="4"/>
  <c r="P3566" i="4"/>
  <c r="O3566" i="4"/>
  <c r="P3565" i="4"/>
  <c r="O3565" i="4"/>
  <c r="P3564" i="4"/>
  <c r="O3564" i="4"/>
  <c r="P3563" i="4"/>
  <c r="O3563" i="4"/>
  <c r="P3562" i="4"/>
  <c r="O3562" i="4"/>
  <c r="P3561" i="4"/>
  <c r="O3561" i="4"/>
  <c r="P3560" i="4"/>
  <c r="O3560" i="4"/>
  <c r="P3559" i="4"/>
  <c r="O3559" i="4"/>
  <c r="P3558" i="4"/>
  <c r="O3558" i="4"/>
  <c r="P3557" i="4"/>
  <c r="O3557" i="4"/>
  <c r="P3556" i="4"/>
  <c r="O3556" i="4"/>
  <c r="P3555" i="4"/>
  <c r="O3555" i="4"/>
  <c r="P3554" i="4"/>
  <c r="O3554" i="4"/>
  <c r="P3553" i="4"/>
  <c r="O3553" i="4"/>
  <c r="P3552" i="4"/>
  <c r="O3552" i="4"/>
  <c r="P3551" i="4"/>
  <c r="O3551" i="4"/>
  <c r="P3550" i="4"/>
  <c r="O3550" i="4"/>
  <c r="P3549" i="4"/>
  <c r="O3549" i="4"/>
  <c r="P3548" i="4"/>
  <c r="O3548" i="4"/>
  <c r="P3547" i="4"/>
  <c r="O3547" i="4"/>
  <c r="P3546" i="4"/>
  <c r="O3546" i="4"/>
  <c r="P3545" i="4"/>
  <c r="O3545" i="4"/>
  <c r="P3544" i="4"/>
  <c r="O3544" i="4"/>
  <c r="P3543" i="4"/>
  <c r="O3543" i="4"/>
  <c r="P3542" i="4"/>
  <c r="O3542" i="4"/>
  <c r="P3541" i="4"/>
  <c r="O3541" i="4"/>
  <c r="P3540" i="4"/>
  <c r="O3540" i="4"/>
  <c r="P3539" i="4"/>
  <c r="O3539" i="4"/>
  <c r="P3538" i="4"/>
  <c r="O3538" i="4"/>
  <c r="P3537" i="4"/>
  <c r="O3537" i="4"/>
  <c r="P3536" i="4"/>
  <c r="O3536" i="4"/>
  <c r="P3535" i="4"/>
  <c r="O3535" i="4"/>
  <c r="P3534" i="4"/>
  <c r="O3534" i="4"/>
  <c r="P3533" i="4"/>
  <c r="O3533" i="4"/>
  <c r="P3532" i="4"/>
  <c r="O3532" i="4"/>
  <c r="P3531" i="4"/>
  <c r="O3531" i="4"/>
  <c r="P3530" i="4"/>
  <c r="O3530" i="4"/>
  <c r="P3529" i="4"/>
  <c r="O3529" i="4"/>
  <c r="P3528" i="4"/>
  <c r="O3528" i="4"/>
  <c r="P3527" i="4"/>
  <c r="O3527" i="4"/>
  <c r="P3526" i="4"/>
  <c r="O3526" i="4"/>
  <c r="P3525" i="4"/>
  <c r="O3525" i="4"/>
  <c r="P3524" i="4"/>
  <c r="O3524" i="4"/>
  <c r="P3523" i="4"/>
  <c r="O3523" i="4"/>
  <c r="P3522" i="4"/>
  <c r="O3522" i="4"/>
  <c r="P3521" i="4"/>
  <c r="O3521" i="4"/>
  <c r="P3520" i="4"/>
  <c r="O3520" i="4"/>
  <c r="P3519" i="4"/>
  <c r="O3519" i="4"/>
  <c r="P3518" i="4"/>
  <c r="O3518" i="4"/>
  <c r="P3517" i="4"/>
  <c r="O3517" i="4"/>
  <c r="P3516" i="4"/>
  <c r="O3516" i="4"/>
  <c r="P3515" i="4"/>
  <c r="O3515" i="4"/>
  <c r="P3514" i="4"/>
  <c r="O3514" i="4"/>
  <c r="P3513" i="4"/>
  <c r="O3513" i="4"/>
  <c r="P3512" i="4"/>
  <c r="O3512" i="4"/>
  <c r="P3511" i="4"/>
  <c r="O3511" i="4"/>
  <c r="P3510" i="4"/>
  <c r="O3510" i="4"/>
  <c r="P3509" i="4"/>
  <c r="O3509" i="4"/>
  <c r="P3508" i="4"/>
  <c r="O3508" i="4"/>
  <c r="P3507" i="4"/>
  <c r="O3507" i="4"/>
  <c r="P3506" i="4"/>
  <c r="O3506" i="4"/>
  <c r="P3505" i="4"/>
  <c r="O3505" i="4"/>
  <c r="P3504" i="4"/>
  <c r="O3504" i="4"/>
  <c r="P3503" i="4"/>
  <c r="O3503" i="4"/>
  <c r="P3502" i="4"/>
  <c r="O3502" i="4"/>
  <c r="P3501" i="4"/>
  <c r="O3501" i="4"/>
  <c r="P3500" i="4"/>
  <c r="O3500" i="4"/>
  <c r="P3499" i="4"/>
  <c r="O3499" i="4"/>
  <c r="P3498" i="4"/>
  <c r="O3498" i="4"/>
  <c r="P3497" i="4"/>
  <c r="O3497" i="4"/>
  <c r="P3496" i="4"/>
  <c r="O3496" i="4"/>
  <c r="P3495" i="4"/>
  <c r="O3495" i="4"/>
  <c r="P3494" i="4"/>
  <c r="O3494" i="4"/>
  <c r="P3493" i="4"/>
  <c r="O3493" i="4"/>
  <c r="P3492" i="4"/>
  <c r="O3492" i="4"/>
  <c r="P3491" i="4"/>
  <c r="O3491" i="4"/>
  <c r="P3490" i="4"/>
  <c r="O3490" i="4"/>
  <c r="P3489" i="4"/>
  <c r="O3489" i="4"/>
  <c r="P3488" i="4"/>
  <c r="O3488" i="4"/>
  <c r="P3487" i="4"/>
  <c r="O3487" i="4"/>
  <c r="P3486" i="4"/>
  <c r="O3486" i="4"/>
  <c r="P3485" i="4"/>
  <c r="O3485" i="4"/>
  <c r="P3484" i="4"/>
  <c r="O3484" i="4"/>
  <c r="P3483" i="4"/>
  <c r="O3483" i="4"/>
  <c r="P3482" i="4"/>
  <c r="O3482" i="4"/>
  <c r="P3481" i="4"/>
  <c r="O3481" i="4"/>
  <c r="P3480" i="4"/>
  <c r="O3480" i="4"/>
  <c r="P3479" i="4"/>
  <c r="O3479" i="4"/>
  <c r="P3478" i="4"/>
  <c r="O3478" i="4"/>
  <c r="P3477" i="4"/>
  <c r="O3477" i="4"/>
  <c r="P3476" i="4"/>
  <c r="O3476" i="4"/>
  <c r="P3475" i="4"/>
  <c r="O3475" i="4"/>
  <c r="P3474" i="4"/>
  <c r="O3474" i="4"/>
  <c r="P3473" i="4"/>
  <c r="O3473" i="4"/>
  <c r="P3472" i="4"/>
  <c r="O3472" i="4"/>
  <c r="P3471" i="4"/>
  <c r="O3471" i="4"/>
  <c r="P3470" i="4"/>
  <c r="O3470" i="4"/>
  <c r="P3469" i="4"/>
  <c r="O3469" i="4"/>
  <c r="P3468" i="4"/>
  <c r="O3468" i="4"/>
  <c r="P3467" i="4"/>
  <c r="O3467" i="4"/>
  <c r="P3466" i="4"/>
  <c r="O3466" i="4"/>
  <c r="P3465" i="4"/>
  <c r="O3465" i="4"/>
  <c r="P3464" i="4"/>
  <c r="O3464" i="4"/>
  <c r="P3463" i="4"/>
  <c r="O3463" i="4"/>
  <c r="P3462" i="4"/>
  <c r="O3462" i="4"/>
  <c r="P3461" i="4"/>
  <c r="O3461" i="4"/>
  <c r="P3460" i="4"/>
  <c r="O3460" i="4"/>
  <c r="P3459" i="4"/>
  <c r="O3459" i="4"/>
  <c r="P3458" i="4"/>
  <c r="O3458" i="4"/>
  <c r="P3457" i="4"/>
  <c r="O3457" i="4"/>
  <c r="P3456" i="4"/>
  <c r="O3456" i="4"/>
  <c r="P3455" i="4"/>
  <c r="O3455" i="4"/>
  <c r="P3454" i="4"/>
  <c r="O3454" i="4"/>
  <c r="P3453" i="4"/>
  <c r="O3453" i="4"/>
  <c r="P3452" i="4"/>
  <c r="O3452" i="4"/>
  <c r="P3451" i="4"/>
  <c r="O3451" i="4"/>
  <c r="P3450" i="4"/>
  <c r="O3450" i="4"/>
  <c r="P3449" i="4"/>
  <c r="O3449" i="4"/>
  <c r="P3448" i="4"/>
  <c r="O3448" i="4"/>
  <c r="P3447" i="4"/>
  <c r="O3447" i="4"/>
  <c r="P3446" i="4"/>
  <c r="O3446" i="4"/>
  <c r="P3445" i="4"/>
  <c r="O3445" i="4"/>
  <c r="P3444" i="4"/>
  <c r="O3444" i="4"/>
  <c r="P3443" i="4"/>
  <c r="O3443" i="4"/>
  <c r="P3442" i="4"/>
  <c r="O3442" i="4"/>
  <c r="P3441" i="4"/>
  <c r="O3441" i="4"/>
  <c r="P3440" i="4"/>
  <c r="O3440" i="4"/>
  <c r="P3439" i="4"/>
  <c r="O3439" i="4"/>
  <c r="P3438" i="4"/>
  <c r="O3438" i="4"/>
  <c r="P3437" i="4"/>
  <c r="O3437" i="4"/>
  <c r="P3436" i="4"/>
  <c r="O3436" i="4"/>
  <c r="P3435" i="4"/>
  <c r="O3435" i="4"/>
  <c r="P3434" i="4"/>
  <c r="O3434" i="4"/>
  <c r="P3433" i="4"/>
  <c r="O3433" i="4"/>
  <c r="P3432" i="4"/>
  <c r="O3432" i="4"/>
  <c r="P3431" i="4"/>
  <c r="O3431" i="4"/>
  <c r="P3430" i="4"/>
  <c r="O3430" i="4"/>
  <c r="P3429" i="4"/>
  <c r="O3429" i="4"/>
  <c r="P3428" i="4"/>
  <c r="O3428" i="4"/>
  <c r="P3427" i="4"/>
  <c r="O3427" i="4"/>
  <c r="P3426" i="4"/>
  <c r="O3426" i="4"/>
  <c r="P3425" i="4"/>
  <c r="O3425" i="4"/>
  <c r="P3424" i="4"/>
  <c r="O3424" i="4"/>
  <c r="P3423" i="4"/>
  <c r="O3423" i="4"/>
  <c r="P3422" i="4"/>
  <c r="O3422" i="4"/>
  <c r="P3421" i="4"/>
  <c r="O3421" i="4"/>
  <c r="P3420" i="4"/>
  <c r="O3420" i="4"/>
  <c r="P3419" i="4"/>
  <c r="O3419" i="4"/>
  <c r="P3418" i="4"/>
  <c r="O3418" i="4"/>
  <c r="P3417" i="4"/>
  <c r="O3417" i="4"/>
  <c r="P3416" i="4"/>
  <c r="O3416" i="4"/>
  <c r="P3415" i="4"/>
  <c r="O3415" i="4"/>
  <c r="P3414" i="4"/>
  <c r="O3414" i="4"/>
  <c r="P3413" i="4"/>
  <c r="O3413" i="4"/>
  <c r="P3412" i="4"/>
  <c r="O3412" i="4"/>
  <c r="P3411" i="4"/>
  <c r="O3411" i="4"/>
  <c r="P3410" i="4"/>
  <c r="O3410" i="4"/>
  <c r="P3409" i="4"/>
  <c r="O3409" i="4"/>
  <c r="P3408" i="4"/>
  <c r="O3408" i="4"/>
  <c r="P3407" i="4"/>
  <c r="O3407" i="4"/>
  <c r="P3406" i="4"/>
  <c r="O3406" i="4"/>
  <c r="P3405" i="4"/>
  <c r="O3405" i="4"/>
  <c r="P3404" i="4"/>
  <c r="O3404" i="4"/>
  <c r="P3403" i="4"/>
  <c r="O3403" i="4"/>
  <c r="P3402" i="4"/>
  <c r="O3402" i="4"/>
  <c r="P3401" i="4"/>
  <c r="O3401" i="4"/>
  <c r="P3400" i="4"/>
  <c r="O3400" i="4"/>
  <c r="P3399" i="4"/>
  <c r="O3399" i="4"/>
  <c r="P3398" i="4"/>
  <c r="O3398" i="4"/>
  <c r="P3397" i="4"/>
  <c r="O3397" i="4"/>
  <c r="P3396" i="4"/>
  <c r="O3396" i="4"/>
  <c r="P3395" i="4"/>
  <c r="O3395" i="4"/>
  <c r="P3394" i="4"/>
  <c r="O3394" i="4"/>
  <c r="P3393" i="4"/>
  <c r="O3393" i="4"/>
  <c r="P3392" i="4"/>
  <c r="O3392" i="4"/>
  <c r="P3391" i="4"/>
  <c r="O3391" i="4"/>
  <c r="P3390" i="4"/>
  <c r="O3390" i="4"/>
  <c r="P3389" i="4"/>
  <c r="O3389" i="4"/>
  <c r="P3388" i="4"/>
  <c r="O3388" i="4"/>
  <c r="P3387" i="4"/>
  <c r="O3387" i="4"/>
  <c r="P3386" i="4"/>
  <c r="O3386" i="4"/>
  <c r="P3385" i="4"/>
  <c r="O3385" i="4"/>
  <c r="P3384" i="4"/>
  <c r="O3384" i="4"/>
  <c r="P3383" i="4"/>
  <c r="O3383" i="4"/>
  <c r="P3382" i="4"/>
  <c r="O3382" i="4"/>
  <c r="P3381" i="4"/>
  <c r="O3381" i="4"/>
  <c r="P3380" i="4"/>
  <c r="O3380" i="4"/>
  <c r="P3379" i="4"/>
  <c r="O3379" i="4"/>
  <c r="P3378" i="4"/>
  <c r="O3378" i="4"/>
  <c r="P3377" i="4"/>
  <c r="O3377" i="4"/>
  <c r="P3376" i="4"/>
  <c r="O3376" i="4"/>
  <c r="P3375" i="4"/>
  <c r="O3375" i="4"/>
  <c r="P3374" i="4"/>
  <c r="O3374" i="4"/>
  <c r="P3373" i="4"/>
  <c r="O3373" i="4"/>
  <c r="P3372" i="4"/>
  <c r="O3372" i="4"/>
  <c r="P3371" i="4"/>
  <c r="O3371" i="4"/>
  <c r="P3370" i="4"/>
  <c r="O3370" i="4"/>
  <c r="P3369" i="4"/>
  <c r="O3369" i="4"/>
  <c r="P3368" i="4"/>
  <c r="O3368" i="4"/>
  <c r="P3367" i="4"/>
  <c r="O3367" i="4"/>
  <c r="P3366" i="4"/>
  <c r="O3366" i="4"/>
  <c r="P3365" i="4"/>
  <c r="O3365" i="4"/>
  <c r="P3364" i="4"/>
  <c r="O3364" i="4"/>
  <c r="P3363" i="4"/>
  <c r="O3363" i="4"/>
  <c r="P3362" i="4"/>
  <c r="O3362" i="4"/>
  <c r="P3361" i="4"/>
  <c r="O3361" i="4"/>
  <c r="P3360" i="4"/>
  <c r="O3360" i="4"/>
  <c r="P3359" i="4"/>
  <c r="O3359" i="4"/>
  <c r="P3358" i="4"/>
  <c r="O3358" i="4"/>
  <c r="P3357" i="4"/>
  <c r="O3357" i="4"/>
  <c r="P3356" i="4"/>
  <c r="O3356" i="4"/>
  <c r="P3355" i="4"/>
  <c r="O3355" i="4"/>
  <c r="P3354" i="4"/>
  <c r="O3354" i="4"/>
  <c r="P3353" i="4"/>
  <c r="O3353" i="4"/>
  <c r="P3352" i="4"/>
  <c r="O3352" i="4"/>
  <c r="P3351" i="4"/>
  <c r="O3351" i="4"/>
  <c r="P3350" i="4"/>
  <c r="O3350" i="4"/>
  <c r="P3349" i="4"/>
  <c r="O3349" i="4"/>
  <c r="P3348" i="4"/>
  <c r="O3348" i="4"/>
  <c r="P3347" i="4"/>
  <c r="O3347" i="4"/>
  <c r="P3346" i="4"/>
  <c r="O3346" i="4"/>
  <c r="P3345" i="4"/>
  <c r="O3345" i="4"/>
  <c r="P3344" i="4"/>
  <c r="O3344" i="4"/>
  <c r="P3343" i="4"/>
  <c r="O3343" i="4"/>
  <c r="P3342" i="4"/>
  <c r="O3342" i="4"/>
  <c r="P3341" i="4"/>
  <c r="O3341" i="4"/>
  <c r="P3340" i="4"/>
  <c r="O3340" i="4"/>
  <c r="P3339" i="4"/>
  <c r="O3339" i="4"/>
  <c r="P3338" i="4"/>
  <c r="O3338" i="4"/>
  <c r="P3337" i="4"/>
  <c r="O3337" i="4"/>
  <c r="P3336" i="4"/>
  <c r="O3336" i="4"/>
  <c r="P3335" i="4"/>
  <c r="O3335" i="4"/>
  <c r="P3334" i="4"/>
  <c r="O3334" i="4"/>
  <c r="P3333" i="4"/>
  <c r="O3333" i="4"/>
  <c r="P3332" i="4"/>
  <c r="O3332" i="4"/>
  <c r="P3331" i="4"/>
  <c r="O3331" i="4"/>
  <c r="P3330" i="4"/>
  <c r="O3330" i="4"/>
  <c r="P3329" i="4"/>
  <c r="O3329" i="4"/>
  <c r="P3328" i="4"/>
  <c r="O3328" i="4"/>
  <c r="P3327" i="4"/>
  <c r="O3327" i="4"/>
  <c r="P3326" i="4"/>
  <c r="O3326" i="4"/>
  <c r="P3325" i="4"/>
  <c r="O3325" i="4"/>
  <c r="P3324" i="4"/>
  <c r="O3324" i="4"/>
  <c r="P3323" i="4"/>
  <c r="O3323" i="4"/>
  <c r="P3322" i="4"/>
  <c r="O3322" i="4"/>
  <c r="P3321" i="4"/>
  <c r="O3321" i="4"/>
  <c r="P3320" i="4"/>
  <c r="O3320" i="4"/>
  <c r="P3319" i="4"/>
  <c r="O3319" i="4"/>
  <c r="P3318" i="4"/>
  <c r="O3318" i="4"/>
  <c r="P3317" i="4"/>
  <c r="O3317" i="4"/>
  <c r="P3316" i="4"/>
  <c r="O3316" i="4"/>
  <c r="P3315" i="4"/>
  <c r="O3315" i="4"/>
  <c r="P3314" i="4"/>
  <c r="O3314" i="4"/>
  <c r="P3313" i="4"/>
  <c r="O3313" i="4"/>
  <c r="P3312" i="4"/>
  <c r="O3312" i="4"/>
  <c r="P3311" i="4"/>
  <c r="O3311" i="4"/>
  <c r="P3310" i="4"/>
  <c r="O3310" i="4"/>
  <c r="P3309" i="4"/>
  <c r="O3309" i="4"/>
  <c r="P3308" i="4"/>
  <c r="O3308" i="4"/>
  <c r="P3307" i="4"/>
  <c r="O3307" i="4"/>
  <c r="P3306" i="4"/>
  <c r="O3306" i="4"/>
  <c r="P3305" i="4"/>
  <c r="O3305" i="4"/>
  <c r="P3304" i="4"/>
  <c r="O3304" i="4"/>
  <c r="P3303" i="4"/>
  <c r="O3303" i="4"/>
  <c r="P3302" i="4"/>
  <c r="O3302" i="4"/>
  <c r="P3301" i="4"/>
  <c r="O3301" i="4"/>
  <c r="P3300" i="4"/>
  <c r="O3300" i="4"/>
  <c r="P3299" i="4"/>
  <c r="O3299" i="4"/>
  <c r="P3298" i="4"/>
  <c r="O3298" i="4"/>
  <c r="P3297" i="4"/>
  <c r="O3297" i="4"/>
  <c r="P3296" i="4"/>
  <c r="O3296" i="4"/>
  <c r="P3295" i="4"/>
  <c r="O3295" i="4"/>
  <c r="P3294" i="4"/>
  <c r="O3294" i="4"/>
  <c r="P3293" i="4"/>
  <c r="O3293" i="4"/>
  <c r="P3292" i="4"/>
  <c r="O3292" i="4"/>
  <c r="P3291" i="4"/>
  <c r="O3291" i="4"/>
  <c r="P3290" i="4"/>
  <c r="O3290" i="4"/>
  <c r="P3289" i="4"/>
  <c r="O3289" i="4"/>
  <c r="P3288" i="4"/>
  <c r="O3288" i="4"/>
  <c r="P3287" i="4"/>
  <c r="O3287" i="4"/>
  <c r="P3286" i="4"/>
  <c r="O3286" i="4"/>
  <c r="P3285" i="4"/>
  <c r="O3285" i="4"/>
  <c r="P3284" i="4"/>
  <c r="O3284" i="4"/>
  <c r="P3283" i="4"/>
  <c r="O3283" i="4"/>
  <c r="P3282" i="4"/>
  <c r="O3282" i="4"/>
  <c r="P3281" i="4"/>
  <c r="O3281" i="4"/>
  <c r="P3280" i="4"/>
  <c r="O3280" i="4"/>
  <c r="P3279" i="4"/>
  <c r="O3279" i="4"/>
  <c r="P3278" i="4"/>
  <c r="O3278" i="4"/>
  <c r="P3277" i="4"/>
  <c r="O3277" i="4"/>
  <c r="P3276" i="4"/>
  <c r="O3276" i="4"/>
  <c r="P3275" i="4"/>
  <c r="O3275" i="4"/>
  <c r="P3274" i="4"/>
  <c r="O3274" i="4"/>
  <c r="P3273" i="4"/>
  <c r="O3273" i="4"/>
  <c r="P3272" i="4"/>
  <c r="O3272" i="4"/>
  <c r="P3271" i="4"/>
  <c r="O3271" i="4"/>
  <c r="P3270" i="4"/>
  <c r="O3270" i="4"/>
  <c r="P3269" i="4"/>
  <c r="O3269" i="4"/>
  <c r="P3268" i="4"/>
  <c r="O3268" i="4"/>
  <c r="P3267" i="4"/>
  <c r="O3267" i="4"/>
  <c r="P3266" i="4"/>
  <c r="O3266" i="4"/>
  <c r="P3265" i="4"/>
  <c r="O3265" i="4"/>
  <c r="P3264" i="4"/>
  <c r="O3264" i="4"/>
  <c r="P3263" i="4"/>
  <c r="O3263" i="4"/>
  <c r="P3262" i="4"/>
  <c r="O3262" i="4"/>
  <c r="P3261" i="4"/>
  <c r="O3261" i="4"/>
  <c r="P3260" i="4"/>
  <c r="O3260" i="4"/>
  <c r="P3259" i="4"/>
  <c r="O3259" i="4"/>
  <c r="P3258" i="4"/>
  <c r="O3258" i="4"/>
  <c r="P3257" i="4"/>
  <c r="O3257" i="4"/>
  <c r="P3256" i="4"/>
  <c r="O3256" i="4"/>
  <c r="P3255" i="4"/>
  <c r="O3255" i="4"/>
  <c r="P3254" i="4"/>
  <c r="O3254" i="4"/>
  <c r="P3253" i="4"/>
  <c r="O3253" i="4"/>
  <c r="P3252" i="4"/>
  <c r="O3252" i="4"/>
  <c r="P3251" i="4"/>
  <c r="O3251" i="4"/>
  <c r="P3250" i="4"/>
  <c r="O3250" i="4"/>
  <c r="P3249" i="4"/>
  <c r="O3249" i="4"/>
  <c r="P3248" i="4"/>
  <c r="O3248" i="4"/>
  <c r="P3247" i="4"/>
  <c r="O3247" i="4"/>
  <c r="P3246" i="4"/>
  <c r="O3246" i="4"/>
  <c r="P3245" i="4"/>
  <c r="O3245" i="4"/>
  <c r="P3244" i="4"/>
  <c r="O3244" i="4"/>
  <c r="P3243" i="4"/>
  <c r="O3243" i="4"/>
  <c r="P3242" i="4"/>
  <c r="O3242" i="4"/>
  <c r="P3241" i="4"/>
  <c r="O3241" i="4"/>
  <c r="P3240" i="4"/>
  <c r="O3240" i="4"/>
  <c r="P3239" i="4"/>
  <c r="O3239" i="4"/>
  <c r="P3238" i="4"/>
  <c r="O3238" i="4"/>
  <c r="P3237" i="4"/>
  <c r="O3237" i="4"/>
  <c r="P3236" i="4"/>
  <c r="O3236" i="4"/>
  <c r="P3235" i="4"/>
  <c r="O3235" i="4"/>
  <c r="P3234" i="4"/>
  <c r="O3234" i="4"/>
  <c r="P3233" i="4"/>
  <c r="O3233" i="4"/>
  <c r="P3232" i="4"/>
  <c r="O3232" i="4"/>
  <c r="P3231" i="4"/>
  <c r="O3231" i="4"/>
  <c r="P3230" i="4"/>
  <c r="O3230" i="4"/>
  <c r="P3229" i="4"/>
  <c r="O3229" i="4"/>
  <c r="P3228" i="4"/>
  <c r="O3228" i="4"/>
  <c r="P3227" i="4"/>
  <c r="O3227" i="4"/>
  <c r="P3226" i="4"/>
  <c r="O3226" i="4"/>
  <c r="P3225" i="4"/>
  <c r="O3225" i="4"/>
  <c r="P3224" i="4"/>
  <c r="O3224" i="4"/>
  <c r="P3223" i="4"/>
  <c r="O3223" i="4"/>
  <c r="P3222" i="4"/>
  <c r="O3222" i="4"/>
  <c r="P3221" i="4"/>
  <c r="O3221" i="4"/>
  <c r="P3220" i="4"/>
  <c r="O3220" i="4"/>
  <c r="P3219" i="4"/>
  <c r="O3219" i="4"/>
  <c r="P3218" i="4"/>
  <c r="O3218" i="4"/>
  <c r="P3217" i="4"/>
  <c r="O3217" i="4"/>
  <c r="P3216" i="4"/>
  <c r="O3216" i="4"/>
  <c r="P3215" i="4"/>
  <c r="O3215" i="4"/>
  <c r="P3214" i="4"/>
  <c r="O3214" i="4"/>
  <c r="P3213" i="4"/>
  <c r="O3213" i="4"/>
  <c r="P3212" i="4"/>
  <c r="O3212" i="4"/>
  <c r="P3211" i="4"/>
  <c r="O3211" i="4"/>
  <c r="P3210" i="4"/>
  <c r="O3210" i="4"/>
  <c r="P3209" i="4"/>
  <c r="O3209" i="4"/>
  <c r="P3208" i="4"/>
  <c r="O3208" i="4"/>
  <c r="P3207" i="4"/>
  <c r="O3207" i="4"/>
  <c r="P3206" i="4"/>
  <c r="O3206" i="4"/>
  <c r="P3205" i="4"/>
  <c r="O3205" i="4"/>
  <c r="P3204" i="4"/>
  <c r="O3204" i="4"/>
  <c r="P3203" i="4"/>
  <c r="O3203" i="4"/>
  <c r="P3202" i="4"/>
  <c r="O3202" i="4"/>
  <c r="P3201" i="4"/>
  <c r="O3201" i="4"/>
  <c r="P3200" i="4"/>
  <c r="O3200" i="4"/>
  <c r="P3199" i="4"/>
  <c r="O3199" i="4"/>
  <c r="P3198" i="4"/>
  <c r="O3198" i="4"/>
  <c r="P3197" i="4"/>
  <c r="O3197" i="4"/>
  <c r="P3196" i="4"/>
  <c r="O3196" i="4"/>
  <c r="P3195" i="4"/>
  <c r="O3195" i="4"/>
  <c r="P3194" i="4"/>
  <c r="O3194" i="4"/>
  <c r="P3193" i="4"/>
  <c r="O3193" i="4"/>
  <c r="P3192" i="4"/>
  <c r="O3192" i="4"/>
  <c r="P3191" i="4"/>
  <c r="O3191" i="4"/>
  <c r="P3190" i="4"/>
  <c r="O3190" i="4"/>
  <c r="P3189" i="4"/>
  <c r="O3189" i="4"/>
  <c r="P3188" i="4"/>
  <c r="O3188" i="4"/>
  <c r="P3187" i="4"/>
  <c r="O3187" i="4"/>
  <c r="P3186" i="4"/>
  <c r="O3186" i="4"/>
  <c r="P3185" i="4"/>
  <c r="O3185" i="4"/>
  <c r="P3184" i="4"/>
  <c r="O3184" i="4"/>
  <c r="P3183" i="4"/>
  <c r="O3183" i="4"/>
  <c r="P3182" i="4"/>
  <c r="O3182" i="4"/>
  <c r="P3181" i="4"/>
  <c r="O3181" i="4"/>
  <c r="P3180" i="4"/>
  <c r="O3180" i="4"/>
  <c r="P3179" i="4"/>
  <c r="O3179" i="4"/>
  <c r="P3178" i="4"/>
  <c r="O3178" i="4"/>
  <c r="P3177" i="4"/>
  <c r="O3177" i="4"/>
  <c r="P3176" i="4"/>
  <c r="O3176" i="4"/>
  <c r="P3175" i="4"/>
  <c r="O3175" i="4"/>
  <c r="P3174" i="4"/>
  <c r="O3174" i="4"/>
  <c r="P3173" i="4"/>
  <c r="O3173" i="4"/>
  <c r="P3172" i="4"/>
  <c r="O3172" i="4"/>
  <c r="P3171" i="4"/>
  <c r="O3171" i="4"/>
  <c r="P3170" i="4"/>
  <c r="O3170" i="4"/>
  <c r="P3169" i="4"/>
  <c r="O3169" i="4"/>
  <c r="P3168" i="4"/>
  <c r="O3168" i="4"/>
  <c r="P3167" i="4"/>
  <c r="O3167" i="4"/>
  <c r="P3166" i="4"/>
  <c r="O3166" i="4"/>
  <c r="P3165" i="4"/>
  <c r="O3165" i="4"/>
  <c r="P3164" i="4"/>
  <c r="O3164" i="4"/>
  <c r="P3163" i="4"/>
  <c r="O3163" i="4"/>
  <c r="P3162" i="4"/>
  <c r="O3162" i="4"/>
  <c r="P3161" i="4"/>
  <c r="O3161" i="4"/>
  <c r="P3160" i="4"/>
  <c r="O3160" i="4"/>
  <c r="P3159" i="4"/>
  <c r="O3159" i="4"/>
  <c r="P3158" i="4"/>
  <c r="O3158" i="4"/>
  <c r="P3157" i="4"/>
  <c r="O3157" i="4"/>
  <c r="P3156" i="4"/>
  <c r="O3156" i="4"/>
  <c r="P3155" i="4"/>
  <c r="O3155" i="4"/>
  <c r="P3154" i="4"/>
  <c r="O3154" i="4"/>
  <c r="P3153" i="4"/>
  <c r="O3153" i="4"/>
  <c r="P3152" i="4"/>
  <c r="O3152" i="4"/>
  <c r="P3151" i="4"/>
  <c r="O3151" i="4"/>
  <c r="P3150" i="4"/>
  <c r="O3150" i="4"/>
  <c r="P3149" i="4"/>
  <c r="O3149" i="4"/>
  <c r="P3148" i="4"/>
  <c r="O3148" i="4"/>
  <c r="P3147" i="4"/>
  <c r="O3147" i="4"/>
  <c r="P3146" i="4"/>
  <c r="O3146" i="4"/>
  <c r="P3145" i="4"/>
  <c r="O3145" i="4"/>
  <c r="P3144" i="4"/>
  <c r="O3144" i="4"/>
  <c r="P3143" i="4"/>
  <c r="O3143" i="4"/>
  <c r="P3142" i="4"/>
  <c r="O3142" i="4"/>
  <c r="P3141" i="4"/>
  <c r="O3141" i="4"/>
  <c r="P3140" i="4"/>
  <c r="O3140" i="4"/>
  <c r="P3139" i="4"/>
  <c r="O3139" i="4"/>
  <c r="P3138" i="4"/>
  <c r="O3138" i="4"/>
  <c r="P3137" i="4"/>
  <c r="O3137" i="4"/>
  <c r="P3136" i="4"/>
  <c r="O3136" i="4"/>
  <c r="P3135" i="4"/>
  <c r="O3135" i="4"/>
  <c r="P3134" i="4"/>
  <c r="O3134" i="4"/>
  <c r="P3133" i="4"/>
  <c r="O3133" i="4"/>
  <c r="P3132" i="4"/>
  <c r="O3132" i="4"/>
  <c r="P3131" i="4"/>
  <c r="O3131" i="4"/>
  <c r="P3130" i="4"/>
  <c r="O3130" i="4"/>
  <c r="P3129" i="4"/>
  <c r="O3129" i="4"/>
  <c r="P3128" i="4"/>
  <c r="O3128" i="4"/>
  <c r="P3127" i="4"/>
  <c r="O3127" i="4"/>
  <c r="P3126" i="4"/>
  <c r="O3126" i="4"/>
  <c r="P3125" i="4"/>
  <c r="O3125" i="4"/>
  <c r="P3124" i="4"/>
  <c r="O3124" i="4"/>
  <c r="P3123" i="4"/>
  <c r="O3123" i="4"/>
  <c r="P3122" i="4"/>
  <c r="O3122" i="4"/>
  <c r="P3121" i="4"/>
  <c r="O3121" i="4"/>
  <c r="P3120" i="4"/>
  <c r="O3120" i="4"/>
  <c r="P3119" i="4"/>
  <c r="O3119" i="4"/>
  <c r="P3118" i="4"/>
  <c r="O3118" i="4"/>
  <c r="P3117" i="4"/>
  <c r="O3117" i="4"/>
  <c r="P3116" i="4"/>
  <c r="O3116" i="4"/>
  <c r="P3115" i="4"/>
  <c r="O3115" i="4"/>
  <c r="P3114" i="4"/>
  <c r="O3114" i="4"/>
  <c r="P3113" i="4"/>
  <c r="O3113" i="4"/>
  <c r="P3112" i="4"/>
  <c r="O3112" i="4"/>
  <c r="P3111" i="4"/>
  <c r="O3111" i="4"/>
  <c r="P3110" i="4"/>
  <c r="O3110" i="4"/>
  <c r="P3109" i="4"/>
  <c r="O3109" i="4"/>
  <c r="P3108" i="4"/>
  <c r="O3108" i="4"/>
  <c r="P3107" i="4"/>
  <c r="O3107" i="4"/>
  <c r="P3106" i="4"/>
  <c r="O3106" i="4"/>
  <c r="P3105" i="4"/>
  <c r="O3105" i="4"/>
  <c r="P3104" i="4"/>
  <c r="O3104" i="4"/>
  <c r="P3103" i="4"/>
  <c r="O3103" i="4"/>
  <c r="P3102" i="4"/>
  <c r="O3102" i="4"/>
  <c r="P3101" i="4"/>
  <c r="O3101" i="4"/>
  <c r="P3100" i="4"/>
  <c r="O3100" i="4"/>
  <c r="P3099" i="4"/>
  <c r="O3099" i="4"/>
  <c r="P3098" i="4"/>
  <c r="O3098" i="4"/>
  <c r="P3097" i="4"/>
  <c r="O3097" i="4"/>
  <c r="P3096" i="4"/>
  <c r="O3096" i="4"/>
  <c r="P3095" i="4"/>
  <c r="O3095" i="4"/>
  <c r="P3094" i="4"/>
  <c r="O3094" i="4"/>
  <c r="P3093" i="4"/>
  <c r="O3093" i="4"/>
  <c r="P3092" i="4"/>
  <c r="O3092" i="4"/>
  <c r="P3091" i="4"/>
  <c r="O3091" i="4"/>
  <c r="P3090" i="4"/>
  <c r="O3090" i="4"/>
  <c r="P3089" i="4"/>
  <c r="O3089" i="4"/>
  <c r="P3088" i="4"/>
  <c r="O3088" i="4"/>
  <c r="P3087" i="4"/>
  <c r="O3087" i="4"/>
  <c r="P3086" i="4"/>
  <c r="O3086" i="4"/>
  <c r="P3085" i="4"/>
  <c r="O3085" i="4"/>
  <c r="P3084" i="4"/>
  <c r="O3084" i="4"/>
  <c r="P3083" i="4"/>
  <c r="O3083" i="4"/>
  <c r="P3082" i="4"/>
  <c r="O3082" i="4"/>
  <c r="P3081" i="4"/>
  <c r="O3081" i="4"/>
  <c r="P3080" i="4"/>
  <c r="O3080" i="4"/>
  <c r="P3079" i="4"/>
  <c r="O3079" i="4"/>
  <c r="P3078" i="4"/>
  <c r="O3078" i="4"/>
  <c r="P3077" i="4"/>
  <c r="O3077" i="4"/>
  <c r="P3076" i="4"/>
  <c r="O3076" i="4"/>
  <c r="P3075" i="4"/>
  <c r="O3075" i="4"/>
  <c r="P3074" i="4"/>
  <c r="O3074" i="4"/>
  <c r="P3073" i="4"/>
  <c r="O3073" i="4"/>
  <c r="P3072" i="4"/>
  <c r="O3072" i="4"/>
  <c r="P3071" i="4"/>
  <c r="O3071" i="4"/>
  <c r="P3070" i="4"/>
  <c r="O3070" i="4"/>
  <c r="P3069" i="4"/>
  <c r="O3069" i="4"/>
  <c r="P3068" i="4"/>
  <c r="O3068" i="4"/>
  <c r="P3067" i="4"/>
  <c r="O3067" i="4"/>
  <c r="P3066" i="4"/>
  <c r="O3066" i="4"/>
  <c r="P3065" i="4"/>
  <c r="O3065" i="4"/>
  <c r="P3064" i="4"/>
  <c r="O3064" i="4"/>
  <c r="P3063" i="4"/>
  <c r="O3063" i="4"/>
  <c r="P3062" i="4"/>
  <c r="O3062" i="4"/>
  <c r="P3061" i="4"/>
  <c r="O3061" i="4"/>
  <c r="P3060" i="4"/>
  <c r="O3060" i="4"/>
  <c r="P3059" i="4"/>
  <c r="O3059" i="4"/>
  <c r="P3058" i="4"/>
  <c r="O3058" i="4"/>
  <c r="P3057" i="4"/>
  <c r="O3057" i="4"/>
  <c r="P3056" i="4"/>
  <c r="O3056" i="4"/>
  <c r="P3055" i="4"/>
  <c r="O3055" i="4"/>
  <c r="P3054" i="4"/>
  <c r="O3054" i="4"/>
  <c r="P3053" i="4"/>
  <c r="O3053" i="4"/>
  <c r="P3052" i="4"/>
  <c r="O3052" i="4"/>
  <c r="P3051" i="4"/>
  <c r="O3051" i="4"/>
  <c r="P3050" i="4"/>
  <c r="O3050" i="4"/>
  <c r="P3049" i="4"/>
  <c r="O3049" i="4"/>
  <c r="P3048" i="4"/>
  <c r="O3048" i="4"/>
  <c r="P3047" i="4"/>
  <c r="O3047" i="4"/>
  <c r="P3046" i="4"/>
  <c r="O3046" i="4"/>
  <c r="P3045" i="4"/>
  <c r="O3045" i="4"/>
  <c r="P3044" i="4"/>
  <c r="O3044" i="4"/>
  <c r="P3043" i="4"/>
  <c r="O3043" i="4"/>
  <c r="P3042" i="4"/>
  <c r="O3042" i="4"/>
  <c r="P3041" i="4"/>
  <c r="O3041" i="4"/>
  <c r="P3040" i="4"/>
  <c r="O3040" i="4"/>
  <c r="P3039" i="4"/>
  <c r="O3039" i="4"/>
  <c r="P3038" i="4"/>
  <c r="O3038" i="4"/>
  <c r="P3037" i="4"/>
  <c r="O3037" i="4"/>
  <c r="P3036" i="4"/>
  <c r="O3036" i="4"/>
  <c r="P3035" i="4"/>
  <c r="O3035" i="4"/>
  <c r="P3034" i="4"/>
  <c r="O3034" i="4"/>
  <c r="P3033" i="4"/>
  <c r="O3033" i="4"/>
  <c r="P3032" i="4"/>
  <c r="O3032" i="4"/>
  <c r="P3031" i="4"/>
  <c r="O3031" i="4"/>
  <c r="P3030" i="4"/>
  <c r="O3030" i="4"/>
  <c r="P3029" i="4"/>
  <c r="O3029" i="4"/>
  <c r="P3028" i="4"/>
  <c r="O3028" i="4"/>
  <c r="P3027" i="4"/>
  <c r="O3027" i="4"/>
  <c r="P3026" i="4"/>
  <c r="O3026" i="4"/>
  <c r="P3025" i="4"/>
  <c r="O3025" i="4"/>
  <c r="P3024" i="4"/>
  <c r="O3024" i="4"/>
  <c r="P3023" i="4"/>
  <c r="O3023" i="4"/>
  <c r="P3022" i="4"/>
  <c r="O3022" i="4"/>
  <c r="P3021" i="4"/>
  <c r="O3021" i="4"/>
  <c r="P3020" i="4"/>
  <c r="O3020" i="4"/>
  <c r="P3019" i="4"/>
  <c r="O3019" i="4"/>
  <c r="P3018" i="4"/>
  <c r="O3018" i="4"/>
  <c r="P3017" i="4"/>
  <c r="O3017" i="4"/>
  <c r="P3016" i="4"/>
  <c r="O3016" i="4"/>
  <c r="P3015" i="4"/>
  <c r="O3015" i="4"/>
  <c r="P3014" i="4"/>
  <c r="O3014" i="4"/>
  <c r="P3013" i="4"/>
  <c r="O3013" i="4"/>
  <c r="P3012" i="4"/>
  <c r="O3012" i="4"/>
  <c r="P3011" i="4"/>
  <c r="O3011" i="4"/>
  <c r="P3010" i="4"/>
  <c r="O3010" i="4"/>
  <c r="P3009" i="4"/>
  <c r="O3009" i="4"/>
  <c r="P3008" i="4"/>
  <c r="O3008" i="4"/>
  <c r="P3007" i="4"/>
  <c r="O3007" i="4"/>
  <c r="P3006" i="4"/>
  <c r="O3006" i="4"/>
  <c r="P3005" i="4"/>
  <c r="O3005" i="4"/>
  <c r="P3004" i="4"/>
  <c r="O3004" i="4"/>
  <c r="P3003" i="4"/>
  <c r="O3003" i="4"/>
  <c r="P3002" i="4"/>
  <c r="O3002" i="4"/>
  <c r="P3001" i="4"/>
  <c r="O3001" i="4"/>
  <c r="P3000" i="4"/>
  <c r="O3000" i="4"/>
  <c r="P2999" i="4"/>
  <c r="O2999" i="4"/>
  <c r="P2998" i="4"/>
  <c r="O2998" i="4"/>
  <c r="P2997" i="4"/>
  <c r="O2997" i="4"/>
  <c r="P2996" i="4"/>
  <c r="O2996" i="4"/>
  <c r="P2995" i="4"/>
  <c r="O2995" i="4"/>
  <c r="P2994" i="4"/>
  <c r="O2994" i="4"/>
  <c r="P2993" i="4"/>
  <c r="O2993" i="4"/>
  <c r="P2992" i="4"/>
  <c r="O2992" i="4"/>
  <c r="P2991" i="4"/>
  <c r="O2991" i="4"/>
  <c r="P2990" i="4"/>
  <c r="O2990" i="4"/>
  <c r="P2989" i="4"/>
  <c r="O2989" i="4"/>
  <c r="P2988" i="4"/>
  <c r="O2988" i="4"/>
  <c r="P2987" i="4"/>
  <c r="O2987" i="4"/>
  <c r="P2986" i="4"/>
  <c r="O2986" i="4"/>
  <c r="P2985" i="4"/>
  <c r="O2985" i="4"/>
  <c r="P2984" i="4"/>
  <c r="O2984" i="4"/>
  <c r="P2983" i="4"/>
  <c r="O2983" i="4"/>
  <c r="P2982" i="4"/>
  <c r="O2982" i="4"/>
  <c r="P2981" i="4"/>
  <c r="O2981" i="4"/>
  <c r="P2980" i="4"/>
  <c r="O2980" i="4"/>
  <c r="P2979" i="4"/>
  <c r="O2979" i="4"/>
  <c r="P2978" i="4"/>
  <c r="O2978" i="4"/>
  <c r="P2977" i="4"/>
  <c r="O2977" i="4"/>
  <c r="P2976" i="4"/>
  <c r="O2976" i="4"/>
  <c r="P2975" i="4"/>
  <c r="O2975" i="4"/>
  <c r="P2974" i="4"/>
  <c r="O2974" i="4"/>
  <c r="P2973" i="4"/>
  <c r="O2973" i="4"/>
  <c r="P2972" i="4"/>
  <c r="O2972" i="4"/>
  <c r="P2971" i="4"/>
  <c r="O2971" i="4"/>
  <c r="P2970" i="4"/>
  <c r="O2970" i="4"/>
  <c r="P2969" i="4"/>
  <c r="O2969" i="4"/>
  <c r="P2968" i="4"/>
  <c r="O2968" i="4"/>
  <c r="P2967" i="4"/>
  <c r="O2967" i="4"/>
  <c r="P2966" i="4"/>
  <c r="O2966" i="4"/>
  <c r="P2965" i="4"/>
  <c r="O2965" i="4"/>
  <c r="P2964" i="4"/>
  <c r="O2964" i="4"/>
  <c r="P2963" i="4"/>
  <c r="O2963" i="4"/>
  <c r="P2962" i="4"/>
  <c r="O2962" i="4"/>
  <c r="P2961" i="4"/>
  <c r="O2961" i="4"/>
  <c r="P2960" i="4"/>
  <c r="O2960" i="4"/>
  <c r="P2959" i="4"/>
  <c r="O2959" i="4"/>
  <c r="P2958" i="4"/>
  <c r="O2958" i="4"/>
  <c r="P2957" i="4"/>
  <c r="O2957" i="4"/>
  <c r="P2956" i="4"/>
  <c r="O2956" i="4"/>
  <c r="P2955" i="4"/>
  <c r="O2955" i="4"/>
  <c r="P2954" i="4"/>
  <c r="O2954" i="4"/>
  <c r="P2953" i="4"/>
  <c r="O2953" i="4"/>
  <c r="P2952" i="4"/>
  <c r="O2952" i="4"/>
  <c r="P2951" i="4"/>
  <c r="O2951" i="4"/>
  <c r="P2950" i="4"/>
  <c r="O2950" i="4"/>
  <c r="P2949" i="4"/>
  <c r="O2949" i="4"/>
  <c r="P2948" i="4"/>
  <c r="O2948" i="4"/>
  <c r="P2947" i="4"/>
  <c r="O2947" i="4"/>
  <c r="P2946" i="4"/>
  <c r="O2946" i="4"/>
  <c r="P2945" i="4"/>
  <c r="O2945" i="4"/>
  <c r="P2944" i="4"/>
  <c r="O2944" i="4"/>
  <c r="P2943" i="4"/>
  <c r="O2943" i="4"/>
  <c r="P2942" i="4"/>
  <c r="O2942" i="4"/>
  <c r="P2941" i="4"/>
  <c r="O2941" i="4"/>
  <c r="P2940" i="4"/>
  <c r="O2940" i="4"/>
  <c r="P2939" i="4"/>
  <c r="O2939" i="4"/>
  <c r="P2938" i="4"/>
  <c r="O2938" i="4"/>
  <c r="P2937" i="4"/>
  <c r="O2937" i="4"/>
  <c r="P2936" i="4"/>
  <c r="O2936" i="4"/>
  <c r="P2935" i="4"/>
  <c r="O2935" i="4"/>
  <c r="P2934" i="4"/>
  <c r="O2934" i="4"/>
  <c r="P2933" i="4"/>
  <c r="O2933" i="4"/>
  <c r="P2932" i="4"/>
  <c r="O2932" i="4"/>
  <c r="P2931" i="4"/>
  <c r="O2931" i="4"/>
  <c r="P2930" i="4"/>
  <c r="O2930" i="4"/>
  <c r="P2929" i="4"/>
  <c r="O2929" i="4"/>
  <c r="P2928" i="4"/>
  <c r="O2928" i="4"/>
  <c r="P2927" i="4"/>
  <c r="O2927" i="4"/>
  <c r="P2926" i="4"/>
  <c r="O2926" i="4"/>
  <c r="P2925" i="4"/>
  <c r="O2925" i="4"/>
  <c r="P2924" i="4"/>
  <c r="O2924" i="4"/>
  <c r="P2923" i="4"/>
  <c r="O2923" i="4"/>
  <c r="P2922" i="4"/>
  <c r="O2922" i="4"/>
  <c r="P2921" i="4"/>
  <c r="O2921" i="4"/>
  <c r="P2920" i="4"/>
  <c r="O2920" i="4"/>
  <c r="P2919" i="4"/>
  <c r="O2919" i="4"/>
  <c r="P2918" i="4"/>
  <c r="O2918" i="4"/>
  <c r="P2917" i="4"/>
  <c r="O2917" i="4"/>
  <c r="P2916" i="4"/>
  <c r="O2916" i="4"/>
  <c r="P2915" i="4"/>
  <c r="O2915" i="4"/>
  <c r="P2914" i="4"/>
  <c r="O2914" i="4"/>
  <c r="P2913" i="4"/>
  <c r="O2913" i="4"/>
  <c r="P2912" i="4"/>
  <c r="O2912" i="4"/>
  <c r="P2911" i="4"/>
  <c r="O2911" i="4"/>
  <c r="P2910" i="4"/>
  <c r="O2910" i="4"/>
  <c r="P2909" i="4"/>
  <c r="O2909" i="4"/>
  <c r="P2908" i="4"/>
  <c r="O2908" i="4"/>
  <c r="P2907" i="4"/>
  <c r="O2907" i="4"/>
  <c r="P2906" i="4"/>
  <c r="O2906" i="4"/>
  <c r="P2905" i="4"/>
  <c r="O2905" i="4"/>
  <c r="P2904" i="4"/>
  <c r="O2904" i="4"/>
  <c r="P2903" i="4"/>
  <c r="O2903" i="4"/>
  <c r="P2902" i="4"/>
  <c r="O2902" i="4"/>
  <c r="P2901" i="4"/>
  <c r="O2901" i="4"/>
  <c r="P2900" i="4"/>
  <c r="O2900" i="4"/>
  <c r="P2899" i="4"/>
  <c r="O2899" i="4"/>
  <c r="P2898" i="4"/>
  <c r="O2898" i="4"/>
  <c r="P2897" i="4"/>
  <c r="O2897" i="4"/>
  <c r="P2896" i="4"/>
  <c r="O2896" i="4"/>
  <c r="P2895" i="4"/>
  <c r="O2895" i="4"/>
  <c r="P2894" i="4"/>
  <c r="O2894" i="4"/>
  <c r="P2893" i="4"/>
  <c r="O2893" i="4"/>
  <c r="P2892" i="4"/>
  <c r="O2892" i="4"/>
  <c r="P2891" i="4"/>
  <c r="O2891" i="4"/>
  <c r="P2890" i="4"/>
  <c r="O2890" i="4"/>
  <c r="P2889" i="4"/>
  <c r="O2889" i="4"/>
  <c r="P2888" i="4"/>
  <c r="O2888" i="4"/>
  <c r="P2887" i="4"/>
  <c r="O2887" i="4"/>
  <c r="P2886" i="4"/>
  <c r="O2886" i="4"/>
  <c r="P2885" i="4"/>
  <c r="O2885" i="4"/>
  <c r="P2884" i="4"/>
  <c r="O2884" i="4"/>
  <c r="P2883" i="4"/>
  <c r="O2883" i="4"/>
  <c r="P2882" i="4"/>
  <c r="O2882" i="4"/>
  <c r="P2881" i="4"/>
  <c r="O2881" i="4"/>
  <c r="P2880" i="4"/>
  <c r="O2880" i="4"/>
  <c r="P2879" i="4"/>
  <c r="O2879" i="4"/>
  <c r="P2878" i="4"/>
  <c r="O2878" i="4"/>
  <c r="P2877" i="4"/>
  <c r="O2877" i="4"/>
  <c r="P2876" i="4"/>
  <c r="O2876" i="4"/>
  <c r="P2875" i="4"/>
  <c r="O2875" i="4"/>
  <c r="P2874" i="4"/>
  <c r="O2874" i="4"/>
  <c r="P2873" i="4"/>
  <c r="O2873" i="4"/>
  <c r="P2872" i="4"/>
  <c r="O2872" i="4"/>
  <c r="P2871" i="4"/>
  <c r="O2871" i="4"/>
  <c r="P2870" i="4"/>
  <c r="O2870" i="4"/>
  <c r="P2869" i="4"/>
  <c r="O2869" i="4"/>
  <c r="P2868" i="4"/>
  <c r="O2868" i="4"/>
  <c r="P2867" i="4"/>
  <c r="O2867" i="4"/>
  <c r="P2866" i="4"/>
  <c r="O2866" i="4"/>
  <c r="P2865" i="4"/>
  <c r="O2865" i="4"/>
  <c r="P2864" i="4"/>
  <c r="O2864" i="4"/>
  <c r="P2863" i="4"/>
  <c r="O2863" i="4"/>
  <c r="P2862" i="4"/>
  <c r="O2862" i="4"/>
  <c r="P2861" i="4"/>
  <c r="O2861" i="4"/>
  <c r="P2860" i="4"/>
  <c r="O2860" i="4"/>
  <c r="P2859" i="4"/>
  <c r="O2859" i="4"/>
  <c r="P2858" i="4"/>
  <c r="O2858" i="4"/>
  <c r="P2857" i="4"/>
  <c r="O2857" i="4"/>
  <c r="P2856" i="4"/>
  <c r="O2856" i="4"/>
  <c r="P2855" i="4"/>
  <c r="O2855" i="4"/>
  <c r="P2854" i="4"/>
  <c r="O2854" i="4"/>
  <c r="P2853" i="4"/>
  <c r="O2853" i="4"/>
  <c r="P2852" i="4"/>
  <c r="O2852" i="4"/>
  <c r="P2851" i="4"/>
  <c r="O2851" i="4"/>
  <c r="P2850" i="4"/>
  <c r="O2850" i="4"/>
  <c r="P2849" i="4"/>
  <c r="O2849" i="4"/>
  <c r="P2848" i="4"/>
  <c r="O2848" i="4"/>
  <c r="P2847" i="4"/>
  <c r="O2847" i="4"/>
  <c r="P2846" i="4"/>
  <c r="O2846" i="4"/>
  <c r="P2845" i="4"/>
  <c r="O2845" i="4"/>
  <c r="P2844" i="4"/>
  <c r="O2844" i="4"/>
  <c r="P2843" i="4"/>
  <c r="O2843" i="4"/>
  <c r="P2842" i="4"/>
  <c r="O2842" i="4"/>
  <c r="P2841" i="4"/>
  <c r="O2841" i="4"/>
  <c r="P2840" i="4"/>
  <c r="O2840" i="4"/>
  <c r="P2839" i="4"/>
  <c r="O2839" i="4"/>
  <c r="P2838" i="4"/>
  <c r="O2838" i="4"/>
  <c r="P2837" i="4"/>
  <c r="O2837" i="4"/>
  <c r="P2836" i="4"/>
  <c r="O2836" i="4"/>
  <c r="P2835" i="4"/>
  <c r="O2835" i="4"/>
  <c r="P2834" i="4"/>
  <c r="O2834" i="4"/>
  <c r="P2833" i="4"/>
  <c r="O2833" i="4"/>
  <c r="P2832" i="4"/>
  <c r="O2832" i="4"/>
  <c r="P2831" i="4"/>
  <c r="O2831" i="4"/>
  <c r="P2830" i="4"/>
  <c r="O2830" i="4"/>
  <c r="P2829" i="4"/>
  <c r="O2829" i="4"/>
  <c r="P2828" i="4"/>
  <c r="O2828" i="4"/>
  <c r="P2827" i="4"/>
  <c r="O2827" i="4"/>
  <c r="P2826" i="4"/>
  <c r="O2826" i="4"/>
  <c r="P2825" i="4"/>
  <c r="O2825" i="4"/>
  <c r="P2824" i="4"/>
  <c r="O2824" i="4"/>
  <c r="P2823" i="4"/>
  <c r="O2823" i="4"/>
  <c r="P2822" i="4"/>
  <c r="O2822" i="4"/>
  <c r="P2821" i="4"/>
  <c r="O2821" i="4"/>
  <c r="P2820" i="4"/>
  <c r="O2820" i="4"/>
  <c r="P2819" i="4"/>
  <c r="O2819" i="4"/>
  <c r="P2818" i="4"/>
  <c r="O2818" i="4"/>
  <c r="P2817" i="4"/>
  <c r="O2817" i="4"/>
  <c r="P2816" i="4"/>
  <c r="O2816" i="4"/>
  <c r="P2815" i="4"/>
  <c r="O2815" i="4"/>
  <c r="P2814" i="4"/>
  <c r="O2814" i="4"/>
  <c r="P2813" i="4"/>
  <c r="O2813" i="4"/>
  <c r="P2812" i="4"/>
  <c r="O2812" i="4"/>
  <c r="P2811" i="4"/>
  <c r="O2811" i="4"/>
  <c r="P2810" i="4"/>
  <c r="O2810" i="4"/>
  <c r="P2809" i="4"/>
  <c r="O2809" i="4"/>
  <c r="P2808" i="4"/>
  <c r="O2808" i="4"/>
  <c r="P2807" i="4"/>
  <c r="O2807" i="4"/>
  <c r="P2806" i="4"/>
  <c r="O2806" i="4"/>
  <c r="P2805" i="4"/>
  <c r="O2805" i="4"/>
  <c r="P2804" i="4"/>
  <c r="O2804" i="4"/>
  <c r="P2803" i="4"/>
  <c r="O2803" i="4"/>
  <c r="P2802" i="4"/>
  <c r="O2802" i="4"/>
  <c r="P2801" i="4"/>
  <c r="O2801" i="4"/>
  <c r="P2800" i="4"/>
  <c r="O2800" i="4"/>
  <c r="P2799" i="4"/>
  <c r="O2799" i="4"/>
  <c r="P2798" i="4"/>
  <c r="O2798" i="4"/>
  <c r="P2797" i="4"/>
  <c r="O2797" i="4"/>
  <c r="P2796" i="4"/>
  <c r="O2796" i="4"/>
  <c r="P2795" i="4"/>
  <c r="O2795" i="4"/>
  <c r="P2794" i="4"/>
  <c r="O2794" i="4"/>
  <c r="P2793" i="4"/>
  <c r="O2793" i="4"/>
  <c r="P2792" i="4"/>
  <c r="O2792" i="4"/>
  <c r="P2791" i="4"/>
  <c r="O2791" i="4"/>
  <c r="P2790" i="4"/>
  <c r="O2790" i="4"/>
  <c r="P2789" i="4"/>
  <c r="O2789" i="4"/>
  <c r="P2788" i="4"/>
  <c r="O2788" i="4"/>
  <c r="P2787" i="4"/>
  <c r="O2787" i="4"/>
  <c r="P2786" i="4"/>
  <c r="O2786" i="4"/>
  <c r="P2785" i="4"/>
  <c r="O2785" i="4"/>
  <c r="P2784" i="4"/>
  <c r="O2784" i="4"/>
  <c r="P2783" i="4"/>
  <c r="O2783" i="4"/>
  <c r="P2782" i="4"/>
  <c r="O2782" i="4"/>
  <c r="P2781" i="4"/>
  <c r="O2781" i="4"/>
  <c r="P2780" i="4"/>
  <c r="O2780" i="4"/>
  <c r="P2779" i="4"/>
  <c r="O2779" i="4"/>
  <c r="P2778" i="4"/>
  <c r="O2778" i="4"/>
  <c r="P2777" i="4"/>
  <c r="O2777" i="4"/>
  <c r="P2776" i="4"/>
  <c r="O2776" i="4"/>
  <c r="P2775" i="4"/>
  <c r="O2775" i="4"/>
  <c r="P2774" i="4"/>
  <c r="O2774" i="4"/>
  <c r="P2773" i="4"/>
  <c r="O2773" i="4"/>
  <c r="P2772" i="4"/>
  <c r="O2772" i="4"/>
  <c r="P2771" i="4"/>
  <c r="O2771" i="4"/>
  <c r="P2770" i="4"/>
  <c r="O2770" i="4"/>
  <c r="P2769" i="4"/>
  <c r="O2769" i="4"/>
  <c r="P2768" i="4"/>
  <c r="O2768" i="4"/>
  <c r="P2767" i="4"/>
  <c r="O2767" i="4"/>
  <c r="P2766" i="4"/>
  <c r="O2766" i="4"/>
  <c r="P2765" i="4"/>
  <c r="O2765" i="4"/>
  <c r="P2764" i="4"/>
  <c r="O2764" i="4"/>
  <c r="P2763" i="4"/>
  <c r="O2763" i="4"/>
  <c r="P2762" i="4"/>
  <c r="O2762" i="4"/>
  <c r="P2761" i="4"/>
  <c r="O2761" i="4"/>
  <c r="P2760" i="4"/>
  <c r="O2760" i="4"/>
  <c r="P2759" i="4"/>
  <c r="O2759" i="4"/>
  <c r="P2758" i="4"/>
  <c r="O2758" i="4"/>
  <c r="P2757" i="4"/>
  <c r="O2757" i="4"/>
  <c r="P2756" i="4"/>
  <c r="O2756" i="4"/>
  <c r="P2755" i="4"/>
  <c r="O2755" i="4"/>
  <c r="P2754" i="4"/>
  <c r="O2754" i="4"/>
  <c r="P2753" i="4"/>
  <c r="O2753" i="4"/>
  <c r="P2752" i="4"/>
  <c r="O2752" i="4"/>
  <c r="P2751" i="4"/>
  <c r="O2751" i="4"/>
  <c r="P2750" i="4"/>
  <c r="O2750" i="4"/>
  <c r="P2749" i="4"/>
  <c r="O2749" i="4"/>
  <c r="P2748" i="4"/>
  <c r="O2748" i="4"/>
  <c r="P2747" i="4"/>
  <c r="O2747" i="4"/>
  <c r="P2746" i="4"/>
  <c r="O2746" i="4"/>
  <c r="P2745" i="4"/>
  <c r="O2745" i="4"/>
  <c r="P2744" i="4"/>
  <c r="O2744" i="4"/>
  <c r="P2743" i="4"/>
  <c r="O2743" i="4"/>
  <c r="P2742" i="4"/>
  <c r="O2742" i="4"/>
  <c r="P2741" i="4"/>
  <c r="O2741" i="4"/>
  <c r="P2740" i="4"/>
  <c r="O2740" i="4"/>
  <c r="P2739" i="4"/>
  <c r="O2739" i="4"/>
  <c r="P2738" i="4"/>
  <c r="O2738" i="4"/>
  <c r="P2737" i="4"/>
  <c r="O2737" i="4"/>
  <c r="P2736" i="4"/>
  <c r="O2736" i="4"/>
  <c r="P2735" i="4"/>
  <c r="O2735" i="4"/>
  <c r="P2734" i="4"/>
  <c r="O2734" i="4"/>
  <c r="P2733" i="4"/>
  <c r="O2733" i="4"/>
  <c r="P2732" i="4"/>
  <c r="O2732" i="4"/>
  <c r="P2731" i="4"/>
  <c r="O2731" i="4"/>
  <c r="P2730" i="4"/>
  <c r="O2730" i="4"/>
  <c r="P2729" i="4"/>
  <c r="O2729" i="4"/>
  <c r="P2728" i="4"/>
  <c r="O2728" i="4"/>
  <c r="P2727" i="4"/>
  <c r="O2727" i="4"/>
  <c r="P2726" i="4"/>
  <c r="O2726" i="4"/>
  <c r="P2725" i="4"/>
  <c r="O2725" i="4"/>
  <c r="P2724" i="4"/>
  <c r="O2724" i="4"/>
  <c r="P2723" i="4"/>
  <c r="O2723" i="4"/>
  <c r="P2722" i="4"/>
  <c r="O2722" i="4"/>
  <c r="P2721" i="4"/>
  <c r="O2721" i="4"/>
  <c r="P2720" i="4"/>
  <c r="O2720" i="4"/>
  <c r="P2719" i="4"/>
  <c r="O2719" i="4"/>
  <c r="P2718" i="4"/>
  <c r="O2718" i="4"/>
  <c r="P2717" i="4"/>
  <c r="O2717" i="4"/>
  <c r="P2716" i="4"/>
  <c r="O2716" i="4"/>
  <c r="P2715" i="4"/>
  <c r="O2715" i="4"/>
  <c r="P2714" i="4"/>
  <c r="O2714" i="4"/>
  <c r="P2713" i="4"/>
  <c r="O2713" i="4"/>
  <c r="P2712" i="4"/>
  <c r="O2712" i="4"/>
  <c r="P2711" i="4"/>
  <c r="O2711" i="4"/>
  <c r="P2710" i="4"/>
  <c r="O2710" i="4"/>
  <c r="P2709" i="4"/>
  <c r="O2709" i="4"/>
  <c r="P2708" i="4"/>
  <c r="O2708" i="4"/>
  <c r="P2707" i="4"/>
  <c r="O2707" i="4"/>
  <c r="P2706" i="4"/>
  <c r="O2706" i="4"/>
  <c r="P2705" i="4"/>
  <c r="O2705" i="4"/>
  <c r="P2704" i="4"/>
  <c r="O2704" i="4"/>
  <c r="P2703" i="4"/>
  <c r="O2703" i="4"/>
  <c r="P2702" i="4"/>
  <c r="O2702" i="4"/>
  <c r="P2701" i="4"/>
  <c r="O2701" i="4"/>
  <c r="P2700" i="4"/>
  <c r="O2700" i="4"/>
  <c r="P2699" i="4"/>
  <c r="O2699" i="4"/>
  <c r="P2698" i="4"/>
  <c r="O2698" i="4"/>
  <c r="P2697" i="4"/>
  <c r="O2697" i="4"/>
  <c r="P2696" i="4"/>
  <c r="O2696" i="4"/>
  <c r="P2695" i="4"/>
  <c r="O2695" i="4"/>
  <c r="P2694" i="4"/>
  <c r="O2694" i="4"/>
  <c r="P2693" i="4"/>
  <c r="O2693" i="4"/>
  <c r="P2692" i="4"/>
  <c r="O2692" i="4"/>
  <c r="P2691" i="4"/>
  <c r="O2691" i="4"/>
  <c r="P2690" i="4"/>
  <c r="O2690" i="4"/>
  <c r="P2689" i="4"/>
  <c r="O2689" i="4"/>
  <c r="P2688" i="4"/>
  <c r="O2688" i="4"/>
  <c r="P2687" i="4"/>
  <c r="O2687" i="4"/>
  <c r="P2686" i="4"/>
  <c r="O2686" i="4"/>
  <c r="P2685" i="4"/>
  <c r="O2685" i="4"/>
  <c r="P2684" i="4"/>
  <c r="O2684" i="4"/>
  <c r="P2683" i="4"/>
  <c r="O2683" i="4"/>
  <c r="P2682" i="4"/>
  <c r="O2682" i="4"/>
  <c r="P2681" i="4"/>
  <c r="O2681" i="4"/>
  <c r="P2680" i="4"/>
  <c r="O2680" i="4"/>
  <c r="P2679" i="4"/>
  <c r="O2679" i="4"/>
  <c r="P2678" i="4"/>
  <c r="O2678" i="4"/>
  <c r="P2677" i="4"/>
  <c r="O2677" i="4"/>
  <c r="P2676" i="4"/>
  <c r="O2676" i="4"/>
  <c r="P2675" i="4"/>
  <c r="O2675" i="4"/>
  <c r="P2674" i="4"/>
  <c r="O2674" i="4"/>
  <c r="P2673" i="4"/>
  <c r="O2673" i="4"/>
  <c r="P2672" i="4"/>
  <c r="O2672" i="4"/>
  <c r="P2671" i="4"/>
  <c r="O2671" i="4"/>
  <c r="P2670" i="4"/>
  <c r="O2670" i="4"/>
  <c r="P2669" i="4"/>
  <c r="O2669" i="4"/>
  <c r="P2668" i="4"/>
  <c r="O2668" i="4"/>
  <c r="P2667" i="4"/>
  <c r="O2667" i="4"/>
  <c r="P2666" i="4"/>
  <c r="O2666" i="4"/>
  <c r="P2665" i="4"/>
  <c r="O2665" i="4"/>
  <c r="P2664" i="4"/>
  <c r="O2664" i="4"/>
  <c r="P2663" i="4"/>
  <c r="O2663" i="4"/>
  <c r="P2662" i="4"/>
  <c r="O2662" i="4"/>
  <c r="P2661" i="4"/>
  <c r="O2661" i="4"/>
  <c r="P2660" i="4"/>
  <c r="O2660" i="4"/>
  <c r="P2659" i="4"/>
  <c r="O2659" i="4"/>
  <c r="P2658" i="4"/>
  <c r="O2658" i="4"/>
  <c r="P2657" i="4"/>
  <c r="O2657" i="4"/>
  <c r="P2656" i="4"/>
  <c r="O2656" i="4"/>
  <c r="P2655" i="4"/>
  <c r="O2655" i="4"/>
  <c r="P2654" i="4"/>
  <c r="O2654" i="4"/>
  <c r="P2653" i="4"/>
  <c r="O2653" i="4"/>
  <c r="P2652" i="4"/>
  <c r="O2652" i="4"/>
  <c r="P2651" i="4"/>
  <c r="O2651" i="4"/>
  <c r="P2650" i="4"/>
  <c r="O2650" i="4"/>
  <c r="P2649" i="4"/>
  <c r="O2649" i="4"/>
  <c r="P2648" i="4"/>
  <c r="O2648" i="4"/>
  <c r="P2647" i="4"/>
  <c r="O2647" i="4"/>
  <c r="P2646" i="4"/>
  <c r="O2646" i="4"/>
  <c r="P2645" i="4"/>
  <c r="O2645" i="4"/>
  <c r="P2644" i="4"/>
  <c r="O2644" i="4"/>
  <c r="P2643" i="4"/>
  <c r="O2643" i="4"/>
  <c r="P2642" i="4"/>
  <c r="O2642" i="4"/>
  <c r="P2641" i="4"/>
  <c r="O2641" i="4"/>
  <c r="P2640" i="4"/>
  <c r="O2640" i="4"/>
  <c r="P2639" i="4"/>
  <c r="O2639" i="4"/>
  <c r="P2638" i="4"/>
  <c r="O2638" i="4"/>
  <c r="P2637" i="4"/>
  <c r="O2637" i="4"/>
  <c r="P2636" i="4"/>
  <c r="O2636" i="4"/>
  <c r="P2635" i="4"/>
  <c r="O2635" i="4"/>
  <c r="P2634" i="4"/>
  <c r="O2634" i="4"/>
  <c r="P2633" i="4"/>
  <c r="O2633" i="4"/>
  <c r="P2632" i="4"/>
  <c r="O2632" i="4"/>
  <c r="P2631" i="4"/>
  <c r="O2631" i="4"/>
  <c r="P2630" i="4"/>
  <c r="O2630" i="4"/>
  <c r="P2629" i="4"/>
  <c r="O2629" i="4"/>
  <c r="P2628" i="4"/>
  <c r="O2628" i="4"/>
  <c r="P2627" i="4"/>
  <c r="O2627" i="4"/>
  <c r="P2626" i="4"/>
  <c r="O2626" i="4"/>
  <c r="P2625" i="4"/>
  <c r="O2625" i="4"/>
  <c r="P2624" i="4"/>
  <c r="O2624" i="4"/>
  <c r="P2623" i="4"/>
  <c r="O2623" i="4"/>
  <c r="P2622" i="4"/>
  <c r="O2622" i="4"/>
  <c r="P2621" i="4"/>
  <c r="O2621" i="4"/>
  <c r="P2620" i="4"/>
  <c r="O2620" i="4"/>
  <c r="P2619" i="4"/>
  <c r="O2619" i="4"/>
  <c r="P2618" i="4"/>
  <c r="O2618" i="4"/>
  <c r="P2617" i="4"/>
  <c r="O2617" i="4"/>
  <c r="P2616" i="4"/>
  <c r="O2616" i="4"/>
  <c r="P2615" i="4"/>
  <c r="O2615" i="4"/>
  <c r="P2614" i="4"/>
  <c r="O2614" i="4"/>
  <c r="P2613" i="4"/>
  <c r="O2613" i="4"/>
  <c r="P2612" i="4"/>
  <c r="O2612" i="4"/>
  <c r="P2611" i="4"/>
  <c r="O2611" i="4"/>
  <c r="P2610" i="4"/>
  <c r="O2610" i="4"/>
  <c r="P2609" i="4"/>
  <c r="O2609" i="4"/>
  <c r="P2608" i="4"/>
  <c r="O2608" i="4"/>
  <c r="P2607" i="4"/>
  <c r="O2607" i="4"/>
  <c r="P2606" i="4"/>
  <c r="O2606" i="4"/>
  <c r="P2605" i="4"/>
  <c r="O2605" i="4"/>
  <c r="P2604" i="4"/>
  <c r="O2604" i="4"/>
  <c r="P2603" i="4"/>
  <c r="O2603" i="4"/>
  <c r="P2602" i="4"/>
  <c r="O2602" i="4"/>
  <c r="P2601" i="4"/>
  <c r="O2601" i="4"/>
  <c r="P2600" i="4"/>
  <c r="O2600" i="4"/>
  <c r="P2599" i="4"/>
  <c r="O2599" i="4"/>
  <c r="P2598" i="4"/>
  <c r="O2598" i="4"/>
  <c r="P2597" i="4"/>
  <c r="O2597" i="4"/>
  <c r="P2596" i="4"/>
  <c r="O2596" i="4"/>
  <c r="P2595" i="4"/>
  <c r="O2595" i="4"/>
  <c r="P2594" i="4"/>
  <c r="O2594" i="4"/>
  <c r="P2593" i="4"/>
  <c r="O2593" i="4"/>
  <c r="P2592" i="4"/>
  <c r="O2592" i="4"/>
  <c r="P2591" i="4"/>
  <c r="O2591" i="4"/>
  <c r="P2590" i="4"/>
  <c r="O2590" i="4"/>
  <c r="P2589" i="4"/>
  <c r="O2589" i="4"/>
  <c r="P2588" i="4"/>
  <c r="O2588" i="4"/>
  <c r="P2587" i="4"/>
  <c r="O2587" i="4"/>
  <c r="P2586" i="4"/>
  <c r="O2586" i="4"/>
  <c r="P2585" i="4"/>
  <c r="O2585" i="4"/>
  <c r="P2584" i="4"/>
  <c r="O2584" i="4"/>
  <c r="P2583" i="4"/>
  <c r="O2583" i="4"/>
  <c r="P2582" i="4"/>
  <c r="O2582" i="4"/>
  <c r="P2581" i="4"/>
  <c r="O2581" i="4"/>
  <c r="P2580" i="4"/>
  <c r="O2580" i="4"/>
  <c r="P2579" i="4"/>
  <c r="O2579" i="4"/>
  <c r="P2578" i="4"/>
  <c r="O2578" i="4"/>
  <c r="P2577" i="4"/>
  <c r="O2577" i="4"/>
  <c r="P2576" i="4"/>
  <c r="O2576" i="4"/>
  <c r="P2575" i="4"/>
  <c r="O2575" i="4"/>
  <c r="P2574" i="4"/>
  <c r="O2574" i="4"/>
  <c r="P2573" i="4"/>
  <c r="O2573" i="4"/>
  <c r="P2572" i="4"/>
  <c r="O2572" i="4"/>
  <c r="P2571" i="4"/>
  <c r="O2571" i="4"/>
  <c r="P2570" i="4"/>
  <c r="O2570" i="4"/>
  <c r="P2569" i="4"/>
  <c r="O2569" i="4"/>
  <c r="P2568" i="4"/>
  <c r="O2568" i="4"/>
  <c r="P2567" i="4"/>
  <c r="O2567" i="4"/>
  <c r="P2566" i="4"/>
  <c r="O2566" i="4"/>
  <c r="P2565" i="4"/>
  <c r="O2565" i="4"/>
  <c r="P2564" i="4"/>
  <c r="O2564" i="4"/>
  <c r="P2563" i="4"/>
  <c r="O2563" i="4"/>
  <c r="P2562" i="4"/>
  <c r="O2562" i="4"/>
  <c r="P2561" i="4"/>
  <c r="O2561" i="4"/>
  <c r="P2560" i="4"/>
  <c r="O2560" i="4"/>
  <c r="P2559" i="4"/>
  <c r="O2559" i="4"/>
  <c r="P2558" i="4"/>
  <c r="O2558" i="4"/>
  <c r="P2557" i="4"/>
  <c r="O2557" i="4"/>
  <c r="P2556" i="4"/>
  <c r="O2556" i="4"/>
  <c r="P2555" i="4"/>
  <c r="O2555" i="4"/>
  <c r="P2554" i="4"/>
  <c r="O2554" i="4"/>
  <c r="P2553" i="4"/>
  <c r="O2553" i="4"/>
  <c r="P2552" i="4"/>
  <c r="O2552" i="4"/>
  <c r="P2551" i="4"/>
  <c r="O2551" i="4"/>
  <c r="P2550" i="4"/>
  <c r="O2550" i="4"/>
  <c r="P2549" i="4"/>
  <c r="O2549" i="4"/>
  <c r="P2548" i="4"/>
  <c r="O2548" i="4"/>
  <c r="P2547" i="4"/>
  <c r="O2547" i="4"/>
  <c r="P2546" i="4"/>
  <c r="O2546" i="4"/>
  <c r="P2545" i="4"/>
  <c r="O2545" i="4"/>
  <c r="P2544" i="4"/>
  <c r="O2544" i="4"/>
  <c r="P2543" i="4"/>
  <c r="O2543" i="4"/>
  <c r="P2542" i="4"/>
  <c r="O2542" i="4"/>
  <c r="P2541" i="4"/>
  <c r="O2541" i="4"/>
  <c r="P2540" i="4"/>
  <c r="O2540" i="4"/>
  <c r="P2539" i="4"/>
  <c r="O2539" i="4"/>
  <c r="P2538" i="4"/>
  <c r="O2538" i="4"/>
  <c r="P2537" i="4"/>
  <c r="O2537" i="4"/>
  <c r="P2536" i="4"/>
  <c r="O2536" i="4"/>
  <c r="P2535" i="4"/>
  <c r="O2535" i="4"/>
  <c r="P2534" i="4"/>
  <c r="O2534" i="4"/>
  <c r="P2533" i="4"/>
  <c r="O2533" i="4"/>
  <c r="P2532" i="4"/>
  <c r="O2532" i="4"/>
  <c r="P2531" i="4"/>
  <c r="O2531" i="4"/>
  <c r="P2530" i="4"/>
  <c r="O2530" i="4"/>
  <c r="P2529" i="4"/>
  <c r="O2529" i="4"/>
  <c r="P2528" i="4"/>
  <c r="O2528" i="4"/>
  <c r="P2527" i="4"/>
  <c r="O2527" i="4"/>
  <c r="P2526" i="4"/>
  <c r="O2526" i="4"/>
  <c r="P2525" i="4"/>
  <c r="O2525" i="4"/>
  <c r="P2524" i="4"/>
  <c r="O2524" i="4"/>
  <c r="P2523" i="4"/>
  <c r="O2523" i="4"/>
  <c r="P2522" i="4"/>
  <c r="O2522" i="4"/>
  <c r="P2521" i="4"/>
  <c r="O2521" i="4"/>
  <c r="P2520" i="4"/>
  <c r="O2520" i="4"/>
  <c r="P2519" i="4"/>
  <c r="O2519" i="4"/>
  <c r="P2518" i="4"/>
  <c r="O2518" i="4"/>
  <c r="P2517" i="4"/>
  <c r="O2517" i="4"/>
  <c r="P2516" i="4"/>
  <c r="O2516" i="4"/>
  <c r="P2515" i="4"/>
  <c r="O2515" i="4"/>
  <c r="P2514" i="4"/>
  <c r="O2514" i="4"/>
  <c r="P2513" i="4"/>
  <c r="O2513" i="4"/>
  <c r="P2512" i="4"/>
  <c r="O2512" i="4"/>
  <c r="P2511" i="4"/>
  <c r="O2511" i="4"/>
  <c r="P2510" i="4"/>
  <c r="O2510" i="4"/>
  <c r="P2509" i="4"/>
  <c r="O2509" i="4"/>
  <c r="P2508" i="4"/>
  <c r="O2508" i="4"/>
  <c r="P2507" i="4"/>
  <c r="O2507" i="4"/>
  <c r="P2506" i="4"/>
  <c r="O2506" i="4"/>
  <c r="P2505" i="4"/>
  <c r="O2505" i="4"/>
  <c r="P2504" i="4"/>
  <c r="O2504" i="4"/>
  <c r="P2503" i="4"/>
  <c r="O2503" i="4"/>
  <c r="P2502" i="4"/>
  <c r="O2502" i="4"/>
  <c r="P2501" i="4"/>
  <c r="O2501" i="4"/>
  <c r="P2500" i="4"/>
  <c r="O2500" i="4"/>
  <c r="P2499" i="4"/>
  <c r="O2499" i="4"/>
  <c r="P2498" i="4"/>
  <c r="O2498" i="4"/>
  <c r="P2497" i="4"/>
  <c r="O2497" i="4"/>
  <c r="P2496" i="4"/>
  <c r="O2496" i="4"/>
  <c r="P2495" i="4"/>
  <c r="O2495" i="4"/>
  <c r="P2494" i="4"/>
  <c r="O2494" i="4"/>
  <c r="P2493" i="4"/>
  <c r="O2493" i="4"/>
  <c r="P2492" i="4"/>
  <c r="O2492" i="4"/>
  <c r="P2491" i="4"/>
  <c r="O2491" i="4"/>
  <c r="P2490" i="4"/>
  <c r="O2490" i="4"/>
  <c r="P2489" i="4"/>
  <c r="O2489" i="4"/>
  <c r="P2488" i="4"/>
  <c r="O2488" i="4"/>
  <c r="P2487" i="4"/>
  <c r="O2487" i="4"/>
  <c r="P2486" i="4"/>
  <c r="O2486" i="4"/>
  <c r="P2485" i="4"/>
  <c r="O2485" i="4"/>
  <c r="P2484" i="4"/>
  <c r="O2484" i="4"/>
  <c r="P2483" i="4"/>
  <c r="O2483" i="4"/>
  <c r="P2482" i="4"/>
  <c r="O2482" i="4"/>
  <c r="P2481" i="4"/>
  <c r="O2481" i="4"/>
  <c r="P2480" i="4"/>
  <c r="O2480" i="4"/>
  <c r="P2479" i="4"/>
  <c r="O2479" i="4"/>
  <c r="P2478" i="4"/>
  <c r="O2478" i="4"/>
  <c r="P2477" i="4"/>
  <c r="O2477" i="4"/>
  <c r="P2476" i="4"/>
  <c r="O2476" i="4"/>
  <c r="P2475" i="4"/>
  <c r="O2475" i="4"/>
  <c r="P2474" i="4"/>
  <c r="O2474" i="4"/>
  <c r="P2473" i="4"/>
  <c r="O2473" i="4"/>
  <c r="P2472" i="4"/>
  <c r="O2472" i="4"/>
  <c r="P2471" i="4"/>
  <c r="O2471" i="4"/>
  <c r="P2470" i="4"/>
  <c r="O2470" i="4"/>
  <c r="P2469" i="4"/>
  <c r="O2469" i="4"/>
  <c r="P2468" i="4"/>
  <c r="O2468" i="4"/>
  <c r="P2467" i="4"/>
  <c r="O2467" i="4"/>
  <c r="P2466" i="4"/>
  <c r="O2466" i="4"/>
  <c r="P2465" i="4"/>
  <c r="O2465" i="4"/>
  <c r="P2464" i="4"/>
  <c r="O2464" i="4"/>
  <c r="P2463" i="4"/>
  <c r="O2463" i="4"/>
  <c r="P2462" i="4"/>
  <c r="O2462" i="4"/>
  <c r="P2461" i="4"/>
  <c r="O2461" i="4"/>
  <c r="P2460" i="4"/>
  <c r="O2460" i="4"/>
  <c r="P2459" i="4"/>
  <c r="O2459" i="4"/>
  <c r="P2458" i="4"/>
  <c r="O2458" i="4"/>
  <c r="P2457" i="4"/>
  <c r="O2457" i="4"/>
  <c r="P2456" i="4"/>
  <c r="O2456" i="4"/>
  <c r="P2455" i="4"/>
  <c r="O2455" i="4"/>
  <c r="P2454" i="4"/>
  <c r="O2454" i="4"/>
  <c r="P2453" i="4"/>
  <c r="O2453" i="4"/>
  <c r="P2452" i="4"/>
  <c r="O2452" i="4"/>
  <c r="P2451" i="4"/>
  <c r="O2451" i="4"/>
  <c r="P2450" i="4"/>
  <c r="O2450" i="4"/>
  <c r="P2449" i="4"/>
  <c r="O2449" i="4"/>
  <c r="P2448" i="4"/>
  <c r="O2448" i="4"/>
  <c r="P2447" i="4"/>
  <c r="O2447" i="4"/>
  <c r="P2446" i="4"/>
  <c r="O2446" i="4"/>
  <c r="P2445" i="4"/>
  <c r="O2445" i="4"/>
  <c r="P2444" i="4"/>
  <c r="O2444" i="4"/>
  <c r="P2443" i="4"/>
  <c r="O2443" i="4"/>
  <c r="P2442" i="4"/>
  <c r="O2442" i="4"/>
  <c r="P2441" i="4"/>
  <c r="O2441" i="4"/>
  <c r="P2440" i="4"/>
  <c r="O2440" i="4"/>
  <c r="P2439" i="4"/>
  <c r="O2439" i="4"/>
  <c r="P2438" i="4"/>
  <c r="O2438" i="4"/>
  <c r="P2437" i="4"/>
  <c r="O2437" i="4"/>
  <c r="P2436" i="4"/>
  <c r="O2436" i="4"/>
  <c r="P2435" i="4"/>
  <c r="O2435" i="4"/>
  <c r="P2434" i="4"/>
  <c r="O2434" i="4"/>
  <c r="P2433" i="4"/>
  <c r="O2433" i="4"/>
  <c r="P2432" i="4"/>
  <c r="O2432" i="4"/>
  <c r="P2431" i="4"/>
  <c r="O2431" i="4"/>
  <c r="P2430" i="4"/>
  <c r="O2430" i="4"/>
  <c r="P2429" i="4"/>
  <c r="O2429" i="4"/>
  <c r="P2428" i="4"/>
  <c r="O2428" i="4"/>
  <c r="P2427" i="4"/>
  <c r="O2427" i="4"/>
  <c r="P2426" i="4"/>
  <c r="O2426" i="4"/>
  <c r="P2425" i="4"/>
  <c r="O2425" i="4"/>
  <c r="P2424" i="4"/>
  <c r="O2424" i="4"/>
  <c r="P2423" i="4"/>
  <c r="O2423" i="4"/>
  <c r="P2422" i="4"/>
  <c r="O2422" i="4"/>
  <c r="P2421" i="4"/>
  <c r="O2421" i="4"/>
  <c r="P2420" i="4"/>
  <c r="O2420" i="4"/>
  <c r="P2419" i="4"/>
  <c r="O2419" i="4"/>
  <c r="P2418" i="4"/>
  <c r="O2418" i="4"/>
  <c r="P2417" i="4"/>
  <c r="O2417" i="4"/>
  <c r="P2416" i="4"/>
  <c r="O2416" i="4"/>
  <c r="P2415" i="4"/>
  <c r="O2415" i="4"/>
  <c r="P2414" i="4"/>
  <c r="O2414" i="4"/>
  <c r="P2413" i="4"/>
  <c r="O2413" i="4"/>
  <c r="P2412" i="4"/>
  <c r="O2412" i="4"/>
  <c r="P2411" i="4"/>
  <c r="O2411" i="4"/>
  <c r="P2410" i="4"/>
  <c r="O2410" i="4"/>
  <c r="P2409" i="4"/>
  <c r="O2409" i="4"/>
  <c r="P2408" i="4"/>
  <c r="O2408" i="4"/>
  <c r="P2407" i="4"/>
  <c r="O2407" i="4"/>
  <c r="P2406" i="4"/>
  <c r="O2406" i="4"/>
  <c r="P2405" i="4"/>
  <c r="O2405" i="4"/>
  <c r="P2404" i="4"/>
  <c r="O2404" i="4"/>
  <c r="P2403" i="4"/>
  <c r="O2403" i="4"/>
  <c r="P2402" i="4"/>
  <c r="O2402" i="4"/>
  <c r="P2401" i="4"/>
  <c r="O2401" i="4"/>
  <c r="P2400" i="4"/>
  <c r="O2400" i="4"/>
  <c r="P2399" i="4"/>
  <c r="O2399" i="4"/>
  <c r="P2398" i="4"/>
  <c r="O2398" i="4"/>
  <c r="P2397" i="4"/>
  <c r="O2397" i="4"/>
  <c r="P2396" i="4"/>
  <c r="O2396" i="4"/>
  <c r="P2395" i="4"/>
  <c r="O2395" i="4"/>
  <c r="P2394" i="4"/>
  <c r="O2394" i="4"/>
  <c r="P2393" i="4"/>
  <c r="O2393" i="4"/>
  <c r="P2392" i="4"/>
  <c r="O2392" i="4"/>
  <c r="P2391" i="4"/>
  <c r="O2391" i="4"/>
  <c r="P2390" i="4"/>
  <c r="O2390" i="4"/>
  <c r="P2389" i="4"/>
  <c r="O2389" i="4"/>
  <c r="P2388" i="4"/>
  <c r="O2388" i="4"/>
  <c r="P2387" i="4"/>
  <c r="O2387" i="4"/>
  <c r="P2386" i="4"/>
  <c r="O2386" i="4"/>
  <c r="P2385" i="4"/>
  <c r="O2385" i="4"/>
  <c r="P2384" i="4"/>
  <c r="O2384" i="4"/>
  <c r="P2383" i="4"/>
  <c r="O2383" i="4"/>
  <c r="P2382" i="4"/>
  <c r="O2382" i="4"/>
  <c r="P2381" i="4"/>
  <c r="O2381" i="4"/>
  <c r="P2380" i="4"/>
  <c r="O2380" i="4"/>
  <c r="P2379" i="4"/>
  <c r="O2379" i="4"/>
  <c r="P2378" i="4"/>
  <c r="O2378" i="4"/>
  <c r="P2377" i="4"/>
  <c r="O2377" i="4"/>
  <c r="P2376" i="4"/>
  <c r="O2376" i="4"/>
  <c r="P2375" i="4"/>
  <c r="O2375" i="4"/>
  <c r="P2374" i="4"/>
  <c r="O2374" i="4"/>
  <c r="P2373" i="4"/>
  <c r="O2373" i="4"/>
  <c r="P2372" i="4"/>
  <c r="O2372" i="4"/>
  <c r="P2371" i="4"/>
  <c r="O2371" i="4"/>
  <c r="P2370" i="4"/>
  <c r="O2370" i="4"/>
  <c r="P2369" i="4"/>
  <c r="O2369" i="4"/>
  <c r="P2368" i="4"/>
  <c r="O2368" i="4"/>
  <c r="P2367" i="4"/>
  <c r="O2367" i="4"/>
  <c r="P2366" i="4"/>
  <c r="O2366" i="4"/>
  <c r="P2365" i="4"/>
  <c r="O2365" i="4"/>
  <c r="P2364" i="4"/>
  <c r="O2364" i="4"/>
  <c r="P2363" i="4"/>
  <c r="O2363" i="4"/>
  <c r="P2362" i="4"/>
  <c r="O2362" i="4"/>
  <c r="P2361" i="4"/>
  <c r="O2361" i="4"/>
  <c r="P2360" i="4"/>
  <c r="O2360" i="4"/>
  <c r="P2359" i="4"/>
  <c r="O2359" i="4"/>
  <c r="P2358" i="4"/>
  <c r="O2358" i="4"/>
  <c r="P2357" i="4"/>
  <c r="O2357" i="4"/>
  <c r="P2356" i="4"/>
  <c r="O2356" i="4"/>
  <c r="P2355" i="4"/>
  <c r="O2355" i="4"/>
  <c r="P2354" i="4"/>
  <c r="O2354" i="4"/>
  <c r="P2353" i="4"/>
  <c r="O2353" i="4"/>
  <c r="P2352" i="4"/>
  <c r="O2352" i="4"/>
  <c r="P2351" i="4"/>
  <c r="O2351" i="4"/>
  <c r="P2350" i="4"/>
  <c r="O2350" i="4"/>
  <c r="P2349" i="4"/>
  <c r="O2349" i="4"/>
  <c r="P2348" i="4"/>
  <c r="O2348" i="4"/>
  <c r="P2347" i="4"/>
  <c r="O2347" i="4"/>
  <c r="P2346" i="4"/>
  <c r="O2346" i="4"/>
  <c r="P2345" i="4"/>
  <c r="O2345" i="4"/>
  <c r="P2344" i="4"/>
  <c r="O2344" i="4"/>
  <c r="P2343" i="4"/>
  <c r="O2343" i="4"/>
  <c r="P2342" i="4"/>
  <c r="O2342" i="4"/>
  <c r="P2341" i="4"/>
  <c r="O2341" i="4"/>
  <c r="P2340" i="4"/>
  <c r="O2340" i="4"/>
  <c r="P2339" i="4"/>
  <c r="O2339" i="4"/>
  <c r="P2338" i="4"/>
  <c r="O2338" i="4"/>
  <c r="P2337" i="4"/>
  <c r="O2337" i="4"/>
  <c r="P2336" i="4"/>
  <c r="O2336" i="4"/>
  <c r="P2335" i="4"/>
  <c r="O2335" i="4"/>
  <c r="P2334" i="4"/>
  <c r="O2334" i="4"/>
  <c r="P2333" i="4"/>
  <c r="O2333" i="4"/>
  <c r="P2332" i="4"/>
  <c r="O2332" i="4"/>
  <c r="P2331" i="4"/>
  <c r="O2331" i="4"/>
  <c r="P2330" i="4"/>
  <c r="O2330" i="4"/>
  <c r="P2329" i="4"/>
  <c r="O2329" i="4"/>
  <c r="P2328" i="4"/>
  <c r="O2328" i="4"/>
  <c r="P2327" i="4"/>
  <c r="O2327" i="4"/>
  <c r="P2326" i="4"/>
  <c r="O2326" i="4"/>
  <c r="P2325" i="4"/>
  <c r="O2325" i="4"/>
  <c r="P2324" i="4"/>
  <c r="O2324" i="4"/>
  <c r="P2323" i="4"/>
  <c r="O2323" i="4"/>
  <c r="P2322" i="4"/>
  <c r="O2322" i="4"/>
  <c r="P2321" i="4"/>
  <c r="O2321" i="4"/>
  <c r="P2320" i="4"/>
  <c r="O2320" i="4"/>
  <c r="P2319" i="4"/>
  <c r="O2319" i="4"/>
  <c r="P2318" i="4"/>
  <c r="O2318" i="4"/>
  <c r="P2317" i="4"/>
  <c r="O2317" i="4"/>
  <c r="P2316" i="4"/>
  <c r="O2316" i="4"/>
  <c r="P2315" i="4"/>
  <c r="O2315" i="4"/>
  <c r="P2314" i="4"/>
  <c r="O2314" i="4"/>
  <c r="P2313" i="4"/>
  <c r="O2313" i="4"/>
  <c r="P2312" i="4"/>
  <c r="O2312" i="4"/>
  <c r="P2311" i="4"/>
  <c r="O2311" i="4"/>
  <c r="P2310" i="4"/>
  <c r="O2310" i="4"/>
  <c r="P2309" i="4"/>
  <c r="O2309" i="4"/>
  <c r="P2308" i="4"/>
  <c r="O2308" i="4"/>
  <c r="P2307" i="4"/>
  <c r="O2307" i="4"/>
  <c r="P2306" i="4"/>
  <c r="O2306" i="4"/>
  <c r="P2305" i="4"/>
  <c r="O2305" i="4"/>
  <c r="P2304" i="4"/>
  <c r="O2304" i="4"/>
  <c r="P2303" i="4"/>
  <c r="O2303" i="4"/>
  <c r="P2302" i="4"/>
  <c r="O2302" i="4"/>
  <c r="P2301" i="4"/>
  <c r="O2301" i="4"/>
  <c r="P2300" i="4"/>
  <c r="O2300" i="4"/>
  <c r="P2299" i="4"/>
  <c r="O2299" i="4"/>
  <c r="P2298" i="4"/>
  <c r="O2298" i="4"/>
  <c r="P2297" i="4"/>
  <c r="O2297" i="4"/>
  <c r="P2296" i="4"/>
  <c r="O2296" i="4"/>
  <c r="P2295" i="4"/>
  <c r="O2295" i="4"/>
  <c r="P2294" i="4"/>
  <c r="O2294" i="4"/>
  <c r="P2293" i="4"/>
  <c r="O2293" i="4"/>
  <c r="P2292" i="4"/>
  <c r="O2292" i="4"/>
  <c r="P2291" i="4"/>
  <c r="O2291" i="4"/>
  <c r="P2290" i="4"/>
  <c r="O2290" i="4"/>
  <c r="P2289" i="4"/>
  <c r="O2289" i="4"/>
  <c r="P2288" i="4"/>
  <c r="O2288" i="4"/>
  <c r="P2287" i="4"/>
  <c r="O2287" i="4"/>
  <c r="P2286" i="4"/>
  <c r="O2286" i="4"/>
  <c r="P2285" i="4"/>
  <c r="O2285" i="4"/>
  <c r="P2284" i="4"/>
  <c r="O2284" i="4"/>
  <c r="P2283" i="4"/>
  <c r="O2283" i="4"/>
  <c r="P2282" i="4"/>
  <c r="O2282" i="4"/>
  <c r="P2281" i="4"/>
  <c r="O2281" i="4"/>
  <c r="P2280" i="4"/>
  <c r="O2280" i="4"/>
  <c r="P2279" i="4"/>
  <c r="O2279" i="4"/>
  <c r="P2278" i="4"/>
  <c r="O2278" i="4"/>
  <c r="P2277" i="4"/>
  <c r="O2277" i="4"/>
  <c r="P2276" i="4"/>
  <c r="O2276" i="4"/>
  <c r="P2275" i="4"/>
  <c r="O2275" i="4"/>
  <c r="P2274" i="4"/>
  <c r="O2274" i="4"/>
  <c r="P2273" i="4"/>
  <c r="O2273" i="4"/>
  <c r="P2272" i="4"/>
  <c r="O2272" i="4"/>
  <c r="P2271" i="4"/>
  <c r="O2271" i="4"/>
  <c r="P2270" i="4"/>
  <c r="O2270" i="4"/>
  <c r="P2269" i="4"/>
  <c r="O2269" i="4"/>
  <c r="P2268" i="4"/>
  <c r="O2268" i="4"/>
  <c r="P2267" i="4"/>
  <c r="O2267" i="4"/>
  <c r="P2266" i="4"/>
  <c r="O2266" i="4"/>
  <c r="P2265" i="4"/>
  <c r="O2265" i="4"/>
  <c r="P2264" i="4"/>
  <c r="O2264" i="4"/>
  <c r="P2263" i="4"/>
  <c r="O2263" i="4"/>
  <c r="P2262" i="4"/>
  <c r="O2262" i="4"/>
  <c r="P2261" i="4"/>
  <c r="O2261" i="4"/>
  <c r="P2260" i="4"/>
  <c r="O2260" i="4"/>
  <c r="P2259" i="4"/>
  <c r="O2259" i="4"/>
  <c r="P2258" i="4"/>
  <c r="O2258" i="4"/>
  <c r="P2257" i="4"/>
  <c r="O2257" i="4"/>
  <c r="P2256" i="4"/>
  <c r="O2256" i="4"/>
  <c r="P2255" i="4"/>
  <c r="O2255" i="4"/>
  <c r="P2254" i="4"/>
  <c r="O2254" i="4"/>
  <c r="P2253" i="4"/>
  <c r="O2253" i="4"/>
  <c r="P2252" i="4"/>
  <c r="O2252" i="4"/>
  <c r="P2251" i="4"/>
  <c r="O2251" i="4"/>
  <c r="P2250" i="4"/>
  <c r="O2250" i="4"/>
  <c r="P2249" i="4"/>
  <c r="O2249" i="4"/>
  <c r="P2248" i="4"/>
  <c r="O2248" i="4"/>
  <c r="P2247" i="4"/>
  <c r="O2247" i="4"/>
  <c r="P2246" i="4"/>
  <c r="O2246" i="4"/>
  <c r="P2245" i="4"/>
  <c r="O2245" i="4"/>
  <c r="P2244" i="4"/>
  <c r="O2244" i="4"/>
  <c r="P2243" i="4"/>
  <c r="O2243" i="4"/>
  <c r="P2242" i="4"/>
  <c r="O2242" i="4"/>
  <c r="P2241" i="4"/>
  <c r="O2241" i="4"/>
  <c r="P2240" i="4"/>
  <c r="O2240" i="4"/>
  <c r="P2239" i="4"/>
  <c r="O2239" i="4"/>
  <c r="P2238" i="4"/>
  <c r="O2238" i="4"/>
  <c r="P2237" i="4"/>
  <c r="O2237" i="4"/>
  <c r="P2236" i="4"/>
  <c r="O2236" i="4"/>
  <c r="P2235" i="4"/>
  <c r="O2235" i="4"/>
  <c r="P2234" i="4"/>
  <c r="O2234" i="4"/>
  <c r="P2233" i="4"/>
  <c r="O2233" i="4"/>
  <c r="P2232" i="4"/>
  <c r="O2232" i="4"/>
  <c r="P2231" i="4"/>
  <c r="O2231" i="4"/>
  <c r="P2230" i="4"/>
  <c r="O2230" i="4"/>
  <c r="P2229" i="4"/>
  <c r="O2229" i="4"/>
  <c r="P2228" i="4"/>
  <c r="O2228" i="4"/>
  <c r="P2227" i="4"/>
  <c r="O2227" i="4"/>
  <c r="P2226" i="4"/>
  <c r="O2226" i="4"/>
  <c r="P2225" i="4"/>
  <c r="O2225" i="4"/>
  <c r="P2224" i="4"/>
  <c r="O2224" i="4"/>
  <c r="P2223" i="4"/>
  <c r="O2223" i="4"/>
  <c r="P2222" i="4"/>
  <c r="O2222" i="4"/>
  <c r="P2221" i="4"/>
  <c r="O2221" i="4"/>
  <c r="P2220" i="4"/>
  <c r="O2220" i="4"/>
  <c r="P2219" i="4"/>
  <c r="O2219" i="4"/>
  <c r="P2218" i="4"/>
  <c r="O2218" i="4"/>
  <c r="P2217" i="4"/>
  <c r="O2217" i="4"/>
  <c r="P2216" i="4"/>
  <c r="O2216" i="4"/>
  <c r="P2215" i="4"/>
  <c r="O2215" i="4"/>
  <c r="P2214" i="4"/>
  <c r="O2214" i="4"/>
  <c r="P2213" i="4"/>
  <c r="O2213" i="4"/>
  <c r="P2212" i="4"/>
  <c r="O2212" i="4"/>
  <c r="P2211" i="4"/>
  <c r="O2211" i="4"/>
  <c r="P2210" i="4"/>
  <c r="O2210" i="4"/>
  <c r="P2209" i="4"/>
  <c r="O2209" i="4"/>
  <c r="P2208" i="4"/>
  <c r="O2208" i="4"/>
  <c r="P2207" i="4"/>
  <c r="O2207" i="4"/>
  <c r="P2206" i="4"/>
  <c r="O2206" i="4"/>
  <c r="P2205" i="4"/>
  <c r="O2205" i="4"/>
  <c r="P2204" i="4"/>
  <c r="O2204" i="4"/>
  <c r="P2203" i="4"/>
  <c r="O2203" i="4"/>
  <c r="P2202" i="4"/>
  <c r="O2202" i="4"/>
  <c r="P2201" i="4"/>
  <c r="O2201" i="4"/>
  <c r="P2200" i="4"/>
  <c r="O2200" i="4"/>
  <c r="P2199" i="4"/>
  <c r="O2199" i="4"/>
  <c r="P2198" i="4"/>
  <c r="O2198" i="4"/>
  <c r="P2197" i="4"/>
  <c r="O2197" i="4"/>
  <c r="P2196" i="4"/>
  <c r="O2196" i="4"/>
  <c r="P2195" i="4"/>
  <c r="O2195" i="4"/>
  <c r="P2194" i="4"/>
  <c r="O2194" i="4"/>
  <c r="P2193" i="4"/>
  <c r="O2193" i="4"/>
  <c r="P2192" i="4"/>
  <c r="O2192" i="4"/>
  <c r="P2191" i="4"/>
  <c r="O2191" i="4"/>
  <c r="P2190" i="4"/>
  <c r="O2190" i="4"/>
  <c r="P2189" i="4"/>
  <c r="O2189" i="4"/>
  <c r="P2188" i="4"/>
  <c r="O2188" i="4"/>
  <c r="P2187" i="4"/>
  <c r="O2187" i="4"/>
  <c r="P2186" i="4"/>
  <c r="O2186" i="4"/>
  <c r="P2185" i="4"/>
  <c r="O2185" i="4"/>
  <c r="P2184" i="4"/>
  <c r="O2184" i="4"/>
  <c r="P2183" i="4"/>
  <c r="O2183" i="4"/>
  <c r="P2182" i="4"/>
  <c r="O2182" i="4"/>
  <c r="P2181" i="4"/>
  <c r="O2181" i="4"/>
  <c r="P2180" i="4"/>
  <c r="O2180" i="4"/>
  <c r="P2179" i="4"/>
  <c r="O2179" i="4"/>
  <c r="P2178" i="4"/>
  <c r="O2178" i="4"/>
  <c r="P2177" i="4"/>
  <c r="O2177" i="4"/>
  <c r="P2176" i="4"/>
  <c r="O2176" i="4"/>
  <c r="P2175" i="4"/>
  <c r="O2175" i="4"/>
  <c r="P2174" i="4"/>
  <c r="O2174" i="4"/>
  <c r="P2173" i="4"/>
  <c r="O2173" i="4"/>
  <c r="P2172" i="4"/>
  <c r="O2172" i="4"/>
  <c r="P2171" i="4"/>
  <c r="O2171" i="4"/>
  <c r="P2170" i="4"/>
  <c r="O2170" i="4"/>
  <c r="P2169" i="4"/>
  <c r="O2169" i="4"/>
  <c r="P2168" i="4"/>
  <c r="O2168" i="4"/>
  <c r="P2167" i="4"/>
  <c r="O2167" i="4"/>
  <c r="P2166" i="4"/>
  <c r="O2166" i="4"/>
  <c r="P2165" i="4"/>
  <c r="O2165" i="4"/>
  <c r="P2164" i="4"/>
  <c r="O2164" i="4"/>
  <c r="P2163" i="4"/>
  <c r="O2163" i="4"/>
  <c r="P2162" i="4"/>
  <c r="O2162" i="4"/>
  <c r="P2161" i="4"/>
  <c r="O2161" i="4"/>
  <c r="P2160" i="4"/>
  <c r="O2160" i="4"/>
  <c r="P2159" i="4"/>
  <c r="O2159" i="4"/>
  <c r="P2158" i="4"/>
  <c r="O2158" i="4"/>
  <c r="P2157" i="4"/>
  <c r="O2157" i="4"/>
  <c r="P2156" i="4"/>
  <c r="O2156" i="4"/>
  <c r="P2155" i="4"/>
  <c r="O2155" i="4"/>
  <c r="P2154" i="4"/>
  <c r="O2154" i="4"/>
  <c r="P2153" i="4"/>
  <c r="O2153" i="4"/>
  <c r="P2152" i="4"/>
  <c r="O2152" i="4"/>
  <c r="P2151" i="4"/>
  <c r="O2151" i="4"/>
  <c r="P2150" i="4"/>
  <c r="O2150" i="4"/>
  <c r="P2149" i="4"/>
  <c r="O2149" i="4"/>
  <c r="P2148" i="4"/>
  <c r="O2148" i="4"/>
  <c r="P2147" i="4"/>
  <c r="O2147" i="4"/>
  <c r="P2146" i="4"/>
  <c r="O2146" i="4"/>
  <c r="P2145" i="4"/>
  <c r="O2145" i="4"/>
  <c r="P2144" i="4"/>
  <c r="O2144" i="4"/>
  <c r="P2143" i="4"/>
  <c r="O2143" i="4"/>
  <c r="P2142" i="4"/>
  <c r="O2142" i="4"/>
  <c r="P2141" i="4"/>
  <c r="O2141" i="4"/>
  <c r="P2140" i="4"/>
  <c r="O2140" i="4"/>
  <c r="P2139" i="4"/>
  <c r="O2139" i="4"/>
  <c r="P2138" i="4"/>
  <c r="O2138" i="4"/>
  <c r="P2137" i="4"/>
  <c r="O2137" i="4"/>
  <c r="P2136" i="4"/>
  <c r="O2136" i="4"/>
  <c r="P2135" i="4"/>
  <c r="O2135" i="4"/>
  <c r="P2134" i="4"/>
  <c r="O2134" i="4"/>
  <c r="P2133" i="4"/>
  <c r="O2133" i="4"/>
  <c r="P2132" i="4"/>
  <c r="O2132" i="4"/>
  <c r="P2131" i="4"/>
  <c r="O2131" i="4"/>
  <c r="P2130" i="4"/>
  <c r="O2130" i="4"/>
  <c r="P2129" i="4"/>
  <c r="O2129" i="4"/>
  <c r="P2128" i="4"/>
  <c r="O2128" i="4"/>
  <c r="P2127" i="4"/>
  <c r="O2127" i="4"/>
  <c r="P2126" i="4"/>
  <c r="O2126" i="4"/>
  <c r="P2125" i="4"/>
  <c r="O2125" i="4"/>
  <c r="P2124" i="4"/>
  <c r="O2124" i="4"/>
  <c r="P2123" i="4"/>
  <c r="O2123" i="4"/>
  <c r="P2122" i="4"/>
  <c r="O2122" i="4"/>
  <c r="P2121" i="4"/>
  <c r="O2121" i="4"/>
  <c r="P2120" i="4"/>
  <c r="O2120" i="4"/>
  <c r="P2119" i="4"/>
  <c r="O2119" i="4"/>
  <c r="P2118" i="4"/>
  <c r="O2118" i="4"/>
  <c r="P2117" i="4"/>
  <c r="O2117" i="4"/>
  <c r="P2116" i="4"/>
  <c r="O2116" i="4"/>
  <c r="P2115" i="4"/>
  <c r="O2115" i="4"/>
  <c r="P2114" i="4"/>
  <c r="O2114" i="4"/>
  <c r="P2113" i="4"/>
  <c r="O2113" i="4"/>
  <c r="P2112" i="4"/>
  <c r="O2112" i="4"/>
  <c r="P2111" i="4"/>
  <c r="O2111" i="4"/>
  <c r="P2110" i="4"/>
  <c r="O2110" i="4"/>
  <c r="P2109" i="4"/>
  <c r="O2109" i="4"/>
  <c r="P2108" i="4"/>
  <c r="O2108" i="4"/>
  <c r="P2107" i="4"/>
  <c r="O2107" i="4"/>
  <c r="P2106" i="4"/>
  <c r="O2106" i="4"/>
  <c r="P2105" i="4"/>
  <c r="O2105" i="4"/>
  <c r="P2104" i="4"/>
  <c r="O2104" i="4"/>
  <c r="P2103" i="4"/>
  <c r="O2103" i="4"/>
  <c r="P2102" i="4"/>
  <c r="O2102" i="4"/>
  <c r="P2101" i="4"/>
  <c r="O2101" i="4"/>
  <c r="P2100" i="4"/>
  <c r="O2100" i="4"/>
  <c r="P2099" i="4"/>
  <c r="O2099" i="4"/>
  <c r="P2098" i="4"/>
  <c r="O2098" i="4"/>
  <c r="P2097" i="4"/>
  <c r="O2097" i="4"/>
  <c r="P2096" i="4"/>
  <c r="O2096" i="4"/>
  <c r="P2095" i="4"/>
  <c r="O2095" i="4"/>
  <c r="P2094" i="4"/>
  <c r="O2094" i="4"/>
  <c r="P2093" i="4"/>
  <c r="O2093" i="4"/>
  <c r="P2092" i="4"/>
  <c r="O2092" i="4"/>
  <c r="P2091" i="4"/>
  <c r="O2091" i="4"/>
  <c r="P2090" i="4"/>
  <c r="O2090" i="4"/>
  <c r="P2089" i="4"/>
  <c r="O2089" i="4"/>
  <c r="P2088" i="4"/>
  <c r="O2088" i="4"/>
  <c r="P2087" i="4"/>
  <c r="O2087" i="4"/>
  <c r="P2086" i="4"/>
  <c r="O2086" i="4"/>
  <c r="P2085" i="4"/>
  <c r="O2085" i="4"/>
  <c r="P2084" i="4"/>
  <c r="O2084" i="4"/>
  <c r="P2083" i="4"/>
  <c r="O2083" i="4"/>
  <c r="P2082" i="4"/>
  <c r="O2082" i="4"/>
  <c r="P2081" i="4"/>
  <c r="O2081" i="4"/>
  <c r="P2080" i="4"/>
  <c r="O2080" i="4"/>
  <c r="P2079" i="4"/>
  <c r="O2079" i="4"/>
  <c r="P2078" i="4"/>
  <c r="O2078" i="4"/>
  <c r="P2077" i="4"/>
  <c r="O2077" i="4"/>
  <c r="P2076" i="4"/>
  <c r="O2076" i="4"/>
  <c r="P2075" i="4"/>
  <c r="O2075" i="4"/>
  <c r="P2074" i="4"/>
  <c r="O2074" i="4"/>
  <c r="P2073" i="4"/>
  <c r="O2073" i="4"/>
  <c r="P2072" i="4"/>
  <c r="O2072" i="4"/>
  <c r="P2071" i="4"/>
  <c r="O2071" i="4"/>
  <c r="P2070" i="4"/>
  <c r="O2070" i="4"/>
  <c r="P2069" i="4"/>
  <c r="O2069" i="4"/>
  <c r="P2068" i="4"/>
  <c r="O2068" i="4"/>
  <c r="P2067" i="4"/>
  <c r="O2067" i="4"/>
  <c r="P2066" i="4"/>
  <c r="O2066" i="4"/>
  <c r="P2065" i="4"/>
  <c r="O2065" i="4"/>
  <c r="P2064" i="4"/>
  <c r="O2064" i="4"/>
  <c r="P2063" i="4"/>
  <c r="O2063" i="4"/>
  <c r="P2062" i="4"/>
  <c r="O2062" i="4"/>
  <c r="P2061" i="4"/>
  <c r="O2061" i="4"/>
  <c r="P2060" i="4"/>
  <c r="O2060" i="4"/>
  <c r="P2059" i="4"/>
  <c r="O2059" i="4"/>
  <c r="P2058" i="4"/>
  <c r="O2058" i="4"/>
  <c r="P2057" i="4"/>
  <c r="O2057" i="4"/>
  <c r="P2056" i="4"/>
  <c r="O2056" i="4"/>
  <c r="P2055" i="4"/>
  <c r="O2055" i="4"/>
  <c r="P2054" i="4"/>
  <c r="O2054" i="4"/>
  <c r="P2053" i="4"/>
  <c r="O2053" i="4"/>
  <c r="P2052" i="4"/>
  <c r="O2052" i="4"/>
  <c r="P2051" i="4"/>
  <c r="O2051" i="4"/>
  <c r="P2050" i="4"/>
  <c r="O2050" i="4"/>
  <c r="P2049" i="4"/>
  <c r="O2049" i="4"/>
  <c r="P2048" i="4"/>
  <c r="O2048" i="4"/>
  <c r="P2047" i="4"/>
  <c r="O2047" i="4"/>
  <c r="P2046" i="4"/>
  <c r="O2046" i="4"/>
  <c r="P2045" i="4"/>
  <c r="O2045" i="4"/>
  <c r="P2044" i="4"/>
  <c r="O2044" i="4"/>
  <c r="P2043" i="4"/>
  <c r="O2043" i="4"/>
  <c r="P2042" i="4"/>
  <c r="O2042" i="4"/>
  <c r="P2041" i="4"/>
  <c r="O2041" i="4"/>
  <c r="P2040" i="4"/>
  <c r="O2040" i="4"/>
  <c r="P2039" i="4"/>
  <c r="O2039" i="4"/>
  <c r="P2038" i="4"/>
  <c r="O2038" i="4"/>
  <c r="P2037" i="4"/>
  <c r="O2037" i="4"/>
  <c r="P2036" i="4"/>
  <c r="O2036" i="4"/>
  <c r="P2035" i="4"/>
  <c r="O2035" i="4"/>
  <c r="P2034" i="4"/>
  <c r="O2034" i="4"/>
  <c r="P2033" i="4"/>
  <c r="O2033" i="4"/>
  <c r="P2032" i="4"/>
  <c r="O2032" i="4"/>
  <c r="P2031" i="4"/>
  <c r="O2031" i="4"/>
  <c r="P2030" i="4"/>
  <c r="O2030" i="4"/>
  <c r="P2029" i="4"/>
  <c r="O2029" i="4"/>
  <c r="P2028" i="4"/>
  <c r="O2028" i="4"/>
  <c r="P2027" i="4"/>
  <c r="O2027" i="4"/>
  <c r="P2026" i="4"/>
  <c r="O2026" i="4"/>
  <c r="P2025" i="4"/>
  <c r="O2025" i="4"/>
  <c r="P2024" i="4"/>
  <c r="O2024" i="4"/>
  <c r="P2023" i="4"/>
  <c r="O2023" i="4"/>
  <c r="P2022" i="4"/>
  <c r="O2022" i="4"/>
  <c r="P2021" i="4"/>
  <c r="O2021" i="4"/>
  <c r="P2020" i="4"/>
  <c r="O2020" i="4"/>
  <c r="P2019" i="4"/>
  <c r="O2019" i="4"/>
  <c r="P2018" i="4"/>
  <c r="O2018" i="4"/>
  <c r="P2017" i="4"/>
  <c r="O2017" i="4"/>
  <c r="P2016" i="4"/>
  <c r="O2016" i="4"/>
  <c r="P2015" i="4"/>
  <c r="O2015" i="4"/>
  <c r="P2014" i="4"/>
  <c r="O2014" i="4"/>
  <c r="P2013" i="4"/>
  <c r="O2013" i="4"/>
  <c r="P2012" i="4"/>
  <c r="O2012" i="4"/>
  <c r="P2011" i="4"/>
  <c r="O2011" i="4"/>
  <c r="P2010" i="4"/>
  <c r="O2010" i="4"/>
  <c r="P2009" i="4"/>
  <c r="O2009" i="4"/>
  <c r="P2008" i="4"/>
  <c r="O2008" i="4"/>
  <c r="P2007" i="4"/>
  <c r="O2007" i="4"/>
  <c r="P2006" i="4"/>
  <c r="O2006" i="4"/>
  <c r="P2005" i="4"/>
  <c r="O2005" i="4"/>
  <c r="P2004" i="4"/>
  <c r="O2004" i="4"/>
  <c r="P2003" i="4"/>
  <c r="O2003" i="4"/>
  <c r="P2002" i="4"/>
  <c r="O2002" i="4"/>
  <c r="P2001" i="4"/>
  <c r="O2001" i="4"/>
  <c r="P2000" i="4"/>
  <c r="O2000" i="4"/>
  <c r="P1999" i="4"/>
  <c r="O1999" i="4"/>
  <c r="P1998" i="4"/>
  <c r="O1998" i="4"/>
  <c r="P1997" i="4"/>
  <c r="O1997" i="4"/>
  <c r="P1996" i="4"/>
  <c r="O1996" i="4"/>
  <c r="P1995" i="4"/>
  <c r="O1995" i="4"/>
  <c r="P1994" i="4"/>
  <c r="O1994" i="4"/>
  <c r="P1993" i="4"/>
  <c r="O1993" i="4"/>
  <c r="P1992" i="4"/>
  <c r="O1992" i="4"/>
  <c r="P1991" i="4"/>
  <c r="O1991" i="4"/>
  <c r="P1990" i="4"/>
  <c r="O1990" i="4"/>
  <c r="P1989" i="4"/>
  <c r="O1989" i="4"/>
  <c r="P1988" i="4"/>
  <c r="O1988" i="4"/>
  <c r="P1987" i="4"/>
  <c r="O1987" i="4"/>
  <c r="P1986" i="4"/>
  <c r="O1986" i="4"/>
  <c r="P1985" i="4"/>
  <c r="O1985" i="4"/>
  <c r="P1984" i="4"/>
  <c r="O1984" i="4"/>
  <c r="P1983" i="4"/>
  <c r="O1983" i="4"/>
  <c r="P1982" i="4"/>
  <c r="O1982" i="4"/>
  <c r="P1981" i="4"/>
  <c r="O1981" i="4"/>
  <c r="P1980" i="4"/>
  <c r="O1980" i="4"/>
  <c r="P1979" i="4"/>
  <c r="O1979" i="4"/>
  <c r="P1978" i="4"/>
  <c r="O1978" i="4"/>
  <c r="P1977" i="4"/>
  <c r="O1977" i="4"/>
  <c r="P1976" i="4"/>
  <c r="O1976" i="4"/>
  <c r="P1975" i="4"/>
  <c r="O1975" i="4"/>
  <c r="P1974" i="4"/>
  <c r="O1974" i="4"/>
  <c r="P1973" i="4"/>
  <c r="O1973" i="4"/>
  <c r="P1972" i="4"/>
  <c r="O1972" i="4"/>
  <c r="P1971" i="4"/>
  <c r="O1971" i="4"/>
  <c r="P1970" i="4"/>
  <c r="O1970" i="4"/>
  <c r="P1969" i="4"/>
  <c r="O1969" i="4"/>
  <c r="P1968" i="4"/>
  <c r="O1968" i="4"/>
  <c r="P1967" i="4"/>
  <c r="O1967" i="4"/>
  <c r="P1966" i="4"/>
  <c r="O1966" i="4"/>
  <c r="P1965" i="4"/>
  <c r="O1965" i="4"/>
  <c r="P1964" i="4"/>
  <c r="O1964" i="4"/>
  <c r="P1963" i="4"/>
  <c r="O1963" i="4"/>
  <c r="P1962" i="4"/>
  <c r="O1962" i="4"/>
  <c r="P1961" i="4"/>
  <c r="O1961" i="4"/>
  <c r="P1960" i="4"/>
  <c r="O1960" i="4"/>
  <c r="P1959" i="4"/>
  <c r="O1959" i="4"/>
  <c r="P1958" i="4"/>
  <c r="O1958" i="4"/>
  <c r="P1957" i="4"/>
  <c r="O1957" i="4"/>
  <c r="P1956" i="4"/>
  <c r="O1956" i="4"/>
  <c r="P1955" i="4"/>
  <c r="O1955" i="4"/>
  <c r="P1954" i="4"/>
  <c r="O1954" i="4"/>
  <c r="P1953" i="4"/>
  <c r="O1953" i="4"/>
  <c r="P1952" i="4"/>
  <c r="O1952" i="4"/>
  <c r="P1951" i="4"/>
  <c r="O1951" i="4"/>
  <c r="P1950" i="4"/>
  <c r="O1950" i="4"/>
  <c r="P1949" i="4"/>
  <c r="O1949" i="4"/>
  <c r="P1948" i="4"/>
  <c r="O1948" i="4"/>
  <c r="P1947" i="4"/>
  <c r="O1947" i="4"/>
  <c r="P1946" i="4"/>
  <c r="O1946" i="4"/>
  <c r="P1945" i="4"/>
  <c r="O1945" i="4"/>
  <c r="P1944" i="4"/>
  <c r="O1944" i="4"/>
  <c r="P1943" i="4"/>
  <c r="O1943" i="4"/>
  <c r="P1942" i="4"/>
  <c r="O1942" i="4"/>
  <c r="P1941" i="4"/>
  <c r="O1941" i="4"/>
  <c r="P1940" i="4"/>
  <c r="O1940" i="4"/>
  <c r="P1939" i="4"/>
  <c r="O1939" i="4"/>
  <c r="P1938" i="4"/>
  <c r="O1938" i="4"/>
  <c r="P1937" i="4"/>
  <c r="O1937" i="4"/>
  <c r="P1936" i="4"/>
  <c r="O1936" i="4"/>
  <c r="P1935" i="4"/>
  <c r="O1935" i="4"/>
  <c r="P1934" i="4"/>
  <c r="O1934" i="4"/>
  <c r="P1933" i="4"/>
  <c r="O1933" i="4"/>
  <c r="P1932" i="4"/>
  <c r="O1932" i="4"/>
  <c r="P1931" i="4"/>
  <c r="O1931" i="4"/>
  <c r="P1930" i="4"/>
  <c r="O1930" i="4"/>
  <c r="P1929" i="4"/>
  <c r="O1929" i="4"/>
  <c r="P1928" i="4"/>
  <c r="O1928" i="4"/>
  <c r="P1927" i="4"/>
  <c r="O1927" i="4"/>
  <c r="P1926" i="4"/>
  <c r="O1926" i="4"/>
  <c r="P1925" i="4"/>
  <c r="O1925" i="4"/>
  <c r="P1924" i="4"/>
  <c r="O1924" i="4"/>
  <c r="P1923" i="4"/>
  <c r="O1923" i="4"/>
  <c r="P1922" i="4"/>
  <c r="O1922" i="4"/>
  <c r="P1921" i="4"/>
  <c r="O1921" i="4"/>
  <c r="P1920" i="4"/>
  <c r="O1920" i="4"/>
  <c r="P1919" i="4"/>
  <c r="O1919" i="4"/>
  <c r="P1918" i="4"/>
  <c r="O1918" i="4"/>
  <c r="P1917" i="4"/>
  <c r="O1917" i="4"/>
  <c r="P1916" i="4"/>
  <c r="O1916" i="4"/>
  <c r="P1915" i="4"/>
  <c r="O1915" i="4"/>
  <c r="P1914" i="4"/>
  <c r="O1914" i="4"/>
  <c r="P1913" i="4"/>
  <c r="O1913" i="4"/>
  <c r="P1912" i="4"/>
  <c r="O1912" i="4"/>
  <c r="P1911" i="4"/>
  <c r="O1911" i="4"/>
  <c r="P1910" i="4"/>
  <c r="O1910" i="4"/>
  <c r="P1909" i="4"/>
  <c r="O1909" i="4"/>
  <c r="P1908" i="4"/>
  <c r="O1908" i="4"/>
  <c r="P1907" i="4"/>
  <c r="O1907" i="4"/>
  <c r="P1906" i="4"/>
  <c r="O1906" i="4"/>
  <c r="P1905" i="4"/>
  <c r="O1905" i="4"/>
  <c r="P1904" i="4"/>
  <c r="O1904" i="4"/>
  <c r="P1903" i="4"/>
  <c r="O1903" i="4"/>
  <c r="P1902" i="4"/>
  <c r="O1902" i="4"/>
  <c r="P1901" i="4"/>
  <c r="O1901" i="4"/>
  <c r="P1900" i="4"/>
  <c r="O1900" i="4"/>
  <c r="P1899" i="4"/>
  <c r="O1899" i="4"/>
  <c r="P1898" i="4"/>
  <c r="O1898" i="4"/>
  <c r="P1897" i="4"/>
  <c r="O1897" i="4"/>
  <c r="P1896" i="4"/>
  <c r="O1896" i="4"/>
  <c r="P1895" i="4"/>
  <c r="O1895" i="4"/>
  <c r="P1894" i="4"/>
  <c r="O1894" i="4"/>
  <c r="P1893" i="4"/>
  <c r="O1893" i="4"/>
  <c r="P1892" i="4"/>
  <c r="O1892" i="4"/>
  <c r="P1891" i="4"/>
  <c r="O1891" i="4"/>
  <c r="P1890" i="4"/>
  <c r="O1890" i="4"/>
  <c r="P1889" i="4"/>
  <c r="O1889" i="4"/>
  <c r="P1888" i="4"/>
  <c r="O1888" i="4"/>
  <c r="P1887" i="4"/>
  <c r="O1887" i="4"/>
  <c r="P1886" i="4"/>
  <c r="O1886" i="4"/>
  <c r="P1885" i="4"/>
  <c r="O1885" i="4"/>
  <c r="P1884" i="4"/>
  <c r="O1884" i="4"/>
  <c r="P1883" i="4"/>
  <c r="O1883" i="4"/>
  <c r="P1882" i="4"/>
  <c r="O1882" i="4"/>
  <c r="P1881" i="4"/>
  <c r="O1881" i="4"/>
  <c r="P1880" i="4"/>
  <c r="O1880" i="4"/>
  <c r="P1879" i="4"/>
  <c r="O1879" i="4"/>
  <c r="P1878" i="4"/>
  <c r="O1878" i="4"/>
  <c r="P1877" i="4"/>
  <c r="O1877" i="4"/>
  <c r="P1876" i="4"/>
  <c r="O1876" i="4"/>
  <c r="P1875" i="4"/>
  <c r="O1875" i="4"/>
  <c r="P1874" i="4"/>
  <c r="O1874" i="4"/>
  <c r="P1873" i="4"/>
  <c r="O1873" i="4"/>
  <c r="P1872" i="4"/>
  <c r="O1872" i="4"/>
  <c r="P1871" i="4"/>
  <c r="O1871" i="4"/>
  <c r="P1870" i="4"/>
  <c r="O1870" i="4"/>
  <c r="P1869" i="4"/>
  <c r="O1869" i="4"/>
  <c r="P1868" i="4"/>
  <c r="O1868" i="4"/>
  <c r="P1867" i="4"/>
  <c r="O1867" i="4"/>
  <c r="P1866" i="4"/>
  <c r="O1866" i="4"/>
  <c r="P1865" i="4"/>
  <c r="O1865" i="4"/>
  <c r="P1864" i="4"/>
  <c r="O1864" i="4"/>
  <c r="P1863" i="4"/>
  <c r="O1863" i="4"/>
  <c r="P1862" i="4"/>
  <c r="O1862" i="4"/>
  <c r="P1861" i="4"/>
  <c r="O1861" i="4"/>
  <c r="P1860" i="4"/>
  <c r="O1860" i="4"/>
  <c r="P1859" i="4"/>
  <c r="O1859" i="4"/>
  <c r="P1858" i="4"/>
  <c r="O1858" i="4"/>
  <c r="P1857" i="4"/>
  <c r="O1857" i="4"/>
  <c r="P1856" i="4"/>
  <c r="O1856" i="4"/>
  <c r="P1855" i="4"/>
  <c r="O1855" i="4"/>
  <c r="P1854" i="4"/>
  <c r="O1854" i="4"/>
  <c r="P1853" i="4"/>
  <c r="O1853" i="4"/>
  <c r="P1852" i="4"/>
  <c r="O1852" i="4"/>
  <c r="P1851" i="4"/>
  <c r="O1851" i="4"/>
  <c r="P1850" i="4"/>
  <c r="O1850" i="4"/>
  <c r="P1849" i="4"/>
  <c r="O1849" i="4"/>
  <c r="P1848" i="4"/>
  <c r="O1848" i="4"/>
  <c r="P1847" i="4"/>
  <c r="O1847" i="4"/>
  <c r="P1846" i="4"/>
  <c r="O1846" i="4"/>
  <c r="P1845" i="4"/>
  <c r="O1845" i="4"/>
  <c r="P1844" i="4"/>
  <c r="O1844" i="4"/>
  <c r="P1843" i="4"/>
  <c r="O1843" i="4"/>
  <c r="P1842" i="4"/>
  <c r="O1842" i="4"/>
  <c r="P1841" i="4"/>
  <c r="O1841" i="4"/>
  <c r="P1840" i="4"/>
  <c r="O1840" i="4"/>
  <c r="P1839" i="4"/>
  <c r="O1839" i="4"/>
  <c r="P1838" i="4"/>
  <c r="O1838" i="4"/>
  <c r="P1837" i="4"/>
  <c r="O1837" i="4"/>
  <c r="P1836" i="4"/>
  <c r="O1836" i="4"/>
  <c r="P1835" i="4"/>
  <c r="O1835" i="4"/>
  <c r="P1834" i="4"/>
  <c r="O1834" i="4"/>
  <c r="P1833" i="4"/>
  <c r="O1833" i="4"/>
  <c r="P1832" i="4"/>
  <c r="O1832" i="4"/>
  <c r="P1831" i="4"/>
  <c r="O1831" i="4"/>
  <c r="P1830" i="4"/>
  <c r="O1830" i="4"/>
  <c r="P1829" i="4"/>
  <c r="O1829" i="4"/>
  <c r="P1828" i="4"/>
  <c r="O1828" i="4"/>
  <c r="P1827" i="4"/>
  <c r="O1827" i="4"/>
  <c r="P1826" i="4"/>
  <c r="O1826" i="4"/>
  <c r="P1825" i="4"/>
  <c r="O1825" i="4"/>
  <c r="P1824" i="4"/>
  <c r="O1824" i="4"/>
  <c r="P1823" i="4"/>
  <c r="O1823" i="4"/>
  <c r="P1822" i="4"/>
  <c r="O1822" i="4"/>
  <c r="P1821" i="4"/>
  <c r="O1821" i="4"/>
  <c r="P1820" i="4"/>
  <c r="O1820" i="4"/>
  <c r="P1819" i="4"/>
  <c r="O1819" i="4"/>
  <c r="P1818" i="4"/>
  <c r="O1818" i="4"/>
  <c r="P1817" i="4"/>
  <c r="O1817" i="4"/>
  <c r="P1816" i="4"/>
  <c r="O1816" i="4"/>
  <c r="P1815" i="4"/>
  <c r="O1815" i="4"/>
  <c r="P1814" i="4"/>
  <c r="O1814" i="4"/>
  <c r="P1813" i="4"/>
  <c r="O1813" i="4"/>
  <c r="P1812" i="4"/>
  <c r="O1812" i="4"/>
  <c r="P1811" i="4"/>
  <c r="O1811" i="4"/>
  <c r="P1810" i="4"/>
  <c r="O1810" i="4"/>
  <c r="P1809" i="4"/>
  <c r="O1809" i="4"/>
  <c r="P1808" i="4"/>
  <c r="O1808" i="4"/>
  <c r="P1807" i="4"/>
  <c r="O1807" i="4"/>
  <c r="P1806" i="4"/>
  <c r="O1806" i="4"/>
  <c r="P1805" i="4"/>
  <c r="O1805" i="4"/>
  <c r="P1804" i="4"/>
  <c r="O1804" i="4"/>
  <c r="P1803" i="4"/>
  <c r="O1803" i="4"/>
  <c r="P1802" i="4"/>
  <c r="O1802" i="4"/>
  <c r="P1801" i="4"/>
  <c r="O1801" i="4"/>
  <c r="P1800" i="4"/>
  <c r="O1800" i="4"/>
  <c r="P1799" i="4"/>
  <c r="O1799" i="4"/>
  <c r="P1798" i="4"/>
  <c r="O1798" i="4"/>
  <c r="P1797" i="4"/>
  <c r="O1797" i="4"/>
  <c r="P1796" i="4"/>
  <c r="O1796" i="4"/>
  <c r="P1795" i="4"/>
  <c r="O1795" i="4"/>
  <c r="P1794" i="4"/>
  <c r="O1794" i="4"/>
  <c r="P1793" i="4"/>
  <c r="O1793" i="4"/>
  <c r="P1792" i="4"/>
  <c r="O1792" i="4"/>
  <c r="P1791" i="4"/>
  <c r="O1791" i="4"/>
  <c r="P1790" i="4"/>
  <c r="O1790" i="4"/>
  <c r="P1789" i="4"/>
  <c r="O1789" i="4"/>
  <c r="P1788" i="4"/>
  <c r="O1788" i="4"/>
  <c r="P1787" i="4"/>
  <c r="O1787" i="4"/>
  <c r="P1786" i="4"/>
  <c r="O1786" i="4"/>
  <c r="P1785" i="4"/>
  <c r="O1785" i="4"/>
  <c r="P1784" i="4"/>
  <c r="O1784" i="4"/>
  <c r="P1783" i="4"/>
  <c r="O1783" i="4"/>
  <c r="P1782" i="4"/>
  <c r="O1782" i="4"/>
  <c r="P1781" i="4"/>
  <c r="O1781" i="4"/>
  <c r="P1780" i="4"/>
  <c r="O1780" i="4"/>
  <c r="P1779" i="4"/>
  <c r="O1779" i="4"/>
  <c r="P1778" i="4"/>
  <c r="O1778" i="4"/>
  <c r="P1777" i="4"/>
  <c r="O1777" i="4"/>
  <c r="P1776" i="4"/>
  <c r="O1776" i="4"/>
  <c r="P1775" i="4"/>
  <c r="O1775" i="4"/>
  <c r="P1774" i="4"/>
  <c r="O1774" i="4"/>
  <c r="P1773" i="4"/>
  <c r="O1773" i="4"/>
  <c r="P1772" i="4"/>
  <c r="O1772" i="4"/>
  <c r="P1771" i="4"/>
  <c r="O1771" i="4"/>
  <c r="P1770" i="4"/>
  <c r="O1770" i="4"/>
  <c r="P1769" i="4"/>
  <c r="O1769" i="4"/>
  <c r="P1768" i="4"/>
  <c r="O1768" i="4"/>
  <c r="P1767" i="4"/>
  <c r="O1767" i="4"/>
  <c r="P1766" i="4"/>
  <c r="O1766" i="4"/>
  <c r="P1765" i="4"/>
  <c r="O1765" i="4"/>
  <c r="P1764" i="4"/>
  <c r="O1764" i="4"/>
  <c r="P1763" i="4"/>
  <c r="O1763" i="4"/>
  <c r="P1762" i="4"/>
  <c r="O1762" i="4"/>
  <c r="P1761" i="4"/>
  <c r="O1761" i="4"/>
  <c r="P1760" i="4"/>
  <c r="O1760" i="4"/>
  <c r="P1759" i="4"/>
  <c r="O1759" i="4"/>
  <c r="P1758" i="4"/>
  <c r="O1758" i="4"/>
  <c r="P1757" i="4"/>
  <c r="O1757" i="4"/>
  <c r="P1756" i="4"/>
  <c r="O1756" i="4"/>
  <c r="P1755" i="4"/>
  <c r="O1755" i="4"/>
  <c r="P1754" i="4"/>
  <c r="O1754" i="4"/>
  <c r="P1753" i="4"/>
  <c r="O1753" i="4"/>
  <c r="P1752" i="4"/>
  <c r="O1752" i="4"/>
  <c r="P1751" i="4"/>
  <c r="O1751" i="4"/>
  <c r="P1750" i="4"/>
  <c r="O1750" i="4"/>
  <c r="P1749" i="4"/>
  <c r="O1749" i="4"/>
  <c r="P1748" i="4"/>
  <c r="O1748" i="4"/>
  <c r="P1747" i="4"/>
  <c r="O1747" i="4"/>
  <c r="P1746" i="4"/>
  <c r="O1746" i="4"/>
  <c r="P1745" i="4"/>
  <c r="O1745" i="4"/>
  <c r="P1744" i="4"/>
  <c r="O1744" i="4"/>
  <c r="P1743" i="4"/>
  <c r="O1743" i="4"/>
  <c r="P1742" i="4"/>
  <c r="O1742" i="4"/>
  <c r="P1741" i="4"/>
  <c r="O1741" i="4"/>
  <c r="P1740" i="4"/>
  <c r="O1740" i="4"/>
  <c r="P1739" i="4"/>
  <c r="O1739" i="4"/>
  <c r="P1738" i="4"/>
  <c r="O1738" i="4"/>
  <c r="P1737" i="4"/>
  <c r="O1737" i="4"/>
  <c r="P1736" i="4"/>
  <c r="O1736" i="4"/>
  <c r="P1735" i="4"/>
  <c r="O1735" i="4"/>
  <c r="P1734" i="4"/>
  <c r="O1734" i="4"/>
  <c r="P1733" i="4"/>
  <c r="O1733" i="4"/>
  <c r="P1732" i="4"/>
  <c r="O1732" i="4"/>
  <c r="P1731" i="4"/>
  <c r="O1731" i="4"/>
  <c r="P1730" i="4"/>
  <c r="O1730" i="4"/>
  <c r="P1729" i="4"/>
  <c r="O1729" i="4"/>
  <c r="P1728" i="4"/>
  <c r="O1728" i="4"/>
  <c r="P1727" i="4"/>
  <c r="O1727" i="4"/>
  <c r="P1726" i="4"/>
  <c r="O1726" i="4"/>
  <c r="P1725" i="4"/>
  <c r="O1725" i="4"/>
  <c r="P1724" i="4"/>
  <c r="O1724" i="4"/>
  <c r="P1723" i="4"/>
  <c r="O1723" i="4"/>
  <c r="P1722" i="4"/>
  <c r="O1722" i="4"/>
  <c r="P1721" i="4"/>
  <c r="O1721" i="4"/>
  <c r="P1720" i="4"/>
  <c r="O1720" i="4"/>
  <c r="P1719" i="4"/>
  <c r="O1719" i="4"/>
  <c r="P1718" i="4"/>
  <c r="O1718" i="4"/>
  <c r="P1717" i="4"/>
  <c r="O1717" i="4"/>
  <c r="P1716" i="4"/>
  <c r="O1716" i="4"/>
  <c r="P1715" i="4"/>
  <c r="O1715" i="4"/>
  <c r="P1714" i="4"/>
  <c r="O1714" i="4"/>
  <c r="P1713" i="4"/>
  <c r="O1713" i="4"/>
  <c r="P1712" i="4"/>
  <c r="O1712" i="4"/>
  <c r="P1711" i="4"/>
  <c r="O1711" i="4"/>
  <c r="P1710" i="4"/>
  <c r="O1710" i="4"/>
  <c r="P1709" i="4"/>
  <c r="O1709" i="4"/>
  <c r="P1708" i="4"/>
  <c r="O1708" i="4"/>
  <c r="P1707" i="4"/>
  <c r="O1707" i="4"/>
  <c r="P1706" i="4"/>
  <c r="O1706" i="4"/>
  <c r="P1705" i="4"/>
  <c r="O1705" i="4"/>
  <c r="P1704" i="4"/>
  <c r="O1704" i="4"/>
  <c r="P1703" i="4"/>
  <c r="O1703" i="4"/>
  <c r="P1702" i="4"/>
  <c r="O1702" i="4"/>
  <c r="P1701" i="4"/>
  <c r="O1701" i="4"/>
  <c r="P1700" i="4"/>
  <c r="O1700" i="4"/>
  <c r="P1699" i="4"/>
  <c r="O1699" i="4"/>
  <c r="P1698" i="4"/>
  <c r="O1698" i="4"/>
  <c r="P1697" i="4"/>
  <c r="O1697" i="4"/>
  <c r="P1696" i="4"/>
  <c r="O1696" i="4"/>
  <c r="P1695" i="4"/>
  <c r="O1695" i="4"/>
  <c r="P1694" i="4"/>
  <c r="O1694" i="4"/>
  <c r="P1693" i="4"/>
  <c r="O1693" i="4"/>
  <c r="P1692" i="4"/>
  <c r="O1692" i="4"/>
  <c r="P1691" i="4"/>
  <c r="O1691" i="4"/>
  <c r="P1690" i="4"/>
  <c r="O1690" i="4"/>
  <c r="P1689" i="4"/>
  <c r="O1689" i="4"/>
  <c r="P1688" i="4"/>
  <c r="O1688" i="4"/>
  <c r="P1687" i="4"/>
  <c r="O1687" i="4"/>
  <c r="P1686" i="4"/>
  <c r="O1686" i="4"/>
  <c r="P1685" i="4"/>
  <c r="O1685" i="4"/>
  <c r="P1684" i="4"/>
  <c r="O1684" i="4"/>
  <c r="P1683" i="4"/>
  <c r="O1683" i="4"/>
  <c r="P1682" i="4"/>
  <c r="O1682" i="4"/>
  <c r="P1681" i="4"/>
  <c r="O1681" i="4"/>
  <c r="P1680" i="4"/>
  <c r="O1680" i="4"/>
  <c r="P1679" i="4"/>
  <c r="O1679" i="4"/>
  <c r="P1678" i="4"/>
  <c r="O1678" i="4"/>
  <c r="P1677" i="4"/>
  <c r="O1677" i="4"/>
  <c r="P1676" i="4"/>
  <c r="O1676" i="4"/>
  <c r="P1675" i="4"/>
  <c r="O1675" i="4"/>
  <c r="P1674" i="4"/>
  <c r="O1674" i="4"/>
  <c r="P1673" i="4"/>
  <c r="O1673" i="4"/>
  <c r="P1672" i="4"/>
  <c r="O1672" i="4"/>
  <c r="P1671" i="4"/>
  <c r="O1671" i="4"/>
  <c r="P1670" i="4"/>
  <c r="O1670" i="4"/>
  <c r="P1669" i="4"/>
  <c r="O1669" i="4"/>
  <c r="P1668" i="4"/>
  <c r="O1668" i="4"/>
  <c r="P1667" i="4"/>
  <c r="O1667" i="4"/>
  <c r="P1666" i="4"/>
  <c r="O1666" i="4"/>
  <c r="P1665" i="4"/>
  <c r="O1665" i="4"/>
  <c r="P1664" i="4"/>
  <c r="O1664" i="4"/>
  <c r="P1663" i="4"/>
  <c r="O1663" i="4"/>
  <c r="P1662" i="4"/>
  <c r="O1662" i="4"/>
  <c r="P1661" i="4"/>
  <c r="O1661" i="4"/>
  <c r="P1660" i="4"/>
  <c r="O1660" i="4"/>
  <c r="P1659" i="4"/>
  <c r="O1659" i="4"/>
  <c r="P1658" i="4"/>
  <c r="O1658" i="4"/>
  <c r="P1657" i="4"/>
  <c r="O1657" i="4"/>
  <c r="P1656" i="4"/>
  <c r="O1656" i="4"/>
  <c r="P1655" i="4"/>
  <c r="O1655" i="4"/>
  <c r="P1654" i="4"/>
  <c r="O1654" i="4"/>
  <c r="P1653" i="4"/>
  <c r="O1653" i="4"/>
  <c r="P1652" i="4"/>
  <c r="O1652" i="4"/>
  <c r="P1651" i="4"/>
  <c r="O1651" i="4"/>
  <c r="P1650" i="4"/>
  <c r="O1650" i="4"/>
  <c r="P1649" i="4"/>
  <c r="O1649" i="4"/>
  <c r="P1648" i="4"/>
  <c r="O1648" i="4"/>
  <c r="P1647" i="4"/>
  <c r="O1647" i="4"/>
  <c r="P1646" i="4"/>
  <c r="O1646" i="4"/>
  <c r="P1645" i="4"/>
  <c r="O1645" i="4"/>
  <c r="P1644" i="4"/>
  <c r="O1644" i="4"/>
  <c r="P1643" i="4"/>
  <c r="O1643" i="4"/>
  <c r="P1642" i="4"/>
  <c r="O1642" i="4"/>
  <c r="P1641" i="4"/>
  <c r="O1641" i="4"/>
  <c r="P1640" i="4"/>
  <c r="O1640" i="4"/>
  <c r="P1639" i="4"/>
  <c r="O1639" i="4"/>
  <c r="P1638" i="4"/>
  <c r="O1638" i="4"/>
  <c r="P1637" i="4"/>
  <c r="O1637" i="4"/>
  <c r="P1636" i="4"/>
  <c r="O1636" i="4"/>
  <c r="P1635" i="4"/>
  <c r="O1635" i="4"/>
  <c r="P1634" i="4"/>
  <c r="O1634" i="4"/>
  <c r="P1633" i="4"/>
  <c r="O1633" i="4"/>
  <c r="P1632" i="4"/>
  <c r="O1632" i="4"/>
  <c r="P1631" i="4"/>
  <c r="O1631" i="4"/>
  <c r="P1630" i="4"/>
  <c r="O1630" i="4"/>
  <c r="P1629" i="4"/>
  <c r="O1629" i="4"/>
  <c r="P1628" i="4"/>
  <c r="O1628" i="4"/>
  <c r="P1627" i="4"/>
  <c r="O1627" i="4"/>
  <c r="P1626" i="4"/>
  <c r="O1626" i="4"/>
  <c r="P1625" i="4"/>
  <c r="O1625" i="4"/>
  <c r="P1624" i="4"/>
  <c r="O1624" i="4"/>
  <c r="P1623" i="4"/>
  <c r="O1623" i="4"/>
  <c r="P1622" i="4"/>
  <c r="O1622" i="4"/>
  <c r="P1621" i="4"/>
  <c r="O1621" i="4"/>
  <c r="P1620" i="4"/>
  <c r="O1620" i="4"/>
  <c r="P1619" i="4"/>
  <c r="O1619" i="4"/>
  <c r="P1618" i="4"/>
  <c r="O1618" i="4"/>
  <c r="P1617" i="4"/>
  <c r="O1617" i="4"/>
  <c r="P1616" i="4"/>
  <c r="O1616" i="4"/>
  <c r="P1615" i="4"/>
  <c r="O1615" i="4"/>
  <c r="P1614" i="4"/>
  <c r="O1614" i="4"/>
  <c r="P1613" i="4"/>
  <c r="O1613" i="4"/>
  <c r="P1612" i="4"/>
  <c r="O1612" i="4"/>
  <c r="P1611" i="4"/>
  <c r="O1611" i="4"/>
  <c r="P1610" i="4"/>
  <c r="O1610" i="4"/>
  <c r="P1609" i="4"/>
  <c r="O1609" i="4"/>
  <c r="P1608" i="4"/>
  <c r="O1608" i="4"/>
  <c r="P1607" i="4"/>
  <c r="O1607" i="4"/>
  <c r="P1606" i="4"/>
  <c r="O1606" i="4"/>
  <c r="P1605" i="4"/>
  <c r="O1605" i="4"/>
  <c r="P1604" i="4"/>
  <c r="O1604" i="4"/>
  <c r="P1603" i="4"/>
  <c r="O1603" i="4"/>
  <c r="P1602" i="4"/>
  <c r="O1602" i="4"/>
  <c r="P1601" i="4"/>
  <c r="O1601" i="4"/>
  <c r="P1600" i="4"/>
  <c r="O1600" i="4"/>
  <c r="P1599" i="4"/>
  <c r="O1599" i="4"/>
  <c r="P1598" i="4"/>
  <c r="O1598" i="4"/>
  <c r="P1597" i="4"/>
  <c r="O1597" i="4"/>
  <c r="P1596" i="4"/>
  <c r="O1596" i="4"/>
  <c r="P1595" i="4"/>
  <c r="O1595" i="4"/>
  <c r="P1594" i="4"/>
  <c r="O1594" i="4"/>
  <c r="P1593" i="4"/>
  <c r="O1593" i="4"/>
  <c r="P1592" i="4"/>
  <c r="O1592" i="4"/>
  <c r="P1591" i="4"/>
  <c r="O1591" i="4"/>
  <c r="P1590" i="4"/>
  <c r="O1590" i="4"/>
  <c r="P1589" i="4"/>
  <c r="O1589" i="4"/>
  <c r="P1588" i="4"/>
  <c r="O1588" i="4"/>
  <c r="P1587" i="4"/>
  <c r="O1587" i="4"/>
  <c r="P1586" i="4"/>
  <c r="O1586" i="4"/>
  <c r="P1585" i="4"/>
  <c r="O1585" i="4"/>
  <c r="P1584" i="4"/>
  <c r="O1584" i="4"/>
  <c r="P1583" i="4"/>
  <c r="O1583" i="4"/>
  <c r="P1582" i="4"/>
  <c r="O1582" i="4"/>
  <c r="P1581" i="4"/>
  <c r="O1581" i="4"/>
  <c r="P1580" i="4"/>
  <c r="O1580" i="4"/>
  <c r="P1579" i="4"/>
  <c r="O1579" i="4"/>
  <c r="P1578" i="4"/>
  <c r="O1578" i="4"/>
  <c r="P1577" i="4"/>
  <c r="O1577" i="4"/>
  <c r="P1576" i="4"/>
  <c r="O1576" i="4"/>
  <c r="P1575" i="4"/>
  <c r="O1575" i="4"/>
  <c r="P1574" i="4"/>
  <c r="O1574" i="4"/>
  <c r="P1573" i="4"/>
  <c r="O1573" i="4"/>
  <c r="P1572" i="4"/>
  <c r="O1572" i="4"/>
  <c r="P1571" i="4"/>
  <c r="O1571" i="4"/>
  <c r="P1570" i="4"/>
  <c r="O1570" i="4"/>
  <c r="P1569" i="4"/>
  <c r="O1569" i="4"/>
  <c r="P1568" i="4"/>
  <c r="O1568" i="4"/>
  <c r="P1567" i="4"/>
  <c r="O1567" i="4"/>
  <c r="P1566" i="4"/>
  <c r="O1566" i="4"/>
  <c r="P1565" i="4"/>
  <c r="O1565" i="4"/>
  <c r="P1564" i="4"/>
  <c r="O1564" i="4"/>
  <c r="P1563" i="4"/>
  <c r="O1563" i="4"/>
  <c r="P1562" i="4"/>
  <c r="O1562" i="4"/>
  <c r="P1561" i="4"/>
  <c r="O1561" i="4"/>
  <c r="P1560" i="4"/>
  <c r="O1560" i="4"/>
  <c r="P1559" i="4"/>
  <c r="O1559" i="4"/>
  <c r="P1558" i="4"/>
  <c r="O1558" i="4"/>
  <c r="P1557" i="4"/>
  <c r="O1557" i="4"/>
  <c r="P1556" i="4"/>
  <c r="O1556" i="4"/>
  <c r="P1555" i="4"/>
  <c r="O1555" i="4"/>
  <c r="P1554" i="4"/>
  <c r="O1554" i="4"/>
  <c r="P1553" i="4"/>
  <c r="O1553" i="4"/>
  <c r="P1552" i="4"/>
  <c r="O1552" i="4"/>
  <c r="P1551" i="4"/>
  <c r="O1551" i="4"/>
  <c r="P1550" i="4"/>
  <c r="O1550" i="4"/>
  <c r="P1549" i="4"/>
  <c r="O1549" i="4"/>
  <c r="P1548" i="4"/>
  <c r="O1548" i="4"/>
  <c r="P1547" i="4"/>
  <c r="O1547" i="4"/>
  <c r="P1546" i="4"/>
  <c r="O1546" i="4"/>
  <c r="P1545" i="4"/>
  <c r="O1545" i="4"/>
  <c r="P1544" i="4"/>
  <c r="O1544" i="4"/>
  <c r="P1543" i="4"/>
  <c r="O1543" i="4"/>
  <c r="P1542" i="4"/>
  <c r="O1542" i="4"/>
  <c r="P1541" i="4"/>
  <c r="O1541" i="4"/>
  <c r="P1540" i="4"/>
  <c r="O1540" i="4"/>
  <c r="P1539" i="4"/>
  <c r="O1539" i="4"/>
  <c r="P1538" i="4"/>
  <c r="O1538" i="4"/>
  <c r="P1537" i="4"/>
  <c r="O1537" i="4"/>
  <c r="P1536" i="4"/>
  <c r="O1536" i="4"/>
  <c r="P1535" i="4"/>
  <c r="O1535" i="4"/>
  <c r="P1534" i="4"/>
  <c r="O1534" i="4"/>
  <c r="P1533" i="4"/>
  <c r="O1533" i="4"/>
  <c r="P1532" i="4"/>
  <c r="O1532" i="4"/>
  <c r="P1531" i="4"/>
  <c r="O1531" i="4"/>
  <c r="P1530" i="4"/>
  <c r="O1530" i="4"/>
  <c r="P1529" i="4"/>
  <c r="O1529" i="4"/>
  <c r="P1528" i="4"/>
  <c r="O1528" i="4"/>
  <c r="P1527" i="4"/>
  <c r="O1527" i="4"/>
  <c r="P1526" i="4"/>
  <c r="O1526" i="4"/>
  <c r="P1525" i="4"/>
  <c r="O1525" i="4"/>
  <c r="P1524" i="4"/>
  <c r="O1524" i="4"/>
  <c r="P1523" i="4"/>
  <c r="O1523" i="4"/>
  <c r="P1522" i="4"/>
  <c r="O1522" i="4"/>
  <c r="P1521" i="4"/>
  <c r="O1521" i="4"/>
  <c r="P1520" i="4"/>
  <c r="O1520" i="4"/>
  <c r="P1519" i="4"/>
  <c r="O1519" i="4"/>
  <c r="P1518" i="4"/>
  <c r="O1518" i="4"/>
  <c r="P1517" i="4"/>
  <c r="O1517" i="4"/>
  <c r="P1516" i="4"/>
  <c r="O1516" i="4"/>
  <c r="P1515" i="4"/>
  <c r="O1515" i="4"/>
  <c r="P1514" i="4"/>
  <c r="O1514" i="4"/>
  <c r="P1513" i="4"/>
  <c r="O1513" i="4"/>
  <c r="P1512" i="4"/>
  <c r="O1512" i="4"/>
  <c r="P1511" i="4"/>
  <c r="O1511" i="4"/>
  <c r="P1510" i="4"/>
  <c r="O1510" i="4"/>
  <c r="P1509" i="4"/>
  <c r="O1509" i="4"/>
  <c r="P1508" i="4"/>
  <c r="O1508" i="4"/>
  <c r="P1507" i="4"/>
  <c r="O1507" i="4"/>
  <c r="P1506" i="4"/>
  <c r="O1506" i="4"/>
  <c r="P1505" i="4"/>
  <c r="O1505" i="4"/>
  <c r="P1504" i="4"/>
  <c r="O1504" i="4"/>
  <c r="P1503" i="4"/>
  <c r="O1503" i="4"/>
  <c r="P1502" i="4"/>
  <c r="O1502" i="4"/>
  <c r="P1501" i="4"/>
  <c r="O1501" i="4"/>
  <c r="P1500" i="4"/>
  <c r="O1500" i="4"/>
  <c r="P1499" i="4"/>
  <c r="O1499" i="4"/>
  <c r="P1498" i="4"/>
  <c r="O1498" i="4"/>
  <c r="P1497" i="4"/>
  <c r="O1497" i="4"/>
  <c r="P1496" i="4"/>
  <c r="O1496" i="4"/>
  <c r="P1495" i="4"/>
  <c r="O1495" i="4"/>
  <c r="P1494" i="4"/>
  <c r="O1494" i="4"/>
  <c r="P1493" i="4"/>
  <c r="O1493" i="4"/>
  <c r="P1492" i="4"/>
  <c r="O1492" i="4"/>
  <c r="P1491" i="4"/>
  <c r="O1491" i="4"/>
  <c r="P1490" i="4"/>
  <c r="O1490" i="4"/>
  <c r="P1489" i="4"/>
  <c r="O1489" i="4"/>
  <c r="P1488" i="4"/>
  <c r="O1488" i="4"/>
  <c r="P1487" i="4"/>
  <c r="O1487" i="4"/>
  <c r="P1486" i="4"/>
  <c r="O1486" i="4"/>
  <c r="P1485" i="4"/>
  <c r="O1485" i="4"/>
  <c r="P1484" i="4"/>
  <c r="O1484" i="4"/>
  <c r="P1483" i="4"/>
  <c r="O1483" i="4"/>
  <c r="P1482" i="4"/>
  <c r="O1482" i="4"/>
  <c r="P1481" i="4"/>
  <c r="O1481" i="4"/>
  <c r="P1480" i="4"/>
  <c r="O1480" i="4"/>
  <c r="P1479" i="4"/>
  <c r="O1479" i="4"/>
  <c r="P1478" i="4"/>
  <c r="O1478" i="4"/>
  <c r="P1477" i="4"/>
  <c r="O1477" i="4"/>
  <c r="P1476" i="4"/>
  <c r="O1476" i="4"/>
  <c r="P1475" i="4"/>
  <c r="O1475" i="4"/>
  <c r="P1474" i="4"/>
  <c r="O1474" i="4"/>
  <c r="P1473" i="4"/>
  <c r="O1473" i="4"/>
  <c r="P1472" i="4"/>
  <c r="O1472" i="4"/>
  <c r="P1471" i="4"/>
  <c r="O1471" i="4"/>
  <c r="P1470" i="4"/>
  <c r="O1470" i="4"/>
  <c r="P1469" i="4"/>
  <c r="O1469" i="4"/>
  <c r="P1468" i="4"/>
  <c r="O1468" i="4"/>
  <c r="P1467" i="4"/>
  <c r="O1467" i="4"/>
  <c r="P1466" i="4"/>
  <c r="O1466" i="4"/>
  <c r="P1465" i="4"/>
  <c r="O1465" i="4"/>
  <c r="P1464" i="4"/>
  <c r="O1464" i="4"/>
  <c r="P1463" i="4"/>
  <c r="O1463" i="4"/>
  <c r="P1462" i="4"/>
  <c r="O1462" i="4"/>
  <c r="P1461" i="4"/>
  <c r="O1461" i="4"/>
  <c r="P1460" i="4"/>
  <c r="O1460" i="4"/>
  <c r="P1459" i="4"/>
  <c r="O1459" i="4"/>
  <c r="P1458" i="4"/>
  <c r="O1458" i="4"/>
  <c r="P1457" i="4"/>
  <c r="O1457" i="4"/>
  <c r="P1456" i="4"/>
  <c r="O1456" i="4"/>
  <c r="P1455" i="4"/>
  <c r="O1455" i="4"/>
  <c r="P1454" i="4"/>
  <c r="O1454" i="4"/>
  <c r="P1453" i="4"/>
  <c r="O1453" i="4"/>
  <c r="P1452" i="4"/>
  <c r="O1452" i="4"/>
  <c r="P1451" i="4"/>
  <c r="O1451" i="4"/>
  <c r="P1450" i="4"/>
  <c r="O1450" i="4"/>
  <c r="P1449" i="4"/>
  <c r="O1449" i="4"/>
  <c r="P1448" i="4"/>
  <c r="O1448" i="4"/>
  <c r="P1447" i="4"/>
  <c r="O1447" i="4"/>
  <c r="P1446" i="4"/>
  <c r="O1446" i="4"/>
  <c r="P1445" i="4"/>
  <c r="O1445" i="4"/>
  <c r="P1444" i="4"/>
  <c r="O1444" i="4"/>
  <c r="P1443" i="4"/>
  <c r="O1443" i="4"/>
  <c r="P1442" i="4"/>
  <c r="O1442" i="4"/>
  <c r="P1441" i="4"/>
  <c r="O1441" i="4"/>
  <c r="P1440" i="4"/>
  <c r="O1440" i="4"/>
  <c r="P1439" i="4"/>
  <c r="O1439" i="4"/>
  <c r="P1438" i="4"/>
  <c r="O1438" i="4"/>
  <c r="P1437" i="4"/>
  <c r="O1437" i="4"/>
  <c r="P1436" i="4"/>
  <c r="O1436" i="4"/>
  <c r="P1435" i="4"/>
  <c r="O1435" i="4"/>
  <c r="P1434" i="4"/>
  <c r="O1434" i="4"/>
  <c r="P1433" i="4"/>
  <c r="O1433" i="4"/>
  <c r="P1432" i="4"/>
  <c r="O1432" i="4"/>
  <c r="P1431" i="4"/>
  <c r="O1431" i="4"/>
  <c r="P1430" i="4"/>
  <c r="O1430" i="4"/>
  <c r="P1429" i="4"/>
  <c r="O1429" i="4"/>
  <c r="P1428" i="4"/>
  <c r="O1428" i="4"/>
  <c r="P1427" i="4"/>
  <c r="O1427" i="4"/>
  <c r="P1426" i="4"/>
  <c r="O1426" i="4"/>
  <c r="P1425" i="4"/>
  <c r="O1425" i="4"/>
  <c r="P1424" i="4"/>
  <c r="O1424" i="4"/>
  <c r="P1423" i="4"/>
  <c r="O1423" i="4"/>
  <c r="P1422" i="4"/>
  <c r="O1422" i="4"/>
  <c r="P1421" i="4"/>
  <c r="O1421" i="4"/>
  <c r="P1420" i="4"/>
  <c r="O1420" i="4"/>
  <c r="P1419" i="4"/>
  <c r="O1419" i="4"/>
  <c r="P1418" i="4"/>
  <c r="O1418" i="4"/>
  <c r="P1417" i="4"/>
  <c r="O1417" i="4"/>
  <c r="P1416" i="4"/>
  <c r="O1416" i="4"/>
  <c r="P1415" i="4"/>
  <c r="O1415" i="4"/>
  <c r="P1414" i="4"/>
  <c r="O1414" i="4"/>
  <c r="P1413" i="4"/>
  <c r="O1413" i="4"/>
  <c r="P1412" i="4"/>
  <c r="O1412" i="4"/>
  <c r="P1411" i="4"/>
  <c r="O1411" i="4"/>
  <c r="P1410" i="4"/>
  <c r="O1410" i="4"/>
  <c r="P1409" i="4"/>
  <c r="O1409" i="4"/>
  <c r="P1408" i="4"/>
  <c r="O1408" i="4"/>
  <c r="P1407" i="4"/>
  <c r="O1407" i="4"/>
  <c r="P1406" i="4"/>
  <c r="O1406" i="4"/>
  <c r="P1405" i="4"/>
  <c r="O1405" i="4"/>
  <c r="P1404" i="4"/>
  <c r="O1404" i="4"/>
  <c r="P1403" i="4"/>
  <c r="O1403" i="4"/>
  <c r="P1402" i="4"/>
  <c r="O1402" i="4"/>
  <c r="P1401" i="4"/>
  <c r="O1401" i="4"/>
  <c r="P1400" i="4"/>
  <c r="O1400" i="4"/>
  <c r="P1399" i="4"/>
  <c r="O1399" i="4"/>
  <c r="P1398" i="4"/>
  <c r="O1398" i="4"/>
  <c r="P1397" i="4"/>
  <c r="O1397" i="4"/>
  <c r="P1396" i="4"/>
  <c r="O1396" i="4"/>
  <c r="P1395" i="4"/>
  <c r="O1395" i="4"/>
  <c r="P1394" i="4"/>
  <c r="O1394" i="4"/>
  <c r="P1393" i="4"/>
  <c r="O1393" i="4"/>
  <c r="P1392" i="4"/>
  <c r="O1392" i="4"/>
  <c r="P1391" i="4"/>
  <c r="O1391" i="4"/>
  <c r="P1390" i="4"/>
  <c r="O1390" i="4"/>
  <c r="P1389" i="4"/>
  <c r="O1389" i="4"/>
  <c r="P1388" i="4"/>
  <c r="O1388" i="4"/>
  <c r="P1387" i="4"/>
  <c r="O1387" i="4"/>
  <c r="P1386" i="4"/>
  <c r="O1386" i="4"/>
  <c r="P1385" i="4"/>
  <c r="O1385" i="4"/>
  <c r="P1384" i="4"/>
  <c r="O1384" i="4"/>
  <c r="P1383" i="4"/>
  <c r="O1383" i="4"/>
  <c r="P1382" i="4"/>
  <c r="O1382" i="4"/>
  <c r="P1381" i="4"/>
  <c r="O1381" i="4"/>
  <c r="P1380" i="4"/>
  <c r="O1380" i="4"/>
  <c r="P1379" i="4"/>
  <c r="O1379" i="4"/>
  <c r="P1378" i="4"/>
  <c r="O1378" i="4"/>
  <c r="P1377" i="4"/>
  <c r="O1377" i="4"/>
  <c r="P1376" i="4"/>
  <c r="O1376" i="4"/>
  <c r="P1375" i="4"/>
  <c r="O1375" i="4"/>
  <c r="P1374" i="4"/>
  <c r="O1374" i="4"/>
  <c r="P1373" i="4"/>
  <c r="O1373" i="4"/>
  <c r="P1372" i="4"/>
  <c r="O1372" i="4"/>
  <c r="P1371" i="4"/>
  <c r="O1371" i="4"/>
  <c r="P1370" i="4"/>
  <c r="O1370" i="4"/>
  <c r="P1369" i="4"/>
  <c r="O1369" i="4"/>
  <c r="P1368" i="4"/>
  <c r="O1368" i="4"/>
  <c r="P1367" i="4"/>
  <c r="O1367" i="4"/>
  <c r="P1366" i="4"/>
  <c r="O1366" i="4"/>
  <c r="P1365" i="4"/>
  <c r="O1365" i="4"/>
  <c r="P1364" i="4"/>
  <c r="O1364" i="4"/>
  <c r="P1363" i="4"/>
  <c r="O1363" i="4"/>
  <c r="P1362" i="4"/>
  <c r="O1362" i="4"/>
  <c r="P1361" i="4"/>
  <c r="O1361" i="4"/>
  <c r="P1360" i="4"/>
  <c r="O1360" i="4"/>
  <c r="P1359" i="4"/>
  <c r="O1359" i="4"/>
  <c r="P1358" i="4"/>
  <c r="O1358" i="4"/>
  <c r="P1357" i="4"/>
  <c r="O1357" i="4"/>
  <c r="P1356" i="4"/>
  <c r="O1356" i="4"/>
  <c r="P1355" i="4"/>
  <c r="O1355" i="4"/>
  <c r="P1354" i="4"/>
  <c r="O1354" i="4"/>
  <c r="P1353" i="4"/>
  <c r="O1353" i="4"/>
  <c r="P1352" i="4"/>
  <c r="O1352" i="4"/>
  <c r="P1351" i="4"/>
  <c r="O1351" i="4"/>
  <c r="P1350" i="4"/>
  <c r="O1350" i="4"/>
  <c r="P1349" i="4"/>
  <c r="O1349" i="4"/>
  <c r="P1348" i="4"/>
  <c r="O1348" i="4"/>
  <c r="P1347" i="4"/>
  <c r="O1347" i="4"/>
  <c r="P1346" i="4"/>
  <c r="O1346" i="4"/>
  <c r="P1345" i="4"/>
  <c r="O1345" i="4"/>
  <c r="P1344" i="4"/>
  <c r="O1344" i="4"/>
  <c r="P1343" i="4"/>
  <c r="O1343" i="4"/>
  <c r="P1342" i="4"/>
  <c r="O1342" i="4"/>
  <c r="P1341" i="4"/>
  <c r="O1341" i="4"/>
  <c r="P1340" i="4"/>
  <c r="O1340" i="4"/>
  <c r="P1339" i="4"/>
  <c r="O1339" i="4"/>
  <c r="P1338" i="4"/>
  <c r="O1338" i="4"/>
  <c r="P1337" i="4"/>
  <c r="O1337" i="4"/>
  <c r="P1336" i="4"/>
  <c r="O1336" i="4"/>
  <c r="P1335" i="4"/>
  <c r="O1335" i="4"/>
  <c r="P1334" i="4"/>
  <c r="O1334" i="4"/>
  <c r="P1333" i="4"/>
  <c r="O1333" i="4"/>
  <c r="P1332" i="4"/>
  <c r="O1332" i="4"/>
  <c r="P1331" i="4"/>
  <c r="O1331" i="4"/>
  <c r="P1330" i="4"/>
  <c r="O1330" i="4"/>
  <c r="P1329" i="4"/>
  <c r="O1329" i="4"/>
  <c r="P1328" i="4"/>
  <c r="O1328" i="4"/>
  <c r="P1327" i="4"/>
  <c r="O1327" i="4"/>
  <c r="P1326" i="4"/>
  <c r="O1326" i="4"/>
  <c r="P1325" i="4"/>
  <c r="O1325" i="4"/>
  <c r="P1324" i="4"/>
  <c r="O1324" i="4"/>
  <c r="P1323" i="4"/>
  <c r="O1323" i="4"/>
  <c r="P1322" i="4"/>
  <c r="O1322" i="4"/>
  <c r="P1321" i="4"/>
  <c r="O1321" i="4"/>
  <c r="P1320" i="4"/>
  <c r="O1320" i="4"/>
  <c r="P1319" i="4"/>
  <c r="O1319" i="4"/>
  <c r="P1318" i="4"/>
  <c r="O1318" i="4"/>
  <c r="P1317" i="4"/>
  <c r="O1317" i="4"/>
  <c r="P1316" i="4"/>
  <c r="O1316" i="4"/>
  <c r="P1315" i="4"/>
  <c r="O1315" i="4"/>
  <c r="P1314" i="4"/>
  <c r="O1314" i="4"/>
  <c r="P1313" i="4"/>
  <c r="O1313" i="4"/>
  <c r="P1312" i="4"/>
  <c r="O1312" i="4"/>
  <c r="P1311" i="4"/>
  <c r="O1311" i="4"/>
  <c r="P1310" i="4"/>
  <c r="O1310" i="4"/>
  <c r="P1309" i="4"/>
  <c r="O1309" i="4"/>
  <c r="P1308" i="4"/>
  <c r="O1308" i="4"/>
  <c r="P1307" i="4"/>
  <c r="O1307" i="4"/>
  <c r="P1306" i="4"/>
  <c r="O1306" i="4"/>
  <c r="P1305" i="4"/>
  <c r="O1305" i="4"/>
  <c r="P1304" i="4"/>
  <c r="O1304" i="4"/>
  <c r="P1303" i="4"/>
  <c r="O1303" i="4"/>
  <c r="P1302" i="4"/>
  <c r="O1302" i="4"/>
  <c r="P1301" i="4"/>
  <c r="O1301" i="4"/>
  <c r="P1300" i="4"/>
  <c r="O1300" i="4"/>
  <c r="P1299" i="4"/>
  <c r="O1299" i="4"/>
  <c r="P1298" i="4"/>
  <c r="O1298" i="4"/>
  <c r="P1297" i="4"/>
  <c r="O1297" i="4"/>
  <c r="P1296" i="4"/>
  <c r="O1296" i="4"/>
  <c r="P1295" i="4"/>
  <c r="O1295" i="4"/>
  <c r="P1294" i="4"/>
  <c r="O1294" i="4"/>
  <c r="P1293" i="4"/>
  <c r="O1293" i="4"/>
  <c r="P1292" i="4"/>
  <c r="O1292" i="4"/>
  <c r="P1291" i="4"/>
  <c r="O1291" i="4"/>
  <c r="P1290" i="4"/>
  <c r="O1290" i="4"/>
  <c r="P1289" i="4"/>
  <c r="O1289" i="4"/>
  <c r="P1288" i="4"/>
  <c r="O1288" i="4"/>
  <c r="P1287" i="4"/>
  <c r="O1287" i="4"/>
  <c r="P1286" i="4"/>
  <c r="O1286" i="4"/>
  <c r="P1285" i="4"/>
  <c r="O1285" i="4"/>
  <c r="P1284" i="4"/>
  <c r="O1284" i="4"/>
  <c r="P1283" i="4"/>
  <c r="O1283" i="4"/>
  <c r="P1282" i="4"/>
  <c r="O1282" i="4"/>
  <c r="P1281" i="4"/>
  <c r="O1281" i="4"/>
  <c r="P1280" i="4"/>
  <c r="O1280" i="4"/>
  <c r="P1279" i="4"/>
  <c r="O1279" i="4"/>
  <c r="P1278" i="4"/>
  <c r="O1278" i="4"/>
  <c r="P1277" i="4"/>
  <c r="O1277" i="4"/>
  <c r="P1276" i="4"/>
  <c r="O1276" i="4"/>
  <c r="P1275" i="4"/>
  <c r="O1275" i="4"/>
  <c r="P1274" i="4"/>
  <c r="O1274" i="4"/>
  <c r="P1273" i="4"/>
  <c r="O1273" i="4"/>
  <c r="P1272" i="4"/>
  <c r="O1272" i="4"/>
  <c r="P1271" i="4"/>
  <c r="O1271" i="4"/>
  <c r="P1270" i="4"/>
  <c r="O1270" i="4"/>
  <c r="P1269" i="4"/>
  <c r="O1269" i="4"/>
  <c r="P1268" i="4"/>
  <c r="O1268" i="4"/>
  <c r="P1267" i="4"/>
  <c r="O1267" i="4"/>
  <c r="P1266" i="4"/>
  <c r="O1266" i="4"/>
  <c r="P1265" i="4"/>
  <c r="O1265" i="4"/>
  <c r="P1264" i="4"/>
  <c r="O1264" i="4"/>
  <c r="P1263" i="4"/>
  <c r="O1263" i="4"/>
  <c r="P1262" i="4"/>
  <c r="O1262" i="4"/>
  <c r="P1261" i="4"/>
  <c r="O1261" i="4"/>
  <c r="P1260" i="4"/>
  <c r="O1260" i="4"/>
  <c r="P1259" i="4"/>
  <c r="O1259" i="4"/>
  <c r="P1258" i="4"/>
  <c r="O1258" i="4"/>
  <c r="P1257" i="4"/>
  <c r="O1257" i="4"/>
  <c r="P1256" i="4"/>
  <c r="O1256" i="4"/>
  <c r="P1255" i="4"/>
  <c r="O1255" i="4"/>
  <c r="P1254" i="4"/>
  <c r="O1254" i="4"/>
  <c r="P1253" i="4"/>
  <c r="O1253" i="4"/>
  <c r="P1252" i="4"/>
  <c r="O1252" i="4"/>
  <c r="P1251" i="4"/>
  <c r="O1251" i="4"/>
  <c r="P1250" i="4"/>
  <c r="O1250" i="4"/>
  <c r="P1249" i="4"/>
  <c r="O1249" i="4"/>
  <c r="P1248" i="4"/>
  <c r="O1248" i="4"/>
  <c r="P1247" i="4"/>
  <c r="O1247" i="4"/>
  <c r="P1246" i="4"/>
  <c r="O1246" i="4"/>
  <c r="P1245" i="4"/>
  <c r="O1245" i="4"/>
  <c r="P1244" i="4"/>
  <c r="O1244" i="4"/>
  <c r="P1243" i="4"/>
  <c r="O1243" i="4"/>
  <c r="P1242" i="4"/>
  <c r="O1242" i="4"/>
  <c r="P1241" i="4"/>
  <c r="O1241" i="4"/>
  <c r="P1240" i="4"/>
  <c r="O1240" i="4"/>
  <c r="P1239" i="4"/>
  <c r="O1239" i="4"/>
  <c r="P1238" i="4"/>
  <c r="O1238" i="4"/>
  <c r="P1237" i="4"/>
  <c r="O1237" i="4"/>
  <c r="P1236" i="4"/>
  <c r="O1236" i="4"/>
  <c r="P1235" i="4"/>
  <c r="O1235" i="4"/>
  <c r="P1234" i="4"/>
  <c r="O1234" i="4"/>
  <c r="P1233" i="4"/>
  <c r="O1233" i="4"/>
  <c r="P1232" i="4"/>
  <c r="O1232" i="4"/>
  <c r="P1231" i="4"/>
  <c r="O1231" i="4"/>
  <c r="P1230" i="4"/>
  <c r="O1230" i="4"/>
  <c r="P1229" i="4"/>
  <c r="O1229" i="4"/>
  <c r="P1228" i="4"/>
  <c r="O1228" i="4"/>
  <c r="P1227" i="4"/>
  <c r="O1227" i="4"/>
  <c r="P1226" i="4"/>
  <c r="O1226" i="4"/>
  <c r="P1225" i="4"/>
  <c r="O1225" i="4"/>
  <c r="P1224" i="4"/>
  <c r="O1224" i="4"/>
  <c r="P1223" i="4"/>
  <c r="O1223" i="4"/>
  <c r="P1222" i="4"/>
  <c r="O1222" i="4"/>
  <c r="P1221" i="4"/>
  <c r="O1221" i="4"/>
  <c r="P1220" i="4"/>
  <c r="O1220" i="4"/>
  <c r="P1219" i="4"/>
  <c r="O1219" i="4"/>
  <c r="P1218" i="4"/>
  <c r="O1218" i="4"/>
  <c r="P1217" i="4"/>
  <c r="O1217" i="4"/>
  <c r="P1216" i="4"/>
  <c r="O1216" i="4"/>
  <c r="P1215" i="4"/>
  <c r="O1215" i="4"/>
  <c r="P1214" i="4"/>
  <c r="O1214" i="4"/>
  <c r="P1213" i="4"/>
  <c r="O1213" i="4"/>
  <c r="P1212" i="4"/>
  <c r="O1212" i="4"/>
  <c r="P1211" i="4"/>
  <c r="O1211" i="4"/>
  <c r="P1210" i="4"/>
  <c r="O1210" i="4"/>
  <c r="P1209" i="4"/>
  <c r="O1209" i="4"/>
  <c r="P1208" i="4"/>
  <c r="O1208" i="4"/>
  <c r="P1207" i="4"/>
  <c r="O1207" i="4"/>
  <c r="P1206" i="4"/>
  <c r="O1206" i="4"/>
  <c r="P1205" i="4"/>
  <c r="O1205" i="4"/>
  <c r="P1204" i="4"/>
  <c r="O1204" i="4"/>
  <c r="P1203" i="4"/>
  <c r="O1203" i="4"/>
  <c r="P1202" i="4"/>
  <c r="O1202" i="4"/>
  <c r="P1201" i="4"/>
  <c r="O1201" i="4"/>
  <c r="P1200" i="4"/>
  <c r="O1200" i="4"/>
  <c r="P1199" i="4"/>
  <c r="O1199" i="4"/>
  <c r="P1198" i="4"/>
  <c r="O1198" i="4"/>
  <c r="P1197" i="4"/>
  <c r="O1197" i="4"/>
  <c r="P1196" i="4"/>
  <c r="O1196" i="4"/>
  <c r="P1195" i="4"/>
  <c r="O1195" i="4"/>
  <c r="P1194" i="4"/>
  <c r="O1194" i="4"/>
  <c r="P1193" i="4"/>
  <c r="O1193" i="4"/>
  <c r="P1192" i="4"/>
  <c r="O1192" i="4"/>
  <c r="P1191" i="4"/>
  <c r="O1191" i="4"/>
  <c r="P1190" i="4"/>
  <c r="O1190" i="4"/>
  <c r="P1189" i="4"/>
  <c r="O1189" i="4"/>
  <c r="P1188" i="4"/>
  <c r="O1188" i="4"/>
  <c r="P1187" i="4"/>
  <c r="O1187" i="4"/>
  <c r="P1186" i="4"/>
  <c r="O1186" i="4"/>
  <c r="P1185" i="4"/>
  <c r="O1185" i="4"/>
  <c r="P1184" i="4"/>
  <c r="O1184" i="4"/>
  <c r="P1183" i="4"/>
  <c r="O1183" i="4"/>
  <c r="P1182" i="4"/>
  <c r="O1182" i="4"/>
  <c r="P1181" i="4"/>
  <c r="O1181" i="4"/>
  <c r="P1180" i="4"/>
  <c r="O1180" i="4"/>
  <c r="P1179" i="4"/>
  <c r="O1179" i="4"/>
  <c r="P1178" i="4"/>
  <c r="O1178" i="4"/>
  <c r="P1177" i="4"/>
  <c r="O1177" i="4"/>
  <c r="P1176" i="4"/>
  <c r="O1176" i="4"/>
  <c r="P1175" i="4"/>
  <c r="O1175" i="4"/>
  <c r="P1174" i="4"/>
  <c r="O1174" i="4"/>
  <c r="P1173" i="4"/>
  <c r="O1173" i="4"/>
  <c r="P1172" i="4"/>
  <c r="O1172" i="4"/>
  <c r="P1171" i="4"/>
  <c r="O1171" i="4"/>
  <c r="P1170" i="4"/>
  <c r="O1170" i="4"/>
  <c r="P1169" i="4"/>
  <c r="O1169" i="4"/>
  <c r="P1168" i="4"/>
  <c r="O1168" i="4"/>
  <c r="P1167" i="4"/>
  <c r="O1167" i="4"/>
  <c r="P1166" i="4"/>
  <c r="O1166" i="4"/>
  <c r="P1165" i="4"/>
  <c r="O1165" i="4"/>
  <c r="P1164" i="4"/>
  <c r="O1164" i="4"/>
  <c r="P1163" i="4"/>
  <c r="O1163" i="4"/>
  <c r="P1162" i="4"/>
  <c r="O1162" i="4"/>
  <c r="P1161" i="4"/>
  <c r="O1161" i="4"/>
  <c r="P1160" i="4"/>
  <c r="O1160" i="4"/>
  <c r="P1159" i="4"/>
  <c r="O1159" i="4"/>
  <c r="P1158" i="4"/>
  <c r="O1158" i="4"/>
  <c r="P1157" i="4"/>
  <c r="O1157" i="4"/>
  <c r="P1156" i="4"/>
  <c r="O1156" i="4"/>
  <c r="P1155" i="4"/>
  <c r="O1155" i="4"/>
  <c r="P1154" i="4"/>
  <c r="O1154" i="4"/>
  <c r="P1153" i="4"/>
  <c r="O1153" i="4"/>
  <c r="P1152" i="4"/>
  <c r="O1152" i="4"/>
  <c r="P1151" i="4"/>
  <c r="O1151" i="4"/>
  <c r="P1150" i="4"/>
  <c r="O1150" i="4"/>
  <c r="P1149" i="4"/>
  <c r="O1149" i="4"/>
  <c r="P1148" i="4"/>
  <c r="O1148" i="4"/>
  <c r="P1147" i="4"/>
  <c r="O1147" i="4"/>
  <c r="P1146" i="4"/>
  <c r="O1146" i="4"/>
  <c r="P1145" i="4"/>
  <c r="O1145" i="4"/>
  <c r="P1144" i="4"/>
  <c r="O1144" i="4"/>
  <c r="P1143" i="4"/>
  <c r="O1143" i="4"/>
  <c r="P1142" i="4"/>
  <c r="O1142" i="4"/>
  <c r="P1141" i="4"/>
  <c r="O1141" i="4"/>
  <c r="P1140" i="4"/>
  <c r="O1140" i="4"/>
  <c r="P1139" i="4"/>
  <c r="O1139" i="4"/>
  <c r="P1138" i="4"/>
  <c r="O1138" i="4"/>
  <c r="P1137" i="4"/>
  <c r="O1137" i="4"/>
  <c r="P1136" i="4"/>
  <c r="O1136" i="4"/>
  <c r="P1135" i="4"/>
  <c r="O1135" i="4"/>
  <c r="P1134" i="4"/>
  <c r="O1134" i="4"/>
  <c r="P1133" i="4"/>
  <c r="O1133" i="4"/>
  <c r="P1132" i="4"/>
  <c r="O1132" i="4"/>
  <c r="P1131" i="4"/>
  <c r="O1131" i="4"/>
  <c r="P1130" i="4"/>
  <c r="O1130" i="4"/>
  <c r="P1129" i="4"/>
  <c r="O1129" i="4"/>
  <c r="P1128" i="4"/>
  <c r="O1128" i="4"/>
  <c r="P1127" i="4"/>
  <c r="O1127" i="4"/>
  <c r="P1126" i="4"/>
  <c r="O1126" i="4"/>
  <c r="P1125" i="4"/>
  <c r="O1125" i="4"/>
  <c r="P1124" i="4"/>
  <c r="O1124" i="4"/>
  <c r="P1123" i="4"/>
  <c r="O1123" i="4"/>
  <c r="P1122" i="4"/>
  <c r="O1122" i="4"/>
  <c r="P1121" i="4"/>
  <c r="O1121" i="4"/>
  <c r="P1120" i="4"/>
  <c r="O1120" i="4"/>
  <c r="P1119" i="4"/>
  <c r="O1119" i="4"/>
  <c r="P1118" i="4"/>
  <c r="O1118" i="4"/>
  <c r="P1117" i="4"/>
  <c r="O1117" i="4"/>
  <c r="P1116" i="4"/>
  <c r="O1116" i="4"/>
  <c r="P1115" i="4"/>
  <c r="O1115" i="4"/>
  <c r="P1114" i="4"/>
  <c r="O1114" i="4"/>
  <c r="P1113" i="4"/>
  <c r="O1113" i="4"/>
  <c r="P1112" i="4"/>
  <c r="O1112" i="4"/>
  <c r="P1111" i="4"/>
  <c r="O1111" i="4"/>
  <c r="P1110" i="4"/>
  <c r="O1110" i="4"/>
  <c r="P1109" i="4"/>
  <c r="O1109" i="4"/>
  <c r="P1108" i="4"/>
  <c r="O1108" i="4"/>
  <c r="P1107" i="4"/>
  <c r="O1107" i="4"/>
  <c r="P1106" i="4"/>
  <c r="O1106" i="4"/>
  <c r="P1105" i="4"/>
  <c r="O1105" i="4"/>
  <c r="P1104" i="4"/>
  <c r="O1104" i="4"/>
  <c r="P1103" i="4"/>
  <c r="O1103" i="4"/>
  <c r="P1102" i="4"/>
  <c r="O1102" i="4"/>
  <c r="P1101" i="4"/>
  <c r="O1101" i="4"/>
  <c r="P1100" i="4"/>
  <c r="O1100" i="4"/>
  <c r="P1099" i="4"/>
  <c r="O1099" i="4"/>
  <c r="P1098" i="4"/>
  <c r="O1098" i="4"/>
  <c r="P1097" i="4"/>
  <c r="O1097" i="4"/>
  <c r="P1096" i="4"/>
  <c r="O1096" i="4"/>
  <c r="P1095" i="4"/>
  <c r="O1095" i="4"/>
  <c r="P1094" i="4"/>
  <c r="O1094" i="4"/>
  <c r="P1093" i="4"/>
  <c r="O1093" i="4"/>
  <c r="P1092" i="4"/>
  <c r="O1092" i="4"/>
  <c r="P1091" i="4"/>
  <c r="O1091" i="4"/>
  <c r="P1090" i="4"/>
  <c r="O1090" i="4"/>
  <c r="P1089" i="4"/>
  <c r="O1089" i="4"/>
  <c r="P1088" i="4"/>
  <c r="O1088" i="4"/>
  <c r="P1087" i="4"/>
  <c r="O1087" i="4"/>
  <c r="P1086" i="4"/>
  <c r="O1086" i="4"/>
  <c r="P1085" i="4"/>
  <c r="O1085" i="4"/>
  <c r="P1084" i="4"/>
  <c r="O1084" i="4"/>
  <c r="P1083" i="4"/>
  <c r="O1083" i="4"/>
  <c r="P1082" i="4"/>
  <c r="O1082" i="4"/>
  <c r="P1081" i="4"/>
  <c r="O1081" i="4"/>
  <c r="P1080" i="4"/>
  <c r="O1080" i="4"/>
  <c r="P1079" i="4"/>
  <c r="O1079" i="4"/>
  <c r="P1078" i="4"/>
  <c r="O1078" i="4"/>
  <c r="P1077" i="4"/>
  <c r="O1077" i="4"/>
  <c r="P1076" i="4"/>
  <c r="O1076" i="4"/>
  <c r="P1075" i="4"/>
  <c r="O1075" i="4"/>
  <c r="P1074" i="4"/>
  <c r="O1074" i="4"/>
  <c r="P1073" i="4"/>
  <c r="O1073" i="4"/>
  <c r="P1072" i="4"/>
  <c r="O1072" i="4"/>
  <c r="P1071" i="4"/>
  <c r="O1071" i="4"/>
  <c r="P1070" i="4"/>
  <c r="O1070" i="4"/>
  <c r="P1069" i="4"/>
  <c r="O1069" i="4"/>
  <c r="P1068" i="4"/>
  <c r="O1068" i="4"/>
  <c r="P1067" i="4"/>
  <c r="O1067" i="4"/>
  <c r="P1066" i="4"/>
  <c r="O1066" i="4"/>
  <c r="P1065" i="4"/>
  <c r="O1065" i="4"/>
  <c r="P1064" i="4"/>
  <c r="O1064" i="4"/>
  <c r="P1063" i="4"/>
  <c r="O1063" i="4"/>
  <c r="P1062" i="4"/>
  <c r="O1062" i="4"/>
  <c r="P1061" i="4"/>
  <c r="O1061" i="4"/>
  <c r="P1060" i="4"/>
  <c r="O1060" i="4"/>
  <c r="P1059" i="4"/>
  <c r="O1059" i="4"/>
  <c r="P1058" i="4"/>
  <c r="O1058" i="4"/>
  <c r="P1057" i="4"/>
  <c r="O1057" i="4"/>
  <c r="P1056" i="4"/>
  <c r="O1056" i="4"/>
  <c r="P1055" i="4"/>
  <c r="O1055" i="4"/>
  <c r="P1054" i="4"/>
  <c r="O1054" i="4"/>
  <c r="P1053" i="4"/>
  <c r="O1053" i="4"/>
  <c r="P1052" i="4"/>
  <c r="O1052" i="4"/>
  <c r="P1051" i="4"/>
  <c r="O1051" i="4"/>
  <c r="P1050" i="4"/>
  <c r="O1050" i="4"/>
  <c r="P1049" i="4"/>
  <c r="O1049" i="4"/>
  <c r="P1048" i="4"/>
  <c r="O1048" i="4"/>
  <c r="P1047" i="4"/>
  <c r="O1047" i="4"/>
  <c r="P1046" i="4"/>
  <c r="O1046" i="4"/>
  <c r="P1045" i="4"/>
  <c r="O1045" i="4"/>
  <c r="P1044" i="4"/>
  <c r="O1044" i="4"/>
  <c r="P1043" i="4"/>
  <c r="O1043" i="4"/>
  <c r="P1042" i="4"/>
  <c r="O1042" i="4"/>
  <c r="P1041" i="4"/>
  <c r="O1041" i="4"/>
  <c r="P1040" i="4"/>
  <c r="O1040" i="4"/>
  <c r="P1039" i="4"/>
  <c r="O1039" i="4"/>
  <c r="P1038" i="4"/>
  <c r="O1038" i="4"/>
  <c r="P1037" i="4"/>
  <c r="O1037" i="4"/>
  <c r="P1036" i="4"/>
  <c r="O1036" i="4"/>
  <c r="P1035" i="4"/>
  <c r="O1035" i="4"/>
  <c r="P1034" i="4"/>
  <c r="O1034" i="4"/>
  <c r="P1033" i="4"/>
  <c r="O1033" i="4"/>
  <c r="P1032" i="4"/>
  <c r="O1032" i="4"/>
  <c r="P1031" i="4"/>
  <c r="O1031" i="4"/>
  <c r="P1030" i="4"/>
  <c r="O1030" i="4"/>
  <c r="P1029" i="4"/>
  <c r="O1029" i="4"/>
  <c r="P1028" i="4"/>
  <c r="O1028" i="4"/>
  <c r="P1027" i="4"/>
  <c r="O1027" i="4"/>
  <c r="P1026" i="4"/>
  <c r="O1026" i="4"/>
  <c r="P1025" i="4"/>
  <c r="O1025" i="4"/>
  <c r="P1024" i="4"/>
  <c r="O1024" i="4"/>
  <c r="P1023" i="4"/>
  <c r="O1023" i="4"/>
  <c r="P1022" i="4"/>
  <c r="O1022" i="4"/>
  <c r="P1021" i="4"/>
  <c r="O1021" i="4"/>
  <c r="P1020" i="4"/>
  <c r="O1020" i="4"/>
  <c r="P1019" i="4"/>
  <c r="O1019" i="4"/>
  <c r="P1018" i="4"/>
  <c r="O1018" i="4"/>
  <c r="P1017" i="4"/>
  <c r="O1017" i="4"/>
  <c r="P1016" i="4"/>
  <c r="O1016" i="4"/>
  <c r="P1015" i="4"/>
  <c r="O1015" i="4"/>
  <c r="P1014" i="4"/>
  <c r="O1014" i="4"/>
  <c r="P1013" i="4"/>
  <c r="O1013" i="4"/>
  <c r="P1012" i="4"/>
  <c r="O1012" i="4"/>
  <c r="P1011" i="4"/>
  <c r="O1011" i="4"/>
  <c r="P1010" i="4"/>
  <c r="O1010" i="4"/>
  <c r="P1009" i="4"/>
  <c r="O1009" i="4"/>
  <c r="P1008" i="4"/>
  <c r="O1008" i="4"/>
  <c r="P1007" i="4"/>
  <c r="O1007" i="4"/>
  <c r="P1006" i="4"/>
  <c r="O1006" i="4"/>
  <c r="P1005" i="4"/>
  <c r="O1005" i="4"/>
  <c r="P1004" i="4"/>
  <c r="O1004" i="4"/>
  <c r="P1003" i="4"/>
  <c r="O1003" i="4"/>
  <c r="P1002" i="4"/>
  <c r="O1002" i="4"/>
  <c r="P1001" i="4"/>
  <c r="O1001" i="4"/>
  <c r="P1000" i="4"/>
  <c r="O1000" i="4"/>
  <c r="P999" i="4"/>
  <c r="O999" i="4"/>
  <c r="P998" i="4"/>
  <c r="O998" i="4"/>
  <c r="P997" i="4"/>
  <c r="O997" i="4"/>
  <c r="P996" i="4"/>
  <c r="O996" i="4"/>
  <c r="P995" i="4"/>
  <c r="O995" i="4"/>
  <c r="P994" i="4"/>
  <c r="O994" i="4"/>
  <c r="P993" i="4"/>
  <c r="O993" i="4"/>
  <c r="P992" i="4"/>
  <c r="O992" i="4"/>
  <c r="P991" i="4"/>
  <c r="O991" i="4"/>
  <c r="P990" i="4"/>
  <c r="O990" i="4"/>
  <c r="P989" i="4"/>
  <c r="O989" i="4"/>
  <c r="P988" i="4"/>
  <c r="O988" i="4"/>
  <c r="P987" i="4"/>
  <c r="O987" i="4"/>
  <c r="P986" i="4"/>
  <c r="O986" i="4"/>
  <c r="P985" i="4"/>
  <c r="O985" i="4"/>
  <c r="P984" i="4"/>
  <c r="O984" i="4"/>
  <c r="P983" i="4"/>
  <c r="O983" i="4"/>
  <c r="P982" i="4"/>
  <c r="O982" i="4"/>
  <c r="P981" i="4"/>
  <c r="O981" i="4"/>
  <c r="P980" i="4"/>
  <c r="O980" i="4"/>
  <c r="P979" i="4"/>
  <c r="O979" i="4"/>
  <c r="P978" i="4"/>
  <c r="O978" i="4"/>
  <c r="P977" i="4"/>
  <c r="O977" i="4"/>
  <c r="P976" i="4"/>
  <c r="O976" i="4"/>
  <c r="P975" i="4"/>
  <c r="O975" i="4"/>
  <c r="P974" i="4"/>
  <c r="O974" i="4"/>
  <c r="P973" i="4"/>
  <c r="O973" i="4"/>
  <c r="P972" i="4"/>
  <c r="O972" i="4"/>
  <c r="P971" i="4"/>
  <c r="O971" i="4"/>
  <c r="P970" i="4"/>
  <c r="O970" i="4"/>
  <c r="P969" i="4"/>
  <c r="O969" i="4"/>
  <c r="P968" i="4"/>
  <c r="O968" i="4"/>
  <c r="P967" i="4"/>
  <c r="O967" i="4"/>
  <c r="P966" i="4"/>
  <c r="O966" i="4"/>
  <c r="P965" i="4"/>
  <c r="O965" i="4"/>
  <c r="P964" i="4"/>
  <c r="O964" i="4"/>
  <c r="P963" i="4"/>
  <c r="O963" i="4"/>
  <c r="P962" i="4"/>
  <c r="O962" i="4"/>
  <c r="P961" i="4"/>
  <c r="O961" i="4"/>
  <c r="P960" i="4"/>
  <c r="O960" i="4"/>
  <c r="P959" i="4"/>
  <c r="O959" i="4"/>
  <c r="P958" i="4"/>
  <c r="O958" i="4"/>
  <c r="P957" i="4"/>
  <c r="O957" i="4"/>
  <c r="P956" i="4"/>
  <c r="O956" i="4"/>
  <c r="P955" i="4"/>
  <c r="O955" i="4"/>
  <c r="P954" i="4"/>
  <c r="O954" i="4"/>
  <c r="P953" i="4"/>
  <c r="O953" i="4"/>
  <c r="P952" i="4"/>
  <c r="O952" i="4"/>
  <c r="P951" i="4"/>
  <c r="O951" i="4"/>
  <c r="P950" i="4"/>
  <c r="O950" i="4"/>
  <c r="P949" i="4"/>
  <c r="O949" i="4"/>
  <c r="P948" i="4"/>
  <c r="O948" i="4"/>
  <c r="P947" i="4"/>
  <c r="O947" i="4"/>
  <c r="P946" i="4"/>
  <c r="O946" i="4"/>
  <c r="P945" i="4"/>
  <c r="O945" i="4"/>
  <c r="P944" i="4"/>
  <c r="O944" i="4"/>
  <c r="P943" i="4"/>
  <c r="O943" i="4"/>
  <c r="P942" i="4"/>
  <c r="O942" i="4"/>
  <c r="P941" i="4"/>
  <c r="O941" i="4"/>
  <c r="P940" i="4"/>
  <c r="O940" i="4"/>
  <c r="P939" i="4"/>
  <c r="O939" i="4"/>
  <c r="P938" i="4"/>
  <c r="O938" i="4"/>
  <c r="P937" i="4"/>
  <c r="O937" i="4"/>
  <c r="P936" i="4"/>
  <c r="O936" i="4"/>
  <c r="P935" i="4"/>
  <c r="O935" i="4"/>
  <c r="P934" i="4"/>
  <c r="O934" i="4"/>
  <c r="P933" i="4"/>
  <c r="O933" i="4"/>
  <c r="P932" i="4"/>
  <c r="O932" i="4"/>
  <c r="P931" i="4"/>
  <c r="O931" i="4"/>
  <c r="P930" i="4"/>
  <c r="O930" i="4"/>
  <c r="P929" i="4"/>
  <c r="O929" i="4"/>
  <c r="P928" i="4"/>
  <c r="O928" i="4"/>
  <c r="P927" i="4"/>
  <c r="O927" i="4"/>
  <c r="P926" i="4"/>
  <c r="O926" i="4"/>
  <c r="P925" i="4"/>
  <c r="O925" i="4"/>
  <c r="P924" i="4"/>
  <c r="O924" i="4"/>
  <c r="P923" i="4"/>
  <c r="O923" i="4"/>
  <c r="P922" i="4"/>
  <c r="O922" i="4"/>
  <c r="P921" i="4"/>
  <c r="O921" i="4"/>
  <c r="P920" i="4"/>
  <c r="O920" i="4"/>
  <c r="P919" i="4"/>
  <c r="O919" i="4"/>
  <c r="P918" i="4"/>
  <c r="O918" i="4"/>
  <c r="P917" i="4"/>
  <c r="O917" i="4"/>
  <c r="P916" i="4"/>
  <c r="O916" i="4"/>
  <c r="P915" i="4"/>
  <c r="O915" i="4"/>
  <c r="P914" i="4"/>
  <c r="O914" i="4"/>
  <c r="P913" i="4"/>
  <c r="O913" i="4"/>
  <c r="P912" i="4"/>
  <c r="O912" i="4"/>
  <c r="P911" i="4"/>
  <c r="O911" i="4"/>
  <c r="P910" i="4"/>
  <c r="O910" i="4"/>
  <c r="P909" i="4"/>
  <c r="O909" i="4"/>
  <c r="P908" i="4"/>
  <c r="O908" i="4"/>
  <c r="P907" i="4"/>
  <c r="O907" i="4"/>
  <c r="P906" i="4"/>
  <c r="O906" i="4"/>
  <c r="P905" i="4"/>
  <c r="O905" i="4"/>
  <c r="P904" i="4"/>
  <c r="O904" i="4"/>
  <c r="P903" i="4"/>
  <c r="O903" i="4"/>
  <c r="P902" i="4"/>
  <c r="O902" i="4"/>
  <c r="P901" i="4"/>
  <c r="O901" i="4"/>
  <c r="P900" i="4"/>
  <c r="O900" i="4"/>
  <c r="P899" i="4"/>
  <c r="O899" i="4"/>
  <c r="P898" i="4"/>
  <c r="O898" i="4"/>
  <c r="P897" i="4"/>
  <c r="O897" i="4"/>
  <c r="P896" i="4"/>
  <c r="O896" i="4"/>
  <c r="P895" i="4"/>
  <c r="O895" i="4"/>
  <c r="P894" i="4"/>
  <c r="O894" i="4"/>
  <c r="P893" i="4"/>
  <c r="O893" i="4"/>
  <c r="P892" i="4"/>
  <c r="O892" i="4"/>
  <c r="P891" i="4"/>
  <c r="O891" i="4"/>
  <c r="P890" i="4"/>
  <c r="O890" i="4"/>
  <c r="P889" i="4"/>
  <c r="O889" i="4"/>
  <c r="P888" i="4"/>
  <c r="O888" i="4"/>
  <c r="P887" i="4"/>
  <c r="O887" i="4"/>
  <c r="P886" i="4"/>
  <c r="O886" i="4"/>
  <c r="P885" i="4"/>
  <c r="O885" i="4"/>
  <c r="P884" i="4"/>
  <c r="O884" i="4"/>
  <c r="P883" i="4"/>
  <c r="O883" i="4"/>
  <c r="P882" i="4"/>
  <c r="O882" i="4"/>
  <c r="P881" i="4"/>
  <c r="O881" i="4"/>
  <c r="P880" i="4"/>
  <c r="O880" i="4"/>
  <c r="P879" i="4"/>
  <c r="O879" i="4"/>
  <c r="P878" i="4"/>
  <c r="O878" i="4"/>
  <c r="P877" i="4"/>
  <c r="O877" i="4"/>
  <c r="P876" i="4"/>
  <c r="O876" i="4"/>
  <c r="P875" i="4"/>
  <c r="O875" i="4"/>
  <c r="P874" i="4"/>
  <c r="O874" i="4"/>
  <c r="P873" i="4"/>
  <c r="O873" i="4"/>
  <c r="P872" i="4"/>
  <c r="O872" i="4"/>
  <c r="P871" i="4"/>
  <c r="O871" i="4"/>
  <c r="P870" i="4"/>
  <c r="O870" i="4"/>
  <c r="P869" i="4"/>
  <c r="O869" i="4"/>
  <c r="P868" i="4"/>
  <c r="O868" i="4"/>
  <c r="P867" i="4"/>
  <c r="O867" i="4"/>
  <c r="P866" i="4"/>
  <c r="O866" i="4"/>
  <c r="P865" i="4"/>
  <c r="O865" i="4"/>
  <c r="P864" i="4"/>
  <c r="O864" i="4"/>
  <c r="P863" i="4"/>
  <c r="O863" i="4"/>
  <c r="P862" i="4"/>
  <c r="O862" i="4"/>
  <c r="P861" i="4"/>
  <c r="O861" i="4"/>
  <c r="P860" i="4"/>
  <c r="O860" i="4"/>
  <c r="P859" i="4"/>
  <c r="O859" i="4"/>
  <c r="P858" i="4"/>
  <c r="O858" i="4"/>
  <c r="P857" i="4"/>
  <c r="O857" i="4"/>
  <c r="P856" i="4"/>
  <c r="O856" i="4"/>
  <c r="P855" i="4"/>
  <c r="O855" i="4"/>
  <c r="P854" i="4"/>
  <c r="O854" i="4"/>
  <c r="P853" i="4"/>
  <c r="O853" i="4"/>
  <c r="P852" i="4"/>
  <c r="O852" i="4"/>
  <c r="P851" i="4"/>
  <c r="O851" i="4"/>
  <c r="P850" i="4"/>
  <c r="O850" i="4"/>
  <c r="P849" i="4"/>
  <c r="O849" i="4"/>
  <c r="P848" i="4"/>
  <c r="O848" i="4"/>
  <c r="P847" i="4"/>
  <c r="O847" i="4"/>
  <c r="P846" i="4"/>
  <c r="O846" i="4"/>
  <c r="P845" i="4"/>
  <c r="O845" i="4"/>
  <c r="P844" i="4"/>
  <c r="O844" i="4"/>
  <c r="P843" i="4"/>
  <c r="O843" i="4"/>
  <c r="P842" i="4"/>
  <c r="O842" i="4"/>
  <c r="P841" i="4"/>
  <c r="O841" i="4"/>
  <c r="P840" i="4"/>
  <c r="O840" i="4"/>
  <c r="P839" i="4"/>
  <c r="O839" i="4"/>
  <c r="P838" i="4"/>
  <c r="O838" i="4"/>
  <c r="P837" i="4"/>
  <c r="O837" i="4"/>
  <c r="P836" i="4"/>
  <c r="O836" i="4"/>
  <c r="P835" i="4"/>
  <c r="O835" i="4"/>
  <c r="P834" i="4"/>
  <c r="O834" i="4"/>
  <c r="P833" i="4"/>
  <c r="O833" i="4"/>
  <c r="P832" i="4"/>
  <c r="O832" i="4"/>
  <c r="P831" i="4"/>
  <c r="O831" i="4"/>
  <c r="P830" i="4"/>
  <c r="O830" i="4"/>
  <c r="P829" i="4"/>
  <c r="O829" i="4"/>
  <c r="P828" i="4"/>
  <c r="O828" i="4"/>
  <c r="P827" i="4"/>
  <c r="O827" i="4"/>
  <c r="P826" i="4"/>
  <c r="O826" i="4"/>
  <c r="P825" i="4"/>
  <c r="O825" i="4"/>
  <c r="P824" i="4"/>
  <c r="O824" i="4"/>
  <c r="P823" i="4"/>
  <c r="O823" i="4"/>
  <c r="P822" i="4"/>
  <c r="O822" i="4"/>
  <c r="P821" i="4"/>
  <c r="O821" i="4"/>
  <c r="P820" i="4"/>
  <c r="O820" i="4"/>
  <c r="P819" i="4"/>
  <c r="O819" i="4"/>
  <c r="P818" i="4"/>
  <c r="O818" i="4"/>
  <c r="P817" i="4"/>
  <c r="O817" i="4"/>
  <c r="P816" i="4"/>
  <c r="O816" i="4"/>
  <c r="P815" i="4"/>
  <c r="O815" i="4"/>
  <c r="P814" i="4"/>
  <c r="O814" i="4"/>
  <c r="P813" i="4"/>
  <c r="O813" i="4"/>
  <c r="P812" i="4"/>
  <c r="O812" i="4"/>
  <c r="P811" i="4"/>
  <c r="O811" i="4"/>
  <c r="P810" i="4"/>
  <c r="O810" i="4"/>
  <c r="P809" i="4"/>
  <c r="O809" i="4"/>
  <c r="P808" i="4"/>
  <c r="O808" i="4"/>
  <c r="P807" i="4"/>
  <c r="O807" i="4"/>
  <c r="P806" i="4"/>
  <c r="O806" i="4"/>
  <c r="P805" i="4"/>
  <c r="O805" i="4"/>
  <c r="P804" i="4"/>
  <c r="O804" i="4"/>
  <c r="P803" i="4"/>
  <c r="O803" i="4"/>
  <c r="P802" i="4"/>
  <c r="O802" i="4"/>
  <c r="P801" i="4"/>
  <c r="O801" i="4"/>
  <c r="P800" i="4"/>
  <c r="O800" i="4"/>
  <c r="P799" i="4"/>
  <c r="O799" i="4"/>
  <c r="P798" i="4"/>
  <c r="O798" i="4"/>
  <c r="P797" i="4"/>
  <c r="O797" i="4"/>
  <c r="P796" i="4"/>
  <c r="O796" i="4"/>
  <c r="P795" i="4"/>
  <c r="O795" i="4"/>
  <c r="P794" i="4"/>
  <c r="O794" i="4"/>
  <c r="P793" i="4"/>
  <c r="O793" i="4"/>
  <c r="P792" i="4"/>
  <c r="O792" i="4"/>
  <c r="P791" i="4"/>
  <c r="O791" i="4"/>
  <c r="P790" i="4"/>
  <c r="O790" i="4"/>
  <c r="P789" i="4"/>
  <c r="O789" i="4"/>
  <c r="P788" i="4"/>
  <c r="O788" i="4"/>
  <c r="P787" i="4"/>
  <c r="O787" i="4"/>
  <c r="P786" i="4"/>
  <c r="O786" i="4"/>
  <c r="P785" i="4"/>
  <c r="O785" i="4"/>
  <c r="P784" i="4"/>
  <c r="O784" i="4"/>
  <c r="P783" i="4"/>
  <c r="O783" i="4"/>
  <c r="P782" i="4"/>
  <c r="O782" i="4"/>
  <c r="P781" i="4"/>
  <c r="O781" i="4"/>
  <c r="P780" i="4"/>
  <c r="O780" i="4"/>
  <c r="P779" i="4"/>
  <c r="O779" i="4"/>
  <c r="P778" i="4"/>
  <c r="O778" i="4"/>
  <c r="P777" i="4"/>
  <c r="O777" i="4"/>
  <c r="P776" i="4"/>
  <c r="O776" i="4"/>
  <c r="P775" i="4"/>
  <c r="O775" i="4"/>
  <c r="P774" i="4"/>
  <c r="O774" i="4"/>
  <c r="P773" i="4"/>
  <c r="O773" i="4"/>
  <c r="P772" i="4"/>
  <c r="O772" i="4"/>
  <c r="P771" i="4"/>
  <c r="O771" i="4"/>
  <c r="P770" i="4"/>
  <c r="O770" i="4"/>
  <c r="P769" i="4"/>
  <c r="O769" i="4"/>
  <c r="P768" i="4"/>
  <c r="O768" i="4"/>
  <c r="P767" i="4"/>
  <c r="O767" i="4"/>
  <c r="P766" i="4"/>
  <c r="O766" i="4"/>
  <c r="P765" i="4"/>
  <c r="O765" i="4"/>
  <c r="P764" i="4"/>
  <c r="O764" i="4"/>
  <c r="P763" i="4"/>
  <c r="O763" i="4"/>
  <c r="P762" i="4"/>
  <c r="O762" i="4"/>
  <c r="P761" i="4"/>
  <c r="O761" i="4"/>
  <c r="P760" i="4"/>
  <c r="O760" i="4"/>
  <c r="P759" i="4"/>
  <c r="O759" i="4"/>
  <c r="P758" i="4"/>
  <c r="O758" i="4"/>
  <c r="P757" i="4"/>
  <c r="O757" i="4"/>
  <c r="P756" i="4"/>
  <c r="O756" i="4"/>
  <c r="P755" i="4"/>
  <c r="O755" i="4"/>
  <c r="P754" i="4"/>
  <c r="O754" i="4"/>
  <c r="P753" i="4"/>
  <c r="O753" i="4"/>
  <c r="P752" i="4"/>
  <c r="O752" i="4"/>
  <c r="P751" i="4"/>
  <c r="O751" i="4"/>
  <c r="P750" i="4"/>
  <c r="O750" i="4"/>
  <c r="P749" i="4"/>
  <c r="O749" i="4"/>
  <c r="P748" i="4"/>
  <c r="O748" i="4"/>
  <c r="P747" i="4"/>
  <c r="O747" i="4"/>
  <c r="P746" i="4"/>
  <c r="O746" i="4"/>
  <c r="P745" i="4"/>
  <c r="O745" i="4"/>
  <c r="P744" i="4"/>
  <c r="O744" i="4"/>
  <c r="P743" i="4"/>
  <c r="O743" i="4"/>
  <c r="P742" i="4"/>
  <c r="O742" i="4"/>
  <c r="P741" i="4"/>
  <c r="O741" i="4"/>
  <c r="P740" i="4"/>
  <c r="O740" i="4"/>
  <c r="P739" i="4"/>
  <c r="O739" i="4"/>
  <c r="P738" i="4"/>
  <c r="O738" i="4"/>
  <c r="P737" i="4"/>
  <c r="O737" i="4"/>
  <c r="P736" i="4"/>
  <c r="O736" i="4"/>
  <c r="P735" i="4"/>
  <c r="O735" i="4"/>
  <c r="P734" i="4"/>
  <c r="O734" i="4"/>
  <c r="P733" i="4"/>
  <c r="O733" i="4"/>
  <c r="P732" i="4"/>
  <c r="O732" i="4"/>
  <c r="P731" i="4"/>
  <c r="O731" i="4"/>
  <c r="P730" i="4"/>
  <c r="O730" i="4"/>
  <c r="P729" i="4"/>
  <c r="O729" i="4"/>
  <c r="P728" i="4"/>
  <c r="O728" i="4"/>
  <c r="P727" i="4"/>
  <c r="O727" i="4"/>
  <c r="P726" i="4"/>
  <c r="O726" i="4"/>
  <c r="P725" i="4"/>
  <c r="O725" i="4"/>
  <c r="P724" i="4"/>
  <c r="O724" i="4"/>
  <c r="P723" i="4"/>
  <c r="O723" i="4"/>
  <c r="P722" i="4"/>
  <c r="O722" i="4"/>
  <c r="P721" i="4"/>
  <c r="O721" i="4"/>
  <c r="P720" i="4"/>
  <c r="O720" i="4"/>
  <c r="P719" i="4"/>
  <c r="O719" i="4"/>
  <c r="P718" i="4"/>
  <c r="O718" i="4"/>
  <c r="P717" i="4"/>
  <c r="O717" i="4"/>
  <c r="P716" i="4"/>
  <c r="O716" i="4"/>
  <c r="P715" i="4"/>
  <c r="O715" i="4"/>
  <c r="P714" i="4"/>
  <c r="O714" i="4"/>
  <c r="P713" i="4"/>
  <c r="O713" i="4"/>
  <c r="P712" i="4"/>
  <c r="O712" i="4"/>
  <c r="P711" i="4"/>
  <c r="O711" i="4"/>
  <c r="P710" i="4"/>
  <c r="O710" i="4"/>
  <c r="P709" i="4"/>
  <c r="O709" i="4"/>
  <c r="P708" i="4"/>
  <c r="O708" i="4"/>
  <c r="P707" i="4"/>
  <c r="O707" i="4"/>
  <c r="P706" i="4"/>
  <c r="O706" i="4"/>
  <c r="P705" i="4"/>
  <c r="O705" i="4"/>
  <c r="P704" i="4"/>
  <c r="O704" i="4"/>
  <c r="P703" i="4"/>
  <c r="O703" i="4"/>
  <c r="P702" i="4"/>
  <c r="O702" i="4"/>
  <c r="P701" i="4"/>
  <c r="O701" i="4"/>
  <c r="P700" i="4"/>
  <c r="O700" i="4"/>
  <c r="P699" i="4"/>
  <c r="O699" i="4"/>
  <c r="P698" i="4"/>
  <c r="O698" i="4"/>
  <c r="P697" i="4"/>
  <c r="O697" i="4"/>
  <c r="P696" i="4"/>
  <c r="O696" i="4"/>
  <c r="P695" i="4"/>
  <c r="O695" i="4"/>
  <c r="P694" i="4"/>
  <c r="O694" i="4"/>
  <c r="P693" i="4"/>
  <c r="O693" i="4"/>
  <c r="P692" i="4"/>
  <c r="O692" i="4"/>
  <c r="P691" i="4"/>
  <c r="O691" i="4"/>
  <c r="P690" i="4"/>
  <c r="O690" i="4"/>
  <c r="P689" i="4"/>
  <c r="O689" i="4"/>
  <c r="P688" i="4"/>
  <c r="O688" i="4"/>
  <c r="P687" i="4"/>
  <c r="O687" i="4"/>
  <c r="P686" i="4"/>
  <c r="O686" i="4"/>
  <c r="P685" i="4"/>
  <c r="O685" i="4"/>
  <c r="P684" i="4"/>
  <c r="O684" i="4"/>
  <c r="P683" i="4"/>
  <c r="O683" i="4"/>
  <c r="P682" i="4"/>
  <c r="O682" i="4"/>
  <c r="P681" i="4"/>
  <c r="O681" i="4"/>
  <c r="P680" i="4"/>
  <c r="O680" i="4"/>
  <c r="P679" i="4"/>
  <c r="O679" i="4"/>
  <c r="P678" i="4"/>
  <c r="O678" i="4"/>
  <c r="P677" i="4"/>
  <c r="O677" i="4"/>
  <c r="P676" i="4"/>
  <c r="O676" i="4"/>
  <c r="P675" i="4"/>
  <c r="O675" i="4"/>
  <c r="P674" i="4"/>
  <c r="O674" i="4"/>
  <c r="P673" i="4"/>
  <c r="O673" i="4"/>
  <c r="P672" i="4"/>
  <c r="O672" i="4"/>
  <c r="P671" i="4"/>
  <c r="O671" i="4"/>
  <c r="P670" i="4"/>
  <c r="O670" i="4"/>
  <c r="P669" i="4"/>
  <c r="O669" i="4"/>
  <c r="P668" i="4"/>
  <c r="O668" i="4"/>
  <c r="P667" i="4"/>
  <c r="O667" i="4"/>
  <c r="P666" i="4"/>
  <c r="O666" i="4"/>
  <c r="P665" i="4"/>
  <c r="O665" i="4"/>
  <c r="P664" i="4"/>
  <c r="O664" i="4"/>
  <c r="P663" i="4"/>
  <c r="O663" i="4"/>
  <c r="P662" i="4"/>
  <c r="O662" i="4"/>
  <c r="P661" i="4"/>
  <c r="O661" i="4"/>
  <c r="P660" i="4"/>
  <c r="O660" i="4"/>
  <c r="P659" i="4"/>
  <c r="O659" i="4"/>
  <c r="P658" i="4"/>
  <c r="O658" i="4"/>
  <c r="P657" i="4"/>
  <c r="O657" i="4"/>
  <c r="P656" i="4"/>
  <c r="O656" i="4"/>
  <c r="P655" i="4"/>
  <c r="O655" i="4"/>
  <c r="P654" i="4"/>
  <c r="O654" i="4"/>
  <c r="P653" i="4"/>
  <c r="O653" i="4"/>
  <c r="P652" i="4"/>
  <c r="O652" i="4"/>
  <c r="P651" i="4"/>
  <c r="O651" i="4"/>
  <c r="P650" i="4"/>
  <c r="O650" i="4"/>
  <c r="P649" i="4"/>
  <c r="O649" i="4"/>
  <c r="P648" i="4"/>
  <c r="O648" i="4"/>
  <c r="P647" i="4"/>
  <c r="O647" i="4"/>
  <c r="P646" i="4"/>
  <c r="O646" i="4"/>
  <c r="P645" i="4"/>
  <c r="O645" i="4"/>
  <c r="P644" i="4"/>
  <c r="O644" i="4"/>
  <c r="P643" i="4"/>
  <c r="O643" i="4"/>
  <c r="P642" i="4"/>
  <c r="O642" i="4"/>
  <c r="P641" i="4"/>
  <c r="O641" i="4"/>
  <c r="P640" i="4"/>
  <c r="O640" i="4"/>
  <c r="P639" i="4"/>
  <c r="O639" i="4"/>
  <c r="P638" i="4"/>
  <c r="O638" i="4"/>
  <c r="P637" i="4"/>
  <c r="O637" i="4"/>
  <c r="P636" i="4"/>
  <c r="O636" i="4"/>
  <c r="P635" i="4"/>
  <c r="O635" i="4"/>
  <c r="P634" i="4"/>
  <c r="O634" i="4"/>
  <c r="P633" i="4"/>
  <c r="O633" i="4"/>
  <c r="P632" i="4"/>
  <c r="O632" i="4"/>
  <c r="P631" i="4"/>
  <c r="O631" i="4"/>
  <c r="P630" i="4"/>
  <c r="O630" i="4"/>
  <c r="P629" i="4"/>
  <c r="O629" i="4"/>
  <c r="P628" i="4"/>
  <c r="O628" i="4"/>
  <c r="P627" i="4"/>
  <c r="O627" i="4"/>
  <c r="P626" i="4"/>
  <c r="O626" i="4"/>
  <c r="P625" i="4"/>
  <c r="O625" i="4"/>
  <c r="P624" i="4"/>
  <c r="O624" i="4"/>
  <c r="P623" i="4"/>
  <c r="O623" i="4"/>
  <c r="P622" i="4"/>
  <c r="O622" i="4"/>
  <c r="P621" i="4"/>
  <c r="O621" i="4"/>
  <c r="P620" i="4"/>
  <c r="O620" i="4"/>
  <c r="P619" i="4"/>
  <c r="O619" i="4"/>
  <c r="P618" i="4"/>
  <c r="O618" i="4"/>
  <c r="P617" i="4"/>
  <c r="O617" i="4"/>
  <c r="P616" i="4"/>
  <c r="O616" i="4"/>
  <c r="P615" i="4"/>
  <c r="O615" i="4"/>
  <c r="P614" i="4"/>
  <c r="O614" i="4"/>
  <c r="P613" i="4"/>
  <c r="O613" i="4"/>
  <c r="P612" i="4"/>
  <c r="O612" i="4"/>
  <c r="P611" i="4"/>
  <c r="O611" i="4"/>
  <c r="P610" i="4"/>
  <c r="O610" i="4"/>
  <c r="P609" i="4"/>
  <c r="O609" i="4"/>
  <c r="P608" i="4"/>
  <c r="O608" i="4"/>
  <c r="P607" i="4"/>
  <c r="O607" i="4"/>
  <c r="P606" i="4"/>
  <c r="O606" i="4"/>
  <c r="P605" i="4"/>
  <c r="O605" i="4"/>
  <c r="P604" i="4"/>
  <c r="O604" i="4"/>
  <c r="P603" i="4"/>
  <c r="O603" i="4"/>
  <c r="P602" i="4"/>
  <c r="O602" i="4"/>
  <c r="P601" i="4"/>
  <c r="O601" i="4"/>
  <c r="P600" i="4"/>
  <c r="O600" i="4"/>
  <c r="P599" i="4"/>
  <c r="O599" i="4"/>
  <c r="P598" i="4"/>
  <c r="O598" i="4"/>
  <c r="P597" i="4"/>
  <c r="O597" i="4"/>
  <c r="P596" i="4"/>
  <c r="O596" i="4"/>
  <c r="P595" i="4"/>
  <c r="O595" i="4"/>
  <c r="P594" i="4"/>
  <c r="O594" i="4"/>
  <c r="P593" i="4"/>
  <c r="O593" i="4"/>
  <c r="P592" i="4"/>
  <c r="O592" i="4"/>
  <c r="P591" i="4"/>
  <c r="O591" i="4"/>
  <c r="P590" i="4"/>
  <c r="O590" i="4"/>
  <c r="P589" i="4"/>
  <c r="O589" i="4"/>
  <c r="P588" i="4"/>
  <c r="O588" i="4"/>
  <c r="P587" i="4"/>
  <c r="O587" i="4"/>
  <c r="P586" i="4"/>
  <c r="O586" i="4"/>
  <c r="P585" i="4"/>
  <c r="O585" i="4"/>
  <c r="P584" i="4"/>
  <c r="O584" i="4"/>
  <c r="P583" i="4"/>
  <c r="O583" i="4"/>
  <c r="P582" i="4"/>
  <c r="O582" i="4"/>
  <c r="P581" i="4"/>
  <c r="O581" i="4"/>
  <c r="P580" i="4"/>
  <c r="O580" i="4"/>
  <c r="P579" i="4"/>
  <c r="O579" i="4"/>
  <c r="P578" i="4"/>
  <c r="O578" i="4"/>
  <c r="P577" i="4"/>
  <c r="O577" i="4"/>
  <c r="P576" i="4"/>
  <c r="O576" i="4"/>
  <c r="P575" i="4"/>
  <c r="O575" i="4"/>
  <c r="P574" i="4"/>
  <c r="O574" i="4"/>
  <c r="P573" i="4"/>
  <c r="O573" i="4"/>
  <c r="P572" i="4"/>
  <c r="O572" i="4"/>
  <c r="P571" i="4"/>
  <c r="O571" i="4"/>
  <c r="P570" i="4"/>
  <c r="O570" i="4"/>
  <c r="P569" i="4"/>
  <c r="O569" i="4"/>
  <c r="P568" i="4"/>
  <c r="O568" i="4"/>
  <c r="P567" i="4"/>
  <c r="O567" i="4"/>
  <c r="P566" i="4"/>
  <c r="O566" i="4"/>
  <c r="P565" i="4"/>
  <c r="O565" i="4"/>
  <c r="P564" i="4"/>
  <c r="O564" i="4"/>
  <c r="P563" i="4"/>
  <c r="O563" i="4"/>
  <c r="P562" i="4"/>
  <c r="O562" i="4"/>
  <c r="P561" i="4"/>
  <c r="O561" i="4"/>
  <c r="P560" i="4"/>
  <c r="O560" i="4"/>
  <c r="P559" i="4"/>
  <c r="O559" i="4"/>
  <c r="P558" i="4"/>
  <c r="O558" i="4"/>
  <c r="P557" i="4"/>
  <c r="O557" i="4"/>
  <c r="P556" i="4"/>
  <c r="O556" i="4"/>
  <c r="P555" i="4"/>
  <c r="O555" i="4"/>
  <c r="P554" i="4"/>
  <c r="O554" i="4"/>
  <c r="P553" i="4"/>
  <c r="O553" i="4"/>
  <c r="P552" i="4"/>
  <c r="O552" i="4"/>
  <c r="P551" i="4"/>
  <c r="O551" i="4"/>
  <c r="P550" i="4"/>
  <c r="O550" i="4"/>
  <c r="P549" i="4"/>
  <c r="O549" i="4"/>
  <c r="P548" i="4"/>
  <c r="O548" i="4"/>
  <c r="P547" i="4"/>
  <c r="O547" i="4"/>
  <c r="P546" i="4"/>
  <c r="O546" i="4"/>
  <c r="P545" i="4"/>
  <c r="O545" i="4"/>
  <c r="P544" i="4"/>
  <c r="O544" i="4"/>
  <c r="P543" i="4"/>
  <c r="O543" i="4"/>
  <c r="P542" i="4"/>
  <c r="O542" i="4"/>
  <c r="P541" i="4"/>
  <c r="O541" i="4"/>
  <c r="P540" i="4"/>
  <c r="O540" i="4"/>
  <c r="P539" i="4"/>
  <c r="O539" i="4"/>
  <c r="P538" i="4"/>
  <c r="O538" i="4"/>
  <c r="P537" i="4"/>
  <c r="O537" i="4"/>
  <c r="P536" i="4"/>
  <c r="O536" i="4"/>
  <c r="P535" i="4"/>
  <c r="O535" i="4"/>
  <c r="P534" i="4"/>
  <c r="O534" i="4"/>
  <c r="P533" i="4"/>
  <c r="O533" i="4"/>
  <c r="P532" i="4"/>
  <c r="O532" i="4"/>
  <c r="P531" i="4"/>
  <c r="O531" i="4"/>
  <c r="P530" i="4"/>
  <c r="O530" i="4"/>
  <c r="P529" i="4"/>
  <c r="O529" i="4"/>
  <c r="P528" i="4"/>
  <c r="O528" i="4"/>
  <c r="P527" i="4"/>
  <c r="O527" i="4"/>
  <c r="P526" i="4"/>
  <c r="O526" i="4"/>
  <c r="P525" i="4"/>
  <c r="O525" i="4"/>
  <c r="P524" i="4"/>
  <c r="O524" i="4"/>
  <c r="P523" i="4"/>
  <c r="O523" i="4"/>
  <c r="P522" i="4"/>
  <c r="O522" i="4"/>
  <c r="P521" i="4"/>
  <c r="O521" i="4"/>
  <c r="P520" i="4"/>
  <c r="O520" i="4"/>
  <c r="P519" i="4"/>
  <c r="O519" i="4"/>
  <c r="P518" i="4"/>
  <c r="O518" i="4"/>
  <c r="P517" i="4"/>
  <c r="O517" i="4"/>
  <c r="P516" i="4"/>
  <c r="O516" i="4"/>
  <c r="P515" i="4"/>
  <c r="O515" i="4"/>
  <c r="P514" i="4"/>
  <c r="O514" i="4"/>
  <c r="P513" i="4"/>
  <c r="O513" i="4"/>
  <c r="P512" i="4"/>
  <c r="O512" i="4"/>
  <c r="P511" i="4"/>
  <c r="O511" i="4"/>
  <c r="P510" i="4"/>
  <c r="O510" i="4"/>
  <c r="P509" i="4"/>
  <c r="O509" i="4"/>
  <c r="P508" i="4"/>
  <c r="O508" i="4"/>
  <c r="P507" i="4"/>
  <c r="O507" i="4"/>
  <c r="P506" i="4"/>
  <c r="O506" i="4"/>
  <c r="P505" i="4"/>
  <c r="O505" i="4"/>
  <c r="P504" i="4"/>
  <c r="O504" i="4"/>
  <c r="P503" i="4"/>
  <c r="O503" i="4"/>
  <c r="P502" i="4"/>
  <c r="O502" i="4"/>
  <c r="P501" i="4"/>
  <c r="O501" i="4"/>
  <c r="P500" i="4"/>
  <c r="O500" i="4"/>
  <c r="P499" i="4"/>
  <c r="O499" i="4"/>
  <c r="P498" i="4"/>
  <c r="O498" i="4"/>
  <c r="P497" i="4"/>
  <c r="O497" i="4"/>
  <c r="P496" i="4"/>
  <c r="O496" i="4"/>
  <c r="P495" i="4"/>
  <c r="O495" i="4"/>
  <c r="P494" i="4"/>
  <c r="O494" i="4"/>
  <c r="P493" i="4"/>
  <c r="O493" i="4"/>
  <c r="P492" i="4"/>
  <c r="O492" i="4"/>
  <c r="P491" i="4"/>
  <c r="O491" i="4"/>
  <c r="P490" i="4"/>
  <c r="O490" i="4"/>
  <c r="P489" i="4"/>
  <c r="O489" i="4"/>
  <c r="P488" i="4"/>
  <c r="O488" i="4"/>
  <c r="P487" i="4"/>
  <c r="O487" i="4"/>
  <c r="P486" i="4"/>
  <c r="O486" i="4"/>
  <c r="P485" i="4"/>
  <c r="O485" i="4"/>
  <c r="P484" i="4"/>
  <c r="O484" i="4"/>
  <c r="P483" i="4"/>
  <c r="O483" i="4"/>
  <c r="P482" i="4"/>
  <c r="O482" i="4"/>
  <c r="P481" i="4"/>
  <c r="O481" i="4"/>
  <c r="P480" i="4"/>
  <c r="O480" i="4"/>
  <c r="P479" i="4"/>
  <c r="O479" i="4"/>
  <c r="P478" i="4"/>
  <c r="O478" i="4"/>
  <c r="P477" i="4"/>
  <c r="O477" i="4"/>
  <c r="P476" i="4"/>
  <c r="O476" i="4"/>
  <c r="P475" i="4"/>
  <c r="O475" i="4"/>
  <c r="P474" i="4"/>
  <c r="O474" i="4"/>
  <c r="P473" i="4"/>
  <c r="O473" i="4"/>
  <c r="P472" i="4"/>
  <c r="O472" i="4"/>
  <c r="P471" i="4"/>
  <c r="O471" i="4"/>
  <c r="P470" i="4"/>
  <c r="O470" i="4"/>
  <c r="P469" i="4"/>
  <c r="O469" i="4"/>
  <c r="P468" i="4"/>
  <c r="O468" i="4"/>
  <c r="P467" i="4"/>
  <c r="O467" i="4"/>
  <c r="P466" i="4"/>
  <c r="O466" i="4"/>
  <c r="P465" i="4"/>
  <c r="O465" i="4"/>
  <c r="P464" i="4"/>
  <c r="O464" i="4"/>
  <c r="P463" i="4"/>
  <c r="O463" i="4"/>
  <c r="P462" i="4"/>
  <c r="O462" i="4"/>
  <c r="P461" i="4"/>
  <c r="O461" i="4"/>
  <c r="P460" i="4"/>
  <c r="O460" i="4"/>
  <c r="P459" i="4"/>
  <c r="O459" i="4"/>
  <c r="P458" i="4"/>
  <c r="O458" i="4"/>
  <c r="P457" i="4"/>
  <c r="O457" i="4"/>
  <c r="P456" i="4"/>
  <c r="O456" i="4"/>
  <c r="P455" i="4"/>
  <c r="O455" i="4"/>
  <c r="P454" i="4"/>
  <c r="O454" i="4"/>
  <c r="P453" i="4"/>
  <c r="O453" i="4"/>
  <c r="P452" i="4"/>
  <c r="O452" i="4"/>
  <c r="P451" i="4"/>
  <c r="O451" i="4"/>
  <c r="P450" i="4"/>
  <c r="O450" i="4"/>
  <c r="P449" i="4"/>
  <c r="O449" i="4"/>
  <c r="P448" i="4"/>
  <c r="O448" i="4"/>
  <c r="P447" i="4"/>
  <c r="O447" i="4"/>
  <c r="P446" i="4"/>
  <c r="O446" i="4"/>
  <c r="P445" i="4"/>
  <c r="O445" i="4"/>
  <c r="P444" i="4"/>
  <c r="O444" i="4"/>
  <c r="P443" i="4"/>
  <c r="O443" i="4"/>
  <c r="P442" i="4"/>
  <c r="O442" i="4"/>
  <c r="P441" i="4"/>
  <c r="O441" i="4"/>
  <c r="P440" i="4"/>
  <c r="O440" i="4"/>
  <c r="P439" i="4"/>
  <c r="O439" i="4"/>
  <c r="P438" i="4"/>
  <c r="O438" i="4"/>
  <c r="P437" i="4"/>
  <c r="O437" i="4"/>
  <c r="P436" i="4"/>
  <c r="O436" i="4"/>
  <c r="P435" i="4"/>
  <c r="O435" i="4"/>
  <c r="P434" i="4"/>
  <c r="O434" i="4"/>
  <c r="P433" i="4"/>
  <c r="O433" i="4"/>
  <c r="P432" i="4"/>
  <c r="O432" i="4"/>
  <c r="P431" i="4"/>
  <c r="O431" i="4"/>
  <c r="P430" i="4"/>
  <c r="O430" i="4"/>
  <c r="P429" i="4"/>
  <c r="O429" i="4"/>
  <c r="P428" i="4"/>
  <c r="O428" i="4"/>
  <c r="P427" i="4"/>
  <c r="O427" i="4"/>
  <c r="P426" i="4"/>
  <c r="O426" i="4"/>
  <c r="P425" i="4"/>
  <c r="O425" i="4"/>
  <c r="P424" i="4"/>
  <c r="O424" i="4"/>
  <c r="P423" i="4"/>
  <c r="O423" i="4"/>
  <c r="P422" i="4"/>
  <c r="O422" i="4"/>
  <c r="P421" i="4"/>
  <c r="O421" i="4"/>
  <c r="P420" i="4"/>
  <c r="O420" i="4"/>
  <c r="P419" i="4"/>
  <c r="O419" i="4"/>
  <c r="P418" i="4"/>
  <c r="O418" i="4"/>
  <c r="P417" i="4"/>
  <c r="O417" i="4"/>
  <c r="P416" i="4"/>
  <c r="O416" i="4"/>
  <c r="P415" i="4"/>
  <c r="O415" i="4"/>
  <c r="P414" i="4"/>
  <c r="O414" i="4"/>
  <c r="P413" i="4"/>
  <c r="O413" i="4"/>
  <c r="P412" i="4"/>
  <c r="O412" i="4"/>
  <c r="P411" i="4"/>
  <c r="O411" i="4"/>
  <c r="P410" i="4"/>
  <c r="O410" i="4"/>
  <c r="P409" i="4"/>
  <c r="O409" i="4"/>
  <c r="P408" i="4"/>
  <c r="O408" i="4"/>
  <c r="P407" i="4"/>
  <c r="O407" i="4"/>
  <c r="P406" i="4"/>
  <c r="O406" i="4"/>
  <c r="P405" i="4"/>
  <c r="O405" i="4"/>
  <c r="P404" i="4"/>
  <c r="O404" i="4"/>
  <c r="P403" i="4"/>
  <c r="O403" i="4"/>
  <c r="P402" i="4"/>
  <c r="O402" i="4"/>
  <c r="P401" i="4"/>
  <c r="O401" i="4"/>
  <c r="P400" i="4"/>
  <c r="O400" i="4"/>
  <c r="P399" i="4"/>
  <c r="O399" i="4"/>
  <c r="P398" i="4"/>
  <c r="O398" i="4"/>
  <c r="P397" i="4"/>
  <c r="O397" i="4"/>
  <c r="P396" i="4"/>
  <c r="O396" i="4"/>
  <c r="P395" i="4"/>
  <c r="O395" i="4"/>
  <c r="P394" i="4"/>
  <c r="O394" i="4"/>
  <c r="P393" i="4"/>
  <c r="O393" i="4"/>
  <c r="P392" i="4"/>
  <c r="O392" i="4"/>
  <c r="P391" i="4"/>
  <c r="O391" i="4"/>
  <c r="P390" i="4"/>
  <c r="O390" i="4"/>
  <c r="P389" i="4"/>
  <c r="O389" i="4"/>
  <c r="P388" i="4"/>
  <c r="O388" i="4"/>
  <c r="P387" i="4"/>
  <c r="O387" i="4"/>
  <c r="P386" i="4"/>
  <c r="O386" i="4"/>
  <c r="P385" i="4"/>
  <c r="O385" i="4"/>
  <c r="P384" i="4"/>
  <c r="O384" i="4"/>
  <c r="P383" i="4"/>
  <c r="O383" i="4"/>
  <c r="P382" i="4"/>
  <c r="O382" i="4"/>
  <c r="P381" i="4"/>
  <c r="O381" i="4"/>
  <c r="P380" i="4"/>
  <c r="O380" i="4"/>
  <c r="P379" i="4"/>
  <c r="O379" i="4"/>
  <c r="P378" i="4"/>
  <c r="O378" i="4"/>
  <c r="P377" i="4"/>
  <c r="O377" i="4"/>
  <c r="P376" i="4"/>
  <c r="O376" i="4"/>
  <c r="P375" i="4"/>
  <c r="O375" i="4"/>
  <c r="P374" i="4"/>
  <c r="O374" i="4"/>
  <c r="P373" i="4"/>
  <c r="O373" i="4"/>
  <c r="P372" i="4"/>
  <c r="O372" i="4"/>
  <c r="P371" i="4"/>
  <c r="O371" i="4"/>
  <c r="P370" i="4"/>
  <c r="O370" i="4"/>
  <c r="P369" i="4"/>
  <c r="O369" i="4"/>
  <c r="P368" i="4"/>
  <c r="O368" i="4"/>
  <c r="P367" i="4"/>
  <c r="O367" i="4"/>
  <c r="P366" i="4"/>
  <c r="O366" i="4"/>
  <c r="P365" i="4"/>
  <c r="O365" i="4"/>
  <c r="P364" i="4"/>
  <c r="O364" i="4"/>
  <c r="P363" i="4"/>
  <c r="O363" i="4"/>
  <c r="P362" i="4"/>
  <c r="O362" i="4"/>
  <c r="P361" i="4"/>
  <c r="O361" i="4"/>
  <c r="P360" i="4"/>
  <c r="O360" i="4"/>
  <c r="P359" i="4"/>
  <c r="O359" i="4"/>
  <c r="P358" i="4"/>
  <c r="O358" i="4"/>
  <c r="P357" i="4"/>
  <c r="O357" i="4"/>
  <c r="P356" i="4"/>
  <c r="O356" i="4"/>
  <c r="P355" i="4"/>
  <c r="O355" i="4"/>
  <c r="P354" i="4"/>
  <c r="O354" i="4"/>
  <c r="P353" i="4"/>
  <c r="O353" i="4"/>
  <c r="P352" i="4"/>
  <c r="O352" i="4"/>
  <c r="P351" i="4"/>
  <c r="O351" i="4"/>
  <c r="P350" i="4"/>
  <c r="O350" i="4"/>
  <c r="P349" i="4"/>
  <c r="O349" i="4"/>
  <c r="P348" i="4"/>
  <c r="O348" i="4"/>
  <c r="P347" i="4"/>
  <c r="O347" i="4"/>
  <c r="P346" i="4"/>
  <c r="O346" i="4"/>
  <c r="P345" i="4"/>
  <c r="O345" i="4"/>
  <c r="P344" i="4"/>
  <c r="O344" i="4"/>
  <c r="P343" i="4"/>
  <c r="O343" i="4"/>
  <c r="P342" i="4"/>
  <c r="O342" i="4"/>
  <c r="P341" i="4"/>
  <c r="O341" i="4"/>
  <c r="P340" i="4"/>
  <c r="O340" i="4"/>
  <c r="P339" i="4"/>
  <c r="O339" i="4"/>
  <c r="P338" i="4"/>
  <c r="O338" i="4"/>
  <c r="P337" i="4"/>
  <c r="O337" i="4"/>
  <c r="P336" i="4"/>
  <c r="O336" i="4"/>
  <c r="P335" i="4"/>
  <c r="O335" i="4"/>
  <c r="P334" i="4"/>
  <c r="O334" i="4"/>
  <c r="P333" i="4"/>
  <c r="O333" i="4"/>
  <c r="P332" i="4"/>
  <c r="O332" i="4"/>
  <c r="P331" i="4"/>
  <c r="O331" i="4"/>
  <c r="P330" i="4"/>
  <c r="O330" i="4"/>
  <c r="P329" i="4"/>
  <c r="O329" i="4"/>
  <c r="P328" i="4"/>
  <c r="O328" i="4"/>
  <c r="P327" i="4"/>
  <c r="O327" i="4"/>
  <c r="P326" i="4"/>
  <c r="O326" i="4"/>
  <c r="P325" i="4"/>
  <c r="O325" i="4"/>
  <c r="P324" i="4"/>
  <c r="O324" i="4"/>
  <c r="P323" i="4"/>
  <c r="O323" i="4"/>
  <c r="P322" i="4"/>
  <c r="O322" i="4"/>
  <c r="P321" i="4"/>
  <c r="O321" i="4"/>
  <c r="P320" i="4"/>
  <c r="O320" i="4"/>
  <c r="P319" i="4"/>
  <c r="O319" i="4"/>
  <c r="P318" i="4"/>
  <c r="O318" i="4"/>
  <c r="P317" i="4"/>
  <c r="O317" i="4"/>
  <c r="P316" i="4"/>
  <c r="O316" i="4"/>
  <c r="P315" i="4"/>
  <c r="O315" i="4"/>
  <c r="P314" i="4"/>
  <c r="O314" i="4"/>
  <c r="P313" i="4"/>
  <c r="O313" i="4"/>
  <c r="P312" i="4"/>
  <c r="O312" i="4"/>
  <c r="P311" i="4"/>
  <c r="O311" i="4"/>
  <c r="P310" i="4"/>
  <c r="O310" i="4"/>
  <c r="P309" i="4"/>
  <c r="O309" i="4"/>
  <c r="P308" i="4"/>
  <c r="O308" i="4"/>
  <c r="P307" i="4"/>
  <c r="O307" i="4"/>
  <c r="P306" i="4"/>
  <c r="O306" i="4"/>
  <c r="P305" i="4"/>
  <c r="O305" i="4"/>
  <c r="P304" i="4"/>
  <c r="O304" i="4"/>
  <c r="P303" i="4"/>
  <c r="O303" i="4"/>
  <c r="P302" i="4"/>
  <c r="O302" i="4"/>
  <c r="P301" i="4"/>
  <c r="O301" i="4"/>
  <c r="P300" i="4"/>
  <c r="O300" i="4"/>
  <c r="P299" i="4"/>
  <c r="O299" i="4"/>
  <c r="P298" i="4"/>
  <c r="O298" i="4"/>
  <c r="P297" i="4"/>
  <c r="O297" i="4"/>
  <c r="P296" i="4"/>
  <c r="O296" i="4"/>
  <c r="P295" i="4"/>
  <c r="O295" i="4"/>
  <c r="P294" i="4"/>
  <c r="O294" i="4"/>
  <c r="P293" i="4"/>
  <c r="O293" i="4"/>
  <c r="P292" i="4"/>
  <c r="O292" i="4"/>
  <c r="P291" i="4"/>
  <c r="O291" i="4"/>
  <c r="P290" i="4"/>
  <c r="O290" i="4"/>
  <c r="P289" i="4"/>
  <c r="O289" i="4"/>
  <c r="P288" i="4"/>
  <c r="O288" i="4"/>
  <c r="P287" i="4"/>
  <c r="O287" i="4"/>
  <c r="P286" i="4"/>
  <c r="O286" i="4"/>
  <c r="P285" i="4"/>
  <c r="O285" i="4"/>
  <c r="P284" i="4"/>
  <c r="O284" i="4"/>
  <c r="P283" i="4"/>
  <c r="O283" i="4"/>
  <c r="P282" i="4"/>
  <c r="O282" i="4"/>
  <c r="P281" i="4"/>
  <c r="O281" i="4"/>
  <c r="P280" i="4"/>
  <c r="O280" i="4"/>
  <c r="P279" i="4"/>
  <c r="O279" i="4"/>
  <c r="P278" i="4"/>
  <c r="O278" i="4"/>
  <c r="P277" i="4"/>
  <c r="O277" i="4"/>
  <c r="P276" i="4"/>
  <c r="O276" i="4"/>
  <c r="P275" i="4"/>
  <c r="O275" i="4"/>
  <c r="P274" i="4"/>
  <c r="O274" i="4"/>
  <c r="P273" i="4"/>
  <c r="O273" i="4"/>
  <c r="P272" i="4"/>
  <c r="O272" i="4"/>
  <c r="P271" i="4"/>
  <c r="O271" i="4"/>
  <c r="P270" i="4"/>
  <c r="O270" i="4"/>
  <c r="P269" i="4"/>
  <c r="O269" i="4"/>
  <c r="P268" i="4"/>
  <c r="O268" i="4"/>
  <c r="P267" i="4"/>
  <c r="O267" i="4"/>
  <c r="P266" i="4"/>
  <c r="O266" i="4"/>
  <c r="P265" i="4"/>
  <c r="O265" i="4"/>
  <c r="P264" i="4"/>
  <c r="O264" i="4"/>
  <c r="P263" i="4"/>
  <c r="O263" i="4"/>
  <c r="P262" i="4"/>
  <c r="O262" i="4"/>
  <c r="P261" i="4"/>
  <c r="O261" i="4"/>
  <c r="P260" i="4"/>
  <c r="O260" i="4"/>
  <c r="P259" i="4"/>
  <c r="O259" i="4"/>
  <c r="P258" i="4"/>
  <c r="O258" i="4"/>
  <c r="P257" i="4"/>
  <c r="O257" i="4"/>
  <c r="P256" i="4"/>
  <c r="O256" i="4"/>
  <c r="P255" i="4"/>
  <c r="O255" i="4"/>
  <c r="P254" i="4"/>
  <c r="O254" i="4"/>
  <c r="P253" i="4"/>
  <c r="O253" i="4"/>
  <c r="P252" i="4"/>
  <c r="O252" i="4"/>
  <c r="P251" i="4"/>
  <c r="O251" i="4"/>
  <c r="P250" i="4"/>
  <c r="O250" i="4"/>
  <c r="P249" i="4"/>
  <c r="O249" i="4"/>
  <c r="P248" i="4"/>
  <c r="O248" i="4"/>
  <c r="P247" i="4"/>
  <c r="O247" i="4"/>
  <c r="P246" i="4"/>
  <c r="O246" i="4"/>
  <c r="P245" i="4"/>
  <c r="O245" i="4"/>
  <c r="P244" i="4"/>
  <c r="O244" i="4"/>
  <c r="P243" i="4"/>
  <c r="O243" i="4"/>
  <c r="P242" i="4"/>
  <c r="O242" i="4"/>
  <c r="P241" i="4"/>
  <c r="O241" i="4"/>
  <c r="P240" i="4"/>
  <c r="O240" i="4"/>
  <c r="P239" i="4"/>
  <c r="O239" i="4"/>
  <c r="P238" i="4"/>
  <c r="O238" i="4"/>
  <c r="P237" i="4"/>
  <c r="O237" i="4"/>
  <c r="P236" i="4"/>
  <c r="O236" i="4"/>
  <c r="P235" i="4"/>
  <c r="O235" i="4"/>
  <c r="P234" i="4"/>
  <c r="O234" i="4"/>
  <c r="P233" i="4"/>
  <c r="O233" i="4"/>
  <c r="P232" i="4"/>
  <c r="O232" i="4"/>
  <c r="P231" i="4"/>
  <c r="O231" i="4"/>
  <c r="P230" i="4"/>
  <c r="O230" i="4"/>
  <c r="P229" i="4"/>
  <c r="O229" i="4"/>
  <c r="P228" i="4"/>
  <c r="O228" i="4"/>
  <c r="P227" i="4"/>
  <c r="O227" i="4"/>
  <c r="P226" i="4"/>
  <c r="O226" i="4"/>
  <c r="P225" i="4"/>
  <c r="O225" i="4"/>
  <c r="P224" i="4"/>
  <c r="O224" i="4"/>
  <c r="P223" i="4"/>
  <c r="O223" i="4"/>
  <c r="P222" i="4"/>
  <c r="O222" i="4"/>
  <c r="P221" i="4"/>
  <c r="O221" i="4"/>
  <c r="P220" i="4"/>
  <c r="O220" i="4"/>
  <c r="P219" i="4"/>
  <c r="O219" i="4"/>
  <c r="P218" i="4"/>
  <c r="O218" i="4"/>
  <c r="P217" i="4"/>
  <c r="O217" i="4"/>
  <c r="P216" i="4"/>
  <c r="O216" i="4"/>
  <c r="P215" i="4"/>
  <c r="O215" i="4"/>
  <c r="P214" i="4"/>
  <c r="O214" i="4"/>
  <c r="P213" i="4"/>
  <c r="O213" i="4"/>
  <c r="P212" i="4"/>
  <c r="O212" i="4"/>
  <c r="P211" i="4"/>
  <c r="O211" i="4"/>
  <c r="P210" i="4"/>
  <c r="O210" i="4"/>
  <c r="P209" i="4"/>
  <c r="O209" i="4"/>
  <c r="P208" i="4"/>
  <c r="O208" i="4"/>
  <c r="P207" i="4"/>
  <c r="O207" i="4"/>
  <c r="P206" i="4"/>
  <c r="O206" i="4"/>
  <c r="P205" i="4"/>
  <c r="O205" i="4"/>
  <c r="P204" i="4"/>
  <c r="O204" i="4"/>
  <c r="P203" i="4"/>
  <c r="O203" i="4"/>
  <c r="P202" i="4"/>
  <c r="O202" i="4"/>
  <c r="P201" i="4"/>
  <c r="O201" i="4"/>
  <c r="P200" i="4"/>
  <c r="O200" i="4"/>
  <c r="P199" i="4"/>
  <c r="O199" i="4"/>
  <c r="P198" i="4"/>
  <c r="O198" i="4"/>
  <c r="P197" i="4"/>
  <c r="O197" i="4"/>
  <c r="P196" i="4"/>
  <c r="O196" i="4"/>
  <c r="P195" i="4"/>
  <c r="O195" i="4"/>
  <c r="P194" i="4"/>
  <c r="O194" i="4"/>
  <c r="P193" i="4"/>
  <c r="O193" i="4"/>
  <c r="P192" i="4"/>
  <c r="O192" i="4"/>
  <c r="P191" i="4"/>
  <c r="O191" i="4"/>
  <c r="P190" i="4"/>
  <c r="O190" i="4"/>
  <c r="P189" i="4"/>
  <c r="O189" i="4"/>
  <c r="P188" i="4"/>
  <c r="O188" i="4"/>
  <c r="P187" i="4"/>
  <c r="O187" i="4"/>
  <c r="P186" i="4"/>
  <c r="O186" i="4"/>
  <c r="P185" i="4"/>
  <c r="O185" i="4"/>
  <c r="P184" i="4"/>
  <c r="O184" i="4"/>
  <c r="P183" i="4"/>
  <c r="O183" i="4"/>
  <c r="P182" i="4"/>
  <c r="O182" i="4"/>
  <c r="P181" i="4"/>
  <c r="O181" i="4"/>
  <c r="P180" i="4"/>
  <c r="O180" i="4"/>
  <c r="P179" i="4"/>
  <c r="O179" i="4"/>
  <c r="P178" i="4"/>
  <c r="O178" i="4"/>
  <c r="P177" i="4"/>
  <c r="O177" i="4"/>
  <c r="P176" i="4"/>
  <c r="O176" i="4"/>
  <c r="P175" i="4"/>
  <c r="O175" i="4"/>
  <c r="P174" i="4"/>
  <c r="O174" i="4"/>
  <c r="P173" i="4"/>
  <c r="O173" i="4"/>
  <c r="P172" i="4"/>
  <c r="O172" i="4"/>
  <c r="P171" i="4"/>
  <c r="O171" i="4"/>
  <c r="P170" i="4"/>
  <c r="O170" i="4"/>
  <c r="P169" i="4"/>
  <c r="O169" i="4"/>
  <c r="P168" i="4"/>
  <c r="O168" i="4"/>
  <c r="P167" i="4"/>
  <c r="O167" i="4"/>
  <c r="P166" i="4"/>
  <c r="O166" i="4"/>
  <c r="P165" i="4"/>
  <c r="O165" i="4"/>
  <c r="P164" i="4"/>
  <c r="O164" i="4"/>
  <c r="P163" i="4"/>
  <c r="O163" i="4"/>
  <c r="P162" i="4"/>
  <c r="O162" i="4"/>
  <c r="P161" i="4"/>
  <c r="O161" i="4"/>
  <c r="P160" i="4"/>
  <c r="O160" i="4"/>
  <c r="P159" i="4"/>
  <c r="O159" i="4"/>
  <c r="P158" i="4"/>
  <c r="O158" i="4"/>
  <c r="P157" i="4"/>
  <c r="O157" i="4"/>
  <c r="P156" i="4"/>
  <c r="O156" i="4"/>
  <c r="P155" i="4"/>
  <c r="O155" i="4"/>
  <c r="P154" i="4"/>
  <c r="O154" i="4"/>
  <c r="P153" i="4"/>
  <c r="O153" i="4"/>
  <c r="P152" i="4"/>
  <c r="O152" i="4"/>
  <c r="P151" i="4"/>
  <c r="O151" i="4"/>
  <c r="P150" i="4"/>
  <c r="O150" i="4"/>
  <c r="P149" i="4"/>
  <c r="O149" i="4"/>
  <c r="P148" i="4"/>
  <c r="O148" i="4"/>
  <c r="P147" i="4"/>
  <c r="O147" i="4"/>
  <c r="P146" i="4"/>
  <c r="O146" i="4"/>
  <c r="P145" i="4"/>
  <c r="O145" i="4"/>
  <c r="P144" i="4"/>
  <c r="O144" i="4"/>
  <c r="P143" i="4"/>
  <c r="O143" i="4"/>
  <c r="P142" i="4"/>
  <c r="O142" i="4"/>
  <c r="P141" i="4"/>
  <c r="O141" i="4"/>
  <c r="P140" i="4"/>
  <c r="O140" i="4"/>
  <c r="P139" i="4"/>
  <c r="O139" i="4"/>
  <c r="P138" i="4"/>
  <c r="O138" i="4"/>
  <c r="P137" i="4"/>
  <c r="O137" i="4"/>
  <c r="P136" i="4"/>
  <c r="O136" i="4"/>
  <c r="P135" i="4"/>
  <c r="O135" i="4"/>
  <c r="P134" i="4"/>
  <c r="O134" i="4"/>
  <c r="P133" i="4"/>
  <c r="O133" i="4"/>
  <c r="P132" i="4"/>
  <c r="O132" i="4"/>
  <c r="P131" i="4"/>
  <c r="O131" i="4"/>
  <c r="P130" i="4"/>
  <c r="O130" i="4"/>
  <c r="P129" i="4"/>
  <c r="O129" i="4"/>
  <c r="P128" i="4"/>
  <c r="O128" i="4"/>
  <c r="P127" i="4"/>
  <c r="O127" i="4"/>
  <c r="P126" i="4"/>
  <c r="O126" i="4"/>
  <c r="P125" i="4"/>
  <c r="O125" i="4"/>
  <c r="P124" i="4"/>
  <c r="O124" i="4"/>
  <c r="P123" i="4"/>
  <c r="O123" i="4"/>
  <c r="P122" i="4"/>
  <c r="O122" i="4"/>
  <c r="P121" i="4"/>
  <c r="O121" i="4"/>
  <c r="P120" i="4"/>
  <c r="O120" i="4"/>
  <c r="P119" i="4"/>
  <c r="O119" i="4"/>
  <c r="P118" i="4"/>
  <c r="O118" i="4"/>
  <c r="P117" i="4"/>
  <c r="O117" i="4"/>
  <c r="P116" i="4"/>
  <c r="O116" i="4"/>
  <c r="P115" i="4"/>
  <c r="O115" i="4"/>
  <c r="P114" i="4"/>
  <c r="O114" i="4"/>
  <c r="P113" i="4"/>
  <c r="O113" i="4"/>
  <c r="P112" i="4"/>
  <c r="O112" i="4"/>
  <c r="P111" i="4"/>
  <c r="O111" i="4"/>
  <c r="P110" i="4"/>
  <c r="O110" i="4"/>
  <c r="P109" i="4"/>
  <c r="O109" i="4"/>
  <c r="P108" i="4"/>
  <c r="O108" i="4"/>
  <c r="P107" i="4"/>
  <c r="O107" i="4"/>
  <c r="P106" i="4"/>
  <c r="O106" i="4"/>
  <c r="P105" i="4"/>
  <c r="O105" i="4"/>
  <c r="P104" i="4"/>
  <c r="O104" i="4"/>
  <c r="P103" i="4"/>
  <c r="O103" i="4"/>
  <c r="P102" i="4"/>
  <c r="O102" i="4"/>
  <c r="P101" i="4"/>
  <c r="O101" i="4"/>
  <c r="P100" i="4"/>
  <c r="O100" i="4"/>
  <c r="P99" i="4"/>
  <c r="O99" i="4"/>
  <c r="P98" i="4"/>
  <c r="O98" i="4"/>
  <c r="P97" i="4"/>
  <c r="O97" i="4"/>
  <c r="P96" i="4"/>
  <c r="O96" i="4"/>
  <c r="P95" i="4"/>
  <c r="O95" i="4"/>
  <c r="P94" i="4"/>
  <c r="O94" i="4"/>
  <c r="P93" i="4"/>
  <c r="O93" i="4"/>
  <c r="P92" i="4"/>
  <c r="O92" i="4"/>
  <c r="P91" i="4"/>
  <c r="O91" i="4"/>
  <c r="P90" i="4"/>
  <c r="O90" i="4"/>
  <c r="P89" i="4"/>
  <c r="O89" i="4"/>
  <c r="P88" i="4"/>
  <c r="O88" i="4"/>
  <c r="P87" i="4"/>
  <c r="O87" i="4"/>
  <c r="P86" i="4"/>
  <c r="O86" i="4"/>
  <c r="P85" i="4"/>
  <c r="O85" i="4"/>
  <c r="P84" i="4"/>
  <c r="O84" i="4"/>
  <c r="P83" i="4"/>
  <c r="O83" i="4"/>
  <c r="P82" i="4"/>
  <c r="O82" i="4"/>
  <c r="P81" i="4"/>
  <c r="O81" i="4"/>
  <c r="P80" i="4"/>
  <c r="O80" i="4"/>
  <c r="P79" i="4"/>
  <c r="O79" i="4"/>
  <c r="P78" i="4"/>
  <c r="O78" i="4"/>
  <c r="P77" i="4"/>
  <c r="O77" i="4"/>
  <c r="P76" i="4"/>
  <c r="O76" i="4"/>
  <c r="P75" i="4"/>
  <c r="O75" i="4"/>
  <c r="P74" i="4"/>
  <c r="O74" i="4"/>
  <c r="P73" i="4"/>
  <c r="O73" i="4"/>
  <c r="P72" i="4"/>
  <c r="O72" i="4"/>
  <c r="P71" i="4"/>
  <c r="O71" i="4"/>
  <c r="P70" i="4"/>
  <c r="O70" i="4"/>
  <c r="P69" i="4"/>
  <c r="O69" i="4"/>
  <c r="P68" i="4"/>
  <c r="O68" i="4"/>
  <c r="P67" i="4"/>
  <c r="O67" i="4"/>
  <c r="P66" i="4"/>
  <c r="O66" i="4"/>
  <c r="P65" i="4"/>
  <c r="O65" i="4"/>
  <c r="P64" i="4"/>
  <c r="O64" i="4"/>
  <c r="P63" i="4"/>
  <c r="O63" i="4"/>
  <c r="P62" i="4"/>
  <c r="O62" i="4"/>
  <c r="P61" i="4"/>
  <c r="O61" i="4"/>
  <c r="P60" i="4"/>
  <c r="O60" i="4"/>
  <c r="P59" i="4"/>
  <c r="O59" i="4"/>
  <c r="P58" i="4"/>
  <c r="O58" i="4"/>
  <c r="P57" i="4"/>
  <c r="O57" i="4"/>
  <c r="P56" i="4"/>
  <c r="O56" i="4"/>
  <c r="P55" i="4"/>
  <c r="O55" i="4"/>
  <c r="P54" i="4"/>
  <c r="O54" i="4"/>
  <c r="P53" i="4"/>
  <c r="O53" i="4"/>
  <c r="P52" i="4"/>
  <c r="O52" i="4"/>
  <c r="P51" i="4"/>
  <c r="O51" i="4"/>
  <c r="P50" i="4"/>
  <c r="O50" i="4"/>
  <c r="P49" i="4"/>
  <c r="O49" i="4"/>
  <c r="P48" i="4"/>
  <c r="O48" i="4"/>
  <c r="P47" i="4"/>
  <c r="O47" i="4"/>
  <c r="P46" i="4"/>
  <c r="O46" i="4"/>
  <c r="P45" i="4"/>
  <c r="O45" i="4"/>
  <c r="P44" i="4"/>
  <c r="O44" i="4"/>
  <c r="P43" i="4"/>
  <c r="O43" i="4"/>
  <c r="P42" i="4"/>
  <c r="O42" i="4"/>
  <c r="P41" i="4"/>
  <c r="O41" i="4"/>
  <c r="P40" i="4"/>
  <c r="O40" i="4"/>
  <c r="P39" i="4"/>
  <c r="O39" i="4"/>
  <c r="P38" i="4"/>
  <c r="O38" i="4"/>
  <c r="P37" i="4"/>
  <c r="O37" i="4"/>
  <c r="P36" i="4"/>
  <c r="O36" i="4"/>
  <c r="P35" i="4"/>
  <c r="O35" i="4"/>
  <c r="P34" i="4"/>
  <c r="O34" i="4"/>
  <c r="P33" i="4"/>
  <c r="O33" i="4"/>
  <c r="P32" i="4"/>
  <c r="O32" i="4"/>
  <c r="P31" i="4"/>
  <c r="O31" i="4"/>
  <c r="P30" i="4"/>
  <c r="O30" i="4"/>
  <c r="P29" i="4"/>
  <c r="O29" i="4"/>
  <c r="P28" i="4"/>
  <c r="O28" i="4"/>
  <c r="P27" i="4"/>
  <c r="O27" i="4"/>
  <c r="P26" i="4"/>
  <c r="O26" i="4"/>
  <c r="P25" i="4"/>
  <c r="O25" i="4"/>
  <c r="P24" i="4"/>
  <c r="O24" i="4"/>
  <c r="P23" i="4"/>
  <c r="O23" i="4"/>
  <c r="P22" i="4"/>
  <c r="O22" i="4"/>
  <c r="P21" i="4"/>
  <c r="O21" i="4"/>
  <c r="P20" i="4"/>
  <c r="O20" i="4"/>
  <c r="P19" i="4"/>
  <c r="O19" i="4"/>
  <c r="P18" i="4"/>
  <c r="O18" i="4"/>
  <c r="P17" i="4"/>
  <c r="O17" i="4"/>
  <c r="P16" i="4"/>
  <c r="O16" i="4"/>
  <c r="P15" i="4"/>
  <c r="O15" i="4"/>
  <c r="P14" i="4"/>
  <c r="O14" i="4"/>
  <c r="P13" i="4"/>
  <c r="O13" i="4"/>
  <c r="P12" i="4"/>
  <c r="O12" i="4"/>
  <c r="P11" i="4"/>
  <c r="O11" i="4"/>
  <c r="P10" i="4"/>
  <c r="O10" i="4"/>
  <c r="P9" i="4"/>
  <c r="O9" i="4"/>
  <c r="P8" i="4"/>
  <c r="O8" i="4"/>
  <c r="P7" i="4"/>
  <c r="O7" i="4"/>
  <c r="P6" i="4"/>
  <c r="O6" i="4"/>
  <c r="P5" i="4"/>
  <c r="O5" i="4"/>
  <c r="P4" i="4"/>
  <c r="O4" i="4"/>
  <c r="M5" i="9" l="1"/>
  <c r="M8" i="9"/>
  <c r="M64" i="9"/>
  <c r="M58" i="9"/>
  <c r="M46" i="9"/>
  <c r="M40" i="9"/>
  <c r="M34" i="9"/>
  <c r="M28" i="9"/>
  <c r="M22" i="9"/>
  <c r="M16" i="9"/>
  <c r="M63" i="9"/>
  <c r="M57" i="9"/>
  <c r="M51" i="9"/>
  <c r="M39" i="9"/>
  <c r="M33" i="9"/>
  <c r="M27" i="9"/>
  <c r="M21" i="9"/>
  <c r="M15" i="9"/>
  <c r="M9" i="9"/>
  <c r="M62" i="9"/>
  <c r="M56" i="9"/>
  <c r="M50" i="9"/>
  <c r="M44" i="9"/>
  <c r="M32" i="9"/>
  <c r="M26" i="9"/>
  <c r="M20" i="9"/>
  <c r="M14" i="9"/>
  <c r="M61" i="9"/>
  <c r="M55" i="9"/>
  <c r="M49" i="9"/>
  <c r="M43" i="9"/>
  <c r="M37" i="9"/>
  <c r="M25" i="9"/>
  <c r="M19" i="9"/>
  <c r="M13" i="9"/>
  <c r="M7" i="9"/>
  <c r="M60" i="9"/>
  <c r="M54" i="9"/>
  <c r="M48" i="9"/>
  <c r="M42" i="9"/>
  <c r="M36" i="9"/>
  <c r="M30" i="9"/>
  <c r="M18" i="9"/>
  <c r="M12" i="9"/>
  <c r="M6" i="9"/>
  <c r="M65" i="9"/>
  <c r="M53" i="9"/>
  <c r="M47" i="9"/>
  <c r="M41" i="9"/>
  <c r="M35" i="9"/>
  <c r="M29" i="9"/>
  <c r="M23" i="9"/>
  <c r="M11" i="9"/>
  <c r="C4648" i="21"/>
  <c r="C4649" i="21"/>
  <c r="C4650" i="21"/>
  <c r="C4651" i="21"/>
  <c r="C4652" i="21"/>
  <c r="C4653" i="21"/>
  <c r="C4654" i="21"/>
  <c r="C4655" i="21"/>
  <c r="C4656" i="21"/>
  <c r="C4657" i="21"/>
  <c r="C4658" i="21"/>
  <c r="C4659" i="21"/>
  <c r="C4660" i="21"/>
  <c r="C4661" i="21"/>
  <c r="C4662" i="21"/>
  <c r="C4663" i="21"/>
  <c r="C4664" i="21"/>
  <c r="C4665" i="21"/>
  <c r="C4666" i="21"/>
  <c r="C4667" i="21"/>
  <c r="C4668" i="21"/>
  <c r="C4669" i="21"/>
  <c r="C4670" i="21"/>
  <c r="C4671" i="21"/>
  <c r="C4672" i="21"/>
  <c r="C4673" i="21"/>
  <c r="C4674" i="21"/>
  <c r="C4675" i="21"/>
  <c r="C4676" i="21"/>
  <c r="C4677" i="21"/>
  <c r="C4678" i="21"/>
  <c r="C4679" i="21"/>
  <c r="C4680" i="21"/>
  <c r="C4681" i="21"/>
  <c r="C4682" i="21"/>
  <c r="C4683" i="21"/>
  <c r="C4684" i="21"/>
  <c r="C4610" i="21"/>
  <c r="C4611" i="21"/>
  <c r="C4612" i="21"/>
  <c r="C4613" i="21"/>
  <c r="C4614" i="21"/>
  <c r="C4615" i="21"/>
  <c r="C4616" i="21"/>
  <c r="C4617" i="21"/>
  <c r="C4618" i="21"/>
  <c r="C4619" i="21"/>
  <c r="C4620" i="21"/>
  <c r="C4621" i="21"/>
  <c r="C4622" i="21"/>
  <c r="C4623" i="21"/>
  <c r="C4624" i="21"/>
  <c r="C4625" i="21"/>
  <c r="C4626" i="21"/>
  <c r="C4627" i="21"/>
  <c r="C4628" i="21"/>
  <c r="C4629" i="21"/>
  <c r="C4630" i="21"/>
  <c r="C4631" i="21"/>
  <c r="C4632" i="21"/>
  <c r="C4633" i="21"/>
  <c r="C4634" i="21"/>
  <c r="C4635" i="21"/>
  <c r="C4636" i="21"/>
  <c r="C4637" i="21"/>
  <c r="C4638" i="21"/>
  <c r="C4639" i="21"/>
  <c r="C4640" i="21"/>
  <c r="C4641" i="21"/>
  <c r="C4642" i="21"/>
  <c r="C4643" i="21"/>
  <c r="C4644" i="21"/>
  <c r="C4645" i="21"/>
  <c r="C4646" i="21"/>
  <c r="C4647" i="21"/>
  <c r="C4551" i="21"/>
  <c r="C4552" i="21"/>
  <c r="C4553" i="21"/>
  <c r="C4554" i="21"/>
  <c r="C4555" i="21"/>
  <c r="C4556" i="21"/>
  <c r="C4557" i="21"/>
  <c r="C4558" i="21"/>
  <c r="C4559" i="21"/>
  <c r="C4560" i="21"/>
  <c r="C4561" i="21"/>
  <c r="C4562" i="21"/>
  <c r="C4563" i="21"/>
  <c r="C4564" i="21"/>
  <c r="C4565" i="21"/>
  <c r="C4566" i="21"/>
  <c r="C4567" i="21"/>
  <c r="C4568" i="21"/>
  <c r="C4569" i="21"/>
  <c r="C4570" i="21"/>
  <c r="C4571" i="21"/>
  <c r="C4572" i="21"/>
  <c r="C4573" i="21"/>
  <c r="C4574" i="21"/>
  <c r="C4575" i="21"/>
  <c r="C4576" i="21"/>
  <c r="C4577" i="21"/>
  <c r="C4578" i="21"/>
  <c r="C4579" i="21"/>
  <c r="C4580" i="21"/>
  <c r="C4581" i="21"/>
  <c r="C4582" i="21"/>
  <c r="C4583" i="21"/>
  <c r="C4584" i="21"/>
  <c r="C4585" i="21"/>
  <c r="C4586" i="21"/>
  <c r="C4587" i="21"/>
  <c r="C4588" i="21"/>
  <c r="C4589" i="21"/>
  <c r="C4590" i="21"/>
  <c r="C4591" i="21"/>
  <c r="C4592" i="21"/>
  <c r="C4593" i="21"/>
  <c r="C4594" i="21"/>
  <c r="C4595" i="21"/>
  <c r="C4596" i="21"/>
  <c r="C4597" i="21"/>
  <c r="C4598" i="21"/>
  <c r="C4599" i="21"/>
  <c r="C4600" i="21"/>
  <c r="C4601" i="21"/>
  <c r="C4602" i="21"/>
  <c r="C4603" i="21"/>
  <c r="C4604" i="21"/>
  <c r="C4605" i="21"/>
  <c r="C4606" i="21"/>
  <c r="C4607" i="21"/>
  <c r="C4608" i="21"/>
  <c r="C4609" i="21"/>
  <c r="C4495" i="21"/>
  <c r="C4496" i="21"/>
  <c r="C4497" i="21"/>
  <c r="C4498" i="21"/>
  <c r="C4499" i="21"/>
  <c r="C4500" i="21"/>
  <c r="C4501" i="21"/>
  <c r="C4502" i="21"/>
  <c r="C4503" i="21"/>
  <c r="C4504" i="21"/>
  <c r="C4505" i="21"/>
  <c r="C4506" i="21"/>
  <c r="C4507" i="21"/>
  <c r="C4508" i="21"/>
  <c r="C4509" i="21"/>
  <c r="C4510" i="21"/>
  <c r="C4511" i="21"/>
  <c r="C4512" i="21"/>
  <c r="C4513" i="21"/>
  <c r="C4514" i="21"/>
  <c r="C4515" i="21"/>
  <c r="C4516" i="21"/>
  <c r="C4517" i="21"/>
  <c r="C4518" i="21"/>
  <c r="C4519" i="21"/>
  <c r="C4520" i="21"/>
  <c r="C4521" i="21"/>
  <c r="C4522" i="21"/>
  <c r="C4523" i="21"/>
  <c r="C4524" i="21"/>
  <c r="C4525" i="21"/>
  <c r="C4526" i="21"/>
  <c r="C4527" i="21"/>
  <c r="C4528" i="21"/>
  <c r="C4529" i="21"/>
  <c r="C4530" i="21"/>
  <c r="C4531" i="21"/>
  <c r="C4532" i="21"/>
  <c r="C4533" i="21"/>
  <c r="C4534" i="21"/>
  <c r="C4535" i="21"/>
  <c r="C4536" i="21"/>
  <c r="C4537" i="21"/>
  <c r="C4538" i="21"/>
  <c r="C4539" i="21"/>
  <c r="C4540" i="21"/>
  <c r="C4541" i="21"/>
  <c r="C4542" i="21"/>
  <c r="C4543" i="21"/>
  <c r="C4544" i="21"/>
  <c r="C4545" i="21"/>
  <c r="C4546" i="21"/>
  <c r="C4547" i="21"/>
  <c r="C4548" i="21"/>
  <c r="C4549" i="21"/>
  <c r="C4550" i="21"/>
  <c r="C4437" i="21"/>
  <c r="C4438" i="21"/>
  <c r="C4439" i="21"/>
  <c r="C4440" i="21"/>
  <c r="C4441" i="21"/>
  <c r="C4442" i="21"/>
  <c r="C4443" i="21"/>
  <c r="C4444" i="21"/>
  <c r="C4445" i="21"/>
  <c r="C4446" i="21"/>
  <c r="C4447" i="21"/>
  <c r="C4448" i="21"/>
  <c r="C4449" i="21"/>
  <c r="C4450" i="21"/>
  <c r="C4451" i="21"/>
  <c r="C4452" i="21"/>
  <c r="C4453" i="21"/>
  <c r="C4454" i="21"/>
  <c r="C4455" i="21"/>
  <c r="C4456" i="21"/>
  <c r="C4457" i="21"/>
  <c r="C4458" i="21"/>
  <c r="C4459" i="21"/>
  <c r="C4460" i="21"/>
  <c r="C4461" i="21"/>
  <c r="C4462" i="21"/>
  <c r="C4463" i="21"/>
  <c r="C4464" i="21"/>
  <c r="C4465" i="21"/>
  <c r="C4466" i="21"/>
  <c r="C4467" i="21"/>
  <c r="C4468" i="21"/>
  <c r="C4469" i="21"/>
  <c r="C4470" i="21"/>
  <c r="C4471" i="21"/>
  <c r="C4472" i="21"/>
  <c r="C4473" i="21"/>
  <c r="C4474" i="21"/>
  <c r="C4475" i="21"/>
  <c r="C4476" i="21"/>
  <c r="C4477" i="21"/>
  <c r="C4478" i="21"/>
  <c r="C4479" i="21"/>
  <c r="C4480" i="21"/>
  <c r="C4481" i="21"/>
  <c r="C4482" i="21"/>
  <c r="C4483" i="21"/>
  <c r="C4484" i="21"/>
  <c r="C4485" i="21"/>
  <c r="C4486" i="21"/>
  <c r="C4487" i="21"/>
  <c r="C4488" i="21"/>
  <c r="C4489" i="21"/>
  <c r="C4490" i="21"/>
  <c r="C4491" i="21"/>
  <c r="C4492" i="21"/>
  <c r="C4493" i="21"/>
  <c r="C4494" i="21"/>
  <c r="C4384" i="21"/>
  <c r="C4376" i="21"/>
  <c r="C4377" i="21"/>
  <c r="C4378" i="21"/>
  <c r="C4379" i="21"/>
  <c r="C4380" i="21"/>
  <c r="C4381" i="21"/>
  <c r="C4382" i="21"/>
  <c r="C4383" i="21"/>
  <c r="C4385" i="21"/>
  <c r="C4386" i="21"/>
  <c r="C4387" i="21"/>
  <c r="C4388" i="21"/>
  <c r="C4389" i="21"/>
  <c r="C4390" i="21"/>
  <c r="C4391" i="21"/>
  <c r="C4392" i="21"/>
  <c r="C4393" i="21"/>
  <c r="C4394" i="21"/>
  <c r="C4395" i="21"/>
  <c r="C4396" i="21"/>
  <c r="C4397" i="21"/>
  <c r="C4398" i="21"/>
  <c r="C4399" i="21"/>
  <c r="C4400" i="21"/>
  <c r="C4401" i="21"/>
  <c r="C4402" i="21"/>
  <c r="C4403" i="21"/>
  <c r="C4404" i="21"/>
  <c r="C4405" i="21"/>
  <c r="C4406" i="21"/>
  <c r="C4407" i="21"/>
  <c r="C4408" i="21"/>
  <c r="C4409" i="21"/>
  <c r="C4410" i="21"/>
  <c r="C4411" i="21"/>
  <c r="C4412" i="21"/>
  <c r="C4413" i="21"/>
  <c r="C4414" i="21"/>
  <c r="C4415" i="21"/>
  <c r="C4416" i="21"/>
  <c r="C4417" i="21"/>
  <c r="C4418" i="21"/>
  <c r="C4419" i="21"/>
  <c r="C4420" i="21"/>
  <c r="C4421" i="21"/>
  <c r="C4422" i="21"/>
  <c r="C4423" i="21"/>
  <c r="C4424" i="21"/>
  <c r="C4425" i="21"/>
  <c r="C4426" i="21"/>
  <c r="C4427" i="21"/>
  <c r="C4428" i="21"/>
  <c r="C4429" i="21"/>
  <c r="C4430" i="21"/>
  <c r="C4431" i="21"/>
  <c r="C4432" i="21"/>
  <c r="C4433" i="21"/>
  <c r="C4434" i="21"/>
  <c r="C4435" i="21"/>
  <c r="C4436" i="21"/>
  <c r="C4337" i="21"/>
  <c r="C4338" i="21"/>
  <c r="C4339" i="21"/>
  <c r="C4340" i="21"/>
  <c r="C4341" i="21"/>
  <c r="C4342" i="21"/>
  <c r="C4343" i="21"/>
  <c r="C4344" i="21"/>
  <c r="C4345" i="21"/>
  <c r="C4346" i="21"/>
  <c r="C4347" i="21"/>
  <c r="C4348" i="21"/>
  <c r="C4349" i="21"/>
  <c r="C4350" i="21"/>
  <c r="C4351" i="21"/>
  <c r="C4352" i="21"/>
  <c r="C4353" i="21"/>
  <c r="C4354" i="21"/>
  <c r="C4355" i="21"/>
  <c r="C4356" i="21"/>
  <c r="C4357" i="21"/>
  <c r="C4358" i="21"/>
  <c r="C4359" i="21"/>
  <c r="C4360" i="21"/>
  <c r="C4361" i="21"/>
  <c r="C4362" i="21"/>
  <c r="C4363" i="21"/>
  <c r="C4364" i="21"/>
  <c r="C4365" i="21"/>
  <c r="C4366" i="21"/>
  <c r="C4367" i="21"/>
  <c r="C4368" i="21"/>
  <c r="C4369" i="21"/>
  <c r="C4370" i="21"/>
  <c r="C4371" i="21"/>
  <c r="C4372" i="21"/>
  <c r="C4373" i="21"/>
  <c r="C4374" i="21"/>
  <c r="C4375" i="21"/>
  <c r="C4305" i="21"/>
  <c r="C4297" i="21"/>
  <c r="C4298" i="21"/>
  <c r="C4299" i="21"/>
  <c r="C4300" i="21"/>
  <c r="C4301" i="21"/>
  <c r="C4302" i="21"/>
  <c r="C4303" i="21"/>
  <c r="C4304" i="21"/>
  <c r="C4306" i="21"/>
  <c r="C4307" i="21"/>
  <c r="C4308" i="21"/>
  <c r="C4309" i="21"/>
  <c r="C4310" i="21"/>
  <c r="C4311" i="21"/>
  <c r="C4312" i="21"/>
  <c r="C4313" i="21"/>
  <c r="C4314" i="21"/>
  <c r="C4315" i="21"/>
  <c r="C4316" i="21"/>
  <c r="C4317" i="21"/>
  <c r="C4318" i="21"/>
  <c r="C4319" i="21"/>
  <c r="C4320" i="21"/>
  <c r="C4321" i="21"/>
  <c r="C4322" i="21"/>
  <c r="C4323" i="21"/>
  <c r="C4324" i="21"/>
  <c r="C4325" i="21"/>
  <c r="C4326" i="21"/>
  <c r="C4327" i="21"/>
  <c r="C4328" i="21"/>
  <c r="C4329" i="21"/>
  <c r="C4330" i="21"/>
  <c r="C4331" i="21"/>
  <c r="C4332" i="21"/>
  <c r="C4333" i="21"/>
  <c r="C4334" i="21"/>
  <c r="C4335" i="21"/>
  <c r="C4336" i="21"/>
  <c r="C4291" i="21"/>
  <c r="C4237" i="21"/>
  <c r="C4238" i="21"/>
  <c r="C4239" i="21"/>
  <c r="C4240" i="21"/>
  <c r="C4241" i="21"/>
  <c r="C4242" i="21"/>
  <c r="C4243" i="21"/>
  <c r="C4244" i="21"/>
  <c r="C4245" i="21"/>
  <c r="C4246" i="21"/>
  <c r="C4247" i="21"/>
  <c r="C4248" i="21"/>
  <c r="C4249" i="21"/>
  <c r="C4250" i="21"/>
  <c r="C4251" i="21"/>
  <c r="C4252" i="21"/>
  <c r="C4253" i="21"/>
  <c r="C4254" i="21"/>
  <c r="C4255" i="21"/>
  <c r="C4256" i="21"/>
  <c r="C4257" i="21"/>
  <c r="C4258" i="21"/>
  <c r="C4259" i="21"/>
  <c r="C4260" i="21"/>
  <c r="C4261" i="21"/>
  <c r="C4262" i="21"/>
  <c r="C4263" i="21"/>
  <c r="C4264" i="21"/>
  <c r="C4265" i="21"/>
  <c r="C4266" i="21"/>
  <c r="C4267" i="21"/>
  <c r="C4268" i="21"/>
  <c r="C4269" i="21"/>
  <c r="C4270" i="21"/>
  <c r="C4271" i="21"/>
  <c r="C4272" i="21"/>
  <c r="C4273" i="21"/>
  <c r="C4274" i="21"/>
  <c r="C4275" i="21"/>
  <c r="C4276" i="21"/>
  <c r="C4277" i="21"/>
  <c r="C4278" i="21"/>
  <c r="C4279" i="21"/>
  <c r="C4280" i="21"/>
  <c r="C4281" i="21"/>
  <c r="C4282" i="21"/>
  <c r="C4283" i="21"/>
  <c r="C4284" i="21"/>
  <c r="C4285" i="21"/>
  <c r="C4286" i="21"/>
  <c r="C4287" i="21"/>
  <c r="C4288" i="21"/>
  <c r="C4289" i="21"/>
  <c r="C4290" i="21"/>
  <c r="C4292" i="21"/>
  <c r="C4293" i="21"/>
  <c r="C4294" i="21"/>
  <c r="C4295" i="21"/>
  <c r="C4296" i="21"/>
  <c r="C4215" i="21"/>
  <c r="C4216" i="21"/>
  <c r="C4217" i="21"/>
  <c r="C4218" i="21"/>
  <c r="C4219" i="21"/>
  <c r="C4220" i="21"/>
  <c r="C4221" i="21"/>
  <c r="C4222" i="21"/>
  <c r="C4223" i="21"/>
  <c r="C4224" i="21"/>
  <c r="C4225" i="21"/>
  <c r="C4226" i="21"/>
  <c r="C4227" i="21"/>
  <c r="C4228" i="21"/>
  <c r="C4229" i="21"/>
  <c r="C4230" i="21"/>
  <c r="C4231" i="21"/>
  <c r="C4232" i="21"/>
  <c r="C4233" i="21"/>
  <c r="C4234" i="21"/>
  <c r="C4235" i="21"/>
  <c r="C4236" i="21"/>
  <c r="C4157" i="21"/>
  <c r="C4158" i="21"/>
  <c r="C4159" i="21"/>
  <c r="C4160" i="21"/>
  <c r="C4161" i="21"/>
  <c r="C4162" i="21"/>
  <c r="C4163" i="21"/>
  <c r="C4164" i="21"/>
  <c r="C4165" i="21"/>
  <c r="C4166" i="21"/>
  <c r="C4167" i="21"/>
  <c r="C4168" i="21"/>
  <c r="C4169" i="21"/>
  <c r="C4170" i="21"/>
  <c r="C4171" i="21"/>
  <c r="C4172" i="21"/>
  <c r="C4173" i="21"/>
  <c r="C4174" i="21"/>
  <c r="C4175" i="21"/>
  <c r="C4176" i="21"/>
  <c r="C4177" i="21"/>
  <c r="C4178" i="21"/>
  <c r="C4179" i="21"/>
  <c r="C4180" i="21"/>
  <c r="C4181" i="21"/>
  <c r="C4182" i="21"/>
  <c r="C4183" i="21"/>
  <c r="C4184" i="21"/>
  <c r="C4185" i="21"/>
  <c r="C4186" i="21"/>
  <c r="C4187" i="21"/>
  <c r="C4188" i="21"/>
  <c r="C4189" i="21"/>
  <c r="C4190" i="21"/>
  <c r="C4191" i="21"/>
  <c r="C4192" i="21"/>
  <c r="C4193" i="21"/>
  <c r="C4194" i="21"/>
  <c r="C4195" i="21"/>
  <c r="C4196" i="21"/>
  <c r="C4197" i="21"/>
  <c r="C4198" i="21"/>
  <c r="C4199" i="21"/>
  <c r="C4200" i="21"/>
  <c r="C4201" i="21"/>
  <c r="C4202" i="21"/>
  <c r="C4203" i="21"/>
  <c r="C4204" i="21"/>
  <c r="C4205" i="21"/>
  <c r="C4206" i="21"/>
  <c r="C4207" i="21"/>
  <c r="C4208" i="21"/>
  <c r="C4209" i="21"/>
  <c r="C4210" i="21"/>
  <c r="C4211" i="21"/>
  <c r="C4212" i="21"/>
  <c r="C4213" i="21"/>
  <c r="C4214" i="21"/>
  <c r="C4097" i="21"/>
  <c r="C4098" i="21"/>
  <c r="C4099" i="21"/>
  <c r="C4100" i="21"/>
  <c r="C4101" i="21"/>
  <c r="C4102" i="21"/>
  <c r="C4103" i="21"/>
  <c r="C4104" i="21"/>
  <c r="C4105" i="21"/>
  <c r="C4106" i="21"/>
  <c r="C4107" i="21"/>
  <c r="C4108" i="21"/>
  <c r="C4109" i="21"/>
  <c r="C4110" i="21"/>
  <c r="C4111" i="21"/>
  <c r="C4112" i="21"/>
  <c r="C4113" i="21"/>
  <c r="C4114" i="21"/>
  <c r="C4115" i="21"/>
  <c r="C4116" i="21"/>
  <c r="C4117" i="21"/>
  <c r="C4118" i="21"/>
  <c r="C4119" i="21"/>
  <c r="C4120" i="21"/>
  <c r="C4121" i="21"/>
  <c r="C4122" i="21"/>
  <c r="C4123" i="21"/>
  <c r="C4124" i="21"/>
  <c r="C4125" i="21"/>
  <c r="C4126" i="21"/>
  <c r="C4127" i="21"/>
  <c r="C4128" i="21"/>
  <c r="C4129" i="21"/>
  <c r="C4130" i="21"/>
  <c r="C4131" i="21"/>
  <c r="C4132" i="21"/>
  <c r="C4133" i="21"/>
  <c r="C4134" i="21"/>
  <c r="C4135" i="21"/>
  <c r="C4136" i="21"/>
  <c r="C4137" i="21"/>
  <c r="C4138" i="21"/>
  <c r="C4139" i="21"/>
  <c r="C4140" i="21"/>
  <c r="C4141" i="21"/>
  <c r="C4142" i="21"/>
  <c r="C4143" i="21"/>
  <c r="C4144" i="21"/>
  <c r="C4145" i="21"/>
  <c r="C4146" i="21"/>
  <c r="C4147" i="21"/>
  <c r="C4148" i="21"/>
  <c r="C4149" i="21"/>
  <c r="C4150" i="21"/>
  <c r="C4151" i="21"/>
  <c r="C4152" i="21"/>
  <c r="C4153" i="21"/>
  <c r="C4154" i="21"/>
  <c r="C4155" i="21"/>
  <c r="C4156" i="21"/>
  <c r="H7" i="6" l="1"/>
  <c r="H8" i="6" s="1"/>
  <c r="H9" i="6" s="1"/>
  <c r="H10" i="6" s="1"/>
  <c r="H11" i="6" s="1"/>
  <c r="H12" i="6" s="1"/>
  <c r="H13" i="6" s="1"/>
  <c r="H14" i="6" s="1"/>
  <c r="H15" i="6" s="1"/>
  <c r="H16" i="6" s="1"/>
  <c r="H17" i="6" s="1"/>
  <c r="H18" i="6" s="1"/>
  <c r="H19" i="6" s="1"/>
  <c r="H20" i="6" s="1"/>
  <c r="H21" i="6" s="1"/>
  <c r="H22" i="6" s="1"/>
  <c r="H23" i="6" s="1"/>
  <c r="H24" i="6" s="1"/>
  <c r="H25" i="6" s="1"/>
  <c r="H26" i="6" s="1"/>
  <c r="H27" i="6" s="1"/>
  <c r="H28" i="6" s="1"/>
  <c r="H29" i="6" s="1"/>
  <c r="H30" i="6" s="1"/>
  <c r="H31" i="6" s="1"/>
  <c r="H32" i="6" s="1"/>
  <c r="H33" i="6" s="1"/>
  <c r="H34" i="6" s="1"/>
  <c r="H35" i="6" s="1"/>
  <c r="H36" i="6" s="1"/>
  <c r="H37" i="6" s="1"/>
  <c r="H38" i="6" s="1"/>
  <c r="H39" i="6" s="1"/>
  <c r="H40" i="6" s="1"/>
  <c r="H41" i="6" s="1"/>
  <c r="H42" i="6" s="1"/>
  <c r="H43" i="6" s="1"/>
  <c r="H44" i="6" s="1"/>
  <c r="H45" i="6" s="1"/>
  <c r="H46" i="6" s="1"/>
  <c r="H47" i="6" s="1"/>
  <c r="H48" i="6" s="1"/>
  <c r="H49" i="6" s="1"/>
  <c r="H50" i="6" s="1"/>
  <c r="H51" i="6" s="1"/>
  <c r="H52" i="6" s="1"/>
  <c r="H53" i="6" s="1"/>
  <c r="H54" i="6" s="1"/>
  <c r="H55" i="6" s="1"/>
  <c r="H56" i="6" s="1"/>
  <c r="H57" i="6" s="1"/>
  <c r="H58" i="6" s="1"/>
  <c r="H59" i="6" s="1"/>
  <c r="H60" i="6" s="1"/>
  <c r="H61" i="6" s="1"/>
  <c r="H62" i="6" s="1"/>
  <c r="H63" i="6" s="1"/>
  <c r="H64" i="6" s="1"/>
  <c r="H65" i="6" s="1"/>
  <c r="H66" i="6" s="1"/>
  <c r="H67" i="6" s="1"/>
  <c r="H68" i="6" s="1"/>
  <c r="H69" i="6" s="1"/>
  <c r="H70" i="6" s="1"/>
  <c r="H71" i="6" s="1"/>
  <c r="H72" i="6" s="1"/>
  <c r="H73" i="6" s="1"/>
  <c r="H74" i="6" s="1"/>
  <c r="H75" i="6" s="1"/>
  <c r="H76" i="6" s="1"/>
  <c r="H77" i="6" s="1"/>
  <c r="H78" i="6" s="1"/>
  <c r="H79" i="6" s="1"/>
  <c r="H80" i="6" s="1"/>
  <c r="H81" i="6" s="1"/>
  <c r="H82" i="6" s="1"/>
  <c r="H83" i="6" s="1"/>
  <c r="H84" i="6" s="1"/>
  <c r="H85" i="6" s="1"/>
  <c r="H86" i="6" s="1"/>
  <c r="H87" i="6" s="1"/>
  <c r="H88" i="6" s="1"/>
  <c r="H89" i="6" s="1"/>
  <c r="H90" i="6" s="1"/>
  <c r="H91" i="6" s="1"/>
  <c r="H92" i="6" s="1"/>
  <c r="H93" i="6" s="1"/>
  <c r="H94" i="6" s="1"/>
  <c r="H95" i="6" s="1"/>
  <c r="H96" i="6" s="1"/>
  <c r="H97" i="6" s="1"/>
  <c r="H98" i="6" s="1"/>
  <c r="H99" i="6" s="1"/>
  <c r="H100" i="6" s="1"/>
  <c r="H101" i="6" s="1"/>
  <c r="H102" i="6" s="1"/>
  <c r="H103" i="6" s="1"/>
  <c r="H104" i="6" s="1"/>
  <c r="H105" i="6" s="1"/>
  <c r="H106" i="6" s="1"/>
  <c r="H107" i="6" s="1"/>
  <c r="H108" i="6" s="1"/>
  <c r="H109" i="6" s="1"/>
  <c r="H110" i="6" s="1"/>
  <c r="H111" i="6" s="1"/>
  <c r="H112" i="6" s="1"/>
  <c r="H113" i="6" s="1"/>
  <c r="H114" i="6" s="1"/>
  <c r="H115" i="6" s="1"/>
  <c r="H116" i="6" s="1"/>
  <c r="H117" i="6" s="1"/>
  <c r="H118" i="6" s="1"/>
  <c r="H119" i="6" s="1"/>
  <c r="H120" i="6" s="1"/>
  <c r="H121" i="6" s="1"/>
  <c r="H122" i="6" s="1"/>
  <c r="H123" i="6" s="1"/>
  <c r="H124" i="6" s="1"/>
  <c r="H125" i="6" s="1"/>
  <c r="H126" i="6" s="1"/>
  <c r="H127" i="6" s="1"/>
  <c r="H128" i="6" s="1"/>
  <c r="H129" i="6" s="1"/>
  <c r="H130" i="6" s="1"/>
  <c r="H131" i="6" s="1"/>
  <c r="H132" i="6" s="1"/>
  <c r="H133" i="6" s="1"/>
  <c r="H134" i="6" s="1"/>
  <c r="H135" i="6" s="1"/>
  <c r="H136" i="6" s="1"/>
  <c r="H137" i="6" s="1"/>
  <c r="H138" i="6" s="1"/>
  <c r="H139" i="6" s="1"/>
  <c r="H140" i="6" s="1"/>
  <c r="H141" i="6" s="1"/>
  <c r="H142" i="6" s="1"/>
  <c r="H143" i="6" s="1"/>
  <c r="H144" i="6" s="1"/>
  <c r="H145" i="6" s="1"/>
  <c r="H146" i="6" s="1"/>
  <c r="H147" i="6" s="1"/>
  <c r="H148" i="6" s="1"/>
  <c r="H149" i="6" s="1"/>
  <c r="H150" i="6" s="1"/>
  <c r="H151" i="6" s="1"/>
  <c r="H152" i="6" s="1"/>
  <c r="H153" i="6" s="1"/>
  <c r="H154" i="6" s="1"/>
  <c r="H155" i="6" s="1"/>
  <c r="H156" i="6" s="1"/>
  <c r="H157" i="6" s="1"/>
  <c r="H158" i="6" s="1"/>
  <c r="H159" i="6" s="1"/>
  <c r="H160" i="6" s="1"/>
  <c r="H161" i="6" s="1"/>
  <c r="H162" i="6" s="1"/>
  <c r="H163" i="6" s="1"/>
  <c r="H164" i="6" s="1"/>
  <c r="H165" i="6" s="1"/>
  <c r="H166" i="6" s="1"/>
  <c r="H167" i="6" s="1"/>
  <c r="H168" i="6" s="1"/>
  <c r="H169" i="6" s="1"/>
  <c r="H170" i="6" s="1"/>
  <c r="H171" i="6" s="1"/>
  <c r="H172" i="6" s="1"/>
  <c r="H173" i="6" s="1"/>
  <c r="H174" i="6" s="1"/>
  <c r="H175" i="6" s="1"/>
  <c r="H176" i="6" s="1"/>
  <c r="H177" i="6" s="1"/>
  <c r="H178" i="6" s="1"/>
  <c r="H179" i="6" s="1"/>
  <c r="H180" i="6" s="1"/>
  <c r="H181" i="6" s="1"/>
  <c r="H182" i="6" s="1"/>
  <c r="H183" i="6" s="1"/>
  <c r="H184" i="6" s="1"/>
  <c r="H185" i="6" s="1"/>
  <c r="H186" i="6" s="1"/>
  <c r="H187" i="6" s="1"/>
  <c r="H188" i="6" s="1"/>
  <c r="H189" i="6" s="1"/>
  <c r="H190" i="6" s="1"/>
  <c r="H191" i="6" s="1"/>
  <c r="H192" i="6" s="1"/>
  <c r="H193" i="6" s="1"/>
  <c r="H194" i="6" s="1"/>
  <c r="H195" i="6" s="1"/>
  <c r="H196" i="6" s="1"/>
  <c r="H197" i="6" s="1"/>
  <c r="H198" i="6" s="1"/>
  <c r="H199" i="6" s="1"/>
  <c r="H200" i="6" s="1"/>
  <c r="H201" i="6" s="1"/>
  <c r="H202" i="6" s="1"/>
  <c r="H203" i="6" s="1"/>
  <c r="H204" i="6" s="1"/>
  <c r="H205" i="6" s="1"/>
  <c r="H206" i="6" s="1"/>
  <c r="H207" i="6" s="1"/>
  <c r="H208" i="6" s="1"/>
  <c r="H209" i="6" s="1"/>
  <c r="H210" i="6" s="1"/>
  <c r="H211" i="6" s="1"/>
  <c r="H212" i="6" s="1"/>
  <c r="H213" i="6" s="1"/>
  <c r="H214" i="6" s="1"/>
  <c r="H215" i="6" s="1"/>
  <c r="H216" i="6" s="1"/>
  <c r="H217" i="6" s="1"/>
  <c r="H218" i="6" s="1"/>
  <c r="H219" i="6" s="1"/>
  <c r="H220" i="6" s="1"/>
  <c r="H221" i="6" s="1"/>
  <c r="H222" i="6" s="1"/>
  <c r="H223" i="6" s="1"/>
  <c r="H224" i="6" s="1"/>
  <c r="H225" i="6" s="1"/>
  <c r="H226" i="6" s="1"/>
  <c r="H227" i="6" s="1"/>
  <c r="H228" i="6" s="1"/>
  <c r="H229" i="6" s="1"/>
  <c r="H230" i="6" s="1"/>
  <c r="H231" i="6" s="1"/>
  <c r="H232" i="6" s="1"/>
  <c r="H233" i="6" s="1"/>
  <c r="H234" i="6" s="1"/>
  <c r="H235" i="6" s="1"/>
  <c r="H236" i="6" s="1"/>
  <c r="H237" i="6" s="1"/>
  <c r="H238" i="6" s="1"/>
  <c r="H239" i="6" s="1"/>
  <c r="H240" i="6" s="1"/>
  <c r="H241" i="6" s="1"/>
  <c r="H242" i="6" s="1"/>
  <c r="H243" i="6" s="1"/>
  <c r="H244" i="6" s="1"/>
  <c r="H245" i="6" s="1"/>
  <c r="H246" i="6" s="1"/>
  <c r="H247" i="6" s="1"/>
  <c r="H248" i="6" s="1"/>
  <c r="H249" i="6" s="1"/>
  <c r="H250" i="6" s="1"/>
  <c r="H251" i="6" s="1"/>
  <c r="H252" i="6" s="1"/>
  <c r="H253" i="6" s="1"/>
  <c r="H254" i="6" s="1"/>
  <c r="H255" i="6" s="1"/>
  <c r="H256" i="6" s="1"/>
  <c r="H257" i="6" s="1"/>
  <c r="H258" i="6" s="1"/>
  <c r="H259" i="6" s="1"/>
  <c r="H260" i="6" s="1"/>
  <c r="H261" i="6" s="1"/>
  <c r="H262" i="6" s="1"/>
  <c r="H263" i="6" s="1"/>
  <c r="H264" i="6" s="1"/>
  <c r="H265" i="6" s="1"/>
  <c r="H266" i="6" s="1"/>
  <c r="H267" i="6" s="1"/>
  <c r="H268" i="6" s="1"/>
  <c r="H269" i="6" s="1"/>
  <c r="H270" i="6" s="1"/>
  <c r="H271" i="6" s="1"/>
  <c r="H272" i="6" s="1"/>
  <c r="H273" i="6" s="1"/>
  <c r="H274" i="6" s="1"/>
  <c r="H275" i="6" s="1"/>
  <c r="H276" i="6" s="1"/>
  <c r="H277" i="6" s="1"/>
  <c r="H278" i="6" s="1"/>
  <c r="H279" i="6" s="1"/>
  <c r="H280" i="6" s="1"/>
  <c r="H281" i="6" s="1"/>
  <c r="H282" i="6" s="1"/>
  <c r="H283" i="6" s="1"/>
  <c r="H284" i="6" s="1"/>
  <c r="H285" i="6" s="1"/>
  <c r="H286" i="6" s="1"/>
  <c r="H287" i="6" s="1"/>
  <c r="H288" i="6" s="1"/>
  <c r="H289" i="6" s="1"/>
  <c r="H290" i="6" s="1"/>
  <c r="H291" i="6" s="1"/>
  <c r="G7" i="6"/>
  <c r="G8" i="6" s="1"/>
  <c r="G9" i="6" s="1"/>
  <c r="G10" i="6" s="1"/>
  <c r="G11" i="6" s="1"/>
  <c r="G12" i="6" s="1"/>
  <c r="G13" i="6" s="1"/>
  <c r="G14" i="6" s="1"/>
  <c r="G15" i="6" s="1"/>
  <c r="G16" i="6" s="1"/>
  <c r="G17" i="6" s="1"/>
  <c r="G18" i="6" s="1"/>
  <c r="G19" i="6" s="1"/>
  <c r="G20" i="6" s="1"/>
  <c r="G21" i="6" s="1"/>
  <c r="G22" i="6" s="1"/>
  <c r="G23" i="6" s="1"/>
  <c r="G24" i="6" s="1"/>
  <c r="G25" i="6" s="1"/>
  <c r="G26" i="6" s="1"/>
  <c r="G27" i="6" s="1"/>
  <c r="G28" i="6" s="1"/>
  <c r="G29" i="6" s="1"/>
  <c r="G30" i="6" s="1"/>
  <c r="G31" i="6" s="1"/>
  <c r="G32" i="6" s="1"/>
  <c r="G33" i="6" s="1"/>
  <c r="G34" i="6" s="1"/>
  <c r="G35" i="6" s="1"/>
  <c r="G36" i="6" s="1"/>
  <c r="G37" i="6" s="1"/>
  <c r="G38" i="6" s="1"/>
  <c r="G39" i="6" s="1"/>
  <c r="G40" i="6" s="1"/>
  <c r="G41" i="6" s="1"/>
  <c r="G42" i="6" s="1"/>
  <c r="G43" i="6" s="1"/>
  <c r="G44" i="6" s="1"/>
  <c r="G45" i="6" s="1"/>
  <c r="G46" i="6" s="1"/>
  <c r="G47" i="6" s="1"/>
  <c r="G48" i="6" s="1"/>
  <c r="G49" i="6" s="1"/>
  <c r="G50" i="6" s="1"/>
  <c r="G51" i="6" s="1"/>
  <c r="G52" i="6" s="1"/>
  <c r="G53" i="6" s="1"/>
  <c r="G54" i="6" s="1"/>
  <c r="G55" i="6" s="1"/>
  <c r="G56" i="6" s="1"/>
  <c r="G57" i="6" s="1"/>
  <c r="G58" i="6" s="1"/>
  <c r="G59" i="6" s="1"/>
  <c r="G60" i="6" s="1"/>
  <c r="G61" i="6" s="1"/>
  <c r="G62" i="6" s="1"/>
  <c r="G63" i="6" s="1"/>
  <c r="G64" i="6" s="1"/>
  <c r="G65" i="6" s="1"/>
  <c r="G66" i="6" s="1"/>
  <c r="G67" i="6" s="1"/>
  <c r="G68" i="6" s="1"/>
  <c r="G69" i="6" s="1"/>
  <c r="G70" i="6" s="1"/>
  <c r="G71" i="6" s="1"/>
  <c r="G72" i="6" s="1"/>
  <c r="G73" i="6" s="1"/>
  <c r="G74" i="6" s="1"/>
  <c r="G75" i="6" s="1"/>
  <c r="G76" i="6" s="1"/>
  <c r="G77" i="6" s="1"/>
  <c r="G78" i="6" s="1"/>
  <c r="G79" i="6" s="1"/>
  <c r="G80" i="6" s="1"/>
  <c r="G81" i="6" s="1"/>
  <c r="G82" i="6" s="1"/>
  <c r="G83" i="6" s="1"/>
  <c r="G84" i="6" s="1"/>
  <c r="G85" i="6" s="1"/>
  <c r="G86" i="6" s="1"/>
  <c r="G87" i="6" s="1"/>
  <c r="G88" i="6" s="1"/>
  <c r="G89" i="6" s="1"/>
  <c r="G90" i="6" s="1"/>
  <c r="G91" i="6" s="1"/>
  <c r="G92" i="6" s="1"/>
  <c r="G93" i="6" s="1"/>
  <c r="G94" i="6" s="1"/>
  <c r="G95" i="6" s="1"/>
  <c r="G96" i="6" s="1"/>
  <c r="G97" i="6" s="1"/>
  <c r="G98" i="6" s="1"/>
  <c r="G99" i="6" s="1"/>
  <c r="G100" i="6" s="1"/>
  <c r="G101" i="6" s="1"/>
  <c r="G102" i="6" s="1"/>
  <c r="G103" i="6" s="1"/>
  <c r="G104" i="6" s="1"/>
  <c r="G105" i="6" s="1"/>
  <c r="G106" i="6" s="1"/>
  <c r="G107" i="6" s="1"/>
  <c r="G108" i="6" s="1"/>
  <c r="G109" i="6" s="1"/>
  <c r="G110" i="6" s="1"/>
  <c r="G111" i="6" s="1"/>
  <c r="G112" i="6" s="1"/>
  <c r="G113" i="6" s="1"/>
  <c r="G114" i="6" s="1"/>
  <c r="G115" i="6" s="1"/>
  <c r="G116" i="6" s="1"/>
  <c r="G117" i="6" s="1"/>
  <c r="G118" i="6" s="1"/>
  <c r="G119" i="6" s="1"/>
  <c r="G120" i="6" s="1"/>
  <c r="G121" i="6" s="1"/>
  <c r="G122" i="6" s="1"/>
  <c r="G123" i="6" s="1"/>
  <c r="G124" i="6" s="1"/>
  <c r="G125" i="6" s="1"/>
  <c r="G126" i="6" s="1"/>
  <c r="G127" i="6" s="1"/>
  <c r="G128" i="6" s="1"/>
  <c r="G129" i="6" s="1"/>
  <c r="G130" i="6" s="1"/>
  <c r="G131" i="6" s="1"/>
  <c r="G132" i="6" s="1"/>
  <c r="G133" i="6" s="1"/>
  <c r="G134" i="6" s="1"/>
  <c r="G135" i="6" s="1"/>
  <c r="G136" i="6" s="1"/>
  <c r="G137" i="6" s="1"/>
  <c r="G138" i="6" s="1"/>
  <c r="G139" i="6" s="1"/>
  <c r="G140" i="6" s="1"/>
  <c r="G141" i="6" s="1"/>
  <c r="G142" i="6" s="1"/>
  <c r="G143" i="6" s="1"/>
  <c r="G144" i="6" s="1"/>
  <c r="G145" i="6" s="1"/>
  <c r="G146" i="6" s="1"/>
  <c r="G147" i="6" s="1"/>
  <c r="G148" i="6" s="1"/>
  <c r="G149" i="6" s="1"/>
  <c r="G150" i="6" s="1"/>
  <c r="G151" i="6" s="1"/>
  <c r="G152" i="6" s="1"/>
  <c r="G153" i="6" s="1"/>
  <c r="G154" i="6" s="1"/>
  <c r="G155" i="6" s="1"/>
  <c r="G156" i="6" s="1"/>
  <c r="G157" i="6" s="1"/>
  <c r="G158" i="6" s="1"/>
  <c r="G159" i="6" s="1"/>
  <c r="G160" i="6" s="1"/>
  <c r="G161" i="6" s="1"/>
  <c r="G162" i="6" s="1"/>
  <c r="G163" i="6" s="1"/>
  <c r="G164" i="6" s="1"/>
  <c r="G165" i="6" s="1"/>
  <c r="G166" i="6" s="1"/>
  <c r="G167" i="6" s="1"/>
  <c r="G168" i="6" s="1"/>
  <c r="G169" i="6" s="1"/>
  <c r="G170" i="6" s="1"/>
  <c r="G171" i="6" s="1"/>
  <c r="G172" i="6" s="1"/>
  <c r="G173" i="6" s="1"/>
  <c r="G174" i="6" s="1"/>
  <c r="G175" i="6" s="1"/>
  <c r="G176" i="6" s="1"/>
  <c r="G177" i="6" s="1"/>
  <c r="G178" i="6" s="1"/>
  <c r="G179" i="6" s="1"/>
  <c r="G180" i="6" s="1"/>
  <c r="G181" i="6" s="1"/>
  <c r="G182" i="6" s="1"/>
  <c r="G183" i="6" s="1"/>
  <c r="G184" i="6" s="1"/>
  <c r="G185" i="6" s="1"/>
  <c r="G186" i="6" s="1"/>
  <c r="G187" i="6" s="1"/>
  <c r="G188" i="6" s="1"/>
  <c r="G189" i="6" s="1"/>
  <c r="G190" i="6" s="1"/>
  <c r="G191" i="6" s="1"/>
  <c r="G192" i="6" s="1"/>
  <c r="G193" i="6" s="1"/>
  <c r="G194" i="6" s="1"/>
  <c r="G195" i="6" s="1"/>
  <c r="G196" i="6" s="1"/>
  <c r="G197" i="6" s="1"/>
  <c r="G198" i="6" s="1"/>
  <c r="G199" i="6" s="1"/>
  <c r="G200" i="6" s="1"/>
  <c r="G201" i="6" s="1"/>
  <c r="G202" i="6" s="1"/>
  <c r="G203" i="6" s="1"/>
  <c r="G204" i="6" s="1"/>
  <c r="G205" i="6" s="1"/>
  <c r="G206" i="6" s="1"/>
  <c r="G207" i="6" s="1"/>
  <c r="G208" i="6" s="1"/>
  <c r="G209" i="6" s="1"/>
  <c r="G210" i="6" s="1"/>
  <c r="G211" i="6" s="1"/>
  <c r="G212" i="6" s="1"/>
  <c r="G213" i="6" s="1"/>
  <c r="G214" i="6" s="1"/>
  <c r="G215" i="6" s="1"/>
  <c r="G216" i="6" s="1"/>
  <c r="G217" i="6" s="1"/>
  <c r="G218" i="6" s="1"/>
  <c r="G219" i="6" s="1"/>
  <c r="G220" i="6" s="1"/>
  <c r="G221" i="6" s="1"/>
  <c r="G222" i="6" s="1"/>
  <c r="G223" i="6" s="1"/>
  <c r="G224" i="6" s="1"/>
  <c r="G225" i="6" s="1"/>
  <c r="G226" i="6" s="1"/>
  <c r="G227" i="6" s="1"/>
  <c r="G228" i="6" s="1"/>
  <c r="G229" i="6" s="1"/>
  <c r="G230" i="6" s="1"/>
  <c r="G231" i="6" s="1"/>
  <c r="G232" i="6" s="1"/>
  <c r="G233" i="6" s="1"/>
  <c r="G234" i="6" s="1"/>
  <c r="G235" i="6" s="1"/>
  <c r="G236" i="6" s="1"/>
  <c r="G237" i="6" s="1"/>
  <c r="G238" i="6" s="1"/>
  <c r="G239" i="6" s="1"/>
  <c r="G240" i="6" s="1"/>
  <c r="G241" i="6" s="1"/>
  <c r="G242" i="6" s="1"/>
  <c r="G243" i="6" s="1"/>
  <c r="G244" i="6" s="1"/>
  <c r="G245" i="6" s="1"/>
  <c r="G246" i="6" s="1"/>
  <c r="G247" i="6" s="1"/>
  <c r="G248" i="6" s="1"/>
  <c r="G249" i="6" s="1"/>
  <c r="G250" i="6" s="1"/>
  <c r="G251" i="6" s="1"/>
  <c r="G252" i="6" s="1"/>
  <c r="G253" i="6" s="1"/>
  <c r="G254" i="6" s="1"/>
  <c r="G255" i="6" s="1"/>
  <c r="G256" i="6" s="1"/>
  <c r="G257" i="6" s="1"/>
  <c r="G258" i="6" s="1"/>
  <c r="G259" i="6" s="1"/>
  <c r="G260" i="6" s="1"/>
  <c r="G261" i="6" s="1"/>
  <c r="G262" i="6" s="1"/>
  <c r="G263" i="6" s="1"/>
  <c r="G264" i="6" s="1"/>
  <c r="G265" i="6" s="1"/>
  <c r="G266" i="6" s="1"/>
  <c r="G267" i="6" s="1"/>
  <c r="G268" i="6" s="1"/>
  <c r="G269" i="6" s="1"/>
  <c r="G270" i="6" s="1"/>
  <c r="G271" i="6" s="1"/>
  <c r="G272" i="6" s="1"/>
  <c r="G273" i="6" s="1"/>
  <c r="G274" i="6" s="1"/>
  <c r="G275" i="6" s="1"/>
  <c r="G276" i="6" s="1"/>
  <c r="G277" i="6" s="1"/>
  <c r="G278" i="6" s="1"/>
  <c r="G279" i="6" s="1"/>
  <c r="G280" i="6" s="1"/>
  <c r="G281" i="6" s="1"/>
  <c r="G282" i="6" s="1"/>
  <c r="G283" i="6" s="1"/>
  <c r="G284" i="6" s="1"/>
  <c r="G285" i="6" s="1"/>
  <c r="G286" i="6" s="1"/>
  <c r="G287" i="6" s="1"/>
  <c r="G288" i="6" s="1"/>
  <c r="G289" i="6" s="1"/>
  <c r="G290" i="6" s="1"/>
  <c r="G291" i="6" s="1"/>
  <c r="M5" i="27"/>
  <c r="M6" i="27"/>
  <c r="M7" i="27"/>
  <c r="M8" i="27"/>
  <c r="M9" i="27"/>
  <c r="M10" i="27"/>
  <c r="M11" i="27"/>
  <c r="M12" i="27"/>
  <c r="M13" i="27"/>
  <c r="M14" i="27"/>
  <c r="M15" i="27"/>
  <c r="M16" i="27"/>
  <c r="M17" i="27"/>
  <c r="M18" i="27"/>
  <c r="M19" i="27"/>
  <c r="M20" i="27"/>
  <c r="M21" i="27"/>
  <c r="M22" i="27"/>
  <c r="M23" i="27"/>
  <c r="M24" i="27"/>
  <c r="M25" i="27"/>
  <c r="M26" i="27"/>
  <c r="M27" i="27"/>
  <c r="M28" i="27"/>
  <c r="M29" i="27"/>
  <c r="M30" i="27"/>
  <c r="M31" i="27"/>
  <c r="M32" i="27"/>
  <c r="M33" i="27"/>
  <c r="M34" i="27"/>
  <c r="M35" i="27"/>
  <c r="M36" i="27"/>
  <c r="M37" i="27"/>
  <c r="M38" i="27"/>
  <c r="M39" i="27"/>
  <c r="M40" i="27"/>
  <c r="M41" i="27"/>
  <c r="M42" i="27"/>
  <c r="M43" i="27"/>
  <c r="M44" i="27"/>
  <c r="M45" i="27"/>
  <c r="M46" i="27"/>
  <c r="M47" i="27"/>
  <c r="M48" i="27"/>
  <c r="M49" i="27"/>
  <c r="M50" i="27"/>
  <c r="M51" i="27"/>
  <c r="M52" i="27"/>
  <c r="M53" i="27"/>
  <c r="M54" i="27"/>
  <c r="M55" i="27"/>
  <c r="M56" i="27"/>
  <c r="M57" i="27"/>
  <c r="M58" i="27"/>
  <c r="M59" i="27"/>
  <c r="M60" i="27"/>
  <c r="M61" i="27"/>
  <c r="M62" i="27"/>
  <c r="M63" i="27"/>
  <c r="M64" i="27"/>
  <c r="M65" i="27"/>
  <c r="M66" i="27"/>
  <c r="M67" i="27"/>
  <c r="M68" i="27"/>
  <c r="M69" i="27"/>
  <c r="M70" i="27"/>
  <c r="M71" i="27"/>
  <c r="M72" i="27"/>
  <c r="M73" i="27"/>
  <c r="M74" i="27"/>
  <c r="M75" i="27"/>
  <c r="M76" i="27"/>
  <c r="M77" i="27"/>
  <c r="M78" i="27"/>
  <c r="M79" i="27"/>
  <c r="M80" i="27"/>
  <c r="M81" i="27"/>
  <c r="M82" i="27"/>
  <c r="M83" i="27"/>
  <c r="M84" i="27"/>
  <c r="M85" i="27"/>
  <c r="M86" i="27"/>
  <c r="M87" i="27"/>
  <c r="M88" i="27"/>
  <c r="M89" i="27"/>
  <c r="M90" i="27"/>
  <c r="M91" i="27"/>
  <c r="M92" i="27"/>
  <c r="M93" i="27"/>
  <c r="M94" i="27"/>
  <c r="M95" i="27"/>
  <c r="M96" i="27"/>
  <c r="M97" i="27"/>
  <c r="M98" i="27"/>
  <c r="M99" i="27"/>
  <c r="M4" i="27"/>
  <c r="J4" i="21" l="1"/>
  <c r="I4" i="21"/>
  <c r="C11" i="26" l="1"/>
  <c r="H5" i="7"/>
  <c r="H6" i="7"/>
  <c r="H7" i="7"/>
  <c r="H11" i="7"/>
  <c r="H10" i="7"/>
  <c r="H9" i="7"/>
  <c r="H8" i="7"/>
  <c r="H15" i="7"/>
  <c r="H14" i="7"/>
  <c r="H13" i="7"/>
  <c r="H12" i="7"/>
  <c r="H19" i="7"/>
  <c r="H18" i="7"/>
  <c r="H17" i="7"/>
  <c r="H16" i="7"/>
  <c r="H23" i="7"/>
  <c r="H22" i="7"/>
  <c r="H21" i="7"/>
  <c r="H20"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4" i="7"/>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4" i="8"/>
  <c r="A4" i="8" s="1"/>
  <c r="N14" i="29"/>
  <c r="N16" i="29"/>
  <c r="N18" i="29"/>
  <c r="N20" i="29"/>
  <c r="N22" i="29"/>
  <c r="N24" i="29"/>
  <c r="N26" i="29"/>
  <c r="N28" i="29"/>
  <c r="N30" i="29"/>
  <c r="N32" i="29"/>
  <c r="N34" i="29"/>
  <c r="N6" i="29"/>
  <c r="N8" i="29"/>
  <c r="N10" i="29"/>
  <c r="N12" i="29"/>
  <c r="N4" i="29"/>
  <c r="T154" i="31"/>
  <c r="T155" i="31"/>
  <c r="T156" i="31"/>
  <c r="T157" i="31"/>
  <c r="T158" i="31"/>
  <c r="T159" i="31"/>
  <c r="T160" i="31"/>
  <c r="T161" i="31"/>
  <c r="T162" i="31"/>
  <c r="T163" i="31"/>
  <c r="S155" i="31"/>
  <c r="S156" i="31"/>
  <c r="S157" i="31"/>
  <c r="S158" i="31"/>
  <c r="S159" i="31"/>
  <c r="S160" i="31"/>
  <c r="S161" i="31"/>
  <c r="S162" i="31"/>
  <c r="S163" i="31"/>
  <c r="T145" i="31"/>
  <c r="T146" i="31"/>
  <c r="T147" i="31"/>
  <c r="T148" i="31"/>
  <c r="T149" i="31"/>
  <c r="T150" i="31"/>
  <c r="T151" i="31"/>
  <c r="T152" i="31"/>
  <c r="T153" i="31"/>
  <c r="S145" i="31"/>
  <c r="S146" i="31"/>
  <c r="S147" i="31"/>
  <c r="S148" i="31"/>
  <c r="S149" i="31"/>
  <c r="S150" i="31"/>
  <c r="S151" i="31"/>
  <c r="S152" i="31"/>
  <c r="S153" i="31"/>
  <c r="S154" i="31"/>
  <c r="T134" i="31"/>
  <c r="T135" i="31"/>
  <c r="T136" i="31"/>
  <c r="T137" i="31"/>
  <c r="T138" i="31"/>
  <c r="T139" i="31"/>
  <c r="T140" i="31"/>
  <c r="T141" i="31"/>
  <c r="T142" i="31"/>
  <c r="T143" i="31"/>
  <c r="T144" i="31"/>
  <c r="S135" i="31"/>
  <c r="S136" i="31"/>
  <c r="S137" i="31"/>
  <c r="S138" i="31"/>
  <c r="S139" i="31"/>
  <c r="S140" i="31"/>
  <c r="S141" i="31"/>
  <c r="S142" i="31"/>
  <c r="S143" i="31"/>
  <c r="S144" i="31"/>
  <c r="T125" i="31"/>
  <c r="T126" i="31"/>
  <c r="T127" i="31"/>
  <c r="T128" i="31"/>
  <c r="T129" i="31"/>
  <c r="T130" i="31"/>
  <c r="T131" i="31"/>
  <c r="T132" i="31"/>
  <c r="T133" i="31"/>
  <c r="S125" i="31"/>
  <c r="S126" i="31"/>
  <c r="S127" i="31"/>
  <c r="S128" i="31"/>
  <c r="S129" i="31"/>
  <c r="S130" i="31"/>
  <c r="S131" i="31"/>
  <c r="S132" i="31"/>
  <c r="S133" i="31"/>
  <c r="S115" i="31"/>
  <c r="S116" i="31"/>
  <c r="S117" i="31"/>
  <c r="S118" i="31"/>
  <c r="S119" i="31"/>
  <c r="S120" i="31"/>
  <c r="S121" i="31"/>
  <c r="S122" i="31"/>
  <c r="S123" i="31"/>
  <c r="T5" i="31"/>
  <c r="T6" i="31"/>
  <c r="T7" i="31"/>
  <c r="T8" i="31"/>
  <c r="T9" i="31"/>
  <c r="T10" i="31"/>
  <c r="T11" i="31"/>
  <c r="T12" i="31"/>
  <c r="T13" i="31"/>
  <c r="T14" i="31"/>
  <c r="T15" i="31"/>
  <c r="T16" i="31"/>
  <c r="T17" i="31"/>
  <c r="T18" i="31"/>
  <c r="T19" i="31"/>
  <c r="T20" i="31"/>
  <c r="T21" i="31"/>
  <c r="T22" i="31"/>
  <c r="T23" i="31"/>
  <c r="T24" i="31"/>
  <c r="T25" i="31"/>
  <c r="T26" i="31"/>
  <c r="T27" i="31"/>
  <c r="T28" i="31"/>
  <c r="T29" i="31"/>
  <c r="T30" i="31"/>
  <c r="T31" i="31"/>
  <c r="T32" i="31"/>
  <c r="T33" i="31"/>
  <c r="T34" i="31"/>
  <c r="T35" i="31"/>
  <c r="T36" i="31"/>
  <c r="T37" i="31"/>
  <c r="T38" i="31"/>
  <c r="T39" i="31"/>
  <c r="T40" i="31"/>
  <c r="T41" i="31"/>
  <c r="T42" i="31"/>
  <c r="T43" i="31"/>
  <c r="T44" i="31"/>
  <c r="T45" i="31"/>
  <c r="T46" i="31"/>
  <c r="T47" i="31"/>
  <c r="T48" i="31"/>
  <c r="T49" i="31"/>
  <c r="T50" i="31"/>
  <c r="T51" i="31"/>
  <c r="T52" i="31"/>
  <c r="T53" i="31"/>
  <c r="T54" i="31"/>
  <c r="T55" i="31"/>
  <c r="T56" i="31"/>
  <c r="T57" i="31"/>
  <c r="T58" i="31"/>
  <c r="T59" i="31"/>
  <c r="T60" i="31"/>
  <c r="T61" i="31"/>
  <c r="T62" i="31"/>
  <c r="T63" i="31"/>
  <c r="T64" i="31"/>
  <c r="T65" i="31"/>
  <c r="T66" i="31"/>
  <c r="T67" i="31"/>
  <c r="T68" i="31"/>
  <c r="T69" i="31"/>
  <c r="T70" i="31"/>
  <c r="T71" i="31"/>
  <c r="T72" i="31"/>
  <c r="T73" i="31"/>
  <c r="T74" i="31"/>
  <c r="T75" i="31"/>
  <c r="T76" i="31"/>
  <c r="T77" i="31"/>
  <c r="T78" i="31"/>
  <c r="T79" i="31"/>
  <c r="T80" i="31"/>
  <c r="T81" i="31"/>
  <c r="T82" i="31"/>
  <c r="T83" i="31"/>
  <c r="T84" i="31"/>
  <c r="T85" i="31"/>
  <c r="T86" i="31"/>
  <c r="T87" i="31"/>
  <c r="T88" i="31"/>
  <c r="T89" i="31"/>
  <c r="T90" i="31"/>
  <c r="T91" i="31"/>
  <c r="T92" i="31"/>
  <c r="T93" i="31"/>
  <c r="T94" i="31"/>
  <c r="T95" i="31"/>
  <c r="T96" i="31"/>
  <c r="T97" i="31"/>
  <c r="T98" i="31"/>
  <c r="T99" i="31"/>
  <c r="T100" i="31"/>
  <c r="T101" i="31"/>
  <c r="T102" i="31"/>
  <c r="T103" i="31"/>
  <c r="T104" i="31"/>
  <c r="T105" i="31"/>
  <c r="T106" i="31"/>
  <c r="T107" i="31"/>
  <c r="T108" i="31"/>
  <c r="T109" i="31"/>
  <c r="T110" i="31"/>
  <c r="T111" i="31"/>
  <c r="T112" i="31"/>
  <c r="T113" i="31"/>
  <c r="T114" i="31"/>
  <c r="T115" i="31"/>
  <c r="T116" i="31"/>
  <c r="T117" i="31"/>
  <c r="T118" i="31"/>
  <c r="T119" i="31"/>
  <c r="T120" i="31"/>
  <c r="T121" i="31"/>
  <c r="T122" i="31"/>
  <c r="T123" i="31"/>
  <c r="T124" i="31"/>
  <c r="S113" i="31"/>
  <c r="S102" i="31"/>
  <c r="S103" i="31"/>
  <c r="S104" i="31"/>
  <c r="S105" i="31"/>
  <c r="S106" i="31"/>
  <c r="S107" i="31"/>
  <c r="S108" i="31"/>
  <c r="S109" i="31"/>
  <c r="S110" i="31"/>
  <c r="S111" i="31"/>
  <c r="S112" i="31"/>
  <c r="S114" i="31"/>
  <c r="S124" i="31"/>
  <c r="S134" i="31"/>
  <c r="S6" i="31"/>
  <c r="S7" i="31"/>
  <c r="S8" i="31"/>
  <c r="S9" i="31"/>
  <c r="S10" i="31"/>
  <c r="S11" i="31"/>
  <c r="S12" i="31"/>
  <c r="S13" i="31"/>
  <c r="S14" i="31"/>
  <c r="S15" i="31"/>
  <c r="S16" i="31"/>
  <c r="S17" i="31"/>
  <c r="S18" i="31"/>
  <c r="S19" i="31"/>
  <c r="S20" i="31"/>
  <c r="S21" i="31"/>
  <c r="S22" i="31"/>
  <c r="S23" i="31"/>
  <c r="S24" i="31"/>
  <c r="S25" i="31"/>
  <c r="S26" i="31"/>
  <c r="S27" i="31"/>
  <c r="S28" i="31"/>
  <c r="S29" i="31"/>
  <c r="S30" i="31"/>
  <c r="S31" i="31"/>
  <c r="S32" i="31"/>
  <c r="S33" i="31"/>
  <c r="S34" i="31"/>
  <c r="S35" i="31"/>
  <c r="S36" i="31"/>
  <c r="S37" i="31"/>
  <c r="S38" i="31"/>
  <c r="S39" i="31"/>
  <c r="S40" i="31"/>
  <c r="S41" i="31"/>
  <c r="S42" i="31"/>
  <c r="S43" i="31"/>
  <c r="S44" i="31"/>
  <c r="S45" i="31"/>
  <c r="S46" i="31"/>
  <c r="S47" i="31"/>
  <c r="S48" i="31"/>
  <c r="S49" i="31"/>
  <c r="S50" i="31"/>
  <c r="S51" i="31"/>
  <c r="S52" i="31"/>
  <c r="S53" i="31"/>
  <c r="S54" i="31"/>
  <c r="S55" i="31"/>
  <c r="S56" i="31"/>
  <c r="S57" i="31"/>
  <c r="S58" i="31"/>
  <c r="S59" i="31"/>
  <c r="S60" i="31"/>
  <c r="S61" i="31"/>
  <c r="S62" i="31"/>
  <c r="S63" i="31"/>
  <c r="S64" i="31"/>
  <c r="S65" i="31"/>
  <c r="S66" i="31"/>
  <c r="S67" i="31"/>
  <c r="S68" i="31"/>
  <c r="S69" i="31"/>
  <c r="S70" i="31"/>
  <c r="S71" i="31"/>
  <c r="S72" i="31"/>
  <c r="S73" i="31"/>
  <c r="S74" i="31"/>
  <c r="S75" i="31"/>
  <c r="S76" i="31"/>
  <c r="S77" i="31"/>
  <c r="S78" i="31"/>
  <c r="S79" i="31"/>
  <c r="S80" i="31"/>
  <c r="S81" i="31"/>
  <c r="S82" i="31"/>
  <c r="S83" i="31"/>
  <c r="S84" i="31"/>
  <c r="S85" i="31"/>
  <c r="S86" i="31"/>
  <c r="S87" i="31"/>
  <c r="S88" i="31"/>
  <c r="S89" i="31"/>
  <c r="S90" i="31"/>
  <c r="S91" i="31"/>
  <c r="S92" i="31"/>
  <c r="S93" i="31"/>
  <c r="S94" i="31"/>
  <c r="S95" i="31"/>
  <c r="S96" i="31"/>
  <c r="S97" i="31"/>
  <c r="S98" i="31"/>
  <c r="S99" i="31"/>
  <c r="S100" i="31"/>
  <c r="S101" i="31"/>
  <c r="T4" i="31"/>
  <c r="S5" i="31"/>
  <c r="S4" i="31"/>
  <c r="A436" i="8" l="1"/>
  <c r="A430" i="8"/>
  <c r="A424" i="8"/>
  <c r="A418" i="8"/>
  <c r="A412" i="8"/>
  <c r="A406" i="8"/>
  <c r="A400" i="8"/>
  <c r="A394" i="8"/>
  <c r="A388" i="8"/>
  <c r="A382" i="8"/>
  <c r="A376" i="8"/>
  <c r="A370" i="8"/>
  <c r="A364" i="8"/>
  <c r="A358" i="8"/>
  <c r="A352" i="8"/>
  <c r="A346" i="8"/>
  <c r="A507" i="8"/>
  <c r="A471" i="8"/>
  <c r="A435" i="8"/>
  <c r="A399" i="8"/>
  <c r="A363" i="8"/>
  <c r="A428" i="8"/>
  <c r="A392" i="8"/>
  <c r="A356" i="8"/>
  <c r="A338" i="8"/>
  <c r="A320" i="8"/>
  <c r="A302" i="8"/>
  <c r="A284" i="8"/>
  <c r="A266" i="8"/>
  <c r="A248" i="8"/>
  <c r="A230" i="8"/>
  <c r="A464" i="8"/>
  <c r="A457" i="8"/>
  <c r="A510" i="8"/>
  <c r="A492" i="8"/>
  <c r="A480" i="8"/>
  <c r="A450" i="8"/>
  <c r="A414" i="8"/>
  <c r="A378" i="8"/>
  <c r="A348" i="8"/>
  <c r="A330" i="8"/>
  <c r="A312" i="8"/>
  <c r="A294" i="8"/>
  <c r="A276" i="8"/>
  <c r="A258" i="8"/>
  <c r="A240" i="8"/>
  <c r="A500" i="8"/>
  <c r="A493" i="8"/>
  <c r="A421" i="8"/>
  <c r="A385" i="8"/>
  <c r="A516" i="8"/>
  <c r="A504" i="8"/>
  <c r="A498" i="8"/>
  <c r="A486" i="8"/>
  <c r="A474" i="8"/>
  <c r="A515" i="8"/>
  <c r="A485" i="8"/>
  <c r="A479" i="8"/>
  <c r="A473" i="8"/>
  <c r="A467" i="8"/>
  <c r="A461" i="8"/>
  <c r="A455" i="8"/>
  <c r="A449" i="8"/>
  <c r="A443" i="8"/>
  <c r="A437" i="8"/>
  <c r="A431" i="8"/>
  <c r="A425" i="8"/>
  <c r="A419" i="8"/>
  <c r="A413" i="8"/>
  <c r="A407" i="8"/>
  <c r="A371" i="8"/>
  <c r="A221" i="8"/>
  <c r="A203" i="8"/>
  <c r="A179" i="8"/>
  <c r="A143" i="8"/>
  <c r="A107" i="8"/>
  <c r="A503" i="8"/>
  <c r="A502" i="8"/>
  <c r="A484" i="8"/>
  <c r="A466" i="8"/>
  <c r="A518" i="8"/>
  <c r="A512" i="8"/>
  <c r="A506" i="8"/>
  <c r="A494" i="8"/>
  <c r="A488" i="8"/>
  <c r="A482" i="8"/>
  <c r="A476" i="8"/>
  <c r="A470" i="8"/>
  <c r="A458" i="8"/>
  <c r="A452" i="8"/>
  <c r="A446" i="8"/>
  <c r="A440" i="8"/>
  <c r="A434" i="8"/>
  <c r="A422" i="8"/>
  <c r="A416" i="8"/>
  <c r="A410" i="8"/>
  <c r="A404" i="8"/>
  <c r="A398" i="8"/>
  <c r="A386" i="8"/>
  <c r="A380" i="8"/>
  <c r="A374" i="8"/>
  <c r="A368" i="8"/>
  <c r="A362" i="8"/>
  <c r="A350" i="8"/>
  <c r="A344" i="8"/>
  <c r="A332" i="8"/>
  <c r="A326" i="8"/>
  <c r="A314" i="8"/>
  <c r="A308" i="8"/>
  <c r="A296" i="8"/>
  <c r="A290" i="8"/>
  <c r="A278" i="8"/>
  <c r="A272" i="8"/>
  <c r="A260" i="8"/>
  <c r="A254" i="8"/>
  <c r="A242" i="8"/>
  <c r="A236" i="8"/>
  <c r="A224" i="8"/>
  <c r="A218" i="8"/>
  <c r="A212" i="8"/>
  <c r="A206" i="8"/>
  <c r="A200" i="8"/>
  <c r="A194" i="8"/>
  <c r="A188" i="8"/>
  <c r="A182" i="8"/>
  <c r="A514" i="8"/>
  <c r="A517" i="8"/>
  <c r="A511" i="8"/>
  <c r="A505" i="8"/>
  <c r="A499" i="8"/>
  <c r="A487" i="8"/>
  <c r="A481" i="8"/>
  <c r="A475" i="8"/>
  <c r="A469" i="8"/>
  <c r="A463" i="8"/>
  <c r="A451" i="8"/>
  <c r="A445" i="8"/>
  <c r="A439" i="8"/>
  <c r="A433" i="8"/>
  <c r="A427" i="8"/>
  <c r="A415" i="8"/>
  <c r="A409" i="8"/>
  <c r="A403" i="8"/>
  <c r="A397" i="8"/>
  <c r="A391" i="8"/>
  <c r="A379" i="8"/>
  <c r="A373" i="8"/>
  <c r="A367" i="8"/>
  <c r="A361" i="8"/>
  <c r="A355" i="8"/>
  <c r="A349" i="8"/>
  <c r="A343" i="8"/>
  <c r="A337" i="8"/>
  <c r="A331" i="8"/>
  <c r="A325" i="8"/>
  <c r="A319" i="8"/>
  <c r="A313" i="8"/>
  <c r="A307" i="8"/>
  <c r="A301" i="8"/>
  <c r="A295" i="8"/>
  <c r="A289" i="8"/>
  <c r="A283" i="8"/>
  <c r="A277" i="8"/>
  <c r="A271" i="8"/>
  <c r="A265" i="8"/>
  <c r="A259" i="8"/>
  <c r="A253" i="8"/>
  <c r="A247" i="8"/>
  <c r="A241" i="8"/>
  <c r="A235" i="8"/>
  <c r="A229" i="8"/>
  <c r="A223" i="8"/>
  <c r="A217" i="8"/>
  <c r="A211" i="8"/>
  <c r="A205" i="8"/>
  <c r="A199" i="8"/>
  <c r="A193" i="8"/>
  <c r="A187" i="8"/>
  <c r="A181" i="8"/>
  <c r="A175" i="8"/>
  <c r="A169" i="8"/>
  <c r="A163" i="8"/>
  <c r="A157" i="8"/>
  <c r="A151" i="8"/>
  <c r="A145" i="8"/>
  <c r="A139" i="8"/>
  <c r="A133" i="8"/>
  <c r="A127" i="8"/>
  <c r="A468" i="8"/>
  <c r="A462" i="8"/>
  <c r="A456" i="8"/>
  <c r="A444" i="8"/>
  <c r="A438" i="8"/>
  <c r="A432" i="8"/>
  <c r="A426" i="8"/>
  <c r="A420" i="8"/>
  <c r="A408" i="8"/>
  <c r="A402" i="8"/>
  <c r="A396" i="8"/>
  <c r="A390" i="8"/>
  <c r="A384" i="8"/>
  <c r="A372" i="8"/>
  <c r="A366" i="8"/>
  <c r="A360" i="8"/>
  <c r="A354" i="8"/>
  <c r="A342" i="8"/>
  <c r="A336" i="8"/>
  <c r="A324" i="8"/>
  <c r="A318" i="8"/>
  <c r="A306" i="8"/>
  <c r="A300" i="8"/>
  <c r="A288" i="8"/>
  <c r="A282" i="8"/>
  <c r="A270" i="8"/>
  <c r="A264" i="8"/>
  <c r="A252" i="8"/>
  <c r="A246" i="8"/>
  <c r="A234" i="8"/>
  <c r="A228" i="8"/>
  <c r="A222" i="8"/>
  <c r="A216" i="8"/>
  <c r="A210" i="8"/>
  <c r="A204" i="8"/>
  <c r="A198" i="8"/>
  <c r="A192" i="8"/>
  <c r="A186" i="8"/>
  <c r="A180" i="8"/>
  <c r="A174" i="8"/>
  <c r="A168" i="8"/>
  <c r="A162" i="8"/>
  <c r="A156" i="8"/>
  <c r="A150" i="8"/>
  <c r="A144" i="8"/>
  <c r="A138" i="8"/>
  <c r="A132" i="8"/>
  <c r="A126" i="8"/>
  <c r="A120" i="8"/>
  <c r="A114" i="8"/>
  <c r="A108" i="8"/>
  <c r="A102" i="8"/>
  <c r="A96" i="8"/>
  <c r="A90" i="8"/>
  <c r="A84" i="8"/>
  <c r="A78" i="8"/>
  <c r="A72" i="8"/>
  <c r="A66" i="8"/>
  <c r="A60" i="8"/>
  <c r="A54" i="8"/>
  <c r="A48" i="8"/>
  <c r="A42" i="8"/>
  <c r="A36" i="8"/>
  <c r="A30" i="8"/>
  <c r="A24" i="8"/>
  <c r="A18" i="8"/>
  <c r="A12" i="8"/>
  <c r="A6" i="8"/>
  <c r="A509" i="8"/>
  <c r="A401" i="8"/>
  <c r="A395" i="8"/>
  <c r="A389" i="8"/>
  <c r="A383" i="8"/>
  <c r="A377" i="8"/>
  <c r="A365" i="8"/>
  <c r="A359" i="8"/>
  <c r="A353" i="8"/>
  <c r="A347" i="8"/>
  <c r="A341" i="8"/>
  <c r="A335" i="8"/>
  <c r="A329" i="8"/>
  <c r="A323" i="8"/>
  <c r="A317" i="8"/>
  <c r="A311" i="8"/>
  <c r="A305" i="8"/>
  <c r="A299" i="8"/>
  <c r="A293" i="8"/>
  <c r="A287" i="8"/>
  <c r="A281" i="8"/>
  <c r="A275" i="8"/>
  <c r="A269" i="8"/>
  <c r="A263" i="8"/>
  <c r="A257" i="8"/>
  <c r="A251" i="8"/>
  <c r="A245" i="8"/>
  <c r="A239" i="8"/>
  <c r="A233" i="8"/>
  <c r="A227" i="8"/>
  <c r="A215" i="8"/>
  <c r="A209" i="8"/>
  <c r="A197" i="8"/>
  <c r="A191" i="8"/>
  <c r="A185" i="8"/>
  <c r="A173" i="8"/>
  <c r="A167" i="8"/>
  <c r="A161" i="8"/>
  <c r="A155" i="8"/>
  <c r="A149" i="8"/>
  <c r="A137" i="8"/>
  <c r="A131" i="8"/>
  <c r="A125" i="8"/>
  <c r="A119" i="8"/>
  <c r="A113" i="8"/>
  <c r="A101" i="8"/>
  <c r="A95" i="8"/>
  <c r="A89" i="8"/>
  <c r="A83" i="8"/>
  <c r="A77" i="8"/>
  <c r="A65" i="8"/>
  <c r="A59" i="8"/>
  <c r="A53" i="8"/>
  <c r="A47" i="8"/>
  <c r="A41" i="8"/>
  <c r="A29" i="8"/>
  <c r="A23" i="8"/>
  <c r="A17" i="8"/>
  <c r="A11" i="8"/>
  <c r="A5" i="8"/>
  <c r="A491" i="8"/>
  <c r="A508" i="8"/>
  <c r="A490" i="8"/>
  <c r="A472" i="8"/>
  <c r="A454" i="8"/>
  <c r="A442" i="8"/>
  <c r="A340" i="8"/>
  <c r="A334" i="8"/>
  <c r="A328" i="8"/>
  <c r="A322" i="8"/>
  <c r="A316" i="8"/>
  <c r="A310" i="8"/>
  <c r="A304" i="8"/>
  <c r="A298" i="8"/>
  <c r="A292" i="8"/>
  <c r="A286" i="8"/>
  <c r="A280" i="8"/>
  <c r="A274" i="8"/>
  <c r="A268" i="8"/>
  <c r="A262" i="8"/>
  <c r="A256" i="8"/>
  <c r="A250" i="8"/>
  <c r="A244" i="8"/>
  <c r="A238" i="8"/>
  <c r="A232" i="8"/>
  <c r="A226" i="8"/>
  <c r="A220" i="8"/>
  <c r="A214" i="8"/>
  <c r="A208" i="8"/>
  <c r="A202" i="8"/>
  <c r="A196" i="8"/>
  <c r="A190" i="8"/>
  <c r="A184" i="8"/>
  <c r="A178" i="8"/>
  <c r="A172" i="8"/>
  <c r="A166" i="8"/>
  <c r="A160" i="8"/>
  <c r="A154" i="8"/>
  <c r="A148" i="8"/>
  <c r="A142" i="8"/>
  <c r="A136" i="8"/>
  <c r="A130" i="8"/>
  <c r="A124" i="8"/>
  <c r="A118" i="8"/>
  <c r="A112" i="8"/>
  <c r="A106" i="8"/>
  <c r="A100" i="8"/>
  <c r="A94" i="8"/>
  <c r="A88" i="8"/>
  <c r="A82" i="8"/>
  <c r="A76" i="8"/>
  <c r="A70" i="8"/>
  <c r="A64" i="8"/>
  <c r="A71" i="8"/>
  <c r="A497" i="8"/>
  <c r="A496" i="8"/>
  <c r="A478" i="8"/>
  <c r="A460" i="8"/>
  <c r="A448" i="8"/>
  <c r="A513" i="8"/>
  <c r="A501" i="8"/>
  <c r="A495" i="8"/>
  <c r="A489" i="8"/>
  <c r="A483" i="8"/>
  <c r="A477" i="8"/>
  <c r="A465" i="8"/>
  <c r="A459" i="8"/>
  <c r="A453" i="8"/>
  <c r="A447" i="8"/>
  <c r="A441" i="8"/>
  <c r="A429" i="8"/>
  <c r="A423" i="8"/>
  <c r="A417" i="8"/>
  <c r="A411" i="8"/>
  <c r="A405" i="8"/>
  <c r="A393" i="8"/>
  <c r="A387" i="8"/>
  <c r="A381" i="8"/>
  <c r="A375" i="8"/>
  <c r="A369" i="8"/>
  <c r="A357" i="8"/>
  <c r="A351" i="8"/>
  <c r="A345" i="8"/>
  <c r="A339" i="8"/>
  <c r="A333" i="8"/>
  <c r="A327" i="8"/>
  <c r="A321" i="8"/>
  <c r="A315" i="8"/>
  <c r="A309" i="8"/>
  <c r="A303" i="8"/>
  <c r="A297" i="8"/>
  <c r="A291" i="8"/>
  <c r="A285" i="8"/>
  <c r="A279" i="8"/>
  <c r="A273" i="8"/>
  <c r="A267" i="8"/>
  <c r="A261" i="8"/>
  <c r="A255" i="8"/>
  <c r="A249" i="8"/>
  <c r="A35" i="8"/>
  <c r="A58" i="8"/>
  <c r="A52" i="8"/>
  <c r="A46" i="8"/>
  <c r="A40" i="8"/>
  <c r="A34" i="8"/>
  <c r="A28" i="8"/>
  <c r="A22" i="8"/>
  <c r="A16" i="8"/>
  <c r="A10" i="8"/>
  <c r="A243" i="8"/>
  <c r="A237" i="8"/>
  <c r="A231" i="8"/>
  <c r="A225" i="8"/>
  <c r="A219" i="8"/>
  <c r="A213" i="8"/>
  <c r="A207" i="8"/>
  <c r="A201" i="8"/>
  <c r="A195" i="8"/>
  <c r="A189" i="8"/>
  <c r="A183" i="8"/>
  <c r="A177" i="8"/>
  <c r="A171" i="8"/>
  <c r="A165" i="8"/>
  <c r="A159" i="8"/>
  <c r="A153" i="8"/>
  <c r="A147" i="8"/>
  <c r="A141" i="8"/>
  <c r="A135" i="8"/>
  <c r="A129" i="8"/>
  <c r="A123" i="8"/>
  <c r="A117" i="8"/>
  <c r="A111" i="8"/>
  <c r="A105" i="8"/>
  <c r="A99" i="8"/>
  <c r="A93" i="8"/>
  <c r="A87" i="8"/>
  <c r="A81" i="8"/>
  <c r="A75" i="8"/>
  <c r="A69" i="8"/>
  <c r="A63" i="8"/>
  <c r="A57" i="8"/>
  <c r="A51" i="8"/>
  <c r="A45" i="8"/>
  <c r="A39" i="8"/>
  <c r="A33" i="8"/>
  <c r="A27" i="8"/>
  <c r="A21" i="8"/>
  <c r="A15" i="8"/>
  <c r="A9" i="8"/>
  <c r="A176" i="8"/>
  <c r="A170" i="8"/>
  <c r="A164" i="8"/>
  <c r="A158" i="8"/>
  <c r="A152" i="8"/>
  <c r="A146" i="8"/>
  <c r="A140" i="8"/>
  <c r="A134" i="8"/>
  <c r="A128" i="8"/>
  <c r="A122" i="8"/>
  <c r="A116" i="8"/>
  <c r="A110" i="8"/>
  <c r="A104" i="8"/>
  <c r="A98" i="8"/>
  <c r="A92" i="8"/>
  <c r="A86" i="8"/>
  <c r="A80" i="8"/>
  <c r="A74" i="8"/>
  <c r="A68" i="8"/>
  <c r="A62" i="8"/>
  <c r="A56" i="8"/>
  <c r="A50" i="8"/>
  <c r="A44" i="8"/>
  <c r="A38" i="8"/>
  <c r="A32" i="8"/>
  <c r="A26" i="8"/>
  <c r="A20" i="8"/>
  <c r="A14" i="8"/>
  <c r="A8" i="8"/>
  <c r="A121" i="8"/>
  <c r="A115" i="8"/>
  <c r="A109" i="8"/>
  <c r="A103" i="8"/>
  <c r="A97" i="8"/>
  <c r="A91" i="8"/>
  <c r="A85" i="8"/>
  <c r="A79" i="8"/>
  <c r="A73" i="8"/>
  <c r="A67" i="8"/>
  <c r="A61" i="8"/>
  <c r="A55" i="8"/>
  <c r="A49" i="8"/>
  <c r="A43" i="8"/>
  <c r="A37" i="8"/>
  <c r="A31" i="8"/>
  <c r="A25" i="8"/>
  <c r="A19" i="8"/>
  <c r="A13" i="8"/>
  <c r="A7" i="8"/>
  <c r="N5" i="27"/>
  <c r="N6" i="27"/>
  <c r="N7" i="27"/>
  <c r="N8" i="27"/>
  <c r="N10" i="27"/>
  <c r="N11" i="27"/>
  <c r="N12" i="27"/>
  <c r="N14" i="27"/>
  <c r="N15" i="27"/>
  <c r="N16" i="27"/>
  <c r="N17" i="27"/>
  <c r="N20" i="27"/>
  <c r="N21" i="27"/>
  <c r="N22" i="27"/>
  <c r="N23" i="27"/>
  <c r="N24" i="27"/>
  <c r="N25" i="27"/>
  <c r="N26" i="27"/>
  <c r="N28" i="27"/>
  <c r="N29" i="27"/>
  <c r="N31" i="27"/>
  <c r="N32" i="27"/>
  <c r="N35" i="27"/>
  <c r="N36" i="27"/>
  <c r="N37" i="27"/>
  <c r="N39" i="27"/>
  <c r="N40" i="27"/>
  <c r="N41" i="27"/>
  <c r="N42" i="27"/>
  <c r="N44" i="27"/>
  <c r="N45" i="27"/>
  <c r="N46" i="27"/>
  <c r="N47" i="27"/>
  <c r="N49" i="27"/>
  <c r="N50" i="27"/>
  <c r="N51" i="27"/>
  <c r="N53" i="27"/>
  <c r="N54" i="27"/>
  <c r="N55" i="27"/>
  <c r="N56" i="27"/>
  <c r="N57" i="27"/>
  <c r="N58" i="27"/>
  <c r="N59" i="27"/>
  <c r="N60" i="27"/>
  <c r="N61" i="27"/>
  <c r="N62" i="27"/>
  <c r="N64" i="27"/>
  <c r="N65" i="27"/>
  <c r="N66" i="27"/>
  <c r="N67" i="27"/>
  <c r="N68" i="27"/>
  <c r="N69" i="27"/>
  <c r="N70" i="27"/>
  <c r="N71" i="27"/>
  <c r="N72" i="27"/>
  <c r="N73" i="27"/>
  <c r="N74" i="27"/>
  <c r="N75" i="27"/>
  <c r="N76" i="27"/>
  <c r="N77" i="27"/>
  <c r="N79" i="27"/>
  <c r="N80" i="27"/>
  <c r="N81" i="27"/>
  <c r="N83" i="27"/>
  <c r="N84" i="27"/>
  <c r="N85" i="27"/>
  <c r="N86" i="27"/>
  <c r="N87" i="27"/>
  <c r="N88" i="27"/>
  <c r="N89" i="27"/>
  <c r="N90" i="27"/>
  <c r="N91" i="27"/>
  <c r="N92" i="27"/>
  <c r="N93" i="27"/>
  <c r="N94" i="27"/>
  <c r="N95" i="27"/>
  <c r="N96" i="27"/>
  <c r="N97" i="27"/>
  <c r="N98" i="27"/>
  <c r="N99" i="27"/>
  <c r="C5" i="26"/>
  <c r="C6" i="26"/>
  <c r="C7" i="26"/>
  <c r="C8" i="26"/>
  <c r="C9" i="26"/>
  <c r="C10" i="26"/>
  <c r="C12" i="26"/>
  <c r="C13" i="26"/>
  <c r="C14" i="26"/>
  <c r="C15" i="26"/>
  <c r="C16" i="26"/>
  <c r="C17" i="26"/>
  <c r="C18" i="26"/>
  <c r="C19" i="26"/>
  <c r="C20" i="26"/>
  <c r="C21" i="26"/>
  <c r="C22" i="26"/>
  <c r="C23" i="26"/>
  <c r="M4" i="9" l="1"/>
  <c r="C4" i="26"/>
  <c r="C186" i="26"/>
  <c r="C187" i="26"/>
  <c r="C188" i="26"/>
  <c r="C184" i="26"/>
  <c r="C185" i="26"/>
  <c r="C288" i="26"/>
  <c r="C289" i="26"/>
  <c r="C285" i="26"/>
  <c r="C286" i="26"/>
  <c r="C287" i="26"/>
  <c r="C114" i="26"/>
  <c r="C115" i="26"/>
  <c r="C111" i="26"/>
  <c r="C112" i="26"/>
  <c r="C113" i="26"/>
  <c r="C294" i="26"/>
  <c r="C290" i="26"/>
  <c r="C291" i="26"/>
  <c r="C292" i="26"/>
  <c r="C293" i="26"/>
  <c r="C84" i="26"/>
  <c r="C85" i="26"/>
  <c r="C81" i="26"/>
  <c r="C82" i="26"/>
  <c r="C83" i="26"/>
  <c r="C252" i="26"/>
  <c r="C253" i="26"/>
  <c r="C254" i="26"/>
  <c r="C250" i="26"/>
  <c r="C251" i="26"/>
  <c r="C78" i="26"/>
  <c r="C79" i="26"/>
  <c r="C80" i="26"/>
  <c r="C76" i="26"/>
  <c r="C77" i="26"/>
  <c r="C318" i="26"/>
  <c r="C319" i="26"/>
  <c r="C320" i="26"/>
  <c r="C321" i="26"/>
  <c r="C316" i="26"/>
  <c r="C317" i="26"/>
  <c r="C282" i="26"/>
  <c r="C283" i="26"/>
  <c r="C284" i="26"/>
  <c r="C280" i="26"/>
  <c r="C281" i="26"/>
  <c r="C246" i="26"/>
  <c r="C247" i="26"/>
  <c r="C248" i="26"/>
  <c r="C249" i="26"/>
  <c r="C245" i="26"/>
  <c r="C210" i="26"/>
  <c r="C211" i="26"/>
  <c r="C212" i="26"/>
  <c r="C207" i="26"/>
  <c r="C208" i="26"/>
  <c r="C209" i="26"/>
  <c r="C174" i="26"/>
  <c r="C175" i="26"/>
  <c r="C176" i="26"/>
  <c r="C177" i="26"/>
  <c r="C178" i="26"/>
  <c r="C144" i="26"/>
  <c r="C145" i="26"/>
  <c r="C141" i="26"/>
  <c r="C142" i="26"/>
  <c r="C143" i="26"/>
  <c r="C108" i="26"/>
  <c r="C109" i="26"/>
  <c r="C110" i="26"/>
  <c r="C106" i="26"/>
  <c r="C107" i="26"/>
  <c r="C72" i="26"/>
  <c r="C73" i="26"/>
  <c r="C74" i="26"/>
  <c r="C75" i="26"/>
  <c r="C71" i="26"/>
  <c r="C30" i="26"/>
  <c r="C31" i="26"/>
  <c r="C32" i="26"/>
  <c r="C33" i="26"/>
  <c r="C34" i="26"/>
  <c r="C35" i="26"/>
  <c r="C138" i="26"/>
  <c r="C139" i="26"/>
  <c r="C140" i="26"/>
  <c r="C136" i="26"/>
  <c r="C137" i="26"/>
  <c r="C330" i="26"/>
  <c r="C331" i="26"/>
  <c r="C332" i="26"/>
  <c r="C333" i="26"/>
  <c r="C328" i="26"/>
  <c r="C329" i="26"/>
  <c r="C120" i="26"/>
  <c r="C116" i="26"/>
  <c r="C117" i="26"/>
  <c r="C118" i="26"/>
  <c r="C119" i="26"/>
  <c r="C324" i="26"/>
  <c r="C325" i="26"/>
  <c r="C326" i="26"/>
  <c r="C327" i="26"/>
  <c r="C322" i="26"/>
  <c r="C323" i="26"/>
  <c r="C150" i="26"/>
  <c r="C146" i="26"/>
  <c r="C147" i="26"/>
  <c r="C148" i="26"/>
  <c r="C149" i="26"/>
  <c r="C306" i="26"/>
  <c r="C307" i="26"/>
  <c r="C308" i="26"/>
  <c r="C309" i="26"/>
  <c r="C305" i="26"/>
  <c r="C198" i="26"/>
  <c r="C199" i="26"/>
  <c r="C200" i="26"/>
  <c r="C196" i="26"/>
  <c r="C197" i="26"/>
  <c r="C96" i="26"/>
  <c r="C97" i="26"/>
  <c r="C98" i="26"/>
  <c r="C99" i="26"/>
  <c r="C100" i="26"/>
  <c r="C151" i="26"/>
  <c r="C152" i="26"/>
  <c r="C153" i="26"/>
  <c r="C154" i="26"/>
  <c r="C155" i="26"/>
  <c r="C216" i="26"/>
  <c r="C217" i="26"/>
  <c r="C218" i="26"/>
  <c r="C213" i="26"/>
  <c r="C214" i="26"/>
  <c r="C215" i="26"/>
  <c r="C36" i="26"/>
  <c r="C37" i="26"/>
  <c r="C38" i="26"/>
  <c r="C39" i="26"/>
  <c r="C40" i="26"/>
  <c r="C41" i="26"/>
  <c r="C348" i="26"/>
  <c r="C349" i="26"/>
  <c r="C350" i="26"/>
  <c r="C351" i="26"/>
  <c r="C346" i="26"/>
  <c r="C347" i="26"/>
  <c r="C234" i="26"/>
  <c r="C235" i="26"/>
  <c r="C236" i="26"/>
  <c r="C237" i="26"/>
  <c r="C238" i="26"/>
  <c r="C239" i="26"/>
  <c r="C132" i="26"/>
  <c r="C133" i="26"/>
  <c r="C134" i="26"/>
  <c r="C135" i="26"/>
  <c r="C131" i="26"/>
  <c r="C342" i="26"/>
  <c r="C343" i="26"/>
  <c r="C344" i="26"/>
  <c r="C345" i="26"/>
  <c r="C340" i="26"/>
  <c r="C341" i="26"/>
  <c r="C300" i="26"/>
  <c r="C301" i="26"/>
  <c r="C302" i="26"/>
  <c r="C303" i="26"/>
  <c r="C304" i="26"/>
  <c r="C265" i="26"/>
  <c r="C266" i="26"/>
  <c r="C267" i="26"/>
  <c r="C268" i="26"/>
  <c r="C269" i="26"/>
  <c r="C228" i="26"/>
  <c r="C229" i="26"/>
  <c r="C230" i="26"/>
  <c r="C231" i="26"/>
  <c r="C232" i="26"/>
  <c r="C233" i="26"/>
  <c r="C192" i="26"/>
  <c r="C193" i="26"/>
  <c r="C194" i="26"/>
  <c r="C195" i="26"/>
  <c r="C191" i="26"/>
  <c r="C162" i="26"/>
  <c r="C163" i="26"/>
  <c r="C159" i="26"/>
  <c r="C160" i="26"/>
  <c r="C161" i="26"/>
  <c r="C126" i="26"/>
  <c r="C127" i="26"/>
  <c r="C128" i="26"/>
  <c r="C129" i="26"/>
  <c r="C130" i="26"/>
  <c r="C91" i="26"/>
  <c r="C92" i="26"/>
  <c r="C93" i="26"/>
  <c r="C94" i="26"/>
  <c r="C95" i="26"/>
  <c r="C54" i="26"/>
  <c r="C55" i="26"/>
  <c r="C56" i="26"/>
  <c r="C57" i="26"/>
  <c r="C58" i="26"/>
  <c r="C59" i="26"/>
  <c r="C276" i="26"/>
  <c r="C277" i="26"/>
  <c r="C278" i="26"/>
  <c r="C279" i="26"/>
  <c r="C275" i="26"/>
  <c r="C66" i="26"/>
  <c r="C67" i="26"/>
  <c r="C68" i="26"/>
  <c r="C69" i="26"/>
  <c r="C70" i="26"/>
  <c r="C258" i="26"/>
  <c r="C259" i="26"/>
  <c r="C255" i="26"/>
  <c r="C256" i="26"/>
  <c r="C257" i="26"/>
  <c r="C42" i="26"/>
  <c r="C43" i="26"/>
  <c r="C44" i="26"/>
  <c r="C45" i="26"/>
  <c r="C46" i="26"/>
  <c r="C47" i="26"/>
  <c r="C204" i="26"/>
  <c r="C205" i="26"/>
  <c r="C206" i="26"/>
  <c r="C201" i="26"/>
  <c r="C202" i="26"/>
  <c r="C203" i="26"/>
  <c r="C180" i="26"/>
  <c r="C181" i="26"/>
  <c r="C182" i="26"/>
  <c r="C183" i="26"/>
  <c r="C179" i="26"/>
  <c r="C169" i="26"/>
  <c r="C170" i="26"/>
  <c r="C171" i="26"/>
  <c r="C172" i="26"/>
  <c r="C173" i="26"/>
  <c r="C270" i="26"/>
  <c r="C271" i="26"/>
  <c r="C272" i="26"/>
  <c r="C273" i="26"/>
  <c r="C274" i="26"/>
  <c r="C168" i="26"/>
  <c r="C164" i="26"/>
  <c r="C165" i="26"/>
  <c r="C166" i="26"/>
  <c r="C167" i="26"/>
  <c r="C60" i="26"/>
  <c r="C61" i="26"/>
  <c r="C62" i="26"/>
  <c r="C63" i="26"/>
  <c r="C64" i="26"/>
  <c r="C65" i="26"/>
  <c r="C312" i="26"/>
  <c r="C313" i="26"/>
  <c r="C314" i="26"/>
  <c r="C315" i="26"/>
  <c r="C310" i="26"/>
  <c r="C311" i="26"/>
  <c r="C102" i="26"/>
  <c r="C103" i="26"/>
  <c r="C104" i="26"/>
  <c r="C105" i="26"/>
  <c r="C101" i="26"/>
  <c r="C336" i="26"/>
  <c r="C337" i="26"/>
  <c r="C338" i="26"/>
  <c r="C339" i="26"/>
  <c r="C334" i="26"/>
  <c r="C335" i="26"/>
  <c r="C295" i="26"/>
  <c r="C296" i="26"/>
  <c r="C297" i="26"/>
  <c r="C298" i="26"/>
  <c r="C299" i="26"/>
  <c r="C264" i="26"/>
  <c r="C260" i="26"/>
  <c r="C261" i="26"/>
  <c r="C262" i="26"/>
  <c r="C263" i="26"/>
  <c r="C225" i="26"/>
  <c r="C226" i="26"/>
  <c r="C227" i="26"/>
  <c r="C189" i="26"/>
  <c r="C190" i="26"/>
  <c r="C156" i="26"/>
  <c r="C157" i="26"/>
  <c r="C158" i="26"/>
  <c r="C121" i="26"/>
  <c r="C122" i="26"/>
  <c r="C123" i="26"/>
  <c r="C124" i="26"/>
  <c r="C125" i="26"/>
  <c r="C90" i="26"/>
  <c r="C86" i="26"/>
  <c r="C87" i="26"/>
  <c r="C88" i="26"/>
  <c r="C89" i="26"/>
  <c r="C48" i="26"/>
  <c r="C49" i="26"/>
  <c r="C50" i="26"/>
  <c r="C51" i="26"/>
  <c r="C52" i="26"/>
  <c r="C53" i="26"/>
  <c r="C240" i="26"/>
  <c r="C241" i="26"/>
  <c r="C242" i="26"/>
  <c r="C243" i="26"/>
  <c r="C244" i="26"/>
  <c r="C24" i="26"/>
  <c r="C25" i="26"/>
  <c r="C26" i="26"/>
  <c r="C27" i="26"/>
  <c r="C28" i="26"/>
  <c r="C29" i="26"/>
  <c r="C222" i="26"/>
  <c r="C223" i="26"/>
  <c r="C224" i="26"/>
  <c r="C219" i="26"/>
  <c r="C220" i="26"/>
  <c r="C221" i="26"/>
  <c r="G4" i="19"/>
  <c r="G5" i="19"/>
  <c r="G6" i="19"/>
  <c r="G8" i="19"/>
  <c r="G9" i="19"/>
  <c r="G10" i="19"/>
  <c r="G11" i="19"/>
  <c r="G12" i="19"/>
  <c r="G13" i="19"/>
  <c r="G14" i="19"/>
  <c r="G15" i="19"/>
  <c r="G16" i="19"/>
  <c r="G17" i="19"/>
  <c r="G18" i="19"/>
  <c r="G19" i="19"/>
  <c r="G20" i="19"/>
  <c r="G21" i="19"/>
  <c r="G22" i="19"/>
  <c r="G23" i="19"/>
  <c r="G24" i="19"/>
  <c r="G25" i="19"/>
  <c r="G26" i="19"/>
  <c r="G27" i="19"/>
  <c r="G28" i="19"/>
  <c r="G29" i="19"/>
  <c r="G30" i="19"/>
  <c r="G31" i="19"/>
  <c r="G32" i="19"/>
  <c r="G33" i="19"/>
  <c r="G34" i="19"/>
  <c r="G35" i="19"/>
  <c r="G36" i="19"/>
  <c r="G37" i="19"/>
  <c r="G38" i="19"/>
  <c r="G39" i="19"/>
  <c r="G40" i="19"/>
  <c r="G41" i="19"/>
  <c r="G42" i="19"/>
  <c r="G43" i="19"/>
  <c r="G44" i="19"/>
  <c r="G45" i="19"/>
  <c r="G46" i="19"/>
  <c r="G47" i="19"/>
  <c r="G48" i="19"/>
  <c r="G49" i="19"/>
  <c r="G50" i="19"/>
  <c r="G51" i="19"/>
  <c r="G52" i="19"/>
  <c r="G53" i="19"/>
  <c r="G54" i="19"/>
  <c r="G55" i="19"/>
  <c r="G56" i="19"/>
  <c r="G57" i="19"/>
  <c r="G58" i="19"/>
  <c r="G59" i="19"/>
  <c r="G60" i="19"/>
  <c r="G61" i="19"/>
  <c r="G62" i="19"/>
  <c r="G63" i="19"/>
  <c r="G64" i="19"/>
  <c r="G65" i="19"/>
  <c r="G66" i="19"/>
  <c r="G67" i="19"/>
  <c r="G68" i="19"/>
  <c r="G69" i="19"/>
  <c r="G70" i="19"/>
  <c r="G71" i="19"/>
  <c r="G72" i="19"/>
  <c r="G73" i="19"/>
  <c r="G74" i="19"/>
  <c r="G75" i="19"/>
  <c r="G76" i="19"/>
  <c r="G77" i="19"/>
  <c r="G78" i="19"/>
  <c r="G79" i="19"/>
  <c r="G80" i="19"/>
  <c r="G81" i="19"/>
  <c r="G82" i="19"/>
  <c r="G83" i="19"/>
  <c r="G84" i="19"/>
  <c r="G85" i="19"/>
  <c r="G86" i="19"/>
  <c r="G87" i="19"/>
  <c r="G88" i="19"/>
  <c r="G89" i="19"/>
  <c r="G90" i="19"/>
  <c r="G91" i="19"/>
  <c r="G92" i="19"/>
  <c r="G93" i="19"/>
  <c r="G94" i="19"/>
  <c r="G95" i="19"/>
  <c r="G96" i="19"/>
  <c r="G97" i="19"/>
  <c r="G98" i="19"/>
  <c r="G99" i="19"/>
  <c r="A5" i="24"/>
  <c r="E5" i="24" s="1"/>
  <c r="A6" i="24"/>
  <c r="E6" i="24" s="1"/>
  <c r="A7" i="24"/>
  <c r="E7" i="24" s="1"/>
  <c r="A8" i="24"/>
  <c r="E8" i="24" s="1"/>
  <c r="A9" i="24"/>
  <c r="E9" i="24" s="1"/>
  <c r="A10" i="24"/>
  <c r="E10" i="24" s="1"/>
  <c r="A11" i="24"/>
  <c r="E11" i="24" s="1"/>
  <c r="A12" i="24"/>
  <c r="E12" i="24" s="1"/>
  <c r="A13" i="24"/>
  <c r="E13" i="24" s="1"/>
  <c r="A14" i="24"/>
  <c r="E14" i="24" s="1"/>
  <c r="A15" i="24"/>
  <c r="E15" i="24" s="1"/>
  <c r="A16" i="24"/>
  <c r="E16" i="24" s="1"/>
  <c r="A17" i="24"/>
  <c r="E17" i="24" s="1"/>
  <c r="A18" i="24"/>
  <c r="E18" i="24" s="1"/>
  <c r="A19" i="24"/>
  <c r="E19" i="24" s="1"/>
  <c r="A20" i="24"/>
  <c r="E20" i="24" s="1"/>
  <c r="A21" i="24"/>
  <c r="E21" i="24" s="1"/>
  <c r="A22" i="24"/>
  <c r="E22" i="24" s="1"/>
  <c r="A23" i="24"/>
  <c r="E23" i="24" s="1"/>
  <c r="A24" i="24"/>
  <c r="E24" i="24" s="1"/>
  <c r="A25" i="24"/>
  <c r="E25" i="24" s="1"/>
  <c r="A26" i="24"/>
  <c r="E26" i="24" s="1"/>
  <c r="A27" i="24"/>
  <c r="E27" i="24" s="1"/>
  <c r="A28" i="24"/>
  <c r="E28" i="24" s="1"/>
  <c r="A29" i="24"/>
  <c r="E29" i="24" s="1"/>
  <c r="A30" i="24"/>
  <c r="E30" i="24" s="1"/>
  <c r="A31" i="24"/>
  <c r="E31" i="24" s="1"/>
  <c r="A32" i="24"/>
  <c r="E32" i="24" s="1"/>
  <c r="A33" i="24"/>
  <c r="E33" i="24" s="1"/>
  <c r="A34" i="24"/>
  <c r="E34" i="24" s="1"/>
  <c r="A35" i="24"/>
  <c r="E35" i="24" s="1"/>
  <c r="A36" i="24"/>
  <c r="E36" i="24" s="1"/>
  <c r="A37" i="24"/>
  <c r="E37" i="24" s="1"/>
  <c r="A38" i="24"/>
  <c r="E38" i="24" s="1"/>
  <c r="A39" i="24"/>
  <c r="E39" i="24" s="1"/>
  <c r="A40" i="24"/>
  <c r="E40" i="24" s="1"/>
  <c r="A41" i="24"/>
  <c r="E41" i="24" s="1"/>
  <c r="A42" i="24"/>
  <c r="E42" i="24" s="1"/>
  <c r="A43" i="24"/>
  <c r="E43" i="24" s="1"/>
  <c r="A44" i="24"/>
  <c r="E44" i="24" s="1"/>
  <c r="A45" i="24"/>
  <c r="E45" i="24" s="1"/>
  <c r="A46" i="24"/>
  <c r="E46" i="24" s="1"/>
  <c r="A47" i="24"/>
  <c r="E47" i="24" s="1"/>
  <c r="A48" i="24"/>
  <c r="E48" i="24" s="1"/>
  <c r="A49" i="24"/>
  <c r="E49" i="24" s="1"/>
  <c r="A50" i="24"/>
  <c r="E50" i="24" s="1"/>
  <c r="A51" i="24"/>
  <c r="E51" i="24" s="1"/>
  <c r="A52" i="24"/>
  <c r="E52" i="24" s="1"/>
  <c r="A53" i="24"/>
  <c r="E53" i="24" s="1"/>
  <c r="A54" i="24"/>
  <c r="E54" i="24" s="1"/>
  <c r="A55" i="24"/>
  <c r="E55" i="24" s="1"/>
  <c r="A56" i="24"/>
  <c r="E56" i="24" s="1"/>
  <c r="A57" i="24"/>
  <c r="E57" i="24" s="1"/>
  <c r="A58" i="24"/>
  <c r="E58" i="24" s="1"/>
  <c r="A59" i="24"/>
  <c r="E59" i="24" s="1"/>
  <c r="A60" i="24"/>
  <c r="E60" i="24" s="1"/>
  <c r="A61" i="24"/>
  <c r="E61" i="24" s="1"/>
  <c r="A62" i="24"/>
  <c r="E62" i="24" s="1"/>
  <c r="A63" i="24"/>
  <c r="E63" i="24" s="1"/>
  <c r="A64" i="24"/>
  <c r="E64" i="24" s="1"/>
  <c r="A65" i="24"/>
  <c r="E65" i="24" s="1"/>
  <c r="A66" i="24"/>
  <c r="E66" i="24" s="1"/>
  <c r="A67" i="24"/>
  <c r="E67" i="24" s="1"/>
  <c r="A68" i="24"/>
  <c r="E68" i="24" s="1"/>
  <c r="A69" i="24"/>
  <c r="E69" i="24" s="1"/>
  <c r="A70" i="24"/>
  <c r="E70" i="24" s="1"/>
  <c r="A71" i="24"/>
  <c r="E71" i="24" s="1"/>
  <c r="A72" i="24"/>
  <c r="E72" i="24" s="1"/>
  <c r="A73" i="24"/>
  <c r="E73" i="24" s="1"/>
  <c r="A74" i="24"/>
  <c r="E74" i="24" s="1"/>
  <c r="A75" i="24"/>
  <c r="E75" i="24" s="1"/>
  <c r="A76" i="24"/>
  <c r="E76" i="24" s="1"/>
  <c r="A77" i="24"/>
  <c r="E77" i="24" s="1"/>
  <c r="A78" i="24"/>
  <c r="E78" i="24" s="1"/>
  <c r="A79" i="24"/>
  <c r="E79" i="24" s="1"/>
  <c r="A80" i="24"/>
  <c r="E80" i="24" s="1"/>
  <c r="A81" i="24"/>
  <c r="E81" i="24" s="1"/>
  <c r="A82" i="24"/>
  <c r="E82" i="24" s="1"/>
  <c r="A83" i="24"/>
  <c r="E83" i="24" s="1"/>
  <c r="A84" i="24"/>
  <c r="E84" i="24" s="1"/>
  <c r="A85" i="24"/>
  <c r="E85" i="24" s="1"/>
  <c r="A86" i="24"/>
  <c r="E86" i="24" s="1"/>
  <c r="A87" i="24"/>
  <c r="E87" i="24" s="1"/>
  <c r="A88" i="24"/>
  <c r="E88" i="24" s="1"/>
  <c r="A89" i="24"/>
  <c r="E89" i="24" s="1"/>
  <c r="A90" i="24"/>
  <c r="E90" i="24" s="1"/>
  <c r="A91" i="24"/>
  <c r="E91" i="24" s="1"/>
  <c r="A92" i="24"/>
  <c r="E92" i="24" s="1"/>
  <c r="A93" i="24"/>
  <c r="E93" i="24" s="1"/>
  <c r="A94" i="24"/>
  <c r="E94" i="24" s="1"/>
  <c r="A95" i="24"/>
  <c r="E95" i="24" s="1"/>
  <c r="A96" i="24"/>
  <c r="E96" i="24" s="1"/>
  <c r="A97" i="24"/>
  <c r="E97" i="24" s="1"/>
  <c r="A98" i="24"/>
  <c r="E98" i="24" s="1"/>
  <c r="A99" i="24"/>
  <c r="E99" i="24" s="1"/>
  <c r="A100" i="24"/>
  <c r="E100" i="24" s="1"/>
  <c r="A101" i="24"/>
  <c r="E101" i="24" s="1"/>
  <c r="A102" i="24"/>
  <c r="E102" i="24" s="1"/>
  <c r="A103" i="24"/>
  <c r="E103" i="24" s="1"/>
  <c r="A104" i="24"/>
  <c r="E104" i="24" s="1"/>
  <c r="A105" i="24"/>
  <c r="E105" i="24" s="1"/>
  <c r="A106" i="24"/>
  <c r="E106" i="24" s="1"/>
  <c r="A107" i="24"/>
  <c r="E107" i="24" s="1"/>
  <c r="A108" i="24"/>
  <c r="E108" i="24" s="1"/>
  <c r="A109" i="24"/>
  <c r="E109" i="24" s="1"/>
  <c r="A110" i="24"/>
  <c r="E110" i="24" s="1"/>
  <c r="A111" i="24"/>
  <c r="E111" i="24" s="1"/>
  <c r="A112" i="24"/>
  <c r="E112" i="24" s="1"/>
  <c r="A113" i="24"/>
  <c r="E113" i="24" s="1"/>
  <c r="A114" i="24"/>
  <c r="E114" i="24" s="1"/>
  <c r="A115" i="24"/>
  <c r="E115" i="24" s="1"/>
  <c r="A116" i="24"/>
  <c r="E116" i="24" s="1"/>
  <c r="A117" i="24"/>
  <c r="E117" i="24" s="1"/>
  <c r="A118" i="24"/>
  <c r="E118" i="24" s="1"/>
  <c r="A119" i="24"/>
  <c r="E119" i="24" s="1"/>
  <c r="A120" i="24"/>
  <c r="E120" i="24" s="1"/>
  <c r="A121" i="24"/>
  <c r="E121" i="24" s="1"/>
  <c r="A122" i="24"/>
  <c r="E122" i="24" s="1"/>
  <c r="A123" i="24"/>
  <c r="E123" i="24" s="1"/>
  <c r="A124" i="24"/>
  <c r="E124" i="24" s="1"/>
  <c r="A125" i="24"/>
  <c r="E125" i="24" s="1"/>
  <c r="A126" i="24"/>
  <c r="E126" i="24" s="1"/>
  <c r="A127" i="24"/>
  <c r="E127" i="24" s="1"/>
  <c r="A128" i="24"/>
  <c r="E128" i="24" s="1"/>
  <c r="A129" i="24"/>
  <c r="E129" i="24" s="1"/>
  <c r="A130" i="24"/>
  <c r="E130" i="24" s="1"/>
  <c r="A131" i="24"/>
  <c r="E131" i="24" s="1"/>
  <c r="A132" i="24"/>
  <c r="E132" i="24" s="1"/>
  <c r="A133" i="24"/>
  <c r="E133" i="24" s="1"/>
  <c r="A134" i="24"/>
  <c r="E134" i="24" s="1"/>
  <c r="A135" i="24"/>
  <c r="E135" i="24" s="1"/>
  <c r="A136" i="24"/>
  <c r="E136" i="24" s="1"/>
  <c r="A137" i="24"/>
  <c r="E137" i="24" s="1"/>
  <c r="A138" i="24"/>
  <c r="E138" i="24" s="1"/>
  <c r="A139" i="24"/>
  <c r="E139" i="24" s="1"/>
  <c r="A140" i="24"/>
  <c r="E140" i="24" s="1"/>
  <c r="A141" i="24"/>
  <c r="E141" i="24" s="1"/>
  <c r="A142" i="24"/>
  <c r="E142" i="24" s="1"/>
  <c r="A143" i="24"/>
  <c r="E143" i="24" s="1"/>
  <c r="A144" i="24"/>
  <c r="E144" i="24" s="1"/>
  <c r="A145" i="24"/>
  <c r="E145" i="24" s="1"/>
  <c r="A146" i="24"/>
  <c r="E146" i="24" s="1"/>
  <c r="A147" i="24"/>
  <c r="E147" i="24" s="1"/>
  <c r="A148" i="24"/>
  <c r="E148" i="24" s="1"/>
  <c r="A149" i="24"/>
  <c r="E149" i="24" s="1"/>
  <c r="A150" i="24"/>
  <c r="E150" i="24" s="1"/>
  <c r="A151" i="24"/>
  <c r="E151" i="24" s="1"/>
  <c r="A152" i="24"/>
  <c r="E152" i="24" s="1"/>
  <c r="A153" i="24"/>
  <c r="E153" i="24" s="1"/>
  <c r="A154" i="24"/>
  <c r="E154" i="24" s="1"/>
  <c r="A155" i="24"/>
  <c r="E155" i="24" s="1"/>
  <c r="A156" i="24"/>
  <c r="E156" i="24" s="1"/>
  <c r="A157" i="24"/>
  <c r="E157" i="24" s="1"/>
  <c r="A158" i="24"/>
  <c r="E158" i="24" s="1"/>
  <c r="A159" i="24"/>
  <c r="E159" i="24" s="1"/>
  <c r="A160" i="24"/>
  <c r="E160" i="24" s="1"/>
  <c r="A161" i="24"/>
  <c r="E161" i="24" s="1"/>
  <c r="A162" i="24"/>
  <c r="E162" i="24" s="1"/>
  <c r="A163" i="24"/>
  <c r="E163" i="24" s="1"/>
  <c r="A164" i="24"/>
  <c r="E164" i="24" s="1"/>
  <c r="A165" i="24"/>
  <c r="E165" i="24" s="1"/>
  <c r="A166" i="24"/>
  <c r="E166" i="24" s="1"/>
  <c r="A167" i="24"/>
  <c r="E167" i="24" s="1"/>
  <c r="A168" i="24"/>
  <c r="E168" i="24" s="1"/>
  <c r="A169" i="24"/>
  <c r="E169" i="24" s="1"/>
  <c r="A170" i="24"/>
  <c r="E170" i="24" s="1"/>
  <c r="A171" i="24"/>
  <c r="E171" i="24" s="1"/>
  <c r="A172" i="24"/>
  <c r="E172" i="24" s="1"/>
  <c r="A173" i="24"/>
  <c r="E173" i="24" s="1"/>
  <c r="A174" i="24"/>
  <c r="E174" i="24" s="1"/>
  <c r="A175" i="24"/>
  <c r="E175" i="24" s="1"/>
  <c r="A176" i="24"/>
  <c r="E176" i="24" s="1"/>
  <c r="A177" i="24"/>
  <c r="E177" i="24" s="1"/>
  <c r="A178" i="24"/>
  <c r="E178" i="24" s="1"/>
  <c r="A179" i="24"/>
  <c r="E179" i="24" s="1"/>
  <c r="A180" i="24"/>
  <c r="E180" i="24" s="1"/>
  <c r="A181" i="24"/>
  <c r="E181" i="24" s="1"/>
  <c r="A182" i="24"/>
  <c r="E182" i="24" s="1"/>
  <c r="A183" i="24"/>
  <c r="E183" i="24" s="1"/>
  <c r="A184" i="24"/>
  <c r="E184" i="24" s="1"/>
  <c r="A185" i="24"/>
  <c r="E185" i="24" s="1"/>
  <c r="A186" i="24"/>
  <c r="E186" i="24" s="1"/>
  <c r="A187" i="24"/>
  <c r="E187" i="24" s="1"/>
  <c r="A188" i="24"/>
  <c r="E188" i="24" s="1"/>
  <c r="A189" i="24"/>
  <c r="E189" i="24" s="1"/>
  <c r="A190" i="24"/>
  <c r="E190" i="24" s="1"/>
  <c r="A191" i="24"/>
  <c r="E191" i="24" s="1"/>
  <c r="A192" i="24"/>
  <c r="E192" i="24" s="1"/>
  <c r="A193" i="24"/>
  <c r="E193" i="24" s="1"/>
  <c r="A194" i="24"/>
  <c r="E194" i="24" s="1"/>
  <c r="A195" i="24"/>
  <c r="E195" i="24" s="1"/>
  <c r="A196" i="24"/>
  <c r="E196" i="24" s="1"/>
  <c r="A197" i="24"/>
  <c r="E197" i="24" s="1"/>
  <c r="A198" i="24"/>
  <c r="E198" i="24" s="1"/>
  <c r="A199" i="24"/>
  <c r="E199" i="24" s="1"/>
  <c r="A200" i="24"/>
  <c r="E200" i="24" s="1"/>
  <c r="A201" i="24"/>
  <c r="E201" i="24" s="1"/>
  <c r="A202" i="24"/>
  <c r="E202" i="24" s="1"/>
  <c r="A203" i="24"/>
  <c r="E203" i="24" s="1"/>
  <c r="A204" i="24"/>
  <c r="E204" i="24" s="1"/>
  <c r="A205" i="24"/>
  <c r="E205" i="24" s="1"/>
  <c r="A206" i="24"/>
  <c r="E206" i="24" s="1"/>
  <c r="A207" i="24"/>
  <c r="E207" i="24" s="1"/>
  <c r="A208" i="24"/>
  <c r="E208" i="24" s="1"/>
  <c r="A209" i="24"/>
  <c r="E209" i="24" s="1"/>
  <c r="A210" i="24"/>
  <c r="E210" i="24" s="1"/>
  <c r="A211" i="24"/>
  <c r="E211" i="24" s="1"/>
  <c r="A212" i="24"/>
  <c r="E212" i="24" s="1"/>
  <c r="A213" i="24"/>
  <c r="E213" i="24" s="1"/>
  <c r="A214" i="24"/>
  <c r="E214" i="24" s="1"/>
  <c r="A215" i="24"/>
  <c r="E215" i="24" s="1"/>
  <c r="A216" i="24"/>
  <c r="E216" i="24" s="1"/>
  <c r="A217" i="24"/>
  <c r="E217" i="24" s="1"/>
  <c r="A218" i="24"/>
  <c r="E218" i="24" s="1"/>
  <c r="A219" i="24"/>
  <c r="E219" i="24" s="1"/>
  <c r="A220" i="24"/>
  <c r="E220" i="24" s="1"/>
  <c r="A221" i="24"/>
  <c r="E221" i="24" s="1"/>
  <c r="A222" i="24"/>
  <c r="E222" i="24" s="1"/>
  <c r="A223" i="24"/>
  <c r="E223" i="24" s="1"/>
  <c r="A224" i="24"/>
  <c r="E224" i="24" s="1"/>
  <c r="A225" i="24"/>
  <c r="E225" i="24" s="1"/>
  <c r="A226" i="24"/>
  <c r="E226" i="24" s="1"/>
  <c r="A227" i="24"/>
  <c r="E227" i="24" s="1"/>
  <c r="A228" i="24"/>
  <c r="E228" i="24" s="1"/>
  <c r="A229" i="24"/>
  <c r="E229" i="24" s="1"/>
  <c r="A230" i="24"/>
  <c r="E230" i="24" s="1"/>
  <c r="A231" i="24"/>
  <c r="E231" i="24" s="1"/>
  <c r="A232" i="24"/>
  <c r="E232" i="24" s="1"/>
  <c r="A233" i="24"/>
  <c r="E233" i="24" s="1"/>
  <c r="F25" i="7" l="1"/>
  <c r="F26" i="7"/>
  <c r="F27" i="7"/>
  <c r="F28" i="7"/>
  <c r="F29" i="7"/>
  <c r="F30" i="7"/>
  <c r="F32" i="7"/>
  <c r="F33" i="7"/>
  <c r="F34" i="7"/>
  <c r="F35" i="7"/>
  <c r="F36" i="7"/>
  <c r="F37" i="7"/>
  <c r="F39" i="7"/>
  <c r="F40" i="7"/>
  <c r="F41" i="7"/>
  <c r="F42" i="7"/>
  <c r="F43" i="7"/>
  <c r="F44" i="7"/>
  <c r="F46" i="7"/>
  <c r="F47" i="7"/>
  <c r="F48" i="7"/>
  <c r="F49" i="7"/>
  <c r="F50" i="7"/>
  <c r="F51" i="7"/>
  <c r="F53" i="7"/>
  <c r="F54" i="7"/>
  <c r="F55" i="7"/>
  <c r="F56" i="7"/>
  <c r="F57" i="7"/>
  <c r="F58" i="7"/>
  <c r="F60" i="7"/>
  <c r="F61" i="7"/>
  <c r="F62" i="7"/>
  <c r="F63" i="7"/>
  <c r="F64" i="7"/>
  <c r="F65" i="7"/>
  <c r="F67" i="7"/>
  <c r="F68" i="7"/>
  <c r="F69" i="7"/>
  <c r="F70" i="7"/>
  <c r="F71" i="7"/>
  <c r="F72" i="7"/>
  <c r="F74" i="7"/>
  <c r="F75" i="7"/>
  <c r="F76" i="7"/>
  <c r="F77" i="7"/>
  <c r="F78" i="7"/>
  <c r="F79" i="7"/>
  <c r="F81" i="7"/>
  <c r="F82" i="7"/>
  <c r="F83" i="7"/>
  <c r="F84" i="7"/>
  <c r="F85" i="7"/>
  <c r="F86" i="7"/>
  <c r="D4" i="24"/>
  <c r="F5"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F641" i="26"/>
  <c r="F642" i="26"/>
  <c r="F643" i="26"/>
  <c r="F644" i="26"/>
  <c r="F645" i="26"/>
  <c r="F646" i="26"/>
  <c r="F647" i="26"/>
  <c r="F648" i="26"/>
  <c r="F649" i="26"/>
  <c r="F650" i="26"/>
  <c r="F651" i="26"/>
  <c r="F652" i="26"/>
  <c r="F653" i="26"/>
  <c r="F654" i="26"/>
  <c r="F655" i="26"/>
  <c r="F656" i="26"/>
  <c r="F657" i="26"/>
  <c r="F658" i="26"/>
  <c r="F659" i="26"/>
  <c r="F660" i="26"/>
  <c r="F661" i="26"/>
  <c r="F662" i="26"/>
  <c r="F663" i="26"/>
  <c r="F664" i="26"/>
  <c r="F665" i="26"/>
  <c r="F666" i="26"/>
  <c r="F667" i="26"/>
  <c r="F668" i="26"/>
  <c r="F669" i="26"/>
  <c r="F670" i="26"/>
  <c r="F671" i="26"/>
  <c r="F672" i="26"/>
  <c r="F673" i="26"/>
  <c r="F674" i="26"/>
  <c r="F675" i="26"/>
  <c r="F676" i="26"/>
  <c r="F677" i="26"/>
  <c r="F678" i="26"/>
  <c r="F679" i="26"/>
  <c r="F680" i="26"/>
  <c r="F681" i="26"/>
  <c r="F682" i="26"/>
  <c r="F683" i="26"/>
  <c r="F684" i="26"/>
  <c r="F685" i="26"/>
  <c r="F686" i="26"/>
  <c r="F687" i="26"/>
  <c r="F688" i="26"/>
  <c r="F689" i="26"/>
  <c r="F690" i="26"/>
  <c r="F691" i="26"/>
  <c r="F692" i="26"/>
  <c r="F693" i="26"/>
  <c r="F694" i="26"/>
  <c r="F695" i="26"/>
  <c r="F696" i="26"/>
  <c r="F697" i="26"/>
  <c r="F698" i="26"/>
  <c r="F699" i="26"/>
  <c r="F700" i="26"/>
  <c r="F701" i="26"/>
  <c r="F702" i="26"/>
  <c r="F703" i="26"/>
  <c r="F704" i="26"/>
  <c r="F705" i="26"/>
  <c r="F706" i="26"/>
  <c r="F707" i="26"/>
  <c r="F708" i="26"/>
  <c r="F709" i="26"/>
  <c r="F710" i="26"/>
  <c r="F711" i="26"/>
  <c r="F712" i="26"/>
  <c r="F713" i="26"/>
  <c r="F714" i="26"/>
  <c r="F715" i="26"/>
  <c r="F716" i="26"/>
  <c r="F717" i="26"/>
  <c r="F718" i="26"/>
  <c r="F719" i="26"/>
  <c r="F720" i="26"/>
  <c r="F721" i="26"/>
  <c r="F722" i="26"/>
  <c r="F723" i="26"/>
  <c r="F724" i="26"/>
  <c r="F725" i="26"/>
  <c r="F726" i="26"/>
  <c r="F727" i="26"/>
  <c r="F728" i="26"/>
  <c r="F729" i="26"/>
  <c r="F730" i="26"/>
  <c r="F731" i="26"/>
  <c r="F732" i="26"/>
  <c r="F733" i="26"/>
  <c r="F734" i="26"/>
  <c r="F735" i="26"/>
  <c r="F736" i="26"/>
  <c r="F737" i="26"/>
  <c r="F738" i="26"/>
  <c r="F739" i="26"/>
  <c r="F740" i="26"/>
  <c r="F741" i="26"/>
  <c r="F742" i="26"/>
  <c r="F743" i="26"/>
  <c r="F744" i="26"/>
  <c r="F745" i="26"/>
  <c r="F746" i="26"/>
  <c r="F747" i="26"/>
  <c r="F748" i="26"/>
  <c r="F749" i="26"/>
  <c r="F750" i="26"/>
  <c r="F751" i="26"/>
  <c r="F752" i="26"/>
  <c r="F753" i="26"/>
  <c r="F754" i="26"/>
  <c r="F755" i="26"/>
  <c r="F756" i="26"/>
  <c r="F757" i="26"/>
  <c r="F758" i="26"/>
  <c r="F759" i="26"/>
  <c r="F760" i="26"/>
  <c r="F761" i="26"/>
  <c r="F762" i="26"/>
  <c r="F763" i="26"/>
  <c r="F764" i="26"/>
  <c r="F765" i="26"/>
  <c r="F766" i="26"/>
  <c r="F767" i="26"/>
  <c r="F768" i="26"/>
  <c r="F769" i="26"/>
  <c r="F770" i="26"/>
  <c r="F771" i="26"/>
  <c r="F772" i="26"/>
  <c r="F773" i="26"/>
  <c r="F774" i="26"/>
  <c r="F775" i="26"/>
  <c r="F776" i="26"/>
  <c r="F777" i="26"/>
  <c r="F778" i="26"/>
  <c r="F779" i="26"/>
  <c r="F780" i="26"/>
  <c r="F781" i="26"/>
  <c r="F782" i="26"/>
  <c r="F783" i="26"/>
  <c r="F784" i="26"/>
  <c r="F785" i="26"/>
  <c r="F786" i="26"/>
  <c r="F787" i="26"/>
  <c r="F788" i="26"/>
  <c r="F789" i="26"/>
  <c r="F790" i="26"/>
  <c r="F791" i="26"/>
  <c r="F792" i="26"/>
  <c r="F793" i="26"/>
  <c r="F794" i="26"/>
  <c r="F795" i="26"/>
  <c r="F796" i="26"/>
  <c r="F797" i="26"/>
  <c r="F798" i="26"/>
  <c r="F799" i="26"/>
  <c r="F800" i="26"/>
  <c r="F801" i="26"/>
  <c r="F802" i="26"/>
  <c r="F803" i="26"/>
  <c r="F804" i="26"/>
  <c r="F805" i="26"/>
  <c r="F806" i="26"/>
  <c r="F807" i="26"/>
  <c r="F808" i="26"/>
  <c r="F809" i="26"/>
  <c r="F810" i="26"/>
  <c r="F811" i="26"/>
  <c r="F812" i="26"/>
  <c r="F813" i="26"/>
  <c r="F814" i="26"/>
  <c r="F815" i="26"/>
  <c r="F816" i="26"/>
  <c r="F817" i="26"/>
  <c r="F818" i="26"/>
  <c r="F819" i="26"/>
  <c r="F820" i="26"/>
  <c r="F821" i="26"/>
  <c r="F822" i="26"/>
  <c r="F823" i="26"/>
  <c r="F824" i="26"/>
  <c r="F825" i="26"/>
  <c r="F826" i="26"/>
  <c r="F827" i="26"/>
  <c r="F828" i="26"/>
  <c r="F829" i="26"/>
  <c r="F830" i="26"/>
  <c r="F831" i="26"/>
  <c r="F832" i="26"/>
  <c r="F833" i="26"/>
  <c r="F834" i="26"/>
  <c r="F835" i="26"/>
  <c r="F836" i="26"/>
  <c r="F837" i="26"/>
  <c r="F838" i="26"/>
  <c r="F839" i="26"/>
  <c r="F840" i="26"/>
  <c r="F841" i="26"/>
  <c r="F842" i="26"/>
  <c r="F843" i="26"/>
  <c r="F844" i="26"/>
  <c r="F845" i="26"/>
  <c r="F846" i="26"/>
  <c r="F847" i="26"/>
  <c r="F848" i="26"/>
  <c r="F849" i="26"/>
  <c r="F850" i="26"/>
  <c r="F851" i="26"/>
  <c r="F852" i="26"/>
  <c r="F853" i="26"/>
  <c r="F854" i="26"/>
  <c r="F855" i="26"/>
  <c r="F856" i="26"/>
  <c r="F857" i="26"/>
  <c r="F858" i="26"/>
  <c r="F859" i="26"/>
  <c r="F860" i="26"/>
  <c r="F861" i="26"/>
  <c r="F862" i="26"/>
  <c r="F863" i="26"/>
  <c r="F864" i="26"/>
  <c r="F865" i="26"/>
  <c r="F866" i="26"/>
  <c r="F867" i="26"/>
  <c r="F868" i="26"/>
  <c r="F869" i="26"/>
  <c r="F870" i="26"/>
  <c r="F871" i="26"/>
  <c r="F872" i="26"/>
  <c r="F873" i="26"/>
  <c r="F874" i="26"/>
  <c r="F875" i="26"/>
  <c r="F876" i="26"/>
  <c r="F877" i="26"/>
  <c r="F878" i="26"/>
  <c r="F879" i="26"/>
  <c r="F880" i="26"/>
  <c r="F881" i="26"/>
  <c r="F882" i="26"/>
  <c r="F883" i="26"/>
  <c r="F884" i="26"/>
  <c r="F885" i="26"/>
  <c r="F886" i="26"/>
  <c r="F887" i="26"/>
  <c r="F888" i="26"/>
  <c r="F889" i="26"/>
  <c r="F890" i="26"/>
  <c r="F891" i="26"/>
  <c r="F892" i="26"/>
  <c r="F893" i="26"/>
  <c r="F894" i="26"/>
  <c r="F895" i="26"/>
  <c r="F896" i="26"/>
  <c r="F897" i="26"/>
  <c r="F898" i="26"/>
  <c r="F899" i="26"/>
  <c r="F900" i="26"/>
  <c r="F901" i="26"/>
  <c r="F902" i="26"/>
  <c r="F903" i="26"/>
  <c r="F904" i="26"/>
  <c r="F905" i="26"/>
  <c r="F906" i="26"/>
  <c r="F907" i="26"/>
  <c r="F908" i="26"/>
  <c r="F909" i="26"/>
  <c r="F910" i="26"/>
  <c r="F911" i="26"/>
  <c r="F912" i="26"/>
  <c r="F913" i="26"/>
  <c r="F914" i="26"/>
  <c r="F915" i="26"/>
  <c r="F916" i="26"/>
  <c r="F917" i="26"/>
  <c r="F918" i="26"/>
  <c r="F919" i="26"/>
  <c r="F920" i="26"/>
  <c r="F921" i="26"/>
  <c r="F922" i="26"/>
  <c r="F923" i="26"/>
  <c r="F924" i="26"/>
  <c r="F925" i="26"/>
  <c r="F926" i="26"/>
  <c r="F927" i="26"/>
  <c r="F928" i="26"/>
  <c r="F929" i="26"/>
  <c r="F930" i="26"/>
  <c r="F931" i="26"/>
  <c r="F932" i="26"/>
  <c r="F933" i="26"/>
  <c r="F934" i="26"/>
  <c r="F935" i="26"/>
  <c r="F936" i="26"/>
  <c r="F937" i="26"/>
  <c r="F938" i="26"/>
  <c r="F939" i="26"/>
  <c r="F940" i="26"/>
  <c r="F941" i="26"/>
  <c r="F942" i="26"/>
  <c r="F943" i="26"/>
  <c r="F944" i="26"/>
  <c r="F945" i="26"/>
  <c r="F946" i="26"/>
  <c r="F947" i="26"/>
  <c r="F948" i="26"/>
  <c r="F949" i="26"/>
  <c r="F950" i="26"/>
  <c r="F951" i="26"/>
  <c r="F952" i="26"/>
  <c r="F953" i="26"/>
  <c r="F954" i="26"/>
  <c r="F955" i="26"/>
  <c r="F956" i="26"/>
  <c r="F957" i="26"/>
  <c r="F958" i="26"/>
  <c r="F959" i="26"/>
  <c r="F960" i="26"/>
  <c r="F961" i="26"/>
  <c r="F962" i="26"/>
  <c r="F963" i="26"/>
  <c r="F964" i="26"/>
  <c r="F965" i="26"/>
  <c r="F966" i="26"/>
  <c r="F967" i="26"/>
  <c r="F968" i="26"/>
  <c r="F969" i="26"/>
  <c r="F970" i="26"/>
  <c r="F971" i="26"/>
  <c r="F972" i="26"/>
  <c r="F973" i="26"/>
  <c r="F974" i="26"/>
  <c r="F975" i="26"/>
  <c r="F976" i="26"/>
  <c r="F977" i="26"/>
  <c r="F978" i="26"/>
  <c r="F979" i="26"/>
  <c r="F980" i="26"/>
  <c r="F981" i="26"/>
  <c r="F982" i="26"/>
  <c r="F983" i="26"/>
  <c r="F984" i="26"/>
  <c r="F985" i="26"/>
  <c r="F986" i="26"/>
  <c r="F987" i="26"/>
  <c r="F988" i="26"/>
  <c r="F989" i="26"/>
  <c r="F990" i="26"/>
  <c r="F991" i="26"/>
  <c r="F992" i="26"/>
  <c r="F993" i="26"/>
  <c r="F994" i="26"/>
  <c r="F995" i="26"/>
  <c r="F996" i="26"/>
  <c r="F997" i="26"/>
  <c r="F998" i="26"/>
  <c r="F999" i="26"/>
  <c r="F1000" i="26"/>
  <c r="F1001" i="26"/>
  <c r="F1002" i="26"/>
  <c r="F1003" i="26"/>
  <c r="F1004" i="26"/>
  <c r="F1005" i="26"/>
  <c r="F1006" i="26"/>
  <c r="F1007" i="26"/>
  <c r="F1008" i="26"/>
  <c r="F1009" i="26"/>
  <c r="F1010" i="26"/>
  <c r="F1011" i="26"/>
  <c r="F1012" i="26"/>
  <c r="F1013" i="26"/>
  <c r="F1014" i="26"/>
  <c r="F1015" i="26"/>
  <c r="F1016" i="26"/>
  <c r="F1017" i="26"/>
  <c r="F1018" i="26"/>
  <c r="F1019" i="26"/>
  <c r="F1020" i="26"/>
  <c r="F1021" i="26"/>
  <c r="F1022" i="26"/>
  <c r="F1023" i="26"/>
  <c r="F1024" i="26"/>
  <c r="F1025" i="26"/>
  <c r="F1026" i="26"/>
  <c r="F1027" i="26"/>
  <c r="F1028" i="26"/>
  <c r="F1029" i="26"/>
  <c r="F1030" i="26"/>
  <c r="F1031" i="26"/>
  <c r="F1032" i="26"/>
  <c r="F1033" i="26"/>
  <c r="F1034" i="26"/>
  <c r="F1035" i="26"/>
  <c r="F1036" i="26"/>
  <c r="F1037" i="26"/>
  <c r="F1038" i="26"/>
  <c r="F1039" i="26"/>
  <c r="F1040" i="26"/>
  <c r="F1041" i="26"/>
  <c r="F1042" i="26"/>
  <c r="F1043" i="26"/>
  <c r="F1044" i="26"/>
  <c r="F1045" i="26"/>
  <c r="F1046" i="26"/>
  <c r="F1047" i="26"/>
  <c r="F1048" i="26"/>
  <c r="F1049" i="26"/>
  <c r="F1050" i="26"/>
  <c r="F1051" i="26"/>
  <c r="F1052" i="26"/>
  <c r="F1053" i="26"/>
  <c r="F1054" i="26"/>
  <c r="F1055" i="26"/>
  <c r="F1056" i="26"/>
  <c r="F1057" i="26"/>
  <c r="F1058" i="26"/>
  <c r="F1059" i="26"/>
  <c r="F1060" i="26"/>
  <c r="F1061" i="26"/>
  <c r="F1062" i="26"/>
  <c r="F1063" i="26"/>
  <c r="F1064" i="26"/>
  <c r="F1065" i="26"/>
  <c r="F1066" i="26"/>
  <c r="F1067" i="26"/>
  <c r="F1068" i="26"/>
  <c r="F1069" i="26"/>
  <c r="F1070" i="26"/>
  <c r="F1071" i="26"/>
  <c r="F1072" i="26"/>
  <c r="F1073" i="26"/>
  <c r="F1074" i="26"/>
  <c r="F1075" i="26"/>
  <c r="F1076" i="26"/>
  <c r="F1077" i="26"/>
  <c r="F1078" i="26"/>
  <c r="F1079" i="26"/>
  <c r="F1080" i="26"/>
  <c r="F1081" i="26"/>
  <c r="F1082" i="26"/>
  <c r="F1083" i="26"/>
  <c r="F1084" i="26"/>
  <c r="F1085" i="26"/>
  <c r="F1086" i="26"/>
  <c r="F1087" i="26"/>
  <c r="F1088" i="26"/>
  <c r="F1089" i="26"/>
  <c r="F1090" i="26"/>
  <c r="F1091" i="26"/>
  <c r="F1092" i="26"/>
  <c r="F1093" i="26"/>
  <c r="F1094" i="26"/>
  <c r="F1095" i="26"/>
  <c r="F1096" i="26"/>
  <c r="F1097" i="26"/>
  <c r="F1098" i="26"/>
  <c r="F1099" i="26"/>
  <c r="F1100" i="26"/>
  <c r="F1101" i="26"/>
  <c r="F1102" i="26"/>
  <c r="F1103" i="26"/>
  <c r="F1104" i="26"/>
  <c r="F1105" i="26"/>
  <c r="F1106" i="26"/>
  <c r="F1107" i="26"/>
  <c r="F1108" i="26"/>
  <c r="F1109" i="26"/>
  <c r="F1110" i="26"/>
  <c r="F1111" i="26"/>
  <c r="F1112" i="26"/>
  <c r="F1113" i="26"/>
  <c r="F1114" i="26"/>
  <c r="F1115" i="26"/>
  <c r="F1116" i="26"/>
  <c r="F1117" i="26"/>
  <c r="F1118" i="26"/>
  <c r="F1119" i="26"/>
  <c r="F1120" i="26"/>
  <c r="F1121" i="26"/>
  <c r="F1122" i="26"/>
  <c r="F1123" i="26"/>
  <c r="F1124" i="26"/>
  <c r="F1125" i="26"/>
  <c r="F1126" i="26"/>
  <c r="F1127" i="26"/>
  <c r="F1128" i="26"/>
  <c r="F1129" i="26"/>
  <c r="F1130" i="26"/>
  <c r="F1131" i="26"/>
  <c r="F1132" i="26"/>
  <c r="F1133" i="26"/>
  <c r="F1134" i="26"/>
  <c r="F1135" i="26"/>
  <c r="F1136" i="26"/>
  <c r="F1137" i="26"/>
  <c r="F1138" i="26"/>
  <c r="F1139" i="26"/>
  <c r="F1140" i="26"/>
  <c r="F1141" i="26"/>
  <c r="F1142" i="26"/>
  <c r="F1143" i="26"/>
  <c r="F1144" i="26"/>
  <c r="F1145" i="26"/>
  <c r="F1146" i="26"/>
  <c r="F1147" i="26"/>
  <c r="F1148" i="26"/>
  <c r="F1149" i="26"/>
  <c r="F1150" i="26"/>
  <c r="F1151" i="26"/>
  <c r="F1152" i="26"/>
  <c r="F1153" i="26"/>
  <c r="F1154" i="26"/>
  <c r="F1155" i="26"/>
  <c r="F1156" i="26"/>
  <c r="F1157" i="26"/>
  <c r="F1158" i="26"/>
  <c r="F1159" i="26"/>
  <c r="F1160" i="26"/>
  <c r="F1161" i="26"/>
  <c r="F1162" i="26"/>
  <c r="F1163" i="26"/>
  <c r="F1164" i="26"/>
  <c r="F1165" i="26"/>
  <c r="F1166" i="26"/>
  <c r="F1167" i="26"/>
  <c r="F1168" i="26"/>
  <c r="F1169" i="26"/>
  <c r="F1170" i="26"/>
  <c r="F1171" i="26"/>
  <c r="F1172" i="26"/>
  <c r="F1173" i="26"/>
  <c r="F1174" i="26"/>
  <c r="F1175" i="26"/>
  <c r="F1176" i="26"/>
  <c r="F1177" i="26"/>
  <c r="F1178" i="26"/>
  <c r="F1179" i="26"/>
  <c r="F1180" i="26"/>
  <c r="F1181" i="26"/>
  <c r="F1182" i="26"/>
  <c r="F1183" i="26"/>
  <c r="F1184" i="26"/>
  <c r="F1185" i="26"/>
  <c r="F1186" i="26"/>
  <c r="F1187" i="26"/>
  <c r="F1188" i="26"/>
  <c r="F1189" i="26"/>
  <c r="F1190" i="26"/>
  <c r="F1191" i="26"/>
  <c r="F1192" i="26"/>
  <c r="F1193" i="26"/>
  <c r="F1194" i="26"/>
  <c r="F1195" i="26"/>
  <c r="F1196" i="26"/>
  <c r="F1197" i="26"/>
  <c r="F1198" i="26"/>
  <c r="F1199" i="26"/>
  <c r="F1200" i="26"/>
  <c r="F1201" i="26"/>
  <c r="F1202" i="26"/>
  <c r="F1203" i="26"/>
  <c r="F1204" i="26"/>
  <c r="F1205" i="26"/>
  <c r="F1206" i="26"/>
  <c r="F1207" i="26"/>
  <c r="F1208" i="26"/>
  <c r="F1209" i="26"/>
  <c r="F1210" i="26"/>
  <c r="F1211" i="26"/>
  <c r="F1212" i="26"/>
  <c r="F1213" i="26"/>
  <c r="F1214" i="26"/>
  <c r="F1215" i="26"/>
  <c r="F1216" i="26"/>
  <c r="F1217" i="26"/>
  <c r="F1218" i="26"/>
  <c r="F1219" i="26"/>
  <c r="F1220" i="26"/>
  <c r="F1221" i="26"/>
  <c r="F1222" i="26"/>
  <c r="F1223" i="26"/>
  <c r="F1224" i="26"/>
  <c r="F1225" i="26"/>
  <c r="F1226" i="26"/>
  <c r="F1227" i="26"/>
  <c r="F1228" i="26"/>
  <c r="F1229" i="26"/>
  <c r="F1230" i="26"/>
  <c r="F1231" i="26"/>
  <c r="F1232" i="26"/>
  <c r="F1233" i="26"/>
  <c r="F1234" i="26"/>
  <c r="F1235" i="26"/>
  <c r="F1236" i="26"/>
  <c r="F1237" i="26"/>
  <c r="F1238" i="26"/>
  <c r="F1239" i="26"/>
  <c r="F1240" i="26"/>
  <c r="F1241" i="26"/>
  <c r="F1242" i="26"/>
  <c r="F1243" i="26"/>
  <c r="F1244" i="26"/>
  <c r="F1245" i="26"/>
  <c r="F1246" i="26"/>
  <c r="F1247" i="26"/>
  <c r="F1248" i="26"/>
  <c r="F1249" i="26"/>
  <c r="F1250" i="26"/>
  <c r="F1251" i="26"/>
  <c r="F1252" i="26"/>
  <c r="F1253" i="26"/>
  <c r="F1254" i="26"/>
  <c r="F1255" i="26"/>
  <c r="F1256" i="26"/>
  <c r="F1257" i="26"/>
  <c r="F1258" i="26"/>
  <c r="F1259" i="26"/>
  <c r="F1260" i="26"/>
  <c r="F1261" i="26"/>
  <c r="F1262" i="26"/>
  <c r="F1263" i="26"/>
  <c r="F1264" i="26"/>
  <c r="F1265" i="26"/>
  <c r="F1266" i="26"/>
  <c r="F1267" i="26"/>
  <c r="F1268" i="26"/>
  <c r="F1269" i="26"/>
  <c r="F1270" i="26"/>
  <c r="F1271" i="26"/>
  <c r="F1272" i="26"/>
  <c r="F1273" i="26"/>
  <c r="F1274" i="26"/>
  <c r="F1275" i="26"/>
  <c r="F1276" i="26"/>
  <c r="F1277" i="26"/>
  <c r="F1278" i="26"/>
  <c r="F1279" i="26"/>
  <c r="F1280" i="26"/>
  <c r="F1281" i="26"/>
  <c r="F1282" i="26"/>
  <c r="F1283" i="26"/>
  <c r="F1284" i="26"/>
  <c r="F1285" i="26"/>
  <c r="F1286" i="26"/>
  <c r="F1287" i="26"/>
  <c r="F1288" i="26"/>
  <c r="F1289" i="26"/>
  <c r="F1290" i="26"/>
  <c r="F1291" i="26"/>
  <c r="F1292" i="26"/>
  <c r="F1293" i="26"/>
  <c r="F1294" i="26"/>
  <c r="F1295" i="26"/>
  <c r="F1296" i="26"/>
  <c r="F1297" i="26"/>
  <c r="F1298" i="26"/>
  <c r="F1299" i="26"/>
  <c r="F1300" i="26"/>
  <c r="F1301" i="26"/>
  <c r="F1302" i="26"/>
  <c r="F1303" i="26"/>
  <c r="F1304" i="26"/>
  <c r="F1305" i="26"/>
  <c r="F1306" i="26"/>
  <c r="F1307" i="26"/>
  <c r="F1308" i="26"/>
  <c r="F1309" i="26"/>
  <c r="F1310" i="26"/>
  <c r="F1311" i="26"/>
  <c r="F1312" i="26"/>
  <c r="F1313" i="26"/>
  <c r="F1314" i="26"/>
  <c r="F1315" i="26"/>
  <c r="F1316" i="26"/>
  <c r="F1317" i="26"/>
  <c r="F1318" i="26"/>
  <c r="F1319" i="26"/>
  <c r="F1320" i="26"/>
  <c r="F1321" i="26"/>
  <c r="F1322" i="26"/>
  <c r="F1323" i="26"/>
  <c r="F1324" i="26"/>
  <c r="F1325" i="26"/>
  <c r="F1326" i="26"/>
  <c r="F1327" i="26"/>
  <c r="F1328" i="26"/>
  <c r="F1329" i="26"/>
  <c r="F1330" i="26"/>
  <c r="F1331" i="26"/>
  <c r="F1332" i="26"/>
  <c r="F1333" i="26"/>
  <c r="F1334" i="26"/>
  <c r="F1335" i="26"/>
  <c r="F1336" i="26"/>
  <c r="F1337" i="26"/>
  <c r="F1338" i="26"/>
  <c r="F1339" i="26"/>
  <c r="F1340" i="26"/>
  <c r="F1341" i="26"/>
  <c r="F1342" i="26"/>
  <c r="F1343" i="26"/>
  <c r="F1344" i="26"/>
  <c r="F1345" i="26"/>
  <c r="F1346" i="26"/>
  <c r="F1347" i="26"/>
  <c r="F1348" i="26"/>
  <c r="F1349" i="26"/>
  <c r="F1350" i="26"/>
  <c r="F1351" i="26"/>
  <c r="F1352" i="26"/>
  <c r="F1353" i="26"/>
  <c r="F1354" i="26"/>
  <c r="F1355" i="26"/>
  <c r="F1356" i="26"/>
  <c r="F1357" i="26"/>
  <c r="F1358" i="26"/>
  <c r="F1359" i="26"/>
  <c r="F1360" i="26"/>
  <c r="F1361" i="26"/>
  <c r="F1362" i="26"/>
  <c r="F1363" i="26"/>
  <c r="F1364" i="26"/>
  <c r="F1365" i="26"/>
  <c r="F1366" i="26"/>
  <c r="F1367" i="26"/>
  <c r="F1368" i="26"/>
  <c r="F1369" i="26"/>
  <c r="F1370" i="26"/>
  <c r="F1371" i="26"/>
  <c r="F1372" i="26"/>
  <c r="F1373" i="26"/>
  <c r="F1374" i="26"/>
  <c r="F1375" i="26"/>
  <c r="F1376" i="26"/>
  <c r="F1377" i="26"/>
  <c r="F1378" i="26"/>
  <c r="F1379" i="26"/>
  <c r="F1380" i="26"/>
  <c r="F1381" i="26"/>
  <c r="F1382" i="26"/>
  <c r="F1383" i="26"/>
  <c r="F1384" i="26"/>
  <c r="F1385" i="26"/>
  <c r="F1386" i="26"/>
  <c r="F1387" i="26"/>
  <c r="F1388" i="26"/>
  <c r="F1389" i="26"/>
  <c r="F1390" i="26"/>
  <c r="F1391" i="26"/>
  <c r="F1392" i="26"/>
  <c r="F1393" i="26"/>
  <c r="F1394" i="26"/>
  <c r="F1395" i="26"/>
  <c r="F1396" i="26"/>
  <c r="F1397" i="26"/>
  <c r="F1398" i="26"/>
  <c r="F1399" i="26"/>
  <c r="F1400" i="26"/>
  <c r="F1401" i="26"/>
  <c r="F1402" i="26"/>
  <c r="F4" i="26"/>
  <c r="C2417" i="21" l="1"/>
  <c r="C2424" i="21"/>
  <c r="C2430" i="21"/>
  <c r="C2436" i="21"/>
  <c r="C2442" i="21"/>
  <c r="C2448" i="21"/>
  <c r="C2454" i="21"/>
  <c r="C2460" i="21"/>
  <c r="C2466" i="21"/>
  <c r="C2418" i="21"/>
  <c r="C2425" i="21"/>
  <c r="C2431" i="21"/>
  <c r="C2437" i="21"/>
  <c r="C2443" i="21"/>
  <c r="C2449" i="21"/>
  <c r="C2455" i="21"/>
  <c r="C2461" i="21"/>
  <c r="C2467" i="21"/>
  <c r="C2421" i="21"/>
  <c r="C2419" i="21"/>
  <c r="C2426" i="21"/>
  <c r="C2432" i="21"/>
  <c r="C2438" i="21"/>
  <c r="C2444" i="21"/>
  <c r="C2450" i="21"/>
  <c r="C2456" i="21"/>
  <c r="C2462" i="21"/>
  <c r="C2468" i="21"/>
  <c r="C2414" i="21"/>
  <c r="C2420" i="21"/>
  <c r="C2427" i="21"/>
  <c r="C2433" i="21"/>
  <c r="C2439" i="21"/>
  <c r="C2445" i="21"/>
  <c r="C2451" i="21"/>
  <c r="C2457" i="21"/>
  <c r="C2463" i="21"/>
  <c r="C2469" i="21"/>
  <c r="C2415" i="21"/>
  <c r="C2422" i="21"/>
  <c r="C2428" i="21"/>
  <c r="C2434" i="21"/>
  <c r="C2440" i="21"/>
  <c r="C2446" i="21"/>
  <c r="C2452" i="21"/>
  <c r="C2458" i="21"/>
  <c r="C2464" i="21"/>
  <c r="C2470" i="21"/>
  <c r="C2416" i="21"/>
  <c r="C2423" i="21"/>
  <c r="C2429" i="21"/>
  <c r="C2435" i="21"/>
  <c r="C2441" i="21"/>
  <c r="C2447" i="21"/>
  <c r="C2453" i="21"/>
  <c r="C2459" i="21"/>
  <c r="C2465" i="21"/>
  <c r="C2471" i="21"/>
  <c r="C3231" i="21"/>
  <c r="C3237" i="21"/>
  <c r="C3243" i="21"/>
  <c r="C3249" i="21"/>
  <c r="C3255" i="21"/>
  <c r="C3232" i="21"/>
  <c r="C3238" i="21"/>
  <c r="C3244" i="21"/>
  <c r="C3250" i="21"/>
  <c r="C3256" i="21"/>
  <c r="C3233" i="21"/>
  <c r="C3239" i="21"/>
  <c r="C3245" i="21"/>
  <c r="C3251" i="21"/>
  <c r="C3257" i="21"/>
  <c r="C3228" i="21"/>
  <c r="C3234" i="21"/>
  <c r="C3240" i="21"/>
  <c r="C3246" i="21"/>
  <c r="C3252" i="21"/>
  <c r="C3229" i="21"/>
  <c r="C3235" i="21"/>
  <c r="C3241" i="21"/>
  <c r="C3247" i="21"/>
  <c r="C3253" i="21"/>
  <c r="C3230" i="21"/>
  <c r="C3236" i="21"/>
  <c r="C3242" i="21"/>
  <c r="C3248" i="21"/>
  <c r="C3254" i="21"/>
  <c r="C3315" i="21"/>
  <c r="C3321" i="21"/>
  <c r="C3327" i="21"/>
  <c r="C3333" i="21"/>
  <c r="C3339" i="21"/>
  <c r="C3345" i="21"/>
  <c r="C3351" i="21"/>
  <c r="C3357" i="21"/>
  <c r="C3363" i="21"/>
  <c r="C3369" i="21"/>
  <c r="C3317" i="21"/>
  <c r="C3323" i="21"/>
  <c r="C3329" i="21"/>
  <c r="C3335" i="21"/>
  <c r="C3341" i="21"/>
  <c r="C3347" i="21"/>
  <c r="C3353" i="21"/>
  <c r="C3359" i="21"/>
  <c r="C3365" i="21"/>
  <c r="C3371" i="21"/>
  <c r="C3318" i="21"/>
  <c r="C3326" i="21"/>
  <c r="C3336" i="21"/>
  <c r="C3344" i="21"/>
  <c r="C3354" i="21"/>
  <c r="C3362" i="21"/>
  <c r="C3319" i="21"/>
  <c r="C3328" i="21"/>
  <c r="C3337" i="21"/>
  <c r="C3346" i="21"/>
  <c r="C3355" i="21"/>
  <c r="C3364" i="21"/>
  <c r="C3320" i="21"/>
  <c r="C3330" i="21"/>
  <c r="C3338" i="21"/>
  <c r="C3348" i="21"/>
  <c r="C3356" i="21"/>
  <c r="C3366" i="21"/>
  <c r="C3322" i="21"/>
  <c r="C3331" i="21"/>
  <c r="C3340" i="21"/>
  <c r="C3349" i="21"/>
  <c r="C3358" i="21"/>
  <c r="C3367" i="21"/>
  <c r="C3324" i="21"/>
  <c r="C3332" i="21"/>
  <c r="C3342" i="21"/>
  <c r="C3350" i="21"/>
  <c r="C3360" i="21"/>
  <c r="C3368" i="21"/>
  <c r="C3316" i="21"/>
  <c r="C3325" i="21"/>
  <c r="C3334" i="21"/>
  <c r="C3343" i="21"/>
  <c r="C3352" i="21"/>
  <c r="C3361" i="21"/>
  <c r="C3370" i="21"/>
  <c r="C2568" i="21"/>
  <c r="C2574" i="21"/>
  <c r="C2581" i="21"/>
  <c r="C2587" i="21"/>
  <c r="C2593" i="21"/>
  <c r="C2599" i="21"/>
  <c r="C2605" i="21"/>
  <c r="C2569" i="21"/>
  <c r="C2576" i="21"/>
  <c r="C2582" i="21"/>
  <c r="C2588" i="21"/>
  <c r="C2594" i="21"/>
  <c r="C2600" i="21"/>
  <c r="C2606" i="21"/>
  <c r="C2570" i="21"/>
  <c r="C2577" i="21"/>
  <c r="C2583" i="21"/>
  <c r="C2589" i="21"/>
  <c r="C2595" i="21"/>
  <c r="C2601" i="21"/>
  <c r="C2571" i="21"/>
  <c r="C2578" i="21"/>
  <c r="C2584" i="21"/>
  <c r="C2590" i="21"/>
  <c r="C2596" i="21"/>
  <c r="C2602" i="21"/>
  <c r="C2572" i="21"/>
  <c r="C2579" i="21"/>
  <c r="C2585" i="21"/>
  <c r="C2591" i="21"/>
  <c r="C2597" i="21"/>
  <c r="C2603" i="21"/>
  <c r="C2575" i="21"/>
  <c r="C2573" i="21"/>
  <c r="C2580" i="21"/>
  <c r="C2586" i="21"/>
  <c r="C2592" i="21"/>
  <c r="C2598" i="21"/>
  <c r="C2604" i="21"/>
  <c r="C3372" i="21"/>
  <c r="C3378" i="21"/>
  <c r="C3384" i="21"/>
  <c r="C3391" i="21"/>
  <c r="C3397" i="21"/>
  <c r="C3403" i="21"/>
  <c r="C3409" i="21"/>
  <c r="C3415" i="21"/>
  <c r="C3421" i="21"/>
  <c r="C3427" i="21"/>
  <c r="C3373" i="21"/>
  <c r="C3379" i="21"/>
  <c r="C3385" i="21"/>
  <c r="C3392" i="21"/>
  <c r="C3398" i="21"/>
  <c r="C3404" i="21"/>
  <c r="C3410" i="21"/>
  <c r="C3416" i="21"/>
  <c r="C3422" i="21"/>
  <c r="C3428" i="21"/>
  <c r="C3374" i="21"/>
  <c r="C3380" i="21"/>
  <c r="C3386" i="21"/>
  <c r="C3393" i="21"/>
  <c r="C3399" i="21"/>
  <c r="C3405" i="21"/>
  <c r="C3411" i="21"/>
  <c r="C3417" i="21"/>
  <c r="C3423" i="21"/>
  <c r="C3429" i="21"/>
  <c r="C3376" i="21"/>
  <c r="C3389" i="21"/>
  <c r="C3401" i="21"/>
  <c r="C3413" i="21"/>
  <c r="C3425" i="21"/>
  <c r="C3377" i="21"/>
  <c r="C3390" i="21"/>
  <c r="C3402" i="21"/>
  <c r="C3414" i="21"/>
  <c r="C3426" i="21"/>
  <c r="C3381" i="21"/>
  <c r="C3394" i="21"/>
  <c r="C3406" i="21"/>
  <c r="C3418" i="21"/>
  <c r="C3430" i="21"/>
  <c r="C3382" i="21"/>
  <c r="C3395" i="21"/>
  <c r="C3407" i="21"/>
  <c r="C3419" i="21"/>
  <c r="C3431" i="21"/>
  <c r="C3388" i="21"/>
  <c r="C3383" i="21"/>
  <c r="C3396" i="21"/>
  <c r="C3408" i="21"/>
  <c r="C3420" i="21"/>
  <c r="C3432" i="21"/>
  <c r="C3375" i="21"/>
  <c r="C3387" i="21"/>
  <c r="C3400" i="21"/>
  <c r="C3412" i="21"/>
  <c r="C3424" i="21"/>
  <c r="C2357" i="21"/>
  <c r="C2364" i="21"/>
  <c r="C2370" i="21"/>
  <c r="C2376" i="21"/>
  <c r="C2382" i="21"/>
  <c r="C2388" i="21"/>
  <c r="C2394" i="21"/>
  <c r="C2400" i="21"/>
  <c r="C2406" i="21"/>
  <c r="C2412" i="21"/>
  <c r="C2358" i="21"/>
  <c r="C2365" i="21"/>
  <c r="C2371" i="21"/>
  <c r="C2377" i="21"/>
  <c r="C2383" i="21"/>
  <c r="C2389" i="21"/>
  <c r="C2395" i="21"/>
  <c r="C2401" i="21"/>
  <c r="C2407" i="21"/>
  <c r="C2413" i="21"/>
  <c r="C2361" i="21"/>
  <c r="C2359" i="21"/>
  <c r="C2366" i="21"/>
  <c r="C2372" i="21"/>
  <c r="C2378" i="21"/>
  <c r="C2384" i="21"/>
  <c r="C2390" i="21"/>
  <c r="C2396" i="21"/>
  <c r="C2402" i="21"/>
  <c r="C2408" i="21"/>
  <c r="C2354" i="21"/>
  <c r="C2360" i="21"/>
  <c r="C2367" i="21"/>
  <c r="C2373" i="21"/>
  <c r="C2379" i="21"/>
  <c r="C2385" i="21"/>
  <c r="C2391" i="21"/>
  <c r="C2397" i="21"/>
  <c r="C2403" i="21"/>
  <c r="C2409" i="21"/>
  <c r="C2355" i="21"/>
  <c r="C2362" i="21"/>
  <c r="C2368" i="21"/>
  <c r="C2374" i="21"/>
  <c r="C2380" i="21"/>
  <c r="C2386" i="21"/>
  <c r="C2392" i="21"/>
  <c r="C2398" i="21"/>
  <c r="C2404" i="21"/>
  <c r="C2410" i="21"/>
  <c r="C2356" i="21"/>
  <c r="C2363" i="21"/>
  <c r="C2369" i="21"/>
  <c r="C2375" i="21"/>
  <c r="C2381" i="21"/>
  <c r="C2387" i="21"/>
  <c r="C2393" i="21"/>
  <c r="C2399" i="21"/>
  <c r="C2405" i="21"/>
  <c r="C2411" i="21"/>
  <c r="C2866" i="21"/>
  <c r="C2872" i="21"/>
  <c r="C2879" i="21"/>
  <c r="C2885" i="21"/>
  <c r="C2891" i="21"/>
  <c r="C2897" i="21"/>
  <c r="C2903" i="21"/>
  <c r="C2909" i="21"/>
  <c r="C2915" i="21"/>
  <c r="C2867" i="21"/>
  <c r="C2873" i="21"/>
  <c r="C2880" i="21"/>
  <c r="C2886" i="21"/>
  <c r="C2892" i="21"/>
  <c r="C2898" i="21"/>
  <c r="C2904" i="21"/>
  <c r="C2910" i="21"/>
  <c r="C2916" i="21"/>
  <c r="C2868" i="21"/>
  <c r="C2874" i="21"/>
  <c r="C2881" i="21"/>
  <c r="C2887" i="21"/>
  <c r="C2893" i="21"/>
  <c r="C2899" i="21"/>
  <c r="C2905" i="21"/>
  <c r="C2911" i="21"/>
  <c r="C2869" i="21"/>
  <c r="C2875" i="21"/>
  <c r="C2882" i="21"/>
  <c r="C2888" i="21"/>
  <c r="C2894" i="21"/>
  <c r="C2900" i="21"/>
  <c r="C2906" i="21"/>
  <c r="C2912" i="21"/>
  <c r="C2870" i="21"/>
  <c r="C2876" i="21"/>
  <c r="C2883" i="21"/>
  <c r="C2889" i="21"/>
  <c r="C2895" i="21"/>
  <c r="C2901" i="21"/>
  <c r="C2907" i="21"/>
  <c r="C2913" i="21"/>
  <c r="C2877" i="21"/>
  <c r="C2871" i="21"/>
  <c r="C2878" i="21"/>
  <c r="C2884" i="21"/>
  <c r="C2890" i="21"/>
  <c r="C2896" i="21"/>
  <c r="C2902" i="21"/>
  <c r="C2908" i="21"/>
  <c r="C2914" i="21"/>
  <c r="C3756" i="21"/>
  <c r="C3762" i="21"/>
  <c r="C3768" i="21"/>
  <c r="C3774" i="21"/>
  <c r="C3780" i="21"/>
  <c r="C3786" i="21"/>
  <c r="C3792" i="21"/>
  <c r="C3798" i="21"/>
  <c r="C3751" i="21"/>
  <c r="C3757" i="21"/>
  <c r="C3763" i="21"/>
  <c r="C3769" i="21"/>
  <c r="C3775" i="21"/>
  <c r="C3781" i="21"/>
  <c r="C3787" i="21"/>
  <c r="C3793" i="21"/>
  <c r="C3799" i="21"/>
  <c r="C3752" i="21"/>
  <c r="C3758" i="21"/>
  <c r="C3764" i="21"/>
  <c r="C3770" i="21"/>
  <c r="C3776" i="21"/>
  <c r="C3782" i="21"/>
  <c r="C3788" i="21"/>
  <c r="C3794" i="21"/>
  <c r="C3800" i="21"/>
  <c r="C3753" i="21"/>
  <c r="C3759" i="21"/>
  <c r="C3765" i="21"/>
  <c r="C3771" i="21"/>
  <c r="C3777" i="21"/>
  <c r="C3783" i="21"/>
  <c r="C3789" i="21"/>
  <c r="C3795" i="21"/>
  <c r="C3801" i="21"/>
  <c r="C3766" i="21"/>
  <c r="C3784" i="21"/>
  <c r="C3802" i="21"/>
  <c r="C3767" i="21"/>
  <c r="C3785" i="21"/>
  <c r="C3754" i="21"/>
  <c r="C3772" i="21"/>
  <c r="C3790" i="21"/>
  <c r="C3755" i="21"/>
  <c r="C3773" i="21"/>
  <c r="C3791" i="21"/>
  <c r="C3760" i="21"/>
  <c r="C3778" i="21"/>
  <c r="C3796" i="21"/>
  <c r="C3761" i="21"/>
  <c r="C3779" i="21"/>
  <c r="C3797" i="21"/>
  <c r="C3031" i="21"/>
  <c r="C3037" i="21"/>
  <c r="C3043" i="21"/>
  <c r="C3049" i="21"/>
  <c r="C3055" i="21"/>
  <c r="C3061" i="21"/>
  <c r="C3067" i="21"/>
  <c r="C3073" i="21"/>
  <c r="C3079" i="21"/>
  <c r="C3085" i="21"/>
  <c r="C3032" i="21"/>
  <c r="C3038" i="21"/>
  <c r="C3044" i="21"/>
  <c r="C3050" i="21"/>
  <c r="C3056" i="21"/>
  <c r="C3062" i="21"/>
  <c r="C3068" i="21"/>
  <c r="C3074" i="21"/>
  <c r="C3080" i="21"/>
  <c r="C3033" i="21"/>
  <c r="C3039" i="21"/>
  <c r="C3045" i="21"/>
  <c r="C3051" i="21"/>
  <c r="C3057" i="21"/>
  <c r="C3063" i="21"/>
  <c r="C3069" i="21"/>
  <c r="C3075" i="21"/>
  <c r="C3081" i="21"/>
  <c r="C3028" i="21"/>
  <c r="C3034" i="21"/>
  <c r="C3040" i="21"/>
  <c r="C3046" i="21"/>
  <c r="C3052" i="21"/>
  <c r="C3058" i="21"/>
  <c r="C3064" i="21"/>
  <c r="C3070" i="21"/>
  <c r="C3076" i="21"/>
  <c r="C3082" i="21"/>
  <c r="C3029" i="21"/>
  <c r="C3035" i="21"/>
  <c r="C3041" i="21"/>
  <c r="C3047" i="21"/>
  <c r="C3053" i="21"/>
  <c r="C3059" i="21"/>
  <c r="C3065" i="21"/>
  <c r="C3071" i="21"/>
  <c r="C3077" i="21"/>
  <c r="C3083" i="21"/>
  <c r="C3042" i="21"/>
  <c r="C3078" i="21"/>
  <c r="C3048" i="21"/>
  <c r="C3084" i="21"/>
  <c r="C3054" i="21"/>
  <c r="C3060" i="21"/>
  <c r="C3030" i="21"/>
  <c r="C3066" i="21"/>
  <c r="C3036" i="21"/>
  <c r="C3072" i="21"/>
  <c r="C2143" i="21"/>
  <c r="C2150" i="21"/>
  <c r="C2156" i="21"/>
  <c r="C2162" i="21"/>
  <c r="C2168" i="21"/>
  <c r="C2174" i="21"/>
  <c r="C2180" i="21"/>
  <c r="C2186" i="21"/>
  <c r="C2144" i="21"/>
  <c r="C2151" i="21"/>
  <c r="C2157" i="21"/>
  <c r="C2163" i="21"/>
  <c r="C2169" i="21"/>
  <c r="C2175" i="21"/>
  <c r="C2181" i="21"/>
  <c r="C2188" i="21"/>
  <c r="C2147" i="21"/>
  <c r="C2145" i="21"/>
  <c r="C2152" i="21"/>
  <c r="C2158" i="21"/>
  <c r="C2164" i="21"/>
  <c r="C2170" i="21"/>
  <c r="C2176" i="21"/>
  <c r="C2182" i="21"/>
  <c r="C2189" i="21"/>
  <c r="C2140" i="21"/>
  <c r="C2146" i="21"/>
  <c r="C2153" i="21"/>
  <c r="C2159" i="21"/>
  <c r="C2165" i="21"/>
  <c r="C2171" i="21"/>
  <c r="C2177" i="21"/>
  <c r="C2183" i="21"/>
  <c r="C2190" i="21"/>
  <c r="C2141" i="21"/>
  <c r="C2148" i="21"/>
  <c r="C2154" i="21"/>
  <c r="C2160" i="21"/>
  <c r="C2166" i="21"/>
  <c r="C2172" i="21"/>
  <c r="C2178" i="21"/>
  <c r="C2184" i="21"/>
  <c r="C2191" i="21"/>
  <c r="C2187" i="21"/>
  <c r="C2142" i="21"/>
  <c r="C2149" i="21"/>
  <c r="C2155" i="21"/>
  <c r="C2161" i="21"/>
  <c r="C2167" i="21"/>
  <c r="C2173" i="21"/>
  <c r="C2179" i="21"/>
  <c r="C2185" i="21"/>
  <c r="C2192" i="21"/>
  <c r="C3002" i="21"/>
  <c r="C3003" i="21"/>
  <c r="C3009" i="21"/>
  <c r="C3015" i="21"/>
  <c r="C3021" i="21"/>
  <c r="C3027" i="21"/>
  <c r="C3004" i="21"/>
  <c r="C3010" i="21"/>
  <c r="C3016" i="21"/>
  <c r="C3022" i="21"/>
  <c r="C2999" i="21"/>
  <c r="C3005" i="21"/>
  <c r="C3011" i="21"/>
  <c r="C3017" i="21"/>
  <c r="C3023" i="21"/>
  <c r="C3000" i="21"/>
  <c r="C3006" i="21"/>
  <c r="C3012" i="21"/>
  <c r="C3008" i="21"/>
  <c r="C3024" i="21"/>
  <c r="C3013" i="21"/>
  <c r="C3025" i="21"/>
  <c r="C3014" i="21"/>
  <c r="C3026" i="21"/>
  <c r="C3018" i="21"/>
  <c r="C3001" i="21"/>
  <c r="C3019" i="21"/>
  <c r="C3007" i="21"/>
  <c r="C3020" i="21"/>
  <c r="C3925" i="21"/>
  <c r="C3931" i="21"/>
  <c r="C3937" i="21"/>
  <c r="C3943" i="21"/>
  <c r="C3949" i="21"/>
  <c r="C3955" i="21"/>
  <c r="C3961" i="21"/>
  <c r="C3967" i="21"/>
  <c r="C3973" i="21"/>
  <c r="C3926" i="21"/>
  <c r="C3932" i="21"/>
  <c r="C3938" i="21"/>
  <c r="C3944" i="21"/>
  <c r="C3950" i="21"/>
  <c r="C3956" i="21"/>
  <c r="C3962" i="21"/>
  <c r="C3968" i="21"/>
  <c r="C3974" i="21"/>
  <c r="C3921" i="21"/>
  <c r="C3927" i="21"/>
  <c r="C3933" i="21"/>
  <c r="C3939" i="21"/>
  <c r="C3945" i="21"/>
  <c r="C3951" i="21"/>
  <c r="C3957" i="21"/>
  <c r="C3963" i="21"/>
  <c r="C3969" i="21"/>
  <c r="C3922" i="21"/>
  <c r="C3928" i="21"/>
  <c r="C3934" i="21"/>
  <c r="C3940" i="21"/>
  <c r="C3946" i="21"/>
  <c r="C3952" i="21"/>
  <c r="C3958" i="21"/>
  <c r="C3964" i="21"/>
  <c r="C3970" i="21"/>
  <c r="C3923" i="21"/>
  <c r="C3929" i="21"/>
  <c r="C3935" i="21"/>
  <c r="C3941" i="21"/>
  <c r="C3947" i="21"/>
  <c r="C3953" i="21"/>
  <c r="C3959" i="21"/>
  <c r="C3965" i="21"/>
  <c r="C3971" i="21"/>
  <c r="C3942" i="21"/>
  <c r="C3948" i="21"/>
  <c r="C3954" i="21"/>
  <c r="C3924" i="21"/>
  <c r="C3960" i="21"/>
  <c r="C3930" i="21"/>
  <c r="C3966" i="21"/>
  <c r="C3936" i="21"/>
  <c r="C3972" i="21"/>
  <c r="C3811" i="21"/>
  <c r="C3808" i="21"/>
  <c r="C3816" i="21"/>
  <c r="C3822" i="21"/>
  <c r="C3828" i="21"/>
  <c r="C3834" i="21"/>
  <c r="C3840" i="21"/>
  <c r="C3846" i="21"/>
  <c r="C3852" i="21"/>
  <c r="C3858" i="21"/>
  <c r="C3864" i="21"/>
  <c r="C3803" i="21"/>
  <c r="C3809" i="21"/>
  <c r="C3817" i="21"/>
  <c r="C3823" i="21"/>
  <c r="C3829" i="21"/>
  <c r="C3835" i="21"/>
  <c r="C3841" i="21"/>
  <c r="C3847" i="21"/>
  <c r="C3853" i="21"/>
  <c r="C3859" i="21"/>
  <c r="C3804" i="21"/>
  <c r="C3810" i="21"/>
  <c r="C3818" i="21"/>
  <c r="C3824" i="21"/>
  <c r="C3830" i="21"/>
  <c r="C3836" i="21"/>
  <c r="C3842" i="21"/>
  <c r="C3848" i="21"/>
  <c r="C3854" i="21"/>
  <c r="C3860" i="21"/>
  <c r="C3812" i="21"/>
  <c r="C3805" i="21"/>
  <c r="C3813" i="21"/>
  <c r="C3819" i="21"/>
  <c r="C3825" i="21"/>
  <c r="C3831" i="21"/>
  <c r="C3837" i="21"/>
  <c r="C3843" i="21"/>
  <c r="C3849" i="21"/>
  <c r="C3855" i="21"/>
  <c r="C3861" i="21"/>
  <c r="C3806" i="21"/>
  <c r="C3826" i="21"/>
  <c r="C3844" i="21"/>
  <c r="C3862" i="21"/>
  <c r="C3807" i="21"/>
  <c r="C3827" i="21"/>
  <c r="C3845" i="21"/>
  <c r="C3863" i="21"/>
  <c r="C3814" i="21"/>
  <c r="C3832" i="21"/>
  <c r="C3850" i="21"/>
  <c r="C3815" i="21"/>
  <c r="C3833" i="21"/>
  <c r="C3851" i="21"/>
  <c r="C3820" i="21"/>
  <c r="C3838" i="21"/>
  <c r="C3856" i="21"/>
  <c r="C3821" i="21"/>
  <c r="C3839" i="21"/>
  <c r="C3857" i="21"/>
  <c r="C2696" i="21"/>
  <c r="C2703" i="21"/>
  <c r="C2709" i="21"/>
  <c r="C2715" i="21"/>
  <c r="C2721" i="21"/>
  <c r="C2727" i="21"/>
  <c r="C2733" i="21"/>
  <c r="C2739" i="21"/>
  <c r="C2745" i="21"/>
  <c r="C2751" i="21"/>
  <c r="C2697" i="21"/>
  <c r="C2704" i="21"/>
  <c r="C2710" i="21"/>
  <c r="C2716" i="21"/>
  <c r="C2722" i="21"/>
  <c r="C2728" i="21"/>
  <c r="C2734" i="21"/>
  <c r="C2740" i="21"/>
  <c r="C2746" i="21"/>
  <c r="C2700" i="21"/>
  <c r="C2698" i="21"/>
  <c r="C2705" i="21"/>
  <c r="C2711" i="21"/>
  <c r="C2717" i="21"/>
  <c r="C2723" i="21"/>
  <c r="C2729" i="21"/>
  <c r="C2735" i="21"/>
  <c r="C2741" i="21"/>
  <c r="C2747" i="21"/>
  <c r="C2693" i="21"/>
  <c r="C2699" i="21"/>
  <c r="C2706" i="21"/>
  <c r="C2712" i="21"/>
  <c r="C2718" i="21"/>
  <c r="C2724" i="21"/>
  <c r="C2730" i="21"/>
  <c r="C2736" i="21"/>
  <c r="C2742" i="21"/>
  <c r="C2748" i="21"/>
  <c r="C2694" i="21"/>
  <c r="C2701" i="21"/>
  <c r="C2707" i="21"/>
  <c r="C2713" i="21"/>
  <c r="C2719" i="21"/>
  <c r="C2725" i="21"/>
  <c r="C2731" i="21"/>
  <c r="C2737" i="21"/>
  <c r="C2743" i="21"/>
  <c r="C2749" i="21"/>
  <c r="C2695" i="21"/>
  <c r="C2702" i="21"/>
  <c r="C2708" i="21"/>
  <c r="C2714" i="21"/>
  <c r="C2720" i="21"/>
  <c r="C2726" i="21"/>
  <c r="C2732" i="21"/>
  <c r="C2738" i="21"/>
  <c r="C2744" i="21"/>
  <c r="C2750" i="21"/>
  <c r="C3869" i="21"/>
  <c r="C3875" i="21"/>
  <c r="C3881" i="21"/>
  <c r="C3887" i="21"/>
  <c r="C3893" i="21"/>
  <c r="C3899" i="21"/>
  <c r="C3905" i="21"/>
  <c r="C3911" i="21"/>
  <c r="C3870" i="21"/>
  <c r="C3876" i="21"/>
  <c r="C3882" i="21"/>
  <c r="C3888" i="21"/>
  <c r="C3894" i="21"/>
  <c r="C3900" i="21"/>
  <c r="C3906" i="21"/>
  <c r="C3912" i="21"/>
  <c r="C3918" i="21"/>
  <c r="C3865" i="21"/>
  <c r="C3871" i="21"/>
  <c r="C3877" i="21"/>
  <c r="C3883" i="21"/>
  <c r="C3889" i="21"/>
  <c r="C3895" i="21"/>
  <c r="C3901" i="21"/>
  <c r="C3907" i="21"/>
  <c r="C3913" i="21"/>
  <c r="C3919" i="21"/>
  <c r="C3866" i="21"/>
  <c r="C3872" i="21"/>
  <c r="C3878" i="21"/>
  <c r="C3884" i="21"/>
  <c r="C3890" i="21"/>
  <c r="C3896" i="21"/>
  <c r="C3902" i="21"/>
  <c r="C3908" i="21"/>
  <c r="C3914" i="21"/>
  <c r="C3920" i="21"/>
  <c r="C3867" i="21"/>
  <c r="C3873" i="21"/>
  <c r="C3879" i="21"/>
  <c r="C3885" i="21"/>
  <c r="C3891" i="21"/>
  <c r="C3897" i="21"/>
  <c r="C3903" i="21"/>
  <c r="C3909" i="21"/>
  <c r="C3915" i="21"/>
  <c r="C3868" i="21"/>
  <c r="C3904" i="21"/>
  <c r="C3874" i="21"/>
  <c r="C3910" i="21"/>
  <c r="C3880" i="21"/>
  <c r="C3916" i="21"/>
  <c r="C3886" i="21"/>
  <c r="C3917" i="21"/>
  <c r="C3892" i="21"/>
  <c r="C3898" i="21"/>
  <c r="C2193" i="21"/>
  <c r="C2199" i="21"/>
  <c r="C2206" i="21"/>
  <c r="C2212" i="21"/>
  <c r="C2218" i="21"/>
  <c r="C2224" i="21"/>
  <c r="C2230" i="21"/>
  <c r="C2194" i="21"/>
  <c r="C2201" i="21"/>
  <c r="C2207" i="21"/>
  <c r="C2213" i="21"/>
  <c r="C2219" i="21"/>
  <c r="C2225" i="21"/>
  <c r="C2195" i="21"/>
  <c r="C2202" i="21"/>
  <c r="C2208" i="21"/>
  <c r="C2214" i="21"/>
  <c r="C2220" i="21"/>
  <c r="C2226" i="21"/>
  <c r="C2196" i="21"/>
  <c r="C2203" i="21"/>
  <c r="C2209" i="21"/>
  <c r="C2215" i="21"/>
  <c r="C2221" i="21"/>
  <c r="C2227" i="21"/>
  <c r="C2197" i="21"/>
  <c r="C2204" i="21"/>
  <c r="C2210" i="21"/>
  <c r="C2216" i="21"/>
  <c r="C2222" i="21"/>
  <c r="C2228" i="21"/>
  <c r="C2200" i="21"/>
  <c r="C2198" i="21"/>
  <c r="C2205" i="21"/>
  <c r="C2211" i="21"/>
  <c r="C2217" i="21"/>
  <c r="C2223" i="21"/>
  <c r="C2229" i="21"/>
  <c r="C2825" i="21"/>
  <c r="C2831" i="21"/>
  <c r="C2837" i="21"/>
  <c r="C2843" i="21"/>
  <c r="C2849" i="21"/>
  <c r="C2855" i="21"/>
  <c r="C2863" i="21"/>
  <c r="C2826" i="21"/>
  <c r="C2832" i="21"/>
  <c r="C2838" i="21"/>
  <c r="C2844" i="21"/>
  <c r="C2850" i="21"/>
  <c r="C2856" i="21"/>
  <c r="C2864" i="21"/>
  <c r="C2860" i="21"/>
  <c r="C2827" i="21"/>
  <c r="C2833" i="21"/>
  <c r="C2839" i="21"/>
  <c r="C2845" i="21"/>
  <c r="C2851" i="21"/>
  <c r="C2857" i="21"/>
  <c r="C2865" i="21"/>
  <c r="C2828" i="21"/>
  <c r="C2834" i="21"/>
  <c r="C2840" i="21"/>
  <c r="C2846" i="21"/>
  <c r="C2852" i="21"/>
  <c r="C2858" i="21"/>
  <c r="C2829" i="21"/>
  <c r="C2835" i="21"/>
  <c r="C2841" i="21"/>
  <c r="C2847" i="21"/>
  <c r="C2853" i="21"/>
  <c r="C2861" i="21"/>
  <c r="C2859" i="21"/>
  <c r="C2830" i="21"/>
  <c r="C2836" i="21"/>
  <c r="C2842" i="21"/>
  <c r="C2848" i="21"/>
  <c r="C2854" i="21"/>
  <c r="C2862" i="21"/>
  <c r="C3696" i="21"/>
  <c r="C3691" i="21"/>
  <c r="C3693" i="21"/>
  <c r="C3699" i="21"/>
  <c r="C3705" i="21"/>
  <c r="C3711" i="21"/>
  <c r="C3717" i="21"/>
  <c r="C3723" i="21"/>
  <c r="C3729" i="21"/>
  <c r="C3735" i="21"/>
  <c r="C3741" i="21"/>
  <c r="C3747" i="21"/>
  <c r="C3697" i="21"/>
  <c r="C3704" i="21"/>
  <c r="C3712" i="21"/>
  <c r="C3719" i="21"/>
  <c r="C3726" i="21"/>
  <c r="C3733" i="21"/>
  <c r="C3740" i="21"/>
  <c r="C3748" i="21"/>
  <c r="C3698" i="21"/>
  <c r="C3706" i="21"/>
  <c r="C3713" i="21"/>
  <c r="C3720" i="21"/>
  <c r="C3727" i="21"/>
  <c r="C3734" i="21"/>
  <c r="C3742" i="21"/>
  <c r="C3749" i="21"/>
  <c r="C3700" i="21"/>
  <c r="C3707" i="21"/>
  <c r="C3714" i="21"/>
  <c r="C3721" i="21"/>
  <c r="C3728" i="21"/>
  <c r="C3736" i="21"/>
  <c r="C3743" i="21"/>
  <c r="C3750" i="21"/>
  <c r="C3692" i="21"/>
  <c r="C3701" i="21"/>
  <c r="C3708" i="21"/>
  <c r="C3715" i="21"/>
  <c r="C3722" i="21"/>
  <c r="C3730" i="21"/>
  <c r="C3737" i="21"/>
  <c r="C3744" i="21"/>
  <c r="C3694" i="21"/>
  <c r="C3702" i="21"/>
  <c r="C3709" i="21"/>
  <c r="C3716" i="21"/>
  <c r="C3724" i="21"/>
  <c r="C3731" i="21"/>
  <c r="C3738" i="21"/>
  <c r="C3745" i="21"/>
  <c r="C3725" i="21"/>
  <c r="C3732" i="21"/>
  <c r="C3695" i="21"/>
  <c r="C3739" i="21"/>
  <c r="C3703" i="21"/>
  <c r="C3746" i="21"/>
  <c r="C3710" i="21"/>
  <c r="C3718" i="21"/>
  <c r="C2932" i="21"/>
  <c r="C2917" i="21"/>
  <c r="C2923" i="21"/>
  <c r="C2929" i="21"/>
  <c r="C2937" i="21"/>
  <c r="C2943" i="21"/>
  <c r="C2949" i="21"/>
  <c r="C2955" i="21"/>
  <c r="C2962" i="21"/>
  <c r="C2918" i="21"/>
  <c r="C2924" i="21"/>
  <c r="C2930" i="21"/>
  <c r="C2938" i="21"/>
  <c r="C2944" i="21"/>
  <c r="C2950" i="21"/>
  <c r="C2956" i="21"/>
  <c r="C2963" i="21"/>
  <c r="C2919" i="21"/>
  <c r="C2925" i="21"/>
  <c r="C2931" i="21"/>
  <c r="C2939" i="21"/>
  <c r="C2945" i="21"/>
  <c r="C2951" i="21"/>
  <c r="C2957" i="21"/>
  <c r="C2964" i="21"/>
  <c r="C2961" i="21"/>
  <c r="C2933" i="21"/>
  <c r="C2920" i="21"/>
  <c r="C2926" i="21"/>
  <c r="C2934" i="21"/>
  <c r="C2940" i="21"/>
  <c r="C2946" i="21"/>
  <c r="C2952" i="21"/>
  <c r="C2958" i="21"/>
  <c r="C2965" i="21"/>
  <c r="C2921" i="21"/>
  <c r="C2927" i="21"/>
  <c r="C2935" i="21"/>
  <c r="C2941" i="21"/>
  <c r="C2947" i="21"/>
  <c r="C2953" i="21"/>
  <c r="C2959" i="21"/>
  <c r="C2966" i="21"/>
  <c r="C2922" i="21"/>
  <c r="C2928" i="21"/>
  <c r="C2936" i="21"/>
  <c r="C2942" i="21"/>
  <c r="C2948" i="21"/>
  <c r="C2954" i="21"/>
  <c r="C2960" i="21"/>
  <c r="C2293" i="21"/>
  <c r="C2299" i="21"/>
  <c r="C2306" i="21"/>
  <c r="C2313" i="21"/>
  <c r="C2319" i="21"/>
  <c r="C2325" i="21"/>
  <c r="C2331" i="21"/>
  <c r="C2337" i="21"/>
  <c r="C2343" i="21"/>
  <c r="C2349" i="21"/>
  <c r="C2294" i="21"/>
  <c r="C2301" i="21"/>
  <c r="C2307" i="21"/>
  <c r="C2314" i="21"/>
  <c r="C2320" i="21"/>
  <c r="C2326" i="21"/>
  <c r="C2332" i="21"/>
  <c r="C2338" i="21"/>
  <c r="C2344" i="21"/>
  <c r="C2350" i="21"/>
  <c r="C2308" i="21"/>
  <c r="C2295" i="21"/>
  <c r="C2302" i="21"/>
  <c r="C2309" i="21"/>
  <c r="C2315" i="21"/>
  <c r="C2321" i="21"/>
  <c r="C2327" i="21"/>
  <c r="C2333" i="21"/>
  <c r="C2339" i="21"/>
  <c r="C2345" i="21"/>
  <c r="C2351" i="21"/>
  <c r="C2296" i="21"/>
  <c r="C2303" i="21"/>
  <c r="C2310" i="21"/>
  <c r="C2316" i="21"/>
  <c r="C2322" i="21"/>
  <c r="C2328" i="21"/>
  <c r="C2334" i="21"/>
  <c r="C2340" i="21"/>
  <c r="C2346" i="21"/>
  <c r="C2352" i="21"/>
  <c r="C2297" i="21"/>
  <c r="C2304" i="21"/>
  <c r="C2311" i="21"/>
  <c r="C2317" i="21"/>
  <c r="C2323" i="21"/>
  <c r="C2329" i="21"/>
  <c r="C2335" i="21"/>
  <c r="C2341" i="21"/>
  <c r="C2347" i="21"/>
  <c r="C2353" i="21"/>
  <c r="C2300" i="21"/>
  <c r="C2298" i="21"/>
  <c r="C2305" i="21"/>
  <c r="C2312" i="21"/>
  <c r="C2318" i="21"/>
  <c r="C2324" i="21"/>
  <c r="C2330" i="21"/>
  <c r="C2336" i="21"/>
  <c r="C2342" i="21"/>
  <c r="C2348" i="21"/>
  <c r="C3140" i="21"/>
  <c r="C3146" i="21"/>
  <c r="C3152" i="21"/>
  <c r="C3158" i="21"/>
  <c r="C3164" i="21"/>
  <c r="C3170" i="21"/>
  <c r="C3176" i="21"/>
  <c r="C3182" i="21"/>
  <c r="C3188" i="21"/>
  <c r="C3141" i="21"/>
  <c r="C3147" i="21"/>
  <c r="C3153" i="21"/>
  <c r="C3159" i="21"/>
  <c r="C3165" i="21"/>
  <c r="C3171" i="21"/>
  <c r="C3177" i="21"/>
  <c r="C3183" i="21"/>
  <c r="C3189" i="21"/>
  <c r="C3142" i="21"/>
  <c r="C3148" i="21"/>
  <c r="C3154" i="21"/>
  <c r="C3160" i="21"/>
  <c r="C3166" i="21"/>
  <c r="C3172" i="21"/>
  <c r="C3178" i="21"/>
  <c r="C3184" i="21"/>
  <c r="C3190" i="21"/>
  <c r="C3137" i="21"/>
  <c r="C3143" i="21"/>
  <c r="C3149" i="21"/>
  <c r="C3155" i="21"/>
  <c r="C3161" i="21"/>
  <c r="C3167" i="21"/>
  <c r="C3173" i="21"/>
  <c r="C3179" i="21"/>
  <c r="C3185" i="21"/>
  <c r="C3191" i="21"/>
  <c r="C3138" i="21"/>
  <c r="C3144" i="21"/>
  <c r="C3150" i="21"/>
  <c r="C3156" i="21"/>
  <c r="C3162" i="21"/>
  <c r="C3168" i="21"/>
  <c r="C3174" i="21"/>
  <c r="C3180" i="21"/>
  <c r="C3186" i="21"/>
  <c r="C3192" i="21"/>
  <c r="C3139" i="21"/>
  <c r="C3145" i="21"/>
  <c r="C3151" i="21"/>
  <c r="C3157" i="21"/>
  <c r="C3163" i="21"/>
  <c r="C3169" i="21"/>
  <c r="C3175" i="21"/>
  <c r="C3181" i="21"/>
  <c r="C3187" i="21"/>
  <c r="C3193" i="21"/>
  <c r="C4076" i="21"/>
  <c r="C4082" i="21"/>
  <c r="C4088" i="21"/>
  <c r="C4094" i="21"/>
  <c r="C4077" i="21"/>
  <c r="C4083" i="21"/>
  <c r="C4089" i="21"/>
  <c r="C4095" i="21"/>
  <c r="C4072" i="21"/>
  <c r="C4078" i="21"/>
  <c r="C4084" i="21"/>
  <c r="C4090" i="21"/>
  <c r="C4096" i="21"/>
  <c r="C4073" i="21"/>
  <c r="C4079" i="21"/>
  <c r="C4085" i="21"/>
  <c r="C4091" i="21"/>
  <c r="C4074" i="21"/>
  <c r="C4080" i="21"/>
  <c r="C4086" i="21"/>
  <c r="C4092" i="21"/>
  <c r="C4075" i="21"/>
  <c r="C4081" i="21"/>
  <c r="C4087" i="21"/>
  <c r="C4093" i="21"/>
  <c r="C2648" i="21"/>
  <c r="C2655" i="21"/>
  <c r="C2661" i="21"/>
  <c r="C2668" i="21"/>
  <c r="C2674" i="21"/>
  <c r="C2680" i="21"/>
  <c r="C2686" i="21"/>
  <c r="C2692" i="21"/>
  <c r="C2649" i="21"/>
  <c r="C2656" i="21"/>
  <c r="C2662" i="21"/>
  <c r="C2669" i="21"/>
  <c r="C2675" i="21"/>
  <c r="C2681" i="21"/>
  <c r="C2687" i="21"/>
  <c r="C2652" i="21"/>
  <c r="C2650" i="21"/>
  <c r="C2657" i="21"/>
  <c r="C2663" i="21"/>
  <c r="C2670" i="21"/>
  <c r="C2676" i="21"/>
  <c r="C2682" i="21"/>
  <c r="C2688" i="21"/>
  <c r="C2645" i="21"/>
  <c r="C2651" i="21"/>
  <c r="C2658" i="21"/>
  <c r="C2664" i="21"/>
  <c r="C2671" i="21"/>
  <c r="C2677" i="21"/>
  <c r="C2683" i="21"/>
  <c r="C2689" i="21"/>
  <c r="C2646" i="21"/>
  <c r="C2653" i="21"/>
  <c r="C2659" i="21"/>
  <c r="C2665" i="21"/>
  <c r="C2672" i="21"/>
  <c r="C2678" i="21"/>
  <c r="C2684" i="21"/>
  <c r="C2690" i="21"/>
  <c r="C2667" i="21"/>
  <c r="C2647" i="21"/>
  <c r="C2654" i="21"/>
  <c r="C2660" i="21"/>
  <c r="C2666" i="21"/>
  <c r="C2673" i="21"/>
  <c r="C2679" i="21"/>
  <c r="C2685" i="21"/>
  <c r="C2691" i="21"/>
  <c r="C2476" i="21"/>
  <c r="C2477" i="21"/>
  <c r="C2483" i="21"/>
  <c r="C2489" i="21"/>
  <c r="C2495" i="21"/>
  <c r="C2472" i="21"/>
  <c r="C2478" i="21"/>
  <c r="C2484" i="21"/>
  <c r="C2490" i="21"/>
  <c r="C2496" i="21"/>
  <c r="C2502" i="21"/>
  <c r="C2480" i="21"/>
  <c r="C2488" i="21"/>
  <c r="C2498" i="21"/>
  <c r="C2505" i="21"/>
  <c r="C2511" i="21"/>
  <c r="C2517" i="21"/>
  <c r="C2523" i="21"/>
  <c r="C2481" i="21"/>
  <c r="C2491" i="21"/>
  <c r="C2499" i="21"/>
  <c r="C2506" i="21"/>
  <c r="C2512" i="21"/>
  <c r="C2518" i="21"/>
  <c r="C2524" i="21"/>
  <c r="C2473" i="21"/>
  <c r="C2482" i="21"/>
  <c r="C2492" i="21"/>
  <c r="C2500" i="21"/>
  <c r="C2507" i="21"/>
  <c r="C2513" i="21"/>
  <c r="C2519" i="21"/>
  <c r="C2525" i="21"/>
  <c r="C2474" i="21"/>
  <c r="C2485" i="21"/>
  <c r="C2493" i="21"/>
  <c r="C2501" i="21"/>
  <c r="C2508" i="21"/>
  <c r="C2514" i="21"/>
  <c r="C2520" i="21"/>
  <c r="C2526" i="21"/>
  <c r="C2475" i="21"/>
  <c r="C2486" i="21"/>
  <c r="C2494" i="21"/>
  <c r="C2503" i="21"/>
  <c r="C2509" i="21"/>
  <c r="C2515" i="21"/>
  <c r="C2521" i="21"/>
  <c r="C2527" i="21"/>
  <c r="C2479" i="21"/>
  <c r="C2487" i="21"/>
  <c r="C2497" i="21"/>
  <c r="C2504" i="21"/>
  <c r="C2510" i="21"/>
  <c r="C2516" i="21"/>
  <c r="C2522" i="21"/>
  <c r="C2528" i="21"/>
  <c r="C3258" i="21"/>
  <c r="C3265" i="21"/>
  <c r="C3271" i="21"/>
  <c r="C3277" i="21"/>
  <c r="C3283" i="21"/>
  <c r="C3289" i="21"/>
  <c r="C3264" i="21"/>
  <c r="C3262" i="21"/>
  <c r="C3270" i="21"/>
  <c r="C3278" i="21"/>
  <c r="C3285" i="21"/>
  <c r="C3292" i="21"/>
  <c r="C3298" i="21"/>
  <c r="C3304" i="21"/>
  <c r="C3310" i="21"/>
  <c r="C3263" i="21"/>
  <c r="C3272" i="21"/>
  <c r="C3279" i="21"/>
  <c r="C3286" i="21"/>
  <c r="C3293" i="21"/>
  <c r="C3299" i="21"/>
  <c r="C3305" i="21"/>
  <c r="C3311" i="21"/>
  <c r="C3266" i="21"/>
  <c r="C3273" i="21"/>
  <c r="C3280" i="21"/>
  <c r="C3287" i="21"/>
  <c r="C3294" i="21"/>
  <c r="C3300" i="21"/>
  <c r="C3306" i="21"/>
  <c r="C3312" i="21"/>
  <c r="C3259" i="21"/>
  <c r="C3267" i="21"/>
  <c r="C3274" i="21"/>
  <c r="C3281" i="21"/>
  <c r="C3288" i="21"/>
  <c r="C3295" i="21"/>
  <c r="C3301" i="21"/>
  <c r="C3307" i="21"/>
  <c r="C3313" i="21"/>
  <c r="C3260" i="21"/>
  <c r="C3268" i="21"/>
  <c r="C3275" i="21"/>
  <c r="C3282" i="21"/>
  <c r="C3290" i="21"/>
  <c r="C3296" i="21"/>
  <c r="C3302" i="21"/>
  <c r="C3308" i="21"/>
  <c r="C3314" i="21"/>
  <c r="C3261" i="21"/>
  <c r="C3269" i="21"/>
  <c r="C3276" i="21"/>
  <c r="C3284" i="21"/>
  <c r="C3291" i="21"/>
  <c r="C3297" i="21"/>
  <c r="C3303" i="21"/>
  <c r="C3309" i="21"/>
  <c r="C3633" i="21"/>
  <c r="C3639" i="21"/>
  <c r="C3645" i="21"/>
  <c r="C3651" i="21"/>
  <c r="C3657" i="21"/>
  <c r="C3663" i="21"/>
  <c r="C3669" i="21"/>
  <c r="C3675" i="21"/>
  <c r="C3681" i="21"/>
  <c r="C3687" i="21"/>
  <c r="C3635" i="21"/>
  <c r="C3642" i="21"/>
  <c r="C3649" i="21"/>
  <c r="C3656" i="21"/>
  <c r="C3664" i="21"/>
  <c r="C3671" i="21"/>
  <c r="C3678" i="21"/>
  <c r="C3685" i="21"/>
  <c r="C3636" i="21"/>
  <c r="C3643" i="21"/>
  <c r="C3650" i="21"/>
  <c r="C3658" i="21"/>
  <c r="C3665" i="21"/>
  <c r="C3672" i="21"/>
  <c r="C3679" i="21"/>
  <c r="C3686" i="21"/>
  <c r="C3637" i="21"/>
  <c r="C3644" i="21"/>
  <c r="C3652" i="21"/>
  <c r="C3659" i="21"/>
  <c r="C3666" i="21"/>
  <c r="C3673" i="21"/>
  <c r="C3680" i="21"/>
  <c r="C3688" i="21"/>
  <c r="C3631" i="21"/>
  <c r="C3638" i="21"/>
  <c r="C3646" i="21"/>
  <c r="C3653" i="21"/>
  <c r="C3660" i="21"/>
  <c r="C3667" i="21"/>
  <c r="C3674" i="21"/>
  <c r="C3682" i="21"/>
  <c r="C3689" i="21"/>
  <c r="C3632" i="21"/>
  <c r="C3640" i="21"/>
  <c r="C3647" i="21"/>
  <c r="C3654" i="21"/>
  <c r="C3661" i="21"/>
  <c r="C3668" i="21"/>
  <c r="C3676" i="21"/>
  <c r="C3683" i="21"/>
  <c r="C3690" i="21"/>
  <c r="C3648" i="21"/>
  <c r="C3655" i="21"/>
  <c r="C3662" i="21"/>
  <c r="C3670" i="21"/>
  <c r="C3634" i="21"/>
  <c r="C3677" i="21"/>
  <c r="C3641" i="21"/>
  <c r="C3684" i="21"/>
  <c r="C3485" i="21"/>
  <c r="C3495" i="21"/>
  <c r="C3501" i="21"/>
  <c r="C3507" i="21"/>
  <c r="C3513" i="21"/>
  <c r="C3519" i="21"/>
  <c r="C3525" i="21"/>
  <c r="C3531" i="21"/>
  <c r="C3537" i="21"/>
  <c r="C3543" i="21"/>
  <c r="C3486" i="21"/>
  <c r="C3496" i="21"/>
  <c r="C3502" i="21"/>
  <c r="C3508" i="21"/>
  <c r="C3514" i="21"/>
  <c r="C3520" i="21"/>
  <c r="C3526" i="21"/>
  <c r="C3532" i="21"/>
  <c r="C3538" i="21"/>
  <c r="C3544" i="21"/>
  <c r="C3492" i="21"/>
  <c r="C3490" i="21"/>
  <c r="C3487" i="21"/>
  <c r="C3497" i="21"/>
  <c r="C3503" i="21"/>
  <c r="C3509" i="21"/>
  <c r="C3515" i="21"/>
  <c r="C3521" i="21"/>
  <c r="C3527" i="21"/>
  <c r="C3533" i="21"/>
  <c r="C3539" i="21"/>
  <c r="C3493" i="21"/>
  <c r="C3489" i="21"/>
  <c r="C3505" i="21"/>
  <c r="C3517" i="21"/>
  <c r="C3529" i="21"/>
  <c r="C3541" i="21"/>
  <c r="C3494" i="21"/>
  <c r="C3506" i="21"/>
  <c r="C3518" i="21"/>
  <c r="C3530" i="21"/>
  <c r="C3542" i="21"/>
  <c r="C3482" i="21"/>
  <c r="C3498" i="21"/>
  <c r="C3510" i="21"/>
  <c r="C3522" i="21"/>
  <c r="C3534" i="21"/>
  <c r="C3483" i="21"/>
  <c r="C3499" i="21"/>
  <c r="C3511" i="21"/>
  <c r="C3523" i="21"/>
  <c r="C3535" i="21"/>
  <c r="C3484" i="21"/>
  <c r="C3500" i="21"/>
  <c r="C3512" i="21"/>
  <c r="C3524" i="21"/>
  <c r="C3536" i="21"/>
  <c r="C3491" i="21"/>
  <c r="C3488" i="21"/>
  <c r="C3504" i="21"/>
  <c r="C3516" i="21"/>
  <c r="C3528" i="21"/>
  <c r="C3540" i="21"/>
  <c r="C3545" i="21"/>
  <c r="C3551" i="21"/>
  <c r="C3557" i="21"/>
  <c r="C3563" i="21"/>
  <c r="C3546" i="21"/>
  <c r="C3552" i="21"/>
  <c r="C3558" i="21"/>
  <c r="C3567" i="21"/>
  <c r="C3565" i="21"/>
  <c r="C3547" i="21"/>
  <c r="C3553" i="21"/>
  <c r="C3559" i="21"/>
  <c r="C3568" i="21"/>
  <c r="C3564" i="21"/>
  <c r="C3556" i="21"/>
  <c r="C3566" i="21"/>
  <c r="C3548" i="21"/>
  <c r="C3560" i="21"/>
  <c r="C3549" i="21"/>
  <c r="C3561" i="21"/>
  <c r="C3550" i="21"/>
  <c r="C3562" i="21"/>
  <c r="C3554" i="21"/>
  <c r="C3569" i="21"/>
  <c r="C3555" i="21"/>
  <c r="C3570" i="21"/>
  <c r="C2789" i="21"/>
  <c r="C2795" i="21"/>
  <c r="C2801" i="21"/>
  <c r="C2807" i="21"/>
  <c r="C2813" i="21"/>
  <c r="C2819" i="21"/>
  <c r="C2790" i="21"/>
  <c r="C2796" i="21"/>
  <c r="C2802" i="21"/>
  <c r="C2808" i="21"/>
  <c r="C2814" i="21"/>
  <c r="C2820" i="21"/>
  <c r="C2791" i="21"/>
  <c r="C2797" i="21"/>
  <c r="C2803" i="21"/>
  <c r="C2809" i="21"/>
  <c r="C2815" i="21"/>
  <c r="C2821" i="21"/>
  <c r="C2786" i="21"/>
  <c r="C2792" i="21"/>
  <c r="C2798" i="21"/>
  <c r="C2804" i="21"/>
  <c r="C2810" i="21"/>
  <c r="C2816" i="21"/>
  <c r="C2822" i="21"/>
  <c r="C2787" i="21"/>
  <c r="C2793" i="21"/>
  <c r="C2799" i="21"/>
  <c r="C2805" i="21"/>
  <c r="C2811" i="21"/>
  <c r="C2817" i="21"/>
  <c r="C2823" i="21"/>
  <c r="C2788" i="21"/>
  <c r="C2794" i="21"/>
  <c r="C2800" i="21"/>
  <c r="C2806" i="21"/>
  <c r="C2812" i="21"/>
  <c r="C2818" i="21"/>
  <c r="C2824" i="21"/>
  <c r="C2532" i="21"/>
  <c r="C2533" i="21"/>
  <c r="C2540" i="21"/>
  <c r="C2546" i="21"/>
  <c r="C2552" i="21"/>
  <c r="C2558" i="21"/>
  <c r="C2564" i="21"/>
  <c r="C2536" i="21"/>
  <c r="C2534" i="21"/>
  <c r="C2541" i="21"/>
  <c r="C2547" i="21"/>
  <c r="C2553" i="21"/>
  <c r="C2559" i="21"/>
  <c r="C2565" i="21"/>
  <c r="C2529" i="21"/>
  <c r="C2535" i="21"/>
  <c r="C2542" i="21"/>
  <c r="C2548" i="21"/>
  <c r="C2554" i="21"/>
  <c r="C2560" i="21"/>
  <c r="C2566" i="21"/>
  <c r="C2531" i="21"/>
  <c r="C2538" i="21"/>
  <c r="C2544" i="21"/>
  <c r="C2550" i="21"/>
  <c r="C2545" i="21"/>
  <c r="C2561" i="21"/>
  <c r="C2549" i="21"/>
  <c r="C2562" i="21"/>
  <c r="C2530" i="21"/>
  <c r="C2551" i="21"/>
  <c r="C2563" i="21"/>
  <c r="C2537" i="21"/>
  <c r="C2555" i="21"/>
  <c r="C2567" i="21"/>
  <c r="C2539" i="21"/>
  <c r="C2556" i="21"/>
  <c r="C2543" i="21"/>
  <c r="C2557" i="21"/>
  <c r="C2083" i="21"/>
  <c r="C2090" i="21"/>
  <c r="C2096" i="21"/>
  <c r="C2102" i="21"/>
  <c r="C2108" i="21"/>
  <c r="C2114" i="21"/>
  <c r="C2120" i="21"/>
  <c r="C2126" i="21"/>
  <c r="C2132" i="21"/>
  <c r="C2138" i="21"/>
  <c r="C2084" i="21"/>
  <c r="C2091" i="21"/>
  <c r="C2097" i="21"/>
  <c r="C2103" i="21"/>
  <c r="C2109" i="21"/>
  <c r="C2115" i="21"/>
  <c r="C2121" i="21"/>
  <c r="C2127" i="21"/>
  <c r="C2133" i="21"/>
  <c r="C2139" i="21"/>
  <c r="C2088" i="21"/>
  <c r="C2085" i="21"/>
  <c r="C2092" i="21"/>
  <c r="C2098" i="21"/>
  <c r="C2104" i="21"/>
  <c r="C2110" i="21"/>
  <c r="C2116" i="21"/>
  <c r="C2122" i="21"/>
  <c r="C2128" i="21"/>
  <c r="C2134" i="21"/>
  <c r="C2086" i="21"/>
  <c r="C2093" i="21"/>
  <c r="C2099" i="21"/>
  <c r="C2105" i="21"/>
  <c r="C2111" i="21"/>
  <c r="C2117" i="21"/>
  <c r="C2123" i="21"/>
  <c r="C2129" i="21"/>
  <c r="C2135" i="21"/>
  <c r="C2081" i="21"/>
  <c r="C2087" i="21"/>
  <c r="C2094" i="21"/>
  <c r="C2100" i="21"/>
  <c r="C2106" i="21"/>
  <c r="C2112" i="21"/>
  <c r="C2118" i="21"/>
  <c r="C2124" i="21"/>
  <c r="C2130" i="21"/>
  <c r="C2136" i="21"/>
  <c r="C2082" i="21"/>
  <c r="C2089" i="21"/>
  <c r="C2095" i="21"/>
  <c r="C2101" i="21"/>
  <c r="C2107" i="21"/>
  <c r="C2113" i="21"/>
  <c r="C2119" i="21"/>
  <c r="C2125" i="21"/>
  <c r="C2131" i="21"/>
  <c r="C2137" i="21"/>
  <c r="C2971" i="21"/>
  <c r="C2977" i="21"/>
  <c r="C2983" i="21"/>
  <c r="C2987" i="21"/>
  <c r="C2972" i="21"/>
  <c r="C2978" i="21"/>
  <c r="C2984" i="21"/>
  <c r="C2967" i="21"/>
  <c r="C2973" i="21"/>
  <c r="C2979" i="21"/>
  <c r="C2974" i="21"/>
  <c r="C2985" i="21"/>
  <c r="C2992" i="21"/>
  <c r="C2998" i="21"/>
  <c r="C2975" i="21"/>
  <c r="C2986" i="21"/>
  <c r="C2993" i="21"/>
  <c r="C2976" i="21"/>
  <c r="C2988" i="21"/>
  <c r="C2994" i="21"/>
  <c r="C2968" i="21"/>
  <c r="C2980" i="21"/>
  <c r="C2989" i="21"/>
  <c r="C2995" i="21"/>
  <c r="C2969" i="21"/>
  <c r="C2981" i="21"/>
  <c r="C2990" i="21"/>
  <c r="C2996" i="21"/>
  <c r="C2970" i="21"/>
  <c r="C2982" i="21"/>
  <c r="C2991" i="21"/>
  <c r="C2997" i="21"/>
  <c r="C2231" i="21"/>
  <c r="C2237" i="21"/>
  <c r="C2244" i="21"/>
  <c r="C2250" i="21"/>
  <c r="C2256" i="21"/>
  <c r="C2262" i="21"/>
  <c r="C2268" i="21"/>
  <c r="C2274" i="21"/>
  <c r="C2280" i="21"/>
  <c r="C2288" i="21"/>
  <c r="C2232" i="21"/>
  <c r="C2239" i="21"/>
  <c r="C2245" i="21"/>
  <c r="C2251" i="21"/>
  <c r="C2257" i="21"/>
  <c r="C2263" i="21"/>
  <c r="C2269" i="21"/>
  <c r="C2275" i="21"/>
  <c r="C2281" i="21"/>
  <c r="C2289" i="21"/>
  <c r="C2286" i="21"/>
  <c r="C2233" i="21"/>
  <c r="C2240" i="21"/>
  <c r="C2246" i="21"/>
  <c r="C2252" i="21"/>
  <c r="C2258" i="21"/>
  <c r="C2264" i="21"/>
  <c r="C2270" i="21"/>
  <c r="C2276" i="21"/>
  <c r="C2282" i="21"/>
  <c r="C2290" i="21"/>
  <c r="C2234" i="21"/>
  <c r="C2241" i="21"/>
  <c r="C2247" i="21"/>
  <c r="C2253" i="21"/>
  <c r="C2259" i="21"/>
  <c r="C2265" i="21"/>
  <c r="C2271" i="21"/>
  <c r="C2277" i="21"/>
  <c r="C2283" i="21"/>
  <c r="C2291" i="21"/>
  <c r="C2235" i="21"/>
  <c r="C2242" i="21"/>
  <c r="C2248" i="21"/>
  <c r="C2254" i="21"/>
  <c r="C2260" i="21"/>
  <c r="C2266" i="21"/>
  <c r="C2272" i="21"/>
  <c r="C2278" i="21"/>
  <c r="C2284" i="21"/>
  <c r="C2292" i="21"/>
  <c r="C2287" i="21"/>
  <c r="C2238" i="21"/>
  <c r="C2236" i="21"/>
  <c r="C2243" i="21"/>
  <c r="C2249" i="21"/>
  <c r="C2255" i="21"/>
  <c r="C2261" i="21"/>
  <c r="C2267" i="21"/>
  <c r="C2273" i="21"/>
  <c r="C2279" i="21"/>
  <c r="C2285" i="21"/>
  <c r="C3086" i="21"/>
  <c r="C3092" i="21"/>
  <c r="C3098" i="21"/>
  <c r="C3104" i="21"/>
  <c r="C3110" i="21"/>
  <c r="C3116" i="21"/>
  <c r="C3122" i="21"/>
  <c r="C3128" i="21"/>
  <c r="C3134" i="21"/>
  <c r="C3087" i="21"/>
  <c r="C3093" i="21"/>
  <c r="C3099" i="21"/>
  <c r="C3105" i="21"/>
  <c r="C3111" i="21"/>
  <c r="C3117" i="21"/>
  <c r="C3123" i="21"/>
  <c r="C3129" i="21"/>
  <c r="C3135" i="21"/>
  <c r="C3088" i="21"/>
  <c r="C3094" i="21"/>
  <c r="C3100" i="21"/>
  <c r="C3106" i="21"/>
  <c r="C3112" i="21"/>
  <c r="C3118" i="21"/>
  <c r="C3124" i="21"/>
  <c r="C3130" i="21"/>
  <c r="C3136" i="21"/>
  <c r="C3089" i="21"/>
  <c r="C3095" i="21"/>
  <c r="C3101" i="21"/>
  <c r="C3107" i="21"/>
  <c r="C3113" i="21"/>
  <c r="C3119" i="21"/>
  <c r="C3125" i="21"/>
  <c r="C3131" i="21"/>
  <c r="C3090" i="21"/>
  <c r="C3096" i="21"/>
  <c r="C3102" i="21"/>
  <c r="C3108" i="21"/>
  <c r="C3114" i="21"/>
  <c r="C3120" i="21"/>
  <c r="C3126" i="21"/>
  <c r="C3132" i="21"/>
  <c r="C3115" i="21"/>
  <c r="C3121" i="21"/>
  <c r="C3091" i="21"/>
  <c r="C3127" i="21"/>
  <c r="C3097" i="21"/>
  <c r="C3133" i="21"/>
  <c r="C3103" i="21"/>
  <c r="C3109" i="21"/>
  <c r="C4013" i="21"/>
  <c r="C4019" i="21"/>
  <c r="C4025" i="21"/>
  <c r="C4031" i="21"/>
  <c r="C4037" i="21"/>
  <c r="C4043" i="21"/>
  <c r="C4049" i="21"/>
  <c r="C4055" i="21"/>
  <c r="C4061" i="21"/>
  <c r="C4067" i="21"/>
  <c r="C4014" i="21"/>
  <c r="C4020" i="21"/>
  <c r="C4026" i="21"/>
  <c r="C4032" i="21"/>
  <c r="C4038" i="21"/>
  <c r="C4044" i="21"/>
  <c r="C4050" i="21"/>
  <c r="C4056" i="21"/>
  <c r="C4062" i="21"/>
  <c r="C4068" i="21"/>
  <c r="C4015" i="21"/>
  <c r="C4021" i="21"/>
  <c r="C4027" i="21"/>
  <c r="C4033" i="21"/>
  <c r="C4039" i="21"/>
  <c r="C4045" i="21"/>
  <c r="C4051" i="21"/>
  <c r="C4057" i="21"/>
  <c r="C4063" i="21"/>
  <c r="C4069" i="21"/>
  <c r="C4016" i="21"/>
  <c r="C4022" i="21"/>
  <c r="C4028" i="21"/>
  <c r="C4034" i="21"/>
  <c r="C4040" i="21"/>
  <c r="C4046" i="21"/>
  <c r="C4052" i="21"/>
  <c r="C4058" i="21"/>
  <c r="C4064" i="21"/>
  <c r="C4070" i="21"/>
  <c r="C4017" i="21"/>
  <c r="C4023" i="21"/>
  <c r="C4029" i="21"/>
  <c r="C4035" i="21"/>
  <c r="C4041" i="21"/>
  <c r="C4047" i="21"/>
  <c r="C4053" i="21"/>
  <c r="C4059" i="21"/>
  <c r="C4065" i="21"/>
  <c r="C4071" i="21"/>
  <c r="C4036" i="21"/>
  <c r="C4042" i="21"/>
  <c r="C4012" i="21"/>
  <c r="C4048" i="21"/>
  <c r="C4018" i="21"/>
  <c r="C4054" i="21"/>
  <c r="C4024" i="21"/>
  <c r="C4060" i="21"/>
  <c r="C4030" i="21"/>
  <c r="C4066" i="21"/>
  <c r="C2607" i="21"/>
  <c r="C2613" i="21"/>
  <c r="C2620" i="21"/>
  <c r="C2626" i="21"/>
  <c r="C2632" i="21"/>
  <c r="C2638" i="21"/>
  <c r="C2644" i="21"/>
  <c r="C2608" i="21"/>
  <c r="C2615" i="21"/>
  <c r="C2621" i="21"/>
  <c r="C2627" i="21"/>
  <c r="C2633" i="21"/>
  <c r="C2639" i="21"/>
  <c r="C2609" i="21"/>
  <c r="C2616" i="21"/>
  <c r="C2622" i="21"/>
  <c r="C2628" i="21"/>
  <c r="C2634" i="21"/>
  <c r="C2640" i="21"/>
  <c r="C2610" i="21"/>
  <c r="C2617" i="21"/>
  <c r="C2623" i="21"/>
  <c r="C2629" i="21"/>
  <c r="C2635" i="21"/>
  <c r="C2641" i="21"/>
  <c r="C2611" i="21"/>
  <c r="C2618" i="21"/>
  <c r="C2624" i="21"/>
  <c r="C2630" i="21"/>
  <c r="C2636" i="21"/>
  <c r="C2642" i="21"/>
  <c r="C2614" i="21"/>
  <c r="C2612" i="21"/>
  <c r="C2619" i="21"/>
  <c r="C2625" i="21"/>
  <c r="C2631" i="21"/>
  <c r="C2637" i="21"/>
  <c r="C2643" i="21"/>
  <c r="C3433" i="21"/>
  <c r="C3439" i="21"/>
  <c r="C3445" i="21"/>
  <c r="C3451" i="21"/>
  <c r="C3457" i="21"/>
  <c r="C3463" i="21"/>
  <c r="C3469" i="21"/>
  <c r="C3475" i="21"/>
  <c r="C3481" i="21"/>
  <c r="C3434" i="21"/>
  <c r="C3440" i="21"/>
  <c r="C3446" i="21"/>
  <c r="C3452" i="21"/>
  <c r="C3458" i="21"/>
  <c r="C3464" i="21"/>
  <c r="C3470" i="21"/>
  <c r="C3476" i="21"/>
  <c r="C3435" i="21"/>
  <c r="C3441" i="21"/>
  <c r="C3447" i="21"/>
  <c r="C3453" i="21"/>
  <c r="C3459" i="21"/>
  <c r="C3465" i="21"/>
  <c r="C3471" i="21"/>
  <c r="C3477" i="21"/>
  <c r="C3436" i="21"/>
  <c r="C3448" i="21"/>
  <c r="C3460" i="21"/>
  <c r="C3472" i="21"/>
  <c r="C3437" i="21"/>
  <c r="C3449" i="21"/>
  <c r="C3461" i="21"/>
  <c r="C3473" i="21"/>
  <c r="C3438" i="21"/>
  <c r="C3450" i="21"/>
  <c r="C3462" i="21"/>
  <c r="C3474" i="21"/>
  <c r="C3442" i="21"/>
  <c r="C3454" i="21"/>
  <c r="C3466" i="21"/>
  <c r="C3478" i="21"/>
  <c r="C3443" i="21"/>
  <c r="C3455" i="21"/>
  <c r="C3467" i="21"/>
  <c r="C3479" i="21"/>
  <c r="C3444" i="21"/>
  <c r="C3456" i="21"/>
  <c r="C3468" i="21"/>
  <c r="C3480" i="21"/>
  <c r="C3976" i="21"/>
  <c r="C3982" i="21"/>
  <c r="C3988" i="21"/>
  <c r="C3994" i="21"/>
  <c r="C4000" i="21"/>
  <c r="C4006" i="21"/>
  <c r="C3977" i="21"/>
  <c r="C3983" i="21"/>
  <c r="C3989" i="21"/>
  <c r="C3995" i="21"/>
  <c r="C4001" i="21"/>
  <c r="C4007" i="21"/>
  <c r="C3978" i="21"/>
  <c r="C3984" i="21"/>
  <c r="C3990" i="21"/>
  <c r="C3996" i="21"/>
  <c r="C4002" i="21"/>
  <c r="C4008" i="21"/>
  <c r="C3979" i="21"/>
  <c r="C3985" i="21"/>
  <c r="C3991" i="21"/>
  <c r="C3997" i="21"/>
  <c r="C4003" i="21"/>
  <c r="C4009" i="21"/>
  <c r="C3980" i="21"/>
  <c r="C3986" i="21"/>
  <c r="C3992" i="21"/>
  <c r="C3998" i="21"/>
  <c r="C4004" i="21"/>
  <c r="C4010" i="21"/>
  <c r="C3975" i="21"/>
  <c r="C4011" i="21"/>
  <c r="C3981" i="21"/>
  <c r="C3987" i="21"/>
  <c r="C3993" i="21"/>
  <c r="C3999" i="21"/>
  <c r="C4005" i="21"/>
  <c r="C2752" i="21"/>
  <c r="C2758" i="21"/>
  <c r="C2764" i="21"/>
  <c r="C2770" i="21"/>
  <c r="C2776" i="21"/>
  <c r="C2782" i="21"/>
  <c r="C2753" i="21"/>
  <c r="C2759" i="21"/>
  <c r="C2765" i="21"/>
  <c r="C2771" i="21"/>
  <c r="C2777" i="21"/>
  <c r="C2783" i="21"/>
  <c r="C2754" i="21"/>
  <c r="C2760" i="21"/>
  <c r="C2766" i="21"/>
  <c r="C2772" i="21"/>
  <c r="C2778" i="21"/>
  <c r="C2784" i="21"/>
  <c r="C2755" i="21"/>
  <c r="C2761" i="21"/>
  <c r="C2767" i="21"/>
  <c r="C2773" i="21"/>
  <c r="C2779" i="21"/>
  <c r="C2785" i="21"/>
  <c r="C2756" i="21"/>
  <c r="C2762" i="21"/>
  <c r="C2768" i="21"/>
  <c r="C2774" i="21"/>
  <c r="C2780" i="21"/>
  <c r="C2757" i="21"/>
  <c r="C2763" i="21"/>
  <c r="C2769" i="21"/>
  <c r="C2775" i="21"/>
  <c r="C2781" i="21"/>
  <c r="C3573" i="21"/>
  <c r="C3579" i="21"/>
  <c r="C3585" i="21"/>
  <c r="C3591" i="21"/>
  <c r="C3597" i="21"/>
  <c r="C3603" i="21"/>
  <c r="C3609" i="21"/>
  <c r="C3572" i="21"/>
  <c r="C3580" i="21"/>
  <c r="C3587" i="21"/>
  <c r="C3594" i="21"/>
  <c r="C3601" i="21"/>
  <c r="C3608" i="21"/>
  <c r="C3615" i="21"/>
  <c r="C3621" i="21"/>
  <c r="C3627" i="21"/>
  <c r="C3574" i="21"/>
  <c r="C3581" i="21"/>
  <c r="C3588" i="21"/>
  <c r="C3595" i="21"/>
  <c r="C3602" i="21"/>
  <c r="C3610" i="21"/>
  <c r="C3616" i="21"/>
  <c r="C3622" i="21"/>
  <c r="C3628" i="21"/>
  <c r="C3575" i="21"/>
  <c r="C3582" i="21"/>
  <c r="C3589" i="21"/>
  <c r="C3596" i="21"/>
  <c r="C3604" i="21"/>
  <c r="C3611" i="21"/>
  <c r="C3617" i="21"/>
  <c r="C3623" i="21"/>
  <c r="C3629" i="21"/>
  <c r="C3576" i="21"/>
  <c r="C3583" i="21"/>
  <c r="C3590" i="21"/>
  <c r="C3598" i="21"/>
  <c r="C3605" i="21"/>
  <c r="C3612" i="21"/>
  <c r="C3618" i="21"/>
  <c r="C3624" i="21"/>
  <c r="C3630" i="21"/>
  <c r="C3571" i="21"/>
  <c r="C3593" i="21"/>
  <c r="C3614" i="21"/>
  <c r="C3577" i="21"/>
  <c r="C3599" i="21"/>
  <c r="C3619" i="21"/>
  <c r="C3578" i="21"/>
  <c r="C3600" i="21"/>
  <c r="C3620" i="21"/>
  <c r="C3584" i="21"/>
  <c r="C3606" i="21"/>
  <c r="C3625" i="21"/>
  <c r="C3586" i="21"/>
  <c r="C3607" i="21"/>
  <c r="C3626" i="21"/>
  <c r="C3592" i="21"/>
  <c r="C3613" i="21"/>
  <c r="C3197" i="21"/>
  <c r="C3203" i="21"/>
  <c r="C3209" i="21"/>
  <c r="C3215" i="21"/>
  <c r="C3221" i="21"/>
  <c r="C3227" i="21"/>
  <c r="C3198" i="21"/>
  <c r="C3204" i="21"/>
  <c r="C3210" i="21"/>
  <c r="C3216" i="21"/>
  <c r="C3222" i="21"/>
  <c r="C3199" i="21"/>
  <c r="C3205" i="21"/>
  <c r="C3211" i="21"/>
  <c r="C3217" i="21"/>
  <c r="C3223" i="21"/>
  <c r="C3194" i="21"/>
  <c r="C3200" i="21"/>
  <c r="C3206" i="21"/>
  <c r="C3212" i="21"/>
  <c r="C3218" i="21"/>
  <c r="C3224" i="21"/>
  <c r="C3195" i="21"/>
  <c r="C3201" i="21"/>
  <c r="C3207" i="21"/>
  <c r="C3213" i="21"/>
  <c r="C3219" i="21"/>
  <c r="C3225" i="21"/>
  <c r="C3196" i="21"/>
  <c r="C3202" i="21"/>
  <c r="C3208" i="21"/>
  <c r="C3214" i="21"/>
  <c r="C3220" i="21"/>
  <c r="C3226" i="21"/>
  <c r="C1628" i="21"/>
  <c r="C1634" i="21"/>
  <c r="C1635" i="21"/>
  <c r="C1636" i="21"/>
  <c r="C1629" i="21"/>
  <c r="C1637" i="21"/>
  <c r="C1633" i="21"/>
  <c r="C1632" i="21"/>
  <c r="C1638" i="21"/>
  <c r="C1639" i="21"/>
  <c r="C1640" i="21"/>
  <c r="C1631" i="21"/>
  <c r="C1630" i="21"/>
  <c r="C992" i="21"/>
  <c r="C999" i="21"/>
  <c r="C1005" i="21"/>
  <c r="C1011" i="21"/>
  <c r="C1017" i="21"/>
  <c r="C1023" i="21"/>
  <c r="C993" i="21"/>
  <c r="C1000" i="21"/>
  <c r="C1006" i="21"/>
  <c r="C1012" i="21"/>
  <c r="C1018" i="21"/>
  <c r="C1024" i="21"/>
  <c r="C996" i="21"/>
  <c r="C1004" i="21"/>
  <c r="C1014" i="21"/>
  <c r="C1022" i="21"/>
  <c r="C988" i="21"/>
  <c r="C997" i="21"/>
  <c r="C1007" i="21"/>
  <c r="C1015" i="21"/>
  <c r="C1025" i="21"/>
  <c r="C995" i="21"/>
  <c r="C989" i="21"/>
  <c r="C998" i="21"/>
  <c r="C1008" i="21"/>
  <c r="C1016" i="21"/>
  <c r="C1026" i="21"/>
  <c r="C990" i="21"/>
  <c r="C1001" i="21"/>
  <c r="C1009" i="21"/>
  <c r="C1019" i="21"/>
  <c r="C991" i="21"/>
  <c r="C1020" i="21"/>
  <c r="C1002" i="21"/>
  <c r="C994" i="21"/>
  <c r="C1021" i="21"/>
  <c r="C1003" i="21"/>
  <c r="C1010" i="21"/>
  <c r="C1013" i="21"/>
  <c r="C1787" i="21"/>
  <c r="C1769" i="21"/>
  <c r="C1775" i="21"/>
  <c r="C1782" i="21"/>
  <c r="C1789" i="21"/>
  <c r="C1795" i="21"/>
  <c r="C1801" i="21"/>
  <c r="C1806" i="21"/>
  <c r="C1812" i="21"/>
  <c r="C1818" i="21"/>
  <c r="C1824" i="21"/>
  <c r="C1773" i="21"/>
  <c r="C1781" i="21"/>
  <c r="C1790" i="21"/>
  <c r="C1797" i="21"/>
  <c r="C1810" i="21"/>
  <c r="C1817" i="21"/>
  <c r="C1825" i="21"/>
  <c r="C1774" i="21"/>
  <c r="C1783" i="21"/>
  <c r="C1791" i="21"/>
  <c r="C1798" i="21"/>
  <c r="C1804" i="21"/>
  <c r="C1811" i="21"/>
  <c r="C1819" i="21"/>
  <c r="C1826" i="21"/>
  <c r="C1772" i="21"/>
  <c r="C1785" i="21"/>
  <c r="C1796" i="21"/>
  <c r="C1807" i="21"/>
  <c r="C1816" i="21"/>
  <c r="C1777" i="21"/>
  <c r="C1788" i="21"/>
  <c r="C1802" i="21"/>
  <c r="C1814" i="21"/>
  <c r="C1778" i="21"/>
  <c r="C1792" i="21"/>
  <c r="C1803" i="21"/>
  <c r="C1815" i="21"/>
  <c r="C1779" i="21"/>
  <c r="C1793" i="21"/>
  <c r="C1805" i="21"/>
  <c r="C1820" i="21"/>
  <c r="C1776" i="21"/>
  <c r="C1780" i="21"/>
  <c r="C1794" i="21"/>
  <c r="C1808" i="21"/>
  <c r="C1821" i="21"/>
  <c r="C1784" i="21"/>
  <c r="C1822" i="21"/>
  <c r="C1786" i="21"/>
  <c r="C1823" i="21"/>
  <c r="C1799" i="21"/>
  <c r="C1800" i="21"/>
  <c r="C1771" i="21"/>
  <c r="C1770" i="21"/>
  <c r="C1809" i="21"/>
  <c r="C1813" i="21"/>
  <c r="C1096" i="21"/>
  <c r="C1103" i="21"/>
  <c r="C1099" i="21"/>
  <c r="C1097" i="21"/>
  <c r="C1104" i="21"/>
  <c r="C1110" i="21"/>
  <c r="C1116" i="21"/>
  <c r="C1122" i="21"/>
  <c r="C1128" i="21"/>
  <c r="C1134" i="21"/>
  <c r="C1140" i="21"/>
  <c r="C1146" i="21"/>
  <c r="C1092" i="21"/>
  <c r="C1098" i="21"/>
  <c r="C1105" i="21"/>
  <c r="C1111" i="21"/>
  <c r="C1117" i="21"/>
  <c r="C1123" i="21"/>
  <c r="C1129" i="21"/>
  <c r="C1135" i="21"/>
  <c r="C1141" i="21"/>
  <c r="C1147" i="21"/>
  <c r="C1101" i="21"/>
  <c r="C1112" i="21"/>
  <c r="C1120" i="21"/>
  <c r="C1130" i="21"/>
  <c r="C1138" i="21"/>
  <c r="C1148" i="21"/>
  <c r="C1102" i="21"/>
  <c r="C1113" i="21"/>
  <c r="C1121" i="21"/>
  <c r="C1131" i="21"/>
  <c r="C1139" i="21"/>
  <c r="C1149" i="21"/>
  <c r="C1093" i="21"/>
  <c r="C1106" i="21"/>
  <c r="C1114" i="21"/>
  <c r="C1124" i="21"/>
  <c r="C1132" i="21"/>
  <c r="C1142" i="21"/>
  <c r="C1094" i="21"/>
  <c r="C1107" i="21"/>
  <c r="C1115" i="21"/>
  <c r="C1125" i="21"/>
  <c r="C1133" i="21"/>
  <c r="C1143" i="21"/>
  <c r="C1119" i="21"/>
  <c r="C1145" i="21"/>
  <c r="C1100" i="21"/>
  <c r="C1095" i="21"/>
  <c r="C1126" i="21"/>
  <c r="C1127" i="21"/>
  <c r="C1108" i="21"/>
  <c r="C1136" i="21"/>
  <c r="C1109" i="21"/>
  <c r="C1137" i="21"/>
  <c r="C1118" i="21"/>
  <c r="C1144" i="21"/>
  <c r="C1917" i="21"/>
  <c r="C1923" i="21"/>
  <c r="C1930" i="21"/>
  <c r="C1936" i="21"/>
  <c r="C1943" i="21"/>
  <c r="C1949" i="21"/>
  <c r="C1955" i="21"/>
  <c r="C1961" i="21"/>
  <c r="C1967" i="21"/>
  <c r="C1941" i="21"/>
  <c r="C1920" i="21"/>
  <c r="C1928" i="21"/>
  <c r="C1935" i="21"/>
  <c r="C1944" i="21"/>
  <c r="C1951" i="21"/>
  <c r="C1958" i="21"/>
  <c r="C1965" i="21"/>
  <c r="C1921" i="21"/>
  <c r="C1929" i="21"/>
  <c r="C1937" i="21"/>
  <c r="C1945" i="21"/>
  <c r="C1952" i="21"/>
  <c r="C1959" i="21"/>
  <c r="C1966" i="21"/>
  <c r="C1925" i="21"/>
  <c r="C1934" i="21"/>
  <c r="C1947" i="21"/>
  <c r="C1957" i="21"/>
  <c r="C1969" i="21"/>
  <c r="C1926" i="21"/>
  <c r="C1938" i="21"/>
  <c r="C1948" i="21"/>
  <c r="C1960" i="21"/>
  <c r="C1970" i="21"/>
  <c r="C1931" i="21"/>
  <c r="C1946" i="21"/>
  <c r="C1963" i="21"/>
  <c r="C1924" i="21"/>
  <c r="C1932" i="21"/>
  <c r="C1950" i="21"/>
  <c r="C1964" i="21"/>
  <c r="C1918" i="21"/>
  <c r="C1933" i="21"/>
  <c r="C1953" i="21"/>
  <c r="C1968" i="21"/>
  <c r="C1919" i="21"/>
  <c r="C1939" i="21"/>
  <c r="C1954" i="21"/>
  <c r="C1927" i="21"/>
  <c r="C1940" i="21"/>
  <c r="C1942" i="21"/>
  <c r="C1956" i="21"/>
  <c r="C1922" i="21"/>
  <c r="C1962" i="21"/>
  <c r="C1212" i="21"/>
  <c r="C1208" i="21"/>
  <c r="C1216" i="21"/>
  <c r="C1222" i="21"/>
  <c r="C1228" i="21"/>
  <c r="C1235" i="21"/>
  <c r="C1241" i="21"/>
  <c r="C1247" i="21"/>
  <c r="C1253" i="21"/>
  <c r="C1259" i="21"/>
  <c r="C1209" i="21"/>
  <c r="C1217" i="21"/>
  <c r="C1223" i="21"/>
  <c r="C1229" i="21"/>
  <c r="C1236" i="21"/>
  <c r="C1242" i="21"/>
  <c r="C1248" i="21"/>
  <c r="C1254" i="21"/>
  <c r="C1230" i="21"/>
  <c r="C1210" i="21"/>
  <c r="C1218" i="21"/>
  <c r="C1224" i="21"/>
  <c r="C1231" i="21"/>
  <c r="C1237" i="21"/>
  <c r="C1243" i="21"/>
  <c r="C1249" i="21"/>
  <c r="C1255" i="21"/>
  <c r="C1215" i="21"/>
  <c r="C1221" i="21"/>
  <c r="C1234" i="21"/>
  <c r="C1246" i="21"/>
  <c r="C1258" i="21"/>
  <c r="C1211" i="21"/>
  <c r="C1225" i="21"/>
  <c r="C1238" i="21"/>
  <c r="C1250" i="21"/>
  <c r="C1213" i="21"/>
  <c r="C1226" i="21"/>
  <c r="C1239" i="21"/>
  <c r="C1251" i="21"/>
  <c r="C1214" i="21"/>
  <c r="C1227" i="21"/>
  <c r="C1240" i="21"/>
  <c r="C1252" i="21"/>
  <c r="C1220" i="21"/>
  <c r="C1257" i="21"/>
  <c r="C1233" i="21"/>
  <c r="C1232" i="21"/>
  <c r="C1244" i="21"/>
  <c r="C1245" i="21"/>
  <c r="C1219" i="21"/>
  <c r="C1256" i="21"/>
  <c r="C594" i="21"/>
  <c r="C600" i="21"/>
  <c r="C607" i="21"/>
  <c r="C614" i="21"/>
  <c r="C620" i="21"/>
  <c r="C626" i="21"/>
  <c r="C632" i="21"/>
  <c r="C638" i="21"/>
  <c r="C644" i="21"/>
  <c r="C650" i="21"/>
  <c r="C595" i="21"/>
  <c r="C608" i="21"/>
  <c r="C615" i="21"/>
  <c r="C627" i="21"/>
  <c r="C633" i="21"/>
  <c r="C645" i="21"/>
  <c r="C602" i="21"/>
  <c r="C621" i="21"/>
  <c r="C639" i="21"/>
  <c r="C651" i="21"/>
  <c r="C610" i="21"/>
  <c r="C596" i="21"/>
  <c r="C603" i="21"/>
  <c r="C609" i="21"/>
  <c r="C616" i="21"/>
  <c r="C622" i="21"/>
  <c r="C628" i="21"/>
  <c r="C634" i="21"/>
  <c r="C640" i="21"/>
  <c r="C646" i="21"/>
  <c r="C652" i="21"/>
  <c r="C597" i="21"/>
  <c r="C604" i="21"/>
  <c r="C617" i="21"/>
  <c r="C623" i="21"/>
  <c r="C629" i="21"/>
  <c r="C641" i="21"/>
  <c r="C647" i="21"/>
  <c r="C611" i="21"/>
  <c r="C635" i="21"/>
  <c r="C612" i="21"/>
  <c r="C630" i="21"/>
  <c r="C648" i="21"/>
  <c r="C601" i="21"/>
  <c r="C613" i="21"/>
  <c r="C649" i="21"/>
  <c r="C598" i="21"/>
  <c r="C636" i="21"/>
  <c r="C631" i="21"/>
  <c r="C618" i="21"/>
  <c r="C599" i="21"/>
  <c r="C619" i="21"/>
  <c r="C637" i="21"/>
  <c r="C625" i="21"/>
  <c r="C605" i="21"/>
  <c r="C624" i="21"/>
  <c r="C642" i="21"/>
  <c r="C606" i="21"/>
  <c r="C643" i="21"/>
  <c r="C1431" i="21"/>
  <c r="C1438" i="21"/>
  <c r="C1432" i="21"/>
  <c r="C1439" i="21"/>
  <c r="C1445" i="21"/>
  <c r="C1451" i="21"/>
  <c r="C1457" i="21"/>
  <c r="C1463" i="21"/>
  <c r="C1469" i="21"/>
  <c r="C1476" i="21"/>
  <c r="C1482" i="21"/>
  <c r="C1428" i="21"/>
  <c r="C1437" i="21"/>
  <c r="C1446" i="21"/>
  <c r="C1453" i="21"/>
  <c r="C1460" i="21"/>
  <c r="C1467" i="21"/>
  <c r="C1475" i="21"/>
  <c r="C1483" i="21"/>
  <c r="C1434" i="21"/>
  <c r="C1444" i="21"/>
  <c r="C1454" i="21"/>
  <c r="C1462" i="21"/>
  <c r="C1471" i="21"/>
  <c r="C1480" i="21"/>
  <c r="C1436" i="21"/>
  <c r="C1447" i="21"/>
  <c r="C1455" i="21"/>
  <c r="C1464" i="21"/>
  <c r="C1472" i="21"/>
  <c r="C1481" i="21"/>
  <c r="C1435" i="21"/>
  <c r="C1440" i="21"/>
  <c r="C1448" i="21"/>
  <c r="C1456" i="21"/>
  <c r="C1465" i="21"/>
  <c r="C1473" i="21"/>
  <c r="C1484" i="21"/>
  <c r="C1429" i="21"/>
  <c r="C1441" i="21"/>
  <c r="C1449" i="21"/>
  <c r="C1458" i="21"/>
  <c r="C1466" i="21"/>
  <c r="C1477" i="21"/>
  <c r="C1485" i="21"/>
  <c r="C1430" i="21"/>
  <c r="C1459" i="21"/>
  <c r="C1486" i="21"/>
  <c r="C1433" i="21"/>
  <c r="C1461" i="21"/>
  <c r="C1487" i="21"/>
  <c r="C1442" i="21"/>
  <c r="C1468" i="21"/>
  <c r="C1474" i="21"/>
  <c r="C1443" i="21"/>
  <c r="C1470" i="21"/>
  <c r="C1450" i="21"/>
  <c r="C1452" i="21"/>
  <c r="C1478" i="21"/>
  <c r="C1479" i="21"/>
  <c r="C957" i="21"/>
  <c r="C963" i="21"/>
  <c r="C969" i="21"/>
  <c r="C975" i="21"/>
  <c r="C981" i="21"/>
  <c r="C987" i="21"/>
  <c r="C958" i="21"/>
  <c r="C964" i="21"/>
  <c r="C970" i="21"/>
  <c r="C976" i="21"/>
  <c r="C982" i="21"/>
  <c r="C960" i="21"/>
  <c r="C968" i="21"/>
  <c r="C978" i="21"/>
  <c r="C986" i="21"/>
  <c r="C961" i="21"/>
  <c r="C971" i="21"/>
  <c r="C979" i="21"/>
  <c r="C962" i="21"/>
  <c r="C972" i="21"/>
  <c r="C980" i="21"/>
  <c r="C955" i="21"/>
  <c r="C965" i="21"/>
  <c r="C973" i="21"/>
  <c r="C983" i="21"/>
  <c r="C974" i="21"/>
  <c r="C984" i="21"/>
  <c r="C977" i="21"/>
  <c r="C956" i="21"/>
  <c r="C959" i="21"/>
  <c r="C985" i="21"/>
  <c r="C966" i="21"/>
  <c r="C967" i="21"/>
  <c r="C1974" i="21"/>
  <c r="C1981" i="21"/>
  <c r="C1987" i="21"/>
  <c r="C1993" i="21"/>
  <c r="C1999" i="21"/>
  <c r="C2005" i="21"/>
  <c r="C2011" i="21"/>
  <c r="C2017" i="21"/>
  <c r="C2023" i="21"/>
  <c r="C1972" i="21"/>
  <c r="C1973" i="21"/>
  <c r="C1982" i="21"/>
  <c r="C1989" i="21"/>
  <c r="C1996" i="21"/>
  <c r="C2003" i="21"/>
  <c r="C2010" i="21"/>
  <c r="C2018" i="21"/>
  <c r="C1975" i="21"/>
  <c r="C1983" i="21"/>
  <c r="C1990" i="21"/>
  <c r="C1997" i="21"/>
  <c r="C2004" i="21"/>
  <c r="C2012" i="21"/>
  <c r="C2019" i="21"/>
  <c r="C1978" i="21"/>
  <c r="C1984" i="21"/>
  <c r="C1994" i="21"/>
  <c r="C2006" i="21"/>
  <c r="C2015" i="21"/>
  <c r="C1971" i="21"/>
  <c r="C1985" i="21"/>
  <c r="C1995" i="21"/>
  <c r="C2007" i="21"/>
  <c r="C2016" i="21"/>
  <c r="C1976" i="21"/>
  <c r="C1986" i="21"/>
  <c r="C1998" i="21"/>
  <c r="C2008" i="21"/>
  <c r="C1992" i="21"/>
  <c r="C2014" i="21"/>
  <c r="C1977" i="21"/>
  <c r="C2000" i="21"/>
  <c r="C2020" i="21"/>
  <c r="C1979" i="21"/>
  <c r="C2001" i="21"/>
  <c r="C2021" i="21"/>
  <c r="C1980" i="21"/>
  <c r="C2002" i="21"/>
  <c r="C2022" i="21"/>
  <c r="C2009" i="21"/>
  <c r="C2013" i="21"/>
  <c r="C2024" i="21"/>
  <c r="C1988" i="21"/>
  <c r="C1991" i="21"/>
  <c r="C1335" i="21"/>
  <c r="C1342" i="21"/>
  <c r="C1348" i="21"/>
  <c r="C1354" i="21"/>
  <c r="C1360" i="21"/>
  <c r="C1366" i="21"/>
  <c r="C1372" i="21"/>
  <c r="C1378" i="21"/>
  <c r="C1384" i="21"/>
  <c r="C1337" i="21"/>
  <c r="C1345" i="21"/>
  <c r="C1352" i="21"/>
  <c r="C1359" i="21"/>
  <c r="C1367" i="21"/>
  <c r="C1374" i="21"/>
  <c r="C1381" i="21"/>
  <c r="C1388" i="21"/>
  <c r="C1334" i="21"/>
  <c r="C1344" i="21"/>
  <c r="C1353" i="21"/>
  <c r="C1362" i="21"/>
  <c r="C1370" i="21"/>
  <c r="C1379" i="21"/>
  <c r="C1387" i="21"/>
  <c r="C1336" i="21"/>
  <c r="C1346" i="21"/>
  <c r="C1355" i="21"/>
  <c r="C1363" i="21"/>
  <c r="C1371" i="21"/>
  <c r="C1380" i="21"/>
  <c r="C1389" i="21"/>
  <c r="C1338" i="21"/>
  <c r="C1347" i="21"/>
  <c r="C1356" i="21"/>
  <c r="C1364" i="21"/>
  <c r="C1373" i="21"/>
  <c r="C1382" i="21"/>
  <c r="C1339" i="21"/>
  <c r="C1349" i="21"/>
  <c r="C1357" i="21"/>
  <c r="C1365" i="21"/>
  <c r="C1375" i="21"/>
  <c r="C1383" i="21"/>
  <c r="C1351" i="21"/>
  <c r="C1377" i="21"/>
  <c r="C1358" i="21"/>
  <c r="C1385" i="21"/>
  <c r="C1341" i="21"/>
  <c r="C1361" i="21"/>
  <c r="C1386" i="21"/>
  <c r="C1340" i="21"/>
  <c r="C1368" i="21"/>
  <c r="C1343" i="21"/>
  <c r="C1350" i="21"/>
  <c r="C1369" i="21"/>
  <c r="C1376" i="21"/>
  <c r="C394" i="21"/>
  <c r="C400" i="21"/>
  <c r="C406" i="21"/>
  <c r="C412" i="21"/>
  <c r="C418" i="21"/>
  <c r="C424" i="21"/>
  <c r="C430" i="21"/>
  <c r="C436" i="21"/>
  <c r="C386" i="21"/>
  <c r="C396" i="21"/>
  <c r="C402" i="21"/>
  <c r="C408" i="21"/>
  <c r="C414" i="21"/>
  <c r="C420" i="21"/>
  <c r="C426" i="21"/>
  <c r="C432" i="21"/>
  <c r="C438" i="21"/>
  <c r="C388" i="21"/>
  <c r="C397" i="21"/>
  <c r="C403" i="21"/>
  <c r="C415" i="21"/>
  <c r="C421" i="21"/>
  <c r="C391" i="21"/>
  <c r="C409" i="21"/>
  <c r="C427" i="21"/>
  <c r="C392" i="21"/>
  <c r="C404" i="21"/>
  <c r="C416" i="21"/>
  <c r="C428" i="21"/>
  <c r="C437" i="21"/>
  <c r="C390" i="21"/>
  <c r="C393" i="21"/>
  <c r="C417" i="21"/>
  <c r="C429" i="21"/>
  <c r="C385" i="21"/>
  <c r="C405" i="21"/>
  <c r="C439" i="21"/>
  <c r="C398" i="21"/>
  <c r="C410" i="21"/>
  <c r="C422" i="21"/>
  <c r="C433" i="21"/>
  <c r="C441" i="21"/>
  <c r="C399" i="21"/>
  <c r="C411" i="21"/>
  <c r="C423" i="21"/>
  <c r="C434" i="21"/>
  <c r="C387" i="21"/>
  <c r="C413" i="21"/>
  <c r="C389" i="21"/>
  <c r="C407" i="21"/>
  <c r="C419" i="21"/>
  <c r="C435" i="21"/>
  <c r="C425" i="21"/>
  <c r="C395" i="21"/>
  <c r="C431" i="21"/>
  <c r="C401" i="21"/>
  <c r="C440" i="21"/>
  <c r="C755" i="21"/>
  <c r="C753" i="21"/>
  <c r="C760" i="21"/>
  <c r="C766" i="21"/>
  <c r="C772" i="21"/>
  <c r="C778" i="21"/>
  <c r="C784" i="21"/>
  <c r="C790" i="21"/>
  <c r="C796" i="21"/>
  <c r="C802" i="21"/>
  <c r="C754" i="21"/>
  <c r="C762" i="21"/>
  <c r="C769" i="21"/>
  <c r="C776" i="21"/>
  <c r="C783" i="21"/>
  <c r="C791" i="21"/>
  <c r="C798" i="21"/>
  <c r="C805" i="21"/>
  <c r="C748" i="21"/>
  <c r="C756" i="21"/>
  <c r="C763" i="21"/>
  <c r="C770" i="21"/>
  <c r="C777" i="21"/>
  <c r="C785" i="21"/>
  <c r="C792" i="21"/>
  <c r="C799" i="21"/>
  <c r="C806" i="21"/>
  <c r="C749" i="21"/>
  <c r="C757" i="21"/>
  <c r="C764" i="21"/>
  <c r="C771" i="21"/>
  <c r="C779" i="21"/>
  <c r="C786" i="21"/>
  <c r="C793" i="21"/>
  <c r="C800" i="21"/>
  <c r="C750" i="21"/>
  <c r="C758" i="21"/>
  <c r="C765" i="21"/>
  <c r="C773" i="21"/>
  <c r="C780" i="21"/>
  <c r="C787" i="21"/>
  <c r="C794" i="21"/>
  <c r="C801" i="21"/>
  <c r="C761" i="21"/>
  <c r="C782" i="21"/>
  <c r="C804" i="21"/>
  <c r="C768" i="21"/>
  <c r="C789" i="21"/>
  <c r="C767" i="21"/>
  <c r="C788" i="21"/>
  <c r="C751" i="21"/>
  <c r="C774" i="21"/>
  <c r="C795" i="21"/>
  <c r="C781" i="21"/>
  <c r="C752" i="21"/>
  <c r="C775" i="21"/>
  <c r="C797" i="21"/>
  <c r="C759" i="21"/>
  <c r="C803" i="21"/>
  <c r="C1570" i="21"/>
  <c r="C1576" i="21"/>
  <c r="C1582" i="21"/>
  <c r="C1588" i="21"/>
  <c r="C1594" i="21"/>
  <c r="C1600" i="21"/>
  <c r="C1606" i="21"/>
  <c r="C1612" i="21"/>
  <c r="C1572" i="21"/>
  <c r="C1579" i="21"/>
  <c r="C1586" i="21"/>
  <c r="C1593" i="21"/>
  <c r="C1601" i="21"/>
  <c r="C1608" i="21"/>
  <c r="C1615" i="21"/>
  <c r="C1621" i="21"/>
  <c r="C1627" i="21"/>
  <c r="C1573" i="21"/>
  <c r="C1580" i="21"/>
  <c r="C1587" i="21"/>
  <c r="C1595" i="21"/>
  <c r="C1602" i="21"/>
  <c r="C1609" i="21"/>
  <c r="C1616" i="21"/>
  <c r="C1622" i="21"/>
  <c r="C1575" i="21"/>
  <c r="C1585" i="21"/>
  <c r="C1597" i="21"/>
  <c r="C1607" i="21"/>
  <c r="C1618" i="21"/>
  <c r="C1626" i="21"/>
  <c r="C1577" i="21"/>
  <c r="C1590" i="21"/>
  <c r="C1603" i="21"/>
  <c r="C1614" i="21"/>
  <c r="C1625" i="21"/>
  <c r="C1578" i="21"/>
  <c r="C1591" i="21"/>
  <c r="C1604" i="21"/>
  <c r="C1617" i="21"/>
  <c r="C1581" i="21"/>
  <c r="C1592" i="21"/>
  <c r="C1605" i="21"/>
  <c r="C1619" i="21"/>
  <c r="C1583" i="21"/>
  <c r="C1596" i="21"/>
  <c r="C1610" i="21"/>
  <c r="C1620" i="21"/>
  <c r="C1571" i="21"/>
  <c r="C1611" i="21"/>
  <c r="C1574" i="21"/>
  <c r="C1613" i="21"/>
  <c r="C1584" i="21"/>
  <c r="C1623" i="21"/>
  <c r="C1589" i="21"/>
  <c r="C1624" i="21"/>
  <c r="C1598" i="21"/>
  <c r="C1599" i="21"/>
  <c r="C504" i="21"/>
  <c r="C501" i="21"/>
  <c r="C508" i="21"/>
  <c r="C514" i="21"/>
  <c r="C520" i="21"/>
  <c r="C526" i="21"/>
  <c r="C532" i="21"/>
  <c r="C538" i="21"/>
  <c r="C544" i="21"/>
  <c r="C550" i="21"/>
  <c r="C502" i="21"/>
  <c r="C509" i="21"/>
  <c r="C521" i="21"/>
  <c r="C533" i="21"/>
  <c r="C539" i="21"/>
  <c r="C515" i="21"/>
  <c r="C527" i="21"/>
  <c r="C545" i="21"/>
  <c r="C503" i="21"/>
  <c r="C510" i="21"/>
  <c r="C516" i="21"/>
  <c r="C522" i="21"/>
  <c r="C528" i="21"/>
  <c r="C534" i="21"/>
  <c r="C540" i="21"/>
  <c r="C546" i="21"/>
  <c r="C552" i="21"/>
  <c r="C498" i="21"/>
  <c r="C505" i="21"/>
  <c r="C517" i="21"/>
  <c r="C529" i="21"/>
  <c r="C535" i="21"/>
  <c r="C547" i="21"/>
  <c r="C553" i="21"/>
  <c r="C511" i="21"/>
  <c r="C523" i="21"/>
  <c r="C541" i="21"/>
  <c r="C499" i="21"/>
  <c r="C518" i="21"/>
  <c r="C536" i="21"/>
  <c r="C551" i="21"/>
  <c r="C500" i="21"/>
  <c r="C537" i="21"/>
  <c r="C554" i="21"/>
  <c r="C506" i="21"/>
  <c r="C519" i="21"/>
  <c r="C507" i="21"/>
  <c r="C525" i="21"/>
  <c r="C543" i="21"/>
  <c r="C549" i="21"/>
  <c r="C512" i="21"/>
  <c r="C530" i="21"/>
  <c r="C548" i="21"/>
  <c r="C513" i="21"/>
  <c r="C531" i="21"/>
  <c r="C542" i="21"/>
  <c r="C524" i="21"/>
  <c r="C557" i="21"/>
  <c r="C564" i="21"/>
  <c r="C570" i="21"/>
  <c r="C576" i="21"/>
  <c r="C582" i="21"/>
  <c r="C588" i="21"/>
  <c r="C558" i="21"/>
  <c r="C565" i="21"/>
  <c r="C577" i="21"/>
  <c r="C583" i="21"/>
  <c r="C571" i="21"/>
  <c r="C589" i="21"/>
  <c r="C559" i="21"/>
  <c r="C566" i="21"/>
  <c r="C572" i="21"/>
  <c r="C578" i="21"/>
  <c r="C584" i="21"/>
  <c r="C590" i="21"/>
  <c r="C560" i="21"/>
  <c r="C567" i="21"/>
  <c r="C579" i="21"/>
  <c r="C585" i="21"/>
  <c r="C562" i="21"/>
  <c r="C573" i="21"/>
  <c r="C591" i="21"/>
  <c r="C568" i="21"/>
  <c r="C586" i="21"/>
  <c r="C569" i="21"/>
  <c r="C555" i="21"/>
  <c r="C592" i="21"/>
  <c r="C587" i="21"/>
  <c r="C574" i="21"/>
  <c r="C556" i="21"/>
  <c r="C575" i="21"/>
  <c r="C593" i="21"/>
  <c r="C581" i="21"/>
  <c r="C561" i="21"/>
  <c r="C580" i="21"/>
  <c r="C563" i="21"/>
  <c r="C1715" i="21"/>
  <c r="C1721" i="21"/>
  <c r="C1728" i="21"/>
  <c r="C1734" i="21"/>
  <c r="C1740" i="21"/>
  <c r="C1746" i="21"/>
  <c r="C1752" i="21"/>
  <c r="C1758" i="21"/>
  <c r="C1764" i="21"/>
  <c r="C1717" i="21"/>
  <c r="C1725" i="21"/>
  <c r="C1732" i="21"/>
  <c r="C1739" i="21"/>
  <c r="C1747" i="21"/>
  <c r="C1754" i="21"/>
  <c r="C1761" i="21"/>
  <c r="C1768" i="21"/>
  <c r="C1718" i="21"/>
  <c r="C1726" i="21"/>
  <c r="C1733" i="21"/>
  <c r="C1741" i="21"/>
  <c r="C1748" i="21"/>
  <c r="C1755" i="21"/>
  <c r="C1762" i="21"/>
  <c r="C1724" i="21"/>
  <c r="C1736" i="21"/>
  <c r="C1745" i="21"/>
  <c r="C1757" i="21"/>
  <c r="C1767" i="21"/>
  <c r="C1723" i="21"/>
  <c r="C1737" i="21"/>
  <c r="C1750" i="21"/>
  <c r="C1763" i="21"/>
  <c r="C1727" i="21"/>
  <c r="C1738" i="21"/>
  <c r="C1751" i="21"/>
  <c r="C1765" i="21"/>
  <c r="C1722" i="21"/>
  <c r="C1729" i="21"/>
  <c r="C1742" i="21"/>
  <c r="C1753" i="21"/>
  <c r="C1766" i="21"/>
  <c r="C1716" i="21"/>
  <c r="C1730" i="21"/>
  <c r="C1743" i="21"/>
  <c r="C1756" i="21"/>
  <c r="C1731" i="21"/>
  <c r="C1735" i="21"/>
  <c r="C1744" i="21"/>
  <c r="C1749" i="21"/>
  <c r="C1719" i="21"/>
  <c r="C1720" i="21"/>
  <c r="C1759" i="21"/>
  <c r="C1760" i="21"/>
  <c r="C696" i="21"/>
  <c r="C702" i="21"/>
  <c r="C708" i="21"/>
  <c r="C714" i="21"/>
  <c r="C720" i="21"/>
  <c r="C726" i="21"/>
  <c r="C732" i="21"/>
  <c r="C738" i="21"/>
  <c r="C744" i="21"/>
  <c r="C693" i="21"/>
  <c r="C700" i="21"/>
  <c r="C707" i="21"/>
  <c r="C715" i="21"/>
  <c r="C722" i="21"/>
  <c r="C729" i="21"/>
  <c r="C736" i="21"/>
  <c r="C743" i="21"/>
  <c r="C701" i="21"/>
  <c r="C709" i="21"/>
  <c r="C723" i="21"/>
  <c r="C730" i="21"/>
  <c r="C745" i="21"/>
  <c r="C694" i="21"/>
  <c r="C716" i="21"/>
  <c r="C737" i="21"/>
  <c r="C695" i="21"/>
  <c r="C703" i="21"/>
  <c r="C710" i="21"/>
  <c r="C717" i="21"/>
  <c r="C724" i="21"/>
  <c r="C731" i="21"/>
  <c r="C739" i="21"/>
  <c r="C746" i="21"/>
  <c r="C697" i="21"/>
  <c r="C704" i="21"/>
  <c r="C711" i="21"/>
  <c r="C718" i="21"/>
  <c r="C725" i="21"/>
  <c r="C733" i="21"/>
  <c r="C740" i="21"/>
  <c r="C747" i="21"/>
  <c r="C699" i="21"/>
  <c r="C721" i="21"/>
  <c r="C742" i="21"/>
  <c r="C728" i="21"/>
  <c r="C705" i="21"/>
  <c r="C727" i="21"/>
  <c r="C706" i="21"/>
  <c r="C691" i="21"/>
  <c r="C712" i="21"/>
  <c r="C734" i="21"/>
  <c r="C692" i="21"/>
  <c r="C713" i="21"/>
  <c r="C735" i="21"/>
  <c r="C698" i="21"/>
  <c r="C719" i="21"/>
  <c r="C741" i="21"/>
  <c r="C1644" i="21"/>
  <c r="C1650" i="21"/>
  <c r="C1656" i="21"/>
  <c r="C1662" i="21"/>
  <c r="C1668" i="21"/>
  <c r="C1674" i="21"/>
  <c r="C1643" i="21"/>
  <c r="C1651" i="21"/>
  <c r="C1658" i="21"/>
  <c r="C1665" i="21"/>
  <c r="C1672" i="21"/>
  <c r="C1645" i="21"/>
  <c r="C1652" i="21"/>
  <c r="C1659" i="21"/>
  <c r="C1666" i="21"/>
  <c r="C1673" i="21"/>
  <c r="C1642" i="21"/>
  <c r="C1654" i="21"/>
  <c r="C1664" i="21"/>
  <c r="C1676" i="21"/>
  <c r="C1647" i="21"/>
  <c r="C1660" i="21"/>
  <c r="C1671" i="21"/>
  <c r="C1648" i="21"/>
  <c r="C1661" i="21"/>
  <c r="C1675" i="21"/>
  <c r="C1649" i="21"/>
  <c r="C1663" i="21"/>
  <c r="C1653" i="21"/>
  <c r="C1667" i="21"/>
  <c r="C1669" i="21"/>
  <c r="C1670" i="21"/>
  <c r="C1641" i="21"/>
  <c r="C1646" i="21"/>
  <c r="C1655" i="21"/>
  <c r="C1657" i="21"/>
  <c r="C2025" i="21"/>
  <c r="C2026" i="21"/>
  <c r="C2027" i="21"/>
  <c r="C2034" i="21"/>
  <c r="C2040" i="21"/>
  <c r="C2046" i="21"/>
  <c r="C2052" i="21"/>
  <c r="C2058" i="21"/>
  <c r="C2028" i="21"/>
  <c r="C2035" i="21"/>
  <c r="C2041" i="21"/>
  <c r="C2047" i="21"/>
  <c r="C2053" i="21"/>
  <c r="C2059" i="21"/>
  <c r="C2065" i="21"/>
  <c r="C2071" i="21"/>
  <c r="C2077" i="21"/>
  <c r="C2029" i="21"/>
  <c r="C2036" i="21"/>
  <c r="C2042" i="21"/>
  <c r="C2048" i="21"/>
  <c r="C2054" i="21"/>
  <c r="C2060" i="21"/>
  <c r="C2032" i="21"/>
  <c r="C2030" i="21"/>
  <c r="C2037" i="21"/>
  <c r="C2043" i="21"/>
  <c r="C2049" i="21"/>
  <c r="C2055" i="21"/>
  <c r="C2061" i="21"/>
  <c r="C2033" i="21"/>
  <c r="C2051" i="21"/>
  <c r="C2066" i="21"/>
  <c r="C2073" i="21"/>
  <c r="C2080" i="21"/>
  <c r="C2038" i="21"/>
  <c r="C2056" i="21"/>
  <c r="C2067" i="21"/>
  <c r="C2074" i="21"/>
  <c r="C2039" i="21"/>
  <c r="C2057" i="21"/>
  <c r="C2068" i="21"/>
  <c r="C2075" i="21"/>
  <c r="C2044" i="21"/>
  <c r="C2062" i="21"/>
  <c r="C2069" i="21"/>
  <c r="C2076" i="21"/>
  <c r="C2045" i="21"/>
  <c r="C2078" i="21"/>
  <c r="C2050" i="21"/>
  <c r="C2079" i="21"/>
  <c r="C2063" i="21"/>
  <c r="C2064" i="21"/>
  <c r="C2070" i="21"/>
  <c r="C2072" i="21"/>
  <c r="C2031" i="21"/>
  <c r="C1302" i="21"/>
  <c r="C1309" i="21"/>
  <c r="C1315" i="21"/>
  <c r="C1321" i="21"/>
  <c r="C1327" i="21"/>
  <c r="C1328" i="21"/>
  <c r="C1300" i="21"/>
  <c r="C1308" i="21"/>
  <c r="C1316" i="21"/>
  <c r="C1323" i="21"/>
  <c r="C1331" i="21"/>
  <c r="C1303" i="21"/>
  <c r="C1312" i="21"/>
  <c r="C1320" i="21"/>
  <c r="C1330" i="21"/>
  <c r="C1304" i="21"/>
  <c r="C1313" i="21"/>
  <c r="C1322" i="21"/>
  <c r="C1332" i="21"/>
  <c r="C1305" i="21"/>
  <c r="C1306" i="21"/>
  <c r="C1314" i="21"/>
  <c r="C1324" i="21"/>
  <c r="C1333" i="21"/>
  <c r="C1298" i="21"/>
  <c r="C1307" i="21"/>
  <c r="C1317" i="21"/>
  <c r="C1325" i="21"/>
  <c r="C1311" i="21"/>
  <c r="C1318" i="21"/>
  <c r="C1319" i="21"/>
  <c r="C1299" i="21"/>
  <c r="C1326" i="21"/>
  <c r="C1301" i="21"/>
  <c r="C1329" i="21"/>
  <c r="C1310" i="21"/>
  <c r="C1261" i="21"/>
  <c r="C1268" i="21"/>
  <c r="C1274" i="21"/>
  <c r="C1280" i="21"/>
  <c r="C1286" i="21"/>
  <c r="C1292" i="21"/>
  <c r="C1265" i="21"/>
  <c r="C1273" i="21"/>
  <c r="C1281" i="21"/>
  <c r="C1288" i="21"/>
  <c r="C1295" i="21"/>
  <c r="C1266" i="21"/>
  <c r="C1276" i="21"/>
  <c r="C1284" i="21"/>
  <c r="C1293" i="21"/>
  <c r="C1267" i="21"/>
  <c r="C1269" i="21"/>
  <c r="C1277" i="21"/>
  <c r="C1285" i="21"/>
  <c r="C1294" i="21"/>
  <c r="C1260" i="21"/>
  <c r="C1270" i="21"/>
  <c r="C1278" i="21"/>
  <c r="C1287" i="21"/>
  <c r="C1296" i="21"/>
  <c r="C1262" i="21"/>
  <c r="C1271" i="21"/>
  <c r="C1279" i="21"/>
  <c r="C1289" i="21"/>
  <c r="C1275" i="21"/>
  <c r="C1282" i="21"/>
  <c r="C1283" i="21"/>
  <c r="C1263" i="21"/>
  <c r="C1290" i="21"/>
  <c r="C1264" i="21"/>
  <c r="C1272" i="21"/>
  <c r="C1291" i="21"/>
  <c r="C1297" i="21"/>
  <c r="C857" i="21"/>
  <c r="C809" i="21"/>
  <c r="C816" i="21"/>
  <c r="C822" i="21"/>
  <c r="C828" i="21"/>
  <c r="C834" i="21"/>
  <c r="C840" i="21"/>
  <c r="C846" i="21"/>
  <c r="C852" i="21"/>
  <c r="C859" i="21"/>
  <c r="C812" i="21"/>
  <c r="C820" i="21"/>
  <c r="C827" i="21"/>
  <c r="C835" i="21"/>
  <c r="C842" i="21"/>
  <c r="C849" i="21"/>
  <c r="C856" i="21"/>
  <c r="C814" i="21"/>
  <c r="C813" i="21"/>
  <c r="C821" i="21"/>
  <c r="C829" i="21"/>
  <c r="C836" i="21"/>
  <c r="C843" i="21"/>
  <c r="C850" i="21"/>
  <c r="C858" i="21"/>
  <c r="C807" i="21"/>
  <c r="C815" i="21"/>
  <c r="C823" i="21"/>
  <c r="C830" i="21"/>
  <c r="C837" i="21"/>
  <c r="C844" i="21"/>
  <c r="C851" i="21"/>
  <c r="C860" i="21"/>
  <c r="C808" i="21"/>
  <c r="C817" i="21"/>
  <c r="C824" i="21"/>
  <c r="C831" i="21"/>
  <c r="C838" i="21"/>
  <c r="C845" i="21"/>
  <c r="C853" i="21"/>
  <c r="C861" i="21"/>
  <c r="C818" i="21"/>
  <c r="C839" i="21"/>
  <c r="C862" i="21"/>
  <c r="C825" i="21"/>
  <c r="C819" i="21"/>
  <c r="C841" i="21"/>
  <c r="C847" i="21"/>
  <c r="C826" i="21"/>
  <c r="C848" i="21"/>
  <c r="C810" i="21"/>
  <c r="C832" i="21"/>
  <c r="C854" i="21"/>
  <c r="C811" i="21"/>
  <c r="C833" i="21"/>
  <c r="C855" i="21"/>
  <c r="C1391" i="21"/>
  <c r="C1398" i="21"/>
  <c r="C1404" i="21"/>
  <c r="C1410" i="21"/>
  <c r="C1416" i="21"/>
  <c r="C1422" i="21"/>
  <c r="C1393" i="21"/>
  <c r="C1401" i="21"/>
  <c r="C1408" i="21"/>
  <c r="C1415" i="21"/>
  <c r="C1423" i="21"/>
  <c r="C1392" i="21"/>
  <c r="C1402" i="21"/>
  <c r="C1411" i="21"/>
  <c r="C1419" i="21"/>
  <c r="C1427" i="21"/>
  <c r="C1394" i="21"/>
  <c r="C1403" i="21"/>
  <c r="C1412" i="21"/>
  <c r="C1420" i="21"/>
  <c r="C1395" i="21"/>
  <c r="C1405" i="21"/>
  <c r="C1413" i="21"/>
  <c r="C1421" i="21"/>
  <c r="C1396" i="21"/>
  <c r="C1406" i="21"/>
  <c r="C1414" i="21"/>
  <c r="C1424" i="21"/>
  <c r="C1397" i="21"/>
  <c r="C1417" i="21"/>
  <c r="C1390" i="21"/>
  <c r="C1418" i="21"/>
  <c r="C1399" i="21"/>
  <c r="C1425" i="21"/>
  <c r="C1400" i="21"/>
  <c r="C1426" i="21"/>
  <c r="C1407" i="21"/>
  <c r="C1409" i="21"/>
  <c r="C922" i="21"/>
  <c r="C928" i="21"/>
  <c r="C934" i="21"/>
  <c r="C940" i="21"/>
  <c r="C946" i="21"/>
  <c r="C952" i="21"/>
  <c r="C917" i="21"/>
  <c r="C923" i="21"/>
  <c r="C929" i="21"/>
  <c r="C935" i="21"/>
  <c r="C941" i="21"/>
  <c r="C947" i="21"/>
  <c r="C953" i="21"/>
  <c r="C925" i="21"/>
  <c r="C933" i="21"/>
  <c r="C943" i="21"/>
  <c r="C951" i="21"/>
  <c r="C918" i="21"/>
  <c r="C926" i="21"/>
  <c r="C936" i="21"/>
  <c r="C944" i="21"/>
  <c r="C954" i="21"/>
  <c r="C919" i="21"/>
  <c r="C927" i="21"/>
  <c r="C937" i="21"/>
  <c r="C945" i="21"/>
  <c r="C920" i="21"/>
  <c r="C930" i="21"/>
  <c r="C938" i="21"/>
  <c r="C948" i="21"/>
  <c r="C931" i="21"/>
  <c r="C939" i="21"/>
  <c r="C932" i="21"/>
  <c r="C942" i="21"/>
  <c r="C921" i="21"/>
  <c r="C949" i="21"/>
  <c r="C924" i="21"/>
  <c r="C950" i="21"/>
  <c r="C1677" i="21"/>
  <c r="C1683" i="21"/>
  <c r="C1690" i="21"/>
  <c r="C1696" i="21"/>
  <c r="C1702" i="21"/>
  <c r="C1708" i="21"/>
  <c r="C1714" i="21"/>
  <c r="C1682" i="21"/>
  <c r="C1691" i="21"/>
  <c r="C1698" i="21"/>
  <c r="C1705" i="21"/>
  <c r="C1712" i="21"/>
  <c r="C1684" i="21"/>
  <c r="C1685" i="21"/>
  <c r="C1692" i="21"/>
  <c r="C1699" i="21"/>
  <c r="C1706" i="21"/>
  <c r="C1713" i="21"/>
  <c r="C1687" i="21"/>
  <c r="C1697" i="21"/>
  <c r="C1709" i="21"/>
  <c r="C1681" i="21"/>
  <c r="C1695" i="21"/>
  <c r="C1710" i="21"/>
  <c r="C1686" i="21"/>
  <c r="C1700" i="21"/>
  <c r="C1711" i="21"/>
  <c r="C1688" i="21"/>
  <c r="C1701" i="21"/>
  <c r="C1678" i="21"/>
  <c r="C1689" i="21"/>
  <c r="C1703" i="21"/>
  <c r="C1679" i="21"/>
  <c r="C1680" i="21"/>
  <c r="C1693" i="21"/>
  <c r="C1694" i="21"/>
  <c r="C1707" i="21"/>
  <c r="C1704" i="21"/>
  <c r="C1536" i="21"/>
  <c r="C1542" i="21"/>
  <c r="C1548" i="21"/>
  <c r="C1554" i="21"/>
  <c r="C1560" i="21"/>
  <c r="C1566" i="21"/>
  <c r="C1537" i="21"/>
  <c r="C1543" i="21"/>
  <c r="C1549" i="21"/>
  <c r="C1555" i="21"/>
  <c r="C1561" i="21"/>
  <c r="C1567" i="21"/>
  <c r="C1538" i="21"/>
  <c r="C1546" i="21"/>
  <c r="C1556" i="21"/>
  <c r="C1564" i="21"/>
  <c r="C1539" i="21"/>
  <c r="C1550" i="21"/>
  <c r="C1559" i="21"/>
  <c r="C1540" i="21"/>
  <c r="C1551" i="21"/>
  <c r="C1562" i="21"/>
  <c r="C1541" i="21"/>
  <c r="C1552" i="21"/>
  <c r="C1563" i="21"/>
  <c r="C1533" i="21"/>
  <c r="C1544" i="21"/>
  <c r="C1553" i="21"/>
  <c r="C1565" i="21"/>
  <c r="C1534" i="21"/>
  <c r="C1568" i="21"/>
  <c r="C1535" i="21"/>
  <c r="C1569" i="21"/>
  <c r="C1545" i="21"/>
  <c r="C1547" i="21"/>
  <c r="C1558" i="21"/>
  <c r="C1557" i="21"/>
  <c r="C865" i="21"/>
  <c r="C872" i="21"/>
  <c r="C878" i="21"/>
  <c r="C884" i="21"/>
  <c r="C890" i="21"/>
  <c r="C896" i="21"/>
  <c r="C907" i="21"/>
  <c r="C913" i="21"/>
  <c r="C866" i="21"/>
  <c r="C873" i="21"/>
  <c r="C879" i="21"/>
  <c r="C885" i="21"/>
  <c r="C891" i="21"/>
  <c r="C897" i="21"/>
  <c r="C902" i="21"/>
  <c r="C908" i="21"/>
  <c r="C914" i="21"/>
  <c r="C868" i="21"/>
  <c r="C877" i="21"/>
  <c r="C887" i="21"/>
  <c r="C895" i="21"/>
  <c r="C904" i="21"/>
  <c r="C912" i="21"/>
  <c r="C869" i="21"/>
  <c r="C880" i="21"/>
  <c r="C888" i="21"/>
  <c r="C898" i="21"/>
  <c r="C905" i="21"/>
  <c r="C915" i="21"/>
  <c r="C870" i="21"/>
  <c r="C871" i="21"/>
  <c r="C881" i="21"/>
  <c r="C889" i="21"/>
  <c r="C899" i="21"/>
  <c r="C906" i="21"/>
  <c r="C916" i="21"/>
  <c r="C863" i="21"/>
  <c r="C874" i="21"/>
  <c r="C882" i="21"/>
  <c r="C892" i="21"/>
  <c r="C900" i="21"/>
  <c r="C909" i="21"/>
  <c r="C864" i="21"/>
  <c r="C893" i="21"/>
  <c r="C875" i="21"/>
  <c r="C867" i="21"/>
  <c r="C894" i="21"/>
  <c r="C901" i="21"/>
  <c r="C876" i="21"/>
  <c r="C903" i="21"/>
  <c r="C883" i="21"/>
  <c r="C910" i="21"/>
  <c r="C886" i="21"/>
  <c r="C911" i="21"/>
  <c r="C1154" i="21"/>
  <c r="C1160" i="21"/>
  <c r="C1166" i="21"/>
  <c r="C1172" i="21"/>
  <c r="C1178" i="21"/>
  <c r="C1184" i="21"/>
  <c r="C1190" i="21"/>
  <c r="C1196" i="21"/>
  <c r="C1203" i="21"/>
  <c r="C1202" i="21"/>
  <c r="C1155" i="21"/>
  <c r="C1161" i="21"/>
  <c r="C1167" i="21"/>
  <c r="C1173" i="21"/>
  <c r="C1179" i="21"/>
  <c r="C1185" i="21"/>
  <c r="C1191" i="21"/>
  <c r="C1197" i="21"/>
  <c r="C1204" i="21"/>
  <c r="C1150" i="21"/>
  <c r="C1156" i="21"/>
  <c r="C1162" i="21"/>
  <c r="C1168" i="21"/>
  <c r="C1174" i="21"/>
  <c r="C1180" i="21"/>
  <c r="C1186" i="21"/>
  <c r="C1192" i="21"/>
  <c r="C1198" i="21"/>
  <c r="C1205" i="21"/>
  <c r="C1159" i="21"/>
  <c r="C1171" i="21"/>
  <c r="C1183" i="21"/>
  <c r="C1195" i="21"/>
  <c r="C1151" i="21"/>
  <c r="C1163" i="21"/>
  <c r="C1175" i="21"/>
  <c r="C1187" i="21"/>
  <c r="C1199" i="21"/>
  <c r="C1152" i="21"/>
  <c r="C1164" i="21"/>
  <c r="C1176" i="21"/>
  <c r="C1188" i="21"/>
  <c r="C1200" i="21"/>
  <c r="C1153" i="21"/>
  <c r="C1165" i="21"/>
  <c r="C1177" i="21"/>
  <c r="C1189" i="21"/>
  <c r="C1201" i="21"/>
  <c r="C1182" i="21"/>
  <c r="C1158" i="21"/>
  <c r="C1157" i="21"/>
  <c r="C1193" i="21"/>
  <c r="C1194" i="21"/>
  <c r="C1169" i="21"/>
  <c r="C1206" i="21"/>
  <c r="C1170" i="21"/>
  <c r="C1207" i="21"/>
  <c r="C1181" i="21"/>
  <c r="C460" i="21"/>
  <c r="C462" i="21"/>
  <c r="C445" i="21"/>
  <c r="C451" i="21"/>
  <c r="C457" i="21"/>
  <c r="C467" i="21"/>
  <c r="C473" i="21"/>
  <c r="C479" i="21"/>
  <c r="C485" i="21"/>
  <c r="C491" i="21"/>
  <c r="C497" i="21"/>
  <c r="C447" i="21"/>
  <c r="C453" i="21"/>
  <c r="C463" i="21"/>
  <c r="C469" i="21"/>
  <c r="C475" i="21"/>
  <c r="C481" i="21"/>
  <c r="C487" i="21"/>
  <c r="C493" i="21"/>
  <c r="C461" i="21"/>
  <c r="C442" i="21"/>
  <c r="C454" i="21"/>
  <c r="C464" i="21"/>
  <c r="C476" i="21"/>
  <c r="C482" i="21"/>
  <c r="C494" i="21"/>
  <c r="C459" i="21"/>
  <c r="C448" i="21"/>
  <c r="C470" i="21"/>
  <c r="C488" i="21"/>
  <c r="C450" i="21"/>
  <c r="C466" i="21"/>
  <c r="C478" i="21"/>
  <c r="C490" i="21"/>
  <c r="C468" i="21"/>
  <c r="C480" i="21"/>
  <c r="C452" i="21"/>
  <c r="C492" i="21"/>
  <c r="C444" i="21"/>
  <c r="C456" i="21"/>
  <c r="C472" i="21"/>
  <c r="C484" i="21"/>
  <c r="C496" i="21"/>
  <c r="C465" i="21"/>
  <c r="C446" i="21"/>
  <c r="C458" i="21"/>
  <c r="C474" i="21"/>
  <c r="C486" i="21"/>
  <c r="C449" i="21"/>
  <c r="C477" i="21"/>
  <c r="C495" i="21"/>
  <c r="C443" i="21"/>
  <c r="C455" i="21"/>
  <c r="C471" i="21"/>
  <c r="C483" i="21"/>
  <c r="C489" i="21"/>
  <c r="C1866" i="21"/>
  <c r="C1873" i="21"/>
  <c r="C1879" i="21"/>
  <c r="C1885" i="21"/>
  <c r="C1891" i="21"/>
  <c r="C1897" i="21"/>
  <c r="C1903" i="21"/>
  <c r="C1909" i="21"/>
  <c r="C1915" i="21"/>
  <c r="C1865" i="21"/>
  <c r="C1874" i="21"/>
  <c r="C1881" i="21"/>
  <c r="C1888" i="21"/>
  <c r="C1895" i="21"/>
  <c r="C1902" i="21"/>
  <c r="C1910" i="21"/>
  <c r="C1867" i="21"/>
  <c r="C1875" i="21"/>
  <c r="C1882" i="21"/>
  <c r="C1889" i="21"/>
  <c r="C1896" i="21"/>
  <c r="C1904" i="21"/>
  <c r="C1911" i="21"/>
  <c r="C1870" i="21"/>
  <c r="C1872" i="21"/>
  <c r="C1884" i="21"/>
  <c r="C1894" i="21"/>
  <c r="C1906" i="21"/>
  <c r="C1916" i="21"/>
  <c r="C1863" i="21"/>
  <c r="C1876" i="21"/>
  <c r="C1886" i="21"/>
  <c r="C1898" i="21"/>
  <c r="C1907" i="21"/>
  <c r="C1878" i="21"/>
  <c r="C1893" i="21"/>
  <c r="C1912" i="21"/>
  <c r="C1864" i="21"/>
  <c r="C1880" i="21"/>
  <c r="C1899" i="21"/>
  <c r="C1913" i="21"/>
  <c r="C1868" i="21"/>
  <c r="C1883" i="21"/>
  <c r="C1900" i="21"/>
  <c r="C1914" i="21"/>
  <c r="C1869" i="21"/>
  <c r="C1887" i="21"/>
  <c r="C1901" i="21"/>
  <c r="C1892" i="21"/>
  <c r="C1905" i="21"/>
  <c r="C1908" i="21"/>
  <c r="C1871" i="21"/>
  <c r="C1877" i="21"/>
  <c r="C1890" i="21"/>
  <c r="C1034" i="21"/>
  <c r="C1032" i="21"/>
  <c r="C1039" i="21"/>
  <c r="C1046" i="21"/>
  <c r="C1052" i="21"/>
  <c r="C1058" i="21"/>
  <c r="C1064" i="21"/>
  <c r="C1042" i="21"/>
  <c r="C1027" i="21"/>
  <c r="C1033" i="21"/>
  <c r="C1040" i="21"/>
  <c r="C1047" i="21"/>
  <c r="C1053" i="21"/>
  <c r="C1059" i="21"/>
  <c r="C1028" i="21"/>
  <c r="C1037" i="21"/>
  <c r="C1048" i="21"/>
  <c r="C1056" i="21"/>
  <c r="C1029" i="21"/>
  <c r="C1038" i="21"/>
  <c r="C1049" i="21"/>
  <c r="C1057" i="21"/>
  <c r="C1030" i="21"/>
  <c r="C1041" i="21"/>
  <c r="C1050" i="21"/>
  <c r="C1060" i="21"/>
  <c r="C1031" i="21"/>
  <c r="C1043" i="21"/>
  <c r="C1051" i="21"/>
  <c r="C1061" i="21"/>
  <c r="C1044" i="21"/>
  <c r="C1054" i="21"/>
  <c r="C1045" i="21"/>
  <c r="C1055" i="21"/>
  <c r="C1035" i="21"/>
  <c r="C1062" i="21"/>
  <c r="C1036" i="21"/>
  <c r="C1063" i="21"/>
  <c r="C1827" i="21"/>
  <c r="C1833" i="21"/>
  <c r="C1840" i="21"/>
  <c r="C1846" i="21"/>
  <c r="C1852" i="21"/>
  <c r="C1859" i="21"/>
  <c r="C1857" i="21"/>
  <c r="C1830" i="21"/>
  <c r="C1838" i="21"/>
  <c r="C1845" i="21"/>
  <c r="C1853" i="21"/>
  <c r="C1861" i="21"/>
  <c r="C1831" i="21"/>
  <c r="C1839" i="21"/>
  <c r="C1847" i="21"/>
  <c r="C1854" i="21"/>
  <c r="C1862" i="21"/>
  <c r="C1835" i="21"/>
  <c r="C1844" i="21"/>
  <c r="C1856" i="21"/>
  <c r="C1828" i="21"/>
  <c r="C1842" i="21"/>
  <c r="C1855" i="21"/>
  <c r="C1829" i="21"/>
  <c r="C1843" i="21"/>
  <c r="C1858" i="21"/>
  <c r="C1832" i="21"/>
  <c r="C1848" i="21"/>
  <c r="C1860" i="21"/>
  <c r="C1836" i="21"/>
  <c r="C1849" i="21"/>
  <c r="C1837" i="21"/>
  <c r="C1841" i="21"/>
  <c r="C1850" i="21"/>
  <c r="C1851" i="21"/>
  <c r="C1834" i="21"/>
  <c r="C1070" i="21"/>
  <c r="C1077" i="21"/>
  <c r="C1083" i="21"/>
  <c r="C1089" i="21"/>
  <c r="C1065" i="21"/>
  <c r="C1071" i="21"/>
  <c r="C1078" i="21"/>
  <c r="C1084" i="21"/>
  <c r="C1090" i="21"/>
  <c r="C1067" i="21"/>
  <c r="C1076" i="21"/>
  <c r="C1086" i="21"/>
  <c r="C1068" i="21"/>
  <c r="C1079" i="21"/>
  <c r="C1087" i="21"/>
  <c r="C1072" i="21"/>
  <c r="C1069" i="21"/>
  <c r="C1080" i="21"/>
  <c r="C1088" i="21"/>
  <c r="C1073" i="21"/>
  <c r="C1081" i="21"/>
  <c r="C1091" i="21"/>
  <c r="C1082" i="21"/>
  <c r="C1085" i="21"/>
  <c r="C1066" i="21"/>
  <c r="C1074" i="21"/>
  <c r="C1075" i="21"/>
  <c r="C657" i="21"/>
  <c r="C663" i="21"/>
  <c r="C658" i="21"/>
  <c r="C665" i="21"/>
  <c r="C671" i="21"/>
  <c r="C677" i="21"/>
  <c r="C683" i="21"/>
  <c r="C689" i="21"/>
  <c r="C659" i="21"/>
  <c r="C672" i="21"/>
  <c r="C684" i="21"/>
  <c r="C690" i="21"/>
  <c r="C666" i="21"/>
  <c r="C678" i="21"/>
  <c r="C653" i="21"/>
  <c r="C660" i="21"/>
  <c r="C667" i="21"/>
  <c r="C673" i="21"/>
  <c r="C679" i="21"/>
  <c r="C685" i="21"/>
  <c r="C668" i="21"/>
  <c r="C674" i="21"/>
  <c r="C680" i="21"/>
  <c r="C686" i="21"/>
  <c r="C654" i="21"/>
  <c r="C661" i="21"/>
  <c r="C656" i="21"/>
  <c r="C676" i="21"/>
  <c r="C662" i="21"/>
  <c r="C664" i="21"/>
  <c r="C681" i="21"/>
  <c r="C682" i="21"/>
  <c r="C669" i="21"/>
  <c r="C687" i="21"/>
  <c r="C675" i="21"/>
  <c r="C670" i="21"/>
  <c r="C688" i="21"/>
  <c r="C655" i="21"/>
  <c r="C1488" i="21"/>
  <c r="C1494" i="21"/>
  <c r="C1501" i="21"/>
  <c r="C1507" i="21"/>
  <c r="C1513" i="21"/>
  <c r="C1519" i="21"/>
  <c r="C1526" i="21"/>
  <c r="C1532" i="21"/>
  <c r="C1489" i="21"/>
  <c r="C1496" i="21"/>
  <c r="C1502" i="21"/>
  <c r="C1508" i="21"/>
  <c r="C1514" i="21"/>
  <c r="C1520" i="21"/>
  <c r="C1527" i="21"/>
  <c r="C1490" i="21"/>
  <c r="C1499" i="21"/>
  <c r="C1509" i="21"/>
  <c r="C1517" i="21"/>
  <c r="C1528" i="21"/>
  <c r="C1498" i="21"/>
  <c r="C1510" i="21"/>
  <c r="C1521" i="21"/>
  <c r="C1531" i="21"/>
  <c r="C1495" i="21"/>
  <c r="C1500" i="21"/>
  <c r="C1511" i="21"/>
  <c r="C1523" i="21"/>
  <c r="C1491" i="21"/>
  <c r="C1503" i="21"/>
  <c r="C1512" i="21"/>
  <c r="C1524" i="21"/>
  <c r="C1492" i="21"/>
  <c r="C1504" i="21"/>
  <c r="C1515" i="21"/>
  <c r="C1525" i="21"/>
  <c r="C1522" i="21"/>
  <c r="C1506" i="21"/>
  <c r="C1516" i="21"/>
  <c r="C1518" i="21"/>
  <c r="C1493" i="21"/>
  <c r="C1529" i="21"/>
  <c r="C1497" i="21"/>
  <c r="C1505" i="21"/>
  <c r="C1530" i="21"/>
  <c r="E4" i="24"/>
  <c r="C67" i="21"/>
  <c r="C73" i="21"/>
  <c r="C79" i="21"/>
  <c r="C85" i="21"/>
  <c r="C91" i="21"/>
  <c r="C97" i="21"/>
  <c r="C103" i="21"/>
  <c r="C109" i="21"/>
  <c r="C115" i="21"/>
  <c r="C121" i="21"/>
  <c r="C62" i="21"/>
  <c r="C68" i="21"/>
  <c r="C74" i="21"/>
  <c r="C80" i="21"/>
  <c r="C86" i="21"/>
  <c r="C92" i="21"/>
  <c r="C98" i="21"/>
  <c r="C104" i="21"/>
  <c r="C110" i="21"/>
  <c r="C116" i="21"/>
  <c r="C122" i="21"/>
  <c r="C63" i="21"/>
  <c r="C69" i="21"/>
  <c r="C75" i="21"/>
  <c r="C81" i="21"/>
  <c r="C87" i="21"/>
  <c r="C93" i="21"/>
  <c r="C99" i="21"/>
  <c r="C105" i="21"/>
  <c r="C111" i="21"/>
  <c r="C117" i="21"/>
  <c r="C123" i="21"/>
  <c r="C64" i="21"/>
  <c r="C70" i="21"/>
  <c r="C76" i="21"/>
  <c r="C82" i="21"/>
  <c r="C88" i="21"/>
  <c r="C94" i="21"/>
  <c r="C100" i="21"/>
  <c r="C106" i="21"/>
  <c r="C112" i="21"/>
  <c r="C118" i="21"/>
  <c r="C124" i="21"/>
  <c r="C65" i="21"/>
  <c r="C71" i="21"/>
  <c r="C77" i="21"/>
  <c r="C83" i="21"/>
  <c r="C89" i="21"/>
  <c r="C95" i="21"/>
  <c r="C101" i="21"/>
  <c r="C107" i="21"/>
  <c r="C113" i="21"/>
  <c r="C119" i="21"/>
  <c r="C125" i="21"/>
  <c r="C66" i="21"/>
  <c r="C102" i="21"/>
  <c r="C72" i="21"/>
  <c r="C108" i="21"/>
  <c r="C78" i="21"/>
  <c r="C114" i="21"/>
  <c r="C84" i="21"/>
  <c r="C120" i="21"/>
  <c r="C90" i="21"/>
  <c r="C96" i="21"/>
  <c r="D5" i="2"/>
  <c r="A5" i="2" s="1"/>
  <c r="D67" i="2"/>
  <c r="A67" i="2" s="1"/>
  <c r="D12" i="2"/>
  <c r="A12" i="2" s="1"/>
  <c r="D30" i="2"/>
  <c r="A30" i="2" s="1"/>
  <c r="D48" i="2"/>
  <c r="A48" i="2" s="1"/>
  <c r="D66" i="2"/>
  <c r="A66" i="2" s="1"/>
  <c r="D84" i="2"/>
  <c r="A84" i="2" s="1"/>
  <c r="C181" i="21"/>
  <c r="C187" i="21"/>
  <c r="C193" i="21"/>
  <c r="C199" i="21"/>
  <c r="C205" i="21"/>
  <c r="C211" i="21"/>
  <c r="C217" i="21"/>
  <c r="C223" i="21"/>
  <c r="C229" i="21"/>
  <c r="C182" i="21"/>
  <c r="C188" i="21"/>
  <c r="C194" i="21"/>
  <c r="C200" i="21"/>
  <c r="C206" i="21"/>
  <c r="C212" i="21"/>
  <c r="C218" i="21"/>
  <c r="C224" i="21"/>
  <c r="C230" i="21"/>
  <c r="C183" i="21"/>
  <c r="C189" i="21"/>
  <c r="C195" i="21"/>
  <c r="C201" i="21"/>
  <c r="C207" i="21"/>
  <c r="C213" i="21"/>
  <c r="C219" i="21"/>
  <c r="C225" i="21"/>
  <c r="C231" i="21"/>
  <c r="C184" i="21"/>
  <c r="C190" i="21"/>
  <c r="C196" i="21"/>
  <c r="C202" i="21"/>
  <c r="C208" i="21"/>
  <c r="C214" i="21"/>
  <c r="C220" i="21"/>
  <c r="C226" i="21"/>
  <c r="C179" i="21"/>
  <c r="C185" i="21"/>
  <c r="C191" i="21"/>
  <c r="C197" i="21"/>
  <c r="C203" i="21"/>
  <c r="C209" i="21"/>
  <c r="C215" i="21"/>
  <c r="C221" i="21"/>
  <c r="C227" i="21"/>
  <c r="C210" i="21"/>
  <c r="C180" i="21"/>
  <c r="C216" i="21"/>
  <c r="D7" i="2"/>
  <c r="A7" i="2" s="1"/>
  <c r="C186" i="21"/>
  <c r="C222" i="21"/>
  <c r="C192" i="21"/>
  <c r="C228" i="21"/>
  <c r="C198" i="21"/>
  <c r="C204" i="21"/>
  <c r="C235" i="21"/>
  <c r="C241" i="21"/>
  <c r="C247" i="21"/>
  <c r="C253" i="21"/>
  <c r="C259" i="21"/>
  <c r="C265" i="21"/>
  <c r="C236" i="21"/>
  <c r="C242" i="21"/>
  <c r="C248" i="21"/>
  <c r="C254" i="21"/>
  <c r="C260" i="21"/>
  <c r="C266" i="21"/>
  <c r="C237" i="21"/>
  <c r="C243" i="21"/>
  <c r="C249" i="21"/>
  <c r="C255" i="21"/>
  <c r="C261" i="21"/>
  <c r="C267" i="21"/>
  <c r="C232" i="21"/>
  <c r="C238" i="21"/>
  <c r="C244" i="21"/>
  <c r="C250" i="21"/>
  <c r="C256" i="21"/>
  <c r="C262" i="21"/>
  <c r="C268" i="21"/>
  <c r="C233" i="21"/>
  <c r="C239" i="21"/>
  <c r="C245" i="21"/>
  <c r="C251" i="21"/>
  <c r="C257" i="21"/>
  <c r="C263" i="21"/>
  <c r="C246" i="21"/>
  <c r="C252" i="21"/>
  <c r="C258" i="21"/>
  <c r="D8" i="2"/>
  <c r="A8" i="2" s="1"/>
  <c r="C264" i="21"/>
  <c r="C234" i="21"/>
  <c r="C240" i="21"/>
  <c r="C7" i="21"/>
  <c r="C13" i="21"/>
  <c r="C19" i="21"/>
  <c r="C25" i="21"/>
  <c r="C31" i="21"/>
  <c r="C37" i="21"/>
  <c r="C43" i="21"/>
  <c r="C49" i="21"/>
  <c r="C55" i="21"/>
  <c r="C61" i="21"/>
  <c r="C8" i="21"/>
  <c r="C14" i="21"/>
  <c r="C20" i="21"/>
  <c r="C26" i="21"/>
  <c r="C32" i="21"/>
  <c r="C38" i="21"/>
  <c r="C44" i="21"/>
  <c r="C50" i="21"/>
  <c r="C56" i="21"/>
  <c r="C9" i="21"/>
  <c r="C15" i="21"/>
  <c r="C21" i="21"/>
  <c r="C27" i="21"/>
  <c r="C33" i="21"/>
  <c r="C39" i="21"/>
  <c r="C45" i="21"/>
  <c r="C51" i="21"/>
  <c r="C57" i="21"/>
  <c r="C10" i="21"/>
  <c r="C16" i="21"/>
  <c r="C22" i="21"/>
  <c r="C28" i="21"/>
  <c r="C34" i="21"/>
  <c r="C40" i="21"/>
  <c r="C46" i="21"/>
  <c r="C52" i="21"/>
  <c r="C58" i="21"/>
  <c r="C5" i="21"/>
  <c r="C11" i="21"/>
  <c r="C17" i="21"/>
  <c r="C23" i="21"/>
  <c r="C29" i="21"/>
  <c r="C35" i="21"/>
  <c r="C41" i="21"/>
  <c r="C47" i="21"/>
  <c r="C53" i="21"/>
  <c r="C59" i="21"/>
  <c r="C30" i="21"/>
  <c r="C36" i="21"/>
  <c r="C6" i="21"/>
  <c r="C42" i="21"/>
  <c r="C12" i="21"/>
  <c r="C48" i="21"/>
  <c r="C18" i="21"/>
  <c r="C54" i="21"/>
  <c r="C4" i="21"/>
  <c r="D4" i="2"/>
  <c r="A4" i="2" s="1"/>
  <c r="C24" i="21"/>
  <c r="C60" i="21"/>
  <c r="C271" i="21"/>
  <c r="C277" i="21"/>
  <c r="C283" i="21"/>
  <c r="C289" i="21"/>
  <c r="C295" i="21"/>
  <c r="C301" i="21"/>
  <c r="C272" i="21"/>
  <c r="C278" i="21"/>
  <c r="C284" i="21"/>
  <c r="C290" i="21"/>
  <c r="C296" i="21"/>
  <c r="C302" i="21"/>
  <c r="C308" i="21"/>
  <c r="C314" i="21"/>
  <c r="C273" i="21"/>
  <c r="C279" i="21"/>
  <c r="C285" i="21"/>
  <c r="C291" i="21"/>
  <c r="C297" i="21"/>
  <c r="C303" i="21"/>
  <c r="C309" i="21"/>
  <c r="C315" i="21"/>
  <c r="C321" i="21"/>
  <c r="C274" i="21"/>
  <c r="C280" i="21"/>
  <c r="C286" i="21"/>
  <c r="C292" i="21"/>
  <c r="C298" i="21"/>
  <c r="C304" i="21"/>
  <c r="C310" i="21"/>
  <c r="C269" i="21"/>
  <c r="C275" i="21"/>
  <c r="C281" i="21"/>
  <c r="C287" i="21"/>
  <c r="C293" i="21"/>
  <c r="C299" i="21"/>
  <c r="C305" i="21"/>
  <c r="C311" i="21"/>
  <c r="C282" i="21"/>
  <c r="C312" i="21"/>
  <c r="C320" i="21"/>
  <c r="C327" i="21"/>
  <c r="C288" i="21"/>
  <c r="C313" i="21"/>
  <c r="C322" i="21"/>
  <c r="C294" i="21"/>
  <c r="C316" i="21"/>
  <c r="C323" i="21"/>
  <c r="C300" i="21"/>
  <c r="C317" i="21"/>
  <c r="C324" i="21"/>
  <c r="D9" i="2"/>
  <c r="A9" i="2" s="1"/>
  <c r="C270" i="21"/>
  <c r="C306" i="21"/>
  <c r="C318" i="21"/>
  <c r="C325" i="21"/>
  <c r="C276" i="21"/>
  <c r="C307" i="21"/>
  <c r="C319" i="21"/>
  <c r="C326" i="21"/>
  <c r="D27" i="2"/>
  <c r="A27" i="2" s="1"/>
  <c r="D45" i="2"/>
  <c r="A45" i="2" s="1"/>
  <c r="D63" i="2"/>
  <c r="A63" i="2" s="1"/>
  <c r="D81" i="2"/>
  <c r="A81" i="2" s="1"/>
  <c r="D99" i="2"/>
  <c r="A99" i="2" s="1"/>
  <c r="D46" i="2"/>
  <c r="A46" i="2" s="1"/>
  <c r="D31" i="2"/>
  <c r="A31" i="2" s="1"/>
  <c r="D23" i="2"/>
  <c r="A23" i="2" s="1"/>
  <c r="D41" i="2"/>
  <c r="A41" i="2" s="1"/>
  <c r="D59" i="2"/>
  <c r="A59" i="2" s="1"/>
  <c r="D83" i="2"/>
  <c r="A83" i="2" s="1"/>
  <c r="D49" i="2"/>
  <c r="A49" i="2" s="1"/>
  <c r="D26" i="2"/>
  <c r="A26" i="2" s="1"/>
  <c r="D44" i="2"/>
  <c r="A44" i="2" s="1"/>
  <c r="D62" i="2"/>
  <c r="A62" i="2" s="1"/>
  <c r="D80" i="2"/>
  <c r="A80" i="2" s="1"/>
  <c r="D98" i="2"/>
  <c r="A98" i="2" s="1"/>
  <c r="D28" i="2"/>
  <c r="A28" i="2" s="1"/>
  <c r="D64" i="2"/>
  <c r="A64" i="2" s="1"/>
  <c r="D37" i="2"/>
  <c r="A37" i="2" s="1"/>
  <c r="D82" i="2"/>
  <c r="A82" i="2" s="1"/>
  <c r="D11" i="2"/>
  <c r="A11" i="2" s="1"/>
  <c r="D18" i="2"/>
  <c r="A18" i="2" s="1"/>
  <c r="D36" i="2"/>
  <c r="A36" i="2" s="1"/>
  <c r="D54" i="2"/>
  <c r="A54" i="2" s="1"/>
  <c r="D72" i="2"/>
  <c r="A72" i="2" s="1"/>
  <c r="D90" i="2"/>
  <c r="A90" i="2" s="1"/>
  <c r="D13" i="2"/>
  <c r="A13" i="2" s="1"/>
  <c r="D79" i="2"/>
  <c r="A79" i="2" s="1"/>
  <c r="D14" i="2"/>
  <c r="A14" i="2" s="1"/>
  <c r="C333" i="21"/>
  <c r="C339" i="21"/>
  <c r="C345" i="21"/>
  <c r="C351" i="21"/>
  <c r="C357" i="21"/>
  <c r="C363" i="21"/>
  <c r="C369" i="21"/>
  <c r="C375" i="21"/>
  <c r="C381" i="21"/>
  <c r="C328" i="21"/>
  <c r="C334" i="21"/>
  <c r="C340" i="21"/>
  <c r="C346" i="21"/>
  <c r="C352" i="21"/>
  <c r="C358" i="21"/>
  <c r="C364" i="21"/>
  <c r="C370" i="21"/>
  <c r="C376" i="21"/>
  <c r="C382" i="21"/>
  <c r="C329" i="21"/>
  <c r="C335" i="21"/>
  <c r="C341" i="21"/>
  <c r="C347" i="21"/>
  <c r="C353" i="21"/>
  <c r="C359" i="21"/>
  <c r="C365" i="21"/>
  <c r="C371" i="21"/>
  <c r="C377" i="21"/>
  <c r="C383" i="21"/>
  <c r="C330" i="21"/>
  <c r="C336" i="21"/>
  <c r="C342" i="21"/>
  <c r="C348" i="21"/>
  <c r="C354" i="21"/>
  <c r="C360" i="21"/>
  <c r="C366" i="21"/>
  <c r="C372" i="21"/>
  <c r="C378" i="21"/>
  <c r="C384" i="21"/>
  <c r="C331" i="21"/>
  <c r="C337" i="21"/>
  <c r="C343" i="21"/>
  <c r="C349" i="21"/>
  <c r="C355" i="21"/>
  <c r="C361" i="21"/>
  <c r="C367" i="21"/>
  <c r="C373" i="21"/>
  <c r="C379" i="21"/>
  <c r="D10" i="2"/>
  <c r="A10" i="2" s="1"/>
  <c r="C332" i="21"/>
  <c r="C338" i="21"/>
  <c r="C344" i="21"/>
  <c r="C350" i="21"/>
  <c r="C356" i="21"/>
  <c r="C362" i="21"/>
  <c r="C368" i="21"/>
  <c r="C374" i="21"/>
  <c r="C380" i="21"/>
  <c r="D40" i="2"/>
  <c r="A40" i="2" s="1"/>
  <c r="D76" i="2"/>
  <c r="A76" i="2" s="1"/>
  <c r="D15" i="2"/>
  <c r="A15" i="2" s="1"/>
  <c r="D33" i="2"/>
  <c r="A33" i="2" s="1"/>
  <c r="D51" i="2"/>
  <c r="A51" i="2" s="1"/>
  <c r="D69" i="2"/>
  <c r="A69" i="2" s="1"/>
  <c r="D87" i="2"/>
  <c r="A87" i="2" s="1"/>
  <c r="D22" i="2"/>
  <c r="A22" i="2" s="1"/>
  <c r="D58" i="2"/>
  <c r="A58" i="2" s="1"/>
  <c r="D29" i="2"/>
  <c r="A29" i="2" s="1"/>
  <c r="D47" i="2"/>
  <c r="A47" i="2" s="1"/>
  <c r="D65" i="2"/>
  <c r="A65" i="2" s="1"/>
  <c r="D19" i="2"/>
  <c r="A19" i="2" s="1"/>
  <c r="D97" i="2"/>
  <c r="A97" i="2" s="1"/>
  <c r="D32" i="2"/>
  <c r="A32" i="2" s="1"/>
  <c r="D50" i="2"/>
  <c r="A50" i="2" s="1"/>
  <c r="D68" i="2"/>
  <c r="A68" i="2" s="1"/>
  <c r="D86" i="2"/>
  <c r="A86" i="2" s="1"/>
  <c r="D77" i="2"/>
  <c r="A77" i="2" s="1"/>
  <c r="D61" i="2"/>
  <c r="A61" i="2" s="1"/>
  <c r="D94" i="2"/>
  <c r="A94" i="2" s="1"/>
  <c r="D55" i="2"/>
  <c r="A55" i="2" s="1"/>
  <c r="D43" i="2"/>
  <c r="A43" i="2" s="1"/>
  <c r="C127" i="21"/>
  <c r="C133" i="21"/>
  <c r="C139" i="21"/>
  <c r="C145" i="21"/>
  <c r="C151" i="21"/>
  <c r="C157" i="21"/>
  <c r="C163" i="21"/>
  <c r="C169" i="21"/>
  <c r="C175" i="21"/>
  <c r="C128" i="21"/>
  <c r="C134" i="21"/>
  <c r="C140" i="21"/>
  <c r="C146" i="21"/>
  <c r="C152" i="21"/>
  <c r="C158" i="21"/>
  <c r="C164" i="21"/>
  <c r="C170" i="21"/>
  <c r="C176" i="21"/>
  <c r="C129" i="21"/>
  <c r="C135" i="21"/>
  <c r="C141" i="21"/>
  <c r="C147" i="21"/>
  <c r="C153" i="21"/>
  <c r="C159" i="21"/>
  <c r="C165" i="21"/>
  <c r="C171" i="21"/>
  <c r="C177" i="21"/>
  <c r="C130" i="21"/>
  <c r="C136" i="21"/>
  <c r="C142" i="21"/>
  <c r="C148" i="21"/>
  <c r="C154" i="21"/>
  <c r="C160" i="21"/>
  <c r="C166" i="21"/>
  <c r="C172" i="21"/>
  <c r="C178" i="21"/>
  <c r="C131" i="21"/>
  <c r="C137" i="21"/>
  <c r="C143" i="21"/>
  <c r="C149" i="21"/>
  <c r="C155" i="21"/>
  <c r="C161" i="21"/>
  <c r="C167" i="21"/>
  <c r="C173" i="21"/>
  <c r="C138" i="21"/>
  <c r="C174" i="21"/>
  <c r="D6" i="2"/>
  <c r="A6" i="2" s="1"/>
  <c r="C144" i="21"/>
  <c r="C150" i="21"/>
  <c r="C156" i="21"/>
  <c r="C126" i="21"/>
  <c r="C162" i="21"/>
  <c r="C132" i="21"/>
  <c r="C168" i="21"/>
  <c r="D24" i="2"/>
  <c r="A24" i="2" s="1"/>
  <c r="D42" i="2"/>
  <c r="A42" i="2" s="1"/>
  <c r="D60" i="2"/>
  <c r="A60" i="2" s="1"/>
  <c r="D78" i="2"/>
  <c r="A78" i="2" s="1"/>
  <c r="D96" i="2"/>
  <c r="A96" i="2" s="1"/>
  <c r="D25" i="2"/>
  <c r="A25" i="2" s="1"/>
  <c r="D16" i="2"/>
  <c r="A16" i="2" s="1"/>
  <c r="D88" i="2"/>
  <c r="A88" i="2" s="1"/>
  <c r="D91" i="2"/>
  <c r="A91" i="2" s="1"/>
  <c r="D21" i="2"/>
  <c r="A21" i="2" s="1"/>
  <c r="D39" i="2"/>
  <c r="A39" i="2" s="1"/>
  <c r="D57" i="2"/>
  <c r="A57" i="2" s="1"/>
  <c r="D75" i="2"/>
  <c r="A75" i="2" s="1"/>
  <c r="D93" i="2"/>
  <c r="A93" i="2" s="1"/>
  <c r="D85" i="2"/>
  <c r="A85" i="2" s="1"/>
  <c r="D17" i="2"/>
  <c r="A17" i="2" s="1"/>
  <c r="D35" i="2"/>
  <c r="A35" i="2" s="1"/>
  <c r="D53" i="2"/>
  <c r="A53" i="2" s="1"/>
  <c r="D71" i="2"/>
  <c r="A71" i="2" s="1"/>
  <c r="D73" i="2"/>
  <c r="A73" i="2" s="1"/>
  <c r="D20" i="2"/>
  <c r="A20" i="2" s="1"/>
  <c r="D38" i="2"/>
  <c r="A38" i="2" s="1"/>
  <c r="D56" i="2"/>
  <c r="A56" i="2" s="1"/>
  <c r="D74" i="2"/>
  <c r="A74" i="2" s="1"/>
  <c r="D92" i="2"/>
  <c r="A92" i="2" s="1"/>
  <c r="D52" i="2"/>
  <c r="A52" i="2" s="1"/>
  <c r="D95" i="2"/>
  <c r="A95" i="2" s="1"/>
  <c r="D34" i="2"/>
  <c r="A34" i="2" s="1"/>
  <c r="D70" i="2"/>
  <c r="A70" i="2" s="1"/>
  <c r="D89" i="2"/>
  <c r="A89" i="2" s="1"/>
  <c r="D15" i="28"/>
  <c r="A15" i="28" s="1"/>
  <c r="D14" i="28"/>
  <c r="D34" i="28"/>
  <c r="D35" i="28"/>
  <c r="A35" i="28" s="1"/>
  <c r="D21" i="28"/>
  <c r="A21" i="28" s="1"/>
  <c r="D20" i="28"/>
  <c r="D4" i="28"/>
  <c r="D5" i="28"/>
  <c r="A5" i="28" s="1"/>
  <c r="D12" i="28"/>
  <c r="D13" i="28"/>
  <c r="A13" i="28" s="1"/>
  <c r="D6" i="28"/>
  <c r="D7" i="28"/>
  <c r="A7" i="28" s="1"/>
  <c r="D16" i="28"/>
  <c r="D17" i="28"/>
  <c r="A17" i="28" s="1"/>
  <c r="D24" i="28"/>
  <c r="D25" i="28"/>
  <c r="A25" i="28" s="1"/>
  <c r="D33" i="28"/>
  <c r="A33" i="28" s="1"/>
  <c r="D32" i="28"/>
  <c r="D22" i="28"/>
  <c r="D23" i="28"/>
  <c r="A23" i="28" s="1"/>
  <c r="D28" i="28"/>
  <c r="D29" i="28"/>
  <c r="A29" i="28" s="1"/>
  <c r="D30" i="28"/>
  <c r="D31" i="28"/>
  <c r="A31" i="28" s="1"/>
  <c r="D8" i="28"/>
  <c r="D9" i="28"/>
  <c r="A9" i="28" s="1"/>
  <c r="D18" i="28"/>
  <c r="D19" i="28"/>
  <c r="A19" i="28" s="1"/>
  <c r="D27" i="28"/>
  <c r="A27" i="28" s="1"/>
  <c r="D26" i="28"/>
  <c r="D10" i="28"/>
  <c r="D11" i="28"/>
  <c r="A11" i="28" s="1"/>
  <c r="O5" i="27"/>
  <c r="P5" i="27"/>
  <c r="P67" i="27"/>
  <c r="O67" i="27"/>
  <c r="P12" i="27"/>
  <c r="O12" i="27"/>
  <c r="P30" i="27"/>
  <c r="O30" i="27"/>
  <c r="P48" i="27"/>
  <c r="O48" i="27"/>
  <c r="P66" i="27"/>
  <c r="O66" i="27"/>
  <c r="P84" i="27"/>
  <c r="O84" i="27"/>
  <c r="P7" i="27"/>
  <c r="O7" i="27"/>
  <c r="P8" i="27"/>
  <c r="O8" i="27"/>
  <c r="P4" i="27"/>
  <c r="O4" i="27"/>
  <c r="O9" i="27"/>
  <c r="P9" i="27"/>
  <c r="P27" i="27"/>
  <c r="O27" i="27"/>
  <c r="P45" i="27"/>
  <c r="O45" i="27"/>
  <c r="P63" i="27"/>
  <c r="O63" i="27"/>
  <c r="P81" i="27"/>
  <c r="O81" i="27"/>
  <c r="P99" i="27"/>
  <c r="O99" i="27"/>
  <c r="P46" i="27"/>
  <c r="O46" i="27"/>
  <c r="P31" i="27"/>
  <c r="O31" i="27"/>
  <c r="P23" i="27"/>
  <c r="O23" i="27"/>
  <c r="P41" i="27"/>
  <c r="O41" i="27"/>
  <c r="P59" i="27"/>
  <c r="O59" i="27"/>
  <c r="P83" i="27"/>
  <c r="O83" i="27"/>
  <c r="P49" i="27"/>
  <c r="O49" i="27"/>
  <c r="P26" i="27"/>
  <c r="O26" i="27"/>
  <c r="P44" i="27"/>
  <c r="O44" i="27"/>
  <c r="P62" i="27"/>
  <c r="O62" i="27"/>
  <c r="P80" i="27"/>
  <c r="O80" i="27"/>
  <c r="P98" i="27"/>
  <c r="O98" i="27"/>
  <c r="P28" i="27"/>
  <c r="O28" i="27"/>
  <c r="P64" i="27"/>
  <c r="O64" i="27"/>
  <c r="P37" i="27"/>
  <c r="O37" i="27"/>
  <c r="P82" i="27"/>
  <c r="O82" i="27"/>
  <c r="O11" i="27"/>
  <c r="P11" i="27"/>
  <c r="P18" i="27"/>
  <c r="O18" i="27"/>
  <c r="P36" i="27"/>
  <c r="O36" i="27"/>
  <c r="P54" i="27"/>
  <c r="O54" i="27"/>
  <c r="P72" i="27"/>
  <c r="O72" i="27"/>
  <c r="P90" i="27"/>
  <c r="O90" i="27"/>
  <c r="P13" i="27"/>
  <c r="O13" i="27"/>
  <c r="P79" i="27"/>
  <c r="O79" i="27"/>
  <c r="P14" i="27"/>
  <c r="O14" i="27"/>
  <c r="O10" i="27"/>
  <c r="P10" i="27"/>
  <c r="P40" i="27"/>
  <c r="O40" i="27"/>
  <c r="P76" i="27"/>
  <c r="O76" i="27"/>
  <c r="P15" i="27"/>
  <c r="O15" i="27"/>
  <c r="P33" i="27"/>
  <c r="O33" i="27"/>
  <c r="P51" i="27"/>
  <c r="O51" i="27"/>
  <c r="P69" i="27"/>
  <c r="O69" i="27"/>
  <c r="P87" i="27"/>
  <c r="O87" i="27"/>
  <c r="P22" i="27"/>
  <c r="O22" i="27"/>
  <c r="P58" i="27"/>
  <c r="O58" i="27"/>
  <c r="P29" i="27"/>
  <c r="O29" i="27"/>
  <c r="P47" i="27"/>
  <c r="O47" i="27"/>
  <c r="P65" i="27"/>
  <c r="O65" i="27"/>
  <c r="P19" i="27"/>
  <c r="O19" i="27"/>
  <c r="P97" i="27"/>
  <c r="O97" i="27"/>
  <c r="P32" i="27"/>
  <c r="O32" i="27"/>
  <c r="P50" i="27"/>
  <c r="O50" i="27"/>
  <c r="P68" i="27"/>
  <c r="O68" i="27"/>
  <c r="P86" i="27"/>
  <c r="O86" i="27"/>
  <c r="P77" i="27"/>
  <c r="O77" i="27"/>
  <c r="P61" i="27"/>
  <c r="O61" i="27"/>
  <c r="P94" i="27"/>
  <c r="O94" i="27"/>
  <c r="P55" i="27"/>
  <c r="O55" i="27"/>
  <c r="P43" i="27"/>
  <c r="O43" i="27"/>
  <c r="P6" i="27"/>
  <c r="O6" i="27"/>
  <c r="P24" i="27"/>
  <c r="O24" i="27"/>
  <c r="P42" i="27"/>
  <c r="O42" i="27"/>
  <c r="P60" i="27"/>
  <c r="O60" i="27"/>
  <c r="P78" i="27"/>
  <c r="O78" i="27"/>
  <c r="P96" i="27"/>
  <c r="O96" i="27"/>
  <c r="P25" i="27"/>
  <c r="O25" i="27"/>
  <c r="P16" i="27"/>
  <c r="O16" i="27"/>
  <c r="P88" i="27"/>
  <c r="O88" i="27"/>
  <c r="P91" i="27"/>
  <c r="O91" i="27"/>
  <c r="P21" i="27"/>
  <c r="O21" i="27"/>
  <c r="P39" i="27"/>
  <c r="O39" i="27"/>
  <c r="P57" i="27"/>
  <c r="O57" i="27"/>
  <c r="P75" i="27"/>
  <c r="O75" i="27"/>
  <c r="P93" i="27"/>
  <c r="O93" i="27"/>
  <c r="P85" i="27"/>
  <c r="O85" i="27"/>
  <c r="P17" i="27"/>
  <c r="O17" i="27"/>
  <c r="P35" i="27"/>
  <c r="O35" i="27"/>
  <c r="P53" i="27"/>
  <c r="O53" i="27"/>
  <c r="P71" i="27"/>
  <c r="O71" i="27"/>
  <c r="P73" i="27"/>
  <c r="O73" i="27"/>
  <c r="P20" i="27"/>
  <c r="O20" i="27"/>
  <c r="P38" i="27"/>
  <c r="O38" i="27"/>
  <c r="P56" i="27"/>
  <c r="O56" i="27"/>
  <c r="P74" i="27"/>
  <c r="O74" i="27"/>
  <c r="P92" i="27"/>
  <c r="O92" i="27"/>
  <c r="P52" i="27"/>
  <c r="O52" i="27"/>
  <c r="P95" i="27"/>
  <c r="O95" i="27"/>
  <c r="P34" i="27"/>
  <c r="O34" i="27"/>
  <c r="P70" i="27"/>
  <c r="O70" i="27"/>
  <c r="P89" i="27"/>
  <c r="O89" i="27"/>
  <c r="A6" i="28" l="1"/>
  <c r="A6" i="29"/>
  <c r="A7" i="29"/>
  <c r="A8" i="29"/>
  <c r="A9" i="29"/>
  <c r="A8" i="28"/>
  <c r="A23" i="29"/>
  <c r="A22" i="28"/>
  <c r="A22" i="29"/>
  <c r="A30" i="28"/>
  <c r="A30" i="29"/>
  <c r="A31" i="29"/>
  <c r="A11" i="29"/>
  <c r="A10" i="28"/>
  <c r="A10" i="29"/>
  <c r="A17" i="29"/>
  <c r="A16" i="28"/>
  <c r="A16" i="29"/>
  <c r="A5" i="29"/>
  <c r="A4" i="29"/>
  <c r="A4" i="28"/>
  <c r="A26" i="29"/>
  <c r="A27" i="29"/>
  <c r="A26" i="28"/>
  <c r="A32" i="29"/>
  <c r="A33" i="29"/>
  <c r="A32" i="28"/>
  <c r="A20" i="29"/>
  <c r="A21" i="29"/>
  <c r="A20" i="28"/>
  <c r="A18" i="28"/>
  <c r="A18" i="29"/>
  <c r="A19" i="29"/>
  <c r="A29" i="29"/>
  <c r="A28" i="28"/>
  <c r="A28" i="29"/>
  <c r="A24" i="29"/>
  <c r="A25" i="29"/>
  <c r="A24" i="28"/>
  <c r="A12" i="28"/>
  <c r="A12" i="29"/>
  <c r="A13" i="29"/>
  <c r="A35" i="29"/>
  <c r="A34" i="28"/>
  <c r="A34" i="29"/>
  <c r="A14" i="29"/>
  <c r="A15" i="29"/>
  <c r="A14" i="28"/>
  <c r="A132" i="21"/>
  <c r="A161" i="21"/>
  <c r="A178" i="21"/>
  <c r="A12" i="21"/>
  <c r="A11" i="21"/>
  <c r="A142" i="21"/>
  <c r="A348" i="21"/>
  <c r="A155" i="21"/>
  <c r="A140" i="21"/>
  <c r="A358" i="21"/>
  <c r="A172" i="21"/>
  <c r="A361" i="21"/>
  <c r="A381" i="21"/>
  <c r="A276" i="21"/>
  <c r="A294" i="21"/>
  <c r="A312" i="21"/>
  <c r="A287" i="21"/>
  <c r="A298" i="21"/>
  <c r="A315" i="21"/>
  <c r="A279" i="21"/>
  <c r="A290" i="21"/>
  <c r="A289" i="21"/>
  <c r="A53" i="21"/>
  <c r="A17" i="21"/>
  <c r="A40" i="21"/>
  <c r="A57" i="21"/>
  <c r="A21" i="21"/>
  <c r="A38" i="21"/>
  <c r="A61" i="21"/>
  <c r="A25" i="21"/>
  <c r="A264" i="21"/>
  <c r="A263" i="21"/>
  <c r="A268" i="21"/>
  <c r="A232" i="21"/>
  <c r="A237" i="21"/>
  <c r="A157" i="21"/>
  <c r="A368" i="21"/>
  <c r="A371" i="21"/>
  <c r="A153" i="21"/>
  <c r="A170" i="21"/>
  <c r="A134" i="21"/>
  <c r="A151" i="21"/>
  <c r="A362" i="21"/>
  <c r="A355" i="21"/>
  <c r="A378" i="21"/>
  <c r="A342" i="21"/>
  <c r="A365" i="21"/>
  <c r="A329" i="21"/>
  <c r="A159" i="21"/>
  <c r="A384" i="21"/>
  <c r="A345" i="21"/>
  <c r="A162" i="21"/>
  <c r="A126" i="21"/>
  <c r="A174" i="21"/>
  <c r="A149" i="21"/>
  <c r="A166" i="21"/>
  <c r="A130" i="21"/>
  <c r="A147" i="21"/>
  <c r="A164" i="21"/>
  <c r="A128" i="21"/>
  <c r="A145" i="21"/>
  <c r="A176" i="21"/>
  <c r="A332" i="21"/>
  <c r="A335" i="21"/>
  <c r="A136" i="21"/>
  <c r="A150" i="21"/>
  <c r="A173" i="21"/>
  <c r="A137" i="21"/>
  <c r="A154" i="21"/>
  <c r="A171" i="21"/>
  <c r="A135" i="21"/>
  <c r="A152" i="21"/>
  <c r="A169" i="21"/>
  <c r="A133" i="21"/>
  <c r="A380" i="21"/>
  <c r="A344" i="21"/>
  <c r="A373" i="21"/>
  <c r="A337" i="21"/>
  <c r="A360" i="21"/>
  <c r="A383" i="21"/>
  <c r="A347" i="21"/>
  <c r="A370" i="21"/>
  <c r="A334" i="21"/>
  <c r="A357" i="21"/>
  <c r="A319" i="21"/>
  <c r="A270" i="21"/>
  <c r="A323" i="21"/>
  <c r="A327" i="21"/>
  <c r="A299" i="21"/>
  <c r="A310" i="21"/>
  <c r="A274" i="21"/>
  <c r="A291" i="21"/>
  <c r="A302" i="21"/>
  <c r="A301" i="21"/>
  <c r="A60" i="21"/>
  <c r="A18" i="21"/>
  <c r="A30" i="21"/>
  <c r="A29" i="21"/>
  <c r="A52" i="21"/>
  <c r="A16" i="21"/>
  <c r="A33" i="21"/>
  <c r="A50" i="21"/>
  <c r="A14" i="21"/>
  <c r="A37" i="21"/>
  <c r="A240" i="21"/>
  <c r="A252" i="21"/>
  <c r="A239" i="21"/>
  <c r="A244" i="21"/>
  <c r="A249" i="21"/>
  <c r="A248" i="21"/>
  <c r="A247" i="21"/>
  <c r="A192" i="21"/>
  <c r="A180" i="21"/>
  <c r="A203" i="21"/>
  <c r="A220" i="21"/>
  <c r="A184" i="21"/>
  <c r="A201" i="21"/>
  <c r="A218" i="21"/>
  <c r="A182" i="21"/>
  <c r="A199" i="21"/>
  <c r="A96" i="21"/>
  <c r="A108" i="21"/>
  <c r="A113" i="21"/>
  <c r="A77" i="21"/>
  <c r="A106" i="21"/>
  <c r="A70" i="21"/>
  <c r="A99" i="21"/>
  <c r="A63" i="21"/>
  <c r="A92" i="21"/>
  <c r="A121" i="21"/>
  <c r="A85" i="21"/>
  <c r="A1530" i="21"/>
  <c r="A1516" i="21"/>
  <c r="A1492" i="21"/>
  <c r="A1511" i="21"/>
  <c r="A1498" i="21"/>
  <c r="A1527" i="21"/>
  <c r="A1489" i="21"/>
  <c r="A1501" i="21"/>
  <c r="A675" i="21"/>
  <c r="A662" i="21"/>
  <c r="A680" i="21"/>
  <c r="A667" i="21"/>
  <c r="A684" i="21"/>
  <c r="A671" i="21"/>
  <c r="A1074" i="21"/>
  <c r="A1073" i="21"/>
  <c r="A1079" i="21"/>
  <c r="A1084" i="21"/>
  <c r="A1077" i="21"/>
  <c r="A1837" i="21"/>
  <c r="A1858" i="21"/>
  <c r="A1856" i="21"/>
  <c r="A1839" i="21"/>
  <c r="A1830" i="21"/>
  <c r="A1833" i="21"/>
  <c r="A1055" i="21"/>
  <c r="A1043" i="21"/>
  <c r="A1057" i="21"/>
  <c r="A1037" i="21"/>
  <c r="A1033" i="21"/>
  <c r="A1046" i="21"/>
  <c r="A1871" i="21"/>
  <c r="A1869" i="21"/>
  <c r="A1899" i="21"/>
  <c r="A1907" i="21"/>
  <c r="A1906" i="21"/>
  <c r="A1904" i="21"/>
  <c r="A1910" i="21"/>
  <c r="A1865" i="21"/>
  <c r="A1885" i="21"/>
  <c r="A471" i="21"/>
  <c r="A486" i="21"/>
  <c r="A484" i="21"/>
  <c r="A480" i="21"/>
  <c r="A488" i="21"/>
  <c r="A476" i="21"/>
  <c r="A487" i="21"/>
  <c r="A447" i="21"/>
  <c r="A467" i="21"/>
  <c r="A1181" i="21"/>
  <c r="A1193" i="21"/>
  <c r="A1177" i="21"/>
  <c r="A1164" i="21"/>
  <c r="A1151" i="21"/>
  <c r="A1198" i="21"/>
  <c r="A1162" i="21"/>
  <c r="A1185" i="21"/>
  <c r="A1202" i="21"/>
  <c r="A1172" i="21"/>
  <c r="A910" i="21"/>
  <c r="A867" i="21"/>
  <c r="A892" i="21"/>
  <c r="A899" i="21"/>
  <c r="A905" i="21"/>
  <c r="A904" i="21"/>
  <c r="A908" i="21"/>
  <c r="A873" i="21"/>
  <c r="A884" i="21"/>
  <c r="A1547" i="21"/>
  <c r="A1565" i="21"/>
  <c r="A1541" i="21"/>
  <c r="A1539" i="21"/>
  <c r="A1561" i="21"/>
  <c r="A1560" i="21"/>
  <c r="A1707" i="21"/>
  <c r="A1689" i="21"/>
  <c r="A1686" i="21"/>
  <c r="A1687" i="21"/>
  <c r="A1684" i="21"/>
  <c r="A1714" i="21"/>
  <c r="A1677" i="21"/>
  <c r="A932" i="21"/>
  <c r="A920" i="21"/>
  <c r="A944" i="21"/>
  <c r="A933" i="21"/>
  <c r="A929" i="21"/>
  <c r="A934" i="21"/>
  <c r="A1400" i="21"/>
  <c r="A1397" i="21"/>
  <c r="A1413" i="21"/>
  <c r="A1394" i="21"/>
  <c r="A1423" i="21"/>
  <c r="A1416" i="21"/>
  <c r="A833" i="21"/>
  <c r="A826" i="21"/>
  <c r="A839" i="21"/>
  <c r="A831" i="21"/>
  <c r="A844" i="21"/>
  <c r="A858" i="21"/>
  <c r="A813" i="21"/>
  <c r="A827" i="21"/>
  <c r="A840" i="21"/>
  <c r="A857" i="21"/>
  <c r="A1263" i="21"/>
  <c r="A1271" i="21"/>
  <c r="A1260" i="21"/>
  <c r="A1293" i="21"/>
  <c r="A1281" i="21"/>
  <c r="A1274" i="21"/>
  <c r="A1326" i="21"/>
  <c r="A1317" i="21"/>
  <c r="A1306" i="21"/>
  <c r="A168" i="21"/>
  <c r="A144" i="21"/>
  <c r="A167" i="21"/>
  <c r="A131" i="21"/>
  <c r="A148" i="21"/>
  <c r="A165" i="21"/>
  <c r="A129" i="21"/>
  <c r="A146" i="21"/>
  <c r="A163" i="21"/>
  <c r="A127" i="21"/>
  <c r="A374" i="21"/>
  <c r="A338" i="21"/>
  <c r="A367" i="21"/>
  <c r="A331" i="21"/>
  <c r="A354" i="21"/>
  <c r="A377" i="21"/>
  <c r="A341" i="21"/>
  <c r="A364" i="21"/>
  <c r="A328" i="21"/>
  <c r="A351" i="21"/>
  <c r="A307" i="21"/>
  <c r="A316" i="21"/>
  <c r="A320" i="21"/>
  <c r="A293" i="21"/>
  <c r="A304" i="21"/>
  <c r="A321" i="21"/>
  <c r="A285" i="21"/>
  <c r="A296" i="21"/>
  <c r="A295" i="21"/>
  <c r="A24" i="21"/>
  <c r="A48" i="21"/>
  <c r="A59" i="21"/>
  <c r="A23" i="21"/>
  <c r="A46" i="21"/>
  <c r="A10" i="21"/>
  <c r="A27" i="21"/>
  <c r="A44" i="21"/>
  <c r="A8" i="21"/>
  <c r="A31" i="21"/>
  <c r="A234" i="21"/>
  <c r="A246" i="21"/>
  <c r="A233" i="21"/>
  <c r="A238" i="21"/>
  <c r="A243" i="21"/>
  <c r="A242" i="21"/>
  <c r="A241" i="21"/>
  <c r="A222" i="21"/>
  <c r="A210" i="21"/>
  <c r="A197" i="21"/>
  <c r="A214" i="21"/>
  <c r="A231" i="21"/>
  <c r="A195" i="21"/>
  <c r="A212" i="21"/>
  <c r="A229" i="21"/>
  <c r="A193" i="21"/>
  <c r="A90" i="21"/>
  <c r="A72" i="21"/>
  <c r="A107" i="21"/>
  <c r="A71" i="21"/>
  <c r="A100" i="21"/>
  <c r="A64" i="21"/>
  <c r="A93" i="21"/>
  <c r="A122" i="21"/>
  <c r="A86" i="21"/>
  <c r="A115" i="21"/>
  <c r="A79" i="21"/>
  <c r="A1505" i="21"/>
  <c r="A1506" i="21"/>
  <c r="A1524" i="21"/>
  <c r="A1500" i="21"/>
  <c r="A1528" i="21"/>
  <c r="A1520" i="21"/>
  <c r="A1532" i="21"/>
  <c r="A1494" i="21"/>
  <c r="A687" i="21"/>
  <c r="A676" i="21"/>
  <c r="A674" i="21"/>
  <c r="A660" i="21"/>
  <c r="A672" i="21"/>
  <c r="A665" i="21"/>
  <c r="A1066" i="21"/>
  <c r="A1088" i="21"/>
  <c r="A1068" i="21"/>
  <c r="A1078" i="21"/>
  <c r="A1070" i="21"/>
  <c r="A1849" i="21"/>
  <c r="A1843" i="21"/>
  <c r="A1844" i="21"/>
  <c r="A1831" i="21"/>
  <c r="A1857" i="21"/>
  <c r="A1827" i="21"/>
  <c r="A1045" i="21"/>
  <c r="A1031" i="21"/>
  <c r="A1049" i="21"/>
  <c r="A1028" i="21"/>
  <c r="A1027" i="21"/>
  <c r="A1039" i="21"/>
  <c r="A1908" i="21"/>
  <c r="A1914" i="21"/>
  <c r="A1880" i="21"/>
  <c r="A1898" i="21"/>
  <c r="A1894" i="21"/>
  <c r="A1896" i="21"/>
  <c r="A1902" i="21"/>
  <c r="A1915" i="21"/>
  <c r="A1879" i="21"/>
  <c r="A455" i="21"/>
  <c r="A474" i="21"/>
  <c r="A472" i="21"/>
  <c r="A468" i="21"/>
  <c r="A470" i="21"/>
  <c r="A464" i="21"/>
  <c r="A481" i="21"/>
  <c r="A497" i="21"/>
  <c r="A457" i="21"/>
  <c r="A1207" i="21"/>
  <c r="A1157" i="21"/>
  <c r="A1165" i="21"/>
  <c r="A1152" i="21"/>
  <c r="A1195" i="21"/>
  <c r="A1192" i="21"/>
  <c r="A1156" i="21"/>
  <c r="A1179" i="21"/>
  <c r="A1203" i="21"/>
  <c r="A1166" i="21"/>
  <c r="A883" i="21"/>
  <c r="A875" i="21"/>
  <c r="A882" i="21"/>
  <c r="A889" i="21"/>
  <c r="A898" i="21"/>
  <c r="A895" i="21"/>
  <c r="A902" i="21"/>
  <c r="A866" i="21"/>
  <c r="A878" i="21"/>
  <c r="A1545" i="21"/>
  <c r="A1553" i="21"/>
  <c r="A1562" i="21"/>
  <c r="A1564" i="21"/>
  <c r="A1555" i="21"/>
  <c r="A1554" i="21"/>
  <c r="A1694" i="21"/>
  <c r="A1678" i="21"/>
  <c r="A1710" i="21"/>
  <c r="A1713" i="21"/>
  <c r="A1712" i="21"/>
  <c r="A1708" i="21"/>
  <c r="A950" i="21"/>
  <c r="A939" i="21"/>
  <c r="A945" i="21"/>
  <c r="A936" i="21"/>
  <c r="A925" i="21"/>
  <c r="A923" i="21"/>
  <c r="A928" i="21"/>
  <c r="A1425" i="21"/>
  <c r="A1424" i="21"/>
  <c r="A1405" i="21"/>
  <c r="A1427" i="21"/>
  <c r="A1415" i="21"/>
  <c r="A1410" i="21"/>
  <c r="A811" i="21"/>
  <c r="A847" i="21"/>
  <c r="A818" i="21"/>
  <c r="A824" i="21"/>
  <c r="A837" i="21"/>
  <c r="A850" i="21"/>
  <c r="A814" i="21"/>
  <c r="A820" i="21"/>
  <c r="A834" i="21"/>
  <c r="A1297" i="21"/>
  <c r="A1283" i="21"/>
  <c r="A1262" i="21"/>
  <c r="A1294" i="21"/>
  <c r="A1284" i="21"/>
  <c r="A1273" i="21"/>
  <c r="A1268" i="21"/>
  <c r="A1299" i="21"/>
  <c r="A1307" i="21"/>
  <c r="A1305" i="21"/>
  <c r="A236" i="21"/>
  <c r="A235" i="21"/>
  <c r="A186" i="21"/>
  <c r="A227" i="21"/>
  <c r="A191" i="21"/>
  <c r="A208" i="21"/>
  <c r="A225" i="21"/>
  <c r="A189" i="21"/>
  <c r="A206" i="21"/>
  <c r="A223" i="21"/>
  <c r="A187" i="21"/>
  <c r="A120" i="21"/>
  <c r="A102" i="21"/>
  <c r="A101" i="21"/>
  <c r="A65" i="21"/>
  <c r="A94" i="21"/>
  <c r="A123" i="21"/>
  <c r="A87" i="21"/>
  <c r="A116" i="21"/>
  <c r="A80" i="21"/>
  <c r="A109" i="21"/>
  <c r="A73" i="21"/>
  <c r="A1497" i="21"/>
  <c r="A1522" i="21"/>
  <c r="A1512" i="21"/>
  <c r="A1495" i="21"/>
  <c r="A1517" i="21"/>
  <c r="A1514" i="21"/>
  <c r="A1526" i="21"/>
  <c r="A1488" i="21"/>
  <c r="A669" i="21"/>
  <c r="A656" i="21"/>
  <c r="A668" i="21"/>
  <c r="A653" i="21"/>
  <c r="A659" i="21"/>
  <c r="A658" i="21"/>
  <c r="A1085" i="21"/>
  <c r="A1080" i="21"/>
  <c r="A1086" i="21"/>
  <c r="A1071" i="21"/>
  <c r="A1834" i="21"/>
  <c r="A1836" i="21"/>
  <c r="A1829" i="21"/>
  <c r="A1835" i="21"/>
  <c r="A1861" i="21"/>
  <c r="A1859" i="21"/>
  <c r="A1063" i="21"/>
  <c r="A1054" i="21"/>
  <c r="A1060" i="21"/>
  <c r="A1038" i="21"/>
  <c r="A1059" i="21"/>
  <c r="A1042" i="21"/>
  <c r="A1032" i="21"/>
  <c r="A1905" i="21"/>
  <c r="A1900" i="21"/>
  <c r="A1864" i="21"/>
  <c r="A1886" i="21"/>
  <c r="A1884" i="21"/>
  <c r="A1889" i="21"/>
  <c r="A1895" i="21"/>
  <c r="A1909" i="21"/>
  <c r="A1873" i="21"/>
  <c r="A443" i="21"/>
  <c r="A458" i="21"/>
  <c r="A456" i="21"/>
  <c r="A490" i="21"/>
  <c r="A448" i="21"/>
  <c r="A454" i="21"/>
  <c r="A475" i="21"/>
  <c r="A491" i="21"/>
  <c r="A451" i="21"/>
  <c r="A1170" i="21"/>
  <c r="A1158" i="21"/>
  <c r="A1153" i="21"/>
  <c r="A1199" i="21"/>
  <c r="A1183" i="21"/>
  <c r="A1186" i="21"/>
  <c r="A1150" i="21"/>
  <c r="A1173" i="21"/>
  <c r="A1196" i="21"/>
  <c r="A1160" i="21"/>
  <c r="A903" i="21"/>
  <c r="A893" i="21"/>
  <c r="A874" i="21"/>
  <c r="A881" i="21"/>
  <c r="A888" i="21"/>
  <c r="A887" i="21"/>
  <c r="A897" i="21"/>
  <c r="A913" i="21"/>
  <c r="A872" i="21"/>
  <c r="A1569" i="21"/>
  <c r="A1544" i="21"/>
  <c r="A1551" i="21"/>
  <c r="A1556" i="21"/>
  <c r="A1549" i="21"/>
  <c r="A1548" i="21"/>
  <c r="A1693" i="21"/>
  <c r="A1701" i="21"/>
  <c r="A1695" i="21"/>
  <c r="A1706" i="21"/>
  <c r="A1705" i="21"/>
  <c r="A1702" i="21"/>
  <c r="A924" i="21"/>
  <c r="A931" i="21"/>
  <c r="A937" i="21"/>
  <c r="A926" i="21"/>
  <c r="A953" i="21"/>
  <c r="A917" i="21"/>
  <c r="A922" i="21"/>
  <c r="A1399" i="21"/>
  <c r="A1414" i="21"/>
  <c r="A1395" i="21"/>
  <c r="A1419" i="21"/>
  <c r="A1408" i="21"/>
  <c r="A1404" i="21"/>
  <c r="A854" i="21"/>
  <c r="A841" i="21"/>
  <c r="A861" i="21"/>
  <c r="A817" i="21"/>
  <c r="A830" i="21"/>
  <c r="A843" i="21"/>
  <c r="A856" i="21"/>
  <c r="A812" i="21"/>
  <c r="A828" i="21"/>
  <c r="A1291" i="21"/>
  <c r="A1282" i="21"/>
  <c r="A1296" i="21"/>
  <c r="A1285" i="21"/>
  <c r="A1276" i="21"/>
  <c r="A1265" i="21"/>
  <c r="A1261" i="21"/>
  <c r="A1319" i="21"/>
  <c r="A1298" i="21"/>
  <c r="A1332" i="21"/>
  <c r="A1312" i="21"/>
  <c r="A1300" i="21"/>
  <c r="A1302" i="21"/>
  <c r="A2079" i="21"/>
  <c r="A2062" i="21"/>
  <c r="A2074" i="21"/>
  <c r="A2066" i="21"/>
  <c r="A2043" i="21"/>
  <c r="A2048" i="21"/>
  <c r="A2065" i="21"/>
  <c r="A2028" i="21"/>
  <c r="A2027" i="21"/>
  <c r="A1641" i="21"/>
  <c r="A1649" i="21"/>
  <c r="A1647" i="21"/>
  <c r="A1666" i="21"/>
  <c r="A1658" i="21"/>
  <c r="A1656" i="21"/>
  <c r="A735" i="21"/>
  <c r="A706" i="21"/>
  <c r="A699" i="21"/>
  <c r="A711" i="21"/>
  <c r="A724" i="21"/>
  <c r="A716" i="21"/>
  <c r="A701" i="21"/>
  <c r="A707" i="21"/>
  <c r="A726" i="21"/>
  <c r="A1760" i="21"/>
  <c r="A1735" i="21"/>
  <c r="A1766" i="21"/>
  <c r="A1751" i="21"/>
  <c r="A1723" i="21"/>
  <c r="A1762" i="21"/>
  <c r="A1718" i="21"/>
  <c r="A1732" i="21"/>
  <c r="A1746" i="21"/>
  <c r="A352" i="21"/>
  <c r="A375" i="21"/>
  <c r="A339" i="21"/>
  <c r="A325" i="21"/>
  <c r="A324" i="21"/>
  <c r="A322" i="21"/>
  <c r="A282" i="21"/>
  <c r="A281" i="21"/>
  <c r="A292" i="21"/>
  <c r="A309" i="21"/>
  <c r="A273" i="21"/>
  <c r="A284" i="21"/>
  <c r="A283" i="21"/>
  <c r="A42" i="21"/>
  <c r="A47" i="21"/>
  <c r="A34" i="21"/>
  <c r="A51" i="21"/>
  <c r="A15" i="21"/>
  <c r="A32" i="21"/>
  <c r="A55" i="21"/>
  <c r="A19" i="21"/>
  <c r="A257" i="21"/>
  <c r="A262" i="21"/>
  <c r="A267" i="21"/>
  <c r="A266" i="21"/>
  <c r="A265" i="21"/>
  <c r="A204" i="21"/>
  <c r="A221" i="21"/>
  <c r="A185" i="21"/>
  <c r="A202" i="21"/>
  <c r="A219" i="21"/>
  <c r="A183" i="21"/>
  <c r="A200" i="21"/>
  <c r="A217" i="21"/>
  <c r="A181" i="21"/>
  <c r="A84" i="21"/>
  <c r="A66" i="21"/>
  <c r="A95" i="21"/>
  <c r="A124" i="21"/>
  <c r="A88" i="21"/>
  <c r="A117" i="21"/>
  <c r="A81" i="21"/>
  <c r="A110" i="21"/>
  <c r="A74" i="21"/>
  <c r="A103" i="21"/>
  <c r="A67" i="21"/>
  <c r="A1529" i="21"/>
  <c r="A1525" i="21"/>
  <c r="A1503" i="21"/>
  <c r="A1531" i="21"/>
  <c r="A1509" i="21"/>
  <c r="A1508" i="21"/>
  <c r="A1519" i="21"/>
  <c r="A655" i="21"/>
  <c r="A682" i="21"/>
  <c r="A661" i="21"/>
  <c r="A685" i="21"/>
  <c r="A678" i="21"/>
  <c r="A689" i="21"/>
  <c r="A663" i="21"/>
  <c r="A1082" i="21"/>
  <c r="A1069" i="21"/>
  <c r="A1076" i="21"/>
  <c r="A1065" i="21"/>
  <c r="A1851" i="21"/>
  <c r="A1860" i="21"/>
  <c r="A1855" i="21"/>
  <c r="A1862" i="21"/>
  <c r="A1853" i="21"/>
  <c r="A1852" i="21"/>
  <c r="A1036" i="21"/>
  <c r="A1044" i="21"/>
  <c r="A1050" i="21"/>
  <c r="A1029" i="21"/>
  <c r="A1053" i="21"/>
  <c r="A1064" i="21"/>
  <c r="A1034" i="21"/>
  <c r="A1892" i="21"/>
  <c r="A1883" i="21"/>
  <c r="A1912" i="21"/>
  <c r="A1876" i="21"/>
  <c r="A1872" i="21"/>
  <c r="A1882" i="21"/>
  <c r="A1888" i="21"/>
  <c r="A1903" i="21"/>
  <c r="A1866" i="21"/>
  <c r="A495" i="21"/>
  <c r="A446" i="21"/>
  <c r="A444" i="21"/>
  <c r="A478" i="21"/>
  <c r="A459" i="21"/>
  <c r="A442" i="21"/>
  <c r="A469" i="21"/>
  <c r="A485" i="21"/>
  <c r="A445" i="21"/>
  <c r="A1206" i="21"/>
  <c r="A1182" i="21"/>
  <c r="A1200" i="21"/>
  <c r="A1187" i="21"/>
  <c r="A1171" i="21"/>
  <c r="A1180" i="21"/>
  <c r="A1204" i="21"/>
  <c r="A1167" i="21"/>
  <c r="A1190" i="21"/>
  <c r="A1154" i="21"/>
  <c r="A876" i="21"/>
  <c r="A864" i="21"/>
  <c r="A863" i="21"/>
  <c r="A871" i="21"/>
  <c r="A880" i="21"/>
  <c r="A877" i="21"/>
  <c r="A891" i="21"/>
  <c r="A907" i="21"/>
  <c r="A865" i="21"/>
  <c r="A1535" i="21"/>
  <c r="A1533" i="21"/>
  <c r="A1540" i="21"/>
  <c r="A1546" i="21"/>
  <c r="A1543" i="21"/>
  <c r="A1542" i="21"/>
  <c r="A1680" i="21"/>
  <c r="A1688" i="21"/>
  <c r="A1681" i="21"/>
  <c r="A1699" i="21"/>
  <c r="A1698" i="21"/>
  <c r="A1696" i="21"/>
  <c r="A949" i="21"/>
  <c r="A948" i="21"/>
  <c r="A927" i="21"/>
  <c r="A918" i="21"/>
  <c r="A947" i="21"/>
  <c r="A952" i="21"/>
  <c r="A1409" i="21"/>
  <c r="A1418" i="21"/>
  <c r="A1406" i="21"/>
  <c r="A1420" i="21"/>
  <c r="A1411" i="21"/>
  <c r="A1401" i="21"/>
  <c r="A1398" i="21"/>
  <c r="A832" i="21"/>
  <c r="A819" i="21"/>
  <c r="A853" i="21"/>
  <c r="A808" i="21"/>
  <c r="A823" i="21"/>
  <c r="A836" i="21"/>
  <c r="A849" i="21"/>
  <c r="A859" i="21"/>
  <c r="A822" i="21"/>
  <c r="A1272" i="21"/>
  <c r="A1275" i="21"/>
  <c r="A1287" i="21"/>
  <c r="A1277" i="21"/>
  <c r="A1266" i="21"/>
  <c r="A1292" i="21"/>
  <c r="A1310" i="21"/>
  <c r="A1318" i="21"/>
  <c r="A1333" i="21"/>
  <c r="A1322" i="21"/>
  <c r="A1303" i="21"/>
  <c r="A1328" i="21"/>
  <c r="A2031" i="21"/>
  <c r="A2050" i="21"/>
  <c r="A2044" i="21"/>
  <c r="A2067" i="21"/>
  <c r="A2051" i="21"/>
  <c r="A356" i="21"/>
  <c r="A349" i="21"/>
  <c r="A372" i="21"/>
  <c r="A336" i="21"/>
  <c r="A359" i="21"/>
  <c r="A382" i="21"/>
  <c r="A346" i="21"/>
  <c r="A369" i="21"/>
  <c r="A333" i="21"/>
  <c r="A318" i="21"/>
  <c r="A317" i="21"/>
  <c r="A313" i="21"/>
  <c r="A311" i="21"/>
  <c r="A275" i="21"/>
  <c r="A286" i="21"/>
  <c r="A303" i="21"/>
  <c r="A314" i="21"/>
  <c r="A278" i="21"/>
  <c r="A277" i="21"/>
  <c r="A4" i="21"/>
  <c r="A4144" i="21"/>
  <c r="A4243" i="21"/>
  <c r="A4480" i="21"/>
  <c r="A4559" i="21"/>
  <c r="A4677" i="21"/>
  <c r="A4149" i="21"/>
  <c r="A4113" i="21"/>
  <c r="A4195" i="21"/>
  <c r="A4159" i="21"/>
  <c r="A4284" i="21"/>
  <c r="A4248" i="21"/>
  <c r="A4313" i="21"/>
  <c r="A4356" i="21"/>
  <c r="A4420" i="21"/>
  <c r="A4383" i="21"/>
  <c r="A4467" i="21"/>
  <c r="A4545" i="21"/>
  <c r="A4509" i="21"/>
  <c r="A4588" i="21"/>
  <c r="A4552" i="21"/>
  <c r="A4613" i="21"/>
  <c r="A4652" i="21"/>
  <c r="A4249" i="21"/>
  <c r="A4546" i="21"/>
  <c r="A4118" i="21"/>
  <c r="A4283" i="21"/>
  <c r="A4247" i="21"/>
  <c r="A4312" i="21"/>
  <c r="A4355" i="21"/>
  <c r="A4419" i="21"/>
  <c r="A4382" i="21"/>
  <c r="A4466" i="21"/>
  <c r="A4544" i="21"/>
  <c r="A4508" i="21"/>
  <c r="A4587" i="21"/>
  <c r="A4551" i="21"/>
  <c r="A4612" i="21"/>
  <c r="A4651" i="21"/>
  <c r="A4285" i="21"/>
  <c r="A4397" i="21"/>
  <c r="A4148" i="21"/>
  <c r="A4117" i="21"/>
  <c r="A4199" i="21"/>
  <c r="A4163" i="21"/>
  <c r="A4288" i="21"/>
  <c r="A4252" i="21"/>
  <c r="A4317" i="21"/>
  <c r="A4360" i="21"/>
  <c r="A4424" i="21"/>
  <c r="A4388" i="21"/>
  <c r="A4471" i="21"/>
  <c r="A4549" i="21"/>
  <c r="A4513" i="21"/>
  <c r="A4592" i="21"/>
  <c r="A4556" i="21"/>
  <c r="A4617" i="21"/>
  <c r="A4656" i="21"/>
  <c r="A4216" i="21"/>
  <c r="A4391" i="21"/>
  <c r="A4571" i="21"/>
  <c r="A4194" i="21"/>
  <c r="A4134" i="21"/>
  <c r="A4210" i="21"/>
  <c r="A4174" i="21"/>
  <c r="A4218" i="21"/>
  <c r="A4263" i="21"/>
  <c r="A4328" i="21"/>
  <c r="A4371" i="21"/>
  <c r="A4435" i="21"/>
  <c r="A4399" i="21"/>
  <c r="A4482" i="21"/>
  <c r="A4446" i="21"/>
  <c r="A4524" i="21"/>
  <c r="A4628" i="21"/>
  <c r="A4534" i="21"/>
  <c r="A4185" i="21"/>
  <c r="A4493" i="21"/>
  <c r="A4114" i="21"/>
  <c r="A4320" i="21"/>
  <c r="A4450" i="21"/>
  <c r="A4632" i="21"/>
  <c r="A4671" i="21"/>
  <c r="A4143" i="21"/>
  <c r="A4107" i="21"/>
  <c r="A4189" i="21"/>
  <c r="A4233" i="21"/>
  <c r="A4278" i="21"/>
  <c r="A4242" i="21"/>
  <c r="A4307" i="21"/>
  <c r="A4350" i="21"/>
  <c r="A4414" i="21"/>
  <c r="A4377" i="21"/>
  <c r="A4461" i="21"/>
  <c r="A4539" i="21"/>
  <c r="A4503" i="21"/>
  <c r="A4582" i="21"/>
  <c r="A4643" i="21"/>
  <c r="A4682" i="21"/>
  <c r="A4126" i="21"/>
  <c r="A4326" i="21"/>
  <c r="A4522" i="21"/>
  <c r="A4112" i="21"/>
  <c r="A4277" i="21"/>
  <c r="A4241" i="21"/>
  <c r="A4306" i="21"/>
  <c r="A4349" i="21"/>
  <c r="A4413" i="21"/>
  <c r="A4376" i="21"/>
  <c r="A4460" i="21"/>
  <c r="A4538" i="21"/>
  <c r="A4502" i="21"/>
  <c r="A4581" i="21"/>
  <c r="A4642" i="21"/>
  <c r="A4681" i="21"/>
  <c r="A4156" i="21"/>
  <c r="A4261" i="21"/>
  <c r="A4492" i="21"/>
  <c r="A4153" i="21"/>
  <c r="A4111" i="21"/>
  <c r="A4193" i="21"/>
  <c r="A4157" i="21"/>
  <c r="A4282" i="21"/>
  <c r="A4246" i="21"/>
  <c r="A4311" i="21"/>
  <c r="A4354" i="21"/>
  <c r="A4418" i="21"/>
  <c r="A4381" i="21"/>
  <c r="A4465" i="21"/>
  <c r="A4543" i="21"/>
  <c r="A4507" i="21"/>
  <c r="A4586" i="21"/>
  <c r="A4647" i="21"/>
  <c r="A4611" i="21"/>
  <c r="A4650" i="21"/>
  <c r="A4267" i="21"/>
  <c r="A4486" i="21"/>
  <c r="A4638" i="21"/>
  <c r="A4164" i="21"/>
  <c r="A4122" i="21"/>
  <c r="A4204" i="21"/>
  <c r="A4168" i="21"/>
  <c r="A4294" i="21"/>
  <c r="A4257" i="21"/>
  <c r="A4322" i="21"/>
  <c r="A4365" i="21"/>
  <c r="A4429" i="21"/>
  <c r="A4393" i="21"/>
  <c r="A4476" i="21"/>
  <c r="A4440" i="21"/>
  <c r="A4518" i="21"/>
  <c r="A4597" i="21"/>
  <c r="A4561" i="21"/>
  <c r="A4622" i="21"/>
  <c r="A4661" i="21"/>
  <c r="A4178" i="21"/>
  <c r="A4433" i="21"/>
  <c r="A4510" i="21"/>
  <c r="A4206" i="21"/>
  <c r="A4152" i="21"/>
  <c r="A4133" i="21"/>
  <c r="A4097" i="21"/>
  <c r="A4179" i="21"/>
  <c r="A4223" i="21"/>
  <c r="A4268" i="21"/>
  <c r="A4333" i="21"/>
  <c r="A4305" i="21"/>
  <c r="A4340" i="21"/>
  <c r="A4404" i="21"/>
  <c r="A4487" i="21"/>
  <c r="A4451" i="21"/>
  <c r="A4529" i="21"/>
  <c r="A4608" i="21"/>
  <c r="A4572" i="21"/>
  <c r="A4633" i="21"/>
  <c r="A4672" i="21"/>
  <c r="A4292" i="21"/>
  <c r="A4176" i="21"/>
  <c r="A4203" i="21"/>
  <c r="A4256" i="21"/>
  <c r="A4428" i="21"/>
  <c r="A4439" i="21"/>
  <c r="A4560" i="21"/>
  <c r="A4621" i="21"/>
  <c r="A4511" i="21"/>
  <c r="A4654" i="21"/>
  <c r="A4648" i="21"/>
  <c r="A4567" i="21"/>
  <c r="A4100" i="21"/>
  <c r="A4238" i="21"/>
  <c r="A4535" i="21"/>
  <c r="A4678" i="21"/>
  <c r="A4202" i="21"/>
  <c r="A4369" i="21"/>
  <c r="A4540" i="21"/>
  <c r="A4626" i="21"/>
  <c r="A4665" i="21"/>
  <c r="A4137" i="21"/>
  <c r="A4101" i="21"/>
  <c r="A4183" i="21"/>
  <c r="A4227" i="21"/>
  <c r="A4272" i="21"/>
  <c r="A4291" i="21"/>
  <c r="A4300" i="21"/>
  <c r="A4344" i="21"/>
  <c r="A4408" i="21"/>
  <c r="A4491" i="21"/>
  <c r="A4455" i="21"/>
  <c r="A4533" i="21"/>
  <c r="A4497" i="21"/>
  <c r="A4576" i="21"/>
  <c r="A4637" i="21"/>
  <c r="A4676" i="21"/>
  <c r="A4214" i="21"/>
  <c r="A4375" i="21"/>
  <c r="A4601" i="21"/>
  <c r="A4200" i="21"/>
  <c r="A4271" i="21"/>
  <c r="A4336" i="21"/>
  <c r="A4299" i="21"/>
  <c r="A4343" i="21"/>
  <c r="A4407" i="21"/>
  <c r="A4490" i="21"/>
  <c r="A4454" i="21"/>
  <c r="A4532" i="21"/>
  <c r="A4496" i="21"/>
  <c r="A4575" i="21"/>
  <c r="A4636" i="21"/>
  <c r="A4675" i="21"/>
  <c r="A4132" i="21"/>
  <c r="A4237" i="21"/>
  <c r="A4468" i="21"/>
  <c r="A4141" i="21"/>
  <c r="A4105" i="21"/>
  <c r="A4187" i="21"/>
  <c r="A4231" i="21"/>
  <c r="A4276" i="21"/>
  <c r="A4240" i="21"/>
  <c r="A4304" i="21"/>
  <c r="A4348" i="21"/>
  <c r="A4412" i="21"/>
  <c r="A4384" i="21"/>
  <c r="A4459" i="21"/>
  <c r="A4537" i="21"/>
  <c r="A4501" i="21"/>
  <c r="A4580" i="21"/>
  <c r="A4641" i="21"/>
  <c r="A4680" i="21"/>
  <c r="A4138" i="21"/>
  <c r="A4332" i="21"/>
  <c r="A4462" i="21"/>
  <c r="A4136" i="21"/>
  <c r="A4226" i="21"/>
  <c r="A4116" i="21"/>
  <c r="A4198" i="21"/>
  <c r="A4162" i="21"/>
  <c r="A4287" i="21"/>
  <c r="A4251" i="21"/>
  <c r="A4316" i="21"/>
  <c r="A4359" i="21"/>
  <c r="A4423" i="21"/>
  <c r="A4387" i="21"/>
  <c r="A4470" i="21"/>
  <c r="A4548" i="21"/>
  <c r="A4512" i="21"/>
  <c r="A4591" i="21"/>
  <c r="A4555" i="21"/>
  <c r="A4616" i="21"/>
  <c r="A4655" i="21"/>
  <c r="A4160" i="21"/>
  <c r="A4403" i="21"/>
  <c r="A4595" i="21"/>
  <c r="A4188" i="21"/>
  <c r="A4140" i="21"/>
  <c r="A4127" i="21"/>
  <c r="A4209" i="21"/>
  <c r="A4173" i="21"/>
  <c r="A4217" i="21"/>
  <c r="A4262" i="21"/>
  <c r="A4327" i="21"/>
  <c r="A4370" i="21"/>
  <c r="A4434" i="21"/>
  <c r="A4398" i="21"/>
  <c r="A4481" i="21"/>
  <c r="A4445" i="21"/>
  <c r="A4523" i="21"/>
  <c r="A4602" i="21"/>
  <c r="A4566" i="21"/>
  <c r="A4627" i="21"/>
  <c r="A4666" i="21"/>
  <c r="A4649" i="21"/>
  <c r="A4128" i="21"/>
  <c r="A4167" i="21"/>
  <c r="A4321" i="21"/>
  <c r="A4392" i="21"/>
  <c r="A4517" i="21"/>
  <c r="A4660" i="21"/>
  <c r="A4554" i="21"/>
  <c r="A4645" i="21"/>
  <c r="A4603" i="21"/>
  <c r="A4139" i="21"/>
  <c r="A4346" i="21"/>
  <c r="A4499" i="21"/>
  <c r="A4172" i="21"/>
  <c r="A4339" i="21"/>
  <c r="A4516" i="21"/>
  <c r="A4620" i="21"/>
  <c r="A4659" i="21"/>
  <c r="A4131" i="21"/>
  <c r="A4213" i="21"/>
  <c r="A4177" i="21"/>
  <c r="A4221" i="21"/>
  <c r="A4266" i="21"/>
  <c r="A4331" i="21"/>
  <c r="A4374" i="21"/>
  <c r="A4338" i="21"/>
  <c r="A4402" i="21"/>
  <c r="A4485" i="21"/>
  <c r="A4449" i="21"/>
  <c r="A4527" i="21"/>
  <c r="A4606" i="21"/>
  <c r="A4570" i="21"/>
  <c r="A4631" i="21"/>
  <c r="A4670" i="21"/>
  <c r="A4184" i="21"/>
  <c r="A4345" i="21"/>
  <c r="A4577" i="21"/>
  <c r="A4182" i="21"/>
  <c r="A4265" i="21"/>
  <c r="A4330" i="21"/>
  <c r="A4373" i="21"/>
  <c r="A4337" i="21"/>
  <c r="A4401" i="21"/>
  <c r="A4484" i="21"/>
  <c r="A4448" i="21"/>
  <c r="A4526" i="21"/>
  <c r="A4605" i="21"/>
  <c r="A4569" i="21"/>
  <c r="A4630" i="21"/>
  <c r="A4669" i="21"/>
  <c r="A4102" i="21"/>
  <c r="A4308" i="21"/>
  <c r="A4504" i="21"/>
  <c r="A4135" i="21"/>
  <c r="A4099" i="21"/>
  <c r="A4181" i="21"/>
  <c r="A4225" i="21"/>
  <c r="A4270" i="21"/>
  <c r="A4335" i="21"/>
  <c r="A4298" i="21"/>
  <c r="A4342" i="21"/>
  <c r="A4406" i="21"/>
  <c r="A4489" i="21"/>
  <c r="A4453" i="21"/>
  <c r="A4531" i="21"/>
  <c r="A4495" i="21"/>
  <c r="A4574" i="21"/>
  <c r="A4635" i="21"/>
  <c r="A4674" i="21"/>
  <c r="A4108" i="21"/>
  <c r="A4301" i="21"/>
  <c r="A4438" i="21"/>
  <c r="A4124" i="21"/>
  <c r="A4296" i="21"/>
  <c r="A4110" i="21"/>
  <c r="A4192" i="21"/>
  <c r="A4236" i="21"/>
  <c r="A4281" i="21"/>
  <c r="A4245" i="21"/>
  <c r="A4310" i="21"/>
  <c r="A4353" i="21"/>
  <c r="A4417" i="21"/>
  <c r="A4380" i="21"/>
  <c r="A4464" i="21"/>
  <c r="A4542" i="21"/>
  <c r="A4506" i="21"/>
  <c r="A4585" i="21"/>
  <c r="A4646" i="21"/>
  <c r="A4610" i="21"/>
  <c r="A4378" i="21"/>
  <c r="A4565" i="21"/>
  <c r="A4121" i="21"/>
  <c r="A4293" i="21"/>
  <c r="A4364" i="21"/>
  <c r="A4475" i="21"/>
  <c r="A4596" i="21"/>
  <c r="A4590" i="21"/>
  <c r="A4684" i="21"/>
  <c r="A4208" i="21"/>
  <c r="A4289" i="21"/>
  <c r="A4274" i="21"/>
  <c r="A4457" i="21"/>
  <c r="A4222" i="21"/>
  <c r="A4415" i="21"/>
  <c r="A4498" i="21"/>
  <c r="A4614" i="21"/>
  <c r="A4653" i="21"/>
  <c r="A4125" i="21"/>
  <c r="A4207" i="21"/>
  <c r="A4171" i="21"/>
  <c r="A4215" i="21"/>
  <c r="A4260" i="21"/>
  <c r="A4325" i="21"/>
  <c r="A4368" i="21"/>
  <c r="A4432" i="21"/>
  <c r="A4396" i="21"/>
  <c r="A4479" i="21"/>
  <c r="A4443" i="21"/>
  <c r="A4521" i="21"/>
  <c r="A4600" i="21"/>
  <c r="A4564" i="21"/>
  <c r="A4625" i="21"/>
  <c r="A4664" i="21"/>
  <c r="A4228" i="21"/>
  <c r="A4409" i="21"/>
  <c r="A4644" i="21"/>
  <c r="A4170" i="21"/>
  <c r="A4259" i="21"/>
  <c r="A4324" i="21"/>
  <c r="A4367" i="21"/>
  <c r="A4431" i="21"/>
  <c r="A4395" i="21"/>
  <c r="A4478" i="21"/>
  <c r="A4442" i="21"/>
  <c r="A4520" i="21"/>
  <c r="A4599" i="21"/>
  <c r="A4563" i="21"/>
  <c r="A4624" i="21"/>
  <c r="A4663" i="21"/>
  <c r="A4190" i="21"/>
  <c r="A4357" i="21"/>
  <c r="A4589" i="21"/>
  <c r="A4129" i="21"/>
  <c r="A4211" i="21"/>
  <c r="A4175" i="21"/>
  <c r="A4219" i="21"/>
  <c r="A4264" i="21"/>
  <c r="A4329" i="21"/>
  <c r="A4372" i="21"/>
  <c r="A4436" i="21"/>
  <c r="A4400" i="21"/>
  <c r="A4483" i="21"/>
  <c r="A4447" i="21"/>
  <c r="A4525" i="21"/>
  <c r="A4604" i="21"/>
  <c r="A4568" i="21"/>
  <c r="A4629" i="21"/>
  <c r="A4668" i="21"/>
  <c r="A4196" i="21"/>
  <c r="A4351" i="21"/>
  <c r="A4528" i="21"/>
  <c r="A4106" i="21"/>
  <c r="A4147" i="21"/>
  <c r="A4104" i="21"/>
  <c r="A4186" i="21"/>
  <c r="A4230" i="21"/>
  <c r="A4275" i="21"/>
  <c r="A4239" i="21"/>
  <c r="A4303" i="21"/>
  <c r="A4347" i="21"/>
  <c r="A4411" i="21"/>
  <c r="A4494" i="21"/>
  <c r="A4458" i="21"/>
  <c r="A4536" i="21"/>
  <c r="A4500" i="21"/>
  <c r="A4579" i="21"/>
  <c r="A4640" i="21"/>
  <c r="A4679" i="21"/>
  <c r="A4150" i="21"/>
  <c r="A4255" i="21"/>
  <c r="A4474" i="21"/>
  <c r="A4154" i="21"/>
  <c r="A4158" i="21"/>
  <c r="A4151" i="21"/>
  <c r="A4115" i="21"/>
  <c r="A4197" i="21"/>
  <c r="A4161" i="21"/>
  <c r="A4286" i="21"/>
  <c r="A4250" i="21"/>
  <c r="A4315" i="21"/>
  <c r="A4358" i="21"/>
  <c r="A4422" i="21"/>
  <c r="A4386" i="21"/>
  <c r="A4469" i="21"/>
  <c r="A4547" i="21"/>
  <c r="A4615" i="21"/>
  <c r="A4667" i="21"/>
  <c r="A4229" i="21"/>
  <c r="A4410" i="21"/>
  <c r="A4639" i="21"/>
  <c r="A4273" i="21"/>
  <c r="A4385" i="21"/>
  <c r="A4583" i="21"/>
  <c r="A4683" i="21"/>
  <c r="A4155" i="21"/>
  <c r="A4119" i="21"/>
  <c r="A4201" i="21"/>
  <c r="A4165" i="21"/>
  <c r="A4290" i="21"/>
  <c r="A4254" i="21"/>
  <c r="A4319" i="21"/>
  <c r="A4362" i="21"/>
  <c r="A4426" i="21"/>
  <c r="A4390" i="21"/>
  <c r="A4473" i="21"/>
  <c r="A4437" i="21"/>
  <c r="A4515" i="21"/>
  <c r="A4594" i="21"/>
  <c r="A4558" i="21"/>
  <c r="A4619" i="21"/>
  <c r="A4658" i="21"/>
  <c r="A4279" i="21"/>
  <c r="A4456" i="21"/>
  <c r="A4142" i="21"/>
  <c r="A4232" i="21"/>
  <c r="A4253" i="21"/>
  <c r="A4318" i="21"/>
  <c r="A4361" i="21"/>
  <c r="A4425" i="21"/>
  <c r="A4389" i="21"/>
  <c r="A4472" i="21"/>
  <c r="A4550" i="21"/>
  <c r="A4514" i="21"/>
  <c r="A4593" i="21"/>
  <c r="A4557" i="21"/>
  <c r="A4618" i="21"/>
  <c r="A4657" i="21"/>
  <c r="A4234" i="21"/>
  <c r="A4427" i="21"/>
  <c r="A4553" i="21"/>
  <c r="A4123" i="21"/>
  <c r="A4205" i="21"/>
  <c r="A4169" i="21"/>
  <c r="A4295" i="21"/>
  <c r="A4258" i="21"/>
  <c r="A4323" i="21"/>
  <c r="A4366" i="21"/>
  <c r="A4430" i="21"/>
  <c r="A4394" i="21"/>
  <c r="A4477" i="21"/>
  <c r="A4441" i="21"/>
  <c r="A4519" i="21"/>
  <c r="A4598" i="21"/>
  <c r="A4562" i="21"/>
  <c r="A4623" i="21"/>
  <c r="A4662" i="21"/>
  <c r="A4166" i="21"/>
  <c r="A4421" i="21"/>
  <c r="A4607" i="21"/>
  <c r="A4212" i="21"/>
  <c r="A4146" i="21"/>
  <c r="A4098" i="21"/>
  <c r="A4180" i="21"/>
  <c r="A4224" i="21"/>
  <c r="A4269" i="21"/>
  <c r="A4334" i="21"/>
  <c r="A4297" i="21"/>
  <c r="A4341" i="21"/>
  <c r="A4405" i="21"/>
  <c r="A4488" i="21"/>
  <c r="A4452" i="21"/>
  <c r="A4530" i="21"/>
  <c r="A4609" i="21"/>
  <c r="A4573" i="21"/>
  <c r="A4634" i="21"/>
  <c r="A4673" i="21"/>
  <c r="A4120" i="21"/>
  <c r="A4314" i="21"/>
  <c r="A4444" i="21"/>
  <c r="A4130" i="21"/>
  <c r="A4220" i="21"/>
  <c r="A4145" i="21"/>
  <c r="A4109" i="21"/>
  <c r="A4191" i="21"/>
  <c r="A4235" i="21"/>
  <c r="A4280" i="21"/>
  <c r="A4244" i="21"/>
  <c r="A4309" i="21"/>
  <c r="A4352" i="21"/>
  <c r="A4416" i="21"/>
  <c r="A4379" i="21"/>
  <c r="A4463" i="21"/>
  <c r="A4541" i="21"/>
  <c r="A4505" i="21"/>
  <c r="A4584" i="21"/>
  <c r="A4363" i="21"/>
  <c r="A4103" i="21"/>
  <c r="A4302" i="21"/>
  <c r="A4578" i="21"/>
  <c r="A6" i="21"/>
  <c r="A41" i="21"/>
  <c r="A5" i="21"/>
  <c r="A28" i="21"/>
  <c r="A45" i="21"/>
  <c r="A9" i="21"/>
  <c r="A26" i="21"/>
  <c r="A49" i="21"/>
  <c r="A13" i="21"/>
  <c r="A251" i="21"/>
  <c r="A256" i="21"/>
  <c r="A261" i="21"/>
  <c r="A260" i="21"/>
  <c r="A259" i="21"/>
  <c r="A198" i="21"/>
  <c r="A215" i="21"/>
  <c r="A179" i="21"/>
  <c r="A196" i="21"/>
  <c r="A213" i="21"/>
  <c r="A230" i="21"/>
  <c r="A194" i="21"/>
  <c r="A211" i="21"/>
  <c r="A114" i="21"/>
  <c r="A125" i="21"/>
  <c r="A89" i="21"/>
  <c r="A118" i="21"/>
  <c r="A82" i="21"/>
  <c r="A111" i="21"/>
  <c r="A75" i="21"/>
  <c r="A104" i="21"/>
  <c r="A68" i="21"/>
  <c r="A97" i="21"/>
  <c r="A1493" i="21"/>
  <c r="A1515" i="21"/>
  <c r="A1491" i="21"/>
  <c r="A1521" i="21"/>
  <c r="A1499" i="21"/>
  <c r="A1502" i="21"/>
  <c r="A1513" i="21"/>
  <c r="A688" i="21"/>
  <c r="A681" i="21"/>
  <c r="A654" i="21"/>
  <c r="A679" i="21"/>
  <c r="A666" i="21"/>
  <c r="A683" i="21"/>
  <c r="A657" i="21"/>
  <c r="A1091" i="21"/>
  <c r="A1072" i="21"/>
  <c r="A1067" i="21"/>
  <c r="A1089" i="21"/>
  <c r="A1850" i="21"/>
  <c r="A1848" i="21"/>
  <c r="A1842" i="21"/>
  <c r="A1854" i="21"/>
  <c r="A1845" i="21"/>
  <c r="A1846" i="21"/>
  <c r="A1062" i="21"/>
  <c r="A1061" i="21"/>
  <c r="A1041" i="21"/>
  <c r="A1056" i="21"/>
  <c r="A1047" i="21"/>
  <c r="A1058" i="21"/>
  <c r="A1890" i="21"/>
  <c r="A1901" i="21"/>
  <c r="A1868" i="21"/>
  <c r="A1893" i="21"/>
  <c r="A1863" i="21"/>
  <c r="A1870" i="21"/>
  <c r="A1875" i="21"/>
  <c r="A1881" i="21"/>
  <c r="A1897" i="21"/>
  <c r="A489" i="21"/>
  <c r="A477" i="21"/>
  <c r="A465" i="21"/>
  <c r="A492" i="21"/>
  <c r="A466" i="21"/>
  <c r="A494" i="21"/>
  <c r="A461" i="21"/>
  <c r="A463" i="21"/>
  <c r="A479" i="21"/>
  <c r="A462" i="21"/>
  <c r="A1169" i="21"/>
  <c r="A1201" i="21"/>
  <c r="A1188" i="21"/>
  <c r="A1175" i="21"/>
  <c r="A1159" i="21"/>
  <c r="A1174" i="21"/>
  <c r="A1197" i="21"/>
  <c r="A1161" i="21"/>
  <c r="A1184" i="21"/>
  <c r="A911" i="21"/>
  <c r="A901" i="21"/>
  <c r="A909" i="21"/>
  <c r="A916" i="21"/>
  <c r="A870" i="21"/>
  <c r="A869" i="21"/>
  <c r="A868" i="21"/>
  <c r="A885" i="21"/>
  <c r="A896" i="21"/>
  <c r="A1557" i="21"/>
  <c r="A1568" i="21"/>
  <c r="A1563" i="21"/>
  <c r="A1559" i="21"/>
  <c r="A1538" i="21"/>
  <c r="A1537" i="21"/>
  <c r="A1536" i="21"/>
  <c r="A1679" i="21"/>
  <c r="A1711" i="21"/>
  <c r="A1709" i="21"/>
  <c r="A1692" i="21"/>
  <c r="A1691" i="21"/>
  <c r="A1690" i="21"/>
  <c r="A921" i="21"/>
  <c r="A938" i="21"/>
  <c r="A919" i="21"/>
  <c r="A951" i="21"/>
  <c r="A941" i="21"/>
  <c r="A946" i="21"/>
  <c r="A1407" i="21"/>
  <c r="A1390" i="21"/>
  <c r="A1396" i="21"/>
  <c r="A1412" i="21"/>
  <c r="A1402" i="21"/>
  <c r="A1393" i="21"/>
  <c r="A1391" i="21"/>
  <c r="A810" i="21"/>
  <c r="A825" i="21"/>
  <c r="A845" i="21"/>
  <c r="A860" i="21"/>
  <c r="A815" i="21"/>
  <c r="A829" i="21"/>
  <c r="A842" i="21"/>
  <c r="A852" i="21"/>
  <c r="A816" i="21"/>
  <c r="A1264" i="21"/>
  <c r="A1289" i="21"/>
  <c r="A1278" i="21"/>
  <c r="A1269" i="21"/>
  <c r="A1295" i="21"/>
  <c r="A1286" i="21"/>
  <c r="A1329" i="21"/>
  <c r="A1311" i="21"/>
  <c r="A1324" i="21"/>
  <c r="A1313" i="21"/>
  <c r="A1331" i="21"/>
  <c r="A1327" i="21"/>
  <c r="A2072" i="21"/>
  <c r="A2078" i="21"/>
  <c r="A2075" i="21"/>
  <c r="A2056" i="21"/>
  <c r="A2033" i="21"/>
  <c r="A156" i="21"/>
  <c r="A138" i="21"/>
  <c r="A143" i="21"/>
  <c r="A160" i="21"/>
  <c r="A177" i="21"/>
  <c r="A141" i="21"/>
  <c r="A158" i="21"/>
  <c r="A175" i="21"/>
  <c r="A139" i="21"/>
  <c r="A350" i="21"/>
  <c r="A379" i="21"/>
  <c r="A343" i="21"/>
  <c r="A366" i="21"/>
  <c r="A330" i="21"/>
  <c r="A353" i="21"/>
  <c r="A376" i="21"/>
  <c r="A340" i="21"/>
  <c r="A363" i="21"/>
  <c r="A326" i="21"/>
  <c r="A306" i="21"/>
  <c r="A300" i="21"/>
  <c r="A288" i="21"/>
  <c r="A305" i="21"/>
  <c r="A269" i="21"/>
  <c r="A280" i="21"/>
  <c r="A297" i="21"/>
  <c r="A308" i="21"/>
  <c r="A272" i="21"/>
  <c r="A271" i="21"/>
  <c r="A54" i="21"/>
  <c r="A36" i="21"/>
  <c r="A35" i="21"/>
  <c r="A58" i="21"/>
  <c r="A22" i="21"/>
  <c r="A39" i="21"/>
  <c r="A56" i="21"/>
  <c r="A20" i="21"/>
  <c r="A43" i="21"/>
  <c r="A7" i="21"/>
  <c r="A258" i="21"/>
  <c r="A245" i="21"/>
  <c r="A250" i="21"/>
  <c r="A255" i="21"/>
  <c r="A254" i="21"/>
  <c r="A253" i="21"/>
  <c r="A228" i="21"/>
  <c r="A216" i="21"/>
  <c r="A209" i="21"/>
  <c r="A226" i="21"/>
  <c r="A190" i="21"/>
  <c r="A207" i="21"/>
  <c r="A224" i="21"/>
  <c r="A188" i="21"/>
  <c r="A205" i="21"/>
  <c r="A78" i="21"/>
  <c r="A119" i="21"/>
  <c r="A83" i="21"/>
  <c r="A112" i="21"/>
  <c r="A76" i="21"/>
  <c r="A105" i="21"/>
  <c r="A69" i="21"/>
  <c r="A98" i="21"/>
  <c r="A62" i="21"/>
  <c r="A91" i="21"/>
  <c r="A1518" i="21"/>
  <c r="A1504" i="21"/>
  <c r="A1523" i="21"/>
  <c r="A1510" i="21"/>
  <c r="A1490" i="21"/>
  <c r="A1496" i="21"/>
  <c r="A1507" i="21"/>
  <c r="A670" i="21"/>
  <c r="A664" i="21"/>
  <c r="A686" i="21"/>
  <c r="A673" i="21"/>
  <c r="A690" i="21"/>
  <c r="A677" i="21"/>
  <c r="A1075" i="21"/>
  <c r="A1081" i="21"/>
  <c r="A1087" i="21"/>
  <c r="A1090" i="21"/>
  <c r="A1083" i="21"/>
  <c r="A1841" i="21"/>
  <c r="A1832" i="21"/>
  <c r="A1828" i="21"/>
  <c r="A1847" i="21"/>
  <c r="A1838" i="21"/>
  <c r="A1840" i="21"/>
  <c r="A1035" i="21"/>
  <c r="A1051" i="21"/>
  <c r="A1030" i="21"/>
  <c r="A1048" i="21"/>
  <c r="A1040" i="21"/>
  <c r="A1052" i="21"/>
  <c r="A1877" i="21"/>
  <c r="A1887" i="21"/>
  <c r="A1913" i="21"/>
  <c r="A1878" i="21"/>
  <c r="A1916" i="21"/>
  <c r="A1911" i="21"/>
  <c r="A1867" i="21"/>
  <c r="A1874" i="21"/>
  <c r="A1891" i="21"/>
  <c r="A483" i="21"/>
  <c r="A449" i="21"/>
  <c r="A496" i="21"/>
  <c r="A452" i="21"/>
  <c r="A450" i="21"/>
  <c r="A482" i="21"/>
  <c r="A493" i="21"/>
  <c r="A453" i="21"/>
  <c r="A473" i="21"/>
  <c r="A460" i="21"/>
  <c r="A1194" i="21"/>
  <c r="A1189" i="21"/>
  <c r="A1176" i="21"/>
  <c r="A1163" i="21"/>
  <c r="A1205" i="21"/>
  <c r="A1168" i="21"/>
  <c r="A1191" i="21"/>
  <c r="A1155" i="21"/>
  <c r="A1178" i="21"/>
  <c r="A886" i="21"/>
  <c r="A894" i="21"/>
  <c r="A900" i="21"/>
  <c r="A906" i="21"/>
  <c r="A915" i="21"/>
  <c r="A912" i="21"/>
  <c r="A914" i="21"/>
  <c r="A879" i="21"/>
  <c r="A890" i="21"/>
  <c r="A1558" i="21"/>
  <c r="A1534" i="21"/>
  <c r="A1552" i="21"/>
  <c r="A1550" i="21"/>
  <c r="A1567" i="21"/>
  <c r="A1566" i="21"/>
  <c r="A1704" i="21"/>
  <c r="A1703" i="21"/>
  <c r="A1700" i="21"/>
  <c r="A1697" i="21"/>
  <c r="A1685" i="21"/>
  <c r="A1682" i="21"/>
  <c r="A1683" i="21"/>
  <c r="A942" i="21"/>
  <c r="A930" i="21"/>
  <c r="A954" i="21"/>
  <c r="A943" i="21"/>
  <c r="A935" i="21"/>
  <c r="A940" i="21"/>
  <c r="A1426" i="21"/>
  <c r="A1417" i="21"/>
  <c r="A1421" i="21"/>
  <c r="A1403" i="21"/>
  <c r="A1392" i="21"/>
  <c r="A1422" i="21"/>
  <c r="A855" i="21"/>
  <c r="A848" i="21"/>
  <c r="A862" i="21"/>
  <c r="A838" i="21"/>
  <c r="A851" i="21"/>
  <c r="A807" i="21"/>
  <c r="A821" i="21"/>
  <c r="A835" i="21"/>
  <c r="A846" i="21"/>
  <c r="A809" i="21"/>
  <c r="A1290" i="21"/>
  <c r="A1279" i="21"/>
  <c r="A1270" i="21"/>
  <c r="A1267" i="21"/>
  <c r="A1288" i="21"/>
  <c r="A1280" i="21"/>
  <c r="A1301" i="21"/>
  <c r="A1325" i="21"/>
  <c r="A1314" i="21"/>
  <c r="A1304" i="21"/>
  <c r="A1323" i="21"/>
  <c r="A1321" i="21"/>
  <c r="A1330" i="21"/>
  <c r="A1316" i="21"/>
  <c r="A1315" i="21"/>
  <c r="A2064" i="21"/>
  <c r="A2076" i="21"/>
  <c r="A2057" i="21"/>
  <c r="A2080" i="21"/>
  <c r="A2055" i="21"/>
  <c r="A2060" i="21"/>
  <c r="A2077" i="21"/>
  <c r="A2041" i="21"/>
  <c r="A2040" i="21"/>
  <c r="A1655" i="21"/>
  <c r="A1653" i="21"/>
  <c r="A1671" i="21"/>
  <c r="A1642" i="21"/>
  <c r="A1672" i="21"/>
  <c r="A1668" i="21"/>
  <c r="A719" i="21"/>
  <c r="A712" i="21"/>
  <c r="A742" i="21"/>
  <c r="A725" i="21"/>
  <c r="A739" i="21"/>
  <c r="A695" i="21"/>
  <c r="A723" i="21"/>
  <c r="A722" i="21"/>
  <c r="A738" i="21"/>
  <c r="A702" i="21"/>
  <c r="A1749" i="21"/>
  <c r="A1730" i="21"/>
  <c r="A1722" i="21"/>
  <c r="A1750" i="21"/>
  <c r="A1736" i="21"/>
  <c r="A1733" i="21"/>
  <c r="A1747" i="21"/>
  <c r="A1758" i="21"/>
  <c r="A1721" i="21"/>
  <c r="A593" i="21"/>
  <c r="A555" i="21"/>
  <c r="A562" i="21"/>
  <c r="A584" i="21"/>
  <c r="A571" i="21"/>
  <c r="A582" i="21"/>
  <c r="A542" i="21"/>
  <c r="A549" i="21"/>
  <c r="A554" i="21"/>
  <c r="A499" i="21"/>
  <c r="A535" i="21"/>
  <c r="A546" i="21"/>
  <c r="A510" i="21"/>
  <c r="A533" i="21"/>
  <c r="A538" i="21"/>
  <c r="A501" i="21"/>
  <c r="A1623" i="21"/>
  <c r="A1620" i="21"/>
  <c r="A1592" i="21"/>
  <c r="A1625" i="21"/>
  <c r="A1618" i="21"/>
  <c r="A1616" i="21"/>
  <c r="A1573" i="21"/>
  <c r="A1593" i="21"/>
  <c r="A1600" i="21"/>
  <c r="A803" i="21"/>
  <c r="A795" i="21"/>
  <c r="A768" i="21"/>
  <c r="A787" i="21"/>
  <c r="A800" i="21"/>
  <c r="A757" i="21"/>
  <c r="A777" i="21"/>
  <c r="A798" i="21"/>
  <c r="A754" i="21"/>
  <c r="A772" i="21"/>
  <c r="A401" i="21"/>
  <c r="A407" i="21"/>
  <c r="A411" i="21"/>
  <c r="A398" i="21"/>
  <c r="A393" i="21"/>
  <c r="A392" i="21"/>
  <c r="A403" i="21"/>
  <c r="A420" i="21"/>
  <c r="A436" i="21"/>
  <c r="A400" i="21"/>
  <c r="A1368" i="21"/>
  <c r="A1358" i="21"/>
  <c r="A1357" i="21"/>
  <c r="A1356" i="21"/>
  <c r="A1363" i="21"/>
  <c r="A1370" i="21"/>
  <c r="A1381" i="21"/>
  <c r="A1337" i="21"/>
  <c r="A1354" i="21"/>
  <c r="A2024" i="21"/>
  <c r="A2021" i="21"/>
  <c r="A2014" i="21"/>
  <c r="A2016" i="21"/>
  <c r="A2006" i="21"/>
  <c r="A2004" i="21"/>
  <c r="A2010" i="21"/>
  <c r="A1972" i="21"/>
  <c r="A1993" i="21"/>
  <c r="A985" i="21"/>
  <c r="A983" i="21"/>
  <c r="A962" i="21"/>
  <c r="A968" i="21"/>
  <c r="A958" i="21"/>
  <c r="A957" i="21"/>
  <c r="A1443" i="21"/>
  <c r="A1433" i="21"/>
  <c r="A1466" i="21"/>
  <c r="A1473" i="21"/>
  <c r="A1481" i="21"/>
  <c r="A1480" i="21"/>
  <c r="A1483" i="21"/>
  <c r="A1437" i="21"/>
  <c r="A1457" i="21"/>
  <c r="A1431" i="21"/>
  <c r="A625" i="21"/>
  <c r="A636" i="21"/>
  <c r="A630" i="21"/>
  <c r="A629" i="21"/>
  <c r="A646" i="21"/>
  <c r="A609" i="21"/>
  <c r="A621" i="21"/>
  <c r="A608" i="21"/>
  <c r="A626" i="21"/>
  <c r="A1256" i="21"/>
  <c r="A1257" i="21"/>
  <c r="A1251" i="21"/>
  <c r="A1225" i="21"/>
  <c r="A1215" i="21"/>
  <c r="A1224" i="21"/>
  <c r="A1242" i="21"/>
  <c r="A1259" i="21"/>
  <c r="A1222" i="21"/>
  <c r="A1956" i="21"/>
  <c r="A1919" i="21"/>
  <c r="A1950" i="21"/>
  <c r="A1970" i="21"/>
  <c r="A1957" i="21"/>
  <c r="A1952" i="21"/>
  <c r="A1958" i="21"/>
  <c r="A1941" i="21"/>
  <c r="A1936" i="21"/>
  <c r="A1137" i="21"/>
  <c r="A1095" i="21"/>
  <c r="A1125" i="21"/>
  <c r="A1124" i="21"/>
  <c r="A1131" i="21"/>
  <c r="A1130" i="21"/>
  <c r="A1135" i="21"/>
  <c r="A1098" i="21"/>
  <c r="A1122" i="21"/>
  <c r="A1103" i="21"/>
  <c r="A1800" i="21"/>
  <c r="A1821" i="21"/>
  <c r="A1805" i="21"/>
  <c r="A1778" i="21"/>
  <c r="A1807" i="21"/>
  <c r="A1811" i="21"/>
  <c r="A1825" i="21"/>
  <c r="A1773" i="21"/>
  <c r="A1795" i="21"/>
  <c r="A1013" i="21"/>
  <c r="A1020" i="21"/>
  <c r="A1026" i="21"/>
  <c r="A1025" i="21"/>
  <c r="A1014" i="21"/>
  <c r="A1006" i="21"/>
  <c r="A1005" i="21"/>
  <c r="A1639" i="21"/>
  <c r="A1320" i="21"/>
  <c r="A1308" i="21"/>
  <c r="A1309" i="21"/>
  <c r="A2063" i="21"/>
  <c r="A2069" i="21"/>
  <c r="A2039" i="21"/>
  <c r="A2073" i="21"/>
  <c r="A2049" i="21"/>
  <c r="A2054" i="21"/>
  <c r="A2071" i="21"/>
  <c r="A2035" i="21"/>
  <c r="A2034" i="21"/>
  <c r="A1646" i="21"/>
  <c r="A1663" i="21"/>
  <c r="A1660" i="21"/>
  <c r="A1673" i="21"/>
  <c r="A1665" i="21"/>
  <c r="A1662" i="21"/>
  <c r="A698" i="21"/>
  <c r="A691" i="21"/>
  <c r="A721" i="21"/>
  <c r="A718" i="21"/>
  <c r="A731" i="21"/>
  <c r="A737" i="21"/>
  <c r="A709" i="21"/>
  <c r="A715" i="21"/>
  <c r="A732" i="21"/>
  <c r="A696" i="21"/>
  <c r="A1744" i="21"/>
  <c r="A1716" i="21"/>
  <c r="A1765" i="21"/>
  <c r="A1737" i="21"/>
  <c r="A1724" i="21"/>
  <c r="A1726" i="21"/>
  <c r="A1739" i="21"/>
  <c r="A1752" i="21"/>
  <c r="A1715" i="21"/>
  <c r="A575" i="21"/>
  <c r="A569" i="21"/>
  <c r="A585" i="21"/>
  <c r="A578" i="21"/>
  <c r="A583" i="21"/>
  <c r="A576" i="21"/>
  <c r="A531" i="21"/>
  <c r="A543" i="21"/>
  <c r="A537" i="21"/>
  <c r="A541" i="21"/>
  <c r="A529" i="21"/>
  <c r="A540" i="21"/>
  <c r="A503" i="21"/>
  <c r="A521" i="21"/>
  <c r="A532" i="21"/>
  <c r="A504" i="21"/>
  <c r="A1584" i="21"/>
  <c r="A1610" i="21"/>
  <c r="A1581" i="21"/>
  <c r="A1614" i="21"/>
  <c r="A1607" i="21"/>
  <c r="A1609" i="21"/>
  <c r="A1627" i="21"/>
  <c r="A1586" i="21"/>
  <c r="A1594" i="21"/>
  <c r="A759" i="21"/>
  <c r="A774" i="21"/>
  <c r="A804" i="21"/>
  <c r="A780" i="21"/>
  <c r="A793" i="21"/>
  <c r="A749" i="21"/>
  <c r="A770" i="21"/>
  <c r="A791" i="21"/>
  <c r="A802" i="21"/>
  <c r="A766" i="21"/>
  <c r="A431" i="21"/>
  <c r="A389" i="21"/>
  <c r="A399" i="21"/>
  <c r="A439" i="21"/>
  <c r="A390" i="21"/>
  <c r="A427" i="21"/>
  <c r="A397" i="21"/>
  <c r="A414" i="21"/>
  <c r="A430" i="21"/>
  <c r="A394" i="21"/>
  <c r="A1340" i="21"/>
  <c r="A1377" i="21"/>
  <c r="A1349" i="21"/>
  <c r="A1347" i="21"/>
  <c r="A1355" i="21"/>
  <c r="A1362" i="21"/>
  <c r="A1374" i="21"/>
  <c r="A1384" i="21"/>
  <c r="A1348" i="21"/>
  <c r="A2013" i="21"/>
  <c r="A2001" i="21"/>
  <c r="A1992" i="21"/>
  <c r="A2007" i="21"/>
  <c r="A1994" i="21"/>
  <c r="A1997" i="21"/>
  <c r="A2003" i="21"/>
  <c r="A2023" i="21"/>
  <c r="A1987" i="21"/>
  <c r="A959" i="21"/>
  <c r="A973" i="21"/>
  <c r="A979" i="21"/>
  <c r="A960" i="21"/>
  <c r="A987" i="21"/>
  <c r="A1479" i="21"/>
  <c r="A1474" i="21"/>
  <c r="A1486" i="21"/>
  <c r="A1458" i="21"/>
  <c r="A1465" i="21"/>
  <c r="A1472" i="21"/>
  <c r="A1471" i="21"/>
  <c r="A1475" i="21"/>
  <c r="A1428" i="21"/>
  <c r="A1451" i="21"/>
  <c r="A643" i="21"/>
  <c r="A637" i="21"/>
  <c r="A598" i="21"/>
  <c r="A612" i="21"/>
  <c r="A623" i="21"/>
  <c r="A640" i="21"/>
  <c r="A603" i="21"/>
  <c r="A602" i="21"/>
  <c r="A595" i="21"/>
  <c r="A620" i="21"/>
  <c r="A1219" i="21"/>
  <c r="A1220" i="21"/>
  <c r="A1239" i="21"/>
  <c r="A1211" i="21"/>
  <c r="A1255" i="21"/>
  <c r="A1218" i="21"/>
  <c r="A1236" i="21"/>
  <c r="A1253" i="21"/>
  <c r="A1216" i="21"/>
  <c r="A1942" i="21"/>
  <c r="A1968" i="21"/>
  <c r="A1932" i="21"/>
  <c r="A1960" i="21"/>
  <c r="A1947" i="21"/>
  <c r="A1945" i="21"/>
  <c r="A1951" i="21"/>
  <c r="A1967" i="21"/>
  <c r="A1930" i="21"/>
  <c r="A1109" i="21"/>
  <c r="A1100" i="21"/>
  <c r="A1115" i="21"/>
  <c r="A1114" i="21"/>
  <c r="A1121" i="21"/>
  <c r="A1120" i="21"/>
  <c r="A1129" i="21"/>
  <c r="A1092" i="21"/>
  <c r="A1116" i="21"/>
  <c r="A1096" i="21"/>
  <c r="A1799" i="21"/>
  <c r="A1808" i="21"/>
  <c r="A1793" i="21"/>
  <c r="A1814" i="21"/>
  <c r="A1796" i="21"/>
  <c r="A1804" i="21"/>
  <c r="A1817" i="21"/>
  <c r="A1824" i="21"/>
  <c r="A1789" i="21"/>
  <c r="A1010" i="21"/>
  <c r="A991" i="21"/>
  <c r="A1016" i="21"/>
  <c r="A1015" i="21"/>
  <c r="A1004" i="21"/>
  <c r="A563" i="21"/>
  <c r="A556" i="21"/>
  <c r="A586" i="21"/>
  <c r="A579" i="21"/>
  <c r="A572" i="21"/>
  <c r="A577" i="21"/>
  <c r="A570" i="21"/>
  <c r="A513" i="21"/>
  <c r="A525" i="21"/>
  <c r="A500" i="21"/>
  <c r="A523" i="21"/>
  <c r="A517" i="21"/>
  <c r="A534" i="21"/>
  <c r="A545" i="21"/>
  <c r="A509" i="21"/>
  <c r="A526" i="21"/>
  <c r="A1599" i="21"/>
  <c r="A1613" i="21"/>
  <c r="A1596" i="21"/>
  <c r="A1617" i="21"/>
  <c r="A1603" i="21"/>
  <c r="A1597" i="21"/>
  <c r="A1602" i="21"/>
  <c r="A1621" i="21"/>
  <c r="A1579" i="21"/>
  <c r="A1588" i="21"/>
  <c r="A797" i="21"/>
  <c r="A751" i="21"/>
  <c r="A782" i="21"/>
  <c r="A773" i="21"/>
  <c r="A786" i="21"/>
  <c r="A806" i="21"/>
  <c r="A763" i="21"/>
  <c r="A783" i="21"/>
  <c r="A796" i="21"/>
  <c r="A760" i="21"/>
  <c r="A395" i="21"/>
  <c r="A413" i="21"/>
  <c r="A441" i="21"/>
  <c r="A405" i="21"/>
  <c r="A437" i="21"/>
  <c r="A409" i="21"/>
  <c r="A388" i="21"/>
  <c r="A408" i="21"/>
  <c r="A424" i="21"/>
  <c r="A1376" i="21"/>
  <c r="A1386" i="21"/>
  <c r="A1351" i="21"/>
  <c r="A1339" i="21"/>
  <c r="A1338" i="21"/>
  <c r="A1346" i="21"/>
  <c r="A1353" i="21"/>
  <c r="A1367" i="21"/>
  <c r="A1378" i="21"/>
  <c r="A1342" i="21"/>
  <c r="A2009" i="21"/>
  <c r="A1979" i="21"/>
  <c r="A2008" i="21"/>
  <c r="A1995" i="21"/>
  <c r="A1984" i="21"/>
  <c r="A1990" i="21"/>
  <c r="A1996" i="21"/>
  <c r="A2017" i="21"/>
  <c r="A1981" i="21"/>
  <c r="A956" i="21"/>
  <c r="A965" i="21"/>
  <c r="A971" i="21"/>
  <c r="A982" i="21"/>
  <c r="A981" i="21"/>
  <c r="A1478" i="21"/>
  <c r="A1468" i="21"/>
  <c r="A1459" i="21"/>
  <c r="A1449" i="21"/>
  <c r="A1456" i="21"/>
  <c r="A1464" i="21"/>
  <c r="A1462" i="21"/>
  <c r="A1467" i="21"/>
  <c r="A1482" i="21"/>
  <c r="A1445" i="21"/>
  <c r="A606" i="21"/>
  <c r="A619" i="21"/>
  <c r="A649" i="21"/>
  <c r="A635" i="21"/>
  <c r="A617" i="21"/>
  <c r="A634" i="21"/>
  <c r="A596" i="21"/>
  <c r="A645" i="21"/>
  <c r="A650" i="21"/>
  <c r="A614" i="21"/>
  <c r="A1245" i="21"/>
  <c r="A1252" i="21"/>
  <c r="A1226" i="21"/>
  <c r="A1258" i="21"/>
  <c r="A1249" i="21"/>
  <c r="A1210" i="21"/>
  <c r="A1229" i="21"/>
  <c r="A1247" i="21"/>
  <c r="A1208" i="21"/>
  <c r="A1940" i="21"/>
  <c r="A1953" i="21"/>
  <c r="A1924" i="21"/>
  <c r="A1948" i="21"/>
  <c r="A1934" i="21"/>
  <c r="A1937" i="21"/>
  <c r="A1944" i="21"/>
  <c r="A1961" i="21"/>
  <c r="A1923" i="21"/>
  <c r="A1136" i="21"/>
  <c r="A1145" i="21"/>
  <c r="A1107" i="21"/>
  <c r="A1106" i="21"/>
  <c r="A1113" i="21"/>
  <c r="A1112" i="21"/>
  <c r="A1123" i="21"/>
  <c r="A1146" i="21"/>
  <c r="A1110" i="21"/>
  <c r="A1813" i="21"/>
  <c r="A1823" i="21"/>
  <c r="A1794" i="21"/>
  <c r="A1779" i="21"/>
  <c r="A1802" i="21"/>
  <c r="A1785" i="21"/>
  <c r="A1798" i="21"/>
  <c r="A1810" i="21"/>
  <c r="A1818" i="21"/>
  <c r="A1782" i="21"/>
  <c r="A1003" i="21"/>
  <c r="A1019" i="21"/>
  <c r="A1008" i="21"/>
  <c r="A1007" i="21"/>
  <c r="A996" i="21"/>
  <c r="A993" i="21"/>
  <c r="A992" i="21"/>
  <c r="A1632" i="21"/>
  <c r="A1634" i="21"/>
  <c r="A3202" i="21"/>
  <c r="A3201" i="21"/>
  <c r="A3200" i="21"/>
  <c r="A3199" i="21"/>
  <c r="A3227" i="21"/>
  <c r="A3613" i="21"/>
  <c r="A3606" i="21"/>
  <c r="A3599" i="21"/>
  <c r="A2037" i="21"/>
  <c r="A2042" i="21"/>
  <c r="A2059" i="21"/>
  <c r="A2058" i="21"/>
  <c r="A2026" i="21"/>
  <c r="A1670" i="21"/>
  <c r="A1675" i="21"/>
  <c r="A1676" i="21"/>
  <c r="A1659" i="21"/>
  <c r="A1651" i="21"/>
  <c r="A1650" i="21"/>
  <c r="A713" i="21"/>
  <c r="A727" i="21"/>
  <c r="A747" i="21"/>
  <c r="A704" i="21"/>
  <c r="A717" i="21"/>
  <c r="A694" i="21"/>
  <c r="A743" i="21"/>
  <c r="A700" i="21"/>
  <c r="A720" i="21"/>
  <c r="A1759" i="21"/>
  <c r="A1731" i="21"/>
  <c r="A1753" i="21"/>
  <c r="A1738" i="21"/>
  <c r="A1767" i="21"/>
  <c r="A1755" i="21"/>
  <c r="A1768" i="21"/>
  <c r="A1725" i="21"/>
  <c r="A1740" i="21"/>
  <c r="A580" i="21"/>
  <c r="A574" i="21"/>
  <c r="A568" i="21"/>
  <c r="A567" i="21"/>
  <c r="A566" i="21"/>
  <c r="A565" i="21"/>
  <c r="A564" i="21"/>
  <c r="A548" i="21"/>
  <c r="A507" i="21"/>
  <c r="A551" i="21"/>
  <c r="A511" i="21"/>
  <c r="A505" i="21"/>
  <c r="A528" i="21"/>
  <c r="A527" i="21"/>
  <c r="A502" i="21"/>
  <c r="A520" i="21"/>
  <c r="A1598" i="21"/>
  <c r="A1574" i="21"/>
  <c r="A1583" i="21"/>
  <c r="A1604" i="21"/>
  <c r="A1590" i="21"/>
  <c r="A1585" i="21"/>
  <c r="A1595" i="21"/>
  <c r="A1615" i="21"/>
  <c r="A1572" i="21"/>
  <c r="A1582" i="21"/>
  <c r="A775" i="21"/>
  <c r="A788" i="21"/>
  <c r="A761" i="21"/>
  <c r="A765" i="21"/>
  <c r="A779" i="21"/>
  <c r="A799" i="21"/>
  <c r="A756" i="21"/>
  <c r="A776" i="21"/>
  <c r="A790" i="21"/>
  <c r="A753" i="21"/>
  <c r="A425" i="21"/>
  <c r="A387" i="21"/>
  <c r="A433" i="21"/>
  <c r="A385" i="21"/>
  <c r="A428" i="21"/>
  <c r="A391" i="21"/>
  <c r="A438" i="21"/>
  <c r="A402" i="21"/>
  <c r="A418" i="21"/>
  <c r="A1369" i="21"/>
  <c r="A1361" i="21"/>
  <c r="A1383" i="21"/>
  <c r="A1382" i="21"/>
  <c r="A1389" i="21"/>
  <c r="A1336" i="21"/>
  <c r="A1344" i="21"/>
  <c r="A1359" i="21"/>
  <c r="A1372" i="21"/>
  <c r="A1335" i="21"/>
  <c r="A2022" i="21"/>
  <c r="A2020" i="21"/>
  <c r="A1998" i="21"/>
  <c r="A1985" i="21"/>
  <c r="A1978" i="21"/>
  <c r="A1983" i="21"/>
  <c r="A1989" i="21"/>
  <c r="A2011" i="21"/>
  <c r="A1974" i="21"/>
  <c r="A977" i="21"/>
  <c r="A955" i="21"/>
  <c r="A961" i="21"/>
  <c r="A976" i="21"/>
  <c r="A975" i="21"/>
  <c r="A1452" i="21"/>
  <c r="A1442" i="21"/>
  <c r="A1430" i="21"/>
  <c r="A1441" i="21"/>
  <c r="A1448" i="21"/>
  <c r="A1455" i="21"/>
  <c r="A1454" i="21"/>
  <c r="A1460" i="21"/>
  <c r="A1476" i="21"/>
  <c r="A1439" i="21"/>
  <c r="A642" i="21"/>
  <c r="A599" i="21"/>
  <c r="A613" i="21"/>
  <c r="A611" i="21"/>
  <c r="A604" i="21"/>
  <c r="A628" i="21"/>
  <c r="A610" i="21"/>
  <c r="A633" i="21"/>
  <c r="A644" i="21"/>
  <c r="A607" i="21"/>
  <c r="A1244" i="21"/>
  <c r="A1240" i="21"/>
  <c r="A1213" i="21"/>
  <c r="A1246" i="21"/>
  <c r="A1243" i="21"/>
  <c r="A1230" i="21"/>
  <c r="A1223" i="21"/>
  <c r="A1241" i="21"/>
  <c r="A1212" i="21"/>
  <c r="A1927" i="21"/>
  <c r="A1933" i="21"/>
  <c r="A1963" i="21"/>
  <c r="A1938" i="21"/>
  <c r="A1925" i="21"/>
  <c r="A1929" i="21"/>
  <c r="A1935" i="21"/>
  <c r="A1955" i="21"/>
  <c r="A1917" i="21"/>
  <c r="A1108" i="21"/>
  <c r="A1119" i="21"/>
  <c r="A1094" i="21"/>
  <c r="A1093" i="21"/>
  <c r="A1102" i="21"/>
  <c r="A1101" i="21"/>
  <c r="A1117" i="21"/>
  <c r="A1140" i="21"/>
  <c r="A1104" i="21"/>
  <c r="A1809" i="21"/>
  <c r="A1786" i="21"/>
  <c r="A1780" i="21"/>
  <c r="A1815" i="21"/>
  <c r="A1788" i="21"/>
  <c r="A1772" i="21"/>
  <c r="A1791" i="21"/>
  <c r="A1797" i="21"/>
  <c r="A1812" i="21"/>
  <c r="A1775" i="21"/>
  <c r="A1021" i="21"/>
  <c r="A1009" i="21"/>
  <c r="A998" i="21"/>
  <c r="A997" i="21"/>
  <c r="A1024" i="21"/>
  <c r="A1023" i="21"/>
  <c r="A1630" i="21"/>
  <c r="A1633" i="21"/>
  <c r="A1628" i="21"/>
  <c r="A3196" i="21"/>
  <c r="A3195" i="21"/>
  <c r="A3194" i="21"/>
  <c r="A3222" i="21"/>
  <c r="A3221" i="21"/>
  <c r="A2030" i="21"/>
  <c r="A2036" i="21"/>
  <c r="A2053" i="21"/>
  <c r="A2052" i="21"/>
  <c r="A2025" i="21"/>
  <c r="A1669" i="21"/>
  <c r="A1661" i="21"/>
  <c r="A1664" i="21"/>
  <c r="A1652" i="21"/>
  <c r="A1643" i="21"/>
  <c r="A1644" i="21"/>
  <c r="A692" i="21"/>
  <c r="A705" i="21"/>
  <c r="A740" i="21"/>
  <c r="A697" i="21"/>
  <c r="A710" i="21"/>
  <c r="A745" i="21"/>
  <c r="A736" i="21"/>
  <c r="A693" i="21"/>
  <c r="A714" i="21"/>
  <c r="A1720" i="21"/>
  <c r="A1756" i="21"/>
  <c r="A1742" i="21"/>
  <c r="A1727" i="21"/>
  <c r="A1757" i="21"/>
  <c r="A1748" i="21"/>
  <c r="A1761" i="21"/>
  <c r="A1717" i="21"/>
  <c r="A1734" i="21"/>
  <c r="A561" i="21"/>
  <c r="A587" i="21"/>
  <c r="A591" i="21"/>
  <c r="A560" i="21"/>
  <c r="A559" i="21"/>
  <c r="A558" i="21"/>
  <c r="A557" i="21"/>
  <c r="A530" i="21"/>
  <c r="A519" i="21"/>
  <c r="A536" i="21"/>
  <c r="A553" i="21"/>
  <c r="A498" i="21"/>
  <c r="A522" i="21"/>
  <c r="A515" i="21"/>
  <c r="A550" i="21"/>
  <c r="A514" i="21"/>
  <c r="A1624" i="21"/>
  <c r="A1611" i="21"/>
  <c r="A1619" i="21"/>
  <c r="A1591" i="21"/>
  <c r="A1577" i="21"/>
  <c r="A1575" i="21"/>
  <c r="A1587" i="21"/>
  <c r="A1608" i="21"/>
  <c r="A1612" i="21"/>
  <c r="A1576" i="21"/>
  <c r="A752" i="21"/>
  <c r="A767" i="21"/>
  <c r="A801" i="21"/>
  <c r="A758" i="21"/>
  <c r="A771" i="21"/>
  <c r="A792" i="21"/>
  <c r="A748" i="21"/>
  <c r="A769" i="21"/>
  <c r="A784" i="21"/>
  <c r="A755" i="21"/>
  <c r="A435" i="21"/>
  <c r="A434" i="21"/>
  <c r="A422" i="21"/>
  <c r="A429" i="21"/>
  <c r="A416" i="21"/>
  <c r="A421" i="21"/>
  <c r="A432" i="21"/>
  <c r="A396" i="21"/>
  <c r="A412" i="21"/>
  <c r="A1350" i="21"/>
  <c r="A1341" i="21"/>
  <c r="A1375" i="21"/>
  <c r="A1373" i="21"/>
  <c r="A1380" i="21"/>
  <c r="A1387" i="21"/>
  <c r="A1334" i="21"/>
  <c r="A1352" i="21"/>
  <c r="A1366" i="21"/>
  <c r="A1991" i="21"/>
  <c r="A2002" i="21"/>
  <c r="A2000" i="21"/>
  <c r="A1986" i="21"/>
  <c r="A1971" i="21"/>
  <c r="A2019" i="21"/>
  <c r="A1975" i="21"/>
  <c r="A1982" i="21"/>
  <c r="A2005" i="21"/>
  <c r="A967" i="21"/>
  <c r="A984" i="21"/>
  <c r="A980" i="21"/>
  <c r="A986" i="21"/>
  <c r="A970" i="21"/>
  <c r="A969" i="21"/>
  <c r="A1450" i="21"/>
  <c r="A1487" i="21"/>
  <c r="A1485" i="21"/>
  <c r="A1429" i="21"/>
  <c r="A1440" i="21"/>
  <c r="A1447" i="21"/>
  <c r="A1444" i="21"/>
  <c r="A1453" i="21"/>
  <c r="A1469" i="21"/>
  <c r="A1432" i="21"/>
  <c r="A624" i="21"/>
  <c r="A618" i="21"/>
  <c r="A601" i="21"/>
  <c r="A647" i="21"/>
  <c r="A597" i="21"/>
  <c r="A622" i="21"/>
  <c r="A651" i="21"/>
  <c r="A627" i="21"/>
  <c r="A638" i="21"/>
  <c r="A600" i="21"/>
  <c r="A1232" i="21"/>
  <c r="A1227" i="21"/>
  <c r="A1250" i="21"/>
  <c r="A1234" i="21"/>
  <c r="A1237" i="21"/>
  <c r="A1254" i="21"/>
  <c r="A1217" i="21"/>
  <c r="A1235" i="21"/>
  <c r="A1962" i="21"/>
  <c r="A1954" i="21"/>
  <c r="A1918" i="21"/>
  <c r="A1946" i="21"/>
  <c r="A1926" i="21"/>
  <c r="A1966" i="21"/>
  <c r="A1921" i="21"/>
  <c r="A1928" i="21"/>
  <c r="A1949" i="21"/>
  <c r="A1144" i="21"/>
  <c r="A1127" i="21"/>
  <c r="A1143" i="21"/>
  <c r="A1142" i="21"/>
  <c r="A1149" i="21"/>
  <c r="A1148" i="21"/>
  <c r="A1147" i="21"/>
  <c r="A1111" i="21"/>
  <c r="A1134" i="21"/>
  <c r="A1097" i="21"/>
  <c r="A1770" i="21"/>
  <c r="A1822" i="21"/>
  <c r="A1776" i="21"/>
  <c r="A1803" i="21"/>
  <c r="A1777" i="21"/>
  <c r="A1826" i="21"/>
  <c r="A1783" i="21"/>
  <c r="A1790" i="21"/>
  <c r="A1806" i="21"/>
  <c r="A1769" i="21"/>
  <c r="A994" i="21"/>
  <c r="A1001" i="21"/>
  <c r="A989" i="21"/>
  <c r="A988" i="21"/>
  <c r="A1018" i="21"/>
  <c r="A1017" i="21"/>
  <c r="A1631" i="21"/>
  <c r="A1637" i="21"/>
  <c r="A3226" i="21"/>
  <c r="A3225" i="21"/>
  <c r="A3224" i="21"/>
  <c r="A3223" i="21"/>
  <c r="A3216" i="21"/>
  <c r="A3215" i="21"/>
  <c r="A2070" i="21"/>
  <c r="A2045" i="21"/>
  <c r="A2068" i="21"/>
  <c r="A2038" i="21"/>
  <c r="A2061" i="21"/>
  <c r="A2032" i="21"/>
  <c r="A2029" i="21"/>
  <c r="A2047" i="21"/>
  <c r="A2046" i="21"/>
  <c r="A1657" i="21"/>
  <c r="A1667" i="21"/>
  <c r="A1648" i="21"/>
  <c r="A1654" i="21"/>
  <c r="A1645" i="21"/>
  <c r="A1674" i="21"/>
  <c r="A741" i="21"/>
  <c r="A734" i="21"/>
  <c r="A728" i="21"/>
  <c r="A733" i="21"/>
  <c r="A746" i="21"/>
  <c r="A703" i="21"/>
  <c r="A730" i="21"/>
  <c r="A729" i="21"/>
  <c r="A744" i="21"/>
  <c r="A708" i="21"/>
  <c r="A1719" i="21"/>
  <c r="A1743" i="21"/>
  <c r="A1729" i="21"/>
  <c r="A1763" i="21"/>
  <c r="A1745" i="21"/>
  <c r="A1741" i="21"/>
  <c r="A1754" i="21"/>
  <c r="A1764" i="21"/>
  <c r="A1728" i="21"/>
  <c r="A581" i="21"/>
  <c r="A592" i="21"/>
  <c r="A573" i="21"/>
  <c r="A590" i="21"/>
  <c r="A589" i="21"/>
  <c r="A588" i="21"/>
  <c r="A524" i="21"/>
  <c r="A512" i="21"/>
  <c r="A506" i="21"/>
  <c r="A518" i="21"/>
  <c r="A547" i="21"/>
  <c r="A552" i="21"/>
  <c r="A516" i="21"/>
  <c r="A539" i="21"/>
  <c r="A544" i="21"/>
  <c r="A508" i="21"/>
  <c r="A1589" i="21"/>
  <c r="A1571" i="21"/>
  <c r="A1605" i="21"/>
  <c r="A1578" i="21"/>
  <c r="A1626" i="21"/>
  <c r="A1622" i="21"/>
  <c r="A1580" i="21"/>
  <c r="A1601" i="21"/>
  <c r="A1606" i="21"/>
  <c r="A1570" i="21"/>
  <c r="A781" i="21"/>
  <c r="A789" i="21"/>
  <c r="A794" i="21"/>
  <c r="A750" i="21"/>
  <c r="A764" i="21"/>
  <c r="A785" i="21"/>
  <c r="A805" i="21"/>
  <c r="A762" i="21"/>
  <c r="A778" i="21"/>
  <c r="A440" i="21"/>
  <c r="A419" i="21"/>
  <c r="A423" i="21"/>
  <c r="A410" i="21"/>
  <c r="A417" i="21"/>
  <c r="A404" i="21"/>
  <c r="A415" i="21"/>
  <c r="A426" i="21"/>
  <c r="A386" i="21"/>
  <c r="A406" i="21"/>
  <c r="A1343" i="21"/>
  <c r="A1385" i="21"/>
  <c r="A1365" i="21"/>
  <c r="A1364" i="21"/>
  <c r="A1371" i="21"/>
  <c r="A1379" i="21"/>
  <c r="A1388" i="21"/>
  <c r="A1345" i="21"/>
  <c r="A1360" i="21"/>
  <c r="A1988" i="21"/>
  <c r="A1980" i="21"/>
  <c r="A1977" i="21"/>
  <c r="A1976" i="21"/>
  <c r="A2015" i="21"/>
  <c r="A2012" i="21"/>
  <c r="A2018" i="21"/>
  <c r="A1973" i="21"/>
  <c r="A1999" i="21"/>
  <c r="A966" i="21"/>
  <c r="A974" i="21"/>
  <c r="A972" i="21"/>
  <c r="A978" i="21"/>
  <c r="A964" i="21"/>
  <c r="A963" i="21"/>
  <c r="A1470" i="21"/>
  <c r="A1461" i="21"/>
  <c r="A1477" i="21"/>
  <c r="A1484" i="21"/>
  <c r="A1435" i="21"/>
  <c r="A1436" i="21"/>
  <c r="A1434" i="21"/>
  <c r="A1446" i="21"/>
  <c r="A1463" i="21"/>
  <c r="A1438" i="21"/>
  <c r="A605" i="21"/>
  <c r="A631" i="21"/>
  <c r="A648" i="21"/>
  <c r="A641" i="21"/>
  <c r="A652" i="21"/>
  <c r="A616" i="21"/>
  <c r="A639" i="21"/>
  <c r="A615" i="21"/>
  <c r="A632" i="21"/>
  <c r="A594" i="21"/>
  <c r="A1233" i="21"/>
  <c r="A1214" i="21"/>
  <c r="A1238" i="21"/>
  <c r="A1221" i="21"/>
  <c r="A1231" i="21"/>
  <c r="A1248" i="21"/>
  <c r="A1209" i="21"/>
  <c r="A1228" i="21"/>
  <c r="A1922" i="21"/>
  <c r="A1939" i="21"/>
  <c r="A1964" i="21"/>
  <c r="A1931" i="21"/>
  <c r="A1969" i="21"/>
  <c r="A1959" i="21"/>
  <c r="A1965" i="21"/>
  <c r="A1920" i="21"/>
  <c r="A1943" i="21"/>
  <c r="A1118" i="21"/>
  <c r="A1126" i="21"/>
  <c r="A1133" i="21"/>
  <c r="A1132" i="21"/>
  <c r="A1139" i="21"/>
  <c r="A1138" i="21"/>
  <c r="A1141" i="21"/>
  <c r="A1105" i="21"/>
  <c r="A1128" i="21"/>
  <c r="A1099" i="21"/>
  <c r="A1771" i="21"/>
  <c r="A1784" i="21"/>
  <c r="A1820" i="21"/>
  <c r="A1792" i="21"/>
  <c r="A1816" i="21"/>
  <c r="A1819" i="21"/>
  <c r="A1774" i="21"/>
  <c r="A1781" i="21"/>
  <c r="A1801" i="21"/>
  <c r="A1787" i="21"/>
  <c r="A1002" i="21"/>
  <c r="A990" i="21"/>
  <c r="A995" i="21"/>
  <c r="A1022" i="21"/>
  <c r="A1012" i="21"/>
  <c r="A1636" i="21"/>
  <c r="A3214" i="21"/>
  <c r="A3213" i="21"/>
  <c r="A3212" i="21"/>
  <c r="A3211" i="21"/>
  <c r="A3204" i="21"/>
  <c r="A3203" i="21"/>
  <c r="A3586" i="21"/>
  <c r="A3578" i="21"/>
  <c r="A3571" i="21"/>
  <c r="A3598" i="21"/>
  <c r="A3617" i="21"/>
  <c r="A3575" i="21"/>
  <c r="A3595" i="21"/>
  <c r="A3615" i="21"/>
  <c r="A3572" i="21"/>
  <c r="A3579" i="21"/>
  <c r="A2757" i="21"/>
  <c r="A2785" i="21"/>
  <c r="A2784" i="21"/>
  <c r="A2783" i="21"/>
  <c r="A2782" i="21"/>
  <c r="A4005" i="21"/>
  <c r="A3975" i="21"/>
  <c r="A3980" i="21"/>
  <c r="A3979" i="21"/>
  <c r="A3978" i="21"/>
  <c r="A3977" i="21"/>
  <c r="A3976" i="21"/>
  <c r="A3467" i="21"/>
  <c r="A3442" i="21"/>
  <c r="A3461" i="21"/>
  <c r="A3436" i="21"/>
  <c r="A3447" i="21"/>
  <c r="A3458" i="21"/>
  <c r="A3475" i="21"/>
  <c r="A3439" i="21"/>
  <c r="A2619" i="21"/>
  <c r="A2624" i="21"/>
  <c r="A2623" i="21"/>
  <c r="A2622" i="21"/>
  <c r="A2621" i="21"/>
  <c r="A2626" i="21"/>
  <c r="A4060" i="21"/>
  <c r="A4042" i="21"/>
  <c r="A4047" i="21"/>
  <c r="A4070" i="21"/>
  <c r="A4034" i="21"/>
  <c r="A4057" i="21"/>
  <c r="A4021" i="21"/>
  <c r="A4044" i="21"/>
  <c r="A4067" i="21"/>
  <c r="A4031" i="21"/>
  <c r="A3133" i="21"/>
  <c r="A3132" i="21"/>
  <c r="A3096" i="21"/>
  <c r="A3107" i="21"/>
  <c r="A3124" i="21"/>
  <c r="A3088" i="21"/>
  <c r="A3105" i="21"/>
  <c r="A3122" i="21"/>
  <c r="A3086" i="21"/>
  <c r="A2255" i="21"/>
  <c r="A2292" i="21"/>
  <c r="A2254" i="21"/>
  <c r="A2277" i="21"/>
  <c r="A2241" i="21"/>
  <c r="A2264" i="21"/>
  <c r="A2286" i="21"/>
  <c r="A2257" i="21"/>
  <c r="A2280" i="21"/>
  <c r="A2244" i="21"/>
  <c r="A2970" i="21"/>
  <c r="A2989" i="21"/>
  <c r="A2993" i="21"/>
  <c r="A2974" i="21"/>
  <c r="A2972" i="21"/>
  <c r="A2131" i="21"/>
  <c r="A2095" i="21"/>
  <c r="A2118" i="21"/>
  <c r="A2081" i="21"/>
  <c r="A2105" i="21"/>
  <c r="A2122" i="21"/>
  <c r="A2085" i="21"/>
  <c r="A2115" i="21"/>
  <c r="A2138" i="21"/>
  <c r="A2102" i="21"/>
  <c r="A2556" i="21"/>
  <c r="A2551" i="21"/>
  <c r="A2550" i="21"/>
  <c r="A2554" i="21"/>
  <c r="A2559" i="21"/>
  <c r="A2564" i="21"/>
  <c r="A2532" i="21"/>
  <c r="A2794" i="21"/>
  <c r="A2799" i="21"/>
  <c r="A2804" i="21"/>
  <c r="A2809" i="21"/>
  <c r="A2808" i="21"/>
  <c r="A2807" i="21"/>
  <c r="A3569" i="21"/>
  <c r="A3560" i="21"/>
  <c r="A3559" i="21"/>
  <c r="A3552" i="21"/>
  <c r="A3540" i="21"/>
  <c r="A3536" i="21"/>
  <c r="A3523" i="21"/>
  <c r="A3510" i="21"/>
  <c r="A3506" i="21"/>
  <c r="A3489" i="21"/>
  <c r="A3515" i="21"/>
  <c r="A3492" i="21"/>
  <c r="A3514" i="21"/>
  <c r="A3537" i="21"/>
  <c r="A3501" i="21"/>
  <c r="A3634" i="21"/>
  <c r="A3683" i="21"/>
  <c r="A3640" i="21"/>
  <c r="A3660" i="21"/>
  <c r="A3680" i="21"/>
  <c r="A3637" i="21"/>
  <c r="A3650" i="21"/>
  <c r="A3664" i="21"/>
  <c r="A3681" i="21"/>
  <c r="A3645" i="21"/>
  <c r="A3291" i="21"/>
  <c r="A3308" i="21"/>
  <c r="A3268" i="21"/>
  <c r="A3288" i="21"/>
  <c r="A3306" i="21"/>
  <c r="A3266" i="21"/>
  <c r="A3279" i="21"/>
  <c r="A3292" i="21"/>
  <c r="A3289" i="21"/>
  <c r="A2528" i="21"/>
  <c r="A2487" i="21"/>
  <c r="A2503" i="21"/>
  <c r="A2514" i="21"/>
  <c r="A2525" i="21"/>
  <c r="A2482" i="21"/>
  <c r="A2499" i="21"/>
  <c r="A2505" i="21"/>
  <c r="A2490" i="21"/>
  <c r="A2483" i="21"/>
  <c r="A2673" i="21"/>
  <c r="A2690" i="21"/>
  <c r="A2653" i="21"/>
  <c r="A2664" i="21"/>
  <c r="A2676" i="21"/>
  <c r="A2687" i="21"/>
  <c r="A2649" i="21"/>
  <c r="A2661" i="21"/>
  <c r="A4075" i="21"/>
  <c r="A4085" i="21"/>
  <c r="A4078" i="21"/>
  <c r="A4094" i="21"/>
  <c r="A3181" i="21"/>
  <c r="A3145" i="21"/>
  <c r="A3168" i="21"/>
  <c r="A3191" i="21"/>
  <c r="A3155" i="21"/>
  <c r="A3178" i="21"/>
  <c r="A3142" i="21"/>
  <c r="A3159" i="21"/>
  <c r="A3176" i="21"/>
  <c r="A3140" i="21"/>
  <c r="A2318" i="21"/>
  <c r="A2347" i="21"/>
  <c r="A2311" i="21"/>
  <c r="A1000" i="21"/>
  <c r="A999" i="21"/>
  <c r="A1638" i="21"/>
  <c r="A1635" i="21"/>
  <c r="A3208" i="21"/>
  <c r="A3207" i="21"/>
  <c r="A3206" i="21"/>
  <c r="A3205" i="21"/>
  <c r="A3198" i="21"/>
  <c r="A3197" i="21"/>
  <c r="A3625" i="21"/>
  <c r="A3619" i="21"/>
  <c r="A3630" i="21"/>
  <c r="A3590" i="21"/>
  <c r="A3611" i="21"/>
  <c r="A3628" i="21"/>
  <c r="A3588" i="21"/>
  <c r="A3608" i="21"/>
  <c r="A3609" i="21"/>
  <c r="A3573" i="21"/>
  <c r="A2780" i="21"/>
  <c r="A2779" i="21"/>
  <c r="A2778" i="21"/>
  <c r="A2777" i="21"/>
  <c r="A2776" i="21"/>
  <c r="A3999" i="21"/>
  <c r="A4010" i="21"/>
  <c r="A4009" i="21"/>
  <c r="A4008" i="21"/>
  <c r="A4007" i="21"/>
  <c r="A4006" i="21"/>
  <c r="A3480" i="21"/>
  <c r="A3455" i="21"/>
  <c r="A3474" i="21"/>
  <c r="A3449" i="21"/>
  <c r="A3477" i="21"/>
  <c r="A3441" i="21"/>
  <c r="A3452" i="21"/>
  <c r="A3469" i="21"/>
  <c r="A3433" i="21"/>
  <c r="A2612" i="21"/>
  <c r="A2618" i="21"/>
  <c r="A2617" i="21"/>
  <c r="A2616" i="21"/>
  <c r="A2615" i="21"/>
  <c r="A2620" i="21"/>
  <c r="A4024" i="21"/>
  <c r="A4036" i="21"/>
  <c r="A4041" i="21"/>
  <c r="A4064" i="21"/>
  <c r="A4028" i="21"/>
  <c r="A4051" i="21"/>
  <c r="A4015" i="21"/>
  <c r="A4038" i="21"/>
  <c r="A4061" i="21"/>
  <c r="A4025" i="21"/>
  <c r="A3097" i="21"/>
  <c r="A3126" i="21"/>
  <c r="A3090" i="21"/>
  <c r="A3101" i="21"/>
  <c r="A3118" i="21"/>
  <c r="A3135" i="21"/>
  <c r="A3099" i="21"/>
  <c r="A3116" i="21"/>
  <c r="A2285" i="21"/>
  <c r="A2249" i="21"/>
  <c r="A2284" i="21"/>
  <c r="A2248" i="21"/>
  <c r="A2271" i="21"/>
  <c r="A2234" i="21"/>
  <c r="A2258" i="21"/>
  <c r="A2289" i="21"/>
  <c r="A2251" i="21"/>
  <c r="A2274" i="21"/>
  <c r="A2237" i="21"/>
  <c r="A2996" i="21"/>
  <c r="A2980" i="21"/>
  <c r="A2986" i="21"/>
  <c r="A2979" i="21"/>
  <c r="A2987" i="21"/>
  <c r="A2125" i="21"/>
  <c r="A2089" i="21"/>
  <c r="A2112" i="21"/>
  <c r="A2135" i="21"/>
  <c r="A2099" i="21"/>
  <c r="A2116" i="21"/>
  <c r="A2088" i="21"/>
  <c r="A2109" i="21"/>
  <c r="A2132" i="21"/>
  <c r="A2096" i="21"/>
  <c r="A2539" i="21"/>
  <c r="A2530" i="21"/>
  <c r="A2544" i="21"/>
  <c r="A2548" i="21"/>
  <c r="A2553" i="21"/>
  <c r="A2558" i="21"/>
  <c r="A2824" i="21"/>
  <c r="A2788" i="21"/>
  <c r="A2793" i="21"/>
  <c r="A2798" i="21"/>
  <c r="A2803" i="21"/>
  <c r="A2802" i="21"/>
  <c r="A2801" i="21"/>
  <c r="A3554" i="21"/>
  <c r="A3548" i="21"/>
  <c r="A3553" i="21"/>
  <c r="A3546" i="21"/>
  <c r="A3528" i="21"/>
  <c r="A3524" i="21"/>
  <c r="A3511" i="21"/>
  <c r="A3498" i="21"/>
  <c r="A3494" i="21"/>
  <c r="A3493" i="21"/>
  <c r="A3509" i="21"/>
  <c r="A3544" i="21"/>
  <c r="A3508" i="21"/>
  <c r="A3531" i="21"/>
  <c r="A3495" i="21"/>
  <c r="A3670" i="21"/>
  <c r="A3676" i="21"/>
  <c r="A3632" i="21"/>
  <c r="A3653" i="21"/>
  <c r="A3673" i="21"/>
  <c r="A3686" i="21"/>
  <c r="A3643" i="21"/>
  <c r="A3656" i="21"/>
  <c r="A3675" i="21"/>
  <c r="A3639" i="21"/>
  <c r="A3284" i="21"/>
  <c r="A3302" i="21"/>
  <c r="A3260" i="21"/>
  <c r="A3281" i="21"/>
  <c r="A3300" i="21"/>
  <c r="A3311" i="21"/>
  <c r="A3272" i="21"/>
  <c r="A3285" i="21"/>
  <c r="A3283" i="21"/>
  <c r="A2522" i="21"/>
  <c r="A2479" i="21"/>
  <c r="A2494" i="21"/>
  <c r="A2508" i="21"/>
  <c r="A2519" i="21"/>
  <c r="A2473" i="21"/>
  <c r="A2491" i="21"/>
  <c r="A2498" i="21"/>
  <c r="A2484" i="21"/>
  <c r="A2477" i="21"/>
  <c r="A2666" i="21"/>
  <c r="A2684" i="21"/>
  <c r="A2646" i="21"/>
  <c r="A2658" i="21"/>
  <c r="A2670" i="21"/>
  <c r="A2681" i="21"/>
  <c r="A2692" i="21"/>
  <c r="A2655" i="21"/>
  <c r="A4092" i="21"/>
  <c r="A4079" i="21"/>
  <c r="A4072" i="21"/>
  <c r="A4088" i="21"/>
  <c r="A3175" i="21"/>
  <c r="A3139" i="21"/>
  <c r="A3162" i="21"/>
  <c r="A3185" i="21"/>
  <c r="A3149" i="21"/>
  <c r="A3172" i="21"/>
  <c r="A3189" i="21"/>
  <c r="A3153" i="21"/>
  <c r="A3170" i="21"/>
  <c r="A2348" i="21"/>
  <c r="A2312" i="21"/>
  <c r="A3624" i="21"/>
  <c r="A3583" i="21"/>
  <c r="A3604" i="21"/>
  <c r="A3622" i="21"/>
  <c r="A3581" i="21"/>
  <c r="A3601" i="21"/>
  <c r="A3603" i="21"/>
  <c r="A2781" i="21"/>
  <c r="A2774" i="21"/>
  <c r="A2773" i="21"/>
  <c r="A2772" i="21"/>
  <c r="A2771" i="21"/>
  <c r="A2770" i="21"/>
  <c r="A3993" i="21"/>
  <c r="A4004" i="21"/>
  <c r="A4003" i="21"/>
  <c r="A4002" i="21"/>
  <c r="A4001" i="21"/>
  <c r="A4000" i="21"/>
  <c r="A3468" i="21"/>
  <c r="A3443" i="21"/>
  <c r="A3462" i="21"/>
  <c r="A3437" i="21"/>
  <c r="A3471" i="21"/>
  <c r="A3435" i="21"/>
  <c r="A3446" i="21"/>
  <c r="A3463" i="21"/>
  <c r="A2643" i="21"/>
  <c r="A2614" i="21"/>
  <c r="A2611" i="21"/>
  <c r="A2610" i="21"/>
  <c r="A2609" i="21"/>
  <c r="A2608" i="21"/>
  <c r="A2613" i="21"/>
  <c r="A4054" i="21"/>
  <c r="A4071" i="21"/>
  <c r="A4035" i="21"/>
  <c r="A4058" i="21"/>
  <c r="A4022" i="21"/>
  <c r="A4045" i="21"/>
  <c r="A4068" i="21"/>
  <c r="A4032" i="21"/>
  <c r="A4055" i="21"/>
  <c r="A4019" i="21"/>
  <c r="A3127" i="21"/>
  <c r="A3120" i="21"/>
  <c r="A3131" i="21"/>
  <c r="A3095" i="21"/>
  <c r="A3112" i="21"/>
  <c r="A3129" i="21"/>
  <c r="A3093" i="21"/>
  <c r="A3110" i="21"/>
  <c r="A2279" i="21"/>
  <c r="A2243" i="21"/>
  <c r="A2278" i="21"/>
  <c r="A2242" i="21"/>
  <c r="A2265" i="21"/>
  <c r="A2290" i="21"/>
  <c r="A2252" i="21"/>
  <c r="A2281" i="21"/>
  <c r="A2245" i="21"/>
  <c r="A2268" i="21"/>
  <c r="A2231" i="21"/>
  <c r="A2990" i="21"/>
  <c r="A2968" i="21"/>
  <c r="A2975" i="21"/>
  <c r="A2973" i="21"/>
  <c r="A2983" i="21"/>
  <c r="A2119" i="21"/>
  <c r="A2082" i="21"/>
  <c r="A2106" i="21"/>
  <c r="A2129" i="21"/>
  <c r="A2093" i="21"/>
  <c r="A2110" i="21"/>
  <c r="A2139" i="21"/>
  <c r="A2103" i="21"/>
  <c r="A2126" i="21"/>
  <c r="A2090" i="21"/>
  <c r="A2567" i="21"/>
  <c r="A2562" i="21"/>
  <c r="A2538" i="21"/>
  <c r="A2542" i="21"/>
  <c r="A2547" i="21"/>
  <c r="A2552" i="21"/>
  <c r="A2818" i="21"/>
  <c r="A2823" i="21"/>
  <c r="A2787" i="21"/>
  <c r="A2792" i="21"/>
  <c r="A2797" i="21"/>
  <c r="A2796" i="21"/>
  <c r="A2795" i="21"/>
  <c r="A3562" i="21"/>
  <c r="A3566" i="21"/>
  <c r="A3547" i="21"/>
  <c r="A3563" i="21"/>
  <c r="A3516" i="21"/>
  <c r="A3512" i="21"/>
  <c r="A3499" i="21"/>
  <c r="A3482" i="21"/>
  <c r="A3541" i="21"/>
  <c r="A3539" i="21"/>
  <c r="A3503" i="21"/>
  <c r="A3538" i="21"/>
  <c r="A3502" i="21"/>
  <c r="A3525" i="21"/>
  <c r="A3485" i="21"/>
  <c r="A3662" i="21"/>
  <c r="A3668" i="21"/>
  <c r="A3689" i="21"/>
  <c r="A3646" i="21"/>
  <c r="A3666" i="21"/>
  <c r="A3679" i="21"/>
  <c r="A3636" i="21"/>
  <c r="A3649" i="21"/>
  <c r="A3669" i="21"/>
  <c r="A3633" i="21"/>
  <c r="A3276" i="21"/>
  <c r="A3296" i="21"/>
  <c r="A3313" i="21"/>
  <c r="A3274" i="21"/>
  <c r="A3294" i="21"/>
  <c r="A3305" i="21"/>
  <c r="A3263" i="21"/>
  <c r="A3278" i="21"/>
  <c r="A3277" i="21"/>
  <c r="A2516" i="21"/>
  <c r="A2527" i="21"/>
  <c r="A2486" i="21"/>
  <c r="A2501" i="21"/>
  <c r="A2513" i="21"/>
  <c r="A2524" i="21"/>
  <c r="A2481" i="21"/>
  <c r="A2488" i="21"/>
  <c r="A2478" i="21"/>
  <c r="A2476" i="21"/>
  <c r="A2660" i="21"/>
  <c r="A2678" i="21"/>
  <c r="A2689" i="21"/>
  <c r="A2651" i="21"/>
  <c r="A2663" i="21"/>
  <c r="A2675" i="21"/>
  <c r="A2686" i="21"/>
  <c r="A2648" i="21"/>
  <c r="A4086" i="21"/>
  <c r="A4073" i="21"/>
  <c r="A4095" i="21"/>
  <c r="A4082" i="21"/>
  <c r="A3169" i="21"/>
  <c r="A3192" i="21"/>
  <c r="A3156" i="21"/>
  <c r="A3179" i="21"/>
  <c r="A3143" i="21"/>
  <c r="A3166" i="21"/>
  <c r="A3183" i="21"/>
  <c r="A3147" i="21"/>
  <c r="A3164" i="21"/>
  <c r="A2342" i="21"/>
  <c r="A2305" i="21"/>
  <c r="A2335" i="21"/>
  <c r="A2297" i="21"/>
  <c r="A2322" i="21"/>
  <c r="A2345" i="21"/>
  <c r="A2309" i="21"/>
  <c r="A2338" i="21"/>
  <c r="A2301" i="21"/>
  <c r="A2325" i="21"/>
  <c r="A2960" i="21"/>
  <c r="A3592" i="21"/>
  <c r="A3584" i="21"/>
  <c r="A3577" i="21"/>
  <c r="A3618" i="21"/>
  <c r="A3576" i="21"/>
  <c r="A3596" i="21"/>
  <c r="A3616" i="21"/>
  <c r="A3574" i="21"/>
  <c r="A3594" i="21"/>
  <c r="A3597" i="21"/>
  <c r="A2775" i="21"/>
  <c r="A2768" i="21"/>
  <c r="A2767" i="21"/>
  <c r="A2766" i="21"/>
  <c r="A2765" i="21"/>
  <c r="A2764" i="21"/>
  <c r="A3987" i="21"/>
  <c r="A3998" i="21"/>
  <c r="A3997" i="21"/>
  <c r="A3996" i="21"/>
  <c r="A3995" i="21"/>
  <c r="A3994" i="21"/>
  <c r="A3456" i="21"/>
  <c r="A3478" i="21"/>
  <c r="A3450" i="21"/>
  <c r="A3472" i="21"/>
  <c r="A3465" i="21"/>
  <c r="A3476" i="21"/>
  <c r="A3440" i="21"/>
  <c r="A3457" i="21"/>
  <c r="A2637" i="21"/>
  <c r="A2642" i="21"/>
  <c r="A2641" i="21"/>
  <c r="A2640" i="21"/>
  <c r="A2639" i="21"/>
  <c r="A2644" i="21"/>
  <c r="A2607" i="21"/>
  <c r="A4018" i="21"/>
  <c r="A4065" i="21"/>
  <c r="A4029" i="21"/>
  <c r="A4052" i="21"/>
  <c r="A4016" i="21"/>
  <c r="A4039" i="21"/>
  <c r="A4062" i="21"/>
  <c r="A4026" i="21"/>
  <c r="A4049" i="21"/>
  <c r="A4013" i="21"/>
  <c r="A3091" i="21"/>
  <c r="A3114" i="21"/>
  <c r="A3125" i="21"/>
  <c r="A3089" i="21"/>
  <c r="A3106" i="21"/>
  <c r="A3123" i="21"/>
  <c r="A3087" i="21"/>
  <c r="A3104" i="21"/>
  <c r="A2273" i="21"/>
  <c r="A2236" i="21"/>
  <c r="A2272" i="21"/>
  <c r="A2235" i="21"/>
  <c r="A2259" i="21"/>
  <c r="A2282" i="21"/>
  <c r="A2246" i="21"/>
  <c r="A2275" i="21"/>
  <c r="A2239" i="21"/>
  <c r="A2262" i="21"/>
  <c r="A2997" i="21"/>
  <c r="A2981" i="21"/>
  <c r="A2994" i="21"/>
  <c r="A2998" i="21"/>
  <c r="A2967" i="21"/>
  <c r="A2977" i="21"/>
  <c r="A2113" i="21"/>
  <c r="A2136" i="21"/>
  <c r="A2100" i="21"/>
  <c r="A2123" i="21"/>
  <c r="A2086" i="21"/>
  <c r="A2104" i="21"/>
  <c r="A2133" i="21"/>
  <c r="A2097" i="21"/>
  <c r="A2120" i="21"/>
  <c r="A2083" i="21"/>
  <c r="A2555" i="21"/>
  <c r="A2549" i="21"/>
  <c r="A2531" i="21"/>
  <c r="A2535" i="21"/>
  <c r="A2541" i="21"/>
  <c r="A2546" i="21"/>
  <c r="A2812" i="21"/>
  <c r="A2817" i="21"/>
  <c r="A2822" i="21"/>
  <c r="A2786" i="21"/>
  <c r="A2791" i="21"/>
  <c r="A2790" i="21"/>
  <c r="A2789" i="21"/>
  <c r="A3550" i="21"/>
  <c r="A3556" i="21"/>
  <c r="A3565" i="21"/>
  <c r="A3557" i="21"/>
  <c r="A3504" i="21"/>
  <c r="A3500" i="21"/>
  <c r="A3483" i="21"/>
  <c r="A3542" i="21"/>
  <c r="A3529" i="21"/>
  <c r="A3533" i="21"/>
  <c r="A3497" i="21"/>
  <c r="A3532" i="21"/>
  <c r="A3496" i="21"/>
  <c r="A3519" i="21"/>
  <c r="A3684" i="21"/>
  <c r="A3655" i="21"/>
  <c r="A3661" i="21"/>
  <c r="A3682" i="21"/>
  <c r="A3638" i="21"/>
  <c r="A3659" i="21"/>
  <c r="A3672" i="21"/>
  <c r="A3685" i="21"/>
  <c r="A3642" i="21"/>
  <c r="A3663" i="21"/>
  <c r="A3309" i="21"/>
  <c r="A3269" i="21"/>
  <c r="A3290" i="21"/>
  <c r="A3307" i="21"/>
  <c r="A3267" i="21"/>
  <c r="A3287" i="21"/>
  <c r="A3299" i="21"/>
  <c r="A3310" i="21"/>
  <c r="A3270" i="21"/>
  <c r="A3271" i="21"/>
  <c r="A2510" i="21"/>
  <c r="A2521" i="21"/>
  <c r="A2475" i="21"/>
  <c r="A2493" i="21"/>
  <c r="A2507" i="21"/>
  <c r="A2518" i="21"/>
  <c r="A2523" i="21"/>
  <c r="A2480" i="21"/>
  <c r="A2472" i="21"/>
  <c r="A2691" i="21"/>
  <c r="A2654" i="21"/>
  <c r="A2672" i="21"/>
  <c r="A2683" i="21"/>
  <c r="A2645" i="21"/>
  <c r="A2657" i="21"/>
  <c r="A2669" i="21"/>
  <c r="A2680" i="21"/>
  <c r="A4093" i="21"/>
  <c r="A4080" i="21"/>
  <c r="A4096" i="21"/>
  <c r="A4089" i="21"/>
  <c r="A4076" i="21"/>
  <c r="A3163" i="21"/>
  <c r="A3186" i="21"/>
  <c r="A3150" i="21"/>
  <c r="A3173" i="21"/>
  <c r="A3137" i="21"/>
  <c r="A3160" i="21"/>
  <c r="A3177" i="21"/>
  <c r="A3141" i="21"/>
  <c r="A3158" i="21"/>
  <c r="A2336" i="21"/>
  <c r="A2298" i="21"/>
  <c r="A2329" i="21"/>
  <c r="A2352" i="21"/>
  <c r="A2316" i="21"/>
  <c r="A2339" i="21"/>
  <c r="A2302" i="21"/>
  <c r="A2332" i="21"/>
  <c r="A2294" i="21"/>
  <c r="A2319" i="21"/>
  <c r="A2954" i="21"/>
  <c r="A3626" i="21"/>
  <c r="A3620" i="21"/>
  <c r="A3614" i="21"/>
  <c r="A3612" i="21"/>
  <c r="A3629" i="21"/>
  <c r="A3589" i="21"/>
  <c r="A3610" i="21"/>
  <c r="A3627" i="21"/>
  <c r="A3587" i="21"/>
  <c r="A3591" i="21"/>
  <c r="A2769" i="21"/>
  <c r="A2762" i="21"/>
  <c r="A2761" i="21"/>
  <c r="A2760" i="21"/>
  <c r="A2759" i="21"/>
  <c r="A2758" i="21"/>
  <c r="A3981" i="21"/>
  <c r="A3992" i="21"/>
  <c r="A3991" i="21"/>
  <c r="A3990" i="21"/>
  <c r="A3989" i="21"/>
  <c r="A3988" i="21"/>
  <c r="A3444" i="21"/>
  <c r="A3466" i="21"/>
  <c r="A3438" i="21"/>
  <c r="A3460" i="21"/>
  <c r="A3459" i="21"/>
  <c r="A3470" i="21"/>
  <c r="A3434" i="21"/>
  <c r="A3451" i="21"/>
  <c r="A2631" i="21"/>
  <c r="A2636" i="21"/>
  <c r="A2635" i="21"/>
  <c r="A2634" i="21"/>
  <c r="A2633" i="21"/>
  <c r="A2638" i="21"/>
  <c r="A4066" i="21"/>
  <c r="A4048" i="21"/>
  <c r="A4059" i="21"/>
  <c r="A4023" i="21"/>
  <c r="A4046" i="21"/>
  <c r="A4069" i="21"/>
  <c r="A4033" i="21"/>
  <c r="A4056" i="21"/>
  <c r="A4020" i="21"/>
  <c r="A4043" i="21"/>
  <c r="A3109" i="21"/>
  <c r="A3121" i="21"/>
  <c r="A3108" i="21"/>
  <c r="A3119" i="21"/>
  <c r="A3136" i="21"/>
  <c r="A3100" i="21"/>
  <c r="A3117" i="21"/>
  <c r="A3134" i="21"/>
  <c r="A3098" i="21"/>
  <c r="A2267" i="21"/>
  <c r="A2238" i="21"/>
  <c r="A2266" i="21"/>
  <c r="A2291" i="21"/>
  <c r="A2253" i="21"/>
  <c r="A2276" i="21"/>
  <c r="A2240" i="21"/>
  <c r="A2269" i="21"/>
  <c r="A2232" i="21"/>
  <c r="A2256" i="21"/>
  <c r="A2991" i="21"/>
  <c r="A2969" i="21"/>
  <c r="A2988" i="21"/>
  <c r="A2992" i="21"/>
  <c r="A2984" i="21"/>
  <c r="A2971" i="21"/>
  <c r="A2107" i="21"/>
  <c r="A2130" i="21"/>
  <c r="A2094" i="21"/>
  <c r="A2117" i="21"/>
  <c r="A2134" i="21"/>
  <c r="A2098" i="21"/>
  <c r="A2127" i="21"/>
  <c r="A2091" i="21"/>
  <c r="A2114" i="21"/>
  <c r="A2557" i="21"/>
  <c r="A2537" i="21"/>
  <c r="A2561" i="21"/>
  <c r="A2566" i="21"/>
  <c r="A2529" i="21"/>
  <c r="A2534" i="21"/>
  <c r="A2540" i="21"/>
  <c r="A2806" i="21"/>
  <c r="A2811" i="21"/>
  <c r="A2816" i="21"/>
  <c r="A2821" i="21"/>
  <c r="A2820" i="21"/>
  <c r="A2819" i="21"/>
  <c r="A3570" i="21"/>
  <c r="A3561" i="21"/>
  <c r="A3564" i="21"/>
  <c r="A3567" i="21"/>
  <c r="A3551" i="21"/>
  <c r="A3488" i="21"/>
  <c r="A3484" i="21"/>
  <c r="A3534" i="21"/>
  <c r="A3530" i="21"/>
  <c r="A3517" i="21"/>
  <c r="A3527" i="21"/>
  <c r="A3487" i="21"/>
  <c r="A3526" i="21"/>
  <c r="A3486" i="21"/>
  <c r="A3513" i="21"/>
  <c r="A3641" i="21"/>
  <c r="A3648" i="21"/>
  <c r="A3654" i="21"/>
  <c r="A3674" i="21"/>
  <c r="A3631" i="21"/>
  <c r="A3652" i="21"/>
  <c r="A3665" i="21"/>
  <c r="A3678" i="21"/>
  <c r="A3635" i="21"/>
  <c r="A3657" i="21"/>
  <c r="A3303" i="21"/>
  <c r="A3261" i="21"/>
  <c r="A3282" i="21"/>
  <c r="A3301" i="21"/>
  <c r="A3259" i="21"/>
  <c r="A3280" i="21"/>
  <c r="A3293" i="21"/>
  <c r="A3304" i="21"/>
  <c r="A3262" i="21"/>
  <c r="A3265" i="21"/>
  <c r="A2504" i="21"/>
  <c r="A2515" i="21"/>
  <c r="A2526" i="21"/>
  <c r="A2485" i="21"/>
  <c r="A2500" i="21"/>
  <c r="A2512" i="21"/>
  <c r="A2517" i="21"/>
  <c r="A2502" i="21"/>
  <c r="A2495" i="21"/>
  <c r="A2685" i="21"/>
  <c r="A2647" i="21"/>
  <c r="A2665" i="21"/>
  <c r="A2677" i="21"/>
  <c r="A2688" i="21"/>
  <c r="A2650" i="21"/>
  <c r="A2662" i="21"/>
  <c r="A2674" i="21"/>
  <c r="A4087" i="21"/>
  <c r="A4074" i="21"/>
  <c r="A4090" i="21"/>
  <c r="A4083" i="21"/>
  <c r="A3193" i="21"/>
  <c r="A3157" i="21"/>
  <c r="A3180" i="21"/>
  <c r="A3144" i="21"/>
  <c r="A3167" i="21"/>
  <c r="A3190" i="21"/>
  <c r="A3154" i="21"/>
  <c r="A3171" i="21"/>
  <c r="A3188" i="21"/>
  <c r="A3152" i="21"/>
  <c r="A2330" i="21"/>
  <c r="A2300" i="21"/>
  <c r="A2323" i="21"/>
  <c r="A2346" i="21"/>
  <c r="A2310" i="21"/>
  <c r="A2333" i="21"/>
  <c r="A2295" i="21"/>
  <c r="A2326" i="21"/>
  <c r="A2349" i="21"/>
  <c r="A2313" i="21"/>
  <c r="A2948" i="21"/>
  <c r="A1011" i="21"/>
  <c r="A1640" i="21"/>
  <c r="A1629" i="21"/>
  <c r="A3220" i="21"/>
  <c r="A3219" i="21"/>
  <c r="A3218" i="21"/>
  <c r="A3217" i="21"/>
  <c r="A3210" i="21"/>
  <c r="A3209" i="21"/>
  <c r="A3607" i="21"/>
  <c r="A3600" i="21"/>
  <c r="A3593" i="21"/>
  <c r="A3605" i="21"/>
  <c r="A3623" i="21"/>
  <c r="A3582" i="21"/>
  <c r="A3602" i="21"/>
  <c r="A3621" i="21"/>
  <c r="A3580" i="21"/>
  <c r="A3585" i="21"/>
  <c r="A2763" i="21"/>
  <c r="A2756" i="21"/>
  <c r="A2755" i="21"/>
  <c r="A2754" i="21"/>
  <c r="A2753" i="21"/>
  <c r="A2752" i="21"/>
  <c r="A4011" i="21"/>
  <c r="A3986" i="21"/>
  <c r="A3985" i="21"/>
  <c r="A3984" i="21"/>
  <c r="A3983" i="21"/>
  <c r="A3982" i="21"/>
  <c r="A3479" i="21"/>
  <c r="A3454" i="21"/>
  <c r="A3473" i="21"/>
  <c r="A3448" i="21"/>
  <c r="A3453" i="21"/>
  <c r="A3464" i="21"/>
  <c r="A3481" i="21"/>
  <c r="A3445" i="21"/>
  <c r="A2625" i="21"/>
  <c r="A2630" i="21"/>
  <c r="A2629" i="21"/>
  <c r="A2628" i="21"/>
  <c r="A2627" i="21"/>
  <c r="A2632" i="21"/>
  <c r="A4030" i="21"/>
  <c r="A4012" i="21"/>
  <c r="A4053" i="21"/>
  <c r="A4017" i="21"/>
  <c r="A4040" i="21"/>
  <c r="A4063" i="21"/>
  <c r="A4027" i="21"/>
  <c r="A4050" i="21"/>
  <c r="A4014" i="21"/>
  <c r="A4037" i="21"/>
  <c r="A3103" i="21"/>
  <c r="A3115" i="21"/>
  <c r="A3102" i="21"/>
  <c r="A3113" i="21"/>
  <c r="A3130" i="21"/>
  <c r="A3094" i="21"/>
  <c r="A3111" i="21"/>
  <c r="A3128" i="21"/>
  <c r="A3092" i="21"/>
  <c r="A2261" i="21"/>
  <c r="A2287" i="21"/>
  <c r="A2260" i="21"/>
  <c r="A2283" i="21"/>
  <c r="A2247" i="21"/>
  <c r="A2270" i="21"/>
  <c r="A2233" i="21"/>
  <c r="A2263" i="21"/>
  <c r="A2288" i="21"/>
  <c r="A2250" i="21"/>
  <c r="A2982" i="21"/>
  <c r="A2995" i="21"/>
  <c r="A2976" i="21"/>
  <c r="A2985" i="21"/>
  <c r="A2978" i="21"/>
  <c r="A2137" i="21"/>
  <c r="A2101" i="21"/>
  <c r="A2124" i="21"/>
  <c r="A2087" i="21"/>
  <c r="A2111" i="21"/>
  <c r="A2128" i="21"/>
  <c r="A2092" i="21"/>
  <c r="A2121" i="21"/>
  <c r="A2084" i="21"/>
  <c r="A2108" i="21"/>
  <c r="A2543" i="21"/>
  <c r="A2563" i="21"/>
  <c r="A2545" i="21"/>
  <c r="A2560" i="21"/>
  <c r="A2565" i="21"/>
  <c r="A2536" i="21"/>
  <c r="A2533" i="21"/>
  <c r="A2800" i="21"/>
  <c r="A2805" i="21"/>
  <c r="A2810" i="21"/>
  <c r="A2815" i="21"/>
  <c r="A2814" i="21"/>
  <c r="A2813" i="21"/>
  <c r="A3555" i="21"/>
  <c r="A3549" i="21"/>
  <c r="A3568" i="21"/>
  <c r="A3558" i="21"/>
  <c r="A3545" i="21"/>
  <c r="A3491" i="21"/>
  <c r="A3535" i="21"/>
  <c r="A3522" i="21"/>
  <c r="A3518" i="21"/>
  <c r="A3505" i="21"/>
  <c r="A3521" i="21"/>
  <c r="A3490" i="21"/>
  <c r="A3520" i="21"/>
  <c r="A3543" i="21"/>
  <c r="A3507" i="21"/>
  <c r="A3677" i="21"/>
  <c r="A3690" i="21"/>
  <c r="A3647" i="21"/>
  <c r="A3667" i="21"/>
  <c r="A3688" i="21"/>
  <c r="A3644" i="21"/>
  <c r="A3658" i="21"/>
  <c r="A3671" i="21"/>
  <c r="A3687" i="21"/>
  <c r="A3651" i="21"/>
  <c r="A3297" i="21"/>
  <c r="A3314" i="21"/>
  <c r="A3275" i="21"/>
  <c r="A3295" i="21"/>
  <c r="A3312" i="21"/>
  <c r="A3273" i="21"/>
  <c r="A3286" i="21"/>
  <c r="A3298" i="21"/>
  <c r="A3264" i="21"/>
  <c r="A3258" i="21"/>
  <c r="A2497" i="21"/>
  <c r="A2509" i="21"/>
  <c r="A2520" i="21"/>
  <c r="A2474" i="21"/>
  <c r="A2492" i="21"/>
  <c r="A2506" i="21"/>
  <c r="A2511" i="21"/>
  <c r="A2496" i="21"/>
  <c r="A2489" i="21"/>
  <c r="A2679" i="21"/>
  <c r="A2667" i="21"/>
  <c r="A2659" i="21"/>
  <c r="A2671" i="21"/>
  <c r="A2682" i="21"/>
  <c r="A2652" i="21"/>
  <c r="A2656" i="21"/>
  <c r="A2668" i="21"/>
  <c r="A4081" i="21"/>
  <c r="A4091" i="21"/>
  <c r="A4084" i="21"/>
  <c r="A4077" i="21"/>
  <c r="A3187" i="21"/>
  <c r="A3151" i="21"/>
  <c r="A3174" i="21"/>
  <c r="A3138" i="21"/>
  <c r="A3161" i="21"/>
  <c r="A3184" i="21"/>
  <c r="A3148" i="21"/>
  <c r="A3165" i="21"/>
  <c r="A3182" i="21"/>
  <c r="A3146" i="21"/>
  <c r="A2324" i="21"/>
  <c r="A2334" i="21"/>
  <c r="A2296" i="21"/>
  <c r="A2321" i="21"/>
  <c r="A2350" i="21"/>
  <c r="A2314" i="21"/>
  <c r="A2337" i="21"/>
  <c r="A2299" i="21"/>
  <c r="A2936" i="21"/>
  <c r="A2947" i="21"/>
  <c r="A2958" i="21"/>
  <c r="A2920" i="21"/>
  <c r="A2945" i="21"/>
  <c r="A2956" i="21"/>
  <c r="A2918" i="21"/>
  <c r="A2929" i="21"/>
  <c r="A3746" i="21"/>
  <c r="A3745" i="21"/>
  <c r="A3702" i="21"/>
  <c r="A3715" i="21"/>
  <c r="A3736" i="21"/>
  <c r="A3749" i="21"/>
  <c r="A3706" i="21"/>
  <c r="A3719" i="21"/>
  <c r="A3735" i="21"/>
  <c r="A3699" i="21"/>
  <c r="A2848" i="21"/>
  <c r="A2853" i="21"/>
  <c r="A2852" i="21"/>
  <c r="A2857" i="21"/>
  <c r="A2860" i="21"/>
  <c r="A2832" i="21"/>
  <c r="A2837" i="21"/>
  <c r="A2211" i="21"/>
  <c r="A2216" i="21"/>
  <c r="A2215" i="21"/>
  <c r="A2214" i="21"/>
  <c r="A2213" i="21"/>
  <c r="A2218" i="21"/>
  <c r="A3892" i="21"/>
  <c r="A3874" i="21"/>
  <c r="A3897" i="21"/>
  <c r="A3920" i="21"/>
  <c r="A3884" i="21"/>
  <c r="A3907" i="21"/>
  <c r="A3871" i="21"/>
  <c r="A3894" i="21"/>
  <c r="A3905" i="21"/>
  <c r="A3869" i="21"/>
  <c r="A2720" i="21"/>
  <c r="A2743" i="21"/>
  <c r="A2707" i="21"/>
  <c r="A2730" i="21"/>
  <c r="A2693" i="21"/>
  <c r="A2717" i="21"/>
  <c r="A2740" i="21"/>
  <c r="A2704" i="21"/>
  <c r="A2727" i="21"/>
  <c r="A3857" i="21"/>
  <c r="A3851" i="21"/>
  <c r="A3863" i="21"/>
  <c r="A3826" i="21"/>
  <c r="A3837" i="21"/>
  <c r="A3812" i="21"/>
  <c r="A3830" i="21"/>
  <c r="A3853" i="21"/>
  <c r="A3817" i="21"/>
  <c r="A3846" i="21"/>
  <c r="A3808" i="21"/>
  <c r="A3960" i="21"/>
  <c r="A3965" i="21"/>
  <c r="A3929" i="21"/>
  <c r="A3946" i="21"/>
  <c r="A3963" i="21"/>
  <c r="A3927" i="21"/>
  <c r="A3950" i="21"/>
  <c r="A3967" i="21"/>
  <c r="A3931" i="21"/>
  <c r="A3018" i="21"/>
  <c r="A3008" i="21"/>
  <c r="A3011" i="21"/>
  <c r="A3004" i="21"/>
  <c r="A3002" i="21"/>
  <c r="A2161" i="21"/>
  <c r="A2184" i="21"/>
  <c r="A2148" i="21"/>
  <c r="A2165" i="21"/>
  <c r="A2182" i="21"/>
  <c r="A2145" i="21"/>
  <c r="A2163" i="21"/>
  <c r="A2174" i="21"/>
  <c r="A3072" i="21"/>
  <c r="A3084" i="21"/>
  <c r="A3071" i="21"/>
  <c r="A3035" i="21"/>
  <c r="A3058" i="21"/>
  <c r="A3081" i="21"/>
  <c r="A3045" i="21"/>
  <c r="A3062" i="21"/>
  <c r="A3085" i="21"/>
  <c r="A3049" i="21"/>
  <c r="A3761" i="21"/>
  <c r="A3755" i="21"/>
  <c r="A3802" i="21"/>
  <c r="A3783" i="21"/>
  <c r="A3800" i="21"/>
  <c r="A3764" i="21"/>
  <c r="A3781" i="21"/>
  <c r="A3798" i="21"/>
  <c r="A3762" i="21"/>
  <c r="A2890" i="21"/>
  <c r="A2907" i="21"/>
  <c r="A2870" i="21"/>
  <c r="A2882" i="21"/>
  <c r="A2893" i="21"/>
  <c r="A2910" i="21"/>
  <c r="A2873" i="21"/>
  <c r="A2891" i="21"/>
  <c r="A2405" i="21"/>
  <c r="A2369" i="21"/>
  <c r="A2392" i="21"/>
  <c r="A2355" i="21"/>
  <c r="A2379" i="21"/>
  <c r="A2402" i="21"/>
  <c r="A2366" i="21"/>
  <c r="A2395" i="21"/>
  <c r="A2358" i="21"/>
  <c r="A2382" i="21"/>
  <c r="A3412" i="21"/>
  <c r="A3408" i="21"/>
  <c r="A3407" i="21"/>
  <c r="A3394" i="21"/>
  <c r="A3377" i="21"/>
  <c r="A3429" i="21"/>
  <c r="A3393" i="21"/>
  <c r="A3416" i="21"/>
  <c r="A3379" i="21"/>
  <c r="A3403" i="21"/>
  <c r="A2604" i="21"/>
  <c r="A2575" i="21"/>
  <c r="A2572" i="21"/>
  <c r="A2571" i="21"/>
  <c r="A2570" i="21"/>
  <c r="A2576" i="21"/>
  <c r="A2581" i="21"/>
  <c r="A3343" i="21"/>
  <c r="A3350" i="21"/>
  <c r="A3349" i="21"/>
  <c r="A3348" i="21"/>
  <c r="A3346" i="21"/>
  <c r="A3344" i="21"/>
  <c r="A3359" i="21"/>
  <c r="A3323" i="21"/>
  <c r="A3345" i="21"/>
  <c r="A3254" i="21"/>
  <c r="A3247" i="21"/>
  <c r="A3240" i="21"/>
  <c r="A3239" i="21"/>
  <c r="A3232" i="21"/>
  <c r="A2471" i="21"/>
  <c r="A2435" i="21"/>
  <c r="A2458" i="21"/>
  <c r="A2422" i="21"/>
  <c r="A2445" i="21"/>
  <c r="A2468" i="21"/>
  <c r="A2432" i="21"/>
  <c r="A2455" i="21"/>
  <c r="A2418" i="21"/>
  <c r="A2436" i="21"/>
  <c r="A2341" i="21"/>
  <c r="A2304" i="21"/>
  <c r="A2328" i="21"/>
  <c r="A2351" i="21"/>
  <c r="A2315" i="21"/>
  <c r="A2344" i="21"/>
  <c r="A2307" i="21"/>
  <c r="A2331" i="21"/>
  <c r="A2293" i="21"/>
  <c r="A2928" i="21"/>
  <c r="A2941" i="21"/>
  <c r="A2952" i="21"/>
  <c r="A2933" i="21"/>
  <c r="A2939" i="21"/>
  <c r="A2950" i="21"/>
  <c r="A2962" i="21"/>
  <c r="A2923" i="21"/>
  <c r="A3703" i="21"/>
  <c r="A3738" i="21"/>
  <c r="A3694" i="21"/>
  <c r="A3708" i="21"/>
  <c r="A3728" i="21"/>
  <c r="A3742" i="21"/>
  <c r="A3698" i="21"/>
  <c r="A3712" i="21"/>
  <c r="A3729" i="21"/>
  <c r="A3693" i="21"/>
  <c r="A2842" i="21"/>
  <c r="A2847" i="21"/>
  <c r="A2846" i="21"/>
  <c r="A2851" i="21"/>
  <c r="A2864" i="21"/>
  <c r="A2826" i="21"/>
  <c r="A2831" i="21"/>
  <c r="A2205" i="21"/>
  <c r="A2210" i="21"/>
  <c r="A2209" i="21"/>
  <c r="A2208" i="21"/>
  <c r="A2207" i="21"/>
  <c r="A2212" i="21"/>
  <c r="A3917" i="21"/>
  <c r="A3904" i="21"/>
  <c r="A3891" i="21"/>
  <c r="A3914" i="21"/>
  <c r="A3878" i="21"/>
  <c r="A3901" i="21"/>
  <c r="A3865" i="21"/>
  <c r="A3888" i="21"/>
  <c r="A3899" i="21"/>
  <c r="A2750" i="21"/>
  <c r="A2714" i="21"/>
  <c r="A2737" i="21"/>
  <c r="A2701" i="21"/>
  <c r="A2724" i="21"/>
  <c r="A2747" i="21"/>
  <c r="A2711" i="21"/>
  <c r="A2734" i="21"/>
  <c r="A2697" i="21"/>
  <c r="A2721" i="21"/>
  <c r="A3839" i="21"/>
  <c r="A3833" i="21"/>
  <c r="A3845" i="21"/>
  <c r="A3806" i="21"/>
  <c r="A3831" i="21"/>
  <c r="A3860" i="21"/>
  <c r="A3824" i="21"/>
  <c r="A3847" i="21"/>
  <c r="A3809" i="21"/>
  <c r="A3840" i="21"/>
  <c r="A3811" i="21"/>
  <c r="A3924" i="21"/>
  <c r="A3959" i="21"/>
  <c r="A3923" i="21"/>
  <c r="A3940" i="21"/>
  <c r="A3957" i="21"/>
  <c r="A3921" i="21"/>
  <c r="A3944" i="21"/>
  <c r="A3961" i="21"/>
  <c r="A3925" i="21"/>
  <c r="A3026" i="21"/>
  <c r="A3012" i="21"/>
  <c r="A3005" i="21"/>
  <c r="A3027" i="21"/>
  <c r="A2192" i="21"/>
  <c r="A2155" i="21"/>
  <c r="A2178" i="21"/>
  <c r="A2141" i="21"/>
  <c r="A2159" i="21"/>
  <c r="A2176" i="21"/>
  <c r="A2147" i="21"/>
  <c r="A2157" i="21"/>
  <c r="A2168" i="21"/>
  <c r="A3036" i="21"/>
  <c r="A3048" i="21"/>
  <c r="A3065" i="21"/>
  <c r="A3029" i="21"/>
  <c r="A3052" i="21"/>
  <c r="A3075" i="21"/>
  <c r="A3039" i="21"/>
  <c r="A3056" i="21"/>
  <c r="A3079" i="21"/>
  <c r="A3043" i="21"/>
  <c r="A3796" i="21"/>
  <c r="A3790" i="21"/>
  <c r="A3784" i="21"/>
  <c r="A3777" i="21"/>
  <c r="A3794" i="21"/>
  <c r="A3758" i="21"/>
  <c r="A3775" i="21"/>
  <c r="A3792" i="21"/>
  <c r="A3756" i="21"/>
  <c r="A2884" i="21"/>
  <c r="A2901" i="21"/>
  <c r="A2912" i="21"/>
  <c r="A2875" i="21"/>
  <c r="A2887" i="21"/>
  <c r="A2904" i="21"/>
  <c r="A2867" i="21"/>
  <c r="A2885" i="21"/>
  <c r="A2399" i="21"/>
  <c r="A2363" i="21"/>
  <c r="A2386" i="21"/>
  <c r="A2409" i="21"/>
  <c r="A2373" i="21"/>
  <c r="A2396" i="21"/>
  <c r="A2359" i="21"/>
  <c r="A2389" i="21"/>
  <c r="A2412" i="21"/>
  <c r="A2376" i="21"/>
  <c r="A3400" i="21"/>
  <c r="A3396" i="21"/>
  <c r="A3395" i="21"/>
  <c r="A3381" i="21"/>
  <c r="A3425" i="21"/>
  <c r="A3423" i="21"/>
  <c r="A3386" i="21"/>
  <c r="A3410" i="21"/>
  <c r="A3373" i="21"/>
  <c r="A3397" i="21"/>
  <c r="A2598" i="21"/>
  <c r="A2603" i="21"/>
  <c r="A2602" i="21"/>
  <c r="A2601" i="21"/>
  <c r="A2606" i="21"/>
  <c r="A2569" i="21"/>
  <c r="A2574" i="21"/>
  <c r="A3334" i="21"/>
  <c r="A3342" i="21"/>
  <c r="A3340" i="21"/>
  <c r="A3338" i="21"/>
  <c r="A3337" i="21"/>
  <c r="A3336" i="21"/>
  <c r="A3353" i="21"/>
  <c r="A3317" i="21"/>
  <c r="A3339" i="21"/>
  <c r="A3248" i="21"/>
  <c r="A3241" i="21"/>
  <c r="A3234" i="21"/>
  <c r="A3233" i="21"/>
  <c r="A3255" i="21"/>
  <c r="A2465" i="21"/>
  <c r="A2429" i="21"/>
  <c r="A2452" i="21"/>
  <c r="A2415" i="21"/>
  <c r="A2439" i="21"/>
  <c r="A2462" i="21"/>
  <c r="A2426" i="21"/>
  <c r="A2449" i="21"/>
  <c r="A2466" i="21"/>
  <c r="A2430" i="21"/>
  <c r="A2922" i="21"/>
  <c r="A2935" i="21"/>
  <c r="A2946" i="21"/>
  <c r="A2961" i="21"/>
  <c r="A2931" i="21"/>
  <c r="A2944" i="21"/>
  <c r="A2955" i="21"/>
  <c r="A2917" i="21"/>
  <c r="A3739" i="21"/>
  <c r="A3731" i="21"/>
  <c r="A3744" i="21"/>
  <c r="A3701" i="21"/>
  <c r="A3721" i="21"/>
  <c r="A3734" i="21"/>
  <c r="A3748" i="21"/>
  <c r="A3704" i="21"/>
  <c r="A3723" i="21"/>
  <c r="A3691" i="21"/>
  <c r="A2836" i="21"/>
  <c r="A2841" i="21"/>
  <c r="A2840" i="21"/>
  <c r="A2845" i="21"/>
  <c r="A2856" i="21"/>
  <c r="A2863" i="21"/>
  <c r="A2825" i="21"/>
  <c r="A2198" i="21"/>
  <c r="A2204" i="21"/>
  <c r="A2203" i="21"/>
  <c r="A2202" i="21"/>
  <c r="A2201" i="21"/>
  <c r="A2206" i="21"/>
  <c r="A3886" i="21"/>
  <c r="A3868" i="21"/>
  <c r="A3885" i="21"/>
  <c r="A3908" i="21"/>
  <c r="A3872" i="21"/>
  <c r="A3895" i="21"/>
  <c r="A3918" i="21"/>
  <c r="A3882" i="21"/>
  <c r="A3893" i="21"/>
  <c r="A2744" i="21"/>
  <c r="A2708" i="21"/>
  <c r="A2731" i="21"/>
  <c r="A2694" i="21"/>
  <c r="A2718" i="21"/>
  <c r="A2741" i="21"/>
  <c r="A2705" i="21"/>
  <c r="A2728" i="21"/>
  <c r="A2751" i="21"/>
  <c r="A2715" i="21"/>
  <c r="A3821" i="21"/>
  <c r="A3815" i="21"/>
  <c r="A3827" i="21"/>
  <c r="A3861" i="21"/>
  <c r="A3825" i="21"/>
  <c r="A3854" i="21"/>
  <c r="A3818" i="21"/>
  <c r="A3841" i="21"/>
  <c r="A3803" i="21"/>
  <c r="A3834" i="21"/>
  <c r="A3972" i="21"/>
  <c r="A3954" i="21"/>
  <c r="A3953" i="21"/>
  <c r="A3970" i="21"/>
  <c r="A3934" i="21"/>
  <c r="A3951" i="21"/>
  <c r="A3974" i="21"/>
  <c r="A3938" i="21"/>
  <c r="A3955" i="21"/>
  <c r="A3020" i="21"/>
  <c r="A3014" i="21"/>
  <c r="A3006" i="21"/>
  <c r="A2999" i="21"/>
  <c r="A3021" i="21"/>
  <c r="A2185" i="21"/>
  <c r="A2149" i="21"/>
  <c r="A2172" i="21"/>
  <c r="A2190" i="21"/>
  <c r="A2153" i="21"/>
  <c r="A2170" i="21"/>
  <c r="A2188" i="21"/>
  <c r="A2151" i="21"/>
  <c r="A2162" i="21"/>
  <c r="A3066" i="21"/>
  <c r="A3078" i="21"/>
  <c r="A3059" i="21"/>
  <c r="A3082" i="21"/>
  <c r="A3046" i="21"/>
  <c r="A3069" i="21"/>
  <c r="A3033" i="21"/>
  <c r="A3050" i="21"/>
  <c r="A3073" i="21"/>
  <c r="A3037" i="21"/>
  <c r="A3778" i="21"/>
  <c r="A3772" i="21"/>
  <c r="A3766" i="21"/>
  <c r="A3771" i="21"/>
  <c r="A3788" i="21"/>
  <c r="A3752" i="21"/>
  <c r="A3769" i="21"/>
  <c r="A3786" i="21"/>
  <c r="A2914" i="21"/>
  <c r="A2878" i="21"/>
  <c r="A2895" i="21"/>
  <c r="A2906" i="21"/>
  <c r="A2869" i="21"/>
  <c r="A2881" i="21"/>
  <c r="A2898" i="21"/>
  <c r="A2915" i="21"/>
  <c r="A2879" i="21"/>
  <c r="A2393" i="21"/>
  <c r="A2356" i="21"/>
  <c r="A2380" i="21"/>
  <c r="A2403" i="21"/>
  <c r="A2367" i="21"/>
  <c r="A2390" i="21"/>
  <c r="A2361" i="21"/>
  <c r="A2383" i="21"/>
  <c r="A2406" i="21"/>
  <c r="A2370" i="21"/>
  <c r="A3387" i="21"/>
  <c r="A3383" i="21"/>
  <c r="A3382" i="21"/>
  <c r="A3426" i="21"/>
  <c r="A3413" i="21"/>
  <c r="A3417" i="21"/>
  <c r="A3380" i="21"/>
  <c r="A3404" i="21"/>
  <c r="A3427" i="21"/>
  <c r="A3391" i="21"/>
  <c r="A2592" i="21"/>
  <c r="A2597" i="21"/>
  <c r="A2596" i="21"/>
  <c r="A2595" i="21"/>
  <c r="A2600" i="21"/>
  <c r="A2605" i="21"/>
  <c r="A2568" i="21"/>
  <c r="A3325" i="21"/>
  <c r="A3332" i="21"/>
  <c r="A3331" i="21"/>
  <c r="A3330" i="21"/>
  <c r="A3328" i="21"/>
  <c r="A3326" i="21"/>
  <c r="A3347" i="21"/>
  <c r="A3369" i="21"/>
  <c r="A3333" i="21"/>
  <c r="A3242" i="21"/>
  <c r="A3235" i="21"/>
  <c r="A3228" i="21"/>
  <c r="A3256" i="21"/>
  <c r="A3249" i="21"/>
  <c r="A2459" i="21"/>
  <c r="A2423" i="21"/>
  <c r="A2446" i="21"/>
  <c r="A2469" i="21"/>
  <c r="A2433" i="21"/>
  <c r="A2456" i="21"/>
  <c r="A2419" i="21"/>
  <c r="A2443" i="21"/>
  <c r="A2460" i="21"/>
  <c r="A2424" i="21"/>
  <c r="A2966" i="21"/>
  <c r="A2927" i="21"/>
  <c r="A2940" i="21"/>
  <c r="A2964" i="21"/>
  <c r="A2925" i="21"/>
  <c r="A2938" i="21"/>
  <c r="A2949" i="21"/>
  <c r="A2932" i="21"/>
  <c r="A3695" i="21"/>
  <c r="A3724" i="21"/>
  <c r="A3737" i="21"/>
  <c r="A3692" i="21"/>
  <c r="A3714" i="21"/>
  <c r="A3727" i="21"/>
  <c r="A3740" i="21"/>
  <c r="A3697" i="21"/>
  <c r="A3717" i="21"/>
  <c r="A3696" i="21"/>
  <c r="A2830" i="21"/>
  <c r="A2835" i="21"/>
  <c r="A2834" i="21"/>
  <c r="A2839" i="21"/>
  <c r="A2850" i="21"/>
  <c r="A2855" i="21"/>
  <c r="A2229" i="21"/>
  <c r="A2200" i="21"/>
  <c r="A2197" i="21"/>
  <c r="A2196" i="21"/>
  <c r="A2195" i="21"/>
  <c r="A2194" i="21"/>
  <c r="A2199" i="21"/>
  <c r="A3916" i="21"/>
  <c r="A3915" i="21"/>
  <c r="A3879" i="21"/>
  <c r="A3902" i="21"/>
  <c r="A3866" i="21"/>
  <c r="A3889" i="21"/>
  <c r="A3912" i="21"/>
  <c r="A3876" i="21"/>
  <c r="A3887" i="21"/>
  <c r="A2738" i="21"/>
  <c r="A2702" i="21"/>
  <c r="A2725" i="21"/>
  <c r="A2748" i="21"/>
  <c r="A2712" i="21"/>
  <c r="A2735" i="21"/>
  <c r="A2698" i="21"/>
  <c r="A2722" i="21"/>
  <c r="A2745" i="21"/>
  <c r="A2709" i="21"/>
  <c r="A3856" i="21"/>
  <c r="A3850" i="21"/>
  <c r="A3807" i="21"/>
  <c r="A3855" i="21"/>
  <c r="A3819" i="21"/>
  <c r="A3848" i="21"/>
  <c r="A3810" i="21"/>
  <c r="A3835" i="21"/>
  <c r="A3864" i="21"/>
  <c r="A3828" i="21"/>
  <c r="A3936" i="21"/>
  <c r="A3948" i="21"/>
  <c r="A3947" i="21"/>
  <c r="A3964" i="21"/>
  <c r="A3928" i="21"/>
  <c r="A3945" i="21"/>
  <c r="A3968" i="21"/>
  <c r="A3932" i="21"/>
  <c r="A3949" i="21"/>
  <c r="A3007" i="21"/>
  <c r="A3025" i="21"/>
  <c r="A3000" i="21"/>
  <c r="A3022" i="21"/>
  <c r="A3015" i="21"/>
  <c r="A2179" i="21"/>
  <c r="A2142" i="21"/>
  <c r="A2166" i="21"/>
  <c r="A2183" i="21"/>
  <c r="A2146" i="21"/>
  <c r="A2164" i="21"/>
  <c r="A2181" i="21"/>
  <c r="A2144" i="21"/>
  <c r="A2156" i="21"/>
  <c r="A3030" i="21"/>
  <c r="A3042" i="21"/>
  <c r="A3053" i="21"/>
  <c r="A3076" i="21"/>
  <c r="A3040" i="21"/>
  <c r="A3063" i="21"/>
  <c r="A3080" i="21"/>
  <c r="A3044" i="21"/>
  <c r="A3067" i="21"/>
  <c r="A3031" i="21"/>
  <c r="A3760" i="21"/>
  <c r="A3754" i="21"/>
  <c r="A3801" i="21"/>
  <c r="A3765" i="21"/>
  <c r="A3782" i="21"/>
  <c r="A3799" i="21"/>
  <c r="A3763" i="21"/>
  <c r="A3780" i="21"/>
  <c r="A2908" i="21"/>
  <c r="A2871" i="21"/>
  <c r="A2889" i="21"/>
  <c r="A2900" i="21"/>
  <c r="A2911" i="21"/>
  <c r="A2874" i="21"/>
  <c r="A2892" i="21"/>
  <c r="A2909" i="21"/>
  <c r="A2872" i="21"/>
  <c r="A2387" i="21"/>
  <c r="A2410" i="21"/>
  <c r="A2374" i="21"/>
  <c r="A2397" i="21"/>
  <c r="A2360" i="21"/>
  <c r="A2384" i="21"/>
  <c r="A2413" i="21"/>
  <c r="A2377" i="21"/>
  <c r="A2400" i="21"/>
  <c r="A2364" i="21"/>
  <c r="A3375" i="21"/>
  <c r="A3388" i="21"/>
  <c r="A3430" i="21"/>
  <c r="A3414" i="21"/>
  <c r="A3401" i="21"/>
  <c r="A3411" i="21"/>
  <c r="A3374" i="21"/>
  <c r="A3398" i="21"/>
  <c r="A3421" i="21"/>
  <c r="A3384" i="21"/>
  <c r="A2586" i="21"/>
  <c r="A2591" i="21"/>
  <c r="A2590" i="21"/>
  <c r="A2589" i="21"/>
  <c r="A2594" i="21"/>
  <c r="A2599" i="21"/>
  <c r="A3370" i="21"/>
  <c r="A3316" i="21"/>
  <c r="A3324" i="21"/>
  <c r="A3322" i="21"/>
  <c r="A3320" i="21"/>
  <c r="A3319" i="21"/>
  <c r="A3318" i="21"/>
  <c r="A3341" i="21"/>
  <c r="A3363" i="21"/>
  <c r="A3327" i="21"/>
  <c r="A3236" i="21"/>
  <c r="A3229" i="21"/>
  <c r="A3257" i="21"/>
  <c r="A3250" i="21"/>
  <c r="A3243" i="21"/>
  <c r="A2453" i="21"/>
  <c r="A2416" i="21"/>
  <c r="A2440" i="21"/>
  <c r="A2463" i="21"/>
  <c r="A2427" i="21"/>
  <c r="A2450" i="21"/>
  <c r="A2421" i="21"/>
  <c r="A2437" i="21"/>
  <c r="A2454" i="21"/>
  <c r="A2417" i="21"/>
  <c r="A2959" i="21"/>
  <c r="A2921" i="21"/>
  <c r="A2934" i="21"/>
  <c r="A2957" i="21"/>
  <c r="A2919" i="21"/>
  <c r="A2930" i="21"/>
  <c r="A2943" i="21"/>
  <c r="A3718" i="21"/>
  <c r="A3732" i="21"/>
  <c r="A3716" i="21"/>
  <c r="A3730" i="21"/>
  <c r="A3750" i="21"/>
  <c r="A3707" i="21"/>
  <c r="A3720" i="21"/>
  <c r="A3733" i="21"/>
  <c r="A3747" i="21"/>
  <c r="A3711" i="21"/>
  <c r="A2862" i="21"/>
  <c r="A2859" i="21"/>
  <c r="A2829" i="21"/>
  <c r="A2828" i="21"/>
  <c r="A2833" i="21"/>
  <c r="A2844" i="21"/>
  <c r="A2849" i="21"/>
  <c r="A2223" i="21"/>
  <c r="A2228" i="21"/>
  <c r="A2227" i="21"/>
  <c r="A2226" i="21"/>
  <c r="A2225" i="21"/>
  <c r="A2230" i="21"/>
  <c r="A2193" i="21"/>
  <c r="A3880" i="21"/>
  <c r="A3909" i="21"/>
  <c r="A3873" i="21"/>
  <c r="A3896" i="21"/>
  <c r="A3919" i="21"/>
  <c r="A3883" i="21"/>
  <c r="A3906" i="21"/>
  <c r="A3870" i="21"/>
  <c r="A3881" i="21"/>
  <c r="A2732" i="21"/>
  <c r="A2695" i="21"/>
  <c r="A2719" i="21"/>
  <c r="A2742" i="21"/>
  <c r="A2706" i="21"/>
  <c r="A2729" i="21"/>
  <c r="A2700" i="21"/>
  <c r="A2716" i="21"/>
  <c r="A2739" i="21"/>
  <c r="A2703" i="21"/>
  <c r="A3838" i="21"/>
  <c r="A3832" i="21"/>
  <c r="A3862" i="21"/>
  <c r="A3849" i="21"/>
  <c r="A3813" i="21"/>
  <c r="A3842" i="21"/>
  <c r="A3804" i="21"/>
  <c r="A3829" i="21"/>
  <c r="A3858" i="21"/>
  <c r="A3822" i="21"/>
  <c r="A3966" i="21"/>
  <c r="A3942" i="21"/>
  <c r="A3941" i="21"/>
  <c r="A3958" i="21"/>
  <c r="A3922" i="21"/>
  <c r="A3939" i="21"/>
  <c r="A3962" i="21"/>
  <c r="A3926" i="21"/>
  <c r="A3943" i="21"/>
  <c r="A3019" i="21"/>
  <c r="A3013" i="21"/>
  <c r="A3023" i="21"/>
  <c r="A3016" i="21"/>
  <c r="A3009" i="21"/>
  <c r="A2173" i="21"/>
  <c r="A2187" i="21"/>
  <c r="A2160" i="21"/>
  <c r="A2177" i="21"/>
  <c r="A2140" i="21"/>
  <c r="A2158" i="21"/>
  <c r="A2175" i="21"/>
  <c r="A2186" i="21"/>
  <c r="A2150" i="21"/>
  <c r="A3060" i="21"/>
  <c r="A3083" i="21"/>
  <c r="A3047" i="21"/>
  <c r="A3070" i="21"/>
  <c r="A3034" i="21"/>
  <c r="A3057" i="21"/>
  <c r="A3074" i="21"/>
  <c r="A3038" i="21"/>
  <c r="A3061" i="21"/>
  <c r="A3797" i="21"/>
  <c r="A3791" i="21"/>
  <c r="A3785" i="21"/>
  <c r="A3795" i="21"/>
  <c r="A3759" i="21"/>
  <c r="A3776" i="21"/>
  <c r="A3793" i="21"/>
  <c r="A3757" i="21"/>
  <c r="A3774" i="21"/>
  <c r="A2902" i="21"/>
  <c r="A2877" i="21"/>
  <c r="A2883" i="21"/>
  <c r="A2894" i="21"/>
  <c r="A2905" i="21"/>
  <c r="A2868" i="21"/>
  <c r="A2886" i="21"/>
  <c r="A2903" i="21"/>
  <c r="A2866" i="21"/>
  <c r="A2381" i="21"/>
  <c r="A2404" i="21"/>
  <c r="A2368" i="21"/>
  <c r="A2391" i="21"/>
  <c r="A2354" i="21"/>
  <c r="A2378" i="21"/>
  <c r="A2407" i="21"/>
  <c r="A2371" i="21"/>
  <c r="A2394" i="21"/>
  <c r="A2357" i="21"/>
  <c r="A3432" i="21"/>
  <c r="A3431" i="21"/>
  <c r="A3418" i="21"/>
  <c r="A3402" i="21"/>
  <c r="A3389" i="21"/>
  <c r="A3405" i="21"/>
  <c r="A3428" i="21"/>
  <c r="A3392" i="21"/>
  <c r="A3415" i="21"/>
  <c r="A3378" i="21"/>
  <c r="A2580" i="21"/>
  <c r="A2585" i="21"/>
  <c r="A2584" i="21"/>
  <c r="A2583" i="21"/>
  <c r="A2588" i="21"/>
  <c r="A2593" i="21"/>
  <c r="A3361" i="21"/>
  <c r="A3368" i="21"/>
  <c r="A3367" i="21"/>
  <c r="A3366" i="21"/>
  <c r="A3364" i="21"/>
  <c r="A3362" i="21"/>
  <c r="A3371" i="21"/>
  <c r="A3335" i="21"/>
  <c r="A3357" i="21"/>
  <c r="A3321" i="21"/>
  <c r="A3230" i="21"/>
  <c r="A3252" i="21"/>
  <c r="A3251" i="21"/>
  <c r="A3244" i="21"/>
  <c r="A3237" i="21"/>
  <c r="A2447" i="21"/>
  <c r="A2470" i="21"/>
  <c r="A2434" i="21"/>
  <c r="A2457" i="21"/>
  <c r="A2420" i="21"/>
  <c r="A2444" i="21"/>
  <c r="A2467" i="21"/>
  <c r="A2431" i="21"/>
  <c r="A2448" i="21"/>
  <c r="A2353" i="21"/>
  <c r="A2317" i="21"/>
  <c r="A2340" i="21"/>
  <c r="A2303" i="21"/>
  <c r="A2327" i="21"/>
  <c r="A2308" i="21"/>
  <c r="A2320" i="21"/>
  <c r="A2343" i="21"/>
  <c r="A2306" i="21"/>
  <c r="A2942" i="21"/>
  <c r="A2953" i="21"/>
  <c r="A2965" i="21"/>
  <c r="A2926" i="21"/>
  <c r="A2951" i="21"/>
  <c r="A2963" i="21"/>
  <c r="A2924" i="21"/>
  <c r="A2937" i="21"/>
  <c r="A3710" i="21"/>
  <c r="A3725" i="21"/>
  <c r="A3709" i="21"/>
  <c r="A3722" i="21"/>
  <c r="A3743" i="21"/>
  <c r="A3700" i="21"/>
  <c r="A3713" i="21"/>
  <c r="A3726" i="21"/>
  <c r="A3741" i="21"/>
  <c r="A3705" i="21"/>
  <c r="A2854" i="21"/>
  <c r="A2861" i="21"/>
  <c r="A2858" i="21"/>
  <c r="A2865" i="21"/>
  <c r="A2827" i="21"/>
  <c r="A2838" i="21"/>
  <c r="A2843" i="21"/>
  <c r="A2217" i="21"/>
  <c r="A2222" i="21"/>
  <c r="A2221" i="21"/>
  <c r="A2220" i="21"/>
  <c r="A2219" i="21"/>
  <c r="A2224" i="21"/>
  <c r="A3898" i="21"/>
  <c r="A3910" i="21"/>
  <c r="A3903" i="21"/>
  <c r="A3867" i="21"/>
  <c r="A3890" i="21"/>
  <c r="A3913" i="21"/>
  <c r="A3877" i="21"/>
  <c r="A3900" i="21"/>
  <c r="A3911" i="21"/>
  <c r="A3875" i="21"/>
  <c r="A2726" i="21"/>
  <c r="A2749" i="21"/>
  <c r="A2713" i="21"/>
  <c r="A2736" i="21"/>
  <c r="A2699" i="21"/>
  <c r="A2723" i="21"/>
  <c r="A2746" i="21"/>
  <c r="A2710" i="21"/>
  <c r="A2733" i="21"/>
  <c r="A2696" i="21"/>
  <c r="A3820" i="21"/>
  <c r="A3814" i="21"/>
  <c r="A3844" i="21"/>
  <c r="A3843" i="21"/>
  <c r="A3805" i="21"/>
  <c r="A3836" i="21"/>
  <c r="A3859" i="21"/>
  <c r="A3823" i="21"/>
  <c r="A3852" i="21"/>
  <c r="A3816" i="21"/>
  <c r="A3930" i="21"/>
  <c r="A3971" i="21"/>
  <c r="A3935" i="21"/>
  <c r="A3952" i="21"/>
  <c r="A3969" i="21"/>
  <c r="A3933" i="21"/>
  <c r="A3956" i="21"/>
  <c r="A3973" i="21"/>
  <c r="A3937" i="21"/>
  <c r="A3001" i="21"/>
  <c r="A3024" i="21"/>
  <c r="A3017" i="21"/>
  <c r="A3010" i="21"/>
  <c r="A3003" i="21"/>
  <c r="A2167" i="21"/>
  <c r="A2191" i="21"/>
  <c r="A2154" i="21"/>
  <c r="A2171" i="21"/>
  <c r="A2189" i="21"/>
  <c r="A2152" i="21"/>
  <c r="A2169" i="21"/>
  <c r="A2180" i="21"/>
  <c r="A2143" i="21"/>
  <c r="A3054" i="21"/>
  <c r="A3077" i="21"/>
  <c r="A3041" i="21"/>
  <c r="A3064" i="21"/>
  <c r="A3028" i="21"/>
  <c r="A3051" i="21"/>
  <c r="A3068" i="21"/>
  <c r="A3032" i="21"/>
  <c r="A3055" i="21"/>
  <c r="A3779" i="21"/>
  <c r="A3773" i="21"/>
  <c r="A3767" i="21"/>
  <c r="A3789" i="21"/>
  <c r="A3753" i="21"/>
  <c r="A3770" i="21"/>
  <c r="A3787" i="21"/>
  <c r="A3751" i="21"/>
  <c r="A3768" i="21"/>
  <c r="A2896" i="21"/>
  <c r="A2913" i="21"/>
  <c r="A2876" i="21"/>
  <c r="A2888" i="21"/>
  <c r="A2899" i="21"/>
  <c r="A2916" i="21"/>
  <c r="A2880" i="21"/>
  <c r="A2897" i="21"/>
  <c r="A2411" i="21"/>
  <c r="A2375" i="21"/>
  <c r="A2398" i="21"/>
  <c r="A2362" i="21"/>
  <c r="A2385" i="21"/>
  <c r="A2408" i="21"/>
  <c r="A2372" i="21"/>
  <c r="A2401" i="21"/>
  <c r="A2365" i="21"/>
  <c r="A2388" i="21"/>
  <c r="A3424" i="21"/>
  <c r="A3420" i="21"/>
  <c r="A3419" i="21"/>
  <c r="A3406" i="21"/>
  <c r="A3390" i="21"/>
  <c r="A3376" i="21"/>
  <c r="A3399" i="21"/>
  <c r="A3422" i="21"/>
  <c r="A3385" i="21"/>
  <c r="A3409" i="21"/>
  <c r="A3372" i="21"/>
  <c r="A2573" i="21"/>
  <c r="A2579" i="21"/>
  <c r="A2578" i="21"/>
  <c r="A2577" i="21"/>
  <c r="A2582" i="21"/>
  <c r="A2587" i="21"/>
  <c r="A3352" i="21"/>
  <c r="A3360" i="21"/>
  <c r="A3358" i="21"/>
  <c r="A3356" i="21"/>
  <c r="A3355" i="21"/>
  <c r="A3354" i="21"/>
  <c r="A3365" i="21"/>
  <c r="A3329" i="21"/>
  <c r="A3351" i="21"/>
  <c r="A3315" i="21"/>
  <c r="A3253" i="21"/>
  <c r="A3246" i="21"/>
  <c r="A3245" i="21"/>
  <c r="A3238" i="21"/>
  <c r="A3231" i="21"/>
  <c r="A2441" i="21"/>
  <c r="A2464" i="21"/>
  <c r="A2428" i="21"/>
  <c r="A2451" i="21"/>
  <c r="A2414" i="21"/>
  <c r="A2438" i="21"/>
  <c r="A2461" i="21"/>
  <c r="A2425" i="21"/>
  <c r="A2442" i="21"/>
  <c r="C175" i="6"/>
  <c r="C176" i="6"/>
  <c r="C177" i="6"/>
  <c r="C58" i="6"/>
  <c r="C59" i="6"/>
  <c r="C60" i="6"/>
  <c r="C211" i="6"/>
  <c r="C212" i="6"/>
  <c r="C213" i="6"/>
  <c r="C280" i="6"/>
  <c r="C282" i="6"/>
  <c r="C281" i="6"/>
  <c r="C232" i="6"/>
  <c r="C234" i="6"/>
  <c r="C233" i="6"/>
  <c r="C70" i="6"/>
  <c r="C71" i="6"/>
  <c r="C72" i="6"/>
  <c r="C85" i="6"/>
  <c r="C86" i="6"/>
  <c r="C87" i="6"/>
  <c r="C157" i="6"/>
  <c r="C158" i="6"/>
  <c r="C159" i="6"/>
  <c r="C223" i="6"/>
  <c r="C224" i="6"/>
  <c r="C225" i="6"/>
  <c r="C142" i="6"/>
  <c r="C143" i="6"/>
  <c r="C144" i="6"/>
  <c r="C49" i="6"/>
  <c r="C50" i="6"/>
  <c r="C51" i="6"/>
  <c r="C79" i="6"/>
  <c r="C80" i="6"/>
  <c r="C81" i="6"/>
  <c r="C253" i="6"/>
  <c r="C254" i="6"/>
  <c r="C255" i="6"/>
  <c r="C91" i="6"/>
  <c r="C92" i="6"/>
  <c r="C93" i="6"/>
  <c r="C112" i="6"/>
  <c r="C113" i="6"/>
  <c r="C114" i="6"/>
  <c r="C244" i="6"/>
  <c r="C246" i="6"/>
  <c r="C245" i="6"/>
  <c r="C82" i="6"/>
  <c r="C83" i="6"/>
  <c r="C84" i="6"/>
  <c r="C7" i="6"/>
  <c r="C8" i="6"/>
  <c r="C9" i="6"/>
  <c r="C121" i="6"/>
  <c r="C122" i="6"/>
  <c r="C123" i="6"/>
  <c r="C133" i="6"/>
  <c r="C134" i="6"/>
  <c r="C135" i="6"/>
  <c r="C193" i="6"/>
  <c r="C194" i="6"/>
  <c r="C195" i="6"/>
  <c r="C202" i="6"/>
  <c r="C204" i="6"/>
  <c r="C203" i="6"/>
  <c r="C271" i="6"/>
  <c r="C272" i="6"/>
  <c r="C273" i="6"/>
  <c r="C118" i="6"/>
  <c r="C119" i="6"/>
  <c r="C120" i="6"/>
  <c r="C22" i="6"/>
  <c r="C23" i="6"/>
  <c r="C24" i="6"/>
  <c r="C31" i="6"/>
  <c r="C32" i="6"/>
  <c r="C33" i="6"/>
  <c r="C184" i="6"/>
  <c r="C186" i="6"/>
  <c r="C185" i="6"/>
  <c r="C169" i="6"/>
  <c r="C170" i="6"/>
  <c r="C171" i="6"/>
  <c r="C73" i="6"/>
  <c r="C74" i="6"/>
  <c r="C75" i="6"/>
  <c r="C16" i="6"/>
  <c r="C17" i="6"/>
  <c r="C18" i="6"/>
  <c r="C13" i="6"/>
  <c r="C14" i="6"/>
  <c r="C15" i="6"/>
  <c r="C94" i="6"/>
  <c r="C95" i="6"/>
  <c r="C96" i="6"/>
  <c r="C268" i="6"/>
  <c r="C270" i="6"/>
  <c r="C269" i="6"/>
  <c r="C106" i="6"/>
  <c r="C107" i="6"/>
  <c r="C108" i="6"/>
  <c r="C205" i="6"/>
  <c r="C206" i="6"/>
  <c r="C207" i="6"/>
  <c r="C43" i="6"/>
  <c r="C44" i="6"/>
  <c r="C45" i="6"/>
  <c r="C217" i="6"/>
  <c r="C218" i="6"/>
  <c r="C219" i="6"/>
  <c r="C55" i="6"/>
  <c r="C56" i="6"/>
  <c r="C57" i="6"/>
  <c r="C40" i="6"/>
  <c r="C41" i="6"/>
  <c r="C42" i="6"/>
  <c r="C226" i="6"/>
  <c r="C228" i="6"/>
  <c r="C227" i="6"/>
  <c r="C64" i="6"/>
  <c r="C65" i="6"/>
  <c r="C66" i="6"/>
  <c r="C34" i="6"/>
  <c r="C35" i="6"/>
  <c r="C36" i="6"/>
  <c r="C262" i="6"/>
  <c r="C264" i="6"/>
  <c r="C263" i="6"/>
  <c r="C100" i="6"/>
  <c r="C101" i="6"/>
  <c r="C102" i="6"/>
  <c r="C238" i="6"/>
  <c r="C240" i="6"/>
  <c r="C239" i="6"/>
  <c r="C76" i="6"/>
  <c r="C77" i="6"/>
  <c r="C78" i="6"/>
  <c r="C178" i="6"/>
  <c r="C180" i="6"/>
  <c r="C179" i="6"/>
  <c r="C139" i="6"/>
  <c r="C140" i="6"/>
  <c r="C141" i="6"/>
  <c r="C115" i="6"/>
  <c r="C116" i="6"/>
  <c r="C117" i="6"/>
  <c r="C130" i="6"/>
  <c r="C131" i="6"/>
  <c r="C132" i="6"/>
  <c r="C181" i="6"/>
  <c r="C182" i="6"/>
  <c r="C183" i="6"/>
  <c r="C259" i="6"/>
  <c r="C260" i="6"/>
  <c r="C261" i="6"/>
  <c r="C283" i="6"/>
  <c r="C284" i="6"/>
  <c r="C285" i="6"/>
  <c r="C145" i="6"/>
  <c r="C146" i="6"/>
  <c r="C147" i="6"/>
  <c r="C136" i="6"/>
  <c r="C137" i="6"/>
  <c r="C138" i="6"/>
  <c r="C148" i="6"/>
  <c r="C149" i="6"/>
  <c r="C150" i="6"/>
  <c r="C97" i="6"/>
  <c r="C98" i="6"/>
  <c r="C99" i="6"/>
  <c r="C109" i="6"/>
  <c r="C110" i="6"/>
  <c r="C111" i="6"/>
  <c r="C154" i="6"/>
  <c r="C155" i="6"/>
  <c r="C156" i="6"/>
  <c r="C235" i="6"/>
  <c r="C236" i="6"/>
  <c r="C237" i="6"/>
  <c r="C274" i="6"/>
  <c r="C276" i="6"/>
  <c r="C275" i="6"/>
  <c r="C250" i="6"/>
  <c r="C252" i="6"/>
  <c r="C251" i="6"/>
  <c r="C88" i="6"/>
  <c r="C89" i="6"/>
  <c r="C90" i="6"/>
  <c r="C187" i="6"/>
  <c r="C188" i="6"/>
  <c r="C189" i="6"/>
  <c r="C166" i="6"/>
  <c r="C168" i="6"/>
  <c r="C167" i="6"/>
  <c r="C199" i="6"/>
  <c r="C200" i="6"/>
  <c r="C201" i="6"/>
  <c r="C37" i="6"/>
  <c r="C38" i="6"/>
  <c r="C39" i="6"/>
  <c r="C190" i="6"/>
  <c r="C192" i="6"/>
  <c r="C191" i="6"/>
  <c r="C28" i="6"/>
  <c r="C29" i="6"/>
  <c r="C30" i="6"/>
  <c r="C10" i="6"/>
  <c r="C12" i="6"/>
  <c r="C11" i="6"/>
  <c r="C196" i="6"/>
  <c r="C198" i="6"/>
  <c r="C197" i="6"/>
  <c r="C220" i="6"/>
  <c r="C222" i="6"/>
  <c r="C221" i="6"/>
  <c r="C241" i="6"/>
  <c r="C242" i="6"/>
  <c r="C243" i="6"/>
  <c r="C6" i="6"/>
  <c r="C5" i="6"/>
  <c r="C4" i="6"/>
  <c r="C160" i="6"/>
  <c r="C161" i="6"/>
  <c r="C162" i="6"/>
  <c r="C256" i="6"/>
  <c r="C258" i="6"/>
  <c r="C257" i="6"/>
  <c r="C25" i="6"/>
  <c r="C26" i="6"/>
  <c r="C27" i="6"/>
  <c r="C277" i="6"/>
  <c r="C279" i="6"/>
  <c r="C278" i="6"/>
  <c r="C214" i="6"/>
  <c r="C216" i="6"/>
  <c r="C215" i="6"/>
  <c r="C52" i="6"/>
  <c r="C53" i="6"/>
  <c r="C54" i="6"/>
  <c r="C151" i="6"/>
  <c r="C152" i="6"/>
  <c r="C153" i="6"/>
  <c r="C247" i="6"/>
  <c r="C248" i="6"/>
  <c r="C249" i="6"/>
  <c r="C163" i="6"/>
  <c r="C164" i="6"/>
  <c r="C165" i="6"/>
  <c r="C265" i="6"/>
  <c r="C267" i="6"/>
  <c r="C266" i="6"/>
  <c r="C67" i="6"/>
  <c r="C68" i="6"/>
  <c r="C69" i="6"/>
  <c r="C172" i="6"/>
  <c r="C174" i="6"/>
  <c r="C173" i="6"/>
  <c r="C229" i="6"/>
  <c r="C230" i="6"/>
  <c r="C231" i="6"/>
  <c r="C208" i="6"/>
  <c r="C210" i="6"/>
  <c r="C209" i="6"/>
  <c r="C46" i="6"/>
  <c r="C47" i="6"/>
  <c r="C48" i="6"/>
  <c r="C103" i="6"/>
  <c r="C104" i="6"/>
  <c r="C105" i="6"/>
  <c r="C286" i="6"/>
  <c r="C288" i="6"/>
  <c r="C287" i="6"/>
  <c r="C124" i="6"/>
  <c r="C125" i="6"/>
  <c r="C126" i="6"/>
  <c r="C61" i="6"/>
  <c r="C62" i="6"/>
  <c r="C63" i="6"/>
  <c r="C289" i="6"/>
  <c r="C291" i="6"/>
  <c r="C290" i="6"/>
  <c r="C127" i="6"/>
  <c r="C128" i="6"/>
  <c r="C129" i="6"/>
  <c r="C19" i="6"/>
  <c r="C20" i="6"/>
  <c r="C21" i="6"/>
  <c r="H380" i="21"/>
  <c r="G344" i="21"/>
  <c r="G301" i="21"/>
  <c r="E38" i="19"/>
  <c r="F38" i="19"/>
  <c r="E21" i="19"/>
  <c r="F21" i="19"/>
  <c r="E24" i="19"/>
  <c r="F24" i="19"/>
  <c r="F82" i="19"/>
  <c r="E82" i="19"/>
  <c r="F46" i="19"/>
  <c r="E46" i="19"/>
  <c r="F94" i="19"/>
  <c r="E94" i="19"/>
  <c r="F69" i="19"/>
  <c r="E69" i="19"/>
  <c r="E95" i="19"/>
  <c r="F95" i="19"/>
  <c r="E74" i="19"/>
  <c r="F74" i="19"/>
  <c r="E20" i="19"/>
  <c r="F20" i="19"/>
  <c r="E53" i="19"/>
  <c r="F53" i="19"/>
  <c r="E85" i="19"/>
  <c r="F85" i="19"/>
  <c r="E57" i="19"/>
  <c r="F57" i="19"/>
  <c r="E91" i="19"/>
  <c r="F91" i="19"/>
  <c r="E25" i="19"/>
  <c r="F25" i="19"/>
  <c r="E60" i="19"/>
  <c r="F60" i="19"/>
  <c r="E79" i="19"/>
  <c r="F79" i="19"/>
  <c r="E72" i="19"/>
  <c r="F72" i="19"/>
  <c r="E18" i="19"/>
  <c r="F18" i="19"/>
  <c r="E37" i="19"/>
  <c r="F37" i="19"/>
  <c r="E98" i="19"/>
  <c r="F98" i="19"/>
  <c r="E44" i="19"/>
  <c r="F44" i="19"/>
  <c r="E23" i="19"/>
  <c r="F23" i="19"/>
  <c r="F99" i="19"/>
  <c r="E99" i="19"/>
  <c r="F45" i="19"/>
  <c r="E45" i="19"/>
  <c r="F9" i="19"/>
  <c r="E9" i="19"/>
  <c r="E92" i="19"/>
  <c r="F92" i="19"/>
  <c r="E75" i="19"/>
  <c r="F75" i="19"/>
  <c r="F16" i="19"/>
  <c r="E16" i="19"/>
  <c r="E36" i="19"/>
  <c r="F36" i="19"/>
  <c r="F28" i="19"/>
  <c r="E28" i="19"/>
  <c r="E41" i="19"/>
  <c r="F41" i="19"/>
  <c r="E89" i="19"/>
  <c r="F89" i="19"/>
  <c r="E86" i="19"/>
  <c r="F86" i="19"/>
  <c r="F58" i="19"/>
  <c r="E58" i="19"/>
  <c r="E83" i="19"/>
  <c r="F83" i="19"/>
  <c r="E12" i="19"/>
  <c r="F12" i="19"/>
  <c r="E6" i="19"/>
  <c r="F6" i="19"/>
  <c r="E43" i="19"/>
  <c r="F43" i="19"/>
  <c r="E61" i="19"/>
  <c r="F61" i="19"/>
  <c r="E68" i="19"/>
  <c r="F68" i="19"/>
  <c r="E97" i="19"/>
  <c r="F97" i="19"/>
  <c r="E47" i="19"/>
  <c r="F47" i="19"/>
  <c r="F22" i="19"/>
  <c r="E22" i="19"/>
  <c r="F51" i="19"/>
  <c r="E51" i="19"/>
  <c r="F76" i="19"/>
  <c r="E76" i="19"/>
  <c r="F4" i="19"/>
  <c r="E4" i="19"/>
  <c r="E48" i="19"/>
  <c r="F48" i="19"/>
  <c r="E67" i="19"/>
  <c r="F67" i="19"/>
  <c r="F34" i="19"/>
  <c r="E34" i="19"/>
  <c r="E71" i="19"/>
  <c r="F71" i="19"/>
  <c r="E78" i="19"/>
  <c r="F78" i="19"/>
  <c r="E14" i="19"/>
  <c r="F14" i="19"/>
  <c r="E49" i="19"/>
  <c r="F49" i="19"/>
  <c r="E65" i="19"/>
  <c r="F65" i="19"/>
  <c r="E66" i="19"/>
  <c r="F66" i="19"/>
  <c r="F52" i="19"/>
  <c r="E52" i="19"/>
  <c r="E35" i="19"/>
  <c r="F35" i="19"/>
  <c r="E39" i="19"/>
  <c r="F39" i="19"/>
  <c r="E96" i="19"/>
  <c r="F96" i="19"/>
  <c r="F10" i="19"/>
  <c r="E10" i="19"/>
  <c r="E13" i="19"/>
  <c r="F13" i="19"/>
  <c r="E54" i="19"/>
  <c r="F54" i="19"/>
  <c r="E11" i="19"/>
  <c r="F11" i="19"/>
  <c r="F64" i="19"/>
  <c r="E64" i="19"/>
  <c r="E80" i="19"/>
  <c r="F80" i="19"/>
  <c r="E26" i="19"/>
  <c r="F26" i="19"/>
  <c r="E59" i="19"/>
  <c r="F59" i="19"/>
  <c r="E31" i="19"/>
  <c r="F31" i="19"/>
  <c r="F81" i="19"/>
  <c r="E81" i="19"/>
  <c r="F27" i="19"/>
  <c r="E27" i="19"/>
  <c r="E8" i="19"/>
  <c r="F8" i="19"/>
  <c r="E7" i="19"/>
  <c r="F7" i="19"/>
  <c r="E17" i="19"/>
  <c r="F17" i="19"/>
  <c r="E90" i="19"/>
  <c r="F90" i="19"/>
  <c r="E62" i="19"/>
  <c r="F62" i="19"/>
  <c r="F63" i="19"/>
  <c r="E63" i="19"/>
  <c r="E32" i="19"/>
  <c r="F32" i="19"/>
  <c r="F15" i="19"/>
  <c r="E15" i="19"/>
  <c r="F70" i="19"/>
  <c r="E70" i="19"/>
  <c r="E56" i="19"/>
  <c r="F56" i="19"/>
  <c r="E73" i="19"/>
  <c r="F73" i="19"/>
  <c r="E93" i="19"/>
  <c r="F93" i="19"/>
  <c r="F88" i="19"/>
  <c r="E88" i="19"/>
  <c r="E42" i="19"/>
  <c r="F42" i="19"/>
  <c r="E55" i="19"/>
  <c r="F55" i="19"/>
  <c r="E77" i="19"/>
  <c r="F77" i="19"/>
  <c r="E50" i="19"/>
  <c r="F50" i="19"/>
  <c r="E19" i="19"/>
  <c r="F19" i="19"/>
  <c r="E29" i="19"/>
  <c r="F29" i="19"/>
  <c r="F87" i="19"/>
  <c r="E87" i="19"/>
  <c r="F33" i="19"/>
  <c r="E33" i="19"/>
  <c r="F40" i="19"/>
  <c r="E40" i="19"/>
  <c r="E84" i="19"/>
  <c r="F84" i="19"/>
  <c r="E30" i="19"/>
  <c r="F30" i="19"/>
  <c r="E5" i="19"/>
  <c r="F5" i="19"/>
  <c r="H27" i="28"/>
  <c r="J27" i="28"/>
  <c r="G27" i="28"/>
  <c r="I27" i="28"/>
  <c r="H21" i="28"/>
  <c r="J21" i="28"/>
  <c r="G21" i="28"/>
  <c r="I21" i="28"/>
  <c r="J31" i="28"/>
  <c r="G31" i="28"/>
  <c r="I31" i="28"/>
  <c r="H31" i="28"/>
  <c r="G23" i="28"/>
  <c r="I23" i="28"/>
  <c r="H23" i="28"/>
  <c r="J23" i="28"/>
  <c r="G17" i="28"/>
  <c r="I17" i="28"/>
  <c r="H17" i="28"/>
  <c r="J17" i="28"/>
  <c r="H26" i="28"/>
  <c r="J26" i="28"/>
  <c r="G26" i="28"/>
  <c r="I26" i="28"/>
  <c r="N52" i="27"/>
  <c r="H20" i="28"/>
  <c r="J20" i="28"/>
  <c r="G20" i="28"/>
  <c r="I20" i="28"/>
  <c r="N4" i="27"/>
  <c r="J30" i="28"/>
  <c r="N43" i="27"/>
  <c r="G30" i="28"/>
  <c r="I30" i="28"/>
  <c r="H30" i="28"/>
  <c r="G22" i="28"/>
  <c r="I22" i="28"/>
  <c r="H22" i="28"/>
  <c r="N33" i="27"/>
  <c r="J22" i="28"/>
  <c r="G16" i="28"/>
  <c r="I16" i="28"/>
  <c r="H16" i="28"/>
  <c r="J16" i="28"/>
  <c r="N82" i="27"/>
  <c r="J19" i="28"/>
  <c r="G19" i="28"/>
  <c r="I19" i="28"/>
  <c r="H19" i="28"/>
  <c r="H15" i="28"/>
  <c r="J15" i="28"/>
  <c r="G15" i="28"/>
  <c r="I15" i="28"/>
  <c r="G35" i="28"/>
  <c r="I35" i="28"/>
  <c r="H35" i="28"/>
  <c r="J35" i="28"/>
  <c r="H33" i="28"/>
  <c r="J33" i="28"/>
  <c r="G33" i="28"/>
  <c r="I33" i="28"/>
  <c r="J7" i="28"/>
  <c r="G7" i="28"/>
  <c r="I7" i="28"/>
  <c r="H7" i="28"/>
  <c r="J18" i="28"/>
  <c r="G18" i="28"/>
  <c r="I18" i="28"/>
  <c r="N38" i="27"/>
  <c r="H18" i="28"/>
  <c r="H14" i="28"/>
  <c r="N30" i="27"/>
  <c r="J14" i="28"/>
  <c r="G14" i="28"/>
  <c r="I14" i="28"/>
  <c r="G34" i="28"/>
  <c r="I34" i="28"/>
  <c r="N48" i="27"/>
  <c r="H34" i="28"/>
  <c r="J34" i="28"/>
  <c r="H32" i="28"/>
  <c r="N13" i="27"/>
  <c r="J32" i="28"/>
  <c r="G32" i="28"/>
  <c r="I32" i="28"/>
  <c r="J6" i="28"/>
  <c r="G6" i="28"/>
  <c r="I6" i="28"/>
  <c r="N63" i="27"/>
  <c r="H6" i="28"/>
  <c r="G11" i="28"/>
  <c r="I11" i="28"/>
  <c r="H11" i="28"/>
  <c r="J11" i="28"/>
  <c r="J12" i="28"/>
  <c r="G12" i="28"/>
  <c r="I12" i="28"/>
  <c r="N27" i="27"/>
  <c r="H12" i="28"/>
  <c r="H9" i="28"/>
  <c r="J9" i="28"/>
  <c r="G9" i="28"/>
  <c r="I9" i="28"/>
  <c r="G29" i="28"/>
  <c r="I29" i="28"/>
  <c r="H29" i="28"/>
  <c r="J29" i="28"/>
  <c r="J24" i="28"/>
  <c r="N18" i="27"/>
  <c r="G24" i="28"/>
  <c r="I24" i="28"/>
  <c r="H24" i="28"/>
  <c r="G5" i="28"/>
  <c r="I5" i="28"/>
  <c r="H5" i="28"/>
  <c r="J5" i="28"/>
  <c r="G10" i="28"/>
  <c r="I10" i="28"/>
  <c r="H10" i="28"/>
  <c r="J10" i="28"/>
  <c r="N34" i="27"/>
  <c r="J13" i="28"/>
  <c r="G13" i="28"/>
  <c r="I13" i="28"/>
  <c r="H13" i="28"/>
  <c r="H8" i="28"/>
  <c r="N78" i="27"/>
  <c r="J8" i="28"/>
  <c r="G8" i="28"/>
  <c r="I8" i="28"/>
  <c r="G28" i="28"/>
  <c r="I28" i="28"/>
  <c r="N19" i="27"/>
  <c r="H28" i="28"/>
  <c r="J28" i="28"/>
  <c r="J25" i="28"/>
  <c r="G25" i="28"/>
  <c r="I25" i="28"/>
  <c r="H25" i="28"/>
  <c r="J4" i="28"/>
  <c r="G4" i="28"/>
  <c r="I4" i="28"/>
  <c r="N9" i="27"/>
  <c r="H4" i="28"/>
  <c r="F22" i="7"/>
  <c r="F8" i="7"/>
  <c r="F7" i="7"/>
  <c r="F14" i="7"/>
  <c r="F11" i="7"/>
  <c r="F13" i="7"/>
  <c r="F23" i="7"/>
  <c r="F96" i="7"/>
  <c r="F101" i="7"/>
  <c r="F106" i="7"/>
  <c r="F110" i="7"/>
  <c r="F126" i="7"/>
  <c r="F131" i="7"/>
  <c r="F100" i="7"/>
  <c r="F105" i="7"/>
  <c r="F109" i="7"/>
  <c r="F114" i="7"/>
  <c r="F59" i="7"/>
  <c r="F117" i="7"/>
  <c r="F118" i="7"/>
  <c r="F119" i="7"/>
  <c r="F120" i="7"/>
  <c r="F125" i="7"/>
  <c r="F130" i="7"/>
  <c r="F10" i="7"/>
  <c r="F95" i="7"/>
  <c r="F4" i="7"/>
  <c r="F9" i="7"/>
  <c r="F19" i="7"/>
  <c r="F21" i="7"/>
  <c r="F94" i="7"/>
  <c r="F99" i="7"/>
  <c r="F45" i="7"/>
  <c r="F113" i="7"/>
  <c r="F116" i="7"/>
  <c r="F124" i="7"/>
  <c r="F129" i="7"/>
  <c r="F80" i="7"/>
  <c r="F135" i="7"/>
  <c r="F136" i="7"/>
  <c r="F137" i="7"/>
  <c r="F138" i="7"/>
  <c r="F139" i="7"/>
  <c r="F140" i="7"/>
  <c r="F5" i="7"/>
  <c r="F112" i="7"/>
  <c r="F115" i="7"/>
  <c r="F123" i="7"/>
  <c r="F73" i="7"/>
  <c r="F134" i="7"/>
  <c r="F12" i="7"/>
  <c r="F18" i="7"/>
  <c r="F38" i="7"/>
  <c r="F104" i="7"/>
  <c r="F6" i="7"/>
  <c r="F15" i="7"/>
  <c r="F17" i="7"/>
  <c r="F24" i="7"/>
  <c r="F87" i="7"/>
  <c r="F88" i="7"/>
  <c r="F89" i="7"/>
  <c r="F90" i="7"/>
  <c r="F91" i="7"/>
  <c r="F92" i="7"/>
  <c r="F31" i="7"/>
  <c r="F98" i="7"/>
  <c r="F103" i="7"/>
  <c r="F108" i="7"/>
  <c r="F111" i="7"/>
  <c r="F121" i="7"/>
  <c r="F122" i="7"/>
  <c r="F66" i="7"/>
  <c r="F128" i="7"/>
  <c r="F133" i="7"/>
  <c r="F20" i="7"/>
  <c r="F93" i="7"/>
  <c r="F16" i="7"/>
  <c r="F97" i="7"/>
  <c r="F102" i="7"/>
  <c r="F107" i="7"/>
  <c r="F52" i="7"/>
  <c r="F127" i="7"/>
  <c r="F132" i="7"/>
  <c r="A5" i="26"/>
  <c r="A45" i="26"/>
  <c r="A69" i="26"/>
  <c r="A81" i="26"/>
  <c r="A87" i="26"/>
  <c r="A99" i="26"/>
  <c r="A123" i="26"/>
  <c r="A33" i="26"/>
  <c r="A9" i="26"/>
  <c r="A15" i="26"/>
  <c r="A27" i="26"/>
  <c r="A51" i="26"/>
  <c r="A63" i="26"/>
  <c r="A105" i="26"/>
  <c r="A117" i="26"/>
  <c r="A135" i="26"/>
  <c r="A8" i="26"/>
  <c r="A24" i="26"/>
  <c r="A36" i="26"/>
  <c r="A78" i="26"/>
  <c r="A90" i="26"/>
  <c r="A114" i="26"/>
  <c r="A132" i="26"/>
  <c r="A6" i="26"/>
  <c r="A18" i="26"/>
  <c r="A42" i="26"/>
  <c r="A54" i="26"/>
  <c r="A60" i="26"/>
  <c r="A72" i="26"/>
  <c r="A96" i="26"/>
  <c r="A108" i="26"/>
  <c r="A126" i="26"/>
  <c r="A17" i="26"/>
  <c r="A71" i="26"/>
  <c r="A89" i="26"/>
  <c r="A143" i="26"/>
  <c r="A10" i="26"/>
  <c r="A12" i="26"/>
  <c r="A19" i="26"/>
  <c r="A21" i="26"/>
  <c r="A28" i="26"/>
  <c r="A30" i="26"/>
  <c r="A37" i="26"/>
  <c r="A39" i="26"/>
  <c r="A46" i="26"/>
  <c r="A48" i="26"/>
  <c r="A55" i="26"/>
  <c r="A57" i="26"/>
  <c r="A64" i="26"/>
  <c r="A66" i="26"/>
  <c r="A73" i="26"/>
  <c r="A75" i="26"/>
  <c r="A82" i="26"/>
  <c r="A84" i="26"/>
  <c r="A91" i="26"/>
  <c r="A93" i="26"/>
  <c r="A100" i="26"/>
  <c r="A102" i="26"/>
  <c r="A109" i="26"/>
  <c r="A111" i="26"/>
  <c r="A118" i="26"/>
  <c r="A120" i="26"/>
  <c r="A127" i="26"/>
  <c r="A129" i="26"/>
  <c r="A136" i="26"/>
  <c r="A138" i="26"/>
  <c r="A145" i="26"/>
  <c r="A147" i="26"/>
  <c r="A154" i="26"/>
  <c r="A156" i="26"/>
  <c r="A163" i="26"/>
  <c r="A165" i="26"/>
  <c r="A172" i="26"/>
  <c r="A174" i="26"/>
  <c r="A181" i="26"/>
  <c r="A185" i="26"/>
  <c r="A187" i="26"/>
  <c r="A191" i="26"/>
  <c r="A193" i="26"/>
  <c r="A197" i="26"/>
  <c r="A199" i="26"/>
  <c r="A203" i="26"/>
  <c r="A205" i="26"/>
  <c r="A209" i="26"/>
  <c r="A211" i="26"/>
  <c r="A224" i="26"/>
  <c r="A239" i="26"/>
  <c r="A241" i="26"/>
  <c r="A262" i="26"/>
  <c r="A266" i="26"/>
  <c r="A268" i="26"/>
  <c r="A272" i="26"/>
  <c r="A293" i="26"/>
  <c r="A295" i="26"/>
  <c r="A316" i="26"/>
  <c r="A320" i="26"/>
  <c r="A322" i="26"/>
  <c r="A326" i="26"/>
  <c r="A347" i="26"/>
  <c r="A349" i="26"/>
  <c r="A35" i="26"/>
  <c r="A134" i="26"/>
  <c r="A285" i="26"/>
  <c r="A335" i="26"/>
  <c r="A14" i="26"/>
  <c r="A23" i="26"/>
  <c r="A32" i="26"/>
  <c r="A41" i="26"/>
  <c r="A50" i="26"/>
  <c r="A59" i="26"/>
  <c r="A68" i="26"/>
  <c r="A77" i="26"/>
  <c r="A86" i="26"/>
  <c r="A95" i="26"/>
  <c r="A104" i="26"/>
  <c r="A113" i="26"/>
  <c r="A122" i="26"/>
  <c r="A131" i="26"/>
  <c r="A140" i="26"/>
  <c r="A149" i="26"/>
  <c r="A158" i="26"/>
  <c r="A167" i="26"/>
  <c r="A176" i="26"/>
  <c r="A213" i="26"/>
  <c r="A217" i="26"/>
  <c r="A226" i="26"/>
  <c r="A245" i="26"/>
  <c r="A249" i="26"/>
  <c r="A253" i="26"/>
  <c r="A299" i="26"/>
  <c r="A303" i="26"/>
  <c r="A307" i="26"/>
  <c r="A44" i="26"/>
  <c r="A62" i="26"/>
  <c r="A80" i="26"/>
  <c r="A98" i="26"/>
  <c r="A125" i="26"/>
  <c r="A152" i="26"/>
  <c r="A179" i="26"/>
  <c r="A339" i="26"/>
  <c r="A7" i="26"/>
  <c r="A16" i="26"/>
  <c r="A25" i="26"/>
  <c r="A34" i="26"/>
  <c r="A43" i="26"/>
  <c r="A52" i="26"/>
  <c r="A61" i="26"/>
  <c r="A70" i="26"/>
  <c r="A79" i="26"/>
  <c r="A88" i="26"/>
  <c r="A97" i="26"/>
  <c r="A106" i="26"/>
  <c r="A115" i="26"/>
  <c r="A124" i="26"/>
  <c r="A133" i="26"/>
  <c r="A142" i="26"/>
  <c r="A144" i="26"/>
  <c r="A151" i="26"/>
  <c r="A153" i="26"/>
  <c r="A160" i="26"/>
  <c r="A162" i="26"/>
  <c r="A169" i="26"/>
  <c r="A171" i="26"/>
  <c r="A178" i="26"/>
  <c r="A180" i="26"/>
  <c r="A219" i="26"/>
  <c r="A221" i="26"/>
  <c r="A223" i="26"/>
  <c r="A230" i="26"/>
  <c r="A232" i="26"/>
  <c r="A236" i="26"/>
  <c r="A257" i="26"/>
  <c r="A259" i="26"/>
  <c r="A280" i="26"/>
  <c r="A284" i="26"/>
  <c r="A286" i="26"/>
  <c r="A290" i="26"/>
  <c r="A311" i="26"/>
  <c r="A313" i="26"/>
  <c r="A334" i="26"/>
  <c r="A338" i="26"/>
  <c r="A340" i="26"/>
  <c r="A344" i="26"/>
  <c r="A26" i="26"/>
  <c r="A53" i="26"/>
  <c r="A107" i="26"/>
  <c r="A116" i="26"/>
  <c r="A161" i="26"/>
  <c r="A11" i="26"/>
  <c r="A47" i="26"/>
  <c r="A65" i="26"/>
  <c r="A74" i="26"/>
  <c r="A83" i="26"/>
  <c r="A92" i="26"/>
  <c r="A101" i="26"/>
  <c r="A110" i="26"/>
  <c r="A119" i="26"/>
  <c r="A128" i="26"/>
  <c r="A137" i="26"/>
  <c r="A146" i="26"/>
  <c r="A155" i="26"/>
  <c r="A164" i="26"/>
  <c r="A173" i="26"/>
  <c r="A182" i="26"/>
  <c r="A184" i="26"/>
  <c r="A188" i="26"/>
  <c r="A190" i="26"/>
  <c r="A194" i="26"/>
  <c r="A196" i="26"/>
  <c r="A200" i="26"/>
  <c r="A202" i="26"/>
  <c r="A206" i="26"/>
  <c r="A208" i="26"/>
  <c r="A263" i="26"/>
  <c r="A267" i="26"/>
  <c r="A271" i="26"/>
  <c r="A317" i="26"/>
  <c r="A321" i="26"/>
  <c r="A325" i="26"/>
  <c r="A170" i="26"/>
  <c r="A231" i="26"/>
  <c r="A235" i="26"/>
  <c r="A281" i="26"/>
  <c r="A289" i="26"/>
  <c r="A343" i="26"/>
  <c r="A20" i="26"/>
  <c r="A29" i="26"/>
  <c r="A38" i="26"/>
  <c r="A56" i="26"/>
  <c r="A4" i="26"/>
  <c r="A350" i="26"/>
  <c r="A337" i="26"/>
  <c r="A332" i="26"/>
  <c r="A319" i="26"/>
  <c r="A314" i="26"/>
  <c r="A301" i="26"/>
  <c r="A296" i="26"/>
  <c r="A283" i="26"/>
  <c r="A278" i="26"/>
  <c r="A265" i="26"/>
  <c r="A260" i="26"/>
  <c r="A247" i="26"/>
  <c r="A242" i="26"/>
  <c r="A346" i="26"/>
  <c r="A341" i="26"/>
  <c r="A328" i="26"/>
  <c r="A323" i="26"/>
  <c r="A310" i="26"/>
  <c r="A305" i="26"/>
  <c r="A292" i="26"/>
  <c r="A287" i="26"/>
  <c r="A274" i="26"/>
  <c r="A269" i="26"/>
  <c r="A256" i="26"/>
  <c r="A251" i="26"/>
  <c r="A238" i="26"/>
  <c r="A233" i="26"/>
  <c r="A220" i="26"/>
  <c r="A215" i="26"/>
  <c r="A207" i="26"/>
  <c r="A204" i="26"/>
  <c r="A201" i="26"/>
  <c r="A198" i="26"/>
  <c r="A195" i="26"/>
  <c r="A192" i="26"/>
  <c r="A189" i="26"/>
  <c r="A186" i="26"/>
  <c r="A183" i="26"/>
  <c r="A13" i="26"/>
  <c r="A22" i="26"/>
  <c r="A31" i="26"/>
  <c r="A40" i="26"/>
  <c r="A49" i="26"/>
  <c r="A58" i="26"/>
  <c r="A67" i="26"/>
  <c r="A76" i="26"/>
  <c r="A85" i="26"/>
  <c r="A94" i="26"/>
  <c r="A103" i="26"/>
  <c r="A112" i="26"/>
  <c r="A121" i="26"/>
  <c r="A130" i="26"/>
  <c r="A139" i="26"/>
  <c r="A141" i="26"/>
  <c r="A148" i="26"/>
  <c r="A150" i="26"/>
  <c r="A157" i="26"/>
  <c r="A159" i="26"/>
  <c r="A166" i="26"/>
  <c r="A168" i="26"/>
  <c r="A175" i="26"/>
  <c r="A177" i="26"/>
  <c r="A212" i="26"/>
  <c r="A214" i="26"/>
  <c r="A218" i="26"/>
  <c r="A227" i="26"/>
  <c r="A229" i="26"/>
  <c r="A244" i="26"/>
  <c r="A248" i="26"/>
  <c r="A250" i="26"/>
  <c r="A254" i="26"/>
  <c r="A275" i="26"/>
  <c r="A277" i="26"/>
  <c r="A298" i="26"/>
  <c r="A302" i="26"/>
  <c r="A304" i="26"/>
  <c r="A308" i="26"/>
  <c r="A329" i="26"/>
  <c r="A331" i="26"/>
  <c r="A210" i="26"/>
  <c r="A228" i="26"/>
  <c r="A246" i="26"/>
  <c r="A264" i="26"/>
  <c r="A282" i="26"/>
  <c r="A300" i="26"/>
  <c r="A318" i="26"/>
  <c r="A336" i="26"/>
  <c r="A225" i="26"/>
  <c r="A243" i="26"/>
  <c r="A261" i="26"/>
  <c r="A279" i="26"/>
  <c r="A297" i="26"/>
  <c r="A315" i="26"/>
  <c r="A333" i="26"/>
  <c r="A351" i="26"/>
  <c r="A222" i="26"/>
  <c r="A240" i="26"/>
  <c r="A258" i="26"/>
  <c r="A276" i="26"/>
  <c r="A294" i="26"/>
  <c r="A312" i="26"/>
  <c r="A330" i="26"/>
  <c r="A348" i="26"/>
  <c r="A237" i="26"/>
  <c r="A255" i="26"/>
  <c r="A273" i="26"/>
  <c r="A291" i="26"/>
  <c r="A309" i="26"/>
  <c r="A327" i="26"/>
  <c r="A345" i="26"/>
  <c r="A216" i="26"/>
  <c r="A234" i="26"/>
  <c r="A252" i="26"/>
  <c r="A270" i="26"/>
  <c r="A288" i="26"/>
  <c r="A306" i="26"/>
  <c r="A324" i="26"/>
  <c r="A342" i="26"/>
  <c r="G4505" i="21" l="1"/>
  <c r="H4505" i="21"/>
  <c r="G4501" i="21"/>
  <c r="H4501" i="21"/>
  <c r="G4402" i="21"/>
  <c r="H4402" i="21"/>
  <c r="G4386" i="21"/>
  <c r="H4386" i="21"/>
  <c r="H4344" i="21"/>
  <c r="G4344" i="21"/>
  <c r="G4447" i="21"/>
  <c r="H4447" i="21"/>
  <c r="G4433" i="21"/>
  <c r="H4433" i="21"/>
  <c r="G4420" i="21"/>
  <c r="H4420" i="21"/>
  <c r="G4240" i="21"/>
  <c r="H4240" i="21"/>
  <c r="G4426" i="21"/>
  <c r="H4426" i="21"/>
  <c r="G4276" i="21"/>
  <c r="H4276" i="21"/>
  <c r="G4429" i="21"/>
  <c r="H4429" i="21"/>
  <c r="G4372" i="21"/>
  <c r="H4372" i="21"/>
  <c r="G4437" i="21"/>
  <c r="H4437" i="21"/>
  <c r="G4514" i="21"/>
  <c r="H4514" i="21"/>
  <c r="G4236" i="21"/>
  <c r="H4236" i="21"/>
  <c r="G4539" i="21"/>
  <c r="H4539" i="21"/>
  <c r="G4184" i="21"/>
  <c r="H4184" i="21"/>
  <c r="G4389" i="21"/>
  <c r="H4389" i="21"/>
  <c r="G4132" i="21"/>
  <c r="H4132" i="21"/>
  <c r="G4167" i="21"/>
  <c r="H4167" i="21"/>
  <c r="H4624" i="21"/>
  <c r="G4624" i="21"/>
  <c r="G4299" i="21"/>
  <c r="H4299" i="21"/>
  <c r="G4513" i="21"/>
  <c r="H4513" i="21"/>
  <c r="G4233" i="21"/>
  <c r="H4233" i="21"/>
  <c r="G4371" i="21"/>
  <c r="H4371" i="21"/>
  <c r="G4522" i="21"/>
  <c r="H4522" i="21"/>
  <c r="G4479" i="21"/>
  <c r="H4479" i="21"/>
  <c r="G4189" i="21"/>
  <c r="H4189" i="21"/>
  <c r="G4271" i="21"/>
  <c r="H4271" i="21"/>
  <c r="G4138" i="21"/>
  <c r="H4138" i="21"/>
  <c r="G4418" i="21"/>
  <c r="H4418" i="21"/>
  <c r="G4156" i="21"/>
  <c r="H4156" i="21"/>
  <c r="G4431" i="21"/>
  <c r="H4431" i="21"/>
  <c r="G4647" i="21"/>
  <c r="H4647" i="21"/>
  <c r="G4209" i="21"/>
  <c r="H4209" i="21"/>
  <c r="G4577" i="21"/>
  <c r="H4577" i="21"/>
  <c r="G4239" i="21"/>
  <c r="H4239" i="21"/>
  <c r="G4288" i="21"/>
  <c r="H4288" i="21"/>
  <c r="H4341" i="21"/>
  <c r="G4341" i="21"/>
  <c r="G4302" i="21"/>
  <c r="H4302" i="21"/>
  <c r="G4449" i="21"/>
  <c r="H4449" i="21"/>
  <c r="G4128" i="21"/>
  <c r="H4128" i="21"/>
  <c r="G4526" i="21"/>
  <c r="H4526" i="21"/>
  <c r="G4202" i="21"/>
  <c r="H4202" i="21"/>
  <c r="G4388" i="21"/>
  <c r="H4388" i="21"/>
  <c r="G4112" i="21"/>
  <c r="H4112" i="21"/>
  <c r="G4401" i="21"/>
  <c r="H4401" i="21"/>
  <c r="G4617" i="21"/>
  <c r="H4617" i="21"/>
  <c r="G4179" i="21"/>
  <c r="H4179" i="21"/>
  <c r="H4636" i="21"/>
  <c r="G4636" i="21"/>
  <c r="G4312" i="21"/>
  <c r="H4312" i="21"/>
  <c r="G4295" i="21"/>
  <c r="H4295" i="21"/>
  <c r="H4347" i="21"/>
  <c r="G4347" i="21"/>
  <c r="G4498" i="21"/>
  <c r="H4498" i="21"/>
  <c r="G4455" i="21"/>
  <c r="H4455" i="21"/>
  <c r="G4140" i="21"/>
  <c r="H4140" i="21"/>
  <c r="G4532" i="21"/>
  <c r="H4532" i="21"/>
  <c r="G4106" i="21"/>
  <c r="H4106" i="21"/>
  <c r="H4394" i="21"/>
  <c r="G4394" i="21"/>
  <c r="G4124" i="21"/>
  <c r="H4124" i="21"/>
  <c r="G4407" i="21"/>
  <c r="H4407" i="21"/>
  <c r="G4623" i="21"/>
  <c r="H4623" i="21"/>
  <c r="G4185" i="21"/>
  <c r="H4185" i="21"/>
  <c r="H4642" i="21"/>
  <c r="G4642" i="21"/>
  <c r="G4318" i="21"/>
  <c r="H4318" i="21"/>
  <c r="G4264" i="21"/>
  <c r="H4264" i="21"/>
  <c r="G4417" i="21"/>
  <c r="H4417" i="21"/>
  <c r="G4360" i="21"/>
  <c r="H4360" i="21"/>
  <c r="G4602" i="21"/>
  <c r="H4602" i="21"/>
  <c r="G4194" i="21"/>
  <c r="H4194" i="21"/>
  <c r="G4502" i="21"/>
  <c r="H4502" i="21"/>
  <c r="G4129" i="21"/>
  <c r="H4129" i="21"/>
  <c r="G4527" i="21"/>
  <c r="H4527" i="21"/>
  <c r="G4141" i="21"/>
  <c r="H4141" i="21"/>
  <c r="H4376" i="21"/>
  <c r="G4376" i="21"/>
  <c r="G4154" i="21"/>
  <c r="H4154" i="21"/>
  <c r="G4231" i="21"/>
  <c r="H4231" i="21"/>
  <c r="H4612" i="21"/>
  <c r="G4612" i="21"/>
  <c r="G4369" i="21"/>
  <c r="H4369" i="21"/>
  <c r="G4331" i="21"/>
  <c r="H4331" i="21"/>
  <c r="G4387" i="21"/>
  <c r="H4387" i="21"/>
  <c r="G4384" i="21"/>
  <c r="H4384" i="21"/>
  <c r="G4643" i="21"/>
  <c r="H4643" i="21"/>
  <c r="G4127" i="21"/>
  <c r="H4127" i="21"/>
  <c r="G4626" i="21"/>
  <c r="H4626" i="21"/>
  <c r="G4159" i="21"/>
  <c r="H4159" i="21"/>
  <c r="G4497" i="21"/>
  <c r="H4497" i="21"/>
  <c r="G4165" i="21"/>
  <c r="H4165" i="21"/>
  <c r="G4599" i="21"/>
  <c r="H4599" i="21"/>
  <c r="G4230" i="21"/>
  <c r="H4230" i="21"/>
  <c r="G4280" i="21"/>
  <c r="H4280" i="21"/>
  <c r="G4659" i="21"/>
  <c r="H4659" i="21"/>
  <c r="G4490" i="21"/>
  <c r="H4490" i="21"/>
  <c r="G4676" i="21"/>
  <c r="H4676" i="21"/>
  <c r="G4554" i="21"/>
  <c r="H4554" i="21"/>
  <c r="H4678" i="21"/>
  <c r="G4678" i="21"/>
  <c r="G4396" i="21"/>
  <c r="H4396" i="21"/>
  <c r="G4543" i="21"/>
  <c r="H4543" i="21"/>
  <c r="H4338" i="21"/>
  <c r="G4338" i="21"/>
  <c r="G4541" i="21"/>
  <c r="H4541" i="21"/>
  <c r="G4311" i="21"/>
  <c r="H4311" i="21"/>
  <c r="G4483" i="21"/>
  <c r="H4483" i="21"/>
  <c r="G4525" i="21"/>
  <c r="H4525" i="21"/>
  <c r="G4356" i="21"/>
  <c r="H4356" i="21"/>
  <c r="G4523" i="21"/>
  <c r="H4523" i="21"/>
  <c r="G4362" i="21"/>
  <c r="H4362" i="21"/>
  <c r="G4227" i="21"/>
  <c r="H4227" i="21"/>
  <c r="G4365" i="21"/>
  <c r="H4365" i="21"/>
  <c r="G4516" i="21"/>
  <c r="H4516" i="21"/>
  <c r="G4473" i="21"/>
  <c r="H4473" i="21"/>
  <c r="G4171" i="21"/>
  <c r="H4171" i="21"/>
  <c r="G4550" i="21"/>
  <c r="H4550" i="21"/>
  <c r="G4102" i="21"/>
  <c r="H4102" i="21"/>
  <c r="H4412" i="21"/>
  <c r="G4412" i="21"/>
  <c r="G4120" i="21"/>
  <c r="H4120" i="21"/>
  <c r="G4425" i="21"/>
  <c r="H4425" i="21"/>
  <c r="G4641" i="21"/>
  <c r="H4641" i="21"/>
  <c r="G4203" i="21"/>
  <c r="H4203" i="21"/>
  <c r="G4571" i="21"/>
  <c r="H4571" i="21"/>
  <c r="G4336" i="21"/>
  <c r="H4336" i="21"/>
  <c r="G4549" i="21"/>
  <c r="H4549" i="21"/>
  <c r="H4573" i="21"/>
  <c r="G4573" i="21"/>
  <c r="H4332" i="21"/>
  <c r="G4332" i="21"/>
  <c r="G4464" i="21"/>
  <c r="H4464" i="21"/>
  <c r="H4358" i="21"/>
  <c r="G4358" i="21"/>
  <c r="G4166" i="21"/>
  <c r="H4166" i="21"/>
  <c r="G4222" i="21"/>
  <c r="H4222" i="21"/>
  <c r="G4680" i="21"/>
  <c r="H4680" i="21"/>
  <c r="G4321" i="21"/>
  <c r="H4321" i="21"/>
  <c r="H4681" i="21"/>
  <c r="G4681" i="21"/>
  <c r="G4316" i="21"/>
  <c r="H4316" i="21"/>
  <c r="H4582" i="21"/>
  <c r="G4582" i="21"/>
  <c r="G4131" i="21"/>
  <c r="H4131" i="21"/>
  <c r="G4506" i="21"/>
  <c r="H4506" i="21"/>
  <c r="G4226" i="21"/>
  <c r="H4226" i="21"/>
  <c r="G4157" i="21"/>
  <c r="H4157" i="21"/>
  <c r="G4301" i="21"/>
  <c r="H4301" i="21"/>
  <c r="G4528" i="21"/>
  <c r="H4528" i="21"/>
  <c r="G4485" i="21"/>
  <c r="H4485" i="21"/>
  <c r="G4207" i="21"/>
  <c r="H4207" i="21"/>
  <c r="G4277" i="21"/>
  <c r="H4277" i="21"/>
  <c r="G4650" i="21"/>
  <c r="H4650" i="21"/>
  <c r="G4424" i="21"/>
  <c r="H4424" i="21"/>
  <c r="H4651" i="21"/>
  <c r="G4651" i="21"/>
  <c r="H4367" i="21"/>
  <c r="G4367" i="21"/>
  <c r="H4552" i="21"/>
  <c r="G4552" i="21"/>
  <c r="G4101" i="21"/>
  <c r="H4101" i="21"/>
  <c r="G4583" i="21"/>
  <c r="H4583" i="21"/>
  <c r="G4245" i="21"/>
  <c r="H4245" i="21"/>
  <c r="G4163" i="21"/>
  <c r="H4163" i="21"/>
  <c r="G4308" i="21"/>
  <c r="H4308" i="21"/>
  <c r="G4440" i="21"/>
  <c r="H4440" i="21"/>
  <c r="G4491" i="21"/>
  <c r="H4491" i="21"/>
  <c r="G4105" i="21"/>
  <c r="H4105" i="21"/>
  <c r="G4283" i="21"/>
  <c r="H4283" i="21"/>
  <c r="G4656" i="21"/>
  <c r="H4656" i="21"/>
  <c r="H4430" i="21"/>
  <c r="G4430" i="21"/>
  <c r="H4657" i="21"/>
  <c r="G4657" i="21"/>
  <c r="G4373" i="21"/>
  <c r="H4373" i="21"/>
  <c r="H4558" i="21"/>
  <c r="G4558" i="21"/>
  <c r="G4107" i="21"/>
  <c r="H4107" i="21"/>
  <c r="G4589" i="21"/>
  <c r="H4589" i="21"/>
  <c r="G4251" i="21"/>
  <c r="H4251" i="21"/>
  <c r="G4215" i="21"/>
  <c r="H4215" i="21"/>
  <c r="H4353" i="21"/>
  <c r="G4353" i="21"/>
  <c r="G4504" i="21"/>
  <c r="H4504" i="21"/>
  <c r="G4461" i="21"/>
  <c r="H4461" i="21"/>
  <c r="G4152" i="21"/>
  <c r="H4152" i="21"/>
  <c r="G4538" i="21"/>
  <c r="H4538" i="21"/>
  <c r="G4142" i="21"/>
  <c r="H4142" i="21"/>
  <c r="G4400" i="21"/>
  <c r="H4400" i="21"/>
  <c r="G4148" i="21"/>
  <c r="H4148" i="21"/>
  <c r="G4413" i="21"/>
  <c r="H4413" i="21"/>
  <c r="G4629" i="21"/>
  <c r="H4629" i="21"/>
  <c r="G4191" i="21"/>
  <c r="H4191" i="21"/>
  <c r="G4559" i="21"/>
  <c r="H4559" i="21"/>
  <c r="G4324" i="21"/>
  <c r="H4324" i="21"/>
  <c r="G4270" i="21"/>
  <c r="H4270" i="21"/>
  <c r="G4423" i="21"/>
  <c r="H4423" i="21"/>
  <c r="G4366" i="21"/>
  <c r="H4366" i="21"/>
  <c r="G4608" i="21"/>
  <c r="H4608" i="21"/>
  <c r="G4206" i="21"/>
  <c r="H4206" i="21"/>
  <c r="G4508" i="21"/>
  <c r="H4508" i="21"/>
  <c r="G4147" i="21"/>
  <c r="H4147" i="21"/>
  <c r="G4533" i="21"/>
  <c r="H4533" i="21"/>
  <c r="G4160" i="21"/>
  <c r="H4160" i="21"/>
  <c r="G4382" i="21"/>
  <c r="H4382" i="21"/>
  <c r="G4210" i="21"/>
  <c r="H4210" i="21"/>
  <c r="G4161" i="21"/>
  <c r="H4161" i="21"/>
  <c r="H4618" i="21"/>
  <c r="G4618" i="21"/>
  <c r="G4375" i="21"/>
  <c r="H4375" i="21"/>
  <c r="G4670" i="21"/>
  <c r="H4670" i="21"/>
  <c r="H4609" i="21"/>
  <c r="G4609" i="21"/>
  <c r="H4672" i="21"/>
  <c r="G4672" i="21"/>
  <c r="G4432" i="21"/>
  <c r="H4432" i="21"/>
  <c r="G4465" i="21"/>
  <c r="H4465" i="21"/>
  <c r="G4374" i="21"/>
  <c r="H4374" i="21"/>
  <c r="G4517" i="21"/>
  <c r="H4517" i="21"/>
  <c r="G4378" i="21"/>
  <c r="H4378" i="21"/>
  <c r="G4414" i="21"/>
  <c r="H4414" i="21"/>
  <c r="G4300" i="21"/>
  <c r="H4300" i="21"/>
  <c r="H4323" i="21"/>
  <c r="G4323" i="21"/>
  <c r="G4499" i="21"/>
  <c r="H4499" i="21"/>
  <c r="H4335" i="21"/>
  <c r="G4335" i="21"/>
  <c r="H4567" i="21"/>
  <c r="G4567" i="21"/>
  <c r="H4326" i="21"/>
  <c r="G4326" i="21"/>
  <c r="G4458" i="21"/>
  <c r="H4458" i="21"/>
  <c r="G4352" i="21"/>
  <c r="H4352" i="21"/>
  <c r="G4153" i="21"/>
  <c r="H4153" i="21"/>
  <c r="G4216" i="21"/>
  <c r="H4216" i="21"/>
  <c r="G4674" i="21"/>
  <c r="H4674" i="21"/>
  <c r="G4315" i="21"/>
  <c r="H4315" i="21"/>
  <c r="H4675" i="21"/>
  <c r="G4675" i="21"/>
  <c r="G4310" i="21"/>
  <c r="H4310" i="21"/>
  <c r="H4576" i="21"/>
  <c r="G4576" i="21"/>
  <c r="G4125" i="21"/>
  <c r="H4125" i="21"/>
  <c r="G4607" i="21"/>
  <c r="H4607" i="21"/>
  <c r="G4287" i="21"/>
  <c r="H4287" i="21"/>
  <c r="G4410" i="21"/>
  <c r="H4410" i="21"/>
  <c r="G4444" i="21"/>
  <c r="H4444" i="21"/>
  <c r="H4439" i="21"/>
  <c r="G4439" i="21"/>
  <c r="H4337" i="21"/>
  <c r="G4337" i="21"/>
  <c r="G4187" i="21"/>
  <c r="H4187" i="21"/>
  <c r="G4126" i="21"/>
  <c r="H4126" i="21"/>
  <c r="G4176" i="21"/>
  <c r="H4176" i="21"/>
  <c r="H4645" i="21"/>
  <c r="G4645" i="21"/>
  <c r="G4254" i="21"/>
  <c r="H4254" i="21"/>
  <c r="G4640" i="21"/>
  <c r="H4640" i="21"/>
  <c r="G4249" i="21"/>
  <c r="H4249" i="21"/>
  <c r="G4383" i="21"/>
  <c r="H4383" i="21"/>
  <c r="G4269" i="21"/>
  <c r="H4269" i="21"/>
  <c r="G4542" i="21"/>
  <c r="H4542" i="21"/>
  <c r="G4379" i="21"/>
  <c r="H4379" i="21"/>
  <c r="H4579" i="21"/>
  <c r="G4579" i="21"/>
  <c r="G4241" i="21"/>
  <c r="H4241" i="21"/>
  <c r="G4470" i="21"/>
  <c r="H4470" i="21"/>
  <c r="H4364" i="21"/>
  <c r="G4364" i="21"/>
  <c r="G4196" i="21"/>
  <c r="H4196" i="21"/>
  <c r="G4228" i="21"/>
  <c r="H4228" i="21"/>
  <c r="H4615" i="21"/>
  <c r="G4615" i="21"/>
  <c r="G4327" i="21"/>
  <c r="H4327" i="21"/>
  <c r="G4610" i="21"/>
  <c r="H4610" i="21"/>
  <c r="G4322" i="21"/>
  <c r="H4322" i="21"/>
  <c r="H4588" i="21"/>
  <c r="G4588" i="21"/>
  <c r="G4137" i="21"/>
  <c r="H4137" i="21"/>
  <c r="G4512" i="21"/>
  <c r="H4512" i="21"/>
  <c r="G4162" i="21"/>
  <c r="H4162" i="21"/>
  <c r="H4585" i="21"/>
  <c r="G4585" i="21"/>
  <c r="G4247" i="21"/>
  <c r="H4247" i="21"/>
  <c r="G4476" i="21"/>
  <c r="H4476" i="21"/>
  <c r="G4370" i="21"/>
  <c r="H4370" i="21"/>
  <c r="G4214" i="21"/>
  <c r="H4214" i="21"/>
  <c r="G4234" i="21"/>
  <c r="H4234" i="21"/>
  <c r="H4621" i="21"/>
  <c r="G4621" i="21"/>
  <c r="G4333" i="21"/>
  <c r="H4333" i="21"/>
  <c r="G4616" i="21"/>
  <c r="H4616" i="21"/>
  <c r="H4328" i="21"/>
  <c r="G4328" i="21"/>
  <c r="H4594" i="21"/>
  <c r="G4594" i="21"/>
  <c r="G4143" i="21"/>
  <c r="H4143" i="21"/>
  <c r="G4518" i="21"/>
  <c r="H4518" i="21"/>
  <c r="G4174" i="21"/>
  <c r="H4174" i="21"/>
  <c r="H4555" i="21"/>
  <c r="G4555" i="21"/>
  <c r="G4314" i="21"/>
  <c r="H4314" i="21"/>
  <c r="G4446" i="21"/>
  <c r="H4446" i="21"/>
  <c r="G4340" i="21"/>
  <c r="H4340" i="21"/>
  <c r="G4117" i="21"/>
  <c r="H4117" i="21"/>
  <c r="G4289" i="21"/>
  <c r="H4289" i="21"/>
  <c r="G4662" i="21"/>
  <c r="H4662" i="21"/>
  <c r="G4436" i="21"/>
  <c r="H4436" i="21"/>
  <c r="H4663" i="21"/>
  <c r="G4663" i="21"/>
  <c r="G4297" i="21"/>
  <c r="H4297" i="21"/>
  <c r="H4564" i="21"/>
  <c r="G4564" i="21"/>
  <c r="G4113" i="21"/>
  <c r="H4113" i="21"/>
  <c r="G4595" i="21"/>
  <c r="H4595" i="21"/>
  <c r="G4263" i="21"/>
  <c r="H4263" i="21"/>
  <c r="G4221" i="21"/>
  <c r="H4221" i="21"/>
  <c r="G4359" i="21"/>
  <c r="H4359" i="21"/>
  <c r="G4510" i="21"/>
  <c r="H4510" i="21"/>
  <c r="G4467" i="21"/>
  <c r="H4467" i="21"/>
  <c r="G4235" i="21"/>
  <c r="H4235" i="21"/>
  <c r="G4544" i="21"/>
  <c r="H4544" i="21"/>
  <c r="G4192" i="21"/>
  <c r="H4192" i="21"/>
  <c r="G4406" i="21"/>
  <c r="H4406" i="21"/>
  <c r="G4204" i="21"/>
  <c r="H4204" i="21"/>
  <c r="G4419" i="21"/>
  <c r="H4419" i="21"/>
  <c r="G4635" i="21"/>
  <c r="H4635" i="21"/>
  <c r="G4197" i="21"/>
  <c r="H4197" i="21"/>
  <c r="G4565" i="21"/>
  <c r="H4565" i="21"/>
  <c r="G4330" i="21"/>
  <c r="H4330" i="21"/>
  <c r="G4664" i="21"/>
  <c r="H4664" i="21"/>
  <c r="H4603" i="21"/>
  <c r="G4603" i="21"/>
  <c r="H4666" i="21"/>
  <c r="G4666" i="21"/>
  <c r="G4368" i="21"/>
  <c r="H4368" i="21"/>
  <c r="G4511" i="21"/>
  <c r="H4511" i="21"/>
  <c r="G4500" i="21"/>
  <c r="H4500" i="21"/>
  <c r="G4441" i="21"/>
  <c r="H4441" i="21"/>
  <c r="H4421" i="21"/>
  <c r="G4421" i="21"/>
  <c r="H4350" i="21"/>
  <c r="G4350" i="21"/>
  <c r="G4529" i="21"/>
  <c r="H4529" i="21"/>
  <c r="G4397" i="21"/>
  <c r="H4397" i="21"/>
  <c r="G4535" i="21"/>
  <c r="H4535" i="21"/>
  <c r="H4403" i="21"/>
  <c r="G4403" i="21"/>
  <c r="G4438" i="21"/>
  <c r="H4438" i="21"/>
  <c r="G4265" i="21"/>
  <c r="H4265" i="21"/>
  <c r="G4494" i="21"/>
  <c r="H4494" i="21"/>
  <c r="G4181" i="21"/>
  <c r="H4181" i="21"/>
  <c r="G4198" i="21"/>
  <c r="H4198" i="21"/>
  <c r="G4170" i="21"/>
  <c r="H4170" i="21"/>
  <c r="H4639" i="21"/>
  <c r="G4639" i="21"/>
  <c r="G4248" i="21"/>
  <c r="H4248" i="21"/>
  <c r="G4634" i="21"/>
  <c r="H4634" i="21"/>
  <c r="G4243" i="21"/>
  <c r="H4243" i="21"/>
  <c r="G4377" i="21"/>
  <c r="H4377" i="21"/>
  <c r="G4257" i="21"/>
  <c r="H4257" i="21"/>
  <c r="G4536" i="21"/>
  <c r="H4536" i="21"/>
  <c r="H4329" i="21"/>
  <c r="G4329" i="21"/>
  <c r="G4307" i="21"/>
  <c r="H4307" i="21"/>
  <c r="G4480" i="21"/>
  <c r="H4480" i="21"/>
  <c r="G4475" i="21"/>
  <c r="H4475" i="21"/>
  <c r="G4619" i="21"/>
  <c r="H4619" i="21"/>
  <c r="G4103" i="21"/>
  <c r="H4103" i="21"/>
  <c r="G4673" i="21"/>
  <c r="H4673" i="21"/>
  <c r="G4116" i="21"/>
  <c r="H4116" i="21"/>
  <c r="G4586" i="21"/>
  <c r="H4586" i="21"/>
  <c r="G4290" i="21"/>
  <c r="H4290" i="21"/>
  <c r="G4575" i="21"/>
  <c r="H4575" i="21"/>
  <c r="G4285" i="21"/>
  <c r="H4285" i="21"/>
  <c r="G4256" i="21"/>
  <c r="H4256" i="21"/>
  <c r="G4180" i="21"/>
  <c r="H4180" i="21"/>
  <c r="G4466" i="21"/>
  <c r="H4466" i="21"/>
  <c r="G4416" i="21"/>
  <c r="H4416" i="21"/>
  <c r="G4450" i="21"/>
  <c r="H4450" i="21"/>
  <c r="G4445" i="21"/>
  <c r="H4445" i="21"/>
  <c r="G4343" i="21"/>
  <c r="H4343" i="21"/>
  <c r="G4193" i="21"/>
  <c r="H4193" i="21"/>
  <c r="G4150" i="21"/>
  <c r="H4150" i="21"/>
  <c r="G4182" i="21"/>
  <c r="H4182" i="21"/>
  <c r="G4556" i="21"/>
  <c r="H4556" i="21"/>
  <c r="G4260" i="21"/>
  <c r="H4260" i="21"/>
  <c r="G4646" i="21"/>
  <c r="H4646" i="21"/>
  <c r="G4255" i="21"/>
  <c r="H4255" i="21"/>
  <c r="G4298" i="21"/>
  <c r="H4298" i="21"/>
  <c r="G4281" i="21"/>
  <c r="H4281" i="21"/>
  <c r="G4548" i="21"/>
  <c r="H4548" i="21"/>
  <c r="G4422" i="21"/>
  <c r="H4422" i="21"/>
  <c r="G4456" i="21"/>
  <c r="H4456" i="21"/>
  <c r="G4451" i="21"/>
  <c r="H4451" i="21"/>
  <c r="G4349" i="21"/>
  <c r="H4349" i="21"/>
  <c r="G4199" i="21"/>
  <c r="H4199" i="21"/>
  <c r="G4649" i="21"/>
  <c r="H4649" i="21"/>
  <c r="G4188" i="21"/>
  <c r="H4188" i="21"/>
  <c r="G4562" i="21"/>
  <c r="H4562" i="21"/>
  <c r="G4266" i="21"/>
  <c r="H4266" i="21"/>
  <c r="G4551" i="21"/>
  <c r="H4551" i="21"/>
  <c r="G4261" i="21"/>
  <c r="H4261" i="21"/>
  <c r="G4304" i="21"/>
  <c r="H4304" i="21"/>
  <c r="G4294" i="21"/>
  <c r="H4294" i="21"/>
  <c r="G4442" i="21"/>
  <c r="H4442" i="21"/>
  <c r="G4392" i="21"/>
  <c r="H4392" i="21"/>
  <c r="H4591" i="21"/>
  <c r="G4591" i="21"/>
  <c r="G4253" i="21"/>
  <c r="H4253" i="21"/>
  <c r="G4482" i="21"/>
  <c r="H4482" i="21"/>
  <c r="G4169" i="21"/>
  <c r="H4169" i="21"/>
  <c r="G4158" i="21"/>
  <c r="H4158" i="21"/>
  <c r="H4627" i="21"/>
  <c r="G4627" i="21"/>
  <c r="G4291" i="21"/>
  <c r="H4291" i="21"/>
  <c r="G4622" i="21"/>
  <c r="H4622" i="21"/>
  <c r="G4334" i="21"/>
  <c r="H4334" i="21"/>
  <c r="H4600" i="21"/>
  <c r="G4600" i="21"/>
  <c r="G4149" i="21"/>
  <c r="H4149" i="21"/>
  <c r="G4524" i="21"/>
  <c r="H4524" i="21"/>
  <c r="G4186" i="21"/>
  <c r="H4186" i="21"/>
  <c r="H4561" i="21"/>
  <c r="G4561" i="21"/>
  <c r="G4320" i="21"/>
  <c r="H4320" i="21"/>
  <c r="G4452" i="21"/>
  <c r="H4452" i="21"/>
  <c r="H4346" i="21"/>
  <c r="G4346" i="21"/>
  <c r="G4135" i="21"/>
  <c r="H4135" i="21"/>
  <c r="G4296" i="21"/>
  <c r="H4296" i="21"/>
  <c r="G4668" i="21"/>
  <c r="H4668" i="21"/>
  <c r="G4309" i="21"/>
  <c r="H4309" i="21"/>
  <c r="H4669" i="21"/>
  <c r="G4669" i="21"/>
  <c r="G4303" i="21"/>
  <c r="H4303" i="21"/>
  <c r="H4570" i="21"/>
  <c r="G4570" i="21"/>
  <c r="G4119" i="21"/>
  <c r="H4119" i="21"/>
  <c r="G4601" i="21"/>
  <c r="H4601" i="21"/>
  <c r="G4275" i="21"/>
  <c r="H4275" i="21"/>
  <c r="G4658" i="21"/>
  <c r="H4658" i="21"/>
  <c r="G4596" i="21"/>
  <c r="H4596" i="21"/>
  <c r="H4660" i="21"/>
  <c r="G4660" i="21"/>
  <c r="G4553" i="21"/>
  <c r="H4553" i="21"/>
  <c r="G4547" i="21"/>
  <c r="H4547" i="21"/>
  <c r="G4415" i="21"/>
  <c r="H4415" i="21"/>
  <c r="G4477" i="21"/>
  <c r="H4477" i="21"/>
  <c r="G4519" i="21"/>
  <c r="H4519" i="21"/>
  <c r="G4317" i="21"/>
  <c r="H4317" i="21"/>
  <c r="G4453" i="21"/>
  <c r="H4453" i="21"/>
  <c r="G4339" i="21"/>
  <c r="H4339" i="21"/>
  <c r="G4459" i="21"/>
  <c r="H4459" i="21"/>
  <c r="G4495" i="21"/>
  <c r="H4495" i="21"/>
  <c r="G4474" i="21"/>
  <c r="H4474" i="21"/>
  <c r="G4469" i="21"/>
  <c r="H4469" i="21"/>
  <c r="G4613" i="21"/>
  <c r="H4613" i="21"/>
  <c r="G4667" i="21"/>
  <c r="H4667" i="21"/>
  <c r="G4104" i="21"/>
  <c r="H4104" i="21"/>
  <c r="G4580" i="21"/>
  <c r="H4580" i="21"/>
  <c r="G4284" i="21"/>
  <c r="H4284" i="21"/>
  <c r="G4569" i="21"/>
  <c r="H4569" i="21"/>
  <c r="G4279" i="21"/>
  <c r="H4279" i="21"/>
  <c r="G4250" i="21"/>
  <c r="H4250" i="21"/>
  <c r="G4168" i="21"/>
  <c r="H4168" i="21"/>
  <c r="G4460" i="21"/>
  <c r="H4460" i="21"/>
  <c r="G4391" i="21"/>
  <c r="H4391" i="21"/>
  <c r="G4246" i="21"/>
  <c r="H4246" i="21"/>
  <c r="G4399" i="21"/>
  <c r="H4399" i="21"/>
  <c r="G4342" i="21"/>
  <c r="H4342" i="21"/>
  <c r="G4572" i="21"/>
  <c r="H4572" i="21"/>
  <c r="G4139" i="21"/>
  <c r="H4139" i="21"/>
  <c r="G4638" i="21"/>
  <c r="H4638" i="21"/>
  <c r="G4195" i="21"/>
  <c r="H4195" i="21"/>
  <c r="G4509" i="21"/>
  <c r="H4509" i="21"/>
  <c r="G4201" i="21"/>
  <c r="H4201" i="21"/>
  <c r="G4534" i="21"/>
  <c r="H4534" i="21"/>
  <c r="G4190" i="21"/>
  <c r="H4190" i="21"/>
  <c r="G4293" i="21"/>
  <c r="H4293" i="21"/>
  <c r="G4671" i="21"/>
  <c r="H4671" i="21"/>
  <c r="G4351" i="21"/>
  <c r="H4351" i="21"/>
  <c r="G4313" i="21"/>
  <c r="H4313" i="21"/>
  <c r="G4486" i="21"/>
  <c r="H4486" i="21"/>
  <c r="G4481" i="21"/>
  <c r="H4481" i="21"/>
  <c r="G4625" i="21"/>
  <c r="H4625" i="21"/>
  <c r="G4109" i="21"/>
  <c r="H4109" i="21"/>
  <c r="G4679" i="21"/>
  <c r="H4679" i="21"/>
  <c r="G4122" i="21"/>
  <c r="H4122" i="21"/>
  <c r="G4592" i="21"/>
  <c r="H4592" i="21"/>
  <c r="G4217" i="21"/>
  <c r="H4217" i="21"/>
  <c r="G4581" i="21"/>
  <c r="H4581" i="21"/>
  <c r="G4292" i="21"/>
  <c r="H4292" i="21"/>
  <c r="G4262" i="21"/>
  <c r="H4262" i="21"/>
  <c r="G4108" i="21"/>
  <c r="H4108" i="21"/>
  <c r="G4472" i="21"/>
  <c r="H4472" i="21"/>
  <c r="G4319" i="21"/>
  <c r="H4319" i="21"/>
  <c r="G4492" i="21"/>
  <c r="H4492" i="21"/>
  <c r="G4487" i="21"/>
  <c r="H4487" i="21"/>
  <c r="G4631" i="21"/>
  <c r="H4631" i="21"/>
  <c r="G4115" i="21"/>
  <c r="H4115" i="21"/>
  <c r="G4614" i="21"/>
  <c r="H4614" i="21"/>
  <c r="G4134" i="21"/>
  <c r="H4134" i="21"/>
  <c r="G4598" i="21"/>
  <c r="H4598" i="21"/>
  <c r="G4223" i="21"/>
  <c r="H4223" i="21"/>
  <c r="G4587" i="21"/>
  <c r="H4587" i="21"/>
  <c r="G4218" i="21"/>
  <c r="H4218" i="21"/>
  <c r="G4268" i="21"/>
  <c r="H4268" i="21"/>
  <c r="G4144" i="21"/>
  <c r="H4144" i="21"/>
  <c r="G4478" i="21"/>
  <c r="H4478" i="21"/>
  <c r="G4428" i="21"/>
  <c r="H4428" i="21"/>
  <c r="G4462" i="21"/>
  <c r="H4462" i="21"/>
  <c r="H4457" i="21"/>
  <c r="G4457" i="21"/>
  <c r="H4355" i="21"/>
  <c r="G4355" i="21"/>
  <c r="G4205" i="21"/>
  <c r="H4205" i="21"/>
  <c r="G4655" i="21"/>
  <c r="H4655" i="21"/>
  <c r="G4200" i="21"/>
  <c r="H4200" i="21"/>
  <c r="G4568" i="21"/>
  <c r="H4568" i="21"/>
  <c r="G4272" i="21"/>
  <c r="H4272" i="21"/>
  <c r="G4557" i="21"/>
  <c r="H4557" i="21"/>
  <c r="G4267" i="21"/>
  <c r="H4267" i="21"/>
  <c r="G4238" i="21"/>
  <c r="H4238" i="21"/>
  <c r="G4220" i="21"/>
  <c r="H4220" i="21"/>
  <c r="H4448" i="21"/>
  <c r="G4448" i="21"/>
  <c r="G4398" i="21"/>
  <c r="H4398" i="21"/>
  <c r="H4597" i="21"/>
  <c r="G4597" i="21"/>
  <c r="G4259" i="21"/>
  <c r="H4259" i="21"/>
  <c r="G4488" i="21"/>
  <c r="H4488" i="21"/>
  <c r="G4175" i="21"/>
  <c r="H4175" i="21"/>
  <c r="G4136" i="21"/>
  <c r="H4136" i="21"/>
  <c r="G4164" i="21"/>
  <c r="H4164" i="21"/>
  <c r="H4633" i="21"/>
  <c r="G4633" i="21"/>
  <c r="G4242" i="21"/>
  <c r="H4242" i="21"/>
  <c r="G4628" i="21"/>
  <c r="H4628" i="21"/>
  <c r="G4237" i="21"/>
  <c r="H4237" i="21"/>
  <c r="H4606" i="21"/>
  <c r="G4606" i="21"/>
  <c r="G4155" i="21"/>
  <c r="H4155" i="21"/>
  <c r="G4530" i="21"/>
  <c r="H4530" i="21"/>
  <c r="G4114" i="21"/>
  <c r="H4114" i="21"/>
  <c r="G4652" i="21"/>
  <c r="H4652" i="21"/>
  <c r="G4560" i="21"/>
  <c r="H4560" i="21"/>
  <c r="H4654" i="21"/>
  <c r="G4654" i="21"/>
  <c r="G4409" i="21"/>
  <c r="H4409" i="21"/>
  <c r="G4471" i="21"/>
  <c r="H4471" i="21"/>
  <c r="G4507" i="21"/>
  <c r="H4507" i="21"/>
  <c r="G4408" i="21"/>
  <c r="H4408" i="21"/>
  <c r="G4404" i="21"/>
  <c r="H4404" i="21"/>
  <c r="H4385" i="21"/>
  <c r="G4385" i="21"/>
  <c r="G4489" i="21"/>
  <c r="H4489" i="21"/>
  <c r="G4531" i="21"/>
  <c r="H4531" i="21"/>
  <c r="G4390" i="21"/>
  <c r="H4390" i="21"/>
  <c r="G4537" i="21"/>
  <c r="H4537" i="21"/>
  <c r="G4393" i="21"/>
  <c r="H4393" i="21"/>
  <c r="G4381" i="21"/>
  <c r="H4381" i="21"/>
  <c r="G4566" i="21"/>
  <c r="H4566" i="21"/>
  <c r="G4133" i="21"/>
  <c r="H4133" i="21"/>
  <c r="G4632" i="21"/>
  <c r="H4632" i="21"/>
  <c r="G4177" i="21"/>
  <c r="H4177" i="21"/>
  <c r="G4503" i="21"/>
  <c r="H4503" i="21"/>
  <c r="G4183" i="21"/>
  <c r="H4183" i="21"/>
  <c r="G4605" i="21"/>
  <c r="H4605" i="21"/>
  <c r="G4172" i="21"/>
  <c r="H4172" i="21"/>
  <c r="G4286" i="21"/>
  <c r="H4286" i="21"/>
  <c r="G4665" i="21"/>
  <c r="H4665" i="21"/>
  <c r="G4345" i="21"/>
  <c r="H4345" i="21"/>
  <c r="G4427" i="21"/>
  <c r="H4427" i="21"/>
  <c r="G4282" i="21"/>
  <c r="H4282" i="21"/>
  <c r="G4435" i="21"/>
  <c r="H4435" i="21"/>
  <c r="G4305" i="21"/>
  <c r="H4305" i="21"/>
  <c r="G4443" i="21"/>
  <c r="H4443" i="21"/>
  <c r="G4110" i="21"/>
  <c r="H4110" i="21"/>
  <c r="G4520" i="21"/>
  <c r="H4520" i="21"/>
  <c r="G4178" i="21"/>
  <c r="H4178" i="21"/>
  <c r="G4545" i="21"/>
  <c r="H4545" i="21"/>
  <c r="G4208" i="21"/>
  <c r="H4208" i="21"/>
  <c r="G4395" i="21"/>
  <c r="H4395" i="21"/>
  <c r="G4611" i="21"/>
  <c r="H4611" i="21"/>
  <c r="G4173" i="21"/>
  <c r="H4173" i="21"/>
  <c r="H4630" i="21"/>
  <c r="G4630" i="21"/>
  <c r="G4306" i="21"/>
  <c r="H4306" i="21"/>
  <c r="G4252" i="21"/>
  <c r="H4252" i="21"/>
  <c r="G4405" i="21"/>
  <c r="H4405" i="21"/>
  <c r="G4348" i="21"/>
  <c r="H4348" i="21"/>
  <c r="G4578" i="21"/>
  <c r="H4578" i="21"/>
  <c r="G4145" i="21"/>
  <c r="H4145" i="21"/>
  <c r="G4644" i="21"/>
  <c r="H4644" i="21"/>
  <c r="G4213" i="21"/>
  <c r="H4213" i="21"/>
  <c r="G4515" i="21"/>
  <c r="H4515" i="21"/>
  <c r="G4540" i="21"/>
  <c r="H4540" i="21"/>
  <c r="G4118" i="21"/>
  <c r="H4118" i="21"/>
  <c r="G4219" i="21"/>
  <c r="H4219" i="21"/>
  <c r="G4677" i="21"/>
  <c r="H4677" i="21"/>
  <c r="G4357" i="21"/>
  <c r="H4357" i="21"/>
  <c r="G4258" i="21"/>
  <c r="H4258" i="21"/>
  <c r="G4411" i="21"/>
  <c r="H4411" i="21"/>
  <c r="G4354" i="21"/>
  <c r="H4354" i="21"/>
  <c r="G4584" i="21"/>
  <c r="H4584" i="21"/>
  <c r="G4151" i="21"/>
  <c r="H4151" i="21"/>
  <c r="G4496" i="21"/>
  <c r="H4496" i="21"/>
  <c r="G4111" i="21"/>
  <c r="H4111" i="21"/>
  <c r="G4521" i="21"/>
  <c r="H4521" i="21"/>
  <c r="G4123" i="21"/>
  <c r="H4123" i="21"/>
  <c r="G4546" i="21"/>
  <c r="H4546" i="21"/>
  <c r="G4130" i="21"/>
  <c r="H4130" i="21"/>
  <c r="G4225" i="21"/>
  <c r="H4225" i="21"/>
  <c r="G4683" i="21"/>
  <c r="H4683" i="21"/>
  <c r="G4363" i="21"/>
  <c r="H4363" i="21"/>
  <c r="G4325" i="21"/>
  <c r="H4325" i="21"/>
  <c r="G4380" i="21"/>
  <c r="H4380" i="21"/>
  <c r="G4493" i="21"/>
  <c r="H4493" i="21"/>
  <c r="G4637" i="21"/>
  <c r="H4637" i="21"/>
  <c r="G4121" i="21"/>
  <c r="H4121" i="21"/>
  <c r="G4620" i="21"/>
  <c r="H4620" i="21"/>
  <c r="G4146" i="21"/>
  <c r="H4146" i="21"/>
  <c r="G4604" i="21"/>
  <c r="H4604" i="21"/>
  <c r="G4229" i="21"/>
  <c r="H4229" i="21"/>
  <c r="G4593" i="21"/>
  <c r="H4593" i="21"/>
  <c r="G4224" i="21"/>
  <c r="H4224" i="21"/>
  <c r="G4274" i="21"/>
  <c r="H4274" i="21"/>
  <c r="G4653" i="21"/>
  <c r="H4653" i="21"/>
  <c r="G4484" i="21"/>
  <c r="H4484" i="21"/>
  <c r="G4434" i="21"/>
  <c r="H4434" i="21"/>
  <c r="G4468" i="21"/>
  <c r="H4468" i="21"/>
  <c r="G4463" i="21"/>
  <c r="H4463" i="21"/>
  <c r="H4361" i="21"/>
  <c r="G4361" i="21"/>
  <c r="G4211" i="21"/>
  <c r="H4211" i="21"/>
  <c r="G4661" i="21"/>
  <c r="H4661" i="21"/>
  <c r="G4212" i="21"/>
  <c r="H4212" i="21"/>
  <c r="G4574" i="21"/>
  <c r="H4574" i="21"/>
  <c r="G4278" i="21"/>
  <c r="H4278" i="21"/>
  <c r="G4563" i="21"/>
  <c r="H4563" i="21"/>
  <c r="G4273" i="21"/>
  <c r="H4273" i="21"/>
  <c r="G4244" i="21"/>
  <c r="H4244" i="21"/>
  <c r="G4232" i="21"/>
  <c r="H4232" i="21"/>
  <c r="G4454" i="21"/>
  <c r="H4454" i="21"/>
  <c r="G4682" i="21"/>
  <c r="H4682" i="21"/>
  <c r="G4590" i="21"/>
  <c r="H4590" i="21"/>
  <c r="H4684" i="21"/>
  <c r="G4684" i="21"/>
  <c r="H4648" i="21"/>
  <c r="G4648" i="21"/>
  <c r="G4098" i="21"/>
  <c r="H4098" i="21"/>
  <c r="G4100" i="21"/>
  <c r="H4100" i="21"/>
  <c r="G4097" i="21"/>
  <c r="H4097" i="21"/>
  <c r="G4099" i="21"/>
  <c r="H4099" i="21"/>
  <c r="D290" i="6"/>
  <c r="E290" i="6" s="1"/>
  <c r="G23" i="2"/>
  <c r="D61" i="6"/>
  <c r="E61" i="6" s="1"/>
  <c r="D209" i="6"/>
  <c r="E209" i="6" s="1"/>
  <c r="G91" i="2"/>
  <c r="D265" i="6"/>
  <c r="E265" i="6" s="1"/>
  <c r="D215" i="6"/>
  <c r="E215" i="6" s="1"/>
  <c r="D257" i="6"/>
  <c r="E257" i="6" s="1"/>
  <c r="D189" i="6"/>
  <c r="E189" i="6" s="1"/>
  <c r="D111" i="6"/>
  <c r="E111" i="6" s="1"/>
  <c r="D261" i="6"/>
  <c r="E261" i="6" s="1"/>
  <c r="D117" i="6"/>
  <c r="E117" i="6" s="1"/>
  <c r="G29" i="2"/>
  <c r="D79" i="6"/>
  <c r="E79" i="6" s="1"/>
  <c r="D21" i="6"/>
  <c r="E21" i="6" s="1"/>
  <c r="G45" i="2"/>
  <c r="D127" i="6"/>
  <c r="E127" i="6" s="1"/>
  <c r="D63" i="6"/>
  <c r="E63" i="6" s="1"/>
  <c r="G44" i="2"/>
  <c r="D124" i="6"/>
  <c r="E124" i="6" s="1"/>
  <c r="D105" i="6"/>
  <c r="E105" i="6" s="1"/>
  <c r="G18" i="2"/>
  <c r="D46" i="6"/>
  <c r="E46" i="6" s="1"/>
  <c r="D231" i="6"/>
  <c r="E231" i="6" s="1"/>
  <c r="G60" i="2"/>
  <c r="D172" i="6"/>
  <c r="E172" i="6" s="1"/>
  <c r="D266" i="6"/>
  <c r="E266" i="6" s="1"/>
  <c r="G57" i="2"/>
  <c r="D163" i="6"/>
  <c r="E163" i="6" s="1"/>
  <c r="D153" i="6"/>
  <c r="E153" i="6" s="1"/>
  <c r="G20" i="2"/>
  <c r="D52" i="6"/>
  <c r="E52" i="6" s="1"/>
  <c r="D278" i="6"/>
  <c r="E278" i="6" s="1"/>
  <c r="G11" i="2"/>
  <c r="D25" i="6"/>
  <c r="E25" i="6" s="1"/>
  <c r="D162" i="6"/>
  <c r="E162" i="6" s="1"/>
  <c r="D5" i="6"/>
  <c r="E5" i="6" s="1"/>
  <c r="D221" i="6"/>
  <c r="E221" i="6" s="1"/>
  <c r="G68" i="2"/>
  <c r="D196" i="6"/>
  <c r="E196" i="6" s="1"/>
  <c r="D30" i="6"/>
  <c r="E30" i="6" s="1"/>
  <c r="G66" i="2"/>
  <c r="D190" i="6"/>
  <c r="E190" i="6" s="1"/>
  <c r="D201" i="6"/>
  <c r="E201" i="6" s="1"/>
  <c r="G58" i="2"/>
  <c r="D166" i="6"/>
  <c r="E166" i="6" s="1"/>
  <c r="D90" i="6"/>
  <c r="E90" i="6" s="1"/>
  <c r="G86" i="2"/>
  <c r="D250" i="6"/>
  <c r="E250" i="6" s="1"/>
  <c r="D237" i="6"/>
  <c r="E237" i="6" s="1"/>
  <c r="G54" i="2"/>
  <c r="D154" i="6"/>
  <c r="E154" i="6" s="1"/>
  <c r="D99" i="6"/>
  <c r="E99" i="6" s="1"/>
  <c r="G52" i="2"/>
  <c r="D148" i="6"/>
  <c r="E148" i="6" s="1"/>
  <c r="D147" i="6"/>
  <c r="E147" i="6" s="1"/>
  <c r="G97" i="2"/>
  <c r="D283" i="6"/>
  <c r="E283" i="6" s="1"/>
  <c r="D183" i="6"/>
  <c r="E183" i="6" s="1"/>
  <c r="G46" i="2"/>
  <c r="D130" i="6"/>
  <c r="E130" i="6" s="1"/>
  <c r="D141" i="6"/>
  <c r="E141" i="6" s="1"/>
  <c r="G62" i="2"/>
  <c r="D178" i="6"/>
  <c r="E178" i="6" s="1"/>
  <c r="D239" i="6"/>
  <c r="E239" i="6" s="1"/>
  <c r="G36" i="2"/>
  <c r="D100" i="6"/>
  <c r="E100" i="6" s="1"/>
  <c r="D36" i="6"/>
  <c r="E36" i="6" s="1"/>
  <c r="G24" i="2"/>
  <c r="D64" i="6"/>
  <c r="E64" i="6" s="1"/>
  <c r="D42" i="6"/>
  <c r="E42" i="6" s="1"/>
  <c r="G21" i="2"/>
  <c r="D55" i="6"/>
  <c r="E55" i="6" s="1"/>
  <c r="D45" i="6"/>
  <c r="E45" i="6" s="1"/>
  <c r="G71" i="2"/>
  <c r="D205" i="6"/>
  <c r="E205" i="6" s="1"/>
  <c r="D269" i="6"/>
  <c r="E269" i="6" s="1"/>
  <c r="G34" i="2"/>
  <c r="D94" i="6"/>
  <c r="E94" i="6" s="1"/>
  <c r="D18" i="6"/>
  <c r="E18" i="6" s="1"/>
  <c r="G27" i="2"/>
  <c r="D73" i="6"/>
  <c r="E73" i="6" s="1"/>
  <c r="D185" i="6"/>
  <c r="E185" i="6" s="1"/>
  <c r="G13" i="2"/>
  <c r="D31" i="6"/>
  <c r="E31" i="6" s="1"/>
  <c r="D120" i="6"/>
  <c r="E120" i="6" s="1"/>
  <c r="G93" i="2"/>
  <c r="D271" i="6"/>
  <c r="E271" i="6" s="1"/>
  <c r="D195" i="6"/>
  <c r="E195" i="6" s="1"/>
  <c r="G47" i="2"/>
  <c r="D133" i="6"/>
  <c r="E133" i="6" s="1"/>
  <c r="D9" i="6"/>
  <c r="E9" i="6" s="1"/>
  <c r="G30" i="2"/>
  <c r="D82" i="6"/>
  <c r="E82" i="6" s="1"/>
  <c r="D114" i="6"/>
  <c r="E114" i="6" s="1"/>
  <c r="G33" i="2"/>
  <c r="D91" i="6"/>
  <c r="E91" i="6" s="1"/>
  <c r="D81" i="6"/>
  <c r="E81" i="6" s="1"/>
  <c r="G19" i="2"/>
  <c r="D49" i="6"/>
  <c r="E49" i="6" s="1"/>
  <c r="D225" i="6"/>
  <c r="E225" i="6" s="1"/>
  <c r="G55" i="2"/>
  <c r="D157" i="6"/>
  <c r="E157" i="6" s="1"/>
  <c r="D72" i="6"/>
  <c r="E72" i="6" s="1"/>
  <c r="G80" i="2"/>
  <c r="D232" i="6"/>
  <c r="E232" i="6" s="1"/>
  <c r="D213" i="6"/>
  <c r="E213" i="6" s="1"/>
  <c r="G22" i="2"/>
  <c r="D58" i="6"/>
  <c r="E58" i="6" s="1"/>
  <c r="G79" i="2"/>
  <c r="D229" i="6"/>
  <c r="E229" i="6" s="1"/>
  <c r="D69" i="6"/>
  <c r="E69" i="6" s="1"/>
  <c r="D243" i="6"/>
  <c r="E243" i="6" s="1"/>
  <c r="G12" i="2"/>
  <c r="D28" i="6"/>
  <c r="E28" i="6" s="1"/>
  <c r="G81" i="2"/>
  <c r="D235" i="6"/>
  <c r="E235" i="6" s="1"/>
  <c r="G51" i="2"/>
  <c r="D145" i="6"/>
  <c r="E145" i="6" s="1"/>
  <c r="G49" i="2"/>
  <c r="D139" i="6"/>
  <c r="E139" i="6" s="1"/>
  <c r="D144" i="6"/>
  <c r="E144" i="6" s="1"/>
  <c r="D20" i="6"/>
  <c r="E20" i="6" s="1"/>
  <c r="D62" i="6"/>
  <c r="E62" i="6" s="1"/>
  <c r="D104" i="6"/>
  <c r="E104" i="6" s="1"/>
  <c r="D230" i="6"/>
  <c r="E230" i="6" s="1"/>
  <c r="D267" i="6"/>
  <c r="E267" i="6" s="1"/>
  <c r="D152" i="6"/>
  <c r="E152" i="6" s="1"/>
  <c r="D279" i="6"/>
  <c r="E279" i="6" s="1"/>
  <c r="D161" i="6"/>
  <c r="E161" i="6" s="1"/>
  <c r="D6" i="6"/>
  <c r="E6" i="6" s="1"/>
  <c r="D222" i="6"/>
  <c r="E222" i="6" s="1"/>
  <c r="D29" i="6"/>
  <c r="E29" i="6" s="1"/>
  <c r="D200" i="6"/>
  <c r="E200" i="6" s="1"/>
  <c r="D89" i="6"/>
  <c r="E89" i="6" s="1"/>
  <c r="D236" i="6"/>
  <c r="E236" i="6" s="1"/>
  <c r="D98" i="6"/>
  <c r="E98" i="6" s="1"/>
  <c r="D146" i="6"/>
  <c r="E146" i="6" s="1"/>
  <c r="D182" i="6"/>
  <c r="E182" i="6" s="1"/>
  <c r="D140" i="6"/>
  <c r="E140" i="6" s="1"/>
  <c r="D240" i="6"/>
  <c r="E240" i="6" s="1"/>
  <c r="D35" i="6"/>
  <c r="E35" i="6" s="1"/>
  <c r="D41" i="6"/>
  <c r="E41" i="6" s="1"/>
  <c r="D44" i="6"/>
  <c r="E44" i="6" s="1"/>
  <c r="D270" i="6"/>
  <c r="E270" i="6" s="1"/>
  <c r="D17" i="6"/>
  <c r="E17" i="6" s="1"/>
  <c r="D186" i="6"/>
  <c r="E186" i="6" s="1"/>
  <c r="D119" i="6"/>
  <c r="E119" i="6" s="1"/>
  <c r="D194" i="6"/>
  <c r="E194" i="6" s="1"/>
  <c r="D8" i="6"/>
  <c r="E8" i="6" s="1"/>
  <c r="D113" i="6"/>
  <c r="E113" i="6" s="1"/>
  <c r="D80" i="6"/>
  <c r="E80" i="6" s="1"/>
  <c r="D224" i="6"/>
  <c r="E224" i="6" s="1"/>
  <c r="D71" i="6"/>
  <c r="E71" i="6" s="1"/>
  <c r="D212" i="6"/>
  <c r="E212" i="6" s="1"/>
  <c r="D287" i="6"/>
  <c r="E287" i="6" s="1"/>
  <c r="G53" i="2"/>
  <c r="D151" i="6"/>
  <c r="E151" i="6" s="1"/>
  <c r="G76" i="2"/>
  <c r="D220" i="6"/>
  <c r="E220" i="6" s="1"/>
  <c r="D39" i="6"/>
  <c r="E39" i="6" s="1"/>
  <c r="G32" i="2"/>
  <c r="D88" i="6"/>
  <c r="E88" i="6" s="1"/>
  <c r="G35" i="2"/>
  <c r="D97" i="6"/>
  <c r="E97" i="6" s="1"/>
  <c r="G82" i="2"/>
  <c r="D238" i="6"/>
  <c r="E238" i="6" s="1"/>
  <c r="G14" i="2"/>
  <c r="D34" i="6"/>
  <c r="E34" i="6" s="1"/>
  <c r="G16" i="2"/>
  <c r="D40" i="6"/>
  <c r="E40" i="6" s="1"/>
  <c r="D108" i="6"/>
  <c r="E108" i="6" s="1"/>
  <c r="D15" i="6"/>
  <c r="E15" i="6" s="1"/>
  <c r="D171" i="6"/>
  <c r="E171" i="6" s="1"/>
  <c r="D24" i="6"/>
  <c r="E24" i="6" s="1"/>
  <c r="G67" i="2"/>
  <c r="D193" i="6"/>
  <c r="E193" i="6" s="1"/>
  <c r="G5" i="2"/>
  <c r="D7" i="6"/>
  <c r="E7" i="6" s="1"/>
  <c r="G40" i="2"/>
  <c r="D112" i="6"/>
  <c r="E112" i="6" s="1"/>
  <c r="G77" i="2"/>
  <c r="D223" i="6"/>
  <c r="E223" i="6" s="1"/>
  <c r="G26" i="2"/>
  <c r="D70" i="6"/>
  <c r="E70" i="6" s="1"/>
  <c r="D177" i="6"/>
  <c r="E177" i="6" s="1"/>
  <c r="D291" i="6"/>
  <c r="E291" i="6" s="1"/>
  <c r="D288" i="6"/>
  <c r="E288" i="6" s="1"/>
  <c r="D210" i="6"/>
  <c r="E210" i="6" s="1"/>
  <c r="D68" i="6"/>
  <c r="E68" i="6" s="1"/>
  <c r="D248" i="6"/>
  <c r="E248" i="6" s="1"/>
  <c r="D216" i="6"/>
  <c r="E216" i="6" s="1"/>
  <c r="D258" i="6"/>
  <c r="E258" i="6" s="1"/>
  <c r="D242" i="6"/>
  <c r="E242" i="6" s="1"/>
  <c r="D12" i="6"/>
  <c r="E12" i="6" s="1"/>
  <c r="D38" i="6"/>
  <c r="E38" i="6" s="1"/>
  <c r="D188" i="6"/>
  <c r="E188" i="6" s="1"/>
  <c r="D276" i="6"/>
  <c r="E276" i="6" s="1"/>
  <c r="D110" i="6"/>
  <c r="E110" i="6" s="1"/>
  <c r="D137" i="6"/>
  <c r="E137" i="6" s="1"/>
  <c r="D260" i="6"/>
  <c r="E260" i="6" s="1"/>
  <c r="D116" i="6"/>
  <c r="E116" i="6" s="1"/>
  <c r="D77" i="6"/>
  <c r="E77" i="6" s="1"/>
  <c r="D264" i="6"/>
  <c r="E264" i="6" s="1"/>
  <c r="D228" i="6"/>
  <c r="E228" i="6" s="1"/>
  <c r="D218" i="6"/>
  <c r="E218" i="6" s="1"/>
  <c r="D107" i="6"/>
  <c r="E107" i="6" s="1"/>
  <c r="D14" i="6"/>
  <c r="E14" i="6" s="1"/>
  <c r="D170" i="6"/>
  <c r="E170" i="6" s="1"/>
  <c r="D23" i="6"/>
  <c r="E23" i="6" s="1"/>
  <c r="D204" i="6"/>
  <c r="E204" i="6" s="1"/>
  <c r="D122" i="6"/>
  <c r="E122" i="6" s="1"/>
  <c r="D246" i="6"/>
  <c r="E246" i="6" s="1"/>
  <c r="D254" i="6"/>
  <c r="E254" i="6" s="1"/>
  <c r="D143" i="6"/>
  <c r="E143" i="6" s="1"/>
  <c r="D86" i="6"/>
  <c r="E86" i="6" s="1"/>
  <c r="D282" i="6"/>
  <c r="E282" i="6" s="1"/>
  <c r="D176" i="6"/>
  <c r="E176" i="6" s="1"/>
  <c r="D263" i="6"/>
  <c r="E263" i="6" s="1"/>
  <c r="D219" i="6"/>
  <c r="E219" i="6" s="1"/>
  <c r="G92" i="2"/>
  <c r="D268" i="6"/>
  <c r="E268" i="6" s="1"/>
  <c r="G8" i="2"/>
  <c r="D16" i="6"/>
  <c r="E16" i="6" s="1"/>
  <c r="G42" i="2"/>
  <c r="D118" i="6"/>
  <c r="E118" i="6" s="1"/>
  <c r="D281" i="6"/>
  <c r="E281" i="6" s="1"/>
  <c r="D129" i="6"/>
  <c r="E129" i="6" s="1"/>
  <c r="G99" i="2"/>
  <c r="D289" i="6"/>
  <c r="E289" i="6" s="1"/>
  <c r="D126" i="6"/>
  <c r="E126" i="6" s="1"/>
  <c r="G98" i="2"/>
  <c r="D286" i="6"/>
  <c r="E286" i="6" s="1"/>
  <c r="D48" i="6"/>
  <c r="E48" i="6" s="1"/>
  <c r="G72" i="2"/>
  <c r="D208" i="6"/>
  <c r="E208" i="6" s="1"/>
  <c r="D173" i="6"/>
  <c r="E173" i="6" s="1"/>
  <c r="G25" i="2"/>
  <c r="D67" i="6"/>
  <c r="E67" i="6" s="1"/>
  <c r="D165" i="6"/>
  <c r="E165" i="6" s="1"/>
  <c r="G85" i="2"/>
  <c r="D247" i="6"/>
  <c r="E247" i="6" s="1"/>
  <c r="D54" i="6"/>
  <c r="E54" i="6" s="1"/>
  <c r="G74" i="2"/>
  <c r="D214" i="6"/>
  <c r="E214" i="6" s="1"/>
  <c r="D27" i="6"/>
  <c r="E27" i="6" s="1"/>
  <c r="G88" i="2"/>
  <c r="D256" i="6"/>
  <c r="E256" i="6" s="1"/>
  <c r="G83" i="2"/>
  <c r="D241" i="6"/>
  <c r="E241" i="6" s="1"/>
  <c r="D197" i="6"/>
  <c r="E197" i="6" s="1"/>
  <c r="G6" i="2"/>
  <c r="D10" i="6"/>
  <c r="E10" i="6" s="1"/>
  <c r="D191" i="6"/>
  <c r="E191" i="6" s="1"/>
  <c r="G15" i="2"/>
  <c r="D37" i="6"/>
  <c r="E37" i="6" s="1"/>
  <c r="D167" i="6"/>
  <c r="E167" i="6" s="1"/>
  <c r="G65" i="2"/>
  <c r="D187" i="6"/>
  <c r="E187" i="6" s="1"/>
  <c r="D251" i="6"/>
  <c r="E251" i="6" s="1"/>
  <c r="G94" i="2"/>
  <c r="D274" i="6"/>
  <c r="E274" i="6" s="1"/>
  <c r="D156" i="6"/>
  <c r="E156" i="6" s="1"/>
  <c r="G39" i="2"/>
  <c r="D109" i="6"/>
  <c r="E109" i="6" s="1"/>
  <c r="D150" i="6"/>
  <c r="E150" i="6" s="1"/>
  <c r="G48" i="2"/>
  <c r="D136" i="6"/>
  <c r="E136" i="6" s="1"/>
  <c r="D285" i="6"/>
  <c r="E285" i="6" s="1"/>
  <c r="G89" i="2"/>
  <c r="D259" i="6"/>
  <c r="E259" i="6" s="1"/>
  <c r="D132" i="6"/>
  <c r="E132" i="6" s="1"/>
  <c r="G41" i="2"/>
  <c r="D115" i="6"/>
  <c r="E115" i="6" s="1"/>
  <c r="D179" i="6"/>
  <c r="E179" i="6" s="1"/>
  <c r="G28" i="2"/>
  <c r="D76" i="6"/>
  <c r="E76" i="6" s="1"/>
  <c r="D102" i="6"/>
  <c r="E102" i="6" s="1"/>
  <c r="G90" i="2"/>
  <c r="D262" i="6"/>
  <c r="E262" i="6" s="1"/>
  <c r="D66" i="6"/>
  <c r="E66" i="6" s="1"/>
  <c r="G78" i="2"/>
  <c r="D226" i="6"/>
  <c r="E226" i="6" s="1"/>
  <c r="D57" i="6"/>
  <c r="E57" i="6" s="1"/>
  <c r="G75" i="2"/>
  <c r="D217" i="6"/>
  <c r="E217" i="6" s="1"/>
  <c r="D207" i="6"/>
  <c r="E207" i="6" s="1"/>
  <c r="G38" i="2"/>
  <c r="D106" i="6"/>
  <c r="E106" i="6" s="1"/>
  <c r="D96" i="6"/>
  <c r="E96" i="6" s="1"/>
  <c r="G7" i="2"/>
  <c r="D13" i="6"/>
  <c r="E13" i="6" s="1"/>
  <c r="D75" i="6"/>
  <c r="E75" i="6" s="1"/>
  <c r="G59" i="2"/>
  <c r="D169" i="6"/>
  <c r="E169" i="6" s="1"/>
  <c r="D33" i="6"/>
  <c r="E33" i="6" s="1"/>
  <c r="G10" i="2"/>
  <c r="D22" i="6"/>
  <c r="E22" i="6" s="1"/>
  <c r="D273" i="6"/>
  <c r="E273" i="6" s="1"/>
  <c r="G70" i="2"/>
  <c r="D202" i="6"/>
  <c r="E202" i="6" s="1"/>
  <c r="D135" i="6"/>
  <c r="E135" i="6" s="1"/>
  <c r="G43" i="2"/>
  <c r="D121" i="6"/>
  <c r="E121" i="6" s="1"/>
  <c r="D84" i="6"/>
  <c r="E84" i="6" s="1"/>
  <c r="G84" i="2"/>
  <c r="D244" i="6"/>
  <c r="E244" i="6" s="1"/>
  <c r="D93" i="6"/>
  <c r="E93" i="6" s="1"/>
  <c r="G87" i="2"/>
  <c r="D253" i="6"/>
  <c r="E253" i="6" s="1"/>
  <c r="D51" i="6"/>
  <c r="E51" i="6" s="1"/>
  <c r="G50" i="2"/>
  <c r="D142" i="6"/>
  <c r="E142" i="6" s="1"/>
  <c r="D159" i="6"/>
  <c r="E159" i="6" s="1"/>
  <c r="G31" i="2"/>
  <c r="D85" i="6"/>
  <c r="E85" i="6" s="1"/>
  <c r="D233" i="6"/>
  <c r="E233" i="6" s="1"/>
  <c r="G96" i="2"/>
  <c r="D280" i="6"/>
  <c r="E280" i="6" s="1"/>
  <c r="D60" i="6"/>
  <c r="E60" i="6" s="1"/>
  <c r="G61" i="2"/>
  <c r="D175" i="6"/>
  <c r="E175" i="6" s="1"/>
  <c r="G9" i="2"/>
  <c r="D19" i="6"/>
  <c r="E19" i="6" s="1"/>
  <c r="G37" i="2"/>
  <c r="D103" i="6"/>
  <c r="E103" i="6" s="1"/>
  <c r="D249" i="6"/>
  <c r="E249" i="6" s="1"/>
  <c r="G95" i="2"/>
  <c r="D277" i="6"/>
  <c r="E277" i="6" s="1"/>
  <c r="G56" i="2"/>
  <c r="D160" i="6"/>
  <c r="E160" i="6" s="1"/>
  <c r="D11" i="6"/>
  <c r="E11" i="6" s="1"/>
  <c r="G69" i="2"/>
  <c r="D199" i="6"/>
  <c r="E199" i="6" s="1"/>
  <c r="D275" i="6"/>
  <c r="E275" i="6" s="1"/>
  <c r="D138" i="6"/>
  <c r="E138" i="6" s="1"/>
  <c r="G63" i="2"/>
  <c r="D181" i="6"/>
  <c r="E181" i="6" s="1"/>
  <c r="D78" i="6"/>
  <c r="E78" i="6" s="1"/>
  <c r="D227" i="6"/>
  <c r="E227" i="6" s="1"/>
  <c r="G17" i="2"/>
  <c r="D43" i="6"/>
  <c r="E43" i="6" s="1"/>
  <c r="G64" i="2"/>
  <c r="D184" i="6"/>
  <c r="E184" i="6" s="1"/>
  <c r="D203" i="6"/>
  <c r="E203" i="6" s="1"/>
  <c r="D123" i="6"/>
  <c r="E123" i="6" s="1"/>
  <c r="D245" i="6"/>
  <c r="E245" i="6" s="1"/>
  <c r="D255" i="6"/>
  <c r="E255" i="6" s="1"/>
  <c r="D87" i="6"/>
  <c r="E87" i="6" s="1"/>
  <c r="G73" i="2"/>
  <c r="D211" i="6"/>
  <c r="E211" i="6" s="1"/>
  <c r="D128" i="6"/>
  <c r="E128" i="6" s="1"/>
  <c r="D125" i="6"/>
  <c r="E125" i="6" s="1"/>
  <c r="D47" i="6"/>
  <c r="E47" i="6" s="1"/>
  <c r="D174" i="6"/>
  <c r="E174" i="6" s="1"/>
  <c r="D164" i="6"/>
  <c r="E164" i="6" s="1"/>
  <c r="D53" i="6"/>
  <c r="E53" i="6" s="1"/>
  <c r="D26" i="6"/>
  <c r="E26" i="6" s="1"/>
  <c r="D4" i="6"/>
  <c r="E4" i="6" s="1"/>
  <c r="G4" i="2"/>
  <c r="D198" i="6"/>
  <c r="E198" i="6" s="1"/>
  <c r="D192" i="6"/>
  <c r="E192" i="6" s="1"/>
  <c r="D168" i="6"/>
  <c r="E168" i="6" s="1"/>
  <c r="D252" i="6"/>
  <c r="E252" i="6" s="1"/>
  <c r="D155" i="6"/>
  <c r="E155" i="6" s="1"/>
  <c r="D149" i="6"/>
  <c r="E149" i="6" s="1"/>
  <c r="D284" i="6"/>
  <c r="E284" i="6" s="1"/>
  <c r="D131" i="6"/>
  <c r="E131" i="6" s="1"/>
  <c r="D180" i="6"/>
  <c r="E180" i="6" s="1"/>
  <c r="D101" i="6"/>
  <c r="E101" i="6" s="1"/>
  <c r="D65" i="6"/>
  <c r="E65" i="6" s="1"/>
  <c r="D56" i="6"/>
  <c r="E56" i="6" s="1"/>
  <c r="D206" i="6"/>
  <c r="E206" i="6" s="1"/>
  <c r="D95" i="6"/>
  <c r="E95" i="6" s="1"/>
  <c r="D74" i="6"/>
  <c r="E74" i="6" s="1"/>
  <c r="D32" i="6"/>
  <c r="E32" i="6" s="1"/>
  <c r="D272" i="6"/>
  <c r="E272" i="6" s="1"/>
  <c r="D134" i="6"/>
  <c r="E134" i="6" s="1"/>
  <c r="D83" i="6"/>
  <c r="E83" i="6" s="1"/>
  <c r="D92" i="6"/>
  <c r="E92" i="6" s="1"/>
  <c r="D50" i="6"/>
  <c r="E50" i="6" s="1"/>
  <c r="D158" i="6"/>
  <c r="E158" i="6" s="1"/>
  <c r="D234" i="6"/>
  <c r="E234" i="6" s="1"/>
  <c r="D59" i="6"/>
  <c r="E59" i="6" s="1"/>
  <c r="H344" i="21"/>
  <c r="H301" i="21"/>
  <c r="G380" i="21"/>
  <c r="H192" i="21"/>
  <c r="G192" i="21"/>
  <c r="H1946" i="21"/>
  <c r="G1946" i="21"/>
  <c r="H1487" i="21"/>
  <c r="G1487" i="21"/>
  <c r="H1624" i="21"/>
  <c r="G1624" i="21"/>
  <c r="H992" i="21"/>
  <c r="G992" i="21"/>
  <c r="H1119" i="21"/>
  <c r="G1119" i="21"/>
  <c r="H628" i="21"/>
  <c r="G628" i="21"/>
  <c r="H1382" i="21"/>
  <c r="G1382" i="21"/>
  <c r="H528" i="21"/>
  <c r="G528" i="21"/>
  <c r="H743" i="21"/>
  <c r="G743" i="21"/>
  <c r="H1010" i="21"/>
  <c r="G1010" i="21"/>
  <c r="H1252" i="21"/>
  <c r="G1252" i="21"/>
  <c r="H1342" i="21"/>
  <c r="G1342" i="21"/>
  <c r="H388" i="21"/>
  <c r="G388" i="21"/>
  <c r="H534" i="21"/>
  <c r="G534" i="21"/>
  <c r="H1793" i="21"/>
  <c r="G1793" i="21"/>
  <c r="H1428" i="21"/>
  <c r="G1428" i="21"/>
  <c r="H1627" i="21"/>
  <c r="G1627" i="21"/>
  <c r="H583" i="21"/>
  <c r="G583" i="21"/>
  <c r="H1640" i="21"/>
  <c r="G1640" i="21"/>
  <c r="H1222" i="21"/>
  <c r="G1222" i="21"/>
  <c r="H609" i="21"/>
  <c r="G609" i="21"/>
  <c r="H968" i="21"/>
  <c r="G968" i="21"/>
  <c r="H757" i="21"/>
  <c r="G757" i="21"/>
  <c r="H593" i="21"/>
  <c r="G593" i="21"/>
  <c r="H1816" i="21"/>
  <c r="G1816" i="21"/>
  <c r="H1438" i="21"/>
  <c r="G1438" i="21"/>
  <c r="H1606" i="21"/>
  <c r="G1606" i="21"/>
  <c r="H2025" i="21"/>
  <c r="G2025" i="21"/>
  <c r="H1390" i="21"/>
  <c r="G1390" i="21"/>
  <c r="H1176" i="21"/>
  <c r="G1176" i="21"/>
  <c r="H1510" i="21"/>
  <c r="G1510" i="21"/>
  <c r="H272" i="21"/>
  <c r="G272" i="21"/>
  <c r="H350" i="21"/>
  <c r="G350" i="21"/>
  <c r="H1681" i="21"/>
  <c r="G1681" i="21"/>
  <c r="H463" i="21"/>
  <c r="G463" i="21"/>
  <c r="H1047" i="21"/>
  <c r="G1047" i="21"/>
  <c r="H1499" i="21"/>
  <c r="G1499" i="21"/>
  <c r="H194" i="21"/>
  <c r="G194" i="21"/>
  <c r="H259" i="21"/>
  <c r="G259" i="21"/>
  <c r="H3482" i="21"/>
  <c r="G3482" i="21"/>
  <c r="H3531" i="21"/>
  <c r="G3531" i="21"/>
  <c r="H2976" i="21"/>
  <c r="G2976" i="21"/>
  <c r="H2799" i="21"/>
  <c r="G2799" i="21"/>
  <c r="H3464" i="21"/>
  <c r="G3464" i="21"/>
  <c r="H3570" i="21"/>
  <c r="G3570" i="21"/>
  <c r="H4045" i="21"/>
  <c r="G4045" i="21"/>
  <c r="H3716" i="21"/>
  <c r="G3716" i="21"/>
  <c r="H3960" i="21"/>
  <c r="G3960" i="21"/>
  <c r="H3249" i="21"/>
  <c r="G3249" i="21"/>
  <c r="H3088" i="21"/>
  <c r="G3088" i="21"/>
  <c r="H3890" i="21"/>
  <c r="G3890" i="21"/>
  <c r="H3039" i="21"/>
  <c r="G3039" i="21"/>
  <c r="H3174" i="21"/>
  <c r="G3174" i="21"/>
  <c r="H3250" i="21"/>
  <c r="G3250" i="21"/>
  <c r="H3939" i="21"/>
  <c r="G3939" i="21"/>
  <c r="H3680" i="21"/>
  <c r="G3680" i="21"/>
  <c r="H4075" i="21"/>
  <c r="G4075" i="21"/>
  <c r="H3510" i="21"/>
  <c r="G3510" i="21"/>
  <c r="H3223" i="21"/>
  <c r="G3223" i="21"/>
  <c r="H3439" i="21"/>
  <c r="G3439" i="21"/>
  <c r="H3307" i="21"/>
  <c r="G3307" i="21"/>
  <c r="H4027" i="21"/>
  <c r="G4027" i="21"/>
  <c r="H3823" i="21"/>
  <c r="G3823" i="21"/>
  <c r="H3571" i="21"/>
  <c r="G3571" i="21"/>
  <c r="H2961" i="21"/>
  <c r="G2961" i="21"/>
  <c r="H2785" i="21"/>
  <c r="G2785" i="21"/>
  <c r="H3940" i="21"/>
  <c r="G3940" i="21"/>
  <c r="H3698" i="21"/>
  <c r="G3698" i="21"/>
  <c r="H3015" i="21"/>
  <c r="G3015" i="21"/>
  <c r="H2823" i="21"/>
  <c r="G2823" i="21"/>
  <c r="H4092" i="21"/>
  <c r="G4092" i="21"/>
  <c r="H3805" i="21"/>
  <c r="G3805" i="21"/>
  <c r="H3675" i="21"/>
  <c r="G3675" i="21"/>
  <c r="H2871" i="21"/>
  <c r="G2871" i="21"/>
  <c r="H2750" i="21"/>
  <c r="G2750" i="21"/>
  <c r="H3930" i="21"/>
  <c r="G3930" i="21"/>
  <c r="G3587" i="21"/>
  <c r="H3587" i="21"/>
  <c r="H3379" i="21"/>
  <c r="G3379" i="21"/>
  <c r="H3207" i="21"/>
  <c r="G3207" i="21"/>
  <c r="H3527" i="21"/>
  <c r="G3527" i="21"/>
  <c r="H3291" i="21"/>
  <c r="G3291" i="21"/>
  <c r="H3442" i="21"/>
  <c r="G3442" i="21"/>
  <c r="H3231" i="21"/>
  <c r="G3231" i="21"/>
  <c r="H3505" i="21"/>
  <c r="G3505" i="21"/>
  <c r="H3275" i="21"/>
  <c r="G3275" i="21"/>
  <c r="H3591" i="21"/>
  <c r="G3591" i="21"/>
  <c r="H3426" i="21"/>
  <c r="G3426" i="21"/>
  <c r="H3178" i="21"/>
  <c r="G3178" i="21"/>
  <c r="H3481" i="21"/>
  <c r="G3481" i="21"/>
  <c r="H3194" i="21"/>
  <c r="G3194" i="21"/>
  <c r="H4069" i="21"/>
  <c r="G4069" i="21"/>
  <c r="H3751" i="21"/>
  <c r="G3751" i="21"/>
  <c r="H3613" i="21"/>
  <c r="G3613" i="21"/>
  <c r="H2952" i="21"/>
  <c r="G2952" i="21"/>
  <c r="H2730" i="21"/>
  <c r="G2730" i="21"/>
  <c r="H3872" i="21"/>
  <c r="G3872" i="21"/>
  <c r="H3740" i="21"/>
  <c r="G3740" i="21"/>
  <c r="H2996" i="21"/>
  <c r="G2996" i="21"/>
  <c r="H2701" i="21"/>
  <c r="G2701" i="21"/>
  <c r="H4053" i="21"/>
  <c r="G4053" i="21"/>
  <c r="H3849" i="21"/>
  <c r="G3849" i="21"/>
  <c r="H3627" i="21"/>
  <c r="G3627" i="21"/>
  <c r="H2914" i="21"/>
  <c r="G2914" i="21"/>
  <c r="H2679" i="21"/>
  <c r="G2679" i="21"/>
  <c r="H3886" i="21"/>
  <c r="G3886" i="21"/>
  <c r="H3954" i="21"/>
  <c r="G3954" i="21"/>
  <c r="H3718" i="21"/>
  <c r="G3718" i="21"/>
  <c r="H3005" i="21"/>
  <c r="G3005" i="21"/>
  <c r="H2795" i="21"/>
  <c r="G2795" i="21"/>
  <c r="H4037" i="21"/>
  <c r="G4037" i="21"/>
  <c r="H3845" i="21"/>
  <c r="G3845" i="21"/>
  <c r="H3629" i="21"/>
  <c r="G3629" i="21"/>
  <c r="H2910" i="21"/>
  <c r="G2910" i="21"/>
  <c r="H2687" i="21"/>
  <c r="G2687" i="21"/>
  <c r="H3944" i="21"/>
  <c r="G3944" i="21"/>
  <c r="H3708" i="21"/>
  <c r="G3708" i="21"/>
  <c r="H3121" i="21"/>
  <c r="G3121" i="21"/>
  <c r="H2899" i="21"/>
  <c r="G2899" i="21"/>
  <c r="H2663" i="21"/>
  <c r="G2663" i="21"/>
  <c r="H129" i="21"/>
  <c r="G129" i="21"/>
  <c r="H1024" i="21"/>
  <c r="G1024" i="21"/>
  <c r="H1254" i="21"/>
  <c r="G1254" i="21"/>
  <c r="H1352" i="21"/>
  <c r="G1352" i="21"/>
  <c r="H1756" i="21"/>
  <c r="G1756" i="21"/>
  <c r="H1802" i="21"/>
  <c r="G1802" i="21"/>
  <c r="H1445" i="21"/>
  <c r="G1445" i="21"/>
  <c r="H1579" i="21"/>
  <c r="G1579" i="21"/>
  <c r="H563" i="21"/>
  <c r="G563" i="21"/>
  <c r="H1006" i="21"/>
  <c r="G1006" i="21"/>
  <c r="H1236" i="21"/>
  <c r="G1236" i="21"/>
  <c r="H1384" i="21"/>
  <c r="G1384" i="21"/>
  <c r="H427" i="21"/>
  <c r="G427" i="21"/>
  <c r="H1716" i="21"/>
  <c r="G1716" i="21"/>
  <c r="H1807" i="21"/>
  <c r="G1807" i="21"/>
  <c r="H1431" i="21"/>
  <c r="G1431" i="21"/>
  <c r="H1600" i="21"/>
  <c r="G1600" i="21"/>
  <c r="H542" i="21"/>
  <c r="G542" i="21"/>
  <c r="H712" i="21"/>
  <c r="G712" i="21"/>
  <c r="H1128" i="21"/>
  <c r="G1128" i="21"/>
  <c r="H1484" i="21"/>
  <c r="G1484" i="21"/>
  <c r="H1605" i="21"/>
  <c r="G1605" i="21"/>
  <c r="H2061" i="21"/>
  <c r="G2061" i="21"/>
  <c r="H842" i="21"/>
  <c r="G842" i="21"/>
  <c r="H1563" i="21"/>
  <c r="G1563" i="21"/>
  <c r="H493" i="21"/>
  <c r="G493" i="21"/>
  <c r="H2051" i="21"/>
  <c r="G2051" i="21"/>
  <c r="H819" i="21"/>
  <c r="G819" i="21"/>
  <c r="H1175" i="21"/>
  <c r="G1175" i="21"/>
  <c r="H477" i="21"/>
  <c r="G477" i="21"/>
  <c r="H1067" i="21"/>
  <c r="G1067" i="21"/>
  <c r="H679" i="21"/>
  <c r="G679" i="21"/>
  <c r="H3341" i="21"/>
  <c r="G3341" i="21"/>
  <c r="H3474" i="21"/>
  <c r="G3474" i="21"/>
  <c r="H3667" i="21"/>
  <c r="G3667" i="21"/>
  <c r="H3903" i="21"/>
  <c r="G3903" i="21"/>
  <c r="H3247" i="21"/>
  <c r="G3247" i="21"/>
  <c r="H3361" i="21"/>
  <c r="G3361" i="21"/>
  <c r="H3234" i="21"/>
  <c r="G3234" i="21"/>
  <c r="H2706" i="21"/>
  <c r="G2706" i="21"/>
  <c r="H2768" i="21"/>
  <c r="G2768" i="21"/>
  <c r="H2654" i="21"/>
  <c r="G2654" i="21"/>
  <c r="H3460" i="21"/>
  <c r="G3460" i="21"/>
  <c r="H3384" i="21"/>
  <c r="G3384" i="21"/>
  <c r="H2869" i="21"/>
  <c r="G2869" i="21"/>
  <c r="H3753" i="21"/>
  <c r="G3753" i="21"/>
  <c r="H3477" i="21"/>
  <c r="G3477" i="21"/>
  <c r="H3494" i="21"/>
  <c r="G3494" i="21"/>
  <c r="H2912" i="21"/>
  <c r="G2912" i="21"/>
  <c r="H3923" i="21"/>
  <c r="G3923" i="21"/>
  <c r="H3446" i="21"/>
  <c r="G3446" i="21"/>
  <c r="H3549" i="21"/>
  <c r="G3549" i="21"/>
  <c r="H171" i="21"/>
  <c r="G171" i="21"/>
  <c r="H1797" i="21"/>
  <c r="G1797" i="21"/>
  <c r="H1148" i="21"/>
  <c r="G1148" i="21"/>
  <c r="H1444" i="21"/>
  <c r="G1444" i="21"/>
  <c r="H1334" i="21"/>
  <c r="G1334" i="21"/>
  <c r="H767" i="21"/>
  <c r="G767" i="21"/>
  <c r="H514" i="21"/>
  <c r="G514" i="21"/>
  <c r="H560" i="21"/>
  <c r="G560" i="21"/>
  <c r="H697" i="21"/>
  <c r="G697" i="21"/>
  <c r="H993" i="21"/>
  <c r="G993" i="21"/>
  <c r="H1117" i="21"/>
  <c r="G1117" i="21"/>
  <c r="H1223" i="21"/>
  <c r="G1223" i="21"/>
  <c r="H604" i="21"/>
  <c r="G604" i="21"/>
  <c r="H1978" i="21"/>
  <c r="G1978" i="21"/>
  <c r="H391" i="21"/>
  <c r="G391" i="21"/>
  <c r="H1740" i="21"/>
  <c r="G1740" i="21"/>
  <c r="H1789" i="21"/>
  <c r="G1789" i="21"/>
  <c r="H1229" i="21"/>
  <c r="G1229" i="21"/>
  <c r="H617" i="21"/>
  <c r="G617" i="21"/>
  <c r="H1351" i="21"/>
  <c r="G1351" i="21"/>
  <c r="H409" i="21"/>
  <c r="G409" i="21"/>
  <c r="H1746" i="21"/>
  <c r="G1746" i="21"/>
  <c r="H1014" i="21"/>
  <c r="G1014" i="21"/>
  <c r="H1120" i="21"/>
  <c r="G1120" i="21"/>
  <c r="H1474" i="21"/>
  <c r="G1474" i="21"/>
  <c r="H1609" i="21"/>
  <c r="G1609" i="21"/>
  <c r="H578" i="21"/>
  <c r="G578" i="21"/>
  <c r="H2069" i="21"/>
  <c r="G2069" i="21"/>
  <c r="H1098" i="21"/>
  <c r="G1098" i="21"/>
  <c r="H1466" i="21"/>
  <c r="G1466" i="21"/>
  <c r="H1593" i="21"/>
  <c r="G1593" i="21"/>
  <c r="H1969" i="21"/>
  <c r="G1969" i="21"/>
  <c r="H652" i="21"/>
  <c r="G652" i="21"/>
  <c r="H1365" i="21"/>
  <c r="G1365" i="21"/>
  <c r="H750" i="21"/>
  <c r="G750" i="21"/>
  <c r="H552" i="21"/>
  <c r="G552" i="21"/>
  <c r="H730" i="21"/>
  <c r="G730" i="21"/>
  <c r="H741" i="21"/>
  <c r="G741" i="21"/>
  <c r="H1324" i="21"/>
  <c r="G1324" i="21"/>
  <c r="H1407" i="21"/>
  <c r="G1407" i="21"/>
  <c r="H1891" i="21"/>
  <c r="G1891" i="21"/>
  <c r="H1081" i="21"/>
  <c r="G1081" i="21"/>
  <c r="H308" i="21"/>
  <c r="G308" i="21"/>
  <c r="H1277" i="21"/>
  <c r="G1277" i="21"/>
  <c r="H832" i="21"/>
  <c r="G832" i="21"/>
  <c r="H1184" i="21"/>
  <c r="G1184" i="21"/>
  <c r="H3440" i="21"/>
  <c r="G3440" i="21"/>
  <c r="H3522" i="21"/>
  <c r="G3522" i="21"/>
  <c r="H3396" i="21"/>
  <c r="G3396" i="21"/>
  <c r="H3148" i="21"/>
  <c r="G3148" i="21"/>
  <c r="H3451" i="21"/>
  <c r="G3451" i="21"/>
  <c r="H3228" i="21"/>
  <c r="G3228" i="21"/>
  <c r="G4039" i="21"/>
  <c r="H4039" i="21"/>
  <c r="H3835" i="21"/>
  <c r="G3835" i="21"/>
  <c r="H3583" i="21"/>
  <c r="G3583" i="21"/>
  <c r="H2920" i="21"/>
  <c r="G2920" i="21"/>
  <c r="H2699" i="21"/>
  <c r="G2699" i="21"/>
  <c r="H3952" i="21"/>
  <c r="G3952" i="21"/>
  <c r="H3710" i="21"/>
  <c r="G3710" i="21"/>
  <c r="H3027" i="21"/>
  <c r="G3027" i="21"/>
  <c r="H2762" i="21"/>
  <c r="G2762" i="21"/>
  <c r="H4023" i="21"/>
  <c r="G4023" i="21"/>
  <c r="H3819" i="21"/>
  <c r="G3819" i="21"/>
  <c r="H3687" i="21"/>
  <c r="G3687" i="21"/>
  <c r="H2884" i="21"/>
  <c r="G2884" i="21"/>
  <c r="H2647" i="21"/>
  <c r="G2647" i="21"/>
  <c r="H3948" i="21"/>
  <c r="G3948" i="21"/>
  <c r="H3392" i="21"/>
  <c r="G3392" i="21"/>
  <c r="H3219" i="21"/>
  <c r="G3219" i="21"/>
  <c r="H3539" i="21"/>
  <c r="G3539" i="21"/>
  <c r="H3303" i="21"/>
  <c r="G3303" i="21"/>
  <c r="H3454" i="21"/>
  <c r="G3454" i="21"/>
  <c r="H3243" i="21"/>
  <c r="G3243" i="21"/>
  <c r="H3517" i="21"/>
  <c r="G3517" i="21"/>
  <c r="H3287" i="21"/>
  <c r="G3287" i="21"/>
  <c r="H3566" i="21"/>
  <c r="G3566" i="21"/>
  <c r="H3320" i="21"/>
  <c r="G3320" i="21"/>
  <c r="H3190" i="21"/>
  <c r="G3190" i="21"/>
  <c r="H3378" i="21"/>
  <c r="G3378" i="21"/>
  <c r="H3206" i="21"/>
  <c r="G3206" i="21"/>
  <c r="H3984" i="21"/>
  <c r="G3984" i="21"/>
  <c r="H3763" i="21"/>
  <c r="G3763" i="21"/>
  <c r="H3625" i="21"/>
  <c r="G3625" i="21"/>
  <c r="H2965" i="21"/>
  <c r="G2965" i="21"/>
  <c r="H2742" i="21"/>
  <c r="G2742" i="21"/>
  <c r="H3884" i="21"/>
  <c r="G3884" i="21"/>
  <c r="H3632" i="21"/>
  <c r="G3632" i="21"/>
  <c r="H2927" i="21"/>
  <c r="G2927" i="21"/>
  <c r="H2713" i="21"/>
  <c r="G2713" i="21"/>
  <c r="H4065" i="21"/>
  <c r="G4065" i="21"/>
  <c r="H3861" i="21"/>
  <c r="G3861" i="21"/>
  <c r="H3033" i="21"/>
  <c r="G3033" i="21"/>
  <c r="H2830" i="21"/>
  <c r="G2830" i="21"/>
  <c r="H2691" i="21"/>
  <c r="G2691" i="21"/>
  <c r="H3898" i="21"/>
  <c r="G3898" i="21"/>
  <c r="H26" i="21"/>
  <c r="G26" i="21"/>
  <c r="H1812" i="21"/>
  <c r="G1812" i="21"/>
  <c r="H1971" i="21"/>
  <c r="G1971" i="21"/>
  <c r="H416" i="21"/>
  <c r="G416" i="21"/>
  <c r="H801" i="21"/>
  <c r="G801" i="21"/>
  <c r="H553" i="21"/>
  <c r="G553" i="21"/>
  <c r="H710" i="21"/>
  <c r="G710" i="21"/>
  <c r="H1925" i="21"/>
  <c r="G1925" i="21"/>
  <c r="H1441" i="21"/>
  <c r="G1441" i="21"/>
  <c r="H961" i="21"/>
  <c r="G961" i="21"/>
  <c r="H438" i="21"/>
  <c r="G438" i="21"/>
  <c r="H779" i="21"/>
  <c r="G779" i="21"/>
  <c r="H1670" i="21"/>
  <c r="G1670" i="21"/>
  <c r="H1145" i="21"/>
  <c r="G1145" i="21"/>
  <c r="H1449" i="21"/>
  <c r="G1449" i="21"/>
  <c r="H1596" i="21"/>
  <c r="G1596" i="21"/>
  <c r="H701" i="21"/>
  <c r="G701" i="21"/>
  <c r="H1129" i="21"/>
  <c r="G1129" i="21"/>
  <c r="H1486" i="21"/>
  <c r="G1486" i="21"/>
  <c r="H1584" i="21"/>
  <c r="G1584" i="21"/>
  <c r="H2039" i="21"/>
  <c r="G2039" i="21"/>
  <c r="H1125" i="21"/>
  <c r="G1125" i="21"/>
  <c r="H2010" i="21"/>
  <c r="G2010" i="21"/>
  <c r="H1750" i="21"/>
  <c r="G1750" i="21"/>
  <c r="H1959" i="21"/>
  <c r="G1959" i="21"/>
  <c r="H1988" i="21"/>
  <c r="G1988" i="21"/>
  <c r="H426" i="21"/>
  <c r="G426" i="21"/>
  <c r="H516" i="21"/>
  <c r="G516" i="21"/>
  <c r="H1667" i="21"/>
  <c r="G1667" i="21"/>
  <c r="H1711" i="21"/>
  <c r="G1711" i="21"/>
  <c r="H912" i="21"/>
  <c r="G912" i="21"/>
  <c r="H483" i="21"/>
  <c r="G483" i="21"/>
  <c r="H1087" i="21"/>
  <c r="G1087" i="21"/>
  <c r="H207" i="21"/>
  <c r="G207" i="21"/>
  <c r="H376" i="21"/>
  <c r="G376" i="21"/>
  <c r="H1406" i="21"/>
  <c r="G1406" i="21"/>
  <c r="H868" i="21"/>
  <c r="G868" i="21"/>
  <c r="H3434" i="21"/>
  <c r="G3434" i="21"/>
  <c r="H3366" i="21"/>
  <c r="G3366" i="21"/>
  <c r="H3199" i="21"/>
  <c r="G3199" i="21"/>
  <c r="H4009" i="21"/>
  <c r="G4009" i="21"/>
  <c r="H3651" i="21"/>
  <c r="G3651" i="21"/>
  <c r="H3503" i="21"/>
  <c r="G3503" i="21"/>
  <c r="H3123" i="21"/>
  <c r="G3123" i="21"/>
  <c r="H3841" i="21"/>
  <c r="G3841" i="21"/>
  <c r="H4029" i="21"/>
  <c r="G4029" i="21"/>
  <c r="H3398" i="21"/>
  <c r="G3398" i="21"/>
  <c r="H3523" i="21"/>
  <c r="G3523" i="21"/>
  <c r="H3990" i="21"/>
  <c r="G3990" i="21"/>
  <c r="H3638" i="21"/>
  <c r="G3638" i="21"/>
  <c r="H2836" i="21"/>
  <c r="G2836" i="21"/>
  <c r="H3202" i="21"/>
  <c r="G3202" i="21"/>
  <c r="H3368" i="21"/>
  <c r="G3368" i="21"/>
  <c r="H3697" i="21"/>
  <c r="G3697" i="21"/>
  <c r="H2876" i="21"/>
  <c r="G2876" i="21"/>
  <c r="H2800" i="21"/>
  <c r="G2800" i="21"/>
  <c r="H3365" i="21"/>
  <c r="G3365" i="21"/>
  <c r="H3343" i="21"/>
  <c r="G3343" i="21"/>
  <c r="H92" i="21"/>
  <c r="G92" i="21"/>
  <c r="H165" i="21"/>
  <c r="G165" i="21"/>
  <c r="H77" i="21"/>
  <c r="G77" i="21"/>
  <c r="H60" i="21"/>
  <c r="G60" i="21"/>
  <c r="H997" i="21"/>
  <c r="G997" i="21"/>
  <c r="H1918" i="21"/>
  <c r="G1918" i="21"/>
  <c r="H1450" i="21"/>
  <c r="G1450" i="21"/>
  <c r="H1350" i="21"/>
  <c r="G1350" i="21"/>
  <c r="H429" i="21"/>
  <c r="G429" i="21"/>
  <c r="H1761" i="21"/>
  <c r="G1761" i="21"/>
  <c r="H1815" i="21"/>
  <c r="G1815" i="21"/>
  <c r="H1430" i="21"/>
  <c r="G1430" i="21"/>
  <c r="H1615" i="21"/>
  <c r="G1615" i="21"/>
  <c r="H2026" i="21"/>
  <c r="G2026" i="21"/>
  <c r="H1123" i="21"/>
  <c r="G1123" i="21"/>
  <c r="H1245" i="21"/>
  <c r="G1245" i="21"/>
  <c r="H1378" i="21"/>
  <c r="G1378" i="21"/>
  <c r="H773" i="21"/>
  <c r="G773" i="21"/>
  <c r="H1656" i="21"/>
  <c r="G1656" i="21"/>
  <c r="H1932" i="21"/>
  <c r="G1932" i="21"/>
  <c r="H620" i="21"/>
  <c r="G620" i="21"/>
  <c r="H1374" i="21"/>
  <c r="G1374" i="21"/>
  <c r="H390" i="21"/>
  <c r="G390" i="21"/>
  <c r="H1744" i="21"/>
  <c r="G1744" i="21"/>
  <c r="H1787" i="21"/>
  <c r="G1787" i="21"/>
  <c r="H1259" i="21"/>
  <c r="G1259" i="21"/>
  <c r="H646" i="21"/>
  <c r="G646" i="21"/>
  <c r="H1357" i="21"/>
  <c r="G1357" i="21"/>
  <c r="H1721" i="21"/>
  <c r="G1721" i="21"/>
  <c r="H723" i="21"/>
  <c r="G723" i="21"/>
  <c r="H1792" i="21"/>
  <c r="G1792" i="21"/>
  <c r="H1463" i="21"/>
  <c r="G1463" i="21"/>
  <c r="H972" i="21"/>
  <c r="G972" i="21"/>
  <c r="H1571" i="21"/>
  <c r="G1571" i="21"/>
  <c r="H1657" i="21"/>
  <c r="G1657" i="21"/>
  <c r="H1278" i="21"/>
  <c r="G1278" i="21"/>
  <c r="H1568" i="21"/>
  <c r="G1568" i="21"/>
  <c r="H915" i="21"/>
  <c r="G915" i="21"/>
  <c r="H482" i="21"/>
  <c r="G482" i="21"/>
  <c r="H1523" i="21"/>
  <c r="G1523" i="21"/>
  <c r="H226" i="21"/>
  <c r="G226" i="21"/>
  <c r="H300" i="21"/>
  <c r="G300" i="21"/>
  <c r="H325" i="21"/>
  <c r="G325" i="21"/>
  <c r="H1688" i="21"/>
  <c r="G1688" i="21"/>
  <c r="H869" i="21"/>
  <c r="G869" i="21"/>
  <c r="H461" i="21"/>
  <c r="G461" i="21"/>
  <c r="H1056" i="21"/>
  <c r="G1056" i="21"/>
  <c r="H654" i="21"/>
  <c r="G654" i="21"/>
  <c r="H3497" i="21"/>
  <c r="G3497" i="21"/>
  <c r="H3286" i="21"/>
  <c r="G3286" i="21"/>
  <c r="H189" i="21"/>
  <c r="G189" i="21"/>
  <c r="H19" i="21"/>
  <c r="G19" i="21"/>
  <c r="H75" i="21"/>
  <c r="G75" i="21"/>
  <c r="H142" i="21"/>
  <c r="G142" i="21"/>
  <c r="H1783" i="21"/>
  <c r="G1783" i="21"/>
  <c r="H1149" i="21"/>
  <c r="G1149" i="21"/>
  <c r="H1447" i="21"/>
  <c r="G1447" i="21"/>
  <c r="H1387" i="21"/>
  <c r="G1387" i="21"/>
  <c r="H748" i="21"/>
  <c r="G748" i="21"/>
  <c r="H550" i="21"/>
  <c r="G550" i="21"/>
  <c r="H1664" i="21"/>
  <c r="G1664" i="21"/>
  <c r="H1917" i="21"/>
  <c r="G1917" i="21"/>
  <c r="H607" i="21"/>
  <c r="G607" i="21"/>
  <c r="H611" i="21"/>
  <c r="G611" i="21"/>
  <c r="H1359" i="21"/>
  <c r="G1359" i="21"/>
  <c r="H1598" i="21"/>
  <c r="G1598" i="21"/>
  <c r="H566" i="21"/>
  <c r="G566" i="21"/>
  <c r="H2058" i="21"/>
  <c r="G2058" i="21"/>
  <c r="H1923" i="21"/>
  <c r="G1923" i="21"/>
  <c r="H1468" i="21"/>
  <c r="G1468" i="21"/>
  <c r="H956" i="21"/>
  <c r="G956" i="21"/>
  <c r="H1995" i="21"/>
  <c r="G1995" i="21"/>
  <c r="H1367" i="21"/>
  <c r="G1367" i="21"/>
  <c r="H1386" i="21"/>
  <c r="G1386" i="21"/>
  <c r="H437" i="21"/>
  <c r="G437" i="21"/>
  <c r="H796" i="21"/>
  <c r="G796" i="21"/>
  <c r="H782" i="21"/>
  <c r="G782" i="21"/>
  <c r="H1602" i="21"/>
  <c r="G1602" i="21"/>
  <c r="H1599" i="21"/>
  <c r="G1599" i="21"/>
  <c r="H523" i="21"/>
  <c r="G523" i="21"/>
  <c r="H572" i="21"/>
  <c r="G572" i="21"/>
  <c r="H1732" i="21"/>
  <c r="G1732" i="21"/>
  <c r="H1735" i="21"/>
  <c r="G1735" i="21"/>
  <c r="H724" i="21"/>
  <c r="G724" i="21"/>
  <c r="H1658" i="21"/>
  <c r="G1658" i="21"/>
  <c r="H1025" i="21"/>
  <c r="G1025" i="21"/>
  <c r="H1817" i="21"/>
  <c r="G1817" i="21"/>
  <c r="H1799" i="21"/>
  <c r="G1799" i="21"/>
  <c r="H1121" i="21"/>
  <c r="G1121" i="21"/>
  <c r="H1967" i="21"/>
  <c r="G1967" i="21"/>
  <c r="H1968" i="21"/>
  <c r="G1968" i="21"/>
  <c r="H1255" i="21"/>
  <c r="G1255" i="21"/>
  <c r="H595" i="21"/>
  <c r="G595" i="21"/>
  <c r="H598" i="21"/>
  <c r="G598" i="21"/>
  <c r="H1471" i="21"/>
  <c r="G1471" i="21"/>
  <c r="H1479" i="21"/>
  <c r="G1479" i="21"/>
  <c r="H1987" i="21"/>
  <c r="G1987" i="21"/>
  <c r="H1992" i="21"/>
  <c r="G1992" i="21"/>
  <c r="H1362" i="21"/>
  <c r="G1362" i="21"/>
  <c r="H394" i="21"/>
  <c r="G394" i="21"/>
  <c r="H439" i="21"/>
  <c r="G439" i="21"/>
  <c r="H791" i="21"/>
  <c r="G791" i="21"/>
  <c r="H774" i="21"/>
  <c r="G774" i="21"/>
  <c r="H1607" i="21"/>
  <c r="G1607" i="21"/>
  <c r="H532" i="21"/>
  <c r="G532" i="21"/>
  <c r="H537" i="21"/>
  <c r="G537" i="21"/>
  <c r="H585" i="21"/>
  <c r="G585" i="21"/>
  <c r="H1726" i="21"/>
  <c r="G1726" i="21"/>
  <c r="H696" i="21"/>
  <c r="G696" i="21"/>
  <c r="H718" i="21"/>
  <c r="G718" i="21"/>
  <c r="H1673" i="21"/>
  <c r="G1673" i="21"/>
  <c r="H2071" i="21"/>
  <c r="G2071" i="21"/>
  <c r="H2063" i="21"/>
  <c r="G2063" i="21"/>
  <c r="H1012" i="21"/>
  <c r="G1012" i="21"/>
  <c r="H1801" i="21"/>
  <c r="G1801" i="21"/>
  <c r="H1805" i="21"/>
  <c r="G1805" i="21"/>
  <c r="H1135" i="21"/>
  <c r="G1135" i="21"/>
  <c r="H1137" i="21"/>
  <c r="G1137" i="21"/>
  <c r="H1970" i="21"/>
  <c r="G1970" i="21"/>
  <c r="H1242" i="21"/>
  <c r="G1242" i="21"/>
  <c r="H1256" i="21"/>
  <c r="G1256" i="21"/>
  <c r="H629" i="21"/>
  <c r="G629" i="21"/>
  <c r="H1437" i="21"/>
  <c r="G1437" i="21"/>
  <c r="H1433" i="21"/>
  <c r="G1433" i="21"/>
  <c r="H983" i="21"/>
  <c r="G983" i="21"/>
  <c r="H2006" i="21"/>
  <c r="G2006" i="21"/>
  <c r="H1337" i="21"/>
  <c r="G1337" i="21"/>
  <c r="H1358" i="21"/>
  <c r="G1358" i="21"/>
  <c r="H392" i="21"/>
  <c r="G392" i="21"/>
  <c r="H772" i="21"/>
  <c r="G772" i="21"/>
  <c r="H787" i="21"/>
  <c r="G787" i="21"/>
  <c r="H1573" i="21"/>
  <c r="G1573" i="21"/>
  <c r="H1623" i="21"/>
  <c r="G1623" i="21"/>
  <c r="H535" i="21"/>
  <c r="G535" i="21"/>
  <c r="H571" i="21"/>
  <c r="G571" i="21"/>
  <c r="H1758" i="21"/>
  <c r="G1758" i="21"/>
  <c r="H1730" i="21"/>
  <c r="G1730" i="21"/>
  <c r="H695" i="21"/>
  <c r="G695" i="21"/>
  <c r="H1668" i="21"/>
  <c r="G1668" i="21"/>
  <c r="H2040" i="21"/>
  <c r="G2040" i="21"/>
  <c r="H1018" i="21"/>
  <c r="G1018" i="21"/>
  <c r="H1806" i="21"/>
  <c r="G1806" i="21"/>
  <c r="H1820" i="21"/>
  <c r="G1820" i="21"/>
  <c r="H1141" i="21"/>
  <c r="G1141" i="21"/>
  <c r="H1118" i="21"/>
  <c r="G1118" i="21"/>
  <c r="H1931" i="21"/>
  <c r="G1931" i="21"/>
  <c r="H1248" i="21"/>
  <c r="G1248" i="21"/>
  <c r="H594" i="21"/>
  <c r="G594" i="21"/>
  <c r="H641" i="21"/>
  <c r="G641" i="21"/>
  <c r="H1446" i="21"/>
  <c r="G1446" i="21"/>
  <c r="H1461" i="21"/>
  <c r="G1461" i="21"/>
  <c r="H974" i="21"/>
  <c r="G974" i="21"/>
  <c r="H2015" i="21"/>
  <c r="G2015" i="21"/>
  <c r="H1345" i="21"/>
  <c r="G1345" i="21"/>
  <c r="H1385" i="21"/>
  <c r="G1385" i="21"/>
  <c r="H404" i="21"/>
  <c r="G404" i="21"/>
  <c r="H778" i="21"/>
  <c r="G778" i="21"/>
  <c r="H794" i="21"/>
  <c r="G794" i="21"/>
  <c r="H1580" i="21"/>
  <c r="G1580" i="21"/>
  <c r="H1589" i="21"/>
  <c r="G1589" i="21"/>
  <c r="H547" i="21"/>
  <c r="G547" i="21"/>
  <c r="H589" i="21"/>
  <c r="G589" i="21"/>
  <c r="H1764" i="21"/>
  <c r="G1764" i="21"/>
  <c r="H1743" i="21"/>
  <c r="G1743" i="21"/>
  <c r="H703" i="21"/>
  <c r="G703" i="21"/>
  <c r="H1674" i="21"/>
  <c r="G1674" i="21"/>
  <c r="H2046" i="21"/>
  <c r="G2046" i="21"/>
  <c r="H2068" i="21"/>
  <c r="G2068" i="21"/>
  <c r="H2053" i="21"/>
  <c r="G2053" i="21"/>
  <c r="H2078" i="21"/>
  <c r="G2078" i="21"/>
  <c r="H1311" i="21"/>
  <c r="G1311" i="21"/>
  <c r="H1289" i="21"/>
  <c r="G1289" i="21"/>
  <c r="H815" i="21"/>
  <c r="G815" i="21"/>
  <c r="H1393" i="21"/>
  <c r="G1393" i="21"/>
  <c r="H946" i="21"/>
  <c r="G946" i="21"/>
  <c r="H1690" i="21"/>
  <c r="G1690" i="21"/>
  <c r="H1536" i="21"/>
  <c r="G1536" i="21"/>
  <c r="H1557" i="21"/>
  <c r="G1557" i="21"/>
  <c r="H906" i="21"/>
  <c r="G906" i="21"/>
  <c r="H1191" i="21"/>
  <c r="G1191" i="21"/>
  <c r="H1194" i="21"/>
  <c r="G1194" i="21"/>
  <c r="H450" i="21"/>
  <c r="G450" i="21"/>
  <c r="H115" i="21"/>
  <c r="G115" i="21"/>
  <c r="H152" i="21"/>
  <c r="G152" i="21"/>
  <c r="H1776" i="21"/>
  <c r="G1776" i="21"/>
  <c r="H1453" i="21"/>
  <c r="G1453" i="21"/>
  <c r="H1587" i="21"/>
  <c r="G1587" i="21"/>
  <c r="H559" i="21"/>
  <c r="G559" i="21"/>
  <c r="H1788" i="21"/>
  <c r="G1788" i="21"/>
  <c r="H1240" i="21"/>
  <c r="G1240" i="21"/>
  <c r="H1983" i="21"/>
  <c r="G1983" i="21"/>
  <c r="H1583" i="21"/>
  <c r="G1583" i="21"/>
  <c r="H580" i="21"/>
  <c r="G580" i="21"/>
  <c r="H1934" i="21"/>
  <c r="G1934" i="21"/>
  <c r="H634" i="21"/>
  <c r="G634" i="21"/>
  <c r="H1339" i="21"/>
  <c r="G1339" i="21"/>
  <c r="H395" i="21"/>
  <c r="G395" i="21"/>
  <c r="H570" i="21"/>
  <c r="G570" i="21"/>
  <c r="H735" i="21"/>
  <c r="G735" i="21"/>
  <c r="H1109" i="21"/>
  <c r="G1109" i="21"/>
  <c r="H1994" i="21"/>
  <c r="G1994" i="21"/>
  <c r="H1752" i="21"/>
  <c r="G1752" i="21"/>
  <c r="H737" i="21"/>
  <c r="G737" i="21"/>
  <c r="H1952" i="21"/>
  <c r="G1952" i="21"/>
  <c r="H2024" i="21"/>
  <c r="G2024" i="21"/>
  <c r="H420" i="21"/>
  <c r="G420" i="21"/>
  <c r="H1653" i="21"/>
  <c r="G1653" i="21"/>
  <c r="H1133" i="21"/>
  <c r="G1133" i="21"/>
  <c r="H2018" i="21"/>
  <c r="G2018" i="21"/>
  <c r="H764" i="21"/>
  <c r="G764" i="21"/>
  <c r="H524" i="21"/>
  <c r="G524" i="21"/>
  <c r="H2056" i="21"/>
  <c r="G2056" i="21"/>
  <c r="H938" i="21"/>
  <c r="G938" i="21"/>
  <c r="H1878" i="21"/>
  <c r="G1878" i="21"/>
  <c r="H686" i="21"/>
  <c r="G686" i="21"/>
  <c r="H254" i="21"/>
  <c r="G254" i="21"/>
  <c r="H288" i="21"/>
  <c r="G288" i="21"/>
  <c r="H282" i="21"/>
  <c r="G282" i="21"/>
  <c r="H859" i="21"/>
  <c r="G859" i="21"/>
  <c r="H1863" i="21"/>
  <c r="G1863" i="21"/>
  <c r="H3296" i="21"/>
  <c r="G3296" i="21"/>
  <c r="H3319" i="21"/>
  <c r="G3319" i="21"/>
  <c r="H3283" i="21"/>
  <c r="G3283" i="21"/>
  <c r="H2761" i="21"/>
  <c r="G2761" i="21"/>
  <c r="H2585" i="21"/>
  <c r="G2585" i="21"/>
  <c r="H2726" i="21"/>
  <c r="G2726" i="21"/>
  <c r="H3528" i="21"/>
  <c r="G3528" i="21"/>
  <c r="H3154" i="21"/>
  <c r="G3154" i="21"/>
  <c r="H3958" i="21"/>
  <c r="G3958" i="21"/>
  <c r="H3603" i="21"/>
  <c r="G3603" i="21"/>
  <c r="H3435" i="21"/>
  <c r="G3435" i="21"/>
  <c r="H3564" i="21"/>
  <c r="G3564" i="21"/>
  <c r="H3769" i="21"/>
  <c r="G3769" i="21"/>
  <c r="H4071" i="21"/>
  <c r="G4071" i="21"/>
  <c r="H3322" i="21"/>
  <c r="G3322" i="21"/>
  <c r="H3455" i="21"/>
  <c r="G3455" i="21"/>
  <c r="H3161" i="21"/>
  <c r="G3161" i="21"/>
  <c r="H3810" i="21"/>
  <c r="G3810" i="21"/>
  <c r="H3081" i="21"/>
  <c r="G3081" i="21"/>
  <c r="H3490" i="21"/>
  <c r="G3490" i="21"/>
  <c r="H3105" i="21"/>
  <c r="G3105" i="21"/>
  <c r="H9" i="21"/>
  <c r="G9" i="21"/>
  <c r="H137" i="21"/>
  <c r="G137" i="21"/>
  <c r="H181" i="21"/>
  <c r="G181" i="21"/>
  <c r="H122" i="21"/>
  <c r="G122" i="21"/>
  <c r="H16" i="21"/>
  <c r="G16" i="21"/>
  <c r="H66" i="21"/>
  <c r="G66" i="21"/>
  <c r="H18" i="21"/>
  <c r="G18" i="21"/>
  <c r="H116" i="21"/>
  <c r="G116" i="21"/>
  <c r="H71" i="21"/>
  <c r="G71" i="21"/>
  <c r="H42" i="21"/>
  <c r="G42" i="21"/>
  <c r="H96" i="21"/>
  <c r="G96" i="21"/>
  <c r="H12" i="21"/>
  <c r="G12" i="21"/>
  <c r="H78" i="21"/>
  <c r="G78" i="21"/>
  <c r="H104" i="21"/>
  <c r="G104" i="21"/>
  <c r="H1822" i="21"/>
  <c r="G1822" i="21"/>
  <c r="H1237" i="21"/>
  <c r="G1237" i="21"/>
  <c r="H601" i="21"/>
  <c r="G601" i="21"/>
  <c r="H967" i="21"/>
  <c r="G967" i="21"/>
  <c r="H1575" i="21"/>
  <c r="G1575" i="21"/>
  <c r="H536" i="21"/>
  <c r="G536" i="21"/>
  <c r="H1652" i="21"/>
  <c r="G1652" i="21"/>
  <c r="H1108" i="21"/>
  <c r="G1108" i="21"/>
  <c r="H1372" i="21"/>
  <c r="G1372" i="21"/>
  <c r="H753" i="21"/>
  <c r="G753" i="21"/>
  <c r="H1753" i="21"/>
  <c r="G1753" i="21"/>
  <c r="H1779" i="21"/>
  <c r="G1779" i="21"/>
  <c r="H1482" i="21"/>
  <c r="G1482" i="21"/>
  <c r="H965" i="21"/>
  <c r="G965" i="21"/>
  <c r="H1613" i="21"/>
  <c r="G1613" i="21"/>
  <c r="H577" i="21"/>
  <c r="G577" i="21"/>
  <c r="H716" i="21"/>
  <c r="G716" i="21"/>
  <c r="H1930" i="21"/>
  <c r="G1930" i="21"/>
  <c r="H2007" i="21"/>
  <c r="G2007" i="21"/>
  <c r="H804" i="21"/>
  <c r="G804" i="21"/>
  <c r="H541" i="21"/>
  <c r="G541" i="21"/>
  <c r="H2035" i="21"/>
  <c r="G2035" i="21"/>
  <c r="H1957" i="21"/>
  <c r="G1957" i="21"/>
  <c r="H2004" i="21"/>
  <c r="G2004" i="21"/>
  <c r="H403" i="21"/>
  <c r="G403" i="21"/>
  <c r="H401" i="21"/>
  <c r="G401" i="21"/>
  <c r="H1722" i="21"/>
  <c r="G1722" i="21"/>
  <c r="H719" i="21"/>
  <c r="G719" i="21"/>
  <c r="H1017" i="21"/>
  <c r="G1017" i="21"/>
  <c r="H1126" i="21"/>
  <c r="G1126" i="21"/>
  <c r="H2012" i="21"/>
  <c r="G2012" i="21"/>
  <c r="H415" i="21"/>
  <c r="G415" i="21"/>
  <c r="H1728" i="21"/>
  <c r="G1728" i="21"/>
  <c r="H2052" i="21"/>
  <c r="G2052" i="21"/>
  <c r="H1679" i="21"/>
  <c r="G1679" i="21"/>
  <c r="H1189" i="21"/>
  <c r="G1189" i="21"/>
  <c r="H1030" i="21"/>
  <c r="G1030" i="21"/>
  <c r="H664" i="21"/>
  <c r="G664" i="21"/>
  <c r="H255" i="21"/>
  <c r="G255" i="21"/>
  <c r="H353" i="21"/>
  <c r="G353" i="21"/>
  <c r="H221" i="21"/>
  <c r="G221" i="21"/>
  <c r="H849" i="21"/>
  <c r="G849" i="21"/>
  <c r="H1533" i="21"/>
  <c r="G1533" i="21"/>
  <c r="H1854" i="21"/>
  <c r="G1854" i="21"/>
  <c r="H3458" i="21"/>
  <c r="G3458" i="21"/>
  <c r="H3561" i="21"/>
  <c r="G3561" i="21"/>
  <c r="H111" i="21"/>
  <c r="G111" i="21"/>
  <c r="H173" i="21"/>
  <c r="G173" i="21"/>
  <c r="H50" i="21"/>
  <c r="G50" i="21"/>
  <c r="H1628" i="21"/>
  <c r="G1628" i="21"/>
  <c r="H1928" i="21"/>
  <c r="G1928" i="21"/>
  <c r="H627" i="21"/>
  <c r="G627" i="21"/>
  <c r="H618" i="21"/>
  <c r="G618" i="21"/>
  <c r="H969" i="21"/>
  <c r="G969" i="21"/>
  <c r="H1577" i="21"/>
  <c r="G1577" i="21"/>
  <c r="H591" i="21"/>
  <c r="G591" i="21"/>
  <c r="H740" i="21"/>
  <c r="G740" i="21"/>
  <c r="H1780" i="21"/>
  <c r="G1780" i="21"/>
  <c r="H1230" i="21"/>
  <c r="G1230" i="21"/>
  <c r="H1985" i="21"/>
  <c r="G1985" i="21"/>
  <c r="H428" i="21"/>
  <c r="G428" i="21"/>
  <c r="H761" i="21"/>
  <c r="G761" i="21"/>
  <c r="H1731" i="21"/>
  <c r="G1731" i="21"/>
  <c r="H1824" i="21"/>
  <c r="G1824" i="21"/>
  <c r="H1112" i="21"/>
  <c r="G1112" i="21"/>
  <c r="H1467" i="21"/>
  <c r="G1467" i="21"/>
  <c r="H174" i="21"/>
  <c r="G174" i="21"/>
  <c r="H13" i="21"/>
  <c r="G13" i="21"/>
  <c r="H55" i="21"/>
  <c r="G55" i="21"/>
  <c r="H39" i="21"/>
  <c r="G39" i="21"/>
  <c r="H161" i="21"/>
  <c r="G161" i="21"/>
  <c r="H146" i="21"/>
  <c r="G146" i="21"/>
  <c r="H65" i="21"/>
  <c r="G65" i="21"/>
  <c r="H15" i="21"/>
  <c r="G15" i="21"/>
  <c r="H139" i="21"/>
  <c r="G139" i="21"/>
  <c r="H99" i="21"/>
  <c r="G99" i="21"/>
  <c r="H1826" i="21"/>
  <c r="G1826" i="21"/>
  <c r="H1142" i="21"/>
  <c r="G1142" i="21"/>
  <c r="H1250" i="21"/>
  <c r="G1250" i="21"/>
  <c r="H624" i="21"/>
  <c r="G624" i="21"/>
  <c r="H1982" i="21"/>
  <c r="G1982" i="21"/>
  <c r="H396" i="21"/>
  <c r="G396" i="21"/>
  <c r="H1591" i="21"/>
  <c r="G1591" i="21"/>
  <c r="H530" i="21"/>
  <c r="G530" i="21"/>
  <c r="H1661" i="21"/>
  <c r="G1661" i="21"/>
  <c r="H1007" i="21"/>
  <c r="G1007" i="21"/>
  <c r="H1102" i="21"/>
  <c r="G1102" i="21"/>
  <c r="H1243" i="21"/>
  <c r="G1243" i="21"/>
  <c r="H613" i="21"/>
  <c r="G613" i="21"/>
  <c r="H1452" i="21"/>
  <c r="G1452" i="21"/>
  <c r="H1344" i="21"/>
  <c r="G1344" i="21"/>
  <c r="H385" i="21"/>
  <c r="G385" i="21"/>
  <c r="H788" i="21"/>
  <c r="G788" i="21"/>
  <c r="H520" i="21"/>
  <c r="G520" i="21"/>
  <c r="H1759" i="21"/>
  <c r="G1759" i="21"/>
  <c r="H704" i="21"/>
  <c r="G704" i="21"/>
  <c r="H1810" i="21"/>
  <c r="G1810" i="21"/>
  <c r="H1961" i="21"/>
  <c r="G1961" i="21"/>
  <c r="H650" i="21"/>
  <c r="G650" i="21"/>
  <c r="H1981" i="21"/>
  <c r="G1981" i="21"/>
  <c r="H1376" i="21"/>
  <c r="G1376" i="21"/>
  <c r="H783" i="21"/>
  <c r="G783" i="21"/>
  <c r="H526" i="21"/>
  <c r="G526" i="21"/>
  <c r="H1760" i="21"/>
  <c r="G1760" i="21"/>
  <c r="H1804" i="21"/>
  <c r="G1804" i="21"/>
  <c r="H1114" i="21"/>
  <c r="G1114" i="21"/>
  <c r="H1942" i="21"/>
  <c r="G1942" i="21"/>
  <c r="H602" i="21"/>
  <c r="G602" i="21"/>
  <c r="H637" i="21"/>
  <c r="G637" i="21"/>
  <c r="H2023" i="21"/>
  <c r="G2023" i="21"/>
  <c r="H1355" i="21"/>
  <c r="G1355" i="21"/>
  <c r="H399" i="21"/>
  <c r="G399" i="21"/>
  <c r="H1614" i="21"/>
  <c r="G1614" i="21"/>
  <c r="H521" i="21"/>
  <c r="G521" i="21"/>
  <c r="H569" i="21"/>
  <c r="G569" i="21"/>
  <c r="H1724" i="21"/>
  <c r="G1724" i="21"/>
  <c r="H732" i="21"/>
  <c r="G732" i="21"/>
  <c r="H721" i="21"/>
  <c r="G721" i="21"/>
  <c r="H1660" i="21"/>
  <c r="G1660" i="21"/>
  <c r="H2054" i="21"/>
  <c r="G2054" i="21"/>
  <c r="H1309" i="21"/>
  <c r="G1309" i="21"/>
  <c r="H1022" i="21"/>
  <c r="G1022" i="21"/>
  <c r="H1781" i="21"/>
  <c r="G1781" i="21"/>
  <c r="H1821" i="21"/>
  <c r="G1821" i="21"/>
  <c r="H1130" i="21"/>
  <c r="G1130" i="21"/>
  <c r="H1936" i="21"/>
  <c r="G1936" i="21"/>
  <c r="H1950" i="21"/>
  <c r="G1950" i="21"/>
  <c r="H1224" i="21"/>
  <c r="G1224" i="21"/>
  <c r="H626" i="21"/>
  <c r="G626" i="21"/>
  <c r="H630" i="21"/>
  <c r="G630" i="21"/>
  <c r="H1483" i="21"/>
  <c r="G1483" i="21"/>
  <c r="H1443" i="21"/>
  <c r="G1443" i="21"/>
  <c r="H985" i="21"/>
  <c r="G985" i="21"/>
  <c r="H2016" i="21"/>
  <c r="G2016" i="21"/>
  <c r="H1381" i="21"/>
  <c r="G1381" i="21"/>
  <c r="H1368" i="21"/>
  <c r="G1368" i="21"/>
  <c r="H393" i="21"/>
  <c r="G393" i="21"/>
  <c r="H754" i="21"/>
  <c r="G754" i="21"/>
  <c r="H768" i="21"/>
  <c r="G768" i="21"/>
  <c r="H1616" i="21"/>
  <c r="G1616" i="21"/>
  <c r="H501" i="21"/>
  <c r="G501" i="21"/>
  <c r="H499" i="21"/>
  <c r="G499" i="21"/>
  <c r="H584" i="21"/>
  <c r="G584" i="21"/>
  <c r="H1747" i="21"/>
  <c r="G1747" i="21"/>
  <c r="H1749" i="21"/>
  <c r="G1749" i="21"/>
  <c r="H739" i="21"/>
  <c r="G739" i="21"/>
  <c r="H1672" i="21"/>
  <c r="G1672" i="21"/>
  <c r="H2041" i="21"/>
  <c r="G2041" i="21"/>
  <c r="H988" i="21"/>
  <c r="G988" i="21"/>
  <c r="H1790" i="21"/>
  <c r="G1790" i="21"/>
  <c r="H1784" i="21"/>
  <c r="G1784" i="21"/>
  <c r="H1138" i="21"/>
  <c r="G1138" i="21"/>
  <c r="H1943" i="21"/>
  <c r="G1943" i="21"/>
  <c r="H1964" i="21"/>
  <c r="G1964" i="21"/>
  <c r="H1231" i="21"/>
  <c r="G1231" i="21"/>
  <c r="H632" i="21"/>
  <c r="G632" i="21"/>
  <c r="H648" i="21"/>
  <c r="G648" i="21"/>
  <c r="H1434" i="21"/>
  <c r="G1434" i="21"/>
  <c r="H1470" i="21"/>
  <c r="G1470" i="21"/>
  <c r="H966" i="21"/>
  <c r="G966" i="21"/>
  <c r="H1976" i="21"/>
  <c r="G1976" i="21"/>
  <c r="H1388" i="21"/>
  <c r="G1388" i="21"/>
  <c r="H1343" i="21"/>
  <c r="G1343" i="21"/>
  <c r="H417" i="21"/>
  <c r="G417" i="21"/>
  <c r="H762" i="21"/>
  <c r="G762" i="21"/>
  <c r="H789" i="21"/>
  <c r="G789" i="21"/>
  <c r="H1622" i="21"/>
  <c r="G1622" i="21"/>
  <c r="H508" i="21"/>
  <c r="G508" i="21"/>
  <c r="H518" i="21"/>
  <c r="G518" i="21"/>
  <c r="H590" i="21"/>
  <c r="G590" i="21"/>
  <c r="H1754" i="21"/>
  <c r="G1754" i="21"/>
  <c r="H1719" i="21"/>
  <c r="G1719" i="21"/>
  <c r="H746" i="21"/>
  <c r="G746" i="21"/>
  <c r="H1645" i="21"/>
  <c r="G1645" i="21"/>
  <c r="H2047" i="21"/>
  <c r="G2047" i="21"/>
  <c r="H2045" i="21"/>
  <c r="G2045" i="21"/>
  <c r="H2036" i="21"/>
  <c r="G2036" i="21"/>
  <c r="H2072" i="21"/>
  <c r="G2072" i="21"/>
  <c r="H1329" i="21"/>
  <c r="G1329" i="21"/>
  <c r="H1264" i="21"/>
  <c r="G1264" i="21"/>
  <c r="H860" i="21"/>
  <c r="G860" i="21"/>
  <c r="H1402" i="21"/>
  <c r="G1402" i="21"/>
  <c r="H941" i="21"/>
  <c r="G941" i="21"/>
  <c r="H1691" i="21"/>
  <c r="G1691" i="21"/>
  <c r="H1537" i="21"/>
  <c r="G1537" i="21"/>
  <c r="H896" i="21"/>
  <c r="G896" i="21"/>
  <c r="H900" i="21"/>
  <c r="G900" i="21"/>
  <c r="H1168" i="21"/>
  <c r="G1168" i="21"/>
  <c r="H460" i="21"/>
  <c r="G460" i="21"/>
  <c r="H452" i="21"/>
  <c r="G452" i="21"/>
  <c r="H1867" i="21"/>
  <c r="G1867" i="21"/>
  <c r="H1877" i="21"/>
  <c r="G1877" i="21"/>
  <c r="H1035" i="21"/>
  <c r="G1035" i="21"/>
  <c r="H172" i="21"/>
  <c r="G172" i="21"/>
  <c r="H57" i="21"/>
  <c r="G57" i="21"/>
  <c r="H94" i="21"/>
  <c r="G94" i="21"/>
  <c r="H164" i="21"/>
  <c r="G164" i="21"/>
  <c r="H35" i="21"/>
  <c r="G35" i="21"/>
  <c r="H120" i="21"/>
  <c r="G120" i="21"/>
  <c r="H100" i="21"/>
  <c r="G100" i="21"/>
  <c r="H47" i="21"/>
  <c r="G47" i="21"/>
  <c r="H108" i="21"/>
  <c r="G108" i="21"/>
  <c r="H53" i="21"/>
  <c r="G53" i="21"/>
  <c r="H119" i="21"/>
  <c r="G119" i="21"/>
  <c r="H114" i="21"/>
  <c r="G114" i="21"/>
  <c r="H29" i="21"/>
  <c r="G29" i="21"/>
  <c r="H1144" i="21"/>
  <c r="G1144" i="21"/>
  <c r="H647" i="21"/>
  <c r="G647" i="21"/>
  <c r="H1341" i="21"/>
  <c r="G1341" i="21"/>
  <c r="H1717" i="21"/>
  <c r="G1717" i="21"/>
  <c r="H1003" i="21"/>
  <c r="G1003" i="21"/>
  <c r="H1140" i="21"/>
  <c r="G1140" i="21"/>
  <c r="H1439" i="21"/>
  <c r="G1439" i="21"/>
  <c r="H1335" i="21"/>
  <c r="G1335" i="21"/>
  <c r="H425" i="21"/>
  <c r="G425" i="21"/>
  <c r="H1738" i="21"/>
  <c r="G1738" i="21"/>
  <c r="H999" i="21"/>
  <c r="G999" i="21"/>
  <c r="H1247" i="21"/>
  <c r="G1247" i="21"/>
  <c r="H971" i="21"/>
  <c r="G971" i="21"/>
  <c r="H1751" i="21"/>
  <c r="G1751" i="21"/>
  <c r="H1960" i="21"/>
  <c r="G1960" i="21"/>
  <c r="H623" i="21"/>
  <c r="G623" i="21"/>
  <c r="H973" i="21"/>
  <c r="G973" i="21"/>
  <c r="H766" i="21"/>
  <c r="G766" i="21"/>
  <c r="H529" i="21"/>
  <c r="G529" i="21"/>
  <c r="H1662" i="21"/>
  <c r="G1662" i="21"/>
  <c r="H1002" i="21"/>
  <c r="G1002" i="21"/>
  <c r="H1251" i="21"/>
  <c r="G1251" i="21"/>
  <c r="H1356" i="21"/>
  <c r="G1356" i="21"/>
  <c r="H407" i="21"/>
  <c r="G407" i="21"/>
  <c r="H510" i="21"/>
  <c r="G510" i="21"/>
  <c r="H722" i="21"/>
  <c r="G722" i="21"/>
  <c r="H994" i="21"/>
  <c r="G994" i="21"/>
  <c r="H1214" i="21"/>
  <c r="G1214" i="21"/>
  <c r="H978" i="21"/>
  <c r="G978" i="21"/>
  <c r="H1763" i="21"/>
  <c r="G1763" i="21"/>
  <c r="H734" i="21"/>
  <c r="G734" i="21"/>
  <c r="H1269" i="21"/>
  <c r="G1269" i="21"/>
  <c r="H1847" i="21"/>
  <c r="G1847" i="21"/>
  <c r="H1266" i="21"/>
  <c r="G1266" i="21"/>
  <c r="H927" i="21"/>
  <c r="G927" i="21"/>
  <c r="H911" i="21"/>
  <c r="G911" i="21"/>
  <c r="H3538" i="21"/>
  <c r="G3538" i="21"/>
  <c r="H3584" i="21"/>
  <c r="G3584" i="21"/>
  <c r="H4090" i="21"/>
  <c r="G4090" i="21"/>
  <c r="H3788" i="21"/>
  <c r="G3788" i="21"/>
  <c r="H3987" i="21"/>
  <c r="G3987" i="21"/>
  <c r="H3292" i="21"/>
  <c r="G3292" i="21"/>
  <c r="H3457" i="21"/>
  <c r="G3457" i="21"/>
  <c r="H2926" i="21"/>
  <c r="G2926" i="21"/>
  <c r="H3825" i="21"/>
  <c r="G3825" i="21"/>
  <c r="H3225" i="21"/>
  <c r="G3225" i="21"/>
  <c r="H3293" i="21"/>
  <c r="G3293" i="21"/>
  <c r="H3212" i="21"/>
  <c r="G3212" i="21"/>
  <c r="H2748" i="21"/>
  <c r="G2748" i="21"/>
  <c r="H2719" i="21"/>
  <c r="G2719" i="21"/>
  <c r="H2614" i="21"/>
  <c r="G2614" i="21"/>
  <c r="H3394" i="21"/>
  <c r="G3394" i="21"/>
  <c r="H3130" i="21"/>
  <c r="G3130" i="21"/>
  <c r="H4016" i="21"/>
  <c r="G4016" i="21"/>
  <c r="H3795" i="21"/>
  <c r="G3795" i="21"/>
  <c r="H3229" i="21"/>
  <c r="G3229" i="21"/>
  <c r="H3383" i="21"/>
  <c r="G3383" i="21"/>
  <c r="H121" i="21"/>
  <c r="G121" i="21"/>
  <c r="H43" i="21"/>
  <c r="G43" i="21"/>
  <c r="H188" i="21"/>
  <c r="G188" i="21"/>
  <c r="H153" i="21"/>
  <c r="G153" i="21"/>
  <c r="H14" i="21"/>
  <c r="G14" i="21"/>
  <c r="H56" i="21"/>
  <c r="G56" i="21"/>
  <c r="H191" i="21"/>
  <c r="G191" i="21"/>
  <c r="H128" i="21"/>
  <c r="G128" i="21"/>
  <c r="H132" i="21"/>
  <c r="G132" i="21"/>
  <c r="H151" i="21"/>
  <c r="G151" i="21"/>
  <c r="H179" i="21"/>
  <c r="G179" i="21"/>
  <c r="H5" i="21"/>
  <c r="G5" i="21"/>
  <c r="H126" i="21"/>
  <c r="G126" i="21"/>
  <c r="H1949" i="21"/>
  <c r="G1949" i="21"/>
  <c r="H638" i="21"/>
  <c r="G638" i="21"/>
  <c r="H1986" i="21"/>
  <c r="G1986" i="21"/>
  <c r="H769" i="21"/>
  <c r="G769" i="21"/>
  <c r="H1720" i="21"/>
  <c r="G1720" i="21"/>
  <c r="H1782" i="21"/>
  <c r="G1782" i="21"/>
  <c r="H1938" i="21"/>
  <c r="G1938" i="21"/>
  <c r="H1244" i="21"/>
  <c r="G1244" i="21"/>
  <c r="H1476" i="21"/>
  <c r="G1476" i="21"/>
  <c r="H955" i="21"/>
  <c r="G955" i="21"/>
  <c r="H1574" i="21"/>
  <c r="G1574" i="21"/>
  <c r="H1650" i="21"/>
  <c r="G1650" i="21"/>
  <c r="H1948" i="21"/>
  <c r="G1948" i="21"/>
  <c r="H1984" i="21"/>
  <c r="G1984" i="21"/>
  <c r="H760" i="21"/>
  <c r="G760" i="21"/>
  <c r="H1766" i="21"/>
  <c r="G1766" i="21"/>
  <c r="H1808" i="21"/>
  <c r="G1808" i="21"/>
  <c r="H1475" i="21"/>
  <c r="G1475" i="21"/>
  <c r="H959" i="21"/>
  <c r="G959" i="21"/>
  <c r="H802" i="21"/>
  <c r="G802" i="21"/>
  <c r="H504" i="21"/>
  <c r="G504" i="21"/>
  <c r="H1665" i="21"/>
  <c r="G1665" i="21"/>
  <c r="H1778" i="21"/>
  <c r="G1778" i="21"/>
  <c r="H1257" i="21"/>
  <c r="G1257" i="21"/>
  <c r="H1354" i="21"/>
  <c r="G1354" i="21"/>
  <c r="H1620" i="21"/>
  <c r="G1620" i="21"/>
  <c r="H582" i="21"/>
  <c r="G582" i="21"/>
  <c r="H1655" i="21"/>
  <c r="G1655" i="21"/>
  <c r="H1105" i="21"/>
  <c r="G1105" i="21"/>
  <c r="H1233" i="21"/>
  <c r="G1233" i="21"/>
  <c r="H1360" i="21"/>
  <c r="G1360" i="21"/>
  <c r="H440" i="21"/>
  <c r="G440" i="21"/>
  <c r="H1729" i="21"/>
  <c r="G1729" i="21"/>
  <c r="H2075" i="21"/>
  <c r="G2075" i="21"/>
  <c r="H1391" i="21"/>
  <c r="G1391" i="21"/>
  <c r="H1155" i="21"/>
  <c r="G1155" i="21"/>
  <c r="H1828" i="21"/>
  <c r="G1828" i="21"/>
  <c r="H1322" i="21"/>
  <c r="G1322" i="21"/>
  <c r="H948" i="21"/>
  <c r="G948" i="21"/>
  <c r="H1188" i="21"/>
  <c r="G1188" i="21"/>
  <c r="H489" i="21"/>
  <c r="G489" i="21"/>
  <c r="H1521" i="21"/>
  <c r="G1521" i="21"/>
  <c r="H3241" i="21"/>
  <c r="G3241" i="21"/>
  <c r="H3355" i="21"/>
  <c r="G3355" i="21"/>
  <c r="H133" i="21"/>
  <c r="G133" i="21"/>
  <c r="H32" i="21"/>
  <c r="G32" i="21"/>
  <c r="H177" i="21"/>
  <c r="G177" i="21"/>
  <c r="H160" i="21"/>
  <c r="G160" i="21"/>
  <c r="H84" i="21"/>
  <c r="G84" i="21"/>
  <c r="H24" i="21"/>
  <c r="G24" i="21"/>
  <c r="H123" i="21"/>
  <c r="G123" i="21"/>
  <c r="H107" i="21"/>
  <c r="G107" i="21"/>
  <c r="H63" i="21"/>
  <c r="G63" i="21"/>
  <c r="H145" i="21"/>
  <c r="G145" i="21"/>
  <c r="H147" i="21"/>
  <c r="G147" i="21"/>
  <c r="H82" i="21"/>
  <c r="G82" i="21"/>
  <c r="H150" i="21"/>
  <c r="G150" i="21"/>
  <c r="H1770" i="21"/>
  <c r="G1770" i="21"/>
  <c r="H1234" i="21"/>
  <c r="G1234" i="21"/>
  <c r="H2000" i="21"/>
  <c r="G2000" i="21"/>
  <c r="H422" i="21"/>
  <c r="G422" i="21"/>
  <c r="H1748" i="21"/>
  <c r="G1748" i="21"/>
  <c r="H1818" i="21"/>
  <c r="G1818" i="21"/>
  <c r="H1101" i="21"/>
  <c r="G1101" i="21"/>
  <c r="H1460" i="21"/>
  <c r="G1460" i="21"/>
  <c r="H977" i="21"/>
  <c r="G977" i="21"/>
  <c r="H1595" i="21"/>
  <c r="G1595" i="21"/>
  <c r="H511" i="21"/>
  <c r="G511" i="21"/>
  <c r="H1651" i="21"/>
  <c r="G1651" i="21"/>
  <c r="H1004" i="21"/>
  <c r="G1004" i="21"/>
  <c r="H1924" i="21"/>
  <c r="G1924" i="21"/>
  <c r="H614" i="21"/>
  <c r="G614" i="21"/>
  <c r="H105" i="21"/>
  <c r="G105" i="21"/>
  <c r="H98" i="21"/>
  <c r="G98" i="21"/>
  <c r="H97" i="21"/>
  <c r="G97" i="21"/>
  <c r="H90" i="21"/>
  <c r="G90" i="21"/>
  <c r="H103" i="21"/>
  <c r="G103" i="21"/>
  <c r="H1633" i="21"/>
  <c r="G1633" i="21"/>
  <c r="H1097" i="21"/>
  <c r="G1097" i="21"/>
  <c r="H1962" i="21"/>
  <c r="G1962" i="21"/>
  <c r="H651" i="21"/>
  <c r="G651" i="21"/>
  <c r="H970" i="21"/>
  <c r="G970" i="21"/>
  <c r="H1380" i="21"/>
  <c r="G1380" i="21"/>
  <c r="H1576" i="21"/>
  <c r="G1576" i="21"/>
  <c r="H515" i="21"/>
  <c r="G515" i="21"/>
  <c r="H587" i="21"/>
  <c r="G587" i="21"/>
  <c r="H693" i="21"/>
  <c r="G693" i="21"/>
  <c r="H1955" i="21"/>
  <c r="G1955" i="21"/>
  <c r="H644" i="21"/>
  <c r="G644" i="21"/>
  <c r="H1974" i="21"/>
  <c r="G1974" i="21"/>
  <c r="H1369" i="21"/>
  <c r="G1369" i="21"/>
  <c r="H776" i="21"/>
  <c r="G776" i="21"/>
  <c r="H1768" i="21"/>
  <c r="G1768" i="21"/>
  <c r="H2059" i="21"/>
  <c r="G2059" i="21"/>
  <c r="H1015" i="21"/>
  <c r="G1015" i="21"/>
  <c r="H1113" i="21"/>
  <c r="G1113" i="21"/>
  <c r="H1249" i="21"/>
  <c r="G1249" i="21"/>
  <c r="H649" i="21"/>
  <c r="G649" i="21"/>
  <c r="H1478" i="21"/>
  <c r="G1478" i="21"/>
  <c r="H1353" i="21"/>
  <c r="G1353" i="21"/>
  <c r="H405" i="21"/>
  <c r="G405" i="21"/>
  <c r="H751" i="21"/>
  <c r="G751" i="21"/>
  <c r="H500" i="21"/>
  <c r="G500" i="21"/>
  <c r="H579" i="21"/>
  <c r="G579" i="21"/>
  <c r="H1636" i="21"/>
  <c r="G1636" i="21"/>
  <c r="H1096" i="21"/>
  <c r="G1096" i="21"/>
  <c r="H1951" i="21"/>
  <c r="G1951" i="21"/>
  <c r="H1211" i="21"/>
  <c r="G1211" i="21"/>
  <c r="H1472" i="21"/>
  <c r="G1472" i="21"/>
  <c r="H987" i="21"/>
  <c r="G987" i="21"/>
  <c r="H2001" i="21"/>
  <c r="G2001" i="21"/>
  <c r="H430" i="21"/>
  <c r="G430" i="21"/>
  <c r="H770" i="21"/>
  <c r="G770" i="21"/>
  <c r="H759" i="21"/>
  <c r="G759" i="21"/>
  <c r="H543" i="21"/>
  <c r="G543" i="21"/>
  <c r="H183" i="21"/>
  <c r="G183" i="21"/>
  <c r="H134" i="21"/>
  <c r="G134" i="21"/>
  <c r="H87" i="21"/>
  <c r="G87" i="21"/>
  <c r="H21" i="21"/>
  <c r="G21" i="21"/>
  <c r="H140" i="21"/>
  <c r="G140" i="21"/>
  <c r="H49" i="21"/>
  <c r="G49" i="21"/>
  <c r="H74" i="21"/>
  <c r="G74" i="21"/>
  <c r="H8" i="21"/>
  <c r="G8" i="21"/>
  <c r="H187" i="21"/>
  <c r="G187" i="21"/>
  <c r="H157" i="21"/>
  <c r="G157" i="21"/>
  <c r="H73" i="21"/>
  <c r="G73" i="21"/>
  <c r="H69" i="21"/>
  <c r="G69" i="21"/>
  <c r="H36" i="21"/>
  <c r="G36" i="21"/>
  <c r="H162" i="21"/>
  <c r="G162" i="21"/>
  <c r="H88" i="21"/>
  <c r="G88" i="21"/>
  <c r="H22" i="21"/>
  <c r="G22" i="21"/>
  <c r="H149" i="21"/>
  <c r="G149" i="21"/>
  <c r="H101" i="21"/>
  <c r="G101" i="21"/>
  <c r="H51" i="21"/>
  <c r="G51" i="21"/>
  <c r="H155" i="21"/>
  <c r="G155" i="21"/>
  <c r="H34" i="21"/>
  <c r="G34" i="21"/>
  <c r="H175" i="21"/>
  <c r="G175" i="21"/>
  <c r="H70" i="21"/>
  <c r="G70" i="21"/>
  <c r="H40" i="21"/>
  <c r="G40" i="21"/>
  <c r="H131" i="21"/>
  <c r="G131" i="21"/>
  <c r="H112" i="21"/>
  <c r="G112" i="21"/>
  <c r="H23" i="21"/>
  <c r="G23" i="21"/>
  <c r="H159" i="21"/>
  <c r="G159" i="21"/>
  <c r="H89" i="21"/>
  <c r="G89" i="21"/>
  <c r="H143" i="21"/>
  <c r="G143" i="21"/>
  <c r="H6" i="21"/>
  <c r="G6" i="21"/>
  <c r="H1630" i="21"/>
  <c r="G1630" i="21"/>
  <c r="H1021" i="21"/>
  <c r="G1021" i="21"/>
  <c r="H1777" i="21"/>
  <c r="G1777" i="21"/>
  <c r="H1134" i="21"/>
  <c r="G1134" i="21"/>
  <c r="H1143" i="21"/>
  <c r="G1143" i="21"/>
  <c r="H1966" i="21"/>
  <c r="G1966" i="21"/>
  <c r="H1235" i="21"/>
  <c r="G1235" i="21"/>
  <c r="H1227" i="21"/>
  <c r="G1227" i="21"/>
  <c r="H622" i="21"/>
  <c r="G622" i="21"/>
  <c r="H1432" i="21"/>
  <c r="G1432" i="21"/>
  <c r="H1429" i="21"/>
  <c r="G1429" i="21"/>
  <c r="H986" i="21"/>
  <c r="G986" i="21"/>
  <c r="H1975" i="21"/>
  <c r="G1975" i="21"/>
  <c r="H1991" i="21"/>
  <c r="G1991" i="21"/>
  <c r="H1373" i="21"/>
  <c r="G1373" i="21"/>
  <c r="H432" i="21"/>
  <c r="G432" i="21"/>
  <c r="H435" i="21"/>
  <c r="G435" i="21"/>
  <c r="H771" i="21"/>
  <c r="G771" i="21"/>
  <c r="H1612" i="21"/>
  <c r="G1612" i="21"/>
  <c r="H1619" i="21"/>
  <c r="G1619" i="21"/>
  <c r="H522" i="21"/>
  <c r="G522" i="21"/>
  <c r="H557" i="21"/>
  <c r="G557" i="21"/>
  <c r="H561" i="21"/>
  <c r="G561" i="21"/>
  <c r="H1727" i="21"/>
  <c r="G1727" i="21"/>
  <c r="H736" i="21"/>
  <c r="G736" i="21"/>
  <c r="H692" i="21"/>
  <c r="G692" i="21"/>
  <c r="H1634" i="21"/>
  <c r="G1634" i="21"/>
  <c r="H1008" i="21"/>
  <c r="G1008" i="21"/>
  <c r="H1791" i="21"/>
  <c r="G1791" i="21"/>
  <c r="H1809" i="21"/>
  <c r="G1809" i="21"/>
  <c r="H1093" i="21"/>
  <c r="G1093" i="21"/>
  <c r="H1935" i="21"/>
  <c r="G1935" i="21"/>
  <c r="H1927" i="21"/>
  <c r="G1927" i="21"/>
  <c r="H1246" i="21"/>
  <c r="G1246" i="21"/>
  <c r="H633" i="21"/>
  <c r="G633" i="21"/>
  <c r="H599" i="21"/>
  <c r="G599" i="21"/>
  <c r="H1455" i="21"/>
  <c r="G1455" i="21"/>
  <c r="H975" i="21"/>
  <c r="G975" i="21"/>
  <c r="H2011" i="21"/>
  <c r="G2011" i="21"/>
  <c r="H2020" i="21"/>
  <c r="G2020" i="21"/>
  <c r="H1336" i="21"/>
  <c r="G1336" i="21"/>
  <c r="H418" i="21"/>
  <c r="G418" i="21"/>
  <c r="H433" i="21"/>
  <c r="G433" i="21"/>
  <c r="H756" i="21"/>
  <c r="G756" i="21"/>
  <c r="H775" i="21"/>
  <c r="G775" i="21"/>
  <c r="H1590" i="21"/>
  <c r="G1590" i="21"/>
  <c r="H502" i="21"/>
  <c r="G502" i="21"/>
  <c r="H507" i="21"/>
  <c r="G507" i="21"/>
  <c r="H568" i="21"/>
  <c r="G568" i="21"/>
  <c r="H1755" i="21"/>
  <c r="G1755" i="21"/>
  <c r="H720" i="21"/>
  <c r="G720" i="21"/>
  <c r="H747" i="21"/>
  <c r="G747" i="21"/>
  <c r="H1676" i="21"/>
  <c r="G1676" i="21"/>
  <c r="H1635" i="21"/>
  <c r="G1635" i="21"/>
  <c r="H1016" i="21"/>
  <c r="G1016" i="21"/>
  <c r="H1798" i="21"/>
  <c r="G1798" i="21"/>
  <c r="H1813" i="21"/>
  <c r="G1813" i="21"/>
  <c r="H1106" i="21"/>
  <c r="G1106" i="21"/>
  <c r="H1944" i="21"/>
  <c r="G1944" i="21"/>
  <c r="H1940" i="21"/>
  <c r="G1940" i="21"/>
  <c r="H1258" i="21"/>
  <c r="G1258" i="21"/>
  <c r="H645" i="21"/>
  <c r="G645" i="21"/>
  <c r="H619" i="21"/>
  <c r="G619" i="21"/>
  <c r="H1464" i="21"/>
  <c r="G1464" i="21"/>
  <c r="H981" i="21"/>
  <c r="G981" i="21"/>
  <c r="H2017" i="21"/>
  <c r="G2017" i="21"/>
  <c r="H1979" i="21"/>
  <c r="G1979" i="21"/>
  <c r="H1346" i="21"/>
  <c r="G1346" i="21"/>
  <c r="H424" i="21"/>
  <c r="G424" i="21"/>
  <c r="H441" i="21"/>
  <c r="G441" i="21"/>
  <c r="H763" i="21"/>
  <c r="G763" i="21"/>
  <c r="H797" i="21"/>
  <c r="G797" i="21"/>
  <c r="H1603" i="21"/>
  <c r="G1603" i="21"/>
  <c r="H509" i="21"/>
  <c r="G509" i="21"/>
  <c r="H525" i="21"/>
  <c r="G525" i="21"/>
  <c r="H586" i="21"/>
  <c r="G586" i="21"/>
  <c r="H1762" i="21"/>
  <c r="G1762" i="21"/>
  <c r="H726" i="21"/>
  <c r="G726" i="21"/>
  <c r="H699" i="21"/>
  <c r="G699" i="21"/>
  <c r="H1639" i="21"/>
  <c r="G1639" i="21"/>
  <c r="H1020" i="21"/>
  <c r="G1020" i="21"/>
  <c r="H1796" i="21"/>
  <c r="G1796" i="21"/>
  <c r="H1116" i="21"/>
  <c r="G1116" i="21"/>
  <c r="H85" i="21"/>
  <c r="G85" i="21"/>
  <c r="H7" i="21"/>
  <c r="G7" i="21"/>
  <c r="H81" i="21"/>
  <c r="G81" i="21"/>
  <c r="H61" i="21"/>
  <c r="G61" i="21"/>
  <c r="H86" i="21"/>
  <c r="G86" i="21"/>
  <c r="H20" i="21"/>
  <c r="G20" i="21"/>
  <c r="H95" i="21"/>
  <c r="G95" i="21"/>
  <c r="H80" i="21"/>
  <c r="G80" i="21"/>
  <c r="H54" i="21"/>
  <c r="G54" i="21"/>
  <c r="H148" i="21"/>
  <c r="G148" i="21"/>
  <c r="H144" i="21"/>
  <c r="G144" i="21"/>
  <c r="H48" i="21"/>
  <c r="G48" i="21"/>
  <c r="H68" i="21"/>
  <c r="G68" i="21"/>
  <c r="H33" i="21"/>
  <c r="G33" i="21"/>
  <c r="H1147" i="21"/>
  <c r="G1147" i="21"/>
  <c r="H600" i="21"/>
  <c r="G600" i="21"/>
  <c r="H984" i="21"/>
  <c r="G984" i="21"/>
  <c r="H784" i="21"/>
  <c r="G784" i="21"/>
  <c r="H1643" i="21"/>
  <c r="G1643" i="21"/>
  <c r="H1241" i="21"/>
  <c r="G1241" i="21"/>
  <c r="H1572" i="21"/>
  <c r="G1572" i="21"/>
  <c r="H564" i="21"/>
  <c r="G564" i="21"/>
  <c r="H713" i="21"/>
  <c r="G713" i="21"/>
  <c r="H1146" i="21"/>
  <c r="G1146" i="21"/>
  <c r="H1990" i="21"/>
  <c r="G1990" i="21"/>
  <c r="H786" i="21"/>
  <c r="G786" i="21"/>
  <c r="H1795" i="21"/>
  <c r="G1795" i="21"/>
  <c r="H1219" i="21"/>
  <c r="G1219" i="21"/>
  <c r="H1377" i="21"/>
  <c r="G1377" i="21"/>
  <c r="H780" i="21"/>
  <c r="G780" i="21"/>
  <c r="H2034" i="21"/>
  <c r="G2034" i="21"/>
  <c r="H1122" i="21"/>
  <c r="G1122" i="21"/>
  <c r="H1473" i="21"/>
  <c r="G1473" i="21"/>
  <c r="H1592" i="21"/>
  <c r="G1592" i="21"/>
  <c r="H1631" i="21"/>
  <c r="G1631" i="21"/>
  <c r="H1228" i="21"/>
  <c r="G1228" i="21"/>
  <c r="H616" i="21"/>
  <c r="G616" i="21"/>
  <c r="H1364" i="21"/>
  <c r="G1364" i="21"/>
  <c r="H419" i="21"/>
  <c r="G419" i="21"/>
  <c r="H581" i="21"/>
  <c r="G581" i="21"/>
  <c r="H729" i="21"/>
  <c r="G729" i="21"/>
  <c r="H1313" i="21"/>
  <c r="G1313" i="21"/>
  <c r="H810" i="21"/>
  <c r="G810" i="21"/>
  <c r="H1178" i="21"/>
  <c r="G1178" i="21"/>
  <c r="H1048" i="21"/>
  <c r="G1048" i="21"/>
  <c r="H1303" i="21"/>
  <c r="G1303" i="21"/>
  <c r="H1540" i="21"/>
  <c r="G1540" i="21"/>
  <c r="H1845" i="21"/>
  <c r="G1845" i="21"/>
  <c r="H3553" i="21"/>
  <c r="G3553" i="21"/>
  <c r="H3189" i="21"/>
  <c r="G3189" i="21"/>
  <c r="H3919" i="21"/>
  <c r="G3919" i="21"/>
  <c r="H3074" i="21"/>
  <c r="G3074" i="21"/>
  <c r="H2948" i="21"/>
  <c r="G2948" i="21"/>
  <c r="H3267" i="21"/>
  <c r="G3267" i="21"/>
  <c r="H3402" i="21"/>
  <c r="G3402" i="21"/>
  <c r="H3589" i="21"/>
  <c r="G3589" i="21"/>
  <c r="H2971" i="21"/>
  <c r="G2971" i="21"/>
  <c r="H2890" i="21"/>
  <c r="G2890" i="21"/>
  <c r="H3309" i="21"/>
  <c r="G3309" i="21"/>
  <c r="H3326" i="21"/>
  <c r="G3326" i="21"/>
  <c r="H3104" i="21"/>
  <c r="G3104" i="21"/>
  <c r="H2935" i="21"/>
  <c r="G2935" i="21"/>
  <c r="H3910" i="21"/>
  <c r="G3910" i="21"/>
  <c r="H3227" i="21"/>
  <c r="G3227" i="21"/>
  <c r="H3427" i="21"/>
  <c r="G3427" i="21"/>
  <c r="H3037" i="21"/>
  <c r="G3037" i="21"/>
  <c r="H2653" i="21"/>
  <c r="G2653" i="21"/>
  <c r="H3856" i="21"/>
  <c r="G3856" i="21"/>
  <c r="H3274" i="21"/>
  <c r="G3274" i="21"/>
  <c r="H1383" i="21"/>
  <c r="G1383" i="21"/>
  <c r="H765" i="21"/>
  <c r="G765" i="21"/>
  <c r="H505" i="21"/>
  <c r="G505" i="21"/>
  <c r="H565" i="21"/>
  <c r="G565" i="21"/>
  <c r="H694" i="21"/>
  <c r="G694" i="21"/>
  <c r="H1000" i="21"/>
  <c r="G1000" i="21"/>
  <c r="H1136" i="21"/>
  <c r="G1136" i="21"/>
  <c r="H1459" i="21"/>
  <c r="G1459" i="21"/>
  <c r="H1621" i="21"/>
  <c r="G1621" i="21"/>
  <c r="H517" i="21"/>
  <c r="G517" i="21"/>
  <c r="H1773" i="21"/>
  <c r="G1773" i="21"/>
  <c r="H1218" i="21"/>
  <c r="G1218" i="21"/>
  <c r="H612" i="21"/>
  <c r="G612" i="21"/>
  <c r="H1340" i="21"/>
  <c r="G1340" i="21"/>
  <c r="H1739" i="21"/>
  <c r="G1739" i="21"/>
  <c r="H731" i="21"/>
  <c r="G731" i="21"/>
  <c r="H1011" i="21"/>
  <c r="G1011" i="21"/>
  <c r="H1095" i="21"/>
  <c r="G1095" i="21"/>
  <c r="H1457" i="21"/>
  <c r="G1457" i="21"/>
  <c r="H962" i="21"/>
  <c r="G962" i="21"/>
  <c r="H800" i="21"/>
  <c r="G800" i="21"/>
  <c r="H546" i="21"/>
  <c r="G546" i="21"/>
  <c r="H1769" i="21"/>
  <c r="G1769" i="21"/>
  <c r="H1209" i="21"/>
  <c r="G1209" i="21"/>
  <c r="H1477" i="21"/>
  <c r="G1477" i="21"/>
  <c r="H1601" i="21"/>
  <c r="G1601" i="21"/>
  <c r="H588" i="21"/>
  <c r="G588" i="21"/>
  <c r="H2038" i="21"/>
  <c r="G2038" i="21"/>
  <c r="H829" i="21"/>
  <c r="G829" i="21"/>
  <c r="H921" i="21"/>
  <c r="G921" i="21"/>
  <c r="H1913" i="21"/>
  <c r="G1913" i="21"/>
  <c r="H2067" i="21"/>
  <c r="G2067" i="21"/>
  <c r="H1418" i="21"/>
  <c r="G1418" i="21"/>
  <c r="H1893" i="21"/>
  <c r="G1893" i="21"/>
  <c r="H1072" i="21"/>
  <c r="G1072" i="21"/>
  <c r="H230" i="21"/>
  <c r="G230" i="21"/>
  <c r="H260" i="21"/>
  <c r="G260" i="21"/>
  <c r="H3260" i="21"/>
  <c r="G3260" i="21"/>
  <c r="H3117" i="21"/>
  <c r="G3117" i="21"/>
  <c r="H62" i="21"/>
  <c r="G62" i="21"/>
  <c r="H141" i="21"/>
  <c r="G141" i="21"/>
  <c r="H113" i="21"/>
  <c r="G113" i="21"/>
  <c r="H52" i="21"/>
  <c r="G52" i="21"/>
  <c r="H67" i="21"/>
  <c r="G67" i="21"/>
  <c r="H186" i="21"/>
  <c r="G186" i="21"/>
  <c r="H79" i="21"/>
  <c r="G79" i="21"/>
  <c r="H184" i="21"/>
  <c r="G184" i="21"/>
  <c r="H91" i="21"/>
  <c r="G91" i="21"/>
  <c r="H10" i="21"/>
  <c r="G10" i="21"/>
  <c r="H130" i="21"/>
  <c r="G130" i="21"/>
  <c r="H998" i="21"/>
  <c r="G998" i="21"/>
  <c r="H1954" i="21"/>
  <c r="G1954" i="21"/>
  <c r="H2005" i="21"/>
  <c r="G2005" i="21"/>
  <c r="H412" i="21"/>
  <c r="G412" i="21"/>
  <c r="H752" i="21"/>
  <c r="G752" i="21"/>
  <c r="H519" i="21"/>
  <c r="G519" i="21"/>
  <c r="H714" i="21"/>
  <c r="G714" i="21"/>
  <c r="H996" i="21"/>
  <c r="G996" i="21"/>
  <c r="H1963" i="21"/>
  <c r="G1963" i="21"/>
  <c r="H1442" i="21"/>
  <c r="G1442" i="21"/>
  <c r="H1361" i="21"/>
  <c r="G1361" i="21"/>
  <c r="H790" i="21"/>
  <c r="G790" i="21"/>
  <c r="H1725" i="21"/>
  <c r="G1725" i="21"/>
  <c r="H717" i="21"/>
  <c r="G717" i="21"/>
  <c r="H1794" i="21"/>
  <c r="G1794" i="21"/>
  <c r="H1210" i="21"/>
  <c r="G1210" i="21"/>
  <c r="H635" i="21"/>
  <c r="G635" i="21"/>
  <c r="H169" i="21"/>
  <c r="G169" i="21"/>
  <c r="H45" i="21"/>
  <c r="G45" i="21"/>
  <c r="H117" i="21"/>
  <c r="G117" i="21"/>
  <c r="H93" i="21"/>
  <c r="G93" i="21"/>
  <c r="H41" i="21"/>
  <c r="G41" i="21"/>
  <c r="H185" i="21"/>
  <c r="G185" i="21"/>
  <c r="H178" i="21"/>
  <c r="G178" i="21"/>
  <c r="H72" i="21"/>
  <c r="G72" i="21"/>
  <c r="H180" i="21"/>
  <c r="G180" i="21"/>
  <c r="H154" i="21"/>
  <c r="G154" i="21"/>
  <c r="H76" i="21"/>
  <c r="G76" i="21"/>
  <c r="H46" i="21"/>
  <c r="G46" i="21"/>
  <c r="H127" i="21"/>
  <c r="G127" i="21"/>
  <c r="H118" i="21"/>
  <c r="G118" i="21"/>
  <c r="H166" i="21"/>
  <c r="G166" i="21"/>
  <c r="H30" i="21"/>
  <c r="G30" i="21"/>
  <c r="H1009" i="21"/>
  <c r="G1009" i="21"/>
  <c r="H1921" i="21"/>
  <c r="G1921" i="21"/>
  <c r="H1440" i="21"/>
  <c r="G1440" i="21"/>
  <c r="H2002" i="21"/>
  <c r="G2002" i="21"/>
  <c r="H434" i="21"/>
  <c r="G434" i="21"/>
  <c r="H792" i="21"/>
  <c r="G792" i="21"/>
  <c r="H1757" i="21"/>
  <c r="G1757" i="21"/>
  <c r="H705" i="21"/>
  <c r="G705" i="21"/>
  <c r="H1786" i="21"/>
  <c r="G1786" i="21"/>
  <c r="H1933" i="21"/>
  <c r="G1933" i="21"/>
  <c r="H1454" i="21"/>
  <c r="G1454" i="21"/>
  <c r="H1998" i="21"/>
  <c r="G1998" i="21"/>
  <c r="H1585" i="21"/>
  <c r="G1585" i="21"/>
  <c r="H551" i="21"/>
  <c r="G551" i="21"/>
  <c r="H567" i="21"/>
  <c r="G567" i="21"/>
  <c r="H1659" i="21"/>
  <c r="G1659" i="21"/>
  <c r="H1823" i="21"/>
  <c r="G1823" i="21"/>
  <c r="H1953" i="21"/>
  <c r="G1953" i="21"/>
  <c r="H1462" i="21"/>
  <c r="G1462" i="21"/>
  <c r="H2008" i="21"/>
  <c r="G2008" i="21"/>
  <c r="H1597" i="21"/>
  <c r="G1597" i="21"/>
  <c r="H1718" i="21"/>
  <c r="G1718" i="21"/>
  <c r="H711" i="21"/>
  <c r="G711" i="21"/>
  <c r="H1026" i="21"/>
  <c r="G1026" i="21"/>
  <c r="H37" i="21"/>
  <c r="G37" i="21"/>
  <c r="H170" i="21"/>
  <c r="G170" i="21"/>
  <c r="H182" i="21"/>
  <c r="G182" i="21"/>
  <c r="H136" i="21"/>
  <c r="G136" i="21"/>
  <c r="H176" i="21"/>
  <c r="G176" i="21"/>
  <c r="H38" i="21"/>
  <c r="G38" i="21"/>
  <c r="H110" i="21"/>
  <c r="G110" i="21"/>
  <c r="H44" i="21"/>
  <c r="G44" i="21"/>
  <c r="H25" i="21"/>
  <c r="G25" i="21"/>
  <c r="H135" i="21"/>
  <c r="G135" i="21"/>
  <c r="H109" i="21"/>
  <c r="G109" i="21"/>
  <c r="H190" i="21"/>
  <c r="G190" i="21"/>
  <c r="H31" i="21"/>
  <c r="G31" i="21"/>
  <c r="H163" i="21"/>
  <c r="G163" i="21"/>
  <c r="H124" i="21"/>
  <c r="G124" i="21"/>
  <c r="H58" i="21"/>
  <c r="G58" i="21"/>
  <c r="H156" i="21"/>
  <c r="G156" i="21"/>
  <c r="H102" i="21"/>
  <c r="G102" i="21"/>
  <c r="H28" i="21"/>
  <c r="G28" i="21"/>
  <c r="H64" i="21"/>
  <c r="G64" i="21"/>
  <c r="H11" i="21"/>
  <c r="G11" i="21"/>
  <c r="H158" i="21"/>
  <c r="G158" i="21"/>
  <c r="H106" i="21"/>
  <c r="G106" i="21"/>
  <c r="H17" i="21"/>
  <c r="G17" i="21"/>
  <c r="H167" i="21"/>
  <c r="G167" i="21"/>
  <c r="H83" i="21"/>
  <c r="G83" i="21"/>
  <c r="H59" i="21"/>
  <c r="G59" i="21"/>
  <c r="H168" i="21"/>
  <c r="G168" i="21"/>
  <c r="H125" i="21"/>
  <c r="G125" i="21"/>
  <c r="H138" i="21"/>
  <c r="G138" i="21"/>
  <c r="H27" i="21"/>
  <c r="G27" i="21"/>
  <c r="H1023" i="21"/>
  <c r="G1023" i="21"/>
  <c r="H1775" i="21"/>
  <c r="G1775" i="21"/>
  <c r="H1803" i="21"/>
  <c r="G1803" i="21"/>
  <c r="H1111" i="21"/>
  <c r="G1111" i="21"/>
  <c r="H1127" i="21"/>
  <c r="G1127" i="21"/>
  <c r="H1926" i="21"/>
  <c r="G1926" i="21"/>
  <c r="H1217" i="21"/>
  <c r="G1217" i="21"/>
  <c r="H1232" i="21"/>
  <c r="G1232" i="21"/>
  <c r="H597" i="21"/>
  <c r="G597" i="21"/>
  <c r="H1469" i="21"/>
  <c r="G1469" i="21"/>
  <c r="H1485" i="21"/>
  <c r="G1485" i="21"/>
  <c r="H980" i="21"/>
  <c r="G980" i="21"/>
  <c r="H2019" i="21"/>
  <c r="G2019" i="21"/>
  <c r="H1366" i="21"/>
  <c r="G1366" i="21"/>
  <c r="H1375" i="21"/>
  <c r="G1375" i="21"/>
  <c r="H421" i="21"/>
  <c r="G421" i="21"/>
  <c r="H755" i="21"/>
  <c r="G755" i="21"/>
  <c r="H758" i="21"/>
  <c r="G758" i="21"/>
  <c r="H1608" i="21"/>
  <c r="G1608" i="21"/>
  <c r="H1611" i="21"/>
  <c r="G1611" i="21"/>
  <c r="H498" i="21"/>
  <c r="G498" i="21"/>
  <c r="H558" i="21"/>
  <c r="G558" i="21"/>
  <c r="H1734" i="21"/>
  <c r="G1734" i="21"/>
  <c r="H1742" i="21"/>
  <c r="G1742" i="21"/>
  <c r="H745" i="21"/>
  <c r="G745" i="21"/>
  <c r="H1644" i="21"/>
  <c r="G1644" i="21"/>
  <c r="H1632" i="21"/>
  <c r="G1632" i="21"/>
  <c r="H1019" i="21"/>
  <c r="G1019" i="21"/>
  <c r="H1772" i="21"/>
  <c r="G1772" i="21"/>
  <c r="H1104" i="21"/>
  <c r="G1104" i="21"/>
  <c r="H1094" i="21"/>
  <c r="G1094" i="21"/>
  <c r="H1929" i="21"/>
  <c r="G1929" i="21"/>
  <c r="H1212" i="21"/>
  <c r="G1212" i="21"/>
  <c r="H1213" i="21"/>
  <c r="G1213" i="21"/>
  <c r="H610" i="21"/>
  <c r="G610" i="21"/>
  <c r="H642" i="21"/>
  <c r="G642" i="21"/>
  <c r="H1448" i="21"/>
  <c r="G1448" i="21"/>
  <c r="H976" i="21"/>
  <c r="G976" i="21"/>
  <c r="H1989" i="21"/>
  <c r="G1989" i="21"/>
  <c r="H2022" i="21"/>
  <c r="G2022" i="21"/>
  <c r="H1389" i="21"/>
  <c r="G1389" i="21"/>
  <c r="H402" i="21"/>
  <c r="G402" i="21"/>
  <c r="H387" i="21"/>
  <c r="G387" i="21"/>
  <c r="H799" i="21"/>
  <c r="G799" i="21"/>
  <c r="H1582" i="21"/>
  <c r="G1582" i="21"/>
  <c r="H1604" i="21"/>
  <c r="G1604" i="21"/>
  <c r="H527" i="21"/>
  <c r="G527" i="21"/>
  <c r="H548" i="21"/>
  <c r="G548" i="21"/>
  <c r="H574" i="21"/>
  <c r="G574" i="21"/>
  <c r="H1767" i="21"/>
  <c r="G1767" i="21"/>
  <c r="H700" i="21"/>
  <c r="G700" i="21"/>
  <c r="H727" i="21"/>
  <c r="G727" i="21"/>
  <c r="H1675" i="21"/>
  <c r="G1675" i="21"/>
  <c r="H1638" i="21"/>
  <c r="G1638" i="21"/>
  <c r="H991" i="21"/>
  <c r="G991" i="21"/>
  <c r="H1785" i="21"/>
  <c r="G1785" i="21"/>
  <c r="H1110" i="21"/>
  <c r="G1110" i="21"/>
  <c r="H1107" i="21"/>
  <c r="G1107" i="21"/>
  <c r="H1937" i="21"/>
  <c r="G1937" i="21"/>
  <c r="H1208" i="21"/>
  <c r="G1208" i="21"/>
  <c r="H1226" i="21"/>
  <c r="G1226" i="21"/>
  <c r="H596" i="21"/>
  <c r="G596" i="21"/>
  <c r="H606" i="21"/>
  <c r="G606" i="21"/>
  <c r="H1456" i="21"/>
  <c r="G1456" i="21"/>
  <c r="H982" i="21"/>
  <c r="G982" i="21"/>
  <c r="H1996" i="21"/>
  <c r="G1996" i="21"/>
  <c r="H2009" i="21"/>
  <c r="G2009" i="21"/>
  <c r="H1338" i="21"/>
  <c r="G1338" i="21"/>
  <c r="H408" i="21"/>
  <c r="G408" i="21"/>
  <c r="H413" i="21"/>
  <c r="G413" i="21"/>
  <c r="H806" i="21"/>
  <c r="G806" i="21"/>
  <c r="H1588" i="21"/>
  <c r="G1588" i="21"/>
  <c r="H1617" i="21"/>
  <c r="G1617" i="21"/>
  <c r="H545" i="21"/>
  <c r="G545" i="21"/>
  <c r="H513" i="21"/>
  <c r="G513" i="21"/>
  <c r="H556" i="21"/>
  <c r="G556" i="21"/>
  <c r="H1723" i="21"/>
  <c r="G1723" i="21"/>
  <c r="H707" i="21"/>
  <c r="G707" i="21"/>
  <c r="H706" i="21"/>
  <c r="G706" i="21"/>
  <c r="H1005" i="21"/>
  <c r="G1005" i="21"/>
  <c r="H1013" i="21"/>
  <c r="G1013" i="21"/>
  <c r="H1814" i="21"/>
  <c r="G1814" i="21"/>
  <c r="H1092" i="21"/>
  <c r="G1092" i="21"/>
  <c r="H1100" i="21"/>
  <c r="G1100" i="21"/>
  <c r="H1947" i="21"/>
  <c r="G1947" i="21"/>
  <c r="H1253" i="21"/>
  <c r="G1253" i="21"/>
  <c r="H1220" i="21"/>
  <c r="G1220" i="21"/>
  <c r="H640" i="21"/>
  <c r="G640" i="21"/>
  <c r="H2427" i="21"/>
  <c r="G2427" i="21"/>
  <c r="H2283" i="21"/>
  <c r="G2283" i="21"/>
  <c r="H2473" i="21"/>
  <c r="G2473" i="21"/>
  <c r="H2335" i="21"/>
  <c r="G2335" i="21"/>
  <c r="H2124" i="21"/>
  <c r="G2124" i="21"/>
  <c r="H2356" i="21"/>
  <c r="G2356" i="21"/>
  <c r="H2223" i="21"/>
  <c r="G2223" i="21"/>
  <c r="H2551" i="21"/>
  <c r="G2551" i="21"/>
  <c r="H2325" i="21"/>
  <c r="G2325" i="21"/>
  <c r="H2120" i="21"/>
  <c r="G2120" i="21"/>
  <c r="H2401" i="21"/>
  <c r="G2401" i="21"/>
  <c r="H2188" i="21"/>
  <c r="G2188" i="21"/>
  <c r="H2501" i="21"/>
  <c r="G2501" i="21"/>
  <c r="H2286" i="21"/>
  <c r="G2286" i="21"/>
  <c r="H3766" i="21"/>
  <c r="G3766" i="21"/>
  <c r="H3028" i="21"/>
  <c r="G3028" i="21"/>
  <c r="H2903" i="21"/>
  <c r="G2903" i="21"/>
  <c r="H2674" i="21"/>
  <c r="G2674" i="21"/>
  <c r="H3893" i="21"/>
  <c r="G3893" i="21"/>
  <c r="H3653" i="21"/>
  <c r="G3653" i="21"/>
  <c r="H2944" i="21"/>
  <c r="G2944" i="21"/>
  <c r="H2722" i="21"/>
  <c r="G2722" i="21"/>
  <c r="H4062" i="21"/>
  <c r="G4062" i="21"/>
  <c r="H3864" i="21"/>
  <c r="G3864" i="21"/>
  <c r="H3630" i="21"/>
  <c r="G3630" i="21"/>
  <c r="H2931" i="21"/>
  <c r="G2931" i="21"/>
  <c r="H2705" i="21"/>
  <c r="G2705" i="21"/>
  <c r="H2478" i="21"/>
  <c r="G2478" i="21"/>
  <c r="H2340" i="21"/>
  <c r="G2340" i="21"/>
  <c r="H2135" i="21"/>
  <c r="G2135" i="21"/>
  <c r="H2386" i="21"/>
  <c r="G2386" i="21"/>
  <c r="H2172" i="21"/>
  <c r="G2172" i="21"/>
  <c r="H2528" i="21"/>
  <c r="G2528" i="21"/>
  <c r="H2255" i="21"/>
  <c r="G2255" i="21"/>
  <c r="H2644" i="21"/>
  <c r="G2644" i="21"/>
  <c r="H2382" i="21"/>
  <c r="G2382" i="21"/>
  <c r="H2162" i="21"/>
  <c r="G2162" i="21"/>
  <c r="H2449" i="21"/>
  <c r="G2449" i="21"/>
  <c r="H2207" i="21"/>
  <c r="G2207" i="21"/>
  <c r="H2536" i="21"/>
  <c r="G2536" i="21"/>
  <c r="H2308" i="21"/>
  <c r="G2308" i="21"/>
  <c r="H2189" i="21"/>
  <c r="G2189" i="21"/>
  <c r="H3682" i="21"/>
  <c r="G3682" i="21"/>
  <c r="H2937" i="21"/>
  <c r="G2937" i="21"/>
  <c r="H2715" i="21"/>
  <c r="G2715" i="21"/>
  <c r="H3937" i="21"/>
  <c r="G3937" i="21"/>
  <c r="H3707" i="21"/>
  <c r="G3707" i="21"/>
  <c r="H3018" i="21"/>
  <c r="G3018" i="21"/>
  <c r="H2820" i="21"/>
  <c r="G2820" i="21"/>
  <c r="H4083" i="21"/>
  <c r="G4083" i="21"/>
  <c r="H3918" i="21"/>
  <c r="G3918" i="21"/>
  <c r="H3672" i="21"/>
  <c r="G3672" i="21"/>
  <c r="H3007" i="21"/>
  <c r="G3007" i="21"/>
  <c r="H2809" i="21"/>
  <c r="G2809" i="21"/>
  <c r="H2590" i="21"/>
  <c r="G2590" i="21"/>
  <c r="H2391" i="21"/>
  <c r="G2391" i="21"/>
  <c r="H2177" i="21"/>
  <c r="G2177" i="21"/>
  <c r="H2440" i="21"/>
  <c r="G2440" i="21"/>
  <c r="H2197" i="21"/>
  <c r="G2197" i="21"/>
  <c r="H2556" i="21"/>
  <c r="G2556" i="21"/>
  <c r="H2318" i="21"/>
  <c r="G2318" i="21"/>
  <c r="H2095" i="21"/>
  <c r="G2095" i="21"/>
  <c r="H2430" i="21"/>
  <c r="G2430" i="21"/>
  <c r="H2288" i="21"/>
  <c r="G2288" i="21"/>
  <c r="H2494" i="21"/>
  <c r="G2494" i="21"/>
  <c r="H2239" i="21"/>
  <c r="G2239" i="21"/>
  <c r="H2616" i="21"/>
  <c r="G2616" i="21"/>
  <c r="H2468" i="21"/>
  <c r="G2468" i="21"/>
  <c r="H2214" i="21"/>
  <c r="G2214" i="21"/>
  <c r="H3652" i="21"/>
  <c r="G3652" i="21"/>
  <c r="H2998" i="21"/>
  <c r="G2998" i="21"/>
  <c r="H2776" i="21"/>
  <c r="G2776" i="21"/>
  <c r="H3994" i="21"/>
  <c r="G3994" i="21"/>
  <c r="H3785" i="21"/>
  <c r="G3785" i="21"/>
  <c r="H3077" i="21"/>
  <c r="G3077" i="21"/>
  <c r="H2790" i="21"/>
  <c r="G2790" i="21"/>
  <c r="H2582" i="21"/>
  <c r="G2582" i="21"/>
  <c r="H3888" i="21"/>
  <c r="G3888" i="21"/>
  <c r="H3642" i="21"/>
  <c r="G3642" i="21"/>
  <c r="H3066" i="21"/>
  <c r="G3066" i="21"/>
  <c r="H2857" i="21"/>
  <c r="G2857" i="21"/>
  <c r="H2635" i="21"/>
  <c r="G2635" i="21"/>
  <c r="H2360" i="21"/>
  <c r="G2360" i="21"/>
  <c r="H2146" i="21"/>
  <c r="G2146" i="21"/>
  <c r="H2527" i="21"/>
  <c r="G2527" i="21"/>
  <c r="H2266" i="21"/>
  <c r="G2266" i="21"/>
  <c r="H2604" i="21"/>
  <c r="G2604" i="21"/>
  <c r="H2411" i="21"/>
  <c r="G2411" i="21"/>
  <c r="H2179" i="21"/>
  <c r="G2179" i="21"/>
  <c r="H2511" i="21"/>
  <c r="G2511" i="21"/>
  <c r="H2256" i="21"/>
  <c r="G2256" i="21"/>
  <c r="H2558" i="21"/>
  <c r="G2558" i="21"/>
  <c r="H2332" i="21"/>
  <c r="G2332" i="21"/>
  <c r="H2133" i="21"/>
  <c r="G2133" i="21"/>
  <c r="H2438" i="21"/>
  <c r="G2438" i="21"/>
  <c r="H2282" i="21"/>
  <c r="G2282" i="21"/>
  <c r="H3942" i="21"/>
  <c r="G3942" i="21"/>
  <c r="H3706" i="21"/>
  <c r="G3706" i="21"/>
  <c r="H3082" i="21"/>
  <c r="G3082" i="21"/>
  <c r="H2863" i="21"/>
  <c r="G2863" i="21"/>
  <c r="H4025" i="21"/>
  <c r="G4025" i="21"/>
  <c r="H3833" i="21"/>
  <c r="G3833" i="21"/>
  <c r="H3617" i="21"/>
  <c r="G3617" i="21"/>
  <c r="H2898" i="21"/>
  <c r="G2898" i="21"/>
  <c r="H2675" i="21"/>
  <c r="G2675" i="21"/>
  <c r="H3932" i="21"/>
  <c r="G3932" i="21"/>
  <c r="H3696" i="21"/>
  <c r="G3696" i="21"/>
  <c r="H3109" i="21"/>
  <c r="G3109" i="21"/>
  <c r="H2887" i="21"/>
  <c r="G2887" i="21"/>
  <c r="H2650" i="21"/>
  <c r="G2650" i="21"/>
  <c r="H2414" i="21"/>
  <c r="G2414" i="21"/>
  <c r="H2271" i="21"/>
  <c r="G2271" i="21"/>
  <c r="H2561" i="21"/>
  <c r="G2561" i="21"/>
  <c r="H2323" i="21"/>
  <c r="G2323" i="21"/>
  <c r="H2112" i="21"/>
  <c r="G2112" i="21"/>
  <c r="H2465" i="21"/>
  <c r="G2465" i="21"/>
  <c r="H2211" i="21"/>
  <c r="G2211" i="21"/>
  <c r="H2539" i="21"/>
  <c r="G2539" i="21"/>
  <c r="H2313" i="21"/>
  <c r="G2313" i="21"/>
  <c r="H2108" i="21"/>
  <c r="G2108" i="21"/>
  <c r="H2389" i="21"/>
  <c r="G2389" i="21"/>
  <c r="H2175" i="21"/>
  <c r="G2175" i="21"/>
  <c r="H2489" i="21"/>
  <c r="G2489" i="21"/>
  <c r="H2345" i="21"/>
  <c r="G2345" i="21"/>
  <c r="H2128" i="21"/>
  <c r="G2128" i="21"/>
  <c r="H2891" i="21"/>
  <c r="G2891" i="21"/>
  <c r="H2661" i="21"/>
  <c r="G2661" i="21"/>
  <c r="H3881" i="21"/>
  <c r="G3881" i="21"/>
  <c r="H3641" i="21"/>
  <c r="G3641" i="21"/>
  <c r="H2930" i="21"/>
  <c r="G2930" i="21"/>
  <c r="H2710" i="21"/>
  <c r="G2710" i="21"/>
  <c r="H4050" i="21"/>
  <c r="G4050" i="21"/>
  <c r="H3852" i="21"/>
  <c r="G3852" i="21"/>
  <c r="H3618" i="21"/>
  <c r="G3618" i="21"/>
  <c r="H2919" i="21"/>
  <c r="G2919" i="21"/>
  <c r="H2700" i="21"/>
  <c r="G2700" i="21"/>
  <c r="H2566" i="21"/>
  <c r="G2566" i="21"/>
  <c r="H2328" i="21"/>
  <c r="G2328" i="21"/>
  <c r="H2123" i="21"/>
  <c r="G2123" i="21"/>
  <c r="H2374" i="21"/>
  <c r="G2374" i="21"/>
  <c r="H2160" i="21"/>
  <c r="G2160" i="21"/>
  <c r="H2516" i="21"/>
  <c r="G2516" i="21"/>
  <c r="H2243" i="21"/>
  <c r="G2243" i="21"/>
  <c r="H2632" i="21"/>
  <c r="G2632" i="21"/>
  <c r="H2370" i="21"/>
  <c r="G2370" i="21"/>
  <c r="H2150" i="21"/>
  <c r="G2150" i="21"/>
  <c r="H2437" i="21"/>
  <c r="G2437" i="21"/>
  <c r="H2194" i="21"/>
  <c r="G2194" i="21"/>
  <c r="H2595" i="21"/>
  <c r="G2595" i="21"/>
  <c r="H2402" i="21"/>
  <c r="G2402" i="21"/>
  <c r="H2176" i="21"/>
  <c r="G2176" i="21"/>
  <c r="H4076" i="21"/>
  <c r="G4076" i="21"/>
  <c r="H277" i="21"/>
  <c r="G277" i="21"/>
  <c r="H311" i="21"/>
  <c r="G311" i="21"/>
  <c r="H346" i="21"/>
  <c r="G346" i="21"/>
  <c r="H356" i="21"/>
  <c r="G356" i="21"/>
  <c r="H267" i="21"/>
  <c r="G267" i="21"/>
  <c r="H342" i="21"/>
  <c r="G342" i="21"/>
  <c r="H2027" i="21"/>
  <c r="G2027" i="21"/>
  <c r="H2074" i="21"/>
  <c r="G2074" i="21"/>
  <c r="H1332" i="21"/>
  <c r="G1332" i="21"/>
  <c r="H1285" i="21"/>
  <c r="G1285" i="21"/>
  <c r="H856" i="21"/>
  <c r="G856" i="21"/>
  <c r="H854" i="21"/>
  <c r="G854" i="21"/>
  <c r="H1399" i="21"/>
  <c r="G1399" i="21"/>
  <c r="H931" i="21"/>
  <c r="G931" i="21"/>
  <c r="H1701" i="21"/>
  <c r="G1701" i="21"/>
  <c r="H1544" i="21"/>
  <c r="G1544" i="21"/>
  <c r="H880" i="21"/>
  <c r="G880" i="21"/>
  <c r="H1190" i="21"/>
  <c r="G1190" i="21"/>
  <c r="H1200" i="21"/>
  <c r="G1200" i="21"/>
  <c r="H442" i="21"/>
  <c r="G442" i="21"/>
  <c r="H1866" i="21"/>
  <c r="G1866" i="21"/>
  <c r="H1912" i="21"/>
  <c r="G1912" i="21"/>
  <c r="H1029" i="21"/>
  <c r="G1029" i="21"/>
  <c r="H1862" i="21"/>
  <c r="G1862" i="21"/>
  <c r="H1069" i="21"/>
  <c r="G1069" i="21"/>
  <c r="H661" i="21"/>
  <c r="G661" i="21"/>
  <c r="H1531" i="21"/>
  <c r="G1531" i="21"/>
  <c r="H273" i="21"/>
  <c r="G273" i="21"/>
  <c r="H1320" i="21"/>
  <c r="G1320" i="21"/>
  <c r="H1284" i="21"/>
  <c r="G1284" i="21"/>
  <c r="H820" i="21"/>
  <c r="G820" i="21"/>
  <c r="H847" i="21"/>
  <c r="G847" i="21"/>
  <c r="H1424" i="21"/>
  <c r="G1424" i="21"/>
  <c r="H945" i="21"/>
  <c r="G945" i="21"/>
  <c r="H1710" i="21"/>
  <c r="G1710" i="21"/>
  <c r="H1562" i="21"/>
  <c r="G1562" i="21"/>
  <c r="H887" i="21"/>
  <c r="G887" i="21"/>
  <c r="H1160" i="21"/>
  <c r="G1160" i="21"/>
  <c r="H1199" i="21"/>
  <c r="G1199" i="21"/>
  <c r="H475" i="21"/>
  <c r="G475" i="21"/>
  <c r="H443" i="21"/>
  <c r="G443" i="21"/>
  <c r="H1886" i="21"/>
  <c r="G1886" i="21"/>
  <c r="H1059" i="21"/>
  <c r="G1059" i="21"/>
  <c r="H1861" i="21"/>
  <c r="G1861" i="21"/>
  <c r="H1086" i="21"/>
  <c r="G1086" i="21"/>
  <c r="H668" i="21"/>
  <c r="G668" i="21"/>
  <c r="H1517" i="21"/>
  <c r="G1517" i="21"/>
  <c r="H206" i="21"/>
  <c r="G206" i="21"/>
  <c r="H237" i="21"/>
  <c r="G237" i="21"/>
  <c r="H290" i="21"/>
  <c r="G290" i="21"/>
  <c r="H294" i="21"/>
  <c r="G294" i="21"/>
  <c r="H371" i="21"/>
  <c r="G371" i="21"/>
  <c r="H293" i="21"/>
  <c r="G293" i="21"/>
  <c r="H374" i="21"/>
  <c r="G374" i="21"/>
  <c r="H357" i="21"/>
  <c r="G357" i="21"/>
  <c r="H2080" i="21"/>
  <c r="G2080" i="21"/>
  <c r="H1330" i="21"/>
  <c r="G1330" i="21"/>
  <c r="H1293" i="21"/>
  <c r="G1293" i="21"/>
  <c r="H827" i="21"/>
  <c r="G827" i="21"/>
  <c r="H826" i="21"/>
  <c r="G826" i="21"/>
  <c r="H1397" i="21"/>
  <c r="G1397" i="21"/>
  <c r="H920" i="21"/>
  <c r="G920" i="21"/>
  <c r="H1686" i="21"/>
  <c r="G1686" i="21"/>
  <c r="H1541" i="21"/>
  <c r="G1541" i="21"/>
  <c r="H895" i="21"/>
  <c r="G895" i="21"/>
  <c r="H1166" i="21"/>
  <c r="G1166" i="21"/>
  <c r="H1152" i="21"/>
  <c r="G1152" i="21"/>
  <c r="H481" i="21"/>
  <c r="G481" i="21"/>
  <c r="H455" i="21"/>
  <c r="G455" i="21"/>
  <c r="H1898" i="21"/>
  <c r="G1898" i="21"/>
  <c r="H1028" i="21"/>
  <c r="G1028" i="21"/>
  <c r="H1831" i="21"/>
  <c r="G1831" i="21"/>
  <c r="H1068" i="21"/>
  <c r="G1068" i="21"/>
  <c r="H674" i="21"/>
  <c r="G674" i="21"/>
  <c r="H1528" i="21"/>
  <c r="G1528" i="21"/>
  <c r="H229" i="21"/>
  <c r="G229" i="21"/>
  <c r="H210" i="21"/>
  <c r="G210" i="21"/>
  <c r="H233" i="21"/>
  <c r="G233" i="21"/>
  <c r="H321" i="21"/>
  <c r="G321" i="21"/>
  <c r="H377" i="21"/>
  <c r="G377" i="21"/>
  <c r="H270" i="21"/>
  <c r="G270" i="21"/>
  <c r="H1323" i="21"/>
  <c r="G1323" i="21"/>
  <c r="H1288" i="21"/>
  <c r="G1288" i="21"/>
  <c r="H846" i="21"/>
  <c r="G846" i="21"/>
  <c r="H862" i="21"/>
  <c r="G862" i="21"/>
  <c r="H1421" i="21"/>
  <c r="G1421" i="21"/>
  <c r="H954" i="21"/>
  <c r="G954" i="21"/>
  <c r="H1697" i="21"/>
  <c r="G1697" i="21"/>
  <c r="H1550" i="21"/>
  <c r="G1550" i="21"/>
  <c r="H908" i="21"/>
  <c r="G908" i="21"/>
  <c r="H910" i="21"/>
  <c r="G910" i="21"/>
  <c r="H1151" i="21"/>
  <c r="G1151" i="21"/>
  <c r="H447" i="21"/>
  <c r="G447" i="21"/>
  <c r="H486" i="21"/>
  <c r="G486" i="21"/>
  <c r="H1906" i="21"/>
  <c r="G1906" i="21"/>
  <c r="H1033" i="21"/>
  <c r="G1033" i="21"/>
  <c r="H1830" i="21"/>
  <c r="G1830" i="21"/>
  <c r="H1084" i="21"/>
  <c r="G1084" i="21"/>
  <c r="H667" i="21"/>
  <c r="G667" i="21"/>
  <c r="H1527" i="21"/>
  <c r="G1527" i="21"/>
  <c r="H199" i="21"/>
  <c r="G199" i="21"/>
  <c r="H248" i="21"/>
  <c r="G248" i="21"/>
  <c r="H3316" i="21"/>
  <c r="G3316" i="21"/>
  <c r="H3168" i="21"/>
  <c r="G3168" i="21"/>
  <c r="H3471" i="21"/>
  <c r="G3471" i="21"/>
  <c r="H3196" i="21"/>
  <c r="G3196" i="21"/>
  <c r="H3387" i="21"/>
  <c r="G3387" i="21"/>
  <c r="H3221" i="21"/>
  <c r="G3221" i="21"/>
  <c r="H3449" i="21"/>
  <c r="G3449" i="21"/>
  <c r="H3244" i="21"/>
  <c r="G3244" i="21"/>
  <c r="H3484" i="21"/>
  <c r="G3484" i="21"/>
  <c r="H3362" i="21"/>
  <c r="G3362" i="21"/>
  <c r="H3124" i="21"/>
  <c r="G3124" i="21"/>
  <c r="H3421" i="21"/>
  <c r="G3421" i="21"/>
  <c r="H3155" i="21"/>
  <c r="G3155" i="21"/>
  <c r="H3933" i="21"/>
  <c r="G3933" i="21"/>
  <c r="H3691" i="21"/>
  <c r="G3691" i="21"/>
  <c r="H3031" i="21"/>
  <c r="G3031" i="21"/>
  <c r="H2906" i="21"/>
  <c r="G2906" i="21"/>
  <c r="H2677" i="21"/>
  <c r="G2677" i="21"/>
  <c r="H3804" i="21"/>
  <c r="G3804" i="21"/>
  <c r="H3674" i="21"/>
  <c r="G3674" i="21"/>
  <c r="H2870" i="21"/>
  <c r="G2870" i="21"/>
  <c r="H2646" i="21"/>
  <c r="G2646" i="21"/>
  <c r="H4010" i="21"/>
  <c r="G4010" i="21"/>
  <c r="H3789" i="21"/>
  <c r="G3789" i="21"/>
  <c r="H3075" i="21"/>
  <c r="G3075" i="21"/>
  <c r="H2794" i="21"/>
  <c r="G2794" i="21"/>
  <c r="H2643" i="21"/>
  <c r="G2643" i="21"/>
  <c r="H3850" i="21"/>
  <c r="G3850" i="21"/>
  <c r="H3358" i="21"/>
  <c r="G3358" i="21"/>
  <c r="H3102" i="21"/>
  <c r="G3102" i="21"/>
  <c r="H3405" i="21"/>
  <c r="G3405" i="21"/>
  <c r="H3145" i="21"/>
  <c r="G3145" i="21"/>
  <c r="H3430" i="21"/>
  <c r="G3430" i="21"/>
  <c r="H3170" i="21"/>
  <c r="G3170" i="21"/>
  <c r="H3382" i="21"/>
  <c r="G3382" i="21"/>
  <c r="H3222" i="21"/>
  <c r="G3222" i="21"/>
  <c r="H3530" i="21"/>
  <c r="G3530" i="21"/>
  <c r="H3294" i="21"/>
  <c r="G3294" i="21"/>
  <c r="H3557" i="21"/>
  <c r="G3557" i="21"/>
  <c r="H3345" i="21"/>
  <c r="G3345" i="21"/>
  <c r="H3089" i="21"/>
  <c r="G3089" i="21"/>
  <c r="H3865" i="21"/>
  <c r="G3865" i="21"/>
  <c r="H3733" i="21"/>
  <c r="G3733" i="21"/>
  <c r="H3073" i="21"/>
  <c r="G3073" i="21"/>
  <c r="H2858" i="21"/>
  <c r="G2858" i="21"/>
  <c r="H4052" i="21"/>
  <c r="G4052" i="21"/>
  <c r="H3848" i="21"/>
  <c r="G3848" i="21"/>
  <c r="H3129" i="21"/>
  <c r="G3129" i="21"/>
  <c r="H2913" i="21"/>
  <c r="G2913" i="21"/>
  <c r="H2690" i="21"/>
  <c r="G2690" i="21"/>
  <c r="H3959" i="21"/>
  <c r="G3959" i="21"/>
  <c r="H3717" i="21"/>
  <c r="G3717" i="21"/>
  <c r="H2972" i="21"/>
  <c r="G2972" i="21"/>
  <c r="H2763" i="21"/>
  <c r="G2763" i="21"/>
  <c r="H4024" i="21"/>
  <c r="G4024" i="21"/>
  <c r="H3664" i="21"/>
  <c r="G3664" i="21"/>
  <c r="H3373" i="21"/>
  <c r="G3373" i="21"/>
  <c r="H3201" i="21"/>
  <c r="G3201" i="21"/>
  <c r="H3521" i="21"/>
  <c r="G3521" i="21"/>
  <c r="H3285" i="21"/>
  <c r="G3285" i="21"/>
  <c r="H3436" i="21"/>
  <c r="G3436" i="21"/>
  <c r="H3310" i="21"/>
  <c r="G3310" i="21"/>
  <c r="H3499" i="21"/>
  <c r="G3499" i="21"/>
  <c r="H3269" i="21"/>
  <c r="G3269" i="21"/>
  <c r="H3585" i="21"/>
  <c r="G3585" i="21"/>
  <c r="H3420" i="21"/>
  <c r="G3420" i="21"/>
  <c r="H3172" i="21"/>
  <c r="G3172" i="21"/>
  <c r="H3475" i="21"/>
  <c r="G3475" i="21"/>
  <c r="H3252" i="21"/>
  <c r="G3252" i="21"/>
  <c r="H4063" i="21"/>
  <c r="G4063" i="21"/>
  <c r="H3859" i="21"/>
  <c r="G3859" i="21"/>
  <c r="H3607" i="21"/>
  <c r="G3607" i="21"/>
  <c r="H2946" i="21"/>
  <c r="G2946" i="21"/>
  <c r="H2724" i="21"/>
  <c r="G2724" i="21"/>
  <c r="H3866" i="21"/>
  <c r="G3866" i="21"/>
  <c r="H3734" i="21"/>
  <c r="G3734" i="21"/>
  <c r="H2990" i="21"/>
  <c r="G2990" i="21"/>
  <c r="H2694" i="21"/>
  <c r="G2694" i="21"/>
  <c r="H4047" i="21"/>
  <c r="G4047" i="21"/>
  <c r="H3843" i="21"/>
  <c r="G3843" i="21"/>
  <c r="H3621" i="21"/>
  <c r="G3621" i="21"/>
  <c r="H2908" i="21"/>
  <c r="G2908" i="21"/>
  <c r="H2673" i="21"/>
  <c r="G2673" i="21"/>
  <c r="H3874" i="21"/>
  <c r="G3874" i="21"/>
  <c r="H3476" i="21"/>
  <c r="G3476" i="21"/>
  <c r="H3416" i="21"/>
  <c r="G3416" i="21"/>
  <c r="H3150" i="21"/>
  <c r="G3150" i="21"/>
  <c r="H3453" i="21"/>
  <c r="G3453" i="21"/>
  <c r="H3242" i="21"/>
  <c r="G3242" i="21"/>
  <c r="H3478" i="21"/>
  <c r="G3478" i="21"/>
  <c r="H3203" i="21"/>
  <c r="G3203" i="21"/>
  <c r="H3541" i="21"/>
  <c r="G3541" i="21"/>
  <c r="H3311" i="21"/>
  <c r="G3311" i="21"/>
  <c r="H3562" i="21"/>
  <c r="G3562" i="21"/>
  <c r="H3344" i="21"/>
  <c r="G3344" i="21"/>
  <c r="H3106" i="21"/>
  <c r="G3106" i="21"/>
  <c r="H3403" i="21"/>
  <c r="G3403" i="21"/>
  <c r="H3137" i="21"/>
  <c r="G3137" i="21"/>
  <c r="H4008" i="21"/>
  <c r="G4008" i="21"/>
  <c r="H3787" i="21"/>
  <c r="G3787" i="21"/>
  <c r="H3122" i="21"/>
  <c r="G3122" i="21"/>
  <c r="H2888" i="21"/>
  <c r="G2888" i="21"/>
  <c r="H2658" i="21"/>
  <c r="G2658" i="21"/>
  <c r="H3908" i="21"/>
  <c r="G3908" i="21"/>
  <c r="H3656" i="21"/>
  <c r="G3656" i="21"/>
  <c r="H2953" i="21"/>
  <c r="G2953" i="21"/>
  <c r="H2737" i="21"/>
  <c r="G2737" i="21"/>
  <c r="H3992" i="21"/>
  <c r="G3992" i="21"/>
  <c r="H3771" i="21"/>
  <c r="G3771" i="21"/>
  <c r="H3057" i="21"/>
  <c r="G3057" i="21"/>
  <c r="H2854" i="21"/>
  <c r="G2854" i="21"/>
  <c r="H2625" i="21"/>
  <c r="G2625" i="21"/>
  <c r="H3820" i="21"/>
  <c r="G3820" i="21"/>
  <c r="H3880" i="21"/>
  <c r="G3880" i="21"/>
  <c r="H3634" i="21"/>
  <c r="G3634" i="21"/>
  <c r="H2979" i="21"/>
  <c r="G2979" i="21"/>
  <c r="H2758" i="21"/>
  <c r="G2758" i="21"/>
  <c r="H3976" i="21"/>
  <c r="G3976" i="21"/>
  <c r="H3767" i="21"/>
  <c r="G3767" i="21"/>
  <c r="H3059" i="21"/>
  <c r="G3059" i="21"/>
  <c r="H2850" i="21"/>
  <c r="G2850" i="21"/>
  <c r="H2639" i="21"/>
  <c r="G2639" i="21"/>
  <c r="H3870" i="21"/>
  <c r="G3870" i="21"/>
  <c r="H3744" i="21"/>
  <c r="G3744" i="21"/>
  <c r="H3048" i="21"/>
  <c r="G3048" i="21"/>
  <c r="H2839" i="21"/>
  <c r="G2839" i="21"/>
  <c r="H2617" i="21"/>
  <c r="G2617" i="21"/>
  <c r="H2463" i="21"/>
  <c r="G2463" i="21"/>
  <c r="H2221" i="21"/>
  <c r="G2221" i="21"/>
  <c r="H2509" i="21"/>
  <c r="G2509" i="21"/>
  <c r="H2248" i="21"/>
  <c r="G2248" i="21"/>
  <c r="H2586" i="21"/>
  <c r="G2586" i="21"/>
  <c r="H2393" i="21"/>
  <c r="G2393" i="21"/>
  <c r="H2161" i="21"/>
  <c r="G2161" i="21"/>
  <c r="H2493" i="21"/>
  <c r="G2493" i="21"/>
  <c r="H2237" i="21"/>
  <c r="G2237" i="21"/>
  <c r="H2540" i="21"/>
  <c r="G2540" i="21"/>
  <c r="H2314" i="21"/>
  <c r="G2314" i="21"/>
  <c r="H2115" i="21"/>
  <c r="G2115" i="21"/>
  <c r="H2419" i="21"/>
  <c r="G2419" i="21"/>
  <c r="H2264" i="21"/>
  <c r="G2264" i="21"/>
  <c r="H3802" i="21"/>
  <c r="G3802" i="21"/>
  <c r="H3064" i="21"/>
  <c r="G3064" i="21"/>
  <c r="H2843" i="21"/>
  <c r="G2843" i="21"/>
  <c r="H2620" i="21"/>
  <c r="G2620" i="21"/>
  <c r="H3815" i="21"/>
  <c r="G3815" i="21"/>
  <c r="H3689" i="21"/>
  <c r="G3689" i="21"/>
  <c r="H2880" i="21"/>
  <c r="G2880" i="21"/>
  <c r="H2656" i="21"/>
  <c r="G2656" i="21"/>
  <c r="H4001" i="21"/>
  <c r="G4001" i="21"/>
  <c r="H3786" i="21"/>
  <c r="G3786" i="21"/>
  <c r="H3091" i="21"/>
  <c r="G3091" i="21"/>
  <c r="H2868" i="21"/>
  <c r="G2868" i="21"/>
  <c r="H2741" i="21"/>
  <c r="G2741" i="21"/>
  <c r="H2514" i="21"/>
  <c r="G2514" i="21"/>
  <c r="H2253" i="21"/>
  <c r="G2253" i="21"/>
  <c r="H2543" i="21"/>
  <c r="G2543" i="21"/>
  <c r="H2304" i="21"/>
  <c r="G2304" i="21"/>
  <c r="H2094" i="21"/>
  <c r="G2094" i="21"/>
  <c r="H2447" i="21"/>
  <c r="G2447" i="21"/>
  <c r="H2200" i="21"/>
  <c r="G2200" i="21"/>
  <c r="H2599" i="21"/>
  <c r="G2599" i="21"/>
  <c r="H2293" i="21"/>
  <c r="G2293" i="21"/>
  <c r="H2090" i="21"/>
  <c r="G2090" i="21"/>
  <c r="H2371" i="21"/>
  <c r="G2371" i="21"/>
  <c r="H2157" i="21"/>
  <c r="G2157" i="21"/>
  <c r="H2565" i="21"/>
  <c r="G2565" i="21"/>
  <c r="H2327" i="21"/>
  <c r="G2327" i="21"/>
  <c r="H2110" i="21"/>
  <c r="G2110" i="21"/>
  <c r="H3616" i="21"/>
  <c r="G3616" i="21"/>
  <c r="H2872" i="21"/>
  <c r="G2872" i="21"/>
  <c r="H2751" i="21"/>
  <c r="G2751" i="21"/>
  <c r="H3973" i="21"/>
  <c r="G3973" i="21"/>
  <c r="H3743" i="21"/>
  <c r="G3743" i="21"/>
  <c r="H2993" i="21"/>
  <c r="G2993" i="21"/>
  <c r="H2783" i="21"/>
  <c r="G2783" i="21"/>
  <c r="H4032" i="21"/>
  <c r="G4032" i="21"/>
  <c r="H3834" i="21"/>
  <c r="G3834" i="21"/>
  <c r="H3600" i="21"/>
  <c r="G3600" i="21"/>
  <c r="H2981" i="21"/>
  <c r="G2981" i="21"/>
  <c r="H2772" i="21"/>
  <c r="G2772" i="21"/>
  <c r="H2548" i="21"/>
  <c r="G2548" i="21"/>
  <c r="H2310" i="21"/>
  <c r="G2310" i="21"/>
  <c r="H2105" i="21"/>
  <c r="G2105" i="21"/>
  <c r="H2355" i="21"/>
  <c r="G2355" i="21"/>
  <c r="H2141" i="21"/>
  <c r="G2141" i="21"/>
  <c r="H2498" i="21"/>
  <c r="G2498" i="21"/>
  <c r="H2287" i="21"/>
  <c r="G2287" i="21"/>
  <c r="H2131" i="21"/>
  <c r="G2131" i="21"/>
  <c r="H2466" i="21"/>
  <c r="G2466" i="21"/>
  <c r="H2224" i="21"/>
  <c r="G2224" i="21"/>
  <c r="H2418" i="21"/>
  <c r="G2418" i="21"/>
  <c r="H2275" i="21"/>
  <c r="G2275" i="21"/>
  <c r="H2577" i="21"/>
  <c r="G2577" i="21"/>
  <c r="H2384" i="21"/>
  <c r="G2384" i="21"/>
  <c r="H2158" i="21"/>
  <c r="G2158" i="21"/>
  <c r="H3688" i="21"/>
  <c r="G3688" i="21"/>
  <c r="H2943" i="21"/>
  <c r="G2943" i="21"/>
  <c r="H2721" i="21"/>
  <c r="G2721" i="21"/>
  <c r="H3943" i="21"/>
  <c r="G3943" i="21"/>
  <c r="H3713" i="21"/>
  <c r="G3713" i="21"/>
  <c r="H3024" i="21"/>
  <c r="G3024" i="21"/>
  <c r="H2753" i="21"/>
  <c r="G2753" i="21"/>
  <c r="H4089" i="21"/>
  <c r="G4089" i="21"/>
  <c r="H3811" i="21"/>
  <c r="G3811" i="21"/>
  <c r="H3678" i="21"/>
  <c r="G3678" i="21"/>
  <c r="H3013" i="21"/>
  <c r="G3013" i="21"/>
  <c r="H2815" i="21"/>
  <c r="G2815" i="21"/>
  <c r="H2596" i="21"/>
  <c r="G2596" i="21"/>
  <c r="H2397" i="21"/>
  <c r="G2397" i="21"/>
  <c r="H2183" i="21"/>
  <c r="G2183" i="21"/>
  <c r="H2446" i="21"/>
  <c r="G2446" i="21"/>
  <c r="H2204" i="21"/>
  <c r="G2204" i="21"/>
  <c r="H2562" i="21"/>
  <c r="G2562" i="21"/>
  <c r="H2324" i="21"/>
  <c r="G2324" i="21"/>
  <c r="H2101" i="21"/>
  <c r="G2101" i="21"/>
  <c r="H2436" i="21"/>
  <c r="G2436" i="21"/>
  <c r="H2193" i="21"/>
  <c r="G2193" i="21"/>
  <c r="H2500" i="21"/>
  <c r="G2500" i="21"/>
  <c r="H2245" i="21"/>
  <c r="G2245" i="21"/>
  <c r="H2622" i="21"/>
  <c r="G2622" i="21"/>
  <c r="H2361" i="21"/>
  <c r="G2361" i="21"/>
  <c r="H2220" i="21"/>
  <c r="G2220" i="21"/>
  <c r="H3868" i="21"/>
  <c r="G3868" i="21"/>
  <c r="H3742" i="21"/>
  <c r="G3742" i="21"/>
  <c r="H2967" i="21"/>
  <c r="G2967" i="21"/>
  <c r="H2819" i="21"/>
  <c r="G2819" i="21"/>
  <c r="H4061" i="21"/>
  <c r="G4061" i="21"/>
  <c r="H3755" i="21"/>
  <c r="G3755" i="21"/>
  <c r="H3047" i="21"/>
  <c r="G3047" i="21"/>
  <c r="H2838" i="21"/>
  <c r="G2838" i="21"/>
  <c r="H2627" i="21"/>
  <c r="G2627" i="21"/>
  <c r="H3968" i="21"/>
  <c r="G3968" i="21"/>
  <c r="H3732" i="21"/>
  <c r="G3732" i="21"/>
  <c r="H3036" i="21"/>
  <c r="G3036" i="21"/>
  <c r="H2827" i="21"/>
  <c r="G2827" i="21"/>
  <c r="H2689" i="21"/>
  <c r="G2689" i="21"/>
  <c r="H2451" i="21"/>
  <c r="G2451" i="21"/>
  <c r="H2209" i="21"/>
  <c r="G2209" i="21"/>
  <c r="H2497" i="21"/>
  <c r="G2497" i="21"/>
  <c r="H2235" i="21"/>
  <c r="G2235" i="21"/>
  <c r="H2573" i="21"/>
  <c r="G2573" i="21"/>
  <c r="H2381" i="21"/>
  <c r="G2381" i="21"/>
  <c r="H2149" i="21"/>
  <c r="G2149" i="21"/>
  <c r="H2481" i="21"/>
  <c r="G2481" i="21"/>
  <c r="H2349" i="21"/>
  <c r="G2349" i="21"/>
  <c r="H2606" i="21"/>
  <c r="G2606" i="21"/>
  <c r="H2301" i="21"/>
  <c r="G2301" i="21"/>
  <c r="H2103" i="21"/>
  <c r="G2103" i="21"/>
  <c r="H2525" i="21"/>
  <c r="G2525" i="21"/>
  <c r="H2252" i="21"/>
  <c r="G2252" i="21"/>
  <c r="H3052" i="21"/>
  <c r="G3052" i="21"/>
  <c r="H2831" i="21"/>
  <c r="G2831" i="21"/>
  <c r="H2607" i="21"/>
  <c r="G2607" i="21"/>
  <c r="H3917" i="21"/>
  <c r="G3917" i="21"/>
  <c r="H3677" i="21"/>
  <c r="G3677" i="21"/>
  <c r="H2867" i="21"/>
  <c r="G2867" i="21"/>
  <c r="H2746" i="21"/>
  <c r="G2746" i="21"/>
  <c r="H3989" i="21"/>
  <c r="G3989" i="21"/>
  <c r="H3774" i="21"/>
  <c r="G3774" i="21"/>
  <c r="H3187" i="21"/>
  <c r="G3187" i="21"/>
  <c r="H2957" i="21"/>
  <c r="G2957" i="21"/>
  <c r="H2729" i="21"/>
  <c r="G2729" i="21"/>
  <c r="H2502" i="21"/>
  <c r="G2502" i="21"/>
  <c r="H2241" i="21"/>
  <c r="G2241" i="21"/>
  <c r="H2530" i="21"/>
  <c r="G2530" i="21"/>
  <c r="H2410" i="21"/>
  <c r="G2410" i="21"/>
  <c r="H2081" i="21"/>
  <c r="G2081" i="21"/>
  <c r="H2435" i="21"/>
  <c r="G2435" i="21"/>
  <c r="H2279" i="21"/>
  <c r="G2279" i="21"/>
  <c r="H2587" i="21"/>
  <c r="G2587" i="21"/>
  <c r="H2406" i="21"/>
  <c r="G2406" i="21"/>
  <c r="H2186" i="21"/>
  <c r="G2186" i="21"/>
  <c r="H2358" i="21"/>
  <c r="G2358" i="21"/>
  <c r="H2144" i="21"/>
  <c r="G2144" i="21"/>
  <c r="H2553" i="21"/>
  <c r="G2553" i="21"/>
  <c r="H2315" i="21"/>
  <c r="G2315" i="21"/>
  <c r="H2098" i="21"/>
  <c r="G2098" i="21"/>
  <c r="H4091" i="21"/>
  <c r="G4091" i="21"/>
  <c r="H278" i="21"/>
  <c r="G278" i="21"/>
  <c r="H313" i="21"/>
  <c r="G313" i="21"/>
  <c r="H382" i="21"/>
  <c r="G382" i="21"/>
  <c r="H1503" i="21"/>
  <c r="G1503" i="21"/>
  <c r="H283" i="21"/>
  <c r="G283" i="21"/>
  <c r="H362" i="21"/>
  <c r="G362" i="21"/>
  <c r="H2028" i="21"/>
  <c r="G2028" i="21"/>
  <c r="H2062" i="21"/>
  <c r="G2062" i="21"/>
  <c r="H1298" i="21"/>
  <c r="G1298" i="21"/>
  <c r="H1296" i="21"/>
  <c r="G1296" i="21"/>
  <c r="H843" i="21"/>
  <c r="G843" i="21"/>
  <c r="H1404" i="21"/>
  <c r="G1404" i="21"/>
  <c r="H922" i="21"/>
  <c r="G922" i="21"/>
  <c r="H924" i="21"/>
  <c r="G924" i="21"/>
  <c r="H1693" i="21"/>
  <c r="G1693" i="21"/>
  <c r="H1569" i="21"/>
  <c r="G1569" i="21"/>
  <c r="H871" i="21"/>
  <c r="G871" i="21"/>
  <c r="H1167" i="21"/>
  <c r="G1167" i="21"/>
  <c r="H1182" i="21"/>
  <c r="G1182" i="21"/>
  <c r="H459" i="21"/>
  <c r="G459" i="21"/>
  <c r="H1903" i="21"/>
  <c r="G1903" i="21"/>
  <c r="H1883" i="21"/>
  <c r="G1883" i="21"/>
  <c r="H1050" i="21"/>
  <c r="G1050" i="21"/>
  <c r="H1855" i="21"/>
  <c r="G1855" i="21"/>
  <c r="H1082" i="21"/>
  <c r="G1082" i="21"/>
  <c r="H682" i="21"/>
  <c r="G682" i="21"/>
  <c r="H1525" i="21"/>
  <c r="G1525" i="21"/>
  <c r="H281" i="21"/>
  <c r="G281" i="21"/>
  <c r="H1305" i="21"/>
  <c r="G1305" i="21"/>
  <c r="H1294" i="21"/>
  <c r="G1294" i="21"/>
  <c r="H814" i="21"/>
  <c r="G814" i="21"/>
  <c r="H811" i="21"/>
  <c r="G811" i="21"/>
  <c r="H1425" i="21"/>
  <c r="G1425" i="21"/>
  <c r="H939" i="21"/>
  <c r="G939" i="21"/>
  <c r="H1678" i="21"/>
  <c r="G1678" i="21"/>
  <c r="H1553" i="21"/>
  <c r="G1553" i="21"/>
  <c r="H888" i="21"/>
  <c r="G888" i="21"/>
  <c r="H1196" i="21"/>
  <c r="G1196" i="21"/>
  <c r="H1153" i="21"/>
  <c r="G1153" i="21"/>
  <c r="H454" i="21"/>
  <c r="G454" i="21"/>
  <c r="H1873" i="21"/>
  <c r="G1873" i="21"/>
  <c r="H1864" i="21"/>
  <c r="G1864" i="21"/>
  <c r="H1038" i="21"/>
  <c r="G1038" i="21"/>
  <c r="H1835" i="21"/>
  <c r="G1835" i="21"/>
  <c r="H1080" i="21"/>
  <c r="G1080" i="21"/>
  <c r="H656" i="21"/>
  <c r="G656" i="21"/>
  <c r="H1495" i="21"/>
  <c r="G1495" i="21"/>
  <c r="H225" i="21"/>
  <c r="G225" i="21"/>
  <c r="H232" i="21"/>
  <c r="G232" i="21"/>
  <c r="H279" i="21"/>
  <c r="G279" i="21"/>
  <c r="H276" i="21"/>
  <c r="G276" i="21"/>
  <c r="H348" i="21"/>
  <c r="G348" i="21"/>
  <c r="H307" i="21"/>
  <c r="G307" i="21"/>
  <c r="H302" i="21"/>
  <c r="G302" i="21"/>
  <c r="H347" i="21"/>
  <c r="G347" i="21"/>
  <c r="H2057" i="21"/>
  <c r="G2057" i="21"/>
  <c r="H1306" i="21"/>
  <c r="G1306" i="21"/>
  <c r="H1260" i="21"/>
  <c r="G1260" i="21"/>
  <c r="H813" i="21"/>
  <c r="G813" i="21"/>
  <c r="H833" i="21"/>
  <c r="G833" i="21"/>
  <c r="H1400" i="21"/>
  <c r="G1400" i="21"/>
  <c r="H932" i="21"/>
  <c r="G932" i="21"/>
  <c r="H1689" i="21"/>
  <c r="G1689" i="21"/>
  <c r="H1565" i="21"/>
  <c r="G1565" i="21"/>
  <c r="H898" i="21"/>
  <c r="G898" i="21"/>
  <c r="H1203" i="21"/>
  <c r="G1203" i="21"/>
  <c r="H1165" i="21"/>
  <c r="G1165" i="21"/>
  <c r="H464" i="21"/>
  <c r="G464" i="21"/>
  <c r="H1879" i="21"/>
  <c r="G1879" i="21"/>
  <c r="H1880" i="21"/>
  <c r="G1880" i="21"/>
  <c r="H1049" i="21"/>
  <c r="G1049" i="21"/>
  <c r="H1844" i="21"/>
  <c r="G1844" i="21"/>
  <c r="H1088" i="21"/>
  <c r="G1088" i="21"/>
  <c r="H676" i="21"/>
  <c r="G676" i="21"/>
  <c r="H1500" i="21"/>
  <c r="G1500" i="21"/>
  <c r="H212" i="21"/>
  <c r="G212" i="21"/>
  <c r="H222" i="21"/>
  <c r="G222" i="21"/>
  <c r="H246" i="21"/>
  <c r="G246" i="21"/>
  <c r="H304" i="21"/>
  <c r="G304" i="21"/>
  <c r="H331" i="21"/>
  <c r="G331" i="21"/>
  <c r="H334" i="21"/>
  <c r="G334" i="21"/>
  <c r="H1304" i="21"/>
  <c r="G1304" i="21"/>
  <c r="H1267" i="21"/>
  <c r="G1267" i="21"/>
  <c r="H835" i="21"/>
  <c r="G835" i="21"/>
  <c r="H848" i="21"/>
  <c r="G848" i="21"/>
  <c r="H1417" i="21"/>
  <c r="G1417" i="21"/>
  <c r="H930" i="21"/>
  <c r="G930" i="21"/>
  <c r="H1700" i="21"/>
  <c r="G1700" i="21"/>
  <c r="H1552" i="21"/>
  <c r="G1552" i="21"/>
  <c r="H904" i="21"/>
  <c r="G904" i="21"/>
  <c r="H1172" i="21"/>
  <c r="G1172" i="21"/>
  <c r="H1164" i="21"/>
  <c r="G1164" i="21"/>
  <c r="H487" i="21"/>
  <c r="G487" i="21"/>
  <c r="H471" i="21"/>
  <c r="G471" i="21"/>
  <c r="H1907" i="21"/>
  <c r="G1907" i="21"/>
  <c r="H1037" i="21"/>
  <c r="G1037" i="21"/>
  <c r="H1839" i="21"/>
  <c r="G1839" i="21"/>
  <c r="H1079" i="21"/>
  <c r="G1079" i="21"/>
  <c r="H680" i="21"/>
  <c r="G680" i="21"/>
  <c r="H1498" i="21"/>
  <c r="G1498" i="21"/>
  <c r="H218" i="21"/>
  <c r="G218" i="21"/>
  <c r="H249" i="21"/>
  <c r="G249" i="21"/>
  <c r="H1874" i="21"/>
  <c r="G1874" i="21"/>
  <c r="H1887" i="21"/>
  <c r="G1887" i="21"/>
  <c r="H1051" i="21"/>
  <c r="G1051" i="21"/>
  <c r="H1832" i="21"/>
  <c r="G1832" i="21"/>
  <c r="H1075" i="21"/>
  <c r="G1075" i="21"/>
  <c r="H670" i="21"/>
  <c r="G670" i="21"/>
  <c r="H1504" i="21"/>
  <c r="G1504" i="21"/>
  <c r="H209" i="21"/>
  <c r="G209" i="21"/>
  <c r="H250" i="21"/>
  <c r="G250" i="21"/>
  <c r="H297" i="21"/>
  <c r="G297" i="21"/>
  <c r="H306" i="21"/>
  <c r="G306" i="21"/>
  <c r="H330" i="21"/>
  <c r="G330" i="21"/>
  <c r="H266" i="21"/>
  <c r="G266" i="21"/>
  <c r="H352" i="21"/>
  <c r="G352" i="21"/>
  <c r="H2044" i="21"/>
  <c r="G2044" i="21"/>
  <c r="H1333" i="21"/>
  <c r="G1333" i="21"/>
  <c r="H1287" i="21"/>
  <c r="G1287" i="21"/>
  <c r="H836" i="21"/>
  <c r="G836" i="21"/>
  <c r="H1398" i="21"/>
  <c r="G1398" i="21"/>
  <c r="H1409" i="21"/>
  <c r="G1409" i="21"/>
  <c r="H949" i="21"/>
  <c r="G949" i="21"/>
  <c r="H1680" i="21"/>
  <c r="G1680" i="21"/>
  <c r="H1535" i="21"/>
  <c r="G1535" i="21"/>
  <c r="H870" i="21"/>
  <c r="G870" i="21"/>
  <c r="H1161" i="21"/>
  <c r="G1161" i="21"/>
  <c r="H1201" i="21"/>
  <c r="G1201" i="21"/>
  <c r="H494" i="21"/>
  <c r="G494" i="21"/>
  <c r="H1897" i="21"/>
  <c r="G1897" i="21"/>
  <c r="H1868" i="21"/>
  <c r="G1868" i="21"/>
  <c r="H1041" i="21"/>
  <c r="G1041" i="21"/>
  <c r="H1842" i="21"/>
  <c r="G1842" i="21"/>
  <c r="H1091" i="21"/>
  <c r="G1091" i="21"/>
  <c r="H681" i="21"/>
  <c r="G681" i="21"/>
  <c r="H1491" i="21"/>
  <c r="G1491" i="21"/>
  <c r="H213" i="21"/>
  <c r="G213" i="21"/>
  <c r="H261" i="21"/>
  <c r="G261" i="21"/>
  <c r="H3486" i="21"/>
  <c r="G3486" i="21"/>
  <c r="H3385" i="21"/>
  <c r="G3385" i="21"/>
  <c r="H3213" i="21"/>
  <c r="G3213" i="21"/>
  <c r="H3533" i="21"/>
  <c r="G3533" i="21"/>
  <c r="H3297" i="21"/>
  <c r="G3297" i="21"/>
  <c r="H3448" i="21"/>
  <c r="G3448" i="21"/>
  <c r="H3237" i="21"/>
  <c r="G3237" i="21"/>
  <c r="H3511" i="21"/>
  <c r="G3511" i="21"/>
  <c r="H3281" i="21"/>
  <c r="G3281" i="21"/>
  <c r="H3597" i="21"/>
  <c r="G3597" i="21"/>
  <c r="H3432" i="21"/>
  <c r="G3432" i="21"/>
  <c r="H3184" i="21"/>
  <c r="G3184" i="21"/>
  <c r="H3372" i="21"/>
  <c r="G3372" i="21"/>
  <c r="H3200" i="21"/>
  <c r="G3200" i="21"/>
  <c r="H3978" i="21"/>
  <c r="G3978" i="21"/>
  <c r="H3757" i="21"/>
  <c r="G3757" i="21"/>
  <c r="H3619" i="21"/>
  <c r="G3619" i="21"/>
  <c r="H2958" i="21"/>
  <c r="G2958" i="21"/>
  <c r="H2736" i="21"/>
  <c r="G2736" i="21"/>
  <c r="H3878" i="21"/>
  <c r="G3878" i="21"/>
  <c r="H3746" i="21"/>
  <c r="G3746" i="21"/>
  <c r="H2921" i="21"/>
  <c r="G2921" i="21"/>
  <c r="H2707" i="21"/>
  <c r="G2707" i="21"/>
  <c r="H4059" i="21"/>
  <c r="G4059" i="21"/>
  <c r="H3855" i="21"/>
  <c r="G3855" i="21"/>
  <c r="H3136" i="21"/>
  <c r="G3136" i="21"/>
  <c r="H2859" i="21"/>
  <c r="G2859" i="21"/>
  <c r="H2685" i="21"/>
  <c r="G2685" i="21"/>
  <c r="H3892" i="21"/>
  <c r="G3892" i="21"/>
  <c r="H3428" i="21"/>
  <c r="G3428" i="21"/>
  <c r="H3162" i="21"/>
  <c r="G3162" i="21"/>
  <c r="H3465" i="21"/>
  <c r="G3465" i="21"/>
  <c r="H3254" i="21"/>
  <c r="G3254" i="21"/>
  <c r="H3381" i="21"/>
  <c r="G3381" i="21"/>
  <c r="H3215" i="21"/>
  <c r="G3215" i="21"/>
  <c r="H3443" i="21"/>
  <c r="G3443" i="21"/>
  <c r="H3238" i="21"/>
  <c r="G3238" i="21"/>
  <c r="H3491" i="21"/>
  <c r="G3491" i="21"/>
  <c r="H3356" i="21"/>
  <c r="G3356" i="21"/>
  <c r="H3118" i="21"/>
  <c r="G3118" i="21"/>
  <c r="H3415" i="21"/>
  <c r="G3415" i="21"/>
  <c r="H3149" i="21"/>
  <c r="G3149" i="21"/>
  <c r="H3927" i="21"/>
  <c r="G3927" i="21"/>
  <c r="H3799" i="21"/>
  <c r="G3799" i="21"/>
  <c r="H3134" i="21"/>
  <c r="G3134" i="21"/>
  <c r="H2900" i="21"/>
  <c r="G2900" i="21"/>
  <c r="H2671" i="21"/>
  <c r="G2671" i="21"/>
  <c r="H3920" i="21"/>
  <c r="G3920" i="21"/>
  <c r="H3668" i="21"/>
  <c r="G3668" i="21"/>
  <c r="H2966" i="21"/>
  <c r="G2966" i="21"/>
  <c r="H2749" i="21"/>
  <c r="G2749" i="21"/>
  <c r="H4004" i="21"/>
  <c r="G4004" i="21"/>
  <c r="H3783" i="21"/>
  <c r="G3783" i="21"/>
  <c r="H3069" i="21"/>
  <c r="G3069" i="21"/>
  <c r="H2788" i="21"/>
  <c r="G2788" i="21"/>
  <c r="H2637" i="21"/>
  <c r="G2637" i="21"/>
  <c r="H3844" i="21"/>
  <c r="G3844" i="21"/>
  <c r="H3352" i="21"/>
  <c r="G3352" i="21"/>
  <c r="H3096" i="21"/>
  <c r="G3096" i="21"/>
  <c r="H3399" i="21"/>
  <c r="G3399" i="21"/>
  <c r="H3139" i="21"/>
  <c r="G3139" i="21"/>
  <c r="H3424" i="21"/>
  <c r="G3424" i="21"/>
  <c r="H3164" i="21"/>
  <c r="G3164" i="21"/>
  <c r="H3376" i="21"/>
  <c r="G3376" i="21"/>
  <c r="H3216" i="21"/>
  <c r="G3216" i="21"/>
  <c r="H3524" i="21"/>
  <c r="G3524" i="21"/>
  <c r="H3288" i="21"/>
  <c r="G3288" i="21"/>
  <c r="H3551" i="21"/>
  <c r="G3551" i="21"/>
  <c r="H3339" i="21"/>
  <c r="G3339" i="21"/>
  <c r="H3191" i="21"/>
  <c r="G3191" i="21"/>
  <c r="H3969" i="21"/>
  <c r="G3969" i="21"/>
  <c r="H3727" i="21"/>
  <c r="G3727" i="21"/>
  <c r="H3067" i="21"/>
  <c r="G3067" i="21"/>
  <c r="H2852" i="21"/>
  <c r="G2852" i="21"/>
  <c r="H4046" i="21"/>
  <c r="G4046" i="21"/>
  <c r="H3842" i="21"/>
  <c r="G3842" i="21"/>
  <c r="H3626" i="21"/>
  <c r="G3626" i="21"/>
  <c r="H2907" i="21"/>
  <c r="G2907" i="21"/>
  <c r="H2684" i="21"/>
  <c r="G2684" i="21"/>
  <c r="H3953" i="21"/>
  <c r="G3953" i="21"/>
  <c r="H3711" i="21"/>
  <c r="G3711" i="21"/>
  <c r="H2987" i="21"/>
  <c r="G2987" i="21"/>
  <c r="H2757" i="21"/>
  <c r="G2757" i="21"/>
  <c r="H4018" i="21"/>
  <c r="G4018" i="21"/>
  <c r="H3748" i="21"/>
  <c r="G3748" i="21"/>
  <c r="H3278" i="21"/>
  <c r="G3278" i="21"/>
  <c r="H3576" i="21"/>
  <c r="G3576" i="21"/>
  <c r="H3323" i="21"/>
  <c r="G3323" i="21"/>
  <c r="H3554" i="21"/>
  <c r="G3554" i="21"/>
  <c r="H3348" i="21"/>
  <c r="G3348" i="21"/>
  <c r="H3098" i="21"/>
  <c r="G3098" i="21"/>
  <c r="H3419" i="21"/>
  <c r="G3419" i="21"/>
  <c r="H3171" i="21"/>
  <c r="G3171" i="21"/>
  <c r="H3456" i="21"/>
  <c r="G3456" i="21"/>
  <c r="H3245" i="21"/>
  <c r="G3245" i="21"/>
  <c r="H3513" i="21"/>
  <c r="G3513" i="21"/>
  <c r="H3265" i="21"/>
  <c r="G3265" i="21"/>
  <c r="H4072" i="21"/>
  <c r="G4072" i="21"/>
  <c r="H3901" i="21"/>
  <c r="G3901" i="21"/>
  <c r="H3649" i="21"/>
  <c r="G3649" i="21"/>
  <c r="H3020" i="21"/>
  <c r="G3020" i="21"/>
  <c r="H2816" i="21"/>
  <c r="G2816" i="21"/>
  <c r="H3991" i="21"/>
  <c r="G3991" i="21"/>
  <c r="H3770" i="21"/>
  <c r="G3770" i="21"/>
  <c r="H3056" i="21"/>
  <c r="G3056" i="21"/>
  <c r="H2861" i="21"/>
  <c r="G2861" i="21"/>
  <c r="H2642" i="21"/>
  <c r="G2642" i="21"/>
  <c r="H3885" i="21"/>
  <c r="G3885" i="21"/>
  <c r="H3633" i="21"/>
  <c r="G3633" i="21"/>
  <c r="H2928" i="21"/>
  <c r="G2928" i="21"/>
  <c r="H2708" i="21"/>
  <c r="G2708" i="21"/>
  <c r="H4060" i="21"/>
  <c r="G4060" i="21"/>
  <c r="H3575" i="21"/>
  <c r="G3575" i="21"/>
  <c r="H3410" i="21"/>
  <c r="G3410" i="21"/>
  <c r="H3144" i="21"/>
  <c r="G3144" i="21"/>
  <c r="H3447" i="21"/>
  <c r="G3447" i="21"/>
  <c r="H3236" i="21"/>
  <c r="G3236" i="21"/>
  <c r="H3472" i="21"/>
  <c r="G3472" i="21"/>
  <c r="H3197" i="21"/>
  <c r="G3197" i="21"/>
  <c r="H3535" i="21"/>
  <c r="G3535" i="21"/>
  <c r="H3305" i="21"/>
  <c r="G3305" i="21"/>
  <c r="H3556" i="21"/>
  <c r="G3556" i="21"/>
  <c r="H3338" i="21"/>
  <c r="G3338" i="21"/>
  <c r="H3100" i="21"/>
  <c r="G3100" i="21"/>
  <c r="H3397" i="21"/>
  <c r="G3397" i="21"/>
  <c r="H3224" i="21"/>
  <c r="G3224" i="21"/>
  <c r="H4002" i="21"/>
  <c r="G4002" i="21"/>
  <c r="H3781" i="21"/>
  <c r="G3781" i="21"/>
  <c r="H3116" i="21"/>
  <c r="G3116" i="21"/>
  <c r="H2882" i="21"/>
  <c r="G2882" i="21"/>
  <c r="H2651" i="21"/>
  <c r="G2651" i="21"/>
  <c r="H3902" i="21"/>
  <c r="G3902" i="21"/>
  <c r="H3650" i="21"/>
  <c r="G3650" i="21"/>
  <c r="H2947" i="21"/>
  <c r="G2947" i="21"/>
  <c r="H2731" i="21"/>
  <c r="G2731" i="21"/>
  <c r="H3986" i="21"/>
  <c r="G3986" i="21"/>
  <c r="H3765" i="21"/>
  <c r="G3765" i="21"/>
  <c r="H3051" i="21"/>
  <c r="G3051" i="21"/>
  <c r="H2848" i="21"/>
  <c r="G2848" i="21"/>
  <c r="H2619" i="21"/>
  <c r="G2619" i="21"/>
  <c r="H3814" i="21"/>
  <c r="G3814" i="21"/>
  <c r="H3526" i="21"/>
  <c r="G3526" i="21"/>
  <c r="H3334" i="21"/>
  <c r="G3334" i="21"/>
  <c r="H3186" i="21"/>
  <c r="G3186" i="21"/>
  <c r="H3380" i="21"/>
  <c r="G3380" i="21"/>
  <c r="H3214" i="21"/>
  <c r="G3214" i="21"/>
  <c r="H3406" i="21"/>
  <c r="G3406" i="21"/>
  <c r="H3146" i="21"/>
  <c r="G3146" i="21"/>
  <c r="H3467" i="21"/>
  <c r="G3467" i="21"/>
  <c r="H3198" i="21"/>
  <c r="G3198" i="21"/>
  <c r="H3506" i="21"/>
  <c r="G3506" i="21"/>
  <c r="H3270" i="21"/>
  <c r="G3270" i="21"/>
  <c r="H3580" i="21"/>
  <c r="G3580" i="21"/>
  <c r="H3321" i="21"/>
  <c r="G3321" i="21"/>
  <c r="H3173" i="21"/>
  <c r="G3173" i="21"/>
  <c r="H3951" i="21"/>
  <c r="G3951" i="21"/>
  <c r="H3709" i="21"/>
  <c r="G3709" i="21"/>
  <c r="H3049" i="21"/>
  <c r="G3049" i="21"/>
  <c r="H2834" i="21"/>
  <c r="G2834" i="21"/>
  <c r="H4028" i="21"/>
  <c r="G4028" i="21"/>
  <c r="H3824" i="21"/>
  <c r="G3824" i="21"/>
  <c r="H3608" i="21"/>
  <c r="G3608" i="21"/>
  <c r="H2889" i="21"/>
  <c r="G2889" i="21"/>
  <c r="H2665" i="21"/>
  <c r="G2665" i="21"/>
  <c r="H3935" i="21"/>
  <c r="G3935" i="21"/>
  <c r="H3693" i="21"/>
  <c r="G3693" i="21"/>
  <c r="H3010" i="21"/>
  <c r="G3010" i="21"/>
  <c r="H2812" i="21"/>
  <c r="G2812" i="21"/>
  <c r="H4087" i="21"/>
  <c r="G4087" i="21"/>
  <c r="H3778" i="21"/>
  <c r="G3778" i="21"/>
  <c r="H3916" i="21"/>
  <c r="G3916" i="21"/>
  <c r="H3670" i="21"/>
  <c r="G3670" i="21"/>
  <c r="H2923" i="21"/>
  <c r="G2923" i="21"/>
  <c r="H2703" i="21"/>
  <c r="G2703" i="21"/>
  <c r="H3925" i="21"/>
  <c r="G3925" i="21"/>
  <c r="H3695" i="21"/>
  <c r="G3695" i="21"/>
  <c r="H3006" i="21"/>
  <c r="G3006" i="21"/>
  <c r="H2808" i="21"/>
  <c r="G2808" i="21"/>
  <c r="H2600" i="21"/>
  <c r="G2600" i="21"/>
  <c r="H3906" i="21"/>
  <c r="G3906" i="21"/>
  <c r="H3660" i="21"/>
  <c r="G3660" i="21"/>
  <c r="H3084" i="21"/>
  <c r="G3084" i="21"/>
  <c r="H2797" i="21"/>
  <c r="G2797" i="21"/>
  <c r="H2578" i="21"/>
  <c r="G2578" i="21"/>
  <c r="H2379" i="21"/>
  <c r="G2379" i="21"/>
  <c r="H2165" i="21"/>
  <c r="G2165" i="21"/>
  <c r="H2428" i="21"/>
  <c r="G2428" i="21"/>
  <c r="H2284" i="21"/>
  <c r="G2284" i="21"/>
  <c r="H2544" i="21"/>
  <c r="G2544" i="21"/>
  <c r="H2305" i="21"/>
  <c r="G2305" i="21"/>
  <c r="H2082" i="21"/>
  <c r="G2082" i="21"/>
  <c r="H2417" i="21"/>
  <c r="G2417" i="21"/>
  <c r="H2274" i="21"/>
  <c r="G2274" i="21"/>
  <c r="H2482" i="21"/>
  <c r="G2482" i="21"/>
  <c r="H2350" i="21"/>
  <c r="G2350" i="21"/>
  <c r="H2688" i="21"/>
  <c r="G2688" i="21"/>
  <c r="H2456" i="21"/>
  <c r="G2456" i="21"/>
  <c r="H2202" i="21"/>
  <c r="G2202" i="21"/>
  <c r="H3724" i="21"/>
  <c r="G3724" i="21"/>
  <c r="H3011" i="21"/>
  <c r="G3011" i="21"/>
  <c r="H2801" i="21"/>
  <c r="G2801" i="21"/>
  <c r="H4043" i="21"/>
  <c r="G4043" i="21"/>
  <c r="H3851" i="21"/>
  <c r="G3851" i="21"/>
  <c r="H3029" i="21"/>
  <c r="G3029" i="21"/>
  <c r="H2916" i="21"/>
  <c r="G2916" i="21"/>
  <c r="H2608" i="21"/>
  <c r="G2608" i="21"/>
  <c r="H3950" i="21"/>
  <c r="G3950" i="21"/>
  <c r="H3714" i="21"/>
  <c r="G3714" i="21"/>
  <c r="H3127" i="21"/>
  <c r="G3127" i="21"/>
  <c r="H2905" i="21"/>
  <c r="G2905" i="21"/>
  <c r="H2670" i="21"/>
  <c r="G2670" i="21"/>
  <c r="H2433" i="21"/>
  <c r="G2433" i="21"/>
  <c r="H2291" i="21"/>
  <c r="G2291" i="21"/>
  <c r="H2479" i="21"/>
  <c r="G2479" i="21"/>
  <c r="H2341" i="21"/>
  <c r="G2341" i="21"/>
  <c r="H2130" i="21"/>
  <c r="G2130" i="21"/>
  <c r="H2363" i="21"/>
  <c r="G2363" i="21"/>
  <c r="H2229" i="21"/>
  <c r="G2229" i="21"/>
  <c r="H2557" i="21"/>
  <c r="G2557" i="21"/>
  <c r="H2331" i="21"/>
  <c r="G2331" i="21"/>
  <c r="H2126" i="21"/>
  <c r="G2126" i="21"/>
  <c r="H2407" i="21"/>
  <c r="G2407" i="21"/>
  <c r="H2084" i="21"/>
  <c r="G2084" i="21"/>
  <c r="H2507" i="21"/>
  <c r="G2507" i="21"/>
  <c r="H2233" i="21"/>
  <c r="G2233" i="21"/>
  <c r="H3772" i="21"/>
  <c r="G3772" i="21"/>
  <c r="H3034" i="21"/>
  <c r="G3034" i="21"/>
  <c r="H2909" i="21"/>
  <c r="G2909" i="21"/>
  <c r="H2680" i="21"/>
  <c r="G2680" i="21"/>
  <c r="H3899" i="21"/>
  <c r="G3899" i="21"/>
  <c r="H3659" i="21"/>
  <c r="G3659" i="21"/>
  <c r="H2950" i="21"/>
  <c r="G2950" i="21"/>
  <c r="H2728" i="21"/>
  <c r="G2728" i="21"/>
  <c r="H4068" i="21"/>
  <c r="G4068" i="21"/>
  <c r="H3756" i="21"/>
  <c r="G3756" i="21"/>
  <c r="H3565" i="21"/>
  <c r="G3565" i="21"/>
  <c r="H2939" i="21"/>
  <c r="G2939" i="21"/>
  <c r="H2711" i="21"/>
  <c r="G2711" i="21"/>
  <c r="H2484" i="21"/>
  <c r="G2484" i="21"/>
  <c r="H2346" i="21"/>
  <c r="G2346" i="21"/>
  <c r="H2591" i="21"/>
  <c r="G2591" i="21"/>
  <c r="H2392" i="21"/>
  <c r="G2392" i="21"/>
  <c r="H2178" i="21"/>
  <c r="G2178" i="21"/>
  <c r="H2416" i="21"/>
  <c r="G2416" i="21"/>
  <c r="H2261" i="21"/>
  <c r="G2261" i="21"/>
  <c r="H2568" i="21"/>
  <c r="G2568" i="21"/>
  <c r="H2388" i="21"/>
  <c r="G2388" i="21"/>
  <c r="H2168" i="21"/>
  <c r="G2168" i="21"/>
  <c r="H2455" i="21"/>
  <c r="G2455" i="21"/>
  <c r="H2213" i="21"/>
  <c r="G2213" i="21"/>
  <c r="H2534" i="21"/>
  <c r="G2534" i="21"/>
  <c r="H2295" i="21"/>
  <c r="G2295" i="21"/>
  <c r="H2088" i="21"/>
  <c r="G2088" i="21"/>
  <c r="H3622" i="21"/>
  <c r="G3622" i="21"/>
  <c r="H2879" i="21"/>
  <c r="G2879" i="21"/>
  <c r="H2648" i="21"/>
  <c r="G2648" i="21"/>
  <c r="H3869" i="21"/>
  <c r="G3869" i="21"/>
  <c r="H3749" i="21"/>
  <c r="G3749" i="21"/>
  <c r="H2918" i="21"/>
  <c r="G2918" i="21"/>
  <c r="H2697" i="21"/>
  <c r="G2697" i="21"/>
  <c r="H4038" i="21"/>
  <c r="G4038" i="21"/>
  <c r="H3840" i="21"/>
  <c r="G3840" i="21"/>
  <c r="H3606" i="21"/>
  <c r="G3606" i="21"/>
  <c r="H2988" i="21"/>
  <c r="G2988" i="21"/>
  <c r="H2778" i="21"/>
  <c r="G2778" i="21"/>
  <c r="H2554" i="21"/>
  <c r="G2554" i="21"/>
  <c r="H2316" i="21"/>
  <c r="G2316" i="21"/>
  <c r="H2111" i="21"/>
  <c r="G2111" i="21"/>
  <c r="H2362" i="21"/>
  <c r="G2362" i="21"/>
  <c r="H2148" i="21"/>
  <c r="G2148" i="21"/>
  <c r="H2504" i="21"/>
  <c r="G2504" i="21"/>
  <c r="H2238" i="21"/>
  <c r="G2238" i="21"/>
  <c r="H2137" i="21"/>
  <c r="G2137" i="21"/>
  <c r="H2357" i="21"/>
  <c r="G2357" i="21"/>
  <c r="H2230" i="21"/>
  <c r="G2230" i="21"/>
  <c r="H2425" i="21"/>
  <c r="G2425" i="21"/>
  <c r="H2281" i="21"/>
  <c r="G2281" i="21"/>
  <c r="H2583" i="21"/>
  <c r="G2583" i="21"/>
  <c r="H2390" i="21"/>
  <c r="G2390" i="21"/>
  <c r="H2164" i="21"/>
  <c r="G2164" i="21"/>
  <c r="H3904" i="21"/>
  <c r="G3904" i="21"/>
  <c r="H3658" i="21"/>
  <c r="G3658" i="21"/>
  <c r="H2932" i="21"/>
  <c r="G2932" i="21"/>
  <c r="H2782" i="21"/>
  <c r="G2782" i="21"/>
  <c r="H4000" i="21"/>
  <c r="G4000" i="21"/>
  <c r="H3791" i="21"/>
  <c r="G3791" i="21"/>
  <c r="H3083" i="21"/>
  <c r="G3083" i="21"/>
  <c r="H2796" i="21"/>
  <c r="G2796" i="21"/>
  <c r="H2588" i="21"/>
  <c r="G2588" i="21"/>
  <c r="H3894" i="21"/>
  <c r="G3894" i="21"/>
  <c r="H3648" i="21"/>
  <c r="G3648" i="21"/>
  <c r="H3072" i="21"/>
  <c r="G3072" i="21"/>
  <c r="H2865" i="21"/>
  <c r="G2865" i="21"/>
  <c r="H2641" i="21"/>
  <c r="G2641" i="21"/>
  <c r="H2367" i="21"/>
  <c r="G2367" i="21"/>
  <c r="H2153" i="21"/>
  <c r="G2153" i="21"/>
  <c r="H2415" i="21"/>
  <c r="G2415" i="21"/>
  <c r="H2272" i="21"/>
  <c r="G2272" i="21"/>
  <c r="H2531" i="21"/>
  <c r="G2531" i="21"/>
  <c r="H2300" i="21"/>
  <c r="G2300" i="21"/>
  <c r="H2185" i="21"/>
  <c r="G2185" i="21"/>
  <c r="H2517" i="21"/>
  <c r="G2517" i="21"/>
  <c r="H2262" i="21"/>
  <c r="G2262" i="21"/>
  <c r="H2564" i="21"/>
  <c r="G2564" i="21"/>
  <c r="H2338" i="21"/>
  <c r="G2338" i="21"/>
  <c r="H2139" i="21"/>
  <c r="G2139" i="21"/>
  <c r="H2444" i="21"/>
  <c r="G2444" i="21"/>
  <c r="H2290" i="21"/>
  <c r="G2290" i="21"/>
  <c r="H2999" i="21"/>
  <c r="G2999" i="21"/>
  <c r="H2789" i="21"/>
  <c r="G2789" i="21"/>
  <c r="H4031" i="21"/>
  <c r="G4031" i="21"/>
  <c r="H3839" i="21"/>
  <c r="G3839" i="21"/>
  <c r="H3623" i="21"/>
  <c r="G3623" i="21"/>
  <c r="H2904" i="21"/>
  <c r="G2904" i="21"/>
  <c r="H2681" i="21"/>
  <c r="G2681" i="21"/>
  <c r="H3938" i="21"/>
  <c r="G3938" i="21"/>
  <c r="H3702" i="21"/>
  <c r="G3702" i="21"/>
  <c r="H3115" i="21"/>
  <c r="G3115" i="21"/>
  <c r="H2893" i="21"/>
  <c r="G2893" i="21"/>
  <c r="H2657" i="21"/>
  <c r="G2657" i="21"/>
  <c r="H2420" i="21"/>
  <c r="G2420" i="21"/>
  <c r="H2277" i="21"/>
  <c r="G2277" i="21"/>
  <c r="H2567" i="21"/>
  <c r="G2567" i="21"/>
  <c r="H2329" i="21"/>
  <c r="G2329" i="21"/>
  <c r="H2118" i="21"/>
  <c r="G2118" i="21"/>
  <c r="H2471" i="21"/>
  <c r="G2471" i="21"/>
  <c r="H2217" i="21"/>
  <c r="G2217" i="21"/>
  <c r="H2545" i="21"/>
  <c r="G2545" i="21"/>
  <c r="H2319" i="21"/>
  <c r="G2319" i="21"/>
  <c r="H2114" i="21"/>
  <c r="G2114" i="21"/>
  <c r="H2395" i="21"/>
  <c r="G2395" i="21"/>
  <c r="H2181" i="21"/>
  <c r="G2181" i="21"/>
  <c r="H2495" i="21"/>
  <c r="G2495" i="21"/>
  <c r="H2351" i="21"/>
  <c r="G2351" i="21"/>
  <c r="H2134" i="21"/>
  <c r="G2134" i="21"/>
  <c r="H4085" i="21"/>
  <c r="G4085" i="21"/>
  <c r="H314" i="21"/>
  <c r="G314" i="21"/>
  <c r="H317" i="21"/>
  <c r="G317" i="21"/>
  <c r="H359" i="21"/>
  <c r="G359" i="21"/>
  <c r="H1529" i="21"/>
  <c r="G1529" i="21"/>
  <c r="H309" i="21"/>
  <c r="G309" i="21"/>
  <c r="H1666" i="21"/>
  <c r="G1666" i="21"/>
  <c r="H2065" i="21"/>
  <c r="G2065" i="21"/>
  <c r="H2079" i="21"/>
  <c r="G2079" i="21"/>
  <c r="H1319" i="21"/>
  <c r="G1319" i="21"/>
  <c r="H1282" i="21"/>
  <c r="G1282" i="21"/>
  <c r="H830" i="21"/>
  <c r="G830" i="21"/>
  <c r="H1408" i="21"/>
  <c r="G1408" i="21"/>
  <c r="H917" i="21"/>
  <c r="G917" i="21"/>
  <c r="H1702" i="21"/>
  <c r="G1702" i="21"/>
  <c r="H1548" i="21"/>
  <c r="G1548" i="21"/>
  <c r="H872" i="21"/>
  <c r="G872" i="21"/>
  <c r="H863" i="21"/>
  <c r="G863" i="21"/>
  <c r="H1204" i="21"/>
  <c r="G1204" i="21"/>
  <c r="H1206" i="21"/>
  <c r="G1206" i="21"/>
  <c r="H478" i="21"/>
  <c r="G478" i="21"/>
  <c r="H1888" i="21"/>
  <c r="G1888" i="21"/>
  <c r="H1892" i="21"/>
  <c r="G1892" i="21"/>
  <c r="H1044" i="21"/>
  <c r="G1044" i="21"/>
  <c r="H1860" i="21"/>
  <c r="G1860" i="21"/>
  <c r="H663" i="21"/>
  <c r="G663" i="21"/>
  <c r="H655" i="21"/>
  <c r="G655" i="21"/>
  <c r="H217" i="21"/>
  <c r="G217" i="21"/>
  <c r="H324" i="21"/>
  <c r="G324" i="21"/>
  <c r="H1307" i="21"/>
  <c r="G1307" i="21"/>
  <c r="H1262" i="21"/>
  <c r="G1262" i="21"/>
  <c r="H850" i="21"/>
  <c r="G850" i="21"/>
  <c r="H1410" i="21"/>
  <c r="G1410" i="21"/>
  <c r="H928" i="21"/>
  <c r="G928" i="21"/>
  <c r="H950" i="21"/>
  <c r="G950" i="21"/>
  <c r="H1694" i="21"/>
  <c r="G1694" i="21"/>
  <c r="H1545" i="21"/>
  <c r="G1545" i="21"/>
  <c r="H881" i="21"/>
  <c r="G881" i="21"/>
  <c r="H1173" i="21"/>
  <c r="G1173" i="21"/>
  <c r="H1158" i="21"/>
  <c r="G1158" i="21"/>
  <c r="H448" i="21"/>
  <c r="G448" i="21"/>
  <c r="H1909" i="21"/>
  <c r="G1909" i="21"/>
  <c r="H1900" i="21"/>
  <c r="G1900" i="21"/>
  <c r="H1060" i="21"/>
  <c r="G1060" i="21"/>
  <c r="H1829" i="21"/>
  <c r="G1829" i="21"/>
  <c r="H1085" i="21"/>
  <c r="G1085" i="21"/>
  <c r="H669" i="21"/>
  <c r="G669" i="21"/>
  <c r="H1512" i="21"/>
  <c r="G1512" i="21"/>
  <c r="H208" i="21"/>
  <c r="G208" i="21"/>
  <c r="H268" i="21"/>
  <c r="G268" i="21"/>
  <c r="H315" i="21"/>
  <c r="G315" i="21"/>
  <c r="H345" i="21"/>
  <c r="G345" i="21"/>
  <c r="H384" i="21"/>
  <c r="G384" i="21"/>
  <c r="H328" i="21"/>
  <c r="G328" i="21"/>
  <c r="H274" i="21"/>
  <c r="G274" i="21"/>
  <c r="H360" i="21"/>
  <c r="G360" i="21"/>
  <c r="H2076" i="21"/>
  <c r="G2076" i="21"/>
  <c r="H1317" i="21"/>
  <c r="G1317" i="21"/>
  <c r="H1271" i="21"/>
  <c r="G1271" i="21"/>
  <c r="H858" i="21"/>
  <c r="G858" i="21"/>
  <c r="H1416" i="21"/>
  <c r="G1416" i="21"/>
  <c r="H934" i="21"/>
  <c r="G934" i="21"/>
  <c r="H1677" i="21"/>
  <c r="G1677" i="21"/>
  <c r="H1707" i="21"/>
  <c r="G1707" i="21"/>
  <c r="H1547" i="21"/>
  <c r="G1547" i="21"/>
  <c r="H889" i="21"/>
  <c r="G889" i="21"/>
  <c r="H1179" i="21"/>
  <c r="G1179" i="21"/>
  <c r="H1157" i="21"/>
  <c r="G1157" i="21"/>
  <c r="H470" i="21"/>
  <c r="G470" i="21"/>
  <c r="H1915" i="21"/>
  <c r="G1915" i="21"/>
  <c r="H1914" i="21"/>
  <c r="G1914" i="21"/>
  <c r="H1031" i="21"/>
  <c r="G1031" i="21"/>
  <c r="H1843" i="21"/>
  <c r="G1843" i="21"/>
  <c r="H1066" i="21"/>
  <c r="G1066" i="21"/>
  <c r="H687" i="21"/>
  <c r="G687" i="21"/>
  <c r="H1524" i="21"/>
  <c r="G1524" i="21"/>
  <c r="H195" i="21"/>
  <c r="G195" i="21"/>
  <c r="H241" i="21"/>
  <c r="G241" i="21"/>
  <c r="H234" i="21"/>
  <c r="G234" i="21"/>
  <c r="H320" i="21"/>
  <c r="G320" i="21"/>
  <c r="H338" i="21"/>
  <c r="G338" i="21"/>
  <c r="H370" i="21"/>
  <c r="G370" i="21"/>
  <c r="H1314" i="21"/>
  <c r="G1314" i="21"/>
  <c r="H1270" i="21"/>
  <c r="G1270" i="21"/>
  <c r="H821" i="21"/>
  <c r="G821" i="21"/>
  <c r="H855" i="21"/>
  <c r="G855" i="21"/>
  <c r="H1426" i="21"/>
  <c r="G1426" i="21"/>
  <c r="H942" i="21"/>
  <c r="G942" i="21"/>
  <c r="H1703" i="21"/>
  <c r="G1703" i="21"/>
  <c r="H1534" i="21"/>
  <c r="G1534" i="21"/>
  <c r="H905" i="21"/>
  <c r="G905" i="21"/>
  <c r="H1202" i="21"/>
  <c r="G1202" i="21"/>
  <c r="H1177" i="21"/>
  <c r="G1177" i="21"/>
  <c r="H476" i="21"/>
  <c r="G476" i="21"/>
  <c r="H1885" i="21"/>
  <c r="G1885" i="21"/>
  <c r="H1899" i="21"/>
  <c r="G1899" i="21"/>
  <c r="H1057" i="21"/>
  <c r="G1057" i="21"/>
  <c r="H1856" i="21"/>
  <c r="G1856" i="21"/>
  <c r="H1073" i="21"/>
  <c r="G1073" i="21"/>
  <c r="H662" i="21"/>
  <c r="G662" i="21"/>
  <c r="H1511" i="21"/>
  <c r="G1511" i="21"/>
  <c r="H201" i="21"/>
  <c r="G201" i="21"/>
  <c r="H244" i="21"/>
  <c r="G244" i="21"/>
  <c r="H1841" i="21"/>
  <c r="G1841" i="21"/>
  <c r="H677" i="21"/>
  <c r="G677" i="21"/>
  <c r="H1507" i="21"/>
  <c r="G1507" i="21"/>
  <c r="H1518" i="21"/>
  <c r="G1518" i="21"/>
  <c r="H216" i="21"/>
  <c r="G216" i="21"/>
  <c r="H245" i="21"/>
  <c r="G245" i="21"/>
  <c r="H280" i="21"/>
  <c r="G280" i="21"/>
  <c r="H326" i="21"/>
  <c r="G326" i="21"/>
  <c r="H366" i="21"/>
  <c r="G366" i="21"/>
  <c r="H257" i="21"/>
  <c r="G257" i="21"/>
  <c r="H378" i="21"/>
  <c r="G378" i="21"/>
  <c r="H2050" i="21"/>
  <c r="G2050" i="21"/>
  <c r="H1318" i="21"/>
  <c r="G1318" i="21"/>
  <c r="H1275" i="21"/>
  <c r="G1275" i="21"/>
  <c r="H823" i="21"/>
  <c r="G823" i="21"/>
  <c r="H1401" i="21"/>
  <c r="G1401" i="21"/>
  <c r="H952" i="21"/>
  <c r="G952" i="21"/>
  <c r="H1696" i="21"/>
  <c r="G1696" i="21"/>
  <c r="H1542" i="21"/>
  <c r="G1542" i="21"/>
  <c r="H865" i="21"/>
  <c r="G865" i="21"/>
  <c r="H916" i="21"/>
  <c r="G916" i="21"/>
  <c r="H1197" i="21"/>
  <c r="G1197" i="21"/>
  <c r="H1169" i="21"/>
  <c r="G1169" i="21"/>
  <c r="H466" i="21"/>
  <c r="G466" i="21"/>
  <c r="H1881" i="21"/>
  <c r="G1881" i="21"/>
  <c r="H1901" i="21"/>
  <c r="G1901" i="21"/>
  <c r="H1061" i="21"/>
  <c r="G1061" i="21"/>
  <c r="H1848" i="21"/>
  <c r="G1848" i="21"/>
  <c r="H657" i="21"/>
  <c r="G657" i="21"/>
  <c r="H688" i="21"/>
  <c r="G688" i="21"/>
  <c r="H1515" i="21"/>
  <c r="G1515" i="21"/>
  <c r="H196" i="21"/>
  <c r="G196" i="21"/>
  <c r="H256" i="21"/>
  <c r="G256" i="21"/>
  <c r="H3599" i="21"/>
  <c r="G3599" i="21"/>
  <c r="H3422" i="21"/>
  <c r="G3422" i="21"/>
  <c r="H3156" i="21"/>
  <c r="G3156" i="21"/>
  <c r="H3459" i="21"/>
  <c r="G3459" i="21"/>
  <c r="H3248" i="21"/>
  <c r="G3248" i="21"/>
  <c r="H3375" i="21"/>
  <c r="G3375" i="21"/>
  <c r="H3209" i="21"/>
  <c r="G3209" i="21"/>
  <c r="H3437" i="21"/>
  <c r="G3437" i="21"/>
  <c r="H3232" i="21"/>
  <c r="G3232" i="21"/>
  <c r="H3493" i="21"/>
  <c r="G3493" i="21"/>
  <c r="H3350" i="21"/>
  <c r="G3350" i="21"/>
  <c r="H3112" i="21"/>
  <c r="G3112" i="21"/>
  <c r="H3409" i="21"/>
  <c r="G3409" i="21"/>
  <c r="H3143" i="21"/>
  <c r="G3143" i="21"/>
  <c r="H3921" i="21"/>
  <c r="G3921" i="21"/>
  <c r="H3793" i="21"/>
  <c r="G3793" i="21"/>
  <c r="H3128" i="21"/>
  <c r="G3128" i="21"/>
  <c r="H2894" i="21"/>
  <c r="G2894" i="21"/>
  <c r="H2664" i="21"/>
  <c r="G2664" i="21"/>
  <c r="H3914" i="21"/>
  <c r="G3914" i="21"/>
  <c r="H3662" i="21"/>
  <c r="G3662" i="21"/>
  <c r="H2959" i="21"/>
  <c r="G2959" i="21"/>
  <c r="H2743" i="21"/>
  <c r="G2743" i="21"/>
  <c r="H3998" i="21"/>
  <c r="G3998" i="21"/>
  <c r="H3777" i="21"/>
  <c r="G3777" i="21"/>
  <c r="H3063" i="21"/>
  <c r="G3063" i="21"/>
  <c r="H2862" i="21"/>
  <c r="G2862" i="21"/>
  <c r="H2631" i="21"/>
  <c r="G2631" i="21"/>
  <c r="H3832" i="21"/>
  <c r="G3832" i="21"/>
  <c r="H3346" i="21"/>
  <c r="G3346" i="21"/>
  <c r="H3090" i="21"/>
  <c r="G3090" i="21"/>
  <c r="H3393" i="21"/>
  <c r="G3393" i="21"/>
  <c r="H3226" i="21"/>
  <c r="G3226" i="21"/>
  <c r="H3418" i="21"/>
  <c r="G3418" i="21"/>
  <c r="H3158" i="21"/>
  <c r="G3158" i="21"/>
  <c r="H3479" i="21"/>
  <c r="G3479" i="21"/>
  <c r="H3210" i="21"/>
  <c r="G3210" i="21"/>
  <c r="H3518" i="21"/>
  <c r="G3518" i="21"/>
  <c r="H3282" i="21"/>
  <c r="G3282" i="21"/>
  <c r="H3545" i="21"/>
  <c r="G3545" i="21"/>
  <c r="H3333" i="21"/>
  <c r="G3333" i="21"/>
  <c r="H3185" i="21"/>
  <c r="G3185" i="21"/>
  <c r="H3963" i="21"/>
  <c r="G3963" i="21"/>
  <c r="H3721" i="21"/>
  <c r="G3721" i="21"/>
  <c r="H3061" i="21"/>
  <c r="G3061" i="21"/>
  <c r="H2846" i="21"/>
  <c r="G2846" i="21"/>
  <c r="H4040" i="21"/>
  <c r="G4040" i="21"/>
  <c r="H3836" i="21"/>
  <c r="G3836" i="21"/>
  <c r="H3620" i="21"/>
  <c r="G3620" i="21"/>
  <c r="H2901" i="21"/>
  <c r="G2901" i="21"/>
  <c r="H2678" i="21"/>
  <c r="G2678" i="21"/>
  <c r="H3947" i="21"/>
  <c r="G3947" i="21"/>
  <c r="H3705" i="21"/>
  <c r="G3705" i="21"/>
  <c r="H3022" i="21"/>
  <c r="G3022" i="21"/>
  <c r="H2824" i="21"/>
  <c r="G2824" i="21"/>
  <c r="H4012" i="21"/>
  <c r="G4012" i="21"/>
  <c r="H3712" i="21"/>
  <c r="G3712" i="21"/>
  <c r="H3272" i="21"/>
  <c r="G3272" i="21"/>
  <c r="H3132" i="21"/>
  <c r="G3132" i="21"/>
  <c r="H3317" i="21"/>
  <c r="G3317" i="21"/>
  <c r="H3548" i="21"/>
  <c r="G3548" i="21"/>
  <c r="H3342" i="21"/>
  <c r="G3342" i="21"/>
  <c r="G3092" i="21"/>
  <c r="H3092" i="21"/>
  <c r="H3413" i="21"/>
  <c r="G3413" i="21"/>
  <c r="H3165" i="21"/>
  <c r="G3165" i="21"/>
  <c r="H3450" i="21"/>
  <c r="G3450" i="21"/>
  <c r="H3239" i="21"/>
  <c r="G3239" i="21"/>
  <c r="H3507" i="21"/>
  <c r="G3507" i="21"/>
  <c r="H3258" i="21"/>
  <c r="G3258" i="21"/>
  <c r="H3119" i="21"/>
  <c r="G3119" i="21"/>
  <c r="H3895" i="21"/>
  <c r="G3895" i="21"/>
  <c r="H3643" i="21"/>
  <c r="G3643" i="21"/>
  <c r="H3014" i="21"/>
  <c r="G3014" i="21"/>
  <c r="H2810" i="21"/>
  <c r="G2810" i="21"/>
  <c r="H3985" i="21"/>
  <c r="G3985" i="21"/>
  <c r="H3764" i="21"/>
  <c r="G3764" i="21"/>
  <c r="H3050" i="21"/>
  <c r="G3050" i="21"/>
  <c r="H2853" i="21"/>
  <c r="G2853" i="21"/>
  <c r="H2636" i="21"/>
  <c r="G2636" i="21"/>
  <c r="H3879" i="21"/>
  <c r="G3879" i="21"/>
  <c r="H3747" i="21"/>
  <c r="G3747" i="21"/>
  <c r="H2922" i="21"/>
  <c r="G2922" i="21"/>
  <c r="H2702" i="21"/>
  <c r="G2702" i="21"/>
  <c r="H4054" i="21"/>
  <c r="G4054" i="21"/>
  <c r="H3552" i="21"/>
  <c r="G3552" i="21"/>
  <c r="H3314" i="21"/>
  <c r="G3314" i="21"/>
  <c r="H3492" i="21"/>
  <c r="G3492" i="21"/>
  <c r="H3359" i="21"/>
  <c r="G3359" i="21"/>
  <c r="H3504" i="21"/>
  <c r="G3504" i="21"/>
  <c r="H3268" i="21"/>
  <c r="G3268" i="21"/>
  <c r="H3602" i="21"/>
  <c r="G3602" i="21"/>
  <c r="H3337" i="21"/>
  <c r="G3337" i="21"/>
  <c r="H3099" i="21"/>
  <c r="G3099" i="21"/>
  <c r="H3377" i="21"/>
  <c r="G3377" i="21"/>
  <c r="H3217" i="21"/>
  <c r="G3217" i="21"/>
  <c r="H3433" i="21"/>
  <c r="G3433" i="21"/>
  <c r="H3301" i="21"/>
  <c r="G3301" i="21"/>
  <c r="H4021" i="21"/>
  <c r="G4021" i="21"/>
  <c r="H3817" i="21"/>
  <c r="G3817" i="21"/>
  <c r="H3685" i="21"/>
  <c r="G3685" i="21"/>
  <c r="H2995" i="21"/>
  <c r="G2995" i="21"/>
  <c r="H2779" i="21"/>
  <c r="G2779" i="21"/>
  <c r="H3934" i="21"/>
  <c r="G3934" i="21"/>
  <c r="H3692" i="21"/>
  <c r="G3692" i="21"/>
  <c r="H3009" i="21"/>
  <c r="G3009" i="21"/>
  <c r="H2817" i="21"/>
  <c r="G2817" i="21"/>
  <c r="H4086" i="21"/>
  <c r="G4086" i="21"/>
  <c r="H3812" i="21"/>
  <c r="G3812" i="21"/>
  <c r="H3669" i="21"/>
  <c r="G3669" i="21"/>
  <c r="H2877" i="21"/>
  <c r="G2877" i="21"/>
  <c r="H2744" i="21"/>
  <c r="G2744" i="21"/>
  <c r="H3924" i="21"/>
  <c r="G3924" i="21"/>
  <c r="H3514" i="21"/>
  <c r="G3514" i="21"/>
  <c r="H3328" i="21"/>
  <c r="G3328" i="21"/>
  <c r="H3180" i="21"/>
  <c r="G3180" i="21"/>
  <c r="H3374" i="21"/>
  <c r="G3374" i="21"/>
  <c r="H3208" i="21"/>
  <c r="G3208" i="21"/>
  <c r="H3400" i="21"/>
  <c r="G3400" i="21"/>
  <c r="H3140" i="21"/>
  <c r="G3140" i="21"/>
  <c r="H3461" i="21"/>
  <c r="G3461" i="21"/>
  <c r="H3256" i="21"/>
  <c r="G3256" i="21"/>
  <c r="H3500" i="21"/>
  <c r="G3500" i="21"/>
  <c r="H3263" i="21"/>
  <c r="G3263" i="21"/>
  <c r="H3574" i="21"/>
  <c r="G3574" i="21"/>
  <c r="H3315" i="21"/>
  <c r="G3315" i="21"/>
  <c r="H3167" i="21"/>
  <c r="G3167" i="21"/>
  <c r="H3945" i="21"/>
  <c r="G3945" i="21"/>
  <c r="H3703" i="21"/>
  <c r="G3703" i="21"/>
  <c r="H3043" i="21"/>
  <c r="G3043" i="21"/>
  <c r="H2828" i="21"/>
  <c r="G2828" i="21"/>
  <c r="H4022" i="21"/>
  <c r="G4022" i="21"/>
  <c r="H3818" i="21"/>
  <c r="G3818" i="21"/>
  <c r="H3686" i="21"/>
  <c r="G3686" i="21"/>
  <c r="H2883" i="21"/>
  <c r="G2883" i="21"/>
  <c r="H2659" i="21"/>
  <c r="G2659" i="21"/>
  <c r="H3929" i="21"/>
  <c r="G3929" i="21"/>
  <c r="H3801" i="21"/>
  <c r="G3801" i="21"/>
  <c r="H3004" i="21"/>
  <c r="G3004" i="21"/>
  <c r="H2806" i="21"/>
  <c r="G2806" i="21"/>
  <c r="H4081" i="21"/>
  <c r="G4081" i="21"/>
  <c r="H3754" i="21"/>
  <c r="G3754" i="21"/>
  <c r="H3496" i="21"/>
  <c r="G3496" i="21"/>
  <c r="H3370" i="21"/>
  <c r="G3370" i="21"/>
  <c r="H3114" i="21"/>
  <c r="G3114" i="21"/>
  <c r="H3417" i="21"/>
  <c r="G3417" i="21"/>
  <c r="H3157" i="21"/>
  <c r="G3157" i="21"/>
  <c r="H3324" i="21"/>
  <c r="G3324" i="21"/>
  <c r="H3182" i="21"/>
  <c r="G3182" i="21"/>
  <c r="H3395" i="21"/>
  <c r="G3395" i="21"/>
  <c r="H3147" i="21"/>
  <c r="G3147" i="21"/>
  <c r="H3542" i="21"/>
  <c r="G3542" i="21"/>
  <c r="H3306" i="21"/>
  <c r="G3306" i="21"/>
  <c r="H3485" i="21"/>
  <c r="G3485" i="21"/>
  <c r="H3357" i="21"/>
  <c r="G3357" i="21"/>
  <c r="H3101" i="21"/>
  <c r="G3101" i="21"/>
  <c r="H3877" i="21"/>
  <c r="G3877" i="21"/>
  <c r="H3745" i="21"/>
  <c r="G3745" i="21"/>
  <c r="H3085" i="21"/>
  <c r="G3085" i="21"/>
  <c r="H2792" i="21"/>
  <c r="G2792" i="21"/>
  <c r="H4064" i="21"/>
  <c r="G4064" i="21"/>
  <c r="H3860" i="21"/>
  <c r="G3860" i="21"/>
  <c r="H3032" i="21"/>
  <c r="G3032" i="21"/>
  <c r="H2835" i="21"/>
  <c r="G2835" i="21"/>
  <c r="H2618" i="21"/>
  <c r="G2618" i="21"/>
  <c r="H3971" i="21"/>
  <c r="G3971" i="21"/>
  <c r="H3729" i="21"/>
  <c r="G3729" i="21"/>
  <c r="H2984" i="21"/>
  <c r="G2984" i="21"/>
  <c r="H2775" i="21"/>
  <c r="G2775" i="21"/>
  <c r="H4036" i="21"/>
  <c r="G4036" i="21"/>
  <c r="H3125" i="21"/>
  <c r="G3125" i="21"/>
  <c r="H3838" i="21"/>
  <c r="G3838" i="21"/>
  <c r="H3604" i="21"/>
  <c r="G3604" i="21"/>
  <c r="H2962" i="21"/>
  <c r="G2962" i="21"/>
  <c r="H2739" i="21"/>
  <c r="G2739" i="21"/>
  <c r="H3961" i="21"/>
  <c r="G3961" i="21"/>
  <c r="H3731" i="21"/>
  <c r="G3731" i="21"/>
  <c r="H2980" i="21"/>
  <c r="G2980" i="21"/>
  <c r="H2771" i="21"/>
  <c r="G2771" i="21"/>
  <c r="H4020" i="21"/>
  <c r="G4020" i="21"/>
  <c r="H3822" i="21"/>
  <c r="G3822" i="21"/>
  <c r="H3588" i="21"/>
  <c r="G3588" i="21"/>
  <c r="H2969" i="21"/>
  <c r="G2969" i="21"/>
  <c r="H2760" i="21"/>
  <c r="G2760" i="21"/>
  <c r="H2535" i="21"/>
  <c r="G2535" i="21"/>
  <c r="H2296" i="21"/>
  <c r="G2296" i="21"/>
  <c r="H2093" i="21"/>
  <c r="G2093" i="21"/>
  <c r="H2464" i="21"/>
  <c r="G2464" i="21"/>
  <c r="H2222" i="21"/>
  <c r="G2222" i="21"/>
  <c r="H2486" i="21"/>
  <c r="G2486" i="21"/>
  <c r="H2342" i="21"/>
  <c r="G2342" i="21"/>
  <c r="H2119" i="21"/>
  <c r="G2119" i="21"/>
  <c r="H2454" i="21"/>
  <c r="G2454" i="21"/>
  <c r="H2212" i="21"/>
  <c r="G2212" i="21"/>
  <c r="H2518" i="21"/>
  <c r="G2518" i="21"/>
  <c r="H2263" i="21"/>
  <c r="G2263" i="21"/>
  <c r="H2640" i="21"/>
  <c r="G2640" i="21"/>
  <c r="H2372" i="21"/>
  <c r="G2372" i="21"/>
  <c r="H2145" i="21"/>
  <c r="G2145" i="21"/>
  <c r="H3640" i="21"/>
  <c r="G3640" i="21"/>
  <c r="H2985" i="21"/>
  <c r="G2985" i="21"/>
  <c r="H2764" i="21"/>
  <c r="G2764" i="21"/>
  <c r="H3982" i="21"/>
  <c r="G3982" i="21"/>
  <c r="H3773" i="21"/>
  <c r="G3773" i="21"/>
  <c r="H3065" i="21"/>
  <c r="G3065" i="21"/>
  <c r="H2856" i="21"/>
  <c r="G2856" i="21"/>
  <c r="H2569" i="21"/>
  <c r="G2569" i="21"/>
  <c r="H3876" i="21"/>
  <c r="G3876" i="21"/>
  <c r="H3750" i="21"/>
  <c r="G3750" i="21"/>
  <c r="H3054" i="21"/>
  <c r="G3054" i="21"/>
  <c r="H2845" i="21"/>
  <c r="G2845" i="21"/>
  <c r="H2623" i="21"/>
  <c r="G2623" i="21"/>
  <c r="H2469" i="21"/>
  <c r="G2469" i="21"/>
  <c r="H2227" i="21"/>
  <c r="G2227" i="21"/>
  <c r="H2515" i="21"/>
  <c r="G2515" i="21"/>
  <c r="H2254" i="21"/>
  <c r="G2254" i="21"/>
  <c r="H2592" i="21"/>
  <c r="G2592" i="21"/>
  <c r="H2399" i="21"/>
  <c r="G2399" i="21"/>
  <c r="H2167" i="21"/>
  <c r="G2167" i="21"/>
  <c r="H2499" i="21"/>
  <c r="G2499" i="21"/>
  <c r="H2244" i="21"/>
  <c r="G2244" i="21"/>
  <c r="H2546" i="21"/>
  <c r="G2546" i="21"/>
  <c r="H2320" i="21"/>
  <c r="G2320" i="21"/>
  <c r="H2121" i="21"/>
  <c r="G2121" i="21"/>
  <c r="H2426" i="21"/>
  <c r="G2426" i="21"/>
  <c r="H2270" i="21"/>
  <c r="G2270" i="21"/>
  <c r="H3694" i="21"/>
  <c r="G3694" i="21"/>
  <c r="H3070" i="21"/>
  <c r="G3070" i="21"/>
  <c r="H2849" i="21"/>
  <c r="G2849" i="21"/>
  <c r="H4013" i="21"/>
  <c r="G4013" i="21"/>
  <c r="H3821" i="21"/>
  <c r="G3821" i="21"/>
  <c r="H3605" i="21"/>
  <c r="G3605" i="21"/>
  <c r="H2886" i="21"/>
  <c r="G2886" i="21"/>
  <c r="H2662" i="21"/>
  <c r="G2662" i="21"/>
  <c r="H4007" i="21"/>
  <c r="G4007" i="21"/>
  <c r="H3792" i="21"/>
  <c r="G3792" i="21"/>
  <c r="H3097" i="21"/>
  <c r="G3097" i="21"/>
  <c r="H2874" i="21"/>
  <c r="G2874" i="21"/>
  <c r="H2747" i="21"/>
  <c r="G2747" i="21"/>
  <c r="H2520" i="21"/>
  <c r="G2520" i="21"/>
  <c r="H2259" i="21"/>
  <c r="G2259" i="21"/>
  <c r="H2549" i="21"/>
  <c r="G2549" i="21"/>
  <c r="H2311" i="21"/>
  <c r="G2311" i="21"/>
  <c r="H2100" i="21"/>
  <c r="G2100" i="21"/>
  <c r="H2453" i="21"/>
  <c r="G2453" i="21"/>
  <c r="H2198" i="21"/>
  <c r="G2198" i="21"/>
  <c r="H2605" i="21"/>
  <c r="G2605" i="21"/>
  <c r="H2299" i="21"/>
  <c r="G2299" i="21"/>
  <c r="H2096" i="21"/>
  <c r="G2096" i="21"/>
  <c r="H2377" i="21"/>
  <c r="G2377" i="21"/>
  <c r="H2163" i="21"/>
  <c r="G2163" i="21"/>
  <c r="H2477" i="21"/>
  <c r="G2477" i="21"/>
  <c r="H2333" i="21"/>
  <c r="G2333" i="21"/>
  <c r="H2116" i="21"/>
  <c r="G2116" i="21"/>
  <c r="H3040" i="21"/>
  <c r="G3040" i="21"/>
  <c r="H2915" i="21"/>
  <c r="G2915" i="21"/>
  <c r="H2686" i="21"/>
  <c r="G2686" i="21"/>
  <c r="H3905" i="21"/>
  <c r="G3905" i="21"/>
  <c r="H3665" i="21"/>
  <c r="G3665" i="21"/>
  <c r="H2956" i="21"/>
  <c r="G2956" i="21"/>
  <c r="H2734" i="21"/>
  <c r="G2734" i="21"/>
  <c r="H3977" i="21"/>
  <c r="G3977" i="21"/>
  <c r="H3762" i="21"/>
  <c r="G3762" i="21"/>
  <c r="H3175" i="21"/>
  <c r="G3175" i="21"/>
  <c r="H2945" i="21"/>
  <c r="G2945" i="21"/>
  <c r="H2717" i="21"/>
  <c r="G2717" i="21"/>
  <c r="H2490" i="21"/>
  <c r="G2490" i="21"/>
  <c r="H2352" i="21"/>
  <c r="G2352" i="21"/>
  <c r="H2597" i="21"/>
  <c r="G2597" i="21"/>
  <c r="H2398" i="21"/>
  <c r="G2398" i="21"/>
  <c r="H2184" i="21"/>
  <c r="G2184" i="21"/>
  <c r="H2423" i="21"/>
  <c r="G2423" i="21"/>
  <c r="H2267" i="21"/>
  <c r="G2267" i="21"/>
  <c r="H2574" i="21"/>
  <c r="G2574" i="21"/>
  <c r="H2394" i="21"/>
  <c r="G2394" i="21"/>
  <c r="H2174" i="21"/>
  <c r="G2174" i="21"/>
  <c r="H2461" i="21"/>
  <c r="G2461" i="21"/>
  <c r="H2219" i="21"/>
  <c r="G2219" i="21"/>
  <c r="H2541" i="21"/>
  <c r="G2541" i="21"/>
  <c r="H2302" i="21"/>
  <c r="G2302" i="21"/>
  <c r="H2085" i="21"/>
  <c r="G2085" i="21"/>
  <c r="H3826" i="21"/>
  <c r="G3826" i="21"/>
  <c r="H3592" i="21"/>
  <c r="G3592" i="21"/>
  <c r="H2949" i="21"/>
  <c r="G2949" i="21"/>
  <c r="H2727" i="21"/>
  <c r="G2727" i="21"/>
  <c r="H3949" i="21"/>
  <c r="G3949" i="21"/>
  <c r="H3719" i="21"/>
  <c r="G3719" i="21"/>
  <c r="H2968" i="21"/>
  <c r="G2968" i="21"/>
  <c r="H2759" i="21"/>
  <c r="G2759" i="21"/>
  <c r="H4095" i="21"/>
  <c r="G4095" i="21"/>
  <c r="H3808" i="21"/>
  <c r="G3808" i="21"/>
  <c r="H3684" i="21"/>
  <c r="G3684" i="21"/>
  <c r="H3019" i="21"/>
  <c r="G3019" i="21"/>
  <c r="H2821" i="21"/>
  <c r="G2821" i="21"/>
  <c r="H2602" i="21"/>
  <c r="G2602" i="21"/>
  <c r="H2403" i="21"/>
  <c r="G2403" i="21"/>
  <c r="H2190" i="21"/>
  <c r="G2190" i="21"/>
  <c r="H2452" i="21"/>
  <c r="G2452" i="21"/>
  <c r="H2210" i="21"/>
  <c r="G2210" i="21"/>
  <c r="H2474" i="21"/>
  <c r="G2474" i="21"/>
  <c r="H2330" i="21"/>
  <c r="G2330" i="21"/>
  <c r="H2107" i="21"/>
  <c r="G2107" i="21"/>
  <c r="H2442" i="21"/>
  <c r="G2442" i="21"/>
  <c r="H2199" i="21"/>
  <c r="G2199" i="21"/>
  <c r="H2506" i="21"/>
  <c r="G2506" i="21"/>
  <c r="H2251" i="21"/>
  <c r="G2251" i="21"/>
  <c r="H2628" i="21"/>
  <c r="G2628" i="21"/>
  <c r="H2359" i="21"/>
  <c r="G2359" i="21"/>
  <c r="H2226" i="21"/>
  <c r="G2226" i="21"/>
  <c r="H2973" i="21"/>
  <c r="G2973" i="21"/>
  <c r="H2752" i="21"/>
  <c r="G2752" i="21"/>
  <c r="H4067" i="21"/>
  <c r="G4067" i="21"/>
  <c r="H3761" i="21"/>
  <c r="G3761" i="21"/>
  <c r="H3053" i="21"/>
  <c r="G3053" i="21"/>
  <c r="H2844" i="21"/>
  <c r="G2844" i="21"/>
  <c r="H2633" i="21"/>
  <c r="G2633" i="21"/>
  <c r="H3974" i="21"/>
  <c r="G3974" i="21"/>
  <c r="H3738" i="21"/>
  <c r="G3738" i="21"/>
  <c r="H3042" i="21"/>
  <c r="G3042" i="21"/>
  <c r="H2833" i="21"/>
  <c r="G2833" i="21"/>
  <c r="H2610" i="21"/>
  <c r="G2610" i="21"/>
  <c r="H2457" i="21"/>
  <c r="G2457" i="21"/>
  <c r="H2215" i="21"/>
  <c r="G2215" i="21"/>
  <c r="H2503" i="21"/>
  <c r="G2503" i="21"/>
  <c r="H2242" i="21"/>
  <c r="G2242" i="21"/>
  <c r="H2580" i="21"/>
  <c r="G2580" i="21"/>
  <c r="H2387" i="21"/>
  <c r="G2387" i="21"/>
  <c r="H2155" i="21"/>
  <c r="G2155" i="21"/>
  <c r="H2487" i="21"/>
  <c r="G2487" i="21"/>
  <c r="H2231" i="21"/>
  <c r="G2231" i="21"/>
  <c r="H2533" i="21"/>
  <c r="G2533" i="21"/>
  <c r="H2307" i="21"/>
  <c r="G2307" i="21"/>
  <c r="H2109" i="21"/>
  <c r="G2109" i="21"/>
  <c r="H2421" i="21"/>
  <c r="G2421" i="21"/>
  <c r="H2258" i="21"/>
  <c r="G2258" i="21"/>
  <c r="H4094" i="21"/>
  <c r="G4094" i="21"/>
  <c r="H4079" i="21"/>
  <c r="G4079" i="21"/>
  <c r="H303" i="21"/>
  <c r="G303" i="21"/>
  <c r="H318" i="21"/>
  <c r="G318" i="21"/>
  <c r="H336" i="21"/>
  <c r="G336" i="21"/>
  <c r="H200" i="21"/>
  <c r="G200" i="21"/>
  <c r="H322" i="21"/>
  <c r="G322" i="21"/>
  <c r="H1647" i="21"/>
  <c r="G1647" i="21"/>
  <c r="H2048" i="21"/>
  <c r="G2048" i="21"/>
  <c r="H1302" i="21"/>
  <c r="G1302" i="21"/>
  <c r="H1261" i="21"/>
  <c r="G1261" i="21"/>
  <c r="H1291" i="21"/>
  <c r="G1291" i="21"/>
  <c r="H817" i="21"/>
  <c r="G817" i="21"/>
  <c r="H1419" i="21"/>
  <c r="G1419" i="21"/>
  <c r="H953" i="21"/>
  <c r="G953" i="21"/>
  <c r="H1705" i="21"/>
  <c r="G1705" i="21"/>
  <c r="H1549" i="21"/>
  <c r="G1549" i="21"/>
  <c r="H907" i="21"/>
  <c r="G907" i="21"/>
  <c r="H864" i="21"/>
  <c r="G864" i="21"/>
  <c r="H1180" i="21"/>
  <c r="G1180" i="21"/>
  <c r="H445" i="21"/>
  <c r="G445" i="21"/>
  <c r="H444" i="21"/>
  <c r="G444" i="21"/>
  <c r="H1882" i="21"/>
  <c r="G1882" i="21"/>
  <c r="H1034" i="21"/>
  <c r="G1034" i="21"/>
  <c r="H1036" i="21"/>
  <c r="G1036" i="21"/>
  <c r="H1851" i="21"/>
  <c r="G1851" i="21"/>
  <c r="H689" i="21"/>
  <c r="G689" i="21"/>
  <c r="H1519" i="21"/>
  <c r="G1519" i="21"/>
  <c r="H202" i="21"/>
  <c r="G202" i="21"/>
  <c r="H375" i="21"/>
  <c r="G375" i="21"/>
  <c r="H1299" i="21"/>
  <c r="G1299" i="21"/>
  <c r="H1283" i="21"/>
  <c r="G1283" i="21"/>
  <c r="H837" i="21"/>
  <c r="G837" i="21"/>
  <c r="H1415" i="21"/>
  <c r="G1415" i="21"/>
  <c r="H923" i="21"/>
  <c r="G923" i="21"/>
  <c r="H1708" i="21"/>
  <c r="G1708" i="21"/>
  <c r="H1554" i="21"/>
  <c r="G1554" i="21"/>
  <c r="H878" i="21"/>
  <c r="G878" i="21"/>
  <c r="H874" i="21"/>
  <c r="G874" i="21"/>
  <c r="H1150" i="21"/>
  <c r="G1150" i="21"/>
  <c r="H1170" i="21"/>
  <c r="G1170" i="21"/>
  <c r="H490" i="21"/>
  <c r="G490" i="21"/>
  <c r="H1895" i="21"/>
  <c r="G1895" i="21"/>
  <c r="H1905" i="21"/>
  <c r="G1905" i="21"/>
  <c r="H1054" i="21"/>
  <c r="G1054" i="21"/>
  <c r="H1836" i="21"/>
  <c r="G1836" i="21"/>
  <c r="H658" i="21"/>
  <c r="G658" i="21"/>
  <c r="H1488" i="21"/>
  <c r="G1488" i="21"/>
  <c r="H1522" i="21"/>
  <c r="G1522" i="21"/>
  <c r="H227" i="21"/>
  <c r="G227" i="21"/>
  <c r="H263" i="21"/>
  <c r="G263" i="21"/>
  <c r="H298" i="21"/>
  <c r="G298" i="21"/>
  <c r="H381" i="21"/>
  <c r="G381" i="21"/>
  <c r="H361" i="21"/>
  <c r="G361" i="21"/>
  <c r="H341" i="21"/>
  <c r="G341" i="21"/>
  <c r="H310" i="21"/>
  <c r="G310" i="21"/>
  <c r="H337" i="21"/>
  <c r="G337" i="21"/>
  <c r="H2064" i="21"/>
  <c r="G2064" i="21"/>
  <c r="H1326" i="21"/>
  <c r="G1326" i="21"/>
  <c r="H1263" i="21"/>
  <c r="G1263" i="21"/>
  <c r="H844" i="21"/>
  <c r="G844" i="21"/>
  <c r="H1423" i="21"/>
  <c r="G1423" i="21"/>
  <c r="H929" i="21"/>
  <c r="G929" i="21"/>
  <c r="H1714" i="21"/>
  <c r="G1714" i="21"/>
  <c r="H1560" i="21"/>
  <c r="G1560" i="21"/>
  <c r="H884" i="21"/>
  <c r="G884" i="21"/>
  <c r="H882" i="21"/>
  <c r="G882" i="21"/>
  <c r="H1156" i="21"/>
  <c r="G1156" i="21"/>
  <c r="H1207" i="21"/>
  <c r="G1207" i="21"/>
  <c r="H468" i="21"/>
  <c r="G468" i="21"/>
  <c r="H1902" i="21"/>
  <c r="G1902" i="21"/>
  <c r="H1908" i="21"/>
  <c r="G1908" i="21"/>
  <c r="H1045" i="21"/>
  <c r="G1045" i="21"/>
  <c r="H1849" i="21"/>
  <c r="G1849" i="21"/>
  <c r="H665" i="21"/>
  <c r="G665" i="21"/>
  <c r="H1494" i="21"/>
  <c r="G1494" i="21"/>
  <c r="H1506" i="21"/>
  <c r="G1506" i="21"/>
  <c r="H231" i="21"/>
  <c r="G231" i="21"/>
  <c r="H242" i="21"/>
  <c r="G242" i="21"/>
  <c r="H295" i="21"/>
  <c r="G295" i="21"/>
  <c r="H316" i="21"/>
  <c r="G316" i="21"/>
  <c r="H291" i="21"/>
  <c r="G291" i="21"/>
  <c r="H383" i="21"/>
  <c r="G383" i="21"/>
  <c r="H1325" i="21"/>
  <c r="G1325" i="21"/>
  <c r="H1279" i="21"/>
  <c r="G1279" i="21"/>
  <c r="H807" i="21"/>
  <c r="G807" i="21"/>
  <c r="H1422" i="21"/>
  <c r="G1422" i="21"/>
  <c r="H940" i="21"/>
  <c r="G940" i="21"/>
  <c r="H1683" i="21"/>
  <c r="G1683" i="21"/>
  <c r="H1704" i="21"/>
  <c r="G1704" i="21"/>
  <c r="H1558" i="21"/>
  <c r="G1558" i="21"/>
  <c r="H899" i="21"/>
  <c r="G899" i="21"/>
  <c r="H1185" i="21"/>
  <c r="G1185" i="21"/>
  <c r="H1193" i="21"/>
  <c r="G1193" i="21"/>
  <c r="H488" i="21"/>
  <c r="G488" i="21"/>
  <c r="H1865" i="21"/>
  <c r="G1865" i="21"/>
  <c r="H1869" i="21"/>
  <c r="G1869" i="21"/>
  <c r="H1043" i="21"/>
  <c r="G1043" i="21"/>
  <c r="H1858" i="21"/>
  <c r="G1858" i="21"/>
  <c r="H1074" i="21"/>
  <c r="G1074" i="21"/>
  <c r="H675" i="21"/>
  <c r="G675" i="21"/>
  <c r="H1492" i="21"/>
  <c r="G1492" i="21"/>
  <c r="H220" i="21"/>
  <c r="G220" i="21"/>
  <c r="H239" i="21"/>
  <c r="G239" i="21"/>
  <c r="H1115" i="21"/>
  <c r="G1115" i="21"/>
  <c r="H1945" i="21"/>
  <c r="G1945" i="21"/>
  <c r="H1216" i="21"/>
  <c r="G1216" i="21"/>
  <c r="H1239" i="21"/>
  <c r="G1239" i="21"/>
  <c r="H603" i="21"/>
  <c r="G603" i="21"/>
  <c r="H643" i="21"/>
  <c r="G643" i="21"/>
  <c r="H1465" i="21"/>
  <c r="G1465" i="21"/>
  <c r="H960" i="21"/>
  <c r="G960" i="21"/>
  <c r="H2003" i="21"/>
  <c r="G2003" i="21"/>
  <c r="H2013" i="21"/>
  <c r="G2013" i="21"/>
  <c r="H1347" i="21"/>
  <c r="G1347" i="21"/>
  <c r="H414" i="21"/>
  <c r="G414" i="21"/>
  <c r="H389" i="21"/>
  <c r="G389" i="21"/>
  <c r="H749" i="21"/>
  <c r="G749" i="21"/>
  <c r="H1594" i="21"/>
  <c r="G1594" i="21"/>
  <c r="H1581" i="21"/>
  <c r="G1581" i="21"/>
  <c r="H503" i="21"/>
  <c r="G503" i="21"/>
  <c r="H531" i="21"/>
  <c r="G531" i="21"/>
  <c r="H575" i="21"/>
  <c r="G575" i="21"/>
  <c r="H1737" i="21"/>
  <c r="G1737" i="21"/>
  <c r="H715" i="21"/>
  <c r="G715" i="21"/>
  <c r="H691" i="21"/>
  <c r="G691" i="21"/>
  <c r="H1663" i="21"/>
  <c r="G1663" i="21"/>
  <c r="H2049" i="21"/>
  <c r="G2049" i="21"/>
  <c r="H1308" i="21"/>
  <c r="G1308" i="21"/>
  <c r="H995" i="21"/>
  <c r="G995" i="21"/>
  <c r="H1825" i="21"/>
  <c r="G1825" i="21"/>
  <c r="H1800" i="21"/>
  <c r="G1800" i="21"/>
  <c r="H1131" i="21"/>
  <c r="G1131" i="21"/>
  <c r="H1941" i="21"/>
  <c r="G1941" i="21"/>
  <c r="H1919" i="21"/>
  <c r="G1919" i="21"/>
  <c r="H1215" i="21"/>
  <c r="G1215" i="21"/>
  <c r="H608" i="21"/>
  <c r="G608" i="21"/>
  <c r="H636" i="21"/>
  <c r="G636" i="21"/>
  <c r="H1480" i="21"/>
  <c r="G1480" i="21"/>
  <c r="H957" i="21"/>
  <c r="G957" i="21"/>
  <c r="H1993" i="21"/>
  <c r="G1993" i="21"/>
  <c r="H2014" i="21"/>
  <c r="G2014" i="21"/>
  <c r="H1370" i="21"/>
  <c r="G1370" i="21"/>
  <c r="H400" i="21"/>
  <c r="G400" i="21"/>
  <c r="H398" i="21"/>
  <c r="G398" i="21"/>
  <c r="H798" i="21"/>
  <c r="G798" i="21"/>
  <c r="H795" i="21"/>
  <c r="G795" i="21"/>
  <c r="H1618" i="21"/>
  <c r="G1618" i="21"/>
  <c r="H538" i="21"/>
  <c r="G538" i="21"/>
  <c r="H554" i="21"/>
  <c r="G554" i="21"/>
  <c r="H562" i="21"/>
  <c r="G562" i="21"/>
  <c r="H1733" i="21"/>
  <c r="G1733" i="21"/>
  <c r="H702" i="21"/>
  <c r="G702" i="21"/>
  <c r="H725" i="21"/>
  <c r="G725" i="21"/>
  <c r="H1642" i="21"/>
  <c r="G1642" i="21"/>
  <c r="H2077" i="21"/>
  <c r="G2077" i="21"/>
  <c r="H989" i="21"/>
  <c r="G989" i="21"/>
  <c r="H1774" i="21"/>
  <c r="G1774" i="21"/>
  <c r="H1771" i="21"/>
  <c r="G1771" i="21"/>
  <c r="H1139" i="21"/>
  <c r="G1139" i="21"/>
  <c r="H1920" i="21"/>
  <c r="G1920" i="21"/>
  <c r="H1939" i="21"/>
  <c r="G1939" i="21"/>
  <c r="H1221" i="21"/>
  <c r="G1221" i="21"/>
  <c r="H615" i="21"/>
  <c r="G615" i="21"/>
  <c r="H631" i="21"/>
  <c r="G631" i="21"/>
  <c r="H1436" i="21"/>
  <c r="G1436" i="21"/>
  <c r="H963" i="21"/>
  <c r="G963" i="21"/>
  <c r="H1999" i="21"/>
  <c r="G1999" i="21"/>
  <c r="H1977" i="21"/>
  <c r="G1977" i="21"/>
  <c r="H1379" i="21"/>
  <c r="G1379" i="21"/>
  <c r="H406" i="21"/>
  <c r="G406" i="21"/>
  <c r="H410" i="21"/>
  <c r="G410" i="21"/>
  <c r="H805" i="21"/>
  <c r="G805" i="21"/>
  <c r="H781" i="21"/>
  <c r="G781" i="21"/>
  <c r="H1626" i="21"/>
  <c r="G1626" i="21"/>
  <c r="H544" i="21"/>
  <c r="G544" i="21"/>
  <c r="H506" i="21"/>
  <c r="G506" i="21"/>
  <c r="H573" i="21"/>
  <c r="G573" i="21"/>
  <c r="H1741" i="21"/>
  <c r="G1741" i="21"/>
  <c r="H708" i="21"/>
  <c r="G708" i="21"/>
  <c r="H733" i="21"/>
  <c r="G733" i="21"/>
  <c r="H1654" i="21"/>
  <c r="G1654" i="21"/>
  <c r="H2029" i="21"/>
  <c r="G2029" i="21"/>
  <c r="H2070" i="21"/>
  <c r="G2070" i="21"/>
  <c r="H2030" i="21"/>
  <c r="G2030" i="21"/>
  <c r="H1327" i="21"/>
  <c r="G1327" i="21"/>
  <c r="H1286" i="21"/>
  <c r="G1286" i="21"/>
  <c r="H816" i="21"/>
  <c r="G816" i="21"/>
  <c r="H845" i="21"/>
  <c r="G845" i="21"/>
  <c r="H1412" i="21"/>
  <c r="G1412" i="21"/>
  <c r="H951" i="21"/>
  <c r="G951" i="21"/>
  <c r="H1692" i="21"/>
  <c r="G1692" i="21"/>
  <c r="H1538" i="21"/>
  <c r="G1538" i="21"/>
  <c r="H879" i="21"/>
  <c r="G879" i="21"/>
  <c r="H894" i="21"/>
  <c r="G894" i="21"/>
  <c r="H1205" i="21"/>
  <c r="G1205" i="21"/>
  <c r="H473" i="21"/>
  <c r="G473" i="21"/>
  <c r="H496" i="21"/>
  <c r="G496" i="21"/>
  <c r="H1911" i="21"/>
  <c r="G1911" i="21"/>
  <c r="H1052" i="21"/>
  <c r="G1052" i="21"/>
  <c r="H1840" i="21"/>
  <c r="G1840" i="21"/>
  <c r="H1083" i="21"/>
  <c r="G1083" i="21"/>
  <c r="H690" i="21"/>
  <c r="G690" i="21"/>
  <c r="H1496" i="21"/>
  <c r="G1496" i="21"/>
  <c r="H205" i="21"/>
  <c r="G205" i="21"/>
  <c r="H228" i="21"/>
  <c r="G228" i="21"/>
  <c r="H258" i="21"/>
  <c r="G258" i="21"/>
  <c r="H269" i="21"/>
  <c r="G269" i="21"/>
  <c r="H363" i="21"/>
  <c r="G363" i="21"/>
  <c r="H343" i="21"/>
  <c r="G343" i="21"/>
  <c r="H284" i="21"/>
  <c r="G284" i="21"/>
  <c r="H2042" i="21"/>
  <c r="G2042" i="21"/>
  <c r="H2031" i="21"/>
  <c r="G2031" i="21"/>
  <c r="H1310" i="21"/>
  <c r="G1310" i="21"/>
  <c r="H1272" i="21"/>
  <c r="G1272" i="21"/>
  <c r="H808" i="21"/>
  <c r="G808" i="21"/>
  <c r="H1411" i="21"/>
  <c r="G1411" i="21"/>
  <c r="H947" i="21"/>
  <c r="G947" i="21"/>
  <c r="H1698" i="21"/>
  <c r="G1698" i="21"/>
  <c r="H1543" i="21"/>
  <c r="G1543" i="21"/>
  <c r="H909" i="21"/>
  <c r="G909" i="21"/>
  <c r="H1174" i="21"/>
  <c r="G1174" i="21"/>
  <c r="H462" i="21"/>
  <c r="G462" i="21"/>
  <c r="H492" i="21"/>
  <c r="G492" i="21"/>
  <c r="H1875" i="21"/>
  <c r="G1875" i="21"/>
  <c r="H1890" i="21"/>
  <c r="G1890" i="21"/>
  <c r="H1062" i="21"/>
  <c r="G1062" i="21"/>
  <c r="H1850" i="21"/>
  <c r="G1850" i="21"/>
  <c r="H683" i="21"/>
  <c r="G683" i="21"/>
  <c r="H1513" i="21"/>
  <c r="G1513" i="21"/>
  <c r="H1493" i="21"/>
  <c r="G1493" i="21"/>
  <c r="H215" i="21"/>
  <c r="G215" i="21"/>
  <c r="H251" i="21"/>
  <c r="G251" i="21"/>
  <c r="H3546" i="21"/>
  <c r="G3546" i="21"/>
  <c r="H3340" i="21"/>
  <c r="G3340" i="21"/>
  <c r="H3192" i="21"/>
  <c r="G3192" i="21"/>
  <c r="H3386" i="21"/>
  <c r="G3386" i="21"/>
  <c r="H3220" i="21"/>
  <c r="G3220" i="21"/>
  <c r="H3412" i="21"/>
  <c r="G3412" i="21"/>
  <c r="H3152" i="21"/>
  <c r="G3152" i="21"/>
  <c r="H3473" i="21"/>
  <c r="G3473" i="21"/>
  <c r="H3204" i="21"/>
  <c r="G3204" i="21"/>
  <c r="H3512" i="21"/>
  <c r="G3512" i="21"/>
  <c r="H3276" i="21"/>
  <c r="G3276" i="21"/>
  <c r="H3586" i="21"/>
  <c r="G3586" i="21"/>
  <c r="H3327" i="21"/>
  <c r="G3327" i="21"/>
  <c r="H3179" i="21"/>
  <c r="G3179" i="21"/>
  <c r="H3957" i="21"/>
  <c r="G3957" i="21"/>
  <c r="H3715" i="21"/>
  <c r="G3715" i="21"/>
  <c r="H3055" i="21"/>
  <c r="G3055" i="21"/>
  <c r="H2840" i="21"/>
  <c r="G2840" i="21"/>
  <c r="H4034" i="21"/>
  <c r="G4034" i="21"/>
  <c r="H3830" i="21"/>
  <c r="G3830" i="21"/>
  <c r="H3614" i="21"/>
  <c r="G3614" i="21"/>
  <c r="H2895" i="21"/>
  <c r="G2895" i="21"/>
  <c r="H2672" i="21"/>
  <c r="G2672" i="21"/>
  <c r="H3941" i="21"/>
  <c r="G3941" i="21"/>
  <c r="H3699" i="21"/>
  <c r="G3699" i="21"/>
  <c r="H3016" i="21"/>
  <c r="G3016" i="21"/>
  <c r="H2818" i="21"/>
  <c r="G2818" i="21"/>
  <c r="H4093" i="21"/>
  <c r="G4093" i="21"/>
  <c r="H3790" i="21"/>
  <c r="G3790" i="21"/>
  <c r="H3266" i="21"/>
  <c r="G3266" i="21"/>
  <c r="H3126" i="21"/>
  <c r="G3126" i="21"/>
  <c r="H3429" i="21"/>
  <c r="G3429" i="21"/>
  <c r="H3169" i="21"/>
  <c r="G3169" i="21"/>
  <c r="H3336" i="21"/>
  <c r="G3336" i="21"/>
  <c r="H3086" i="21"/>
  <c r="G3086" i="21"/>
  <c r="H3407" i="21"/>
  <c r="G3407" i="21"/>
  <c r="H3159" i="21"/>
  <c r="G3159" i="21"/>
  <c r="H3444" i="21"/>
  <c r="G3444" i="21"/>
  <c r="H3233" i="21"/>
  <c r="G3233" i="21"/>
  <c r="H3501" i="21"/>
  <c r="G3501" i="21"/>
  <c r="H3369" i="21"/>
  <c r="G3369" i="21"/>
  <c r="H3113" i="21"/>
  <c r="G3113" i="21"/>
  <c r="H3889" i="21"/>
  <c r="G3889" i="21"/>
  <c r="H3637" i="21"/>
  <c r="G3637" i="21"/>
  <c r="H3008" i="21"/>
  <c r="G3008" i="21"/>
  <c r="H2804" i="21"/>
  <c r="G2804" i="21"/>
  <c r="H3979" i="21"/>
  <c r="G3979" i="21"/>
  <c r="H3758" i="21"/>
  <c r="G3758" i="21"/>
  <c r="H3044" i="21"/>
  <c r="G3044" i="21"/>
  <c r="H2847" i="21"/>
  <c r="G2847" i="21"/>
  <c r="H2630" i="21"/>
  <c r="G2630" i="21"/>
  <c r="H3873" i="21"/>
  <c r="G3873" i="21"/>
  <c r="H3741" i="21"/>
  <c r="G3741" i="21"/>
  <c r="H2997" i="21"/>
  <c r="G2997" i="21"/>
  <c r="H2695" i="21"/>
  <c r="G2695" i="21"/>
  <c r="H4048" i="21"/>
  <c r="G4048" i="21"/>
  <c r="H3558" i="21"/>
  <c r="G3558" i="21"/>
  <c r="H3308" i="21"/>
  <c r="G3308" i="21"/>
  <c r="H3568" i="21"/>
  <c r="G3568" i="21"/>
  <c r="H3353" i="21"/>
  <c r="G3353" i="21"/>
  <c r="H3498" i="21"/>
  <c r="G3498" i="21"/>
  <c r="H3261" i="21"/>
  <c r="G3261" i="21"/>
  <c r="H3596" i="21"/>
  <c r="G3596" i="21"/>
  <c r="H3331" i="21"/>
  <c r="G3331" i="21"/>
  <c r="H3093" i="21"/>
  <c r="G3093" i="21"/>
  <c r="H3388" i="21"/>
  <c r="G3388" i="21"/>
  <c r="H3211" i="21"/>
  <c r="G3211" i="21"/>
  <c r="H3543" i="21"/>
  <c r="G3543" i="21"/>
  <c r="H3295" i="21"/>
  <c r="G3295" i="21"/>
  <c r="H4015" i="21"/>
  <c r="G4015" i="21"/>
  <c r="H3809" i="21"/>
  <c r="G3809" i="21"/>
  <c r="H3679" i="21"/>
  <c r="G3679" i="21"/>
  <c r="H2989" i="21"/>
  <c r="G2989" i="21"/>
  <c r="H2773" i="21"/>
  <c r="G2773" i="21"/>
  <c r="H3928" i="21"/>
  <c r="G3928" i="21"/>
  <c r="H3800" i="21"/>
  <c r="G3800" i="21"/>
  <c r="H3003" i="21"/>
  <c r="G3003" i="21"/>
  <c r="H2811" i="21"/>
  <c r="G2811" i="21"/>
  <c r="H4080" i="21"/>
  <c r="G4080" i="21"/>
  <c r="H3915" i="21"/>
  <c r="G3915" i="21"/>
  <c r="H3663" i="21"/>
  <c r="G3663" i="21"/>
  <c r="H2960" i="21"/>
  <c r="G2960" i="21"/>
  <c r="H2738" i="21"/>
  <c r="G2738" i="21"/>
  <c r="H4005" i="21"/>
  <c r="G4005" i="21"/>
  <c r="H3567" i="21"/>
  <c r="G3567" i="21"/>
  <c r="H3195" i="21"/>
  <c r="G3195" i="21"/>
  <c r="H3515" i="21"/>
  <c r="G3515" i="21"/>
  <c r="H3279" i="21"/>
  <c r="G3279" i="21"/>
  <c r="H3540" i="21"/>
  <c r="G3540" i="21"/>
  <c r="H3304" i="21"/>
  <c r="G3304" i="21"/>
  <c r="H3489" i="21"/>
  <c r="G3489" i="21"/>
  <c r="H3262" i="21"/>
  <c r="G3262" i="21"/>
  <c r="H3579" i="21"/>
  <c r="G3579" i="21"/>
  <c r="H3414" i="21"/>
  <c r="G3414" i="21"/>
  <c r="H3166" i="21"/>
  <c r="G3166" i="21"/>
  <c r="H3469" i="21"/>
  <c r="G3469" i="21"/>
  <c r="H3246" i="21"/>
  <c r="G3246" i="21"/>
  <c r="H4057" i="21"/>
  <c r="G4057" i="21"/>
  <c r="H3853" i="21"/>
  <c r="G3853" i="21"/>
  <c r="H3601" i="21"/>
  <c r="G3601" i="21"/>
  <c r="H2940" i="21"/>
  <c r="G2940" i="21"/>
  <c r="H2718" i="21"/>
  <c r="G2718" i="21"/>
  <c r="H3970" i="21"/>
  <c r="G3970" i="21"/>
  <c r="H3728" i="21"/>
  <c r="G3728" i="21"/>
  <c r="H2983" i="21"/>
  <c r="G2983" i="21"/>
  <c r="H2780" i="21"/>
  <c r="G2780" i="21"/>
  <c r="H4041" i="21"/>
  <c r="G4041" i="21"/>
  <c r="H3837" i="21"/>
  <c r="G3837" i="21"/>
  <c r="H3615" i="21"/>
  <c r="G3615" i="21"/>
  <c r="H2902" i="21"/>
  <c r="G2902" i="21"/>
  <c r="H2666" i="21"/>
  <c r="G2666" i="21"/>
  <c r="H3972" i="21"/>
  <c r="G3972" i="21"/>
  <c r="H3520" i="21"/>
  <c r="G3520" i="21"/>
  <c r="H3364" i="21"/>
  <c r="G3364" i="21"/>
  <c r="H3108" i="21"/>
  <c r="G3108" i="21"/>
  <c r="H3411" i="21"/>
  <c r="G3411" i="21"/>
  <c r="H3151" i="21"/>
  <c r="G3151" i="21"/>
  <c r="H3318" i="21"/>
  <c r="G3318" i="21"/>
  <c r="H3176" i="21"/>
  <c r="G3176" i="21"/>
  <c r="H3389" i="21"/>
  <c r="G3389" i="21"/>
  <c r="H3141" i="21"/>
  <c r="G3141" i="21"/>
  <c r="H3536" i="21"/>
  <c r="G3536" i="21"/>
  <c r="H3300" i="21"/>
  <c r="G3300" i="21"/>
  <c r="H3563" i="21"/>
  <c r="G3563" i="21"/>
  <c r="H3351" i="21"/>
  <c r="G3351" i="21"/>
  <c r="H3095" i="21"/>
  <c r="G3095" i="21"/>
  <c r="H3871" i="21"/>
  <c r="G3871" i="21"/>
  <c r="H3739" i="21"/>
  <c r="G3739" i="21"/>
  <c r="H3079" i="21"/>
  <c r="G3079" i="21"/>
  <c r="H2786" i="21"/>
  <c r="G2786" i="21"/>
  <c r="H4058" i="21"/>
  <c r="G4058" i="21"/>
  <c r="H3854" i="21"/>
  <c r="G3854" i="21"/>
  <c r="H3135" i="21"/>
  <c r="G3135" i="21"/>
  <c r="H2829" i="21"/>
  <c r="G2829" i="21"/>
  <c r="H2611" i="21"/>
  <c r="G2611" i="21"/>
  <c r="H3965" i="21"/>
  <c r="G3965" i="21"/>
  <c r="H3723" i="21"/>
  <c r="G3723" i="21"/>
  <c r="H2978" i="21"/>
  <c r="G2978" i="21"/>
  <c r="H2769" i="21"/>
  <c r="G2769" i="21"/>
  <c r="H4030" i="21"/>
  <c r="G4030" i="21"/>
  <c r="H3598" i="21"/>
  <c r="G3598" i="21"/>
  <c r="H3532" i="21"/>
  <c r="G3532" i="21"/>
  <c r="H3290" i="21"/>
  <c r="G3290" i="21"/>
  <c r="H3547" i="21"/>
  <c r="G3547" i="21"/>
  <c r="H3335" i="21"/>
  <c r="G3335" i="21"/>
  <c r="H3569" i="21"/>
  <c r="G3569" i="21"/>
  <c r="H3360" i="21"/>
  <c r="G3360" i="21"/>
  <c r="H3578" i="21"/>
  <c r="G3578" i="21"/>
  <c r="H3431" i="21"/>
  <c r="G3431" i="21"/>
  <c r="H3183" i="21"/>
  <c r="G3183" i="21"/>
  <c r="H3468" i="21"/>
  <c r="G3468" i="21"/>
  <c r="H3257" i="21"/>
  <c r="G3257" i="21"/>
  <c r="H3525" i="21"/>
  <c r="G3525" i="21"/>
  <c r="H3277" i="21"/>
  <c r="G3277" i="21"/>
  <c r="H4084" i="21"/>
  <c r="G4084" i="21"/>
  <c r="H3913" i="21"/>
  <c r="G3913" i="21"/>
  <c r="H3661" i="21"/>
  <c r="G3661" i="21"/>
  <c r="H2970" i="21"/>
  <c r="G2970" i="21"/>
  <c r="H2755" i="21"/>
  <c r="G2755" i="21"/>
  <c r="H4003" i="21"/>
  <c r="G4003" i="21"/>
  <c r="H3782" i="21"/>
  <c r="G3782" i="21"/>
  <c r="H3068" i="21"/>
  <c r="G3068" i="21"/>
  <c r="H2793" i="21"/>
  <c r="G2793" i="21"/>
  <c r="H2579" i="21"/>
  <c r="G2579" i="21"/>
  <c r="H3897" i="21"/>
  <c r="G3897" i="21"/>
  <c r="H3645" i="21"/>
  <c r="G3645" i="21"/>
  <c r="H2942" i="21"/>
  <c r="G2942" i="21"/>
  <c r="H2720" i="21"/>
  <c r="G2720" i="21"/>
  <c r="H3981" i="21"/>
  <c r="G3981" i="21"/>
  <c r="H3975" i="21"/>
  <c r="G3975" i="21"/>
  <c r="H3760" i="21"/>
  <c r="G3760" i="21"/>
  <c r="H3131" i="21"/>
  <c r="G3131" i="21"/>
  <c r="H2897" i="21"/>
  <c r="G2897" i="21"/>
  <c r="H2668" i="21"/>
  <c r="G2668" i="21"/>
  <c r="H3887" i="21"/>
  <c r="G3887" i="21"/>
  <c r="H3647" i="21"/>
  <c r="G3647" i="21"/>
  <c r="H2938" i="21"/>
  <c r="G2938" i="21"/>
  <c r="H2716" i="21"/>
  <c r="G2716" i="21"/>
  <c r="H4056" i="21"/>
  <c r="G4056" i="21"/>
  <c r="H3858" i="21"/>
  <c r="G3858" i="21"/>
  <c r="H3624" i="21"/>
  <c r="G3624" i="21"/>
  <c r="H2925" i="21"/>
  <c r="G2925" i="21"/>
  <c r="H2698" i="21"/>
  <c r="G2698" i="21"/>
  <c r="H2472" i="21"/>
  <c r="G2472" i="21"/>
  <c r="H2334" i="21"/>
  <c r="G2334" i="21"/>
  <c r="H2129" i="21"/>
  <c r="G2129" i="21"/>
  <c r="H2380" i="21"/>
  <c r="G2380" i="21"/>
  <c r="H2166" i="21"/>
  <c r="G2166" i="21"/>
  <c r="H2522" i="21"/>
  <c r="G2522" i="21"/>
  <c r="H2249" i="21"/>
  <c r="G2249" i="21"/>
  <c r="H2638" i="21"/>
  <c r="G2638" i="21"/>
  <c r="H2376" i="21"/>
  <c r="G2376" i="21"/>
  <c r="H2156" i="21"/>
  <c r="G2156" i="21"/>
  <c r="H2443" i="21"/>
  <c r="G2443" i="21"/>
  <c r="H2201" i="21"/>
  <c r="G2201" i="21"/>
  <c r="H2601" i="21"/>
  <c r="G2601" i="21"/>
  <c r="H2408" i="21"/>
  <c r="G2408" i="21"/>
  <c r="H2182" i="21"/>
  <c r="G2182" i="21"/>
  <c r="H3676" i="21"/>
  <c r="G3676" i="21"/>
  <c r="H2929" i="21"/>
  <c r="G2929" i="21"/>
  <c r="H2709" i="21"/>
  <c r="G2709" i="21"/>
  <c r="H3931" i="21"/>
  <c r="G3931" i="21"/>
  <c r="H3701" i="21"/>
  <c r="G3701" i="21"/>
  <c r="H3012" i="21"/>
  <c r="G3012" i="21"/>
  <c r="H2814" i="21"/>
  <c r="G2814" i="21"/>
  <c r="H4077" i="21"/>
  <c r="G4077" i="21"/>
  <c r="H3912" i="21"/>
  <c r="G3912" i="21"/>
  <c r="H3666" i="21"/>
  <c r="G3666" i="21"/>
  <c r="H3001" i="21"/>
  <c r="G3001" i="21"/>
  <c r="H2803" i="21"/>
  <c r="G2803" i="21"/>
  <c r="H2584" i="21"/>
  <c r="G2584" i="21"/>
  <c r="H2385" i="21"/>
  <c r="G2385" i="21"/>
  <c r="H2171" i="21"/>
  <c r="G2171" i="21"/>
  <c r="H2434" i="21"/>
  <c r="G2434" i="21"/>
  <c r="H2292" i="21"/>
  <c r="G2292" i="21"/>
  <c r="H2550" i="21"/>
  <c r="G2550" i="21"/>
  <c r="H2312" i="21"/>
  <c r="G2312" i="21"/>
  <c r="H2089" i="21"/>
  <c r="G2089" i="21"/>
  <c r="H2424" i="21"/>
  <c r="G2424" i="21"/>
  <c r="H2280" i="21"/>
  <c r="G2280" i="21"/>
  <c r="H2488" i="21"/>
  <c r="G2488" i="21"/>
  <c r="H2232" i="21"/>
  <c r="G2232" i="21"/>
  <c r="H2609" i="21"/>
  <c r="G2609" i="21"/>
  <c r="H2462" i="21"/>
  <c r="G2462" i="21"/>
  <c r="H2208" i="21"/>
  <c r="G2208" i="21"/>
  <c r="H3730" i="21"/>
  <c r="G3730" i="21"/>
  <c r="H3017" i="21"/>
  <c r="G3017" i="21"/>
  <c r="H2807" i="21"/>
  <c r="G2807" i="21"/>
  <c r="H4049" i="21"/>
  <c r="G4049" i="21"/>
  <c r="H3857" i="21"/>
  <c r="G3857" i="21"/>
  <c r="H3035" i="21"/>
  <c r="G3035" i="21"/>
  <c r="H2826" i="21"/>
  <c r="G2826" i="21"/>
  <c r="H2615" i="21"/>
  <c r="G2615" i="21"/>
  <c r="H3956" i="21"/>
  <c r="G3956" i="21"/>
  <c r="H3720" i="21"/>
  <c r="G3720" i="21"/>
  <c r="H3133" i="21"/>
  <c r="G3133" i="21"/>
  <c r="H2911" i="21"/>
  <c r="G2911" i="21"/>
  <c r="H2676" i="21"/>
  <c r="G2676" i="21"/>
  <c r="H2439" i="21"/>
  <c r="G2439" i="21"/>
  <c r="H2196" i="21"/>
  <c r="G2196" i="21"/>
  <c r="H2485" i="21"/>
  <c r="G2485" i="21"/>
  <c r="H2347" i="21"/>
  <c r="G2347" i="21"/>
  <c r="H2136" i="21"/>
  <c r="G2136" i="21"/>
  <c r="H2369" i="21"/>
  <c r="G2369" i="21"/>
  <c r="H2187" i="21"/>
  <c r="G2187" i="21"/>
  <c r="H2563" i="21"/>
  <c r="G2563" i="21"/>
  <c r="H2337" i="21"/>
  <c r="G2337" i="21"/>
  <c r="H2132" i="21"/>
  <c r="G2132" i="21"/>
  <c r="H2413" i="21"/>
  <c r="G2413" i="21"/>
  <c r="H2091" i="21"/>
  <c r="G2091" i="21"/>
  <c r="H2513" i="21"/>
  <c r="G2513" i="21"/>
  <c r="H2240" i="21"/>
  <c r="G2240" i="21"/>
  <c r="H3700" i="21"/>
  <c r="G3700" i="21"/>
  <c r="H3076" i="21"/>
  <c r="G3076" i="21"/>
  <c r="H2855" i="21"/>
  <c r="G2855" i="21"/>
  <c r="H4019" i="21"/>
  <c r="G4019" i="21"/>
  <c r="H3827" i="21"/>
  <c r="G3827" i="21"/>
  <c r="H3611" i="21"/>
  <c r="G3611" i="21"/>
  <c r="H2892" i="21"/>
  <c r="G2892" i="21"/>
  <c r="H2669" i="21"/>
  <c r="G2669" i="21"/>
  <c r="H3926" i="21"/>
  <c r="G3926" i="21"/>
  <c r="H3798" i="21"/>
  <c r="G3798" i="21"/>
  <c r="H3103" i="21"/>
  <c r="G3103" i="21"/>
  <c r="H2881" i="21"/>
  <c r="G2881" i="21"/>
  <c r="H2652" i="21"/>
  <c r="G2652" i="21"/>
  <c r="H2526" i="21"/>
  <c r="G2526" i="21"/>
  <c r="H2265" i="21"/>
  <c r="G2265" i="21"/>
  <c r="H2555" i="21"/>
  <c r="G2555" i="21"/>
  <c r="H2317" i="21"/>
  <c r="G2317" i="21"/>
  <c r="H2106" i="21"/>
  <c r="G2106" i="21"/>
  <c r="H2459" i="21"/>
  <c r="G2459" i="21"/>
  <c r="H2205" i="21"/>
  <c r="G2205" i="21"/>
  <c r="H2532" i="21"/>
  <c r="G2532" i="21"/>
  <c r="H2306" i="21"/>
  <c r="G2306" i="21"/>
  <c r="H2102" i="21"/>
  <c r="G2102" i="21"/>
  <c r="H2383" i="21"/>
  <c r="G2383" i="21"/>
  <c r="H2169" i="21"/>
  <c r="G2169" i="21"/>
  <c r="H2483" i="21"/>
  <c r="G2483" i="21"/>
  <c r="H2339" i="21"/>
  <c r="G2339" i="21"/>
  <c r="H2122" i="21"/>
  <c r="G2122" i="21"/>
  <c r="H3862" i="21"/>
  <c r="G3862" i="21"/>
  <c r="H3628" i="21"/>
  <c r="G3628" i="21"/>
  <c r="H2885" i="21"/>
  <c r="G2885" i="21"/>
  <c r="H2655" i="21"/>
  <c r="G2655" i="21"/>
  <c r="H3875" i="21"/>
  <c r="G3875" i="21"/>
  <c r="H3635" i="21"/>
  <c r="G3635" i="21"/>
  <c r="H2924" i="21"/>
  <c r="G2924" i="21"/>
  <c r="H2704" i="21"/>
  <c r="G2704" i="21"/>
  <c r="H4044" i="21"/>
  <c r="G4044" i="21"/>
  <c r="H3846" i="21"/>
  <c r="G3846" i="21"/>
  <c r="H3612" i="21"/>
  <c r="G3612" i="21"/>
  <c r="H2994" i="21"/>
  <c r="G2994" i="21"/>
  <c r="H2784" i="21"/>
  <c r="G2784" i="21"/>
  <c r="H2560" i="21"/>
  <c r="G2560" i="21"/>
  <c r="H2322" i="21"/>
  <c r="G2322" i="21"/>
  <c r="H2117" i="21"/>
  <c r="G2117" i="21"/>
  <c r="H2368" i="21"/>
  <c r="G2368" i="21"/>
  <c r="H2154" i="21"/>
  <c r="G2154" i="21"/>
  <c r="H2510" i="21"/>
  <c r="G2510" i="21"/>
  <c r="H2236" i="21"/>
  <c r="G2236" i="21"/>
  <c r="H2626" i="21"/>
  <c r="G2626" i="21"/>
  <c r="H2364" i="21"/>
  <c r="G2364" i="21"/>
  <c r="H2143" i="21"/>
  <c r="G2143" i="21"/>
  <c r="H2431" i="21"/>
  <c r="G2431" i="21"/>
  <c r="H2289" i="21"/>
  <c r="G2289" i="21"/>
  <c r="H2589" i="21"/>
  <c r="G2589" i="21"/>
  <c r="H2396" i="21"/>
  <c r="G2396" i="21"/>
  <c r="H2170" i="21"/>
  <c r="G2170" i="21"/>
  <c r="H2917" i="21"/>
  <c r="G2917" i="21"/>
  <c r="H2696" i="21"/>
  <c r="G2696" i="21"/>
  <c r="H4006" i="21"/>
  <c r="G4006" i="21"/>
  <c r="H3797" i="21"/>
  <c r="G3797" i="21"/>
  <c r="H3000" i="21"/>
  <c r="G3000" i="21"/>
  <c r="H2802" i="21"/>
  <c r="G2802" i="21"/>
  <c r="H2594" i="21"/>
  <c r="G2594" i="21"/>
  <c r="H3900" i="21"/>
  <c r="G3900" i="21"/>
  <c r="H3654" i="21"/>
  <c r="G3654" i="21"/>
  <c r="H3078" i="21"/>
  <c r="G3078" i="21"/>
  <c r="H2791" i="21"/>
  <c r="G2791" i="21"/>
  <c r="H2571" i="21"/>
  <c r="G2571" i="21"/>
  <c r="H2373" i="21"/>
  <c r="G2373" i="21"/>
  <c r="H2159" i="21"/>
  <c r="G2159" i="21"/>
  <c r="H2422" i="21"/>
  <c r="G2422" i="21"/>
  <c r="H2278" i="21"/>
  <c r="G2278" i="21"/>
  <c r="H2538" i="21"/>
  <c r="G2538" i="21"/>
  <c r="H2298" i="21"/>
  <c r="G2298" i="21"/>
  <c r="H2192" i="21"/>
  <c r="G2192" i="21"/>
  <c r="H2523" i="21"/>
  <c r="G2523" i="21"/>
  <c r="H2268" i="21"/>
  <c r="G2268" i="21"/>
  <c r="H2476" i="21"/>
  <c r="G2476" i="21"/>
  <c r="H2344" i="21"/>
  <c r="G2344" i="21"/>
  <c r="H2682" i="21"/>
  <c r="G2682" i="21"/>
  <c r="H2450" i="21"/>
  <c r="G2450" i="21"/>
  <c r="H2195" i="21"/>
  <c r="G2195" i="21"/>
  <c r="H4088" i="21"/>
  <c r="G4088" i="21"/>
  <c r="H4073" i="21"/>
  <c r="G4073" i="21"/>
  <c r="H286" i="21"/>
  <c r="G286" i="21"/>
  <c r="H333" i="21"/>
  <c r="G333" i="21"/>
  <c r="H372" i="21"/>
  <c r="G372" i="21"/>
  <c r="H219" i="21"/>
  <c r="G219" i="21"/>
  <c r="H339" i="21"/>
  <c r="G339" i="21"/>
  <c r="H1649" i="21"/>
  <c r="G1649" i="21"/>
  <c r="H2043" i="21"/>
  <c r="G2043" i="21"/>
  <c r="H1300" i="21"/>
  <c r="G1300" i="21"/>
  <c r="H1265" i="21"/>
  <c r="G1265" i="21"/>
  <c r="H828" i="21"/>
  <c r="G828" i="21"/>
  <c r="H861" i="21"/>
  <c r="G861" i="21"/>
  <c r="H1395" i="21"/>
  <c r="G1395" i="21"/>
  <c r="H926" i="21"/>
  <c r="G926" i="21"/>
  <c r="H1706" i="21"/>
  <c r="G1706" i="21"/>
  <c r="H1556" i="21"/>
  <c r="G1556" i="21"/>
  <c r="H891" i="21"/>
  <c r="G891" i="21"/>
  <c r="H876" i="21"/>
  <c r="G876" i="21"/>
  <c r="H1171" i="21"/>
  <c r="G1171" i="21"/>
  <c r="H485" i="21"/>
  <c r="G485" i="21"/>
  <c r="H446" i="21"/>
  <c r="G446" i="21"/>
  <c r="H1872" i="21"/>
  <c r="G1872" i="21"/>
  <c r="H1064" i="21"/>
  <c r="G1064" i="21"/>
  <c r="H1852" i="21"/>
  <c r="G1852" i="21"/>
  <c r="H1065" i="21"/>
  <c r="G1065" i="21"/>
  <c r="H678" i="21"/>
  <c r="G678" i="21"/>
  <c r="H1508" i="21"/>
  <c r="G1508" i="21"/>
  <c r="H265" i="21"/>
  <c r="G265" i="21"/>
  <c r="H365" i="21"/>
  <c r="G365" i="21"/>
  <c r="H1268" i="21"/>
  <c r="G1268" i="21"/>
  <c r="H1297" i="21"/>
  <c r="G1297" i="21"/>
  <c r="H824" i="21"/>
  <c r="G824" i="21"/>
  <c r="H1427" i="21"/>
  <c r="G1427" i="21"/>
  <c r="H925" i="21"/>
  <c r="G925" i="21"/>
  <c r="H1712" i="21"/>
  <c r="G1712" i="21"/>
  <c r="H1555" i="21"/>
  <c r="G1555" i="21"/>
  <c r="H913" i="21"/>
  <c r="G913" i="21"/>
  <c r="H893" i="21"/>
  <c r="G893" i="21"/>
  <c r="H1186" i="21"/>
  <c r="G1186" i="21"/>
  <c r="H451" i="21"/>
  <c r="G451" i="21"/>
  <c r="H456" i="21"/>
  <c r="G456" i="21"/>
  <c r="H1889" i="21"/>
  <c r="G1889" i="21"/>
  <c r="H1032" i="21"/>
  <c r="G1032" i="21"/>
  <c r="H1063" i="21"/>
  <c r="G1063" i="21"/>
  <c r="H1834" i="21"/>
  <c r="G1834" i="21"/>
  <c r="H659" i="21"/>
  <c r="G659" i="21"/>
  <c r="H1526" i="21"/>
  <c r="G1526" i="21"/>
  <c r="H1497" i="21"/>
  <c r="G1497" i="21"/>
  <c r="H235" i="21"/>
  <c r="G235" i="21"/>
  <c r="H264" i="21"/>
  <c r="G264" i="21"/>
  <c r="H287" i="21"/>
  <c r="G287" i="21"/>
  <c r="H358" i="21"/>
  <c r="G358" i="21"/>
  <c r="H332" i="21"/>
  <c r="G332" i="21"/>
  <c r="H354" i="21"/>
  <c r="G354" i="21"/>
  <c r="H323" i="21"/>
  <c r="G323" i="21"/>
  <c r="H2060" i="21"/>
  <c r="G2060" i="21"/>
  <c r="H1315" i="21"/>
  <c r="G1315" i="21"/>
  <c r="H1274" i="21"/>
  <c r="G1274" i="21"/>
  <c r="H857" i="21"/>
  <c r="G857" i="21"/>
  <c r="H831" i="21"/>
  <c r="G831" i="21"/>
  <c r="H1394" i="21"/>
  <c r="G1394" i="21"/>
  <c r="H933" i="21"/>
  <c r="G933" i="21"/>
  <c r="H1684" i="21"/>
  <c r="G1684" i="21"/>
  <c r="H1561" i="21"/>
  <c r="G1561" i="21"/>
  <c r="H866" i="21"/>
  <c r="G866" i="21"/>
  <c r="H875" i="21"/>
  <c r="G875" i="21"/>
  <c r="H1192" i="21"/>
  <c r="G1192" i="21"/>
  <c r="H457" i="21"/>
  <c r="G457" i="21"/>
  <c r="H472" i="21"/>
  <c r="G472" i="21"/>
  <c r="H1896" i="21"/>
  <c r="G1896" i="21"/>
  <c r="H1039" i="21"/>
  <c r="G1039" i="21"/>
  <c r="H1827" i="21"/>
  <c r="G1827" i="21"/>
  <c r="H1070" i="21"/>
  <c r="G1070" i="21"/>
  <c r="H672" i="21"/>
  <c r="G672" i="21"/>
  <c r="H1532" i="21"/>
  <c r="G1532" i="21"/>
  <c r="H1505" i="21"/>
  <c r="G1505" i="21"/>
  <c r="H214" i="21"/>
  <c r="G214" i="21"/>
  <c r="H243" i="21"/>
  <c r="G243" i="21"/>
  <c r="H296" i="21"/>
  <c r="G296" i="21"/>
  <c r="H351" i="21"/>
  <c r="G351" i="21"/>
  <c r="H299" i="21"/>
  <c r="G299" i="21"/>
  <c r="H373" i="21"/>
  <c r="G373" i="21"/>
  <c r="H1301" i="21"/>
  <c r="G1301" i="21"/>
  <c r="H1290" i="21"/>
  <c r="G1290" i="21"/>
  <c r="H851" i="21"/>
  <c r="G851" i="21"/>
  <c r="H1392" i="21"/>
  <c r="G1392" i="21"/>
  <c r="H935" i="21"/>
  <c r="G935" i="21"/>
  <c r="H1682" i="21"/>
  <c r="G1682" i="21"/>
  <c r="H1566" i="21"/>
  <c r="G1566" i="21"/>
  <c r="H890" i="21"/>
  <c r="G890" i="21"/>
  <c r="H892" i="21"/>
  <c r="G892" i="21"/>
  <c r="H1162" i="21"/>
  <c r="G1162" i="21"/>
  <c r="H1181" i="21"/>
  <c r="G1181" i="21"/>
  <c r="H480" i="21"/>
  <c r="G480" i="21"/>
  <c r="H1910" i="21"/>
  <c r="G1910" i="21"/>
  <c r="H1871" i="21"/>
  <c r="G1871" i="21"/>
  <c r="H1055" i="21"/>
  <c r="G1055" i="21"/>
  <c r="H1837" i="21"/>
  <c r="G1837" i="21"/>
  <c r="H671" i="21"/>
  <c r="G671" i="21"/>
  <c r="H1501" i="21"/>
  <c r="G1501" i="21"/>
  <c r="H1516" i="21"/>
  <c r="G1516" i="21"/>
  <c r="H203" i="21"/>
  <c r="G203" i="21"/>
  <c r="H252" i="21"/>
  <c r="G252" i="21"/>
  <c r="H1451" i="21"/>
  <c r="G1451" i="21"/>
  <c r="H1458" i="21"/>
  <c r="G1458" i="21"/>
  <c r="H979" i="21"/>
  <c r="G979" i="21"/>
  <c r="H1997" i="21"/>
  <c r="G1997" i="21"/>
  <c r="H1348" i="21"/>
  <c r="G1348" i="21"/>
  <c r="H1349" i="21"/>
  <c r="G1349" i="21"/>
  <c r="H397" i="21"/>
  <c r="G397" i="21"/>
  <c r="H431" i="21"/>
  <c r="G431" i="21"/>
  <c r="H793" i="21"/>
  <c r="G793" i="21"/>
  <c r="H1586" i="21"/>
  <c r="G1586" i="21"/>
  <c r="H1610" i="21"/>
  <c r="G1610" i="21"/>
  <c r="H540" i="21"/>
  <c r="G540" i="21"/>
  <c r="H576" i="21"/>
  <c r="G576" i="21"/>
  <c r="H1715" i="21"/>
  <c r="G1715" i="21"/>
  <c r="H1765" i="21"/>
  <c r="G1765" i="21"/>
  <c r="H709" i="21"/>
  <c r="G709" i="21"/>
  <c r="H698" i="21"/>
  <c r="G698" i="21"/>
  <c r="H1646" i="21"/>
  <c r="G1646" i="21"/>
  <c r="H2073" i="21"/>
  <c r="G2073" i="21"/>
  <c r="H1629" i="21"/>
  <c r="G1629" i="21"/>
  <c r="H990" i="21"/>
  <c r="G990" i="21"/>
  <c r="H1811" i="21"/>
  <c r="G1811" i="21"/>
  <c r="H1103" i="21"/>
  <c r="G1103" i="21"/>
  <c r="H1124" i="21"/>
  <c r="G1124" i="21"/>
  <c r="H1958" i="21"/>
  <c r="G1958" i="21"/>
  <c r="H1956" i="21"/>
  <c r="G1956" i="21"/>
  <c r="H1225" i="21"/>
  <c r="G1225" i="21"/>
  <c r="H621" i="21"/>
  <c r="G621" i="21"/>
  <c r="H625" i="21"/>
  <c r="G625" i="21"/>
  <c r="H1481" i="21"/>
  <c r="G1481" i="21"/>
  <c r="H958" i="21"/>
  <c r="G958" i="21"/>
  <c r="H1972" i="21"/>
  <c r="G1972" i="21"/>
  <c r="H2021" i="21"/>
  <c r="G2021" i="21"/>
  <c r="H1363" i="21"/>
  <c r="G1363" i="21"/>
  <c r="H436" i="21"/>
  <c r="G436" i="21"/>
  <c r="H411" i="21"/>
  <c r="G411" i="21"/>
  <c r="H777" i="21"/>
  <c r="G777" i="21"/>
  <c r="H803" i="21"/>
  <c r="G803" i="21"/>
  <c r="H1625" i="21"/>
  <c r="G1625" i="21"/>
  <c r="H533" i="21"/>
  <c r="G533" i="21"/>
  <c r="H549" i="21"/>
  <c r="G549" i="21"/>
  <c r="H555" i="21"/>
  <c r="G555" i="21"/>
  <c r="H1736" i="21"/>
  <c r="G1736" i="21"/>
  <c r="H738" i="21"/>
  <c r="G738" i="21"/>
  <c r="H742" i="21"/>
  <c r="G742" i="21"/>
  <c r="H1671" i="21"/>
  <c r="G1671" i="21"/>
  <c r="H1637" i="21"/>
  <c r="G1637" i="21"/>
  <c r="H1001" i="21"/>
  <c r="G1001" i="21"/>
  <c r="H1819" i="21"/>
  <c r="G1819" i="21"/>
  <c r="H1099" i="21"/>
  <c r="G1099" i="21"/>
  <c r="H1132" i="21"/>
  <c r="G1132" i="21"/>
  <c r="H1965" i="21"/>
  <c r="G1965" i="21"/>
  <c r="H1922" i="21"/>
  <c r="G1922" i="21"/>
  <c r="H1238" i="21"/>
  <c r="G1238" i="21"/>
  <c r="H639" i="21"/>
  <c r="G639" i="21"/>
  <c r="H605" i="21"/>
  <c r="G605" i="21"/>
  <c r="H1435" i="21"/>
  <c r="G1435" i="21"/>
  <c r="H964" i="21"/>
  <c r="G964" i="21"/>
  <c r="H1973" i="21"/>
  <c r="G1973" i="21"/>
  <c r="H1980" i="21"/>
  <c r="G1980" i="21"/>
  <c r="H1371" i="21"/>
  <c r="G1371" i="21"/>
  <c r="H386" i="21"/>
  <c r="G386" i="21"/>
  <c r="H423" i="21"/>
  <c r="G423" i="21"/>
  <c r="H785" i="21"/>
  <c r="G785" i="21"/>
  <c r="H1570" i="21"/>
  <c r="G1570" i="21"/>
  <c r="H1578" i="21"/>
  <c r="G1578" i="21"/>
  <c r="H539" i="21"/>
  <c r="G539" i="21"/>
  <c r="H512" i="21"/>
  <c r="G512" i="21"/>
  <c r="H592" i="21"/>
  <c r="G592" i="21"/>
  <c r="H1745" i="21"/>
  <c r="G1745" i="21"/>
  <c r="H744" i="21"/>
  <c r="G744" i="21"/>
  <c r="H728" i="21"/>
  <c r="G728" i="21"/>
  <c r="H1648" i="21"/>
  <c r="G1648" i="21"/>
  <c r="H2032" i="21"/>
  <c r="G2032" i="21"/>
  <c r="H1669" i="21"/>
  <c r="G1669" i="21"/>
  <c r="H2033" i="21"/>
  <c r="G2033" i="21"/>
  <c r="H1331" i="21"/>
  <c r="G1331" i="21"/>
  <c r="H1295" i="21"/>
  <c r="G1295" i="21"/>
  <c r="H852" i="21"/>
  <c r="G852" i="21"/>
  <c r="H825" i="21"/>
  <c r="G825" i="21"/>
  <c r="H1396" i="21"/>
  <c r="G1396" i="21"/>
  <c r="H919" i="21"/>
  <c r="G919" i="21"/>
  <c r="H1709" i="21"/>
  <c r="G1709" i="21"/>
  <c r="H1559" i="21"/>
  <c r="G1559" i="21"/>
  <c r="H914" i="21"/>
  <c r="G914" i="21"/>
  <c r="H886" i="21"/>
  <c r="G886" i="21"/>
  <c r="H1163" i="21"/>
  <c r="G1163" i="21"/>
  <c r="H453" i="21"/>
  <c r="G453" i="21"/>
  <c r="H449" i="21"/>
  <c r="G449" i="21"/>
  <c r="H1916" i="21"/>
  <c r="G1916" i="21"/>
  <c r="H1040" i="21"/>
  <c r="G1040" i="21"/>
  <c r="H1838" i="21"/>
  <c r="G1838" i="21"/>
  <c r="H1090" i="21"/>
  <c r="G1090" i="21"/>
  <c r="H673" i="21"/>
  <c r="G673" i="21"/>
  <c r="H1490" i="21"/>
  <c r="G1490" i="21"/>
  <c r="H224" i="21"/>
  <c r="G224" i="21"/>
  <c r="H253" i="21"/>
  <c r="G253" i="21"/>
  <c r="H271" i="21"/>
  <c r="G271" i="21"/>
  <c r="H305" i="21"/>
  <c r="G305" i="21"/>
  <c r="H340" i="21"/>
  <c r="G340" i="21"/>
  <c r="H379" i="21"/>
  <c r="G379" i="21"/>
  <c r="H292" i="21"/>
  <c r="G292" i="21"/>
  <c r="H2037" i="21"/>
  <c r="G2037" i="21"/>
  <c r="H1328" i="21"/>
  <c r="G1328" i="21"/>
  <c r="H1292" i="21"/>
  <c r="G1292" i="21"/>
  <c r="H822" i="21"/>
  <c r="G822" i="21"/>
  <c r="H853" i="21"/>
  <c r="G853" i="21"/>
  <c r="H1420" i="21"/>
  <c r="G1420" i="21"/>
  <c r="H918" i="21"/>
  <c r="G918" i="21"/>
  <c r="H1699" i="21"/>
  <c r="G1699" i="21"/>
  <c r="H1546" i="21"/>
  <c r="G1546" i="21"/>
  <c r="H885" i="21"/>
  <c r="G885" i="21"/>
  <c r="H901" i="21"/>
  <c r="G901" i="21"/>
  <c r="H1159" i="21"/>
  <c r="G1159" i="21"/>
  <c r="H479" i="21"/>
  <c r="G479" i="21"/>
  <c r="H465" i="21"/>
  <c r="G465" i="21"/>
  <c r="H1870" i="21"/>
  <c r="G1870" i="21"/>
  <c r="H1058" i="21"/>
  <c r="G1058" i="21"/>
  <c r="H1846" i="21"/>
  <c r="G1846" i="21"/>
  <c r="H1089" i="21"/>
  <c r="G1089" i="21"/>
  <c r="H666" i="21"/>
  <c r="G666" i="21"/>
  <c r="H1502" i="21"/>
  <c r="G1502" i="21"/>
  <c r="H211" i="21"/>
  <c r="G211" i="21"/>
  <c r="H198" i="21"/>
  <c r="G198" i="21"/>
  <c r="H3581" i="21"/>
  <c r="G3581" i="21"/>
  <c r="H3502" i="21"/>
  <c r="G3502" i="21"/>
  <c r="H3259" i="21"/>
  <c r="G3259" i="21"/>
  <c r="H3120" i="21"/>
  <c r="G3120" i="21"/>
  <c r="H3423" i="21"/>
  <c r="G3423" i="21"/>
  <c r="H3163" i="21"/>
  <c r="G3163" i="21"/>
  <c r="H3330" i="21"/>
  <c r="G3330" i="21"/>
  <c r="H3188" i="21"/>
  <c r="G3188" i="21"/>
  <c r="H3401" i="21"/>
  <c r="G3401" i="21"/>
  <c r="H3153" i="21"/>
  <c r="G3153" i="21"/>
  <c r="H3438" i="21"/>
  <c r="G3438" i="21"/>
  <c r="H3312" i="21"/>
  <c r="G3312" i="21"/>
  <c r="H3495" i="21"/>
  <c r="G3495" i="21"/>
  <c r="H3363" i="21"/>
  <c r="G3363" i="21"/>
  <c r="H3107" i="21"/>
  <c r="G3107" i="21"/>
  <c r="H3883" i="21"/>
  <c r="G3883" i="21"/>
  <c r="H3631" i="21"/>
  <c r="G3631" i="21"/>
  <c r="H3002" i="21"/>
  <c r="G3002" i="21"/>
  <c r="H2798" i="21"/>
  <c r="G2798" i="21"/>
  <c r="H4070" i="21"/>
  <c r="G4070" i="21"/>
  <c r="H3752" i="21"/>
  <c r="G3752" i="21"/>
  <c r="H3038" i="21"/>
  <c r="G3038" i="21"/>
  <c r="H2841" i="21"/>
  <c r="G2841" i="21"/>
  <c r="H2624" i="21"/>
  <c r="G2624" i="21"/>
  <c r="H3867" i="21"/>
  <c r="G3867" i="21"/>
  <c r="H3735" i="21"/>
  <c r="G3735" i="21"/>
  <c r="H2991" i="21"/>
  <c r="G2991" i="21"/>
  <c r="H2781" i="21"/>
  <c r="G2781" i="21"/>
  <c r="H4042" i="21"/>
  <c r="G4042" i="21"/>
  <c r="H3544" i="21"/>
  <c r="G3544" i="21"/>
  <c r="H3302" i="21"/>
  <c r="G3302" i="21"/>
  <c r="H3559" i="21"/>
  <c r="G3559" i="21"/>
  <c r="H3347" i="21"/>
  <c r="G3347" i="21"/>
  <c r="H3488" i="21"/>
  <c r="G3488" i="21"/>
  <c r="H3264" i="21"/>
  <c r="G3264" i="21"/>
  <c r="H3590" i="21"/>
  <c r="G3590" i="21"/>
  <c r="H3325" i="21"/>
  <c r="G3325" i="21"/>
  <c r="H3087" i="21"/>
  <c r="G3087" i="21"/>
  <c r="H3480" i="21"/>
  <c r="G3480" i="21"/>
  <c r="H3205" i="21"/>
  <c r="G3205" i="21"/>
  <c r="H3537" i="21"/>
  <c r="G3537" i="21"/>
  <c r="H3289" i="21"/>
  <c r="G3289" i="21"/>
  <c r="H4096" i="21"/>
  <c r="G4096" i="21"/>
  <c r="H3803" i="21"/>
  <c r="G3803" i="21"/>
  <c r="H3673" i="21"/>
  <c r="G3673" i="21"/>
  <c r="H2982" i="21"/>
  <c r="G2982" i="21"/>
  <c r="H2767" i="21"/>
  <c r="G2767" i="21"/>
  <c r="H3922" i="21"/>
  <c r="G3922" i="21"/>
  <c r="H3794" i="21"/>
  <c r="G3794" i="21"/>
  <c r="H3080" i="21"/>
  <c r="G3080" i="21"/>
  <c r="H2805" i="21"/>
  <c r="G2805" i="21"/>
  <c r="H4074" i="21"/>
  <c r="G4074" i="21"/>
  <c r="H3909" i="21"/>
  <c r="G3909" i="21"/>
  <c r="H3657" i="21"/>
  <c r="G3657" i="21"/>
  <c r="H2954" i="21"/>
  <c r="G2954" i="21"/>
  <c r="H2732" i="21"/>
  <c r="G2732" i="21"/>
  <c r="H3993" i="21"/>
  <c r="G3993" i="21"/>
  <c r="H3470" i="21"/>
  <c r="G3470" i="21"/>
  <c r="H3253" i="21"/>
  <c r="G3253" i="21"/>
  <c r="H3509" i="21"/>
  <c r="G3509" i="21"/>
  <c r="H3273" i="21"/>
  <c r="G3273" i="21"/>
  <c r="H3534" i="21"/>
  <c r="G3534" i="21"/>
  <c r="H3298" i="21"/>
  <c r="G3298" i="21"/>
  <c r="H3483" i="21"/>
  <c r="G3483" i="21"/>
  <c r="H3367" i="21"/>
  <c r="G3367" i="21"/>
  <c r="H3573" i="21"/>
  <c r="G3573" i="21"/>
  <c r="H3408" i="21"/>
  <c r="G3408" i="21"/>
  <c r="H3160" i="21"/>
  <c r="G3160" i="21"/>
  <c r="H3463" i="21"/>
  <c r="G3463" i="21"/>
  <c r="H3240" i="21"/>
  <c r="G3240" i="21"/>
  <c r="H4051" i="21"/>
  <c r="G4051" i="21"/>
  <c r="H3847" i="21"/>
  <c r="G3847" i="21"/>
  <c r="H3595" i="21"/>
  <c r="G3595" i="21"/>
  <c r="H2934" i="21"/>
  <c r="G2934" i="21"/>
  <c r="H2712" i="21"/>
  <c r="G2712" i="21"/>
  <c r="H3964" i="21"/>
  <c r="G3964" i="21"/>
  <c r="H3722" i="21"/>
  <c r="G3722" i="21"/>
  <c r="H2977" i="21"/>
  <c r="G2977" i="21"/>
  <c r="H2774" i="21"/>
  <c r="G2774" i="21"/>
  <c r="H4035" i="21"/>
  <c r="G4035" i="21"/>
  <c r="H3831" i="21"/>
  <c r="G3831" i="21"/>
  <c r="H3609" i="21"/>
  <c r="G3609" i="21"/>
  <c r="H2896" i="21"/>
  <c r="G2896" i="21"/>
  <c r="H2660" i="21"/>
  <c r="G2660" i="21"/>
  <c r="H3966" i="21"/>
  <c r="G3966" i="21"/>
  <c r="H3404" i="21"/>
  <c r="G3404" i="21"/>
  <c r="H3138" i="21"/>
  <c r="G3138" i="21"/>
  <c r="H3441" i="21"/>
  <c r="G3441" i="21"/>
  <c r="H3230" i="21"/>
  <c r="G3230" i="21"/>
  <c r="H3466" i="21"/>
  <c r="G3466" i="21"/>
  <c r="H3255" i="21"/>
  <c r="G3255" i="21"/>
  <c r="H3529" i="21"/>
  <c r="G3529" i="21"/>
  <c r="H3299" i="21"/>
  <c r="G3299" i="21"/>
  <c r="H3550" i="21"/>
  <c r="G3550" i="21"/>
  <c r="H3332" i="21"/>
  <c r="G3332" i="21"/>
  <c r="H3094" i="21"/>
  <c r="G3094" i="21"/>
  <c r="H3391" i="21"/>
  <c r="G3391" i="21"/>
  <c r="H3218" i="21"/>
  <c r="G3218" i="21"/>
  <c r="H3996" i="21"/>
  <c r="G3996" i="21"/>
  <c r="H3775" i="21"/>
  <c r="G3775" i="21"/>
  <c r="H3110" i="21"/>
  <c r="G3110" i="21"/>
  <c r="H2875" i="21"/>
  <c r="G2875" i="21"/>
  <c r="H2645" i="21"/>
  <c r="G2645" i="21"/>
  <c r="H3896" i="21"/>
  <c r="G3896" i="21"/>
  <c r="H3644" i="21"/>
  <c r="G3644" i="21"/>
  <c r="H2941" i="21"/>
  <c r="G2941" i="21"/>
  <c r="H2725" i="21"/>
  <c r="G2725" i="21"/>
  <c r="H3980" i="21"/>
  <c r="G3980" i="21"/>
  <c r="H3759" i="21"/>
  <c r="G3759" i="21"/>
  <c r="H3045" i="21"/>
  <c r="G3045" i="21"/>
  <c r="H2842" i="21"/>
  <c r="G2842" i="21"/>
  <c r="H2612" i="21"/>
  <c r="G2612" i="21"/>
  <c r="H3806" i="21"/>
  <c r="G3806" i="21"/>
  <c r="H3593" i="21"/>
  <c r="G3593" i="21"/>
  <c r="H3284" i="21"/>
  <c r="G3284" i="21"/>
  <c r="H3582" i="21"/>
  <c r="G3582" i="21"/>
  <c r="H3329" i="21"/>
  <c r="G3329" i="21"/>
  <c r="H3560" i="21"/>
  <c r="G3560" i="21"/>
  <c r="H3354" i="21"/>
  <c r="G3354" i="21"/>
  <c r="H3572" i="21"/>
  <c r="G3572" i="21"/>
  <c r="H3425" i="21"/>
  <c r="G3425" i="21"/>
  <c r="H3177" i="21"/>
  <c r="G3177" i="21"/>
  <c r="H3462" i="21"/>
  <c r="G3462" i="21"/>
  <c r="H3251" i="21"/>
  <c r="G3251" i="21"/>
  <c r="H3519" i="21"/>
  <c r="G3519" i="21"/>
  <c r="H3271" i="21"/>
  <c r="G3271" i="21"/>
  <c r="H4078" i="21"/>
  <c r="G4078" i="21"/>
  <c r="H3907" i="21"/>
  <c r="G3907" i="21"/>
  <c r="H3655" i="21"/>
  <c r="G3655" i="21"/>
  <c r="H3026" i="21"/>
  <c r="G3026" i="21"/>
  <c r="H2822" i="21"/>
  <c r="G2822" i="21"/>
  <c r="H3997" i="21"/>
  <c r="G3997" i="21"/>
  <c r="H3776" i="21"/>
  <c r="G3776" i="21"/>
  <c r="H3062" i="21"/>
  <c r="G3062" i="21"/>
  <c r="H2787" i="21"/>
  <c r="G2787" i="21"/>
  <c r="H2572" i="21"/>
  <c r="G2572" i="21"/>
  <c r="H3891" i="21"/>
  <c r="G3891" i="21"/>
  <c r="H3639" i="21"/>
  <c r="G3639" i="21"/>
  <c r="H2936" i="21"/>
  <c r="G2936" i="21"/>
  <c r="H2714" i="21"/>
  <c r="G2714" i="21"/>
  <c r="H4066" i="21"/>
  <c r="G4066" i="21"/>
  <c r="H3508" i="21"/>
  <c r="G3508" i="21"/>
  <c r="H3452" i="21"/>
  <c r="G3452" i="21"/>
  <c r="H3235" i="21"/>
  <c r="G3235" i="21"/>
  <c r="H3487" i="21"/>
  <c r="G3487" i="21"/>
  <c r="H3371" i="21"/>
  <c r="G3371" i="21"/>
  <c r="H3516" i="21"/>
  <c r="G3516" i="21"/>
  <c r="H3280" i="21"/>
  <c r="G3280" i="21"/>
  <c r="H3555" i="21"/>
  <c r="G3555" i="21"/>
  <c r="H3349" i="21"/>
  <c r="G3349" i="21"/>
  <c r="H3111" i="21"/>
  <c r="G3111" i="21"/>
  <c r="H3390" i="21"/>
  <c r="G3390" i="21"/>
  <c r="H3142" i="21"/>
  <c r="G3142" i="21"/>
  <c r="H3445" i="21"/>
  <c r="G3445" i="21"/>
  <c r="H3313" i="21"/>
  <c r="G3313" i="21"/>
  <c r="H4033" i="21"/>
  <c r="G4033" i="21"/>
  <c r="H3829" i="21"/>
  <c r="G3829" i="21"/>
  <c r="H3577" i="21"/>
  <c r="G3577" i="21"/>
  <c r="H2933" i="21"/>
  <c r="G2933" i="21"/>
  <c r="H2693" i="21"/>
  <c r="G2693" i="21"/>
  <c r="H3946" i="21"/>
  <c r="G3946" i="21"/>
  <c r="H3704" i="21"/>
  <c r="G3704" i="21"/>
  <c r="H3021" i="21"/>
  <c r="G3021" i="21"/>
  <c r="H2756" i="21"/>
  <c r="G2756" i="21"/>
  <c r="H4017" i="21"/>
  <c r="G4017" i="21"/>
  <c r="H3813" i="21"/>
  <c r="G3813" i="21"/>
  <c r="H3681" i="21"/>
  <c r="G3681" i="21"/>
  <c r="H2878" i="21"/>
  <c r="G2878" i="21"/>
  <c r="H2667" i="21"/>
  <c r="G2667" i="21"/>
  <c r="H3936" i="21"/>
  <c r="G3936" i="21"/>
  <c r="H4011" i="21"/>
  <c r="G4011" i="21"/>
  <c r="H3796" i="21"/>
  <c r="G3796" i="21"/>
  <c r="H3058" i="21"/>
  <c r="G3058" i="21"/>
  <c r="H2837" i="21"/>
  <c r="G2837" i="21"/>
  <c r="H2613" i="21"/>
  <c r="G2613" i="21"/>
  <c r="H3807" i="21"/>
  <c r="G3807" i="21"/>
  <c r="H3683" i="21"/>
  <c r="G3683" i="21"/>
  <c r="H2873" i="21"/>
  <c r="G2873" i="21"/>
  <c r="H2649" i="21"/>
  <c r="G2649" i="21"/>
  <c r="H3995" i="21"/>
  <c r="G3995" i="21"/>
  <c r="H3780" i="21"/>
  <c r="G3780" i="21"/>
  <c r="H3193" i="21"/>
  <c r="G3193" i="21"/>
  <c r="H2964" i="21"/>
  <c r="G2964" i="21"/>
  <c r="H2735" i="21"/>
  <c r="G2735" i="21"/>
  <c r="H2508" i="21"/>
  <c r="G2508" i="21"/>
  <c r="H2247" i="21"/>
  <c r="G2247" i="21"/>
  <c r="H2537" i="21"/>
  <c r="G2537" i="21"/>
  <c r="H2297" i="21"/>
  <c r="G2297" i="21"/>
  <c r="H2087" i="21"/>
  <c r="G2087" i="21"/>
  <c r="H2441" i="21"/>
  <c r="G2441" i="21"/>
  <c r="H2285" i="21"/>
  <c r="G2285" i="21"/>
  <c r="H2593" i="21"/>
  <c r="G2593" i="21"/>
  <c r="H2412" i="21"/>
  <c r="G2412" i="21"/>
  <c r="H2083" i="21"/>
  <c r="G2083" i="21"/>
  <c r="H2365" i="21"/>
  <c r="G2365" i="21"/>
  <c r="H2151" i="21"/>
  <c r="G2151" i="21"/>
  <c r="H2559" i="21"/>
  <c r="G2559" i="21"/>
  <c r="H2321" i="21"/>
  <c r="G2321" i="21"/>
  <c r="H2104" i="21"/>
  <c r="G2104" i="21"/>
  <c r="H3610" i="21"/>
  <c r="G3610" i="21"/>
  <c r="H2866" i="21"/>
  <c r="G2866" i="21"/>
  <c r="H2745" i="21"/>
  <c r="G2745" i="21"/>
  <c r="H3967" i="21"/>
  <c r="G3967" i="21"/>
  <c r="H3737" i="21"/>
  <c r="G3737" i="21"/>
  <c r="H2986" i="21"/>
  <c r="G2986" i="21"/>
  <c r="H2777" i="21"/>
  <c r="G2777" i="21"/>
  <c r="H4026" i="21"/>
  <c r="G4026" i="21"/>
  <c r="H3828" i="21"/>
  <c r="G3828" i="21"/>
  <c r="H3594" i="21"/>
  <c r="G3594" i="21"/>
  <c r="H2975" i="21"/>
  <c r="G2975" i="21"/>
  <c r="H2766" i="21"/>
  <c r="G2766" i="21"/>
  <c r="H2542" i="21"/>
  <c r="G2542" i="21"/>
  <c r="H2303" i="21"/>
  <c r="G2303" i="21"/>
  <c r="H2099" i="21"/>
  <c r="G2099" i="21"/>
  <c r="H2470" i="21"/>
  <c r="G2470" i="21"/>
  <c r="H2228" i="21"/>
  <c r="G2228" i="21"/>
  <c r="H2492" i="21"/>
  <c r="G2492" i="21"/>
  <c r="H2348" i="21"/>
  <c r="G2348" i="21"/>
  <c r="H2125" i="21"/>
  <c r="G2125" i="21"/>
  <c r="H2460" i="21"/>
  <c r="G2460" i="21"/>
  <c r="H2218" i="21"/>
  <c r="G2218" i="21"/>
  <c r="H2524" i="21"/>
  <c r="G2524" i="21"/>
  <c r="H2269" i="21"/>
  <c r="G2269" i="21"/>
  <c r="H2570" i="21"/>
  <c r="G2570" i="21"/>
  <c r="H2378" i="21"/>
  <c r="G2378" i="21"/>
  <c r="H2152" i="21"/>
  <c r="G2152" i="21"/>
  <c r="H3646" i="21"/>
  <c r="G3646" i="21"/>
  <c r="H2992" i="21"/>
  <c r="G2992" i="21"/>
  <c r="H2770" i="21"/>
  <c r="G2770" i="21"/>
  <c r="H3988" i="21"/>
  <c r="G3988" i="21"/>
  <c r="H3779" i="21"/>
  <c r="G3779" i="21"/>
  <c r="H3071" i="21"/>
  <c r="G3071" i="21"/>
  <c r="H2864" i="21"/>
  <c r="G2864" i="21"/>
  <c r="H2576" i="21"/>
  <c r="G2576" i="21"/>
  <c r="H3882" i="21"/>
  <c r="G3882" i="21"/>
  <c r="H3636" i="21"/>
  <c r="G3636" i="21"/>
  <c r="H3060" i="21"/>
  <c r="G3060" i="21"/>
  <c r="H2851" i="21"/>
  <c r="G2851" i="21"/>
  <c r="H2629" i="21"/>
  <c r="G2629" i="21"/>
  <c r="H2354" i="21"/>
  <c r="G2354" i="21"/>
  <c r="H2140" i="21"/>
  <c r="G2140" i="21"/>
  <c r="H2521" i="21"/>
  <c r="G2521" i="21"/>
  <c r="H2260" i="21"/>
  <c r="G2260" i="21"/>
  <c r="H2598" i="21"/>
  <c r="G2598" i="21"/>
  <c r="H2405" i="21"/>
  <c r="G2405" i="21"/>
  <c r="H2173" i="21"/>
  <c r="G2173" i="21"/>
  <c r="H2505" i="21"/>
  <c r="G2505" i="21"/>
  <c r="H2250" i="21"/>
  <c r="G2250" i="21"/>
  <c r="H2552" i="21"/>
  <c r="G2552" i="21"/>
  <c r="H2326" i="21"/>
  <c r="G2326" i="21"/>
  <c r="H2127" i="21"/>
  <c r="G2127" i="21"/>
  <c r="H2432" i="21"/>
  <c r="G2432" i="21"/>
  <c r="H2276" i="21"/>
  <c r="G2276" i="21"/>
  <c r="H3736" i="21"/>
  <c r="G3736" i="21"/>
  <c r="H3023" i="21"/>
  <c r="G3023" i="21"/>
  <c r="H2813" i="21"/>
  <c r="G2813" i="21"/>
  <c r="H4055" i="21"/>
  <c r="G4055" i="21"/>
  <c r="H3863" i="21"/>
  <c r="G3863" i="21"/>
  <c r="H3041" i="21"/>
  <c r="G3041" i="21"/>
  <c r="H2832" i="21"/>
  <c r="G2832" i="21"/>
  <c r="H2621" i="21"/>
  <c r="G2621" i="21"/>
  <c r="H3962" i="21"/>
  <c r="G3962" i="21"/>
  <c r="H3726" i="21"/>
  <c r="G3726" i="21"/>
  <c r="H3030" i="21"/>
  <c r="G3030" i="21"/>
  <c r="H2860" i="21"/>
  <c r="G2860" i="21"/>
  <c r="H2683" i="21"/>
  <c r="G2683" i="21"/>
  <c r="H2445" i="21"/>
  <c r="G2445" i="21"/>
  <c r="H2203" i="21"/>
  <c r="G2203" i="21"/>
  <c r="H2491" i="21"/>
  <c r="G2491" i="21"/>
  <c r="H2353" i="21"/>
  <c r="G2353" i="21"/>
  <c r="H2575" i="21"/>
  <c r="G2575" i="21"/>
  <c r="H2375" i="21"/>
  <c r="G2375" i="21"/>
  <c r="H2142" i="21"/>
  <c r="G2142" i="21"/>
  <c r="H2475" i="21"/>
  <c r="G2475" i="21"/>
  <c r="H2343" i="21"/>
  <c r="G2343" i="21"/>
  <c r="H2138" i="21"/>
  <c r="G2138" i="21"/>
  <c r="H2294" i="21"/>
  <c r="G2294" i="21"/>
  <c r="H2097" i="21"/>
  <c r="G2097" i="21"/>
  <c r="H2519" i="21"/>
  <c r="G2519" i="21"/>
  <c r="H2246" i="21"/>
  <c r="G2246" i="21"/>
  <c r="H3999" i="21"/>
  <c r="G3999" i="21"/>
  <c r="H3784" i="21"/>
  <c r="G3784" i="21"/>
  <c r="H3046" i="21"/>
  <c r="G3046" i="21"/>
  <c r="H2825" i="21"/>
  <c r="G2825" i="21"/>
  <c r="H2692" i="21"/>
  <c r="G2692" i="21"/>
  <c r="H3911" i="21"/>
  <c r="G3911" i="21"/>
  <c r="H3671" i="21"/>
  <c r="G3671" i="21"/>
  <c r="H2963" i="21"/>
  <c r="G2963" i="21"/>
  <c r="H2740" i="21"/>
  <c r="G2740" i="21"/>
  <c r="H3983" i="21"/>
  <c r="G3983" i="21"/>
  <c r="H3768" i="21"/>
  <c r="G3768" i="21"/>
  <c r="H3181" i="21"/>
  <c r="G3181" i="21"/>
  <c r="H2951" i="21"/>
  <c r="G2951" i="21"/>
  <c r="H2723" i="21"/>
  <c r="G2723" i="21"/>
  <c r="H2496" i="21"/>
  <c r="G2496" i="21"/>
  <c r="H2234" i="21"/>
  <c r="G2234" i="21"/>
  <c r="H2603" i="21"/>
  <c r="G2603" i="21"/>
  <c r="H2404" i="21"/>
  <c r="G2404" i="21"/>
  <c r="H2191" i="21"/>
  <c r="G2191" i="21"/>
  <c r="H2429" i="21"/>
  <c r="G2429" i="21"/>
  <c r="H2273" i="21"/>
  <c r="G2273" i="21"/>
  <c r="H2581" i="21"/>
  <c r="G2581" i="21"/>
  <c r="H2400" i="21"/>
  <c r="G2400" i="21"/>
  <c r="H2180" i="21"/>
  <c r="G2180" i="21"/>
  <c r="H2467" i="21"/>
  <c r="G2467" i="21"/>
  <c r="H2225" i="21"/>
  <c r="G2225" i="21"/>
  <c r="H2547" i="21"/>
  <c r="G2547" i="21"/>
  <c r="H2309" i="21"/>
  <c r="G2309" i="21"/>
  <c r="H2092" i="21"/>
  <c r="G2092" i="21"/>
  <c r="H2955" i="21"/>
  <c r="G2955" i="21"/>
  <c r="H2733" i="21"/>
  <c r="G2733" i="21"/>
  <c r="H3955" i="21"/>
  <c r="G3955" i="21"/>
  <c r="H3725" i="21"/>
  <c r="G3725" i="21"/>
  <c r="H2974" i="21"/>
  <c r="G2974" i="21"/>
  <c r="H2765" i="21"/>
  <c r="G2765" i="21"/>
  <c r="H4014" i="21"/>
  <c r="G4014" i="21"/>
  <c r="H3816" i="21"/>
  <c r="G3816" i="21"/>
  <c r="H3690" i="21"/>
  <c r="G3690" i="21"/>
  <c r="H3025" i="21"/>
  <c r="G3025" i="21"/>
  <c r="H2754" i="21"/>
  <c r="G2754" i="21"/>
  <c r="H2529" i="21"/>
  <c r="G2529" i="21"/>
  <c r="H2409" i="21"/>
  <c r="G2409" i="21"/>
  <c r="H2086" i="21"/>
  <c r="G2086" i="21"/>
  <c r="H2458" i="21"/>
  <c r="G2458" i="21"/>
  <c r="H2216" i="21"/>
  <c r="G2216" i="21"/>
  <c r="H2480" i="21"/>
  <c r="G2480" i="21"/>
  <c r="H2336" i="21"/>
  <c r="G2336" i="21"/>
  <c r="H2113" i="21"/>
  <c r="G2113" i="21"/>
  <c r="H2448" i="21"/>
  <c r="G2448" i="21"/>
  <c r="H2206" i="21"/>
  <c r="G2206" i="21"/>
  <c r="H2512" i="21"/>
  <c r="G2512" i="21"/>
  <c r="H2257" i="21"/>
  <c r="G2257" i="21"/>
  <c r="H2634" i="21"/>
  <c r="G2634" i="21"/>
  <c r="H2366" i="21"/>
  <c r="G2366" i="21"/>
  <c r="H2147" i="21"/>
  <c r="G2147" i="21"/>
  <c r="H4082" i="21"/>
  <c r="G4082" i="21"/>
  <c r="H275" i="21"/>
  <c r="G275" i="21"/>
  <c r="H369" i="21"/>
  <c r="G369" i="21"/>
  <c r="H349" i="21"/>
  <c r="G349" i="21"/>
  <c r="H204" i="21"/>
  <c r="G204" i="21"/>
  <c r="H329" i="21"/>
  <c r="G329" i="21"/>
  <c r="H1641" i="21"/>
  <c r="G1641" i="21"/>
  <c r="H2066" i="21"/>
  <c r="G2066" i="21"/>
  <c r="H1312" i="21"/>
  <c r="G1312" i="21"/>
  <c r="H1276" i="21"/>
  <c r="G1276" i="21"/>
  <c r="H812" i="21"/>
  <c r="G812" i="21"/>
  <c r="H841" i="21"/>
  <c r="G841" i="21"/>
  <c r="H1414" i="21"/>
  <c r="G1414" i="21"/>
  <c r="H937" i="21"/>
  <c r="G937" i="21"/>
  <c r="H1695" i="21"/>
  <c r="G1695" i="21"/>
  <c r="H1551" i="21"/>
  <c r="G1551" i="21"/>
  <c r="H877" i="21"/>
  <c r="G877" i="21"/>
  <c r="H1154" i="21"/>
  <c r="G1154" i="21"/>
  <c r="H1187" i="21"/>
  <c r="G1187" i="21"/>
  <c r="H469" i="21"/>
  <c r="G469" i="21"/>
  <c r="H495" i="21"/>
  <c r="G495" i="21"/>
  <c r="H1876" i="21"/>
  <c r="G1876" i="21"/>
  <c r="H1053" i="21"/>
  <c r="G1053" i="21"/>
  <c r="H1853" i="21"/>
  <c r="G1853" i="21"/>
  <c r="H1076" i="21"/>
  <c r="G1076" i="21"/>
  <c r="H685" i="21"/>
  <c r="G685" i="21"/>
  <c r="H1509" i="21"/>
  <c r="G1509" i="21"/>
  <c r="H262" i="21"/>
  <c r="G262" i="21"/>
  <c r="H355" i="21"/>
  <c r="G355" i="21"/>
  <c r="H1273" i="21"/>
  <c r="G1273" i="21"/>
  <c r="H834" i="21"/>
  <c r="G834" i="21"/>
  <c r="H818" i="21"/>
  <c r="G818" i="21"/>
  <c r="H1405" i="21"/>
  <c r="G1405" i="21"/>
  <c r="H936" i="21"/>
  <c r="G936" i="21"/>
  <c r="H1713" i="21"/>
  <c r="G1713" i="21"/>
  <c r="H1564" i="21"/>
  <c r="G1564" i="21"/>
  <c r="H897" i="21"/>
  <c r="G897" i="21"/>
  <c r="H903" i="21"/>
  <c r="G903" i="21"/>
  <c r="H1183" i="21"/>
  <c r="G1183" i="21"/>
  <c r="H491" i="21"/>
  <c r="G491" i="21"/>
  <c r="H458" i="21"/>
  <c r="G458" i="21"/>
  <c r="H1884" i="21"/>
  <c r="G1884" i="21"/>
  <c r="H1042" i="21"/>
  <c r="G1042" i="21"/>
  <c r="H1859" i="21"/>
  <c r="G1859" i="21"/>
  <c r="H1071" i="21"/>
  <c r="G1071" i="21"/>
  <c r="H653" i="21"/>
  <c r="G653" i="21"/>
  <c r="H1514" i="21"/>
  <c r="G1514" i="21"/>
  <c r="H223" i="21"/>
  <c r="G223" i="21"/>
  <c r="H236" i="21"/>
  <c r="G236" i="21"/>
  <c r="H289" i="21"/>
  <c r="G289" i="21"/>
  <c r="H312" i="21"/>
  <c r="G312" i="21"/>
  <c r="H335" i="21"/>
  <c r="G335" i="21"/>
  <c r="H368" i="21"/>
  <c r="G368" i="21"/>
  <c r="H367" i="21"/>
  <c r="G367" i="21"/>
  <c r="H319" i="21"/>
  <c r="G319" i="21"/>
  <c r="H2055" i="21"/>
  <c r="G2055" i="21"/>
  <c r="H1316" i="21"/>
  <c r="G1316" i="21"/>
  <c r="H1281" i="21"/>
  <c r="G1281" i="21"/>
  <c r="H840" i="21"/>
  <c r="G840" i="21"/>
  <c r="H839" i="21"/>
  <c r="G839" i="21"/>
  <c r="H1413" i="21"/>
  <c r="G1413" i="21"/>
  <c r="H944" i="21"/>
  <c r="G944" i="21"/>
  <c r="H1687" i="21"/>
  <c r="G1687" i="21"/>
  <c r="H1539" i="21"/>
  <c r="G1539" i="21"/>
  <c r="H902" i="21"/>
  <c r="G902" i="21"/>
  <c r="H883" i="21"/>
  <c r="G883" i="21"/>
  <c r="H1195" i="21"/>
  <c r="G1195" i="21"/>
  <c r="H497" i="21"/>
  <c r="G497" i="21"/>
  <c r="H474" i="21"/>
  <c r="G474" i="21"/>
  <c r="H1894" i="21"/>
  <c r="G1894" i="21"/>
  <c r="H1027" i="21"/>
  <c r="G1027" i="21"/>
  <c r="H1857" i="21"/>
  <c r="G1857" i="21"/>
  <c r="H1078" i="21"/>
  <c r="G1078" i="21"/>
  <c r="H660" i="21"/>
  <c r="G660" i="21"/>
  <c r="H1520" i="21"/>
  <c r="G1520" i="21"/>
  <c r="H193" i="21"/>
  <c r="G193" i="21"/>
  <c r="H197" i="21"/>
  <c r="G197" i="21"/>
  <c r="H238" i="21"/>
  <c r="G238" i="21"/>
  <c r="H285" i="21"/>
  <c r="G285" i="21"/>
  <c r="H364" i="21"/>
  <c r="G364" i="21"/>
  <c r="H327" i="21"/>
  <c r="G327" i="21"/>
  <c r="H1321" i="21"/>
  <c r="G1321" i="21"/>
  <c r="H1280" i="21"/>
  <c r="G1280" i="21"/>
  <c r="H809" i="21"/>
  <c r="G809" i="21"/>
  <c r="H838" i="21"/>
  <c r="G838" i="21"/>
  <c r="H1403" i="21"/>
  <c r="G1403" i="21"/>
  <c r="H943" i="21"/>
  <c r="G943" i="21"/>
  <c r="H1685" i="21"/>
  <c r="G1685" i="21"/>
  <c r="H1567" i="21"/>
  <c r="G1567" i="21"/>
  <c r="H873" i="21"/>
  <c r="G873" i="21"/>
  <c r="H867" i="21"/>
  <c r="G867" i="21"/>
  <c r="H1198" i="21"/>
  <c r="G1198" i="21"/>
  <c r="H467" i="21"/>
  <c r="G467" i="21"/>
  <c r="H484" i="21"/>
  <c r="G484" i="21"/>
  <c r="H1904" i="21"/>
  <c r="G1904" i="21"/>
  <c r="H1046" i="21"/>
  <c r="G1046" i="21"/>
  <c r="H1833" i="21"/>
  <c r="G1833" i="21"/>
  <c r="H1077" i="21"/>
  <c r="G1077" i="21"/>
  <c r="H684" i="21"/>
  <c r="G684" i="21"/>
  <c r="H1489" i="21"/>
  <c r="G1489" i="21"/>
  <c r="H1530" i="21"/>
  <c r="G1530" i="21"/>
  <c r="H247" i="21"/>
  <c r="G247" i="21"/>
  <c r="H240" i="21"/>
  <c r="G240" i="21"/>
  <c r="C24" i="31"/>
  <c r="C30" i="31"/>
  <c r="C29" i="31"/>
  <c r="C25" i="31"/>
  <c r="C31" i="31"/>
  <c r="C26" i="31"/>
  <c r="C32" i="31"/>
  <c r="C27" i="31"/>
  <c r="C33" i="31"/>
  <c r="C28" i="31"/>
  <c r="C138" i="31"/>
  <c r="C139" i="31"/>
  <c r="C134" i="31"/>
  <c r="C140" i="31"/>
  <c r="C137" i="31"/>
  <c r="C135" i="31"/>
  <c r="C141" i="31"/>
  <c r="C143" i="31"/>
  <c r="C136" i="31"/>
  <c r="C142" i="31"/>
  <c r="C36" i="31"/>
  <c r="C42" i="31"/>
  <c r="C37" i="31"/>
  <c r="C43" i="31"/>
  <c r="C38" i="31"/>
  <c r="C39" i="31"/>
  <c r="C41" i="31"/>
  <c r="C34" i="31"/>
  <c r="C40" i="31"/>
  <c r="C35" i="31"/>
  <c r="C156" i="31"/>
  <c r="C162" i="31"/>
  <c r="C155" i="31"/>
  <c r="C157" i="31"/>
  <c r="C163" i="31"/>
  <c r="C161" i="31"/>
  <c r="C158" i="31"/>
  <c r="C159" i="31"/>
  <c r="C154" i="31"/>
  <c r="C160" i="31"/>
  <c r="C108" i="31"/>
  <c r="C109" i="31"/>
  <c r="C104" i="31"/>
  <c r="C110" i="31"/>
  <c r="C107" i="31"/>
  <c r="C105" i="31"/>
  <c r="C111" i="31"/>
  <c r="C113" i="31"/>
  <c r="C106" i="31"/>
  <c r="C112" i="31"/>
  <c r="C48" i="31"/>
  <c r="C47" i="31"/>
  <c r="C49" i="31"/>
  <c r="C44" i="31"/>
  <c r="C50" i="31"/>
  <c r="C45" i="31"/>
  <c r="C51" i="31"/>
  <c r="C46" i="31"/>
  <c r="C52" i="31"/>
  <c r="C53" i="31"/>
  <c r="C66" i="31"/>
  <c r="C72" i="31"/>
  <c r="C65" i="31"/>
  <c r="C67" i="31"/>
  <c r="C73" i="31"/>
  <c r="C68" i="31"/>
  <c r="C69" i="31"/>
  <c r="C71" i="31"/>
  <c r="C64" i="31"/>
  <c r="C70" i="31"/>
  <c r="C84" i="31"/>
  <c r="C90" i="31"/>
  <c r="C85" i="31"/>
  <c r="C91" i="31"/>
  <c r="C89" i="31"/>
  <c r="C86" i="31"/>
  <c r="C92" i="31"/>
  <c r="C87" i="31"/>
  <c r="C93" i="31"/>
  <c r="C88" i="31"/>
  <c r="C18" i="31"/>
  <c r="C19" i="31"/>
  <c r="C14" i="31"/>
  <c r="C20" i="31"/>
  <c r="C15" i="31"/>
  <c r="C21" i="31"/>
  <c r="C16" i="31"/>
  <c r="C22" i="31"/>
  <c r="C17" i="31"/>
  <c r="C23" i="31"/>
  <c r="C54" i="31"/>
  <c r="C60" i="31"/>
  <c r="C55" i="31"/>
  <c r="C61" i="31"/>
  <c r="C59" i="31"/>
  <c r="C56" i="31"/>
  <c r="C62" i="31"/>
  <c r="C57" i="31"/>
  <c r="C63" i="31"/>
  <c r="C58" i="31"/>
  <c r="C126" i="31"/>
  <c r="C132" i="31"/>
  <c r="C131" i="31"/>
  <c r="C127" i="31"/>
  <c r="C133" i="31"/>
  <c r="C128" i="31"/>
  <c r="C129" i="31"/>
  <c r="C124" i="31"/>
  <c r="C130" i="31"/>
  <c r="C125" i="31"/>
  <c r="C96" i="31"/>
  <c r="C102" i="31"/>
  <c r="C101" i="31"/>
  <c r="C97" i="31"/>
  <c r="C103" i="31"/>
  <c r="C98" i="31"/>
  <c r="C99" i="31"/>
  <c r="C94" i="31"/>
  <c r="C100" i="31"/>
  <c r="C95" i="31"/>
  <c r="C114" i="31"/>
  <c r="C120" i="31"/>
  <c r="C115" i="31"/>
  <c r="C121" i="31"/>
  <c r="C119" i="31"/>
  <c r="C116" i="31"/>
  <c r="C122" i="31"/>
  <c r="C117" i="31"/>
  <c r="C123" i="31"/>
  <c r="C118" i="31"/>
  <c r="C144" i="31"/>
  <c r="C150" i="31"/>
  <c r="C145" i="31"/>
  <c r="C151" i="31"/>
  <c r="C146" i="31"/>
  <c r="C152" i="31"/>
  <c r="C147" i="31"/>
  <c r="C153" i="31"/>
  <c r="C148" i="31"/>
  <c r="C149" i="31"/>
  <c r="C78" i="31"/>
  <c r="C79" i="31"/>
  <c r="C74" i="31"/>
  <c r="C80" i="31"/>
  <c r="C77" i="31"/>
  <c r="C75" i="31"/>
  <c r="C81" i="31"/>
  <c r="C76" i="31"/>
  <c r="C82" i="31"/>
  <c r="C83" i="31"/>
  <c r="C10" i="31"/>
  <c r="C5" i="31"/>
  <c r="C11" i="31"/>
  <c r="C6" i="31"/>
  <c r="C12" i="31"/>
  <c r="C4" i="31"/>
  <c r="C7" i="31"/>
  <c r="C13" i="31"/>
  <c r="C8" i="31"/>
  <c r="C9" i="31"/>
  <c r="A172" i="6" l="1"/>
  <c r="A175" i="6"/>
  <c r="A253" i="6"/>
  <c r="A22" i="6"/>
  <c r="A217" i="6"/>
  <c r="A115" i="6"/>
  <c r="A274" i="6"/>
  <c r="A241" i="6"/>
  <c r="A67" i="6"/>
  <c r="A176" i="6"/>
  <c r="A254" i="6"/>
  <c r="A23" i="6"/>
  <c r="A218" i="6"/>
  <c r="A116" i="6"/>
  <c r="A276" i="6"/>
  <c r="A242" i="6"/>
  <c r="A68" i="6"/>
  <c r="A177" i="6"/>
  <c r="A255" i="6"/>
  <c r="A24" i="6"/>
  <c r="A219" i="6"/>
  <c r="A117" i="6"/>
  <c r="A275" i="6"/>
  <c r="A243" i="6"/>
  <c r="A69" i="6"/>
  <c r="A58" i="6"/>
  <c r="A91" i="6"/>
  <c r="A31" i="6"/>
  <c r="A55" i="6"/>
  <c r="A130" i="6"/>
  <c r="A250" i="6"/>
  <c r="A6" i="6"/>
  <c r="A59" i="6"/>
  <c r="A92" i="6"/>
  <c r="A32" i="6"/>
  <c r="A56" i="6"/>
  <c r="A131" i="6"/>
  <c r="A252" i="6"/>
  <c r="A5" i="6"/>
  <c r="A174" i="6"/>
  <c r="A60" i="6"/>
  <c r="A93" i="6"/>
  <c r="A33" i="6"/>
  <c r="A57" i="6"/>
  <c r="A132" i="6"/>
  <c r="A251" i="6"/>
  <c r="A4" i="6"/>
  <c r="A173" i="6"/>
  <c r="A211" i="6"/>
  <c r="A112" i="6"/>
  <c r="A184" i="6"/>
  <c r="A40" i="6"/>
  <c r="A181" i="6"/>
  <c r="A88" i="6"/>
  <c r="A160" i="6"/>
  <c r="A229" i="6"/>
  <c r="A212" i="6"/>
  <c r="A113" i="6"/>
  <c r="A186" i="6"/>
  <c r="A41" i="6"/>
  <c r="A182" i="6"/>
  <c r="A89" i="6"/>
  <c r="A161" i="6"/>
  <c r="A230" i="6"/>
  <c r="A213" i="6"/>
  <c r="A114" i="6"/>
  <c r="A185" i="6"/>
  <c r="A42" i="6"/>
  <c r="A183" i="6"/>
  <c r="A90" i="6"/>
  <c r="A162" i="6"/>
  <c r="A231" i="6"/>
  <c r="A280" i="6"/>
  <c r="A244" i="6"/>
  <c r="A169" i="6"/>
  <c r="A226" i="6"/>
  <c r="A259" i="6"/>
  <c r="A187" i="6"/>
  <c r="A256" i="6"/>
  <c r="A208" i="6"/>
  <c r="A282" i="6"/>
  <c r="A246" i="6"/>
  <c r="A170" i="6"/>
  <c r="A228" i="6"/>
  <c r="A260" i="6"/>
  <c r="A188" i="6"/>
  <c r="A258" i="6"/>
  <c r="A210" i="6"/>
  <c r="A281" i="6"/>
  <c r="A245" i="6"/>
  <c r="A171" i="6"/>
  <c r="A227" i="6"/>
  <c r="A261" i="6"/>
  <c r="A189" i="6"/>
  <c r="A257" i="6"/>
  <c r="A209" i="6"/>
  <c r="A232" i="6"/>
  <c r="A82" i="6"/>
  <c r="A73" i="6"/>
  <c r="A64" i="6"/>
  <c r="A283" i="6"/>
  <c r="A166" i="6"/>
  <c r="A25" i="6"/>
  <c r="A46" i="6"/>
  <c r="A234" i="6"/>
  <c r="A83" i="6"/>
  <c r="A74" i="6"/>
  <c r="A65" i="6"/>
  <c r="A284" i="6"/>
  <c r="A168" i="6"/>
  <c r="A26" i="6"/>
  <c r="A47" i="6"/>
  <c r="A233" i="6"/>
  <c r="A84" i="6"/>
  <c r="A75" i="6"/>
  <c r="A66" i="6"/>
  <c r="A285" i="6"/>
  <c r="A167" i="6"/>
  <c r="A27" i="6"/>
  <c r="A48" i="6"/>
  <c r="A70" i="6"/>
  <c r="A7" i="6"/>
  <c r="A16" i="6"/>
  <c r="A34" i="6"/>
  <c r="A145" i="6"/>
  <c r="A199" i="6"/>
  <c r="A277" i="6"/>
  <c r="A103" i="6"/>
  <c r="A71" i="6"/>
  <c r="A8" i="6"/>
  <c r="A17" i="6"/>
  <c r="A35" i="6"/>
  <c r="A146" i="6"/>
  <c r="A200" i="6"/>
  <c r="A279" i="6"/>
  <c r="A104" i="6"/>
  <c r="A72" i="6"/>
  <c r="A9" i="6"/>
  <c r="A18" i="6"/>
  <c r="A36" i="6"/>
  <c r="A147" i="6"/>
  <c r="A201" i="6"/>
  <c r="A278" i="6"/>
  <c r="A105" i="6"/>
  <c r="A85" i="6"/>
  <c r="A121" i="6"/>
  <c r="A13" i="6"/>
  <c r="A262" i="6"/>
  <c r="A136" i="6"/>
  <c r="A37" i="6"/>
  <c r="A214" i="6"/>
  <c r="A286" i="6"/>
  <c r="A86" i="6"/>
  <c r="A122" i="6"/>
  <c r="A14" i="6"/>
  <c r="A264" i="6"/>
  <c r="A137" i="6"/>
  <c r="A38" i="6"/>
  <c r="A216" i="6"/>
  <c r="A288" i="6"/>
  <c r="A87" i="6"/>
  <c r="A123" i="6"/>
  <c r="A15" i="6"/>
  <c r="A263" i="6"/>
  <c r="A138" i="6"/>
  <c r="A39" i="6"/>
  <c r="A215" i="6"/>
  <c r="A287" i="6"/>
  <c r="A157" i="6"/>
  <c r="A133" i="6"/>
  <c r="A94" i="6"/>
  <c r="A100" i="6"/>
  <c r="A148" i="6"/>
  <c r="A190" i="6"/>
  <c r="A52" i="6"/>
  <c r="A124" i="6"/>
  <c r="A158" i="6"/>
  <c r="A134" i="6"/>
  <c r="A95" i="6"/>
  <c r="A101" i="6"/>
  <c r="A149" i="6"/>
  <c r="A192" i="6"/>
  <c r="A53" i="6"/>
  <c r="A125" i="6"/>
  <c r="A159" i="6"/>
  <c r="A135" i="6"/>
  <c r="A96" i="6"/>
  <c r="A102" i="6"/>
  <c r="A150" i="6"/>
  <c r="A191" i="6"/>
  <c r="A54" i="6"/>
  <c r="A126" i="6"/>
  <c r="A223" i="6"/>
  <c r="A193" i="6"/>
  <c r="A268" i="6"/>
  <c r="A238" i="6"/>
  <c r="A97" i="6"/>
  <c r="A28" i="6"/>
  <c r="A151" i="6"/>
  <c r="A61" i="6"/>
  <c r="A224" i="6"/>
  <c r="A194" i="6"/>
  <c r="A270" i="6"/>
  <c r="A240" i="6"/>
  <c r="A98" i="6"/>
  <c r="A29" i="6"/>
  <c r="A152" i="6"/>
  <c r="A62" i="6"/>
  <c r="A225" i="6"/>
  <c r="A195" i="6"/>
  <c r="A269" i="6"/>
  <c r="A239" i="6"/>
  <c r="A99" i="6"/>
  <c r="A30" i="6"/>
  <c r="A153" i="6"/>
  <c r="A63" i="6"/>
  <c r="A142" i="6"/>
  <c r="A202" i="6"/>
  <c r="A106" i="6"/>
  <c r="A76" i="6"/>
  <c r="A109" i="6"/>
  <c r="A10" i="6"/>
  <c r="A247" i="6"/>
  <c r="A289" i="6"/>
  <c r="A143" i="6"/>
  <c r="A204" i="6"/>
  <c r="A107" i="6"/>
  <c r="A77" i="6"/>
  <c r="A110" i="6"/>
  <c r="A12" i="6"/>
  <c r="A248" i="6"/>
  <c r="A291" i="6"/>
  <c r="A144" i="6"/>
  <c r="A203" i="6"/>
  <c r="A108" i="6"/>
  <c r="A78" i="6"/>
  <c r="A111" i="6"/>
  <c r="A11" i="6"/>
  <c r="A249" i="6"/>
  <c r="A290" i="6"/>
  <c r="A49" i="6"/>
  <c r="A271" i="6"/>
  <c r="A205" i="6"/>
  <c r="A178" i="6"/>
  <c r="A154" i="6"/>
  <c r="A196" i="6"/>
  <c r="A163" i="6"/>
  <c r="A127" i="6"/>
  <c r="A50" i="6"/>
  <c r="A272" i="6"/>
  <c r="A206" i="6"/>
  <c r="A180" i="6"/>
  <c r="A155" i="6"/>
  <c r="A198" i="6"/>
  <c r="A164" i="6"/>
  <c r="A128" i="6"/>
  <c r="A51" i="6"/>
  <c r="A273" i="6"/>
  <c r="A207" i="6"/>
  <c r="A179" i="6"/>
  <c r="A156" i="6"/>
  <c r="A197" i="6"/>
  <c r="A165" i="6"/>
  <c r="A129" i="6"/>
  <c r="A79" i="6"/>
  <c r="A118" i="6"/>
  <c r="A43" i="6"/>
  <c r="A139" i="6"/>
  <c r="A235" i="6"/>
  <c r="A220" i="6"/>
  <c r="A265" i="6"/>
  <c r="A19" i="6"/>
  <c r="A80" i="6"/>
  <c r="A119" i="6"/>
  <c r="A44" i="6"/>
  <c r="A140" i="6"/>
  <c r="A236" i="6"/>
  <c r="A222" i="6"/>
  <c r="A267" i="6"/>
  <c r="A20" i="6"/>
  <c r="A81" i="6"/>
  <c r="A120" i="6"/>
  <c r="A45" i="6"/>
  <c r="A141" i="6"/>
  <c r="A237" i="6"/>
  <c r="A221" i="6"/>
  <c r="A266" i="6"/>
  <c r="A21" i="6"/>
  <c r="D9" i="31"/>
  <c r="A9" i="31" s="1"/>
  <c r="D6" i="31"/>
  <c r="A6" i="31" s="1"/>
  <c r="D12" i="31"/>
  <c r="A12" i="31" s="1"/>
  <c r="D8" i="31"/>
  <c r="A8" i="31" s="1"/>
  <c r="D11" i="31"/>
  <c r="A11" i="31" s="1"/>
  <c r="D151" i="31"/>
  <c r="A151" i="31" s="1"/>
  <c r="D27" i="31"/>
  <c r="A27" i="31" s="1"/>
  <c r="D138" i="31"/>
  <c r="A138" i="31" s="1"/>
  <c r="D102" i="31"/>
  <c r="A102" i="31" s="1"/>
  <c r="D66" i="31"/>
  <c r="A66" i="31" s="1"/>
  <c r="D26" i="31"/>
  <c r="A26" i="31" s="1"/>
  <c r="D115" i="31"/>
  <c r="A115" i="31" s="1"/>
  <c r="D161" i="31"/>
  <c r="A161" i="31" s="1"/>
  <c r="D125" i="31"/>
  <c r="A125" i="31" s="1"/>
  <c r="D89" i="31"/>
  <c r="A89" i="31" s="1"/>
  <c r="D53" i="31"/>
  <c r="A53" i="31" s="1"/>
  <c r="D67" i="31"/>
  <c r="A67" i="31" s="1"/>
  <c r="D148" i="31"/>
  <c r="A148" i="31" s="1"/>
  <c r="D112" i="31"/>
  <c r="A112" i="31" s="1"/>
  <c r="D76" i="31"/>
  <c r="A76" i="31" s="1"/>
  <c r="D38" i="31"/>
  <c r="A38" i="31" s="1"/>
  <c r="D129" i="31"/>
  <c r="A129" i="31" s="1"/>
  <c r="D69" i="31"/>
  <c r="A69" i="31" s="1"/>
  <c r="D29" i="31"/>
  <c r="A29" i="31" s="1"/>
  <c r="D141" i="31"/>
  <c r="A141" i="31" s="1"/>
  <c r="D4" i="31"/>
  <c r="A4" i="31" s="1"/>
  <c r="D128" i="31"/>
  <c r="A128" i="31" s="1"/>
  <c r="D92" i="31"/>
  <c r="A92" i="31" s="1"/>
  <c r="D56" i="31"/>
  <c r="A56" i="31" s="1"/>
  <c r="D14" i="31"/>
  <c r="A14" i="31" s="1"/>
  <c r="D25" i="31"/>
  <c r="A25" i="31" s="1"/>
  <c r="D33" i="31"/>
  <c r="A33" i="31" s="1"/>
  <c r="D154" i="31"/>
  <c r="A154" i="31" s="1"/>
  <c r="D36" i="31"/>
  <c r="A36" i="31" s="1"/>
  <c r="D98" i="31"/>
  <c r="A98" i="31" s="1"/>
  <c r="D127" i="31"/>
  <c r="A127" i="31" s="1"/>
  <c r="D132" i="31"/>
  <c r="A132" i="31" s="1"/>
  <c r="D96" i="31"/>
  <c r="A96" i="31" s="1"/>
  <c r="D60" i="31"/>
  <c r="A60" i="31" s="1"/>
  <c r="D18" i="31"/>
  <c r="A18" i="31" s="1"/>
  <c r="D97" i="31"/>
  <c r="A97" i="31" s="1"/>
  <c r="D155" i="31"/>
  <c r="A155" i="31" s="1"/>
  <c r="D119" i="31"/>
  <c r="A119" i="31" s="1"/>
  <c r="D83" i="31"/>
  <c r="A83" i="31" s="1"/>
  <c r="D46" i="31"/>
  <c r="A46" i="31" s="1"/>
  <c r="D157" i="31"/>
  <c r="A157" i="31" s="1"/>
  <c r="D48" i="31"/>
  <c r="A48" i="31" s="1"/>
  <c r="D142" i="31"/>
  <c r="A142" i="31" s="1"/>
  <c r="D106" i="31"/>
  <c r="A106" i="31" s="1"/>
  <c r="D70" i="31"/>
  <c r="A70" i="31" s="1"/>
  <c r="D30" i="31"/>
  <c r="A30" i="31" s="1"/>
  <c r="D111" i="31"/>
  <c r="A111" i="31" s="1"/>
  <c r="D63" i="31"/>
  <c r="A63" i="31" s="1"/>
  <c r="D22" i="31"/>
  <c r="A22" i="31" s="1"/>
  <c r="D135" i="31"/>
  <c r="A135" i="31" s="1"/>
  <c r="D158" i="31"/>
  <c r="A158" i="31" s="1"/>
  <c r="D122" i="31"/>
  <c r="A122" i="31" s="1"/>
  <c r="D86" i="31"/>
  <c r="A86" i="31" s="1"/>
  <c r="D50" i="31"/>
  <c r="A50" i="31" s="1"/>
  <c r="D19" i="31"/>
  <c r="A19" i="31" s="1"/>
  <c r="D72" i="31"/>
  <c r="A72" i="31" s="1"/>
  <c r="D82" i="31"/>
  <c r="A82" i="31" s="1"/>
  <c r="D75" i="31"/>
  <c r="A75" i="31" s="1"/>
  <c r="D134" i="31"/>
  <c r="A134" i="31" s="1"/>
  <c r="D31" i="31"/>
  <c r="A31" i="31" s="1"/>
  <c r="D109" i="31"/>
  <c r="A109" i="31" s="1"/>
  <c r="D162" i="31"/>
  <c r="A162" i="31" s="1"/>
  <c r="D126" i="31"/>
  <c r="A126" i="31" s="1"/>
  <c r="D90" i="31"/>
  <c r="A90" i="31" s="1"/>
  <c r="D54" i="31"/>
  <c r="A54" i="31" s="1"/>
  <c r="D79" i="31"/>
  <c r="A79" i="31" s="1"/>
  <c r="D149" i="31"/>
  <c r="A149" i="31" s="1"/>
  <c r="D113" i="31"/>
  <c r="A113" i="31" s="1"/>
  <c r="D77" i="31"/>
  <c r="A77" i="31" s="1"/>
  <c r="D39" i="31"/>
  <c r="A39" i="31" s="1"/>
  <c r="D139" i="31"/>
  <c r="A139" i="31" s="1"/>
  <c r="D34" i="31"/>
  <c r="A34" i="31" s="1"/>
  <c r="D136" i="31"/>
  <c r="A136" i="31" s="1"/>
  <c r="D100" i="31"/>
  <c r="A100" i="31" s="1"/>
  <c r="D64" i="31"/>
  <c r="A64" i="31" s="1"/>
  <c r="D23" i="31"/>
  <c r="A23" i="31" s="1"/>
  <c r="D99" i="31"/>
  <c r="A99" i="31" s="1"/>
  <c r="D57" i="31"/>
  <c r="A57" i="31" s="1"/>
  <c r="D15" i="31"/>
  <c r="A15" i="31" s="1"/>
  <c r="D123" i="31"/>
  <c r="A123" i="31" s="1"/>
  <c r="D152" i="31"/>
  <c r="A152" i="31" s="1"/>
  <c r="D116" i="31"/>
  <c r="A116" i="31" s="1"/>
  <c r="D80" i="31"/>
  <c r="A80" i="31" s="1"/>
  <c r="D42" i="31"/>
  <c r="A42" i="31" s="1"/>
  <c r="D49" i="31"/>
  <c r="A49" i="31" s="1"/>
  <c r="D144" i="31"/>
  <c r="A144" i="31" s="1"/>
  <c r="D91" i="31"/>
  <c r="A91" i="31" s="1"/>
  <c r="D156" i="31"/>
  <c r="A156" i="31" s="1"/>
  <c r="D120" i="31"/>
  <c r="A120" i="31" s="1"/>
  <c r="D84" i="31"/>
  <c r="A84" i="31" s="1"/>
  <c r="D47" i="31"/>
  <c r="A47" i="31" s="1"/>
  <c r="D163" i="31"/>
  <c r="A163" i="31" s="1"/>
  <c r="D61" i="31"/>
  <c r="A61" i="31" s="1"/>
  <c r="D143" i="31"/>
  <c r="A143" i="31" s="1"/>
  <c r="D107" i="31"/>
  <c r="A107" i="31" s="1"/>
  <c r="D71" i="31"/>
  <c r="A71" i="31" s="1"/>
  <c r="D32" i="31"/>
  <c r="A32" i="31" s="1"/>
  <c r="D121" i="31"/>
  <c r="A121" i="31" s="1"/>
  <c r="D20" i="31"/>
  <c r="A20" i="31" s="1"/>
  <c r="D130" i="31"/>
  <c r="A130" i="31" s="1"/>
  <c r="D94" i="31"/>
  <c r="A94" i="31" s="1"/>
  <c r="D58" i="31"/>
  <c r="A58" i="31" s="1"/>
  <c r="D16" i="31"/>
  <c r="A16" i="31" s="1"/>
  <c r="D87" i="31"/>
  <c r="A87" i="31" s="1"/>
  <c r="D51" i="31"/>
  <c r="A51" i="31" s="1"/>
  <c r="D117" i="31"/>
  <c r="A117" i="31" s="1"/>
  <c r="D146" i="31"/>
  <c r="A146" i="31" s="1"/>
  <c r="D110" i="31"/>
  <c r="A110" i="31" s="1"/>
  <c r="D74" i="31"/>
  <c r="A74" i="31" s="1"/>
  <c r="D35" i="31"/>
  <c r="A35" i="31" s="1"/>
  <c r="D43" i="31"/>
  <c r="A43" i="31" s="1"/>
  <c r="D55" i="31"/>
  <c r="A55" i="31" s="1"/>
  <c r="D133" i="31"/>
  <c r="A133" i="31" s="1"/>
  <c r="D131" i="31"/>
  <c r="A131" i="31" s="1"/>
  <c r="D95" i="31"/>
  <c r="A95" i="31" s="1"/>
  <c r="D59" i="31"/>
  <c r="A59" i="31" s="1"/>
  <c r="D17" i="31"/>
  <c r="A17" i="31" s="1"/>
  <c r="D85" i="31"/>
  <c r="A85" i="31" s="1"/>
  <c r="D118" i="31"/>
  <c r="A118" i="31" s="1"/>
  <c r="D147" i="31"/>
  <c r="A147" i="31" s="1"/>
  <c r="D93" i="31"/>
  <c r="A93" i="31" s="1"/>
  <c r="D21" i="31"/>
  <c r="A21" i="31" s="1"/>
  <c r="D73" i="31"/>
  <c r="A73" i="31" s="1"/>
  <c r="D150" i="31"/>
  <c r="A150" i="31" s="1"/>
  <c r="D114" i="31"/>
  <c r="A114" i="31" s="1"/>
  <c r="D78" i="31"/>
  <c r="A78" i="31" s="1"/>
  <c r="D40" i="31"/>
  <c r="A40" i="31" s="1"/>
  <c r="D145" i="31"/>
  <c r="A145" i="31" s="1"/>
  <c r="D41" i="31"/>
  <c r="A41" i="31" s="1"/>
  <c r="D137" i="31"/>
  <c r="A137" i="31" s="1"/>
  <c r="D101" i="31"/>
  <c r="A101" i="31" s="1"/>
  <c r="D65" i="31"/>
  <c r="A65" i="31" s="1"/>
  <c r="D24" i="31"/>
  <c r="A24" i="31" s="1"/>
  <c r="D103" i="31"/>
  <c r="A103" i="31" s="1"/>
  <c r="D160" i="31"/>
  <c r="A160" i="31" s="1"/>
  <c r="D124" i="31"/>
  <c r="A124" i="31" s="1"/>
  <c r="D88" i="31"/>
  <c r="A88" i="31" s="1"/>
  <c r="D52" i="31"/>
  <c r="A52" i="31" s="1"/>
  <c r="D81" i="31"/>
  <c r="A81" i="31" s="1"/>
  <c r="D44" i="31"/>
  <c r="A44" i="31" s="1"/>
  <c r="D159" i="31"/>
  <c r="A159" i="31" s="1"/>
  <c r="D105" i="31"/>
  <c r="A105" i="31" s="1"/>
  <c r="D140" i="31"/>
  <c r="A140" i="31" s="1"/>
  <c r="D104" i="31"/>
  <c r="A104" i="31" s="1"/>
  <c r="D68" i="31"/>
  <c r="A68" i="31" s="1"/>
  <c r="D28" i="31"/>
  <c r="A28" i="31" s="1"/>
  <c r="D37" i="31"/>
  <c r="A37" i="31" s="1"/>
  <c r="D108" i="31"/>
  <c r="A108" i="31" s="1"/>
  <c r="D45" i="31"/>
  <c r="A45" i="31" s="1"/>
  <c r="D153" i="31"/>
  <c r="A153" i="31" s="1"/>
  <c r="D62" i="31"/>
  <c r="A62" i="31" s="1"/>
  <c r="D13" i="31"/>
  <c r="A13" i="31" s="1"/>
  <c r="D5" i="31"/>
  <c r="A5" i="31" s="1"/>
  <c r="D7" i="31"/>
  <c r="A7" i="31" s="1"/>
  <c r="D10" i="31"/>
  <c r="A10" i="31" s="1"/>
  <c r="H4" i="21" l="1"/>
  <c r="G4" i="21" l="1"/>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4" i="7"/>
  <c r="C786" i="15" l="1"/>
  <c r="C792" i="15"/>
  <c r="C789" i="15"/>
  <c r="C784" i="15"/>
  <c r="C790" i="15"/>
  <c r="C785" i="15"/>
  <c r="C791" i="15"/>
  <c r="C787" i="15"/>
  <c r="C788" i="15"/>
  <c r="C793" i="15"/>
  <c r="C486" i="15"/>
  <c r="C492" i="15"/>
  <c r="C489" i="15"/>
  <c r="C484" i="15"/>
  <c r="C490" i="15"/>
  <c r="C485" i="15"/>
  <c r="C491" i="15"/>
  <c r="C487" i="15"/>
  <c r="C488" i="15"/>
  <c r="C493" i="15"/>
  <c r="C426" i="15"/>
  <c r="C432" i="15"/>
  <c r="C429" i="15"/>
  <c r="C424" i="15"/>
  <c r="C430" i="15"/>
  <c r="C425" i="15"/>
  <c r="C431" i="15"/>
  <c r="C427" i="15"/>
  <c r="C428" i="15"/>
  <c r="C433" i="15"/>
  <c r="C369" i="15"/>
  <c r="C364" i="15"/>
  <c r="C370" i="15"/>
  <c r="C365" i="15"/>
  <c r="C371" i="15"/>
  <c r="C366" i="15"/>
  <c r="C372" i="15"/>
  <c r="C367" i="15"/>
  <c r="C368" i="15"/>
  <c r="C373" i="15"/>
  <c r="C309" i="15"/>
  <c r="C304" i="15"/>
  <c r="C310" i="15"/>
  <c r="C305" i="15"/>
  <c r="C311" i="15"/>
  <c r="C306" i="15"/>
  <c r="C312" i="15"/>
  <c r="C307" i="15"/>
  <c r="C313" i="15"/>
  <c r="C308" i="15"/>
  <c r="C249" i="15"/>
  <c r="C244" i="15"/>
  <c r="C250" i="15"/>
  <c r="C245" i="15"/>
  <c r="C251" i="15"/>
  <c r="C246" i="15"/>
  <c r="C252" i="15"/>
  <c r="C247" i="15"/>
  <c r="C253" i="15"/>
  <c r="C248" i="15"/>
  <c r="C184" i="15"/>
  <c r="C190" i="15"/>
  <c r="C185" i="15"/>
  <c r="C191" i="15"/>
  <c r="C186" i="15"/>
  <c r="C192" i="15"/>
  <c r="C187" i="15"/>
  <c r="C193" i="15"/>
  <c r="C188" i="15"/>
  <c r="C189" i="15"/>
  <c r="C129" i="15"/>
  <c r="C124" i="15"/>
  <c r="C130" i="15"/>
  <c r="C132" i="15"/>
  <c r="C125" i="15"/>
  <c r="C133" i="15"/>
  <c r="C126" i="15"/>
  <c r="C127" i="15"/>
  <c r="C128" i="15"/>
  <c r="C131" i="15"/>
  <c r="C65" i="15"/>
  <c r="C71" i="15"/>
  <c r="C66" i="15"/>
  <c r="C72" i="15"/>
  <c r="C67" i="15"/>
  <c r="C73" i="15"/>
  <c r="C68" i="15"/>
  <c r="C69" i="15"/>
  <c r="C64" i="15"/>
  <c r="C70" i="15"/>
  <c r="C666" i="15"/>
  <c r="C672" i="15"/>
  <c r="C669" i="15"/>
  <c r="C664" i="15"/>
  <c r="C670" i="15"/>
  <c r="C665" i="15"/>
  <c r="C671" i="15"/>
  <c r="C673" i="15"/>
  <c r="C667" i="15"/>
  <c r="C668" i="15"/>
  <c r="C894" i="15"/>
  <c r="C900" i="15"/>
  <c r="C897" i="15"/>
  <c r="C903" i="15"/>
  <c r="C898" i="15"/>
  <c r="C899" i="15"/>
  <c r="C895" i="15"/>
  <c r="C896" i="15"/>
  <c r="C901" i="15"/>
  <c r="C902" i="15"/>
  <c r="C834" i="15"/>
  <c r="C840" i="15"/>
  <c r="C837" i="15"/>
  <c r="C843" i="15"/>
  <c r="C838" i="15"/>
  <c r="C839" i="15"/>
  <c r="C835" i="15"/>
  <c r="C836" i="15"/>
  <c r="C841" i="15"/>
  <c r="C842" i="15"/>
  <c r="C774" i="15"/>
  <c r="C780" i="15"/>
  <c r="C777" i="15"/>
  <c r="C783" i="15"/>
  <c r="C778" i="15"/>
  <c r="C779" i="15"/>
  <c r="C781" i="15"/>
  <c r="C782" i="15"/>
  <c r="C775" i="15"/>
  <c r="C776" i="15"/>
  <c r="C714" i="15"/>
  <c r="C720" i="15"/>
  <c r="C717" i="15"/>
  <c r="C723" i="15"/>
  <c r="C718" i="15"/>
  <c r="C719" i="15"/>
  <c r="C715" i="15"/>
  <c r="C716" i="15"/>
  <c r="C721" i="15"/>
  <c r="C722" i="15"/>
  <c r="C654" i="15"/>
  <c r="C660" i="15"/>
  <c r="C657" i="15"/>
  <c r="C663" i="15"/>
  <c r="C658" i="15"/>
  <c r="C659" i="15"/>
  <c r="C655" i="15"/>
  <c r="C656" i="15"/>
  <c r="C661" i="15"/>
  <c r="C662" i="15"/>
  <c r="C599" i="15"/>
  <c r="C600" i="15"/>
  <c r="C594" i="15"/>
  <c r="C601" i="15"/>
  <c r="C595" i="15"/>
  <c r="C602" i="15"/>
  <c r="C596" i="15"/>
  <c r="C603" i="15"/>
  <c r="C597" i="15"/>
  <c r="C598" i="15"/>
  <c r="C534" i="15"/>
  <c r="C540" i="15"/>
  <c r="C539" i="15"/>
  <c r="C542" i="15"/>
  <c r="C535" i="15"/>
  <c r="C543" i="15"/>
  <c r="C536" i="15"/>
  <c r="C537" i="15"/>
  <c r="C538" i="15"/>
  <c r="C541" i="15"/>
  <c r="C474" i="15"/>
  <c r="C480" i="15"/>
  <c r="C477" i="15"/>
  <c r="C483" i="15"/>
  <c r="C478" i="15"/>
  <c r="C479" i="15"/>
  <c r="C476" i="15"/>
  <c r="C481" i="15"/>
  <c r="C482" i="15"/>
  <c r="C475" i="15"/>
  <c r="C414" i="15"/>
  <c r="C420" i="15"/>
  <c r="C417" i="15"/>
  <c r="C423" i="15"/>
  <c r="C418" i="15"/>
  <c r="C419" i="15"/>
  <c r="C422" i="15"/>
  <c r="C415" i="15"/>
  <c r="C416" i="15"/>
  <c r="C421" i="15"/>
  <c r="C357" i="15"/>
  <c r="C363" i="15"/>
  <c r="C358" i="15"/>
  <c r="C359" i="15"/>
  <c r="C354" i="15"/>
  <c r="C360" i="15"/>
  <c r="C355" i="15"/>
  <c r="C362" i="15"/>
  <c r="C356" i="15"/>
  <c r="C361" i="15"/>
  <c r="C297" i="15"/>
  <c r="C303" i="15"/>
  <c r="C298" i="15"/>
  <c r="C299" i="15"/>
  <c r="C294" i="15"/>
  <c r="C300" i="15"/>
  <c r="C295" i="15"/>
  <c r="C301" i="15"/>
  <c r="C296" i="15"/>
  <c r="C302" i="15"/>
  <c r="C237" i="15"/>
  <c r="C243" i="15"/>
  <c r="C238" i="15"/>
  <c r="C239" i="15"/>
  <c r="C234" i="15"/>
  <c r="C240" i="15"/>
  <c r="C235" i="15"/>
  <c r="C241" i="15"/>
  <c r="C236" i="15"/>
  <c r="C242" i="15"/>
  <c r="C177" i="15"/>
  <c r="C178" i="15"/>
  <c r="C176" i="15"/>
  <c r="C179" i="15"/>
  <c r="C180" i="15"/>
  <c r="C181" i="15"/>
  <c r="C174" i="15"/>
  <c r="C182" i="15"/>
  <c r="C175" i="15"/>
  <c r="C183" i="15"/>
  <c r="C117" i="15"/>
  <c r="C123" i="15"/>
  <c r="C118" i="15"/>
  <c r="C114" i="15"/>
  <c r="C122" i="15"/>
  <c r="C115" i="15"/>
  <c r="C116" i="15"/>
  <c r="C119" i="15"/>
  <c r="C120" i="15"/>
  <c r="C121" i="15"/>
  <c r="C59" i="15"/>
  <c r="C54" i="15"/>
  <c r="C60" i="15"/>
  <c r="C55" i="15"/>
  <c r="C61" i="15"/>
  <c r="C56" i="15"/>
  <c r="C62" i="15"/>
  <c r="C57" i="15"/>
  <c r="C63" i="15"/>
  <c r="C58" i="15"/>
  <c r="C846" i="15"/>
  <c r="C852" i="15"/>
  <c r="C849" i="15"/>
  <c r="C844" i="15"/>
  <c r="C850" i="15"/>
  <c r="C845" i="15"/>
  <c r="C851" i="15"/>
  <c r="C853" i="15"/>
  <c r="C847" i="15"/>
  <c r="C848" i="15"/>
  <c r="C545" i="15"/>
  <c r="C551" i="15"/>
  <c r="C549" i="15"/>
  <c r="C550" i="15"/>
  <c r="C544" i="15"/>
  <c r="C552" i="15"/>
  <c r="C546" i="15"/>
  <c r="C553" i="15"/>
  <c r="C547" i="15"/>
  <c r="C548" i="15"/>
  <c r="C948" i="15"/>
  <c r="C945" i="15"/>
  <c r="C951" i="15"/>
  <c r="C946" i="15"/>
  <c r="C952" i="15"/>
  <c r="C947" i="15"/>
  <c r="C953" i="15"/>
  <c r="C944" i="15"/>
  <c r="C949" i="15"/>
  <c r="C950" i="15"/>
  <c r="C888" i="15"/>
  <c r="C885" i="15"/>
  <c r="C891" i="15"/>
  <c r="C886" i="15"/>
  <c r="C892" i="15"/>
  <c r="C887" i="15"/>
  <c r="C893" i="15"/>
  <c r="C889" i="15"/>
  <c r="C890" i="15"/>
  <c r="C884" i="15"/>
  <c r="C828" i="15"/>
  <c r="C825" i="15"/>
  <c r="C831" i="15"/>
  <c r="C826" i="15"/>
  <c r="C832" i="15"/>
  <c r="C827" i="15"/>
  <c r="C833" i="15"/>
  <c r="C824" i="15"/>
  <c r="C829" i="15"/>
  <c r="C830" i="15"/>
  <c r="C768" i="15"/>
  <c r="C765" i="15"/>
  <c r="C771" i="15"/>
  <c r="C766" i="15"/>
  <c r="C772" i="15"/>
  <c r="C767" i="15"/>
  <c r="C773" i="15"/>
  <c r="C764" i="15"/>
  <c r="C769" i="15"/>
  <c r="C770" i="15"/>
  <c r="C708" i="15"/>
  <c r="C705" i="15"/>
  <c r="C711" i="15"/>
  <c r="C706" i="15"/>
  <c r="C712" i="15"/>
  <c r="C707" i="15"/>
  <c r="C713" i="15"/>
  <c r="C709" i="15"/>
  <c r="C710" i="15"/>
  <c r="C704" i="15"/>
  <c r="C649" i="15"/>
  <c r="C644" i="15"/>
  <c r="C650" i="15"/>
  <c r="C645" i="15"/>
  <c r="C651" i="15"/>
  <c r="C646" i="15"/>
  <c r="C652" i="15"/>
  <c r="C647" i="15"/>
  <c r="C653" i="15"/>
  <c r="C648" i="15"/>
  <c r="C587" i="15"/>
  <c r="C593" i="15"/>
  <c r="C585" i="15"/>
  <c r="C592" i="15"/>
  <c r="C586" i="15"/>
  <c r="C588" i="15"/>
  <c r="C589" i="15"/>
  <c r="C590" i="15"/>
  <c r="C591" i="15"/>
  <c r="C584" i="15"/>
  <c r="C528" i="15"/>
  <c r="C527" i="15"/>
  <c r="C533" i="15"/>
  <c r="C524" i="15"/>
  <c r="C532" i="15"/>
  <c r="C525" i="15"/>
  <c r="C526" i="15"/>
  <c r="C529" i="15"/>
  <c r="C530" i="15"/>
  <c r="C531" i="15"/>
  <c r="C468" i="15"/>
  <c r="C465" i="15"/>
  <c r="C471" i="15"/>
  <c r="C466" i="15"/>
  <c r="C472" i="15"/>
  <c r="C467" i="15"/>
  <c r="C473" i="15"/>
  <c r="C464" i="15"/>
  <c r="C469" i="15"/>
  <c r="C470" i="15"/>
  <c r="C408" i="15"/>
  <c r="C405" i="15"/>
  <c r="C411" i="15"/>
  <c r="C406" i="15"/>
  <c r="C412" i="15"/>
  <c r="C407" i="15"/>
  <c r="C413" i="15"/>
  <c r="C404" i="15"/>
  <c r="C409" i="15"/>
  <c r="C410" i="15"/>
  <c r="C345" i="15"/>
  <c r="C351" i="15"/>
  <c r="C346" i="15"/>
  <c r="C352" i="15"/>
  <c r="C347" i="15"/>
  <c r="C353" i="15"/>
  <c r="C348" i="15"/>
  <c r="C349" i="15"/>
  <c r="C344" i="15"/>
  <c r="C350" i="15"/>
  <c r="C285" i="15"/>
  <c r="C291" i="15"/>
  <c r="C286" i="15"/>
  <c r="C292" i="15"/>
  <c r="C287" i="15"/>
  <c r="C293" i="15"/>
  <c r="C288" i="15"/>
  <c r="C289" i="15"/>
  <c r="C284" i="15"/>
  <c r="C290" i="15"/>
  <c r="C224" i="15"/>
  <c r="C230" i="15"/>
  <c r="C225" i="15"/>
  <c r="C231" i="15"/>
  <c r="C226" i="15"/>
  <c r="C232" i="15"/>
  <c r="C233" i="15"/>
  <c r="C227" i="15"/>
  <c r="C228" i="15"/>
  <c r="C229" i="15"/>
  <c r="C165" i="15"/>
  <c r="C171" i="15"/>
  <c r="C166" i="15"/>
  <c r="C172" i="15"/>
  <c r="C168" i="15"/>
  <c r="C169" i="15"/>
  <c r="C170" i="15"/>
  <c r="C173" i="15"/>
  <c r="C164" i="15"/>
  <c r="C167" i="15"/>
  <c r="C104" i="15"/>
  <c r="C110" i="15"/>
  <c r="C105" i="15"/>
  <c r="C111" i="15"/>
  <c r="C106" i="15"/>
  <c r="C112" i="15"/>
  <c r="C107" i="15"/>
  <c r="C113" i="15"/>
  <c r="C108" i="15"/>
  <c r="C109" i="15"/>
  <c r="C47" i="15"/>
  <c r="C53" i="15"/>
  <c r="C48" i="15"/>
  <c r="C49" i="15"/>
  <c r="C44" i="15"/>
  <c r="C50" i="15"/>
  <c r="C45" i="15"/>
  <c r="C51" i="15"/>
  <c r="C46" i="15"/>
  <c r="C52" i="15"/>
  <c r="C954" i="15"/>
  <c r="C960" i="15"/>
  <c r="C957" i="15"/>
  <c r="C963" i="15"/>
  <c r="C958" i="15"/>
  <c r="C959" i="15"/>
  <c r="C961" i="15"/>
  <c r="C962" i="15"/>
  <c r="C955" i="15"/>
  <c r="C956" i="15"/>
  <c r="C936" i="15"/>
  <c r="C942" i="15"/>
  <c r="C939" i="15"/>
  <c r="C934" i="15"/>
  <c r="C940" i="15"/>
  <c r="C935" i="15"/>
  <c r="C941" i="15"/>
  <c r="C943" i="15"/>
  <c r="C937" i="15"/>
  <c r="C938" i="15"/>
  <c r="C876" i="15"/>
  <c r="C882" i="15"/>
  <c r="C879" i="15"/>
  <c r="C874" i="15"/>
  <c r="C880" i="15"/>
  <c r="C875" i="15"/>
  <c r="C881" i="15"/>
  <c r="C877" i="15"/>
  <c r="C878" i="15"/>
  <c r="C883" i="15"/>
  <c r="C816" i="15"/>
  <c r="C822" i="15"/>
  <c r="C819" i="15"/>
  <c r="C814" i="15"/>
  <c r="C820" i="15"/>
  <c r="C815" i="15"/>
  <c r="C821" i="15"/>
  <c r="C817" i="15"/>
  <c r="C818" i="15"/>
  <c r="C823" i="15"/>
  <c r="C756" i="15"/>
  <c r="C762" i="15"/>
  <c r="C759" i="15"/>
  <c r="C754" i="15"/>
  <c r="C760" i="15"/>
  <c r="C755" i="15"/>
  <c r="C761" i="15"/>
  <c r="C763" i="15"/>
  <c r="C757" i="15"/>
  <c r="C758" i="15"/>
  <c r="C696" i="15"/>
  <c r="C702" i="15"/>
  <c r="C699" i="15"/>
  <c r="C694" i="15"/>
  <c r="C700" i="15"/>
  <c r="C695" i="15"/>
  <c r="C701" i="15"/>
  <c r="C697" i="15"/>
  <c r="C698" i="15"/>
  <c r="C703" i="15"/>
  <c r="C637" i="15"/>
  <c r="C643" i="15"/>
  <c r="C638" i="15"/>
  <c r="C639" i="15"/>
  <c r="C634" i="15"/>
  <c r="C640" i="15"/>
  <c r="C635" i="15"/>
  <c r="C641" i="15"/>
  <c r="C636" i="15"/>
  <c r="C642" i="15"/>
  <c r="C575" i="15"/>
  <c r="C581" i="15"/>
  <c r="C578" i="15"/>
  <c r="C579" i="15"/>
  <c r="C580" i="15"/>
  <c r="C574" i="15"/>
  <c r="C582" i="15"/>
  <c r="C576" i="15"/>
  <c r="C583" i="15"/>
  <c r="C577" i="15"/>
  <c r="C516" i="15"/>
  <c r="C522" i="15"/>
  <c r="C519" i="15"/>
  <c r="C515" i="15"/>
  <c r="C521" i="15"/>
  <c r="C514" i="15"/>
  <c r="C517" i="15"/>
  <c r="C518" i="15"/>
  <c r="C520" i="15"/>
  <c r="C523" i="15"/>
  <c r="C456" i="15"/>
  <c r="C462" i="15"/>
  <c r="C459" i="15"/>
  <c r="C454" i="15"/>
  <c r="C460" i="15"/>
  <c r="C455" i="15"/>
  <c r="C461" i="15"/>
  <c r="C458" i="15"/>
  <c r="C463" i="15"/>
  <c r="C457" i="15"/>
  <c r="C399" i="15"/>
  <c r="C394" i="15"/>
  <c r="C400" i="15"/>
  <c r="C395" i="15"/>
  <c r="C401" i="15"/>
  <c r="C396" i="15"/>
  <c r="C402" i="15"/>
  <c r="C398" i="15"/>
  <c r="C403" i="15"/>
  <c r="C397" i="15"/>
  <c r="C339" i="15"/>
  <c r="C334" i="15"/>
  <c r="C340" i="15"/>
  <c r="C335" i="15"/>
  <c r="C341" i="15"/>
  <c r="C336" i="15"/>
  <c r="C342" i="15"/>
  <c r="C337" i="15"/>
  <c r="C343" i="15"/>
  <c r="C338" i="15"/>
  <c r="C279" i="15"/>
  <c r="C274" i="15"/>
  <c r="C280" i="15"/>
  <c r="C275" i="15"/>
  <c r="C281" i="15"/>
  <c r="C276" i="15"/>
  <c r="C282" i="15"/>
  <c r="C277" i="15"/>
  <c r="C283" i="15"/>
  <c r="C278" i="15"/>
  <c r="C214" i="15"/>
  <c r="C220" i="15"/>
  <c r="C215" i="15"/>
  <c r="C221" i="15"/>
  <c r="C216" i="15"/>
  <c r="C222" i="15"/>
  <c r="C217" i="15"/>
  <c r="C223" i="15"/>
  <c r="C218" i="15"/>
  <c r="C219" i="15"/>
  <c r="C159" i="15"/>
  <c r="C154" i="15"/>
  <c r="C160" i="15"/>
  <c r="C158" i="15"/>
  <c r="C161" i="15"/>
  <c r="C162" i="15"/>
  <c r="C155" i="15"/>
  <c r="C163" i="15"/>
  <c r="C156" i="15"/>
  <c r="C157" i="15"/>
  <c r="C95" i="15"/>
  <c r="C101" i="15"/>
  <c r="C96" i="15"/>
  <c r="C102" i="15"/>
  <c r="C97" i="15"/>
  <c r="C103" i="15"/>
  <c r="C98" i="15"/>
  <c r="C99" i="15"/>
  <c r="C94" i="15"/>
  <c r="C100" i="15"/>
  <c r="C35" i="15"/>
  <c r="C41" i="15"/>
  <c r="C36" i="15"/>
  <c r="C42" i="15"/>
  <c r="C37" i="15"/>
  <c r="C43" i="15"/>
  <c r="C38" i="15"/>
  <c r="C39" i="15"/>
  <c r="C34" i="15"/>
  <c r="C40" i="15"/>
  <c r="C726" i="15"/>
  <c r="C732" i="15"/>
  <c r="C729" i="15"/>
  <c r="C724" i="15"/>
  <c r="C730" i="15"/>
  <c r="C725" i="15"/>
  <c r="C731" i="15"/>
  <c r="C727" i="15"/>
  <c r="C728" i="15"/>
  <c r="C733" i="15"/>
  <c r="C924" i="15"/>
  <c r="C930" i="15"/>
  <c r="C927" i="15"/>
  <c r="C933" i="15"/>
  <c r="C928" i="15"/>
  <c r="C929" i="15"/>
  <c r="C925" i="15"/>
  <c r="C926" i="15"/>
  <c r="C931" i="15"/>
  <c r="C932" i="15"/>
  <c r="C864" i="15"/>
  <c r="C870" i="15"/>
  <c r="C867" i="15"/>
  <c r="C873" i="15"/>
  <c r="C868" i="15"/>
  <c r="C869" i="15"/>
  <c r="C871" i="15"/>
  <c r="C872" i="15"/>
  <c r="C865" i="15"/>
  <c r="C866" i="15"/>
  <c r="C804" i="15"/>
  <c r="C810" i="15"/>
  <c r="C807" i="15"/>
  <c r="C813" i="15"/>
  <c r="C808" i="15"/>
  <c r="C809" i="15"/>
  <c r="C805" i="15"/>
  <c r="C806" i="15"/>
  <c r="C811" i="15"/>
  <c r="C812" i="15"/>
  <c r="C744" i="15"/>
  <c r="C750" i="15"/>
  <c r="C747" i="15"/>
  <c r="C753" i="15"/>
  <c r="C748" i="15"/>
  <c r="C749" i="15"/>
  <c r="C745" i="15"/>
  <c r="C746" i="15"/>
  <c r="C751" i="15"/>
  <c r="C752" i="15"/>
  <c r="C684" i="15"/>
  <c r="C690" i="15"/>
  <c r="C687" i="15"/>
  <c r="C693" i="15"/>
  <c r="C688" i="15"/>
  <c r="C689" i="15"/>
  <c r="C691" i="15"/>
  <c r="C692" i="15"/>
  <c r="C685" i="15"/>
  <c r="C686" i="15"/>
  <c r="C625" i="15"/>
  <c r="C631" i="15"/>
  <c r="C626" i="15"/>
  <c r="C632" i="15"/>
  <c r="C627" i="15"/>
  <c r="C633" i="15"/>
  <c r="C628" i="15"/>
  <c r="C629" i="15"/>
  <c r="C630" i="15"/>
  <c r="C624" i="15"/>
  <c r="C569" i="15"/>
  <c r="C564" i="15"/>
  <c r="C571" i="15"/>
  <c r="C565" i="15"/>
  <c r="C572" i="15"/>
  <c r="C566" i="15"/>
  <c r="C573" i="15"/>
  <c r="C567" i="15"/>
  <c r="C568" i="15"/>
  <c r="C570" i="15"/>
  <c r="C504" i="15"/>
  <c r="C510" i="15"/>
  <c r="C507" i="15"/>
  <c r="C513" i="15"/>
  <c r="C508" i="15"/>
  <c r="C509" i="15"/>
  <c r="C512" i="15"/>
  <c r="C505" i="15"/>
  <c r="C506" i="15"/>
  <c r="C511" i="15"/>
  <c r="C444" i="15"/>
  <c r="C450" i="15"/>
  <c r="C447" i="15"/>
  <c r="C453" i="15"/>
  <c r="C448" i="15"/>
  <c r="C449" i="15"/>
  <c r="C445" i="15"/>
  <c r="C446" i="15"/>
  <c r="C451" i="15"/>
  <c r="C452" i="15"/>
  <c r="C387" i="15"/>
  <c r="C393" i="15"/>
  <c r="C388" i="15"/>
  <c r="C389" i="15"/>
  <c r="C384" i="15"/>
  <c r="C390" i="15"/>
  <c r="C385" i="15"/>
  <c r="C386" i="15"/>
  <c r="C391" i="15"/>
  <c r="C392" i="15"/>
  <c r="C327" i="15"/>
  <c r="C333" i="15"/>
  <c r="C328" i="15"/>
  <c r="C329" i="15"/>
  <c r="C324" i="15"/>
  <c r="C330" i="15"/>
  <c r="C325" i="15"/>
  <c r="C331" i="15"/>
  <c r="C332" i="15"/>
  <c r="C326" i="15"/>
  <c r="C267" i="15"/>
  <c r="C273" i="15"/>
  <c r="C268" i="15"/>
  <c r="C269" i="15"/>
  <c r="C264" i="15"/>
  <c r="C270" i="15"/>
  <c r="C265" i="15"/>
  <c r="C271" i="15"/>
  <c r="C266" i="15"/>
  <c r="C272" i="15"/>
  <c r="C208" i="15"/>
  <c r="C209" i="15"/>
  <c r="C204" i="15"/>
  <c r="C210" i="15"/>
  <c r="C205" i="15"/>
  <c r="C211" i="15"/>
  <c r="C206" i="15"/>
  <c r="C212" i="15"/>
  <c r="C207" i="15"/>
  <c r="C213" i="15"/>
  <c r="C147" i="15"/>
  <c r="C153" i="15"/>
  <c r="C148" i="15"/>
  <c r="C150" i="15"/>
  <c r="C151" i="15"/>
  <c r="C144" i="15"/>
  <c r="C152" i="15"/>
  <c r="C145" i="15"/>
  <c r="C146" i="15"/>
  <c r="C149" i="15"/>
  <c r="C89" i="15"/>
  <c r="C84" i="15"/>
  <c r="C90" i="15"/>
  <c r="C85" i="15"/>
  <c r="C91" i="15"/>
  <c r="C92" i="15"/>
  <c r="C87" i="15"/>
  <c r="C93" i="15"/>
  <c r="C88" i="15"/>
  <c r="C86" i="15"/>
  <c r="C25" i="15"/>
  <c r="C31" i="15"/>
  <c r="C26" i="15"/>
  <c r="C32" i="15"/>
  <c r="C27" i="15"/>
  <c r="C33" i="15"/>
  <c r="C28" i="15"/>
  <c r="C29" i="15"/>
  <c r="C24" i="15"/>
  <c r="C30" i="15"/>
  <c r="C906" i="15"/>
  <c r="C912" i="15"/>
  <c r="C909" i="15"/>
  <c r="C904" i="15"/>
  <c r="C910" i="15"/>
  <c r="C905" i="15"/>
  <c r="C911" i="15"/>
  <c r="C907" i="15"/>
  <c r="C908" i="15"/>
  <c r="C913" i="15"/>
  <c r="C605" i="15"/>
  <c r="C607" i="15"/>
  <c r="C613" i="15"/>
  <c r="C608" i="15"/>
  <c r="C609" i="15"/>
  <c r="C610" i="15"/>
  <c r="C604" i="15"/>
  <c r="C611" i="15"/>
  <c r="C606" i="15"/>
  <c r="C612" i="15"/>
  <c r="C918" i="15"/>
  <c r="C915" i="15"/>
  <c r="C921" i="15"/>
  <c r="C916" i="15"/>
  <c r="C922" i="15"/>
  <c r="C917" i="15"/>
  <c r="C923" i="15"/>
  <c r="C914" i="15"/>
  <c r="C919" i="15"/>
  <c r="C920" i="15"/>
  <c r="C858" i="15"/>
  <c r="C855" i="15"/>
  <c r="C861" i="15"/>
  <c r="C856" i="15"/>
  <c r="C862" i="15"/>
  <c r="C857" i="15"/>
  <c r="C863" i="15"/>
  <c r="C854" i="15"/>
  <c r="C859" i="15"/>
  <c r="C860" i="15"/>
  <c r="C798" i="15"/>
  <c r="C795" i="15"/>
  <c r="C801" i="15"/>
  <c r="C796" i="15"/>
  <c r="C802" i="15"/>
  <c r="C797" i="15"/>
  <c r="C803" i="15"/>
  <c r="C799" i="15"/>
  <c r="C800" i="15"/>
  <c r="C794" i="15"/>
  <c r="C738" i="15"/>
  <c r="C735" i="15"/>
  <c r="C741" i="15"/>
  <c r="C736" i="15"/>
  <c r="C742" i="15"/>
  <c r="C737" i="15"/>
  <c r="C743" i="15"/>
  <c r="C734" i="15"/>
  <c r="C739" i="15"/>
  <c r="C740" i="15"/>
  <c r="C678" i="15"/>
  <c r="C675" i="15"/>
  <c r="C681" i="15"/>
  <c r="C676" i="15"/>
  <c r="C682" i="15"/>
  <c r="C677" i="15"/>
  <c r="C683" i="15"/>
  <c r="C674" i="15"/>
  <c r="C679" i="15"/>
  <c r="C680" i="15"/>
  <c r="C619" i="15"/>
  <c r="C614" i="15"/>
  <c r="C620" i="15"/>
  <c r="C615" i="15"/>
  <c r="C621" i="15"/>
  <c r="C616" i="15"/>
  <c r="C622" i="15"/>
  <c r="C617" i="15"/>
  <c r="C623" i="15"/>
  <c r="C618" i="15"/>
  <c r="C557" i="15"/>
  <c r="C563" i="15"/>
  <c r="C556" i="15"/>
  <c r="C558" i="15"/>
  <c r="C559" i="15"/>
  <c r="C560" i="15"/>
  <c r="C554" i="15"/>
  <c r="C561" i="15"/>
  <c r="C555" i="15"/>
  <c r="C562" i="15"/>
  <c r="C498" i="15"/>
  <c r="C495" i="15"/>
  <c r="C501" i="15"/>
  <c r="C496" i="15"/>
  <c r="C502" i="15"/>
  <c r="C497" i="15"/>
  <c r="C503" i="15"/>
  <c r="C494" i="15"/>
  <c r="C499" i="15"/>
  <c r="C500" i="15"/>
  <c r="C438" i="15"/>
  <c r="C435" i="15"/>
  <c r="C441" i="15"/>
  <c r="C436" i="15"/>
  <c r="C442" i="15"/>
  <c r="C437" i="15"/>
  <c r="C443" i="15"/>
  <c r="C440" i="15"/>
  <c r="C434" i="15"/>
  <c r="C439" i="15"/>
  <c r="C375" i="15"/>
  <c r="C381" i="15"/>
  <c r="C376" i="15"/>
  <c r="C382" i="15"/>
  <c r="C377" i="15"/>
  <c r="C383" i="15"/>
  <c r="C378" i="15"/>
  <c r="C380" i="15"/>
  <c r="C374" i="15"/>
  <c r="C379" i="15"/>
  <c r="C315" i="15"/>
  <c r="C321" i="15"/>
  <c r="C316" i="15"/>
  <c r="C322" i="15"/>
  <c r="C317" i="15"/>
  <c r="C323" i="15"/>
  <c r="C318" i="15"/>
  <c r="C319" i="15"/>
  <c r="C314" i="15"/>
  <c r="C320" i="15"/>
  <c r="C255" i="15"/>
  <c r="C261" i="15"/>
  <c r="C256" i="15"/>
  <c r="C262" i="15"/>
  <c r="C257" i="15"/>
  <c r="C263" i="15"/>
  <c r="C258" i="15"/>
  <c r="C259" i="15"/>
  <c r="C260" i="15"/>
  <c r="C254" i="15"/>
  <c r="C196" i="15"/>
  <c r="C202" i="15"/>
  <c r="C197" i="15"/>
  <c r="C203" i="15"/>
  <c r="C198" i="15"/>
  <c r="C199" i="15"/>
  <c r="C194" i="15"/>
  <c r="C200" i="15"/>
  <c r="C195" i="15"/>
  <c r="C201" i="15"/>
  <c r="C135" i="15"/>
  <c r="C141" i="15"/>
  <c r="C136" i="15"/>
  <c r="C142" i="15"/>
  <c r="C140" i="15"/>
  <c r="C143" i="15"/>
  <c r="C134" i="15"/>
  <c r="C137" i="15"/>
  <c r="C138" i="15"/>
  <c r="C139" i="15"/>
  <c r="C77" i="15"/>
  <c r="C83" i="15"/>
  <c r="C78" i="15"/>
  <c r="C74" i="15"/>
  <c r="C79" i="15"/>
  <c r="C80" i="15"/>
  <c r="C75" i="15"/>
  <c r="C81" i="15"/>
  <c r="C76" i="15"/>
  <c r="C82" i="15"/>
  <c r="C16" i="15"/>
  <c r="C22" i="15"/>
  <c r="C19" i="15"/>
  <c r="C15" i="15"/>
  <c r="C17" i="15"/>
  <c r="C23" i="15"/>
  <c r="C21" i="15"/>
  <c r="C18" i="15"/>
  <c r="C14" i="15"/>
  <c r="C20" i="15"/>
  <c r="C10" i="15"/>
  <c r="C7" i="15"/>
  <c r="C13" i="15"/>
  <c r="C9" i="15"/>
  <c r="C5" i="15"/>
  <c r="A5" i="15" s="1"/>
  <c r="C11" i="15"/>
  <c r="C6" i="15"/>
  <c r="C12" i="15"/>
  <c r="C8" i="15"/>
  <c r="C4" i="15"/>
  <c r="C4" i="4"/>
  <c r="F4" i="2" s="1"/>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38" i="12"/>
  <c r="A237" i="12"/>
  <c r="A236" i="12"/>
  <c r="A235" i="12"/>
  <c r="A234" i="12"/>
  <c r="A233" i="12"/>
  <c r="A232" i="12"/>
  <c r="A231" i="12"/>
  <c r="A23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A188" i="12"/>
  <c r="A187" i="12"/>
  <c r="A186" i="12"/>
  <c r="A185" i="12"/>
  <c r="A184" i="12"/>
  <c r="A183" i="12"/>
  <c r="A182" i="12"/>
  <c r="A181" i="12"/>
  <c r="A180" i="12"/>
  <c r="A179" i="12"/>
  <c r="A178" i="12"/>
  <c r="A177" i="12"/>
  <c r="A176" i="12"/>
  <c r="A175" i="12"/>
  <c r="A174" i="12"/>
  <c r="A173" i="12"/>
  <c r="A172" i="12"/>
  <c r="A171" i="12"/>
  <c r="A170" i="12"/>
  <c r="A169" i="12"/>
  <c r="A168" i="12"/>
  <c r="A167" i="12"/>
  <c r="A166" i="12"/>
  <c r="A165" i="12"/>
  <c r="A164"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6" i="12"/>
  <c r="A95" i="12"/>
  <c r="A94" i="12"/>
  <c r="A93" i="12"/>
  <c r="A92" i="12"/>
  <c r="A91" i="12"/>
  <c r="A90" i="12"/>
  <c r="A89" i="12"/>
  <c r="A88" i="12"/>
  <c r="A87" i="12"/>
  <c r="A86" i="12"/>
  <c r="A85" i="12"/>
  <c r="A84" i="12"/>
  <c r="A83" i="12"/>
  <c r="A82" i="12"/>
  <c r="A81" i="12"/>
  <c r="A80"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4" i="12"/>
  <c r="T518" i="8"/>
  <c r="T517" i="8"/>
  <c r="T516" i="8"/>
  <c r="T515" i="8"/>
  <c r="T514" i="8"/>
  <c r="T513" i="8"/>
  <c r="T512" i="8"/>
  <c r="T511" i="8"/>
  <c r="T510" i="8"/>
  <c r="T509" i="8"/>
  <c r="T508" i="8"/>
  <c r="T507" i="8"/>
  <c r="T506" i="8"/>
  <c r="T505" i="8"/>
  <c r="T504" i="8"/>
  <c r="T503" i="8"/>
  <c r="T502" i="8"/>
  <c r="T501" i="8"/>
  <c r="T500" i="8"/>
  <c r="T499" i="8"/>
  <c r="T498" i="8"/>
  <c r="T497" i="8"/>
  <c r="T496" i="8"/>
  <c r="T495" i="8"/>
  <c r="T494" i="8"/>
  <c r="T493" i="8"/>
  <c r="T492" i="8"/>
  <c r="T491" i="8"/>
  <c r="T490" i="8"/>
  <c r="T489" i="8"/>
  <c r="T488" i="8"/>
  <c r="T487" i="8"/>
  <c r="T486" i="8"/>
  <c r="T485" i="8"/>
  <c r="T484" i="8"/>
  <c r="T483" i="8"/>
  <c r="T482" i="8"/>
  <c r="T481" i="8"/>
  <c r="T480" i="8"/>
  <c r="T479" i="8"/>
  <c r="T478" i="8"/>
  <c r="T477" i="8"/>
  <c r="T476" i="8"/>
  <c r="T475" i="8"/>
  <c r="T474" i="8"/>
  <c r="T473" i="8"/>
  <c r="T472" i="8"/>
  <c r="T471" i="8"/>
  <c r="T470" i="8"/>
  <c r="T469" i="8"/>
  <c r="T468" i="8"/>
  <c r="T467" i="8"/>
  <c r="T466" i="8"/>
  <c r="T465" i="8"/>
  <c r="T464" i="8"/>
  <c r="T463" i="8"/>
  <c r="T462" i="8"/>
  <c r="T461" i="8"/>
  <c r="T460" i="8"/>
  <c r="T459" i="8"/>
  <c r="T458" i="8"/>
  <c r="T457" i="8"/>
  <c r="T456" i="8"/>
  <c r="T455" i="8"/>
  <c r="T454" i="8"/>
  <c r="T453" i="8"/>
  <c r="T452" i="8"/>
  <c r="T451" i="8"/>
  <c r="T450" i="8"/>
  <c r="T449" i="8"/>
  <c r="T448" i="8"/>
  <c r="T447" i="8"/>
  <c r="T446" i="8"/>
  <c r="T445" i="8"/>
  <c r="T444" i="8"/>
  <c r="T443" i="8"/>
  <c r="T442" i="8"/>
  <c r="T441" i="8"/>
  <c r="T440" i="8"/>
  <c r="T439" i="8"/>
  <c r="T438" i="8"/>
  <c r="T437" i="8"/>
  <c r="T436" i="8"/>
  <c r="T435" i="8"/>
  <c r="T434" i="8"/>
  <c r="T433" i="8"/>
  <c r="T432" i="8"/>
  <c r="T431" i="8"/>
  <c r="T430" i="8"/>
  <c r="T429" i="8"/>
  <c r="T428" i="8"/>
  <c r="T427" i="8"/>
  <c r="T426" i="8"/>
  <c r="T425" i="8"/>
  <c r="T424" i="8"/>
  <c r="T423" i="8"/>
  <c r="T422" i="8"/>
  <c r="T421" i="8"/>
  <c r="T420" i="8"/>
  <c r="T419" i="8"/>
  <c r="T418" i="8"/>
  <c r="T417" i="8"/>
  <c r="T416" i="8"/>
  <c r="T415" i="8"/>
  <c r="T414" i="8"/>
  <c r="T413" i="8"/>
  <c r="T412" i="8"/>
  <c r="T411" i="8"/>
  <c r="T410" i="8"/>
  <c r="T409" i="8"/>
  <c r="T408" i="8"/>
  <c r="T407" i="8"/>
  <c r="T406" i="8"/>
  <c r="T405" i="8"/>
  <c r="T404" i="8"/>
  <c r="T403" i="8"/>
  <c r="T402" i="8"/>
  <c r="T401" i="8"/>
  <c r="T400" i="8"/>
  <c r="T399" i="8"/>
  <c r="T398" i="8"/>
  <c r="T397" i="8"/>
  <c r="T396" i="8"/>
  <c r="T395" i="8"/>
  <c r="T394" i="8"/>
  <c r="T393" i="8"/>
  <c r="T392" i="8"/>
  <c r="T391" i="8"/>
  <c r="T390" i="8"/>
  <c r="T389" i="8"/>
  <c r="T388" i="8"/>
  <c r="T387" i="8"/>
  <c r="T386" i="8"/>
  <c r="T385" i="8"/>
  <c r="T384" i="8"/>
  <c r="T383" i="8"/>
  <c r="T382" i="8"/>
  <c r="T381" i="8"/>
  <c r="T380" i="8"/>
  <c r="T379" i="8"/>
  <c r="T378" i="8"/>
  <c r="T377" i="8"/>
  <c r="T376" i="8"/>
  <c r="T375" i="8"/>
  <c r="T374" i="8"/>
  <c r="T373" i="8"/>
  <c r="T372" i="8"/>
  <c r="T371" i="8"/>
  <c r="T370" i="8"/>
  <c r="T369" i="8"/>
  <c r="T368" i="8"/>
  <c r="T367" i="8"/>
  <c r="T366" i="8"/>
  <c r="T365" i="8"/>
  <c r="T364" i="8"/>
  <c r="T363" i="8"/>
  <c r="T362" i="8"/>
  <c r="T361" i="8"/>
  <c r="T360" i="8"/>
  <c r="T359" i="8"/>
  <c r="T358" i="8"/>
  <c r="T357" i="8"/>
  <c r="T356" i="8"/>
  <c r="T355" i="8"/>
  <c r="T354" i="8"/>
  <c r="T353" i="8"/>
  <c r="T352" i="8"/>
  <c r="T351" i="8"/>
  <c r="T350" i="8"/>
  <c r="T349" i="8"/>
  <c r="T348" i="8"/>
  <c r="T347" i="8"/>
  <c r="T346" i="8"/>
  <c r="T345" i="8"/>
  <c r="T344" i="8"/>
  <c r="T343" i="8"/>
  <c r="T342" i="8"/>
  <c r="T341" i="8"/>
  <c r="T340" i="8"/>
  <c r="T339" i="8"/>
  <c r="T338" i="8"/>
  <c r="T337" i="8"/>
  <c r="T336" i="8"/>
  <c r="T335" i="8"/>
  <c r="T334" i="8"/>
  <c r="T333" i="8"/>
  <c r="T332" i="8"/>
  <c r="T331" i="8"/>
  <c r="T330" i="8"/>
  <c r="T329" i="8"/>
  <c r="T328" i="8"/>
  <c r="T327" i="8"/>
  <c r="T326" i="8"/>
  <c r="T325" i="8"/>
  <c r="T324" i="8"/>
  <c r="T323" i="8"/>
  <c r="T322" i="8"/>
  <c r="T321" i="8"/>
  <c r="T320" i="8"/>
  <c r="T319" i="8"/>
  <c r="T318" i="8"/>
  <c r="T317" i="8"/>
  <c r="T316" i="8"/>
  <c r="T315" i="8"/>
  <c r="T314" i="8"/>
  <c r="T313" i="8"/>
  <c r="T312" i="8"/>
  <c r="T311" i="8"/>
  <c r="T310" i="8"/>
  <c r="T309" i="8"/>
  <c r="T308" i="8"/>
  <c r="T307" i="8"/>
  <c r="T306" i="8"/>
  <c r="T305" i="8"/>
  <c r="T304" i="8"/>
  <c r="T303" i="8"/>
  <c r="T302" i="8"/>
  <c r="T301" i="8"/>
  <c r="T300" i="8"/>
  <c r="T299" i="8"/>
  <c r="T298" i="8"/>
  <c r="T297" i="8"/>
  <c r="T296" i="8"/>
  <c r="T295" i="8"/>
  <c r="T294" i="8"/>
  <c r="T293" i="8"/>
  <c r="T292" i="8"/>
  <c r="T291" i="8"/>
  <c r="T290" i="8"/>
  <c r="T289" i="8"/>
  <c r="T288" i="8"/>
  <c r="T287" i="8"/>
  <c r="T286" i="8"/>
  <c r="T285" i="8"/>
  <c r="T284" i="8"/>
  <c r="T283" i="8"/>
  <c r="T282" i="8"/>
  <c r="T281" i="8"/>
  <c r="T280" i="8"/>
  <c r="T279" i="8"/>
  <c r="T278" i="8"/>
  <c r="T277" i="8"/>
  <c r="T276" i="8"/>
  <c r="T275" i="8"/>
  <c r="T274" i="8"/>
  <c r="T273" i="8"/>
  <c r="T272" i="8"/>
  <c r="T271" i="8"/>
  <c r="T270" i="8"/>
  <c r="T269" i="8"/>
  <c r="T268" i="8"/>
  <c r="T267" i="8"/>
  <c r="T266" i="8"/>
  <c r="T265" i="8"/>
  <c r="T264" i="8"/>
  <c r="T263" i="8"/>
  <c r="T262" i="8"/>
  <c r="T261" i="8"/>
  <c r="T260" i="8"/>
  <c r="T259" i="8"/>
  <c r="T258" i="8"/>
  <c r="T257" i="8"/>
  <c r="T256" i="8"/>
  <c r="T255" i="8"/>
  <c r="T254" i="8"/>
  <c r="T253" i="8"/>
  <c r="T252" i="8"/>
  <c r="T251" i="8"/>
  <c r="T250" i="8"/>
  <c r="T249" i="8"/>
  <c r="T248" i="8"/>
  <c r="T247" i="8"/>
  <c r="T246" i="8"/>
  <c r="T245" i="8"/>
  <c r="T244" i="8"/>
  <c r="T243" i="8"/>
  <c r="T242" i="8"/>
  <c r="T241" i="8"/>
  <c r="T240" i="8"/>
  <c r="T239" i="8"/>
  <c r="T238" i="8"/>
  <c r="T237" i="8"/>
  <c r="T236" i="8"/>
  <c r="T235" i="8"/>
  <c r="T234" i="8"/>
  <c r="T233" i="8"/>
  <c r="T232" i="8"/>
  <c r="T231" i="8"/>
  <c r="T230" i="8"/>
  <c r="T229" i="8"/>
  <c r="T228" i="8"/>
  <c r="T227" i="8"/>
  <c r="T226" i="8"/>
  <c r="T225" i="8"/>
  <c r="T224" i="8"/>
  <c r="T223" i="8"/>
  <c r="T222" i="8"/>
  <c r="T221" i="8"/>
  <c r="T220" i="8"/>
  <c r="T219" i="8"/>
  <c r="T218" i="8"/>
  <c r="T217" i="8"/>
  <c r="T216" i="8"/>
  <c r="T215" i="8"/>
  <c r="T214" i="8"/>
  <c r="T213" i="8"/>
  <c r="T212" i="8"/>
  <c r="T211" i="8"/>
  <c r="T210" i="8"/>
  <c r="T209" i="8"/>
  <c r="T208" i="8"/>
  <c r="T207" i="8"/>
  <c r="T206" i="8"/>
  <c r="T205" i="8"/>
  <c r="T204" i="8"/>
  <c r="T203" i="8"/>
  <c r="T202" i="8"/>
  <c r="T201" i="8"/>
  <c r="T200" i="8"/>
  <c r="T199" i="8"/>
  <c r="T198" i="8"/>
  <c r="T197" i="8"/>
  <c r="T196" i="8"/>
  <c r="T195" i="8"/>
  <c r="T194" i="8"/>
  <c r="T193" i="8"/>
  <c r="T192" i="8"/>
  <c r="T191" i="8"/>
  <c r="T190" i="8"/>
  <c r="T189" i="8"/>
  <c r="T188" i="8"/>
  <c r="T187" i="8"/>
  <c r="T186" i="8"/>
  <c r="T185" i="8"/>
  <c r="T184" i="8"/>
  <c r="T183" i="8"/>
  <c r="T182" i="8"/>
  <c r="T181" i="8"/>
  <c r="T180" i="8"/>
  <c r="T179" i="8"/>
  <c r="T178" i="8"/>
  <c r="T177" i="8"/>
  <c r="T176" i="8"/>
  <c r="T175" i="8"/>
  <c r="T174" i="8"/>
  <c r="T173" i="8"/>
  <c r="T172" i="8"/>
  <c r="T171" i="8"/>
  <c r="T170" i="8"/>
  <c r="T169" i="8"/>
  <c r="T168" i="8"/>
  <c r="T167" i="8"/>
  <c r="T166" i="8"/>
  <c r="T165" i="8"/>
  <c r="T164" i="8"/>
  <c r="T163" i="8"/>
  <c r="T162" i="8"/>
  <c r="T161" i="8"/>
  <c r="T160" i="8"/>
  <c r="T159" i="8"/>
  <c r="T158" i="8"/>
  <c r="T157" i="8"/>
  <c r="T156" i="8"/>
  <c r="T155" i="8"/>
  <c r="T154" i="8"/>
  <c r="T153" i="8"/>
  <c r="T152" i="8"/>
  <c r="T151" i="8"/>
  <c r="T150" i="8"/>
  <c r="T149" i="8"/>
  <c r="T148" i="8"/>
  <c r="T147" i="8"/>
  <c r="T146" i="8"/>
  <c r="T145" i="8"/>
  <c r="T144" i="8"/>
  <c r="T143" i="8"/>
  <c r="T142" i="8"/>
  <c r="T141" i="8"/>
  <c r="T140" i="8"/>
  <c r="T139" i="8"/>
  <c r="T138" i="8"/>
  <c r="T137" i="8"/>
  <c r="T136" i="8"/>
  <c r="T135" i="8"/>
  <c r="T134" i="8"/>
  <c r="T133" i="8"/>
  <c r="T132" i="8"/>
  <c r="T131" i="8"/>
  <c r="T130" i="8"/>
  <c r="T129" i="8"/>
  <c r="T128" i="8"/>
  <c r="T127" i="8"/>
  <c r="T126" i="8"/>
  <c r="T125" i="8"/>
  <c r="T124" i="8"/>
  <c r="T123" i="8"/>
  <c r="T122" i="8"/>
  <c r="T121" i="8"/>
  <c r="T120" i="8"/>
  <c r="T119" i="8"/>
  <c r="T118" i="8"/>
  <c r="T117" i="8"/>
  <c r="T116" i="8"/>
  <c r="T115" i="8"/>
  <c r="T114" i="8"/>
  <c r="T113" i="8"/>
  <c r="T112" i="8"/>
  <c r="T111" i="8"/>
  <c r="T110" i="8"/>
  <c r="T109" i="8"/>
  <c r="T108" i="8"/>
  <c r="T107" i="8"/>
  <c r="T106" i="8"/>
  <c r="T105" i="8"/>
  <c r="T104" i="8"/>
  <c r="T103" i="8"/>
  <c r="T102" i="8"/>
  <c r="T101" i="8"/>
  <c r="T100" i="8"/>
  <c r="T99" i="8"/>
  <c r="T98" i="8"/>
  <c r="T97" i="8"/>
  <c r="T96" i="8"/>
  <c r="T95" i="8"/>
  <c r="T94" i="8"/>
  <c r="T93" i="8"/>
  <c r="T92" i="8"/>
  <c r="T91" i="8"/>
  <c r="T90" i="8"/>
  <c r="T89" i="8"/>
  <c r="T88" i="8"/>
  <c r="T87" i="8"/>
  <c r="T86" i="8"/>
  <c r="T85" i="8"/>
  <c r="T84" i="8"/>
  <c r="T83" i="8"/>
  <c r="T82" i="8"/>
  <c r="T81" i="8"/>
  <c r="T80" i="8"/>
  <c r="T79" i="8"/>
  <c r="T78" i="8"/>
  <c r="T77" i="8"/>
  <c r="T76" i="8"/>
  <c r="T75" i="8"/>
  <c r="T74" i="8"/>
  <c r="T73" i="8"/>
  <c r="T72" i="8"/>
  <c r="T71" i="8"/>
  <c r="T70" i="8"/>
  <c r="T69" i="8"/>
  <c r="T68" i="8"/>
  <c r="T67" i="8"/>
  <c r="T66" i="8"/>
  <c r="T65" i="8"/>
  <c r="T64" i="8"/>
  <c r="T63" i="8"/>
  <c r="T62" i="8"/>
  <c r="T61" i="8"/>
  <c r="T60" i="8"/>
  <c r="T59" i="8"/>
  <c r="T58" i="8"/>
  <c r="T57" i="8"/>
  <c r="T56" i="8"/>
  <c r="T55" i="8"/>
  <c r="T54" i="8"/>
  <c r="T53" i="8"/>
  <c r="T52" i="8"/>
  <c r="T51" i="8"/>
  <c r="T50" i="8"/>
  <c r="T49" i="8"/>
  <c r="T48" i="8"/>
  <c r="T47" i="8"/>
  <c r="T46" i="8"/>
  <c r="T45" i="8"/>
  <c r="T44" i="8"/>
  <c r="T43" i="8"/>
  <c r="T42" i="8"/>
  <c r="T41" i="8"/>
  <c r="T40" i="8"/>
  <c r="T39" i="8"/>
  <c r="T38" i="8"/>
  <c r="T37" i="8"/>
  <c r="T36" i="8"/>
  <c r="T35" i="8"/>
  <c r="T34" i="8"/>
  <c r="T33" i="8"/>
  <c r="T32" i="8"/>
  <c r="T31" i="8"/>
  <c r="T30" i="8"/>
  <c r="T29" i="8"/>
  <c r="T28" i="8"/>
  <c r="T27" i="8"/>
  <c r="T26" i="8"/>
  <c r="T25" i="8"/>
  <c r="T24" i="8"/>
  <c r="T23" i="8"/>
  <c r="T22" i="8"/>
  <c r="T21" i="8"/>
  <c r="T20" i="8"/>
  <c r="T19" i="8"/>
  <c r="T18" i="8"/>
  <c r="T17" i="8"/>
  <c r="T16" i="8"/>
  <c r="T15" i="8"/>
  <c r="T14" i="8"/>
  <c r="T13" i="8"/>
  <c r="T12" i="8"/>
  <c r="T11" i="8"/>
  <c r="T10" i="8"/>
  <c r="T9" i="8"/>
  <c r="T8" i="8"/>
  <c r="T7" i="8"/>
  <c r="T6" i="8"/>
  <c r="T5" i="8"/>
  <c r="T4" i="8"/>
  <c r="L140" i="7"/>
  <c r="L138" i="7"/>
  <c r="L137" i="7"/>
  <c r="L135" i="7"/>
  <c r="L134" i="7"/>
  <c r="L132" i="7"/>
  <c r="L131" i="7"/>
  <c r="L129" i="7"/>
  <c r="L128" i="7"/>
  <c r="L126" i="7"/>
  <c r="L125" i="7"/>
  <c r="J123" i="7"/>
  <c r="L122" i="7"/>
  <c r="J120" i="7"/>
  <c r="L119" i="7"/>
  <c r="K117" i="7"/>
  <c r="L116" i="7"/>
  <c r="L114" i="7"/>
  <c r="L113" i="7"/>
  <c r="L111" i="7"/>
  <c r="L110" i="7"/>
  <c r="K108" i="7"/>
  <c r="L107" i="7"/>
  <c r="L105" i="7"/>
  <c r="L104" i="7"/>
  <c r="J102" i="7"/>
  <c r="K101" i="7"/>
  <c r="L99" i="7"/>
  <c r="K98" i="7"/>
  <c r="J96" i="7"/>
  <c r="K95" i="7"/>
  <c r="J94" i="7"/>
  <c r="L93" i="7"/>
  <c r="L92" i="7"/>
  <c r="K91" i="7"/>
  <c r="L90" i="7"/>
  <c r="J89" i="7"/>
  <c r="K88" i="7"/>
  <c r="L87" i="7"/>
  <c r="D39" i="9"/>
  <c r="D33" i="9"/>
  <c r="D27" i="9"/>
  <c r="D21" i="9"/>
  <c r="D15" i="9"/>
  <c r="D9" i="9"/>
  <c r="K21" i="7"/>
  <c r="J22" i="7"/>
  <c r="J23" i="7"/>
  <c r="K16" i="7"/>
  <c r="L17" i="7"/>
  <c r="K19" i="7"/>
  <c r="L12" i="7"/>
  <c r="L13" i="7"/>
  <c r="K14" i="7"/>
  <c r="L15" i="7"/>
  <c r="J8" i="7"/>
  <c r="K9" i="7"/>
  <c r="L10" i="7"/>
  <c r="J11" i="7"/>
  <c r="K7" i="7"/>
  <c r="K6" i="7"/>
  <c r="J5" i="7"/>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H29" i="7" l="1"/>
  <c r="A9" i="9"/>
  <c r="H35" i="7"/>
  <c r="A15" i="9"/>
  <c r="H41" i="7"/>
  <c r="A21" i="9"/>
  <c r="H47" i="7"/>
  <c r="A27" i="9"/>
  <c r="H53" i="7"/>
  <c r="A33" i="9"/>
  <c r="H59" i="7"/>
  <c r="A39" i="9"/>
  <c r="I139" i="15"/>
  <c r="H139" i="15"/>
  <c r="I263" i="15"/>
  <c r="H263" i="15"/>
  <c r="I381" i="15"/>
  <c r="H381" i="15"/>
  <c r="I616" i="15"/>
  <c r="H616" i="15"/>
  <c r="I735" i="15"/>
  <c r="H735" i="15"/>
  <c r="I610" i="15"/>
  <c r="H610" i="15"/>
  <c r="I31" i="15"/>
  <c r="H31" i="15"/>
  <c r="I212" i="15"/>
  <c r="H212" i="15"/>
  <c r="I270" i="15"/>
  <c r="H270" i="15"/>
  <c r="I393" i="15"/>
  <c r="H393" i="15"/>
  <c r="I567" i="15"/>
  <c r="H567" i="15"/>
  <c r="I686" i="15"/>
  <c r="H686" i="15"/>
  <c r="I809" i="15"/>
  <c r="H809" i="15"/>
  <c r="H866" i="15"/>
  <c r="I866" i="15"/>
  <c r="I873" i="15"/>
  <c r="H873" i="15"/>
  <c r="H40" i="15"/>
  <c r="I40" i="15"/>
  <c r="I99" i="15"/>
  <c r="H99" i="15"/>
  <c r="I277" i="15"/>
  <c r="H277" i="15"/>
  <c r="I462" i="15"/>
  <c r="H462" i="15"/>
  <c r="I641" i="15"/>
  <c r="H641" i="15"/>
  <c r="I758" i="15"/>
  <c r="H758" i="15"/>
  <c r="I875" i="15"/>
  <c r="H875" i="15"/>
  <c r="I960" i="15"/>
  <c r="H960" i="15"/>
  <c r="I173" i="15"/>
  <c r="H173" i="15"/>
  <c r="H292" i="15"/>
  <c r="I292" i="15"/>
  <c r="I470" i="15"/>
  <c r="H470" i="15"/>
  <c r="I527" i="15"/>
  <c r="H527" i="15"/>
  <c r="H767" i="15"/>
  <c r="I767" i="15"/>
  <c r="I889" i="15"/>
  <c r="H889" i="15"/>
  <c r="I550" i="15"/>
  <c r="H550" i="15"/>
  <c r="I56" i="15"/>
  <c r="H56" i="15"/>
  <c r="H178" i="15"/>
  <c r="I178" i="15"/>
  <c r="I362" i="15"/>
  <c r="H362" i="15"/>
  <c r="I483" i="15"/>
  <c r="H483" i="15"/>
  <c r="I663" i="15"/>
  <c r="H663" i="15"/>
  <c r="H842" i="15"/>
  <c r="I842" i="15"/>
  <c r="I665" i="15"/>
  <c r="H665" i="15"/>
  <c r="I127" i="15"/>
  <c r="H127" i="15"/>
  <c r="I248" i="15"/>
  <c r="H248" i="15"/>
  <c r="I307" i="15"/>
  <c r="H307" i="15"/>
  <c r="H304" i="15"/>
  <c r="I304" i="15"/>
  <c r="I785" i="15"/>
  <c r="H785" i="15"/>
  <c r="H136" i="15"/>
  <c r="I136" i="15"/>
  <c r="H939" i="15"/>
  <c r="I939" i="15"/>
  <c r="I44" i="15"/>
  <c r="H44" i="15"/>
  <c r="I170" i="15"/>
  <c r="H170" i="15"/>
  <c r="H226" i="15"/>
  <c r="I226" i="15"/>
  <c r="I348" i="15"/>
  <c r="H348" i="15"/>
  <c r="I469" i="15"/>
  <c r="H469" i="15"/>
  <c r="I471" i="15"/>
  <c r="H471" i="15"/>
  <c r="I586" i="15"/>
  <c r="H586" i="15"/>
  <c r="I650" i="15"/>
  <c r="H650" i="15"/>
  <c r="I772" i="15"/>
  <c r="H772" i="15"/>
  <c r="H831" i="15"/>
  <c r="I831" i="15"/>
  <c r="I893" i="15"/>
  <c r="H893" i="15"/>
  <c r="I888" i="15"/>
  <c r="H888" i="15"/>
  <c r="I547" i="15"/>
  <c r="H547" i="15"/>
  <c r="I851" i="15"/>
  <c r="H851" i="15"/>
  <c r="I846" i="15"/>
  <c r="H846" i="15"/>
  <c r="I61" i="15"/>
  <c r="H61" i="15"/>
  <c r="I120" i="15"/>
  <c r="H120" i="15"/>
  <c r="H118" i="15"/>
  <c r="I118" i="15"/>
  <c r="I174" i="15"/>
  <c r="H174" i="15"/>
  <c r="I177" i="15"/>
  <c r="H177" i="15"/>
  <c r="I234" i="15"/>
  <c r="H234" i="15"/>
  <c r="H298" i="15"/>
  <c r="I298" i="15"/>
  <c r="I357" i="15"/>
  <c r="H357" i="15"/>
  <c r="H418" i="15"/>
  <c r="I418" i="15"/>
  <c r="I482" i="15"/>
  <c r="H482" i="15"/>
  <c r="I477" i="15"/>
  <c r="H477" i="15"/>
  <c r="I536" i="15"/>
  <c r="H536" i="15"/>
  <c r="I534" i="15"/>
  <c r="H534" i="15"/>
  <c r="I595" i="15"/>
  <c r="H595" i="15"/>
  <c r="I661" i="15"/>
  <c r="H661" i="15"/>
  <c r="H657" i="15"/>
  <c r="I657" i="15"/>
  <c r="I715" i="15"/>
  <c r="H715" i="15"/>
  <c r="I778" i="15"/>
  <c r="H778" i="15"/>
  <c r="I841" i="15"/>
  <c r="H841" i="15"/>
  <c r="I837" i="15"/>
  <c r="H837" i="15"/>
  <c r="I895" i="15"/>
  <c r="H895" i="15"/>
  <c r="I894" i="15"/>
  <c r="H894" i="15"/>
  <c r="I670" i="15"/>
  <c r="H670" i="15"/>
  <c r="H64" i="15"/>
  <c r="I64" i="15"/>
  <c r="I66" i="15"/>
  <c r="H66" i="15"/>
  <c r="I126" i="15"/>
  <c r="H126" i="15"/>
  <c r="I129" i="15"/>
  <c r="H129" i="15"/>
  <c r="I186" i="15"/>
  <c r="H186" i="15"/>
  <c r="I253" i="15"/>
  <c r="H253" i="15"/>
  <c r="H250" i="15"/>
  <c r="I250" i="15"/>
  <c r="I312" i="15"/>
  <c r="H312" i="15"/>
  <c r="I309" i="15"/>
  <c r="H309" i="15"/>
  <c r="I371" i="15"/>
  <c r="H371" i="15"/>
  <c r="I428" i="15"/>
  <c r="H428" i="15"/>
  <c r="I429" i="15"/>
  <c r="H429" i="15"/>
  <c r="I491" i="15"/>
  <c r="H491" i="15"/>
  <c r="I486" i="15"/>
  <c r="H486" i="15"/>
  <c r="I790" i="15"/>
  <c r="H790" i="15"/>
  <c r="I12" i="15"/>
  <c r="H12" i="15"/>
  <c r="I7" i="15"/>
  <c r="H7" i="15"/>
  <c r="I23" i="15"/>
  <c r="H23" i="15"/>
  <c r="H82" i="15"/>
  <c r="I82" i="15"/>
  <c r="I74" i="15"/>
  <c r="H74" i="15"/>
  <c r="I137" i="15"/>
  <c r="H137" i="15"/>
  <c r="I141" i="15"/>
  <c r="H141" i="15"/>
  <c r="I199" i="15"/>
  <c r="H199" i="15"/>
  <c r="I254" i="15"/>
  <c r="H254" i="15"/>
  <c r="H262" i="15"/>
  <c r="I262" i="15"/>
  <c r="I319" i="15"/>
  <c r="H319" i="15"/>
  <c r="I321" i="15"/>
  <c r="H321" i="15"/>
  <c r="I383" i="15"/>
  <c r="H383" i="15"/>
  <c r="I439" i="15"/>
  <c r="H439" i="15"/>
  <c r="H436" i="15"/>
  <c r="I436" i="15"/>
  <c r="I494" i="15"/>
  <c r="H494" i="15"/>
  <c r="H495" i="15"/>
  <c r="I495" i="15"/>
  <c r="I560" i="15"/>
  <c r="H560" i="15"/>
  <c r="I618" i="15"/>
  <c r="H618" i="15"/>
  <c r="I615" i="15"/>
  <c r="H615" i="15"/>
  <c r="I674" i="15"/>
  <c r="H674" i="15"/>
  <c r="I675" i="15"/>
  <c r="H675" i="15"/>
  <c r="I737" i="15"/>
  <c r="H737" i="15"/>
  <c r="I794" i="15"/>
  <c r="H794" i="15"/>
  <c r="I796" i="15"/>
  <c r="H796" i="15"/>
  <c r="I854" i="15"/>
  <c r="H854" i="15"/>
  <c r="I855" i="15"/>
  <c r="H855" i="15"/>
  <c r="I917" i="15"/>
  <c r="H917" i="15"/>
  <c r="I612" i="15"/>
  <c r="H612" i="15"/>
  <c r="I608" i="15"/>
  <c r="H608" i="15"/>
  <c r="I907" i="15"/>
  <c r="H907" i="15"/>
  <c r="I912" i="15"/>
  <c r="H912" i="15"/>
  <c r="I33" i="15"/>
  <c r="H33" i="15"/>
  <c r="I86" i="15"/>
  <c r="H86" i="15"/>
  <c r="I85" i="15"/>
  <c r="H85" i="15"/>
  <c r="I145" i="15"/>
  <c r="H145" i="15"/>
  <c r="I153" i="15"/>
  <c r="H153" i="15"/>
  <c r="I211" i="15"/>
  <c r="H211" i="15"/>
  <c r="I272" i="15"/>
  <c r="H272" i="15"/>
  <c r="I269" i="15"/>
  <c r="H269" i="15"/>
  <c r="I331" i="15"/>
  <c r="H331" i="15"/>
  <c r="I333" i="15"/>
  <c r="H333" i="15"/>
  <c r="I390" i="15"/>
  <c r="H390" i="15"/>
  <c r="I452" i="15"/>
  <c r="H452" i="15"/>
  <c r="I453" i="15"/>
  <c r="H453" i="15"/>
  <c r="I505" i="15"/>
  <c r="H505" i="15"/>
  <c r="I510" i="15"/>
  <c r="H510" i="15"/>
  <c r="I566" i="15"/>
  <c r="H566" i="15"/>
  <c r="I624" i="15"/>
  <c r="H624" i="15"/>
  <c r="I632" i="15"/>
  <c r="H632" i="15"/>
  <c r="I692" i="15"/>
  <c r="H692" i="15"/>
  <c r="I690" i="15"/>
  <c r="H690" i="15"/>
  <c r="H749" i="15"/>
  <c r="I749" i="15"/>
  <c r="I812" i="15"/>
  <c r="H812" i="15"/>
  <c r="I813" i="15"/>
  <c r="H813" i="15"/>
  <c r="I872" i="15"/>
  <c r="H872" i="15"/>
  <c r="I870" i="15"/>
  <c r="H870" i="15"/>
  <c r="I929" i="15"/>
  <c r="H929" i="15"/>
  <c r="I733" i="15"/>
  <c r="H733" i="15"/>
  <c r="I724" i="15"/>
  <c r="H724" i="15"/>
  <c r="I39" i="15"/>
  <c r="H39" i="15"/>
  <c r="I41" i="15"/>
  <c r="H41" i="15"/>
  <c r="I103" i="15"/>
  <c r="H103" i="15"/>
  <c r="I157" i="15"/>
  <c r="H157" i="15"/>
  <c r="I158" i="15"/>
  <c r="H158" i="15"/>
  <c r="I223" i="15"/>
  <c r="H223" i="15"/>
  <c r="H220" i="15"/>
  <c r="I220" i="15"/>
  <c r="I276" i="15"/>
  <c r="H276" i="15"/>
  <c r="I338" i="15"/>
  <c r="H338" i="15"/>
  <c r="I335" i="15"/>
  <c r="H335" i="15"/>
  <c r="I398" i="15"/>
  <c r="H398" i="15"/>
  <c r="H394" i="15"/>
  <c r="I394" i="15"/>
  <c r="I455" i="15"/>
  <c r="H455" i="15"/>
  <c r="I523" i="15"/>
  <c r="H523" i="15"/>
  <c r="I515" i="15"/>
  <c r="H515" i="15"/>
  <c r="I576" i="15"/>
  <c r="H576" i="15"/>
  <c r="H581" i="15"/>
  <c r="I581" i="15"/>
  <c r="I640" i="15"/>
  <c r="H640" i="15"/>
  <c r="I703" i="15"/>
  <c r="H703" i="15"/>
  <c r="I694" i="15"/>
  <c r="H694" i="15"/>
  <c r="I763" i="15"/>
  <c r="H763" i="15"/>
  <c r="I762" i="15"/>
  <c r="H762" i="15"/>
  <c r="I815" i="15"/>
  <c r="H815" i="15"/>
  <c r="I883" i="15"/>
  <c r="H883" i="15"/>
  <c r="I874" i="15"/>
  <c r="H874" i="15"/>
  <c r="I943" i="15"/>
  <c r="H943" i="15"/>
  <c r="I942" i="15"/>
  <c r="H942" i="15"/>
  <c r="I959" i="15"/>
  <c r="H959" i="15"/>
  <c r="H52" i="15"/>
  <c r="I52" i="15"/>
  <c r="I49" i="15"/>
  <c r="H49" i="15"/>
  <c r="I113" i="15"/>
  <c r="H113" i="15"/>
  <c r="I110" i="15"/>
  <c r="H110" i="15"/>
  <c r="I169" i="15"/>
  <c r="H169" i="15"/>
  <c r="I229" i="15"/>
  <c r="H229" i="15"/>
  <c r="I231" i="15"/>
  <c r="H231" i="15"/>
  <c r="I289" i="15"/>
  <c r="H289" i="15"/>
  <c r="I291" i="15"/>
  <c r="H291" i="15"/>
  <c r="I353" i="15"/>
  <c r="H353" i="15"/>
  <c r="I410" i="15"/>
  <c r="H410" i="15"/>
  <c r="H406" i="15"/>
  <c r="I406" i="15"/>
  <c r="I464" i="15"/>
  <c r="H464" i="15"/>
  <c r="I465" i="15"/>
  <c r="H465" i="15"/>
  <c r="I525" i="15"/>
  <c r="H525" i="15"/>
  <c r="I584" i="15"/>
  <c r="H584" i="15"/>
  <c r="I592" i="15"/>
  <c r="H592" i="15"/>
  <c r="I647" i="15"/>
  <c r="H647" i="15"/>
  <c r="I644" i="15"/>
  <c r="H644" i="15"/>
  <c r="I707" i="15"/>
  <c r="H707" i="15"/>
  <c r="I770" i="15"/>
  <c r="H770" i="15"/>
  <c r="I766" i="15"/>
  <c r="H766" i="15"/>
  <c r="I824" i="15"/>
  <c r="H824" i="15"/>
  <c r="I825" i="15"/>
  <c r="H825" i="15"/>
  <c r="I887" i="15"/>
  <c r="H887" i="15"/>
  <c r="H950" i="15"/>
  <c r="I950" i="15"/>
  <c r="I946" i="15"/>
  <c r="H946" i="15"/>
  <c r="I553" i="15"/>
  <c r="H553" i="15"/>
  <c r="I551" i="15"/>
  <c r="H551" i="15"/>
  <c r="I845" i="15"/>
  <c r="H845" i="15"/>
  <c r="H58" i="15"/>
  <c r="I58" i="15"/>
  <c r="I55" i="15"/>
  <c r="H55" i="15"/>
  <c r="I119" i="15"/>
  <c r="H119" i="15"/>
  <c r="I123" i="15"/>
  <c r="H123" i="15"/>
  <c r="I181" i="15"/>
  <c r="H181" i="15"/>
  <c r="I242" i="15"/>
  <c r="H242" i="15"/>
  <c r="I239" i="15"/>
  <c r="H239" i="15"/>
  <c r="I301" i="15"/>
  <c r="H301" i="15"/>
  <c r="I303" i="15"/>
  <c r="H303" i="15"/>
  <c r="I360" i="15"/>
  <c r="H360" i="15"/>
  <c r="I421" i="15"/>
  <c r="H421" i="15"/>
  <c r="I423" i="15"/>
  <c r="H423" i="15"/>
  <c r="I481" i="15"/>
  <c r="H481" i="15"/>
  <c r="I480" i="15"/>
  <c r="H480" i="15"/>
  <c r="I543" i="15"/>
  <c r="H543" i="15"/>
  <c r="I598" i="15"/>
  <c r="H598" i="15"/>
  <c r="I601" i="15"/>
  <c r="H601" i="15"/>
  <c r="I656" i="15"/>
  <c r="H656" i="15"/>
  <c r="I660" i="15"/>
  <c r="H660" i="15"/>
  <c r="I719" i="15"/>
  <c r="H719" i="15"/>
  <c r="I776" i="15"/>
  <c r="H776" i="15"/>
  <c r="I783" i="15"/>
  <c r="H783" i="15"/>
  <c r="I836" i="15"/>
  <c r="H836" i="15"/>
  <c r="I840" i="15"/>
  <c r="H840" i="15"/>
  <c r="I899" i="15"/>
  <c r="H899" i="15"/>
  <c r="I668" i="15"/>
  <c r="H668" i="15"/>
  <c r="I664" i="15"/>
  <c r="H664" i="15"/>
  <c r="I69" i="15"/>
  <c r="H69" i="15"/>
  <c r="I71" i="15"/>
  <c r="H71" i="15"/>
  <c r="I133" i="15"/>
  <c r="H133" i="15"/>
  <c r="H189" i="15"/>
  <c r="I189" i="15"/>
  <c r="I191" i="15"/>
  <c r="H191" i="15"/>
  <c r="I247" i="15"/>
  <c r="H247" i="15"/>
  <c r="H244" i="15"/>
  <c r="I244" i="15"/>
  <c r="I306" i="15"/>
  <c r="H306" i="15"/>
  <c r="I373" i="15"/>
  <c r="H373" i="15"/>
  <c r="I365" i="15"/>
  <c r="H365" i="15"/>
  <c r="I427" i="15"/>
  <c r="H427" i="15"/>
  <c r="I432" i="15"/>
  <c r="H432" i="15"/>
  <c r="I485" i="15"/>
  <c r="H485" i="15"/>
  <c r="I793" i="15"/>
  <c r="H793" i="15"/>
  <c r="I784" i="15"/>
  <c r="H784" i="15"/>
  <c r="I18" i="15"/>
  <c r="H18" i="15"/>
  <c r="H142" i="15"/>
  <c r="I142" i="15"/>
  <c r="I200" i="15"/>
  <c r="H200" i="15"/>
  <c r="H202" i="15"/>
  <c r="I202" i="15"/>
  <c r="I380" i="15"/>
  <c r="H380" i="15"/>
  <c r="H496" i="15"/>
  <c r="I496" i="15"/>
  <c r="I734" i="15"/>
  <c r="H734" i="15"/>
  <c r="H914" i="15"/>
  <c r="I914" i="15"/>
  <c r="I904" i="15"/>
  <c r="H904" i="15"/>
  <c r="I92" i="15"/>
  <c r="H92" i="15"/>
  <c r="I326" i="15"/>
  <c r="H326" i="15"/>
  <c r="I449" i="15"/>
  <c r="H449" i="15"/>
  <c r="I564" i="15"/>
  <c r="H564" i="15"/>
  <c r="I750" i="15"/>
  <c r="H750" i="15"/>
  <c r="I725" i="15"/>
  <c r="H725" i="15"/>
  <c r="I162" i="15"/>
  <c r="H162" i="15"/>
  <c r="I221" i="15"/>
  <c r="H221" i="15"/>
  <c r="I458" i="15"/>
  <c r="H458" i="15"/>
  <c r="I577" i="15"/>
  <c r="H577" i="15"/>
  <c r="I695" i="15"/>
  <c r="H695" i="15"/>
  <c r="I822" i="15"/>
  <c r="H822" i="15"/>
  <c r="I962" i="15"/>
  <c r="H962" i="15"/>
  <c r="I111" i="15"/>
  <c r="H111" i="15"/>
  <c r="I171" i="15"/>
  <c r="H171" i="15"/>
  <c r="I349" i="15"/>
  <c r="H349" i="15"/>
  <c r="I529" i="15"/>
  <c r="H529" i="15"/>
  <c r="I648" i="15"/>
  <c r="H648" i="15"/>
  <c r="I705" i="15"/>
  <c r="H705" i="15"/>
  <c r="I947" i="15"/>
  <c r="H947" i="15"/>
  <c r="I852" i="15"/>
  <c r="H852" i="15"/>
  <c r="I240" i="15"/>
  <c r="H240" i="15"/>
  <c r="I363" i="15"/>
  <c r="H363" i="15"/>
  <c r="H537" i="15"/>
  <c r="I537" i="15"/>
  <c r="I602" i="15"/>
  <c r="H602" i="15"/>
  <c r="I720" i="15"/>
  <c r="H720" i="15"/>
  <c r="H843" i="15"/>
  <c r="I843" i="15"/>
  <c r="I900" i="15"/>
  <c r="H900" i="15"/>
  <c r="H124" i="15"/>
  <c r="I124" i="15"/>
  <c r="I487" i="15"/>
  <c r="H487" i="15"/>
  <c r="I8" i="15"/>
  <c r="H8" i="15"/>
  <c r="I21" i="15"/>
  <c r="H21" i="15"/>
  <c r="I79" i="15"/>
  <c r="H79" i="15"/>
  <c r="I257" i="15"/>
  <c r="H257" i="15"/>
  <c r="I314" i="15"/>
  <c r="H314" i="15"/>
  <c r="H316" i="15"/>
  <c r="I316" i="15"/>
  <c r="I378" i="15"/>
  <c r="H378" i="15"/>
  <c r="I499" i="15"/>
  <c r="H499" i="15"/>
  <c r="H621" i="15"/>
  <c r="I621" i="15"/>
  <c r="I743" i="15"/>
  <c r="H743" i="15"/>
  <c r="H861" i="15"/>
  <c r="I861" i="15"/>
  <c r="H609" i="15"/>
  <c r="I609" i="15"/>
  <c r="I909" i="15"/>
  <c r="H909" i="15"/>
  <c r="I25" i="15"/>
  <c r="H25" i="15"/>
  <c r="I146" i="15"/>
  <c r="H146" i="15"/>
  <c r="I206" i="15"/>
  <c r="H206" i="15"/>
  <c r="I264" i="15"/>
  <c r="H264" i="15"/>
  <c r="H328" i="15"/>
  <c r="I328" i="15"/>
  <c r="I387" i="15"/>
  <c r="H387" i="15"/>
  <c r="I506" i="15"/>
  <c r="H506" i="15"/>
  <c r="H573" i="15"/>
  <c r="I573" i="15"/>
  <c r="I627" i="15"/>
  <c r="H627" i="15"/>
  <c r="I745" i="15"/>
  <c r="H745" i="15"/>
  <c r="I808" i="15"/>
  <c r="H808" i="15"/>
  <c r="I865" i="15"/>
  <c r="H865" i="15"/>
  <c r="H867" i="15"/>
  <c r="I867" i="15"/>
  <c r="I924" i="15"/>
  <c r="H924" i="15"/>
  <c r="H34" i="15"/>
  <c r="I34" i="15"/>
  <c r="I36" i="15"/>
  <c r="H36" i="15"/>
  <c r="I161" i="15"/>
  <c r="H161" i="15"/>
  <c r="I218" i="15"/>
  <c r="H218" i="15"/>
  <c r="I282" i="15"/>
  <c r="H282" i="15"/>
  <c r="I279" i="15"/>
  <c r="H279" i="15"/>
  <c r="I341" i="15"/>
  <c r="H341" i="15"/>
  <c r="I403" i="15"/>
  <c r="H403" i="15"/>
  <c r="H400" i="15"/>
  <c r="I400" i="15"/>
  <c r="I461" i="15"/>
  <c r="H461" i="15"/>
  <c r="I521" i="15"/>
  <c r="H521" i="15"/>
  <c r="I635" i="15"/>
  <c r="H635" i="15"/>
  <c r="I759" i="15"/>
  <c r="H759" i="15"/>
  <c r="I937" i="15"/>
  <c r="H937" i="15"/>
  <c r="I961" i="15"/>
  <c r="H961" i="15"/>
  <c r="I108" i="15"/>
  <c r="H108" i="15"/>
  <c r="I165" i="15"/>
  <c r="H165" i="15"/>
  <c r="H286" i="15"/>
  <c r="I286" i="15"/>
  <c r="H412" i="15"/>
  <c r="I412" i="15"/>
  <c r="I526" i="15"/>
  <c r="H526" i="15"/>
  <c r="I528" i="15"/>
  <c r="H528" i="15"/>
  <c r="H653" i="15"/>
  <c r="I653" i="15"/>
  <c r="I713" i="15"/>
  <c r="H713" i="15"/>
  <c r="I708" i="15"/>
  <c r="H708" i="15"/>
  <c r="I829" i="15"/>
  <c r="H829" i="15"/>
  <c r="I952" i="15"/>
  <c r="H952" i="15"/>
  <c r="H549" i="15"/>
  <c r="I549" i="15"/>
  <c r="I714" i="15"/>
  <c r="H714" i="15"/>
  <c r="I6" i="15"/>
  <c r="H6" i="15"/>
  <c r="H10" i="15"/>
  <c r="I10" i="15"/>
  <c r="I17" i="15"/>
  <c r="H17" i="15"/>
  <c r="H76" i="15"/>
  <c r="I76" i="15"/>
  <c r="I134" i="15"/>
  <c r="H134" i="15"/>
  <c r="H135" i="15"/>
  <c r="I135" i="15"/>
  <c r="I198" i="15"/>
  <c r="H198" i="15"/>
  <c r="I260" i="15"/>
  <c r="H260" i="15"/>
  <c r="H256" i="15"/>
  <c r="I256" i="15"/>
  <c r="I315" i="15"/>
  <c r="H315" i="15"/>
  <c r="I377" i="15"/>
  <c r="H377" i="15"/>
  <c r="I434" i="15"/>
  <c r="H434" i="15"/>
  <c r="H441" i="15"/>
  <c r="I441" i="15"/>
  <c r="I503" i="15"/>
  <c r="H503" i="15"/>
  <c r="I498" i="15"/>
  <c r="H498" i="15"/>
  <c r="I559" i="15"/>
  <c r="H559" i="15"/>
  <c r="I623" i="15"/>
  <c r="H623" i="15"/>
  <c r="I620" i="15"/>
  <c r="H620" i="15"/>
  <c r="I683" i="15"/>
  <c r="H683" i="15"/>
  <c r="I678" i="15"/>
  <c r="H678" i="15"/>
  <c r="I742" i="15"/>
  <c r="H742" i="15"/>
  <c r="I800" i="15"/>
  <c r="H800" i="15"/>
  <c r="I801" i="15"/>
  <c r="H801" i="15"/>
  <c r="I863" i="15"/>
  <c r="H863" i="15"/>
  <c r="I858" i="15"/>
  <c r="H858" i="15"/>
  <c r="I922" i="15"/>
  <c r="H922" i="15"/>
  <c r="I606" i="15"/>
  <c r="H606" i="15"/>
  <c r="I613" i="15"/>
  <c r="H613" i="15"/>
  <c r="I911" i="15"/>
  <c r="H911" i="15"/>
  <c r="I906" i="15"/>
  <c r="H906" i="15"/>
  <c r="I27" i="15"/>
  <c r="H27" i="15"/>
  <c r="H88" i="15"/>
  <c r="I88" i="15"/>
  <c r="I90" i="15"/>
  <c r="H90" i="15"/>
  <c r="I152" i="15"/>
  <c r="H152" i="15"/>
  <c r="I147" i="15"/>
  <c r="H147" i="15"/>
  <c r="I205" i="15"/>
  <c r="H205" i="15"/>
  <c r="I266" i="15"/>
  <c r="H266" i="15"/>
  <c r="H268" i="15"/>
  <c r="I268" i="15"/>
  <c r="I325" i="15"/>
  <c r="H325" i="15"/>
  <c r="I327" i="15"/>
  <c r="H327" i="15"/>
  <c r="I384" i="15"/>
  <c r="H384" i="15"/>
  <c r="I451" i="15"/>
  <c r="H451" i="15"/>
  <c r="I447" i="15"/>
  <c r="H447" i="15"/>
  <c r="I512" i="15"/>
  <c r="H512" i="15"/>
  <c r="I504" i="15"/>
  <c r="H504" i="15"/>
  <c r="I572" i="15"/>
  <c r="H572" i="15"/>
  <c r="I630" i="15"/>
  <c r="H630" i="15"/>
  <c r="I626" i="15"/>
  <c r="H626" i="15"/>
  <c r="I691" i="15"/>
  <c r="H691" i="15"/>
  <c r="I684" i="15"/>
  <c r="H684" i="15"/>
  <c r="I748" i="15"/>
  <c r="H748" i="15"/>
  <c r="I811" i="15"/>
  <c r="H811" i="15"/>
  <c r="I807" i="15"/>
  <c r="H807" i="15"/>
  <c r="I871" i="15"/>
  <c r="H871" i="15"/>
  <c r="I864" i="15"/>
  <c r="H864" i="15"/>
  <c r="I928" i="15"/>
  <c r="H928" i="15"/>
  <c r="I728" i="15"/>
  <c r="H728" i="15"/>
  <c r="I729" i="15"/>
  <c r="H729" i="15"/>
  <c r="I38" i="15"/>
  <c r="H38" i="15"/>
  <c r="I35" i="15"/>
  <c r="H35" i="15"/>
  <c r="I97" i="15"/>
  <c r="H97" i="15"/>
  <c r="I156" i="15"/>
  <c r="H156" i="15"/>
  <c r="H160" i="15"/>
  <c r="I160" i="15"/>
  <c r="I217" i="15"/>
  <c r="H217" i="15"/>
  <c r="H214" i="15"/>
  <c r="I214" i="15"/>
  <c r="I281" i="15"/>
  <c r="H281" i="15"/>
  <c r="I343" i="15"/>
  <c r="H343" i="15"/>
  <c r="H340" i="15"/>
  <c r="I340" i="15"/>
  <c r="I402" i="15"/>
  <c r="H402" i="15"/>
  <c r="I399" i="15"/>
  <c r="H399" i="15"/>
  <c r="H460" i="15"/>
  <c r="I460" i="15"/>
  <c r="I520" i="15"/>
  <c r="H520" i="15"/>
  <c r="I519" i="15"/>
  <c r="H519" i="15"/>
  <c r="I582" i="15"/>
  <c r="H582" i="15"/>
  <c r="I575" i="15"/>
  <c r="H575" i="15"/>
  <c r="I634" i="15"/>
  <c r="H634" i="15"/>
  <c r="I698" i="15"/>
  <c r="H698" i="15"/>
  <c r="I699" i="15"/>
  <c r="H699" i="15"/>
  <c r="I761" i="15"/>
  <c r="H761" i="15"/>
  <c r="I756" i="15"/>
  <c r="H756" i="15"/>
  <c r="I820" i="15"/>
  <c r="H820" i="15"/>
  <c r="H878" i="15"/>
  <c r="I878" i="15"/>
  <c r="H879" i="15"/>
  <c r="I879" i="15"/>
  <c r="I941" i="15"/>
  <c r="H941" i="15"/>
  <c r="I936" i="15"/>
  <c r="H936" i="15"/>
  <c r="I958" i="15"/>
  <c r="H958" i="15"/>
  <c r="H46" i="15"/>
  <c r="I46" i="15"/>
  <c r="I48" i="15"/>
  <c r="H48" i="15"/>
  <c r="I107" i="15"/>
  <c r="H107" i="15"/>
  <c r="I104" i="15"/>
  <c r="H104" i="15"/>
  <c r="I168" i="15"/>
  <c r="H168" i="15"/>
  <c r="I228" i="15"/>
  <c r="H228" i="15"/>
  <c r="I225" i="15"/>
  <c r="H225" i="15"/>
  <c r="I288" i="15"/>
  <c r="H288" i="15"/>
  <c r="I285" i="15"/>
  <c r="H285" i="15"/>
  <c r="I347" i="15"/>
  <c r="H347" i="15"/>
  <c r="I409" i="15"/>
  <c r="H409" i="15"/>
  <c r="I411" i="15"/>
  <c r="H411" i="15"/>
  <c r="I473" i="15"/>
  <c r="H473" i="15"/>
  <c r="I468" i="15"/>
  <c r="H468" i="15"/>
  <c r="I532" i="15"/>
  <c r="H532" i="15"/>
  <c r="I591" i="15"/>
  <c r="H591" i="15"/>
  <c r="H585" i="15"/>
  <c r="I585" i="15"/>
  <c r="I652" i="15"/>
  <c r="H652" i="15"/>
  <c r="I649" i="15"/>
  <c r="H649" i="15"/>
  <c r="I712" i="15"/>
  <c r="H712" i="15"/>
  <c r="I769" i="15"/>
  <c r="H769" i="15"/>
  <c r="I771" i="15"/>
  <c r="H771" i="15"/>
  <c r="I833" i="15"/>
  <c r="H833" i="15"/>
  <c r="I828" i="15"/>
  <c r="H828" i="15"/>
  <c r="I892" i="15"/>
  <c r="H892" i="15"/>
  <c r="I949" i="15"/>
  <c r="H949" i="15"/>
  <c r="H951" i="15"/>
  <c r="I951" i="15"/>
  <c r="I546" i="15"/>
  <c r="H546" i="15"/>
  <c r="H545" i="15"/>
  <c r="I545" i="15"/>
  <c r="I850" i="15"/>
  <c r="H850" i="15"/>
  <c r="I63" i="15"/>
  <c r="H63" i="15"/>
  <c r="I60" i="15"/>
  <c r="H60" i="15"/>
  <c r="I116" i="15"/>
  <c r="H116" i="15"/>
  <c r="I117" i="15"/>
  <c r="H117" i="15"/>
  <c r="I180" i="15"/>
  <c r="H180" i="15"/>
  <c r="I236" i="15"/>
  <c r="H236" i="15"/>
  <c r="H238" i="15"/>
  <c r="I238" i="15"/>
  <c r="I295" i="15"/>
  <c r="H295" i="15"/>
  <c r="H297" i="15"/>
  <c r="I297" i="15"/>
  <c r="I354" i="15"/>
  <c r="H354" i="15"/>
  <c r="I416" i="15"/>
  <c r="H416" i="15"/>
  <c r="I417" i="15"/>
  <c r="H417" i="15"/>
  <c r="I476" i="15"/>
  <c r="H476" i="15"/>
  <c r="I474" i="15"/>
  <c r="H474" i="15"/>
  <c r="I535" i="15"/>
  <c r="H535" i="15"/>
  <c r="I597" i="15"/>
  <c r="H597" i="15"/>
  <c r="I594" i="15"/>
  <c r="H594" i="15"/>
  <c r="I655" i="15"/>
  <c r="H655" i="15"/>
  <c r="I654" i="15"/>
  <c r="H654" i="15"/>
  <c r="I718" i="15"/>
  <c r="H718" i="15"/>
  <c r="I775" i="15"/>
  <c r="H775" i="15"/>
  <c r="H777" i="15"/>
  <c r="I777" i="15"/>
  <c r="I835" i="15"/>
  <c r="H835" i="15"/>
  <c r="I834" i="15"/>
  <c r="H834" i="15"/>
  <c r="I898" i="15"/>
  <c r="H898" i="15"/>
  <c r="I667" i="15"/>
  <c r="H667" i="15"/>
  <c r="I669" i="15"/>
  <c r="H669" i="15"/>
  <c r="I68" i="15"/>
  <c r="H68" i="15"/>
  <c r="I65" i="15"/>
  <c r="H65" i="15"/>
  <c r="I125" i="15"/>
  <c r="H125" i="15"/>
  <c r="I188" i="15"/>
  <c r="H188" i="15"/>
  <c r="I185" i="15"/>
  <c r="H185" i="15"/>
  <c r="I252" i="15"/>
  <c r="H252" i="15"/>
  <c r="I249" i="15"/>
  <c r="H249" i="15"/>
  <c r="I311" i="15"/>
  <c r="H311" i="15"/>
  <c r="I368" i="15"/>
  <c r="H368" i="15"/>
  <c r="H370" i="15"/>
  <c r="I370" i="15"/>
  <c r="I431" i="15"/>
  <c r="H431" i="15"/>
  <c r="I426" i="15"/>
  <c r="H426" i="15"/>
  <c r="I490" i="15"/>
  <c r="H490" i="15"/>
  <c r="I788" i="15"/>
  <c r="H788" i="15"/>
  <c r="I789" i="15"/>
  <c r="H789" i="15"/>
  <c r="I9" i="15"/>
  <c r="H9" i="15"/>
  <c r="H22" i="15"/>
  <c r="I22" i="15"/>
  <c r="H322" i="15"/>
  <c r="I322" i="15"/>
  <c r="I500" i="15"/>
  <c r="H500" i="15"/>
  <c r="I563" i="15"/>
  <c r="H563" i="15"/>
  <c r="I680" i="15"/>
  <c r="H680" i="15"/>
  <c r="I676" i="15"/>
  <c r="H676" i="15"/>
  <c r="H860" i="15"/>
  <c r="I860" i="15"/>
  <c r="H915" i="15"/>
  <c r="I915" i="15"/>
  <c r="I29" i="15"/>
  <c r="H29" i="15"/>
  <c r="I150" i="15"/>
  <c r="H150" i="15"/>
  <c r="I209" i="15"/>
  <c r="H209" i="15"/>
  <c r="I386" i="15"/>
  <c r="H386" i="15"/>
  <c r="H513" i="15"/>
  <c r="I513" i="15"/>
  <c r="I746" i="15"/>
  <c r="H746" i="15"/>
  <c r="I930" i="15"/>
  <c r="H930" i="15"/>
  <c r="I219" i="15"/>
  <c r="H219" i="15"/>
  <c r="I336" i="15"/>
  <c r="H336" i="15"/>
  <c r="I395" i="15"/>
  <c r="H395" i="15"/>
  <c r="I579" i="15"/>
  <c r="H579" i="15"/>
  <c r="I754" i="15"/>
  <c r="H754" i="15"/>
  <c r="H938" i="15"/>
  <c r="I938" i="15"/>
  <c r="I109" i="15"/>
  <c r="H109" i="15"/>
  <c r="I290" i="15"/>
  <c r="H290" i="15"/>
  <c r="I407" i="15"/>
  <c r="H407" i="15"/>
  <c r="I588" i="15"/>
  <c r="H588" i="15"/>
  <c r="I709" i="15"/>
  <c r="H709" i="15"/>
  <c r="I826" i="15"/>
  <c r="H826" i="15"/>
  <c r="H885" i="15"/>
  <c r="I885" i="15"/>
  <c r="I853" i="15"/>
  <c r="H853" i="15"/>
  <c r="I114" i="15"/>
  <c r="H114" i="15"/>
  <c r="I302" i="15"/>
  <c r="H302" i="15"/>
  <c r="I419" i="15"/>
  <c r="H419" i="15"/>
  <c r="I540" i="15"/>
  <c r="H540" i="15"/>
  <c r="I716" i="15"/>
  <c r="H716" i="15"/>
  <c r="H424" i="15"/>
  <c r="I424" i="15"/>
  <c r="I375" i="15"/>
  <c r="H375" i="15"/>
  <c r="I501" i="15"/>
  <c r="H501" i="15"/>
  <c r="I554" i="15"/>
  <c r="H554" i="15"/>
  <c r="I557" i="15"/>
  <c r="H557" i="15"/>
  <c r="I679" i="15"/>
  <c r="H679" i="15"/>
  <c r="H681" i="15"/>
  <c r="I681" i="15"/>
  <c r="I738" i="15"/>
  <c r="H738" i="15"/>
  <c r="I802" i="15"/>
  <c r="H802" i="15"/>
  <c r="I859" i="15"/>
  <c r="H859" i="15"/>
  <c r="I923" i="15"/>
  <c r="H923" i="15"/>
  <c r="I918" i="15"/>
  <c r="H918" i="15"/>
  <c r="I908" i="15"/>
  <c r="H908" i="15"/>
  <c r="H28" i="15"/>
  <c r="I28" i="15"/>
  <c r="I91" i="15"/>
  <c r="H91" i="15"/>
  <c r="H148" i="15"/>
  <c r="I148" i="15"/>
  <c r="H208" i="15"/>
  <c r="I208" i="15"/>
  <c r="I332" i="15"/>
  <c r="H332" i="15"/>
  <c r="I385" i="15"/>
  <c r="H385" i="15"/>
  <c r="H448" i="15"/>
  <c r="I448" i="15"/>
  <c r="I507" i="15"/>
  <c r="H507" i="15"/>
  <c r="I569" i="15"/>
  <c r="H569" i="15"/>
  <c r="I685" i="15"/>
  <c r="H685" i="15"/>
  <c r="I687" i="15"/>
  <c r="H687" i="15"/>
  <c r="I744" i="15"/>
  <c r="H744" i="15"/>
  <c r="I925" i="15"/>
  <c r="H925" i="15"/>
  <c r="I730" i="15"/>
  <c r="H730" i="15"/>
  <c r="I98" i="15"/>
  <c r="H98" i="15"/>
  <c r="I95" i="15"/>
  <c r="H95" i="15"/>
  <c r="I215" i="15"/>
  <c r="H215" i="15"/>
  <c r="I583" i="15"/>
  <c r="H583" i="15"/>
  <c r="I637" i="15"/>
  <c r="H637" i="15"/>
  <c r="I700" i="15"/>
  <c r="H700" i="15"/>
  <c r="I821" i="15"/>
  <c r="H821" i="15"/>
  <c r="I296" i="15"/>
  <c r="H296" i="15"/>
  <c r="I78" i="15"/>
  <c r="H78" i="15"/>
  <c r="I11" i="15"/>
  <c r="H11" i="15"/>
  <c r="I20" i="15"/>
  <c r="H20" i="15"/>
  <c r="I15" i="15"/>
  <c r="H15" i="15"/>
  <c r="H81" i="15"/>
  <c r="I81" i="15"/>
  <c r="I83" i="15"/>
  <c r="H83" i="15"/>
  <c r="I143" i="15"/>
  <c r="H143" i="15"/>
  <c r="I201" i="15"/>
  <c r="H201" i="15"/>
  <c r="I203" i="15"/>
  <c r="H203" i="15"/>
  <c r="I259" i="15"/>
  <c r="H259" i="15"/>
  <c r="I261" i="15"/>
  <c r="H261" i="15"/>
  <c r="I323" i="15"/>
  <c r="H323" i="15"/>
  <c r="I379" i="15"/>
  <c r="H379" i="15"/>
  <c r="H382" i="15"/>
  <c r="I382" i="15"/>
  <c r="I440" i="15"/>
  <c r="H440" i="15"/>
  <c r="I435" i="15"/>
  <c r="H435" i="15"/>
  <c r="I497" i="15"/>
  <c r="H497" i="15"/>
  <c r="I562" i="15"/>
  <c r="H562" i="15"/>
  <c r="I558" i="15"/>
  <c r="H558" i="15"/>
  <c r="I617" i="15"/>
  <c r="H617" i="15"/>
  <c r="I614" i="15"/>
  <c r="H614" i="15"/>
  <c r="I677" i="15"/>
  <c r="H677" i="15"/>
  <c r="I740" i="15"/>
  <c r="H740" i="15"/>
  <c r="I736" i="15"/>
  <c r="H736" i="15"/>
  <c r="I799" i="15"/>
  <c r="H799" i="15"/>
  <c r="H795" i="15"/>
  <c r="I795" i="15"/>
  <c r="I857" i="15"/>
  <c r="H857" i="15"/>
  <c r="H920" i="15"/>
  <c r="I920" i="15"/>
  <c r="I916" i="15"/>
  <c r="H916" i="15"/>
  <c r="I611" i="15"/>
  <c r="H611" i="15"/>
  <c r="I607" i="15"/>
  <c r="H607" i="15"/>
  <c r="I905" i="15"/>
  <c r="H905" i="15"/>
  <c r="I30" i="15"/>
  <c r="H30" i="15"/>
  <c r="I32" i="15"/>
  <c r="H32" i="15"/>
  <c r="I93" i="15"/>
  <c r="H93" i="15"/>
  <c r="I84" i="15"/>
  <c r="H84" i="15"/>
  <c r="I144" i="15"/>
  <c r="H144" i="15"/>
  <c r="I213" i="15"/>
  <c r="H213" i="15"/>
  <c r="I210" i="15"/>
  <c r="H210" i="15"/>
  <c r="I271" i="15"/>
  <c r="H271" i="15"/>
  <c r="I273" i="15"/>
  <c r="H273" i="15"/>
  <c r="I330" i="15"/>
  <c r="H330" i="15"/>
  <c r="I392" i="15"/>
  <c r="H392" i="15"/>
  <c r="I389" i="15"/>
  <c r="H389" i="15"/>
  <c r="I446" i="15"/>
  <c r="H446" i="15"/>
  <c r="I450" i="15"/>
  <c r="H450" i="15"/>
  <c r="H509" i="15"/>
  <c r="I509" i="15"/>
  <c r="I570" i="15"/>
  <c r="H570" i="15"/>
  <c r="I565" i="15"/>
  <c r="H565" i="15"/>
  <c r="I629" i="15"/>
  <c r="H629" i="15"/>
  <c r="I631" i="15"/>
  <c r="H631" i="15"/>
  <c r="H689" i="15"/>
  <c r="I689" i="15"/>
  <c r="I752" i="15"/>
  <c r="H752" i="15"/>
  <c r="I753" i="15"/>
  <c r="H753" i="15"/>
  <c r="I806" i="15"/>
  <c r="H806" i="15"/>
  <c r="I810" i="15"/>
  <c r="H810" i="15"/>
  <c r="I869" i="15"/>
  <c r="H869" i="15"/>
  <c r="H932" i="15"/>
  <c r="I932" i="15"/>
  <c r="H933" i="15"/>
  <c r="I933" i="15"/>
  <c r="I727" i="15"/>
  <c r="H727" i="15"/>
  <c r="I732" i="15"/>
  <c r="H732" i="15"/>
  <c r="I43" i="15"/>
  <c r="H43" i="15"/>
  <c r="H100" i="15"/>
  <c r="I100" i="15"/>
  <c r="I102" i="15"/>
  <c r="H102" i="15"/>
  <c r="I163" i="15"/>
  <c r="H163" i="15"/>
  <c r="H154" i="15"/>
  <c r="I154" i="15"/>
  <c r="I222" i="15"/>
  <c r="H222" i="15"/>
  <c r="I278" i="15"/>
  <c r="H278" i="15"/>
  <c r="I275" i="15"/>
  <c r="H275" i="15"/>
  <c r="I337" i="15"/>
  <c r="H337" i="15"/>
  <c r="H334" i="15"/>
  <c r="I334" i="15"/>
  <c r="I396" i="15"/>
  <c r="H396" i="15"/>
  <c r="I457" i="15"/>
  <c r="H457" i="15"/>
  <c r="H454" i="15"/>
  <c r="I454" i="15"/>
  <c r="I518" i="15"/>
  <c r="H518" i="15"/>
  <c r="I522" i="15"/>
  <c r="H522" i="15"/>
  <c r="I574" i="15"/>
  <c r="H574" i="15"/>
  <c r="I642" i="15"/>
  <c r="H642" i="15"/>
  <c r="I639" i="15"/>
  <c r="H639" i="15"/>
  <c r="I697" i="15"/>
  <c r="H697" i="15"/>
  <c r="I702" i="15"/>
  <c r="H702" i="15"/>
  <c r="I755" i="15"/>
  <c r="H755" i="15"/>
  <c r="I823" i="15"/>
  <c r="H823" i="15"/>
  <c r="I814" i="15"/>
  <c r="H814" i="15"/>
  <c r="I877" i="15"/>
  <c r="H877" i="15"/>
  <c r="I882" i="15"/>
  <c r="H882" i="15"/>
  <c r="I935" i="15"/>
  <c r="H935" i="15"/>
  <c r="H956" i="15"/>
  <c r="I956" i="15"/>
  <c r="H963" i="15"/>
  <c r="I963" i="15"/>
  <c r="I51" i="15"/>
  <c r="H51" i="15"/>
  <c r="I53" i="15"/>
  <c r="H53" i="15"/>
  <c r="H112" i="15"/>
  <c r="I112" i="15"/>
  <c r="I167" i="15"/>
  <c r="H167" i="15"/>
  <c r="H172" i="15"/>
  <c r="I172" i="15"/>
  <c r="I227" i="15"/>
  <c r="H227" i="15"/>
  <c r="I230" i="15"/>
  <c r="H230" i="15"/>
  <c r="I293" i="15"/>
  <c r="H293" i="15"/>
  <c r="I350" i="15"/>
  <c r="H350" i="15"/>
  <c r="H352" i="15"/>
  <c r="I352" i="15"/>
  <c r="I404" i="15"/>
  <c r="H404" i="15"/>
  <c r="H405" i="15"/>
  <c r="I405" i="15"/>
  <c r="I467" i="15"/>
  <c r="H467" i="15"/>
  <c r="I531" i="15"/>
  <c r="H531" i="15"/>
  <c r="I524" i="15"/>
  <c r="H524" i="15"/>
  <c r="I590" i="15"/>
  <c r="H590" i="15"/>
  <c r="I593" i="15"/>
  <c r="H593" i="15"/>
  <c r="I646" i="15"/>
  <c r="H646" i="15"/>
  <c r="I704" i="15"/>
  <c r="H704" i="15"/>
  <c r="I706" i="15"/>
  <c r="H706" i="15"/>
  <c r="I764" i="15"/>
  <c r="H764" i="15"/>
  <c r="I765" i="15"/>
  <c r="H765" i="15"/>
  <c r="I827" i="15"/>
  <c r="H827" i="15"/>
  <c r="H884" i="15"/>
  <c r="I884" i="15"/>
  <c r="I886" i="15"/>
  <c r="H886" i="15"/>
  <c r="I944" i="15"/>
  <c r="H944" i="15"/>
  <c r="H945" i="15"/>
  <c r="I945" i="15"/>
  <c r="I552" i="15"/>
  <c r="H552" i="15"/>
  <c r="H848" i="15"/>
  <c r="I848" i="15"/>
  <c r="I844" i="15"/>
  <c r="H844" i="15"/>
  <c r="I57" i="15"/>
  <c r="H57" i="15"/>
  <c r="I54" i="15"/>
  <c r="H54" i="15"/>
  <c r="I115" i="15"/>
  <c r="H115" i="15"/>
  <c r="I183" i="15"/>
  <c r="H183" i="15"/>
  <c r="I179" i="15"/>
  <c r="H179" i="15"/>
  <c r="I241" i="15"/>
  <c r="H241" i="15"/>
  <c r="H243" i="15"/>
  <c r="I243" i="15"/>
  <c r="I300" i="15"/>
  <c r="H300" i="15"/>
  <c r="I361" i="15"/>
  <c r="H361" i="15"/>
  <c r="I359" i="15"/>
  <c r="H359" i="15"/>
  <c r="I415" i="15"/>
  <c r="H415" i="15"/>
  <c r="I420" i="15"/>
  <c r="H420" i="15"/>
  <c r="I479" i="15"/>
  <c r="H479" i="15"/>
  <c r="I541" i="15"/>
  <c r="H541" i="15"/>
  <c r="I542" i="15"/>
  <c r="H542" i="15"/>
  <c r="I603" i="15"/>
  <c r="H603" i="15"/>
  <c r="I600" i="15"/>
  <c r="H600" i="15"/>
  <c r="I659" i="15"/>
  <c r="H659" i="15"/>
  <c r="I722" i="15"/>
  <c r="H722" i="15"/>
  <c r="H723" i="15"/>
  <c r="I723" i="15"/>
  <c r="I782" i="15"/>
  <c r="H782" i="15"/>
  <c r="I780" i="15"/>
  <c r="H780" i="15"/>
  <c r="I839" i="15"/>
  <c r="H839" i="15"/>
  <c r="H902" i="15"/>
  <c r="I902" i="15"/>
  <c r="H903" i="15"/>
  <c r="I903" i="15"/>
  <c r="I673" i="15"/>
  <c r="H673" i="15"/>
  <c r="I672" i="15"/>
  <c r="H672" i="15"/>
  <c r="I73" i="15"/>
  <c r="H73" i="15"/>
  <c r="I131" i="15"/>
  <c r="H131" i="15"/>
  <c r="I132" i="15"/>
  <c r="H132" i="15"/>
  <c r="I193" i="15"/>
  <c r="H193" i="15"/>
  <c r="H190" i="15"/>
  <c r="I190" i="15"/>
  <c r="I246" i="15"/>
  <c r="H246" i="15"/>
  <c r="I308" i="15"/>
  <c r="H308" i="15"/>
  <c r="I305" i="15"/>
  <c r="H305" i="15"/>
  <c r="I367" i="15"/>
  <c r="H367" i="15"/>
  <c r="H364" i="15"/>
  <c r="I364" i="15"/>
  <c r="I425" i="15"/>
  <c r="H425" i="15"/>
  <c r="I493" i="15"/>
  <c r="H493" i="15"/>
  <c r="I484" i="15"/>
  <c r="H484" i="15"/>
  <c r="I787" i="15"/>
  <c r="H787" i="15"/>
  <c r="I792" i="15"/>
  <c r="H792" i="15"/>
  <c r="I4" i="15"/>
  <c r="H4" i="15"/>
  <c r="I80" i="15"/>
  <c r="H80" i="15"/>
  <c r="I320" i="15"/>
  <c r="H320" i="15"/>
  <c r="I437" i="15"/>
  <c r="H437" i="15"/>
  <c r="I561" i="15"/>
  <c r="H561" i="15"/>
  <c r="I797" i="15"/>
  <c r="H797" i="15"/>
  <c r="I856" i="15"/>
  <c r="H856" i="15"/>
  <c r="I913" i="15"/>
  <c r="H913" i="15"/>
  <c r="I149" i="15"/>
  <c r="H149" i="15"/>
  <c r="I329" i="15"/>
  <c r="H329" i="15"/>
  <c r="I511" i="15"/>
  <c r="H511" i="15"/>
  <c r="I633" i="15"/>
  <c r="H633" i="15"/>
  <c r="H693" i="15"/>
  <c r="I693" i="15"/>
  <c r="I926" i="15"/>
  <c r="H926" i="15"/>
  <c r="I42" i="15"/>
  <c r="H42" i="15"/>
  <c r="I101" i="15"/>
  <c r="H101" i="15"/>
  <c r="H274" i="15"/>
  <c r="I274" i="15"/>
  <c r="I397" i="15"/>
  <c r="H397" i="15"/>
  <c r="I514" i="15"/>
  <c r="H514" i="15"/>
  <c r="I643" i="15"/>
  <c r="H643" i="15"/>
  <c r="I817" i="15"/>
  <c r="H817" i="15"/>
  <c r="I934" i="15"/>
  <c r="H934" i="15"/>
  <c r="I50" i="15"/>
  <c r="H50" i="15"/>
  <c r="H232" i="15"/>
  <c r="I232" i="15"/>
  <c r="H351" i="15"/>
  <c r="I351" i="15"/>
  <c r="H466" i="15"/>
  <c r="I466" i="15"/>
  <c r="H645" i="15"/>
  <c r="I645" i="15"/>
  <c r="I830" i="15"/>
  <c r="H830" i="15"/>
  <c r="I548" i="15"/>
  <c r="H548" i="15"/>
  <c r="I121" i="15"/>
  <c r="H121" i="15"/>
  <c r="I182" i="15"/>
  <c r="H182" i="15"/>
  <c r="I299" i="15"/>
  <c r="H299" i="15"/>
  <c r="I475" i="15"/>
  <c r="H475" i="15"/>
  <c r="I662" i="15"/>
  <c r="H662" i="15"/>
  <c r="I779" i="15"/>
  <c r="H779" i="15"/>
  <c r="H896" i="15"/>
  <c r="I896" i="15"/>
  <c r="H70" i="15"/>
  <c r="I70" i="15"/>
  <c r="I72" i="15"/>
  <c r="H72" i="15"/>
  <c r="I192" i="15"/>
  <c r="H192" i="15"/>
  <c r="I245" i="15"/>
  <c r="H245" i="15"/>
  <c r="I366" i="15"/>
  <c r="H366" i="15"/>
  <c r="I433" i="15"/>
  <c r="H433" i="15"/>
  <c r="I492" i="15"/>
  <c r="H492" i="15"/>
  <c r="I13" i="15"/>
  <c r="H13" i="15"/>
  <c r="H16" i="15"/>
  <c r="I16" i="15"/>
  <c r="I138" i="15"/>
  <c r="H138" i="15"/>
  <c r="I194" i="15"/>
  <c r="H194" i="15"/>
  <c r="H196" i="15"/>
  <c r="I196" i="15"/>
  <c r="H442" i="15"/>
  <c r="I442" i="15"/>
  <c r="I456" i="15"/>
  <c r="H456" i="15"/>
  <c r="I578" i="15"/>
  <c r="H578" i="15"/>
  <c r="I757" i="15"/>
  <c r="H757" i="15"/>
  <c r="I816" i="15"/>
  <c r="H816" i="15"/>
  <c r="I880" i="15"/>
  <c r="H880" i="15"/>
  <c r="I954" i="15"/>
  <c r="H954" i="15"/>
  <c r="I105" i="15"/>
  <c r="H105" i="15"/>
  <c r="I284" i="15"/>
  <c r="H284" i="15"/>
  <c r="I345" i="15"/>
  <c r="H345" i="15"/>
  <c r="I355" i="15"/>
  <c r="H355" i="15"/>
  <c r="I318" i="15"/>
  <c r="H318" i="15"/>
  <c r="I5" i="15"/>
  <c r="H5" i="15"/>
  <c r="I14" i="15"/>
  <c r="H14" i="15"/>
  <c r="I19" i="15"/>
  <c r="H19" i="15"/>
  <c r="I75" i="15"/>
  <c r="H75" i="15"/>
  <c r="I77" i="15"/>
  <c r="H77" i="15"/>
  <c r="I140" i="15"/>
  <c r="H140" i="15"/>
  <c r="I195" i="15"/>
  <c r="H195" i="15"/>
  <c r="I197" i="15"/>
  <c r="H197" i="15"/>
  <c r="I258" i="15"/>
  <c r="H258" i="15"/>
  <c r="I255" i="15"/>
  <c r="H255" i="15"/>
  <c r="I317" i="15"/>
  <c r="H317" i="15"/>
  <c r="I374" i="15"/>
  <c r="H374" i="15"/>
  <c r="H376" i="15"/>
  <c r="I376" i="15"/>
  <c r="I443" i="15"/>
  <c r="H443" i="15"/>
  <c r="I438" i="15"/>
  <c r="H438" i="15"/>
  <c r="I502" i="15"/>
  <c r="H502" i="15"/>
  <c r="I555" i="15"/>
  <c r="H555" i="15"/>
  <c r="I556" i="15"/>
  <c r="H556" i="15"/>
  <c r="I622" i="15"/>
  <c r="H622" i="15"/>
  <c r="I619" i="15"/>
  <c r="H619" i="15"/>
  <c r="I682" i="15"/>
  <c r="H682" i="15"/>
  <c r="I739" i="15"/>
  <c r="H739" i="15"/>
  <c r="H741" i="15"/>
  <c r="I741" i="15"/>
  <c r="H803" i="15"/>
  <c r="I803" i="15"/>
  <c r="I798" i="15"/>
  <c r="H798" i="15"/>
  <c r="I862" i="15"/>
  <c r="H862" i="15"/>
  <c r="I919" i="15"/>
  <c r="H919" i="15"/>
  <c r="H921" i="15"/>
  <c r="I921" i="15"/>
  <c r="I604" i="15"/>
  <c r="H604" i="15"/>
  <c r="I605" i="15"/>
  <c r="H605" i="15"/>
  <c r="I910" i="15"/>
  <c r="H910" i="15"/>
  <c r="I24" i="15"/>
  <c r="H24" i="15"/>
  <c r="I26" i="15"/>
  <c r="H26" i="15"/>
  <c r="I87" i="15"/>
  <c r="H87" i="15"/>
  <c r="I89" i="15"/>
  <c r="H89" i="15"/>
  <c r="I151" i="15"/>
  <c r="H151" i="15"/>
  <c r="I207" i="15"/>
  <c r="H207" i="15"/>
  <c r="I204" i="15"/>
  <c r="H204" i="15"/>
  <c r="I265" i="15"/>
  <c r="H265" i="15"/>
  <c r="I267" i="15"/>
  <c r="H267" i="15"/>
  <c r="I324" i="15"/>
  <c r="H324" i="15"/>
  <c r="I391" i="15"/>
  <c r="H391" i="15"/>
  <c r="H388" i="15"/>
  <c r="I388" i="15"/>
  <c r="I445" i="15"/>
  <c r="H445" i="15"/>
  <c r="I444" i="15"/>
  <c r="H444" i="15"/>
  <c r="I508" i="15"/>
  <c r="H508" i="15"/>
  <c r="I568" i="15"/>
  <c r="H568" i="15"/>
  <c r="I571" i="15"/>
  <c r="H571" i="15"/>
  <c r="I628" i="15"/>
  <c r="H628" i="15"/>
  <c r="I625" i="15"/>
  <c r="H625" i="15"/>
  <c r="I688" i="15"/>
  <c r="H688" i="15"/>
  <c r="I751" i="15"/>
  <c r="H751" i="15"/>
  <c r="I747" i="15"/>
  <c r="H747" i="15"/>
  <c r="I805" i="15"/>
  <c r="H805" i="15"/>
  <c r="I804" i="15"/>
  <c r="H804" i="15"/>
  <c r="I868" i="15"/>
  <c r="H868" i="15"/>
  <c r="I931" i="15"/>
  <c r="H931" i="15"/>
  <c r="I927" i="15"/>
  <c r="H927" i="15"/>
  <c r="I731" i="15"/>
  <c r="H731" i="15"/>
  <c r="I726" i="15"/>
  <c r="H726" i="15"/>
  <c r="I37" i="15"/>
  <c r="H37" i="15"/>
  <c r="H94" i="15"/>
  <c r="I94" i="15"/>
  <c r="I96" i="15"/>
  <c r="H96" i="15"/>
  <c r="I155" i="15"/>
  <c r="H155" i="15"/>
  <c r="I159" i="15"/>
  <c r="H159" i="15"/>
  <c r="I216" i="15"/>
  <c r="H216" i="15"/>
  <c r="I283" i="15"/>
  <c r="H283" i="15"/>
  <c r="H280" i="15"/>
  <c r="I280" i="15"/>
  <c r="I342" i="15"/>
  <c r="H342" i="15"/>
  <c r="I339" i="15"/>
  <c r="H339" i="15"/>
  <c r="I401" i="15"/>
  <c r="H401" i="15"/>
  <c r="I463" i="15"/>
  <c r="H463" i="15"/>
  <c r="I459" i="15"/>
  <c r="H459" i="15"/>
  <c r="I517" i="15"/>
  <c r="H517" i="15"/>
  <c r="I516" i="15"/>
  <c r="H516" i="15"/>
  <c r="I580" i="15"/>
  <c r="H580" i="15"/>
  <c r="I636" i="15"/>
  <c r="H636" i="15"/>
  <c r="I638" i="15"/>
  <c r="H638" i="15"/>
  <c r="I701" i="15"/>
  <c r="H701" i="15"/>
  <c r="I696" i="15"/>
  <c r="H696" i="15"/>
  <c r="I760" i="15"/>
  <c r="H760" i="15"/>
  <c r="I818" i="15"/>
  <c r="H818" i="15"/>
  <c r="I819" i="15"/>
  <c r="H819" i="15"/>
  <c r="I881" i="15"/>
  <c r="H881" i="15"/>
  <c r="I876" i="15"/>
  <c r="H876" i="15"/>
  <c r="I940" i="15"/>
  <c r="H940" i="15"/>
  <c r="I955" i="15"/>
  <c r="H955" i="15"/>
  <c r="H957" i="15"/>
  <c r="I957" i="15"/>
  <c r="I45" i="15"/>
  <c r="H45" i="15"/>
  <c r="I47" i="15"/>
  <c r="H47" i="15"/>
  <c r="H106" i="15"/>
  <c r="I106" i="15"/>
  <c r="I164" i="15"/>
  <c r="H164" i="15"/>
  <c r="H166" i="15"/>
  <c r="I166" i="15"/>
  <c r="I233" i="15"/>
  <c r="H233" i="15"/>
  <c r="I224" i="15"/>
  <c r="H224" i="15"/>
  <c r="I287" i="15"/>
  <c r="H287" i="15"/>
  <c r="I344" i="15"/>
  <c r="H344" i="15"/>
  <c r="H346" i="15"/>
  <c r="I346" i="15"/>
  <c r="I413" i="15"/>
  <c r="H413" i="15"/>
  <c r="I408" i="15"/>
  <c r="H408" i="15"/>
  <c r="H472" i="15"/>
  <c r="I472" i="15"/>
  <c r="I530" i="15"/>
  <c r="H530" i="15"/>
  <c r="I533" i="15"/>
  <c r="H533" i="15"/>
  <c r="I589" i="15"/>
  <c r="H589" i="15"/>
  <c r="I587" i="15"/>
  <c r="H587" i="15"/>
  <c r="I651" i="15"/>
  <c r="H651" i="15"/>
  <c r="I710" i="15"/>
  <c r="H710" i="15"/>
  <c r="I711" i="15"/>
  <c r="H711" i="15"/>
  <c r="I773" i="15"/>
  <c r="H773" i="15"/>
  <c r="I768" i="15"/>
  <c r="H768" i="15"/>
  <c r="I832" i="15"/>
  <c r="H832" i="15"/>
  <c r="I890" i="15"/>
  <c r="H890" i="15"/>
  <c r="I891" i="15"/>
  <c r="H891" i="15"/>
  <c r="I953" i="15"/>
  <c r="H953" i="15"/>
  <c r="I948" i="15"/>
  <c r="H948" i="15"/>
  <c r="I544" i="15"/>
  <c r="H544" i="15"/>
  <c r="I847" i="15"/>
  <c r="H847" i="15"/>
  <c r="H849" i="15"/>
  <c r="I849" i="15"/>
  <c r="I62" i="15"/>
  <c r="H62" i="15"/>
  <c r="I59" i="15"/>
  <c r="H59" i="15"/>
  <c r="I122" i="15"/>
  <c r="H122" i="15"/>
  <c r="I175" i="15"/>
  <c r="H175" i="15"/>
  <c r="I176" i="15"/>
  <c r="H176" i="15"/>
  <c r="I235" i="15"/>
  <c r="H235" i="15"/>
  <c r="I237" i="15"/>
  <c r="H237" i="15"/>
  <c r="I294" i="15"/>
  <c r="H294" i="15"/>
  <c r="I356" i="15"/>
  <c r="H356" i="15"/>
  <c r="H358" i="15"/>
  <c r="I358" i="15"/>
  <c r="I422" i="15"/>
  <c r="H422" i="15"/>
  <c r="I414" i="15"/>
  <c r="H414" i="15"/>
  <c r="I478" i="15"/>
  <c r="H478" i="15"/>
  <c r="I538" i="15"/>
  <c r="H538" i="15"/>
  <c r="I539" i="15"/>
  <c r="H539" i="15"/>
  <c r="I596" i="15"/>
  <c r="H596" i="15"/>
  <c r="I599" i="15"/>
  <c r="H599" i="15"/>
  <c r="I658" i="15"/>
  <c r="H658" i="15"/>
  <c r="I721" i="15"/>
  <c r="H721" i="15"/>
  <c r="I717" i="15"/>
  <c r="H717" i="15"/>
  <c r="I781" i="15"/>
  <c r="H781" i="15"/>
  <c r="I774" i="15"/>
  <c r="H774" i="15"/>
  <c r="I838" i="15"/>
  <c r="H838" i="15"/>
  <c r="I901" i="15"/>
  <c r="H901" i="15"/>
  <c r="H897" i="15"/>
  <c r="I897" i="15"/>
  <c r="I671" i="15"/>
  <c r="H671" i="15"/>
  <c r="I666" i="15"/>
  <c r="H666" i="15"/>
  <c r="I67" i="15"/>
  <c r="H67" i="15"/>
  <c r="I128" i="15"/>
  <c r="H128" i="15"/>
  <c r="H130" i="15"/>
  <c r="I130" i="15"/>
  <c r="I187" i="15"/>
  <c r="H187" i="15"/>
  <c r="H184" i="15"/>
  <c r="I184" i="15"/>
  <c r="I251" i="15"/>
  <c r="H251" i="15"/>
  <c r="I313" i="15"/>
  <c r="H313" i="15"/>
  <c r="H310" i="15"/>
  <c r="I310" i="15"/>
  <c r="I372" i="15"/>
  <c r="H372" i="15"/>
  <c r="I369" i="15"/>
  <c r="H369" i="15"/>
  <c r="H430" i="15"/>
  <c r="I430" i="15"/>
  <c r="I488" i="15"/>
  <c r="H488" i="15"/>
  <c r="I489" i="15"/>
  <c r="H489" i="15"/>
  <c r="I791" i="15"/>
  <c r="H791" i="15"/>
  <c r="I786" i="15"/>
  <c r="H786" i="15"/>
  <c r="C371" i="26"/>
  <c r="C372" i="26"/>
  <c r="C373" i="26"/>
  <c r="E9" i="12"/>
  <c r="C394" i="26"/>
  <c r="C395" i="26"/>
  <c r="C392" i="26"/>
  <c r="E15" i="12"/>
  <c r="C393" i="26"/>
  <c r="C418" i="26"/>
  <c r="C419" i="26"/>
  <c r="C417" i="26"/>
  <c r="E21" i="12"/>
  <c r="C436" i="26"/>
  <c r="C437" i="26"/>
  <c r="C438" i="26"/>
  <c r="C439" i="26"/>
  <c r="C440" i="26"/>
  <c r="E27" i="12"/>
  <c r="C456" i="26"/>
  <c r="C457" i="26"/>
  <c r="C458" i="26"/>
  <c r="E33" i="12"/>
  <c r="C478" i="26"/>
  <c r="C479" i="26"/>
  <c r="C476" i="26"/>
  <c r="E39" i="12"/>
  <c r="C477" i="26"/>
  <c r="C499" i="26"/>
  <c r="C500" i="26"/>
  <c r="E45" i="12"/>
  <c r="C501" i="26"/>
  <c r="E51" i="12"/>
  <c r="C520" i="26"/>
  <c r="C521" i="26"/>
  <c r="C519" i="26"/>
  <c r="C546" i="26"/>
  <c r="C547" i="26"/>
  <c r="E57" i="12"/>
  <c r="C548" i="26"/>
  <c r="C545" i="26"/>
  <c r="C565" i="26"/>
  <c r="C566" i="26"/>
  <c r="E63" i="12"/>
  <c r="C567" i="26"/>
  <c r="E69" i="12"/>
  <c r="C592" i="26"/>
  <c r="C593" i="26"/>
  <c r="C591" i="26"/>
  <c r="C612" i="26"/>
  <c r="C613" i="26"/>
  <c r="C614" i="26"/>
  <c r="E75" i="12"/>
  <c r="E81" i="12"/>
  <c r="C630" i="26"/>
  <c r="C631" i="26"/>
  <c r="C632" i="26"/>
  <c r="C648" i="26"/>
  <c r="E87" i="12"/>
  <c r="C649" i="26"/>
  <c r="C650" i="26"/>
  <c r="C667" i="26"/>
  <c r="E93" i="12"/>
  <c r="C668" i="26"/>
  <c r="C669" i="26"/>
  <c r="C685" i="26"/>
  <c r="C686" i="26"/>
  <c r="C687" i="26"/>
  <c r="E99" i="12"/>
  <c r="E105" i="12"/>
  <c r="C694" i="26"/>
  <c r="C714" i="26"/>
  <c r="E111" i="12"/>
  <c r="C713" i="26"/>
  <c r="E117" i="12"/>
  <c r="C720" i="26"/>
  <c r="C744" i="26"/>
  <c r="C750" i="26"/>
  <c r="E123" i="12"/>
  <c r="C745" i="26"/>
  <c r="C746" i="26"/>
  <c r="C742" i="26"/>
  <c r="C748" i="26"/>
  <c r="C743" i="26"/>
  <c r="C749" i="26"/>
  <c r="C747" i="26"/>
  <c r="C780" i="26"/>
  <c r="C781" i="26"/>
  <c r="E129" i="12"/>
  <c r="C782" i="26"/>
  <c r="C822" i="26"/>
  <c r="C828" i="26"/>
  <c r="C823" i="26"/>
  <c r="C824" i="26"/>
  <c r="C826" i="26"/>
  <c r="E135" i="12"/>
  <c r="C825" i="26"/>
  <c r="C827" i="26"/>
  <c r="C852" i="26"/>
  <c r="C858" i="26"/>
  <c r="C853" i="26"/>
  <c r="C859" i="26"/>
  <c r="C848" i="26"/>
  <c r="C854" i="26"/>
  <c r="C860" i="26"/>
  <c r="E141" i="12"/>
  <c r="C850" i="26"/>
  <c r="C856" i="26"/>
  <c r="C862" i="26"/>
  <c r="C851" i="26"/>
  <c r="C855" i="26"/>
  <c r="C857" i="26"/>
  <c r="C861" i="26"/>
  <c r="C849" i="26"/>
  <c r="C930" i="26"/>
  <c r="C931" i="26"/>
  <c r="C932" i="26"/>
  <c r="E147" i="12"/>
  <c r="E153" i="12"/>
  <c r="C949" i="26"/>
  <c r="C948" i="26"/>
  <c r="C950" i="26"/>
  <c r="E159" i="12"/>
  <c r="C966" i="26"/>
  <c r="C967" i="26"/>
  <c r="C968" i="26"/>
  <c r="E165" i="12"/>
  <c r="C984" i="26"/>
  <c r="C985" i="26"/>
  <c r="C986" i="26"/>
  <c r="C1002" i="26"/>
  <c r="C1003" i="26"/>
  <c r="C1004" i="26"/>
  <c r="E171" i="12"/>
  <c r="E177" i="12"/>
  <c r="C1020" i="26"/>
  <c r="C1021" i="26"/>
  <c r="C1022" i="26"/>
  <c r="E183" i="12"/>
  <c r="C1038" i="26"/>
  <c r="C1039" i="26"/>
  <c r="C1040" i="26"/>
  <c r="E189" i="12"/>
  <c r="C1056" i="26"/>
  <c r="C1057" i="26"/>
  <c r="C1058" i="26"/>
  <c r="E195" i="12"/>
  <c r="C1074" i="26"/>
  <c r="C1075" i="26"/>
  <c r="C1076" i="26"/>
  <c r="E201" i="12"/>
  <c r="C1092" i="26"/>
  <c r="C1093" i="26"/>
  <c r="C1095" i="26"/>
  <c r="C1096" i="26"/>
  <c r="C1094" i="26"/>
  <c r="C1119" i="26"/>
  <c r="E207" i="12"/>
  <c r="C1120" i="26"/>
  <c r="C1118" i="26"/>
  <c r="E213" i="12"/>
  <c r="C1139" i="26"/>
  <c r="C1140" i="26"/>
  <c r="C1141" i="26"/>
  <c r="C1138" i="26"/>
  <c r="E219" i="12"/>
  <c r="C1161" i="26"/>
  <c r="C1162" i="26"/>
  <c r="C1160" i="26"/>
  <c r="E225" i="12"/>
  <c r="C1181" i="26"/>
  <c r="C1182" i="26"/>
  <c r="C1183" i="26"/>
  <c r="C1180" i="26"/>
  <c r="E231" i="12"/>
  <c r="C1205" i="26"/>
  <c r="C1206" i="26"/>
  <c r="C1207" i="26"/>
  <c r="C1204" i="26"/>
  <c r="E237" i="12"/>
  <c r="C1229" i="26"/>
  <c r="C1227" i="26"/>
  <c r="C1228" i="26"/>
  <c r="C1226" i="26"/>
  <c r="E243" i="12"/>
  <c r="C1248" i="26"/>
  <c r="C1249" i="26"/>
  <c r="C1250" i="26"/>
  <c r="E249" i="12"/>
  <c r="C1271" i="26"/>
  <c r="C1269" i="26"/>
  <c r="C1270" i="26"/>
  <c r="C1268" i="26"/>
  <c r="E255" i="12"/>
  <c r="C1290" i="26"/>
  <c r="C1291" i="26"/>
  <c r="C1292" i="26"/>
  <c r="E261" i="12"/>
  <c r="C1313" i="26"/>
  <c r="C1311" i="26"/>
  <c r="C1312" i="26"/>
  <c r="C1310" i="26"/>
  <c r="E267" i="12"/>
  <c r="C1326" i="26"/>
  <c r="E273" i="12"/>
  <c r="C1332" i="26"/>
  <c r="E279" i="12"/>
  <c r="C1338" i="26"/>
  <c r="E285" i="12"/>
  <c r="C1344" i="26"/>
  <c r="E291" i="12"/>
  <c r="C1350" i="26"/>
  <c r="E297" i="12"/>
  <c r="C1356" i="26"/>
  <c r="E303" i="12"/>
  <c r="C1362" i="26"/>
  <c r="E309" i="12"/>
  <c r="C1368" i="26"/>
  <c r="E315" i="12"/>
  <c r="C1374" i="26"/>
  <c r="E321" i="12"/>
  <c r="C1380" i="26"/>
  <c r="E327" i="12"/>
  <c r="C1386" i="26"/>
  <c r="E333" i="12"/>
  <c r="C1392" i="26"/>
  <c r="E339" i="12"/>
  <c r="C1398" i="26"/>
  <c r="C352" i="26"/>
  <c r="C353" i="26"/>
  <c r="C354" i="26"/>
  <c r="C355" i="26"/>
  <c r="E4" i="12"/>
  <c r="E10" i="12"/>
  <c r="C376" i="26"/>
  <c r="C377" i="26"/>
  <c r="C374" i="26"/>
  <c r="C375" i="26"/>
  <c r="E16" i="12"/>
  <c r="C396" i="26"/>
  <c r="C397" i="26"/>
  <c r="C398" i="26"/>
  <c r="E22" i="12"/>
  <c r="C420" i="26"/>
  <c r="C421" i="26"/>
  <c r="C422" i="26"/>
  <c r="C423" i="26"/>
  <c r="E28" i="12"/>
  <c r="C442" i="26"/>
  <c r="C443" i="26"/>
  <c r="C441" i="26"/>
  <c r="E34" i="12"/>
  <c r="C460" i="26"/>
  <c r="C461" i="26"/>
  <c r="C462" i="26"/>
  <c r="C463" i="26"/>
  <c r="C459" i="26"/>
  <c r="E40" i="12"/>
  <c r="C484" i="26"/>
  <c r="C485" i="26"/>
  <c r="C480" i="26"/>
  <c r="C481" i="26"/>
  <c r="C482" i="26"/>
  <c r="C483" i="26"/>
  <c r="E46" i="12"/>
  <c r="C502" i="26"/>
  <c r="C503" i="26"/>
  <c r="C504" i="26"/>
  <c r="E52" i="12"/>
  <c r="C522" i="26"/>
  <c r="C528" i="26"/>
  <c r="C523" i="26"/>
  <c r="C524" i="26"/>
  <c r="C526" i="26"/>
  <c r="C527" i="26"/>
  <c r="C525" i="26"/>
  <c r="E58" i="12"/>
  <c r="C550" i="26"/>
  <c r="C551" i="26"/>
  <c r="C549" i="26"/>
  <c r="E64" i="12"/>
  <c r="C570" i="26"/>
  <c r="C571" i="26"/>
  <c r="C572" i="26"/>
  <c r="C568" i="26"/>
  <c r="C569" i="26"/>
  <c r="C573" i="26"/>
  <c r="E70" i="12"/>
  <c r="C594" i="26"/>
  <c r="C595" i="26"/>
  <c r="C596" i="26"/>
  <c r="E76" i="12"/>
  <c r="C616" i="26"/>
  <c r="C617" i="26"/>
  <c r="C615" i="26"/>
  <c r="E82" i="12"/>
  <c r="C634" i="26"/>
  <c r="C635" i="26"/>
  <c r="C633" i="26"/>
  <c r="E88" i="12"/>
  <c r="C654" i="26"/>
  <c r="C652" i="26"/>
  <c r="C653" i="26"/>
  <c r="C651" i="26"/>
  <c r="E94" i="12"/>
  <c r="C672" i="26"/>
  <c r="C670" i="26"/>
  <c r="C671" i="26"/>
  <c r="E100" i="12"/>
  <c r="C688" i="26"/>
  <c r="C689" i="26"/>
  <c r="E106" i="12"/>
  <c r="C695" i="26"/>
  <c r="E112" i="12"/>
  <c r="C715" i="26"/>
  <c r="E118" i="12"/>
  <c r="C721" i="26"/>
  <c r="E124" i="12"/>
  <c r="C756" i="26"/>
  <c r="C751" i="26"/>
  <c r="C757" i="26"/>
  <c r="C752" i="26"/>
  <c r="C758" i="26"/>
  <c r="C754" i="26"/>
  <c r="C755" i="26"/>
  <c r="C753" i="26"/>
  <c r="C759" i="26"/>
  <c r="E130" i="12"/>
  <c r="C784" i="26"/>
  <c r="C785" i="26"/>
  <c r="C783" i="26"/>
  <c r="E136" i="12"/>
  <c r="C834" i="26"/>
  <c r="C829" i="26"/>
  <c r="C835" i="26"/>
  <c r="C830" i="26"/>
  <c r="C832" i="26"/>
  <c r="C833" i="26"/>
  <c r="C831" i="26"/>
  <c r="E142" i="12"/>
  <c r="C864" i="26"/>
  <c r="C870" i="26"/>
  <c r="C876" i="26"/>
  <c r="C865" i="26"/>
  <c r="C871" i="26"/>
  <c r="C877" i="26"/>
  <c r="C866" i="26"/>
  <c r="C872" i="26"/>
  <c r="C868" i="26"/>
  <c r="C874" i="26"/>
  <c r="C869" i="26"/>
  <c r="C873" i="26"/>
  <c r="C875" i="26"/>
  <c r="C863" i="26"/>
  <c r="C867" i="26"/>
  <c r="E148" i="12"/>
  <c r="C933" i="26"/>
  <c r="C934" i="26"/>
  <c r="C935" i="26"/>
  <c r="E154" i="12"/>
  <c r="C953" i="26"/>
  <c r="C951" i="26"/>
  <c r="C952" i="26"/>
  <c r="E160" i="12"/>
  <c r="C971" i="26"/>
  <c r="C969" i="26"/>
  <c r="C970" i="26"/>
  <c r="E166" i="12"/>
  <c r="C989" i="26"/>
  <c r="C987" i="26"/>
  <c r="C988" i="26"/>
  <c r="E172" i="12"/>
  <c r="C1007" i="26"/>
  <c r="C1005" i="26"/>
  <c r="C1006" i="26"/>
  <c r="E178" i="12"/>
  <c r="C1025" i="26"/>
  <c r="C1023" i="26"/>
  <c r="C1024" i="26"/>
  <c r="E184" i="12"/>
  <c r="C1043" i="26"/>
  <c r="C1041" i="26"/>
  <c r="C1042" i="26"/>
  <c r="E190" i="12"/>
  <c r="C1061" i="26"/>
  <c r="C1059" i="26"/>
  <c r="C1060" i="26"/>
  <c r="E196" i="12"/>
  <c r="C1079" i="26"/>
  <c r="C1077" i="26"/>
  <c r="C1078" i="26"/>
  <c r="E202" i="12"/>
  <c r="C1097" i="26"/>
  <c r="C1098" i="26"/>
  <c r="C1099" i="26"/>
  <c r="C1101" i="26"/>
  <c r="C1100" i="26"/>
  <c r="E208" i="12"/>
  <c r="C1121" i="26"/>
  <c r="C1122" i="26"/>
  <c r="C1123" i="26"/>
  <c r="E214" i="12"/>
  <c r="C1145" i="26"/>
  <c r="C1143" i="26"/>
  <c r="C1144" i="26"/>
  <c r="C1142" i="26"/>
  <c r="E220" i="12"/>
  <c r="C1163" i="26"/>
  <c r="C1164" i="26"/>
  <c r="C1165" i="26"/>
  <c r="E226" i="12"/>
  <c r="C1187" i="26"/>
  <c r="C1185" i="26"/>
  <c r="C1186" i="26"/>
  <c r="C1184" i="26"/>
  <c r="E232" i="12"/>
  <c r="C1211" i="26"/>
  <c r="C1209" i="26"/>
  <c r="C1210" i="26"/>
  <c r="C1208" i="26"/>
  <c r="E238" i="12"/>
  <c r="C1230" i="26"/>
  <c r="C1231" i="26"/>
  <c r="C1233" i="26"/>
  <c r="C1232" i="26"/>
  <c r="E244" i="12"/>
  <c r="C1253" i="26"/>
  <c r="C1251" i="26"/>
  <c r="C1252" i="26"/>
  <c r="E250" i="12"/>
  <c r="C1272" i="26"/>
  <c r="C1273" i="26"/>
  <c r="C1275" i="26"/>
  <c r="C1274" i="26"/>
  <c r="E256" i="12"/>
  <c r="C1295" i="26"/>
  <c r="C1293" i="26"/>
  <c r="C1294" i="26"/>
  <c r="E262" i="12"/>
  <c r="C1314" i="26"/>
  <c r="C1315" i="26"/>
  <c r="C1317" i="26"/>
  <c r="C1316" i="26"/>
  <c r="E268" i="12"/>
  <c r="C1327" i="26"/>
  <c r="E274" i="12"/>
  <c r="C1333" i="26"/>
  <c r="E280" i="12"/>
  <c r="C1339" i="26"/>
  <c r="E286" i="12"/>
  <c r="C1345" i="26"/>
  <c r="E292" i="12"/>
  <c r="C1351" i="26"/>
  <c r="E298" i="12"/>
  <c r="C1357" i="26"/>
  <c r="E304" i="12"/>
  <c r="C1363" i="26"/>
  <c r="E310" i="12"/>
  <c r="C1369" i="26"/>
  <c r="E316" i="12"/>
  <c r="C1375" i="26"/>
  <c r="E322" i="12"/>
  <c r="C1381" i="26"/>
  <c r="E328" i="12"/>
  <c r="C1387" i="26"/>
  <c r="E334" i="12"/>
  <c r="C1393" i="26"/>
  <c r="E340" i="12"/>
  <c r="C1399" i="26"/>
  <c r="C358" i="26"/>
  <c r="E5" i="12"/>
  <c r="C359" i="26"/>
  <c r="C356" i="26"/>
  <c r="C357" i="26"/>
  <c r="E11" i="12"/>
  <c r="C378" i="26"/>
  <c r="C379" i="26"/>
  <c r="C380" i="26"/>
  <c r="C381" i="26"/>
  <c r="C400" i="26"/>
  <c r="E17" i="12"/>
  <c r="C401" i="26"/>
  <c r="C402" i="26"/>
  <c r="C399" i="26"/>
  <c r="C424" i="26"/>
  <c r="E23" i="12"/>
  <c r="C425" i="26"/>
  <c r="C426" i="26"/>
  <c r="E29" i="12"/>
  <c r="C444" i="26"/>
  <c r="C445" i="26"/>
  <c r="C446" i="26"/>
  <c r="C466" i="26"/>
  <c r="E35" i="12"/>
  <c r="C464" i="26"/>
  <c r="C465" i="26"/>
  <c r="E41" i="12"/>
  <c r="C486" i="26"/>
  <c r="C487" i="26"/>
  <c r="C488" i="26"/>
  <c r="E47" i="12"/>
  <c r="C505" i="26"/>
  <c r="C506" i="26"/>
  <c r="C507" i="26"/>
  <c r="E53" i="12"/>
  <c r="C529" i="26"/>
  <c r="C530" i="26"/>
  <c r="C531" i="26"/>
  <c r="E59" i="12"/>
  <c r="C552" i="26"/>
  <c r="C553" i="26"/>
  <c r="C554" i="26"/>
  <c r="E65" i="12"/>
  <c r="C576" i="26"/>
  <c r="C574" i="26"/>
  <c r="C575" i="26"/>
  <c r="E71" i="12"/>
  <c r="C598" i="26"/>
  <c r="C599" i="26"/>
  <c r="C597" i="26"/>
  <c r="E77" i="12"/>
  <c r="C618" i="26"/>
  <c r="C619" i="26"/>
  <c r="C620" i="26"/>
  <c r="E83" i="12"/>
  <c r="C636" i="26"/>
  <c r="C637" i="26"/>
  <c r="C638" i="26"/>
  <c r="E89" i="12"/>
  <c r="C655" i="26"/>
  <c r="C656" i="26"/>
  <c r="C657" i="26"/>
  <c r="E95" i="12"/>
  <c r="C673" i="26"/>
  <c r="C674" i="26"/>
  <c r="C675" i="26"/>
  <c r="E101" i="12"/>
  <c r="C690" i="26"/>
  <c r="E107" i="12"/>
  <c r="C696" i="26"/>
  <c r="C697" i="26"/>
  <c r="C698" i="26"/>
  <c r="C699" i="26"/>
  <c r="E113" i="12"/>
  <c r="C716" i="26"/>
  <c r="E119" i="12"/>
  <c r="C722" i="26"/>
  <c r="E125" i="12"/>
  <c r="C762" i="26"/>
  <c r="C763" i="26"/>
  <c r="C764" i="26"/>
  <c r="C760" i="26"/>
  <c r="C766" i="26"/>
  <c r="C761" i="26"/>
  <c r="C765" i="26"/>
  <c r="E131" i="12"/>
  <c r="C786" i="26"/>
  <c r="C792" i="26"/>
  <c r="C787" i="26"/>
  <c r="C793" i="26"/>
  <c r="C788" i="26"/>
  <c r="C794" i="26"/>
  <c r="C790" i="26"/>
  <c r="C791" i="26"/>
  <c r="C789" i="26"/>
  <c r="E137" i="12"/>
  <c r="C836" i="26"/>
  <c r="C838" i="26"/>
  <c r="C837" i="26"/>
  <c r="E143" i="12"/>
  <c r="C882" i="26"/>
  <c r="C888" i="26"/>
  <c r="C883" i="26"/>
  <c r="C889" i="26"/>
  <c r="C878" i="26"/>
  <c r="C884" i="26"/>
  <c r="C890" i="26"/>
  <c r="C880" i="26"/>
  <c r="C886" i="26"/>
  <c r="C892" i="26"/>
  <c r="C887" i="26"/>
  <c r="C891" i="26"/>
  <c r="C879" i="26"/>
  <c r="C881" i="26"/>
  <c r="C885" i="26"/>
  <c r="E149" i="12"/>
  <c r="C937" i="26"/>
  <c r="C938" i="26"/>
  <c r="C936" i="26"/>
  <c r="E155" i="12"/>
  <c r="C954" i="26"/>
  <c r="C955" i="26"/>
  <c r="C956" i="26"/>
  <c r="E161" i="12"/>
  <c r="C972" i="26"/>
  <c r="C973" i="26"/>
  <c r="C974" i="26"/>
  <c r="E167" i="12"/>
  <c r="C990" i="26"/>
  <c r="C991" i="26"/>
  <c r="C992" i="26"/>
  <c r="E173" i="12"/>
  <c r="C1008" i="26"/>
  <c r="C1009" i="26"/>
  <c r="C1010" i="26"/>
  <c r="E179" i="12"/>
  <c r="C1026" i="26"/>
  <c r="C1027" i="26"/>
  <c r="C1028" i="26"/>
  <c r="E185" i="12"/>
  <c r="C1044" i="26"/>
  <c r="C1045" i="26"/>
  <c r="C1046" i="26"/>
  <c r="E191" i="12"/>
  <c r="C1062" i="26"/>
  <c r="C1063" i="26"/>
  <c r="C1064" i="26"/>
  <c r="E197" i="12"/>
  <c r="C1080" i="26"/>
  <c r="C1081" i="26"/>
  <c r="C1082" i="26"/>
  <c r="E203" i="12"/>
  <c r="C1103" i="26"/>
  <c r="C1104" i="26"/>
  <c r="C1105" i="26"/>
  <c r="C1102" i="26"/>
  <c r="E209" i="12"/>
  <c r="C1127" i="26"/>
  <c r="C1125" i="26"/>
  <c r="C1126" i="26"/>
  <c r="C1124" i="26"/>
  <c r="E215" i="12"/>
  <c r="C1146" i="26"/>
  <c r="C1147" i="26"/>
  <c r="C1148" i="26"/>
  <c r="E221" i="12"/>
  <c r="C1169" i="26"/>
  <c r="C1167" i="26"/>
  <c r="C1168" i="26"/>
  <c r="C1166" i="26"/>
  <c r="E227" i="12"/>
  <c r="C1188" i="26"/>
  <c r="C1189" i="26"/>
  <c r="C1190" i="26"/>
  <c r="E233" i="12"/>
  <c r="C1212" i="26"/>
  <c r="C1213" i="26"/>
  <c r="C1215" i="26"/>
  <c r="C1214" i="26"/>
  <c r="E239" i="12"/>
  <c r="C1235" i="26"/>
  <c r="C1236" i="26"/>
  <c r="C1234" i="26"/>
  <c r="E245" i="12"/>
  <c r="C1254" i="26"/>
  <c r="C1255" i="26"/>
  <c r="C1257" i="26"/>
  <c r="C1256" i="26"/>
  <c r="E251" i="12"/>
  <c r="C1277" i="26"/>
  <c r="C1278" i="26"/>
  <c r="C1276" i="26"/>
  <c r="E257" i="12"/>
  <c r="C1296" i="26"/>
  <c r="C1297" i="26"/>
  <c r="C1299" i="26"/>
  <c r="C1298" i="26"/>
  <c r="E263" i="12"/>
  <c r="C1319" i="26"/>
  <c r="C1320" i="26"/>
  <c r="C1318" i="26"/>
  <c r="E269" i="12"/>
  <c r="C1328" i="26"/>
  <c r="E275" i="12"/>
  <c r="C1334" i="26"/>
  <c r="E281" i="12"/>
  <c r="C1340" i="26"/>
  <c r="E287" i="12"/>
  <c r="C1346" i="26"/>
  <c r="E293" i="12"/>
  <c r="C1352" i="26"/>
  <c r="E299" i="12"/>
  <c r="C1358" i="26"/>
  <c r="E305" i="12"/>
  <c r="C1364" i="26"/>
  <c r="E311" i="12"/>
  <c r="C1370" i="26"/>
  <c r="E317" i="12"/>
  <c r="C1376" i="26"/>
  <c r="E323" i="12"/>
  <c r="C1382" i="26"/>
  <c r="E329" i="12"/>
  <c r="C1388" i="26"/>
  <c r="E335" i="12"/>
  <c r="C1394" i="26"/>
  <c r="E341" i="12"/>
  <c r="C1400" i="26"/>
  <c r="C364" i="26"/>
  <c r="E6" i="12"/>
  <c r="C360" i="26"/>
  <c r="C361" i="26"/>
  <c r="C362" i="26"/>
  <c r="C363" i="26"/>
  <c r="C382" i="26"/>
  <c r="C383" i="26"/>
  <c r="E12" i="12"/>
  <c r="C384" i="26"/>
  <c r="C385" i="26"/>
  <c r="C406" i="26"/>
  <c r="C407" i="26"/>
  <c r="E18" i="12"/>
  <c r="C403" i="26"/>
  <c r="C404" i="26"/>
  <c r="C405" i="26"/>
  <c r="E24" i="12"/>
  <c r="C427" i="26"/>
  <c r="C428" i="26"/>
  <c r="C429" i="26"/>
  <c r="C448" i="26"/>
  <c r="C449" i="26"/>
  <c r="E30" i="12"/>
  <c r="C447" i="26"/>
  <c r="C467" i="26"/>
  <c r="E36" i="12"/>
  <c r="C468" i="26"/>
  <c r="C469" i="26"/>
  <c r="C490" i="26"/>
  <c r="C491" i="26"/>
  <c r="E42" i="12"/>
  <c r="C489" i="26"/>
  <c r="C508" i="26"/>
  <c r="C509" i="26"/>
  <c r="E48" i="12"/>
  <c r="C510" i="26"/>
  <c r="C511" i="26"/>
  <c r="C512" i="26"/>
  <c r="E54" i="12"/>
  <c r="C534" i="26"/>
  <c r="C532" i="26"/>
  <c r="C533" i="26"/>
  <c r="E60" i="12"/>
  <c r="C556" i="26"/>
  <c r="C557" i="26"/>
  <c r="C555" i="26"/>
  <c r="E66" i="12"/>
  <c r="C577" i="26"/>
  <c r="C578" i="26"/>
  <c r="C579" i="26"/>
  <c r="E72" i="12"/>
  <c r="C600" i="26"/>
  <c r="C601" i="26"/>
  <c r="C602" i="26"/>
  <c r="C604" i="26"/>
  <c r="C603" i="26"/>
  <c r="E78" i="12"/>
  <c r="C622" i="26"/>
  <c r="C623" i="26"/>
  <c r="C621" i="26"/>
  <c r="E84" i="12"/>
  <c r="C640" i="26"/>
  <c r="C641" i="26"/>
  <c r="C639" i="26"/>
  <c r="E90" i="12"/>
  <c r="C660" i="26"/>
  <c r="C658" i="26"/>
  <c r="C659" i="26"/>
  <c r="E96" i="12"/>
  <c r="C678" i="26"/>
  <c r="C676" i="26"/>
  <c r="C677" i="26"/>
  <c r="E102" i="12"/>
  <c r="C691" i="26"/>
  <c r="E108" i="12"/>
  <c r="C702" i="26"/>
  <c r="C703" i="26"/>
  <c r="C700" i="26"/>
  <c r="C701" i="26"/>
  <c r="E114" i="12"/>
  <c r="C717" i="26"/>
  <c r="E120" i="12"/>
  <c r="C723" i="26"/>
  <c r="E126" i="12"/>
  <c r="C768" i="26"/>
  <c r="C769" i="26"/>
  <c r="C770" i="26"/>
  <c r="C772" i="26"/>
  <c r="C767" i="26"/>
  <c r="C773" i="26"/>
  <c r="C771" i="26"/>
  <c r="E132" i="12"/>
  <c r="C798" i="26"/>
  <c r="C799" i="26"/>
  <c r="C800" i="26"/>
  <c r="C796" i="26"/>
  <c r="C802" i="26"/>
  <c r="C797" i="26"/>
  <c r="C803" i="26"/>
  <c r="C795" i="26"/>
  <c r="C801" i="26"/>
  <c r="E138" i="12"/>
  <c r="C840" i="26"/>
  <c r="C841" i="26"/>
  <c r="C839" i="26"/>
  <c r="E144" i="12"/>
  <c r="C894" i="26"/>
  <c r="C900" i="26"/>
  <c r="C906" i="26"/>
  <c r="C895" i="26"/>
  <c r="C901" i="26"/>
  <c r="C907" i="26"/>
  <c r="C896" i="26"/>
  <c r="C902" i="26"/>
  <c r="C898" i="26"/>
  <c r="C904" i="26"/>
  <c r="C905" i="26"/>
  <c r="C893" i="26"/>
  <c r="C897" i="26"/>
  <c r="C899" i="26"/>
  <c r="C903" i="26"/>
  <c r="E150" i="12"/>
  <c r="C939" i="26"/>
  <c r="C940" i="26"/>
  <c r="C941" i="26"/>
  <c r="E156" i="12"/>
  <c r="C959" i="26"/>
  <c r="C957" i="26"/>
  <c r="C958" i="26"/>
  <c r="E162" i="12"/>
  <c r="C977" i="26"/>
  <c r="C975" i="26"/>
  <c r="C976" i="26"/>
  <c r="E168" i="12"/>
  <c r="C995" i="26"/>
  <c r="C993" i="26"/>
  <c r="C994" i="26"/>
  <c r="E174" i="12"/>
  <c r="C1013" i="26"/>
  <c r="C1011" i="26"/>
  <c r="C1012" i="26"/>
  <c r="E180" i="12"/>
  <c r="C1031" i="26"/>
  <c r="C1029" i="26"/>
  <c r="C1030" i="26"/>
  <c r="E186" i="12"/>
  <c r="C1049" i="26"/>
  <c r="C1047" i="26"/>
  <c r="C1048" i="26"/>
  <c r="E192" i="12"/>
  <c r="C1067" i="26"/>
  <c r="C1065" i="26"/>
  <c r="C1066" i="26"/>
  <c r="E198" i="12"/>
  <c r="C1085" i="26"/>
  <c r="C1083" i="26"/>
  <c r="C1084" i="26"/>
  <c r="E204" i="12"/>
  <c r="C1109" i="26"/>
  <c r="C1107" i="26"/>
  <c r="C1108" i="26"/>
  <c r="C1106" i="26"/>
  <c r="E210" i="12"/>
  <c r="C1128" i="26"/>
  <c r="C1129" i="26"/>
  <c r="C1131" i="26"/>
  <c r="C1130" i="26"/>
  <c r="E216" i="12"/>
  <c r="C1151" i="26"/>
  <c r="C1149" i="26"/>
  <c r="C1150" i="26"/>
  <c r="E222" i="12"/>
  <c r="C1170" i="26"/>
  <c r="C1171" i="26"/>
  <c r="C1173" i="26"/>
  <c r="C1172" i="26"/>
  <c r="E228" i="12"/>
  <c r="C1193" i="26"/>
  <c r="C1191" i="26"/>
  <c r="C1192" i="26"/>
  <c r="E234" i="12"/>
  <c r="C1217" i="26"/>
  <c r="C1218" i="26"/>
  <c r="C1219" i="26"/>
  <c r="C1216" i="26"/>
  <c r="E240" i="12"/>
  <c r="C1237" i="26"/>
  <c r="C1239" i="26"/>
  <c r="C1238" i="26"/>
  <c r="E246" i="12"/>
  <c r="C1259" i="26"/>
  <c r="C1260" i="26"/>
  <c r="C1261" i="26"/>
  <c r="C1258" i="26"/>
  <c r="E252" i="12"/>
  <c r="C1279" i="26"/>
  <c r="C1281" i="26"/>
  <c r="C1280" i="26"/>
  <c r="E258" i="12"/>
  <c r="C1301" i="26"/>
  <c r="C1302" i="26"/>
  <c r="C1303" i="26"/>
  <c r="C1300" i="26"/>
  <c r="E264" i="12"/>
  <c r="C1321" i="26"/>
  <c r="C1323" i="26"/>
  <c r="C1322" i="26"/>
  <c r="E270" i="12"/>
  <c r="C1329" i="26"/>
  <c r="E276" i="12"/>
  <c r="C1335" i="26"/>
  <c r="E282" i="12"/>
  <c r="C1341" i="26"/>
  <c r="E288" i="12"/>
  <c r="C1347" i="26"/>
  <c r="E294" i="12"/>
  <c r="C1353" i="26"/>
  <c r="E300" i="12"/>
  <c r="C1359" i="26"/>
  <c r="E306" i="12"/>
  <c r="C1365" i="26"/>
  <c r="E312" i="12"/>
  <c r="C1371" i="26"/>
  <c r="E318" i="12"/>
  <c r="C1377" i="26"/>
  <c r="E324" i="12"/>
  <c r="C1383" i="26"/>
  <c r="E330" i="12"/>
  <c r="C1389" i="26"/>
  <c r="E336" i="12"/>
  <c r="C1395" i="26"/>
  <c r="E342" i="12"/>
  <c r="C1401" i="26"/>
  <c r="C365" i="26"/>
  <c r="C366" i="26"/>
  <c r="E7" i="12"/>
  <c r="C367" i="26"/>
  <c r="C388" i="26"/>
  <c r="E13" i="12"/>
  <c r="C386" i="26"/>
  <c r="C387" i="26"/>
  <c r="C408" i="26"/>
  <c r="E19" i="12"/>
  <c r="C409" i="26"/>
  <c r="C410" i="26"/>
  <c r="C430" i="26"/>
  <c r="C431" i="26"/>
  <c r="C432" i="26"/>
  <c r="E25" i="12"/>
  <c r="C450" i="26"/>
  <c r="E31" i="12"/>
  <c r="C451" i="26"/>
  <c r="C452" i="26"/>
  <c r="C472" i="26"/>
  <c r="E37" i="12"/>
  <c r="C470" i="26"/>
  <c r="C471" i="26"/>
  <c r="C492" i="26"/>
  <c r="E43" i="12"/>
  <c r="C493" i="26"/>
  <c r="C494" i="26"/>
  <c r="C515" i="26"/>
  <c r="E49" i="12"/>
  <c r="C513" i="26"/>
  <c r="C514" i="26"/>
  <c r="E55" i="12"/>
  <c r="C535" i="26"/>
  <c r="C536" i="26"/>
  <c r="C538" i="26"/>
  <c r="C539" i="26"/>
  <c r="C537" i="26"/>
  <c r="E61" i="12"/>
  <c r="C558" i="26"/>
  <c r="C559" i="26"/>
  <c r="C560" i="26"/>
  <c r="C561" i="26"/>
  <c r="E67" i="12"/>
  <c r="C582" i="26"/>
  <c r="C583" i="26"/>
  <c r="C584" i="26"/>
  <c r="C580" i="26"/>
  <c r="C581" i="26"/>
  <c r="C585" i="26"/>
  <c r="E73" i="12"/>
  <c r="C606" i="26"/>
  <c r="C607" i="26"/>
  <c r="C605" i="26"/>
  <c r="E79" i="12"/>
  <c r="C624" i="26"/>
  <c r="C625" i="26"/>
  <c r="C626" i="26"/>
  <c r="E85" i="12"/>
  <c r="C642" i="26"/>
  <c r="C643" i="26"/>
  <c r="C644" i="26"/>
  <c r="E91" i="12"/>
  <c r="C661" i="26"/>
  <c r="C662" i="26"/>
  <c r="C663" i="26"/>
  <c r="E97" i="12"/>
  <c r="C679" i="26"/>
  <c r="C680" i="26"/>
  <c r="C681" i="26"/>
  <c r="E103" i="12"/>
  <c r="C692" i="26"/>
  <c r="E109" i="12"/>
  <c r="C704" i="26"/>
  <c r="C706" i="26"/>
  <c r="C707" i="26"/>
  <c r="C705" i="26"/>
  <c r="E115" i="12"/>
  <c r="C718" i="26"/>
  <c r="E121" i="12"/>
  <c r="C726" i="26"/>
  <c r="C732" i="26"/>
  <c r="C727" i="26"/>
  <c r="C728" i="26"/>
  <c r="C724" i="26"/>
  <c r="C730" i="26"/>
  <c r="C725" i="26"/>
  <c r="C731" i="26"/>
  <c r="C729" i="26"/>
  <c r="E127" i="12"/>
  <c r="C774" i="26"/>
  <c r="C775" i="26"/>
  <c r="C776" i="26"/>
  <c r="E133" i="12"/>
  <c r="C804" i="26"/>
  <c r="C810" i="26"/>
  <c r="C805" i="26"/>
  <c r="C811" i="26"/>
  <c r="C806" i="26"/>
  <c r="C812" i="26"/>
  <c r="C808" i="26"/>
  <c r="C807" i="26"/>
  <c r="C809" i="26"/>
  <c r="E139" i="12"/>
  <c r="C842" i="26"/>
  <c r="C844" i="26"/>
  <c r="C843" i="26"/>
  <c r="E145" i="12"/>
  <c r="C912" i="26"/>
  <c r="C918" i="26"/>
  <c r="C913" i="26"/>
  <c r="C908" i="26"/>
  <c r="C914" i="26"/>
  <c r="C910" i="26"/>
  <c r="C916" i="26"/>
  <c r="C909" i="26"/>
  <c r="C911" i="26"/>
  <c r="C915" i="26"/>
  <c r="C917" i="26"/>
  <c r="E151" i="12"/>
  <c r="C943" i="26"/>
  <c r="C944" i="26"/>
  <c r="C942" i="26"/>
  <c r="E157" i="12"/>
  <c r="C960" i="26"/>
  <c r="C961" i="26"/>
  <c r="C962" i="26"/>
  <c r="E163" i="12"/>
  <c r="C978" i="26"/>
  <c r="C979" i="26"/>
  <c r="C980" i="26"/>
  <c r="E169" i="12"/>
  <c r="C996" i="26"/>
  <c r="C997" i="26"/>
  <c r="C998" i="26"/>
  <c r="E175" i="12"/>
  <c r="C1014" i="26"/>
  <c r="C1015" i="26"/>
  <c r="C1016" i="26"/>
  <c r="E181" i="12"/>
  <c r="C1032" i="26"/>
  <c r="C1033" i="26"/>
  <c r="C1034" i="26"/>
  <c r="E187" i="12"/>
  <c r="C1050" i="26"/>
  <c r="C1051" i="26"/>
  <c r="C1052" i="26"/>
  <c r="E193" i="12"/>
  <c r="C1068" i="26"/>
  <c r="C1069" i="26"/>
  <c r="C1070" i="26"/>
  <c r="E199" i="12"/>
  <c r="C1086" i="26"/>
  <c r="C1087" i="26"/>
  <c r="C1088" i="26"/>
  <c r="E205" i="12"/>
  <c r="C1110" i="26"/>
  <c r="C1111" i="26"/>
  <c r="C1113" i="26"/>
  <c r="C1112" i="26"/>
  <c r="E211" i="12"/>
  <c r="C1133" i="26"/>
  <c r="C1134" i="26"/>
  <c r="C1132" i="26"/>
  <c r="E217" i="12"/>
  <c r="C1152" i="26"/>
  <c r="C1153" i="26"/>
  <c r="C1155" i="26"/>
  <c r="C1154" i="26"/>
  <c r="E223" i="12"/>
  <c r="C1175" i="26"/>
  <c r="C1176" i="26"/>
  <c r="C1174" i="26"/>
  <c r="E229" i="12"/>
  <c r="C1194" i="26"/>
  <c r="C1195" i="26"/>
  <c r="C1197" i="26"/>
  <c r="C1198" i="26"/>
  <c r="C1196" i="26"/>
  <c r="E235" i="12"/>
  <c r="C1221" i="26"/>
  <c r="C1222" i="26"/>
  <c r="C1220" i="26"/>
  <c r="E241" i="12"/>
  <c r="C1241" i="26"/>
  <c r="C1242" i="26"/>
  <c r="C1243" i="26"/>
  <c r="C1240" i="26"/>
  <c r="E247" i="12"/>
  <c r="C1263" i="26"/>
  <c r="C1264" i="26"/>
  <c r="C1262" i="26"/>
  <c r="E253" i="12"/>
  <c r="C1283" i="26"/>
  <c r="C1284" i="26"/>
  <c r="C1285" i="26"/>
  <c r="C1282" i="26"/>
  <c r="E259" i="12"/>
  <c r="C1305" i="26"/>
  <c r="C1306" i="26"/>
  <c r="C1304" i="26"/>
  <c r="E265" i="12"/>
  <c r="C1324" i="26"/>
  <c r="E271" i="12"/>
  <c r="C1330" i="26"/>
  <c r="E277" i="12"/>
  <c r="C1336" i="26"/>
  <c r="E283" i="12"/>
  <c r="C1342" i="26"/>
  <c r="E289" i="12"/>
  <c r="C1348" i="26"/>
  <c r="E295" i="12"/>
  <c r="C1354" i="26"/>
  <c r="E301" i="12"/>
  <c r="C1360" i="26"/>
  <c r="E307" i="12"/>
  <c r="C1366" i="26"/>
  <c r="E313" i="12"/>
  <c r="C1372" i="26"/>
  <c r="E319" i="12"/>
  <c r="C1378" i="26"/>
  <c r="E325" i="12"/>
  <c r="C1384" i="26"/>
  <c r="E331" i="12"/>
  <c r="C1390" i="26"/>
  <c r="E337" i="12"/>
  <c r="C1396" i="26"/>
  <c r="E343" i="12"/>
  <c r="C1402" i="26"/>
  <c r="C370" i="26"/>
  <c r="E8" i="12"/>
  <c r="C368" i="26"/>
  <c r="C369" i="26"/>
  <c r="C389" i="26"/>
  <c r="C390" i="26"/>
  <c r="C391" i="26"/>
  <c r="E14" i="12"/>
  <c r="C412" i="26"/>
  <c r="C413" i="26"/>
  <c r="C414" i="26"/>
  <c r="C415" i="26"/>
  <c r="E20" i="12"/>
  <c r="C416" i="26"/>
  <c r="C411" i="26"/>
  <c r="C433" i="26"/>
  <c r="E26" i="12"/>
  <c r="C434" i="26"/>
  <c r="C435" i="26"/>
  <c r="C454" i="26"/>
  <c r="C455" i="26"/>
  <c r="E32" i="12"/>
  <c r="C453" i="26"/>
  <c r="C473" i="26"/>
  <c r="C474" i="26"/>
  <c r="C475" i="26"/>
  <c r="E38" i="12"/>
  <c r="C496" i="26"/>
  <c r="C497" i="26"/>
  <c r="C498" i="26"/>
  <c r="E44" i="12"/>
  <c r="C495" i="26"/>
  <c r="C516" i="26"/>
  <c r="C517" i="26"/>
  <c r="E50" i="12"/>
  <c r="C518" i="26"/>
  <c r="E56" i="12"/>
  <c r="C540" i="26"/>
  <c r="C541" i="26"/>
  <c r="C542" i="26"/>
  <c r="C544" i="26"/>
  <c r="C543" i="26"/>
  <c r="E62" i="12"/>
  <c r="C564" i="26"/>
  <c r="C562" i="26"/>
  <c r="C563" i="26"/>
  <c r="E68" i="12"/>
  <c r="C588" i="26"/>
  <c r="C589" i="26"/>
  <c r="C590" i="26"/>
  <c r="C586" i="26"/>
  <c r="C587" i="26"/>
  <c r="E74" i="12"/>
  <c r="C608" i="26"/>
  <c r="C610" i="26"/>
  <c r="C611" i="26"/>
  <c r="C609" i="26"/>
  <c r="E80" i="12"/>
  <c r="C628" i="26"/>
  <c r="C629" i="26"/>
  <c r="C627" i="26"/>
  <c r="E86" i="12"/>
  <c r="C646" i="26"/>
  <c r="C647" i="26"/>
  <c r="C645" i="26"/>
  <c r="E92" i="12"/>
  <c r="C666" i="26"/>
  <c r="C664" i="26"/>
  <c r="C665" i="26"/>
  <c r="E98" i="12"/>
  <c r="C684" i="26"/>
  <c r="C682" i="26"/>
  <c r="C683" i="26"/>
  <c r="E104" i="12"/>
  <c r="C693" i="26"/>
  <c r="E110" i="12"/>
  <c r="C708" i="26"/>
  <c r="C709" i="26"/>
  <c r="C710" i="26"/>
  <c r="C712" i="26"/>
  <c r="C711" i="26"/>
  <c r="E116" i="12"/>
  <c r="C719" i="26"/>
  <c r="E122" i="12"/>
  <c r="C738" i="26"/>
  <c r="C733" i="26"/>
  <c r="C739" i="26"/>
  <c r="C734" i="26"/>
  <c r="C740" i="26"/>
  <c r="C736" i="26"/>
  <c r="C737" i="26"/>
  <c r="C735" i="26"/>
  <c r="C741" i="26"/>
  <c r="E128" i="12"/>
  <c r="C778" i="26"/>
  <c r="C779" i="26"/>
  <c r="C777" i="26"/>
  <c r="E134" i="12"/>
  <c r="C816" i="26"/>
  <c r="C817" i="26"/>
  <c r="C818" i="26"/>
  <c r="C814" i="26"/>
  <c r="C820" i="26"/>
  <c r="C815" i="26"/>
  <c r="C819" i="26"/>
  <c r="C821" i="26"/>
  <c r="C813" i="26"/>
  <c r="E140" i="12"/>
  <c r="C846" i="26"/>
  <c r="C847" i="26"/>
  <c r="C845" i="26"/>
  <c r="E146" i="12"/>
  <c r="C924" i="26"/>
  <c r="C919" i="26"/>
  <c r="C925" i="26"/>
  <c r="C920" i="26"/>
  <c r="C926" i="26"/>
  <c r="C922" i="26"/>
  <c r="C928" i="26"/>
  <c r="C923" i="26"/>
  <c r="C927" i="26"/>
  <c r="C929" i="26"/>
  <c r="C921" i="26"/>
  <c r="E152" i="12"/>
  <c r="C946" i="26"/>
  <c r="C947" i="26"/>
  <c r="C945" i="26"/>
  <c r="E158" i="12"/>
  <c r="C965" i="26"/>
  <c r="C963" i="26"/>
  <c r="C964" i="26"/>
  <c r="E164" i="12"/>
  <c r="C983" i="26"/>
  <c r="C981" i="26"/>
  <c r="C982" i="26"/>
  <c r="E170" i="12"/>
  <c r="C1001" i="26"/>
  <c r="C999" i="26"/>
  <c r="C1000" i="26"/>
  <c r="E176" i="12"/>
  <c r="C1019" i="26"/>
  <c r="C1017" i="26"/>
  <c r="C1018" i="26"/>
  <c r="E182" i="12"/>
  <c r="C1037" i="26"/>
  <c r="C1035" i="26"/>
  <c r="C1036" i="26"/>
  <c r="E188" i="12"/>
  <c r="C1055" i="26"/>
  <c r="C1053" i="26"/>
  <c r="C1054" i="26"/>
  <c r="E194" i="12"/>
  <c r="C1073" i="26"/>
  <c r="C1071" i="26"/>
  <c r="C1072" i="26"/>
  <c r="E200" i="12"/>
  <c r="C1091" i="26"/>
  <c r="C1089" i="26"/>
  <c r="C1090" i="26"/>
  <c r="E206" i="12"/>
  <c r="C1115" i="26"/>
  <c r="C1116" i="26"/>
  <c r="C1117" i="26"/>
  <c r="C1114" i="26"/>
  <c r="E212" i="12"/>
  <c r="C1135" i="26"/>
  <c r="C1137" i="26"/>
  <c r="C1136" i="26"/>
  <c r="E218" i="12"/>
  <c r="C1157" i="26"/>
  <c r="C1158" i="26"/>
  <c r="C1159" i="26"/>
  <c r="C1156" i="26"/>
  <c r="E224" i="12"/>
  <c r="C1177" i="26"/>
  <c r="C1179" i="26"/>
  <c r="C1178" i="26"/>
  <c r="E230" i="12"/>
  <c r="C1199" i="26"/>
  <c r="C1200" i="26"/>
  <c r="C1201" i="26"/>
  <c r="C1203" i="26"/>
  <c r="C1202" i="26"/>
  <c r="E236" i="12"/>
  <c r="C1223" i="26"/>
  <c r="C1224" i="26"/>
  <c r="C1225" i="26"/>
  <c r="E242" i="12"/>
  <c r="C1247" i="26"/>
  <c r="C1245" i="26"/>
  <c r="C1246" i="26"/>
  <c r="C1244" i="26"/>
  <c r="E248" i="12"/>
  <c r="C1265" i="26"/>
  <c r="C1266" i="26"/>
  <c r="C1267" i="26"/>
  <c r="E254" i="12"/>
  <c r="C1289" i="26"/>
  <c r="C1287" i="26"/>
  <c r="C1288" i="26"/>
  <c r="C1286" i="26"/>
  <c r="E260" i="12"/>
  <c r="C1307" i="26"/>
  <c r="C1308" i="26"/>
  <c r="C1309" i="26"/>
  <c r="E266" i="12"/>
  <c r="C1325" i="26"/>
  <c r="E272" i="12"/>
  <c r="C1331" i="26"/>
  <c r="E278" i="12"/>
  <c r="C1337" i="26"/>
  <c r="E284" i="12"/>
  <c r="C1343" i="26"/>
  <c r="E290" i="12"/>
  <c r="C1349" i="26"/>
  <c r="E296" i="12"/>
  <c r="C1355" i="26"/>
  <c r="E302" i="12"/>
  <c r="C1361" i="26"/>
  <c r="E308" i="12"/>
  <c r="C1367" i="26"/>
  <c r="E314" i="12"/>
  <c r="C1373" i="26"/>
  <c r="E320" i="12"/>
  <c r="C1379" i="26"/>
  <c r="E326" i="12"/>
  <c r="C1385" i="26"/>
  <c r="E332" i="12"/>
  <c r="C1391" i="26"/>
  <c r="E338" i="12"/>
  <c r="C1397" i="26"/>
  <c r="N7" i="29"/>
  <c r="N15" i="29"/>
  <c r="N21" i="29"/>
  <c r="N27" i="29"/>
  <c r="N33" i="29"/>
  <c r="N19" i="29"/>
  <c r="N9" i="29"/>
  <c r="N13" i="29"/>
  <c r="N17" i="29"/>
  <c r="N23" i="29"/>
  <c r="N29" i="29"/>
  <c r="N35" i="29"/>
  <c r="N5" i="29"/>
  <c r="N11" i="29"/>
  <c r="N25" i="29"/>
  <c r="N31" i="29"/>
  <c r="G27" i="7"/>
  <c r="G39" i="7"/>
  <c r="G42" i="7"/>
  <c r="G48" i="7"/>
  <c r="G54" i="7"/>
  <c r="G58" i="7"/>
  <c r="G66" i="7"/>
  <c r="G71" i="7"/>
  <c r="G81" i="7"/>
  <c r="G84" i="7"/>
  <c r="G7" i="7"/>
  <c r="G10" i="7"/>
  <c r="G14" i="7"/>
  <c r="G16" i="7"/>
  <c r="G36" i="7"/>
  <c r="G46" i="7"/>
  <c r="G49" i="7"/>
  <c r="G52" i="7"/>
  <c r="G55" i="7"/>
  <c r="G61" i="7"/>
  <c r="G65" i="7"/>
  <c r="G70" i="7"/>
  <c r="G76" i="7"/>
  <c r="G78" i="7"/>
  <c r="G82" i="7"/>
  <c r="G86" i="7"/>
  <c r="G25" i="7"/>
  <c r="G28" i="7"/>
  <c r="G31" i="7"/>
  <c r="G34" i="7"/>
  <c r="G40" i="7"/>
  <c r="G44" i="7"/>
  <c r="G57" i="7"/>
  <c r="G67" i="7"/>
  <c r="G73" i="7"/>
  <c r="G5" i="7"/>
  <c r="G22" i="7"/>
  <c r="G26" i="7"/>
  <c r="G32" i="7"/>
  <c r="G35" i="7"/>
  <c r="G38" i="7"/>
  <c r="G53" i="7"/>
  <c r="G56" i="7"/>
  <c r="G59" i="7"/>
  <c r="G64" i="7"/>
  <c r="G68" i="7"/>
  <c r="G72" i="7"/>
  <c r="G77" i="7"/>
  <c r="G85" i="7"/>
  <c r="G12" i="7"/>
  <c r="G8" i="7"/>
  <c r="G18" i="7"/>
  <c r="G20" i="7"/>
  <c r="G30" i="7"/>
  <c r="G41" i="7"/>
  <c r="G43" i="7"/>
  <c r="G47" i="7"/>
  <c r="G51" i="7"/>
  <c r="G62" i="7"/>
  <c r="G74" i="7"/>
  <c r="G80" i="7"/>
  <c r="G83" i="7"/>
  <c r="G29" i="7"/>
  <c r="G33" i="7"/>
  <c r="G37" i="7"/>
  <c r="G45" i="7"/>
  <c r="G50" i="7"/>
  <c r="G60" i="7"/>
  <c r="G63" i="7"/>
  <c r="G69" i="7"/>
  <c r="G75" i="7"/>
  <c r="G79" i="7"/>
  <c r="K25" i="7"/>
  <c r="D5" i="9"/>
  <c r="K31" i="7"/>
  <c r="D11" i="9"/>
  <c r="K37" i="7"/>
  <c r="D17" i="9"/>
  <c r="K43" i="7"/>
  <c r="D23" i="9"/>
  <c r="K49" i="7"/>
  <c r="D29" i="9"/>
  <c r="K55" i="7"/>
  <c r="D35" i="9"/>
  <c r="K61" i="7"/>
  <c r="D41" i="9"/>
  <c r="K67" i="7"/>
  <c r="D47" i="9"/>
  <c r="K73" i="7"/>
  <c r="D53" i="9"/>
  <c r="K79" i="7"/>
  <c r="D59" i="9"/>
  <c r="K85" i="7"/>
  <c r="D65" i="9"/>
  <c r="J26" i="7"/>
  <c r="D6" i="9"/>
  <c r="J32" i="7"/>
  <c r="D12" i="9"/>
  <c r="J38" i="7"/>
  <c r="D18" i="9"/>
  <c r="J44" i="7"/>
  <c r="D24" i="9"/>
  <c r="J50" i="7"/>
  <c r="D30" i="9"/>
  <c r="J56" i="7"/>
  <c r="D36" i="9"/>
  <c r="J62" i="7"/>
  <c r="D42" i="9"/>
  <c r="J68" i="7"/>
  <c r="D48" i="9"/>
  <c r="J74" i="7"/>
  <c r="D54" i="9"/>
  <c r="J80" i="7"/>
  <c r="D60" i="9"/>
  <c r="L86" i="7"/>
  <c r="D66" i="9"/>
  <c r="K27" i="7"/>
  <c r="D7" i="9"/>
  <c r="L33" i="7"/>
  <c r="D13" i="9"/>
  <c r="J39" i="7"/>
  <c r="D19" i="9"/>
  <c r="K45" i="7"/>
  <c r="D25" i="9"/>
  <c r="L51" i="7"/>
  <c r="D31" i="9"/>
  <c r="J57" i="7"/>
  <c r="D37" i="9"/>
  <c r="K63" i="7"/>
  <c r="D43" i="9"/>
  <c r="J69" i="7"/>
  <c r="D49" i="9"/>
  <c r="L75" i="7"/>
  <c r="D55" i="9"/>
  <c r="K81" i="7"/>
  <c r="D61" i="9"/>
  <c r="K28" i="7"/>
  <c r="D8" i="9"/>
  <c r="K34" i="7"/>
  <c r="D14" i="9"/>
  <c r="K40" i="7"/>
  <c r="D20" i="9"/>
  <c r="K46" i="7"/>
  <c r="D26" i="9"/>
  <c r="K52" i="7"/>
  <c r="D32" i="9"/>
  <c r="K58" i="7"/>
  <c r="D38" i="9"/>
  <c r="K64" i="7"/>
  <c r="D44" i="9"/>
  <c r="K70" i="7"/>
  <c r="D50" i="9"/>
  <c r="K76" i="7"/>
  <c r="D56" i="9"/>
  <c r="K82" i="7"/>
  <c r="D62" i="9"/>
  <c r="J65" i="7"/>
  <c r="D45" i="9"/>
  <c r="J71" i="7"/>
  <c r="D51" i="9"/>
  <c r="J77" i="7"/>
  <c r="D57" i="9"/>
  <c r="J83" i="7"/>
  <c r="D63" i="9"/>
  <c r="J24" i="7"/>
  <c r="D4" i="9"/>
  <c r="K30" i="7"/>
  <c r="D10" i="9"/>
  <c r="L36" i="7"/>
  <c r="D16" i="9"/>
  <c r="J42" i="7"/>
  <c r="D22" i="9"/>
  <c r="K48" i="7"/>
  <c r="D28" i="9"/>
  <c r="L54" i="7"/>
  <c r="D34" i="9"/>
  <c r="J60" i="7"/>
  <c r="D40" i="9"/>
  <c r="L66" i="7"/>
  <c r="D46" i="9"/>
  <c r="K72" i="7"/>
  <c r="D52" i="9"/>
  <c r="J78" i="7"/>
  <c r="D58" i="9"/>
  <c r="L84" i="7"/>
  <c r="D64" i="9"/>
  <c r="G13" i="7"/>
  <c r="G15" i="7"/>
  <c r="G24" i="7"/>
  <c r="G9" i="7"/>
  <c r="G21" i="7"/>
  <c r="G11" i="7"/>
  <c r="G23" i="7"/>
  <c r="G6" i="7"/>
  <c r="G17" i="7"/>
  <c r="G19" i="7"/>
  <c r="H51" i="12"/>
  <c r="H69" i="12"/>
  <c r="G123" i="12"/>
  <c r="G129" i="12"/>
  <c r="I159" i="12"/>
  <c r="I183" i="12"/>
  <c r="H231" i="12"/>
  <c r="I237" i="12"/>
  <c r="H249" i="12"/>
  <c r="G285" i="12"/>
  <c r="H297" i="12"/>
  <c r="H315" i="12"/>
  <c r="I16" i="12"/>
  <c r="I34" i="12"/>
  <c r="I52" i="12"/>
  <c r="I160" i="12"/>
  <c r="H166" i="12"/>
  <c r="H274" i="12"/>
  <c r="H292" i="12"/>
  <c r="H310" i="12"/>
  <c r="H328" i="12"/>
  <c r="I23" i="12"/>
  <c r="G41" i="12"/>
  <c r="I59" i="12"/>
  <c r="H161" i="12"/>
  <c r="H305" i="12"/>
  <c r="H66" i="12"/>
  <c r="H156" i="12"/>
  <c r="I162" i="12"/>
  <c r="H264" i="12"/>
  <c r="H282" i="12"/>
  <c r="H294" i="12"/>
  <c r="H199" i="12"/>
  <c r="G277" i="12"/>
  <c r="H289" i="12"/>
  <c r="H295" i="12"/>
  <c r="H313" i="12"/>
  <c r="H325" i="12"/>
  <c r="H331" i="12"/>
  <c r="H86" i="12"/>
  <c r="H110" i="12"/>
  <c r="H188" i="12"/>
  <c r="H302" i="12"/>
  <c r="H308" i="12"/>
  <c r="K4" i="7"/>
  <c r="D23" i="15"/>
  <c r="A23" i="15" s="1"/>
  <c r="D6" i="15"/>
  <c r="A6" i="15" s="1"/>
  <c r="D10" i="15"/>
  <c r="A10" i="15" s="1"/>
  <c r="D17" i="15"/>
  <c r="A17" i="15" s="1"/>
  <c r="D7" i="15"/>
  <c r="A7" i="15" s="1"/>
  <c r="D11" i="15"/>
  <c r="A11" i="15" s="1"/>
  <c r="D20" i="15"/>
  <c r="A20" i="15" s="1"/>
  <c r="D15" i="15"/>
  <c r="A15" i="15" s="1"/>
  <c r="D14" i="15"/>
  <c r="A14" i="15" s="1"/>
  <c r="D19" i="15"/>
  <c r="A19" i="15" s="1"/>
  <c r="D12" i="15"/>
  <c r="A12" i="15" s="1"/>
  <c r="D4" i="15"/>
  <c r="A4" i="15" s="1"/>
  <c r="D719" i="15"/>
  <c r="A719" i="15" s="1"/>
  <c r="D31" i="15"/>
  <c r="A31" i="15" s="1"/>
  <c r="D83" i="15"/>
  <c r="A83" i="15" s="1"/>
  <c r="D47" i="15"/>
  <c r="A47" i="15" s="1"/>
  <c r="D107" i="15"/>
  <c r="A107" i="15" s="1"/>
  <c r="D205" i="15"/>
  <c r="A205" i="15" s="1"/>
  <c r="D187" i="15"/>
  <c r="A187" i="15" s="1"/>
  <c r="D169" i="15"/>
  <c r="A169" i="15" s="1"/>
  <c r="D151" i="15"/>
  <c r="A151" i="15" s="1"/>
  <c r="D133" i="15"/>
  <c r="A133" i="15" s="1"/>
  <c r="D115" i="15"/>
  <c r="A115" i="15" s="1"/>
  <c r="D385" i="15"/>
  <c r="A385" i="15" s="1"/>
  <c r="D331" i="15"/>
  <c r="A331" i="15" s="1"/>
  <c r="D277" i="15"/>
  <c r="A277" i="15" s="1"/>
  <c r="D82" i="15"/>
  <c r="A82" i="15" s="1"/>
  <c r="D46" i="15"/>
  <c r="A46" i="15" s="1"/>
  <c r="D112" i="15"/>
  <c r="A112" i="15" s="1"/>
  <c r="D384" i="15"/>
  <c r="A384" i="15" s="1"/>
  <c r="D354" i="15"/>
  <c r="A354" i="15" s="1"/>
  <c r="D330" i="15"/>
  <c r="A330" i="15" s="1"/>
  <c r="D300" i="15"/>
  <c r="A300" i="15" s="1"/>
  <c r="D276" i="15"/>
  <c r="A276" i="15" s="1"/>
  <c r="D246" i="15"/>
  <c r="A246" i="15" s="1"/>
  <c r="D93" i="15"/>
  <c r="A93" i="15" s="1"/>
  <c r="D75" i="15"/>
  <c r="A75" i="15" s="1"/>
  <c r="D57" i="15"/>
  <c r="A57" i="15" s="1"/>
  <c r="D39" i="15"/>
  <c r="A39" i="15" s="1"/>
  <c r="D221" i="15"/>
  <c r="A221" i="15" s="1"/>
  <c r="D203" i="15"/>
  <c r="A203" i="15" s="1"/>
  <c r="D185" i="15"/>
  <c r="A185" i="15" s="1"/>
  <c r="D167" i="15"/>
  <c r="A167" i="15" s="1"/>
  <c r="D149" i="15"/>
  <c r="A149" i="15" s="1"/>
  <c r="D131" i="15"/>
  <c r="A131" i="15" s="1"/>
  <c r="D389" i="15"/>
  <c r="A389" i="15" s="1"/>
  <c r="D359" i="15"/>
  <c r="A359" i="15" s="1"/>
  <c r="D329" i="15"/>
  <c r="A329" i="15" s="1"/>
  <c r="D305" i="15"/>
  <c r="A305" i="15" s="1"/>
  <c r="D275" i="15"/>
  <c r="A275" i="15" s="1"/>
  <c r="D251" i="15"/>
  <c r="A251" i="15" s="1"/>
  <c r="D618" i="15"/>
  <c r="A618" i="15" s="1"/>
  <c r="D600" i="15"/>
  <c r="A600" i="15" s="1"/>
  <c r="D582" i="15"/>
  <c r="A582" i="15" s="1"/>
  <c r="D564" i="15"/>
  <c r="A564" i="15" s="1"/>
  <c r="D28" i="15"/>
  <c r="A28" i="15" s="1"/>
  <c r="D86" i="15"/>
  <c r="A86" i="15" s="1"/>
  <c r="D68" i="15"/>
  <c r="A68" i="15" s="1"/>
  <c r="D50" i="15"/>
  <c r="A50" i="15" s="1"/>
  <c r="D110" i="15"/>
  <c r="A110" i="15" s="1"/>
  <c r="D202" i="15"/>
  <c r="A202" i="15" s="1"/>
  <c r="D166" i="15"/>
  <c r="A166" i="15" s="1"/>
  <c r="D130" i="15"/>
  <c r="A130" i="15" s="1"/>
  <c r="D400" i="15"/>
  <c r="A400" i="15" s="1"/>
  <c r="D382" i="15"/>
  <c r="A382" i="15" s="1"/>
  <c r="D77" i="15"/>
  <c r="A77" i="15" s="1"/>
  <c r="D41" i="15"/>
  <c r="A41" i="15" s="1"/>
  <c r="D223" i="15"/>
  <c r="A223" i="15" s="1"/>
  <c r="D228" i="15"/>
  <c r="A228" i="15" s="1"/>
  <c r="D379" i="15"/>
  <c r="A379" i="15" s="1"/>
  <c r="D355" i="15"/>
  <c r="A355" i="15" s="1"/>
  <c r="D325" i="15"/>
  <c r="A325" i="15" s="1"/>
  <c r="D301" i="15"/>
  <c r="A301" i="15" s="1"/>
  <c r="D271" i="15"/>
  <c r="A271" i="15" s="1"/>
  <c r="D247" i="15"/>
  <c r="A247" i="15" s="1"/>
  <c r="D24" i="15"/>
  <c r="A24" i="15" s="1"/>
  <c r="D76" i="15"/>
  <c r="A76" i="15" s="1"/>
  <c r="D40" i="15"/>
  <c r="A40" i="15" s="1"/>
  <c r="D106" i="15"/>
  <c r="A106" i="15" s="1"/>
  <c r="D204" i="15"/>
  <c r="A204" i="15" s="1"/>
  <c r="D186" i="15"/>
  <c r="A186" i="15" s="1"/>
  <c r="D168" i="15"/>
  <c r="A168" i="15" s="1"/>
  <c r="D150" i="15"/>
  <c r="A150" i="15" s="1"/>
  <c r="D132" i="15"/>
  <c r="A132" i="15" s="1"/>
  <c r="D114" i="15"/>
  <c r="A114" i="15" s="1"/>
  <c r="D378" i="15"/>
  <c r="A378" i="15" s="1"/>
  <c r="D324" i="15"/>
  <c r="A324" i="15" s="1"/>
  <c r="D270" i="15"/>
  <c r="A270" i="15" s="1"/>
  <c r="D84" i="15"/>
  <c r="A84" i="15" s="1"/>
  <c r="D226" i="15"/>
  <c r="A226" i="15" s="1"/>
  <c r="D383" i="15"/>
  <c r="A383" i="15" s="1"/>
  <c r="D353" i="15"/>
  <c r="A353" i="15" s="1"/>
  <c r="D299" i="15"/>
  <c r="A299" i="15" s="1"/>
  <c r="D245" i="15"/>
  <c r="A245" i="15" s="1"/>
  <c r="D636" i="15"/>
  <c r="A636" i="15" s="1"/>
  <c r="D196" i="15"/>
  <c r="A196" i="15" s="1"/>
  <c r="D160" i="15"/>
  <c r="A160" i="15" s="1"/>
  <c r="D124" i="15"/>
  <c r="A124" i="15" s="1"/>
  <c r="D364" i="15"/>
  <c r="A364" i="15" s="1"/>
  <c r="D346" i="15"/>
  <c r="A346" i="15" s="1"/>
  <c r="D328" i="15"/>
  <c r="A328" i="15" s="1"/>
  <c r="D310" i="15"/>
  <c r="A310" i="15" s="1"/>
  <c r="D292" i="15"/>
  <c r="A292" i="15" s="1"/>
  <c r="D274" i="15"/>
  <c r="A274" i="15" s="1"/>
  <c r="D256" i="15"/>
  <c r="A256" i="15" s="1"/>
  <c r="D238" i="15"/>
  <c r="A238" i="15" s="1"/>
  <c r="D641" i="15"/>
  <c r="A641" i="15" s="1"/>
  <c r="D623" i="15"/>
  <c r="A623" i="15" s="1"/>
  <c r="D605" i="15"/>
  <c r="A605" i="15" s="1"/>
  <c r="D587" i="15"/>
  <c r="A587" i="15" s="1"/>
  <c r="D569" i="15"/>
  <c r="A569" i="15" s="1"/>
  <c r="D551" i="15"/>
  <c r="A551" i="15" s="1"/>
  <c r="D533" i="15"/>
  <c r="A533" i="15" s="1"/>
  <c r="D515" i="15"/>
  <c r="A515" i="15" s="1"/>
  <c r="D497" i="15"/>
  <c r="A497" i="15" s="1"/>
  <c r="D479" i="15"/>
  <c r="A479" i="15" s="1"/>
  <c r="D461" i="15"/>
  <c r="A461" i="15" s="1"/>
  <c r="D443" i="15"/>
  <c r="A443" i="15" s="1"/>
  <c r="D425" i="15"/>
  <c r="A425" i="15" s="1"/>
  <c r="D407" i="15"/>
  <c r="A407" i="15" s="1"/>
  <c r="D33" i="15"/>
  <c r="A33" i="15" s="1"/>
  <c r="D97" i="15"/>
  <c r="A97" i="15" s="1"/>
  <c r="D79" i="15"/>
  <c r="A79" i="15" s="1"/>
  <c r="D61" i="15"/>
  <c r="A61" i="15" s="1"/>
  <c r="D43" i="15"/>
  <c r="A43" i="15" s="1"/>
  <c r="D219" i="15"/>
  <c r="A219" i="15" s="1"/>
  <c r="D201" i="15"/>
  <c r="A201" i="15" s="1"/>
  <c r="D183" i="15"/>
  <c r="A183" i="15" s="1"/>
  <c r="D165" i="15"/>
  <c r="A165" i="15" s="1"/>
  <c r="D147" i="15"/>
  <c r="A147" i="15" s="1"/>
  <c r="D129" i="15"/>
  <c r="A129" i="15" s="1"/>
  <c r="D25" i="15"/>
  <c r="A25" i="15" s="1"/>
  <c r="D71" i="15"/>
  <c r="A71" i="15" s="1"/>
  <c r="D35" i="15"/>
  <c r="A35" i="15" s="1"/>
  <c r="D217" i="15"/>
  <c r="A217" i="15" s="1"/>
  <c r="D199" i="15"/>
  <c r="A199" i="15" s="1"/>
  <c r="D181" i="15"/>
  <c r="A181" i="15" s="1"/>
  <c r="D163" i="15"/>
  <c r="A163" i="15" s="1"/>
  <c r="D145" i="15"/>
  <c r="A145" i="15" s="1"/>
  <c r="D127" i="15"/>
  <c r="A127" i="15" s="1"/>
  <c r="D349" i="15"/>
  <c r="A349" i="15" s="1"/>
  <c r="D295" i="15"/>
  <c r="A295" i="15" s="1"/>
  <c r="D241" i="15"/>
  <c r="A241" i="15" s="1"/>
  <c r="D100" i="15"/>
  <c r="A100" i="15" s="1"/>
  <c r="D70" i="15"/>
  <c r="A70" i="15" s="1"/>
  <c r="D101" i="15"/>
  <c r="A101" i="15" s="1"/>
  <c r="D65" i="15"/>
  <c r="A65" i="15" s="1"/>
  <c r="D403" i="15"/>
  <c r="A403" i="15" s="1"/>
  <c r="D373" i="15"/>
  <c r="A373" i="15" s="1"/>
  <c r="D343" i="15"/>
  <c r="A343" i="15" s="1"/>
  <c r="D319" i="15"/>
  <c r="A319" i="15" s="1"/>
  <c r="D289" i="15"/>
  <c r="A289" i="15" s="1"/>
  <c r="D265" i="15"/>
  <c r="A265" i="15" s="1"/>
  <c r="D235" i="15"/>
  <c r="A235" i="15" s="1"/>
  <c r="D64" i="15"/>
  <c r="A64" i="15" s="1"/>
  <c r="D34" i="15"/>
  <c r="A34" i="15" s="1"/>
  <c r="D216" i="15"/>
  <c r="A216" i="15" s="1"/>
  <c r="D198" i="15"/>
  <c r="A198" i="15" s="1"/>
  <c r="D180" i="15"/>
  <c r="A180" i="15" s="1"/>
  <c r="D162" i="15"/>
  <c r="A162" i="15" s="1"/>
  <c r="D144" i="15"/>
  <c r="A144" i="15" s="1"/>
  <c r="D126" i="15"/>
  <c r="A126" i="15" s="1"/>
  <c r="D402" i="15"/>
  <c r="A402" i="15" s="1"/>
  <c r="D342" i="15"/>
  <c r="A342" i="15" s="1"/>
  <c r="D288" i="15"/>
  <c r="A288" i="15" s="1"/>
  <c r="D234" i="15"/>
  <c r="A234" i="15" s="1"/>
  <c r="D401" i="15"/>
  <c r="A401" i="15" s="1"/>
  <c r="D371" i="15"/>
  <c r="A371" i="15" s="1"/>
  <c r="D317" i="15"/>
  <c r="A317" i="15" s="1"/>
  <c r="D263" i="15"/>
  <c r="A263" i="15" s="1"/>
  <c r="D648" i="15"/>
  <c r="A648" i="15" s="1"/>
  <c r="D220" i="15"/>
  <c r="A220" i="15" s="1"/>
  <c r="D184" i="15"/>
  <c r="A184" i="15" s="1"/>
  <c r="D148" i="15"/>
  <c r="A148" i="15" s="1"/>
  <c r="D231" i="15"/>
  <c r="A231" i="15" s="1"/>
  <c r="D358" i="15"/>
  <c r="A358" i="15" s="1"/>
  <c r="D340" i="15"/>
  <c r="A340" i="15" s="1"/>
  <c r="D322" i="15"/>
  <c r="A322" i="15" s="1"/>
  <c r="D304" i="15"/>
  <c r="A304" i="15" s="1"/>
  <c r="D286" i="15"/>
  <c r="A286" i="15" s="1"/>
  <c r="D268" i="15"/>
  <c r="A268" i="15" s="1"/>
  <c r="D250" i="15"/>
  <c r="A250" i="15" s="1"/>
  <c r="D653" i="15"/>
  <c r="A653" i="15" s="1"/>
  <c r="D635" i="15"/>
  <c r="A635" i="15" s="1"/>
  <c r="D617" i="15"/>
  <c r="A617" i="15" s="1"/>
  <c r="D599" i="15"/>
  <c r="A599" i="15" s="1"/>
  <c r="D581" i="15"/>
  <c r="A581" i="15" s="1"/>
  <c r="D563" i="15"/>
  <c r="A563" i="15" s="1"/>
  <c r="D545" i="15"/>
  <c r="A545" i="15" s="1"/>
  <c r="D527" i="15"/>
  <c r="A527" i="15" s="1"/>
  <c r="D509" i="15"/>
  <c r="A509" i="15" s="1"/>
  <c r="D491" i="15"/>
  <c r="A491" i="15" s="1"/>
  <c r="D473" i="15"/>
  <c r="A473" i="15" s="1"/>
  <c r="D455" i="15"/>
  <c r="A455" i="15" s="1"/>
  <c r="D437" i="15"/>
  <c r="A437" i="15" s="1"/>
  <c r="D419" i="15"/>
  <c r="A419" i="15" s="1"/>
  <c r="D27" i="15"/>
  <c r="A27" i="15" s="1"/>
  <c r="D91" i="15"/>
  <c r="A91" i="15" s="1"/>
  <c r="D73" i="15"/>
  <c r="A73" i="15" s="1"/>
  <c r="D55" i="15"/>
  <c r="A55" i="15" s="1"/>
  <c r="D37" i="15"/>
  <c r="A37" i="15" s="1"/>
  <c r="D95" i="15"/>
  <c r="A95" i="15" s="1"/>
  <c r="D59" i="15"/>
  <c r="A59" i="15" s="1"/>
  <c r="D113" i="15"/>
  <c r="A113" i="15" s="1"/>
  <c r="D211" i="15"/>
  <c r="A211" i="15" s="1"/>
  <c r="D193" i="15"/>
  <c r="A193" i="15" s="1"/>
  <c r="D175" i="15"/>
  <c r="A175" i="15" s="1"/>
  <c r="D157" i="15"/>
  <c r="A157" i="15" s="1"/>
  <c r="D139" i="15"/>
  <c r="A139" i="15" s="1"/>
  <c r="D121" i="15"/>
  <c r="A121" i="15" s="1"/>
  <c r="D397" i="15"/>
  <c r="A397" i="15" s="1"/>
  <c r="D367" i="15"/>
  <c r="A367" i="15" s="1"/>
  <c r="D313" i="15"/>
  <c r="A313" i="15" s="1"/>
  <c r="D259" i="15"/>
  <c r="A259" i="15" s="1"/>
  <c r="D94" i="15"/>
  <c r="A94" i="15" s="1"/>
  <c r="D58" i="15"/>
  <c r="A58" i="15" s="1"/>
  <c r="D396" i="15"/>
  <c r="A396" i="15" s="1"/>
  <c r="D366" i="15"/>
  <c r="A366" i="15" s="1"/>
  <c r="D336" i="15"/>
  <c r="A336" i="15" s="1"/>
  <c r="D312" i="15"/>
  <c r="A312" i="15" s="1"/>
  <c r="D282" i="15"/>
  <c r="A282" i="15" s="1"/>
  <c r="D258" i="15"/>
  <c r="A258" i="15" s="1"/>
  <c r="D99" i="15"/>
  <c r="A99" i="15" s="1"/>
  <c r="D81" i="15"/>
  <c r="A81" i="15" s="1"/>
  <c r="D63" i="15"/>
  <c r="A63" i="15" s="1"/>
  <c r="D45" i="15"/>
  <c r="A45" i="15" s="1"/>
  <c r="D105" i="15"/>
  <c r="A105" i="15" s="1"/>
  <c r="D209" i="15"/>
  <c r="A209" i="15" s="1"/>
  <c r="D191" i="15"/>
  <c r="A191" i="15" s="1"/>
  <c r="D173" i="15"/>
  <c r="A173" i="15" s="1"/>
  <c r="D155" i="15"/>
  <c r="A155" i="15" s="1"/>
  <c r="D137" i="15"/>
  <c r="A137" i="15" s="1"/>
  <c r="D119" i="15"/>
  <c r="A119" i="15" s="1"/>
  <c r="D365" i="15"/>
  <c r="A365" i="15" s="1"/>
  <c r="D341" i="15"/>
  <c r="A341" i="15" s="1"/>
  <c r="D311" i="15"/>
  <c r="A311" i="15" s="1"/>
  <c r="D287" i="15"/>
  <c r="A287" i="15" s="1"/>
  <c r="D257" i="15"/>
  <c r="A257" i="15" s="1"/>
  <c r="D624" i="15"/>
  <c r="A624" i="15" s="1"/>
  <c r="D606" i="15"/>
  <c r="A606" i="15" s="1"/>
  <c r="D588" i="15"/>
  <c r="A588" i="15" s="1"/>
  <c r="D570" i="15"/>
  <c r="A570" i="15" s="1"/>
  <c r="D552" i="15"/>
  <c r="A552" i="15" s="1"/>
  <c r="D92" i="15"/>
  <c r="A92" i="15" s="1"/>
  <c r="D74" i="15"/>
  <c r="A74" i="15" s="1"/>
  <c r="D56" i="15"/>
  <c r="A56" i="15" s="1"/>
  <c r="D38" i="15"/>
  <c r="A38" i="15" s="1"/>
  <c r="D214" i="15"/>
  <c r="A214" i="15" s="1"/>
  <c r="D178" i="15"/>
  <c r="A178" i="15" s="1"/>
  <c r="D142" i="15"/>
  <c r="A142" i="15" s="1"/>
  <c r="D388" i="15"/>
  <c r="A388" i="15" s="1"/>
  <c r="D370" i="15"/>
  <c r="A370" i="15" s="1"/>
  <c r="D89" i="15"/>
  <c r="A89" i="15" s="1"/>
  <c r="D53" i="15"/>
  <c r="A53" i="15" s="1"/>
  <c r="D391" i="15"/>
  <c r="A391" i="15" s="1"/>
  <c r="D361" i="15"/>
  <c r="A361" i="15" s="1"/>
  <c r="D337" i="15"/>
  <c r="A337" i="15" s="1"/>
  <c r="D307" i="15"/>
  <c r="A307" i="15" s="1"/>
  <c r="D283" i="15"/>
  <c r="A283" i="15" s="1"/>
  <c r="D253" i="15"/>
  <c r="A253" i="15" s="1"/>
  <c r="D30" i="15"/>
  <c r="A30" i="15" s="1"/>
  <c r="D88" i="15"/>
  <c r="A88" i="15" s="1"/>
  <c r="D52" i="15"/>
  <c r="A52" i="15" s="1"/>
  <c r="D210" i="15"/>
  <c r="A210" i="15" s="1"/>
  <c r="D192" i="15"/>
  <c r="A192" i="15" s="1"/>
  <c r="D174" i="15"/>
  <c r="A174" i="15" s="1"/>
  <c r="D156" i="15"/>
  <c r="A156" i="15" s="1"/>
  <c r="D138" i="15"/>
  <c r="A138" i="15" s="1"/>
  <c r="D120" i="15"/>
  <c r="A120" i="15" s="1"/>
  <c r="D390" i="15"/>
  <c r="A390" i="15" s="1"/>
  <c r="D360" i="15"/>
  <c r="A360" i="15" s="1"/>
  <c r="D306" i="15"/>
  <c r="A306" i="15" s="1"/>
  <c r="D252" i="15"/>
  <c r="A252" i="15" s="1"/>
  <c r="D232" i="15"/>
  <c r="A232" i="15" s="1"/>
  <c r="D395" i="15"/>
  <c r="A395" i="15" s="1"/>
  <c r="D335" i="15"/>
  <c r="A335" i="15" s="1"/>
  <c r="D281" i="15"/>
  <c r="A281" i="15" s="1"/>
  <c r="D642" i="15"/>
  <c r="A642" i="15" s="1"/>
  <c r="D78" i="15"/>
  <c r="A78" i="15" s="1"/>
  <c r="D208" i="15"/>
  <c r="A208" i="15" s="1"/>
  <c r="D172" i="15"/>
  <c r="A172" i="15" s="1"/>
  <c r="D136" i="15"/>
  <c r="A136" i="15" s="1"/>
  <c r="D225" i="15"/>
  <c r="A225" i="15" s="1"/>
  <c r="D352" i="15"/>
  <c r="A352" i="15" s="1"/>
  <c r="D334" i="15"/>
  <c r="A334" i="15" s="1"/>
  <c r="D316" i="15"/>
  <c r="A316" i="15" s="1"/>
  <c r="D298" i="15"/>
  <c r="A298" i="15" s="1"/>
  <c r="D280" i="15"/>
  <c r="A280" i="15" s="1"/>
  <c r="D262" i="15"/>
  <c r="A262" i="15" s="1"/>
  <c r="D244" i="15"/>
  <c r="A244" i="15" s="1"/>
  <c r="D647" i="15"/>
  <c r="A647" i="15" s="1"/>
  <c r="D629" i="15"/>
  <c r="A629" i="15" s="1"/>
  <c r="D611" i="15"/>
  <c r="A611" i="15" s="1"/>
  <c r="D593" i="15"/>
  <c r="A593" i="15" s="1"/>
  <c r="D575" i="15"/>
  <c r="A575" i="15" s="1"/>
  <c r="D557" i="15"/>
  <c r="A557" i="15" s="1"/>
  <c r="D539" i="15"/>
  <c r="A539" i="15" s="1"/>
  <c r="D521" i="15"/>
  <c r="A521" i="15" s="1"/>
  <c r="D503" i="15"/>
  <c r="A503" i="15" s="1"/>
  <c r="D485" i="15"/>
  <c r="A485" i="15" s="1"/>
  <c r="D467" i="15"/>
  <c r="A467" i="15" s="1"/>
  <c r="D449" i="15"/>
  <c r="A449" i="15" s="1"/>
  <c r="D431" i="15"/>
  <c r="A431" i="15" s="1"/>
  <c r="D413" i="15"/>
  <c r="A413" i="15" s="1"/>
  <c r="D26" i="15"/>
  <c r="A26" i="15" s="1"/>
  <c r="D103" i="15"/>
  <c r="A103" i="15" s="1"/>
  <c r="D85" i="15"/>
  <c r="A85" i="15" s="1"/>
  <c r="D67" i="15"/>
  <c r="A67" i="15" s="1"/>
  <c r="D49" i="15"/>
  <c r="A49" i="15" s="1"/>
  <c r="D109" i="15"/>
  <c r="A109" i="15" s="1"/>
  <c r="D207" i="15"/>
  <c r="A207" i="15" s="1"/>
  <c r="D189" i="15"/>
  <c r="A189" i="15" s="1"/>
  <c r="D171" i="15"/>
  <c r="A171" i="15" s="1"/>
  <c r="D153" i="15"/>
  <c r="A153" i="15" s="1"/>
  <c r="D135" i="15"/>
  <c r="A135" i="15" s="1"/>
  <c r="D117" i="15"/>
  <c r="A117" i="15" s="1"/>
  <c r="D393" i="15"/>
  <c r="A393" i="15" s="1"/>
  <c r="D363" i="15"/>
  <c r="A363" i="15" s="1"/>
  <c r="D218" i="15"/>
  <c r="A218" i="15" s="1"/>
  <c r="D398" i="15"/>
  <c r="A398" i="15" s="1"/>
  <c r="D368" i="15"/>
  <c r="A368" i="15" s="1"/>
  <c r="D338" i="15"/>
  <c r="A338" i="15" s="1"/>
  <c r="D284" i="15"/>
  <c r="A284" i="15" s="1"/>
  <c r="D372" i="15"/>
  <c r="A372" i="15" s="1"/>
  <c r="D111" i="15"/>
  <c r="A111" i="15" s="1"/>
  <c r="D125" i="15"/>
  <c r="A125" i="15" s="1"/>
  <c r="D269" i="15"/>
  <c r="A269" i="15" s="1"/>
  <c r="D576" i="15"/>
  <c r="A576" i="15" s="1"/>
  <c r="D62" i="15"/>
  <c r="A62" i="15" s="1"/>
  <c r="D394" i="15"/>
  <c r="A394" i="15" s="1"/>
  <c r="D177" i="15"/>
  <c r="A177" i="15" s="1"/>
  <c r="D123" i="15"/>
  <c r="A123" i="15" s="1"/>
  <c r="D399" i="15"/>
  <c r="A399" i="15" s="1"/>
  <c r="D357" i="15"/>
  <c r="A357" i="15" s="1"/>
  <c r="D66" i="15"/>
  <c r="A66" i="15" s="1"/>
  <c r="D42" i="15"/>
  <c r="A42" i="15" s="1"/>
  <c r="D188" i="15"/>
  <c r="A188" i="15" s="1"/>
  <c r="D146" i="15"/>
  <c r="A146" i="15" s="1"/>
  <c r="D122" i="15"/>
  <c r="A122" i="15" s="1"/>
  <c r="D386" i="15"/>
  <c r="A386" i="15" s="1"/>
  <c r="D350" i="15"/>
  <c r="A350" i="15" s="1"/>
  <c r="D320" i="15"/>
  <c r="A320" i="15" s="1"/>
  <c r="D290" i="15"/>
  <c r="A290" i="15" s="1"/>
  <c r="D254" i="15"/>
  <c r="A254" i="15" s="1"/>
  <c r="D303" i="15"/>
  <c r="A303" i="15" s="1"/>
  <c r="D267" i="15"/>
  <c r="A267" i="15" s="1"/>
  <c r="D631" i="15"/>
  <c r="A631" i="15" s="1"/>
  <c r="D595" i="15"/>
  <c r="A595" i="15" s="1"/>
  <c r="D559" i="15"/>
  <c r="A559" i="15" s="1"/>
  <c r="D523" i="15"/>
  <c r="A523" i="15" s="1"/>
  <c r="D487" i="15"/>
  <c r="A487" i="15" s="1"/>
  <c r="D451" i="15"/>
  <c r="A451" i="15" s="1"/>
  <c r="D415" i="15"/>
  <c r="A415" i="15" s="1"/>
  <c r="D755" i="15"/>
  <c r="A755" i="15" s="1"/>
  <c r="D534" i="15"/>
  <c r="A534" i="15" s="1"/>
  <c r="D498" i="15"/>
  <c r="A498" i="15" s="1"/>
  <c r="D462" i="15"/>
  <c r="A462" i="15" s="1"/>
  <c r="D426" i="15"/>
  <c r="A426" i="15" s="1"/>
  <c r="D946" i="15"/>
  <c r="A946" i="15" s="1"/>
  <c r="D910" i="15"/>
  <c r="A910" i="15" s="1"/>
  <c r="D963" i="15"/>
  <c r="A963" i="15" s="1"/>
  <c r="D903" i="15"/>
  <c r="A903" i="15" s="1"/>
  <c r="D879" i="15"/>
  <c r="A879" i="15" s="1"/>
  <c r="D861" i="15"/>
  <c r="A861" i="15" s="1"/>
  <c r="D843" i="15"/>
  <c r="A843" i="15" s="1"/>
  <c r="D825" i="15"/>
  <c r="A825" i="15" s="1"/>
  <c r="D807" i="15"/>
  <c r="A807" i="15" s="1"/>
  <c r="D789" i="15"/>
  <c r="A789" i="15" s="1"/>
  <c r="D771" i="15"/>
  <c r="A771" i="15" s="1"/>
  <c r="D753" i="15"/>
  <c r="A753" i="15" s="1"/>
  <c r="D735" i="15"/>
  <c r="A735" i="15" s="1"/>
  <c r="D717" i="15"/>
  <c r="A717" i="15" s="1"/>
  <c r="D699" i="15"/>
  <c r="A699" i="15" s="1"/>
  <c r="D681" i="15"/>
  <c r="A681" i="15" s="1"/>
  <c r="D908" i="15"/>
  <c r="A908" i="15" s="1"/>
  <c r="D890" i="15"/>
  <c r="A890" i="15" s="1"/>
  <c r="D842" i="15"/>
  <c r="A842" i="15" s="1"/>
  <c r="D579" i="15"/>
  <c r="A579" i="15" s="1"/>
  <c r="D543" i="15"/>
  <c r="A543" i="15" s="1"/>
  <c r="D507" i="15"/>
  <c r="A507" i="15" s="1"/>
  <c r="D471" i="15"/>
  <c r="A471" i="15" s="1"/>
  <c r="D435" i="15"/>
  <c r="A435" i="15" s="1"/>
  <c r="D949" i="15"/>
  <c r="A949" i="15" s="1"/>
  <c r="D931" i="15"/>
  <c r="A931" i="15" s="1"/>
  <c r="D913" i="15"/>
  <c r="A913" i="15" s="1"/>
  <c r="D348" i="15"/>
  <c r="A348" i="15" s="1"/>
  <c r="D215" i="15"/>
  <c r="A215" i="15" s="1"/>
  <c r="D239" i="15"/>
  <c r="A239" i="15" s="1"/>
  <c r="D558" i="15"/>
  <c r="A558" i="15" s="1"/>
  <c r="D44" i="15"/>
  <c r="A44" i="15" s="1"/>
  <c r="D376" i="15"/>
  <c r="A376" i="15" s="1"/>
  <c r="D96" i="15"/>
  <c r="A96" i="15" s="1"/>
  <c r="D60" i="15"/>
  <c r="A60" i="15" s="1"/>
  <c r="D206" i="15"/>
  <c r="A206" i="15" s="1"/>
  <c r="D164" i="15"/>
  <c r="A164" i="15" s="1"/>
  <c r="D140" i="15"/>
  <c r="A140" i="15" s="1"/>
  <c r="D314" i="15"/>
  <c r="A314" i="15" s="1"/>
  <c r="D278" i="15"/>
  <c r="A278" i="15" s="1"/>
  <c r="D248" i="15"/>
  <c r="A248" i="15" s="1"/>
  <c r="D651" i="15"/>
  <c r="A651" i="15" s="1"/>
  <c r="D633" i="15"/>
  <c r="A633" i="15" s="1"/>
  <c r="D615" i="15"/>
  <c r="A615" i="15" s="1"/>
  <c r="D597" i="15"/>
  <c r="A597" i="15" s="1"/>
  <c r="D333" i="15"/>
  <c r="A333" i="15" s="1"/>
  <c r="D297" i="15"/>
  <c r="A297" i="15" s="1"/>
  <c r="D261" i="15"/>
  <c r="A261" i="15" s="1"/>
  <c r="D625" i="15"/>
  <c r="A625" i="15" s="1"/>
  <c r="D589" i="15"/>
  <c r="A589" i="15" s="1"/>
  <c r="D553" i="15"/>
  <c r="A553" i="15" s="1"/>
  <c r="D517" i="15"/>
  <c r="A517" i="15" s="1"/>
  <c r="D481" i="15"/>
  <c r="A481" i="15" s="1"/>
  <c r="D445" i="15"/>
  <c r="A445" i="15" s="1"/>
  <c r="D409" i="15"/>
  <c r="A409" i="15" s="1"/>
  <c r="D947" i="15"/>
  <c r="A947" i="15" s="1"/>
  <c r="D929" i="15"/>
  <c r="A929" i="15" s="1"/>
  <c r="D528" i="15"/>
  <c r="A528" i="15" s="1"/>
  <c r="D492" i="15"/>
  <c r="A492" i="15" s="1"/>
  <c r="D456" i="15"/>
  <c r="A456" i="15" s="1"/>
  <c r="D420" i="15"/>
  <c r="A420" i="15" s="1"/>
  <c r="D940" i="15"/>
  <c r="A940" i="15" s="1"/>
  <c r="D904" i="15"/>
  <c r="A904" i="15" s="1"/>
  <c r="D957" i="15"/>
  <c r="A957" i="15" s="1"/>
  <c r="D927" i="15"/>
  <c r="A927" i="15" s="1"/>
  <c r="D897" i="15"/>
  <c r="A897" i="15" s="1"/>
  <c r="D640" i="15"/>
  <c r="A640" i="15" s="1"/>
  <c r="D622" i="15"/>
  <c r="A622" i="15" s="1"/>
  <c r="D604" i="15"/>
  <c r="A604" i="15" s="1"/>
  <c r="D586" i="15"/>
  <c r="A586" i="15" s="1"/>
  <c r="D568" i="15"/>
  <c r="A568" i="15" s="1"/>
  <c r="D550" i="15"/>
  <c r="A550" i="15" s="1"/>
  <c r="D532" i="15"/>
  <c r="A532" i="15" s="1"/>
  <c r="D514" i="15"/>
  <c r="A514" i="15" s="1"/>
  <c r="D496" i="15"/>
  <c r="A496" i="15" s="1"/>
  <c r="D478" i="15"/>
  <c r="A478" i="15" s="1"/>
  <c r="D460" i="15"/>
  <c r="A460" i="15" s="1"/>
  <c r="D442" i="15"/>
  <c r="A442" i="15" s="1"/>
  <c r="D424" i="15"/>
  <c r="A424" i="15" s="1"/>
  <c r="D406" i="15"/>
  <c r="A406" i="15" s="1"/>
  <c r="D956" i="15"/>
  <c r="A956" i="15" s="1"/>
  <c r="D872" i="15"/>
  <c r="A872" i="15" s="1"/>
  <c r="D318" i="15"/>
  <c r="A318" i="15" s="1"/>
  <c r="D29" i="15"/>
  <c r="A29" i="15" s="1"/>
  <c r="D197" i="15"/>
  <c r="A197" i="15" s="1"/>
  <c r="D377" i="15"/>
  <c r="A377" i="15" s="1"/>
  <c r="D104" i="15"/>
  <c r="A104" i="15" s="1"/>
  <c r="D195" i="15"/>
  <c r="A195" i="15" s="1"/>
  <c r="D141" i="15"/>
  <c r="A141" i="15" s="1"/>
  <c r="D230" i="15"/>
  <c r="A230" i="15" s="1"/>
  <c r="D387" i="15"/>
  <c r="A387" i="15" s="1"/>
  <c r="D351" i="15"/>
  <c r="A351" i="15" s="1"/>
  <c r="D90" i="15"/>
  <c r="A90" i="15" s="1"/>
  <c r="D36" i="15"/>
  <c r="A36" i="15" s="1"/>
  <c r="D182" i="15"/>
  <c r="A182" i="15" s="1"/>
  <c r="D158" i="15"/>
  <c r="A158" i="15" s="1"/>
  <c r="D116" i="15"/>
  <c r="A116" i="15" s="1"/>
  <c r="D380" i="15"/>
  <c r="A380" i="15" s="1"/>
  <c r="D344" i="15"/>
  <c r="A344" i="15" s="1"/>
  <c r="D308" i="15"/>
  <c r="A308" i="15" s="1"/>
  <c r="D242" i="15"/>
  <c r="A242" i="15" s="1"/>
  <c r="D327" i="15"/>
  <c r="A327" i="15" s="1"/>
  <c r="D291" i="15"/>
  <c r="A291" i="15" s="1"/>
  <c r="D255" i="15"/>
  <c r="A255" i="15" s="1"/>
  <c r="D619" i="15"/>
  <c r="A619" i="15" s="1"/>
  <c r="D583" i="15"/>
  <c r="A583" i="15" s="1"/>
  <c r="D547" i="15"/>
  <c r="A547" i="15" s="1"/>
  <c r="D511" i="15"/>
  <c r="A511" i="15" s="1"/>
  <c r="D475" i="15"/>
  <c r="A475" i="15" s="1"/>
  <c r="D439" i="15"/>
  <c r="A439" i="15" s="1"/>
  <c r="D522" i="15"/>
  <c r="A522" i="15" s="1"/>
  <c r="D486" i="15"/>
  <c r="A486" i="15" s="1"/>
  <c r="D450" i="15"/>
  <c r="A450" i="15" s="1"/>
  <c r="D414" i="15"/>
  <c r="A414" i="15" s="1"/>
  <c r="D934" i="15"/>
  <c r="A934" i="15" s="1"/>
  <c r="D892" i="15"/>
  <c r="A892" i="15" s="1"/>
  <c r="D951" i="15"/>
  <c r="A951" i="15" s="1"/>
  <c r="D921" i="15"/>
  <c r="A921" i="15" s="1"/>
  <c r="D873" i="15"/>
  <c r="A873" i="15" s="1"/>
  <c r="D855" i="15"/>
  <c r="A855" i="15" s="1"/>
  <c r="D837" i="15"/>
  <c r="A837" i="15" s="1"/>
  <c r="D819" i="15"/>
  <c r="A819" i="15" s="1"/>
  <c r="D801" i="15"/>
  <c r="A801" i="15" s="1"/>
  <c r="D783" i="15"/>
  <c r="A783" i="15" s="1"/>
  <c r="D765" i="15"/>
  <c r="A765" i="15" s="1"/>
  <c r="D747" i="15"/>
  <c r="A747" i="15" s="1"/>
  <c r="D729" i="15"/>
  <c r="A729" i="15" s="1"/>
  <c r="D711" i="15"/>
  <c r="A711" i="15" s="1"/>
  <c r="D950" i="15"/>
  <c r="A950" i="15" s="1"/>
  <c r="D938" i="15"/>
  <c r="A938" i="15" s="1"/>
  <c r="D920" i="15"/>
  <c r="A920" i="15" s="1"/>
  <c r="D836" i="15"/>
  <c r="A836" i="15" s="1"/>
  <c r="D567" i="15"/>
  <c r="A567" i="15" s="1"/>
  <c r="D531" i="15"/>
  <c r="A531" i="15" s="1"/>
  <c r="D495" i="15"/>
  <c r="A495" i="15" s="1"/>
  <c r="D459" i="15"/>
  <c r="A459" i="15" s="1"/>
  <c r="D423" i="15"/>
  <c r="A423" i="15" s="1"/>
  <c r="D961" i="15"/>
  <c r="A961" i="15" s="1"/>
  <c r="D943" i="15"/>
  <c r="A943" i="15" s="1"/>
  <c r="D925" i="15"/>
  <c r="A925" i="15" s="1"/>
  <c r="D907" i="15"/>
  <c r="A907" i="15" s="1"/>
  <c r="D889" i="15"/>
  <c r="A889" i="15" s="1"/>
  <c r="D871" i="15"/>
  <c r="A871" i="15" s="1"/>
  <c r="D853" i="15"/>
  <c r="A853" i="15" s="1"/>
  <c r="D835" i="15"/>
  <c r="A835" i="15" s="1"/>
  <c r="D817" i="15"/>
  <c r="A817" i="15" s="1"/>
  <c r="D799" i="15"/>
  <c r="A799" i="15" s="1"/>
  <c r="D644" i="15"/>
  <c r="A644" i="15" s="1"/>
  <c r="D608" i="15"/>
  <c r="A608" i="15" s="1"/>
  <c r="D572" i="15"/>
  <c r="A572" i="15" s="1"/>
  <c r="D536" i="15"/>
  <c r="A536" i="15" s="1"/>
  <c r="D500" i="15"/>
  <c r="A500" i="15" s="1"/>
  <c r="D464" i="15"/>
  <c r="A464" i="15" s="1"/>
  <c r="D428" i="15"/>
  <c r="A428" i="15" s="1"/>
  <c r="D822" i="15"/>
  <c r="A822" i="15" s="1"/>
  <c r="D905" i="15"/>
  <c r="A905" i="15" s="1"/>
  <c r="D869" i="15"/>
  <c r="A869" i="15" s="1"/>
  <c r="D833" i="15"/>
  <c r="A833" i="15" s="1"/>
  <c r="D797" i="15"/>
  <c r="A797" i="15" s="1"/>
  <c r="D761" i="15"/>
  <c r="A761" i="15" s="1"/>
  <c r="D725" i="15"/>
  <c r="A725" i="15" s="1"/>
  <c r="D689" i="15"/>
  <c r="A689" i="15" s="1"/>
  <c r="D850" i="15"/>
  <c r="A850" i="15" s="1"/>
  <c r="D826" i="15"/>
  <c r="A826" i="15" s="1"/>
  <c r="D796" i="15"/>
  <c r="A796" i="15" s="1"/>
  <c r="D772" i="15"/>
  <c r="A772" i="15" s="1"/>
  <c r="D742" i="15"/>
  <c r="A742" i="15" s="1"/>
  <c r="D718" i="15"/>
  <c r="A718" i="15" s="1"/>
  <c r="D688" i="15"/>
  <c r="A688" i="15" s="1"/>
  <c r="D737" i="15"/>
  <c r="A737" i="15" s="1"/>
  <c r="D916" i="15"/>
  <c r="A916" i="15" s="1"/>
  <c r="D294" i="15"/>
  <c r="A294" i="15" s="1"/>
  <c r="D87" i="15"/>
  <c r="A87" i="15" s="1"/>
  <c r="D179" i="15"/>
  <c r="A179" i="15" s="1"/>
  <c r="D347" i="15"/>
  <c r="A347" i="15" s="1"/>
  <c r="D630" i="15"/>
  <c r="A630" i="15" s="1"/>
  <c r="D98" i="15"/>
  <c r="A98" i="15" s="1"/>
  <c r="D190" i="15"/>
  <c r="A190" i="15" s="1"/>
  <c r="D381" i="15"/>
  <c r="A381" i="15" s="1"/>
  <c r="D345" i="15"/>
  <c r="A345" i="15" s="1"/>
  <c r="D32" i="15"/>
  <c r="A32" i="15" s="1"/>
  <c r="D54" i="15"/>
  <c r="A54" i="15" s="1"/>
  <c r="D200" i="15"/>
  <c r="A200" i="15" s="1"/>
  <c r="D176" i="15"/>
  <c r="A176" i="15" s="1"/>
  <c r="D134" i="15"/>
  <c r="A134" i="15" s="1"/>
  <c r="D229" i="15"/>
  <c r="A229" i="15" s="1"/>
  <c r="D374" i="15"/>
  <c r="A374" i="15" s="1"/>
  <c r="D332" i="15"/>
  <c r="A332" i="15" s="1"/>
  <c r="D302" i="15"/>
  <c r="A302" i="15" s="1"/>
  <c r="D272" i="15"/>
  <c r="A272" i="15" s="1"/>
  <c r="D645" i="15"/>
  <c r="A645" i="15" s="1"/>
  <c r="D627" i="15"/>
  <c r="A627" i="15" s="1"/>
  <c r="D609" i="15"/>
  <c r="A609" i="15" s="1"/>
  <c r="D591" i="15"/>
  <c r="A591" i="15" s="1"/>
  <c r="D321" i="15"/>
  <c r="A321" i="15" s="1"/>
  <c r="D285" i="15"/>
  <c r="A285" i="15" s="1"/>
  <c r="D249" i="15"/>
  <c r="A249" i="15" s="1"/>
  <c r="D649" i="15"/>
  <c r="A649" i="15" s="1"/>
  <c r="D613" i="15"/>
  <c r="A613" i="15" s="1"/>
  <c r="D577" i="15"/>
  <c r="A577" i="15" s="1"/>
  <c r="D541" i="15"/>
  <c r="A541" i="15" s="1"/>
  <c r="D505" i="15"/>
  <c r="A505" i="15" s="1"/>
  <c r="D469" i="15"/>
  <c r="A469" i="15" s="1"/>
  <c r="D433" i="15"/>
  <c r="A433" i="15" s="1"/>
  <c r="D959" i="15"/>
  <c r="A959" i="15" s="1"/>
  <c r="D941" i="15"/>
  <c r="A941" i="15" s="1"/>
  <c r="D923" i="15"/>
  <c r="A923" i="15" s="1"/>
  <c r="D701" i="15"/>
  <c r="A701" i="15" s="1"/>
  <c r="D516" i="15"/>
  <c r="A516" i="15" s="1"/>
  <c r="D480" i="15"/>
  <c r="A480" i="15" s="1"/>
  <c r="D444" i="15"/>
  <c r="A444" i="15" s="1"/>
  <c r="D408" i="15"/>
  <c r="A408" i="15" s="1"/>
  <c r="D928" i="15"/>
  <c r="A928" i="15" s="1"/>
  <c r="D886" i="15"/>
  <c r="A886" i="15" s="1"/>
  <c r="D945" i="15"/>
  <c r="A945" i="15" s="1"/>
  <c r="D915" i="15"/>
  <c r="A915" i="15" s="1"/>
  <c r="D891" i="15"/>
  <c r="A891" i="15" s="1"/>
  <c r="D693" i="15"/>
  <c r="A693" i="15" s="1"/>
  <c r="D652" i="15"/>
  <c r="A652" i="15" s="1"/>
  <c r="D634" i="15"/>
  <c r="A634" i="15" s="1"/>
  <c r="D616" i="15"/>
  <c r="A616" i="15" s="1"/>
  <c r="D598" i="15"/>
  <c r="A598" i="15" s="1"/>
  <c r="D580" i="15"/>
  <c r="A580" i="15" s="1"/>
  <c r="D562" i="15"/>
  <c r="A562" i="15" s="1"/>
  <c r="D544" i="15"/>
  <c r="A544" i="15" s="1"/>
  <c r="D526" i="15"/>
  <c r="A526" i="15" s="1"/>
  <c r="D508" i="15"/>
  <c r="A508" i="15" s="1"/>
  <c r="D490" i="15"/>
  <c r="A490" i="15" s="1"/>
  <c r="D472" i="15"/>
  <c r="A472" i="15" s="1"/>
  <c r="D454" i="15"/>
  <c r="A454" i="15" s="1"/>
  <c r="D436" i="15"/>
  <c r="A436" i="15" s="1"/>
  <c r="D418" i="15"/>
  <c r="A418" i="15" s="1"/>
  <c r="D932" i="15"/>
  <c r="A932" i="15" s="1"/>
  <c r="D902" i="15"/>
  <c r="A902" i="15" s="1"/>
  <c r="D264" i="15"/>
  <c r="A264" i="15" s="1"/>
  <c r="D69" i="15"/>
  <c r="A69" i="15" s="1"/>
  <c r="D161" i="15"/>
  <c r="A161" i="15" s="1"/>
  <c r="D323" i="15"/>
  <c r="A323" i="15" s="1"/>
  <c r="D612" i="15"/>
  <c r="A612" i="15" s="1"/>
  <c r="D80" i="15"/>
  <c r="A80" i="15" s="1"/>
  <c r="D154" i="15"/>
  <c r="A154" i="15" s="1"/>
  <c r="D213" i="15"/>
  <c r="A213" i="15" s="1"/>
  <c r="D159" i="15"/>
  <c r="A159" i="15" s="1"/>
  <c r="D224" i="15"/>
  <c r="A224" i="15" s="1"/>
  <c r="D375" i="15"/>
  <c r="A375" i="15" s="1"/>
  <c r="D339" i="15"/>
  <c r="A339" i="15" s="1"/>
  <c r="D72" i="15"/>
  <c r="A72" i="15" s="1"/>
  <c r="D108" i="15"/>
  <c r="A108" i="15" s="1"/>
  <c r="D194" i="15"/>
  <c r="A194" i="15" s="1"/>
  <c r="D152" i="15"/>
  <c r="A152" i="15" s="1"/>
  <c r="D233" i="15"/>
  <c r="A233" i="15" s="1"/>
  <c r="D362" i="15"/>
  <c r="A362" i="15" s="1"/>
  <c r="D296" i="15"/>
  <c r="A296" i="15" s="1"/>
  <c r="D266" i="15"/>
  <c r="A266" i="15" s="1"/>
  <c r="D236" i="15"/>
  <c r="A236" i="15" s="1"/>
  <c r="D315" i="15"/>
  <c r="A315" i="15" s="1"/>
  <c r="D279" i="15"/>
  <c r="A279" i="15" s="1"/>
  <c r="D243" i="15"/>
  <c r="A243" i="15" s="1"/>
  <c r="D643" i="15"/>
  <c r="A643" i="15" s="1"/>
  <c r="D607" i="15"/>
  <c r="A607" i="15" s="1"/>
  <c r="D571" i="15"/>
  <c r="A571" i="15" s="1"/>
  <c r="D535" i="15"/>
  <c r="A535" i="15" s="1"/>
  <c r="D499" i="15"/>
  <c r="A499" i="15" s="1"/>
  <c r="D463" i="15"/>
  <c r="A463" i="15" s="1"/>
  <c r="D427" i="15"/>
  <c r="A427" i="15" s="1"/>
  <c r="D546" i="15"/>
  <c r="A546" i="15" s="1"/>
  <c r="D510" i="15"/>
  <c r="A510" i="15" s="1"/>
  <c r="D474" i="15"/>
  <c r="A474" i="15" s="1"/>
  <c r="D438" i="15"/>
  <c r="A438" i="15" s="1"/>
  <c r="D958" i="15"/>
  <c r="A958" i="15" s="1"/>
  <c r="D922" i="15"/>
  <c r="A922" i="15" s="1"/>
  <c r="D939" i="15"/>
  <c r="A939" i="15" s="1"/>
  <c r="D885" i="15"/>
  <c r="A885" i="15" s="1"/>
  <c r="D867" i="15"/>
  <c r="A867" i="15" s="1"/>
  <c r="D849" i="15"/>
  <c r="A849" i="15" s="1"/>
  <c r="D831" i="15"/>
  <c r="A831" i="15" s="1"/>
  <c r="D813" i="15"/>
  <c r="A813" i="15" s="1"/>
  <c r="D795" i="15"/>
  <c r="A795" i="15" s="1"/>
  <c r="D777" i="15"/>
  <c r="A777" i="15" s="1"/>
  <c r="D759" i="15"/>
  <c r="A759" i="15" s="1"/>
  <c r="D741" i="15"/>
  <c r="A741" i="15" s="1"/>
  <c r="D723" i="15"/>
  <c r="A723" i="15" s="1"/>
  <c r="D705" i="15"/>
  <c r="A705" i="15" s="1"/>
  <c r="D227" i="15"/>
  <c r="A227" i="15" s="1"/>
  <c r="D594" i="15"/>
  <c r="A594" i="15" s="1"/>
  <c r="D326" i="15"/>
  <c r="A326" i="15" s="1"/>
  <c r="D603" i="15"/>
  <c r="A603" i="15" s="1"/>
  <c r="D237" i="15"/>
  <c r="A237" i="15" s="1"/>
  <c r="D457" i="15"/>
  <c r="A457" i="15" s="1"/>
  <c r="D540" i="15"/>
  <c r="A540" i="15" s="1"/>
  <c r="D628" i="15"/>
  <c r="A628" i="15" s="1"/>
  <c r="D520" i="15"/>
  <c r="A520" i="15" s="1"/>
  <c r="D412" i="15"/>
  <c r="A412" i="15" s="1"/>
  <c r="D926" i="15"/>
  <c r="A926" i="15" s="1"/>
  <c r="D860" i="15"/>
  <c r="A860" i="15" s="1"/>
  <c r="D555" i="15"/>
  <c r="A555" i="15" s="1"/>
  <c r="D501" i="15"/>
  <c r="A501" i="15" s="1"/>
  <c r="D447" i="15"/>
  <c r="A447" i="15" s="1"/>
  <c r="D955" i="15"/>
  <c r="A955" i="15" s="1"/>
  <c r="D901" i="15"/>
  <c r="A901" i="15" s="1"/>
  <c r="D859" i="15"/>
  <c r="A859" i="15" s="1"/>
  <c r="D793" i="15"/>
  <c r="A793" i="15" s="1"/>
  <c r="D620" i="15"/>
  <c r="A620" i="15" s="1"/>
  <c r="D578" i="15"/>
  <c r="A578" i="15" s="1"/>
  <c r="D530" i="15"/>
  <c r="A530" i="15" s="1"/>
  <c r="D488" i="15"/>
  <c r="A488" i="15" s="1"/>
  <c r="D446" i="15"/>
  <c r="A446" i="15" s="1"/>
  <c r="D404" i="15"/>
  <c r="A404" i="15" s="1"/>
  <c r="D936" i="15"/>
  <c r="A936" i="15" s="1"/>
  <c r="D894" i="15"/>
  <c r="A894" i="15" s="1"/>
  <c r="D870" i="15"/>
  <c r="A870" i="15" s="1"/>
  <c r="D828" i="15"/>
  <c r="A828" i="15" s="1"/>
  <c r="D786" i="15"/>
  <c r="A786" i="15" s="1"/>
  <c r="D887" i="15"/>
  <c r="A887" i="15" s="1"/>
  <c r="D845" i="15"/>
  <c r="A845" i="15" s="1"/>
  <c r="D803" i="15"/>
  <c r="A803" i="15" s="1"/>
  <c r="D749" i="15"/>
  <c r="A749" i="15" s="1"/>
  <c r="D814" i="15"/>
  <c r="A814" i="15" s="1"/>
  <c r="D784" i="15"/>
  <c r="A784" i="15" s="1"/>
  <c r="D754" i="15"/>
  <c r="A754" i="15" s="1"/>
  <c r="D682" i="15"/>
  <c r="A682" i="15" s="1"/>
  <c r="D669" i="15"/>
  <c r="A669" i="15" s="1"/>
  <c r="D788" i="15"/>
  <c r="A788" i="15" s="1"/>
  <c r="D764" i="15"/>
  <c r="A764" i="15" s="1"/>
  <c r="D734" i="15"/>
  <c r="A734" i="15" s="1"/>
  <c r="D710" i="15"/>
  <c r="A710" i="15" s="1"/>
  <c r="D656" i="15"/>
  <c r="A656" i="15" s="1"/>
  <c r="D757" i="15"/>
  <c r="A757" i="15" s="1"/>
  <c r="D733" i="15"/>
  <c r="A733" i="15" s="1"/>
  <c r="D703" i="15"/>
  <c r="A703" i="15" s="1"/>
  <c r="D679" i="15"/>
  <c r="A679" i="15" s="1"/>
  <c r="D756" i="15"/>
  <c r="A756" i="15" s="1"/>
  <c r="D726" i="15"/>
  <c r="A726" i="15" s="1"/>
  <c r="D702" i="15"/>
  <c r="A702" i="15" s="1"/>
  <c r="D672" i="15"/>
  <c r="A672" i="15" s="1"/>
  <c r="D686" i="15"/>
  <c r="A686" i="15" s="1"/>
  <c r="D750" i="15"/>
  <c r="A750" i="15" s="1"/>
  <c r="D666" i="15"/>
  <c r="A666" i="15" s="1"/>
  <c r="D240" i="15"/>
  <c r="A240" i="15" s="1"/>
  <c r="D102" i="15"/>
  <c r="A102" i="15" s="1"/>
  <c r="D170" i="15"/>
  <c r="A170" i="15" s="1"/>
  <c r="D637" i="15"/>
  <c r="A637" i="15" s="1"/>
  <c r="D421" i="15"/>
  <c r="A421" i="15" s="1"/>
  <c r="D504" i="15"/>
  <c r="A504" i="15" s="1"/>
  <c r="D874" i="15"/>
  <c r="A874" i="15" s="1"/>
  <c r="D610" i="15"/>
  <c r="A610" i="15" s="1"/>
  <c r="D502" i="15"/>
  <c r="A502" i="15" s="1"/>
  <c r="D830" i="15"/>
  <c r="A830" i="15" s="1"/>
  <c r="D812" i="15"/>
  <c r="A812" i="15" s="1"/>
  <c r="D549" i="15"/>
  <c r="A549" i="15" s="1"/>
  <c r="D489" i="15"/>
  <c r="A489" i="15" s="1"/>
  <c r="D441" i="15"/>
  <c r="A441" i="15" s="1"/>
  <c r="D877" i="15"/>
  <c r="A877" i="15" s="1"/>
  <c r="D787" i="15"/>
  <c r="A787" i="15" s="1"/>
  <c r="D614" i="15"/>
  <c r="A614" i="15" s="1"/>
  <c r="D566" i="15"/>
  <c r="A566" i="15" s="1"/>
  <c r="D524" i="15"/>
  <c r="A524" i="15" s="1"/>
  <c r="D482" i="15"/>
  <c r="A482" i="15" s="1"/>
  <c r="D440" i="15"/>
  <c r="A440" i="15" s="1"/>
  <c r="D954" i="15"/>
  <c r="A954" i="15" s="1"/>
  <c r="D912" i="15"/>
  <c r="A912" i="15" s="1"/>
  <c r="D888" i="15"/>
  <c r="A888" i="15" s="1"/>
  <c r="D846" i="15"/>
  <c r="A846" i="15" s="1"/>
  <c r="D804" i="15"/>
  <c r="A804" i="15" s="1"/>
  <c r="D780" i="15"/>
  <c r="A780" i="15" s="1"/>
  <c r="D881" i="15"/>
  <c r="A881" i="15" s="1"/>
  <c r="D839" i="15"/>
  <c r="A839" i="15" s="1"/>
  <c r="D791" i="15"/>
  <c r="A791" i="15" s="1"/>
  <c r="D707" i="15"/>
  <c r="A707" i="15" s="1"/>
  <c r="D844" i="15"/>
  <c r="A844" i="15" s="1"/>
  <c r="D778" i="15"/>
  <c r="A778" i="15" s="1"/>
  <c r="D748" i="15"/>
  <c r="A748" i="15" s="1"/>
  <c r="D712" i="15"/>
  <c r="A712" i="15" s="1"/>
  <c r="D676" i="15"/>
  <c r="A676" i="15" s="1"/>
  <c r="D782" i="15"/>
  <c r="A782" i="15" s="1"/>
  <c r="D758" i="15"/>
  <c r="A758" i="15" s="1"/>
  <c r="D704" i="15"/>
  <c r="A704" i="15" s="1"/>
  <c r="D727" i="15"/>
  <c r="A727" i="15" s="1"/>
  <c r="D673" i="15"/>
  <c r="A673" i="15" s="1"/>
  <c r="D696" i="15"/>
  <c r="A696" i="15" s="1"/>
  <c r="D661" i="15"/>
  <c r="A661" i="15" s="1"/>
  <c r="D738" i="15"/>
  <c r="A738" i="15" s="1"/>
  <c r="D222" i="15"/>
  <c r="A222" i="15" s="1"/>
  <c r="D212" i="15"/>
  <c r="A212" i="15" s="1"/>
  <c r="D621" i="15"/>
  <c r="A621" i="15" s="1"/>
  <c r="D773" i="15"/>
  <c r="A773" i="15" s="1"/>
  <c r="D646" i="15"/>
  <c r="A646" i="15" s="1"/>
  <c r="D430" i="15"/>
  <c r="A430" i="15" s="1"/>
  <c r="D818" i="15"/>
  <c r="A818" i="15" s="1"/>
  <c r="D513" i="15"/>
  <c r="A513" i="15" s="1"/>
  <c r="D405" i="15"/>
  <c r="A405" i="15" s="1"/>
  <c r="D841" i="15"/>
  <c r="A841" i="15" s="1"/>
  <c r="D542" i="15"/>
  <c r="A542" i="15" s="1"/>
  <c r="D410" i="15"/>
  <c r="A410" i="15" s="1"/>
  <c r="D960" i="15"/>
  <c r="A960" i="15" s="1"/>
  <c r="D876" i="15"/>
  <c r="A876" i="15" s="1"/>
  <c r="D810" i="15"/>
  <c r="A810" i="15" s="1"/>
  <c r="D893" i="15"/>
  <c r="A893" i="15" s="1"/>
  <c r="D713" i="15"/>
  <c r="A713" i="15" s="1"/>
  <c r="D820" i="15"/>
  <c r="A820" i="15" s="1"/>
  <c r="D724" i="15"/>
  <c r="A724" i="15" s="1"/>
  <c r="D118" i="15"/>
  <c r="A118" i="15" s="1"/>
  <c r="D260" i="15"/>
  <c r="A260" i="15" s="1"/>
  <c r="D601" i="15"/>
  <c r="A601" i="15" s="1"/>
  <c r="D468" i="15"/>
  <c r="A468" i="15" s="1"/>
  <c r="D592" i="15"/>
  <c r="A592" i="15" s="1"/>
  <c r="D484" i="15"/>
  <c r="A484" i="15" s="1"/>
  <c r="D962" i="15"/>
  <c r="A962" i="15" s="1"/>
  <c r="D914" i="15"/>
  <c r="A914" i="15" s="1"/>
  <c r="D884" i="15"/>
  <c r="A884" i="15" s="1"/>
  <c r="D854" i="15"/>
  <c r="A854" i="15" s="1"/>
  <c r="D806" i="15"/>
  <c r="A806" i="15" s="1"/>
  <c r="D537" i="15"/>
  <c r="A537" i="15" s="1"/>
  <c r="D483" i="15"/>
  <c r="A483" i="15" s="1"/>
  <c r="D429" i="15"/>
  <c r="A429" i="15" s="1"/>
  <c r="D919" i="15"/>
  <c r="A919" i="15" s="1"/>
  <c r="D895" i="15"/>
  <c r="A895" i="15" s="1"/>
  <c r="D811" i="15"/>
  <c r="A811" i="15" s="1"/>
  <c r="D650" i="15"/>
  <c r="A650" i="15" s="1"/>
  <c r="D602" i="15"/>
  <c r="A602" i="15" s="1"/>
  <c r="D560" i="15"/>
  <c r="A560" i="15" s="1"/>
  <c r="D518" i="15"/>
  <c r="A518" i="15" s="1"/>
  <c r="D476" i="15"/>
  <c r="A476" i="15" s="1"/>
  <c r="D434" i="15"/>
  <c r="A434" i="15" s="1"/>
  <c r="D930" i="15"/>
  <c r="A930" i="15" s="1"/>
  <c r="D906" i="15"/>
  <c r="A906" i="15" s="1"/>
  <c r="D864" i="15"/>
  <c r="A864" i="15" s="1"/>
  <c r="D798" i="15"/>
  <c r="A798" i="15" s="1"/>
  <c r="D917" i="15"/>
  <c r="A917" i="15" s="1"/>
  <c r="D875" i="15"/>
  <c r="A875" i="15" s="1"/>
  <c r="D827" i="15"/>
  <c r="A827" i="15" s="1"/>
  <c r="D785" i="15"/>
  <c r="A785" i="15" s="1"/>
  <c r="D743" i="15"/>
  <c r="A743" i="15" s="1"/>
  <c r="D695" i="15"/>
  <c r="A695" i="15" s="1"/>
  <c r="D671" i="15"/>
  <c r="A671" i="15" s="1"/>
  <c r="D868" i="15"/>
  <c r="A868" i="15" s="1"/>
  <c r="D838" i="15"/>
  <c r="A838" i="15" s="1"/>
  <c r="D808" i="15"/>
  <c r="A808" i="15" s="1"/>
  <c r="D706" i="15"/>
  <c r="A706" i="15" s="1"/>
  <c r="D670" i="15"/>
  <c r="A670" i="15" s="1"/>
  <c r="D663" i="15"/>
  <c r="A663" i="15" s="1"/>
  <c r="D898" i="15"/>
  <c r="A898" i="15" s="1"/>
  <c r="D776" i="15"/>
  <c r="A776" i="15" s="1"/>
  <c r="D752" i="15"/>
  <c r="A752" i="15" s="1"/>
  <c r="D728" i="15"/>
  <c r="A728" i="15" s="1"/>
  <c r="D698" i="15"/>
  <c r="A698" i="15" s="1"/>
  <c r="D680" i="15"/>
  <c r="A680" i="15" s="1"/>
  <c r="D781" i="15"/>
  <c r="A781" i="15" s="1"/>
  <c r="D751" i="15"/>
  <c r="A751" i="15" s="1"/>
  <c r="D721" i="15"/>
  <c r="A721" i="15" s="1"/>
  <c r="D697" i="15"/>
  <c r="A697" i="15" s="1"/>
  <c r="D667" i="15"/>
  <c r="A667" i="15" s="1"/>
  <c r="D744" i="15"/>
  <c r="A744" i="15" s="1"/>
  <c r="D720" i="15"/>
  <c r="A720" i="15" s="1"/>
  <c r="D660" i="15"/>
  <c r="A660" i="15" s="1"/>
  <c r="D665" i="15"/>
  <c r="A665" i="15" s="1"/>
  <c r="D746" i="15"/>
  <c r="A746" i="15" s="1"/>
  <c r="D716" i="15"/>
  <c r="A716" i="15" s="1"/>
  <c r="D668" i="15"/>
  <c r="A668" i="15" s="1"/>
  <c r="D769" i="15"/>
  <c r="A769" i="15" s="1"/>
  <c r="D739" i="15"/>
  <c r="A739" i="15" s="1"/>
  <c r="D715" i="15"/>
  <c r="A715" i="15" s="1"/>
  <c r="D685" i="15"/>
  <c r="A685" i="15" s="1"/>
  <c r="D762" i="15"/>
  <c r="A762" i="15" s="1"/>
  <c r="D708" i="15"/>
  <c r="A708" i="15" s="1"/>
  <c r="D684" i="15"/>
  <c r="A684" i="15" s="1"/>
  <c r="D293" i="15"/>
  <c r="A293" i="15" s="1"/>
  <c r="D356" i="15"/>
  <c r="A356" i="15" s="1"/>
  <c r="D273" i="15"/>
  <c r="A273" i="15" s="1"/>
  <c r="D493" i="15"/>
  <c r="A493" i="15" s="1"/>
  <c r="D952" i="15"/>
  <c r="A952" i="15" s="1"/>
  <c r="D538" i="15"/>
  <c r="A538" i="15" s="1"/>
  <c r="D866" i="15"/>
  <c r="A866" i="15" s="1"/>
  <c r="D561" i="15"/>
  <c r="A561" i="15" s="1"/>
  <c r="D453" i="15"/>
  <c r="A453" i="15" s="1"/>
  <c r="D883" i="15"/>
  <c r="A883" i="15" s="1"/>
  <c r="D626" i="15"/>
  <c r="A626" i="15" s="1"/>
  <c r="D584" i="15"/>
  <c r="A584" i="15" s="1"/>
  <c r="D494" i="15"/>
  <c r="A494" i="15" s="1"/>
  <c r="D452" i="15"/>
  <c r="A452" i="15" s="1"/>
  <c r="D918" i="15"/>
  <c r="A918" i="15" s="1"/>
  <c r="D852" i="15"/>
  <c r="A852" i="15" s="1"/>
  <c r="D768" i="15"/>
  <c r="A768" i="15" s="1"/>
  <c r="D851" i="15"/>
  <c r="A851" i="15" s="1"/>
  <c r="D809" i="15"/>
  <c r="A809" i="15" s="1"/>
  <c r="D677" i="15"/>
  <c r="A677" i="15" s="1"/>
  <c r="D856" i="15"/>
  <c r="A856" i="15" s="1"/>
  <c r="D790" i="15"/>
  <c r="A790" i="15" s="1"/>
  <c r="D694" i="15"/>
  <c r="A694" i="15" s="1"/>
  <c r="D794" i="15"/>
  <c r="A794" i="15" s="1"/>
  <c r="D740" i="15"/>
  <c r="A740" i="15" s="1"/>
  <c r="D692" i="15"/>
  <c r="A692" i="15" s="1"/>
  <c r="D662" i="15"/>
  <c r="A662" i="15" s="1"/>
  <c r="D763" i="15"/>
  <c r="A763" i="15" s="1"/>
  <c r="D709" i="15"/>
  <c r="A709" i="15" s="1"/>
  <c r="D655" i="15"/>
  <c r="A655" i="15" s="1"/>
  <c r="D732" i="15"/>
  <c r="A732" i="15" s="1"/>
  <c r="D678" i="15"/>
  <c r="A678" i="15" s="1"/>
  <c r="D51" i="15"/>
  <c r="A51" i="15" s="1"/>
  <c r="D128" i="15"/>
  <c r="A128" i="15" s="1"/>
  <c r="D565" i="15"/>
  <c r="A565" i="15" s="1"/>
  <c r="D953" i="15"/>
  <c r="A953" i="15" s="1"/>
  <c r="D432" i="15"/>
  <c r="A432" i="15" s="1"/>
  <c r="D933" i="15"/>
  <c r="A933" i="15" s="1"/>
  <c r="D574" i="15"/>
  <c r="A574" i="15" s="1"/>
  <c r="D466" i="15"/>
  <c r="A466" i="15" s="1"/>
  <c r="D878" i="15"/>
  <c r="A878" i="15" s="1"/>
  <c r="D848" i="15"/>
  <c r="A848" i="15" s="1"/>
  <c r="D800" i="15"/>
  <c r="A800" i="15" s="1"/>
  <c r="D585" i="15"/>
  <c r="A585" i="15" s="1"/>
  <c r="D525" i="15"/>
  <c r="A525" i="15" s="1"/>
  <c r="D477" i="15"/>
  <c r="A477" i="15" s="1"/>
  <c r="D417" i="15"/>
  <c r="A417" i="15" s="1"/>
  <c r="D847" i="15"/>
  <c r="A847" i="15" s="1"/>
  <c r="D829" i="15"/>
  <c r="A829" i="15" s="1"/>
  <c r="D805" i="15"/>
  <c r="A805" i="15" s="1"/>
  <c r="D638" i="15"/>
  <c r="A638" i="15" s="1"/>
  <c r="D596" i="15"/>
  <c r="A596" i="15" s="1"/>
  <c r="D554" i="15"/>
  <c r="A554" i="15" s="1"/>
  <c r="D512" i="15"/>
  <c r="A512" i="15" s="1"/>
  <c r="D470" i="15"/>
  <c r="A470" i="15" s="1"/>
  <c r="D422" i="15"/>
  <c r="A422" i="15" s="1"/>
  <c r="D948" i="15"/>
  <c r="A948" i="15" s="1"/>
  <c r="D924" i="15"/>
  <c r="A924" i="15" s="1"/>
  <c r="D882" i="15"/>
  <c r="A882" i="15" s="1"/>
  <c r="D840" i="15"/>
  <c r="A840" i="15" s="1"/>
  <c r="D816" i="15"/>
  <c r="A816" i="15" s="1"/>
  <c r="D774" i="15"/>
  <c r="A774" i="15" s="1"/>
  <c r="D911" i="15"/>
  <c r="A911" i="15" s="1"/>
  <c r="D863" i="15"/>
  <c r="A863" i="15" s="1"/>
  <c r="D821" i="15"/>
  <c r="A821" i="15" s="1"/>
  <c r="D779" i="15"/>
  <c r="A779" i="15" s="1"/>
  <c r="D731" i="15"/>
  <c r="A731" i="15" s="1"/>
  <c r="D832" i="15"/>
  <c r="A832" i="15" s="1"/>
  <c r="D802" i="15"/>
  <c r="A802" i="15" s="1"/>
  <c r="D766" i="15"/>
  <c r="A766" i="15" s="1"/>
  <c r="D736" i="15"/>
  <c r="A736" i="15" s="1"/>
  <c r="D664" i="15"/>
  <c r="A664" i="15" s="1"/>
  <c r="D657" i="15"/>
  <c r="A657" i="15" s="1"/>
  <c r="D880" i="15"/>
  <c r="A880" i="15" s="1"/>
  <c r="D770" i="15"/>
  <c r="A770" i="15" s="1"/>
  <c r="D722" i="15"/>
  <c r="A722" i="15" s="1"/>
  <c r="D674" i="15"/>
  <c r="A674" i="15" s="1"/>
  <c r="D775" i="15"/>
  <c r="A775" i="15" s="1"/>
  <c r="D745" i="15"/>
  <c r="A745" i="15" s="1"/>
  <c r="D691" i="15"/>
  <c r="A691" i="15" s="1"/>
  <c r="D683" i="15"/>
  <c r="A683" i="15" s="1"/>
  <c r="D714" i="15"/>
  <c r="A714" i="15" s="1"/>
  <c r="D690" i="15"/>
  <c r="A690" i="15" s="1"/>
  <c r="D654" i="15"/>
  <c r="A654" i="15" s="1"/>
  <c r="D143" i="15"/>
  <c r="A143" i="15" s="1"/>
  <c r="D369" i="15"/>
  <c r="A369" i="15" s="1"/>
  <c r="D48" i="15"/>
  <c r="A48" i="15" s="1"/>
  <c r="D392" i="15"/>
  <c r="A392" i="15" s="1"/>
  <c r="D639" i="15"/>
  <c r="A639" i="15" s="1"/>
  <c r="D309" i="15"/>
  <c r="A309" i="15" s="1"/>
  <c r="D529" i="15"/>
  <c r="A529" i="15" s="1"/>
  <c r="D935" i="15"/>
  <c r="A935" i="15" s="1"/>
  <c r="D909" i="15"/>
  <c r="A909" i="15" s="1"/>
  <c r="D687" i="15"/>
  <c r="A687" i="15" s="1"/>
  <c r="D556" i="15"/>
  <c r="A556" i="15" s="1"/>
  <c r="D448" i="15"/>
  <c r="A448" i="15" s="1"/>
  <c r="D944" i="15"/>
  <c r="A944" i="15" s="1"/>
  <c r="D896" i="15"/>
  <c r="A896" i="15" s="1"/>
  <c r="D824" i="15"/>
  <c r="A824" i="15" s="1"/>
  <c r="D573" i="15"/>
  <c r="A573" i="15" s="1"/>
  <c r="D519" i="15"/>
  <c r="A519" i="15" s="1"/>
  <c r="D465" i="15"/>
  <c r="A465" i="15" s="1"/>
  <c r="D411" i="15"/>
  <c r="A411" i="15" s="1"/>
  <c r="D937" i="15"/>
  <c r="A937" i="15" s="1"/>
  <c r="D865" i="15"/>
  <c r="A865" i="15" s="1"/>
  <c r="D823" i="15"/>
  <c r="A823" i="15" s="1"/>
  <c r="D632" i="15"/>
  <c r="A632" i="15" s="1"/>
  <c r="D590" i="15"/>
  <c r="A590" i="15" s="1"/>
  <c r="D548" i="15"/>
  <c r="A548" i="15" s="1"/>
  <c r="D506" i="15"/>
  <c r="A506" i="15" s="1"/>
  <c r="D458" i="15"/>
  <c r="A458" i="15" s="1"/>
  <c r="D416" i="15"/>
  <c r="A416" i="15" s="1"/>
  <c r="D942" i="15"/>
  <c r="A942" i="15" s="1"/>
  <c r="D900" i="15"/>
  <c r="A900" i="15" s="1"/>
  <c r="D858" i="15"/>
  <c r="A858" i="15" s="1"/>
  <c r="D834" i="15"/>
  <c r="A834" i="15" s="1"/>
  <c r="D792" i="15"/>
  <c r="A792" i="15" s="1"/>
  <c r="D899" i="15"/>
  <c r="A899" i="15" s="1"/>
  <c r="D857" i="15"/>
  <c r="A857" i="15" s="1"/>
  <c r="D815" i="15"/>
  <c r="A815" i="15" s="1"/>
  <c r="D767" i="15"/>
  <c r="A767" i="15" s="1"/>
  <c r="D659" i="15"/>
  <c r="A659" i="15" s="1"/>
  <c r="D862" i="15"/>
  <c r="A862" i="15" s="1"/>
  <c r="D760" i="15"/>
  <c r="A760" i="15" s="1"/>
  <c r="D730" i="15"/>
  <c r="A730" i="15" s="1"/>
  <c r="D700" i="15"/>
  <c r="A700" i="15" s="1"/>
  <c r="D658" i="15"/>
  <c r="A658" i="15" s="1"/>
  <c r="D675" i="15"/>
  <c r="A675" i="15" s="1"/>
  <c r="D9" i="15"/>
  <c r="A9" i="15" s="1"/>
  <c r="D18" i="15"/>
  <c r="A18" i="15" s="1"/>
  <c r="D22" i="15"/>
  <c r="A22" i="15" s="1"/>
  <c r="D8" i="15"/>
  <c r="A8" i="15" s="1"/>
  <c r="D13" i="15"/>
  <c r="A13" i="15" s="1"/>
  <c r="D21" i="15"/>
  <c r="A21" i="15" s="1"/>
  <c r="D16" i="15"/>
  <c r="A16" i="15" s="1"/>
  <c r="L123" i="7"/>
  <c r="J63" i="7"/>
  <c r="J72" i="7"/>
  <c r="H129" i="12"/>
  <c r="J48" i="7"/>
  <c r="L48" i="7"/>
  <c r="H237" i="12"/>
  <c r="J51" i="7"/>
  <c r="K22" i="7"/>
  <c r="L38" i="7"/>
  <c r="K99" i="7"/>
  <c r="K126" i="7"/>
  <c r="K137" i="7"/>
  <c r="H23" i="12"/>
  <c r="J66" i="7"/>
  <c r="K50" i="7"/>
  <c r="J54" i="7"/>
  <c r="L63" i="7"/>
  <c r="K113" i="7"/>
  <c r="H59" i="12"/>
  <c r="K60" i="7"/>
  <c r="J10" i="7"/>
  <c r="L56" i="7"/>
  <c r="L68" i="7"/>
  <c r="L77" i="7"/>
  <c r="K87" i="7"/>
  <c r="J101" i="7"/>
  <c r="K105" i="7"/>
  <c r="K128" i="7"/>
  <c r="K13" i="7"/>
  <c r="J30" i="7"/>
  <c r="J45" i="7"/>
  <c r="K65" i="7"/>
  <c r="L83" i="7"/>
  <c r="L120" i="7"/>
  <c r="H160" i="12"/>
  <c r="L74" i="7"/>
  <c r="L102" i="7"/>
  <c r="K111" i="7"/>
  <c r="K135" i="7"/>
  <c r="K11" i="7"/>
  <c r="K15" i="7"/>
  <c r="L32" i="7"/>
  <c r="K90" i="7"/>
  <c r="L95" i="7"/>
  <c r="J108" i="7"/>
  <c r="I15" i="12"/>
  <c r="H15" i="12"/>
  <c r="G99" i="12"/>
  <c r="G105" i="12"/>
  <c r="H155" i="12"/>
  <c r="I172" i="12"/>
  <c r="H172" i="12"/>
  <c r="G172" i="12"/>
  <c r="H205" i="12"/>
  <c r="G272" i="12"/>
  <c r="I286" i="12"/>
  <c r="I299" i="12"/>
  <c r="L4" i="7"/>
  <c r="L11" i="7"/>
  <c r="L23" i="7"/>
  <c r="J27" i="7"/>
  <c r="L30" i="7"/>
  <c r="J33" i="7"/>
  <c r="J36" i="7"/>
  <c r="K42" i="7"/>
  <c r="L45" i="7"/>
  <c r="K51" i="7"/>
  <c r="K54" i="7"/>
  <c r="K57" i="7"/>
  <c r="L60" i="7"/>
  <c r="K66" i="7"/>
  <c r="K69" i="7"/>
  <c r="L72" i="7"/>
  <c r="J75" i="7"/>
  <c r="J81" i="7"/>
  <c r="K84" i="7"/>
  <c r="K93" i="7"/>
  <c r="K96" i="7"/>
  <c r="K110" i="7"/>
  <c r="K134" i="7"/>
  <c r="G31" i="12"/>
  <c r="G61" i="12"/>
  <c r="G71" i="12"/>
  <c r="G77" i="12"/>
  <c r="I138" i="12"/>
  <c r="G224" i="12"/>
  <c r="G250" i="12"/>
  <c r="I262" i="12"/>
  <c r="H267" i="12"/>
  <c r="I339" i="12"/>
  <c r="H339" i="12"/>
  <c r="J12" i="7"/>
  <c r="J17" i="7"/>
  <c r="K24" i="7"/>
  <c r="L27" i="7"/>
  <c r="K33" i="7"/>
  <c r="K36" i="7"/>
  <c r="K39" i="7"/>
  <c r="L42" i="7"/>
  <c r="L57" i="7"/>
  <c r="L69" i="7"/>
  <c r="K75" i="7"/>
  <c r="K78" i="7"/>
  <c r="L81" i="7"/>
  <c r="L96" i="7"/>
  <c r="J114" i="7"/>
  <c r="I5" i="12"/>
  <c r="G5" i="12"/>
  <c r="I48" i="12"/>
  <c r="G95" i="12"/>
  <c r="I95" i="12"/>
  <c r="H95" i="12"/>
  <c r="H219" i="12"/>
  <c r="I319" i="12"/>
  <c r="K12" i="7"/>
  <c r="K17" i="7"/>
  <c r="L24" i="7"/>
  <c r="L39" i="7"/>
  <c r="L78" i="7"/>
  <c r="K114" i="7"/>
  <c r="G43" i="12"/>
  <c r="H186" i="12"/>
  <c r="H279" i="12"/>
  <c r="I335" i="12"/>
  <c r="K10" i="7"/>
  <c r="L22" i="7"/>
  <c r="K32" i="7"/>
  <c r="L50" i="7"/>
  <c r="L65" i="7"/>
  <c r="K74" i="7"/>
  <c r="J95" i="7"/>
  <c r="L101" i="7"/>
  <c r="J105" i="7"/>
  <c r="L108" i="7"/>
  <c r="K119" i="7"/>
  <c r="K123" i="7"/>
  <c r="I18" i="12"/>
  <c r="I39" i="12"/>
  <c r="G91" i="12"/>
  <c r="I120" i="12"/>
  <c r="H158" i="12"/>
  <c r="I176" i="12"/>
  <c r="I182" i="12"/>
  <c r="H182" i="12"/>
  <c r="G232" i="12"/>
  <c r="G242" i="12"/>
  <c r="G81" i="12"/>
  <c r="G210" i="12"/>
  <c r="G276" i="12"/>
  <c r="I276" i="12"/>
  <c r="H276" i="12"/>
  <c r="I312" i="12"/>
  <c r="H312" i="12"/>
  <c r="I322" i="12"/>
  <c r="G10" i="12"/>
  <c r="G19" i="12"/>
  <c r="H32" i="12"/>
  <c r="G35" i="12"/>
  <c r="H44" i="12"/>
  <c r="G49" i="12"/>
  <c r="H53" i="12"/>
  <c r="G58" i="12"/>
  <c r="G67" i="12"/>
  <c r="G78" i="12"/>
  <c r="G82" i="12"/>
  <c r="G87" i="12"/>
  <c r="G92" i="12"/>
  <c r="G100" i="12"/>
  <c r="G106" i="12"/>
  <c r="G111" i="12"/>
  <c r="I116" i="12"/>
  <c r="I135" i="12"/>
  <c r="H145" i="12"/>
  <c r="H151" i="12"/>
  <c r="H163" i="12"/>
  <c r="I167" i="12"/>
  <c r="H201" i="12"/>
  <c r="G211" i="12"/>
  <c r="I214" i="12"/>
  <c r="G225" i="12"/>
  <c r="G229" i="12"/>
  <c r="G233" i="12"/>
  <c r="G243" i="12"/>
  <c r="G247" i="12"/>
  <c r="G251" i="12"/>
  <c r="G257" i="12"/>
  <c r="H263" i="12"/>
  <c r="I268" i="12"/>
  <c r="H273" i="12"/>
  <c r="I280" i="12"/>
  <c r="H283" i="12"/>
  <c r="I287" i="12"/>
  <c r="I290" i="12"/>
  <c r="I293" i="12"/>
  <c r="I296" i="12"/>
  <c r="I300" i="12"/>
  <c r="I303" i="12"/>
  <c r="I306" i="12"/>
  <c r="I309" i="12"/>
  <c r="I316" i="12"/>
  <c r="I320" i="12"/>
  <c r="I323" i="12"/>
  <c r="I326" i="12"/>
  <c r="I329" i="12"/>
  <c r="I332" i="12"/>
  <c r="I336" i="12"/>
  <c r="I6" i="12"/>
  <c r="G11" i="12"/>
  <c r="H20" i="12"/>
  <c r="I24" i="12"/>
  <c r="G29" i="12"/>
  <c r="G32" i="12"/>
  <c r="H35" i="12"/>
  <c r="I40" i="12"/>
  <c r="G44" i="12"/>
  <c r="I53" i="12"/>
  <c r="G59" i="12"/>
  <c r="I63" i="12"/>
  <c r="G68" i="12"/>
  <c r="G73" i="12"/>
  <c r="H78" i="12"/>
  <c r="H87" i="12"/>
  <c r="H92" i="12"/>
  <c r="G101" i="12"/>
  <c r="I117" i="12"/>
  <c r="I126" i="12"/>
  <c r="I130" i="12"/>
  <c r="G135" i="12"/>
  <c r="H140" i="12"/>
  <c r="H146" i="12"/>
  <c r="H152" i="12"/>
  <c r="H159" i="12"/>
  <c r="G161" i="12"/>
  <c r="H183" i="12"/>
  <c r="H187" i="12"/>
  <c r="I198" i="12"/>
  <c r="H211" i="12"/>
  <c r="G215" i="12"/>
  <c r="G220" i="12"/>
  <c r="H225" i="12"/>
  <c r="G230" i="12"/>
  <c r="G238" i="12"/>
  <c r="H243" i="12"/>
  <c r="G248" i="12"/>
  <c r="G258" i="12"/>
  <c r="I264" i="12"/>
  <c r="H268" i="12"/>
  <c r="I273" i="12"/>
  <c r="H280" i="12"/>
  <c r="G284" i="12"/>
  <c r="G287" i="12"/>
  <c r="G290" i="12"/>
  <c r="G293" i="12"/>
  <c r="I297" i="12"/>
  <c r="H300" i="12"/>
  <c r="H303" i="12"/>
  <c r="I307" i="12"/>
  <c r="I310" i="12"/>
  <c r="I313" i="12"/>
  <c r="H316" i="12"/>
  <c r="G320" i="12"/>
  <c r="G323" i="12"/>
  <c r="G326" i="12"/>
  <c r="G329" i="12"/>
  <c r="I333" i="12"/>
  <c r="H336" i="12"/>
  <c r="I340" i="12"/>
  <c r="G7" i="12"/>
  <c r="I12" i="12"/>
  <c r="G25" i="12"/>
  <c r="H29" i="12"/>
  <c r="I32" i="12"/>
  <c r="I36" i="12"/>
  <c r="I41" i="12"/>
  <c r="I51" i="12"/>
  <c r="I54" i="12"/>
  <c r="G69" i="12"/>
  <c r="G74" i="12"/>
  <c r="G79" i="12"/>
  <c r="G84" i="12"/>
  <c r="G88" i="12"/>
  <c r="I92" i="12"/>
  <c r="G96" i="12"/>
  <c r="G102" i="12"/>
  <c r="G108" i="12"/>
  <c r="I113" i="12"/>
  <c r="I123" i="12"/>
  <c r="H135" i="12"/>
  <c r="H165" i="12"/>
  <c r="H169" i="12"/>
  <c r="I173" i="12"/>
  <c r="I188" i="12"/>
  <c r="G193" i="12"/>
  <c r="G199" i="12"/>
  <c r="I211" i="12"/>
  <c r="G216" i="12"/>
  <c r="G221" i="12"/>
  <c r="I225" i="12"/>
  <c r="G231" i="12"/>
  <c r="G235" i="12"/>
  <c r="G239" i="12"/>
  <c r="I243" i="12"/>
  <c r="G249" i="12"/>
  <c r="G253" i="12"/>
  <c r="H269" i="12"/>
  <c r="I274" i="12"/>
  <c r="H277" i="12"/>
  <c r="H281" i="12"/>
  <c r="H285" i="12"/>
  <c r="H287" i="12"/>
  <c r="H290" i="12"/>
  <c r="I294" i="12"/>
  <c r="I301" i="12"/>
  <c r="I304" i="12"/>
  <c r="H307" i="12"/>
  <c r="I317" i="12"/>
  <c r="H320" i="12"/>
  <c r="H323" i="12"/>
  <c r="H326" i="12"/>
  <c r="I330" i="12"/>
  <c r="H333" i="12"/>
  <c r="I337" i="12"/>
  <c r="I341" i="12"/>
  <c r="H8" i="12"/>
  <c r="G13" i="12"/>
  <c r="H17" i="12"/>
  <c r="G22" i="12"/>
  <c r="I29" i="12"/>
  <c r="G37" i="12"/>
  <c r="G46" i="12"/>
  <c r="G55" i="12"/>
  <c r="G65" i="12"/>
  <c r="G75" i="12"/>
  <c r="G80" i="12"/>
  <c r="G85" i="12"/>
  <c r="G89" i="12"/>
  <c r="G93" i="12"/>
  <c r="G97" i="12"/>
  <c r="G103" i="12"/>
  <c r="G109" i="12"/>
  <c r="I114" i="12"/>
  <c r="I119" i="12"/>
  <c r="I132" i="12"/>
  <c r="I136" i="12"/>
  <c r="H142" i="12"/>
  <c r="H148" i="12"/>
  <c r="G162" i="12"/>
  <c r="I166" i="12"/>
  <c r="I180" i="12"/>
  <c r="G204" i="12"/>
  <c r="G212" i="12"/>
  <c r="G226" i="12"/>
  <c r="G236" i="12"/>
  <c r="G244" i="12"/>
  <c r="G254" i="12"/>
  <c r="H265" i="12"/>
  <c r="G270" i="12"/>
  <c r="I282" i="12"/>
  <c r="I288" i="12"/>
  <c r="I291" i="12"/>
  <c r="I298" i="12"/>
  <c r="I302" i="12"/>
  <c r="I305" i="12"/>
  <c r="I308" i="12"/>
  <c r="I311" i="12"/>
  <c r="I314" i="12"/>
  <c r="I318" i="12"/>
  <c r="I321" i="12"/>
  <c r="I324" i="12"/>
  <c r="I327" i="12"/>
  <c r="H330" i="12"/>
  <c r="I334" i="12"/>
  <c r="I338" i="12"/>
  <c r="I342" i="12"/>
  <c r="I4" i="12"/>
  <c r="G8" i="12"/>
  <c r="I17" i="12"/>
  <c r="G23" i="12"/>
  <c r="I27" i="12"/>
  <c r="I30" i="12"/>
  <c r="G34" i="12"/>
  <c r="I42" i="12"/>
  <c r="G47" i="12"/>
  <c r="H56" i="12"/>
  <c r="I60" i="12"/>
  <c r="G66" i="12"/>
  <c r="G70" i="12"/>
  <c r="G76" i="12"/>
  <c r="H80" i="12"/>
  <c r="G86" i="12"/>
  <c r="G90" i="12"/>
  <c r="G94" i="12"/>
  <c r="G104" i="12"/>
  <c r="G110" i="12"/>
  <c r="H114" i="12"/>
  <c r="G119" i="12"/>
  <c r="H123" i="12"/>
  <c r="I129" i="12"/>
  <c r="H143" i="12"/>
  <c r="H149" i="12"/>
  <c r="H154" i="12"/>
  <c r="H157" i="12"/>
  <c r="G160" i="12"/>
  <c r="H162" i="12"/>
  <c r="G166" i="12"/>
  <c r="H171" i="12"/>
  <c r="H181" i="12"/>
  <c r="H189" i="12"/>
  <c r="I199" i="12"/>
  <c r="I204" i="12"/>
  <c r="H212" i="12"/>
  <c r="G218" i="12"/>
  <c r="G223" i="12"/>
  <c r="G227" i="12"/>
  <c r="I231" i="12"/>
  <c r="G237" i="12"/>
  <c r="G241" i="12"/>
  <c r="G245" i="12"/>
  <c r="I249" i="12"/>
  <c r="G255" i="12"/>
  <c r="H261" i="12"/>
  <c r="G266" i="12"/>
  <c r="H271" i="12"/>
  <c r="H275" i="12"/>
  <c r="G278" i="12"/>
  <c r="G282" i="12"/>
  <c r="I285" i="12"/>
  <c r="I289" i="12"/>
  <c r="I292" i="12"/>
  <c r="I295" i="12"/>
  <c r="H298" i="12"/>
  <c r="G302" i="12"/>
  <c r="G305" i="12"/>
  <c r="G308" i="12"/>
  <c r="G311" i="12"/>
  <c r="I315" i="12"/>
  <c r="H318" i="12"/>
  <c r="H321" i="12"/>
  <c r="I325" i="12"/>
  <c r="I328" i="12"/>
  <c r="I331" i="12"/>
  <c r="H334" i="12"/>
  <c r="G338" i="12"/>
  <c r="I343" i="12"/>
  <c r="L6" i="7"/>
  <c r="L98" i="7"/>
  <c r="K102" i="7"/>
  <c r="L117" i="7"/>
  <c r="K120" i="7"/>
  <c r="J15" i="7"/>
  <c r="K23" i="7"/>
  <c r="K38" i="7"/>
  <c r="K56" i="7"/>
  <c r="K68" i="7"/>
  <c r="K77" i="7"/>
  <c r="J84" i="7"/>
  <c r="J87" i="7"/>
  <c r="J90" i="7"/>
  <c r="J93" i="7"/>
  <c r="J99" i="7"/>
  <c r="J111" i="7"/>
  <c r="K116" i="7"/>
  <c r="K131" i="7"/>
  <c r="K138" i="7"/>
  <c r="J6" i="7"/>
  <c r="L9" i="7"/>
  <c r="K26" i="7"/>
  <c r="K44" i="7"/>
  <c r="K62" i="7"/>
  <c r="K71" i="7"/>
  <c r="K80" i="7"/>
  <c r="J98" i="7"/>
  <c r="K104" i="7"/>
  <c r="J117" i="7"/>
  <c r="K122" i="7"/>
  <c r="K125" i="7"/>
  <c r="K132" i="7"/>
  <c r="J4" i="7"/>
  <c r="L26" i="7"/>
  <c r="L44" i="7"/>
  <c r="L62" i="7"/>
  <c r="L71" i="7"/>
  <c r="L80" i="7"/>
  <c r="K107" i="7"/>
  <c r="K129" i="7"/>
  <c r="K140" i="7"/>
  <c r="I21" i="12"/>
  <c r="G21" i="12"/>
  <c r="H38" i="12"/>
  <c r="G38" i="12"/>
  <c r="I57" i="12"/>
  <c r="G57" i="12"/>
  <c r="G98" i="12"/>
  <c r="H98" i="12"/>
  <c r="H116" i="12"/>
  <c r="I127" i="12"/>
  <c r="G127" i="12"/>
  <c r="I131" i="12"/>
  <c r="G131" i="12"/>
  <c r="I139" i="12"/>
  <c r="G139" i="12"/>
  <c r="H177" i="12"/>
  <c r="I177" i="12"/>
  <c r="H10" i="12"/>
  <c r="G16" i="12"/>
  <c r="H16" i="12"/>
  <c r="H21" i="12"/>
  <c r="G27" i="12"/>
  <c r="I38" i="12"/>
  <c r="H46" i="12"/>
  <c r="G52" i="12"/>
  <c r="H52" i="12"/>
  <c r="H57" i="12"/>
  <c r="G63" i="12"/>
  <c r="H71" i="12"/>
  <c r="H75" i="12"/>
  <c r="G83" i="12"/>
  <c r="H83" i="12"/>
  <c r="G113" i="12"/>
  <c r="I128" i="12"/>
  <c r="H128" i="12"/>
  <c r="G174" i="12"/>
  <c r="I174" i="12"/>
  <c r="I178" i="12"/>
  <c r="G178" i="12"/>
  <c r="I184" i="12"/>
  <c r="H184" i="12"/>
  <c r="I10" i="12"/>
  <c r="H14" i="12"/>
  <c r="G14" i="12"/>
  <c r="H27" i="12"/>
  <c r="I33" i="12"/>
  <c r="G33" i="12"/>
  <c r="I46" i="12"/>
  <c r="H50" i="12"/>
  <c r="G50" i="12"/>
  <c r="H63" i="12"/>
  <c r="G72" i="12"/>
  <c r="H72" i="12"/>
  <c r="H104" i="12"/>
  <c r="G117" i="12"/>
  <c r="H120" i="12"/>
  <c r="H132" i="12"/>
  <c r="H167" i="12"/>
  <c r="G171" i="12"/>
  <c r="H174" i="12"/>
  <c r="H178" i="12"/>
  <c r="I181" i="12"/>
  <c r="G184" i="12"/>
  <c r="G217" i="12"/>
  <c r="I217" i="12"/>
  <c r="H217" i="12"/>
  <c r="H5" i="12"/>
  <c r="I8" i="12"/>
  <c r="I14" i="12"/>
  <c r="H22" i="12"/>
  <c r="G28" i="12"/>
  <c r="H28" i="12"/>
  <c r="H33" i="12"/>
  <c r="I35" i="12"/>
  <c r="G39" i="12"/>
  <c r="H41" i="12"/>
  <c r="I44" i="12"/>
  <c r="I50" i="12"/>
  <c r="H58" i="12"/>
  <c r="G64" i="12"/>
  <c r="I64" i="12"/>
  <c r="H84" i="12"/>
  <c r="H117" i="12"/>
  <c r="I121" i="12"/>
  <c r="G121" i="12"/>
  <c r="I125" i="12"/>
  <c r="G125" i="12"/>
  <c r="I133" i="12"/>
  <c r="G133" i="12"/>
  <c r="I137" i="12"/>
  <c r="G137" i="12"/>
  <c r="G168" i="12"/>
  <c r="H168" i="12"/>
  <c r="H175" i="12"/>
  <c r="I175" i="12"/>
  <c r="H179" i="12"/>
  <c r="I179" i="12"/>
  <c r="H185" i="12"/>
  <c r="G185" i="12"/>
  <c r="I9" i="12"/>
  <c r="G9" i="12"/>
  <c r="H11" i="12"/>
  <c r="G17" i="12"/>
  <c r="G20" i="12"/>
  <c r="I22" i="12"/>
  <c r="H26" i="12"/>
  <c r="G26" i="12"/>
  <c r="I28" i="12"/>
  <c r="H39" i="12"/>
  <c r="I45" i="12"/>
  <c r="G45" i="12"/>
  <c r="H47" i="12"/>
  <c r="G53" i="12"/>
  <c r="G56" i="12"/>
  <c r="I58" i="12"/>
  <c r="H62" i="12"/>
  <c r="G62" i="12"/>
  <c r="H77" i="12"/>
  <c r="H101" i="12"/>
  <c r="I115" i="12"/>
  <c r="G115" i="12"/>
  <c r="I122" i="12"/>
  <c r="H122" i="12"/>
  <c r="I134" i="12"/>
  <c r="H134" i="12"/>
  <c r="I168" i="12"/>
  <c r="G179" i="12"/>
  <c r="I185" i="12"/>
  <c r="H193" i="12"/>
  <c r="G205" i="12"/>
  <c r="I205" i="12"/>
  <c r="G4" i="12"/>
  <c r="H4" i="12"/>
  <c r="H9" i="12"/>
  <c r="I11" i="12"/>
  <c r="G15" i="12"/>
  <c r="I20" i="12"/>
  <c r="I26" i="12"/>
  <c r="H34" i="12"/>
  <c r="G40" i="12"/>
  <c r="H40" i="12"/>
  <c r="H45" i="12"/>
  <c r="I47" i="12"/>
  <c r="G51" i="12"/>
  <c r="I56" i="12"/>
  <c r="I62" i="12"/>
  <c r="H74" i="12"/>
  <c r="H81" i="12"/>
  <c r="H89" i="12"/>
  <c r="G107" i="12"/>
  <c r="H107" i="12"/>
  <c r="H126" i="12"/>
  <c r="H138" i="12"/>
  <c r="H176" i="12"/>
  <c r="G180" i="12"/>
  <c r="H180" i="12"/>
  <c r="G186" i="12"/>
  <c r="I186" i="12"/>
  <c r="I193" i="12"/>
  <c r="H270" i="12"/>
  <c r="I284" i="12"/>
  <c r="H299" i="12"/>
  <c r="H317" i="12"/>
  <c r="H335" i="12"/>
  <c r="H343" i="12"/>
  <c r="H215" i="12"/>
  <c r="I218" i="12"/>
  <c r="H221" i="12"/>
  <c r="H227" i="12"/>
  <c r="H233" i="12"/>
  <c r="H239" i="12"/>
  <c r="H245" i="12"/>
  <c r="H251" i="12"/>
  <c r="H254" i="12"/>
  <c r="I270" i="12"/>
  <c r="G279" i="12"/>
  <c r="H338" i="12"/>
  <c r="G341" i="12"/>
  <c r="H341" i="12"/>
  <c r="H223" i="12"/>
  <c r="H229" i="12"/>
  <c r="H235" i="12"/>
  <c r="H241" i="12"/>
  <c r="H247" i="12"/>
  <c r="H253" i="12"/>
  <c r="H272" i="12"/>
  <c r="I275" i="12"/>
  <c r="H288" i="12"/>
  <c r="H293" i="12"/>
  <c r="G296" i="12"/>
  <c r="H301" i="12"/>
  <c r="H306" i="12"/>
  <c r="H311" i="12"/>
  <c r="G314" i="12"/>
  <c r="H319" i="12"/>
  <c r="H324" i="12"/>
  <c r="H329" i="12"/>
  <c r="G332" i="12"/>
  <c r="H337" i="12"/>
  <c r="I220" i="12"/>
  <c r="I223" i="12"/>
  <c r="I226" i="12"/>
  <c r="I229" i="12"/>
  <c r="I232" i="12"/>
  <c r="I235" i="12"/>
  <c r="I238" i="12"/>
  <c r="I241" i="12"/>
  <c r="I244" i="12"/>
  <c r="I247" i="12"/>
  <c r="I250" i="12"/>
  <c r="I253" i="12"/>
  <c r="H257" i="12"/>
  <c r="H262" i="12"/>
  <c r="H266" i="12"/>
  <c r="H278" i="12"/>
  <c r="G281" i="12"/>
  <c r="H284" i="12"/>
  <c r="H286" i="12"/>
  <c r="H291" i="12"/>
  <c r="H296" i="12"/>
  <c r="G299" i="12"/>
  <c r="H304" i="12"/>
  <c r="H309" i="12"/>
  <c r="H314" i="12"/>
  <c r="G317" i="12"/>
  <c r="H322" i="12"/>
  <c r="H327" i="12"/>
  <c r="H332" i="12"/>
  <c r="G335" i="12"/>
  <c r="H340" i="12"/>
  <c r="G343" i="12"/>
  <c r="C402" i="4"/>
  <c r="C396" i="4"/>
  <c r="C390" i="4"/>
  <c r="C384" i="4"/>
  <c r="C378" i="4"/>
  <c r="C372" i="4"/>
  <c r="C366" i="4"/>
  <c r="C360" i="4"/>
  <c r="C354" i="4"/>
  <c r="F11" i="2" s="1"/>
  <c r="C403" i="4"/>
  <c r="C397" i="4"/>
  <c r="C391" i="4"/>
  <c r="C385" i="4"/>
  <c r="C379" i="4"/>
  <c r="C373" i="4"/>
  <c r="C367" i="4"/>
  <c r="C361" i="4"/>
  <c r="C355" i="4"/>
  <c r="C398" i="4"/>
  <c r="C392" i="4"/>
  <c r="C386" i="4"/>
  <c r="C380" i="4"/>
  <c r="C374" i="4"/>
  <c r="C368" i="4"/>
  <c r="C362" i="4"/>
  <c r="C356" i="4"/>
  <c r="C399" i="4"/>
  <c r="C393" i="4"/>
  <c r="C387" i="4"/>
  <c r="C381" i="4"/>
  <c r="C375" i="4"/>
  <c r="C369" i="4"/>
  <c r="C363" i="4"/>
  <c r="C357" i="4"/>
  <c r="C400" i="4"/>
  <c r="C394" i="4"/>
  <c r="C388" i="4"/>
  <c r="C382" i="4"/>
  <c r="C376" i="4"/>
  <c r="C370" i="4"/>
  <c r="C364" i="4"/>
  <c r="C358" i="4"/>
  <c r="C401" i="4"/>
  <c r="C395" i="4"/>
  <c r="C389" i="4"/>
  <c r="C383" i="4"/>
  <c r="C377" i="4"/>
  <c r="C371" i="4"/>
  <c r="C365" i="4"/>
  <c r="C359" i="4"/>
  <c r="C1900" i="4"/>
  <c r="C1894" i="4"/>
  <c r="C1888" i="4"/>
  <c r="C1882" i="4"/>
  <c r="C1876" i="4"/>
  <c r="C1870" i="4"/>
  <c r="C1864" i="4"/>
  <c r="C1858" i="4"/>
  <c r="C1901" i="4"/>
  <c r="C1895" i="4"/>
  <c r="C1889" i="4"/>
  <c r="C1883" i="4"/>
  <c r="C1877" i="4"/>
  <c r="C1871" i="4"/>
  <c r="C1865" i="4"/>
  <c r="C1859" i="4"/>
  <c r="C1902" i="4"/>
  <c r="C1896" i="4"/>
  <c r="C1890" i="4"/>
  <c r="C1884" i="4"/>
  <c r="C1878" i="4"/>
  <c r="C1872" i="4"/>
  <c r="C1866" i="4"/>
  <c r="C1860" i="4"/>
  <c r="C1854" i="4"/>
  <c r="F41" i="2" s="1"/>
  <c r="C1898" i="4"/>
  <c r="C1892" i="4"/>
  <c r="C1886" i="4"/>
  <c r="C1880" i="4"/>
  <c r="C1874" i="4"/>
  <c r="C1868" i="4"/>
  <c r="C1862" i="4"/>
  <c r="C1856" i="4"/>
  <c r="C1899" i="4"/>
  <c r="C1893" i="4"/>
  <c r="C1887" i="4"/>
  <c r="C1881" i="4"/>
  <c r="C1875" i="4"/>
  <c r="C1869" i="4"/>
  <c r="C1863" i="4"/>
  <c r="C1857" i="4"/>
  <c r="C1903" i="4"/>
  <c r="C1885" i="4"/>
  <c r="C1867" i="4"/>
  <c r="C1897" i="4"/>
  <c r="C1879" i="4"/>
  <c r="C1861" i="4"/>
  <c r="C1891" i="4"/>
  <c r="C1873" i="4"/>
  <c r="C1855" i="4"/>
  <c r="C3101" i="4"/>
  <c r="C3095" i="4"/>
  <c r="C3089" i="4"/>
  <c r="C3083" i="4"/>
  <c r="C3077" i="4"/>
  <c r="C3071" i="4"/>
  <c r="C3065" i="4"/>
  <c r="C3059" i="4"/>
  <c r="C3102" i="4"/>
  <c r="C3096" i="4"/>
  <c r="C3090" i="4"/>
  <c r="C3084" i="4"/>
  <c r="C3078" i="4"/>
  <c r="C3072" i="4"/>
  <c r="C3066" i="4"/>
  <c r="C3060" i="4"/>
  <c r="C3054" i="4"/>
  <c r="F65" i="2" s="1"/>
  <c r="C3103" i="4"/>
  <c r="C3097" i="4"/>
  <c r="C3091" i="4"/>
  <c r="C3085" i="4"/>
  <c r="C3079" i="4"/>
  <c r="C3073" i="4"/>
  <c r="C3067" i="4"/>
  <c r="C3061" i="4"/>
  <c r="C3055" i="4"/>
  <c r="C3098" i="4"/>
  <c r="C3092" i="4"/>
  <c r="C3086" i="4"/>
  <c r="C3080" i="4"/>
  <c r="C3074" i="4"/>
  <c r="C3068" i="4"/>
  <c r="C3062" i="4"/>
  <c r="C3056" i="4"/>
  <c r="C3100" i="4"/>
  <c r="C3094" i="4"/>
  <c r="C3088" i="4"/>
  <c r="C3082" i="4"/>
  <c r="C3076" i="4"/>
  <c r="C3070" i="4"/>
  <c r="C3064" i="4"/>
  <c r="C3058" i="4"/>
  <c r="C3087" i="4"/>
  <c r="C3069" i="4"/>
  <c r="C3099" i="4"/>
  <c r="C3081" i="4"/>
  <c r="C3063" i="4"/>
  <c r="C3093" i="4"/>
  <c r="C3075" i="4"/>
  <c r="C3057" i="4"/>
  <c r="C4301" i="4"/>
  <c r="C4295" i="4"/>
  <c r="C4289" i="4"/>
  <c r="C4283" i="4"/>
  <c r="C4277" i="4"/>
  <c r="C4271" i="4"/>
  <c r="C4265" i="4"/>
  <c r="C4259" i="4"/>
  <c r="C4302" i="4"/>
  <c r="C4296" i="4"/>
  <c r="C4290" i="4"/>
  <c r="C4284" i="4"/>
  <c r="C4278" i="4"/>
  <c r="C4272" i="4"/>
  <c r="C4266" i="4"/>
  <c r="C4260" i="4"/>
  <c r="C4254" i="4"/>
  <c r="F89" i="2" s="1"/>
  <c r="C4303" i="4"/>
  <c r="C4297" i="4"/>
  <c r="C4291" i="4"/>
  <c r="C4285" i="4"/>
  <c r="C4279" i="4"/>
  <c r="C4273" i="4"/>
  <c r="C4267" i="4"/>
  <c r="C4261" i="4"/>
  <c r="C4255" i="4"/>
  <c r="C4300" i="4"/>
  <c r="C4294" i="4"/>
  <c r="C4288" i="4"/>
  <c r="C4282" i="4"/>
  <c r="C4276" i="4"/>
  <c r="C4270" i="4"/>
  <c r="C4264" i="4"/>
  <c r="C4258" i="4"/>
  <c r="C4298" i="4"/>
  <c r="C4292" i="4"/>
  <c r="C4286" i="4"/>
  <c r="C4280" i="4"/>
  <c r="C4274" i="4"/>
  <c r="C4268" i="4"/>
  <c r="C4262" i="4"/>
  <c r="C4256" i="4"/>
  <c r="C4299" i="4"/>
  <c r="C4293" i="4"/>
  <c r="C4287" i="4"/>
  <c r="C4281" i="4"/>
  <c r="C4275" i="4"/>
  <c r="C4269" i="4"/>
  <c r="C4263" i="4"/>
  <c r="C4257" i="4"/>
  <c r="C150" i="4"/>
  <c r="C144" i="4"/>
  <c r="C138" i="4"/>
  <c r="C132" i="4"/>
  <c r="C126" i="4"/>
  <c r="C120" i="4"/>
  <c r="C114" i="4"/>
  <c r="C108" i="4"/>
  <c r="C151" i="4"/>
  <c r="C145" i="4"/>
  <c r="C139" i="4"/>
  <c r="C133" i="4"/>
  <c r="C127" i="4"/>
  <c r="C121" i="4"/>
  <c r="C115" i="4"/>
  <c r="C109" i="4"/>
  <c r="C152" i="4"/>
  <c r="C146" i="4"/>
  <c r="C140" i="4"/>
  <c r="C134" i="4"/>
  <c r="C128" i="4"/>
  <c r="C122" i="4"/>
  <c r="C116" i="4"/>
  <c r="C110" i="4"/>
  <c r="C104" i="4"/>
  <c r="F6" i="2" s="1"/>
  <c r="C153" i="4"/>
  <c r="C147" i="4"/>
  <c r="C141" i="4"/>
  <c r="C135" i="4"/>
  <c r="C129" i="4"/>
  <c r="C123" i="4"/>
  <c r="C117" i="4"/>
  <c r="C111" i="4"/>
  <c r="C105" i="4"/>
  <c r="C148" i="4"/>
  <c r="C142" i="4"/>
  <c r="C136" i="4"/>
  <c r="C130" i="4"/>
  <c r="C124" i="4"/>
  <c r="C118" i="4"/>
  <c r="C112" i="4"/>
  <c r="C106" i="4"/>
  <c r="C143" i="4"/>
  <c r="C131" i="4"/>
  <c r="C119" i="4"/>
  <c r="C107" i="4"/>
  <c r="C149" i="4"/>
  <c r="C137" i="4"/>
  <c r="C125" i="4"/>
  <c r="C113" i="4"/>
  <c r="C450" i="4"/>
  <c r="C444" i="4"/>
  <c r="C438" i="4"/>
  <c r="C432" i="4"/>
  <c r="C426" i="4"/>
  <c r="C420" i="4"/>
  <c r="C414" i="4"/>
  <c r="C408" i="4"/>
  <c r="C451" i="4"/>
  <c r="C445" i="4"/>
  <c r="C439" i="4"/>
  <c r="C433" i="4"/>
  <c r="C427" i="4"/>
  <c r="C421" i="4"/>
  <c r="C415" i="4"/>
  <c r="C409" i="4"/>
  <c r="C452" i="4"/>
  <c r="C446" i="4"/>
  <c r="C440" i="4"/>
  <c r="C434" i="4"/>
  <c r="C428" i="4"/>
  <c r="C422" i="4"/>
  <c r="C416" i="4"/>
  <c r="C410" i="4"/>
  <c r="C404" i="4"/>
  <c r="F12" i="2" s="1"/>
  <c r="C453" i="4"/>
  <c r="C447" i="4"/>
  <c r="C441" i="4"/>
  <c r="C435" i="4"/>
  <c r="C429" i="4"/>
  <c r="C423" i="4"/>
  <c r="C417" i="4"/>
  <c r="C411" i="4"/>
  <c r="C405" i="4"/>
  <c r="C448" i="4"/>
  <c r="C442" i="4"/>
  <c r="C436" i="4"/>
  <c r="C430" i="4"/>
  <c r="C424" i="4"/>
  <c r="C418" i="4"/>
  <c r="C412" i="4"/>
  <c r="C406" i="4"/>
  <c r="C449" i="4"/>
  <c r="C443" i="4"/>
  <c r="C437" i="4"/>
  <c r="C431" i="4"/>
  <c r="C425" i="4"/>
  <c r="C419" i="4"/>
  <c r="C413" i="4"/>
  <c r="C407" i="4"/>
  <c r="C750" i="4"/>
  <c r="C744" i="4"/>
  <c r="C738" i="4"/>
  <c r="C732" i="4"/>
  <c r="C726" i="4"/>
  <c r="C720" i="4"/>
  <c r="C714" i="4"/>
  <c r="C708" i="4"/>
  <c r="C751" i="4"/>
  <c r="C745" i="4"/>
  <c r="C739" i="4"/>
  <c r="C733" i="4"/>
  <c r="C727" i="4"/>
  <c r="C721" i="4"/>
  <c r="C715" i="4"/>
  <c r="C709" i="4"/>
  <c r="C752" i="4"/>
  <c r="C746" i="4"/>
  <c r="C740" i="4"/>
  <c r="C734" i="4"/>
  <c r="C728" i="4"/>
  <c r="C722" i="4"/>
  <c r="C716" i="4"/>
  <c r="C710" i="4"/>
  <c r="C704" i="4"/>
  <c r="F18" i="2" s="1"/>
  <c r="C753" i="4"/>
  <c r="C747" i="4"/>
  <c r="C741" i="4"/>
  <c r="C735" i="4"/>
  <c r="C729" i="4"/>
  <c r="C723" i="4"/>
  <c r="C717" i="4"/>
  <c r="C711" i="4"/>
  <c r="C705" i="4"/>
  <c r="C748" i="4"/>
  <c r="C742" i="4"/>
  <c r="C736" i="4"/>
  <c r="C730" i="4"/>
  <c r="C724" i="4"/>
  <c r="C718" i="4"/>
  <c r="C712" i="4"/>
  <c r="C706" i="4"/>
  <c r="C749" i="4"/>
  <c r="C743" i="4"/>
  <c r="C737" i="4"/>
  <c r="C731" i="4"/>
  <c r="C725" i="4"/>
  <c r="C719" i="4"/>
  <c r="C713" i="4"/>
  <c r="C707" i="4"/>
  <c r="C1053" i="4"/>
  <c r="C1047" i="4"/>
  <c r="C1041" i="4"/>
  <c r="C1035" i="4"/>
  <c r="C1029" i="4"/>
  <c r="C1023" i="4"/>
  <c r="C1017" i="4"/>
  <c r="C1011" i="4"/>
  <c r="C1005" i="4"/>
  <c r="C1048" i="4"/>
  <c r="C1042" i="4"/>
  <c r="C1036" i="4"/>
  <c r="C1030" i="4"/>
  <c r="C1024" i="4"/>
  <c r="C1018" i="4"/>
  <c r="C1012" i="4"/>
  <c r="C1006" i="4"/>
  <c r="C1049" i="4"/>
  <c r="C1043" i="4"/>
  <c r="C1037" i="4"/>
  <c r="C1031" i="4"/>
  <c r="C1025" i="4"/>
  <c r="C1019" i="4"/>
  <c r="C1013" i="4"/>
  <c r="C1007" i="4"/>
  <c r="C1050" i="4"/>
  <c r="C1044" i="4"/>
  <c r="C1038" i="4"/>
  <c r="C1032" i="4"/>
  <c r="C1026" i="4"/>
  <c r="C1020" i="4"/>
  <c r="C1014" i="4"/>
  <c r="C1008" i="4"/>
  <c r="C1051" i="4"/>
  <c r="C1045" i="4"/>
  <c r="C1039" i="4"/>
  <c r="C1033" i="4"/>
  <c r="C1027" i="4"/>
  <c r="C1021" i="4"/>
  <c r="C1015" i="4"/>
  <c r="C1009" i="4"/>
  <c r="C1052" i="4"/>
  <c r="C1046" i="4"/>
  <c r="C1040" i="4"/>
  <c r="C1034" i="4"/>
  <c r="C1028" i="4"/>
  <c r="C1022" i="4"/>
  <c r="C1016" i="4"/>
  <c r="C1010" i="4"/>
  <c r="C1004" i="4"/>
  <c r="F24" i="2" s="1"/>
  <c r="C1353" i="4"/>
  <c r="C1347" i="4"/>
  <c r="C1341" i="4"/>
  <c r="C1335" i="4"/>
  <c r="C1329" i="4"/>
  <c r="C1323" i="4"/>
  <c r="C1317" i="4"/>
  <c r="C1311" i="4"/>
  <c r="C1305" i="4"/>
  <c r="C1348" i="4"/>
  <c r="C1342" i="4"/>
  <c r="C1336" i="4"/>
  <c r="C1330" i="4"/>
  <c r="C1324" i="4"/>
  <c r="C1318" i="4"/>
  <c r="C1312" i="4"/>
  <c r="C1306" i="4"/>
  <c r="C1349" i="4"/>
  <c r="C1343" i="4"/>
  <c r="C1337" i="4"/>
  <c r="C1331" i="4"/>
  <c r="C1325" i="4"/>
  <c r="C1319" i="4"/>
  <c r="C1313" i="4"/>
  <c r="C1307" i="4"/>
  <c r="C1350" i="4"/>
  <c r="C1344" i="4"/>
  <c r="C1338" i="4"/>
  <c r="C1332" i="4"/>
  <c r="C1326" i="4"/>
  <c r="C1320" i="4"/>
  <c r="C1314" i="4"/>
  <c r="C1308" i="4"/>
  <c r="C1351" i="4"/>
  <c r="C1345" i="4"/>
  <c r="C1339" i="4"/>
  <c r="C1333" i="4"/>
  <c r="C1327" i="4"/>
  <c r="C1321" i="4"/>
  <c r="C1315" i="4"/>
  <c r="C1309" i="4"/>
  <c r="C1352" i="4"/>
  <c r="C1346" i="4"/>
  <c r="C1340" i="4"/>
  <c r="C1334" i="4"/>
  <c r="C1328" i="4"/>
  <c r="C1322" i="4"/>
  <c r="C1316" i="4"/>
  <c r="C1310" i="4"/>
  <c r="C1304" i="4"/>
  <c r="F30" i="2" s="1"/>
  <c r="C1652" i="4"/>
  <c r="C1646" i="4"/>
  <c r="C1640" i="4"/>
  <c r="C1634" i="4"/>
  <c r="C1648" i="4"/>
  <c r="C1644" i="4"/>
  <c r="C1639" i="4"/>
  <c r="C1629" i="4"/>
  <c r="C1623" i="4"/>
  <c r="C1617" i="4"/>
  <c r="C1611" i="4"/>
  <c r="C1605" i="4"/>
  <c r="C1653" i="4"/>
  <c r="C1649" i="4"/>
  <c r="C1635" i="4"/>
  <c r="C1630" i="4"/>
  <c r="C1624" i="4"/>
  <c r="C1618" i="4"/>
  <c r="C1612" i="4"/>
  <c r="C1606" i="4"/>
  <c r="C1650" i="4"/>
  <c r="C1645" i="4"/>
  <c r="C1636" i="4"/>
  <c r="C1631" i="4"/>
  <c r="C1625" i="4"/>
  <c r="C1619" i="4"/>
  <c r="C1613" i="4"/>
  <c r="C1607" i="4"/>
  <c r="C1641" i="4"/>
  <c r="C1637" i="4"/>
  <c r="C1632" i="4"/>
  <c r="C1626" i="4"/>
  <c r="C1620" i="4"/>
  <c r="C1614" i="4"/>
  <c r="C1608" i="4"/>
  <c r="C1651" i="4"/>
  <c r="C1642" i="4"/>
  <c r="C1638" i="4"/>
  <c r="C1633" i="4"/>
  <c r="C1627" i="4"/>
  <c r="C1621" i="4"/>
  <c r="C1615" i="4"/>
  <c r="C1609" i="4"/>
  <c r="C1647" i="4"/>
  <c r="C1643" i="4"/>
  <c r="C1628" i="4"/>
  <c r="C1622" i="4"/>
  <c r="C1616" i="4"/>
  <c r="C1610" i="4"/>
  <c r="C1604" i="4"/>
  <c r="F36" i="2" s="1"/>
  <c r="C1948" i="4"/>
  <c r="C1942" i="4"/>
  <c r="C1936" i="4"/>
  <c r="C1930" i="4"/>
  <c r="C1924" i="4"/>
  <c r="C1918" i="4"/>
  <c r="C1912" i="4"/>
  <c r="C1906" i="4"/>
  <c r="C1949" i="4"/>
  <c r="C1943" i="4"/>
  <c r="C1937" i="4"/>
  <c r="C1931" i="4"/>
  <c r="C1925" i="4"/>
  <c r="C1919" i="4"/>
  <c r="C1913" i="4"/>
  <c r="C1907" i="4"/>
  <c r="C1950" i="4"/>
  <c r="C1944" i="4"/>
  <c r="C1938" i="4"/>
  <c r="C1932" i="4"/>
  <c r="C1926" i="4"/>
  <c r="C1920" i="4"/>
  <c r="C1914" i="4"/>
  <c r="C1908" i="4"/>
  <c r="C1951" i="4"/>
  <c r="C1952" i="4"/>
  <c r="C1946" i="4"/>
  <c r="C1940" i="4"/>
  <c r="C1934" i="4"/>
  <c r="C1928" i="4"/>
  <c r="C1922" i="4"/>
  <c r="C1916" i="4"/>
  <c r="C1910" i="4"/>
  <c r="C1904" i="4"/>
  <c r="F42" i="2" s="1"/>
  <c r="C1953" i="4"/>
  <c r="C1947" i="4"/>
  <c r="C1941" i="4"/>
  <c r="C1935" i="4"/>
  <c r="C1929" i="4"/>
  <c r="C1923" i="4"/>
  <c r="C1917" i="4"/>
  <c r="C1911" i="4"/>
  <c r="C1905" i="4"/>
  <c r="C1939" i="4"/>
  <c r="C1921" i="4"/>
  <c r="C1933" i="4"/>
  <c r="C1915" i="4"/>
  <c r="C1945" i="4"/>
  <c r="C1927" i="4"/>
  <c r="C1909" i="4"/>
  <c r="C2248" i="4"/>
  <c r="C2242" i="4"/>
  <c r="C2236" i="4"/>
  <c r="C2230" i="4"/>
  <c r="C2224" i="4"/>
  <c r="C2218" i="4"/>
  <c r="C2212" i="4"/>
  <c r="C2206" i="4"/>
  <c r="C2249" i="4"/>
  <c r="C2243" i="4"/>
  <c r="C2237" i="4"/>
  <c r="C2231" i="4"/>
  <c r="C2225" i="4"/>
  <c r="C2219" i="4"/>
  <c r="C2213" i="4"/>
  <c r="C2207" i="4"/>
  <c r="C2250" i="4"/>
  <c r="C2244" i="4"/>
  <c r="C2238" i="4"/>
  <c r="C2232" i="4"/>
  <c r="C2226" i="4"/>
  <c r="C2220" i="4"/>
  <c r="C2214" i="4"/>
  <c r="C2208" i="4"/>
  <c r="C2251" i="4"/>
  <c r="C2245" i="4"/>
  <c r="C2239" i="4"/>
  <c r="C2233" i="4"/>
  <c r="C2227" i="4"/>
  <c r="C2221" i="4"/>
  <c r="C2215" i="4"/>
  <c r="C2209" i="4"/>
  <c r="C2252" i="4"/>
  <c r="C2246" i="4"/>
  <c r="C2240" i="4"/>
  <c r="C2234" i="4"/>
  <c r="C2228" i="4"/>
  <c r="C2222" i="4"/>
  <c r="C2216" i="4"/>
  <c r="C2210" i="4"/>
  <c r="C2204" i="4"/>
  <c r="F48" i="2" s="1"/>
  <c r="C2253" i="4"/>
  <c r="C2247" i="4"/>
  <c r="C2241" i="4"/>
  <c r="C2235" i="4"/>
  <c r="C2229" i="4"/>
  <c r="C2223" i="4"/>
  <c r="C2217" i="4"/>
  <c r="C2211" i="4"/>
  <c r="C2205" i="4"/>
  <c r="C2552" i="4"/>
  <c r="C2546" i="4"/>
  <c r="C2540" i="4"/>
  <c r="C2534" i="4"/>
  <c r="C2528" i="4"/>
  <c r="C2522" i="4"/>
  <c r="C2516" i="4"/>
  <c r="C2510" i="4"/>
  <c r="C2504" i="4"/>
  <c r="F54" i="2" s="1"/>
  <c r="C2548" i="4"/>
  <c r="C2542" i="4"/>
  <c r="C2536" i="4"/>
  <c r="C2530" i="4"/>
  <c r="C2524" i="4"/>
  <c r="C2518" i="4"/>
  <c r="C2512" i="4"/>
  <c r="C2506" i="4"/>
  <c r="C2545" i="4"/>
  <c r="C2541" i="4"/>
  <c r="C2538" i="4"/>
  <c r="C2527" i="4"/>
  <c r="C2523" i="4"/>
  <c r="C2520" i="4"/>
  <c r="C2509" i="4"/>
  <c r="C2505" i="4"/>
  <c r="C2549" i="4"/>
  <c r="C2531" i="4"/>
  <c r="C2513" i="4"/>
  <c r="C2553" i="4"/>
  <c r="C2550" i="4"/>
  <c r="C2539" i="4"/>
  <c r="C2535" i="4"/>
  <c r="C2532" i="4"/>
  <c r="C2521" i="4"/>
  <c r="C2517" i="4"/>
  <c r="C2514" i="4"/>
  <c r="C2543" i="4"/>
  <c r="C2525" i="4"/>
  <c r="C2507" i="4"/>
  <c r="C2551" i="4"/>
  <c r="C2547" i="4"/>
  <c r="C2544" i="4"/>
  <c r="C2533" i="4"/>
  <c r="C2529" i="4"/>
  <c r="C2526" i="4"/>
  <c r="C2515" i="4"/>
  <c r="C2511" i="4"/>
  <c r="C2508" i="4"/>
  <c r="C2537" i="4"/>
  <c r="C2519" i="4"/>
  <c r="C2850" i="4"/>
  <c r="C2844" i="4"/>
  <c r="C2838" i="4"/>
  <c r="C2832" i="4"/>
  <c r="C2826" i="4"/>
  <c r="C2820" i="4"/>
  <c r="C2814" i="4"/>
  <c r="C2808" i="4"/>
  <c r="C2851" i="4"/>
  <c r="C2845" i="4"/>
  <c r="C2839" i="4"/>
  <c r="C2833" i="4"/>
  <c r="C2827" i="4"/>
  <c r="C2821" i="4"/>
  <c r="C2815" i="4"/>
  <c r="C2809" i="4"/>
  <c r="C2852" i="4"/>
  <c r="C2846" i="4"/>
  <c r="C2840" i="4"/>
  <c r="C2834" i="4"/>
  <c r="C2828" i="4"/>
  <c r="C2822" i="4"/>
  <c r="C2816" i="4"/>
  <c r="C2810" i="4"/>
  <c r="C2804" i="4"/>
  <c r="F60" i="2" s="1"/>
  <c r="C2848" i="4"/>
  <c r="C2842" i="4"/>
  <c r="C2836" i="4"/>
  <c r="C2830" i="4"/>
  <c r="C2824" i="4"/>
  <c r="C2818" i="4"/>
  <c r="C2812" i="4"/>
  <c r="C2806" i="4"/>
  <c r="C2853" i="4"/>
  <c r="C2843" i="4"/>
  <c r="C2835" i="4"/>
  <c r="C2825" i="4"/>
  <c r="C2817" i="4"/>
  <c r="C2807" i="4"/>
  <c r="C2849" i="4"/>
  <c r="C2841" i="4"/>
  <c r="C2831" i="4"/>
  <c r="C2823" i="4"/>
  <c r="C2813" i="4"/>
  <c r="C2805" i="4"/>
  <c r="C2847" i="4"/>
  <c r="C2837" i="4"/>
  <c r="C2829" i="4"/>
  <c r="C2819" i="4"/>
  <c r="C2811" i="4"/>
  <c r="C3149" i="4"/>
  <c r="C3143" i="4"/>
  <c r="C3137" i="4"/>
  <c r="C3131" i="4"/>
  <c r="C3125" i="4"/>
  <c r="C3119" i="4"/>
  <c r="C3113" i="4"/>
  <c r="C3107" i="4"/>
  <c r="C3150" i="4"/>
  <c r="C3144" i="4"/>
  <c r="C3138" i="4"/>
  <c r="C3132" i="4"/>
  <c r="C3126" i="4"/>
  <c r="C3120" i="4"/>
  <c r="C3114" i="4"/>
  <c r="C3108" i="4"/>
  <c r="C3151" i="4"/>
  <c r="C3145" i="4"/>
  <c r="C3139" i="4"/>
  <c r="C3133" i="4"/>
  <c r="C3127" i="4"/>
  <c r="C3121" i="4"/>
  <c r="C3115" i="4"/>
  <c r="C3109" i="4"/>
  <c r="C3152" i="4"/>
  <c r="C3146" i="4"/>
  <c r="C3140" i="4"/>
  <c r="C3134" i="4"/>
  <c r="C3128" i="4"/>
  <c r="C3122" i="4"/>
  <c r="C3116" i="4"/>
  <c r="C3110" i="4"/>
  <c r="C3104" i="4"/>
  <c r="F66" i="2" s="1"/>
  <c r="C3148" i="4"/>
  <c r="C3142" i="4"/>
  <c r="C3136" i="4"/>
  <c r="C3130" i="4"/>
  <c r="C3124" i="4"/>
  <c r="C3118" i="4"/>
  <c r="C3112" i="4"/>
  <c r="C3106" i="4"/>
  <c r="C3141" i="4"/>
  <c r="C3123" i="4"/>
  <c r="C3105" i="4"/>
  <c r="C3153" i="4"/>
  <c r="C3135" i="4"/>
  <c r="C3117" i="4"/>
  <c r="C3147" i="4"/>
  <c r="C3129" i="4"/>
  <c r="C3111" i="4"/>
  <c r="C3453" i="4"/>
  <c r="C3447" i="4"/>
  <c r="C3448" i="4"/>
  <c r="C3442" i="4"/>
  <c r="C3449" i="4"/>
  <c r="C3443" i="4"/>
  <c r="C3437" i="4"/>
  <c r="C3431" i="4"/>
  <c r="C3425" i="4"/>
  <c r="C3419" i="4"/>
  <c r="C3413" i="4"/>
  <c r="C3407" i="4"/>
  <c r="C3450" i="4"/>
  <c r="C3444" i="4"/>
  <c r="C3438" i="4"/>
  <c r="C3432" i="4"/>
  <c r="C3426" i="4"/>
  <c r="C3420" i="4"/>
  <c r="C3414" i="4"/>
  <c r="C3408" i="4"/>
  <c r="C3428" i="4"/>
  <c r="C3410" i="4"/>
  <c r="C3445" i="4"/>
  <c r="C3439" i="4"/>
  <c r="C3436" i="4"/>
  <c r="C3429" i="4"/>
  <c r="C3421" i="4"/>
  <c r="C3418" i="4"/>
  <c r="C3411" i="4"/>
  <c r="C3440" i="4"/>
  <c r="C3422" i="4"/>
  <c r="C3404" i="4"/>
  <c r="F72" i="2" s="1"/>
  <c r="C3451" i="4"/>
  <c r="C3446" i="4"/>
  <c r="C3433" i="4"/>
  <c r="C3430" i="4"/>
  <c r="C3423" i="4"/>
  <c r="C3415" i="4"/>
  <c r="C3412" i="4"/>
  <c r="C3405" i="4"/>
  <c r="C3452" i="4"/>
  <c r="C3435" i="4"/>
  <c r="C3427" i="4"/>
  <c r="C3424" i="4"/>
  <c r="C3417" i="4"/>
  <c r="C3409" i="4"/>
  <c r="C3406" i="4"/>
  <c r="C3416" i="4"/>
  <c r="C3434" i="4"/>
  <c r="C3441" i="4"/>
  <c r="C3753" i="4"/>
  <c r="C3747" i="4"/>
  <c r="C3741" i="4"/>
  <c r="C3735" i="4"/>
  <c r="C3729" i="4"/>
  <c r="C3723" i="4"/>
  <c r="C3717" i="4"/>
  <c r="C3711" i="4"/>
  <c r="C3705" i="4"/>
  <c r="C3748" i="4"/>
  <c r="C3742" i="4"/>
  <c r="C3736" i="4"/>
  <c r="C3730" i="4"/>
  <c r="C3724" i="4"/>
  <c r="C3718" i="4"/>
  <c r="C3712" i="4"/>
  <c r="C3706" i="4"/>
  <c r="C3749" i="4"/>
  <c r="C3743" i="4"/>
  <c r="C3737" i="4"/>
  <c r="C3731" i="4"/>
  <c r="C3725" i="4"/>
  <c r="C3719" i="4"/>
  <c r="C3713" i="4"/>
  <c r="C3707" i="4"/>
  <c r="C3750" i="4"/>
  <c r="C3744" i="4"/>
  <c r="C3738" i="4"/>
  <c r="C3732" i="4"/>
  <c r="C3726" i="4"/>
  <c r="C3720" i="4"/>
  <c r="C3714" i="4"/>
  <c r="C3708" i="4"/>
  <c r="C3751" i="4"/>
  <c r="C3745" i="4"/>
  <c r="C3739" i="4"/>
  <c r="C3733" i="4"/>
  <c r="C3727" i="4"/>
  <c r="C3721" i="4"/>
  <c r="C3715" i="4"/>
  <c r="C3709" i="4"/>
  <c r="C3746" i="4"/>
  <c r="C3728" i="4"/>
  <c r="C3710" i="4"/>
  <c r="C3740" i="4"/>
  <c r="C3722" i="4"/>
  <c r="C3704" i="4"/>
  <c r="F78" i="2" s="1"/>
  <c r="C3716" i="4"/>
  <c r="C3752" i="4"/>
  <c r="C3734" i="4"/>
  <c r="C4050" i="4"/>
  <c r="C4044" i="4"/>
  <c r="C4038" i="4"/>
  <c r="C4032" i="4"/>
  <c r="C4026" i="4"/>
  <c r="C4020" i="4"/>
  <c r="C4014" i="4"/>
  <c r="C4008" i="4"/>
  <c r="C4046" i="4"/>
  <c r="C4042" i="4"/>
  <c r="C4037" i="4"/>
  <c r="C4028" i="4"/>
  <c r="C4024" i="4"/>
  <c r="C4019" i="4"/>
  <c r="C4010" i="4"/>
  <c r="C4006" i="4"/>
  <c r="C4051" i="4"/>
  <c r="C4047" i="4"/>
  <c r="C4033" i="4"/>
  <c r="C4029" i="4"/>
  <c r="C4015" i="4"/>
  <c r="C4011" i="4"/>
  <c r="C4052" i="4"/>
  <c r="C4048" i="4"/>
  <c r="C4043" i="4"/>
  <c r="C4034" i="4"/>
  <c r="C4030" i="4"/>
  <c r="C4025" i="4"/>
  <c r="C4016" i="4"/>
  <c r="C4012" i="4"/>
  <c r="C4007" i="4"/>
  <c r="C4053" i="4"/>
  <c r="C4039" i="4"/>
  <c r="C4035" i="4"/>
  <c r="C4021" i="4"/>
  <c r="C4017" i="4"/>
  <c r="C4049" i="4"/>
  <c r="C4040" i="4"/>
  <c r="C4036" i="4"/>
  <c r="C4031" i="4"/>
  <c r="C4022" i="4"/>
  <c r="C4018" i="4"/>
  <c r="C4013" i="4"/>
  <c r="C4004" i="4"/>
  <c r="F84" i="2" s="1"/>
  <c r="C4027" i="4"/>
  <c r="C4023" i="4"/>
  <c r="C4045" i="4"/>
  <c r="C4041" i="4"/>
  <c r="C4005" i="4"/>
  <c r="C4009" i="4"/>
  <c r="C4348" i="4"/>
  <c r="C4342" i="4"/>
  <c r="C4336" i="4"/>
  <c r="C4330" i="4"/>
  <c r="C4349" i="4"/>
  <c r="C4343" i="4"/>
  <c r="C4337" i="4"/>
  <c r="C4331" i="4"/>
  <c r="C4325" i="4"/>
  <c r="C4319" i="4"/>
  <c r="C4313" i="4"/>
  <c r="C4307" i="4"/>
  <c r="C4350" i="4"/>
  <c r="C4344" i="4"/>
  <c r="C4338" i="4"/>
  <c r="C4332" i="4"/>
  <c r="C4326" i="4"/>
  <c r="C4320" i="4"/>
  <c r="C4314" i="4"/>
  <c r="C4308" i="4"/>
  <c r="C4351" i="4"/>
  <c r="C4345" i="4"/>
  <c r="C4339" i="4"/>
  <c r="C4333" i="4"/>
  <c r="C4327" i="4"/>
  <c r="C4321" i="4"/>
  <c r="C4315" i="4"/>
  <c r="C4309" i="4"/>
  <c r="C4352" i="4"/>
  <c r="C4347" i="4"/>
  <c r="C4334" i="4"/>
  <c r="C4329" i="4"/>
  <c r="C4324" i="4"/>
  <c r="C4318" i="4"/>
  <c r="C4312" i="4"/>
  <c r="C4306" i="4"/>
  <c r="C4353" i="4"/>
  <c r="C4340" i="4"/>
  <c r="C4335" i="4"/>
  <c r="C4346" i="4"/>
  <c r="C4341" i="4"/>
  <c r="C4328" i="4"/>
  <c r="C4322" i="4"/>
  <c r="C4316" i="4"/>
  <c r="C4310" i="4"/>
  <c r="C4304" i="4"/>
  <c r="F90" i="2" s="1"/>
  <c r="C4323" i="4"/>
  <c r="C4317" i="4"/>
  <c r="C4311" i="4"/>
  <c r="C4305" i="4"/>
  <c r="C4648" i="4"/>
  <c r="C4642" i="4"/>
  <c r="C4636" i="4"/>
  <c r="C4630" i="4"/>
  <c r="C4624" i="4"/>
  <c r="C4618" i="4"/>
  <c r="C4612" i="4"/>
  <c r="C4606" i="4"/>
  <c r="C4649" i="4"/>
  <c r="C4643" i="4"/>
  <c r="C4637" i="4"/>
  <c r="C4631" i="4"/>
  <c r="C4625" i="4"/>
  <c r="C4619" i="4"/>
  <c r="C4613" i="4"/>
  <c r="C4607" i="4"/>
  <c r="C4650" i="4"/>
  <c r="C4644" i="4"/>
  <c r="C4638" i="4"/>
  <c r="C4632" i="4"/>
  <c r="C4626" i="4"/>
  <c r="C4620" i="4"/>
  <c r="C4614" i="4"/>
  <c r="C4608" i="4"/>
  <c r="C4651" i="4"/>
  <c r="C4645" i="4"/>
  <c r="C4639" i="4"/>
  <c r="C4633" i="4"/>
  <c r="C4627" i="4"/>
  <c r="C4621" i="4"/>
  <c r="C4615" i="4"/>
  <c r="C4609" i="4"/>
  <c r="C4653" i="4"/>
  <c r="C4640" i="4"/>
  <c r="C4635" i="4"/>
  <c r="C4622" i="4"/>
  <c r="C4617" i="4"/>
  <c r="C4604" i="4"/>
  <c r="F96" i="2" s="1"/>
  <c r="C4646" i="4"/>
  <c r="C4641" i="4"/>
  <c r="C4628" i="4"/>
  <c r="C4623" i="4"/>
  <c r="C4610" i="4"/>
  <c r="C4605" i="4"/>
  <c r="C4652" i="4"/>
  <c r="C4647" i="4"/>
  <c r="C4634" i="4"/>
  <c r="C4629" i="4"/>
  <c r="C4616" i="4"/>
  <c r="C4611" i="4"/>
  <c r="C102" i="4"/>
  <c r="C96" i="4"/>
  <c r="C90" i="4"/>
  <c r="C84" i="4"/>
  <c r="C78" i="4"/>
  <c r="C72" i="4"/>
  <c r="C66" i="4"/>
  <c r="C60" i="4"/>
  <c r="C54" i="4"/>
  <c r="F5" i="2" s="1"/>
  <c r="C103" i="4"/>
  <c r="C97" i="4"/>
  <c r="C91" i="4"/>
  <c r="C85" i="4"/>
  <c r="C79" i="4"/>
  <c r="C73" i="4"/>
  <c r="C67" i="4"/>
  <c r="C61" i="4"/>
  <c r="C55" i="4"/>
  <c r="C98" i="4"/>
  <c r="C92" i="4"/>
  <c r="C86" i="4"/>
  <c r="C80" i="4"/>
  <c r="C74" i="4"/>
  <c r="C68" i="4"/>
  <c r="C62" i="4"/>
  <c r="C56" i="4"/>
  <c r="C99" i="4"/>
  <c r="C93" i="4"/>
  <c r="C87" i="4"/>
  <c r="C81" i="4"/>
  <c r="C75" i="4"/>
  <c r="C69" i="4"/>
  <c r="C63" i="4"/>
  <c r="C57" i="4"/>
  <c r="C100" i="4"/>
  <c r="C94" i="4"/>
  <c r="C88" i="4"/>
  <c r="C82" i="4"/>
  <c r="C76" i="4"/>
  <c r="C70" i="4"/>
  <c r="C64" i="4"/>
  <c r="C58" i="4"/>
  <c r="C89" i="4"/>
  <c r="C83" i="4"/>
  <c r="C77" i="4"/>
  <c r="C101" i="4"/>
  <c r="C95" i="4"/>
  <c r="C71" i="4"/>
  <c r="C65" i="4"/>
  <c r="C59" i="4"/>
  <c r="C702" i="4"/>
  <c r="C696" i="4"/>
  <c r="C690" i="4"/>
  <c r="C684" i="4"/>
  <c r="C678" i="4"/>
  <c r="C672" i="4"/>
  <c r="C666" i="4"/>
  <c r="C660" i="4"/>
  <c r="C654" i="4"/>
  <c r="F17" i="2" s="1"/>
  <c r="C703" i="4"/>
  <c r="C697" i="4"/>
  <c r="C691" i="4"/>
  <c r="C685" i="4"/>
  <c r="C679" i="4"/>
  <c r="C673" i="4"/>
  <c r="C667" i="4"/>
  <c r="C661" i="4"/>
  <c r="C655" i="4"/>
  <c r="C698" i="4"/>
  <c r="C692" i="4"/>
  <c r="C686" i="4"/>
  <c r="C680" i="4"/>
  <c r="C674" i="4"/>
  <c r="C668" i="4"/>
  <c r="C662" i="4"/>
  <c r="C656" i="4"/>
  <c r="C699" i="4"/>
  <c r="C693" i="4"/>
  <c r="C687" i="4"/>
  <c r="C681" i="4"/>
  <c r="C675" i="4"/>
  <c r="C669" i="4"/>
  <c r="C663" i="4"/>
  <c r="C657" i="4"/>
  <c r="C700" i="4"/>
  <c r="C694" i="4"/>
  <c r="C688" i="4"/>
  <c r="C682" i="4"/>
  <c r="C676" i="4"/>
  <c r="C670" i="4"/>
  <c r="C664" i="4"/>
  <c r="C658" i="4"/>
  <c r="C701" i="4"/>
  <c r="C695" i="4"/>
  <c r="C689" i="4"/>
  <c r="C683" i="4"/>
  <c r="C677" i="4"/>
  <c r="C671" i="4"/>
  <c r="C665" i="4"/>
  <c r="C659" i="4"/>
  <c r="C1299" i="4"/>
  <c r="C1293" i="4"/>
  <c r="C1287" i="4"/>
  <c r="C1281" i="4"/>
  <c r="C1275" i="4"/>
  <c r="C1269" i="4"/>
  <c r="C1263" i="4"/>
  <c r="C1257" i="4"/>
  <c r="C1300" i="4"/>
  <c r="C1294" i="4"/>
  <c r="C1288" i="4"/>
  <c r="C1282" i="4"/>
  <c r="C1276" i="4"/>
  <c r="C1270" i="4"/>
  <c r="C1264" i="4"/>
  <c r="C1258" i="4"/>
  <c r="C1301" i="4"/>
  <c r="C1295" i="4"/>
  <c r="C1289" i="4"/>
  <c r="C1283" i="4"/>
  <c r="C1277" i="4"/>
  <c r="C1271" i="4"/>
  <c r="C1265" i="4"/>
  <c r="C1259" i="4"/>
  <c r="C1302" i="4"/>
  <c r="C1296" i="4"/>
  <c r="C1290" i="4"/>
  <c r="C1284" i="4"/>
  <c r="C1278" i="4"/>
  <c r="C1272" i="4"/>
  <c r="C1266" i="4"/>
  <c r="C1260" i="4"/>
  <c r="C1254" i="4"/>
  <c r="F29" i="2" s="1"/>
  <c r="C1303" i="4"/>
  <c r="C1297" i="4"/>
  <c r="C1291" i="4"/>
  <c r="C1285" i="4"/>
  <c r="C1279" i="4"/>
  <c r="C1273" i="4"/>
  <c r="C1267" i="4"/>
  <c r="C1261" i="4"/>
  <c r="C1255" i="4"/>
  <c r="C1298" i="4"/>
  <c r="C1292" i="4"/>
  <c r="C1286" i="4"/>
  <c r="C1280" i="4"/>
  <c r="C1274" i="4"/>
  <c r="C1268" i="4"/>
  <c r="C1262" i="4"/>
  <c r="C1256" i="4"/>
  <c r="C2200" i="4"/>
  <c r="C2194" i="4"/>
  <c r="C2188" i="4"/>
  <c r="C2182" i="4"/>
  <c r="C2176" i="4"/>
  <c r="C2170" i="4"/>
  <c r="C2164" i="4"/>
  <c r="C2158" i="4"/>
  <c r="C2201" i="4"/>
  <c r="C2195" i="4"/>
  <c r="C2189" i="4"/>
  <c r="C2183" i="4"/>
  <c r="C2177" i="4"/>
  <c r="C2171" i="4"/>
  <c r="C2165" i="4"/>
  <c r="C2159" i="4"/>
  <c r="C2202" i="4"/>
  <c r="C2196" i="4"/>
  <c r="C2190" i="4"/>
  <c r="C2184" i="4"/>
  <c r="C2178" i="4"/>
  <c r="C2172" i="4"/>
  <c r="C2166" i="4"/>
  <c r="C2160" i="4"/>
  <c r="C2154" i="4"/>
  <c r="F47" i="2" s="1"/>
  <c r="C2203" i="4"/>
  <c r="C2197" i="4"/>
  <c r="C2191" i="4"/>
  <c r="C2185" i="4"/>
  <c r="C2179" i="4"/>
  <c r="C2173" i="4"/>
  <c r="C2167" i="4"/>
  <c r="C2161" i="4"/>
  <c r="C2155" i="4"/>
  <c r="C2198" i="4"/>
  <c r="C2192" i="4"/>
  <c r="C2186" i="4"/>
  <c r="C2180" i="4"/>
  <c r="C2174" i="4"/>
  <c r="C2168" i="4"/>
  <c r="C2162" i="4"/>
  <c r="C2156" i="4"/>
  <c r="C2199" i="4"/>
  <c r="C2193" i="4"/>
  <c r="C2187" i="4"/>
  <c r="C2181" i="4"/>
  <c r="C2175" i="4"/>
  <c r="C2169" i="4"/>
  <c r="C2163" i="4"/>
  <c r="C2157" i="4"/>
  <c r="C2802" i="4"/>
  <c r="C2796" i="4"/>
  <c r="C2790" i="4"/>
  <c r="C2784" i="4"/>
  <c r="C2778" i="4"/>
  <c r="C2772" i="4"/>
  <c r="C2766" i="4"/>
  <c r="C2760" i="4"/>
  <c r="C2754" i="4"/>
  <c r="F59" i="2" s="1"/>
  <c r="C2803" i="4"/>
  <c r="C2797" i="4"/>
  <c r="C2791" i="4"/>
  <c r="C2785" i="4"/>
  <c r="C2779" i="4"/>
  <c r="C2773" i="4"/>
  <c r="C2767" i="4"/>
  <c r="C2761" i="4"/>
  <c r="C2755" i="4"/>
  <c r="C2798" i="4"/>
  <c r="C2792" i="4"/>
  <c r="C2786" i="4"/>
  <c r="C2780" i="4"/>
  <c r="C2774" i="4"/>
  <c r="C2768" i="4"/>
  <c r="C2762" i="4"/>
  <c r="C2756" i="4"/>
  <c r="C2800" i="4"/>
  <c r="C2794" i="4"/>
  <c r="C2788" i="4"/>
  <c r="C2782" i="4"/>
  <c r="C2776" i="4"/>
  <c r="C2770" i="4"/>
  <c r="C2764" i="4"/>
  <c r="C2758" i="4"/>
  <c r="C2799" i="4"/>
  <c r="C2789" i="4"/>
  <c r="C2781" i="4"/>
  <c r="C2771" i="4"/>
  <c r="C2763" i="4"/>
  <c r="C2795" i="4"/>
  <c r="C2787" i="4"/>
  <c r="C2777" i="4"/>
  <c r="C2769" i="4"/>
  <c r="C2759" i="4"/>
  <c r="C2801" i="4"/>
  <c r="C2793" i="4"/>
  <c r="C2783" i="4"/>
  <c r="C2775" i="4"/>
  <c r="C2765" i="4"/>
  <c r="C2757" i="4"/>
  <c r="C4002" i="4"/>
  <c r="C3996" i="4"/>
  <c r="C3990" i="4"/>
  <c r="C3984" i="4"/>
  <c r="C3978" i="4"/>
  <c r="C3972" i="4"/>
  <c r="C3966" i="4"/>
  <c r="C3960" i="4"/>
  <c r="C3954" i="4"/>
  <c r="F83" i="2" s="1"/>
  <c r="C4001" i="4"/>
  <c r="C3992" i="4"/>
  <c r="C3988" i="4"/>
  <c r="C3983" i="4"/>
  <c r="C3974" i="4"/>
  <c r="C3970" i="4"/>
  <c r="C3965" i="4"/>
  <c r="C3956" i="4"/>
  <c r="C3997" i="4"/>
  <c r="C3993" i="4"/>
  <c r="C3979" i="4"/>
  <c r="C3975" i="4"/>
  <c r="C3961" i="4"/>
  <c r="C3957" i="4"/>
  <c r="C3998" i="4"/>
  <c r="C3994" i="4"/>
  <c r="C3989" i="4"/>
  <c r="C3980" i="4"/>
  <c r="C3976" i="4"/>
  <c r="C3971" i="4"/>
  <c r="C3962" i="4"/>
  <c r="C3958" i="4"/>
  <c r="C4003" i="4"/>
  <c r="C3999" i="4"/>
  <c r="C3985" i="4"/>
  <c r="C3981" i="4"/>
  <c r="C3967" i="4"/>
  <c r="C3963" i="4"/>
  <c r="C4000" i="4"/>
  <c r="C3995" i="4"/>
  <c r="C3986" i="4"/>
  <c r="C3982" i="4"/>
  <c r="C3977" i="4"/>
  <c r="C3968" i="4"/>
  <c r="C3964" i="4"/>
  <c r="C3959" i="4"/>
  <c r="C3973" i="4"/>
  <c r="C3969" i="4"/>
  <c r="C3991" i="4"/>
  <c r="C3987" i="4"/>
  <c r="C3955" i="4"/>
  <c r="C498" i="4"/>
  <c r="C492" i="4"/>
  <c r="C486" i="4"/>
  <c r="C480" i="4"/>
  <c r="C474" i="4"/>
  <c r="C468" i="4"/>
  <c r="C462" i="4"/>
  <c r="C456" i="4"/>
  <c r="C499" i="4"/>
  <c r="C493" i="4"/>
  <c r="C487" i="4"/>
  <c r="C481" i="4"/>
  <c r="C475" i="4"/>
  <c r="C469" i="4"/>
  <c r="C463" i="4"/>
  <c r="C457" i="4"/>
  <c r="C500" i="4"/>
  <c r="C494" i="4"/>
  <c r="C488" i="4"/>
  <c r="C482" i="4"/>
  <c r="C476" i="4"/>
  <c r="C470" i="4"/>
  <c r="C464" i="4"/>
  <c r="C458" i="4"/>
  <c r="C501" i="4"/>
  <c r="C495" i="4"/>
  <c r="C489" i="4"/>
  <c r="C483" i="4"/>
  <c r="C477" i="4"/>
  <c r="C471" i="4"/>
  <c r="C465" i="4"/>
  <c r="C459" i="4"/>
  <c r="C502" i="4"/>
  <c r="C496" i="4"/>
  <c r="C490" i="4"/>
  <c r="C484" i="4"/>
  <c r="C478" i="4"/>
  <c r="C472" i="4"/>
  <c r="C466" i="4"/>
  <c r="C460" i="4"/>
  <c r="C454" i="4"/>
  <c r="F13" i="2" s="1"/>
  <c r="C503" i="4"/>
  <c r="C497" i="4"/>
  <c r="C491" i="4"/>
  <c r="C485" i="4"/>
  <c r="C479" i="4"/>
  <c r="C473" i="4"/>
  <c r="C467" i="4"/>
  <c r="C461" i="4"/>
  <c r="C455" i="4"/>
  <c r="C798" i="4"/>
  <c r="C792" i="4"/>
  <c r="C786" i="4"/>
  <c r="C780" i="4"/>
  <c r="C774" i="4"/>
  <c r="C768" i="4"/>
  <c r="C762" i="4"/>
  <c r="C756" i="4"/>
  <c r="C799" i="4"/>
  <c r="C793" i="4"/>
  <c r="C787" i="4"/>
  <c r="C781" i="4"/>
  <c r="C775" i="4"/>
  <c r="C769" i="4"/>
  <c r="C763" i="4"/>
  <c r="C757" i="4"/>
  <c r="C800" i="4"/>
  <c r="C794" i="4"/>
  <c r="C788" i="4"/>
  <c r="C782" i="4"/>
  <c r="C776" i="4"/>
  <c r="C770" i="4"/>
  <c r="C764" i="4"/>
  <c r="C758" i="4"/>
  <c r="C801" i="4"/>
  <c r="C795" i="4"/>
  <c r="C789" i="4"/>
  <c r="C783" i="4"/>
  <c r="C777" i="4"/>
  <c r="C771" i="4"/>
  <c r="C765" i="4"/>
  <c r="C759" i="4"/>
  <c r="C802" i="4"/>
  <c r="C796" i="4"/>
  <c r="C790" i="4"/>
  <c r="C784" i="4"/>
  <c r="C778" i="4"/>
  <c r="C772" i="4"/>
  <c r="C766" i="4"/>
  <c r="C760" i="4"/>
  <c r="C754" i="4"/>
  <c r="F19" i="2" s="1"/>
  <c r="C803" i="4"/>
  <c r="C797" i="4"/>
  <c r="C791" i="4"/>
  <c r="C785" i="4"/>
  <c r="C779" i="4"/>
  <c r="C773" i="4"/>
  <c r="C767" i="4"/>
  <c r="C761" i="4"/>
  <c r="C755" i="4"/>
  <c r="C1101" i="4"/>
  <c r="C1095" i="4"/>
  <c r="C1089" i="4"/>
  <c r="C1083" i="4"/>
  <c r="C1077" i="4"/>
  <c r="C1071" i="4"/>
  <c r="C1065" i="4"/>
  <c r="C1059" i="4"/>
  <c r="C1102" i="4"/>
  <c r="C1096" i="4"/>
  <c r="C1090" i="4"/>
  <c r="C1084" i="4"/>
  <c r="C1078" i="4"/>
  <c r="C1072" i="4"/>
  <c r="C1066" i="4"/>
  <c r="C1060" i="4"/>
  <c r="C1054" i="4"/>
  <c r="F25" i="2" s="1"/>
  <c r="C1103" i="4"/>
  <c r="C1097" i="4"/>
  <c r="C1091" i="4"/>
  <c r="C1085" i="4"/>
  <c r="C1079" i="4"/>
  <c r="C1073" i="4"/>
  <c r="C1067" i="4"/>
  <c r="C1061" i="4"/>
  <c r="C1055" i="4"/>
  <c r="C1098" i="4"/>
  <c r="C1092" i="4"/>
  <c r="C1086" i="4"/>
  <c r="C1080" i="4"/>
  <c r="C1074" i="4"/>
  <c r="C1068" i="4"/>
  <c r="C1062" i="4"/>
  <c r="C1056" i="4"/>
  <c r="C1099" i="4"/>
  <c r="C1093" i="4"/>
  <c r="C1087" i="4"/>
  <c r="C1081" i="4"/>
  <c r="C1075" i="4"/>
  <c r="C1069" i="4"/>
  <c r="C1063" i="4"/>
  <c r="C1057" i="4"/>
  <c r="C1100" i="4"/>
  <c r="C1094" i="4"/>
  <c r="C1088" i="4"/>
  <c r="C1082" i="4"/>
  <c r="C1076" i="4"/>
  <c r="C1070" i="4"/>
  <c r="C1064" i="4"/>
  <c r="C1058" i="4"/>
  <c r="C1401" i="4"/>
  <c r="C1395" i="4"/>
  <c r="C1389" i="4"/>
  <c r="C1383" i="4"/>
  <c r="C1377" i="4"/>
  <c r="C1371" i="4"/>
  <c r="C1365" i="4"/>
  <c r="C1359" i="4"/>
  <c r="C1402" i="4"/>
  <c r="C1396" i="4"/>
  <c r="C1390" i="4"/>
  <c r="C1384" i="4"/>
  <c r="C1378" i="4"/>
  <c r="C1372" i="4"/>
  <c r="C1366" i="4"/>
  <c r="C1360" i="4"/>
  <c r="C1354" i="4"/>
  <c r="F31" i="2" s="1"/>
  <c r="C1403" i="4"/>
  <c r="C1397" i="4"/>
  <c r="C1391" i="4"/>
  <c r="C1385" i="4"/>
  <c r="C1379" i="4"/>
  <c r="C1373" i="4"/>
  <c r="C1367" i="4"/>
  <c r="C1361" i="4"/>
  <c r="C1355" i="4"/>
  <c r="C1398" i="4"/>
  <c r="C1392" i="4"/>
  <c r="C1386" i="4"/>
  <c r="C1380" i="4"/>
  <c r="C1374" i="4"/>
  <c r="C1368" i="4"/>
  <c r="C1362" i="4"/>
  <c r="C1356" i="4"/>
  <c r="C1399" i="4"/>
  <c r="C1393" i="4"/>
  <c r="C1387" i="4"/>
  <c r="C1381" i="4"/>
  <c r="C1375" i="4"/>
  <c r="C1369" i="4"/>
  <c r="C1363" i="4"/>
  <c r="C1357" i="4"/>
  <c r="C1400" i="4"/>
  <c r="C1394" i="4"/>
  <c r="C1388" i="4"/>
  <c r="C1382" i="4"/>
  <c r="C1376" i="4"/>
  <c r="C1370" i="4"/>
  <c r="C1364" i="4"/>
  <c r="C1358" i="4"/>
  <c r="C1698" i="4"/>
  <c r="C1700" i="4"/>
  <c r="C1694" i="4"/>
  <c r="C1688" i="4"/>
  <c r="C1682" i="4"/>
  <c r="C1676" i="4"/>
  <c r="C1670" i="4"/>
  <c r="C1664" i="4"/>
  <c r="C1658" i="4"/>
  <c r="C1697" i="4"/>
  <c r="C1693" i="4"/>
  <c r="C1684" i="4"/>
  <c r="C1680" i="4"/>
  <c r="C1675" i="4"/>
  <c r="C1666" i="4"/>
  <c r="C1662" i="4"/>
  <c r="C1657" i="4"/>
  <c r="C1701" i="4"/>
  <c r="C1689" i="4"/>
  <c r="C1685" i="4"/>
  <c r="C1671" i="4"/>
  <c r="C1667" i="4"/>
  <c r="C1702" i="4"/>
  <c r="C1690" i="4"/>
  <c r="C1686" i="4"/>
  <c r="C1681" i="4"/>
  <c r="C1672" i="4"/>
  <c r="C1668" i="4"/>
  <c r="C1663" i="4"/>
  <c r="C1654" i="4"/>
  <c r="F37" i="2" s="1"/>
  <c r="C1695" i="4"/>
  <c r="C1691" i="4"/>
  <c r="C1677" i="4"/>
  <c r="C1673" i="4"/>
  <c r="C1659" i="4"/>
  <c r="C1655" i="4"/>
  <c r="C1703" i="4"/>
  <c r="C1699" i="4"/>
  <c r="C1696" i="4"/>
  <c r="C1692" i="4"/>
  <c r="C1687" i="4"/>
  <c r="C1678" i="4"/>
  <c r="C1674" i="4"/>
  <c r="C1669" i="4"/>
  <c r="C1660" i="4"/>
  <c r="C1656" i="4"/>
  <c r="C1683" i="4"/>
  <c r="C1679" i="4"/>
  <c r="C1665" i="4"/>
  <c r="C1661" i="4"/>
  <c r="C2002" i="4"/>
  <c r="C1996" i="4"/>
  <c r="C1990" i="4"/>
  <c r="C1984" i="4"/>
  <c r="C1978" i="4"/>
  <c r="C1972" i="4"/>
  <c r="C1966" i="4"/>
  <c r="C1960" i="4"/>
  <c r="C1954" i="4"/>
  <c r="F43" i="2" s="1"/>
  <c r="C2003" i="4"/>
  <c r="C1997" i="4"/>
  <c r="C1991" i="4"/>
  <c r="C1985" i="4"/>
  <c r="C1979" i="4"/>
  <c r="C1973" i="4"/>
  <c r="C1967" i="4"/>
  <c r="C1961" i="4"/>
  <c r="C1955" i="4"/>
  <c r="C1998" i="4"/>
  <c r="C1992" i="4"/>
  <c r="C1986" i="4"/>
  <c r="C1980" i="4"/>
  <c r="C1974" i="4"/>
  <c r="C1968" i="4"/>
  <c r="C1962" i="4"/>
  <c r="C1956" i="4"/>
  <c r="C1999" i="4"/>
  <c r="C1993" i="4"/>
  <c r="C1987" i="4"/>
  <c r="C1981" i="4"/>
  <c r="C1975" i="4"/>
  <c r="C1969" i="4"/>
  <c r="C1963" i="4"/>
  <c r="C1957" i="4"/>
  <c r="C2000" i="4"/>
  <c r="C1994" i="4"/>
  <c r="C1988" i="4"/>
  <c r="C1982" i="4"/>
  <c r="C1976" i="4"/>
  <c r="C1970" i="4"/>
  <c r="C1964" i="4"/>
  <c r="C1958" i="4"/>
  <c r="C2001" i="4"/>
  <c r="C1995" i="4"/>
  <c r="C1989" i="4"/>
  <c r="C1983" i="4"/>
  <c r="C1977" i="4"/>
  <c r="C1971" i="4"/>
  <c r="C1965" i="4"/>
  <c r="C1959" i="4"/>
  <c r="C2302" i="4"/>
  <c r="C2296" i="4"/>
  <c r="C2290" i="4"/>
  <c r="C2284" i="4"/>
  <c r="C2278" i="4"/>
  <c r="C2272" i="4"/>
  <c r="C2266" i="4"/>
  <c r="C2260" i="4"/>
  <c r="C2254" i="4"/>
  <c r="F49" i="2" s="1"/>
  <c r="C2303" i="4"/>
  <c r="C2297" i="4"/>
  <c r="C2291" i="4"/>
  <c r="C2285" i="4"/>
  <c r="C2279" i="4"/>
  <c r="C2273" i="4"/>
  <c r="C2267" i="4"/>
  <c r="C2261" i="4"/>
  <c r="C2255" i="4"/>
  <c r="C2298" i="4"/>
  <c r="C2292" i="4"/>
  <c r="C2286" i="4"/>
  <c r="C2280" i="4"/>
  <c r="C2274" i="4"/>
  <c r="C2268" i="4"/>
  <c r="C2262" i="4"/>
  <c r="C2256" i="4"/>
  <c r="C2299" i="4"/>
  <c r="C2293" i="4"/>
  <c r="C2287" i="4"/>
  <c r="C2281" i="4"/>
  <c r="C2275" i="4"/>
  <c r="C2269" i="4"/>
  <c r="C2263" i="4"/>
  <c r="C2257" i="4"/>
  <c r="C2300" i="4"/>
  <c r="C2294" i="4"/>
  <c r="C2288" i="4"/>
  <c r="C2282" i="4"/>
  <c r="C2276" i="4"/>
  <c r="C2270" i="4"/>
  <c r="C2264" i="4"/>
  <c r="C2258" i="4"/>
  <c r="C2301" i="4"/>
  <c r="C2295" i="4"/>
  <c r="C2289" i="4"/>
  <c r="C2283" i="4"/>
  <c r="C2277" i="4"/>
  <c r="C2271" i="4"/>
  <c r="C2265" i="4"/>
  <c r="C2259" i="4"/>
  <c r="C2599" i="4"/>
  <c r="C2593" i="4"/>
  <c r="C2587" i="4"/>
  <c r="C2581" i="4"/>
  <c r="C2600" i="4"/>
  <c r="C2594" i="4"/>
  <c r="C2588" i="4"/>
  <c r="C2582" i="4"/>
  <c r="C2576" i="4"/>
  <c r="C2570" i="4"/>
  <c r="C2564" i="4"/>
  <c r="C2558" i="4"/>
  <c r="C2602" i="4"/>
  <c r="C2596" i="4"/>
  <c r="C2590" i="4"/>
  <c r="C2584" i="4"/>
  <c r="C2578" i="4"/>
  <c r="C2572" i="4"/>
  <c r="C2566" i="4"/>
  <c r="C2560" i="4"/>
  <c r="C2554" i="4"/>
  <c r="F55" i="2" s="1"/>
  <c r="C2577" i="4"/>
  <c r="C2574" i="4"/>
  <c r="C2563" i="4"/>
  <c r="C2559" i="4"/>
  <c r="C2556" i="4"/>
  <c r="C2567" i="4"/>
  <c r="C2603" i="4"/>
  <c r="C2597" i="4"/>
  <c r="C2591" i="4"/>
  <c r="C2585" i="4"/>
  <c r="C2575" i="4"/>
  <c r="C2571" i="4"/>
  <c r="C2568" i="4"/>
  <c r="C2557" i="4"/>
  <c r="C2579" i="4"/>
  <c r="C2561" i="4"/>
  <c r="C2598" i="4"/>
  <c r="C2592" i="4"/>
  <c r="C2586" i="4"/>
  <c r="C2580" i="4"/>
  <c r="C2569" i="4"/>
  <c r="C2565" i="4"/>
  <c r="C2562" i="4"/>
  <c r="C2601" i="4"/>
  <c r="C2595" i="4"/>
  <c r="C2589" i="4"/>
  <c r="C2583" i="4"/>
  <c r="C2573" i="4"/>
  <c r="C2555" i="4"/>
  <c r="C2898" i="4"/>
  <c r="C2892" i="4"/>
  <c r="C2886" i="4"/>
  <c r="C2880" i="4"/>
  <c r="C2874" i="4"/>
  <c r="C2868" i="4"/>
  <c r="C2862" i="4"/>
  <c r="C2856" i="4"/>
  <c r="C2899" i="4"/>
  <c r="C2893" i="4"/>
  <c r="C2887" i="4"/>
  <c r="C2881" i="4"/>
  <c r="C2875" i="4"/>
  <c r="C2869" i="4"/>
  <c r="C2863" i="4"/>
  <c r="C2857" i="4"/>
  <c r="C2900" i="4"/>
  <c r="C2894" i="4"/>
  <c r="C2888" i="4"/>
  <c r="C2882" i="4"/>
  <c r="C2876" i="4"/>
  <c r="C2870" i="4"/>
  <c r="C2864" i="4"/>
  <c r="C2858" i="4"/>
  <c r="C2902" i="4"/>
  <c r="C2896" i="4"/>
  <c r="C2890" i="4"/>
  <c r="C2884" i="4"/>
  <c r="C2878" i="4"/>
  <c r="C2872" i="4"/>
  <c r="C2866" i="4"/>
  <c r="C2860" i="4"/>
  <c r="C2854" i="4"/>
  <c r="F61" i="2" s="1"/>
  <c r="C2897" i="4"/>
  <c r="C2889" i="4"/>
  <c r="C2879" i="4"/>
  <c r="C2871" i="4"/>
  <c r="C2861" i="4"/>
  <c r="C2903" i="4"/>
  <c r="C2895" i="4"/>
  <c r="C2885" i="4"/>
  <c r="C2877" i="4"/>
  <c r="C2867" i="4"/>
  <c r="C2859" i="4"/>
  <c r="C2901" i="4"/>
  <c r="C2891" i="4"/>
  <c r="C2883" i="4"/>
  <c r="C2873" i="4"/>
  <c r="C2865" i="4"/>
  <c r="C2855" i="4"/>
  <c r="C3203" i="4"/>
  <c r="C3197" i="4"/>
  <c r="C3191" i="4"/>
  <c r="C3185" i="4"/>
  <c r="C3179" i="4"/>
  <c r="C3173" i="4"/>
  <c r="C3167" i="4"/>
  <c r="C3161" i="4"/>
  <c r="C3155" i="4"/>
  <c r="C3198" i="4"/>
  <c r="C3192" i="4"/>
  <c r="C3186" i="4"/>
  <c r="C3180" i="4"/>
  <c r="C3174" i="4"/>
  <c r="C3168" i="4"/>
  <c r="C3162" i="4"/>
  <c r="C3156" i="4"/>
  <c r="C3199" i="4"/>
  <c r="C3193" i="4"/>
  <c r="C3187" i="4"/>
  <c r="C3181" i="4"/>
  <c r="C3175" i="4"/>
  <c r="C3169" i="4"/>
  <c r="C3163" i="4"/>
  <c r="C3157" i="4"/>
  <c r="C3200" i="4"/>
  <c r="C3194" i="4"/>
  <c r="C3188" i="4"/>
  <c r="C3182" i="4"/>
  <c r="C3176" i="4"/>
  <c r="C3170" i="4"/>
  <c r="C3164" i="4"/>
  <c r="C3158" i="4"/>
  <c r="C3202" i="4"/>
  <c r="C3196" i="4"/>
  <c r="C3190" i="4"/>
  <c r="C3184" i="4"/>
  <c r="C3178" i="4"/>
  <c r="C3172" i="4"/>
  <c r="C3166" i="4"/>
  <c r="C3160" i="4"/>
  <c r="C3154" i="4"/>
  <c r="F67" i="2" s="1"/>
  <c r="C3195" i="4"/>
  <c r="C3177" i="4"/>
  <c r="C3159" i="4"/>
  <c r="C3189" i="4"/>
  <c r="C3171" i="4"/>
  <c r="C3201" i="4"/>
  <c r="C3183" i="4"/>
  <c r="C3165" i="4"/>
  <c r="C3501" i="4"/>
  <c r="C3495" i="4"/>
  <c r="C3489" i="4"/>
  <c r="C3483" i="4"/>
  <c r="C3477" i="4"/>
  <c r="C3471" i="4"/>
  <c r="C3465" i="4"/>
  <c r="C3459" i="4"/>
  <c r="C3502" i="4"/>
  <c r="C3496" i="4"/>
  <c r="C3490" i="4"/>
  <c r="C3484" i="4"/>
  <c r="C3478" i="4"/>
  <c r="C3472" i="4"/>
  <c r="C3466" i="4"/>
  <c r="C3460" i="4"/>
  <c r="C3454" i="4"/>
  <c r="F73" i="2" s="1"/>
  <c r="C3503" i="4"/>
  <c r="C3497" i="4"/>
  <c r="C3491" i="4"/>
  <c r="C3485" i="4"/>
  <c r="C3479" i="4"/>
  <c r="C3473" i="4"/>
  <c r="C3467" i="4"/>
  <c r="C3461" i="4"/>
  <c r="C3455" i="4"/>
  <c r="C3498" i="4"/>
  <c r="C3492" i="4"/>
  <c r="C3486" i="4"/>
  <c r="C3480" i="4"/>
  <c r="C3474" i="4"/>
  <c r="C3468" i="4"/>
  <c r="C3462" i="4"/>
  <c r="C3456" i="4"/>
  <c r="C3499" i="4"/>
  <c r="C3494" i="4"/>
  <c r="C3481" i="4"/>
  <c r="C3476" i="4"/>
  <c r="C3463" i="4"/>
  <c r="C3458" i="4"/>
  <c r="C3500" i="4"/>
  <c r="C3487" i="4"/>
  <c r="C3482" i="4"/>
  <c r="C3469" i="4"/>
  <c r="C3464" i="4"/>
  <c r="C3493" i="4"/>
  <c r="C3488" i="4"/>
  <c r="C3475" i="4"/>
  <c r="C3470" i="4"/>
  <c r="C3457" i="4"/>
  <c r="C3801" i="4"/>
  <c r="C3795" i="4"/>
  <c r="C3789" i="4"/>
  <c r="C3783" i="4"/>
  <c r="C3777" i="4"/>
  <c r="C3771" i="4"/>
  <c r="C3765" i="4"/>
  <c r="C3759" i="4"/>
  <c r="C3802" i="4"/>
  <c r="C3796" i="4"/>
  <c r="C3790" i="4"/>
  <c r="C3784" i="4"/>
  <c r="C3778" i="4"/>
  <c r="C3772" i="4"/>
  <c r="C3766" i="4"/>
  <c r="C3760" i="4"/>
  <c r="C3754" i="4"/>
  <c r="F79" i="2" s="1"/>
  <c r="C3803" i="4"/>
  <c r="C3797" i="4"/>
  <c r="C3791" i="4"/>
  <c r="C3785" i="4"/>
  <c r="C3779" i="4"/>
  <c r="C3773" i="4"/>
  <c r="C3767" i="4"/>
  <c r="C3761" i="4"/>
  <c r="C3755" i="4"/>
  <c r="C3798" i="4"/>
  <c r="C3792" i="4"/>
  <c r="C3786" i="4"/>
  <c r="C3780" i="4"/>
  <c r="C3774" i="4"/>
  <c r="C3768" i="4"/>
  <c r="C3762" i="4"/>
  <c r="C3756" i="4"/>
  <c r="C3799" i="4"/>
  <c r="C3793" i="4"/>
  <c r="C3787" i="4"/>
  <c r="C3781" i="4"/>
  <c r="C3775" i="4"/>
  <c r="C3769" i="4"/>
  <c r="C3763" i="4"/>
  <c r="C3757" i="4"/>
  <c r="C3800" i="4"/>
  <c r="C3782" i="4"/>
  <c r="C3764" i="4"/>
  <c r="C3794" i="4"/>
  <c r="C3776" i="4"/>
  <c r="C3758" i="4"/>
  <c r="C3770" i="4"/>
  <c r="C3788" i="4"/>
  <c r="C4098" i="4"/>
  <c r="C4092" i="4"/>
  <c r="C4086" i="4"/>
  <c r="C4080" i="4"/>
  <c r="C4074" i="4"/>
  <c r="C4068" i="4"/>
  <c r="C4062" i="4"/>
  <c r="C4056" i="4"/>
  <c r="C4099" i="4"/>
  <c r="C4093" i="4"/>
  <c r="C4087" i="4"/>
  <c r="C4081" i="4"/>
  <c r="C4075" i="4"/>
  <c r="C4069" i="4"/>
  <c r="C4063" i="4"/>
  <c r="C4089" i="4"/>
  <c r="C4071" i="4"/>
  <c r="C4060" i="4"/>
  <c r="C4055" i="4"/>
  <c r="C4100" i="4"/>
  <c r="C4097" i="4"/>
  <c r="C4090" i="4"/>
  <c r="C4082" i="4"/>
  <c r="C4079" i="4"/>
  <c r="C4072" i="4"/>
  <c r="C4064" i="4"/>
  <c r="C4101" i="4"/>
  <c r="C4083" i="4"/>
  <c r="C4065" i="4"/>
  <c r="C4061" i="4"/>
  <c r="C4102" i="4"/>
  <c r="C4094" i="4"/>
  <c r="C4091" i="4"/>
  <c r="C4084" i="4"/>
  <c r="C4076" i="4"/>
  <c r="C4073" i="4"/>
  <c r="C4066" i="4"/>
  <c r="C4057" i="4"/>
  <c r="C4095" i="4"/>
  <c r="C4077" i="4"/>
  <c r="C4058" i="4"/>
  <c r="C4054" i="4"/>
  <c r="F85" i="2" s="1"/>
  <c r="C4096" i="4"/>
  <c r="C4085" i="4"/>
  <c r="C4070" i="4"/>
  <c r="C4103" i="4"/>
  <c r="C4088" i="4"/>
  <c r="C4059" i="4"/>
  <c r="C4067" i="4"/>
  <c r="C4078" i="4"/>
  <c r="C4402" i="4"/>
  <c r="C4396" i="4"/>
  <c r="C4390" i="4"/>
  <c r="C4384" i="4"/>
  <c r="C4378" i="4"/>
  <c r="C4372" i="4"/>
  <c r="C4366" i="4"/>
  <c r="C4360" i="4"/>
  <c r="C4354" i="4"/>
  <c r="F91" i="2" s="1"/>
  <c r="C4403" i="4"/>
  <c r="C4397" i="4"/>
  <c r="C4391" i="4"/>
  <c r="C4385" i="4"/>
  <c r="C4379" i="4"/>
  <c r="C4373" i="4"/>
  <c r="C4367" i="4"/>
  <c r="C4361" i="4"/>
  <c r="C4355" i="4"/>
  <c r="C4398" i="4"/>
  <c r="C4392" i="4"/>
  <c r="C4386" i="4"/>
  <c r="C4380" i="4"/>
  <c r="C4374" i="4"/>
  <c r="C4368" i="4"/>
  <c r="C4362" i="4"/>
  <c r="C4356" i="4"/>
  <c r="C4399" i="4"/>
  <c r="C4393" i="4"/>
  <c r="C4387" i="4"/>
  <c r="C4381" i="4"/>
  <c r="C4375" i="4"/>
  <c r="C4369" i="4"/>
  <c r="C4363" i="4"/>
  <c r="C4357" i="4"/>
  <c r="C4401" i="4"/>
  <c r="C4388" i="4"/>
  <c r="C4383" i="4"/>
  <c r="C4370" i="4"/>
  <c r="C4365" i="4"/>
  <c r="C4394" i="4"/>
  <c r="C4389" i="4"/>
  <c r="C4376" i="4"/>
  <c r="C4371" i="4"/>
  <c r="C4358" i="4"/>
  <c r="C4400" i="4"/>
  <c r="C4395" i="4"/>
  <c r="C4382" i="4"/>
  <c r="C4377" i="4"/>
  <c r="C4364" i="4"/>
  <c r="C4359" i="4"/>
  <c r="C4702" i="4"/>
  <c r="C4696" i="4"/>
  <c r="C4690" i="4"/>
  <c r="C4684" i="4"/>
  <c r="C4678" i="4"/>
  <c r="C4672" i="4"/>
  <c r="C4666" i="4"/>
  <c r="C4660" i="4"/>
  <c r="C4654" i="4"/>
  <c r="F97" i="2" s="1"/>
  <c r="C4703" i="4"/>
  <c r="C4697" i="4"/>
  <c r="C4691" i="4"/>
  <c r="C4685" i="4"/>
  <c r="C4679" i="4"/>
  <c r="C4673" i="4"/>
  <c r="C4667" i="4"/>
  <c r="C4661" i="4"/>
  <c r="C4655" i="4"/>
  <c r="C4698" i="4"/>
  <c r="C4692" i="4"/>
  <c r="C4686" i="4"/>
  <c r="C4680" i="4"/>
  <c r="C4674" i="4"/>
  <c r="C4668" i="4"/>
  <c r="C4662" i="4"/>
  <c r="C4656" i="4"/>
  <c r="C4699" i="4"/>
  <c r="C4693" i="4"/>
  <c r="C4687" i="4"/>
  <c r="C4681" i="4"/>
  <c r="C4675" i="4"/>
  <c r="C4669" i="4"/>
  <c r="C4663" i="4"/>
  <c r="C4657" i="4"/>
  <c r="C4694" i="4"/>
  <c r="C4689" i="4"/>
  <c r="C4676" i="4"/>
  <c r="C4671" i="4"/>
  <c r="C4658" i="4"/>
  <c r="C4700" i="4"/>
  <c r="C4695" i="4"/>
  <c r="C4682" i="4"/>
  <c r="C4677" i="4"/>
  <c r="C4664" i="4"/>
  <c r="C4659" i="4"/>
  <c r="C4701" i="4"/>
  <c r="C4688" i="4"/>
  <c r="C4683" i="4"/>
  <c r="C4670" i="4"/>
  <c r="C4665" i="4"/>
  <c r="C999" i="4"/>
  <c r="C993" i="4"/>
  <c r="C987" i="4"/>
  <c r="C981" i="4"/>
  <c r="C975" i="4"/>
  <c r="C969" i="4"/>
  <c r="C963" i="4"/>
  <c r="C957" i="4"/>
  <c r="C1000" i="4"/>
  <c r="C994" i="4"/>
  <c r="C988" i="4"/>
  <c r="C982" i="4"/>
  <c r="C976" i="4"/>
  <c r="C970" i="4"/>
  <c r="C964" i="4"/>
  <c r="C958" i="4"/>
  <c r="C1001" i="4"/>
  <c r="C995" i="4"/>
  <c r="C989" i="4"/>
  <c r="C983" i="4"/>
  <c r="C977" i="4"/>
  <c r="C971" i="4"/>
  <c r="C965" i="4"/>
  <c r="C959" i="4"/>
  <c r="C1002" i="4"/>
  <c r="C996" i="4"/>
  <c r="C990" i="4"/>
  <c r="C984" i="4"/>
  <c r="C978" i="4"/>
  <c r="C972" i="4"/>
  <c r="C966" i="4"/>
  <c r="C960" i="4"/>
  <c r="C954" i="4"/>
  <c r="F23" i="2" s="1"/>
  <c r="C1003" i="4"/>
  <c r="C997" i="4"/>
  <c r="C991" i="4"/>
  <c r="C985" i="4"/>
  <c r="C979" i="4"/>
  <c r="C973" i="4"/>
  <c r="C967" i="4"/>
  <c r="C961" i="4"/>
  <c r="C955" i="4"/>
  <c r="C998" i="4"/>
  <c r="C992" i="4"/>
  <c r="C986" i="4"/>
  <c r="C980" i="4"/>
  <c r="C974" i="4"/>
  <c r="C968" i="4"/>
  <c r="C962" i="4"/>
  <c r="C956" i="4"/>
  <c r="C1599" i="4"/>
  <c r="C1593" i="4"/>
  <c r="C1587" i="4"/>
  <c r="C1581" i="4"/>
  <c r="C1575" i="4"/>
  <c r="C1569" i="4"/>
  <c r="C1563" i="4"/>
  <c r="C1557" i="4"/>
  <c r="C1600" i="4"/>
  <c r="C1594" i="4"/>
  <c r="C1588" i="4"/>
  <c r="C1582" i="4"/>
  <c r="C1576" i="4"/>
  <c r="C1570" i="4"/>
  <c r="C1564" i="4"/>
  <c r="C1558" i="4"/>
  <c r="C1601" i="4"/>
  <c r="C1595" i="4"/>
  <c r="C1589" i="4"/>
  <c r="C1583" i="4"/>
  <c r="C1577" i="4"/>
  <c r="C1571" i="4"/>
  <c r="C1565" i="4"/>
  <c r="C1559" i="4"/>
  <c r="C1602" i="4"/>
  <c r="C1596" i="4"/>
  <c r="C1590" i="4"/>
  <c r="C1584" i="4"/>
  <c r="C1578" i="4"/>
  <c r="C1572" i="4"/>
  <c r="C1566" i="4"/>
  <c r="C1560" i="4"/>
  <c r="C1554" i="4"/>
  <c r="F35" i="2" s="1"/>
  <c r="C1603" i="4"/>
  <c r="C1597" i="4"/>
  <c r="C1591" i="4"/>
  <c r="C1585" i="4"/>
  <c r="C1579" i="4"/>
  <c r="C1573" i="4"/>
  <c r="C1567" i="4"/>
  <c r="C1561" i="4"/>
  <c r="C1555" i="4"/>
  <c r="C1598" i="4"/>
  <c r="C1592" i="4"/>
  <c r="C1586" i="4"/>
  <c r="C1580" i="4"/>
  <c r="C1574" i="4"/>
  <c r="C1568" i="4"/>
  <c r="C1562" i="4"/>
  <c r="C1556" i="4"/>
  <c r="C2498" i="4"/>
  <c r="C2492" i="4"/>
  <c r="C2486" i="4"/>
  <c r="C2480" i="4"/>
  <c r="C2474" i="4"/>
  <c r="C2468" i="4"/>
  <c r="C2462" i="4"/>
  <c r="C2456" i="4"/>
  <c r="C2500" i="4"/>
  <c r="C2494" i="4"/>
  <c r="C2488" i="4"/>
  <c r="C2482" i="4"/>
  <c r="C2476" i="4"/>
  <c r="C2470" i="4"/>
  <c r="C2464" i="4"/>
  <c r="C2458" i="4"/>
  <c r="C2502" i="4"/>
  <c r="C2491" i="4"/>
  <c r="C2487" i="4"/>
  <c r="C2484" i="4"/>
  <c r="C2473" i="4"/>
  <c r="C2469" i="4"/>
  <c r="C2466" i="4"/>
  <c r="C2455" i="4"/>
  <c r="C2495" i="4"/>
  <c r="C2477" i="4"/>
  <c r="C2459" i="4"/>
  <c r="C2503" i="4"/>
  <c r="C2499" i="4"/>
  <c r="C2496" i="4"/>
  <c r="C2485" i="4"/>
  <c r="C2481" i="4"/>
  <c r="C2478" i="4"/>
  <c r="C2467" i="4"/>
  <c r="C2463" i="4"/>
  <c r="C2460" i="4"/>
  <c r="C2489" i="4"/>
  <c r="C2471" i="4"/>
  <c r="C2497" i="4"/>
  <c r="C2493" i="4"/>
  <c r="C2490" i="4"/>
  <c r="C2479" i="4"/>
  <c r="C2475" i="4"/>
  <c r="C2472" i="4"/>
  <c r="C2461" i="4"/>
  <c r="C2457" i="4"/>
  <c r="C2454" i="4"/>
  <c r="F53" i="2" s="1"/>
  <c r="C2501" i="4"/>
  <c r="C2483" i="4"/>
  <c r="C2465" i="4"/>
  <c r="C3401" i="4"/>
  <c r="C3395" i="4"/>
  <c r="C3389" i="4"/>
  <c r="C3383" i="4"/>
  <c r="C3402" i="4"/>
  <c r="C3396" i="4"/>
  <c r="C3390" i="4"/>
  <c r="C3384" i="4"/>
  <c r="C3378" i="4"/>
  <c r="C3372" i="4"/>
  <c r="C3366" i="4"/>
  <c r="C3360" i="4"/>
  <c r="C3354" i="4"/>
  <c r="F71" i="2" s="1"/>
  <c r="C3392" i="4"/>
  <c r="C3377" i="4"/>
  <c r="C3368" i="4"/>
  <c r="C3364" i="4"/>
  <c r="C3359" i="4"/>
  <c r="C3403" i="4"/>
  <c r="C3400" i="4"/>
  <c r="C3393" i="4"/>
  <c r="C3385" i="4"/>
  <c r="C3382" i="4"/>
  <c r="C3373" i="4"/>
  <c r="C3369" i="4"/>
  <c r="C3355" i="4"/>
  <c r="C3386" i="4"/>
  <c r="C3374" i="4"/>
  <c r="C3370" i="4"/>
  <c r="C3365" i="4"/>
  <c r="C3356" i="4"/>
  <c r="C3397" i="4"/>
  <c r="C3394" i="4"/>
  <c r="C3387" i="4"/>
  <c r="C3379" i="4"/>
  <c r="C3375" i="4"/>
  <c r="C3361" i="4"/>
  <c r="C3357" i="4"/>
  <c r="C3399" i="4"/>
  <c r="C3391" i="4"/>
  <c r="C3388" i="4"/>
  <c r="C3381" i="4"/>
  <c r="C3367" i="4"/>
  <c r="C3363" i="4"/>
  <c r="C3380" i="4"/>
  <c r="C3362" i="4"/>
  <c r="C3371" i="4"/>
  <c r="C3398" i="4"/>
  <c r="C3376" i="4"/>
  <c r="C3358" i="4"/>
  <c r="C3699" i="4"/>
  <c r="C3693" i="4"/>
  <c r="C3687" i="4"/>
  <c r="C3681" i="4"/>
  <c r="C3675" i="4"/>
  <c r="C3669" i="4"/>
  <c r="C3663" i="4"/>
  <c r="C3657" i="4"/>
  <c r="C3700" i="4"/>
  <c r="C3694" i="4"/>
  <c r="C3688" i="4"/>
  <c r="C3682" i="4"/>
  <c r="C3676" i="4"/>
  <c r="C3670" i="4"/>
  <c r="C3664" i="4"/>
  <c r="C3658" i="4"/>
  <c r="C3701" i="4"/>
  <c r="C3695" i="4"/>
  <c r="C3689" i="4"/>
  <c r="C3683" i="4"/>
  <c r="C3677" i="4"/>
  <c r="C3671" i="4"/>
  <c r="C3665" i="4"/>
  <c r="C3659" i="4"/>
  <c r="C3702" i="4"/>
  <c r="C3696" i="4"/>
  <c r="C3690" i="4"/>
  <c r="C3684" i="4"/>
  <c r="C3678" i="4"/>
  <c r="C3672" i="4"/>
  <c r="C3666" i="4"/>
  <c r="C3660" i="4"/>
  <c r="C3654" i="4"/>
  <c r="F77" i="2" s="1"/>
  <c r="C3703" i="4"/>
  <c r="C3697" i="4"/>
  <c r="C3691" i="4"/>
  <c r="C3685" i="4"/>
  <c r="C3679" i="4"/>
  <c r="C3673" i="4"/>
  <c r="C3667" i="4"/>
  <c r="C3661" i="4"/>
  <c r="C3655" i="4"/>
  <c r="C3692" i="4"/>
  <c r="C3674" i="4"/>
  <c r="C3656" i="4"/>
  <c r="C3686" i="4"/>
  <c r="C3668" i="4"/>
  <c r="C3662" i="4"/>
  <c r="C3698" i="4"/>
  <c r="C3680" i="4"/>
  <c r="C4600" i="4"/>
  <c r="C4594" i="4"/>
  <c r="C4588" i="4"/>
  <c r="C4582" i="4"/>
  <c r="C4576" i="4"/>
  <c r="C4570" i="4"/>
  <c r="C4564" i="4"/>
  <c r="C4558" i="4"/>
  <c r="C4601" i="4"/>
  <c r="C4595" i="4"/>
  <c r="C4589" i="4"/>
  <c r="C4583" i="4"/>
  <c r="C4577" i="4"/>
  <c r="C4571" i="4"/>
  <c r="C4565" i="4"/>
  <c r="C4559" i="4"/>
  <c r="C4602" i="4"/>
  <c r="C4596" i="4"/>
  <c r="C4590" i="4"/>
  <c r="C4584" i="4"/>
  <c r="C4578" i="4"/>
  <c r="C4572" i="4"/>
  <c r="C4566" i="4"/>
  <c r="C4560" i="4"/>
  <c r="C4554" i="4"/>
  <c r="F95" i="2" s="1"/>
  <c r="C4603" i="4"/>
  <c r="C4597" i="4"/>
  <c r="C4591" i="4"/>
  <c r="C4585" i="4"/>
  <c r="C4579" i="4"/>
  <c r="C4573" i="4"/>
  <c r="C4567" i="4"/>
  <c r="C4561" i="4"/>
  <c r="C4555" i="4"/>
  <c r="C4599" i="4"/>
  <c r="C4586" i="4"/>
  <c r="C4581" i="4"/>
  <c r="C4568" i="4"/>
  <c r="C4563" i="4"/>
  <c r="C4592" i="4"/>
  <c r="C4587" i="4"/>
  <c r="C4574" i="4"/>
  <c r="C4569" i="4"/>
  <c r="C4556" i="4"/>
  <c r="C4598" i="4"/>
  <c r="C4593" i="4"/>
  <c r="C4580" i="4"/>
  <c r="C4575" i="4"/>
  <c r="C4562" i="4"/>
  <c r="C4557" i="4"/>
  <c r="C552" i="4"/>
  <c r="C546" i="4"/>
  <c r="C540" i="4"/>
  <c r="C534" i="4"/>
  <c r="C528" i="4"/>
  <c r="C522" i="4"/>
  <c r="C516" i="4"/>
  <c r="C510" i="4"/>
  <c r="C504" i="4"/>
  <c r="F14" i="2" s="1"/>
  <c r="C553" i="4"/>
  <c r="C547" i="4"/>
  <c r="C541" i="4"/>
  <c r="C535" i="4"/>
  <c r="C529" i="4"/>
  <c r="C523" i="4"/>
  <c r="C517" i="4"/>
  <c r="C511" i="4"/>
  <c r="C505" i="4"/>
  <c r="C548" i="4"/>
  <c r="C542" i="4"/>
  <c r="C536" i="4"/>
  <c r="C530" i="4"/>
  <c r="C524" i="4"/>
  <c r="C518" i="4"/>
  <c r="C512" i="4"/>
  <c r="C506" i="4"/>
  <c r="C549" i="4"/>
  <c r="C543" i="4"/>
  <c r="C537" i="4"/>
  <c r="C531" i="4"/>
  <c r="C525" i="4"/>
  <c r="C519" i="4"/>
  <c r="C513" i="4"/>
  <c r="C507" i="4"/>
  <c r="C550" i="4"/>
  <c r="C544" i="4"/>
  <c r="C538" i="4"/>
  <c r="C532" i="4"/>
  <c r="C526" i="4"/>
  <c r="C520" i="4"/>
  <c r="C514" i="4"/>
  <c r="C508" i="4"/>
  <c r="C551" i="4"/>
  <c r="C545" i="4"/>
  <c r="C539" i="4"/>
  <c r="C533" i="4"/>
  <c r="C527" i="4"/>
  <c r="C521" i="4"/>
  <c r="C515" i="4"/>
  <c r="C509" i="4"/>
  <c r="C849" i="4"/>
  <c r="C843" i="4"/>
  <c r="C837" i="4"/>
  <c r="C831" i="4"/>
  <c r="C850" i="4"/>
  <c r="C844" i="4"/>
  <c r="C838" i="4"/>
  <c r="C832" i="4"/>
  <c r="C826" i="4"/>
  <c r="C820" i="4"/>
  <c r="C851" i="4"/>
  <c r="C852" i="4"/>
  <c r="C846" i="4"/>
  <c r="C840" i="4"/>
  <c r="C834" i="4"/>
  <c r="C828" i="4"/>
  <c r="C848" i="4"/>
  <c r="C842" i="4"/>
  <c r="C845" i="4"/>
  <c r="C825" i="4"/>
  <c r="C816" i="4"/>
  <c r="C810" i="4"/>
  <c r="C804" i="4"/>
  <c r="F20" i="2" s="1"/>
  <c r="C835" i="4"/>
  <c r="C829" i="4"/>
  <c r="C821" i="4"/>
  <c r="C817" i="4"/>
  <c r="C811" i="4"/>
  <c r="C805" i="4"/>
  <c r="C853" i="4"/>
  <c r="C841" i="4"/>
  <c r="C822" i="4"/>
  <c r="C818" i="4"/>
  <c r="C812" i="4"/>
  <c r="C806" i="4"/>
  <c r="C836" i="4"/>
  <c r="C830" i="4"/>
  <c r="C823" i="4"/>
  <c r="C813" i="4"/>
  <c r="C807" i="4"/>
  <c r="C847" i="4"/>
  <c r="C839" i="4"/>
  <c r="C833" i="4"/>
  <c r="C827" i="4"/>
  <c r="C824" i="4"/>
  <c r="C819" i="4"/>
  <c r="C814" i="4"/>
  <c r="C808" i="4"/>
  <c r="C815" i="4"/>
  <c r="C809" i="4"/>
  <c r="C1149" i="4"/>
  <c r="C1143" i="4"/>
  <c r="C1137" i="4"/>
  <c r="C1131" i="4"/>
  <c r="C1125" i="4"/>
  <c r="C1119" i="4"/>
  <c r="C1113" i="4"/>
  <c r="C1107" i="4"/>
  <c r="C1150" i="4"/>
  <c r="C1144" i="4"/>
  <c r="C1138" i="4"/>
  <c r="C1132" i="4"/>
  <c r="C1126" i="4"/>
  <c r="C1120" i="4"/>
  <c r="C1114" i="4"/>
  <c r="C1108" i="4"/>
  <c r="C1151" i="4"/>
  <c r="C1145" i="4"/>
  <c r="C1139" i="4"/>
  <c r="C1133" i="4"/>
  <c r="C1127" i="4"/>
  <c r="C1121" i="4"/>
  <c r="C1115" i="4"/>
  <c r="C1109" i="4"/>
  <c r="C1152" i="4"/>
  <c r="C1146" i="4"/>
  <c r="C1140" i="4"/>
  <c r="C1134" i="4"/>
  <c r="C1128" i="4"/>
  <c r="C1122" i="4"/>
  <c r="C1116" i="4"/>
  <c r="C1110" i="4"/>
  <c r="C1104" i="4"/>
  <c r="F26" i="2" s="1"/>
  <c r="C1153" i="4"/>
  <c r="C1147" i="4"/>
  <c r="C1141" i="4"/>
  <c r="C1135" i="4"/>
  <c r="C1129" i="4"/>
  <c r="C1123" i="4"/>
  <c r="C1117" i="4"/>
  <c r="C1111" i="4"/>
  <c r="C1105" i="4"/>
  <c r="C1148" i="4"/>
  <c r="C1142" i="4"/>
  <c r="C1136" i="4"/>
  <c r="C1130" i="4"/>
  <c r="C1124" i="4"/>
  <c r="C1118" i="4"/>
  <c r="C1112" i="4"/>
  <c r="C1106" i="4"/>
  <c r="C1449" i="4"/>
  <c r="C1443" i="4"/>
  <c r="C1437" i="4"/>
  <c r="C1431" i="4"/>
  <c r="C1425" i="4"/>
  <c r="C1419" i="4"/>
  <c r="C1413" i="4"/>
  <c r="C1407" i="4"/>
  <c r="C1450" i="4"/>
  <c r="C1444" i="4"/>
  <c r="C1438" i="4"/>
  <c r="C1432" i="4"/>
  <c r="C1426" i="4"/>
  <c r="C1420" i="4"/>
  <c r="C1414" i="4"/>
  <c r="C1408" i="4"/>
  <c r="C1451" i="4"/>
  <c r="C1445" i="4"/>
  <c r="C1439" i="4"/>
  <c r="C1433" i="4"/>
  <c r="C1427" i="4"/>
  <c r="C1421" i="4"/>
  <c r="C1415" i="4"/>
  <c r="C1409" i="4"/>
  <c r="C1452" i="4"/>
  <c r="C1446" i="4"/>
  <c r="C1440" i="4"/>
  <c r="C1434" i="4"/>
  <c r="C1428" i="4"/>
  <c r="C1422" i="4"/>
  <c r="C1416" i="4"/>
  <c r="C1410" i="4"/>
  <c r="C1404" i="4"/>
  <c r="F32" i="2" s="1"/>
  <c r="C1453" i="4"/>
  <c r="C1447" i="4"/>
  <c r="C1441" i="4"/>
  <c r="C1435" i="4"/>
  <c r="C1429" i="4"/>
  <c r="C1423" i="4"/>
  <c r="C1417" i="4"/>
  <c r="C1411" i="4"/>
  <c r="C1405" i="4"/>
  <c r="C1448" i="4"/>
  <c r="C1442" i="4"/>
  <c r="C1436" i="4"/>
  <c r="C1430" i="4"/>
  <c r="C1424" i="4"/>
  <c r="C1418" i="4"/>
  <c r="C1412" i="4"/>
  <c r="C1406" i="4"/>
  <c r="C1750" i="4"/>
  <c r="C1744" i="4"/>
  <c r="C1738" i="4"/>
  <c r="C1732" i="4"/>
  <c r="C1726" i="4"/>
  <c r="C1720" i="4"/>
  <c r="C1714" i="4"/>
  <c r="C1708" i="4"/>
  <c r="C1752" i="4"/>
  <c r="C1746" i="4"/>
  <c r="C1740" i="4"/>
  <c r="C1734" i="4"/>
  <c r="C1728" i="4"/>
  <c r="C1722" i="4"/>
  <c r="C1716" i="4"/>
  <c r="C1710" i="4"/>
  <c r="C1704" i="4"/>
  <c r="F38" i="2" s="1"/>
  <c r="C1748" i="4"/>
  <c r="C1742" i="4"/>
  <c r="C1736" i="4"/>
  <c r="C1730" i="4"/>
  <c r="C1724" i="4"/>
  <c r="C1718" i="4"/>
  <c r="C1712" i="4"/>
  <c r="C1706" i="4"/>
  <c r="C1749" i="4"/>
  <c r="C1743" i="4"/>
  <c r="C1737" i="4"/>
  <c r="C1731" i="4"/>
  <c r="C1725" i="4"/>
  <c r="C1719" i="4"/>
  <c r="C1713" i="4"/>
  <c r="C1707" i="4"/>
  <c r="C1753" i="4"/>
  <c r="C1747" i="4"/>
  <c r="C1741" i="4"/>
  <c r="C1735" i="4"/>
  <c r="C1729" i="4"/>
  <c r="C1723" i="4"/>
  <c r="C1717" i="4"/>
  <c r="C1711" i="4"/>
  <c r="C1705" i="4"/>
  <c r="C1751" i="4"/>
  <c r="C1745" i="4"/>
  <c r="C1739" i="4"/>
  <c r="C1733" i="4"/>
  <c r="C1727" i="4"/>
  <c r="C1721" i="4"/>
  <c r="C1715" i="4"/>
  <c r="C1709" i="4"/>
  <c r="C2050" i="4"/>
  <c r="C2044" i="4"/>
  <c r="C2038" i="4"/>
  <c r="C2032" i="4"/>
  <c r="C2026" i="4"/>
  <c r="C2020" i="4"/>
  <c r="C2014" i="4"/>
  <c r="C2008" i="4"/>
  <c r="C2051" i="4"/>
  <c r="C2045" i="4"/>
  <c r="C2039" i="4"/>
  <c r="C2033" i="4"/>
  <c r="C2027" i="4"/>
  <c r="C2021" i="4"/>
  <c r="C2015" i="4"/>
  <c r="C2009" i="4"/>
  <c r="C2052" i="4"/>
  <c r="C2046" i="4"/>
  <c r="C2040" i="4"/>
  <c r="C2034" i="4"/>
  <c r="C2028" i="4"/>
  <c r="C2022" i="4"/>
  <c r="C2016" i="4"/>
  <c r="C2010" i="4"/>
  <c r="C2004" i="4"/>
  <c r="F44" i="2" s="1"/>
  <c r="C2053" i="4"/>
  <c r="C2047" i="4"/>
  <c r="C2041" i="4"/>
  <c r="C2035" i="4"/>
  <c r="C2029" i="4"/>
  <c r="C2023" i="4"/>
  <c r="C2017" i="4"/>
  <c r="C2011" i="4"/>
  <c r="C2005" i="4"/>
  <c r="C2048" i="4"/>
  <c r="C2042" i="4"/>
  <c r="C2036" i="4"/>
  <c r="C2030" i="4"/>
  <c r="C2024" i="4"/>
  <c r="C2018" i="4"/>
  <c r="C2012" i="4"/>
  <c r="C2006" i="4"/>
  <c r="C2049" i="4"/>
  <c r="C2043" i="4"/>
  <c r="C2037" i="4"/>
  <c r="C2031" i="4"/>
  <c r="C2025" i="4"/>
  <c r="C2019" i="4"/>
  <c r="C2013" i="4"/>
  <c r="C2007" i="4"/>
  <c r="C2350" i="4"/>
  <c r="C2344" i="4"/>
  <c r="C2338" i="4"/>
  <c r="C2332" i="4"/>
  <c r="C2326" i="4"/>
  <c r="C2320" i="4"/>
  <c r="C2314" i="4"/>
  <c r="C2308" i="4"/>
  <c r="C2351" i="4"/>
  <c r="C2345" i="4"/>
  <c r="C2339" i="4"/>
  <c r="C2333" i="4"/>
  <c r="C2327" i="4"/>
  <c r="C2321" i="4"/>
  <c r="C2315" i="4"/>
  <c r="C2309" i="4"/>
  <c r="C2352" i="4"/>
  <c r="C2346" i="4"/>
  <c r="C2340" i="4"/>
  <c r="C2334" i="4"/>
  <c r="C2328" i="4"/>
  <c r="C2322" i="4"/>
  <c r="C2316" i="4"/>
  <c r="C2310" i="4"/>
  <c r="C2304" i="4"/>
  <c r="F50" i="2" s="1"/>
  <c r="C2353" i="4"/>
  <c r="C2347" i="4"/>
  <c r="C2341" i="4"/>
  <c r="C2335" i="4"/>
  <c r="C2329" i="4"/>
  <c r="C2323" i="4"/>
  <c r="C2317" i="4"/>
  <c r="C2311" i="4"/>
  <c r="C2305" i="4"/>
  <c r="C2348" i="4"/>
  <c r="C2342" i="4"/>
  <c r="C2336" i="4"/>
  <c r="C2330" i="4"/>
  <c r="C2324" i="4"/>
  <c r="C2318" i="4"/>
  <c r="C2312" i="4"/>
  <c r="C2306" i="4"/>
  <c r="C2349" i="4"/>
  <c r="C2343" i="4"/>
  <c r="C2337" i="4"/>
  <c r="C2331" i="4"/>
  <c r="C2325" i="4"/>
  <c r="C2319" i="4"/>
  <c r="C2313" i="4"/>
  <c r="C2307" i="4"/>
  <c r="C2652" i="4"/>
  <c r="C2646" i="4"/>
  <c r="C2640" i="4"/>
  <c r="C2634" i="4"/>
  <c r="C2653" i="4"/>
  <c r="C2647" i="4"/>
  <c r="C2641" i="4"/>
  <c r="C2635" i="4"/>
  <c r="C2629" i="4"/>
  <c r="C2623" i="4"/>
  <c r="C2617" i="4"/>
  <c r="C2611" i="4"/>
  <c r="C2605" i="4"/>
  <c r="C2648" i="4"/>
  <c r="C2642" i="4"/>
  <c r="C2636" i="4"/>
  <c r="C2630" i="4"/>
  <c r="C2624" i="4"/>
  <c r="C2618" i="4"/>
  <c r="C2612" i="4"/>
  <c r="C2606" i="4"/>
  <c r="C2650" i="4"/>
  <c r="C2644" i="4"/>
  <c r="C2638" i="4"/>
  <c r="C2632" i="4"/>
  <c r="C2626" i="4"/>
  <c r="C2620" i="4"/>
  <c r="C2614" i="4"/>
  <c r="C2608" i="4"/>
  <c r="C2645" i="4"/>
  <c r="C2637" i="4"/>
  <c r="C2627" i="4"/>
  <c r="C2621" i="4"/>
  <c r="C2615" i="4"/>
  <c r="C2609" i="4"/>
  <c r="C2651" i="4"/>
  <c r="C2643" i="4"/>
  <c r="C2633" i="4"/>
  <c r="C2628" i="4"/>
  <c r="C2622" i="4"/>
  <c r="C2616" i="4"/>
  <c r="C2610" i="4"/>
  <c r="C2604" i="4"/>
  <c r="F56" i="2" s="1"/>
  <c r="C2649" i="4"/>
  <c r="C2639" i="4"/>
  <c r="C2631" i="4"/>
  <c r="C2625" i="4"/>
  <c r="C2619" i="4"/>
  <c r="C2613" i="4"/>
  <c r="C2607" i="4"/>
  <c r="C2951" i="4"/>
  <c r="C2945" i="4"/>
  <c r="C2939" i="4"/>
  <c r="C2933" i="4"/>
  <c r="C2927" i="4"/>
  <c r="C2921" i="4"/>
  <c r="C2915" i="4"/>
  <c r="C2909" i="4"/>
  <c r="C2952" i="4"/>
  <c r="C2946" i="4"/>
  <c r="C2940" i="4"/>
  <c r="C2934" i="4"/>
  <c r="C2928" i="4"/>
  <c r="C2922" i="4"/>
  <c r="C2916" i="4"/>
  <c r="C2910" i="4"/>
  <c r="C2904" i="4"/>
  <c r="F62" i="2" s="1"/>
  <c r="C2953" i="4"/>
  <c r="C2947" i="4"/>
  <c r="C2941" i="4"/>
  <c r="C2935" i="4"/>
  <c r="C2929" i="4"/>
  <c r="C2923" i="4"/>
  <c r="C2917" i="4"/>
  <c r="C2911" i="4"/>
  <c r="C2905" i="4"/>
  <c r="C2948" i="4"/>
  <c r="C2942" i="4"/>
  <c r="C2936" i="4"/>
  <c r="C2930" i="4"/>
  <c r="C2924" i="4"/>
  <c r="C2918" i="4"/>
  <c r="C2912" i="4"/>
  <c r="C2906" i="4"/>
  <c r="C2950" i="4"/>
  <c r="C2944" i="4"/>
  <c r="C2938" i="4"/>
  <c r="C2932" i="4"/>
  <c r="C2926" i="4"/>
  <c r="C2920" i="4"/>
  <c r="C2914" i="4"/>
  <c r="C2908" i="4"/>
  <c r="C2943" i="4"/>
  <c r="C2925" i="4"/>
  <c r="C2907" i="4"/>
  <c r="C2937" i="4"/>
  <c r="C2919" i="4"/>
  <c r="C2949" i="4"/>
  <c r="C2931" i="4"/>
  <c r="C2913" i="4"/>
  <c r="C3251" i="4"/>
  <c r="C3245" i="4"/>
  <c r="C3239" i="4"/>
  <c r="C3233" i="4"/>
  <c r="C3227" i="4"/>
  <c r="C3221" i="4"/>
  <c r="C3215" i="4"/>
  <c r="C3209" i="4"/>
  <c r="C3252" i="4"/>
  <c r="C3246" i="4"/>
  <c r="C3240" i="4"/>
  <c r="C3234" i="4"/>
  <c r="C3228" i="4"/>
  <c r="C3222" i="4"/>
  <c r="C3216" i="4"/>
  <c r="C3210" i="4"/>
  <c r="C3204" i="4"/>
  <c r="F68" i="2" s="1"/>
  <c r="C3253" i="4"/>
  <c r="C3247" i="4"/>
  <c r="C3241" i="4"/>
  <c r="C3235" i="4"/>
  <c r="C3229" i="4"/>
  <c r="C3223" i="4"/>
  <c r="C3217" i="4"/>
  <c r="C3211" i="4"/>
  <c r="C3205" i="4"/>
  <c r="C3248" i="4"/>
  <c r="C3242" i="4"/>
  <c r="C3236" i="4"/>
  <c r="C3230" i="4"/>
  <c r="C3224" i="4"/>
  <c r="C3218" i="4"/>
  <c r="C3212" i="4"/>
  <c r="C3206" i="4"/>
  <c r="C3250" i="4"/>
  <c r="C3244" i="4"/>
  <c r="C3238" i="4"/>
  <c r="C3232" i="4"/>
  <c r="C3226" i="4"/>
  <c r="C3220" i="4"/>
  <c r="C3214" i="4"/>
  <c r="C3208" i="4"/>
  <c r="C3249" i="4"/>
  <c r="C3231" i="4"/>
  <c r="C3213" i="4"/>
  <c r="C3243" i="4"/>
  <c r="C3225" i="4"/>
  <c r="C3207" i="4"/>
  <c r="C3237" i="4"/>
  <c r="C3219" i="4"/>
  <c r="C3549" i="4"/>
  <c r="C3543" i="4"/>
  <c r="C3537" i="4"/>
  <c r="C3531" i="4"/>
  <c r="C3525" i="4"/>
  <c r="C3519" i="4"/>
  <c r="C3513" i="4"/>
  <c r="C3507" i="4"/>
  <c r="C3550" i="4"/>
  <c r="C3544" i="4"/>
  <c r="C3538" i="4"/>
  <c r="C3532" i="4"/>
  <c r="C3526" i="4"/>
  <c r="C3520" i="4"/>
  <c r="C3514" i="4"/>
  <c r="C3508" i="4"/>
  <c r="C3551" i="4"/>
  <c r="C3545" i="4"/>
  <c r="C3539" i="4"/>
  <c r="C3533" i="4"/>
  <c r="C3527" i="4"/>
  <c r="C3521" i="4"/>
  <c r="C3515" i="4"/>
  <c r="C3509" i="4"/>
  <c r="C3552" i="4"/>
  <c r="C3546" i="4"/>
  <c r="C3540" i="4"/>
  <c r="C3534" i="4"/>
  <c r="C3528" i="4"/>
  <c r="C3522" i="4"/>
  <c r="C3516" i="4"/>
  <c r="C3510" i="4"/>
  <c r="C3504" i="4"/>
  <c r="F74" i="2" s="1"/>
  <c r="C3553" i="4"/>
  <c r="C3548" i="4"/>
  <c r="C3535" i="4"/>
  <c r="C3530" i="4"/>
  <c r="C3517" i="4"/>
  <c r="C3512" i="4"/>
  <c r="C3541" i="4"/>
  <c r="C3536" i="4"/>
  <c r="C3523" i="4"/>
  <c r="C3518" i="4"/>
  <c r="C3505" i="4"/>
  <c r="C3547" i="4"/>
  <c r="C3542" i="4"/>
  <c r="C3529" i="4"/>
  <c r="C3524" i="4"/>
  <c r="C3511" i="4"/>
  <c r="C3506" i="4"/>
  <c r="C3849" i="4"/>
  <c r="C3843" i="4"/>
  <c r="C3837" i="4"/>
  <c r="C3831" i="4"/>
  <c r="C3825" i="4"/>
  <c r="C3819" i="4"/>
  <c r="C3813" i="4"/>
  <c r="C3807" i="4"/>
  <c r="C3850" i="4"/>
  <c r="C3844" i="4"/>
  <c r="C3838" i="4"/>
  <c r="C3832" i="4"/>
  <c r="C3826" i="4"/>
  <c r="C3820" i="4"/>
  <c r="C3814" i="4"/>
  <c r="C3808" i="4"/>
  <c r="C3851" i="4"/>
  <c r="C3845" i="4"/>
  <c r="C3839" i="4"/>
  <c r="C3833" i="4"/>
  <c r="C3827" i="4"/>
  <c r="C3821" i="4"/>
  <c r="C3815" i="4"/>
  <c r="C3809" i="4"/>
  <c r="C3852" i="4"/>
  <c r="C3846" i="4"/>
  <c r="C3840" i="4"/>
  <c r="C3834" i="4"/>
  <c r="C3828" i="4"/>
  <c r="C3822" i="4"/>
  <c r="C3816" i="4"/>
  <c r="C3810" i="4"/>
  <c r="C3804" i="4"/>
  <c r="F80" i="2" s="1"/>
  <c r="C3853" i="4"/>
  <c r="C3847" i="4"/>
  <c r="C3841" i="4"/>
  <c r="C3835" i="4"/>
  <c r="C3829" i="4"/>
  <c r="C3823" i="4"/>
  <c r="C3817" i="4"/>
  <c r="C3811" i="4"/>
  <c r="C3805" i="4"/>
  <c r="C3836" i="4"/>
  <c r="C3818" i="4"/>
  <c r="C3848" i="4"/>
  <c r="C3830" i="4"/>
  <c r="C3812" i="4"/>
  <c r="C3824" i="4"/>
  <c r="C3806" i="4"/>
  <c r="C3842" i="4"/>
  <c r="C4151" i="4"/>
  <c r="C4145" i="4"/>
  <c r="C4152" i="4"/>
  <c r="C4146" i="4"/>
  <c r="C4140" i="4"/>
  <c r="C4134" i="4"/>
  <c r="C4128" i="4"/>
  <c r="C4122" i="4"/>
  <c r="C4116" i="4"/>
  <c r="C4110" i="4"/>
  <c r="C4104" i="4"/>
  <c r="F86" i="2" s="1"/>
  <c r="C4153" i="4"/>
  <c r="C4147" i="4"/>
  <c r="C4141" i="4"/>
  <c r="C4135" i="4"/>
  <c r="C4129" i="4"/>
  <c r="C4123" i="4"/>
  <c r="C4117" i="4"/>
  <c r="C4111" i="4"/>
  <c r="C4105" i="4"/>
  <c r="C4143" i="4"/>
  <c r="C4125" i="4"/>
  <c r="C4107" i="4"/>
  <c r="C4150" i="4"/>
  <c r="C4144" i="4"/>
  <c r="C4136" i="4"/>
  <c r="C4133" i="4"/>
  <c r="C4126" i="4"/>
  <c r="C4118" i="4"/>
  <c r="C4115" i="4"/>
  <c r="C4108" i="4"/>
  <c r="C4137" i="4"/>
  <c r="C4119" i="4"/>
  <c r="C4138" i="4"/>
  <c r="C4130" i="4"/>
  <c r="C4127" i="4"/>
  <c r="C4120" i="4"/>
  <c r="C4112" i="4"/>
  <c r="C4109" i="4"/>
  <c r="C4148" i="4"/>
  <c r="C4131" i="4"/>
  <c r="C4113" i="4"/>
  <c r="C4139" i="4"/>
  <c r="C4124" i="4"/>
  <c r="C4142" i="4"/>
  <c r="C4114" i="4"/>
  <c r="C4149" i="4"/>
  <c r="C4132" i="4"/>
  <c r="C4106" i="4"/>
  <c r="C4121" i="4"/>
  <c r="C4450" i="4"/>
  <c r="C4444" i="4"/>
  <c r="C4438" i="4"/>
  <c r="C4432" i="4"/>
  <c r="C4426" i="4"/>
  <c r="C4420" i="4"/>
  <c r="C4414" i="4"/>
  <c r="C4408" i="4"/>
  <c r="C4451" i="4"/>
  <c r="C4445" i="4"/>
  <c r="C4439" i="4"/>
  <c r="C4433" i="4"/>
  <c r="C4427" i="4"/>
  <c r="C4421" i="4"/>
  <c r="C4415" i="4"/>
  <c r="C4409" i="4"/>
  <c r="C4452" i="4"/>
  <c r="C4446" i="4"/>
  <c r="C4440" i="4"/>
  <c r="C4434" i="4"/>
  <c r="C4428" i="4"/>
  <c r="C4422" i="4"/>
  <c r="C4416" i="4"/>
  <c r="C4410" i="4"/>
  <c r="C4404" i="4"/>
  <c r="F92" i="2" s="1"/>
  <c r="C4453" i="4"/>
  <c r="C4447" i="4"/>
  <c r="C4441" i="4"/>
  <c r="C4435" i="4"/>
  <c r="C4429" i="4"/>
  <c r="C4423" i="4"/>
  <c r="C4417" i="4"/>
  <c r="C4411" i="4"/>
  <c r="C4405" i="4"/>
  <c r="C4442" i="4"/>
  <c r="C4437" i="4"/>
  <c r="C4424" i="4"/>
  <c r="C4419" i="4"/>
  <c r="C4406" i="4"/>
  <c r="C4448" i="4"/>
  <c r="C4443" i="4"/>
  <c r="C4430" i="4"/>
  <c r="C4425" i="4"/>
  <c r="C4412" i="4"/>
  <c r="C4407" i="4"/>
  <c r="C4449" i="4"/>
  <c r="C4436" i="4"/>
  <c r="C4431" i="4"/>
  <c r="C4418" i="4"/>
  <c r="C4413" i="4"/>
  <c r="C4748" i="4"/>
  <c r="C4742" i="4"/>
  <c r="C4736" i="4"/>
  <c r="C4730" i="4"/>
  <c r="C4749" i="4"/>
  <c r="C4745" i="4"/>
  <c r="C4731" i="4"/>
  <c r="C4726" i="4"/>
  <c r="C4720" i="4"/>
  <c r="C4714" i="4"/>
  <c r="C4708" i="4"/>
  <c r="C4750" i="4"/>
  <c r="C4746" i="4"/>
  <c r="C4741" i="4"/>
  <c r="C4732" i="4"/>
  <c r="C4727" i="4"/>
  <c r="C4721" i="4"/>
  <c r="C4715" i="4"/>
  <c r="C4709" i="4"/>
  <c r="C4751" i="4"/>
  <c r="C4737" i="4"/>
  <c r="C4733" i="4"/>
  <c r="C4728" i="4"/>
  <c r="C4722" i="4"/>
  <c r="C4716" i="4"/>
  <c r="C4710" i="4"/>
  <c r="C4704" i="4"/>
  <c r="F98" i="2" s="1"/>
  <c r="C4752" i="4"/>
  <c r="C4747" i="4"/>
  <c r="C4738" i="4"/>
  <c r="C4734" i="4"/>
  <c r="C4729" i="4"/>
  <c r="C4723" i="4"/>
  <c r="C4717" i="4"/>
  <c r="C4711" i="4"/>
  <c r="C4705" i="4"/>
  <c r="C4725" i="4"/>
  <c r="C4712" i="4"/>
  <c r="C4707" i="4"/>
  <c r="C4740" i="4"/>
  <c r="C4743" i="4"/>
  <c r="C4735" i="4"/>
  <c r="C4718" i="4"/>
  <c r="C4713" i="4"/>
  <c r="C4753" i="4"/>
  <c r="C4744" i="4"/>
  <c r="C4724" i="4"/>
  <c r="C4719" i="4"/>
  <c r="C4706" i="4"/>
  <c r="C4739" i="4"/>
  <c r="C252" i="4"/>
  <c r="C246" i="4"/>
  <c r="C240" i="4"/>
  <c r="C234" i="4"/>
  <c r="C228" i="4"/>
  <c r="C222" i="4"/>
  <c r="C216" i="4"/>
  <c r="C210" i="4"/>
  <c r="C204" i="4"/>
  <c r="F8" i="2" s="1"/>
  <c r="C253" i="4"/>
  <c r="C247" i="4"/>
  <c r="C241" i="4"/>
  <c r="C235" i="4"/>
  <c r="C229" i="4"/>
  <c r="C223" i="4"/>
  <c r="C217" i="4"/>
  <c r="C211" i="4"/>
  <c r="C205" i="4"/>
  <c r="C248" i="4"/>
  <c r="C242" i="4"/>
  <c r="C236" i="4"/>
  <c r="C230" i="4"/>
  <c r="C224" i="4"/>
  <c r="C218" i="4"/>
  <c r="C212" i="4"/>
  <c r="C206" i="4"/>
  <c r="C249" i="4"/>
  <c r="C243" i="4"/>
  <c r="C237" i="4"/>
  <c r="C231" i="4"/>
  <c r="C225" i="4"/>
  <c r="C219" i="4"/>
  <c r="C213" i="4"/>
  <c r="C207" i="4"/>
  <c r="C250" i="4"/>
  <c r="C244" i="4"/>
  <c r="C238" i="4"/>
  <c r="C232" i="4"/>
  <c r="C226" i="4"/>
  <c r="C220" i="4"/>
  <c r="C214" i="4"/>
  <c r="C208" i="4"/>
  <c r="C251" i="4"/>
  <c r="C245" i="4"/>
  <c r="C239" i="4"/>
  <c r="C215" i="4"/>
  <c r="C209" i="4"/>
  <c r="C233" i="4"/>
  <c r="C227" i="4"/>
  <c r="C221" i="4"/>
  <c r="C300" i="4"/>
  <c r="C294" i="4"/>
  <c r="C288" i="4"/>
  <c r="C282" i="4"/>
  <c r="C276" i="4"/>
  <c r="C270" i="4"/>
  <c r="C264" i="4"/>
  <c r="C258" i="4"/>
  <c r="C301" i="4"/>
  <c r="C295" i="4"/>
  <c r="C289" i="4"/>
  <c r="C283" i="4"/>
  <c r="C277" i="4"/>
  <c r="C271" i="4"/>
  <c r="C265" i="4"/>
  <c r="C259" i="4"/>
  <c r="C302" i="4"/>
  <c r="C296" i="4"/>
  <c r="C290" i="4"/>
  <c r="C284" i="4"/>
  <c r="C278" i="4"/>
  <c r="C272" i="4"/>
  <c r="C266" i="4"/>
  <c r="C260" i="4"/>
  <c r="C254" i="4"/>
  <c r="F9" i="2" s="1"/>
  <c r="C303" i="4"/>
  <c r="C297" i="4"/>
  <c r="C291" i="4"/>
  <c r="C285" i="4"/>
  <c r="C279" i="4"/>
  <c r="C273" i="4"/>
  <c r="C267" i="4"/>
  <c r="C261" i="4"/>
  <c r="C255" i="4"/>
  <c r="C298" i="4"/>
  <c r="C292" i="4"/>
  <c r="C286" i="4"/>
  <c r="C280" i="4"/>
  <c r="C274" i="4"/>
  <c r="C268" i="4"/>
  <c r="C262" i="4"/>
  <c r="C256" i="4"/>
  <c r="C269" i="4"/>
  <c r="C257" i="4"/>
  <c r="C299" i="4"/>
  <c r="C293" i="4"/>
  <c r="C287" i="4"/>
  <c r="C281" i="4"/>
  <c r="C275" i="4"/>
  <c r="C263" i="4"/>
  <c r="C600" i="4"/>
  <c r="C594" i="4"/>
  <c r="C588" i="4"/>
  <c r="C582" i="4"/>
  <c r="C576" i="4"/>
  <c r="C570" i="4"/>
  <c r="C564" i="4"/>
  <c r="C558" i="4"/>
  <c r="C601" i="4"/>
  <c r="C595" i="4"/>
  <c r="C589" i="4"/>
  <c r="C583" i="4"/>
  <c r="C577" i="4"/>
  <c r="C571" i="4"/>
  <c r="C565" i="4"/>
  <c r="C559" i="4"/>
  <c r="C602" i="4"/>
  <c r="C596" i="4"/>
  <c r="C590" i="4"/>
  <c r="C584" i="4"/>
  <c r="C578" i="4"/>
  <c r="C572" i="4"/>
  <c r="C566" i="4"/>
  <c r="C560" i="4"/>
  <c r="C554" i="4"/>
  <c r="F15" i="2" s="1"/>
  <c r="C603" i="4"/>
  <c r="C597" i="4"/>
  <c r="C591" i="4"/>
  <c r="C585" i="4"/>
  <c r="C579" i="4"/>
  <c r="C573" i="4"/>
  <c r="C567" i="4"/>
  <c r="C561" i="4"/>
  <c r="C555" i="4"/>
  <c r="C598" i="4"/>
  <c r="C592" i="4"/>
  <c r="C586" i="4"/>
  <c r="C580" i="4"/>
  <c r="C574" i="4"/>
  <c r="C568" i="4"/>
  <c r="C562" i="4"/>
  <c r="C556" i="4"/>
  <c r="C599" i="4"/>
  <c r="C593" i="4"/>
  <c r="C587" i="4"/>
  <c r="C581" i="4"/>
  <c r="C575" i="4"/>
  <c r="C569" i="4"/>
  <c r="C563" i="4"/>
  <c r="C557" i="4"/>
  <c r="C903" i="4"/>
  <c r="C897" i="4"/>
  <c r="C891" i="4"/>
  <c r="C885" i="4"/>
  <c r="C879" i="4"/>
  <c r="C873" i="4"/>
  <c r="C867" i="4"/>
  <c r="C861" i="4"/>
  <c r="C855" i="4"/>
  <c r="C898" i="4"/>
  <c r="C892" i="4"/>
  <c r="C886" i="4"/>
  <c r="C880" i="4"/>
  <c r="C874" i="4"/>
  <c r="C868" i="4"/>
  <c r="C862" i="4"/>
  <c r="C856" i="4"/>
  <c r="C899" i="4"/>
  <c r="C893" i="4"/>
  <c r="C887" i="4"/>
  <c r="C881" i="4"/>
  <c r="C875" i="4"/>
  <c r="C869" i="4"/>
  <c r="C863" i="4"/>
  <c r="C857" i="4"/>
  <c r="C900" i="4"/>
  <c r="C894" i="4"/>
  <c r="C888" i="4"/>
  <c r="C882" i="4"/>
  <c r="C876" i="4"/>
  <c r="C870" i="4"/>
  <c r="C864" i="4"/>
  <c r="C858" i="4"/>
  <c r="C901" i="4"/>
  <c r="C895" i="4"/>
  <c r="C889" i="4"/>
  <c r="C883" i="4"/>
  <c r="C877" i="4"/>
  <c r="C871" i="4"/>
  <c r="C902" i="4"/>
  <c r="C896" i="4"/>
  <c r="C890" i="4"/>
  <c r="C884" i="4"/>
  <c r="C878" i="4"/>
  <c r="C872" i="4"/>
  <c r="C866" i="4"/>
  <c r="C860" i="4"/>
  <c r="C854" i="4"/>
  <c r="F21" i="2" s="1"/>
  <c r="C859" i="4"/>
  <c r="C865" i="4"/>
  <c r="C1203" i="4"/>
  <c r="C1197" i="4"/>
  <c r="C1191" i="4"/>
  <c r="C1185" i="4"/>
  <c r="C1179" i="4"/>
  <c r="C1173" i="4"/>
  <c r="C1167" i="4"/>
  <c r="C1161" i="4"/>
  <c r="C1155" i="4"/>
  <c r="C1198" i="4"/>
  <c r="C1192" i="4"/>
  <c r="C1186" i="4"/>
  <c r="C1180" i="4"/>
  <c r="C1174" i="4"/>
  <c r="C1168" i="4"/>
  <c r="C1162" i="4"/>
  <c r="C1156" i="4"/>
  <c r="C1199" i="4"/>
  <c r="C1193" i="4"/>
  <c r="C1187" i="4"/>
  <c r="C1181" i="4"/>
  <c r="C1175" i="4"/>
  <c r="C1169" i="4"/>
  <c r="C1163" i="4"/>
  <c r="C1157" i="4"/>
  <c r="C1200" i="4"/>
  <c r="C1194" i="4"/>
  <c r="C1188" i="4"/>
  <c r="C1182" i="4"/>
  <c r="C1176" i="4"/>
  <c r="C1170" i="4"/>
  <c r="C1164" i="4"/>
  <c r="C1158" i="4"/>
  <c r="C1201" i="4"/>
  <c r="C1195" i="4"/>
  <c r="C1189" i="4"/>
  <c r="C1183" i="4"/>
  <c r="C1177" i="4"/>
  <c r="C1171" i="4"/>
  <c r="C1165" i="4"/>
  <c r="C1159" i="4"/>
  <c r="C1202" i="4"/>
  <c r="C1196" i="4"/>
  <c r="C1190" i="4"/>
  <c r="C1184" i="4"/>
  <c r="C1178" i="4"/>
  <c r="C1172" i="4"/>
  <c r="C1166" i="4"/>
  <c r="C1160" i="4"/>
  <c r="C1154" i="4"/>
  <c r="F27" i="2" s="1"/>
  <c r="C1503" i="4"/>
  <c r="C1497" i="4"/>
  <c r="C1491" i="4"/>
  <c r="C1485" i="4"/>
  <c r="C1479" i="4"/>
  <c r="C1473" i="4"/>
  <c r="C1467" i="4"/>
  <c r="C1461" i="4"/>
  <c r="C1455" i="4"/>
  <c r="C1498" i="4"/>
  <c r="C1492" i="4"/>
  <c r="C1486" i="4"/>
  <c r="C1480" i="4"/>
  <c r="C1474" i="4"/>
  <c r="C1468" i="4"/>
  <c r="C1462" i="4"/>
  <c r="C1456" i="4"/>
  <c r="C1499" i="4"/>
  <c r="C1493" i="4"/>
  <c r="C1487" i="4"/>
  <c r="C1481" i="4"/>
  <c r="C1475" i="4"/>
  <c r="C1469" i="4"/>
  <c r="C1463" i="4"/>
  <c r="C1457" i="4"/>
  <c r="C1500" i="4"/>
  <c r="C1494" i="4"/>
  <c r="C1488" i="4"/>
  <c r="C1482" i="4"/>
  <c r="C1476" i="4"/>
  <c r="C1470" i="4"/>
  <c r="C1464" i="4"/>
  <c r="C1458" i="4"/>
  <c r="C1501" i="4"/>
  <c r="C1495" i="4"/>
  <c r="C1489" i="4"/>
  <c r="C1483" i="4"/>
  <c r="C1477" i="4"/>
  <c r="C1471" i="4"/>
  <c r="C1465" i="4"/>
  <c r="C1459" i="4"/>
  <c r="C1502" i="4"/>
  <c r="C1496" i="4"/>
  <c r="C1490" i="4"/>
  <c r="C1484" i="4"/>
  <c r="C1478" i="4"/>
  <c r="C1472" i="4"/>
  <c r="C1466" i="4"/>
  <c r="C1460" i="4"/>
  <c r="C1454" i="4"/>
  <c r="F33" i="2" s="1"/>
  <c r="C1798" i="4"/>
  <c r="C1792" i="4"/>
  <c r="C1786" i="4"/>
  <c r="C1780" i="4"/>
  <c r="C1774" i="4"/>
  <c r="C1768" i="4"/>
  <c r="C1762" i="4"/>
  <c r="C1756" i="4"/>
  <c r="C1800" i="4"/>
  <c r="C1794" i="4"/>
  <c r="C1788" i="4"/>
  <c r="C1782" i="4"/>
  <c r="C1776" i="4"/>
  <c r="C1770" i="4"/>
  <c r="C1764" i="4"/>
  <c r="C1758" i="4"/>
  <c r="C1802" i="4"/>
  <c r="C1796" i="4"/>
  <c r="C1790" i="4"/>
  <c r="C1784" i="4"/>
  <c r="C1778" i="4"/>
  <c r="C1772" i="4"/>
  <c r="C1766" i="4"/>
  <c r="C1760" i="4"/>
  <c r="C1754" i="4"/>
  <c r="F39" i="2" s="1"/>
  <c r="C1803" i="4"/>
  <c r="C1797" i="4"/>
  <c r="C1791" i="4"/>
  <c r="C1785" i="4"/>
  <c r="C1779" i="4"/>
  <c r="C1773" i="4"/>
  <c r="C1767" i="4"/>
  <c r="C1761" i="4"/>
  <c r="C1755" i="4"/>
  <c r="C1801" i="4"/>
  <c r="C1795" i="4"/>
  <c r="C1789" i="4"/>
  <c r="C1783" i="4"/>
  <c r="C1777" i="4"/>
  <c r="C1771" i="4"/>
  <c r="C1765" i="4"/>
  <c r="C1759" i="4"/>
  <c r="C1799" i="4"/>
  <c r="C1793" i="4"/>
  <c r="C1787" i="4"/>
  <c r="C1781" i="4"/>
  <c r="C1775" i="4"/>
  <c r="C1769" i="4"/>
  <c r="C1763" i="4"/>
  <c r="C1757" i="4"/>
  <c r="C2098" i="4"/>
  <c r="C2092" i="4"/>
  <c r="C2086" i="4"/>
  <c r="C2080" i="4"/>
  <c r="C2074" i="4"/>
  <c r="C2068" i="4"/>
  <c r="C2062" i="4"/>
  <c r="C2056" i="4"/>
  <c r="C2099" i="4"/>
  <c r="C2093" i="4"/>
  <c r="C2087" i="4"/>
  <c r="C2081" i="4"/>
  <c r="C2075" i="4"/>
  <c r="C2069" i="4"/>
  <c r="C2063" i="4"/>
  <c r="C2057" i="4"/>
  <c r="C2100" i="4"/>
  <c r="C2094" i="4"/>
  <c r="C2088" i="4"/>
  <c r="C2082" i="4"/>
  <c r="C2076" i="4"/>
  <c r="C2070" i="4"/>
  <c r="C2064" i="4"/>
  <c r="C2058" i="4"/>
  <c r="C2101" i="4"/>
  <c r="C2095" i="4"/>
  <c r="C2089" i="4"/>
  <c r="C2083" i="4"/>
  <c r="C2077" i="4"/>
  <c r="C2071" i="4"/>
  <c r="C2065" i="4"/>
  <c r="C2059" i="4"/>
  <c r="C2102" i="4"/>
  <c r="C2096" i="4"/>
  <c r="C2090" i="4"/>
  <c r="C2084" i="4"/>
  <c r="C2078" i="4"/>
  <c r="C2072" i="4"/>
  <c r="C2066" i="4"/>
  <c r="C2060" i="4"/>
  <c r="C2054" i="4"/>
  <c r="F45" i="2" s="1"/>
  <c r="C2103" i="4"/>
  <c r="C2097" i="4"/>
  <c r="C2091" i="4"/>
  <c r="C2085" i="4"/>
  <c r="C2079" i="4"/>
  <c r="C2073" i="4"/>
  <c r="C2067" i="4"/>
  <c r="C2061" i="4"/>
  <c r="C2055" i="4"/>
  <c r="C2402" i="4"/>
  <c r="C2396" i="4"/>
  <c r="C2390" i="4"/>
  <c r="C2391" i="4"/>
  <c r="C2386" i="4"/>
  <c r="C2380" i="4"/>
  <c r="C2374" i="4"/>
  <c r="C2368" i="4"/>
  <c r="C2362" i="4"/>
  <c r="C2356" i="4"/>
  <c r="C2401" i="4"/>
  <c r="C2392" i="4"/>
  <c r="C2387" i="4"/>
  <c r="C2381" i="4"/>
  <c r="C2375" i="4"/>
  <c r="C2369" i="4"/>
  <c r="C2363" i="4"/>
  <c r="C2357" i="4"/>
  <c r="C2397" i="4"/>
  <c r="C2393" i="4"/>
  <c r="C2388" i="4"/>
  <c r="C2382" i="4"/>
  <c r="C2376" i="4"/>
  <c r="C2370" i="4"/>
  <c r="C2364" i="4"/>
  <c r="C2358" i="4"/>
  <c r="C2398" i="4"/>
  <c r="C2394" i="4"/>
  <c r="C2389" i="4"/>
  <c r="C2383" i="4"/>
  <c r="C2377" i="4"/>
  <c r="C2371" i="4"/>
  <c r="C2365" i="4"/>
  <c r="C2359" i="4"/>
  <c r="C2403" i="4"/>
  <c r="C2399" i="4"/>
  <c r="C2384" i="4"/>
  <c r="C2378" i="4"/>
  <c r="C2372" i="4"/>
  <c r="C2366" i="4"/>
  <c r="C2360" i="4"/>
  <c r="C2354" i="4"/>
  <c r="F51" i="2" s="1"/>
  <c r="C2400" i="4"/>
  <c r="C2395" i="4"/>
  <c r="C2385" i="4"/>
  <c r="C2379" i="4"/>
  <c r="C2373" i="4"/>
  <c r="C2367" i="4"/>
  <c r="C2361" i="4"/>
  <c r="C2355" i="4"/>
  <c r="C2700" i="4"/>
  <c r="C2694" i="4"/>
  <c r="C2688" i="4"/>
  <c r="C2682" i="4"/>
  <c r="C2676" i="4"/>
  <c r="C2670" i="4"/>
  <c r="C2664" i="4"/>
  <c r="C2658" i="4"/>
  <c r="C2701" i="4"/>
  <c r="C2695" i="4"/>
  <c r="C2689" i="4"/>
  <c r="C2683" i="4"/>
  <c r="C2677" i="4"/>
  <c r="C2671" i="4"/>
  <c r="C2665" i="4"/>
  <c r="C2659" i="4"/>
  <c r="C2702" i="4"/>
  <c r="C2696" i="4"/>
  <c r="C2690" i="4"/>
  <c r="C2684" i="4"/>
  <c r="C2678" i="4"/>
  <c r="C2672" i="4"/>
  <c r="C2666" i="4"/>
  <c r="C2660" i="4"/>
  <c r="C2654" i="4"/>
  <c r="F57" i="2" s="1"/>
  <c r="C2698" i="4"/>
  <c r="C2692" i="4"/>
  <c r="C2686" i="4"/>
  <c r="C2680" i="4"/>
  <c r="C2674" i="4"/>
  <c r="C2668" i="4"/>
  <c r="C2662" i="4"/>
  <c r="C2656" i="4"/>
  <c r="C2699" i="4"/>
  <c r="C2691" i="4"/>
  <c r="C2681" i="4"/>
  <c r="C2673" i="4"/>
  <c r="C2663" i="4"/>
  <c r="C2655" i="4"/>
  <c r="C2697" i="4"/>
  <c r="C2687" i="4"/>
  <c r="C2679" i="4"/>
  <c r="C2669" i="4"/>
  <c r="C2661" i="4"/>
  <c r="C2703" i="4"/>
  <c r="C2693" i="4"/>
  <c r="C2685" i="4"/>
  <c r="C2675" i="4"/>
  <c r="C2667" i="4"/>
  <c r="C2657" i="4"/>
  <c r="C2999" i="4"/>
  <c r="C2993" i="4"/>
  <c r="C2987" i="4"/>
  <c r="C2981" i="4"/>
  <c r="C2975" i="4"/>
  <c r="C2969" i="4"/>
  <c r="C2963" i="4"/>
  <c r="C2957" i="4"/>
  <c r="C3000" i="4"/>
  <c r="C2994" i="4"/>
  <c r="C2988" i="4"/>
  <c r="C2982" i="4"/>
  <c r="C2976" i="4"/>
  <c r="C2970" i="4"/>
  <c r="C2964" i="4"/>
  <c r="C2958" i="4"/>
  <c r="C3001" i="4"/>
  <c r="C2995" i="4"/>
  <c r="C2989" i="4"/>
  <c r="C2983" i="4"/>
  <c r="C2977" i="4"/>
  <c r="C2971" i="4"/>
  <c r="C2965" i="4"/>
  <c r="C2959" i="4"/>
  <c r="C3002" i="4"/>
  <c r="C2996" i="4"/>
  <c r="C2990" i="4"/>
  <c r="C2984" i="4"/>
  <c r="C2978" i="4"/>
  <c r="C2972" i="4"/>
  <c r="C2966" i="4"/>
  <c r="C2960" i="4"/>
  <c r="C2954" i="4"/>
  <c r="F63" i="2" s="1"/>
  <c r="C2998" i="4"/>
  <c r="C2992" i="4"/>
  <c r="C2986" i="4"/>
  <c r="C2980" i="4"/>
  <c r="C2974" i="4"/>
  <c r="C2968" i="4"/>
  <c r="C2962" i="4"/>
  <c r="C2956" i="4"/>
  <c r="C2997" i="4"/>
  <c r="C2979" i="4"/>
  <c r="C2961" i="4"/>
  <c r="C2991" i="4"/>
  <c r="C2973" i="4"/>
  <c r="C2955" i="4"/>
  <c r="C3003" i="4"/>
  <c r="C2985" i="4"/>
  <c r="C2967" i="4"/>
  <c r="C3300" i="4"/>
  <c r="C3294" i="4"/>
  <c r="C3288" i="4"/>
  <c r="C3282" i="4"/>
  <c r="C3276" i="4"/>
  <c r="C3270" i="4"/>
  <c r="C3296" i="4"/>
  <c r="C3292" i="4"/>
  <c r="C3287" i="4"/>
  <c r="C3278" i="4"/>
  <c r="C3274" i="4"/>
  <c r="C3269" i="4"/>
  <c r="C3263" i="4"/>
  <c r="C3257" i="4"/>
  <c r="C3301" i="4"/>
  <c r="C3297" i="4"/>
  <c r="C3283" i="4"/>
  <c r="C3279" i="4"/>
  <c r="C3264" i="4"/>
  <c r="C3258" i="4"/>
  <c r="C3302" i="4"/>
  <c r="C3298" i="4"/>
  <c r="C3293" i="4"/>
  <c r="C3284" i="4"/>
  <c r="C3280" i="4"/>
  <c r="C3275" i="4"/>
  <c r="C3265" i="4"/>
  <c r="C3259" i="4"/>
  <c r="C3303" i="4"/>
  <c r="C3289" i="4"/>
  <c r="C3285" i="4"/>
  <c r="C3271" i="4"/>
  <c r="C3266" i="4"/>
  <c r="C3260" i="4"/>
  <c r="C3254" i="4"/>
  <c r="F69" i="2" s="1"/>
  <c r="C3295" i="4"/>
  <c r="C3291" i="4"/>
  <c r="C3277" i="4"/>
  <c r="C3273" i="4"/>
  <c r="C3268" i="4"/>
  <c r="C3262" i="4"/>
  <c r="C3256" i="4"/>
  <c r="C3267" i="4"/>
  <c r="C3290" i="4"/>
  <c r="C3272" i="4"/>
  <c r="C3299" i="4"/>
  <c r="C3281" i="4"/>
  <c r="C3261" i="4"/>
  <c r="C3286" i="4"/>
  <c r="C3255" i="4"/>
  <c r="C3603" i="4"/>
  <c r="C3597" i="4"/>
  <c r="C3591" i="4"/>
  <c r="C3585" i="4"/>
  <c r="C3579" i="4"/>
  <c r="C3573" i="4"/>
  <c r="C3567" i="4"/>
  <c r="C3561" i="4"/>
  <c r="C3555" i="4"/>
  <c r="C3598" i="4"/>
  <c r="C3592" i="4"/>
  <c r="C3586" i="4"/>
  <c r="C3580" i="4"/>
  <c r="C3574" i="4"/>
  <c r="C3568" i="4"/>
  <c r="C3562" i="4"/>
  <c r="C3556" i="4"/>
  <c r="C3599" i="4"/>
  <c r="C3593" i="4"/>
  <c r="C3587" i="4"/>
  <c r="C3581" i="4"/>
  <c r="C3575" i="4"/>
  <c r="C3569" i="4"/>
  <c r="C3563" i="4"/>
  <c r="C3557" i="4"/>
  <c r="C3600" i="4"/>
  <c r="C3594" i="4"/>
  <c r="C3588" i="4"/>
  <c r="C3582" i="4"/>
  <c r="C3576" i="4"/>
  <c r="C3570" i="4"/>
  <c r="C3564" i="4"/>
  <c r="C3558" i="4"/>
  <c r="C3601" i="4"/>
  <c r="C3595" i="4"/>
  <c r="C3589" i="4"/>
  <c r="C3583" i="4"/>
  <c r="C3577" i="4"/>
  <c r="C3571" i="4"/>
  <c r="C3602" i="4"/>
  <c r="C3584" i="4"/>
  <c r="C3566" i="4"/>
  <c r="C3596" i="4"/>
  <c r="C3578" i="4"/>
  <c r="C3559" i="4"/>
  <c r="C3554" i="4"/>
  <c r="F75" i="2" s="1"/>
  <c r="C3565" i="4"/>
  <c r="C3560" i="4"/>
  <c r="C3590" i="4"/>
  <c r="C3572" i="4"/>
  <c r="C3900" i="4"/>
  <c r="C3894" i="4"/>
  <c r="C3888" i="4"/>
  <c r="C3882" i="4"/>
  <c r="C3876" i="4"/>
  <c r="C3870" i="4"/>
  <c r="C3864" i="4"/>
  <c r="C3902" i="4"/>
  <c r="C3898" i="4"/>
  <c r="C3893" i="4"/>
  <c r="C3884" i="4"/>
  <c r="C3880" i="4"/>
  <c r="C3875" i="4"/>
  <c r="C3866" i="4"/>
  <c r="C3861" i="4"/>
  <c r="C3855" i="4"/>
  <c r="C3903" i="4"/>
  <c r="C3889" i="4"/>
  <c r="C3885" i="4"/>
  <c r="C3871" i="4"/>
  <c r="C3867" i="4"/>
  <c r="C3862" i="4"/>
  <c r="C3856" i="4"/>
  <c r="C3899" i="4"/>
  <c r="C3890" i="4"/>
  <c r="C3886" i="4"/>
  <c r="C3881" i="4"/>
  <c r="C3872" i="4"/>
  <c r="C3868" i="4"/>
  <c r="C3863" i="4"/>
  <c r="C3857" i="4"/>
  <c r="C3895" i="4"/>
  <c r="C3891" i="4"/>
  <c r="C3877" i="4"/>
  <c r="C3873" i="4"/>
  <c r="C3858" i="4"/>
  <c r="C3896" i="4"/>
  <c r="C3892" i="4"/>
  <c r="C3887" i="4"/>
  <c r="C3878" i="4"/>
  <c r="C3874" i="4"/>
  <c r="C3869" i="4"/>
  <c r="C3859" i="4"/>
  <c r="C3865" i="4"/>
  <c r="C3854" i="4"/>
  <c r="F81" i="2" s="1"/>
  <c r="C3883" i="4"/>
  <c r="C3879" i="4"/>
  <c r="C3897" i="4"/>
  <c r="C3860" i="4"/>
  <c r="C3901" i="4"/>
  <c r="C4199" i="4"/>
  <c r="C4193" i="4"/>
  <c r="C4187" i="4"/>
  <c r="C4181" i="4"/>
  <c r="C4175" i="4"/>
  <c r="C4169" i="4"/>
  <c r="C4163" i="4"/>
  <c r="C4157" i="4"/>
  <c r="C4200" i="4"/>
  <c r="C4194" i="4"/>
  <c r="C4188" i="4"/>
  <c r="C4182" i="4"/>
  <c r="C4176" i="4"/>
  <c r="C4170" i="4"/>
  <c r="C4164" i="4"/>
  <c r="C4158" i="4"/>
  <c r="C4201" i="4"/>
  <c r="C4195" i="4"/>
  <c r="C4189" i="4"/>
  <c r="C4183" i="4"/>
  <c r="C4177" i="4"/>
  <c r="C4171" i="4"/>
  <c r="C4165" i="4"/>
  <c r="C4159" i="4"/>
  <c r="C4198" i="4"/>
  <c r="C4192" i="4"/>
  <c r="C4186" i="4"/>
  <c r="C4180" i="4"/>
  <c r="C4174" i="4"/>
  <c r="C4168" i="4"/>
  <c r="C4162" i="4"/>
  <c r="C4156" i="4"/>
  <c r="C4202" i="4"/>
  <c r="C4196" i="4"/>
  <c r="C4190" i="4"/>
  <c r="C4184" i="4"/>
  <c r="C4178" i="4"/>
  <c r="C4172" i="4"/>
  <c r="C4166" i="4"/>
  <c r="C4160" i="4"/>
  <c r="C4154" i="4"/>
  <c r="F87" i="2" s="1"/>
  <c r="C4191" i="4"/>
  <c r="C4173" i="4"/>
  <c r="C4155" i="4"/>
  <c r="C4203" i="4"/>
  <c r="C4185" i="4"/>
  <c r="C4167" i="4"/>
  <c r="C4197" i="4"/>
  <c r="C4179" i="4"/>
  <c r="C4161" i="4"/>
  <c r="C4498" i="4"/>
  <c r="C4492" i="4"/>
  <c r="C4486" i="4"/>
  <c r="C4480" i="4"/>
  <c r="C4474" i="4"/>
  <c r="C4468" i="4"/>
  <c r="C4462" i="4"/>
  <c r="C4456" i="4"/>
  <c r="C4499" i="4"/>
  <c r="C4493" i="4"/>
  <c r="C4487" i="4"/>
  <c r="C4481" i="4"/>
  <c r="C4475" i="4"/>
  <c r="C4469" i="4"/>
  <c r="C4463" i="4"/>
  <c r="C4457" i="4"/>
  <c r="C4500" i="4"/>
  <c r="C4494" i="4"/>
  <c r="C4488" i="4"/>
  <c r="C4482" i="4"/>
  <c r="C4476" i="4"/>
  <c r="C4470" i="4"/>
  <c r="C4464" i="4"/>
  <c r="C4458" i="4"/>
  <c r="C4501" i="4"/>
  <c r="C4495" i="4"/>
  <c r="C4489" i="4"/>
  <c r="C4483" i="4"/>
  <c r="C4477" i="4"/>
  <c r="C4471" i="4"/>
  <c r="C4465" i="4"/>
  <c r="C4459" i="4"/>
  <c r="C4496" i="4"/>
  <c r="C4491" i="4"/>
  <c r="C4478" i="4"/>
  <c r="C4473" i="4"/>
  <c r="C4460" i="4"/>
  <c r="C4455" i="4"/>
  <c r="C4502" i="4"/>
  <c r="C4497" i="4"/>
  <c r="C4484" i="4"/>
  <c r="C4479" i="4"/>
  <c r="C4466" i="4"/>
  <c r="C4461" i="4"/>
  <c r="C4503" i="4"/>
  <c r="C4490" i="4"/>
  <c r="C4485" i="4"/>
  <c r="C4472" i="4"/>
  <c r="C4467" i="4"/>
  <c r="C4454" i="4"/>
  <c r="F93" i="2" s="1"/>
  <c r="C4802" i="4"/>
  <c r="C4796" i="4"/>
  <c r="C4790" i="4"/>
  <c r="C4784" i="4"/>
  <c r="C4778" i="4"/>
  <c r="C4772" i="4"/>
  <c r="C4766" i="4"/>
  <c r="C4760" i="4"/>
  <c r="C4754" i="4"/>
  <c r="F99" i="2" s="1"/>
  <c r="C4803" i="4"/>
  <c r="C4799" i="4"/>
  <c r="C4785" i="4"/>
  <c r="C4781" i="4"/>
  <c r="C4767" i="4"/>
  <c r="C4763" i="4"/>
  <c r="C4800" i="4"/>
  <c r="C4795" i="4"/>
  <c r="C4786" i="4"/>
  <c r="C4782" i="4"/>
  <c r="C4777" i="4"/>
  <c r="C4768" i="4"/>
  <c r="C4764" i="4"/>
  <c r="C4759" i="4"/>
  <c r="C4791" i="4"/>
  <c r="C4787" i="4"/>
  <c r="C4773" i="4"/>
  <c r="C4769" i="4"/>
  <c r="C4755" i="4"/>
  <c r="C4801" i="4"/>
  <c r="C4792" i="4"/>
  <c r="C4788" i="4"/>
  <c r="C4783" i="4"/>
  <c r="C4774" i="4"/>
  <c r="C4770" i="4"/>
  <c r="C4765" i="4"/>
  <c r="C4756" i="4"/>
  <c r="C4779" i="4"/>
  <c r="C4771" i="4"/>
  <c r="C4762" i="4"/>
  <c r="C4794" i="4"/>
  <c r="C4757" i="4"/>
  <c r="C4797" i="4"/>
  <c r="C4789" i="4"/>
  <c r="C4780" i="4"/>
  <c r="C4775" i="4"/>
  <c r="C4758" i="4"/>
  <c r="C4798" i="4"/>
  <c r="C4761" i="4"/>
  <c r="C4793" i="4"/>
  <c r="C4776" i="4"/>
  <c r="C198" i="4"/>
  <c r="C192" i="4"/>
  <c r="C186" i="4"/>
  <c r="C180" i="4"/>
  <c r="C174" i="4"/>
  <c r="C168" i="4"/>
  <c r="C162" i="4"/>
  <c r="C156" i="4"/>
  <c r="C199" i="4"/>
  <c r="C193" i="4"/>
  <c r="C187" i="4"/>
  <c r="C181" i="4"/>
  <c r="C175" i="4"/>
  <c r="C169" i="4"/>
  <c r="C163" i="4"/>
  <c r="C157" i="4"/>
  <c r="C200" i="4"/>
  <c r="C194" i="4"/>
  <c r="C188" i="4"/>
  <c r="C182" i="4"/>
  <c r="C176" i="4"/>
  <c r="C170" i="4"/>
  <c r="C164" i="4"/>
  <c r="C158" i="4"/>
  <c r="C201" i="4"/>
  <c r="C195" i="4"/>
  <c r="C189" i="4"/>
  <c r="C183" i="4"/>
  <c r="C177" i="4"/>
  <c r="C171" i="4"/>
  <c r="C165" i="4"/>
  <c r="C159" i="4"/>
  <c r="C202" i="4"/>
  <c r="C196" i="4"/>
  <c r="C190" i="4"/>
  <c r="C184" i="4"/>
  <c r="C178" i="4"/>
  <c r="C172" i="4"/>
  <c r="C166" i="4"/>
  <c r="C160" i="4"/>
  <c r="C154" i="4"/>
  <c r="F7" i="2" s="1"/>
  <c r="C197" i="4"/>
  <c r="C191" i="4"/>
  <c r="C185" i="4"/>
  <c r="C179" i="4"/>
  <c r="C173" i="4"/>
  <c r="C167" i="4"/>
  <c r="C203" i="4"/>
  <c r="C161" i="4"/>
  <c r="C155" i="4"/>
  <c r="C48" i="4"/>
  <c r="C42" i="4"/>
  <c r="C36" i="4"/>
  <c r="C30" i="4"/>
  <c r="C24" i="4"/>
  <c r="C18" i="4"/>
  <c r="C12" i="4"/>
  <c r="C6" i="4"/>
  <c r="C19" i="4"/>
  <c r="C49" i="4"/>
  <c r="C43" i="4"/>
  <c r="C37" i="4"/>
  <c r="C31" i="4"/>
  <c r="C25" i="4"/>
  <c r="C13" i="4"/>
  <c r="C7" i="4"/>
  <c r="C50" i="4"/>
  <c r="C44" i="4"/>
  <c r="C38" i="4"/>
  <c r="C32" i="4"/>
  <c r="C26" i="4"/>
  <c r="C20" i="4"/>
  <c r="C14" i="4"/>
  <c r="C8" i="4"/>
  <c r="C51" i="4"/>
  <c r="C45" i="4"/>
  <c r="C39" i="4"/>
  <c r="C33" i="4"/>
  <c r="C27" i="4"/>
  <c r="C21" i="4"/>
  <c r="C15" i="4"/>
  <c r="C9" i="4"/>
  <c r="C52" i="4"/>
  <c r="C46" i="4"/>
  <c r="C40" i="4"/>
  <c r="C34" i="4"/>
  <c r="C28" i="4"/>
  <c r="C22" i="4"/>
  <c r="C16" i="4"/>
  <c r="C10" i="4"/>
  <c r="C41" i="4"/>
  <c r="C35" i="4"/>
  <c r="C17" i="4"/>
  <c r="C11" i="4"/>
  <c r="C53" i="4"/>
  <c r="C47" i="4"/>
  <c r="C29" i="4"/>
  <c r="C23" i="4"/>
  <c r="C5" i="4"/>
  <c r="C348" i="4"/>
  <c r="C342" i="4"/>
  <c r="C336" i="4"/>
  <c r="C330" i="4"/>
  <c r="C324" i="4"/>
  <c r="C318" i="4"/>
  <c r="C312" i="4"/>
  <c r="C306" i="4"/>
  <c r="C349" i="4"/>
  <c r="C343" i="4"/>
  <c r="C337" i="4"/>
  <c r="C331" i="4"/>
  <c r="C325" i="4"/>
  <c r="C319" i="4"/>
  <c r="C313" i="4"/>
  <c r="C307" i="4"/>
  <c r="C350" i="4"/>
  <c r="C344" i="4"/>
  <c r="C338" i="4"/>
  <c r="C332" i="4"/>
  <c r="C326" i="4"/>
  <c r="C320" i="4"/>
  <c r="C314" i="4"/>
  <c r="C308" i="4"/>
  <c r="C351" i="4"/>
  <c r="C345" i="4"/>
  <c r="C339" i="4"/>
  <c r="C333" i="4"/>
  <c r="C327" i="4"/>
  <c r="C321" i="4"/>
  <c r="C315" i="4"/>
  <c r="C309" i="4"/>
  <c r="C352" i="4"/>
  <c r="C346" i="4"/>
  <c r="C340" i="4"/>
  <c r="C334" i="4"/>
  <c r="C328" i="4"/>
  <c r="C322" i="4"/>
  <c r="C316" i="4"/>
  <c r="C310" i="4"/>
  <c r="C304" i="4"/>
  <c r="F10" i="2" s="1"/>
  <c r="C353" i="4"/>
  <c r="C347" i="4"/>
  <c r="C341" i="4"/>
  <c r="C335" i="4"/>
  <c r="C329" i="4"/>
  <c r="C323" i="4"/>
  <c r="C317" i="4"/>
  <c r="C311" i="4"/>
  <c r="C305" i="4"/>
  <c r="C648" i="4"/>
  <c r="C642" i="4"/>
  <c r="C636" i="4"/>
  <c r="C630" i="4"/>
  <c r="C624" i="4"/>
  <c r="C618" i="4"/>
  <c r="C612" i="4"/>
  <c r="C606" i="4"/>
  <c r="C649" i="4"/>
  <c r="C643" i="4"/>
  <c r="C637" i="4"/>
  <c r="C631" i="4"/>
  <c r="C625" i="4"/>
  <c r="C619" i="4"/>
  <c r="C613" i="4"/>
  <c r="C607" i="4"/>
  <c r="C650" i="4"/>
  <c r="C644" i="4"/>
  <c r="C638" i="4"/>
  <c r="C632" i="4"/>
  <c r="C626" i="4"/>
  <c r="C620" i="4"/>
  <c r="C614" i="4"/>
  <c r="C608" i="4"/>
  <c r="C651" i="4"/>
  <c r="C645" i="4"/>
  <c r="C639" i="4"/>
  <c r="C633" i="4"/>
  <c r="C627" i="4"/>
  <c r="C621" i="4"/>
  <c r="C615" i="4"/>
  <c r="C609" i="4"/>
  <c r="C652" i="4"/>
  <c r="C646" i="4"/>
  <c r="C640" i="4"/>
  <c r="C634" i="4"/>
  <c r="C628" i="4"/>
  <c r="C622" i="4"/>
  <c r="C616" i="4"/>
  <c r="C610" i="4"/>
  <c r="C604" i="4"/>
  <c r="F16" i="2" s="1"/>
  <c r="C653" i="4"/>
  <c r="C647" i="4"/>
  <c r="C641" i="4"/>
  <c r="C635" i="4"/>
  <c r="C629" i="4"/>
  <c r="C623" i="4"/>
  <c r="C617" i="4"/>
  <c r="C611" i="4"/>
  <c r="C605" i="4"/>
  <c r="C951" i="4"/>
  <c r="C945" i="4"/>
  <c r="C939" i="4"/>
  <c r="C933" i="4"/>
  <c r="C927" i="4"/>
  <c r="C921" i="4"/>
  <c r="C915" i="4"/>
  <c r="C909" i="4"/>
  <c r="C952" i="4"/>
  <c r="C946" i="4"/>
  <c r="C940" i="4"/>
  <c r="C934" i="4"/>
  <c r="C928" i="4"/>
  <c r="C922" i="4"/>
  <c r="C916" i="4"/>
  <c r="C910" i="4"/>
  <c r="C904" i="4"/>
  <c r="F22" i="2" s="1"/>
  <c r="C953" i="4"/>
  <c r="C947" i="4"/>
  <c r="C941" i="4"/>
  <c r="C935" i="4"/>
  <c r="C929" i="4"/>
  <c r="C923" i="4"/>
  <c r="C917" i="4"/>
  <c r="C911" i="4"/>
  <c r="C905" i="4"/>
  <c r="C948" i="4"/>
  <c r="C942" i="4"/>
  <c r="C936" i="4"/>
  <c r="C930" i="4"/>
  <c r="C924" i="4"/>
  <c r="C918" i="4"/>
  <c r="C912" i="4"/>
  <c r="C906" i="4"/>
  <c r="C949" i="4"/>
  <c r="C943" i="4"/>
  <c r="C937" i="4"/>
  <c r="C931" i="4"/>
  <c r="C925" i="4"/>
  <c r="C919" i="4"/>
  <c r="C913" i="4"/>
  <c r="C907" i="4"/>
  <c r="C950" i="4"/>
  <c r="C944" i="4"/>
  <c r="C938" i="4"/>
  <c r="C932" i="4"/>
  <c r="C926" i="4"/>
  <c r="C920" i="4"/>
  <c r="C914" i="4"/>
  <c r="C908" i="4"/>
  <c r="C1251" i="4"/>
  <c r="C1245" i="4"/>
  <c r="C1239" i="4"/>
  <c r="C1233" i="4"/>
  <c r="C1227" i="4"/>
  <c r="C1221" i="4"/>
  <c r="C1215" i="4"/>
  <c r="C1209" i="4"/>
  <c r="C1252" i="4"/>
  <c r="C1246" i="4"/>
  <c r="C1240" i="4"/>
  <c r="C1234" i="4"/>
  <c r="C1228" i="4"/>
  <c r="C1222" i="4"/>
  <c r="C1216" i="4"/>
  <c r="C1210" i="4"/>
  <c r="C1204" i="4"/>
  <c r="F28" i="2" s="1"/>
  <c r="C1253" i="4"/>
  <c r="C1247" i="4"/>
  <c r="C1241" i="4"/>
  <c r="C1235" i="4"/>
  <c r="C1229" i="4"/>
  <c r="C1223" i="4"/>
  <c r="C1217" i="4"/>
  <c r="C1211" i="4"/>
  <c r="C1205" i="4"/>
  <c r="C1248" i="4"/>
  <c r="C1242" i="4"/>
  <c r="C1236" i="4"/>
  <c r="C1230" i="4"/>
  <c r="C1224" i="4"/>
  <c r="C1218" i="4"/>
  <c r="C1212" i="4"/>
  <c r="C1206" i="4"/>
  <c r="C1249" i="4"/>
  <c r="C1243" i="4"/>
  <c r="C1237" i="4"/>
  <c r="C1231" i="4"/>
  <c r="C1225" i="4"/>
  <c r="C1219" i="4"/>
  <c r="C1213" i="4"/>
  <c r="C1207" i="4"/>
  <c r="C1250" i="4"/>
  <c r="C1244" i="4"/>
  <c r="C1238" i="4"/>
  <c r="C1232" i="4"/>
  <c r="C1226" i="4"/>
  <c r="C1220" i="4"/>
  <c r="C1214" i="4"/>
  <c r="C1208" i="4"/>
  <c r="C1551" i="4"/>
  <c r="C1545" i="4"/>
  <c r="C1539" i="4"/>
  <c r="C1533" i="4"/>
  <c r="C1527" i="4"/>
  <c r="C1521" i="4"/>
  <c r="C1515" i="4"/>
  <c r="C1509" i="4"/>
  <c r="C1552" i="4"/>
  <c r="C1546" i="4"/>
  <c r="C1540" i="4"/>
  <c r="C1534" i="4"/>
  <c r="C1528" i="4"/>
  <c r="C1522" i="4"/>
  <c r="C1516" i="4"/>
  <c r="C1510" i="4"/>
  <c r="C1504" i="4"/>
  <c r="F34" i="2" s="1"/>
  <c r="C1553" i="4"/>
  <c r="C1547" i="4"/>
  <c r="C1541" i="4"/>
  <c r="C1535" i="4"/>
  <c r="C1529" i="4"/>
  <c r="C1523" i="4"/>
  <c r="C1517" i="4"/>
  <c r="C1511" i="4"/>
  <c r="C1505" i="4"/>
  <c r="C1548" i="4"/>
  <c r="C1542" i="4"/>
  <c r="C1536" i="4"/>
  <c r="C1530" i="4"/>
  <c r="C1524" i="4"/>
  <c r="C1518" i="4"/>
  <c r="C1512" i="4"/>
  <c r="C1506" i="4"/>
  <c r="C1549" i="4"/>
  <c r="C1543" i="4"/>
  <c r="C1537" i="4"/>
  <c r="C1531" i="4"/>
  <c r="C1525" i="4"/>
  <c r="C1519" i="4"/>
  <c r="C1513" i="4"/>
  <c r="C1507" i="4"/>
  <c r="C1550" i="4"/>
  <c r="C1544" i="4"/>
  <c r="C1538" i="4"/>
  <c r="C1532" i="4"/>
  <c r="C1526" i="4"/>
  <c r="C1520" i="4"/>
  <c r="C1514" i="4"/>
  <c r="C1508" i="4"/>
  <c r="C1852" i="4"/>
  <c r="C1846" i="4"/>
  <c r="C1840" i="4"/>
  <c r="C1834" i="4"/>
  <c r="C1828" i="4"/>
  <c r="C1822" i="4"/>
  <c r="C1816" i="4"/>
  <c r="C1810" i="4"/>
  <c r="C1804" i="4"/>
  <c r="F40" i="2" s="1"/>
  <c r="C1853" i="4"/>
  <c r="C1847" i="4"/>
  <c r="C1841" i="4"/>
  <c r="C1835" i="4"/>
  <c r="C1829" i="4"/>
  <c r="C1823" i="4"/>
  <c r="C1848" i="4"/>
  <c r="C1842" i="4"/>
  <c r="C1836" i="4"/>
  <c r="C1830" i="4"/>
  <c r="C1824" i="4"/>
  <c r="C1818" i="4"/>
  <c r="C1812" i="4"/>
  <c r="C1806" i="4"/>
  <c r="C1850" i="4"/>
  <c r="C1844" i="4"/>
  <c r="C1838" i="4"/>
  <c r="C1832" i="4"/>
  <c r="C1826" i="4"/>
  <c r="C1820" i="4"/>
  <c r="C1814" i="4"/>
  <c r="C1808" i="4"/>
  <c r="C1851" i="4"/>
  <c r="C1845" i="4"/>
  <c r="C1849" i="4"/>
  <c r="C1821" i="4"/>
  <c r="C1815" i="4"/>
  <c r="C1809" i="4"/>
  <c r="C1837" i="4"/>
  <c r="C1827" i="4"/>
  <c r="C1819" i="4"/>
  <c r="C1813" i="4"/>
  <c r="C1807" i="4"/>
  <c r="C1843" i="4"/>
  <c r="C1833" i="4"/>
  <c r="C1825" i="4"/>
  <c r="C1817" i="4"/>
  <c r="C1811" i="4"/>
  <c r="C1805" i="4"/>
  <c r="C1839" i="4"/>
  <c r="C1831" i="4"/>
  <c r="C2152" i="4"/>
  <c r="C2146" i="4"/>
  <c r="C2140" i="4"/>
  <c r="C2134" i="4"/>
  <c r="C2128" i="4"/>
  <c r="C2122" i="4"/>
  <c r="C2116" i="4"/>
  <c r="C2110" i="4"/>
  <c r="C2104" i="4"/>
  <c r="F46" i="2" s="1"/>
  <c r="C2153" i="4"/>
  <c r="C2147" i="4"/>
  <c r="C2141" i="4"/>
  <c r="C2135" i="4"/>
  <c r="C2129" i="4"/>
  <c r="C2123" i="4"/>
  <c r="C2117" i="4"/>
  <c r="C2111" i="4"/>
  <c r="C2105" i="4"/>
  <c r="C2148" i="4"/>
  <c r="C2142" i="4"/>
  <c r="C2136" i="4"/>
  <c r="C2130" i="4"/>
  <c r="C2124" i="4"/>
  <c r="C2118" i="4"/>
  <c r="C2112" i="4"/>
  <c r="C2106" i="4"/>
  <c r="C2149" i="4"/>
  <c r="C2143" i="4"/>
  <c r="C2137" i="4"/>
  <c r="C2131" i="4"/>
  <c r="C2125" i="4"/>
  <c r="C2119" i="4"/>
  <c r="C2113" i="4"/>
  <c r="C2107" i="4"/>
  <c r="C2150" i="4"/>
  <c r="C2144" i="4"/>
  <c r="C2138" i="4"/>
  <c r="C2132" i="4"/>
  <c r="C2126" i="4"/>
  <c r="C2120" i="4"/>
  <c r="C2114" i="4"/>
  <c r="C2108" i="4"/>
  <c r="C2151" i="4"/>
  <c r="C2145" i="4"/>
  <c r="C2139" i="4"/>
  <c r="C2133" i="4"/>
  <c r="C2127" i="4"/>
  <c r="C2121" i="4"/>
  <c r="C2115" i="4"/>
  <c r="C2109" i="4"/>
  <c r="C2450" i="4"/>
  <c r="C2444" i="4"/>
  <c r="C2438" i="4"/>
  <c r="C2432" i="4"/>
  <c r="C2426" i="4"/>
  <c r="C2420" i="4"/>
  <c r="C2414" i="4"/>
  <c r="C2408" i="4"/>
  <c r="C2452" i="4"/>
  <c r="C2446" i="4"/>
  <c r="C2440" i="4"/>
  <c r="C2451" i="4"/>
  <c r="C2448" i="4"/>
  <c r="C2427" i="4"/>
  <c r="C2423" i="4"/>
  <c r="C2409" i="4"/>
  <c r="C2405" i="4"/>
  <c r="C2441" i="4"/>
  <c r="C2437" i="4"/>
  <c r="C2428" i="4"/>
  <c r="C2424" i="4"/>
  <c r="C2419" i="4"/>
  <c r="C2410" i="4"/>
  <c r="C2406" i="4"/>
  <c r="C2449" i="4"/>
  <c r="C2445" i="4"/>
  <c r="C2442" i="4"/>
  <c r="C2433" i="4"/>
  <c r="C2429" i="4"/>
  <c r="C2415" i="4"/>
  <c r="C2411" i="4"/>
  <c r="C2453" i="4"/>
  <c r="C2434" i="4"/>
  <c r="C2430" i="4"/>
  <c r="C2425" i="4"/>
  <c r="C2416" i="4"/>
  <c r="C2412" i="4"/>
  <c r="C2407" i="4"/>
  <c r="C2443" i="4"/>
  <c r="C2439" i="4"/>
  <c r="C2435" i="4"/>
  <c r="C2421" i="4"/>
  <c r="C2417" i="4"/>
  <c r="C2447" i="4"/>
  <c r="C2436" i="4"/>
  <c r="C2431" i="4"/>
  <c r="C2422" i="4"/>
  <c r="C2418" i="4"/>
  <c r="C2413" i="4"/>
  <c r="C2404" i="4"/>
  <c r="F52" i="2" s="1"/>
  <c r="C2748" i="4"/>
  <c r="C2742" i="4"/>
  <c r="C2736" i="4"/>
  <c r="C2730" i="4"/>
  <c r="C2724" i="4"/>
  <c r="C2718" i="4"/>
  <c r="C2712" i="4"/>
  <c r="C2706" i="4"/>
  <c r="C2749" i="4"/>
  <c r="C2743" i="4"/>
  <c r="C2737" i="4"/>
  <c r="C2731" i="4"/>
  <c r="C2725" i="4"/>
  <c r="C2719" i="4"/>
  <c r="C2713" i="4"/>
  <c r="C2707" i="4"/>
  <c r="C2750" i="4"/>
  <c r="C2744" i="4"/>
  <c r="C2738" i="4"/>
  <c r="C2732" i="4"/>
  <c r="C2726" i="4"/>
  <c r="C2720" i="4"/>
  <c r="C2714" i="4"/>
  <c r="C2708" i="4"/>
  <c r="C2752" i="4"/>
  <c r="C2746" i="4"/>
  <c r="C2740" i="4"/>
  <c r="C2734" i="4"/>
  <c r="C2728" i="4"/>
  <c r="C2722" i="4"/>
  <c r="C2716" i="4"/>
  <c r="C2710" i="4"/>
  <c r="C2704" i="4"/>
  <c r="F58" i="2" s="1"/>
  <c r="C2753" i="4"/>
  <c r="C2745" i="4"/>
  <c r="C2735" i="4"/>
  <c r="C2727" i="4"/>
  <c r="C2717" i="4"/>
  <c r="C2709" i="4"/>
  <c r="C2751" i="4"/>
  <c r="C2741" i="4"/>
  <c r="C2733" i="4"/>
  <c r="C2723" i="4"/>
  <c r="C2715" i="4"/>
  <c r="C2705" i="4"/>
  <c r="C2747" i="4"/>
  <c r="C2739" i="4"/>
  <c r="C2729" i="4"/>
  <c r="C2721" i="4"/>
  <c r="C2711" i="4"/>
  <c r="C3053" i="4"/>
  <c r="C3047" i="4"/>
  <c r="C3041" i="4"/>
  <c r="C3035" i="4"/>
  <c r="C3029" i="4"/>
  <c r="C3023" i="4"/>
  <c r="C3017" i="4"/>
  <c r="C3011" i="4"/>
  <c r="C3005" i="4"/>
  <c r="C3048" i="4"/>
  <c r="C3042" i="4"/>
  <c r="C3036" i="4"/>
  <c r="C3030" i="4"/>
  <c r="C3024" i="4"/>
  <c r="C3018" i="4"/>
  <c r="C3012" i="4"/>
  <c r="C3006" i="4"/>
  <c r="C3049" i="4"/>
  <c r="C3043" i="4"/>
  <c r="C3037" i="4"/>
  <c r="C3031" i="4"/>
  <c r="C3025" i="4"/>
  <c r="C3019" i="4"/>
  <c r="C3013" i="4"/>
  <c r="C3007" i="4"/>
  <c r="C3050" i="4"/>
  <c r="C3044" i="4"/>
  <c r="C3038" i="4"/>
  <c r="C3032" i="4"/>
  <c r="C3026" i="4"/>
  <c r="C3020" i="4"/>
  <c r="C3014" i="4"/>
  <c r="C3008" i="4"/>
  <c r="C3052" i="4"/>
  <c r="C3046" i="4"/>
  <c r="C3040" i="4"/>
  <c r="C3034" i="4"/>
  <c r="C3028" i="4"/>
  <c r="C3022" i="4"/>
  <c r="C3016" i="4"/>
  <c r="C3010" i="4"/>
  <c r="C3004" i="4"/>
  <c r="F64" i="2" s="1"/>
  <c r="C3051" i="4"/>
  <c r="C3033" i="4"/>
  <c r="C3015" i="4"/>
  <c r="C3045" i="4"/>
  <c r="C3027" i="4"/>
  <c r="C3009" i="4"/>
  <c r="C3039" i="4"/>
  <c r="C3021" i="4"/>
  <c r="C3348" i="4"/>
  <c r="C3342" i="4"/>
  <c r="C3336" i="4"/>
  <c r="C3330" i="4"/>
  <c r="C3324" i="4"/>
  <c r="C3318" i="4"/>
  <c r="C3312" i="4"/>
  <c r="C3306" i="4"/>
  <c r="C3350" i="4"/>
  <c r="C3346" i="4"/>
  <c r="C3341" i="4"/>
  <c r="C3332" i="4"/>
  <c r="C3328" i="4"/>
  <c r="C3323" i="4"/>
  <c r="C3314" i="4"/>
  <c r="C3310" i="4"/>
  <c r="C3305" i="4"/>
  <c r="C3351" i="4"/>
  <c r="C3337" i="4"/>
  <c r="C3333" i="4"/>
  <c r="C3319" i="4"/>
  <c r="C3315" i="4"/>
  <c r="C3352" i="4"/>
  <c r="C3347" i="4"/>
  <c r="C3338" i="4"/>
  <c r="C3334" i="4"/>
  <c r="C3329" i="4"/>
  <c r="C3320" i="4"/>
  <c r="C3316" i="4"/>
  <c r="C3311" i="4"/>
  <c r="C3343" i="4"/>
  <c r="C3339" i="4"/>
  <c r="C3325" i="4"/>
  <c r="C3321" i="4"/>
  <c r="C3307" i="4"/>
  <c r="C3349" i="4"/>
  <c r="C3345" i="4"/>
  <c r="C3331" i="4"/>
  <c r="C3327" i="4"/>
  <c r="C3313" i="4"/>
  <c r="C3309" i="4"/>
  <c r="C3344" i="4"/>
  <c r="C3326" i="4"/>
  <c r="C3308" i="4"/>
  <c r="C3353" i="4"/>
  <c r="C3335" i="4"/>
  <c r="C3317" i="4"/>
  <c r="C3340" i="4"/>
  <c r="C3322" i="4"/>
  <c r="C3304" i="4"/>
  <c r="F70" i="2" s="1"/>
  <c r="C3651" i="4"/>
  <c r="C3645" i="4"/>
  <c r="C3639" i="4"/>
  <c r="C3633" i="4"/>
  <c r="C3627" i="4"/>
  <c r="C3621" i="4"/>
  <c r="C3615" i="4"/>
  <c r="C3609" i="4"/>
  <c r="C3652" i="4"/>
  <c r="C3646" i="4"/>
  <c r="C3640" i="4"/>
  <c r="C3634" i="4"/>
  <c r="C3628" i="4"/>
  <c r="C3622" i="4"/>
  <c r="C3616" i="4"/>
  <c r="C3610" i="4"/>
  <c r="C3604" i="4"/>
  <c r="F76" i="2" s="1"/>
  <c r="C3653" i="4"/>
  <c r="C3647" i="4"/>
  <c r="C3641" i="4"/>
  <c r="C3635" i="4"/>
  <c r="C3629" i="4"/>
  <c r="C3623" i="4"/>
  <c r="C3617" i="4"/>
  <c r="C3611" i="4"/>
  <c r="C3605" i="4"/>
  <c r="C3648" i="4"/>
  <c r="C3642" i="4"/>
  <c r="C3636" i="4"/>
  <c r="C3630" i="4"/>
  <c r="C3624" i="4"/>
  <c r="C3618" i="4"/>
  <c r="C3612" i="4"/>
  <c r="C3606" i="4"/>
  <c r="C3649" i="4"/>
  <c r="C3643" i="4"/>
  <c r="C3637" i="4"/>
  <c r="C3631" i="4"/>
  <c r="C3625" i="4"/>
  <c r="C3619" i="4"/>
  <c r="C3613" i="4"/>
  <c r="C3607" i="4"/>
  <c r="C3638" i="4"/>
  <c r="C3620" i="4"/>
  <c r="C3650" i="4"/>
  <c r="C3632" i="4"/>
  <c r="C3614" i="4"/>
  <c r="C3608" i="4"/>
  <c r="C3644" i="4"/>
  <c r="C3626" i="4"/>
  <c r="C3948" i="4"/>
  <c r="C3942" i="4"/>
  <c r="C3936" i="4"/>
  <c r="C3930" i="4"/>
  <c r="C3924" i="4"/>
  <c r="C3918" i="4"/>
  <c r="C3912" i="4"/>
  <c r="C3906" i="4"/>
  <c r="C3952" i="4"/>
  <c r="C3947" i="4"/>
  <c r="C3938" i="4"/>
  <c r="C3934" i="4"/>
  <c r="C3929" i="4"/>
  <c r="C3920" i="4"/>
  <c r="C3916" i="4"/>
  <c r="C3911" i="4"/>
  <c r="C3943" i="4"/>
  <c r="C3939" i="4"/>
  <c r="C3925" i="4"/>
  <c r="C3921" i="4"/>
  <c r="C3907" i="4"/>
  <c r="C3953" i="4"/>
  <c r="C3944" i="4"/>
  <c r="C3940" i="4"/>
  <c r="C3935" i="4"/>
  <c r="C3926" i="4"/>
  <c r="C3922" i="4"/>
  <c r="C3917" i="4"/>
  <c r="C3908" i="4"/>
  <c r="C3904" i="4"/>
  <c r="F82" i="2" s="1"/>
  <c r="C3949" i="4"/>
  <c r="C3945" i="4"/>
  <c r="C3931" i="4"/>
  <c r="C3927" i="4"/>
  <c r="C3913" i="4"/>
  <c r="C3909" i="4"/>
  <c r="C3950" i="4"/>
  <c r="C3946" i="4"/>
  <c r="C3941" i="4"/>
  <c r="C3932" i="4"/>
  <c r="C3928" i="4"/>
  <c r="C3923" i="4"/>
  <c r="C3914" i="4"/>
  <c r="C3910" i="4"/>
  <c r="C3905" i="4"/>
  <c r="C3919" i="4"/>
  <c r="C3915" i="4"/>
  <c r="C3937" i="4"/>
  <c r="C3933" i="4"/>
  <c r="C3951" i="4"/>
  <c r="C4253" i="4"/>
  <c r="C4247" i="4"/>
  <c r="C4241" i="4"/>
  <c r="C4235" i="4"/>
  <c r="C4229" i="4"/>
  <c r="C4223" i="4"/>
  <c r="C4217" i="4"/>
  <c r="C4211" i="4"/>
  <c r="C4205" i="4"/>
  <c r="C4248" i="4"/>
  <c r="C4242" i="4"/>
  <c r="C4236" i="4"/>
  <c r="C4230" i="4"/>
  <c r="C4224" i="4"/>
  <c r="C4218" i="4"/>
  <c r="C4212" i="4"/>
  <c r="C4206" i="4"/>
  <c r="C4249" i="4"/>
  <c r="C4243" i="4"/>
  <c r="C4237" i="4"/>
  <c r="C4231" i="4"/>
  <c r="C4225" i="4"/>
  <c r="C4219" i="4"/>
  <c r="C4213" i="4"/>
  <c r="C4207" i="4"/>
  <c r="C4252" i="4"/>
  <c r="C4246" i="4"/>
  <c r="C4240" i="4"/>
  <c r="C4234" i="4"/>
  <c r="C4228" i="4"/>
  <c r="C4222" i="4"/>
  <c r="C4216" i="4"/>
  <c r="C4210" i="4"/>
  <c r="C4204" i="4"/>
  <c r="F88" i="2" s="1"/>
  <c r="C4250" i="4"/>
  <c r="C4244" i="4"/>
  <c r="C4238" i="4"/>
  <c r="C4232" i="4"/>
  <c r="C4226" i="4"/>
  <c r="C4220" i="4"/>
  <c r="C4214" i="4"/>
  <c r="C4208" i="4"/>
  <c r="C4251" i="4"/>
  <c r="C4245" i="4"/>
  <c r="C4239" i="4"/>
  <c r="C4227" i="4"/>
  <c r="C4209" i="4"/>
  <c r="C4221" i="4"/>
  <c r="C4233" i="4"/>
  <c r="C4215" i="4"/>
  <c r="C4552" i="4"/>
  <c r="C4546" i="4"/>
  <c r="C4540" i="4"/>
  <c r="C4534" i="4"/>
  <c r="C4528" i="4"/>
  <c r="C4522" i="4"/>
  <c r="C4516" i="4"/>
  <c r="C4510" i="4"/>
  <c r="C4504" i="4"/>
  <c r="F94" i="2" s="1"/>
  <c r="C4553" i="4"/>
  <c r="C4547" i="4"/>
  <c r="C4541" i="4"/>
  <c r="C4535" i="4"/>
  <c r="C4529" i="4"/>
  <c r="C4523" i="4"/>
  <c r="C4517" i="4"/>
  <c r="C4511" i="4"/>
  <c r="C4505" i="4"/>
  <c r="C4548" i="4"/>
  <c r="C4542" i="4"/>
  <c r="C4536" i="4"/>
  <c r="C4530" i="4"/>
  <c r="C4524" i="4"/>
  <c r="C4518" i="4"/>
  <c r="C4512" i="4"/>
  <c r="C4506" i="4"/>
  <c r="C4549" i="4"/>
  <c r="C4543" i="4"/>
  <c r="C4537" i="4"/>
  <c r="C4531" i="4"/>
  <c r="C4525" i="4"/>
  <c r="C4519" i="4"/>
  <c r="C4513" i="4"/>
  <c r="C4507" i="4"/>
  <c r="C4550" i="4"/>
  <c r="C4545" i="4"/>
  <c r="C4532" i="4"/>
  <c r="C4527" i="4"/>
  <c r="C4514" i="4"/>
  <c r="C4509" i="4"/>
  <c r="C4551" i="4"/>
  <c r="C4538" i="4"/>
  <c r="C4533" i="4"/>
  <c r="C4520" i="4"/>
  <c r="C4515" i="4"/>
  <c r="C4544" i="4"/>
  <c r="C4539" i="4"/>
  <c r="C4526" i="4"/>
  <c r="C4521" i="4"/>
  <c r="C4508" i="4"/>
  <c r="L8" i="7"/>
  <c r="K8" i="7"/>
  <c r="L18" i="7"/>
  <c r="K18" i="7"/>
  <c r="J18" i="7"/>
  <c r="L29" i="7"/>
  <c r="K29" i="7"/>
  <c r="J29" i="7"/>
  <c r="L41" i="7"/>
  <c r="K41" i="7"/>
  <c r="J41" i="7"/>
  <c r="L53" i="7"/>
  <c r="K53" i="7"/>
  <c r="J53" i="7"/>
  <c r="L20" i="7"/>
  <c r="K20" i="7"/>
  <c r="J20" i="7"/>
  <c r="L35" i="7"/>
  <c r="K35" i="7"/>
  <c r="J35" i="7"/>
  <c r="L47" i="7"/>
  <c r="K47" i="7"/>
  <c r="J47" i="7"/>
  <c r="L59" i="7"/>
  <c r="K59" i="7"/>
  <c r="J59" i="7"/>
  <c r="L5" i="7"/>
  <c r="K5" i="7"/>
  <c r="J7" i="7"/>
  <c r="J14" i="7"/>
  <c r="J16" i="7"/>
  <c r="J25" i="7"/>
  <c r="J31" i="7"/>
  <c r="J37" i="7"/>
  <c r="J43" i="7"/>
  <c r="J49" i="7"/>
  <c r="J55" i="7"/>
  <c r="J61" i="7"/>
  <c r="J67" i="7"/>
  <c r="J73" i="7"/>
  <c r="J79" i="7"/>
  <c r="K83" i="7"/>
  <c r="J85" i="7"/>
  <c r="K89" i="7"/>
  <c r="J91" i="7"/>
  <c r="K103" i="7"/>
  <c r="J103" i="7"/>
  <c r="L103" i="7"/>
  <c r="K118" i="7"/>
  <c r="J118" i="7"/>
  <c r="L118" i="7"/>
  <c r="L7" i="7"/>
  <c r="L14" i="7"/>
  <c r="L16" i="7"/>
  <c r="L25" i="7"/>
  <c r="L31" i="7"/>
  <c r="L37" i="7"/>
  <c r="L43" i="7"/>
  <c r="L49" i="7"/>
  <c r="L55" i="7"/>
  <c r="L61" i="7"/>
  <c r="L67" i="7"/>
  <c r="L73" i="7"/>
  <c r="L79" i="7"/>
  <c r="L85" i="7"/>
  <c r="L89" i="7"/>
  <c r="L91" i="7"/>
  <c r="K100" i="7"/>
  <c r="J100" i="7"/>
  <c r="L100" i="7"/>
  <c r="K115" i="7"/>
  <c r="J115" i="7"/>
  <c r="L115" i="7"/>
  <c r="K127" i="7"/>
  <c r="J127" i="7"/>
  <c r="L127" i="7"/>
  <c r="J13" i="7"/>
  <c r="J86" i="7"/>
  <c r="J92" i="7"/>
  <c r="K94" i="7"/>
  <c r="L94" i="7"/>
  <c r="K97" i="7"/>
  <c r="J97" i="7"/>
  <c r="L97" i="7"/>
  <c r="K112" i="7"/>
  <c r="J112" i="7"/>
  <c r="L112" i="7"/>
  <c r="K139" i="7"/>
  <c r="J139" i="7"/>
  <c r="L139" i="7"/>
  <c r="J9" i="7"/>
  <c r="J19" i="7"/>
  <c r="J21" i="7"/>
  <c r="J28" i="7"/>
  <c r="J34" i="7"/>
  <c r="J40" i="7"/>
  <c r="J46" i="7"/>
  <c r="J52" i="7"/>
  <c r="J58" i="7"/>
  <c r="J64" i="7"/>
  <c r="J70" i="7"/>
  <c r="J76" i="7"/>
  <c r="J82" i="7"/>
  <c r="K86" i="7"/>
  <c r="J88" i="7"/>
  <c r="K92" i="7"/>
  <c r="K109" i="7"/>
  <c r="J109" i="7"/>
  <c r="L109" i="7"/>
  <c r="K124" i="7"/>
  <c r="J124" i="7"/>
  <c r="L124" i="7"/>
  <c r="K136" i="7"/>
  <c r="J136" i="7"/>
  <c r="L136" i="7"/>
  <c r="L19" i="7"/>
  <c r="L21" i="7"/>
  <c r="L28" i="7"/>
  <c r="L34" i="7"/>
  <c r="L40" i="7"/>
  <c r="L46" i="7"/>
  <c r="L52" i="7"/>
  <c r="L58" i="7"/>
  <c r="L64" i="7"/>
  <c r="L70" i="7"/>
  <c r="L76" i="7"/>
  <c r="L82" i="7"/>
  <c r="L88" i="7"/>
  <c r="K106" i="7"/>
  <c r="J106" i="7"/>
  <c r="L106" i="7"/>
  <c r="K133" i="7"/>
  <c r="J133" i="7"/>
  <c r="L133" i="7"/>
  <c r="K121" i="7"/>
  <c r="J121" i="7"/>
  <c r="L121" i="7"/>
  <c r="K130" i="7"/>
  <c r="J130" i="7"/>
  <c r="L130" i="7"/>
  <c r="J126" i="7"/>
  <c r="J129" i="7"/>
  <c r="J132" i="7"/>
  <c r="J135" i="7"/>
  <c r="J138" i="7"/>
  <c r="J104" i="7"/>
  <c r="J107" i="7"/>
  <c r="J110" i="7"/>
  <c r="J113" i="7"/>
  <c r="J116" i="7"/>
  <c r="J119" i="7"/>
  <c r="J122" i="7"/>
  <c r="J125" i="7"/>
  <c r="J128" i="7"/>
  <c r="J131" i="7"/>
  <c r="J134" i="7"/>
  <c r="J137" i="7"/>
  <c r="J140" i="7"/>
  <c r="G6" i="12"/>
  <c r="H7" i="12"/>
  <c r="G12" i="12"/>
  <c r="H13" i="12"/>
  <c r="G18" i="12"/>
  <c r="H19" i="12"/>
  <c r="G24" i="12"/>
  <c r="H25" i="12"/>
  <c r="G30" i="12"/>
  <c r="H31" i="12"/>
  <c r="G36" i="12"/>
  <c r="H37" i="12"/>
  <c r="G42" i="12"/>
  <c r="H43" i="12"/>
  <c r="G48" i="12"/>
  <c r="H49" i="12"/>
  <c r="G54" i="12"/>
  <c r="H55" i="12"/>
  <c r="G60" i="12"/>
  <c r="H61" i="12"/>
  <c r="H65" i="12"/>
  <c r="H68" i="12"/>
  <c r="I112" i="12"/>
  <c r="G112" i="12"/>
  <c r="I124" i="12"/>
  <c r="H124" i="12"/>
  <c r="G124" i="12"/>
  <c r="H6" i="12"/>
  <c r="I7" i="12"/>
  <c r="H12" i="12"/>
  <c r="I13" i="12"/>
  <c r="H18" i="12"/>
  <c r="I19" i="12"/>
  <c r="H24" i="12"/>
  <c r="I25" i="12"/>
  <c r="H30" i="12"/>
  <c r="I31" i="12"/>
  <c r="H36" i="12"/>
  <c r="I37" i="12"/>
  <c r="H42" i="12"/>
  <c r="I43" i="12"/>
  <c r="H48" i="12"/>
  <c r="I49" i="12"/>
  <c r="H54" i="12"/>
  <c r="I55" i="12"/>
  <c r="H60" i="12"/>
  <c r="I61" i="12"/>
  <c r="I65" i="12"/>
  <c r="I68" i="12"/>
  <c r="I71" i="12"/>
  <c r="I74" i="12"/>
  <c r="I77" i="12"/>
  <c r="I80" i="12"/>
  <c r="I83" i="12"/>
  <c r="I86" i="12"/>
  <c r="I89" i="12"/>
  <c r="I98" i="12"/>
  <c r="I101" i="12"/>
  <c r="I104" i="12"/>
  <c r="I107" i="12"/>
  <c r="I110" i="12"/>
  <c r="H64" i="12"/>
  <c r="H67" i="12"/>
  <c r="H70" i="12"/>
  <c r="H73" i="12"/>
  <c r="H76" i="12"/>
  <c r="H79" i="12"/>
  <c r="H82" i="12"/>
  <c r="H85" i="12"/>
  <c r="H88" i="12"/>
  <c r="H91" i="12"/>
  <c r="H94" i="12"/>
  <c r="H97" i="12"/>
  <c r="H100" i="12"/>
  <c r="H103" i="12"/>
  <c r="H106" i="12"/>
  <c r="H109" i="12"/>
  <c r="H112" i="12"/>
  <c r="I67" i="12"/>
  <c r="I70" i="12"/>
  <c r="I73" i="12"/>
  <c r="I76" i="12"/>
  <c r="I79" i="12"/>
  <c r="I82" i="12"/>
  <c r="I85" i="12"/>
  <c r="I88" i="12"/>
  <c r="I91" i="12"/>
  <c r="I94" i="12"/>
  <c r="I97" i="12"/>
  <c r="I100" i="12"/>
  <c r="I103" i="12"/>
  <c r="I106" i="12"/>
  <c r="I109" i="12"/>
  <c r="H90" i="12"/>
  <c r="H93" i="12"/>
  <c r="H96" i="12"/>
  <c r="H99" i="12"/>
  <c r="H102" i="12"/>
  <c r="H105" i="12"/>
  <c r="H108" i="12"/>
  <c r="H111" i="12"/>
  <c r="I118" i="12"/>
  <c r="H118" i="12"/>
  <c r="G118" i="12"/>
  <c r="I66" i="12"/>
  <c r="I69" i="12"/>
  <c r="I72" i="12"/>
  <c r="I75" i="12"/>
  <c r="I78" i="12"/>
  <c r="I81" i="12"/>
  <c r="I84" i="12"/>
  <c r="I87" i="12"/>
  <c r="I90" i="12"/>
  <c r="I93" i="12"/>
  <c r="I96" i="12"/>
  <c r="I99" i="12"/>
  <c r="I102" i="12"/>
  <c r="I105" i="12"/>
  <c r="I108" i="12"/>
  <c r="I111" i="12"/>
  <c r="G116" i="12"/>
  <c r="G122" i="12"/>
  <c r="G128" i="12"/>
  <c r="G134" i="12"/>
  <c r="I169" i="12"/>
  <c r="G189" i="12"/>
  <c r="I189" i="12"/>
  <c r="G192" i="12"/>
  <c r="H192" i="12"/>
  <c r="G201" i="12"/>
  <c r="I201" i="12"/>
  <c r="G206" i="12"/>
  <c r="I206" i="12"/>
  <c r="H206" i="12"/>
  <c r="I141" i="12"/>
  <c r="G141" i="12"/>
  <c r="I144" i="12"/>
  <c r="G144" i="12"/>
  <c r="I147" i="12"/>
  <c r="G147" i="12"/>
  <c r="I150" i="12"/>
  <c r="G150" i="12"/>
  <c r="I153" i="12"/>
  <c r="G153" i="12"/>
  <c r="I156" i="12"/>
  <c r="G156" i="12"/>
  <c r="I161" i="12"/>
  <c r="G163" i="12"/>
  <c r="I170" i="12"/>
  <c r="G170" i="12"/>
  <c r="I171" i="12"/>
  <c r="G173" i="12"/>
  <c r="G187" i="12"/>
  <c r="G194" i="12"/>
  <c r="I194" i="12"/>
  <c r="G197" i="12"/>
  <c r="I197" i="12"/>
  <c r="H197" i="12"/>
  <c r="G207" i="12"/>
  <c r="I207" i="12"/>
  <c r="G213" i="12"/>
  <c r="I213" i="12"/>
  <c r="H213" i="12"/>
  <c r="G114" i="12"/>
  <c r="H115" i="12"/>
  <c r="G120" i="12"/>
  <c r="H121" i="12"/>
  <c r="G126" i="12"/>
  <c r="H127" i="12"/>
  <c r="G132" i="12"/>
  <c r="H133" i="12"/>
  <c r="G138" i="12"/>
  <c r="H139" i="12"/>
  <c r="I163" i="12"/>
  <c r="G165" i="12"/>
  <c r="H173" i="12"/>
  <c r="I187" i="12"/>
  <c r="G190" i="12"/>
  <c r="H190" i="12"/>
  <c r="I190" i="12"/>
  <c r="I192" i="12"/>
  <c r="H194" i="12"/>
  <c r="G202" i="12"/>
  <c r="H202" i="12"/>
  <c r="I202" i="12"/>
  <c r="H207" i="12"/>
  <c r="I140" i="12"/>
  <c r="G140" i="12"/>
  <c r="I143" i="12"/>
  <c r="G143" i="12"/>
  <c r="I146" i="12"/>
  <c r="G146" i="12"/>
  <c r="I149" i="12"/>
  <c r="G149" i="12"/>
  <c r="I152" i="12"/>
  <c r="G152" i="12"/>
  <c r="I155" i="12"/>
  <c r="G155" i="12"/>
  <c r="I158" i="12"/>
  <c r="G158" i="12"/>
  <c r="G159" i="12"/>
  <c r="I164" i="12"/>
  <c r="G164" i="12"/>
  <c r="I165" i="12"/>
  <c r="G167" i="12"/>
  <c r="H170" i="12"/>
  <c r="G175" i="12"/>
  <c r="G177" i="12"/>
  <c r="G195" i="12"/>
  <c r="I195" i="12"/>
  <c r="G198" i="12"/>
  <c r="H198" i="12"/>
  <c r="H113" i="12"/>
  <c r="H119" i="12"/>
  <c r="H125" i="12"/>
  <c r="G130" i="12"/>
  <c r="H131" i="12"/>
  <c r="G136" i="12"/>
  <c r="H137" i="12"/>
  <c r="H141" i="12"/>
  <c r="H144" i="12"/>
  <c r="H147" i="12"/>
  <c r="H150" i="12"/>
  <c r="H153" i="12"/>
  <c r="G191" i="12"/>
  <c r="I191" i="12"/>
  <c r="H191" i="12"/>
  <c r="H195" i="12"/>
  <c r="G200" i="12"/>
  <c r="I200" i="12"/>
  <c r="G203" i="12"/>
  <c r="I203" i="12"/>
  <c r="H203" i="12"/>
  <c r="H130" i="12"/>
  <c r="H136" i="12"/>
  <c r="I142" i="12"/>
  <c r="G142" i="12"/>
  <c r="I145" i="12"/>
  <c r="G145" i="12"/>
  <c r="I148" i="12"/>
  <c r="G148" i="12"/>
  <c r="I151" i="12"/>
  <c r="G151" i="12"/>
  <c r="I154" i="12"/>
  <c r="G154" i="12"/>
  <c r="I157" i="12"/>
  <c r="G157" i="12"/>
  <c r="H164" i="12"/>
  <c r="G169" i="12"/>
  <c r="G181" i="12"/>
  <c r="G183" i="12"/>
  <c r="G196" i="12"/>
  <c r="H196" i="12"/>
  <c r="I196" i="12"/>
  <c r="H200" i="12"/>
  <c r="G209" i="12"/>
  <c r="I209" i="12"/>
  <c r="H209" i="12"/>
  <c r="G222" i="12"/>
  <c r="I222" i="12"/>
  <c r="H222" i="12"/>
  <c r="G240" i="12"/>
  <c r="I240" i="12"/>
  <c r="H240" i="12"/>
  <c r="G256" i="12"/>
  <c r="H256" i="12"/>
  <c r="I256" i="12"/>
  <c r="G176" i="12"/>
  <c r="G182" i="12"/>
  <c r="G188" i="12"/>
  <c r="H210" i="12"/>
  <c r="G208" i="12"/>
  <c r="H208" i="12"/>
  <c r="I210" i="12"/>
  <c r="H216" i="12"/>
  <c r="G228" i="12"/>
  <c r="I228" i="12"/>
  <c r="H228" i="12"/>
  <c r="G246" i="12"/>
  <c r="I246" i="12"/>
  <c r="H246" i="12"/>
  <c r="I216" i="12"/>
  <c r="G214" i="12"/>
  <c r="H214" i="12"/>
  <c r="G234" i="12"/>
  <c r="I234" i="12"/>
  <c r="H234" i="12"/>
  <c r="G252" i="12"/>
  <c r="I252" i="12"/>
  <c r="H252" i="12"/>
  <c r="H259" i="12"/>
  <c r="I259" i="12"/>
  <c r="G259" i="12"/>
  <c r="H204" i="12"/>
  <c r="I208" i="12"/>
  <c r="I212" i="12"/>
  <c r="G219" i="12"/>
  <c r="I219" i="12"/>
  <c r="G260" i="12"/>
  <c r="I260" i="12"/>
  <c r="G271" i="12"/>
  <c r="G273" i="12"/>
  <c r="G275" i="12"/>
  <c r="H255" i="12"/>
  <c r="H258" i="12"/>
  <c r="I271" i="12"/>
  <c r="I215" i="12"/>
  <c r="H220" i="12"/>
  <c r="I221" i="12"/>
  <c r="H226" i="12"/>
  <c r="I227" i="12"/>
  <c r="H232" i="12"/>
  <c r="I233" i="12"/>
  <c r="H238" i="12"/>
  <c r="I239" i="12"/>
  <c r="H244" i="12"/>
  <c r="I245" i="12"/>
  <c r="H250" i="12"/>
  <c r="I251" i="12"/>
  <c r="I255" i="12"/>
  <c r="I258" i="12"/>
  <c r="H260" i="12"/>
  <c r="I277" i="12"/>
  <c r="I279" i="12"/>
  <c r="I281" i="12"/>
  <c r="G283" i="12"/>
  <c r="I283" i="12"/>
  <c r="H218" i="12"/>
  <c r="H224" i="12"/>
  <c r="H230" i="12"/>
  <c r="H236" i="12"/>
  <c r="H242" i="12"/>
  <c r="H248" i="12"/>
  <c r="I254" i="12"/>
  <c r="I257" i="12"/>
  <c r="G261" i="12"/>
  <c r="G263" i="12"/>
  <c r="G265" i="12"/>
  <c r="G267" i="12"/>
  <c r="G269" i="12"/>
  <c r="I224" i="12"/>
  <c r="I230" i="12"/>
  <c r="I236" i="12"/>
  <c r="I242" i="12"/>
  <c r="I248" i="12"/>
  <c r="I261" i="12"/>
  <c r="I263" i="12"/>
  <c r="I265" i="12"/>
  <c r="I267" i="12"/>
  <c r="I269" i="12"/>
  <c r="G264" i="12"/>
  <c r="I266" i="12"/>
  <c r="I272" i="12"/>
  <c r="I278" i="12"/>
  <c r="G262" i="12"/>
  <c r="G268" i="12"/>
  <c r="G274" i="12"/>
  <c r="G280" i="12"/>
  <c r="G286" i="12"/>
  <c r="G289" i="12"/>
  <c r="G292" i="12"/>
  <c r="G295" i="12"/>
  <c r="G298" i="12"/>
  <c r="G301" i="12"/>
  <c r="G304" i="12"/>
  <c r="G307" i="12"/>
  <c r="G310" i="12"/>
  <c r="G313" i="12"/>
  <c r="G316" i="12"/>
  <c r="G319" i="12"/>
  <c r="G322" i="12"/>
  <c r="G325" i="12"/>
  <c r="G328" i="12"/>
  <c r="G331" i="12"/>
  <c r="G334" i="12"/>
  <c r="G337" i="12"/>
  <c r="G340" i="12"/>
  <c r="G288" i="12"/>
  <c r="G291" i="12"/>
  <c r="G294" i="12"/>
  <c r="G297" i="12"/>
  <c r="G300" i="12"/>
  <c r="G303" i="12"/>
  <c r="G306" i="12"/>
  <c r="G309" i="12"/>
  <c r="G312" i="12"/>
  <c r="G315" i="12"/>
  <c r="G318" i="12"/>
  <c r="G321" i="12"/>
  <c r="G324" i="12"/>
  <c r="G327" i="12"/>
  <c r="G330" i="12"/>
  <c r="G333" i="12"/>
  <c r="G336" i="12"/>
  <c r="G339" i="12"/>
  <c r="G342" i="12"/>
  <c r="H342" i="12"/>
  <c r="A64" i="9" l="1"/>
  <c r="H84" i="7" s="1"/>
  <c r="H78" i="7"/>
  <c r="A58" i="9"/>
  <c r="A52" i="9"/>
  <c r="H72" i="7" s="1"/>
  <c r="A46" i="9"/>
  <c r="H66" i="7" s="1"/>
  <c r="H60" i="7"/>
  <c r="A40" i="9"/>
  <c r="H54" i="7"/>
  <c r="A34" i="9"/>
  <c r="A28" i="9"/>
  <c r="H48" i="7" s="1"/>
  <c r="H42" i="7"/>
  <c r="A22" i="9"/>
  <c r="H36" i="7"/>
  <c r="A16" i="9"/>
  <c r="A10" i="9"/>
  <c r="H30" i="7" s="1"/>
  <c r="A4" i="9"/>
  <c r="H24" i="7" s="1"/>
  <c r="A63" i="9"/>
  <c r="H83" i="7" s="1"/>
  <c r="A57" i="9"/>
  <c r="H77" i="7" s="1"/>
  <c r="A51" i="9"/>
  <c r="H71" i="7" s="1"/>
  <c r="A45" i="9"/>
  <c r="H65" i="7" s="1"/>
  <c r="H82" i="7"/>
  <c r="A62" i="9"/>
  <c r="A56" i="9"/>
  <c r="H76" i="7" s="1"/>
  <c r="H70" i="7"/>
  <c r="A50" i="9"/>
  <c r="H64" i="7"/>
  <c r="A44" i="9"/>
  <c r="A38" i="9"/>
  <c r="H58" i="7" s="1"/>
  <c r="H52" i="7"/>
  <c r="A32" i="9"/>
  <c r="H46" i="7"/>
  <c r="A26" i="9"/>
  <c r="A20" i="9"/>
  <c r="H40" i="7" s="1"/>
  <c r="H34" i="7"/>
  <c r="A14" i="9"/>
  <c r="H28" i="7"/>
  <c r="A8" i="9"/>
  <c r="A61" i="9"/>
  <c r="H81" i="7" s="1"/>
  <c r="H75" i="7"/>
  <c r="A55" i="9"/>
  <c r="H69" i="7"/>
  <c r="A49" i="9"/>
  <c r="A43" i="9"/>
  <c r="H63" i="7" s="1"/>
  <c r="H57" i="7"/>
  <c r="A37" i="9"/>
  <c r="H51" i="7"/>
  <c r="A31" i="9"/>
  <c r="A25" i="9"/>
  <c r="H45" i="7" s="1"/>
  <c r="H39" i="7"/>
  <c r="A19" i="9"/>
  <c r="H33" i="7"/>
  <c r="A13" i="9"/>
  <c r="A7" i="9"/>
  <c r="H27" i="7" s="1"/>
  <c r="H86" i="7"/>
  <c r="A66" i="9"/>
  <c r="H80" i="7"/>
  <c r="A60" i="9"/>
  <c r="A54" i="9"/>
  <c r="H74" i="7" s="1"/>
  <c r="H68" i="7"/>
  <c r="A48" i="9"/>
  <c r="H62" i="7"/>
  <c r="A42" i="9"/>
  <c r="A36" i="9"/>
  <c r="H56" i="7" s="1"/>
  <c r="H50" i="7"/>
  <c r="A30" i="9"/>
  <c r="H44" i="7"/>
  <c r="A24" i="9"/>
  <c r="A18" i="9"/>
  <c r="H38" i="7" s="1"/>
  <c r="H32" i="7"/>
  <c r="A12" i="9"/>
  <c r="H26" i="7"/>
  <c r="A6" i="9"/>
  <c r="A65" i="9"/>
  <c r="H85" i="7" s="1"/>
  <c r="H79" i="7"/>
  <c r="A59" i="9"/>
  <c r="H73" i="7"/>
  <c r="A53" i="9"/>
  <c r="A47" i="9"/>
  <c r="H67" i="7" s="1"/>
  <c r="H61" i="7"/>
  <c r="A41" i="9"/>
  <c r="H55" i="7"/>
  <c r="A35" i="9"/>
  <c r="A29" i="9"/>
  <c r="H49" i="7" s="1"/>
  <c r="H43" i="7"/>
  <c r="A23" i="9"/>
  <c r="H37" i="7"/>
  <c r="A17" i="9"/>
  <c r="A11" i="9"/>
  <c r="H31" i="7" s="1"/>
  <c r="H25" i="7"/>
  <c r="A5" i="9"/>
  <c r="A352" i="26"/>
  <c r="A356" i="26"/>
  <c r="A365" i="26"/>
  <c r="A355" i="26"/>
  <c r="A1343" i="26"/>
  <c r="A1367" i="26"/>
  <c r="A712" i="26"/>
  <c r="A361" i="26"/>
  <c r="A1307" i="26"/>
  <c r="A1265" i="26"/>
  <c r="A1223" i="26"/>
  <c r="A1202" i="26"/>
  <c r="A1158" i="26"/>
  <c r="A1115" i="26"/>
  <c r="A1089" i="26"/>
  <c r="A1054" i="26"/>
  <c r="A1017" i="26"/>
  <c r="A983" i="26"/>
  <c r="A947" i="26"/>
  <c r="A927" i="26"/>
  <c r="A923" i="26"/>
  <c r="A818" i="26"/>
  <c r="A816" i="26"/>
  <c r="A733" i="26"/>
  <c r="A369" i="26"/>
  <c r="A368" i="26"/>
  <c r="A354" i="26"/>
  <c r="A664" i="26"/>
  <c r="A608" i="26"/>
  <c r="A586" i="26"/>
  <c r="A543" i="26"/>
  <c r="A498" i="26"/>
  <c r="A475" i="26"/>
  <c r="A434" i="26"/>
  <c r="A416" i="26"/>
  <c r="A370" i="26"/>
  <c r="A359" i="26"/>
  <c r="A739" i="26"/>
  <c r="A1354" i="26"/>
  <c r="A1282" i="26"/>
  <c r="A1262" i="26"/>
  <c r="A1220" i="26"/>
  <c r="A1197" i="26"/>
  <c r="A1153" i="26"/>
  <c r="A1111" i="26"/>
  <c r="A1052" i="26"/>
  <c r="A1016" i="26"/>
  <c r="A979" i="26"/>
  <c r="A944" i="26"/>
  <c r="A911" i="26"/>
  <c r="A844" i="26"/>
  <c r="A807" i="26"/>
  <c r="A774" i="26"/>
  <c r="A730" i="26"/>
  <c r="A718" i="26"/>
  <c r="A692" i="26"/>
  <c r="A663" i="26"/>
  <c r="A625" i="26"/>
  <c r="A585" i="26"/>
  <c r="A561" i="26"/>
  <c r="A538" i="26"/>
  <c r="A493" i="26"/>
  <c r="A452" i="26"/>
  <c r="A409" i="26"/>
  <c r="A1371" i="26"/>
  <c r="A1341" i="26"/>
  <c r="A1323" i="26"/>
  <c r="A1279" i="26"/>
  <c r="A1260" i="26"/>
  <c r="A1218" i="26"/>
  <c r="A1173" i="26"/>
  <c r="A1130" i="26"/>
  <c r="A1108" i="26"/>
  <c r="A1065" i="26"/>
  <c r="A1029" i="26"/>
  <c r="A993" i="26"/>
  <c r="A958" i="26"/>
  <c r="A941" i="26"/>
  <c r="A893" i="26"/>
  <c r="A894" i="26"/>
  <c r="A839" i="26"/>
  <c r="A799" i="26"/>
  <c r="A769" i="26"/>
  <c r="A717" i="26"/>
  <c r="A678" i="26"/>
  <c r="A639" i="26"/>
  <c r="A601" i="26"/>
  <c r="A577" i="26"/>
  <c r="A534" i="26"/>
  <c r="A509" i="26"/>
  <c r="A467" i="26"/>
  <c r="A427" i="26"/>
  <c r="A406" i="26"/>
  <c r="A1388" i="26"/>
  <c r="A1358" i="26"/>
  <c r="A1318" i="26"/>
  <c r="A1298" i="26"/>
  <c r="A1397" i="26"/>
  <c r="A1337" i="26"/>
  <c r="A1286" i="26"/>
  <c r="A1267" i="26"/>
  <c r="A1225" i="26"/>
  <c r="A1199" i="26"/>
  <c r="A1157" i="26"/>
  <c r="A1114" i="26"/>
  <c r="A1073" i="26"/>
  <c r="A1018" i="26"/>
  <c r="A982" i="26"/>
  <c r="A946" i="26"/>
  <c r="A929" i="26"/>
  <c r="A847" i="26"/>
  <c r="A815" i="26"/>
  <c r="A777" i="26"/>
  <c r="A738" i="26"/>
  <c r="A719" i="26"/>
  <c r="A666" i="26"/>
  <c r="A628" i="26"/>
  <c r="A610" i="26"/>
  <c r="A562" i="26"/>
  <c r="A544" i="26"/>
  <c r="A496" i="26"/>
  <c r="A454" i="26"/>
  <c r="A413" i="26"/>
  <c r="A390" i="26"/>
  <c r="A1402" i="26"/>
  <c r="A1378" i="26"/>
  <c r="A1330" i="26"/>
  <c r="A1284" i="26"/>
  <c r="A1241" i="26"/>
  <c r="A1222" i="26"/>
  <c r="A1176" i="26"/>
  <c r="A1152" i="26"/>
  <c r="A1110" i="26"/>
  <c r="A1070" i="26"/>
  <c r="A1033" i="26"/>
  <c r="A997" i="26"/>
  <c r="A961" i="26"/>
  <c r="A916" i="26"/>
  <c r="A918" i="26"/>
  <c r="A843" i="26"/>
  <c r="A804" i="26"/>
  <c r="A776" i="26"/>
  <c r="A727" i="26"/>
  <c r="A680" i="26"/>
  <c r="A644" i="26"/>
  <c r="A606" i="26"/>
  <c r="A582" i="26"/>
  <c r="A558" i="26"/>
  <c r="A514" i="26"/>
  <c r="A472" i="26"/>
  <c r="A431" i="26"/>
  <c r="A387" i="26"/>
  <c r="A1401" i="26"/>
  <c r="A1365" i="26"/>
  <c r="A1281" i="26"/>
  <c r="A1237" i="26"/>
  <c r="A1217" i="26"/>
  <c r="A1170" i="26"/>
  <c r="A1129" i="26"/>
  <c r="A1107" i="26"/>
  <c r="A1066" i="26"/>
  <c r="A1030" i="26"/>
  <c r="A995" i="26"/>
  <c r="A957" i="26"/>
  <c r="A897" i="26"/>
  <c r="A900" i="26"/>
  <c r="A896" i="26"/>
  <c r="A795" i="26"/>
  <c r="A796" i="26"/>
  <c r="A771" i="26"/>
  <c r="A702" i="26"/>
  <c r="A677" i="26"/>
  <c r="A641" i="26"/>
  <c r="A603" i="26"/>
  <c r="A579" i="26"/>
  <c r="A533" i="26"/>
  <c r="A511" i="26"/>
  <c r="A469" i="26"/>
  <c r="A429" i="26"/>
  <c r="A385" i="26"/>
  <c r="A363" i="26"/>
  <c r="A1382" i="26"/>
  <c r="A1352" i="26"/>
  <c r="A1320" i="26"/>
  <c r="A1277" i="26"/>
  <c r="A1256" i="26"/>
  <c r="A1213" i="26"/>
  <c r="A1166" i="26"/>
  <c r="A1127" i="26"/>
  <c r="A1105" i="26"/>
  <c r="A1062" i="26"/>
  <c r="A1026" i="26"/>
  <c r="A992" i="26"/>
  <c r="A954" i="26"/>
  <c r="A889" i="26"/>
  <c r="A1391" i="26"/>
  <c r="A1361" i="26"/>
  <c r="A1331" i="26"/>
  <c r="A1288" i="26"/>
  <c r="A1246" i="26"/>
  <c r="A1224" i="26"/>
  <c r="A1178" i="26"/>
  <c r="A1159" i="26"/>
  <c r="A1117" i="26"/>
  <c r="A1072" i="26"/>
  <c r="A1035" i="26"/>
  <c r="A1001" i="26"/>
  <c r="A963" i="26"/>
  <c r="A924" i="26"/>
  <c r="A922" i="26"/>
  <c r="A846" i="26"/>
  <c r="A820" i="26"/>
  <c r="A779" i="26"/>
  <c r="A735" i="26"/>
  <c r="A708" i="26"/>
  <c r="A693" i="26"/>
  <c r="A665" i="26"/>
  <c r="A627" i="26"/>
  <c r="A588" i="26"/>
  <c r="A564" i="26"/>
  <c r="A540" i="26"/>
  <c r="A495" i="26"/>
  <c r="A453" i="26"/>
  <c r="A415" i="26"/>
  <c r="A389" i="26"/>
  <c r="A1396" i="26"/>
  <c r="A1372" i="26"/>
  <c r="A1348" i="26"/>
  <c r="A1324" i="26"/>
  <c r="A1283" i="26"/>
  <c r="A1243" i="26"/>
  <c r="A1194" i="26"/>
  <c r="A1175" i="26"/>
  <c r="A1133" i="26"/>
  <c r="A1113" i="26"/>
  <c r="A1069" i="26"/>
  <c r="A1032" i="26"/>
  <c r="A996" i="26"/>
  <c r="A960" i="26"/>
  <c r="A915" i="26"/>
  <c r="A913" i="26"/>
  <c r="A842" i="26"/>
  <c r="A812" i="26"/>
  <c r="A775" i="26"/>
  <c r="A732" i="26"/>
  <c r="A707" i="26"/>
  <c r="A679" i="26"/>
  <c r="A642" i="26"/>
  <c r="A605" i="26"/>
  <c r="A584" i="26"/>
  <c r="A537" i="26"/>
  <c r="A513" i="26"/>
  <c r="A470" i="26"/>
  <c r="A430" i="26"/>
  <c r="A386" i="26"/>
  <c r="A1395" i="26"/>
  <c r="A1359" i="26"/>
  <c r="A1335" i="26"/>
  <c r="A1300" i="26"/>
  <c r="A1280" i="26"/>
  <c r="A1239" i="26"/>
  <c r="A1191" i="26"/>
  <c r="A1172" i="26"/>
  <c r="A1128" i="26"/>
  <c r="A1085" i="26"/>
  <c r="A1047" i="26"/>
  <c r="A1011" i="26"/>
  <c r="A976" i="26"/>
  <c r="A959" i="26"/>
  <c r="A899" i="26"/>
  <c r="A902" i="26"/>
  <c r="A903" i="26"/>
  <c r="A803" i="26"/>
  <c r="A801" i="26"/>
  <c r="A768" i="26"/>
  <c r="A701" i="26"/>
  <c r="A676" i="26"/>
  <c r="A640" i="26"/>
  <c r="A600" i="26"/>
  <c r="A532" i="26"/>
  <c r="A490" i="26"/>
  <c r="A447" i="26"/>
  <c r="A403" i="26"/>
  <c r="A382" i="26"/>
  <c r="A360" i="26"/>
  <c r="A716" i="26"/>
  <c r="A690" i="26"/>
  <c r="A722" i="26"/>
  <c r="A1339" i="26"/>
  <c r="A1393" i="26"/>
  <c r="A1376" i="26"/>
  <c r="A1346" i="26"/>
  <c r="A1319" i="26"/>
  <c r="A1276" i="26"/>
  <c r="A1234" i="26"/>
  <c r="A1215" i="26"/>
  <c r="A1167" i="26"/>
  <c r="A1385" i="26"/>
  <c r="A1325" i="26"/>
  <c r="A1287" i="26"/>
  <c r="A1245" i="26"/>
  <c r="A1201" i="26"/>
  <c r="A1177" i="26"/>
  <c r="A1136" i="26"/>
  <c r="A1116" i="26"/>
  <c r="A1071" i="26"/>
  <c r="A1037" i="26"/>
  <c r="A999" i="26"/>
  <c r="A965" i="26"/>
  <c r="A926" i="26"/>
  <c r="A919" i="26"/>
  <c r="A845" i="26"/>
  <c r="A817" i="26"/>
  <c r="A778" i="26"/>
  <c r="A740" i="26"/>
  <c r="A711" i="26"/>
  <c r="A682" i="26"/>
  <c r="A646" i="26"/>
  <c r="A629" i="26"/>
  <c r="A590" i="26"/>
  <c r="A563" i="26"/>
  <c r="A518" i="26"/>
  <c r="A497" i="26"/>
  <c r="A455" i="26"/>
  <c r="A412" i="26"/>
  <c r="A391" i="26"/>
  <c r="A1390" i="26"/>
  <c r="A1304" i="26"/>
  <c r="A1285" i="26"/>
  <c r="A1240" i="26"/>
  <c r="A1196" i="26"/>
  <c r="A1174" i="26"/>
  <c r="A1132" i="26"/>
  <c r="A1088" i="26"/>
  <c r="A1068" i="26"/>
  <c r="A1034" i="26"/>
  <c r="A998" i="26"/>
  <c r="A962" i="26"/>
  <c r="A917" i="26"/>
  <c r="A910" i="26"/>
  <c r="A808" i="26"/>
  <c r="A809" i="26"/>
  <c r="A731" i="26"/>
  <c r="A724" i="26"/>
  <c r="A705" i="26"/>
  <c r="A681" i="26"/>
  <c r="A643" i="26"/>
  <c r="A607" i="26"/>
  <c r="A581" i="26"/>
  <c r="A535" i="26"/>
  <c r="A515" i="26"/>
  <c r="A471" i="26"/>
  <c r="A432" i="26"/>
  <c r="A388" i="26"/>
  <c r="A1389" i="26"/>
  <c r="A1353" i="26"/>
  <c r="A1329" i="26"/>
  <c r="A1302" i="26"/>
  <c r="A1259" i="26"/>
  <c r="A1238" i="26"/>
  <c r="A1193" i="26"/>
  <c r="A1150" i="26"/>
  <c r="A1131" i="26"/>
  <c r="A1084" i="26"/>
  <c r="A1049" i="26"/>
  <c r="A1013" i="26"/>
  <c r="A975" i="26"/>
  <c r="A907" i="26"/>
  <c r="A895" i="26"/>
  <c r="A905" i="26"/>
  <c r="A800" i="26"/>
  <c r="A798" i="26"/>
  <c r="A773" i="26"/>
  <c r="A700" i="26"/>
  <c r="A660" i="26"/>
  <c r="A621" i="26"/>
  <c r="A602" i="26"/>
  <c r="A555" i="26"/>
  <c r="A510" i="26"/>
  <c r="A489" i="26"/>
  <c r="A449" i="26"/>
  <c r="A405" i="26"/>
  <c r="A384" i="26"/>
  <c r="A362" i="26"/>
  <c r="A1370" i="26"/>
  <c r="A1340" i="26"/>
  <c r="A1297" i="26"/>
  <c r="A1278" i="26"/>
  <c r="A1236" i="26"/>
  <c r="A1189" i="26"/>
  <c r="A1169" i="26"/>
  <c r="A1379" i="26"/>
  <c r="A1355" i="26"/>
  <c r="A1309" i="26"/>
  <c r="A1289" i="26"/>
  <c r="A1247" i="26"/>
  <c r="A1203" i="26"/>
  <c r="A1179" i="26"/>
  <c r="A1135" i="26"/>
  <c r="A1091" i="26"/>
  <c r="A1055" i="26"/>
  <c r="A1036" i="26"/>
  <c r="A1000" i="26"/>
  <c r="A964" i="26"/>
  <c r="A925" i="26"/>
  <c r="A928" i="26"/>
  <c r="A813" i="26"/>
  <c r="A814" i="26"/>
  <c r="A736" i="26"/>
  <c r="A737" i="26"/>
  <c r="A710" i="26"/>
  <c r="A684" i="26"/>
  <c r="A645" i="26"/>
  <c r="A609" i="26"/>
  <c r="A587" i="26"/>
  <c r="A542" i="26"/>
  <c r="A516" i="26"/>
  <c r="A474" i="26"/>
  <c r="A433" i="26"/>
  <c r="A414" i="26"/>
  <c r="A1366" i="26"/>
  <c r="A1342" i="26"/>
  <c r="A1306" i="26"/>
  <c r="A1264" i="26"/>
  <c r="A1242" i="26"/>
  <c r="A1198" i="26"/>
  <c r="A1154" i="26"/>
  <c r="A1134" i="26"/>
  <c r="A1087" i="26"/>
  <c r="A1051" i="26"/>
  <c r="A1015" i="26"/>
  <c r="A978" i="26"/>
  <c r="A943" i="26"/>
  <c r="A908" i="26"/>
  <c r="A912" i="26"/>
  <c r="A805" i="26"/>
  <c r="A806" i="26"/>
  <c r="A728" i="26"/>
  <c r="A729" i="26"/>
  <c r="A704" i="26"/>
  <c r="A662" i="26"/>
  <c r="A626" i="26"/>
  <c r="A583" i="26"/>
  <c r="A560" i="26"/>
  <c r="A536" i="26"/>
  <c r="A494" i="26"/>
  <c r="A451" i="26"/>
  <c r="A408" i="26"/>
  <c r="A367" i="26"/>
  <c r="A1383" i="26"/>
  <c r="A1322" i="26"/>
  <c r="A1301" i="26"/>
  <c r="A1261" i="26"/>
  <c r="A1219" i="26"/>
  <c r="A1192" i="26"/>
  <c r="A1149" i="26"/>
  <c r="A1109" i="26"/>
  <c r="A1083" i="26"/>
  <c r="A1048" i="26"/>
  <c r="A1012" i="26"/>
  <c r="A977" i="26"/>
  <c r="A940" i="26"/>
  <c r="A898" i="26"/>
  <c r="A904" i="26"/>
  <c r="A841" i="26"/>
  <c r="A797" i="26"/>
  <c r="A767" i="26"/>
  <c r="A770" i="26"/>
  <c r="A703" i="26"/>
  <c r="A659" i="26"/>
  <c r="A623" i="26"/>
  <c r="A604" i="26"/>
  <c r="A557" i="26"/>
  <c r="A508" i="26"/>
  <c r="A491" i="26"/>
  <c r="A448" i="26"/>
  <c r="A407" i="26"/>
  <c r="A383" i="26"/>
  <c r="A1400" i="26"/>
  <c r="A1364" i="26"/>
  <c r="A1334" i="26"/>
  <c r="A1299" i="26"/>
  <c r="A1255" i="26"/>
  <c r="A1235" i="26"/>
  <c r="A1373" i="26"/>
  <c r="A1349" i="26"/>
  <c r="A1308" i="26"/>
  <c r="A1266" i="26"/>
  <c r="A1244" i="26"/>
  <c r="A1200" i="26"/>
  <c r="A1156" i="26"/>
  <c r="A1137" i="26"/>
  <c r="A1090" i="26"/>
  <c r="A1053" i="26"/>
  <c r="A1019" i="26"/>
  <c r="A981" i="26"/>
  <c r="A945" i="26"/>
  <c r="A920" i="26"/>
  <c r="A921" i="26"/>
  <c r="A821" i="26"/>
  <c r="A819" i="26"/>
  <c r="A741" i="26"/>
  <c r="A734" i="26"/>
  <c r="A709" i="26"/>
  <c r="A683" i="26"/>
  <c r="A647" i="26"/>
  <c r="A611" i="26"/>
  <c r="A589" i="26"/>
  <c r="A541" i="26"/>
  <c r="A517" i="26"/>
  <c r="A473" i="26"/>
  <c r="A435" i="26"/>
  <c r="A411" i="26"/>
  <c r="A1384" i="26"/>
  <c r="A1360" i="26"/>
  <c r="A1336" i="26"/>
  <c r="A1305" i="26"/>
  <c r="A1263" i="26"/>
  <c r="A1221" i="26"/>
  <c r="A1195" i="26"/>
  <c r="A1155" i="26"/>
  <c r="A1112" i="26"/>
  <c r="A1086" i="26"/>
  <c r="A1050" i="26"/>
  <c r="A1014" i="26"/>
  <c r="A980" i="26"/>
  <c r="A942" i="26"/>
  <c r="A909" i="26"/>
  <c r="A914" i="26"/>
  <c r="A810" i="26"/>
  <c r="A811" i="26"/>
  <c r="A725" i="26"/>
  <c r="A726" i="26"/>
  <c r="A706" i="26"/>
  <c r="A661" i="26"/>
  <c r="A624" i="26"/>
  <c r="A580" i="26"/>
  <c r="A559" i="26"/>
  <c r="A539" i="26"/>
  <c r="A492" i="26"/>
  <c r="A450" i="26"/>
  <c r="A410" i="26"/>
  <c r="A366" i="26"/>
  <c r="A1377" i="26"/>
  <c r="A1347" i="26"/>
  <c r="A1321" i="26"/>
  <c r="A1303" i="26"/>
  <c r="A1258" i="26"/>
  <c r="A1216" i="26"/>
  <c r="A1171" i="26"/>
  <c r="A1151" i="26"/>
  <c r="A1106" i="26"/>
  <c r="A1067" i="26"/>
  <c r="A1031" i="26"/>
  <c r="A994" i="26"/>
  <c r="A939" i="26"/>
  <c r="A906" i="26"/>
  <c r="A901" i="26"/>
  <c r="A840" i="26"/>
  <c r="A802" i="26"/>
  <c r="A772" i="26"/>
  <c r="A723" i="26"/>
  <c r="A691" i="26"/>
  <c r="A658" i="26"/>
  <c r="A622" i="26"/>
  <c r="A578" i="26"/>
  <c r="A556" i="26"/>
  <c r="A512" i="26"/>
  <c r="A468" i="26"/>
  <c r="A428" i="26"/>
  <c r="A404" i="26"/>
  <c r="A364" i="26"/>
  <c r="A1394" i="26"/>
  <c r="A1328" i="26"/>
  <c r="A1296" i="26"/>
  <c r="A882" i="26"/>
  <c r="A878" i="26"/>
  <c r="A790" i="26"/>
  <c r="A791" i="26"/>
  <c r="A763" i="26"/>
  <c r="A696" i="26"/>
  <c r="A675" i="26"/>
  <c r="A636" i="26"/>
  <c r="A597" i="26"/>
  <c r="A552" i="26"/>
  <c r="A506" i="26"/>
  <c r="A446" i="26"/>
  <c r="A402" i="26"/>
  <c r="A380" i="26"/>
  <c r="A1314" i="26"/>
  <c r="A1275" i="26"/>
  <c r="A1230" i="26"/>
  <c r="A1211" i="26"/>
  <c r="A1163" i="26"/>
  <c r="A1143" i="26"/>
  <c r="A1099" i="26"/>
  <c r="A1059" i="26"/>
  <c r="A1023" i="26"/>
  <c r="A988" i="26"/>
  <c r="A971" i="26"/>
  <c r="A933" i="26"/>
  <c r="A873" i="26"/>
  <c r="A863" i="26"/>
  <c r="A832" i="26"/>
  <c r="A785" i="26"/>
  <c r="A756" i="26"/>
  <c r="A721" i="26"/>
  <c r="A688" i="26"/>
  <c r="A652" i="26"/>
  <c r="A615" i="26"/>
  <c r="A570" i="26"/>
  <c r="A551" i="26"/>
  <c r="A528" i="26"/>
  <c r="A503" i="26"/>
  <c r="A485" i="26"/>
  <c r="A420" i="26"/>
  <c r="A377" i="26"/>
  <c r="A1374" i="26"/>
  <c r="A1350" i="26"/>
  <c r="A1311" i="26"/>
  <c r="A1292" i="26"/>
  <c r="A1248" i="26"/>
  <c r="A1226" i="26"/>
  <c r="A1160" i="26"/>
  <c r="A1118" i="26"/>
  <c r="A1092" i="26"/>
  <c r="A1056" i="26"/>
  <c r="A1021" i="26"/>
  <c r="A985" i="26"/>
  <c r="A932" i="26"/>
  <c r="A849" i="26"/>
  <c r="A851" i="26"/>
  <c r="A823" i="26"/>
  <c r="A781" i="26"/>
  <c r="A748" i="26"/>
  <c r="A686" i="26"/>
  <c r="A650" i="26"/>
  <c r="A613" i="26"/>
  <c r="A565" i="26"/>
  <c r="A545" i="26"/>
  <c r="A499" i="26"/>
  <c r="A458" i="26"/>
  <c r="A437" i="26"/>
  <c r="A392" i="26"/>
  <c r="A1124" i="26"/>
  <c r="A1104" i="26"/>
  <c r="A1064" i="26"/>
  <c r="A1028" i="26"/>
  <c r="A991" i="26"/>
  <c r="A956" i="26"/>
  <c r="A880" i="26"/>
  <c r="A884" i="26"/>
  <c r="A885" i="26"/>
  <c r="A787" i="26"/>
  <c r="A788" i="26"/>
  <c r="A760" i="26"/>
  <c r="A699" i="26"/>
  <c r="A674" i="26"/>
  <c r="A638" i="26"/>
  <c r="A599" i="26"/>
  <c r="A554" i="26"/>
  <c r="A505" i="26"/>
  <c r="A464" i="26"/>
  <c r="A426" i="26"/>
  <c r="A399" i="26"/>
  <c r="A1387" i="26"/>
  <c r="A1363" i="26"/>
  <c r="A1333" i="26"/>
  <c r="A1316" i="26"/>
  <c r="A1272" i="26"/>
  <c r="A1232" i="26"/>
  <c r="A1208" i="26"/>
  <c r="A1165" i="26"/>
  <c r="A1121" i="26"/>
  <c r="A1098" i="26"/>
  <c r="A1061" i="26"/>
  <c r="A1025" i="26"/>
  <c r="A987" i="26"/>
  <c r="A935" i="26"/>
  <c r="A875" i="26"/>
  <c r="A866" i="26"/>
  <c r="A834" i="26"/>
  <c r="A784" i="26"/>
  <c r="A753" i="26"/>
  <c r="A671" i="26"/>
  <c r="A654" i="26"/>
  <c r="A617" i="26"/>
  <c r="A572" i="26"/>
  <c r="A550" i="26"/>
  <c r="A522" i="26"/>
  <c r="A484" i="26"/>
  <c r="A462" i="26"/>
  <c r="A442" i="26"/>
  <c r="A422" i="26"/>
  <c r="A374" i="26"/>
  <c r="A1344" i="26"/>
  <c r="A1313" i="26"/>
  <c r="A1268" i="26"/>
  <c r="A1250" i="26"/>
  <c r="A1181" i="26"/>
  <c r="A1162" i="26"/>
  <c r="A1120" i="26"/>
  <c r="A1095" i="26"/>
  <c r="A1058" i="26"/>
  <c r="A1020" i="26"/>
  <c r="A984" i="26"/>
  <c r="A949" i="26"/>
  <c r="A856" i="26"/>
  <c r="A852" i="26"/>
  <c r="A854" i="26"/>
  <c r="A825" i="26"/>
  <c r="A780" i="26"/>
  <c r="A745" i="26"/>
  <c r="A720" i="26"/>
  <c r="A685" i="26"/>
  <c r="A649" i="26"/>
  <c r="A612" i="26"/>
  <c r="A567" i="26"/>
  <c r="A519" i="26"/>
  <c r="A501" i="26"/>
  <c r="A456" i="26"/>
  <c r="A439" i="26"/>
  <c r="A394" i="26"/>
  <c r="A1126" i="26"/>
  <c r="A1082" i="26"/>
  <c r="A1045" i="26"/>
  <c r="A1009" i="26"/>
  <c r="A972" i="26"/>
  <c r="A955" i="26"/>
  <c r="A888" i="26"/>
  <c r="A891" i="26"/>
  <c r="A887" i="26"/>
  <c r="A792" i="26"/>
  <c r="A793" i="26"/>
  <c r="A765" i="26"/>
  <c r="A698" i="26"/>
  <c r="A655" i="26"/>
  <c r="A619" i="26"/>
  <c r="A575" i="26"/>
  <c r="A507" i="26"/>
  <c r="A466" i="26"/>
  <c r="A425" i="26"/>
  <c r="A401" i="26"/>
  <c r="A1357" i="26"/>
  <c r="A1293" i="26"/>
  <c r="A1274" i="26"/>
  <c r="A1231" i="26"/>
  <c r="A1186" i="26"/>
  <c r="A1164" i="26"/>
  <c r="A1123" i="26"/>
  <c r="A1101" i="26"/>
  <c r="A1060" i="26"/>
  <c r="A1024" i="26"/>
  <c r="A989" i="26"/>
  <c r="A951" i="26"/>
  <c r="A865" i="26"/>
  <c r="A864" i="26"/>
  <c r="A869" i="26"/>
  <c r="A829" i="26"/>
  <c r="A783" i="26"/>
  <c r="A758" i="26"/>
  <c r="A715" i="26"/>
  <c r="A670" i="26"/>
  <c r="A633" i="26"/>
  <c r="A596" i="26"/>
  <c r="A569" i="26"/>
  <c r="A523" i="26"/>
  <c r="A527" i="26"/>
  <c r="A482" i="26"/>
  <c r="A460" i="26"/>
  <c r="A441" i="26"/>
  <c r="A397" i="26"/>
  <c r="A376" i="26"/>
  <c r="A1398" i="26"/>
  <c r="A1368" i="26"/>
  <c r="A1310" i="26"/>
  <c r="A1270" i="26"/>
  <c r="A1249" i="26"/>
  <c r="A1205" i="26"/>
  <c r="A1183" i="26"/>
  <c r="A1139" i="26"/>
  <c r="A1119" i="26"/>
  <c r="A1076" i="26"/>
  <c r="A1039" i="26"/>
  <c r="A1022" i="26"/>
  <c r="A986" i="26"/>
  <c r="A948" i="26"/>
  <c r="A850" i="26"/>
  <c r="A855" i="26"/>
  <c r="A857" i="26"/>
  <c r="A822" i="26"/>
  <c r="A750" i="26"/>
  <c r="A713" i="26"/>
  <c r="A669" i="26"/>
  <c r="A630" i="26"/>
  <c r="A591" i="26"/>
  <c r="A566" i="26"/>
  <c r="A521" i="26"/>
  <c r="A476" i="26"/>
  <c r="A457" i="26"/>
  <c r="A418" i="26"/>
  <c r="A393" i="26"/>
  <c r="A1188" i="26"/>
  <c r="A1148" i="26"/>
  <c r="A1125" i="26"/>
  <c r="A1081" i="26"/>
  <c r="A1044" i="26"/>
  <c r="A1008" i="26"/>
  <c r="A974" i="26"/>
  <c r="A936" i="26"/>
  <c r="A890" i="26"/>
  <c r="A886" i="26"/>
  <c r="A837" i="26"/>
  <c r="A789" i="26"/>
  <c r="A764" i="26"/>
  <c r="A762" i="26"/>
  <c r="A697" i="26"/>
  <c r="A657" i="26"/>
  <c r="A618" i="26"/>
  <c r="A574" i="26"/>
  <c r="A529" i="26"/>
  <c r="A486" i="26"/>
  <c r="A465" i="26"/>
  <c r="A424" i="26"/>
  <c r="A379" i="26"/>
  <c r="A358" i="26"/>
  <c r="A1381" i="26"/>
  <c r="A1351" i="26"/>
  <c r="A1327" i="26"/>
  <c r="A1295" i="26"/>
  <c r="A1252" i="26"/>
  <c r="A1233" i="26"/>
  <c r="A1185" i="26"/>
  <c r="A1142" i="26"/>
  <c r="A1122" i="26"/>
  <c r="A1079" i="26"/>
  <c r="A1043" i="26"/>
  <c r="A1005" i="26"/>
  <c r="A953" i="26"/>
  <c r="A872" i="26"/>
  <c r="A867" i="26"/>
  <c r="A874" i="26"/>
  <c r="A831" i="26"/>
  <c r="A759" i="26"/>
  <c r="A755" i="26"/>
  <c r="A672" i="26"/>
  <c r="A635" i="26"/>
  <c r="A595" i="26"/>
  <c r="A571" i="26"/>
  <c r="A525" i="26"/>
  <c r="A480" i="26"/>
  <c r="A459" i="26"/>
  <c r="A443" i="26"/>
  <c r="A396" i="26"/>
  <c r="A375" i="26"/>
  <c r="A1392" i="26"/>
  <c r="A1362" i="26"/>
  <c r="A1338" i="26"/>
  <c r="A1312" i="26"/>
  <c r="A1269" i="26"/>
  <c r="A1228" i="26"/>
  <c r="A1207" i="26"/>
  <c r="A1180" i="26"/>
  <c r="A1138" i="26"/>
  <c r="A1094" i="26"/>
  <c r="A1075" i="26"/>
  <c r="A1038" i="26"/>
  <c r="A1003" i="26"/>
  <c r="A967" i="26"/>
  <c r="A950" i="26"/>
  <c r="A859" i="26"/>
  <c r="A858" i="26"/>
  <c r="A860" i="26"/>
  <c r="A824" i="26"/>
  <c r="A749" i="26"/>
  <c r="A742" i="26"/>
  <c r="A714" i="26"/>
  <c r="A668" i="26"/>
  <c r="A632" i="26"/>
  <c r="A593" i="26"/>
  <c r="A548" i="26"/>
  <c r="A520" i="26"/>
  <c r="A478" i="26"/>
  <c r="A436" i="26"/>
  <c r="A417" i="26"/>
  <c r="A372" i="26"/>
  <c r="A1257" i="26"/>
  <c r="A1212" i="26"/>
  <c r="A1190" i="26"/>
  <c r="A1147" i="26"/>
  <c r="A1103" i="26"/>
  <c r="A1080" i="26"/>
  <c r="A1046" i="26"/>
  <c r="A1010" i="26"/>
  <c r="A973" i="26"/>
  <c r="A938" i="26"/>
  <c r="A879" i="26"/>
  <c r="A883" i="26"/>
  <c r="A838" i="26"/>
  <c r="A786" i="26"/>
  <c r="A761" i="26"/>
  <c r="A656" i="26"/>
  <c r="A620" i="26"/>
  <c r="A576" i="26"/>
  <c r="A531" i="26"/>
  <c r="A488" i="26"/>
  <c r="A445" i="26"/>
  <c r="A381" i="26"/>
  <c r="A357" i="26"/>
  <c r="A1375" i="26"/>
  <c r="A1315" i="26"/>
  <c r="A1294" i="26"/>
  <c r="A1251" i="26"/>
  <c r="A1210" i="26"/>
  <c r="A1187" i="26"/>
  <c r="A1145" i="26"/>
  <c r="A1097" i="26"/>
  <c r="A1078" i="26"/>
  <c r="A1041" i="26"/>
  <c r="A1007" i="26"/>
  <c r="A970" i="26"/>
  <c r="A952" i="26"/>
  <c r="A868" i="26"/>
  <c r="A870" i="26"/>
  <c r="A876" i="26"/>
  <c r="A830" i="26"/>
  <c r="A754" i="26"/>
  <c r="A752" i="26"/>
  <c r="A695" i="26"/>
  <c r="A653" i="26"/>
  <c r="A634" i="26"/>
  <c r="A594" i="26"/>
  <c r="A568" i="26"/>
  <c r="A524" i="26"/>
  <c r="A504" i="26"/>
  <c r="A481" i="26"/>
  <c r="A461" i="26"/>
  <c r="A421" i="26"/>
  <c r="A398" i="26"/>
  <c r="A1386" i="26"/>
  <c r="A1356" i="26"/>
  <c r="A1332" i="26"/>
  <c r="A1291" i="26"/>
  <c r="A1271" i="26"/>
  <c r="A1227" i="26"/>
  <c r="A1204" i="26"/>
  <c r="A1182" i="26"/>
  <c r="A1141" i="26"/>
  <c r="A1093" i="26"/>
  <c r="A1074" i="26"/>
  <c r="A1040" i="26"/>
  <c r="A1002" i="26"/>
  <c r="A966" i="26"/>
  <c r="A931" i="26"/>
  <c r="A853" i="26"/>
  <c r="A861" i="26"/>
  <c r="A828" i="26"/>
  <c r="A827" i="26"/>
  <c r="A746" i="26"/>
  <c r="A747" i="26"/>
  <c r="A694" i="26"/>
  <c r="A667" i="26"/>
  <c r="A631" i="26"/>
  <c r="A592" i="26"/>
  <c r="A547" i="26"/>
  <c r="A477" i="26"/>
  <c r="A438" i="26"/>
  <c r="A419" i="26"/>
  <c r="A371" i="26"/>
  <c r="A1254" i="26"/>
  <c r="A1214" i="26"/>
  <c r="A1168" i="26"/>
  <c r="A1146" i="26"/>
  <c r="A1102" i="26"/>
  <c r="A1063" i="26"/>
  <c r="A1027" i="26"/>
  <c r="A990" i="26"/>
  <c r="A937" i="26"/>
  <c r="A881" i="26"/>
  <c r="A892" i="26"/>
  <c r="A836" i="26"/>
  <c r="A794" i="26"/>
  <c r="A766" i="26"/>
  <c r="A673" i="26"/>
  <c r="A637" i="26"/>
  <c r="A598" i="26"/>
  <c r="A553" i="26"/>
  <c r="A530" i="26"/>
  <c r="A487" i="26"/>
  <c r="A444" i="26"/>
  <c r="A400" i="26"/>
  <c r="A378" i="26"/>
  <c r="A1399" i="26"/>
  <c r="A1369" i="26"/>
  <c r="A1345" i="26"/>
  <c r="A1317" i="26"/>
  <c r="A1273" i="26"/>
  <c r="A1253" i="26"/>
  <c r="A1209" i="26"/>
  <c r="A1184" i="26"/>
  <c r="A1144" i="26"/>
  <c r="A1100" i="26"/>
  <c r="A1077" i="26"/>
  <c r="A1042" i="26"/>
  <c r="A1006" i="26"/>
  <c r="A969" i="26"/>
  <c r="A934" i="26"/>
  <c r="A871" i="26"/>
  <c r="A877" i="26"/>
  <c r="A835" i="26"/>
  <c r="A833" i="26"/>
  <c r="A751" i="26"/>
  <c r="A757" i="26"/>
  <c r="A689" i="26"/>
  <c r="A651" i="26"/>
  <c r="A616" i="26"/>
  <c r="A573" i="26"/>
  <c r="A549" i="26"/>
  <c r="A526" i="26"/>
  <c r="A502" i="26"/>
  <c r="A483" i="26"/>
  <c r="A463" i="26"/>
  <c r="A423" i="26"/>
  <c r="A353" i="26"/>
  <c r="A1380" i="26"/>
  <c r="A1326" i="26"/>
  <c r="A1290" i="26"/>
  <c r="A1229" i="26"/>
  <c r="A1206" i="26"/>
  <c r="A1161" i="26"/>
  <c r="A1140" i="26"/>
  <c r="A1096" i="26"/>
  <c r="A1057" i="26"/>
  <c r="A1004" i="26"/>
  <c r="A968" i="26"/>
  <c r="A930" i="26"/>
  <c r="A862" i="26"/>
  <c r="A848" i="26"/>
  <c r="A826" i="26"/>
  <c r="A782" i="26"/>
  <c r="A743" i="26"/>
  <c r="A744" i="26"/>
  <c r="A687" i="26"/>
  <c r="A648" i="26"/>
  <c r="A614" i="26"/>
  <c r="A546" i="26"/>
  <c r="A500" i="26"/>
  <c r="A479" i="26"/>
  <c r="A440" i="26"/>
  <c r="A395" i="26"/>
  <c r="A373" i="26"/>
  <c r="A5" i="4"/>
  <c r="A4521" i="4"/>
  <c r="A4533" i="4"/>
  <c r="A4532" i="4"/>
  <c r="A4525" i="4"/>
  <c r="A4512" i="4"/>
  <c r="A4548" i="4"/>
  <c r="A4516" i="4"/>
  <c r="A4227" i="4"/>
  <c r="A4220" i="4"/>
  <c r="A4240" i="4"/>
  <c r="A4225" i="4"/>
  <c r="A4212" i="4"/>
  <c r="A4248" i="4"/>
  <c r="A3933" i="4"/>
  <c r="A3914" i="4"/>
  <c r="A3950" i="4"/>
  <c r="A3949" i="4"/>
  <c r="A3935" i="4"/>
  <c r="A3912" i="4"/>
  <c r="A3632" i="4"/>
  <c r="A3619" i="4"/>
  <c r="A3606" i="4"/>
  <c r="A3642" i="4"/>
  <c r="A3629" i="4"/>
  <c r="A3610" i="4"/>
  <c r="A3322" i="4"/>
  <c r="A3326" i="4"/>
  <c r="A3345" i="4"/>
  <c r="A3343" i="4"/>
  <c r="A3338" i="4"/>
  <c r="A3337" i="4"/>
  <c r="A3312" i="4"/>
  <c r="A3045" i="4"/>
  <c r="A3016" i="4"/>
  <c r="A3052" i="4"/>
  <c r="A3038" i="4"/>
  <c r="A3025" i="4"/>
  <c r="A3012" i="4"/>
  <c r="A2721" i="4"/>
  <c r="A2716" i="4"/>
  <c r="A2712" i="4"/>
  <c r="A2431" i="4"/>
  <c r="A2430" i="4"/>
  <c r="A2419" i="4"/>
  <c r="A2409" i="4"/>
  <c r="A2115" i="4"/>
  <c r="A2112" i="4"/>
  <c r="A1817" i="4"/>
  <c r="A1812" i="4"/>
  <c r="A1514" i="4"/>
  <c r="A1511" i="4"/>
  <c r="A1232" i="4"/>
  <c r="A1219" i="4"/>
  <c r="A1206" i="4"/>
  <c r="A914" i="4"/>
  <c r="A911" i="4"/>
  <c r="A635" i="4"/>
  <c r="A616" i="4"/>
  <c r="A607" i="4"/>
  <c r="A317" i="4"/>
  <c r="A315" i="4"/>
  <c r="A312" i="4"/>
  <c r="A53" i="4"/>
  <c r="A10" i="4"/>
  <c r="A7" i="4"/>
  <c r="A4204" i="4"/>
  <c r="A3925" i="4"/>
  <c r="A3328" i="4"/>
  <c r="H94" i="2"/>
  <c r="J94" i="2"/>
  <c r="I94" i="2"/>
  <c r="A4515" i="4"/>
  <c r="A4514" i="4"/>
  <c r="A4513" i="4"/>
  <c r="A4549" i="4"/>
  <c r="A4536" i="4"/>
  <c r="A4523" i="4"/>
  <c r="A4504" i="4"/>
  <c r="A4540" i="4"/>
  <c r="A4221" i="4"/>
  <c r="A4208" i="4"/>
  <c r="A4244" i="4"/>
  <c r="A4228" i="4"/>
  <c r="A4213" i="4"/>
  <c r="A4249" i="4"/>
  <c r="A4236" i="4"/>
  <c r="A4223" i="4"/>
  <c r="H82" i="2"/>
  <c r="J82" i="2"/>
  <c r="I82" i="2"/>
  <c r="A3905" i="4"/>
  <c r="A3941" i="4"/>
  <c r="A3931" i="4"/>
  <c r="A3922" i="4"/>
  <c r="A3907" i="4"/>
  <c r="A3916" i="4"/>
  <c r="A3952" i="4"/>
  <c r="A3936" i="4"/>
  <c r="A3608" i="4"/>
  <c r="A3607" i="4"/>
  <c r="A3643" i="4"/>
  <c r="A3630" i="4"/>
  <c r="A3617" i="4"/>
  <c r="A3653" i="4"/>
  <c r="A3634" i="4"/>
  <c r="A3621" i="4"/>
  <c r="H70" i="2"/>
  <c r="J70" i="2"/>
  <c r="I70" i="2"/>
  <c r="A3353" i="4"/>
  <c r="A3327" i="4"/>
  <c r="A3325" i="4"/>
  <c r="A3329" i="4"/>
  <c r="A3319" i="4"/>
  <c r="A3314" i="4"/>
  <c r="A3350" i="4"/>
  <c r="A3336" i="4"/>
  <c r="A3009" i="4"/>
  <c r="A3004" i="4"/>
  <c r="A3040" i="4"/>
  <c r="A3026" i="4"/>
  <c r="A3013" i="4"/>
  <c r="A3049" i="4"/>
  <c r="A3036" i="4"/>
  <c r="A3023" i="4"/>
  <c r="H58" i="2"/>
  <c r="J58" i="2"/>
  <c r="I58" i="2"/>
  <c r="A2705" i="4"/>
  <c r="A2709" i="4"/>
  <c r="A2704" i="4"/>
  <c r="A2740" i="4"/>
  <c r="A2726" i="4"/>
  <c r="A2713" i="4"/>
  <c r="A2749" i="4"/>
  <c r="A2736" i="4"/>
  <c r="A2418" i="4"/>
  <c r="A2421" i="4"/>
  <c r="A2416" i="4"/>
  <c r="A2415" i="4"/>
  <c r="A2406" i="4"/>
  <c r="A2441" i="4"/>
  <c r="A2451" i="4"/>
  <c r="A2420" i="4"/>
  <c r="H46" i="2"/>
  <c r="J46" i="2"/>
  <c r="I46" i="2"/>
  <c r="A2139" i="4"/>
  <c r="A2126" i="4"/>
  <c r="A2113" i="4"/>
  <c r="A2149" i="4"/>
  <c r="A2136" i="4"/>
  <c r="A2123" i="4"/>
  <c r="A2104" i="4"/>
  <c r="A2140" i="4"/>
  <c r="A1805" i="4"/>
  <c r="A1807" i="4"/>
  <c r="A1815" i="4"/>
  <c r="A1814" i="4"/>
  <c r="A1850" i="4"/>
  <c r="A1836" i="4"/>
  <c r="A1841" i="4"/>
  <c r="A1822" i="4"/>
  <c r="H34" i="2"/>
  <c r="J34" i="2"/>
  <c r="I34" i="2"/>
  <c r="A1538" i="4"/>
  <c r="A1525" i="4"/>
  <c r="A1512" i="4"/>
  <c r="A1548" i="4"/>
  <c r="A1535" i="4"/>
  <c r="A1516" i="4"/>
  <c r="A1552" i="4"/>
  <c r="A1539" i="4"/>
  <c r="A1220" i="4"/>
  <c r="A1207" i="4"/>
  <c r="A1243" i="4"/>
  <c r="A1230" i="4"/>
  <c r="A1217" i="4"/>
  <c r="A1253" i="4"/>
  <c r="A1234" i="4"/>
  <c r="A1221" i="4"/>
  <c r="H22" i="2"/>
  <c r="I22" i="2"/>
  <c r="J22" i="2"/>
  <c r="A938" i="4"/>
  <c r="A925" i="4"/>
  <c r="A912" i="4"/>
  <c r="A948" i="4"/>
  <c r="A935" i="4"/>
  <c r="A916" i="4"/>
  <c r="A952" i="4"/>
  <c r="A4235" i="4"/>
  <c r="A3929" i="4"/>
  <c r="A4508" i="4"/>
  <c r="A4520" i="4"/>
  <c r="A4527" i="4"/>
  <c r="A4519" i="4"/>
  <c r="A4506" i="4"/>
  <c r="A4542" i="4"/>
  <c r="A4529" i="4"/>
  <c r="A4510" i="4"/>
  <c r="A4546" i="4"/>
  <c r="A4209" i="4"/>
  <c r="A4214" i="4"/>
  <c r="A4250" i="4"/>
  <c r="A4234" i="4"/>
  <c r="A4219" i="4"/>
  <c r="A4206" i="4"/>
  <c r="A4242" i="4"/>
  <c r="A4229" i="4"/>
  <c r="A3951" i="4"/>
  <c r="A3910" i="4"/>
  <c r="A3946" i="4"/>
  <c r="A3945" i="4"/>
  <c r="A3926" i="4"/>
  <c r="A3921" i="4"/>
  <c r="A3920" i="4"/>
  <c r="A3906" i="4"/>
  <c r="A3942" i="4"/>
  <c r="A3614" i="4"/>
  <c r="A3613" i="4"/>
  <c r="A3649" i="4"/>
  <c r="A3636" i="4"/>
  <c r="A3623" i="4"/>
  <c r="A3604" i="4"/>
  <c r="A3640" i="4"/>
  <c r="A3627" i="4"/>
  <c r="A3304" i="4"/>
  <c r="A3308" i="4"/>
  <c r="A3331" i="4"/>
  <c r="A3339" i="4"/>
  <c r="A3334" i="4"/>
  <c r="A3333" i="4"/>
  <c r="A3323" i="4"/>
  <c r="A3306" i="4"/>
  <c r="A3342" i="4"/>
  <c r="A3027" i="4"/>
  <c r="A3010" i="4"/>
  <c r="A3046" i="4"/>
  <c r="A3032" i="4"/>
  <c r="A3019" i="4"/>
  <c r="A3006" i="4"/>
  <c r="A3042" i="4"/>
  <c r="A3029" i="4"/>
  <c r="A2711" i="4"/>
  <c r="A2715" i="4"/>
  <c r="A2717" i="4"/>
  <c r="A2710" i="4"/>
  <c r="A2746" i="4"/>
  <c r="A2732" i="4"/>
  <c r="A2719" i="4"/>
  <c r="A2706" i="4"/>
  <c r="A2742" i="4"/>
  <c r="A2422" i="4"/>
  <c r="A2435" i="4"/>
  <c r="A2425" i="4"/>
  <c r="A2429" i="4"/>
  <c r="A2410" i="4"/>
  <c r="A2405" i="4"/>
  <c r="A2440" i="4"/>
  <c r="A2426" i="4"/>
  <c r="A2109" i="4"/>
  <c r="A2145" i="4"/>
  <c r="A2132" i="4"/>
  <c r="A2119" i="4"/>
  <c r="A2106" i="4"/>
  <c r="A2142" i="4"/>
  <c r="A2129" i="4"/>
  <c r="A2110" i="4"/>
  <c r="A2146" i="4"/>
  <c r="A1811" i="4"/>
  <c r="A1813" i="4"/>
  <c r="A1821" i="4"/>
  <c r="A1820" i="4"/>
  <c r="A1806" i="4"/>
  <c r="A1842" i="4"/>
  <c r="A1847" i="4"/>
  <c r="A1828" i="4"/>
  <c r="A1508" i="4"/>
  <c r="A1544" i="4"/>
  <c r="A1531" i="4"/>
  <c r="A1518" i="4"/>
  <c r="A1505" i="4"/>
  <c r="A1541" i="4"/>
  <c r="A1522" i="4"/>
  <c r="A1509" i="4"/>
  <c r="A1545" i="4"/>
  <c r="A1226" i="4"/>
  <c r="A1213" i="4"/>
  <c r="A1249" i="4"/>
  <c r="A1236" i="4"/>
  <c r="A1223" i="4"/>
  <c r="A1204" i="4"/>
  <c r="A1240" i="4"/>
  <c r="A1227" i="4"/>
  <c r="A908" i="4"/>
  <c r="A944" i="4"/>
  <c r="A931" i="4"/>
  <c r="A918" i="4"/>
  <c r="A905" i="4"/>
  <c r="A941" i="4"/>
  <c r="A922" i="4"/>
  <c r="A909" i="4"/>
  <c r="A945" i="4"/>
  <c r="A629" i="4"/>
  <c r="A610" i="4"/>
  <c r="A646" i="4"/>
  <c r="A633" i="4"/>
  <c r="A614" i="4"/>
  <c r="A650" i="4"/>
  <c r="A637" i="4"/>
  <c r="A624" i="4"/>
  <c r="A3348" i="4"/>
  <c r="A3048" i="4"/>
  <c r="A2723" i="4"/>
  <c r="A2727" i="4"/>
  <c r="A2752" i="4"/>
  <c r="A2738" i="4"/>
  <c r="A2725" i="4"/>
  <c r="A2748" i="4"/>
  <c r="A2439" i="4"/>
  <c r="A2433" i="4"/>
  <c r="A2446" i="4"/>
  <c r="A2432" i="4"/>
  <c r="A2151" i="4"/>
  <c r="A2138" i="4"/>
  <c r="A2125" i="4"/>
  <c r="A2148" i="4"/>
  <c r="A2135" i="4"/>
  <c r="A2116" i="4"/>
  <c r="A2152" i="4"/>
  <c r="A1819" i="4"/>
  <c r="A1849" i="4"/>
  <c r="A1826" i="4"/>
  <c r="A1848" i="4"/>
  <c r="A1853" i="4"/>
  <c r="A1834" i="4"/>
  <c r="A1550" i="4"/>
  <c r="A1537" i="4"/>
  <c r="A1524" i="4"/>
  <c r="A1547" i="4"/>
  <c r="A1528" i="4"/>
  <c r="A1515" i="4"/>
  <c r="A1551" i="4"/>
  <c r="A1242" i="4"/>
  <c r="A1229" i="4"/>
  <c r="A1210" i="4"/>
  <c r="A1246" i="4"/>
  <c r="A1233" i="4"/>
  <c r="A950" i="4"/>
  <c r="A937" i="4"/>
  <c r="A924" i="4"/>
  <c r="A947" i="4"/>
  <c r="A928" i="4"/>
  <c r="A915" i="4"/>
  <c r="A951" i="4"/>
  <c r="A652" i="4"/>
  <c r="A639" i="4"/>
  <c r="A620" i="4"/>
  <c r="A643" i="4"/>
  <c r="A630" i="4"/>
  <c r="A353" i="4"/>
  <c r="A328" i="4"/>
  <c r="A351" i="4"/>
  <c r="A338" i="4"/>
  <c r="A325" i="4"/>
  <c r="A348" i="4"/>
  <c r="A46" i="4"/>
  <c r="A33" i="4"/>
  <c r="A20" i="4"/>
  <c r="A49" i="4"/>
  <c r="A30" i="4"/>
  <c r="A203" i="4"/>
  <c r="A191" i="4"/>
  <c r="A178" i="4"/>
  <c r="A165" i="4"/>
  <c r="A201" i="4"/>
  <c r="A188" i="4"/>
  <c r="A175" i="4"/>
  <c r="A162" i="4"/>
  <c r="A198" i="4"/>
  <c r="A4758" i="4"/>
  <c r="A4794" i="4"/>
  <c r="A4770" i="4"/>
  <c r="A4755" i="4"/>
  <c r="A4764" i="4"/>
  <c r="A4800" i="4"/>
  <c r="A4803" i="4"/>
  <c r="A4784" i="4"/>
  <c r="A4467" i="4"/>
  <c r="A4466" i="4"/>
  <c r="A4460" i="4"/>
  <c r="A4465" i="4"/>
  <c r="A4501" i="4"/>
  <c r="A4488" i="4"/>
  <c r="A4475" i="4"/>
  <c r="A4462" i="4"/>
  <c r="A4498" i="4"/>
  <c r="A4185" i="4"/>
  <c r="A4160" i="4"/>
  <c r="A4196" i="4"/>
  <c r="A4180" i="4"/>
  <c r="A4171" i="4"/>
  <c r="A4158" i="4"/>
  <c r="A4194" i="4"/>
  <c r="A4181" i="4"/>
  <c r="A3860" i="4"/>
  <c r="A3859" i="4"/>
  <c r="A3896" i="4"/>
  <c r="A3857" i="4"/>
  <c r="A3890" i="4"/>
  <c r="A3885" i="4"/>
  <c r="A3875" i="4"/>
  <c r="A3864" i="4"/>
  <c r="A3900" i="4"/>
  <c r="A3554" i="4"/>
  <c r="A3602" i="4"/>
  <c r="A3601" i="4"/>
  <c r="A3588" i="4"/>
  <c r="A3575" i="4"/>
  <c r="A3562" i="4"/>
  <c r="A3598" i="4"/>
  <c r="A3585" i="4"/>
  <c r="A3286" i="4"/>
  <c r="A3267" i="4"/>
  <c r="A3291" i="4"/>
  <c r="A3285" i="4"/>
  <c r="A3280" i="4"/>
  <c r="A3264" i="4"/>
  <c r="A3263" i="4"/>
  <c r="A3296" i="4"/>
  <c r="A3300" i="4"/>
  <c r="A2973" i="4"/>
  <c r="A2962" i="4"/>
  <c r="A2998" i="4"/>
  <c r="A2984" i="4"/>
  <c r="A2971" i="4"/>
  <c r="A2958" i="4"/>
  <c r="A2994" i="4"/>
  <c r="A2981" i="4"/>
  <c r="A2667" i="4"/>
  <c r="A2669" i="4"/>
  <c r="A2673" i="4"/>
  <c r="A2668" i="4"/>
  <c r="A2654" i="4"/>
  <c r="A2690" i="4"/>
  <c r="A2677" i="4"/>
  <c r="A2664" i="4"/>
  <c r="A2700" i="4"/>
  <c r="A2379" i="4"/>
  <c r="A2366" i="4"/>
  <c r="A2359" i="4"/>
  <c r="A2394" i="4"/>
  <c r="A2382" i="4"/>
  <c r="A2369" i="4"/>
  <c r="A2356" i="4"/>
  <c r="A2391" i="4"/>
  <c r="A2061" i="4"/>
  <c r="A2097" i="4"/>
  <c r="A2078" i="4"/>
  <c r="A2065" i="4"/>
  <c r="A2101" i="4"/>
  <c r="A2088" i="4"/>
  <c r="A2075" i="4"/>
  <c r="A2062" i="4"/>
  <c r="A2098" i="4"/>
  <c r="A1781" i="4"/>
  <c r="A1771" i="4"/>
  <c r="A1755" i="4"/>
  <c r="A1791" i="4"/>
  <c r="A1772" i="4"/>
  <c r="A1758" i="4"/>
  <c r="A1794" i="4"/>
  <c r="A1780" i="4"/>
  <c r="A1460" i="4"/>
  <c r="A1496" i="4"/>
  <c r="A1483" i="4"/>
  <c r="A1470" i="4"/>
  <c r="A1457" i="4"/>
  <c r="A1493" i="4"/>
  <c r="A1480" i="4"/>
  <c r="A1467" i="4"/>
  <c r="A1503" i="4"/>
  <c r="A1178" i="4"/>
  <c r="A1165" i="4"/>
  <c r="A1201" i="4"/>
  <c r="A1188" i="4"/>
  <c r="A1175" i="4"/>
  <c r="A1162" i="4"/>
  <c r="A1198" i="4"/>
  <c r="A1185" i="4"/>
  <c r="A859" i="4"/>
  <c r="A884" i="4"/>
  <c r="A883" i="4"/>
  <c r="A870" i="4"/>
  <c r="A857" i="4"/>
  <c r="A893" i="4"/>
  <c r="A880" i="4"/>
  <c r="A867" i="4"/>
  <c r="A903" i="4"/>
  <c r="A587" i="4"/>
  <c r="A574" i="4"/>
  <c r="A561" i="4"/>
  <c r="A597" i="4"/>
  <c r="A578" i="4"/>
  <c r="A565" i="4"/>
  <c r="A601" i="4"/>
  <c r="A582" i="4"/>
  <c r="A281" i="4"/>
  <c r="A256" i="4"/>
  <c r="A292" i="4"/>
  <c r="A279" i="4"/>
  <c r="A260" i="4"/>
  <c r="A296" i="4"/>
  <c r="A283" i="4"/>
  <c r="A264" i="4"/>
  <c r="A300" i="4"/>
  <c r="A239" i="4"/>
  <c r="A226" i="4"/>
  <c r="A207" i="4"/>
  <c r="A243" i="4"/>
  <c r="A230" i="4"/>
  <c r="A217" i="4"/>
  <c r="A253" i="4"/>
  <c r="A234" i="4"/>
  <c r="A4706" i="4"/>
  <c r="A4718" i="4"/>
  <c r="A4725" i="4"/>
  <c r="A4734" i="4"/>
  <c r="A4716" i="4"/>
  <c r="A4709" i="4"/>
  <c r="A4746" i="4"/>
  <c r="A4731" i="4"/>
  <c r="A4748" i="4"/>
  <c r="A4449" i="4"/>
  <c r="A4448" i="4"/>
  <c r="A4405" i="4"/>
  <c r="A4441" i="4"/>
  <c r="A4422" i="4"/>
  <c r="A4409" i="4"/>
  <c r="A4445" i="4"/>
  <c r="A4432" i="4"/>
  <c r="A4106" i="4"/>
  <c r="A4139" i="4"/>
  <c r="A4120" i="4"/>
  <c r="A4108" i="4"/>
  <c r="A4144" i="4"/>
  <c r="A4111" i="4"/>
  <c r="A4147" i="4"/>
  <c r="A4128" i="4"/>
  <c r="A4151" i="4"/>
  <c r="A3830" i="4"/>
  <c r="A3817" i="4"/>
  <c r="A3853" i="4"/>
  <c r="A3834" i="4"/>
  <c r="A3821" i="4"/>
  <c r="A3808" i="4"/>
  <c r="A3844" i="4"/>
  <c r="A3831" i="4"/>
  <c r="A3511" i="4"/>
  <c r="A3518" i="4"/>
  <c r="A3530" i="4"/>
  <c r="A3516" i="4"/>
  <c r="A3552" i="4"/>
  <c r="A3539" i="4"/>
  <c r="A3526" i="4"/>
  <c r="A3513" i="4"/>
  <c r="A3549" i="4"/>
  <c r="A3243" i="4"/>
  <c r="A3220" i="4"/>
  <c r="A3206" i="4"/>
  <c r="A3242" i="4"/>
  <c r="A3229" i="4"/>
  <c r="A3210" i="4"/>
  <c r="A3246" i="4"/>
  <c r="A3233" i="4"/>
  <c r="A2931" i="4"/>
  <c r="A2943" i="4"/>
  <c r="A2938" i="4"/>
  <c r="A2924" i="4"/>
  <c r="A2911" i="4"/>
  <c r="A2947" i="4"/>
  <c r="A2928" i="4"/>
  <c r="A2915" i="4"/>
  <c r="A2951" i="4"/>
  <c r="A2631" i="4"/>
  <c r="A2622" i="4"/>
  <c r="A2615" i="4"/>
  <c r="A2614" i="4"/>
  <c r="A2650" i="4"/>
  <c r="A2636" i="4"/>
  <c r="A2623" i="4"/>
  <c r="A2634" i="4"/>
  <c r="A2313" i="4"/>
  <c r="A2349" i="4"/>
  <c r="A2336" i="4"/>
  <c r="A2323" i="4"/>
  <c r="A2304" i="4"/>
  <c r="A2340" i="4"/>
  <c r="A2327" i="4"/>
  <c r="A2314" i="4"/>
  <c r="A2350" i="4"/>
  <c r="A2031" i="4"/>
  <c r="A2018" i="4"/>
  <c r="A2005" i="4"/>
  <c r="A2041" i="4"/>
  <c r="A2022" i="4"/>
  <c r="A2009" i="4"/>
  <c r="A2045" i="4"/>
  <c r="A2032" i="4"/>
  <c r="A1715" i="4"/>
  <c r="A1751" i="4"/>
  <c r="A1735" i="4"/>
  <c r="A1719" i="4"/>
  <c r="A1706" i="4"/>
  <c r="A1742" i="4"/>
  <c r="A1728" i="4"/>
  <c r="A1714" i="4"/>
  <c r="A1750" i="4"/>
  <c r="A1430" i="4"/>
  <c r="A3646" i="4"/>
  <c r="A3035" i="4"/>
  <c r="A4526" i="4"/>
  <c r="A4538" i="4"/>
  <c r="A4545" i="4"/>
  <c r="A4531" i="4"/>
  <c r="A4518" i="4"/>
  <c r="A4505" i="4"/>
  <c r="A4541" i="4"/>
  <c r="A4522" i="4"/>
  <c r="H88" i="2"/>
  <c r="J88" i="2"/>
  <c r="I88" i="2"/>
  <c r="A4239" i="4"/>
  <c r="A4226" i="4"/>
  <c r="A4210" i="4"/>
  <c r="A4246" i="4"/>
  <c r="A4231" i="4"/>
  <c r="A4218" i="4"/>
  <c r="A4205" i="4"/>
  <c r="A4241" i="4"/>
  <c r="A3937" i="4"/>
  <c r="A3923" i="4"/>
  <c r="A3909" i="4"/>
  <c r="A3904" i="4"/>
  <c r="A3940" i="4"/>
  <c r="A3939" i="4"/>
  <c r="A3934" i="4"/>
  <c r="A3918" i="4"/>
  <c r="H76" i="2"/>
  <c r="J76" i="2"/>
  <c r="I76" i="2"/>
  <c r="A3650" i="4"/>
  <c r="A3625" i="4"/>
  <c r="A3612" i="4"/>
  <c r="A3648" i="4"/>
  <c r="A3635" i="4"/>
  <c r="A3616" i="4"/>
  <c r="A3652" i="4"/>
  <c r="A3639" i="4"/>
  <c r="A3340" i="4"/>
  <c r="A3344" i="4"/>
  <c r="A3349" i="4"/>
  <c r="A3311" i="4"/>
  <c r="A3347" i="4"/>
  <c r="A3351" i="4"/>
  <c r="A3332" i="4"/>
  <c r="A3318" i="4"/>
  <c r="H64" i="2"/>
  <c r="J64" i="2"/>
  <c r="I64" i="2"/>
  <c r="A3015" i="4"/>
  <c r="A3022" i="4"/>
  <c r="A3008" i="4"/>
  <c r="A3044" i="4"/>
  <c r="A3031" i="4"/>
  <c r="A3018" i="4"/>
  <c r="A3005" i="4"/>
  <c r="A3041" i="4"/>
  <c r="A2729" i="4"/>
  <c r="A2733" i="4"/>
  <c r="A2735" i="4"/>
  <c r="A2722" i="4"/>
  <c r="A2708" i="4"/>
  <c r="A2744" i="4"/>
  <c r="A2731" i="4"/>
  <c r="A2718" i="4"/>
  <c r="H52" i="2"/>
  <c r="J52" i="2"/>
  <c r="I52" i="2"/>
  <c r="A2436" i="4"/>
  <c r="A2443" i="4"/>
  <c r="A2434" i="4"/>
  <c r="A2442" i="4"/>
  <c r="A2424" i="4"/>
  <c r="A2423" i="4"/>
  <c r="A2452" i="4"/>
  <c r="A2438" i="4"/>
  <c r="A2121" i="4"/>
  <c r="A2108" i="4"/>
  <c r="A2144" i="4"/>
  <c r="A2131" i="4"/>
  <c r="A2118" i="4"/>
  <c r="A2105" i="4"/>
  <c r="A2141" i="4"/>
  <c r="A2122" i="4"/>
  <c r="H40" i="2"/>
  <c r="J40" i="2"/>
  <c r="I40" i="2"/>
  <c r="A1825" i="4"/>
  <c r="A1827" i="4"/>
  <c r="A1845" i="4"/>
  <c r="A1832" i="4"/>
  <c r="A1818" i="4"/>
  <c r="A1823" i="4"/>
  <c r="A1804" i="4"/>
  <c r="A1840" i="4"/>
  <c r="A1520" i="4"/>
  <c r="A1507" i="4"/>
  <c r="A1543" i="4"/>
  <c r="A1530" i="4"/>
  <c r="A1517" i="4"/>
  <c r="A1553" i="4"/>
  <c r="A1534" i="4"/>
  <c r="A1521" i="4"/>
  <c r="H28" i="2"/>
  <c r="J28" i="2"/>
  <c r="I28" i="2"/>
  <c r="A1238" i="4"/>
  <c r="A1225" i="4"/>
  <c r="A1212" i="4"/>
  <c r="A1248" i="4"/>
  <c r="A1235" i="4"/>
  <c r="A1216" i="4"/>
  <c r="A1252" i="4"/>
  <c r="A1239" i="4"/>
  <c r="A920" i="4"/>
  <c r="A907" i="4"/>
  <c r="A943" i="4"/>
  <c r="A930" i="4"/>
  <c r="A917" i="4"/>
  <c r="A953" i="4"/>
  <c r="A934" i="4"/>
  <c r="A921" i="4"/>
  <c r="A605" i="4"/>
  <c r="A641" i="4"/>
  <c r="A622" i="4"/>
  <c r="A609" i="4"/>
  <c r="A645" i="4"/>
  <c r="A626" i="4"/>
  <c r="A613" i="4"/>
  <c r="A649" i="4"/>
  <c r="A636" i="4"/>
  <c r="A323" i="4"/>
  <c r="H10" i="2"/>
  <c r="J10" i="2"/>
  <c r="I10" i="2"/>
  <c r="A334" i="4"/>
  <c r="A321" i="4"/>
  <c r="A308" i="4"/>
  <c r="A344" i="4"/>
  <c r="A331" i="4"/>
  <c r="A318" i="4"/>
  <c r="H4" i="2"/>
  <c r="J4" i="2"/>
  <c r="I4" i="2"/>
  <c r="A11" i="4"/>
  <c r="A16" i="4"/>
  <c r="A52" i="4"/>
  <c r="A39" i="4"/>
  <c r="A26" i="4"/>
  <c r="A13" i="4"/>
  <c r="A19" i="4"/>
  <c r="A36" i="4"/>
  <c r="H7" i="2"/>
  <c r="J7" i="2"/>
  <c r="I7" i="2"/>
  <c r="A197" i="4"/>
  <c r="A184" i="4"/>
  <c r="A171" i="4"/>
  <c r="A158" i="4"/>
  <c r="A194" i="4"/>
  <c r="A181" i="4"/>
  <c r="A168" i="4"/>
  <c r="J99" i="2"/>
  <c r="I99" i="2"/>
  <c r="H99" i="2"/>
  <c r="A4775" i="4"/>
  <c r="A4762" i="4"/>
  <c r="A4774" i="4"/>
  <c r="A4769" i="4"/>
  <c r="A4768" i="4"/>
  <c r="A4763" i="4"/>
  <c r="A4754" i="4"/>
  <c r="A4790" i="4"/>
  <c r="A4472" i="4"/>
  <c r="A4479" i="4"/>
  <c r="A4473" i="4"/>
  <c r="A4471" i="4"/>
  <c r="A4458" i="4"/>
  <c r="A4494" i="4"/>
  <c r="A4481" i="4"/>
  <c r="A4468" i="4"/>
  <c r="J87" i="2"/>
  <c r="I87" i="2"/>
  <c r="H87" i="2"/>
  <c r="A4203" i="4"/>
  <c r="A4166" i="4"/>
  <c r="A4202" i="4"/>
  <c r="A4186" i="4"/>
  <c r="A4177" i="4"/>
  <c r="A4164" i="4"/>
  <c r="A4200" i="4"/>
  <c r="A4187" i="4"/>
  <c r="A3897" i="4"/>
  <c r="A3869" i="4"/>
  <c r="A3858" i="4"/>
  <c r="A3863" i="4"/>
  <c r="A3899" i="4"/>
  <c r="A3889" i="4"/>
  <c r="A3880" i="4"/>
  <c r="A3870" i="4"/>
  <c r="J75" i="2"/>
  <c r="I75" i="2"/>
  <c r="H75" i="2"/>
  <c r="A3559" i="4"/>
  <c r="A3571" i="4"/>
  <c r="A3558" i="4"/>
  <c r="A3594" i="4"/>
  <c r="A3581" i="4"/>
  <c r="A4552" i="4"/>
  <c r="A3633" i="4"/>
  <c r="A4539" i="4"/>
  <c r="A4551" i="4"/>
  <c r="A4550" i="4"/>
  <c r="A4537" i="4"/>
  <c r="A4524" i="4"/>
  <c r="A4511" i="4"/>
  <c r="A4547" i="4"/>
  <c r="A4528" i="4"/>
  <c r="A4215" i="4"/>
  <c r="A4245" i="4"/>
  <c r="A4232" i="4"/>
  <c r="A4216" i="4"/>
  <c r="A4252" i="4"/>
  <c r="A4237" i="4"/>
  <c r="A4224" i="4"/>
  <c r="A4211" i="4"/>
  <c r="A4247" i="4"/>
  <c r="A3915" i="4"/>
  <c r="A3928" i="4"/>
  <c r="A3913" i="4"/>
  <c r="A3908" i="4"/>
  <c r="A3944" i="4"/>
  <c r="A3943" i="4"/>
  <c r="A3938" i="4"/>
  <c r="A3924" i="4"/>
  <c r="A3626" i="4"/>
  <c r="A3620" i="4"/>
  <c r="A3631" i="4"/>
  <c r="A3618" i="4"/>
  <c r="A3605" i="4"/>
  <c r="A3641" i="4"/>
  <c r="A3622" i="4"/>
  <c r="A3609" i="4"/>
  <c r="A3645" i="4"/>
  <c r="A3317" i="4"/>
  <c r="A3309" i="4"/>
  <c r="A3307" i="4"/>
  <c r="A3316" i="4"/>
  <c r="A3352" i="4"/>
  <c r="A3305" i="4"/>
  <c r="A3341" i="4"/>
  <c r="A3324" i="4"/>
  <c r="A3021" i="4"/>
  <c r="A3033" i="4"/>
  <c r="A3028" i="4"/>
  <c r="A3014" i="4"/>
  <c r="A3050" i="4"/>
  <c r="A3037" i="4"/>
  <c r="A3024" i="4"/>
  <c r="A3011" i="4"/>
  <c r="A3047" i="4"/>
  <c r="A2739" i="4"/>
  <c r="A2741" i="4"/>
  <c r="A2745" i="4"/>
  <c r="A2728" i="4"/>
  <c r="A2714" i="4"/>
  <c r="A2750" i="4"/>
  <c r="A2737" i="4"/>
  <c r="A2724" i="4"/>
  <c r="A2404" i="4"/>
  <c r="A2447" i="4"/>
  <c r="A2407" i="4"/>
  <c r="A2453" i="4"/>
  <c r="A2445" i="4"/>
  <c r="A2428" i="4"/>
  <c r="A2427" i="4"/>
  <c r="A2408" i="4"/>
  <c r="A2444" i="4"/>
  <c r="A2127" i="4"/>
  <c r="A2114" i="4"/>
  <c r="A2150" i="4"/>
  <c r="A2137" i="4"/>
  <c r="A2124" i="4"/>
  <c r="A2111" i="4"/>
  <c r="A2147" i="4"/>
  <c r="A2128" i="4"/>
  <c r="A1831" i="4"/>
  <c r="A1833" i="4"/>
  <c r="A1837" i="4"/>
  <c r="A1851" i="4"/>
  <c r="A1838" i="4"/>
  <c r="A1824" i="4"/>
  <c r="A1829" i="4"/>
  <c r="A1810" i="4"/>
  <c r="A1846" i="4"/>
  <c r="A1526" i="4"/>
  <c r="A1513" i="4"/>
  <c r="A1549" i="4"/>
  <c r="A1536" i="4"/>
  <c r="A1523" i="4"/>
  <c r="A1504" i="4"/>
  <c r="A1540" i="4"/>
  <c r="A1527" i="4"/>
  <c r="A1208" i="4"/>
  <c r="A1244" i="4"/>
  <c r="A1231" i="4"/>
  <c r="A1218" i="4"/>
  <c r="A1205" i="4"/>
  <c r="A1241" i="4"/>
  <c r="A1222" i="4"/>
  <c r="A1209" i="4"/>
  <c r="A1245" i="4"/>
  <c r="A926" i="4"/>
  <c r="A913" i="4"/>
  <c r="A949" i="4"/>
  <c r="A936" i="4"/>
  <c r="A923" i="4"/>
  <c r="A904" i="4"/>
  <c r="A940" i="4"/>
  <c r="A927" i="4"/>
  <c r="A611" i="4"/>
  <c r="A647" i="4"/>
  <c r="A628" i="4"/>
  <c r="A615" i="4"/>
  <c r="A651" i="4"/>
  <c r="A632" i="4"/>
  <c r="A619" i="4"/>
  <c r="A606" i="4"/>
  <c r="A642" i="4"/>
  <c r="A329" i="4"/>
  <c r="A304" i="4"/>
  <c r="A340" i="4"/>
  <c r="A327" i="4"/>
  <c r="A314" i="4"/>
  <c r="A350" i="4"/>
  <c r="A337" i="4"/>
  <c r="A324" i="4"/>
  <c r="A17" i="4"/>
  <c r="A22" i="4"/>
  <c r="A9" i="4"/>
  <c r="A45" i="4"/>
  <c r="A32" i="4"/>
  <c r="A25" i="4"/>
  <c r="A6" i="4"/>
  <c r="A42" i="4"/>
  <c r="A167" i="4"/>
  <c r="A154" i="4"/>
  <c r="A190" i="4"/>
  <c r="A177" i="4"/>
  <c r="A164" i="4"/>
  <c r="A200" i="4"/>
  <c r="A187" i="4"/>
  <c r="A174" i="4"/>
  <c r="A4776" i="4"/>
  <c r="A4780" i="4"/>
  <c r="A4771" i="4"/>
  <c r="A4783" i="4"/>
  <c r="A4773" i="4"/>
  <c r="A4777" i="4"/>
  <c r="A4767" i="4"/>
  <c r="A4760" i="4"/>
  <c r="A4796" i="4"/>
  <c r="A4485" i="4"/>
  <c r="A4484" i="4"/>
  <c r="A4478" i="4"/>
  <c r="A4477" i="4"/>
  <c r="A4464" i="4"/>
  <c r="A4500" i="4"/>
  <c r="A4487" i="4"/>
  <c r="A4474" i="4"/>
  <c r="A4161" i="4"/>
  <c r="A4155" i="4"/>
  <c r="A4172" i="4"/>
  <c r="A4156" i="4"/>
  <c r="A4192" i="4"/>
  <c r="A4183" i="4"/>
  <c r="A4170" i="4"/>
  <c r="A4535" i="4"/>
  <c r="A3948" i="4"/>
  <c r="A4544" i="4"/>
  <c r="A4509" i="4"/>
  <c r="A4507" i="4"/>
  <c r="A4543" i="4"/>
  <c r="A4530" i="4"/>
  <c r="A4517" i="4"/>
  <c r="A4553" i="4"/>
  <c r="A4534" i="4"/>
  <c r="A4233" i="4"/>
  <c r="A4251" i="4"/>
  <c r="A4238" i="4"/>
  <c r="A4222" i="4"/>
  <c r="A4207" i="4"/>
  <c r="A4243" i="4"/>
  <c r="A4230" i="4"/>
  <c r="A4217" i="4"/>
  <c r="A4253" i="4"/>
  <c r="A3919" i="4"/>
  <c r="A3932" i="4"/>
  <c r="A3927" i="4"/>
  <c r="A3917" i="4"/>
  <c r="A3953" i="4"/>
  <c r="A3911" i="4"/>
  <c r="A3947" i="4"/>
  <c r="A3930" i="4"/>
  <c r="A3644" i="4"/>
  <c r="A3638" i="4"/>
  <c r="A3637" i="4"/>
  <c r="A3624" i="4"/>
  <c r="A3611" i="4"/>
  <c r="A3647" i="4"/>
  <c r="A3628" i="4"/>
  <c r="A3615" i="4"/>
  <c r="A3651" i="4"/>
  <c r="A3335" i="4"/>
  <c r="A3313" i="4"/>
  <c r="A3321" i="4"/>
  <c r="A3320" i="4"/>
  <c r="A3315" i="4"/>
  <c r="A3310" i="4"/>
  <c r="A3346" i="4"/>
  <c r="A3330" i="4"/>
  <c r="A3039" i="4"/>
  <c r="A3051" i="4"/>
  <c r="A3034" i="4"/>
  <c r="A3020" i="4"/>
  <c r="A3007" i="4"/>
  <c r="A3043" i="4"/>
  <c r="A3030" i="4"/>
  <c r="A3017" i="4"/>
  <c r="A3053" i="4"/>
  <c r="A2747" i="4"/>
  <c r="A2751" i="4"/>
  <c r="A2753" i="4"/>
  <c r="A2734" i="4"/>
  <c r="A2720" i="4"/>
  <c r="A2707" i="4"/>
  <c r="A2743" i="4"/>
  <c r="A2730" i="4"/>
  <c r="A2413" i="4"/>
  <c r="A2417" i="4"/>
  <c r="A2412" i="4"/>
  <c r="A2411" i="4"/>
  <c r="A2449" i="4"/>
  <c r="A2437" i="4"/>
  <c r="A2448" i="4"/>
  <c r="A2414" i="4"/>
  <c r="A2450" i="4"/>
  <c r="A2133" i="4"/>
  <c r="A2120" i="4"/>
  <c r="A2107" i="4"/>
  <c r="A2143" i="4"/>
  <c r="A2130" i="4"/>
  <c r="A2117" i="4"/>
  <c r="A2153" i="4"/>
  <c r="A2134" i="4"/>
  <c r="A1839" i="4"/>
  <c r="A1843" i="4"/>
  <c r="A1809" i="4"/>
  <c r="A1808" i="4"/>
  <c r="A1844" i="4"/>
  <c r="A1830" i="4"/>
  <c r="A1835" i="4"/>
  <c r="A1816" i="4"/>
  <c r="A1852" i="4"/>
  <c r="A1532" i="4"/>
  <c r="A1519" i="4"/>
  <c r="A1506" i="4"/>
  <c r="A1542" i="4"/>
  <c r="A1529" i="4"/>
  <c r="A1510" i="4"/>
  <c r="A1546" i="4"/>
  <c r="A1533" i="4"/>
  <c r="A1214" i="4"/>
  <c r="A1250" i="4"/>
  <c r="A1237" i="4"/>
  <c r="A1224" i="4"/>
  <c r="A1211" i="4"/>
  <c r="A1247" i="4"/>
  <c r="A1228" i="4"/>
  <c r="A1215" i="4"/>
  <c r="A1251" i="4"/>
  <c r="A932" i="4"/>
  <c r="A919" i="4"/>
  <c r="A906" i="4"/>
  <c r="A942" i="4"/>
  <c r="A929" i="4"/>
  <c r="A910" i="4"/>
  <c r="A946" i="4"/>
  <c r="A933" i="4"/>
  <c r="A617" i="4"/>
  <c r="A653" i="4"/>
  <c r="A634" i="4"/>
  <c r="A621" i="4"/>
  <c r="H16" i="2"/>
  <c r="I16" i="2"/>
  <c r="J16" i="2"/>
  <c r="A638" i="4"/>
  <c r="A625" i="4"/>
  <c r="A612" i="4"/>
  <c r="A648" i="4"/>
  <c r="A335" i="4"/>
  <c r="A310" i="4"/>
  <c r="A346" i="4"/>
  <c r="A333" i="4"/>
  <c r="A320" i="4"/>
  <c r="A307" i="4"/>
  <c r="A343" i="4"/>
  <c r="A330" i="4"/>
  <c r="A23" i="4"/>
  <c r="A35" i="4"/>
  <c r="A28" i="4"/>
  <c r="A15" i="4"/>
  <c r="A51" i="4"/>
  <c r="A38" i="4"/>
  <c r="A31" i="4"/>
  <c r="A12" i="4"/>
  <c r="A48" i="4"/>
  <c r="A173" i="4"/>
  <c r="A160" i="4"/>
  <c r="A196" i="4"/>
  <c r="A183" i="4"/>
  <c r="A170" i="4"/>
  <c r="A157" i="4"/>
  <c r="A193" i="4"/>
  <c r="A180" i="4"/>
  <c r="A4793" i="4"/>
  <c r="A4789" i="4"/>
  <c r="A4779" i="4"/>
  <c r="A4788" i="4"/>
  <c r="A4787" i="4"/>
  <c r="A4782" i="4"/>
  <c r="A4781" i="4"/>
  <c r="A4766" i="4"/>
  <c r="A4802" i="4"/>
  <c r="A4490" i="4"/>
  <c r="A4497" i="4"/>
  <c r="A4491" i="4"/>
  <c r="A4483" i="4"/>
  <c r="A4470" i="4"/>
  <c r="A4457" i="4"/>
  <c r="A4493" i="4"/>
  <c r="A4480" i="4"/>
  <c r="A4179" i="4"/>
  <c r="A4173" i="4"/>
  <c r="A4178" i="4"/>
  <c r="A4162" i="4"/>
  <c r="A4198" i="4"/>
  <c r="A4189" i="4"/>
  <c r="A939" i="4"/>
  <c r="A623" i="4"/>
  <c r="A604" i="4"/>
  <c r="A640" i="4"/>
  <c r="A627" i="4"/>
  <c r="A608" i="4"/>
  <c r="A644" i="4"/>
  <c r="A631" i="4"/>
  <c r="A618" i="4"/>
  <c r="A305" i="4"/>
  <c r="A341" i="4"/>
  <c r="A316" i="4"/>
  <c r="A352" i="4"/>
  <c r="A339" i="4"/>
  <c r="A326" i="4"/>
  <c r="A313" i="4"/>
  <c r="A349" i="4"/>
  <c r="A336" i="4"/>
  <c r="A29" i="4"/>
  <c r="A41" i="4"/>
  <c r="A34" i="4"/>
  <c r="A21" i="4"/>
  <c r="A8" i="4"/>
  <c r="A44" i="4"/>
  <c r="A37" i="4"/>
  <c r="A18" i="4"/>
  <c r="A155" i="4"/>
  <c r="A179" i="4"/>
  <c r="A166" i="4"/>
  <c r="A202" i="4"/>
  <c r="A189" i="4"/>
  <c r="A176" i="4"/>
  <c r="A163" i="4"/>
  <c r="A199" i="4"/>
  <c r="A186" i="4"/>
  <c r="A4761" i="4"/>
  <c r="A4797" i="4"/>
  <c r="A4756" i="4"/>
  <c r="A4792" i="4"/>
  <c r="A4791" i="4"/>
  <c r="A4786" i="4"/>
  <c r="A4785" i="4"/>
  <c r="A4772" i="4"/>
  <c r="J93" i="2"/>
  <c r="I93" i="2"/>
  <c r="H93" i="2"/>
  <c r="A4503" i="4"/>
  <c r="A4502" i="4"/>
  <c r="A4496" i="4"/>
  <c r="A4489" i="4"/>
  <c r="A4476" i="4"/>
  <c r="A4463" i="4"/>
  <c r="A4499" i="4"/>
  <c r="A4486" i="4"/>
  <c r="A4197" i="4"/>
  <c r="A4191" i="4"/>
  <c r="A4184" i="4"/>
  <c r="A4168" i="4"/>
  <c r="A4159" i="4"/>
  <c r="A4195" i="4"/>
  <c r="A4182" i="4"/>
  <c r="A4169" i="4"/>
  <c r="J81" i="2"/>
  <c r="I81" i="2"/>
  <c r="H81" i="2"/>
  <c r="A3854" i="4"/>
  <c r="A3887" i="4"/>
  <c r="A3891" i="4"/>
  <c r="A3881" i="4"/>
  <c r="A3867" i="4"/>
  <c r="A3861" i="4"/>
  <c r="A3898" i="4"/>
  <c r="A3888" i="4"/>
  <c r="A3560" i="4"/>
  <c r="A3566" i="4"/>
  <c r="A3589" i="4"/>
  <c r="A3576" i="4"/>
  <c r="A3563" i="4"/>
  <c r="A3599" i="4"/>
  <c r="A3586" i="4"/>
  <c r="A3573" i="4"/>
  <c r="J69" i="2"/>
  <c r="I69" i="2"/>
  <c r="H69" i="2"/>
  <c r="A3272" i="4"/>
  <c r="A3273" i="4"/>
  <c r="A3266" i="4"/>
  <c r="A3265" i="4"/>
  <c r="A3302" i="4"/>
  <c r="A3301" i="4"/>
  <c r="A3287" i="4"/>
  <c r="A3288" i="4"/>
  <c r="A3003" i="4"/>
  <c r="A2997" i="4"/>
  <c r="A2986" i="4"/>
  <c r="A2972" i="4"/>
  <c r="A2959" i="4"/>
  <c r="A2995" i="4"/>
  <c r="A2982" i="4"/>
  <c r="A2969" i="4"/>
  <c r="J57" i="2"/>
  <c r="I57" i="2"/>
  <c r="H57" i="2"/>
  <c r="A2703" i="4"/>
  <c r="A2655" i="4"/>
  <c r="A2656" i="4"/>
  <c r="A2692" i="4"/>
  <c r="A2678" i="4"/>
  <c r="A2665" i="4"/>
  <c r="A2701" i="4"/>
  <c r="A2688" i="4"/>
  <c r="A2367" i="4"/>
  <c r="A2354" i="4"/>
  <c r="A2399" i="4"/>
  <c r="A2383" i="4"/>
  <c r="A2370" i="4"/>
  <c r="A2357" i="4"/>
  <c r="A2392" i="4"/>
  <c r="A2380" i="4"/>
  <c r="J45" i="2"/>
  <c r="I45" i="2"/>
  <c r="H45" i="2"/>
  <c r="A2085" i="4"/>
  <c r="A2066" i="4"/>
  <c r="A2102" i="4"/>
  <c r="A2089" i="4"/>
  <c r="A2076" i="4"/>
  <c r="A2063" i="4"/>
  <c r="A2099" i="4"/>
  <c r="A2086" i="4"/>
  <c r="A1769" i="4"/>
  <c r="A1759" i="4"/>
  <c r="A1795" i="4"/>
  <c r="A1779" i="4"/>
  <c r="A1760" i="4"/>
  <c r="A1796" i="4"/>
  <c r="A1782" i="4"/>
  <c r="A1768" i="4"/>
  <c r="J33" i="2"/>
  <c r="I33" i="2"/>
  <c r="H33" i="2"/>
  <c r="A1484" i="4"/>
  <c r="A1471" i="4"/>
  <c r="A1458" i="4"/>
  <c r="A1494" i="4"/>
  <c r="A1481" i="4"/>
  <c r="A1468" i="4"/>
  <c r="A1455" i="4"/>
  <c r="A1491" i="4"/>
  <c r="A1166" i="4"/>
  <c r="A1202" i="4"/>
  <c r="A1189" i="4"/>
  <c r="A1176" i="4"/>
  <c r="A1163" i="4"/>
  <c r="A1199" i="4"/>
  <c r="A1186" i="4"/>
  <c r="A1173" i="4"/>
  <c r="A865" i="4"/>
  <c r="A872" i="4"/>
  <c r="A871" i="4"/>
  <c r="A858" i="4"/>
  <c r="A894" i="4"/>
  <c r="A881" i="4"/>
  <c r="A868" i="4"/>
  <c r="A855" i="4"/>
  <c r="A891" i="4"/>
  <c r="A575" i="4"/>
  <c r="A562" i="4"/>
  <c r="A598" i="4"/>
  <c r="A585" i="4"/>
  <c r="A566" i="4"/>
  <c r="A602" i="4"/>
  <c r="A589" i="4"/>
  <c r="A570" i="4"/>
  <c r="A263" i="4"/>
  <c r="A257" i="4"/>
  <c r="A280" i="4"/>
  <c r="A267" i="4"/>
  <c r="A303" i="4"/>
  <c r="A284" i="4"/>
  <c r="A271" i="4"/>
  <c r="J9" i="2"/>
  <c r="I9" i="2"/>
  <c r="H9" i="2"/>
  <c r="A288" i="4"/>
  <c r="A209" i="4"/>
  <c r="A214" i="4"/>
  <c r="A250" i="4"/>
  <c r="A231" i="4"/>
  <c r="A218" i="4"/>
  <c r="A205" i="4"/>
  <c r="A241" i="4"/>
  <c r="A222" i="4"/>
  <c r="J98" i="2"/>
  <c r="I98" i="2"/>
  <c r="H98" i="2"/>
  <c r="A4753" i="4"/>
  <c r="A4707" i="4"/>
  <c r="A4723" i="4"/>
  <c r="A4704" i="4"/>
  <c r="A4737" i="4"/>
  <c r="A4732" i="4"/>
  <c r="A4720" i="4"/>
  <c r="A4736" i="4"/>
  <c r="A4431" i="4"/>
  <c r="A4430" i="4"/>
  <c r="A4437" i="4"/>
  <c r="A4429" i="4"/>
  <c r="A4410" i="4"/>
  <c r="A4446" i="4"/>
  <c r="A4433" i="4"/>
  <c r="A4420" i="4"/>
  <c r="J86" i="2"/>
  <c r="I86" i="2"/>
  <c r="H86" i="2"/>
  <c r="A4142" i="4"/>
  <c r="A4109" i="4"/>
  <c r="A4119" i="4"/>
  <c r="A4133" i="4"/>
  <c r="A4143" i="4"/>
  <c r="A4135" i="4"/>
  <c r="A4116" i="4"/>
  <c r="A4152" i="4"/>
  <c r="A3824" i="4"/>
  <c r="A3805" i="4"/>
  <c r="A3841" i="4"/>
  <c r="A3822" i="4"/>
  <c r="A3809" i="4"/>
  <c r="A3845" i="4"/>
  <c r="A3832" i="4"/>
  <c r="A3819" i="4"/>
  <c r="J74" i="2"/>
  <c r="I74" i="2"/>
  <c r="H74" i="2"/>
  <c r="A3547" i="4"/>
  <c r="A3512" i="4"/>
  <c r="A3504" i="4"/>
  <c r="A3540" i="4"/>
  <c r="A3527" i="4"/>
  <c r="A3514" i="4"/>
  <c r="A3550" i="4"/>
  <c r="A3537" i="4"/>
  <c r="A3207" i="4"/>
  <c r="A3208" i="4"/>
  <c r="A3244" i="4"/>
  <c r="A3230" i="4"/>
  <c r="A3217" i="4"/>
  <c r="A3253" i="4"/>
  <c r="A3234" i="4"/>
  <c r="A3221" i="4"/>
  <c r="J62" i="2"/>
  <c r="I62" i="2"/>
  <c r="H62" i="2"/>
  <c r="A2907" i="4"/>
  <c r="A2926" i="4"/>
  <c r="A2912" i="4"/>
  <c r="A2948" i="4"/>
  <c r="A2935" i="4"/>
  <c r="A2916" i="4"/>
  <c r="A2952" i="4"/>
  <c r="A2939" i="4"/>
  <c r="A2619" i="4"/>
  <c r="A2610" i="4"/>
  <c r="A2651" i="4"/>
  <c r="A2645" i="4"/>
  <c r="A2638" i="4"/>
  <c r="A2624" i="4"/>
  <c r="A2611" i="4"/>
  <c r="A2647" i="4"/>
  <c r="J50" i="2"/>
  <c r="I50" i="2"/>
  <c r="H50" i="2"/>
  <c r="A2337" i="4"/>
  <c r="A2324" i="4"/>
  <c r="A2311" i="4"/>
  <c r="A2347" i="4"/>
  <c r="A2328" i="4"/>
  <c r="A2315" i="4"/>
  <c r="A2351" i="4"/>
  <c r="A2338" i="4"/>
  <c r="A2019" i="4"/>
  <c r="A2006" i="4"/>
  <c r="A2042" i="4"/>
  <c r="A2029" i="4"/>
  <c r="A2010" i="4"/>
  <c r="A2046" i="4"/>
  <c r="A2033" i="4"/>
  <c r="A2020" i="4"/>
  <c r="J38" i="2"/>
  <c r="I38" i="2"/>
  <c r="H38" i="2"/>
  <c r="A1739" i="4"/>
  <c r="A1723" i="4"/>
  <c r="A1707" i="4"/>
  <c r="A1743" i="4"/>
  <c r="A1730" i="4"/>
  <c r="A1716" i="4"/>
  <c r="A1752" i="4"/>
  <c r="A1738" i="4"/>
  <c r="A1418" i="4"/>
  <c r="A1405" i="4"/>
  <c r="A1441" i="4"/>
  <c r="A1422" i="4"/>
  <c r="A1409" i="4"/>
  <c r="A1445" i="4"/>
  <c r="A1432" i="4"/>
  <c r="A1419" i="4"/>
  <c r="J26" i="2"/>
  <c r="I26" i="2"/>
  <c r="H26" i="2"/>
  <c r="A1136" i="4"/>
  <c r="A1123" i="4"/>
  <c r="A1104" i="4"/>
  <c r="A1140" i="4"/>
  <c r="A1127" i="4"/>
  <c r="A1114" i="4"/>
  <c r="A1150" i="4"/>
  <c r="A1137" i="4"/>
  <c r="A814" i="4"/>
  <c r="A847" i="4"/>
  <c r="J20" i="2"/>
  <c r="I20" i="2"/>
  <c r="H20" i="2"/>
  <c r="A853" i="4"/>
  <c r="A835" i="4"/>
  <c r="A842" i="4"/>
  <c r="A852" i="4"/>
  <c r="A844" i="4"/>
  <c r="A509" i="4"/>
  <c r="A545" i="4"/>
  <c r="A532" i="4"/>
  <c r="A519" i="4"/>
  <c r="J14" i="2"/>
  <c r="I14" i="2"/>
  <c r="H14" i="2"/>
  <c r="A536" i="4"/>
  <c r="A523" i="4"/>
  <c r="A504" i="4"/>
  <c r="A540" i="4"/>
  <c r="A4575" i="4"/>
  <c r="A4574" i="4"/>
  <c r="A4586" i="4"/>
  <c r="A4579" i="4"/>
  <c r="A4560" i="4"/>
  <c r="A4596" i="4"/>
  <c r="A4583" i="4"/>
  <c r="A4570" i="4"/>
  <c r="J77" i="2"/>
  <c r="I77" i="2"/>
  <c r="H77" i="2"/>
  <c r="A3656" i="4"/>
  <c r="A3673" i="4"/>
  <c r="A3654" i="4"/>
  <c r="A3690" i="4"/>
  <c r="A3677" i="4"/>
  <c r="A3664" i="4"/>
  <c r="A3700" i="4"/>
  <c r="A3687" i="4"/>
  <c r="A3398" i="4"/>
  <c r="A3381" i="4"/>
  <c r="A3375" i="4"/>
  <c r="A3365" i="4"/>
  <c r="A3373" i="4"/>
  <c r="A3359" i="4"/>
  <c r="A3360" i="4"/>
  <c r="A3396" i="4"/>
  <c r="J53" i="2"/>
  <c r="I53" i="2"/>
  <c r="H53" i="2"/>
  <c r="A2461" i="4"/>
  <c r="A2497" i="4"/>
  <c r="A2478" i="4"/>
  <c r="A2459" i="4"/>
  <c r="A2473" i="4"/>
  <c r="A2464" i="4"/>
  <c r="A2500" i="4"/>
  <c r="A2486" i="4"/>
  <c r="A1568" i="4"/>
  <c r="A1555" i="4"/>
  <c r="A1591" i="4"/>
  <c r="A1572" i="4"/>
  <c r="A1559" i="4"/>
  <c r="A1595" i="4"/>
  <c r="A1582" i="4"/>
  <c r="A1569" i="4"/>
  <c r="J23" i="2"/>
  <c r="I23" i="2"/>
  <c r="H23" i="2"/>
  <c r="A986" i="4"/>
  <c r="A973" i="4"/>
  <c r="A954" i="4"/>
  <c r="A990" i="4"/>
  <c r="A977" i="4"/>
  <c r="A964" i="4"/>
  <c r="A1000" i="4"/>
  <c r="A987" i="4"/>
  <c r="A4683" i="4"/>
  <c r="A4682" i="4"/>
  <c r="A4689" i="4"/>
  <c r="A4681" i="4"/>
  <c r="A4668" i="4"/>
  <c r="A4655" i="4"/>
  <c r="A4691" i="4"/>
  <c r="A4672" i="4"/>
  <c r="H91" i="2"/>
  <c r="J91" i="2"/>
  <c r="I91" i="2"/>
  <c r="A4400" i="4"/>
  <c r="A4365" i="4"/>
  <c r="A4363" i="4"/>
  <c r="A4399" i="4"/>
  <c r="A4386" i="4"/>
  <c r="A4373" i="4"/>
  <c r="A4354" i="4"/>
  <c r="A4390" i="4"/>
  <c r="A4059" i="4"/>
  <c r="A4054" i="4"/>
  <c r="A4073" i="4"/>
  <c r="A4061" i="4"/>
  <c r="A4079" i="4"/>
  <c r="A4060" i="4"/>
  <c r="A4081" i="4"/>
  <c r="A4068" i="4"/>
  <c r="H79" i="2"/>
  <c r="J79" i="2"/>
  <c r="I79" i="2"/>
  <c r="A3764" i="4"/>
  <c r="A3775" i="4"/>
  <c r="A3762" i="4"/>
  <c r="A3798" i="4"/>
  <c r="A3785" i="4"/>
  <c r="A3766" i="4"/>
  <c r="A3802" i="4"/>
  <c r="A3789" i="4"/>
  <c r="A3475" i="4"/>
  <c r="A3487" i="4"/>
  <c r="A3494" i="4"/>
  <c r="A3480" i="4"/>
  <c r="A3467" i="4"/>
  <c r="A3503" i="4"/>
  <c r="A3484" i="4"/>
  <c r="A3471" i="4"/>
  <c r="H67" i="2"/>
  <c r="J67" i="2"/>
  <c r="I67" i="2"/>
  <c r="A3159" i="4"/>
  <c r="A3172" i="4"/>
  <c r="A3158" i="4"/>
  <c r="A3194" i="4"/>
  <c r="A3181" i="4"/>
  <c r="A3168" i="4"/>
  <c r="A3155" i="4"/>
  <c r="A3191" i="4"/>
  <c r="A2873" i="4"/>
  <c r="A2877" i="4"/>
  <c r="A2879" i="4"/>
  <c r="A2872" i="4"/>
  <c r="A2858" i="4"/>
  <c r="A2894" i="4"/>
  <c r="A2881" i="4"/>
  <c r="A2868" i="4"/>
  <c r="H55" i="2"/>
  <c r="J55" i="2"/>
  <c r="I55" i="2"/>
  <c r="A2601" i="4"/>
  <c r="A2592" i="4"/>
  <c r="A2571" i="4"/>
  <c r="A2567" i="4"/>
  <c r="A2554" i="4"/>
  <c r="A2590" i="4"/>
  <c r="A2576" i="4"/>
  <c r="A2587" i="4"/>
  <c r="A2271" i="4"/>
  <c r="A2258" i="4"/>
  <c r="A2294" i="4"/>
  <c r="A2281" i="4"/>
  <c r="A2268" i="4"/>
  <c r="A2255" i="4"/>
  <c r="A2291" i="4"/>
  <c r="A2272" i="4"/>
  <c r="H43" i="2"/>
  <c r="J43" i="2"/>
  <c r="I43" i="2"/>
  <c r="A1989" i="4"/>
  <c r="A1976" i="4"/>
  <c r="A1963" i="4"/>
  <c r="A1999" i="4"/>
  <c r="A1986" i="4"/>
  <c r="A1973" i="4"/>
  <c r="A1954" i="4"/>
  <c r="A1990" i="4"/>
  <c r="A1679" i="4"/>
  <c r="A1678" i="4"/>
  <c r="A1655" i="4"/>
  <c r="A1654" i="4"/>
  <c r="A1690" i="4"/>
  <c r="A1701" i="4"/>
  <c r="A1684" i="4"/>
  <c r="A1676" i="4"/>
  <c r="H31" i="2"/>
  <c r="J31" i="2"/>
  <c r="I31" i="2"/>
  <c r="A1388" i="4"/>
  <c r="A1375" i="4"/>
  <c r="A1362" i="4"/>
  <c r="A1398" i="4"/>
  <c r="A1385" i="4"/>
  <c r="A1366" i="4"/>
  <c r="A1402" i="4"/>
  <c r="A1389" i="4"/>
  <c r="A1070" i="4"/>
  <c r="A1057" i="4"/>
  <c r="A1093" i="4"/>
  <c r="A1080" i="4"/>
  <c r="A1067" i="4"/>
  <c r="A1103" i="4"/>
  <c r="A1084" i="4"/>
  <c r="A1071" i="4"/>
  <c r="A755" i="4"/>
  <c r="A791" i="4"/>
  <c r="A772" i="4"/>
  <c r="A759" i="4"/>
  <c r="A795" i="4"/>
  <c r="A776" i="4"/>
  <c r="A763" i="4"/>
  <c r="A799" i="4"/>
  <c r="A786" i="4"/>
  <c r="A467" i="4"/>
  <c r="A503" i="4"/>
  <c r="A484" i="4"/>
  <c r="A471" i="4"/>
  <c r="A458" i="4"/>
  <c r="A494" i="4"/>
  <c r="A481" i="4"/>
  <c r="A468" i="4"/>
  <c r="J83" i="2"/>
  <c r="I83" i="2"/>
  <c r="H83" i="2"/>
  <c r="A3959" i="4"/>
  <c r="A3995" i="4"/>
  <c r="A3999" i="4"/>
  <c r="A3980" i="4"/>
  <c r="A3975" i="4"/>
  <c r="A3970" i="4"/>
  <c r="A3954" i="4"/>
  <c r="A3990" i="4"/>
  <c r="A2775" i="4"/>
  <c r="A2777" i="4"/>
  <c r="A2789" i="4"/>
  <c r="A2782" i="4"/>
  <c r="A2768" i="4"/>
  <c r="A2755" i="4"/>
  <c r="A2791" i="4"/>
  <c r="A2772" i="4"/>
  <c r="J47" i="2"/>
  <c r="I47" i="2"/>
  <c r="H47" i="2"/>
  <c r="A2187" i="4"/>
  <c r="A2174" i="4"/>
  <c r="A2161" i="4"/>
  <c r="A2197" i="4"/>
  <c r="A2178" i="4"/>
  <c r="A2165" i="4"/>
  <c r="A2201" i="4"/>
  <c r="A2188" i="4"/>
  <c r="A1268" i="4"/>
  <c r="A1255" i="4"/>
  <c r="A1291" i="4"/>
  <c r="A1272" i="4"/>
  <c r="A1259" i="4"/>
  <c r="A1295" i="4"/>
  <c r="A1282" i="4"/>
  <c r="A1269" i="4"/>
  <c r="A659" i="4"/>
  <c r="A695" i="4"/>
  <c r="A682" i="4"/>
  <c r="A663" i="4"/>
  <c r="A699" i="4"/>
  <c r="A686" i="4"/>
  <c r="A673" i="4"/>
  <c r="A654" i="4"/>
  <c r="A690" i="4"/>
  <c r="A95" i="4"/>
  <c r="A64" i="4"/>
  <c r="A100" i="4"/>
  <c r="A87" i="4"/>
  <c r="A68" i="4"/>
  <c r="A55" i="4"/>
  <c r="A91" i="4"/>
  <c r="A72" i="4"/>
  <c r="J96" i="2"/>
  <c r="I96" i="2"/>
  <c r="H96" i="2"/>
  <c r="A4652" i="4"/>
  <c r="A4646" i="4"/>
  <c r="A4653" i="4"/>
  <c r="A4639" i="4"/>
  <c r="A4626" i="4"/>
  <c r="A4613" i="4"/>
  <c r="A4649" i="4"/>
  <c r="A4636" i="4"/>
  <c r="A4317" i="4"/>
  <c r="A4328" i="4"/>
  <c r="A4306" i="4"/>
  <c r="A4347" i="4"/>
  <c r="A4333" i="4"/>
  <c r="A4320" i="4"/>
  <c r="A4307" i="4"/>
  <c r="A4343" i="4"/>
  <c r="J84" i="2"/>
  <c r="I84" i="2"/>
  <c r="H84" i="2"/>
  <c r="A4027" i="4"/>
  <c r="A4036" i="4"/>
  <c r="A4039" i="4"/>
  <c r="A4030" i="4"/>
  <c r="A4015" i="4"/>
  <c r="A4010" i="4"/>
  <c r="A4046" i="4"/>
  <c r="A4038" i="4"/>
  <c r="A3716" i="4"/>
  <c r="A3746" i="4"/>
  <c r="A3739" i="4"/>
  <c r="A3726" i="4"/>
  <c r="A3713" i="4"/>
  <c r="A3749" i="4"/>
  <c r="A3736" i="4"/>
  <c r="A3723" i="4"/>
  <c r="J72" i="2"/>
  <c r="I72" i="2"/>
  <c r="H72" i="2"/>
  <c r="A3417" i="4"/>
  <c r="A3412" i="4"/>
  <c r="A3451" i="4"/>
  <c r="A3421" i="4"/>
  <c r="A3428" i="4"/>
  <c r="A3438" i="4"/>
  <c r="A3425" i="4"/>
  <c r="A3448" i="4"/>
  <c r="A3147" i="4"/>
  <c r="A3141" i="4"/>
  <c r="A3136" i="4"/>
  <c r="A3122" i="4"/>
  <c r="A3109" i="4"/>
  <c r="A3145" i="4"/>
  <c r="A3132" i="4"/>
  <c r="A3119" i="4"/>
  <c r="J60" i="2"/>
  <c r="I60" i="2"/>
  <c r="H60" i="2"/>
  <c r="A2805" i="4"/>
  <c r="A2807" i="4"/>
  <c r="A2806" i="4"/>
  <c r="A2842" i="4"/>
  <c r="A2828" i="4"/>
  <c r="A2815" i="4"/>
  <c r="A2851" i="4"/>
  <c r="A2838" i="4"/>
  <c r="A2508" i="4"/>
  <c r="A2544" i="4"/>
  <c r="A2514" i="4"/>
  <c r="A2550" i="4"/>
  <c r="A2509" i="4"/>
  <c r="A2545" i="4"/>
  <c r="A2536" i="4"/>
  <c r="A2522" i="4"/>
  <c r="J48" i="2"/>
  <c r="I48" i="2"/>
  <c r="H48" i="2"/>
  <c r="A2235" i="4"/>
  <c r="A2216" i="4"/>
  <c r="A2252" i="4"/>
  <c r="A2239" i="4"/>
  <c r="A2226" i="4"/>
  <c r="A2213" i="4"/>
  <c r="A2249" i="4"/>
  <c r="A2236" i="4"/>
  <c r="A1945" i="4"/>
  <c r="A1911" i="4"/>
  <c r="A1947" i="4"/>
  <c r="A1928" i="4"/>
  <c r="A1908" i="4"/>
  <c r="A1944" i="4"/>
  <c r="A1931" i="4"/>
  <c r="A1918" i="4"/>
  <c r="J36" i="2"/>
  <c r="I36" i="2"/>
  <c r="H36" i="2"/>
  <c r="A1643" i="4"/>
  <c r="A1633" i="4"/>
  <c r="A1620" i="4"/>
  <c r="A1613" i="4"/>
  <c r="A1650" i="4"/>
  <c r="A1635" i="4"/>
  <c r="A1623" i="4"/>
  <c r="A1640" i="4"/>
  <c r="A1316" i="4"/>
  <c r="A1352" i="4"/>
  <c r="A1339" i="4"/>
  <c r="A1326" i="4"/>
  <c r="A1313" i="4"/>
  <c r="A1349" i="4"/>
  <c r="A1336" i="4"/>
  <c r="A1323" i="4"/>
  <c r="J24" i="2"/>
  <c r="I24" i="2"/>
  <c r="H24" i="2"/>
  <c r="A1034" i="4"/>
  <c r="A1021" i="4"/>
  <c r="A1008" i="4"/>
  <c r="A1044" i="4"/>
  <c r="A1031" i="4"/>
  <c r="A1018" i="4"/>
  <c r="A1005" i="4"/>
  <c r="A1041" i="4"/>
  <c r="A725" i="4"/>
  <c r="A712" i="4"/>
  <c r="A748" i="4"/>
  <c r="A735" i="4"/>
  <c r="A716" i="4"/>
  <c r="A752" i="4"/>
  <c r="A733" i="4"/>
  <c r="A720" i="4"/>
  <c r="A407" i="4"/>
  <c r="A443" i="4"/>
  <c r="A430" i="4"/>
  <c r="A417" i="4"/>
  <c r="A453" i="4"/>
  <c r="A434" i="4"/>
  <c r="A415" i="4"/>
  <c r="A451" i="4"/>
  <c r="A438" i="4"/>
  <c r="A149" i="4"/>
  <c r="A112" i="4"/>
  <c r="A148" i="4"/>
  <c r="A135" i="4"/>
  <c r="A116" i="4"/>
  <c r="A152" i="4"/>
  <c r="A133" i="4"/>
  <c r="A120" i="4"/>
  <c r="J89" i="2"/>
  <c r="I89" i="2"/>
  <c r="H89" i="2"/>
  <c r="A4287" i="4"/>
  <c r="A4274" i="4"/>
  <c r="A4264" i="4"/>
  <c r="A4300" i="4"/>
  <c r="A4285" i="4"/>
  <c r="A4266" i="4"/>
  <c r="A4302" i="4"/>
  <c r="A4289" i="4"/>
  <c r="A3093" i="4"/>
  <c r="A3058" i="4"/>
  <c r="A3094" i="4"/>
  <c r="A3080" i="4"/>
  <c r="A3067" i="4"/>
  <c r="A3103" i="4"/>
  <c r="A3084" i="4"/>
  <c r="A3071" i="4"/>
  <c r="J41" i="2"/>
  <c r="I41" i="2"/>
  <c r="H41" i="2"/>
  <c r="A1897" i="4"/>
  <c r="A1869" i="4"/>
  <c r="A1856" i="4"/>
  <c r="A1892" i="4"/>
  <c r="A1878" i="4"/>
  <c r="A1865" i="4"/>
  <c r="A1901" i="4"/>
  <c r="A1888" i="4"/>
  <c r="A377" i="4"/>
  <c r="A364" i="4"/>
  <c r="A400" i="4"/>
  <c r="A387" i="4"/>
  <c r="A368" i="4"/>
  <c r="A355" i="4"/>
  <c r="A391" i="4"/>
  <c r="A372" i="4"/>
  <c r="A311" i="4"/>
  <c r="A347" i="4"/>
  <c r="A322" i="4"/>
  <c r="A309" i="4"/>
  <c r="A345" i="4"/>
  <c r="A332" i="4"/>
  <c r="A319" i="4"/>
  <c r="A306" i="4"/>
  <c r="A342" i="4"/>
  <c r="A47" i="4"/>
  <c r="A4" i="4"/>
  <c r="A40" i="4"/>
  <c r="A27" i="4"/>
  <c r="A14" i="4"/>
  <c r="A50" i="4"/>
  <c r="A43" i="4"/>
  <c r="A24" i="4"/>
  <c r="A161" i="4"/>
  <c r="A185" i="4"/>
  <c r="A172" i="4"/>
  <c r="A159" i="4"/>
  <c r="A195" i="4"/>
  <c r="A182" i="4"/>
  <c r="A169" i="4"/>
  <c r="A156" i="4"/>
  <c r="A192" i="4"/>
  <c r="A4798" i="4"/>
  <c r="A4757" i="4"/>
  <c r="A4765" i="4"/>
  <c r="A4801" i="4"/>
  <c r="A4759" i="4"/>
  <c r="A4795" i="4"/>
  <c r="A4799" i="4"/>
  <c r="A4778" i="4"/>
  <c r="A4454" i="4"/>
  <c r="A4461" i="4"/>
  <c r="A4455" i="4"/>
  <c r="A4459" i="4"/>
  <c r="A4495" i="4"/>
  <c r="A4482" i="4"/>
  <c r="A4469" i="4"/>
  <c r="A4456" i="4"/>
  <c r="A4492" i="4"/>
  <c r="A4167" i="4"/>
  <c r="A4154" i="4"/>
  <c r="A4190" i="4"/>
  <c r="A4174" i="4"/>
  <c r="A4165" i="4"/>
  <c r="A4201" i="4"/>
  <c r="A4188" i="4"/>
  <c r="A4175" i="4"/>
  <c r="A3901" i="4"/>
  <c r="A3865" i="4"/>
  <c r="A3892" i="4"/>
  <c r="A3895" i="4"/>
  <c r="A3886" i="4"/>
  <c r="A3871" i="4"/>
  <c r="A3866" i="4"/>
  <c r="A3902" i="4"/>
  <c r="A3894" i="4"/>
  <c r="A3565" i="4"/>
  <c r="A3584" i="4"/>
  <c r="A3595" i="4"/>
  <c r="A3582" i="4"/>
  <c r="A3569" i="4"/>
  <c r="A3556" i="4"/>
  <c r="A3592" i="4"/>
  <c r="A3579" i="4"/>
  <c r="A3255" i="4"/>
  <c r="A3290" i="4"/>
  <c r="A3277" i="4"/>
  <c r="A3271" i="4"/>
  <c r="A3275" i="4"/>
  <c r="A3258" i="4"/>
  <c r="A3257" i="4"/>
  <c r="A3292" i="4"/>
  <c r="A3294" i="4"/>
  <c r="A2955" i="4"/>
  <c r="A2956" i="4"/>
  <c r="A2992" i="4"/>
  <c r="A2978" i="4"/>
  <c r="A2965" i="4"/>
  <c r="A3001" i="4"/>
  <c r="A2988" i="4"/>
  <c r="A2975" i="4"/>
  <c r="A2657" i="4"/>
  <c r="A2661" i="4"/>
  <c r="A2663" i="4"/>
  <c r="A2662" i="4"/>
  <c r="A2698" i="4"/>
  <c r="A2684" i="4"/>
  <c r="A2671" i="4"/>
  <c r="A2658" i="4"/>
  <c r="A2694" i="4"/>
  <c r="A2373" i="4"/>
  <c r="A2360" i="4"/>
  <c r="A2403" i="4"/>
  <c r="A2389" i="4"/>
  <c r="A2376" i="4"/>
  <c r="A2363" i="4"/>
  <c r="A2401" i="4"/>
  <c r="A2386" i="4"/>
  <c r="A2055" i="4"/>
  <c r="A2091" i="4"/>
  <c r="A2072" i="4"/>
  <c r="A2059" i="4"/>
  <c r="A2095" i="4"/>
  <c r="A2082" i="4"/>
  <c r="A2069" i="4"/>
  <c r="A2056" i="4"/>
  <c r="A2092" i="4"/>
  <c r="A1775" i="4"/>
  <c r="A1765" i="4"/>
  <c r="A1801" i="4"/>
  <c r="A1785" i="4"/>
  <c r="A1766" i="4"/>
  <c r="A1802" i="4"/>
  <c r="A1788" i="4"/>
  <c r="A1774" i="4"/>
  <c r="A1454" i="4"/>
  <c r="A1490" i="4"/>
  <c r="A1477" i="4"/>
  <c r="A1464" i="4"/>
  <c r="A1500" i="4"/>
  <c r="A1487" i="4"/>
  <c r="A1474" i="4"/>
  <c r="A1461" i="4"/>
  <c r="A1497" i="4"/>
  <c r="A1172" i="4"/>
  <c r="A1159" i="4"/>
  <c r="A1195" i="4"/>
  <c r="A1182" i="4"/>
  <c r="A1169" i="4"/>
  <c r="A1156" i="4"/>
  <c r="A1192" i="4"/>
  <c r="A1179" i="4"/>
  <c r="J21" i="2"/>
  <c r="I21" i="2"/>
  <c r="H21" i="2"/>
  <c r="A878" i="4"/>
  <c r="A877" i="4"/>
  <c r="A864" i="4"/>
  <c r="A900" i="4"/>
  <c r="A887" i="4"/>
  <c r="A874" i="4"/>
  <c r="A861" i="4"/>
  <c r="A897" i="4"/>
  <c r="A581" i="4"/>
  <c r="A568" i="4"/>
  <c r="A555" i="4"/>
  <c r="A591" i="4"/>
  <c r="A572" i="4"/>
  <c r="A559" i="4"/>
  <c r="A595" i="4"/>
  <c r="A576" i="4"/>
  <c r="A275" i="4"/>
  <c r="A269" i="4"/>
  <c r="A286" i="4"/>
  <c r="A273" i="4"/>
  <c r="A254" i="4"/>
  <c r="A290" i="4"/>
  <c r="A277" i="4"/>
  <c r="A258" i="4"/>
  <c r="A294" i="4"/>
  <c r="A215" i="4"/>
  <c r="A220" i="4"/>
  <c r="J8" i="2"/>
  <c r="I8" i="2"/>
  <c r="H8" i="2"/>
  <c r="A237" i="4"/>
  <c r="A224" i="4"/>
  <c r="A211" i="4"/>
  <c r="A247" i="4"/>
  <c r="A228" i="4"/>
  <c r="A4739" i="4"/>
  <c r="A4713" i="4"/>
  <c r="A4712" i="4"/>
  <c r="A4729" i="4"/>
  <c r="A4710" i="4"/>
  <c r="A4751" i="4"/>
  <c r="A4741" i="4"/>
  <c r="A4726" i="4"/>
  <c r="A4742" i="4"/>
  <c r="A4436" i="4"/>
  <c r="A4443" i="4"/>
  <c r="A4442" i="4"/>
  <c r="A4435" i="4"/>
  <c r="A4416" i="4"/>
  <c r="A4452" i="4"/>
  <c r="A4439" i="4"/>
  <c r="A4426" i="4"/>
  <c r="A4121" i="4"/>
  <c r="A4124" i="4"/>
  <c r="A4112" i="4"/>
  <c r="A4137" i="4"/>
  <c r="A4136" i="4"/>
  <c r="A4105" i="4"/>
  <c r="A4141" i="4"/>
  <c r="A4122" i="4"/>
  <c r="A4145" i="4"/>
  <c r="A3812" i="4"/>
  <c r="A3811" i="4"/>
  <c r="A3847" i="4"/>
  <c r="A3828" i="4"/>
  <c r="A3815" i="4"/>
  <c r="A3851" i="4"/>
  <c r="A3838" i="4"/>
  <c r="A3825" i="4"/>
  <c r="A3506" i="4"/>
  <c r="A3505" i="4"/>
  <c r="A3517" i="4"/>
  <c r="A3510" i="4"/>
  <c r="A3546" i="4"/>
  <c r="A3533" i="4"/>
  <c r="A3520" i="4"/>
  <c r="A3507" i="4"/>
  <c r="A3543" i="4"/>
  <c r="A3225" i="4"/>
  <c r="A3214" i="4"/>
  <c r="A3250" i="4"/>
  <c r="A3236" i="4"/>
  <c r="A3223" i="4"/>
  <c r="A3204" i="4"/>
  <c r="A3240" i="4"/>
  <c r="A3227" i="4"/>
  <c r="A2913" i="4"/>
  <c r="A2925" i="4"/>
  <c r="A2932" i="4"/>
  <c r="A2918" i="4"/>
  <c r="A2905" i="4"/>
  <c r="A2941" i="4"/>
  <c r="A2922" i="4"/>
  <c r="A2909" i="4"/>
  <c r="A2945" i="4"/>
  <c r="A2625" i="4"/>
  <c r="A2616" i="4"/>
  <c r="A2609" i="4"/>
  <c r="A2608" i="4"/>
  <c r="A2644" i="4"/>
  <c r="A2630" i="4"/>
  <c r="A2617" i="4"/>
  <c r="A2653" i="4"/>
  <c r="A2307" i="4"/>
  <c r="A2343" i="4"/>
  <c r="A2330" i="4"/>
  <c r="A2317" i="4"/>
  <c r="A2353" i="4"/>
  <c r="A2334" i="4"/>
  <c r="A2321" i="4"/>
  <c r="A2308" i="4"/>
  <c r="A2344" i="4"/>
  <c r="A2025" i="4"/>
  <c r="A2012" i="4"/>
  <c r="A2048" i="4"/>
  <c r="A2035" i="4"/>
  <c r="A2016" i="4"/>
  <c r="A2052" i="4"/>
  <c r="A2039" i="4"/>
  <c r="A2026" i="4"/>
  <c r="A1709" i="4"/>
  <c r="A1745" i="4"/>
  <c r="A1729" i="4"/>
  <c r="A1713" i="4"/>
  <c r="A1749" i="4"/>
  <c r="A1736" i="4"/>
  <c r="A1722" i="4"/>
  <c r="A1708" i="4"/>
  <c r="A1744" i="4"/>
  <c r="A1424" i="4"/>
  <c r="A1411" i="4"/>
  <c r="A1447" i="4"/>
  <c r="A1428" i="4"/>
  <c r="A1415" i="4"/>
  <c r="A1451" i="4"/>
  <c r="A1438" i="4"/>
  <c r="A1425" i="4"/>
  <c r="A1106" i="4"/>
  <c r="A1142" i="4"/>
  <c r="A1129" i="4"/>
  <c r="A1110" i="4"/>
  <c r="A1146" i="4"/>
  <c r="A1133" i="4"/>
  <c r="A1120" i="4"/>
  <c r="A1107" i="4"/>
  <c r="A1143" i="4"/>
  <c r="A819" i="4"/>
  <c r="A807" i="4"/>
  <c r="A806" i="4"/>
  <c r="A805" i="4"/>
  <c r="A804" i="4"/>
  <c r="A848" i="4"/>
  <c r="A851" i="4"/>
  <c r="A850" i="4"/>
  <c r="A515" i="4"/>
  <c r="A551" i="4"/>
  <c r="A538" i="4"/>
  <c r="A525" i="4"/>
  <c r="A506" i="4"/>
  <c r="A542" i="4"/>
  <c r="A529" i="4"/>
  <c r="A510" i="4"/>
  <c r="A546" i="4"/>
  <c r="A4580" i="4"/>
  <c r="A4587" i="4"/>
  <c r="A4599" i="4"/>
  <c r="A4585" i="4"/>
  <c r="A4566" i="4"/>
  <c r="A4602" i="4"/>
  <c r="A4589" i="4"/>
  <c r="A4576" i="4"/>
  <c r="A3680" i="4"/>
  <c r="A3674" i="4"/>
  <c r="A3679" i="4"/>
  <c r="A3660" i="4"/>
  <c r="A3696" i="4"/>
  <c r="A3683" i="4"/>
  <c r="A3670" i="4"/>
  <c r="A3657" i="4"/>
  <c r="A3693" i="4"/>
  <c r="A3371" i="4"/>
  <c r="A3388" i="4"/>
  <c r="A3379" i="4"/>
  <c r="A3370" i="4"/>
  <c r="A3382" i="4"/>
  <c r="A3364" i="4"/>
  <c r="A3366" i="4"/>
  <c r="A3402" i="4"/>
  <c r="A2465" i="4"/>
  <c r="A2472" i="4"/>
  <c r="A2471" i="4"/>
  <c r="A2481" i="4"/>
  <c r="A2477" i="4"/>
  <c r="A2484" i="4"/>
  <c r="A2470" i="4"/>
  <c r="A2456" i="4"/>
  <c r="A2492" i="4"/>
  <c r="A1574" i="4"/>
  <c r="A1561" i="4"/>
  <c r="A1597" i="4"/>
  <c r="A1578" i="4"/>
  <c r="A1565" i="4"/>
  <c r="A1601" i="4"/>
  <c r="A1588" i="4"/>
  <c r="A1575" i="4"/>
  <c r="A956" i="4"/>
  <c r="A992" i="4"/>
  <c r="A979" i="4"/>
  <c r="A960" i="4"/>
  <c r="A996" i="4"/>
  <c r="A983" i="4"/>
  <c r="A970" i="4"/>
  <c r="A957" i="4"/>
  <c r="A993" i="4"/>
  <c r="A4688" i="4"/>
  <c r="A4695" i="4"/>
  <c r="A4694" i="4"/>
  <c r="A4687" i="4"/>
  <c r="A4674" i="4"/>
  <c r="A4661" i="4"/>
  <c r="A4697" i="4"/>
  <c r="A4678" i="4"/>
  <c r="A4359" i="4"/>
  <c r="A4358" i="4"/>
  <c r="A4370" i="4"/>
  <c r="A4369" i="4"/>
  <c r="A4356" i="4"/>
  <c r="A4392" i="4"/>
  <c r="A4379" i="4"/>
  <c r="A4360" i="4"/>
  <c r="A4396" i="4"/>
  <c r="A4088" i="4"/>
  <c r="A4058" i="4"/>
  <c r="A4076" i="4"/>
  <c r="A4065" i="4"/>
  <c r="A4082" i="4"/>
  <c r="A4071" i="4"/>
  <c r="A4087" i="4"/>
  <c r="A4074" i="4"/>
  <c r="A3788" i="4"/>
  <c r="A3782" i="4"/>
  <c r="A3781" i="4"/>
  <c r="A3768" i="4"/>
  <c r="A3755" i="4"/>
  <c r="A3791" i="4"/>
  <c r="A3772" i="4"/>
  <c r="A3759" i="4"/>
  <c r="A3795" i="4"/>
  <c r="A3488" i="4"/>
  <c r="A3500" i="4"/>
  <c r="A3499" i="4"/>
  <c r="A3486" i="4"/>
  <c r="A3473" i="4"/>
  <c r="A3454" i="4"/>
  <c r="A3490" i="4"/>
  <c r="A3477" i="4"/>
  <c r="A3165" i="4"/>
  <c r="A3177" i="4"/>
  <c r="A3178" i="4"/>
  <c r="A3164" i="4"/>
  <c r="A3200" i="4"/>
  <c r="A3187" i="4"/>
  <c r="A3174" i="4"/>
  <c r="A3161" i="4"/>
  <c r="A3197" i="4"/>
  <c r="A2883" i="4"/>
  <c r="A2885" i="4"/>
  <c r="A2889" i="4"/>
  <c r="A2878" i="4"/>
  <c r="A2864" i="4"/>
  <c r="A2900" i="4"/>
  <c r="A2887" i="4"/>
  <c r="A2874" i="4"/>
  <c r="A2555" i="4"/>
  <c r="A2562" i="4"/>
  <c r="A2598" i="4"/>
  <c r="A2575" i="4"/>
  <c r="A2556" i="4"/>
  <c r="A2560" i="4"/>
  <c r="A2596" i="4"/>
  <c r="A2582" i="4"/>
  <c r="A2593" i="4"/>
  <c r="A2277" i="4"/>
  <c r="A2264" i="4"/>
  <c r="A2300" i="4"/>
  <c r="A2287" i="4"/>
  <c r="A2274" i="4"/>
  <c r="A2261" i="4"/>
  <c r="A2297" i="4"/>
  <c r="A2278" i="4"/>
  <c r="A1959" i="4"/>
  <c r="A1995" i="4"/>
  <c r="A1982" i="4"/>
  <c r="A1969" i="4"/>
  <c r="A1956" i="4"/>
  <c r="A1992" i="4"/>
  <c r="A1979" i="4"/>
  <c r="A1960" i="4"/>
  <c r="A1996" i="4"/>
  <c r="A1683" i="4"/>
  <c r="A1687" i="4"/>
  <c r="A1659" i="4"/>
  <c r="A1663" i="4"/>
  <c r="A1702" i="4"/>
  <c r="A1657" i="4"/>
  <c r="A1693" i="4"/>
  <c r="A1682" i="4"/>
  <c r="A1358" i="4"/>
  <c r="A1394" i="4"/>
  <c r="A1381" i="4"/>
  <c r="A1368" i="4"/>
  <c r="A1355" i="4"/>
  <c r="A1391" i="4"/>
  <c r="A1372" i="4"/>
  <c r="A1359" i="4"/>
  <c r="A1395" i="4"/>
  <c r="A1076" i="4"/>
  <c r="A1063" i="4"/>
  <c r="A1099" i="4"/>
  <c r="A1086" i="4"/>
  <c r="A1073" i="4"/>
  <c r="A1054" i="4"/>
  <c r="A1090" i="4"/>
  <c r="A1077" i="4"/>
  <c r="A761" i="4"/>
  <c r="A797" i="4"/>
  <c r="A778" i="4"/>
  <c r="A765" i="4"/>
  <c r="A801" i="4"/>
  <c r="A782" i="4"/>
  <c r="A769" i="4"/>
  <c r="A756" i="4"/>
  <c r="A792" i="4"/>
  <c r="A473" i="4"/>
  <c r="A454" i="4"/>
  <c r="A490" i="4"/>
  <c r="A477" i="4"/>
  <c r="A464" i="4"/>
  <c r="A500" i="4"/>
  <c r="A487" i="4"/>
  <c r="A474" i="4"/>
  <c r="A3955" i="4"/>
  <c r="A3964" i="4"/>
  <c r="A4000" i="4"/>
  <c r="A4003" i="4"/>
  <c r="A3989" i="4"/>
  <c r="A3979" i="4"/>
  <c r="A3974" i="4"/>
  <c r="A3960" i="4"/>
  <c r="A3996" i="4"/>
  <c r="A2783" i="4"/>
  <c r="A2787" i="4"/>
  <c r="A2799" i="4"/>
  <c r="A2788" i="4"/>
  <c r="A2774" i="4"/>
  <c r="A2761" i="4"/>
  <c r="A2797" i="4"/>
  <c r="A2778" i="4"/>
  <c r="A2157" i="4"/>
  <c r="A2193" i="4"/>
  <c r="A2180" i="4"/>
  <c r="A2167" i="4"/>
  <c r="A2203" i="4"/>
  <c r="A2184" i="4"/>
  <c r="A2171" i="4"/>
  <c r="A2158" i="4"/>
  <c r="A2194" i="4"/>
  <c r="A1274" i="4"/>
  <c r="A1261" i="4"/>
  <c r="A1297" i="4"/>
  <c r="A1278" i="4"/>
  <c r="A1265" i="4"/>
  <c r="A1301" i="4"/>
  <c r="A1288" i="4"/>
  <c r="A1275" i="4"/>
  <c r="A665" i="4"/>
  <c r="A701" i="4"/>
  <c r="A688" i="4"/>
  <c r="A669" i="4"/>
  <c r="A656" i="4"/>
  <c r="A692" i="4"/>
  <c r="A679" i="4"/>
  <c r="A660" i="4"/>
  <c r="A696" i="4"/>
  <c r="A101" i="4"/>
  <c r="A70" i="4"/>
  <c r="A57" i="4"/>
  <c r="A93" i="4"/>
  <c r="A74" i="4"/>
  <c r="A61" i="4"/>
  <c r="A97" i="4"/>
  <c r="A78" i="4"/>
  <c r="A4611" i="4"/>
  <c r="A4605" i="4"/>
  <c r="A4604" i="4"/>
  <c r="A4609" i="4"/>
  <c r="A4645" i="4"/>
  <c r="A4632" i="4"/>
  <c r="A4619" i="4"/>
  <c r="A4606" i="4"/>
  <c r="A4642" i="4"/>
  <c r="A4323" i="4"/>
  <c r="A4341" i="4"/>
  <c r="A4312" i="4"/>
  <c r="A4352" i="4"/>
  <c r="A4339" i="4"/>
  <c r="A4326" i="4"/>
  <c r="A4313" i="4"/>
  <c r="A4349" i="4"/>
  <c r="A4009" i="4"/>
  <c r="A4004" i="4"/>
  <c r="A4040" i="4"/>
  <c r="A4053" i="4"/>
  <c r="A4034" i="4"/>
  <c r="A4029" i="4"/>
  <c r="A4019" i="4"/>
  <c r="A4008" i="4"/>
  <c r="A4044" i="4"/>
  <c r="A3704" i="4"/>
  <c r="A3709" i="4"/>
  <c r="A3745" i="4"/>
  <c r="A3732" i="4"/>
  <c r="A3719" i="4"/>
  <c r="A3706" i="4"/>
  <c r="A3742" i="4"/>
  <c r="A3729" i="4"/>
  <c r="A3441" i="4"/>
  <c r="A3424" i="4"/>
  <c r="A3415" i="4"/>
  <c r="A3404" i="4"/>
  <c r="A3429" i="4"/>
  <c r="A3408" i="4"/>
  <c r="A3444" i="4"/>
  <c r="A3431" i="4"/>
  <c r="A3447" i="4"/>
  <c r="A3117" i="4"/>
  <c r="A3106" i="4"/>
  <c r="A3142" i="4"/>
  <c r="A3128" i="4"/>
  <c r="A3115" i="4"/>
  <c r="A3151" i="4"/>
  <c r="A3138" i="4"/>
  <c r="A3125" i="4"/>
  <c r="A2811" i="4"/>
  <c r="A2813" i="4"/>
  <c r="A2817" i="4"/>
  <c r="A2812" i="4"/>
  <c r="A2848" i="4"/>
  <c r="A2834" i="4"/>
  <c r="A2821" i="4"/>
  <c r="A2808" i="4"/>
  <c r="A2844" i="4"/>
  <c r="A2511" i="4"/>
  <c r="A2547" i="4"/>
  <c r="A2517" i="4"/>
  <c r="A2553" i="4"/>
  <c r="A2520" i="4"/>
  <c r="A2506" i="4"/>
  <c r="A2542" i="4"/>
  <c r="A2528" i="4"/>
  <c r="A2205" i="4"/>
  <c r="A2241" i="4"/>
  <c r="A2222" i="4"/>
  <c r="A2209" i="4"/>
  <c r="A2245" i="4"/>
  <c r="A2232" i="4"/>
  <c r="A2219" i="4"/>
  <c r="A2206" i="4"/>
  <c r="A2242" i="4"/>
  <c r="A1915" i="4"/>
  <c r="A1917" i="4"/>
  <c r="A1953" i="4"/>
  <c r="A1934" i="4"/>
  <c r="A1914" i="4"/>
  <c r="A1950" i="4"/>
  <c r="A1937" i="4"/>
  <c r="A1924" i="4"/>
  <c r="A1604" i="4"/>
  <c r="A1647" i="4"/>
  <c r="A1638" i="4"/>
  <c r="A1626" i="4"/>
  <c r="A1619" i="4"/>
  <c r="A1606" i="4"/>
  <c r="A1649" i="4"/>
  <c r="A1629" i="4"/>
  <c r="A1646" i="4"/>
  <c r="A1322" i="4"/>
  <c r="A1309" i="4"/>
  <c r="A1345" i="4"/>
  <c r="A1332" i="4"/>
  <c r="A1319" i="4"/>
  <c r="A1306" i="4"/>
  <c r="A1342" i="4"/>
  <c r="A1329" i="4"/>
  <c r="A1004" i="4"/>
  <c r="A1040" i="4"/>
  <c r="A1027" i="4"/>
  <c r="A1014" i="4"/>
  <c r="A1050" i="4"/>
  <c r="A1037" i="4"/>
  <c r="A1024" i="4"/>
  <c r="A1011" i="4"/>
  <c r="A1047" i="4"/>
  <c r="A731" i="4"/>
  <c r="A718" i="4"/>
  <c r="A705" i="4"/>
  <c r="A741" i="4"/>
  <c r="A722" i="4"/>
  <c r="J18" i="2"/>
  <c r="I18" i="2"/>
  <c r="H18" i="2"/>
  <c r="A739" i="4"/>
  <c r="A726" i="4"/>
  <c r="A413" i="4"/>
  <c r="A449" i="4"/>
  <c r="A436" i="4"/>
  <c r="A423" i="4"/>
  <c r="A404" i="4"/>
  <c r="A440" i="4"/>
  <c r="A421" i="4"/>
  <c r="A408" i="4"/>
  <c r="A444" i="4"/>
  <c r="A107" i="4"/>
  <c r="A118" i="4"/>
  <c r="A105" i="4"/>
  <c r="A141" i="4"/>
  <c r="A122" i="4"/>
  <c r="J6" i="2"/>
  <c r="I6" i="2"/>
  <c r="H6" i="2"/>
  <c r="A139" i="4"/>
  <c r="A126" i="4"/>
  <c r="A4257" i="4"/>
  <c r="A4293" i="4"/>
  <c r="A4280" i="4"/>
  <c r="A4270" i="4"/>
  <c r="A4255" i="4"/>
  <c r="A4291" i="4"/>
  <c r="A4272" i="4"/>
  <c r="A4259" i="4"/>
  <c r="A4295" i="4"/>
  <c r="A3063" i="4"/>
  <c r="A3064" i="4"/>
  <c r="A3100" i="4"/>
  <c r="A3086" i="4"/>
  <c r="A3073" i="4"/>
  <c r="A3054" i="4"/>
  <c r="A3090" i="4"/>
  <c r="A3077" i="4"/>
  <c r="A1855" i="4"/>
  <c r="A1867" i="4"/>
  <c r="A1875" i="4"/>
  <c r="A1862" i="4"/>
  <c r="A1898" i="4"/>
  <c r="A1884" i="4"/>
  <c r="A1871" i="4"/>
  <c r="A1858" i="4"/>
  <c r="A1894" i="4"/>
  <c r="A383" i="4"/>
  <c r="A370" i="4"/>
  <c r="A357" i="4"/>
  <c r="A393" i="4"/>
  <c r="A374" i="4"/>
  <c r="A361" i="4"/>
  <c r="A397" i="4"/>
  <c r="A378" i="4"/>
  <c r="A1417" i="4"/>
  <c r="A1453" i="4"/>
  <c r="A1434" i="4"/>
  <c r="A1421" i="4"/>
  <c r="A1408" i="4"/>
  <c r="A1444" i="4"/>
  <c r="A1431" i="4"/>
  <c r="A1112" i="4"/>
  <c r="A1148" i="4"/>
  <c r="A1135" i="4"/>
  <c r="A1116" i="4"/>
  <c r="A1152" i="4"/>
  <c r="A1139" i="4"/>
  <c r="A1126" i="4"/>
  <c r="A1113" i="4"/>
  <c r="A1149" i="4"/>
  <c r="A824" i="4"/>
  <c r="A813" i="4"/>
  <c r="A812" i="4"/>
  <c r="A811" i="4"/>
  <c r="A810" i="4"/>
  <c r="A828" i="4"/>
  <c r="A820" i="4"/>
  <c r="A831" i="4"/>
  <c r="A521" i="4"/>
  <c r="A508" i="4"/>
  <c r="A544" i="4"/>
  <c r="A531" i="4"/>
  <c r="A512" i="4"/>
  <c r="A548" i="4"/>
  <c r="A535" i="4"/>
  <c r="A516" i="4"/>
  <c r="A552" i="4"/>
  <c r="A4593" i="4"/>
  <c r="A4592" i="4"/>
  <c r="A4555" i="4"/>
  <c r="A4591" i="4"/>
  <c r="A4572" i="4"/>
  <c r="A4559" i="4"/>
  <c r="A4595" i="4"/>
  <c r="A4582" i="4"/>
  <c r="A3698" i="4"/>
  <c r="A3692" i="4"/>
  <c r="A3685" i="4"/>
  <c r="A3666" i="4"/>
  <c r="A3702" i="4"/>
  <c r="A3689" i="4"/>
  <c r="A3676" i="4"/>
  <c r="A3663" i="4"/>
  <c r="A3699" i="4"/>
  <c r="A3362" i="4"/>
  <c r="A3391" i="4"/>
  <c r="A3387" i="4"/>
  <c r="A3374" i="4"/>
  <c r="A3385" i="4"/>
  <c r="A3368" i="4"/>
  <c r="A3372" i="4"/>
  <c r="A3383" i="4"/>
  <c r="A2483" i="4"/>
  <c r="A2475" i="4"/>
  <c r="A2489" i="4"/>
  <c r="A2485" i="4"/>
  <c r="A2495" i="4"/>
  <c r="A2487" i="4"/>
  <c r="A2476" i="4"/>
  <c r="A2462" i="4"/>
  <c r="A2498" i="4"/>
  <c r="A1580" i="4"/>
  <c r="A1567" i="4"/>
  <c r="A1603" i="4"/>
  <c r="A1584" i="4"/>
  <c r="A1571" i="4"/>
  <c r="A1558" i="4"/>
  <c r="A1594" i="4"/>
  <c r="A1581" i="4"/>
  <c r="A962" i="4"/>
  <c r="A998" i="4"/>
  <c r="A985" i="4"/>
  <c r="A966" i="4"/>
  <c r="A1002" i="4"/>
  <c r="A989" i="4"/>
  <c r="A976" i="4"/>
  <c r="A963" i="4"/>
  <c r="A999" i="4"/>
  <c r="A4701" i="4"/>
  <c r="A4700" i="4"/>
  <c r="A4657" i="4"/>
  <c r="A4693" i="4"/>
  <c r="A4680" i="4"/>
  <c r="A4667" i="4"/>
  <c r="A4703" i="4"/>
  <c r="A4684" i="4"/>
  <c r="A4364" i="4"/>
  <c r="A4371" i="4"/>
  <c r="A4383" i="4"/>
  <c r="A4375" i="4"/>
  <c r="A4362" i="4"/>
  <c r="A4398" i="4"/>
  <c r="A4385" i="4"/>
  <c r="A4366" i="4"/>
  <c r="A4402" i="4"/>
  <c r="A4103" i="4"/>
  <c r="A4077" i="4"/>
  <c r="A4084" i="4"/>
  <c r="A4083" i="4"/>
  <c r="A4090" i="4"/>
  <c r="A4089" i="4"/>
  <c r="A4093" i="4"/>
  <c r="A4080" i="4"/>
  <c r="A3770" i="4"/>
  <c r="A3800" i="4"/>
  <c r="A3787" i="4"/>
  <c r="A3774" i="4"/>
  <c r="A3761" i="4"/>
  <c r="A3797" i="4"/>
  <c r="A3778" i="4"/>
  <c r="A3765" i="4"/>
  <c r="A3801" i="4"/>
  <c r="A3493" i="4"/>
  <c r="A3458" i="4"/>
  <c r="A3456" i="4"/>
  <c r="A3492" i="4"/>
  <c r="A3479" i="4"/>
  <c r="A3460" i="4"/>
  <c r="A3496" i="4"/>
  <c r="A3483" i="4"/>
  <c r="A3183" i="4"/>
  <c r="A3195" i="4"/>
  <c r="A3184" i="4"/>
  <c r="A3170" i="4"/>
  <c r="A3157" i="4"/>
  <c r="A3193" i="4"/>
  <c r="A3180" i="4"/>
  <c r="A3167" i="4"/>
  <c r="A3203" i="4"/>
  <c r="A2891" i="4"/>
  <c r="A2895" i="4"/>
  <c r="A2897" i="4"/>
  <c r="A2884" i="4"/>
  <c r="A2870" i="4"/>
  <c r="A2857" i="4"/>
  <c r="A2893" i="4"/>
  <c r="A2880" i="4"/>
  <c r="A2573" i="4"/>
  <c r="A2565" i="4"/>
  <c r="A2561" i="4"/>
  <c r="A2585" i="4"/>
  <c r="A2559" i="4"/>
  <c r="A2566" i="4"/>
  <c r="A2602" i="4"/>
  <c r="A2588" i="4"/>
  <c r="A2599" i="4"/>
  <c r="A2283" i="4"/>
  <c r="A2270" i="4"/>
  <c r="A2257" i="4"/>
  <c r="A2293" i="4"/>
  <c r="A2280" i="4"/>
  <c r="A2267" i="4"/>
  <c r="A2303" i="4"/>
  <c r="A2284" i="4"/>
  <c r="A1965" i="4"/>
  <c r="A2001" i="4"/>
  <c r="A1988" i="4"/>
  <c r="A1975" i="4"/>
  <c r="A1962" i="4"/>
  <c r="A1998" i="4"/>
  <c r="A1985" i="4"/>
  <c r="A1966" i="4"/>
  <c r="A2002" i="4"/>
  <c r="A1656" i="4"/>
  <c r="A1692" i="4"/>
  <c r="A1673" i="4"/>
  <c r="A1668" i="4"/>
  <c r="A1667" i="4"/>
  <c r="A1662" i="4"/>
  <c r="A1697" i="4"/>
  <c r="A1688" i="4"/>
  <c r="A1364" i="4"/>
  <c r="A1400" i="4"/>
  <c r="A1387" i="4"/>
  <c r="A1374" i="4"/>
  <c r="A1361" i="4"/>
  <c r="A1397" i="4"/>
  <c r="A1378" i="4"/>
  <c r="A1365" i="4"/>
  <c r="A1401" i="4"/>
  <c r="A1082" i="4"/>
  <c r="A1069" i="4"/>
  <c r="A1056" i="4"/>
  <c r="A1092" i="4"/>
  <c r="A1079" i="4"/>
  <c r="A1060" i="4"/>
  <c r="A1096" i="4"/>
  <c r="A1083" i="4"/>
  <c r="A767" i="4"/>
  <c r="A803" i="4"/>
  <c r="A784" i="4"/>
  <c r="A771" i="4"/>
  <c r="H19" i="2"/>
  <c r="I19" i="2"/>
  <c r="J19" i="2"/>
  <c r="A788" i="4"/>
  <c r="A775" i="4"/>
  <c r="A762" i="4"/>
  <c r="A798" i="4"/>
  <c r="A479" i="4"/>
  <c r="A460" i="4"/>
  <c r="A496" i="4"/>
  <c r="A483" i="4"/>
  <c r="A470" i="4"/>
  <c r="A457" i="4"/>
  <c r="A493" i="4"/>
  <c r="A480" i="4"/>
  <c r="A3987" i="4"/>
  <c r="A3968" i="4"/>
  <c r="A3963" i="4"/>
  <c r="A3958" i="4"/>
  <c r="A3994" i="4"/>
  <c r="A3993" i="4"/>
  <c r="A3983" i="4"/>
  <c r="A3966" i="4"/>
  <c r="A4002" i="4"/>
  <c r="A2793" i="4"/>
  <c r="A2795" i="4"/>
  <c r="A2758" i="4"/>
  <c r="A2794" i="4"/>
  <c r="A2780" i="4"/>
  <c r="A2767" i="4"/>
  <c r="A2803" i="4"/>
  <c r="A2784" i="4"/>
  <c r="A2163" i="4"/>
  <c r="A2199" i="4"/>
  <c r="A2186" i="4"/>
  <c r="A2173" i="4"/>
  <c r="A2154" i="4"/>
  <c r="A2190" i="4"/>
  <c r="A2177" i="4"/>
  <c r="A2164" i="4"/>
  <c r="A2200" i="4"/>
  <c r="A1280" i="4"/>
  <c r="A1267" i="4"/>
  <c r="A1303" i="4"/>
  <c r="A1284" i="4"/>
  <c r="A1271" i="4"/>
  <c r="A1258" i="4"/>
  <c r="A1294" i="4"/>
  <c r="A1281" i="4"/>
  <c r="A671" i="4"/>
  <c r="A658" i="4"/>
  <c r="A694" i="4"/>
  <c r="A675" i="4"/>
  <c r="A662" i="4"/>
  <c r="A698" i="4"/>
  <c r="A685" i="4"/>
  <c r="A666" i="4"/>
  <c r="A702" i="4"/>
  <c r="A77" i="4"/>
  <c r="A76" i="4"/>
  <c r="A63" i="4"/>
  <c r="A99" i="4"/>
  <c r="A80" i="4"/>
  <c r="A67" i="4"/>
  <c r="A103" i="4"/>
  <c r="A84" i="4"/>
  <c r="A4616" i="4"/>
  <c r="A4610" i="4"/>
  <c r="A4617" i="4"/>
  <c r="A4615" i="4"/>
  <c r="A4651" i="4"/>
  <c r="A4638" i="4"/>
  <c r="A4625" i="4"/>
  <c r="A4612" i="4"/>
  <c r="A4648" i="4"/>
  <c r="A4304" i="4"/>
  <c r="A4346" i="4"/>
  <c r="A4318" i="4"/>
  <c r="A4309" i="4"/>
  <c r="A4345" i="4"/>
  <c r="A4332" i="4"/>
  <c r="A4319" i="4"/>
  <c r="A4330" i="4"/>
  <c r="A4005" i="4"/>
  <c r="A4013" i="4"/>
  <c r="A4049" i="4"/>
  <c r="A4007" i="4"/>
  <c r="A4043" i="4"/>
  <c r="A4033" i="4"/>
  <c r="A4024" i="4"/>
  <c r="A4014" i="4"/>
  <c r="A4050" i="4"/>
  <c r="A3722" i="4"/>
  <c r="A3715" i="4"/>
  <c r="A3751" i="4"/>
  <c r="A3738" i="4"/>
  <c r="A3725" i="4"/>
  <c r="A3712" i="4"/>
  <c r="A3748" i="4"/>
  <c r="A3735" i="4"/>
  <c r="A3434" i="4"/>
  <c r="A3427" i="4"/>
  <c r="A3423" i="4"/>
  <c r="A3422" i="4"/>
  <c r="A3436" i="4"/>
  <c r="A3414" i="4"/>
  <c r="A3450" i="4"/>
  <c r="A3437" i="4"/>
  <c r="A3453" i="4"/>
  <c r="A3135" i="4"/>
  <c r="A3112" i="4"/>
  <c r="A3148" i="4"/>
  <c r="A3134" i="4"/>
  <c r="A3121" i="4"/>
  <c r="A3108" i="4"/>
  <c r="A3144" i="4"/>
  <c r="A3131" i="4"/>
  <c r="A2819" i="4"/>
  <c r="A2823" i="4"/>
  <c r="A2825" i="4"/>
  <c r="A2818" i="4"/>
  <c r="A2804" i="4"/>
  <c r="A2840" i="4"/>
  <c r="A2827" i="4"/>
  <c r="A2814" i="4"/>
  <c r="A2850" i="4"/>
  <c r="A2515" i="4"/>
  <c r="A2551" i="4"/>
  <c r="A2521" i="4"/>
  <c r="A2513" i="4"/>
  <c r="A2523" i="4"/>
  <c r="A2512" i="4"/>
  <c r="A2548" i="4"/>
  <c r="A2534" i="4"/>
  <c r="A2211" i="4"/>
  <c r="A2247" i="4"/>
  <c r="A2228" i="4"/>
  <c r="A2215" i="4"/>
  <c r="A2251" i="4"/>
  <c r="A2238" i="4"/>
  <c r="A2225" i="4"/>
  <c r="A2212" i="4"/>
  <c r="A2248" i="4"/>
  <c r="A1933" i="4"/>
  <c r="A1923" i="4"/>
  <c r="A1904" i="4"/>
  <c r="A1940" i="4"/>
  <c r="A1920" i="4"/>
  <c r="A1907" i="4"/>
  <c r="A1943" i="4"/>
  <c r="A1930" i="4"/>
  <c r="A1610" i="4"/>
  <c r="A1609" i="4"/>
  <c r="A1642" i="4"/>
  <c r="A1632" i="4"/>
  <c r="A1625" i="4"/>
  <c r="A1612" i="4"/>
  <c r="A1653" i="4"/>
  <c r="A1639" i="4"/>
  <c r="A1652" i="4"/>
  <c r="A1328" i="4"/>
  <c r="A1315" i="4"/>
  <c r="A1351" i="4"/>
  <c r="A1338" i="4"/>
  <c r="A1325" i="4"/>
  <c r="A1312" i="4"/>
  <c r="A1348" i="4"/>
  <c r="A1335" i="4"/>
  <c r="A1010" i="4"/>
  <c r="A1046" i="4"/>
  <c r="A1033" i="4"/>
  <c r="A1020" i="4"/>
  <c r="A1007" i="4"/>
  <c r="A1043" i="4"/>
  <c r="A1030" i="4"/>
  <c r="A1017" i="4"/>
  <c r="A1053" i="4"/>
  <c r="A737" i="4"/>
  <c r="A724" i="4"/>
  <c r="A711" i="4"/>
  <c r="A747" i="4"/>
  <c r="A728" i="4"/>
  <c r="A709" i="4"/>
  <c r="A745" i="4"/>
  <c r="A732" i="4"/>
  <c r="A419" i="4"/>
  <c r="A406" i="4"/>
  <c r="A442" i="4"/>
  <c r="A429" i="4"/>
  <c r="A410" i="4"/>
  <c r="A446" i="4"/>
  <c r="A427" i="4"/>
  <c r="A414" i="4"/>
  <c r="A450" i="4"/>
  <c r="A119" i="4"/>
  <c r="A124" i="4"/>
  <c r="A111" i="4"/>
  <c r="A147" i="4"/>
  <c r="A128" i="4"/>
  <c r="A109" i="4"/>
  <c r="A145" i="4"/>
  <c r="A132" i="4"/>
  <c r="A4263" i="4"/>
  <c r="A4299" i="4"/>
  <c r="A4286" i="4"/>
  <c r="A4276" i="4"/>
  <c r="A4261" i="4"/>
  <c r="A4297" i="4"/>
  <c r="A4278" i="4"/>
  <c r="A4265" i="4"/>
  <c r="A4301" i="4"/>
  <c r="A3081" i="4"/>
  <c r="A3070" i="4"/>
  <c r="A3056" i="4"/>
  <c r="A3092" i="4"/>
  <c r="A3079" i="4"/>
  <c r="A3060" i="4"/>
  <c r="A3096" i="4"/>
  <c r="A3083" i="4"/>
  <c r="A1873" i="4"/>
  <c r="A1885" i="4"/>
  <c r="A1881" i="4"/>
  <c r="A1868" i="4"/>
  <c r="A1854" i="4"/>
  <c r="A1890" i="4"/>
  <c r="A1877" i="4"/>
  <c r="A1864" i="4"/>
  <c r="A1900" i="4"/>
  <c r="A389" i="4"/>
  <c r="A376" i="4"/>
  <c r="A363" i="4"/>
  <c r="A399" i="4"/>
  <c r="A380" i="4"/>
  <c r="A367" i="4"/>
  <c r="A403" i="4"/>
  <c r="A384" i="4"/>
  <c r="A3568" i="4"/>
  <c r="A3555" i="4"/>
  <c r="A3591" i="4"/>
  <c r="A3261" i="4"/>
  <c r="A3256" i="4"/>
  <c r="A3295" i="4"/>
  <c r="A3289" i="4"/>
  <c r="A3284" i="4"/>
  <c r="A3279" i="4"/>
  <c r="A3269" i="4"/>
  <c r="A3270" i="4"/>
  <c r="J63" i="2"/>
  <c r="I63" i="2"/>
  <c r="H63" i="2"/>
  <c r="A2991" i="4"/>
  <c r="A2968" i="4"/>
  <c r="A2954" i="4"/>
  <c r="A2990" i="4"/>
  <c r="A2977" i="4"/>
  <c r="A2964" i="4"/>
  <c r="A3000" i="4"/>
  <c r="A2987" i="4"/>
  <c r="A2675" i="4"/>
  <c r="A2679" i="4"/>
  <c r="A2681" i="4"/>
  <c r="A2674" i="4"/>
  <c r="A2660" i="4"/>
  <c r="A2696" i="4"/>
  <c r="A2683" i="4"/>
  <c r="A2670" i="4"/>
  <c r="J51" i="2"/>
  <c r="I51" i="2"/>
  <c r="H51" i="2"/>
  <c r="A2385" i="4"/>
  <c r="A2372" i="4"/>
  <c r="A2365" i="4"/>
  <c r="A2398" i="4"/>
  <c r="A2388" i="4"/>
  <c r="A2375" i="4"/>
  <c r="A2362" i="4"/>
  <c r="A2390" i="4"/>
  <c r="A2067" i="4"/>
  <c r="A2103" i="4"/>
  <c r="A2084" i="4"/>
  <c r="A2071" i="4"/>
  <c r="A2058" i="4"/>
  <c r="A2094" i="4"/>
  <c r="A2081" i="4"/>
  <c r="A2068" i="4"/>
  <c r="J39" i="2"/>
  <c r="I39" i="2"/>
  <c r="H39" i="2"/>
  <c r="A1787" i="4"/>
  <c r="A1777" i="4"/>
  <c r="A1761" i="4"/>
  <c r="A1797" i="4"/>
  <c r="A1778" i="4"/>
  <c r="A1764" i="4"/>
  <c r="A1800" i="4"/>
  <c r="A1786" i="4"/>
  <c r="A1466" i="4"/>
  <c r="A1502" i="4"/>
  <c r="A1489" i="4"/>
  <c r="A1476" i="4"/>
  <c r="A1463" i="4"/>
  <c r="A1499" i="4"/>
  <c r="A1486" i="4"/>
  <c r="A1473" i="4"/>
  <c r="J27" i="2"/>
  <c r="I27" i="2"/>
  <c r="H27" i="2"/>
  <c r="A1184" i="4"/>
  <c r="A1171" i="4"/>
  <c r="A1158" i="4"/>
  <c r="A1194" i="4"/>
  <c r="A1181" i="4"/>
  <c r="A1168" i="4"/>
  <c r="A1155" i="4"/>
  <c r="A1191" i="4"/>
  <c r="A854" i="4"/>
  <c r="A890" i="4"/>
  <c r="A889" i="4"/>
  <c r="A876" i="4"/>
  <c r="A863" i="4"/>
  <c r="A899" i="4"/>
  <c r="A886" i="4"/>
  <c r="A873" i="4"/>
  <c r="A557" i="4"/>
  <c r="A593" i="4"/>
  <c r="A580" i="4"/>
  <c r="A567" i="4"/>
  <c r="A603" i="4"/>
  <c r="A584" i="4"/>
  <c r="A571" i="4"/>
  <c r="J15" i="2"/>
  <c r="I15" i="2"/>
  <c r="H15" i="2"/>
  <c r="A588" i="4"/>
  <c r="A287" i="4"/>
  <c r="A262" i="4"/>
  <c r="A298" i="4"/>
  <c r="A285" i="4"/>
  <c r="A266" i="4"/>
  <c r="A302" i="4"/>
  <c r="A289" i="4"/>
  <c r="A270" i="4"/>
  <c r="A221" i="4"/>
  <c r="A245" i="4"/>
  <c r="A232" i="4"/>
  <c r="A213" i="4"/>
  <c r="A249" i="4"/>
  <c r="A236" i="4"/>
  <c r="A223" i="4"/>
  <c r="A204" i="4"/>
  <c r="A240" i="4"/>
  <c r="A4719" i="4"/>
  <c r="A4735" i="4"/>
  <c r="A4705" i="4"/>
  <c r="A4738" i="4"/>
  <c r="A4722" i="4"/>
  <c r="A4715" i="4"/>
  <c r="A4750" i="4"/>
  <c r="A4745" i="4"/>
  <c r="J92" i="2"/>
  <c r="I92" i="2"/>
  <c r="H92" i="2"/>
  <c r="A4407" i="4"/>
  <c r="A4406" i="4"/>
  <c r="A4411" i="4"/>
  <c r="A4447" i="4"/>
  <c r="A4428" i="4"/>
  <c r="A4415" i="4"/>
  <c r="A4451" i="4"/>
  <c r="A4438" i="4"/>
  <c r="A4132" i="4"/>
  <c r="A4113" i="4"/>
  <c r="A4127" i="4"/>
  <c r="A4115" i="4"/>
  <c r="A4150" i="4"/>
  <c r="A4117" i="4"/>
  <c r="A4153" i="4"/>
  <c r="A4134" i="4"/>
  <c r="J80" i="2"/>
  <c r="I80" i="2"/>
  <c r="H80" i="2"/>
  <c r="A3848" i="4"/>
  <c r="A3823" i="4"/>
  <c r="A3804" i="4"/>
  <c r="A3840" i="4"/>
  <c r="A3827" i="4"/>
  <c r="A3814" i="4"/>
  <c r="A3850" i="4"/>
  <c r="A3837" i="4"/>
  <c r="A3524" i="4"/>
  <c r="A3523" i="4"/>
  <c r="A3535" i="4"/>
  <c r="A3522" i="4"/>
  <c r="A3509" i="4"/>
  <c r="A3545" i="4"/>
  <c r="A3532" i="4"/>
  <c r="A3519" i="4"/>
  <c r="J68" i="2"/>
  <c r="I68" i="2"/>
  <c r="H68" i="2"/>
  <c r="A3213" i="4"/>
  <c r="A3226" i="4"/>
  <c r="A3212" i="4"/>
  <c r="A3248" i="4"/>
  <c r="A3235" i="4"/>
  <c r="A3216" i="4"/>
  <c r="A3252" i="4"/>
  <c r="A3239" i="4"/>
  <c r="A2949" i="4"/>
  <c r="A2908" i="4"/>
  <c r="A2944" i="4"/>
  <c r="A2930" i="4"/>
  <c r="A2917" i="4"/>
  <c r="A2953" i="4"/>
  <c r="A2934" i="4"/>
  <c r="A2921" i="4"/>
  <c r="J56" i="2"/>
  <c r="I56" i="2"/>
  <c r="H56" i="2"/>
  <c r="A2639" i="4"/>
  <c r="A2628" i="4"/>
  <c r="A2621" i="4"/>
  <c r="A2620" i="4"/>
  <c r="A2606" i="4"/>
  <c r="A2642" i="4"/>
  <c r="A2629" i="4"/>
  <c r="A2640" i="4"/>
  <c r="A2319" i="4"/>
  <c r="A2306" i="4"/>
  <c r="A2342" i="4"/>
  <c r="A2329" i="4"/>
  <c r="A2310" i="4"/>
  <c r="A2346" i="4"/>
  <c r="A2333" i="4"/>
  <c r="A2320" i="4"/>
  <c r="J44" i="2"/>
  <c r="I44" i="2"/>
  <c r="H44" i="2"/>
  <c r="A2037" i="4"/>
  <c r="A2024" i="4"/>
  <c r="A2011" i="4"/>
  <c r="A2047" i="4"/>
  <c r="A2028" i="4"/>
  <c r="A2015" i="4"/>
  <c r="A2051" i="4"/>
  <c r="A2038" i="4"/>
  <c r="A1721" i="4"/>
  <c r="A1705" i="4"/>
  <c r="A1741" i="4"/>
  <c r="A1725" i="4"/>
  <c r="A1712" i="4"/>
  <c r="A1748" i="4"/>
  <c r="A1734" i="4"/>
  <c r="A1720" i="4"/>
  <c r="J32" i="2"/>
  <c r="I32" i="2"/>
  <c r="H32" i="2"/>
  <c r="A1436" i="4"/>
  <c r="A1423" i="4"/>
  <c r="A1404" i="4"/>
  <c r="A1440" i="4"/>
  <c r="A1427" i="4"/>
  <c r="A1414" i="4"/>
  <c r="A1450" i="4"/>
  <c r="A1437" i="4"/>
  <c r="A1118" i="4"/>
  <c r="A1105" i="4"/>
  <c r="A1141" i="4"/>
  <c r="A1122" i="4"/>
  <c r="A1109" i="4"/>
  <c r="A1145" i="4"/>
  <c r="A1132" i="4"/>
  <c r="A1119" i="4"/>
  <c r="A809" i="4"/>
  <c r="A827" i="4"/>
  <c r="A823" i="4"/>
  <c r="A818" i="4"/>
  <c r="A817" i="4"/>
  <c r="A816" i="4"/>
  <c r="A834" i="4"/>
  <c r="A826" i="4"/>
  <c r="A837" i="4"/>
  <c r="A527" i="4"/>
  <c r="A514" i="4"/>
  <c r="A550" i="4"/>
  <c r="A537" i="4"/>
  <c r="A518" i="4"/>
  <c r="A505" i="4"/>
  <c r="A541" i="4"/>
  <c r="A522" i="4"/>
  <c r="J95" i="2"/>
  <c r="I95" i="2"/>
  <c r="H95" i="2"/>
  <c r="A4598" i="4"/>
  <c r="A4563" i="4"/>
  <c r="A4561" i="4"/>
  <c r="A4597" i="4"/>
  <c r="A4578" i="4"/>
  <c r="A4565" i="4"/>
  <c r="A4601" i="4"/>
  <c r="A4588" i="4"/>
  <c r="A3662" i="4"/>
  <c r="A3655" i="4"/>
  <c r="A3691" i="4"/>
  <c r="A3672" i="4"/>
  <c r="A3659" i="4"/>
  <c r="A3695" i="4"/>
  <c r="A3682" i="4"/>
  <c r="A3669" i="4"/>
  <c r="J71" i="2"/>
  <c r="I71" i="2"/>
  <c r="H71" i="2"/>
  <c r="A3380" i="4"/>
  <c r="A3399" i="4"/>
  <c r="A3394" i="4"/>
  <c r="A3386" i="4"/>
  <c r="A3393" i="4"/>
  <c r="A3377" i="4"/>
  <c r="A3378" i="4"/>
  <c r="A3389" i="4"/>
  <c r="A2501" i="4"/>
  <c r="A2479" i="4"/>
  <c r="A2460" i="4"/>
  <c r="A2496" i="4"/>
  <c r="A2455" i="4"/>
  <c r="A2491" i="4"/>
  <c r="A2482" i="4"/>
  <c r="A2468" i="4"/>
  <c r="J35" i="2"/>
  <c r="I35" i="2"/>
  <c r="H35" i="2"/>
  <c r="A1586" i="4"/>
  <c r="A1573" i="4"/>
  <c r="A1554" i="4"/>
  <c r="A1590" i="4"/>
  <c r="A1577" i="4"/>
  <c r="A1564" i="4"/>
  <c r="A1600" i="4"/>
  <c r="A1587" i="4"/>
  <c r="A968" i="4"/>
  <c r="A955" i="4"/>
  <c r="A991" i="4"/>
  <c r="A972" i="4"/>
  <c r="A959" i="4"/>
  <c r="A995" i="4"/>
  <c r="A982" i="4"/>
  <c r="A969" i="4"/>
  <c r="H97" i="2"/>
  <c r="J97" i="2"/>
  <c r="I97" i="2"/>
  <c r="A4659" i="4"/>
  <c r="A4658" i="4"/>
  <c r="A4663" i="4"/>
  <c r="A4699" i="4"/>
  <c r="A4686" i="4"/>
  <c r="A4673" i="4"/>
  <c r="A4654" i="4"/>
  <c r="A4690" i="4"/>
  <c r="A4377" i="4"/>
  <c r="A4376" i="4"/>
  <c r="A4388" i="4"/>
  <c r="A4381" i="4"/>
  <c r="A4368" i="4"/>
  <c r="A4355" i="4"/>
  <c r="A4391" i="4"/>
  <c r="A4372" i="4"/>
  <c r="H85" i="2"/>
  <c r="J85" i="2"/>
  <c r="I85" i="2"/>
  <c r="A4070" i="4"/>
  <c r="A4095" i="4"/>
  <c r="A4091" i="4"/>
  <c r="A4101" i="4"/>
  <c r="A4097" i="4"/>
  <c r="A4063" i="4"/>
  <c r="A4099" i="4"/>
  <c r="A4086" i="4"/>
  <c r="A3758" i="4"/>
  <c r="A3757" i="4"/>
  <c r="A3793" i="4"/>
  <c r="A3780" i="4"/>
  <c r="A3767" i="4"/>
  <c r="A3803" i="4"/>
  <c r="A3784" i="4"/>
  <c r="A3771" i="4"/>
  <c r="H73" i="2"/>
  <c r="J73" i="2"/>
  <c r="I73" i="2"/>
  <c r="A3464" i="4"/>
  <c r="A3463" i="4"/>
  <c r="A3462" i="4"/>
  <c r="A3498" i="4"/>
  <c r="A3485" i="4"/>
  <c r="A3466" i="4"/>
  <c r="A3502" i="4"/>
  <c r="A3489" i="4"/>
  <c r="A3201" i="4"/>
  <c r="A3154" i="4"/>
  <c r="A3190" i="4"/>
  <c r="A3176" i="4"/>
  <c r="A3163" i="4"/>
  <c r="A3199" i="4"/>
  <c r="A3186" i="4"/>
  <c r="A3173" i="4"/>
  <c r="H61" i="2"/>
  <c r="J61" i="2"/>
  <c r="I61" i="2"/>
  <c r="A2901" i="4"/>
  <c r="A2903" i="4"/>
  <c r="A2854" i="4"/>
  <c r="A2890" i="4"/>
  <c r="A2876" i="4"/>
  <c r="A2863" i="4"/>
  <c r="A2899" i="4"/>
  <c r="A2886" i="4"/>
  <c r="A2583" i="4"/>
  <c r="A2569" i="4"/>
  <c r="A2579" i="4"/>
  <c r="A2591" i="4"/>
  <c r="A2563" i="4"/>
  <c r="A2572" i="4"/>
  <c r="A2558" i="4"/>
  <c r="A2594" i="4"/>
  <c r="H49" i="2"/>
  <c r="J49" i="2"/>
  <c r="I49" i="2"/>
  <c r="A2289" i="4"/>
  <c r="A2276" i="4"/>
  <c r="A2263" i="4"/>
  <c r="A2299" i="4"/>
  <c r="A2286" i="4"/>
  <c r="A2273" i="4"/>
  <c r="A2254" i="4"/>
  <c r="A2290" i="4"/>
  <c r="A1971" i="4"/>
  <c r="A1958" i="4"/>
  <c r="A1994" i="4"/>
  <c r="A1981" i="4"/>
  <c r="A1968" i="4"/>
  <c r="A1955" i="4"/>
  <c r="A1991" i="4"/>
  <c r="A1972" i="4"/>
  <c r="H37" i="2"/>
  <c r="J37" i="2"/>
  <c r="I37" i="2"/>
  <c r="A1660" i="4"/>
  <c r="A1696" i="4"/>
  <c r="A1677" i="4"/>
  <c r="A1672" i="4"/>
  <c r="A1671" i="4"/>
  <c r="A1666" i="4"/>
  <c r="A1658" i="4"/>
  <c r="A1694" i="4"/>
  <c r="A1370" i="4"/>
  <c r="A1357" i="4"/>
  <c r="A1393" i="4"/>
  <c r="A1380" i="4"/>
  <c r="A1367" i="4"/>
  <c r="A1403" i="4"/>
  <c r="A1384" i="4"/>
  <c r="A1371" i="4"/>
  <c r="H25" i="2"/>
  <c r="J25" i="2"/>
  <c r="I25" i="2"/>
  <c r="A1088" i="4"/>
  <c r="A1075" i="4"/>
  <c r="A1062" i="4"/>
  <c r="A1098" i="4"/>
  <c r="A1085" i="4"/>
  <c r="A1066" i="4"/>
  <c r="A1102" i="4"/>
  <c r="A1089" i="4"/>
  <c r="A773" i="4"/>
  <c r="A754" i="4"/>
  <c r="A790" i="4"/>
  <c r="A777" i="4"/>
  <c r="A758" i="4"/>
  <c r="A794" i="4"/>
  <c r="A781" i="4"/>
  <c r="A768" i="4"/>
  <c r="H13" i="2"/>
  <c r="J13" i="2"/>
  <c r="I13" i="2"/>
  <c r="A485" i="4"/>
  <c r="A466" i="4"/>
  <c r="A502" i="4"/>
  <c r="A489" i="4"/>
  <c r="A476" i="4"/>
  <c r="A463" i="4"/>
  <c r="A499" i="4"/>
  <c r="A486" i="4"/>
  <c r="A3991" i="4"/>
  <c r="A3977" i="4"/>
  <c r="A3967" i="4"/>
  <c r="A3962" i="4"/>
  <c r="A3998" i="4"/>
  <c r="A3997" i="4"/>
  <c r="A3988" i="4"/>
  <c r="A3972" i="4"/>
  <c r="J59" i="2"/>
  <c r="I59" i="2"/>
  <c r="H59" i="2"/>
  <c r="A2801" i="4"/>
  <c r="A2763" i="4"/>
  <c r="A2764" i="4"/>
  <c r="A2800" i="4"/>
  <c r="A2786" i="4"/>
  <c r="A2773" i="4"/>
  <c r="A2754" i="4"/>
  <c r="A2790" i="4"/>
  <c r="A2169" i="4"/>
  <c r="A2156" i="4"/>
  <c r="A2192" i="4"/>
  <c r="A2179" i="4"/>
  <c r="A2160" i="4"/>
  <c r="A2196" i="4"/>
  <c r="A2183" i="4"/>
  <c r="A2170" i="4"/>
  <c r="J29" i="2"/>
  <c r="I29" i="2"/>
  <c r="H29" i="2"/>
  <c r="A1286" i="4"/>
  <c r="A1273" i="4"/>
  <c r="A1254" i="4"/>
  <c r="A1290" i="4"/>
  <c r="A1277" i="4"/>
  <c r="A1264" i="4"/>
  <c r="A1300" i="4"/>
  <c r="A1287" i="4"/>
  <c r="A677" i="4"/>
  <c r="A664" i="4"/>
  <c r="A700" i="4"/>
  <c r="A681" i="4"/>
  <c r="A668" i="4"/>
  <c r="A655" i="4"/>
  <c r="A691" i="4"/>
  <c r="A672" i="4"/>
  <c r="A59" i="4"/>
  <c r="A83" i="4"/>
  <c r="A82" i="4"/>
  <c r="A69" i="4"/>
  <c r="J5" i="2"/>
  <c r="I5" i="2"/>
  <c r="H5" i="2"/>
  <c r="A86" i="4"/>
  <c r="A73" i="4"/>
  <c r="A54" i="4"/>
  <c r="A90" i="4"/>
  <c r="A4629" i="4"/>
  <c r="A4623" i="4"/>
  <c r="A4622" i="4"/>
  <c r="A4621" i="4"/>
  <c r="A4608" i="4"/>
  <c r="A4644" i="4"/>
  <c r="A4631" i="4"/>
  <c r="A4618" i="4"/>
  <c r="J90" i="2"/>
  <c r="I90" i="2"/>
  <c r="H90" i="2"/>
  <c r="A4310" i="4"/>
  <c r="A4335" i="4"/>
  <c r="A4324" i="4"/>
  <c r="A4315" i="4"/>
  <c r="A4351" i="4"/>
  <c r="A4338" i="4"/>
  <c r="A4325" i="4"/>
  <c r="A4336" i="4"/>
  <c r="A4041" i="4"/>
  <c r="A4018" i="4"/>
  <c r="A4017" i="4"/>
  <c r="A4012" i="4"/>
  <c r="A4048" i="4"/>
  <c r="A4047" i="4"/>
  <c r="A4028" i="4"/>
  <c r="A4020" i="4"/>
  <c r="J78" i="2"/>
  <c r="I78" i="2"/>
  <c r="H78" i="2"/>
  <c r="A3740" i="4"/>
  <c r="A3721" i="4"/>
  <c r="A3708" i="4"/>
  <c r="A3744" i="4"/>
  <c r="A3731" i="4"/>
  <c r="A3718" i="4"/>
  <c r="A3705" i="4"/>
  <c r="A3741" i="4"/>
  <c r="A3416" i="4"/>
  <c r="A3435" i="4"/>
  <c r="A3430" i="4"/>
  <c r="A3440" i="4"/>
  <c r="A3439" i="4"/>
  <c r="A3420" i="4"/>
  <c r="A3407" i="4"/>
  <c r="A3443" i="4"/>
  <c r="J66" i="2"/>
  <c r="I66" i="2"/>
  <c r="H66" i="2"/>
  <c r="A3153" i="4"/>
  <c r="A3118" i="4"/>
  <c r="A3104" i="4"/>
  <c r="A3140" i="4"/>
  <c r="A3127" i="4"/>
  <c r="A3114" i="4"/>
  <c r="A3150" i="4"/>
  <c r="A3137" i="4"/>
  <c r="A2829" i="4"/>
  <c r="A2831" i="4"/>
  <c r="A2835" i="4"/>
  <c r="A2824" i="4"/>
  <c r="A2810" i="4"/>
  <c r="A2846" i="4"/>
  <c r="A2833" i="4"/>
  <c r="A2820" i="4"/>
  <c r="J54" i="2"/>
  <c r="I54" i="2"/>
  <c r="H54" i="2"/>
  <c r="A2526" i="4"/>
  <c r="A2507" i="4"/>
  <c r="A2532" i="4"/>
  <c r="A2531" i="4"/>
  <c r="A2527" i="4"/>
  <c r="A2518" i="4"/>
  <c r="A2504" i="4"/>
  <c r="A2540" i="4"/>
  <c r="A2217" i="4"/>
  <c r="A2253" i="4"/>
  <c r="A2234" i="4"/>
  <c r="A2221" i="4"/>
  <c r="A2208" i="4"/>
  <c r="A2244" i="4"/>
  <c r="A2231" i="4"/>
  <c r="A2218" i="4"/>
  <c r="J42" i="2"/>
  <c r="I42" i="2"/>
  <c r="H42" i="2"/>
  <c r="A1921" i="4"/>
  <c r="A1929" i="4"/>
  <c r="A1910" i="4"/>
  <c r="A1946" i="4"/>
  <c r="A1926" i="4"/>
  <c r="A1913" i="4"/>
  <c r="A1949" i="4"/>
  <c r="A1936" i="4"/>
  <c r="A1616" i="4"/>
  <c r="A1615" i="4"/>
  <c r="A1651" i="4"/>
  <c r="A1637" i="4"/>
  <c r="A1631" i="4"/>
  <c r="A1618" i="4"/>
  <c r="A1605" i="4"/>
  <c r="A1644" i="4"/>
  <c r="J30" i="2"/>
  <c r="I30" i="2"/>
  <c r="H30" i="2"/>
  <c r="A1334" i="4"/>
  <c r="A1321" i="4"/>
  <c r="A1308" i="4"/>
  <c r="A1344" i="4"/>
  <c r="A1331" i="4"/>
  <c r="A1318" i="4"/>
  <c r="A1305" i="4"/>
  <c r="A1341" i="4"/>
  <c r="A1016" i="4"/>
  <c r="A1052" i="4"/>
  <c r="A1039" i="4"/>
  <c r="A1026" i="4"/>
  <c r="A1013" i="4"/>
  <c r="A1049" i="4"/>
  <c r="A1036" i="4"/>
  <c r="A1023" i="4"/>
  <c r="A707" i="4"/>
  <c r="A743" i="4"/>
  <c r="A730" i="4"/>
  <c r="A717" i="4"/>
  <c r="A753" i="4"/>
  <c r="A734" i="4"/>
  <c r="A715" i="4"/>
  <c r="A751" i="4"/>
  <c r="A738" i="4"/>
  <c r="A425" i="4"/>
  <c r="A412" i="4"/>
  <c r="A448" i="4"/>
  <c r="A435" i="4"/>
  <c r="A416" i="4"/>
  <c r="A452" i="4"/>
  <c r="A433" i="4"/>
  <c r="A420" i="4"/>
  <c r="A113" i="4"/>
  <c r="A131" i="4"/>
  <c r="A130" i="4"/>
  <c r="A117" i="4"/>
  <c r="A153" i="4"/>
  <c r="A134" i="4"/>
  <c r="A115" i="4"/>
  <c r="A151" i="4"/>
  <c r="A138" i="4"/>
  <c r="A4269" i="4"/>
  <c r="A4256" i="4"/>
  <c r="A4292" i="4"/>
  <c r="A4282" i="4"/>
  <c r="A4267" i="4"/>
  <c r="A4303" i="4"/>
  <c r="A4284" i="4"/>
  <c r="A4271" i="4"/>
  <c r="J65" i="2"/>
  <c r="I65" i="2"/>
  <c r="H65" i="2"/>
  <c r="A3099" i="4"/>
  <c r="A3076" i="4"/>
  <c r="A3062" i="4"/>
  <c r="A3098" i="4"/>
  <c r="A3085" i="4"/>
  <c r="A3066" i="4"/>
  <c r="A3102" i="4"/>
  <c r="A3089" i="4"/>
  <c r="A1891" i="4"/>
  <c r="A1903" i="4"/>
  <c r="A1887" i="4"/>
  <c r="A1874" i="4"/>
  <c r="A1860" i="4"/>
  <c r="A1896" i="4"/>
  <c r="A1883" i="4"/>
  <c r="A1870" i="4"/>
  <c r="A359" i="4"/>
  <c r="A395" i="4"/>
  <c r="A382" i="4"/>
  <c r="A369" i="4"/>
  <c r="J11" i="2"/>
  <c r="I11" i="2"/>
  <c r="H11" i="2"/>
  <c r="A386" i="4"/>
  <c r="A373" i="4"/>
  <c r="A354" i="4"/>
  <c r="A390" i="4"/>
  <c r="A4157" i="4"/>
  <c r="A4193" i="4"/>
  <c r="A3879" i="4"/>
  <c r="A3874" i="4"/>
  <c r="A3873" i="4"/>
  <c r="A3868" i="4"/>
  <c r="A3856" i="4"/>
  <c r="A3903" i="4"/>
  <c r="A3884" i="4"/>
  <c r="A3876" i="4"/>
  <c r="A3572" i="4"/>
  <c r="A3578" i="4"/>
  <c r="A3577" i="4"/>
  <c r="A3564" i="4"/>
  <c r="A3600" i="4"/>
  <c r="A3587" i="4"/>
  <c r="A3574" i="4"/>
  <c r="A3561" i="4"/>
  <c r="A3597" i="4"/>
  <c r="A3281" i="4"/>
  <c r="A3262" i="4"/>
  <c r="A3254" i="4"/>
  <c r="A3303" i="4"/>
  <c r="A3293" i="4"/>
  <c r="A3283" i="4"/>
  <c r="A3274" i="4"/>
  <c r="A3276" i="4"/>
  <c r="A2967" i="4"/>
  <c r="A2961" i="4"/>
  <c r="A2974" i="4"/>
  <c r="A2960" i="4"/>
  <c r="A2996" i="4"/>
  <c r="A2983" i="4"/>
  <c r="A2970" i="4"/>
  <c r="A2957" i="4"/>
  <c r="A2993" i="4"/>
  <c r="A2685" i="4"/>
  <c r="A2687" i="4"/>
  <c r="A2691" i="4"/>
  <c r="A2680" i="4"/>
  <c r="A2666" i="4"/>
  <c r="A2702" i="4"/>
  <c r="A2689" i="4"/>
  <c r="A2676" i="4"/>
  <c r="A2355" i="4"/>
  <c r="A2395" i="4"/>
  <c r="A2378" i="4"/>
  <c r="A2371" i="4"/>
  <c r="A2358" i="4"/>
  <c r="A2393" i="4"/>
  <c r="A2381" i="4"/>
  <c r="A2368" i="4"/>
  <c r="A2396" i="4"/>
  <c r="A2073" i="4"/>
  <c r="A2054" i="4"/>
  <c r="A2090" i="4"/>
  <c r="A2077" i="4"/>
  <c r="A2064" i="4"/>
  <c r="A2100" i="4"/>
  <c r="A2087" i="4"/>
  <c r="A2074" i="4"/>
  <c r="A1757" i="4"/>
  <c r="A1793" i="4"/>
  <c r="A1783" i="4"/>
  <c r="A1767" i="4"/>
  <c r="A1803" i="4"/>
  <c r="A1784" i="4"/>
  <c r="A1770" i="4"/>
  <c r="A1756" i="4"/>
  <c r="A1792" i="4"/>
  <c r="A1472" i="4"/>
  <c r="A1459" i="4"/>
  <c r="A1495" i="4"/>
  <c r="A1482" i="4"/>
  <c r="A1469" i="4"/>
  <c r="A1456" i="4"/>
  <c r="A1492" i="4"/>
  <c r="A1479" i="4"/>
  <c r="A1154" i="4"/>
  <c r="A1190" i="4"/>
  <c r="A1177" i="4"/>
  <c r="A1164" i="4"/>
  <c r="A1200" i="4"/>
  <c r="A1187" i="4"/>
  <c r="A1174" i="4"/>
  <c r="A1161" i="4"/>
  <c r="A1197" i="4"/>
  <c r="A860" i="4"/>
  <c r="A896" i="4"/>
  <c r="A895" i="4"/>
  <c r="A882" i="4"/>
  <c r="A869" i="4"/>
  <c r="A856" i="4"/>
  <c r="A892" i="4"/>
  <c r="A879" i="4"/>
  <c r="A563" i="4"/>
  <c r="A599" i="4"/>
  <c r="A586" i="4"/>
  <c r="A573" i="4"/>
  <c r="A554" i="4"/>
  <c r="A590" i="4"/>
  <c r="A577" i="4"/>
  <c r="A558" i="4"/>
  <c r="A594" i="4"/>
  <c r="A293" i="4"/>
  <c r="A268" i="4"/>
  <c r="A255" i="4"/>
  <c r="A291" i="4"/>
  <c r="A272" i="4"/>
  <c r="A259" i="4"/>
  <c r="A295" i="4"/>
  <c r="A276" i="4"/>
  <c r="A227" i="4"/>
  <c r="A251" i="4"/>
  <c r="A238" i="4"/>
  <c r="A219" i="4"/>
  <c r="A206" i="4"/>
  <c r="A242" i="4"/>
  <c r="A229" i="4"/>
  <c r="A210" i="4"/>
  <c r="A246" i="4"/>
  <c r="A4724" i="4"/>
  <c r="A4743" i="4"/>
  <c r="A4711" i="4"/>
  <c r="A4747" i="4"/>
  <c r="A4728" i="4"/>
  <c r="A4721" i="4"/>
  <c r="A4708" i="4"/>
  <c r="A4749" i="4"/>
  <c r="A4413" i="4"/>
  <c r="A4412" i="4"/>
  <c r="A4419" i="4"/>
  <c r="A4417" i="4"/>
  <c r="A4453" i="4"/>
  <c r="A4434" i="4"/>
  <c r="A4421" i="4"/>
  <c r="A4408" i="4"/>
  <c r="A4444" i="4"/>
  <c r="A4149" i="4"/>
  <c r="A4131" i="4"/>
  <c r="A4130" i="4"/>
  <c r="A4118" i="4"/>
  <c r="A4107" i="4"/>
  <c r="A4123" i="4"/>
  <c r="A4104" i="4"/>
  <c r="A4140" i="4"/>
  <c r="A3842" i="4"/>
  <c r="A3818" i="4"/>
  <c r="A3829" i="4"/>
  <c r="A3810" i="4"/>
  <c r="A3846" i="4"/>
  <c r="A3833" i="4"/>
  <c r="A3820" i="4"/>
  <c r="A3807" i="4"/>
  <c r="A3843" i="4"/>
  <c r="A3529" i="4"/>
  <c r="A3536" i="4"/>
  <c r="A3548" i="4"/>
  <c r="A3528" i="4"/>
  <c r="A3515" i="4"/>
  <c r="A3551" i="4"/>
  <c r="A3538" i="4"/>
  <c r="A3525" i="4"/>
  <c r="A3219" i="4"/>
  <c r="A3231" i="4"/>
  <c r="A3232" i="4"/>
  <c r="A3218" i="4"/>
  <c r="A3205" i="4"/>
  <c r="A3241" i="4"/>
  <c r="A3222" i="4"/>
  <c r="A3209" i="4"/>
  <c r="A3245" i="4"/>
  <c r="A2919" i="4"/>
  <c r="A2914" i="4"/>
  <c r="A2950" i="4"/>
  <c r="A2936" i="4"/>
  <c r="A2923" i="4"/>
  <c r="A2904" i="4"/>
  <c r="A2940" i="4"/>
  <c r="A2927" i="4"/>
  <c r="A2607" i="4"/>
  <c r="A2649" i="4"/>
  <c r="A2633" i="4"/>
  <c r="A2627" i="4"/>
  <c r="A2626" i="4"/>
  <c r="A2612" i="4"/>
  <c r="A2648" i="4"/>
  <c r="A2635" i="4"/>
  <c r="A2646" i="4"/>
  <c r="A2325" i="4"/>
  <c r="A2312" i="4"/>
  <c r="A2348" i="4"/>
  <c r="A2335" i="4"/>
  <c r="A2316" i="4"/>
  <c r="A2352" i="4"/>
  <c r="A2339" i="4"/>
  <c r="A2326" i="4"/>
  <c r="A2007" i="4"/>
  <c r="A2043" i="4"/>
  <c r="A2030" i="4"/>
  <c r="A2017" i="4"/>
  <c r="A2053" i="4"/>
  <c r="A2034" i="4"/>
  <c r="A2021" i="4"/>
  <c r="A2008" i="4"/>
  <c r="A2044" i="4"/>
  <c r="A1727" i="4"/>
  <c r="A1711" i="4"/>
  <c r="A1747" i="4"/>
  <c r="A1731" i="4"/>
  <c r="A1718" i="4"/>
  <c r="A1704" i="4"/>
  <c r="A1740" i="4"/>
  <c r="A1726" i="4"/>
  <c r="A1406" i="4"/>
  <c r="A1442" i="4"/>
  <c r="A1429" i="4"/>
  <c r="A1410" i="4"/>
  <c r="A1446" i="4"/>
  <c r="A1433" i="4"/>
  <c r="A1420" i="4"/>
  <c r="A1407" i="4"/>
  <c r="A1443" i="4"/>
  <c r="A1124" i="4"/>
  <c r="A1111" i="4"/>
  <c r="A1147" i="4"/>
  <c r="A1128" i="4"/>
  <c r="A1115" i="4"/>
  <c r="A1151" i="4"/>
  <c r="A1138" i="4"/>
  <c r="A1125" i="4"/>
  <c r="A815" i="4"/>
  <c r="A833" i="4"/>
  <c r="A830" i="4"/>
  <c r="A822" i="4"/>
  <c r="A821" i="4"/>
  <c r="A825" i="4"/>
  <c r="A840" i="4"/>
  <c r="A832" i="4"/>
  <c r="A843" i="4"/>
  <c r="A533" i="4"/>
  <c r="A520" i="4"/>
  <c r="A507" i="4"/>
  <c r="A543" i="4"/>
  <c r="A524" i="4"/>
  <c r="A511" i="4"/>
  <c r="A547" i="4"/>
  <c r="A528" i="4"/>
  <c r="A4557" i="4"/>
  <c r="A4556" i="4"/>
  <c r="A4568" i="4"/>
  <c r="A4567" i="4"/>
  <c r="A4603" i="4"/>
  <c r="A4584" i="4"/>
  <c r="A4571" i="4"/>
  <c r="A4558" i="4"/>
  <c r="A4594" i="4"/>
  <c r="A3668" i="4"/>
  <c r="A3661" i="4"/>
  <c r="A3697" i="4"/>
  <c r="A3678" i="4"/>
  <c r="A3665" i="4"/>
  <c r="A3701" i="4"/>
  <c r="A3688" i="4"/>
  <c r="A3675" i="4"/>
  <c r="A3358" i="4"/>
  <c r="A3363" i="4"/>
  <c r="A3357" i="4"/>
  <c r="A3397" i="4"/>
  <c r="A3355" i="4"/>
  <c r="A3400" i="4"/>
  <c r="A3392" i="4"/>
  <c r="A3384" i="4"/>
  <c r="A3395" i="4"/>
  <c r="A2454" i="4"/>
  <c r="A2490" i="4"/>
  <c r="A2463" i="4"/>
  <c r="A2499" i="4"/>
  <c r="A2466" i="4"/>
  <c r="A2502" i="4"/>
  <c r="A2488" i="4"/>
  <c r="A2474" i="4"/>
  <c r="A1556" i="4"/>
  <c r="A1592" i="4"/>
  <c r="A1579" i="4"/>
  <c r="A1560" i="4"/>
  <c r="A1596" i="4"/>
  <c r="A1583" i="4"/>
  <c r="A1570" i="4"/>
  <c r="A1557" i="4"/>
  <c r="A1593" i="4"/>
  <c r="A974" i="4"/>
  <c r="A961" i="4"/>
  <c r="A997" i="4"/>
  <c r="A978" i="4"/>
  <c r="A965" i="4"/>
  <c r="A1001" i="4"/>
  <c r="A988" i="4"/>
  <c r="A975" i="4"/>
  <c r="A4665" i="4"/>
  <c r="A4664" i="4"/>
  <c r="A4671" i="4"/>
  <c r="A4669" i="4"/>
  <c r="A4656" i="4"/>
  <c r="A4692" i="4"/>
  <c r="A4679" i="4"/>
  <c r="A4660" i="4"/>
  <c r="A4696" i="4"/>
  <c r="A4382" i="4"/>
  <c r="A4389" i="4"/>
  <c r="A4401" i="4"/>
  <c r="A4387" i="4"/>
  <c r="A4374" i="4"/>
  <c r="A4361" i="4"/>
  <c r="A4397" i="4"/>
  <c r="A4378" i="4"/>
  <c r="A4078" i="4"/>
  <c r="A4085" i="4"/>
  <c r="A4057" i="4"/>
  <c r="A4094" i="4"/>
  <c r="A4064" i="4"/>
  <c r="A4100" i="4"/>
  <c r="A4069" i="4"/>
  <c r="A4056" i="4"/>
  <c r="A4092" i="4"/>
  <c r="A3776" i="4"/>
  <c r="A3763" i="4"/>
  <c r="A3799" i="4"/>
  <c r="A3786" i="4"/>
  <c r="A3773" i="4"/>
  <c r="A3754" i="4"/>
  <c r="A3790" i="4"/>
  <c r="A3777" i="4"/>
  <c r="A3457" i="4"/>
  <c r="A3469" i="4"/>
  <c r="A3476" i="4"/>
  <c r="A3468" i="4"/>
  <c r="A3455" i="4"/>
  <c r="A3491" i="4"/>
  <c r="A3472" i="4"/>
  <c r="A3459" i="4"/>
  <c r="A3495" i="4"/>
  <c r="A3171" i="4"/>
  <c r="A3160" i="4"/>
  <c r="A3196" i="4"/>
  <c r="A3182" i="4"/>
  <c r="A3169" i="4"/>
  <c r="A3156" i="4"/>
  <c r="A3192" i="4"/>
  <c r="A3179" i="4"/>
  <c r="A2855" i="4"/>
  <c r="A2859" i="4"/>
  <c r="A2861" i="4"/>
  <c r="A2860" i="4"/>
  <c r="A2896" i="4"/>
  <c r="A2882" i="4"/>
  <c r="A2869" i="4"/>
  <c r="A2856" i="4"/>
  <c r="A2892" i="4"/>
  <c r="A2589" i="4"/>
  <c r="A2580" i="4"/>
  <c r="A2557" i="4"/>
  <c r="A2597" i="4"/>
  <c r="A2574" i="4"/>
  <c r="A2578" i="4"/>
  <c r="A2564" i="4"/>
  <c r="A2600" i="4"/>
  <c r="A2259" i="4"/>
  <c r="A2295" i="4"/>
  <c r="A2282" i="4"/>
  <c r="A2269" i="4"/>
  <c r="A2256" i="4"/>
  <c r="A2292" i="4"/>
  <c r="A2279" i="4"/>
  <c r="A2260" i="4"/>
  <c r="A2296" i="4"/>
  <c r="A1977" i="4"/>
  <c r="A1964" i="4"/>
  <c r="A2000" i="4"/>
  <c r="A1987" i="4"/>
  <c r="A1974" i="4"/>
  <c r="A1961" i="4"/>
  <c r="A1997" i="4"/>
  <c r="A1978" i="4"/>
  <c r="A1661" i="4"/>
  <c r="A1669" i="4"/>
  <c r="A1699" i="4"/>
  <c r="A1691" i="4"/>
  <c r="A1681" i="4"/>
  <c r="A1685" i="4"/>
  <c r="A1675" i="4"/>
  <c r="A1664" i="4"/>
  <c r="A1700" i="4"/>
  <c r="A1376" i="4"/>
  <c r="A1363" i="4"/>
  <c r="A1399" i="4"/>
  <c r="A1386" i="4"/>
  <c r="A1373" i="4"/>
  <c r="A1354" i="4"/>
  <c r="A1390" i="4"/>
  <c r="A1377" i="4"/>
  <c r="A1058" i="4"/>
  <c r="A1094" i="4"/>
  <c r="A1081" i="4"/>
  <c r="A1068" i="4"/>
  <c r="A1055" i="4"/>
  <c r="A1091" i="4"/>
  <c r="A1072" i="4"/>
  <c r="A1059" i="4"/>
  <c r="A1095" i="4"/>
  <c r="A779" i="4"/>
  <c r="A760" i="4"/>
  <c r="A796" i="4"/>
  <c r="A783" i="4"/>
  <c r="A764" i="4"/>
  <c r="A800" i="4"/>
  <c r="A787" i="4"/>
  <c r="A774" i="4"/>
  <c r="A455" i="4"/>
  <c r="A491" i="4"/>
  <c r="A472" i="4"/>
  <c r="A459" i="4"/>
  <c r="A495" i="4"/>
  <c r="A482" i="4"/>
  <c r="A469" i="4"/>
  <c r="A456" i="4"/>
  <c r="A492" i="4"/>
  <c r="A3969" i="4"/>
  <c r="A3982" i="4"/>
  <c r="A3981" i="4"/>
  <c r="A3971" i="4"/>
  <c r="A3957" i="4"/>
  <c r="A3956" i="4"/>
  <c r="A3992" i="4"/>
  <c r="A3978" i="4"/>
  <c r="A2757" i="4"/>
  <c r="A2759" i="4"/>
  <c r="A2771" i="4"/>
  <c r="A2770" i="4"/>
  <c r="A2756" i="4"/>
  <c r="A2792" i="4"/>
  <c r="A2779" i="4"/>
  <c r="A2760" i="4"/>
  <c r="A2796" i="4"/>
  <c r="A2175" i="4"/>
  <c r="A2162" i="4"/>
  <c r="A2198" i="4"/>
  <c r="A2185" i="4"/>
  <c r="A2166" i="4"/>
  <c r="A2202" i="4"/>
  <c r="A2189" i="4"/>
  <c r="A2176" i="4"/>
  <c r="A1256" i="4"/>
  <c r="A1292" i="4"/>
  <c r="A1279" i="4"/>
  <c r="A1260" i="4"/>
  <c r="A1296" i="4"/>
  <c r="A1283" i="4"/>
  <c r="A1270" i="4"/>
  <c r="A1257" i="4"/>
  <c r="A1293" i="4"/>
  <c r="A683" i="4"/>
  <c r="A670" i="4"/>
  <c r="J17" i="2"/>
  <c r="I17" i="2"/>
  <c r="H17" i="2"/>
  <c r="A687" i="4"/>
  <c r="A674" i="4"/>
  <c r="A661" i="4"/>
  <c r="A697" i="4"/>
  <c r="A678" i="4"/>
  <c r="A65" i="4"/>
  <c r="A89" i="4"/>
  <c r="A88" i="4"/>
  <c r="A75" i="4"/>
  <c r="A56" i="4"/>
  <c r="A92" i="4"/>
  <c r="A79" i="4"/>
  <c r="A60" i="4"/>
  <c r="A96" i="4"/>
  <c r="A4634" i="4"/>
  <c r="A4628" i="4"/>
  <c r="A4635" i="4"/>
  <c r="A4627" i="4"/>
  <c r="A4614" i="4"/>
  <c r="A4650" i="4"/>
  <c r="A4637" i="4"/>
  <c r="A4624" i="4"/>
  <c r="A4305" i="4"/>
  <c r="A4316" i="4"/>
  <c r="A4340" i="4"/>
  <c r="A4329" i="4"/>
  <c r="A4321" i="4"/>
  <c r="A4308" i="4"/>
  <c r="A4344" i="4"/>
  <c r="A4331" i="4"/>
  <c r="A4342" i="4"/>
  <c r="A4045" i="4"/>
  <c r="A4022" i="4"/>
  <c r="A4021" i="4"/>
  <c r="A4016" i="4"/>
  <c r="A4052" i="4"/>
  <c r="A4051" i="4"/>
  <c r="A4037" i="4"/>
  <c r="A4026" i="4"/>
  <c r="A3734" i="4"/>
  <c r="A3710" i="4"/>
  <c r="A3727" i="4"/>
  <c r="A3714" i="4"/>
  <c r="A3750" i="4"/>
  <c r="A3737" i="4"/>
  <c r="A3724" i="4"/>
  <c r="A3711" i="4"/>
  <c r="A3747" i="4"/>
  <c r="A3406" i="4"/>
  <c r="A3452" i="4"/>
  <c r="A3433" i="4"/>
  <c r="A3411" i="4"/>
  <c r="A3445" i="4"/>
  <c r="A3426" i="4"/>
  <c r="A3413" i="4"/>
  <c r="A3449" i="4"/>
  <c r="A3111" i="4"/>
  <c r="A3105" i="4"/>
  <c r="A3124" i="4"/>
  <c r="A3110" i="4"/>
  <c r="A3146" i="4"/>
  <c r="A3133" i="4"/>
  <c r="A3120" i="4"/>
  <c r="A3107" i="4"/>
  <c r="A3143" i="4"/>
  <c r="A2837" i="4"/>
  <c r="A2841" i="4"/>
  <c r="A2843" i="4"/>
  <c r="A2830" i="4"/>
  <c r="A2816" i="4"/>
  <c r="A2852" i="4"/>
  <c r="A2839" i="4"/>
  <c r="A2826" i="4"/>
  <c r="A2519" i="4"/>
  <c r="A2529" i="4"/>
  <c r="A2525" i="4"/>
  <c r="A2535" i="4"/>
  <c r="A2549" i="4"/>
  <c r="A2538" i="4"/>
  <c r="A2524" i="4"/>
  <c r="A2510" i="4"/>
  <c r="A2546" i="4"/>
  <c r="A2223" i="4"/>
  <c r="A2204" i="4"/>
  <c r="A2240" i="4"/>
  <c r="A2227" i="4"/>
  <c r="A2214" i="4"/>
  <c r="A2250" i="4"/>
  <c r="A2237" i="4"/>
  <c r="A2224" i="4"/>
  <c r="A1909" i="4"/>
  <c r="A1939" i="4"/>
  <c r="A1935" i="4"/>
  <c r="A1916" i="4"/>
  <c r="A1952" i="4"/>
  <c r="A1932" i="4"/>
  <c r="A1919" i="4"/>
  <c r="A1906" i="4"/>
  <c r="A1942" i="4"/>
  <c r="A1622" i="4"/>
  <c r="A1621" i="4"/>
  <c r="A1608" i="4"/>
  <c r="A1641" i="4"/>
  <c r="A1636" i="4"/>
  <c r="A1624" i="4"/>
  <c r="A1611" i="4"/>
  <c r="A1648" i="4"/>
  <c r="A1304" i="4"/>
  <c r="A1340" i="4"/>
  <c r="A1327" i="4"/>
  <c r="A1314" i="4"/>
  <c r="A1350" i="4"/>
  <c r="A1337" i="4"/>
  <c r="A1324" i="4"/>
  <c r="A1311" i="4"/>
  <c r="A1347" i="4"/>
  <c r="A1022" i="4"/>
  <c r="A1009" i="4"/>
  <c r="A1045" i="4"/>
  <c r="A1032" i="4"/>
  <c r="A1019" i="4"/>
  <c r="A1006" i="4"/>
  <c r="A1042" i="4"/>
  <c r="A1029" i="4"/>
  <c r="A713" i="4"/>
  <c r="A749" i="4"/>
  <c r="A736" i="4"/>
  <c r="A723" i="4"/>
  <c r="A704" i="4"/>
  <c r="A740" i="4"/>
  <c r="A721" i="4"/>
  <c r="A708" i="4"/>
  <c r="A744" i="4"/>
  <c r="A431" i="4"/>
  <c r="A418" i="4"/>
  <c r="A405" i="4"/>
  <c r="A441" i="4"/>
  <c r="A422" i="4"/>
  <c r="J12" i="2"/>
  <c r="I12" i="2"/>
  <c r="H12" i="2"/>
  <c r="A439" i="4"/>
  <c r="A426" i="4"/>
  <c r="A125" i="4"/>
  <c r="A143" i="4"/>
  <c r="A136" i="4"/>
  <c r="A123" i="4"/>
  <c r="A104" i="4"/>
  <c r="A140" i="4"/>
  <c r="A121" i="4"/>
  <c r="A108" i="4"/>
  <c r="A144" i="4"/>
  <c r="A4275" i="4"/>
  <c r="A4262" i="4"/>
  <c r="A4298" i="4"/>
  <c r="A4288" i="4"/>
  <c r="A4273" i="4"/>
  <c r="A4254" i="4"/>
  <c r="A4290" i="4"/>
  <c r="A4277" i="4"/>
  <c r="A3057" i="4"/>
  <c r="A3069" i="4"/>
  <c r="A3082" i="4"/>
  <c r="A3068" i="4"/>
  <c r="A3055" i="4"/>
  <c r="A3091" i="4"/>
  <c r="A3072" i="4"/>
  <c r="A3059" i="4"/>
  <c r="A3095" i="4"/>
  <c r="A1861" i="4"/>
  <c r="A1857" i="4"/>
  <c r="A1893" i="4"/>
  <c r="A1880" i="4"/>
  <c r="A1866" i="4"/>
  <c r="A1902" i="4"/>
  <c r="A1889" i="4"/>
  <c r="A1876" i="4"/>
  <c r="A365" i="4"/>
  <c r="A401" i="4"/>
  <c r="A388" i="4"/>
  <c r="A375" i="4"/>
  <c r="A356" i="4"/>
  <c r="A392" i="4"/>
  <c r="A379" i="4"/>
  <c r="A360" i="4"/>
  <c r="A396" i="4"/>
  <c r="A4176" i="4"/>
  <c r="A4163" i="4"/>
  <c r="A4199" i="4"/>
  <c r="A3883" i="4"/>
  <c r="A3878" i="4"/>
  <c r="A3877" i="4"/>
  <c r="A3872" i="4"/>
  <c r="A3862" i="4"/>
  <c r="A3855" i="4"/>
  <c r="A3893" i="4"/>
  <c r="A3882" i="4"/>
  <c r="A3590" i="4"/>
  <c r="A3596" i="4"/>
  <c r="A3583" i="4"/>
  <c r="A3570" i="4"/>
  <c r="A3557" i="4"/>
  <c r="A3593" i="4"/>
  <c r="A3580" i="4"/>
  <c r="A3567" i="4"/>
  <c r="A3603" i="4"/>
  <c r="A3299" i="4"/>
  <c r="A3268" i="4"/>
  <c r="A3260" i="4"/>
  <c r="A3259" i="4"/>
  <c r="A3298" i="4"/>
  <c r="A3297" i="4"/>
  <c r="A3278" i="4"/>
  <c r="A3282" i="4"/>
  <c r="A2985" i="4"/>
  <c r="A2979" i="4"/>
  <c r="A2980" i="4"/>
  <c r="A2966" i="4"/>
  <c r="A3002" i="4"/>
  <c r="A2989" i="4"/>
  <c r="A2976" i="4"/>
  <c r="A2963" i="4"/>
  <c r="A2999" i="4"/>
  <c r="A2693" i="4"/>
  <c r="A2697" i="4"/>
  <c r="A2699" i="4"/>
  <c r="A2686" i="4"/>
  <c r="A2672" i="4"/>
  <c r="A2659" i="4"/>
  <c r="A2695" i="4"/>
  <c r="A2682" i="4"/>
  <c r="A2361" i="4"/>
  <c r="A2400" i="4"/>
  <c r="A2384" i="4"/>
  <c r="A2377" i="4"/>
  <c r="A2364" i="4"/>
  <c r="A2397" i="4"/>
  <c r="A2387" i="4"/>
  <c r="A2374" i="4"/>
  <c r="A2402" i="4"/>
  <c r="A2079" i="4"/>
  <c r="A2060" i="4"/>
  <c r="A2096" i="4"/>
  <c r="A2083" i="4"/>
  <c r="A2070" i="4"/>
  <c r="A2057" i="4"/>
  <c r="A2093" i="4"/>
  <c r="A2080" i="4"/>
  <c r="A1763" i="4"/>
  <c r="A1799" i="4"/>
  <c r="A1789" i="4"/>
  <c r="A1773" i="4"/>
  <c r="A1754" i="4"/>
  <c r="A1790" i="4"/>
  <c r="A1776" i="4"/>
  <c r="A1762" i="4"/>
  <c r="A1798" i="4"/>
  <c r="A1478" i="4"/>
  <c r="A1465" i="4"/>
  <c r="A1501" i="4"/>
  <c r="A1488" i="4"/>
  <c r="A1475" i="4"/>
  <c r="A1462" i="4"/>
  <c r="A1498" i="4"/>
  <c r="A1485" i="4"/>
  <c r="A1160" i="4"/>
  <c r="A1196" i="4"/>
  <c r="A1183" i="4"/>
  <c r="A1170" i="4"/>
  <c r="A1157" i="4"/>
  <c r="A1193" i="4"/>
  <c r="A1180" i="4"/>
  <c r="A1167" i="4"/>
  <c r="A1203" i="4"/>
  <c r="A866" i="4"/>
  <c r="A902" i="4"/>
  <c r="A901" i="4"/>
  <c r="A888" i="4"/>
  <c r="A875" i="4"/>
  <c r="A862" i="4"/>
  <c r="A898" i="4"/>
  <c r="A885" i="4"/>
  <c r="A569" i="4"/>
  <c r="A556" i="4"/>
  <c r="A592" i="4"/>
  <c r="A579" i="4"/>
  <c r="A560" i="4"/>
  <c r="A596" i="4"/>
  <c r="A583" i="4"/>
  <c r="A564" i="4"/>
  <c r="A600" i="4"/>
  <c r="A299" i="4"/>
  <c r="A274" i="4"/>
  <c r="A261" i="4"/>
  <c r="A297" i="4"/>
  <c r="A278" i="4"/>
  <c r="A265" i="4"/>
  <c r="A301" i="4"/>
  <c r="A282" i="4"/>
  <c r="A233" i="4"/>
  <c r="A208" i="4"/>
  <c r="A244" i="4"/>
  <c r="A225" i="4"/>
  <c r="A212" i="4"/>
  <c r="A248" i="4"/>
  <c r="A235" i="4"/>
  <c r="A216" i="4"/>
  <c r="A252" i="4"/>
  <c r="A4744" i="4"/>
  <c r="A4740" i="4"/>
  <c r="A4717" i="4"/>
  <c r="A4752" i="4"/>
  <c r="A4733" i="4"/>
  <c r="A4727" i="4"/>
  <c r="A4714" i="4"/>
  <c r="A4730" i="4"/>
  <c r="A4418" i="4"/>
  <c r="A4425" i="4"/>
  <c r="A4424" i="4"/>
  <c r="A4423" i="4"/>
  <c r="A4404" i="4"/>
  <c r="A4440" i="4"/>
  <c r="A4427" i="4"/>
  <c r="A4414" i="4"/>
  <c r="A4450" i="4"/>
  <c r="A4114" i="4"/>
  <c r="A4148" i="4"/>
  <c r="A4138" i="4"/>
  <c r="A4126" i="4"/>
  <c r="A4125" i="4"/>
  <c r="A4129" i="4"/>
  <c r="A4110" i="4"/>
  <c r="A4146" i="4"/>
  <c r="A3806" i="4"/>
  <c r="A3836" i="4"/>
  <c r="A3835" i="4"/>
  <c r="A3816" i="4"/>
  <c r="A3852" i="4"/>
  <c r="A3839" i="4"/>
  <c r="A3826" i="4"/>
  <c r="A3813" i="4"/>
  <c r="A3849" i="4"/>
  <c r="A3542" i="4"/>
  <c r="A3541" i="4"/>
  <c r="A3553" i="4"/>
  <c r="A3534" i="4"/>
  <c r="A3521" i="4"/>
  <c r="A3508" i="4"/>
  <c r="A3544" i="4"/>
  <c r="A3531" i="4"/>
  <c r="A3237" i="4"/>
  <c r="A3249" i="4"/>
  <c r="A3238" i="4"/>
  <c r="A3224" i="4"/>
  <c r="A3211" i="4"/>
  <c r="A3247" i="4"/>
  <c r="A3228" i="4"/>
  <c r="A3215" i="4"/>
  <c r="A3251" i="4"/>
  <c r="A2937" i="4"/>
  <c r="A2920" i="4"/>
  <c r="A2906" i="4"/>
  <c r="A2942" i="4"/>
  <c r="A2929" i="4"/>
  <c r="A2910" i="4"/>
  <c r="A2946" i="4"/>
  <c r="A2933" i="4"/>
  <c r="A2613" i="4"/>
  <c r="A2604" i="4"/>
  <c r="A2643" i="4"/>
  <c r="A2637" i="4"/>
  <c r="A2632" i="4"/>
  <c r="A2618" i="4"/>
  <c r="A2605" i="4"/>
  <c r="A2641" i="4"/>
  <c r="A2652" i="4"/>
  <c r="A2331" i="4"/>
  <c r="A2318" i="4"/>
  <c r="A2305" i="4"/>
  <c r="A2341" i="4"/>
  <c r="A2322" i="4"/>
  <c r="A2309" i="4"/>
  <c r="A2345" i="4"/>
  <c r="A2332" i="4"/>
  <c r="A2013" i="4"/>
  <c r="A2049" i="4"/>
  <c r="A2036" i="4"/>
  <c r="A2023" i="4"/>
  <c r="A2004" i="4"/>
  <c r="A2040" i="4"/>
  <c r="A2027" i="4"/>
  <c r="A2014" i="4"/>
  <c r="A2050" i="4"/>
  <c r="A1733" i="4"/>
  <c r="A1717" i="4"/>
  <c r="A1753" i="4"/>
  <c r="A1737" i="4"/>
  <c r="A1724" i="4"/>
  <c r="A1710" i="4"/>
  <c r="A1746" i="4"/>
  <c r="A1732" i="4"/>
  <c r="A1412" i="4"/>
  <c r="A1448" i="4"/>
  <c r="A1435" i="4"/>
  <c r="A1416" i="4"/>
  <c r="A1452" i="4"/>
  <c r="A1439" i="4"/>
  <c r="A1426" i="4"/>
  <c r="A1413" i="4"/>
  <c r="A1449" i="4"/>
  <c r="A1130" i="4"/>
  <c r="A1117" i="4"/>
  <c r="A1153" i="4"/>
  <c r="A1134" i="4"/>
  <c r="A1121" i="4"/>
  <c r="A1108" i="4"/>
  <c r="A1144" i="4"/>
  <c r="A1131" i="4"/>
  <c r="A808" i="4"/>
  <c r="A839" i="4"/>
  <c r="A836" i="4"/>
  <c r="A841" i="4"/>
  <c r="A829" i="4"/>
  <c r="A845" i="4"/>
  <c r="A846" i="4"/>
  <c r="A838" i="4"/>
  <c r="A849" i="4"/>
  <c r="A539" i="4"/>
  <c r="A526" i="4"/>
  <c r="A513" i="4"/>
  <c r="A549" i="4"/>
  <c r="A530" i="4"/>
  <c r="A517" i="4"/>
  <c r="A553" i="4"/>
  <c r="A534" i="4"/>
  <c r="A4562" i="4"/>
  <c r="A4569" i="4"/>
  <c r="A4581" i="4"/>
  <c r="A4573" i="4"/>
  <c r="A4554" i="4"/>
  <c r="A4590" i="4"/>
  <c r="A4577" i="4"/>
  <c r="A4564" i="4"/>
  <c r="A4600" i="4"/>
  <c r="A3686" i="4"/>
  <c r="A3667" i="4"/>
  <c r="A3703" i="4"/>
  <c r="A3684" i="4"/>
  <c r="A3671" i="4"/>
  <c r="A3658" i="4"/>
  <c r="A3694" i="4"/>
  <c r="A3681" i="4"/>
  <c r="A3376" i="4"/>
  <c r="A3367" i="4"/>
  <c r="A3361" i="4"/>
  <c r="A3356" i="4"/>
  <c r="A3369" i="4"/>
  <c r="A3403" i="4"/>
  <c r="A3354" i="4"/>
  <c r="A3390" i="4"/>
  <c r="A3401" i="4"/>
  <c r="A2457" i="4"/>
  <c r="A2493" i="4"/>
  <c r="A2467" i="4"/>
  <c r="A2503" i="4"/>
  <c r="A2469" i="4"/>
  <c r="A2458" i="4"/>
  <c r="A2494" i="4"/>
  <c r="A2480" i="4"/>
  <c r="A1562" i="4"/>
  <c r="A1598" i="4"/>
  <c r="A1585" i="4"/>
  <c r="A1566" i="4"/>
  <c r="A1602" i="4"/>
  <c r="A1589" i="4"/>
  <c r="A1576" i="4"/>
  <c r="A1563" i="4"/>
  <c r="A1599" i="4"/>
  <c r="A980" i="4"/>
  <c r="A967" i="4"/>
  <c r="A1003" i="4"/>
  <c r="A984" i="4"/>
  <c r="A971" i="4"/>
  <c r="A958" i="4"/>
  <c r="A994" i="4"/>
  <c r="A981" i="4"/>
  <c r="A4670" i="4"/>
  <c r="A4677" i="4"/>
  <c r="A4676" i="4"/>
  <c r="A4675" i="4"/>
  <c r="A4662" i="4"/>
  <c r="A4698" i="4"/>
  <c r="A4685" i="4"/>
  <c r="A4666" i="4"/>
  <c r="A4702" i="4"/>
  <c r="A4395" i="4"/>
  <c r="A4394" i="4"/>
  <c r="A4357" i="4"/>
  <c r="A4393" i="4"/>
  <c r="A4380" i="4"/>
  <c r="A4367" i="4"/>
  <c r="A4403" i="4"/>
  <c r="A4384" i="4"/>
  <c r="A4067" i="4"/>
  <c r="A4096" i="4"/>
  <c r="A4066" i="4"/>
  <c r="A4102" i="4"/>
  <c r="A4072" i="4"/>
  <c r="A4055" i="4"/>
  <c r="A4075" i="4"/>
  <c r="A4062" i="4"/>
  <c r="A4098" i="4"/>
  <c r="A3794" i="4"/>
  <c r="A3769" i="4"/>
  <c r="A3756" i="4"/>
  <c r="A3792" i="4"/>
  <c r="A3779" i="4"/>
  <c r="A3760" i="4"/>
  <c r="A3796" i="4"/>
  <c r="A3783" i="4"/>
  <c r="A3470" i="4"/>
  <c r="A3482" i="4"/>
  <c r="A3481" i="4"/>
  <c r="A3474" i="4"/>
  <c r="A3461" i="4"/>
  <c r="A3497" i="4"/>
  <c r="A3478" i="4"/>
  <c r="A3465" i="4"/>
  <c r="A3501" i="4"/>
  <c r="A3189" i="4"/>
  <c r="A3166" i="4"/>
  <c r="A3202" i="4"/>
  <c r="A3188" i="4"/>
  <c r="A3175" i="4"/>
  <c r="A3162" i="4"/>
  <c r="A3198" i="4"/>
  <c r="A3185" i="4"/>
  <c r="A2865" i="4"/>
  <c r="A2867" i="4"/>
  <c r="A2871" i="4"/>
  <c r="A2866" i="4"/>
  <c r="A2902" i="4"/>
  <c r="A2888" i="4"/>
  <c r="A2875" i="4"/>
  <c r="A2862" i="4"/>
  <c r="A2898" i="4"/>
  <c r="A2595" i="4"/>
  <c r="A2586" i="4"/>
  <c r="A2568" i="4"/>
  <c r="A2603" i="4"/>
  <c r="A2577" i="4"/>
  <c r="A2584" i="4"/>
  <c r="A2570" i="4"/>
  <c r="A2581" i="4"/>
  <c r="A2265" i="4"/>
  <c r="A2301" i="4"/>
  <c r="A2288" i="4"/>
  <c r="A2275" i="4"/>
  <c r="A2262" i="4"/>
  <c r="A2298" i="4"/>
  <c r="A2285" i="4"/>
  <c r="A2266" i="4"/>
  <c r="A2302" i="4"/>
  <c r="A1983" i="4"/>
  <c r="A1970" i="4"/>
  <c r="A1957" i="4"/>
  <c r="A1993" i="4"/>
  <c r="A1980" i="4"/>
  <c r="A1967" i="4"/>
  <c r="A2003" i="4"/>
  <c r="A1984" i="4"/>
  <c r="A1665" i="4"/>
  <c r="A1674" i="4"/>
  <c r="A1703" i="4"/>
  <c r="A1695" i="4"/>
  <c r="A1686" i="4"/>
  <c r="A1689" i="4"/>
  <c r="A1680" i="4"/>
  <c r="A1670" i="4"/>
  <c r="A1698" i="4"/>
  <c r="A1382" i="4"/>
  <c r="A1369" i="4"/>
  <c r="A1356" i="4"/>
  <c r="A1392" i="4"/>
  <c r="A1379" i="4"/>
  <c r="A1360" i="4"/>
  <c r="A1396" i="4"/>
  <c r="A1383" i="4"/>
  <c r="A1064" i="4"/>
  <c r="A1100" i="4"/>
  <c r="A1087" i="4"/>
  <c r="A1074" i="4"/>
  <c r="A1061" i="4"/>
  <c r="A1097" i="4"/>
  <c r="A1078" i="4"/>
  <c r="A1065" i="4"/>
  <c r="A1101" i="4"/>
  <c r="A785" i="4"/>
  <c r="A766" i="4"/>
  <c r="A802" i="4"/>
  <c r="A789" i="4"/>
  <c r="A770" i="4"/>
  <c r="A757" i="4"/>
  <c r="A793" i="4"/>
  <c r="A780" i="4"/>
  <c r="A461" i="4"/>
  <c r="A497" i="4"/>
  <c r="A478" i="4"/>
  <c r="A465" i="4"/>
  <c r="A501" i="4"/>
  <c r="A488" i="4"/>
  <c r="A475" i="4"/>
  <c r="A462" i="4"/>
  <c r="A498" i="4"/>
  <c r="A3973" i="4"/>
  <c r="A3986" i="4"/>
  <c r="A3985" i="4"/>
  <c r="A3976" i="4"/>
  <c r="A3961" i="4"/>
  <c r="A3965" i="4"/>
  <c r="A4001" i="4"/>
  <c r="A3984" i="4"/>
  <c r="A2765" i="4"/>
  <c r="A2769" i="4"/>
  <c r="A2781" i="4"/>
  <c r="A2776" i="4"/>
  <c r="A2762" i="4"/>
  <c r="A2798" i="4"/>
  <c r="A2785" i="4"/>
  <c r="A2766" i="4"/>
  <c r="A2802" i="4"/>
  <c r="A2181" i="4"/>
  <c r="A2168" i="4"/>
  <c r="A2155" i="4"/>
  <c r="A2191" i="4"/>
  <c r="A2172" i="4"/>
  <c r="A2159" i="4"/>
  <c r="A2195" i="4"/>
  <c r="A2182" i="4"/>
  <c r="A1262" i="4"/>
  <c r="A1298" i="4"/>
  <c r="A1285" i="4"/>
  <c r="A1266" i="4"/>
  <c r="A1302" i="4"/>
  <c r="A1289" i="4"/>
  <c r="A1276" i="4"/>
  <c r="A1263" i="4"/>
  <c r="A1299" i="4"/>
  <c r="A689" i="4"/>
  <c r="A676" i="4"/>
  <c r="A657" i="4"/>
  <c r="A693" i="4"/>
  <c r="A680" i="4"/>
  <c r="A667" i="4"/>
  <c r="A703" i="4"/>
  <c r="A684" i="4"/>
  <c r="A71" i="4"/>
  <c r="A58" i="4"/>
  <c r="A94" i="4"/>
  <c r="A81" i="4"/>
  <c r="A62" i="4"/>
  <c r="A98" i="4"/>
  <c r="A85" i="4"/>
  <c r="A66" i="4"/>
  <c r="A102" i="4"/>
  <c r="A4647" i="4"/>
  <c r="A4641" i="4"/>
  <c r="A4640" i="4"/>
  <c r="A4633" i="4"/>
  <c r="A4620" i="4"/>
  <c r="A4607" i="4"/>
  <c r="A4643" i="4"/>
  <c r="A4630" i="4"/>
  <c r="A4311" i="4"/>
  <c r="A4322" i="4"/>
  <c r="A4353" i="4"/>
  <c r="A4334" i="4"/>
  <c r="A4327" i="4"/>
  <c r="A4314" i="4"/>
  <c r="A4350" i="4"/>
  <c r="A4337" i="4"/>
  <c r="A4348" i="4"/>
  <c r="A4023" i="4"/>
  <c r="A4031" i="4"/>
  <c r="A4035" i="4"/>
  <c r="A4025" i="4"/>
  <c r="A4011" i="4"/>
  <c r="A4006" i="4"/>
  <c r="A4042" i="4"/>
  <c r="A4032" i="4"/>
  <c r="A3752" i="4"/>
  <c r="A3728" i="4"/>
  <c r="A3733" i="4"/>
  <c r="A3720" i="4"/>
  <c r="A3707" i="4"/>
  <c r="A3743" i="4"/>
  <c r="A3730" i="4"/>
  <c r="A3717" i="4"/>
  <c r="A3753" i="4"/>
  <c r="A3409" i="4"/>
  <c r="A3405" i="4"/>
  <c r="A3446" i="4"/>
  <c r="A3418" i="4"/>
  <c r="A3410" i="4"/>
  <c r="A3432" i="4"/>
  <c r="A3419" i="4"/>
  <c r="A3442" i="4"/>
  <c r="A3129" i="4"/>
  <c r="A3123" i="4"/>
  <c r="A3130" i="4"/>
  <c r="A3116" i="4"/>
  <c r="A3152" i="4"/>
  <c r="A3139" i="4"/>
  <c r="A3126" i="4"/>
  <c r="A3113" i="4"/>
  <c r="A3149" i="4"/>
  <c r="A2847" i="4"/>
  <c r="A2849" i="4"/>
  <c r="A2853" i="4"/>
  <c r="A2836" i="4"/>
  <c r="A2822" i="4"/>
  <c r="A2809" i="4"/>
  <c r="A2845" i="4"/>
  <c r="A2832" i="4"/>
  <c r="A2537" i="4"/>
  <c r="A2533" i="4"/>
  <c r="A2543" i="4"/>
  <c r="A2539" i="4"/>
  <c r="A2505" i="4"/>
  <c r="A2541" i="4"/>
  <c r="A2530" i="4"/>
  <c r="A2516" i="4"/>
  <c r="A2552" i="4"/>
  <c r="A2229" i="4"/>
  <c r="A2210" i="4"/>
  <c r="A2246" i="4"/>
  <c r="A2233" i="4"/>
  <c r="A2220" i="4"/>
  <c r="A2207" i="4"/>
  <c r="A2243" i="4"/>
  <c r="A2230" i="4"/>
  <c r="A1927" i="4"/>
  <c r="A1905" i="4"/>
  <c r="A1941" i="4"/>
  <c r="A1922" i="4"/>
  <c r="A1951" i="4"/>
  <c r="A1938" i="4"/>
  <c r="A1925" i="4"/>
  <c r="A1912" i="4"/>
  <c r="A1948" i="4"/>
  <c r="A1628" i="4"/>
  <c r="A1627" i="4"/>
  <c r="A1614" i="4"/>
  <c r="A1607" i="4"/>
  <c r="A1645" i="4"/>
  <c r="A1630" i="4"/>
  <c r="A1617" i="4"/>
  <c r="A1634" i="4"/>
  <c r="A1310" i="4"/>
  <c r="A1346" i="4"/>
  <c r="A1333" i="4"/>
  <c r="A1320" i="4"/>
  <c r="A1307" i="4"/>
  <c r="A1343" i="4"/>
  <c r="A1330" i="4"/>
  <c r="A1317" i="4"/>
  <c r="A1353" i="4"/>
  <c r="A1028" i="4"/>
  <c r="A1015" i="4"/>
  <c r="A1051" i="4"/>
  <c r="A1038" i="4"/>
  <c r="A1025" i="4"/>
  <c r="A1012" i="4"/>
  <c r="A1048" i="4"/>
  <c r="A1035" i="4"/>
  <c r="A719" i="4"/>
  <c r="A706" i="4"/>
  <c r="A742" i="4"/>
  <c r="A729" i="4"/>
  <c r="A710" i="4"/>
  <c r="A746" i="4"/>
  <c r="A727" i="4"/>
  <c r="A714" i="4"/>
  <c r="A750" i="4"/>
  <c r="A437" i="4"/>
  <c r="A424" i="4"/>
  <c r="A411" i="4"/>
  <c r="A447" i="4"/>
  <c r="A428" i="4"/>
  <c r="A409" i="4"/>
  <c r="A445" i="4"/>
  <c r="A432" i="4"/>
  <c r="A137" i="4"/>
  <c r="A106" i="4"/>
  <c r="A142" i="4"/>
  <c r="A129" i="4"/>
  <c r="A110" i="4"/>
  <c r="A146" i="4"/>
  <c r="A127" i="4"/>
  <c r="A114" i="4"/>
  <c r="A150" i="4"/>
  <c r="A4281" i="4"/>
  <c r="A4268" i="4"/>
  <c r="A4258" i="4"/>
  <c r="A4294" i="4"/>
  <c r="A4279" i="4"/>
  <c r="A4260" i="4"/>
  <c r="A4296" i="4"/>
  <c r="A4283" i="4"/>
  <c r="A3075" i="4"/>
  <c r="A3087" i="4"/>
  <c r="A3088" i="4"/>
  <c r="A3074" i="4"/>
  <c r="A3061" i="4"/>
  <c r="A3097" i="4"/>
  <c r="A3078" i="4"/>
  <c r="A3065" i="4"/>
  <c r="A3101" i="4"/>
  <c r="A1879" i="4"/>
  <c r="A1863" i="4"/>
  <c r="A1899" i="4"/>
  <c r="A1886" i="4"/>
  <c r="A1872" i="4"/>
  <c r="A1859" i="4"/>
  <c r="A1895" i="4"/>
  <c r="A1882" i="4"/>
  <c r="A371" i="4"/>
  <c r="A358" i="4"/>
  <c r="A394" i="4"/>
  <c r="A381" i="4"/>
  <c r="A362" i="4"/>
  <c r="A398" i="4"/>
  <c r="A385" i="4"/>
  <c r="A366" i="4"/>
  <c r="A40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seyeon park</author>
  </authors>
  <commentList>
    <comment ref="F4" authorId="0" shapeId="0" xr:uid="{BA58634B-CA4A-4918-B12B-C4D3430D8CFC}">
      <text>
        <r>
          <rPr>
            <b/>
            <sz val="9"/>
            <color indexed="81"/>
            <rFont val="맑은 고딕"/>
            <family val="3"/>
            <charset val="129"/>
          </rPr>
          <t>seyeon park:</t>
        </r>
        <r>
          <rPr>
            <sz val="9"/>
            <color indexed="81"/>
            <rFont val="맑은 고딕"/>
            <family val="3"/>
            <charset val="129"/>
          </rPr>
          <t xml:space="preserve">
ITEM 테이블의 ID를 참조하여 해당 고유무기를 사용하는 학생의 엘레프 정보를 판단한다.</t>
        </r>
      </text>
    </comment>
    <comment ref="I5" authorId="0" shapeId="0" xr:uid="{1A620B98-F9E5-4700-BC7D-5FE236BB7EC6}">
      <text>
        <r>
          <rPr>
            <b/>
            <sz val="9"/>
            <color indexed="81"/>
            <rFont val="맑은 고딕"/>
            <family val="3"/>
            <charset val="129"/>
          </rPr>
          <t>seyeon park:</t>
        </r>
        <r>
          <rPr>
            <sz val="9"/>
            <color indexed="81"/>
            <rFont val="맑은 고딕"/>
            <family val="3"/>
            <charset val="129"/>
          </rPr>
          <t xml:space="preserve">
SKILL_REINFORCE 테이블의 그룹을 참조하여 강화 스킬의 성장 레벨에 따라 능력치를 판단한다.</t>
        </r>
      </text>
    </comment>
    <comment ref="J6" authorId="0" shapeId="0" xr:uid="{3D91E6C5-2B64-422F-B66F-D173E8F3B359}">
      <text>
        <r>
          <rPr>
            <b/>
            <sz val="9"/>
            <color indexed="81"/>
            <rFont val="맑은 고딕"/>
            <family val="3"/>
            <charset val="129"/>
          </rPr>
          <t>seyeon park:</t>
        </r>
        <r>
          <rPr>
            <sz val="9"/>
            <color indexed="81"/>
            <rFont val="맑은 고딕"/>
            <family val="3"/>
            <charset val="129"/>
          </rPr>
          <t xml:space="preserve">
WARFARE_REINFORCE 테이블의 아이디를 참조하여 강화되는 상성 정보를 판단한다.</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seyeon park</author>
  </authors>
  <commentList>
    <comment ref="L5" authorId="0" shapeId="0" xr:uid="{28FD364A-0F1E-4E46-8CBE-548B26D9903F}">
      <text>
        <r>
          <rPr>
            <b/>
            <sz val="9"/>
            <color indexed="81"/>
            <rFont val="맑은 고딕"/>
            <family val="3"/>
            <charset val="129"/>
          </rPr>
          <t xml:space="preserve">seyeon park:
</t>
        </r>
        <r>
          <rPr>
            <sz val="9"/>
            <color indexed="81"/>
            <rFont val="맑은 고딕"/>
            <family val="3"/>
            <charset val="129"/>
          </rPr>
          <t>UNIQUE_SKILL_REINFORCE 테이블의 그룹을 참조하여 강화 스킬의 성장 레벨에 따라 능력치를 판단한다.</t>
        </r>
      </text>
    </comment>
  </commentList>
</comments>
</file>

<file path=xl/sharedStrings.xml><?xml version="1.0" encoding="utf-8"?>
<sst xmlns="http://schemas.openxmlformats.org/spreadsheetml/2006/main" count="31637" uniqueCount="13554">
  <si>
    <t>ID 규칙</t>
  </si>
  <si>
    <t>USED_STUDENT_ID</t>
  </si>
  <si>
    <t>WEAPON_TYPE</t>
  </si>
  <si>
    <t>사용 학생 아이디 단위</t>
  </si>
  <si>
    <t>한글 변수</t>
  </si>
  <si>
    <t>영어 변수</t>
  </si>
  <si>
    <t>자료형</t>
  </si>
  <si>
    <t>설명</t>
  </si>
  <si>
    <t>아이디</t>
  </si>
  <si>
    <t>ID</t>
  </si>
  <si>
    <t>INT</t>
  </si>
  <si>
    <t>고유무기 아이디</t>
  </si>
  <si>
    <t>사용 학생 아이디</t>
  </si>
  <si>
    <t>사용 학생의 아이디 값</t>
  </si>
  <si>
    <t>고유무기 타입</t>
  </si>
  <si>
    <t>고유무기의 타입</t>
  </si>
  <si>
    <t>기본 능력치 그룹</t>
  </si>
  <si>
    <t>고유무기의 기본 능력치 그룹</t>
  </si>
  <si>
    <t>고유무기 이름</t>
  </si>
  <si>
    <t>WEAPON_NAME</t>
  </si>
  <si>
    <t>STRING</t>
  </si>
  <si>
    <t>고유무기 이미지</t>
  </si>
  <si>
    <t>WEAPON_IMAGE</t>
  </si>
  <si>
    <t>고유무기 설명</t>
  </si>
  <si>
    <t>WEAPON_DESC</t>
  </si>
  <si>
    <t>INDEX</t>
  </si>
  <si>
    <t>영문 설명</t>
  </si>
  <si>
    <t>HG</t>
  </si>
  <si>
    <t>권총</t>
  </si>
  <si>
    <t>SMG</t>
  </si>
  <si>
    <t>기관단총</t>
  </si>
  <si>
    <t>AR</t>
  </si>
  <si>
    <t>돌격소총</t>
  </si>
  <si>
    <t>SR</t>
  </si>
  <si>
    <t>저격총</t>
  </si>
  <si>
    <t>SG</t>
  </si>
  <si>
    <t>샷건</t>
  </si>
  <si>
    <t>MG</t>
  </si>
  <si>
    <t>기관총</t>
  </si>
  <si>
    <t>GL</t>
  </si>
  <si>
    <t>유탄발사기</t>
  </si>
  <si>
    <t>RL</t>
  </si>
  <si>
    <t>로켓 런처</t>
  </si>
  <si>
    <t>RG</t>
  </si>
  <si>
    <t>레일건</t>
  </si>
  <si>
    <t>MT</t>
  </si>
  <si>
    <t>박격포</t>
  </si>
  <si>
    <t>FT</t>
  </si>
  <si>
    <t>화염방사기</t>
  </si>
  <si>
    <t>학생 아이디</t>
  </si>
  <si>
    <t>학생 이름</t>
  </si>
  <si>
    <t>STUDENT_NAME</t>
  </si>
  <si>
    <t>기본 능력치 그룹 단위</t>
  </si>
  <si>
    <t>순번</t>
  </si>
  <si>
    <t>기본 능력치 아이디</t>
  </si>
  <si>
    <t>능력치 타입_1</t>
  </si>
  <si>
    <t>고유무기의 능력치 타입 (첫 번째)</t>
  </si>
  <si>
    <t>능력치 값_1</t>
  </si>
  <si>
    <t>고유무기 능력치의 값 (첫 번째)</t>
  </si>
  <si>
    <t>비율_1</t>
  </si>
  <si>
    <t>능력치 비율의 여부 (첫 번째)</t>
  </si>
  <si>
    <t>능력치 타입_2</t>
  </si>
  <si>
    <t>고유무기의 능력치 타입 (두 번째)</t>
  </si>
  <si>
    <t>능력치 값_2</t>
  </si>
  <si>
    <t>고유무기 능력치의 값 (두 번째)</t>
  </si>
  <si>
    <t>비율_2</t>
  </si>
  <si>
    <t>능력치 비율의 여부 (두 번째)</t>
  </si>
  <si>
    <t>능력치 타입_3</t>
  </si>
  <si>
    <t>고유무기의 능력치 타입 (세 번째)</t>
  </si>
  <si>
    <t>능력치 값_3</t>
  </si>
  <si>
    <t>고유무기 능력치의 값 (세 번째)</t>
  </si>
  <si>
    <t>비율_3</t>
  </si>
  <si>
    <t>능력치 비율의 여부 (세 번째)</t>
  </si>
  <si>
    <t>공격력</t>
  </si>
  <si>
    <t>정수</t>
  </si>
  <si>
    <t>최대 체력</t>
  </si>
  <si>
    <t>비율</t>
  </si>
  <si>
    <t>치유력</t>
  </si>
  <si>
    <t>INDEX_WEAPON_EXP_INFO</t>
  </si>
  <si>
    <t>등급 단위</t>
  </si>
  <si>
    <t>LEVEL</t>
  </si>
  <si>
    <t>필요 경험치 아이디</t>
  </si>
  <si>
    <t>등급</t>
  </si>
  <si>
    <t>고유무기의 등급</t>
  </si>
  <si>
    <t>레벨</t>
  </si>
  <si>
    <t>고유무기의 레벨</t>
  </si>
  <si>
    <t>필요 경험치</t>
  </si>
  <si>
    <t>NEED_EXP</t>
  </si>
  <si>
    <t>레벨업 시 필요한 경험치 값</t>
  </si>
  <si>
    <t>누적 경험치</t>
  </si>
  <si>
    <t>ACCURE_EXP</t>
  </si>
  <si>
    <t>레벨업 한 누적 경험치 값</t>
  </si>
  <si>
    <t>필요 크레딧</t>
  </si>
  <si>
    <t>NEED_CREDIT</t>
  </si>
  <si>
    <t>레벨업 시 필요한 크레딧 값</t>
  </si>
  <si>
    <t>★1</t>
  </si>
  <si>
    <t>★2</t>
  </si>
  <si>
    <t>★3</t>
  </si>
  <si>
    <t>MAX_LEVEL</t>
  </si>
  <si>
    <t>해방 등급</t>
  </si>
  <si>
    <t>최대 레벨</t>
  </si>
  <si>
    <t>필요 엘레프 조각</t>
  </si>
  <si>
    <t>NEED_ELEPH</t>
  </si>
  <si>
    <t>해방 시 필요 크레딧 값</t>
  </si>
  <si>
    <t>INDEX_EQUIPMENT</t>
  </si>
  <si>
    <t>장비 아이디 단위</t>
  </si>
  <si>
    <t>SLOT</t>
  </si>
  <si>
    <t>TIER</t>
  </si>
  <si>
    <t>슬롯 단위</t>
  </si>
  <si>
    <t>티어 단위</t>
  </si>
  <si>
    <t>장비 아이디</t>
  </si>
  <si>
    <t>슬롯</t>
  </si>
  <si>
    <t>장착 가능 슬롯</t>
  </si>
  <si>
    <t>티어</t>
  </si>
  <si>
    <t>장비의 티어</t>
  </si>
  <si>
    <t>슬롯 개방 레벨</t>
  </si>
  <si>
    <t>SLOT_OPEN_LEVEL</t>
  </si>
  <si>
    <t>획득처 그룹</t>
  </si>
  <si>
    <t>GAIN_GROUP</t>
  </si>
  <si>
    <t>장비 획득처 그룹</t>
  </si>
  <si>
    <t>장비 성장 그룹</t>
  </si>
  <si>
    <t>장비 해방 조건 ID</t>
  </si>
  <si>
    <t>장비 해방 조건 아이디</t>
  </si>
  <si>
    <t>누적 수량</t>
  </si>
  <si>
    <t>STACK</t>
  </si>
  <si>
    <t>보유 가능 최대 수량</t>
  </si>
  <si>
    <t>장비 이름</t>
  </si>
  <si>
    <t>EQUIPMENT_NAME</t>
  </si>
  <si>
    <t>장비의 이름</t>
  </si>
  <si>
    <t>장비 아이콘</t>
  </si>
  <si>
    <t>EQUIPMENT_ICON</t>
  </si>
  <si>
    <t>장비의 아이콘</t>
  </si>
  <si>
    <t>장비 설명</t>
  </si>
  <si>
    <t>EQUIPMENT_DESC</t>
  </si>
  <si>
    <t>장비의 설명</t>
  </si>
  <si>
    <t>강화석</t>
  </si>
  <si>
    <t>1슬롯</t>
  </si>
  <si>
    <t>모자</t>
  </si>
  <si>
    <t>2슬롯</t>
  </si>
  <si>
    <t>장갑</t>
  </si>
  <si>
    <t>3슬롯</t>
  </si>
  <si>
    <t>신발</t>
  </si>
  <si>
    <t>4슬롯</t>
  </si>
  <si>
    <t>배지</t>
  </si>
  <si>
    <t>가방</t>
  </si>
  <si>
    <t>헤어핀</t>
  </si>
  <si>
    <t>목걸이</t>
  </si>
  <si>
    <t>T1</t>
  </si>
  <si>
    <t>부적</t>
  </si>
  <si>
    <t>T2</t>
  </si>
  <si>
    <t>손목시계</t>
  </si>
  <si>
    <t>T3</t>
  </si>
  <si>
    <t>애용품</t>
  </si>
  <si>
    <t>T4</t>
  </si>
  <si>
    <t>고유장비 강화 재료</t>
  </si>
  <si>
    <t>T5</t>
  </si>
  <si>
    <t>장비 설계도면</t>
  </si>
  <si>
    <t>T6</t>
  </si>
  <si>
    <t>T7</t>
  </si>
  <si>
    <t>T8</t>
  </si>
  <si>
    <t>INDEX_EQUIPMENT_REINFORCE</t>
  </si>
  <si>
    <t>장비 성장 그룹 단위</t>
  </si>
  <si>
    <t>장비 성장 티어 단위</t>
  </si>
  <si>
    <t>장비 성장 아이디</t>
  </si>
  <si>
    <t>성장 레벨</t>
  </si>
  <si>
    <t>장비의 레벨</t>
  </si>
  <si>
    <t>성장 시 필요 경험치</t>
  </si>
  <si>
    <t>성장 시 필요 크레딧</t>
  </si>
  <si>
    <t>메인 능력치 타입_1</t>
  </si>
  <si>
    <t>장비의 능력치 타입 (첫 번째)</t>
  </si>
  <si>
    <t>메인 능력치 값_1</t>
  </si>
  <si>
    <t>장비의 능력치 값 (첫 번째)</t>
  </si>
  <si>
    <t>메인 능력치 타입_2</t>
  </si>
  <si>
    <t>장비의 능력치 타입 (두 번째)</t>
  </si>
  <si>
    <t>메인 능력치 값_2</t>
  </si>
  <si>
    <t>장비의 능력치 값 (두 번째)</t>
  </si>
  <si>
    <t>메인 능력치 타입_3</t>
  </si>
  <si>
    <t>장비의 능력치 타입 (세 번째)</t>
  </si>
  <si>
    <t>메인 능력치 값_3</t>
  </si>
  <si>
    <t>장비의 능력치 값 (세 번째)</t>
  </si>
  <si>
    <t>메인 능력치 타입_4</t>
  </si>
  <si>
    <t>장비의 능력치 타입 (네 번째)</t>
  </si>
  <si>
    <t>메인 능력치 값_4</t>
  </si>
  <si>
    <t>장비의 능력치 값 (네 번째)</t>
  </si>
  <si>
    <t>비율_4</t>
  </si>
  <si>
    <t>능력치 비율의 여부 (네 번째)</t>
  </si>
  <si>
    <t>치명 대미지</t>
  </si>
  <si>
    <t>치명 수치</t>
  </si>
  <si>
    <t>명중률</t>
  </si>
  <si>
    <t>받는 회복 효과 강화율</t>
  </si>
  <si>
    <t>회피 수치</t>
  </si>
  <si>
    <t>방어력</t>
  </si>
  <si>
    <t>군중 제어 저항력</t>
  </si>
  <si>
    <t>군중 제어 강화력</t>
  </si>
  <si>
    <t>치명 저항력</t>
  </si>
  <si>
    <t>치명 대미지 저항률</t>
  </si>
  <si>
    <t>체력</t>
  </si>
  <si>
    <t>명중 수치</t>
  </si>
  <si>
    <t>공격 속도</t>
  </si>
  <si>
    <t>기본 스킬 강화</t>
  </si>
  <si>
    <t>장비 해방 아이디</t>
  </si>
  <si>
    <t>장비 티어 해방 등급</t>
  </si>
  <si>
    <t>★4</t>
  </si>
  <si>
    <t>★5</t>
  </si>
  <si>
    <t>★6</t>
  </si>
  <si>
    <t>★7</t>
  </si>
  <si>
    <t>아이템 ID_1</t>
  </si>
  <si>
    <t>ITEM_ID_1</t>
  </si>
  <si>
    <t>ITEM_COUNT_1</t>
  </si>
  <si>
    <t>아이템 ID_2</t>
  </si>
  <si>
    <t>ITEM_ID_2</t>
  </si>
  <si>
    <t>ITEM_COUNT_2</t>
  </si>
  <si>
    <t>아이템 ID_3</t>
  </si>
  <si>
    <t>ITEM_ID_3</t>
  </si>
  <si>
    <t>ITEM_COUNT_3</t>
  </si>
  <si>
    <t>INDEX_GAIN_INFO</t>
  </si>
  <si>
    <t>획득처 그룹 단위</t>
  </si>
  <si>
    <t>획득처 아이디</t>
  </si>
  <si>
    <t>획득처 타입</t>
  </si>
  <si>
    <t>GAIN_TYPE</t>
  </si>
  <si>
    <t>획득처 이름</t>
  </si>
  <si>
    <t>GAIN_NAME</t>
  </si>
  <si>
    <t>일반 상점</t>
  </si>
  <si>
    <t>Normal</t>
  </si>
  <si>
    <t>임무</t>
  </si>
  <si>
    <t>Hard</t>
  </si>
  <si>
    <t>해당 없음</t>
  </si>
  <si>
    <t>인연 랭크 달성</t>
  </si>
  <si>
    <t>학원 교류회</t>
  </si>
  <si>
    <t>상점</t>
  </si>
  <si>
    <t>엘리그마I 상점</t>
  </si>
  <si>
    <t>엘리그마II 상점</t>
  </si>
  <si>
    <t>총력전 상점</t>
  </si>
  <si>
    <t>종합전술시험 상점</t>
  </si>
  <si>
    <t>현상수배</t>
  </si>
  <si>
    <t>거점 방어</t>
  </si>
  <si>
    <t>이벤트</t>
  </si>
  <si>
    <t>스케쥴</t>
  </si>
  <si>
    <t>전술 대회 상점</t>
  </si>
  <si>
    <t>숙련 증서 상점</t>
  </si>
  <si>
    <t>모집</t>
  </si>
  <si>
    <t>총력전</t>
  </si>
  <si>
    <t>전술경연대회</t>
  </si>
  <si>
    <t>종합전술시험</t>
  </si>
  <si>
    <t>현상수배 상점</t>
  </si>
  <si>
    <t>특별 미션</t>
  </si>
  <si>
    <t>크래프트 챔버</t>
  </si>
  <si>
    <t>INDEX_ITEM</t>
  </si>
  <si>
    <t>아이템 구분 단위</t>
  </si>
  <si>
    <t>ITEM_FILTER</t>
  </si>
  <si>
    <t>ITEM_TYPE</t>
  </si>
  <si>
    <t>아이템 타입 단위</t>
  </si>
  <si>
    <t>아이템 아이디</t>
  </si>
  <si>
    <t>아이템 구분</t>
  </si>
  <si>
    <t>아이템 타입</t>
  </si>
  <si>
    <t>아이템의 획득처 그룹</t>
  </si>
  <si>
    <t>아이템 이름</t>
  </si>
  <si>
    <t>ITEM_NAME</t>
  </si>
  <si>
    <t>아이템 아이콘</t>
  </si>
  <si>
    <t>ITEM_ICON</t>
  </si>
  <si>
    <t>아이템 설명</t>
  </si>
  <si>
    <t>ITEM_DESC</t>
  </si>
  <si>
    <t>엘레프</t>
  </si>
  <si>
    <t>코인</t>
  </si>
  <si>
    <t>재료</t>
  </si>
  <si>
    <t>경험치 재료</t>
  </si>
  <si>
    <t>소모품</t>
  </si>
  <si>
    <t>기동석</t>
  </si>
  <si>
    <t>수집품</t>
  </si>
  <si>
    <t>합성용 기동석</t>
  </si>
  <si>
    <t>선물</t>
  </si>
  <si>
    <t>부스터 티켓</t>
  </si>
  <si>
    <t>카페 랭크 업</t>
  </si>
  <si>
    <t>제조용 마테리얼</t>
  </si>
  <si>
    <t>전술 교육 BD</t>
  </si>
  <si>
    <t>기술 노트</t>
  </si>
  <si>
    <t>오파츠</t>
  </si>
  <si>
    <t>이벤트 관련 재료</t>
  </si>
  <si>
    <t>메인 이벤트 수집품</t>
  </si>
  <si>
    <t>가이드 미션 수집품</t>
  </si>
  <si>
    <t>#고유무기 이름</t>
  </si>
  <si>
    <t>#학생 이름</t>
  </si>
  <si>
    <t>int</t>
  </si>
  <si>
    <t>참조</t>
  </si>
  <si>
    <t>string</t>
  </si>
  <si>
    <t>WHITE FANG 465</t>
  </si>
  <si>
    <t>시로코</t>
  </si>
  <si>
    <t>호루스의 눈</t>
  </si>
  <si>
    <t>호시노</t>
  </si>
  <si>
    <t>신시어리티</t>
  </si>
  <si>
    <t>세리카</t>
  </si>
  <si>
    <t>미니 NO.5</t>
  </si>
  <si>
    <t>노노미</t>
  </si>
  <si>
    <t>상식적 수단</t>
  </si>
  <si>
    <t>아야네</t>
  </si>
  <si>
    <t>와인레드·어드마이어</t>
  </si>
  <si>
    <t>아루</t>
  </si>
  <si>
    <t>트릭 오어 트릭</t>
  </si>
  <si>
    <t>무츠키</t>
  </si>
  <si>
    <t>데몬스 로어</t>
  </si>
  <si>
    <t>카요코</t>
  </si>
  <si>
    <t>블로우 어웨이</t>
  </si>
  <si>
    <t>하루카</t>
  </si>
  <si>
    <t>종막의 디스트로이어</t>
  </si>
  <si>
    <t>히나</t>
  </si>
  <si>
    <t>핫 샷</t>
  </si>
  <si>
    <t>아코</t>
  </si>
  <si>
    <t>크랙 샷</t>
  </si>
  <si>
    <t>이오리</t>
  </si>
  <si>
    <t>서포트 포인터</t>
  </si>
  <si>
    <t>치나츠</t>
  </si>
  <si>
    <t>Ideal</t>
  </si>
  <si>
    <t>하루나</t>
  </si>
  <si>
    <t>식탁 위의 무법자</t>
  </si>
  <si>
    <t>준코</t>
  </si>
  <si>
    <t>데일리 커트러리</t>
  </si>
  <si>
    <t>이즈미</t>
  </si>
  <si>
    <t>탐식의 징표</t>
  </si>
  <si>
    <t>아카리</t>
  </si>
  <si>
    <t>급양부 호신용 총기 A타입</t>
  </si>
  <si>
    <t>후우카</t>
  </si>
  <si>
    <t>급양부 호신용 총기 B타입</t>
  </si>
  <si>
    <t>주리</t>
  </si>
  <si>
    <t>휴대용 응급돌파 키트+응급 돌파 11호</t>
  </si>
  <si>
    <t>세나</t>
  </si>
  <si>
    <t>만마전 제식 권총</t>
  </si>
  <si>
    <t>이로하</t>
  </si>
  <si>
    <t>메그마 파워!</t>
  </si>
  <si>
    <t>메구</t>
  </si>
  <si>
    <t>서기의 결단</t>
  </si>
  <si>
    <t>노아</t>
  </si>
  <si>
    <t>로직 앤 리즌</t>
  </si>
  <si>
    <t>유우카</t>
  </si>
  <si>
    <t>멀리&lt;건&gt;</t>
  </si>
  <si>
    <t>코유키</t>
  </si>
  <si>
    <t>백도어</t>
  </si>
  <si>
    <t>치히로</t>
  </si>
  <si>
    <t>자동 표적 조준 장치</t>
  </si>
  <si>
    <t>하레</t>
  </si>
  <si>
    <t>오토 래커</t>
  </si>
  <si>
    <t>마키</t>
  </si>
  <si>
    <t>에코 링크</t>
  </si>
  <si>
    <t>코타마</t>
  </si>
  <si>
    <t>트윈 드래곤</t>
  </si>
  <si>
    <t>네루</t>
  </si>
  <si>
    <t>서프라이즈 파티</t>
  </si>
  <si>
    <t>아스나</t>
  </si>
  <si>
    <t>빅 아이</t>
  </si>
  <si>
    <t>카린</t>
  </si>
  <si>
    <t>조용한 해결법</t>
  </si>
  <si>
    <t>아카네</t>
  </si>
  <si>
    <t>시크릿 타임</t>
  </si>
  <si>
    <t>토키</t>
  </si>
  <si>
    <t>마이스터 제로</t>
  </si>
  <si>
    <t>우타하</t>
  </si>
  <si>
    <t>팬시 라이트</t>
  </si>
  <si>
    <t>히비키</t>
  </si>
  <si>
    <t>프로페서 K</t>
  </si>
  <si>
    <t>코토리</t>
  </si>
  <si>
    <t>밀레니엄제 최신식 덤벨</t>
  </si>
  <si>
    <t>스미레</t>
  </si>
  <si>
    <t>절벽 위의 꽃</t>
  </si>
  <si>
    <t>히마리</t>
  </si>
  <si>
    <t>다목적 전술 시행 도구</t>
  </si>
  <si>
    <t>에이미</t>
  </si>
  <si>
    <t>빛의 검: 슈퍼노바</t>
  </si>
  <si>
    <t>아리스</t>
  </si>
  <si>
    <t>유니크·아이디어</t>
  </si>
  <si>
    <t>모모이</t>
  </si>
  <si>
    <t>프레시·인스피레이션</t>
  </si>
  <si>
    <t>미도리</t>
  </si>
  <si>
    <t>냥즈 대쉬</t>
  </si>
  <si>
    <t>유즈</t>
  </si>
  <si>
    <t>마이 네세시티</t>
  </si>
  <si>
    <t>히후미</t>
  </si>
  <si>
    <t>오네스트 위시</t>
  </si>
  <si>
    <t>하나코</t>
  </si>
  <si>
    <t>Et Omnia Vanitas</t>
  </si>
  <si>
    <t>아즈사</t>
  </si>
  <si>
    <t>저스티스 블랙</t>
  </si>
  <si>
    <t>코하루</t>
  </si>
  <si>
    <t>세이프티</t>
  </si>
  <si>
    <t>스즈미</t>
  </si>
  <si>
    <t>슈팅☆스타</t>
  </si>
  <si>
    <t>레이사</t>
  </si>
  <si>
    <t>볼륨 서프레서</t>
  </si>
  <si>
    <t>우이</t>
  </si>
  <si>
    <t>라이브러리 룰러</t>
  </si>
  <si>
    <t>시미코</t>
  </si>
  <si>
    <t>Sweet Driver</t>
  </si>
  <si>
    <t>요시미</t>
  </si>
  <si>
    <t>상큼달콤 플레이버</t>
  </si>
  <si>
    <t>아이리</t>
  </si>
  <si>
    <t>마비노기온</t>
  </si>
  <si>
    <t>카즈사</t>
  </si>
  <si>
    <t>Beyond the rumination</t>
  </si>
  <si>
    <t>나츠</t>
  </si>
  <si>
    <t>구호의 증명</t>
  </si>
  <si>
    <t>미네</t>
  </si>
  <si>
    <t>택티컬 테라피</t>
  </si>
  <si>
    <t>세리나</t>
  </si>
  <si>
    <t>해피 스마일 건</t>
  </si>
  <si>
    <t>하나에</t>
  </si>
  <si>
    <t>블러드 앤 건 파우더</t>
  </si>
  <si>
    <t>츠루기</t>
  </si>
  <si>
    <t>임페일먼트</t>
  </si>
  <si>
    <t>하스미</t>
  </si>
  <si>
    <t>정의의 현현</t>
  </si>
  <si>
    <t>마시로</t>
  </si>
  <si>
    <t>사쿠라 봉봉</t>
  </si>
  <si>
    <t>시즈코</t>
  </si>
  <si>
    <t>인의 없는 사격</t>
  </si>
  <si>
    <t>피나</t>
  </si>
  <si>
    <t>숙면 도우미 Ⅱ</t>
  </si>
  <si>
    <t>츠바키</t>
  </si>
  <si>
    <t>부드러운 결의</t>
  </si>
  <si>
    <t>미모리</t>
  </si>
  <si>
    <t>퍼니 파이어워크</t>
  </si>
  <si>
    <t>카에데</t>
  </si>
  <si>
    <t>전략홍보팀장의 노하우</t>
  </si>
  <si>
    <t>카호</t>
  </si>
  <si>
    <t>575식 유탄발사기</t>
  </si>
  <si>
    <t>치세</t>
  </si>
  <si>
    <t>미치루류 오버플로우 샷건</t>
  </si>
  <si>
    <t>미치루</t>
  </si>
  <si>
    <t>이즈나류 슈퍼 닌자 도구</t>
  </si>
  <si>
    <t>이즈나</t>
  </si>
  <si>
    <t>츠쿠요류(?) 기관단총</t>
  </si>
  <si>
    <t>츠쿠요</t>
  </si>
  <si>
    <t>진홍빛 재액</t>
  </si>
  <si>
    <t>와카모</t>
  </si>
  <si>
    <t>나님의 권총</t>
  </si>
  <si>
    <t>사야</t>
  </si>
  <si>
    <t>사랑의 매</t>
  </si>
  <si>
    <t>슌</t>
  </si>
  <si>
    <t>숙녀의 기품</t>
  </si>
  <si>
    <t>코코나</t>
  </si>
  <si>
    <t>온고지신</t>
  </si>
  <si>
    <t>루미</t>
  </si>
  <si>
    <t>현룡&amp;백호</t>
  </si>
  <si>
    <t>미나</t>
  </si>
  <si>
    <t>치스트카</t>
  </si>
  <si>
    <t>체리노</t>
  </si>
  <si>
    <t>베르노스트</t>
  </si>
  <si>
    <t>토모에</t>
  </si>
  <si>
    <t>잿빛 발랄라이카</t>
  </si>
  <si>
    <t>마리나</t>
  </si>
  <si>
    <t>사수자리의 밤</t>
  </si>
  <si>
    <t>노도카</t>
  </si>
  <si>
    <t>스프링 펀치</t>
  </si>
  <si>
    <t>시구레</t>
  </si>
  <si>
    <t>강철의 횃불</t>
  </si>
  <si>
    <t>미노리</t>
  </si>
  <si>
    <t>발키리 제식 권총 3호</t>
  </si>
  <si>
    <t>키리노</t>
  </si>
  <si>
    <t>발키리 제식 소총 14호</t>
  </si>
  <si>
    <t>후부키</t>
  </si>
  <si>
    <t>발키리 제식 권총 17호</t>
  </si>
  <si>
    <t>칸나</t>
  </si>
  <si>
    <t>RABBIT 31식 기관단총</t>
  </si>
  <si>
    <t>미야코</t>
  </si>
  <si>
    <t>RABBIT 26식 기관총</t>
  </si>
  <si>
    <t>사키</t>
  </si>
  <si>
    <t>RABBIT-224식 권총</t>
  </si>
  <si>
    <t>모에</t>
  </si>
  <si>
    <t>RABBIT 39식 소총</t>
  </si>
  <si>
    <t>미유</t>
  </si>
  <si>
    <t>아리우스제 돌격소총</t>
  </si>
  <si>
    <t>사오리</t>
  </si>
  <si>
    <t>스코르피우스</t>
  </si>
  <si>
    <t>아츠코</t>
  </si>
  <si>
    <t>세인트 프레데터</t>
  </si>
  <si>
    <t>미사키</t>
  </si>
  <si>
    <t>아이덴티티</t>
  </si>
  <si>
    <t>히요리</t>
  </si>
  <si>
    <t>공연용 티셔츠 캐논</t>
  </si>
  <si>
    <t>미쿠</t>
  </si>
  <si>
    <t>#기본 능력치 설명_1</t>
  </si>
  <si>
    <t>#기본 능력치 설명_2</t>
  </si>
  <si>
    <t>#기본 능력치 설명_3</t>
  </si>
  <si>
    <t>d</t>
  </si>
  <si>
    <t>#장비 이름</t>
  </si>
  <si>
    <t>하급 강화석</t>
  </si>
  <si>
    <t>일반 강화석</t>
  </si>
  <si>
    <t>상급 강화석</t>
  </si>
  <si>
    <t>최상급 강화석</t>
  </si>
  <si>
    <t>녹슨 스프링</t>
  </si>
  <si>
    <t>온전한 스프링</t>
  </si>
  <si>
    <t>크로뮴 스프링</t>
  </si>
  <si>
    <t>티타늄 스프링</t>
  </si>
  <si>
    <t>녹슨 해머</t>
  </si>
  <si>
    <t>온전한 해머</t>
  </si>
  <si>
    <t>크로뮴 해머</t>
  </si>
  <si>
    <t>티타늄 해머</t>
  </si>
  <si>
    <t>녹슨 총열</t>
  </si>
  <si>
    <t>온전한 총열</t>
  </si>
  <si>
    <t>크로뮴 총열</t>
  </si>
  <si>
    <t>티타늄 총열</t>
  </si>
  <si>
    <t>녹슨 공이</t>
  </si>
  <si>
    <t>온전한 공이</t>
  </si>
  <si>
    <t>크로뮴 공이</t>
  </si>
  <si>
    <t>티타늄 공이</t>
  </si>
  <si>
    <t>무지 캡모자</t>
  </si>
  <si>
    <t>니트 털모자</t>
  </si>
  <si>
    <t>빅 브라더 페도라</t>
  </si>
  <si>
    <t>리본 베레모</t>
  </si>
  <si>
    <t>방탄 헬멧</t>
  </si>
  <si>
    <t>프릴 미니 햇</t>
  </si>
  <si>
    <t>버킷 햇</t>
  </si>
  <si>
    <t>스포츠용 장갑</t>
  </si>
  <si>
    <t>니트 벙어리 장갑</t>
  </si>
  <si>
    <t>페로로 오븐 장갑</t>
  </si>
  <si>
    <t>가죽 글러브</t>
  </si>
  <si>
    <t>택티컬 글러브</t>
  </si>
  <si>
    <t>레이스 글러브</t>
  </si>
  <si>
    <t>팔 토시 워머</t>
  </si>
  <si>
    <t>핑크 스니커즈</t>
  </si>
  <si>
    <t>어그 부츠</t>
  </si>
  <si>
    <t>핑키파카 슬리퍼</t>
  </si>
  <si>
    <t>앤티크 에나멜 로퍼</t>
  </si>
  <si>
    <t>전술 부츠</t>
  </si>
  <si>
    <t>펌프스 힐</t>
  </si>
  <si>
    <t>캐주얼 스니커즈</t>
  </si>
  <si>
    <t>서벌 금속 배지</t>
  </si>
  <si>
    <t>마나슬루 펠트 배지</t>
  </si>
  <si>
    <t>앵그리 아델리 원형 배지</t>
  </si>
  <si>
    <t>베로니카 자수 배지</t>
  </si>
  <si>
    <t>카제야마 벨크로 패치</t>
  </si>
  <si>
    <t>코코데빌 실버 배지</t>
  </si>
  <si>
    <t>스트릿 배지</t>
  </si>
  <si>
    <t>방수 스포츠백</t>
  </si>
  <si>
    <t>방한용 크로스백</t>
  </si>
  <si>
    <t>페로로 백팩</t>
  </si>
  <si>
    <t>감색 스쿨백</t>
  </si>
  <si>
    <t>전술 란도셀</t>
  </si>
  <si>
    <t>데빌 윙 토트백</t>
  </si>
  <si>
    <t>스트릿 백</t>
  </si>
  <si>
    <t>테니스 헤어밴드</t>
  </si>
  <si>
    <t>헤어 슈슈</t>
  </si>
  <si>
    <t>모모 헤어핀</t>
  </si>
  <si>
    <t>날개 헤어핀</t>
  </si>
  <si>
    <t>다목적 헤어핀</t>
  </si>
  <si>
    <t>박쥐 헤어핀</t>
  </si>
  <si>
    <t>캘리그라피 헤어핀</t>
  </si>
  <si>
    <t>블루투스 목걸이</t>
  </si>
  <si>
    <t>눈꽃 펜던트</t>
  </si>
  <si>
    <t>니콜라이 로켓</t>
  </si>
  <si>
    <t>십자가 초커</t>
  </si>
  <si>
    <t>도그택</t>
  </si>
  <si>
    <t>펑크 초커</t>
  </si>
  <si>
    <t>체인 목걸이</t>
  </si>
  <si>
    <t>교통안전 부적</t>
  </si>
  <si>
    <t>발열팩</t>
  </si>
  <si>
    <t>페로로의 깃털</t>
  </si>
  <si>
    <t>십자가</t>
  </si>
  <si>
    <t>카모 달마</t>
  </si>
  <si>
    <t>저주 인형</t>
  </si>
  <si>
    <t>휴대용 탈취제</t>
  </si>
  <si>
    <t>방수 디지털 시계</t>
  </si>
  <si>
    <t>가죽 손목 시계</t>
  </si>
  <si>
    <t>웨이브캣 손목 시계</t>
  </si>
  <si>
    <t>앤티크 회중 시계</t>
  </si>
  <si>
    <t>방진 손목 시계</t>
  </si>
  <si>
    <t>고딕풍 손목 시계</t>
  </si>
  <si>
    <t>스트릿 패션 시계</t>
  </si>
  <si>
    <t>니트 털모자 설계도면</t>
  </si>
  <si>
    <t>빅 브라더 페도라 설계도면</t>
  </si>
  <si>
    <t>리본 베레모 설계도면</t>
  </si>
  <si>
    <t>방탄 헬멧 설계도면</t>
  </si>
  <si>
    <t>프릴 미니 햇 설계도면</t>
  </si>
  <si>
    <t>버킷 햇 설계도면</t>
  </si>
  <si>
    <t>니트 벙어리 장갑 설계도면</t>
  </si>
  <si>
    <t>페로로 오븐 장갑 설계도면</t>
  </si>
  <si>
    <t>가죽 글러브 설계도면</t>
  </si>
  <si>
    <t>택티컬 글러브 설계도면</t>
  </si>
  <si>
    <t>레이스 글러브 설계도면</t>
  </si>
  <si>
    <t>팔 토시 워머 설계도면</t>
  </si>
  <si>
    <t>어그 부츠 설계도면</t>
  </si>
  <si>
    <t>핑키파카 슬리퍼 설계도면</t>
  </si>
  <si>
    <t>앤티크 에나멜 로퍼 설계도면</t>
  </si>
  <si>
    <t>전술 부츠 설계도면</t>
  </si>
  <si>
    <t>펌프스 힐 설계도면</t>
  </si>
  <si>
    <t>캐주얼 스니커즈 설계도면</t>
  </si>
  <si>
    <t>마나슬루 펠트 배지 설계도면</t>
  </si>
  <si>
    <t>앵그리 아델리 원형 배지 설계도면</t>
  </si>
  <si>
    <t>베로니카 자수 배지 설계도면</t>
  </si>
  <si>
    <t>카제야마 벨크로 패치 설계도면</t>
  </si>
  <si>
    <t>코코데빌 실버 배지 설계도면</t>
  </si>
  <si>
    <t>스트릿 배지 설계도면</t>
  </si>
  <si>
    <t>방한용 크로스백 설계도면</t>
  </si>
  <si>
    <t>페로로 백팩 설계도면</t>
  </si>
  <si>
    <t>감색 스쿨백 설계도면</t>
  </si>
  <si>
    <t>전술 란도셀 설계도면</t>
  </si>
  <si>
    <t>데빌 윙 토트백 설계도면</t>
  </si>
  <si>
    <t>스트릿 백 설계도면</t>
  </si>
  <si>
    <t>헤어 슈슈 설계도면</t>
  </si>
  <si>
    <t>모모 헤어핀 설계도면</t>
  </si>
  <si>
    <t>날개 헤어핀 설계도면</t>
  </si>
  <si>
    <t>다목적 헤어핀 설계도면</t>
  </si>
  <si>
    <t>박쥐 헤어핀 설계도면</t>
  </si>
  <si>
    <t>캘리그라피 헤어핀 설계도면</t>
  </si>
  <si>
    <t>눈꽃 펜던트 설계도면</t>
  </si>
  <si>
    <t>니콜라이 로켓 설계도면</t>
  </si>
  <si>
    <t>십자가 초커 설계도면</t>
  </si>
  <si>
    <t>도그택 설계도면</t>
  </si>
  <si>
    <t>펑크 초커 설계도면</t>
  </si>
  <si>
    <t>체인 목걸이 설계도면</t>
  </si>
  <si>
    <t>발열팩 설계도면</t>
  </si>
  <si>
    <t>페로로의 깃털 설계도면</t>
  </si>
  <si>
    <t>십자가 설계도면</t>
  </si>
  <si>
    <t>카모 달마 설계도면</t>
  </si>
  <si>
    <t>저주 인형 설계도면</t>
  </si>
  <si>
    <t>휴대용 탈취제 설계도면</t>
  </si>
  <si>
    <t>가죽 손목 시계 설계도면</t>
  </si>
  <si>
    <t>웨이브캣 손목 시계 설계도면</t>
  </si>
  <si>
    <t>앤티크 회중 시계 설계도면</t>
  </si>
  <si>
    <t>방진 손목 시계 설계도면</t>
  </si>
  <si>
    <t>고딕풍 손목 시계 설계도면</t>
  </si>
  <si>
    <t>스트릿 패션 시계 설계도면</t>
  </si>
  <si>
    <t>#능력치 내용</t>
  </si>
  <si>
    <t>#아이템 이름</t>
  </si>
  <si>
    <t>#획득처 이름</t>
  </si>
  <si>
    <t>#아이템 종류</t>
  </si>
  <si>
    <t>ITEM_KIND</t>
  </si>
  <si>
    <t>EQUIPMENT</t>
  </si>
  <si>
    <t>시로코의 엘레프</t>
  </si>
  <si>
    <t>ITEM</t>
  </si>
  <si>
    <t>호시노의 엘레프</t>
  </si>
  <si>
    <t>세리카의 엘레프</t>
  </si>
  <si>
    <t>노노미의 엘레프</t>
  </si>
  <si>
    <t>아야네의 엘레프</t>
  </si>
  <si>
    <t>아루의 엘레프</t>
  </si>
  <si>
    <t>무츠키의 엘레프</t>
  </si>
  <si>
    <t>카요코의 엘레프</t>
  </si>
  <si>
    <t>하루카의 엘레프</t>
  </si>
  <si>
    <t>히나의 엘레프</t>
  </si>
  <si>
    <t>아코의 엘레프</t>
  </si>
  <si>
    <t>이오리의 엘레프</t>
  </si>
  <si>
    <t>치나츠의 엘레프</t>
  </si>
  <si>
    <t>하루나의 엘레프</t>
  </si>
  <si>
    <t>준코의 엘레프</t>
  </si>
  <si>
    <t>이즈미의 엘레프</t>
  </si>
  <si>
    <t>아카리의 엘레프</t>
  </si>
  <si>
    <t>후우카의 엘레프</t>
  </si>
  <si>
    <t>주리의 엘레프</t>
  </si>
  <si>
    <t>세나의 엘레프</t>
  </si>
  <si>
    <t>이로하의 엘레프</t>
  </si>
  <si>
    <t>메구의 엘레프</t>
  </si>
  <si>
    <t>노아의 엘레프</t>
  </si>
  <si>
    <t>유우카의 엘레프</t>
  </si>
  <si>
    <t>코유키의 엘레프</t>
  </si>
  <si>
    <t>치히로의 엘레프</t>
  </si>
  <si>
    <t>하레의 엘레프</t>
  </si>
  <si>
    <t>미카의 엘레프</t>
  </si>
  <si>
    <t>코타마의 엘레프</t>
  </si>
  <si>
    <t>네루의 엘레프</t>
  </si>
  <si>
    <t>아스나의 엘레프</t>
  </si>
  <si>
    <t>카린의 엘레프</t>
  </si>
  <si>
    <t>아카네의 엘레프</t>
  </si>
  <si>
    <t>토키의 엘레프</t>
  </si>
  <si>
    <t>우타하의 엘레프</t>
  </si>
  <si>
    <t>히비키의 엘레프</t>
  </si>
  <si>
    <t>코토리의 엘레프</t>
  </si>
  <si>
    <t>스미레의 엘레프</t>
  </si>
  <si>
    <t>히마리의 엘레프</t>
  </si>
  <si>
    <t>에이미의 엘레프</t>
  </si>
  <si>
    <t>아리스의 엘레프</t>
  </si>
  <si>
    <t>모모이의 엘레프</t>
  </si>
  <si>
    <t>미도리의 엘레프</t>
  </si>
  <si>
    <t>유즈의 엘레프</t>
  </si>
  <si>
    <t>히후미의 엘레프</t>
  </si>
  <si>
    <t>하나코의 엘레프</t>
  </si>
  <si>
    <t>아즈사의 엘레프</t>
  </si>
  <si>
    <t>코하루의 엘레프</t>
  </si>
  <si>
    <t>스즈미의 엘레프</t>
  </si>
  <si>
    <t>레이사의 엘레프</t>
  </si>
  <si>
    <t>우이의 엘레프</t>
  </si>
  <si>
    <t>시미코의 엘레프</t>
  </si>
  <si>
    <t>요시미의 엘레프</t>
  </si>
  <si>
    <t>아이리의 엘레프</t>
  </si>
  <si>
    <t>카즈사의 엘레프</t>
  </si>
  <si>
    <t>나츠의 엘레프</t>
  </si>
  <si>
    <t>미네의 엘레프</t>
  </si>
  <si>
    <t>세리나의 엘레프</t>
  </si>
  <si>
    <t>하나에의 엘레프</t>
  </si>
  <si>
    <t>츠루기의 엘레프</t>
  </si>
  <si>
    <t>하스미의 엘레프</t>
  </si>
  <si>
    <t>마시로의 엘레프</t>
  </si>
  <si>
    <t>시즈코의 엘레프</t>
  </si>
  <si>
    <t>피나의 엘레프</t>
  </si>
  <si>
    <t>츠바키의 엘레프</t>
  </si>
  <si>
    <t>미모리의 엘레프</t>
  </si>
  <si>
    <t>카에데의 엘레프</t>
  </si>
  <si>
    <t>카호의 엘레프</t>
  </si>
  <si>
    <t>치세의 엘레프</t>
  </si>
  <si>
    <t>미치루의 엘레프</t>
  </si>
  <si>
    <t>이즈나의 엘레프</t>
  </si>
  <si>
    <t>츠쿠요의 엘레프</t>
  </si>
  <si>
    <t>와카모의 엘레프</t>
  </si>
  <si>
    <t>사야의 엘레프</t>
  </si>
  <si>
    <t>슌의 엘레프</t>
  </si>
  <si>
    <t>코코나의 엘레프</t>
  </si>
  <si>
    <t>루미의 엘레프</t>
  </si>
  <si>
    <t>미나의 엘레프</t>
  </si>
  <si>
    <t>체리노의 엘레프</t>
  </si>
  <si>
    <t>토모에의 엘레프</t>
  </si>
  <si>
    <t>마리나의 엘레프</t>
  </si>
  <si>
    <t>노도카의 엘레프</t>
  </si>
  <si>
    <t>시구레의 엘레프</t>
  </si>
  <si>
    <t>미노리의 엘레프</t>
  </si>
  <si>
    <t>키리노의 엘레프</t>
  </si>
  <si>
    <t>후부키의 엘레프</t>
  </si>
  <si>
    <t>칸나의 엘레프</t>
  </si>
  <si>
    <t>미야코의 엘레프</t>
  </si>
  <si>
    <t>사키의 엘레프</t>
  </si>
  <si>
    <t>모에의 엘레프</t>
  </si>
  <si>
    <t>미유의 엘레프</t>
  </si>
  <si>
    <t>사오리의 엘레프</t>
  </si>
  <si>
    <t>아츠코의 엘레프</t>
  </si>
  <si>
    <t>미사키의 엘레프</t>
  </si>
  <si>
    <t>히요리의 엘레프</t>
  </si>
  <si>
    <t>미쿠의 엘레프</t>
  </si>
  <si>
    <t>엘리그마</t>
  </si>
  <si>
    <t>총력전 코인</t>
  </si>
  <si>
    <t>상급 총력전 코인</t>
  </si>
  <si>
    <t>종합전술시험 코인</t>
  </si>
  <si>
    <t>현상수배 코인</t>
  </si>
  <si>
    <t>작전 데이터1: D Type</t>
  </si>
  <si>
    <t>작전 데이터2: D-X Type</t>
  </si>
  <si>
    <t>초급 활동 보고서</t>
  </si>
  <si>
    <t>일반 활동 보고서</t>
  </si>
  <si>
    <t>상급 활동 보고서</t>
  </si>
  <si>
    <t>최상급 활동 보고서</t>
  </si>
  <si>
    <t>기초 합성용 기동석</t>
  </si>
  <si>
    <t>일반 합성용 기동석</t>
  </si>
  <si>
    <t>상급 합성용 기동석</t>
  </si>
  <si>
    <t>최상급 합성용 기동석</t>
  </si>
  <si>
    <t>기동석 조각</t>
  </si>
  <si>
    <t>제조용 마테리얼 초급</t>
  </si>
  <si>
    <t>제조용 마테리얼 중급</t>
  </si>
  <si>
    <t>제조용 마테리얼 상급</t>
  </si>
  <si>
    <t>기초 전술 교육 BD (아비도스)</t>
  </si>
  <si>
    <t>기초 전술 교육 BD (게헨나)</t>
  </si>
  <si>
    <t>기초 전술 교육 BD (밀레니엄)</t>
  </si>
  <si>
    <t>기초 전술 교육 BD (트리니티)</t>
  </si>
  <si>
    <t>기초 전술 교육 BD (백귀야행)</t>
  </si>
  <si>
    <t>기초 전술 교육 BD (산해경)</t>
  </si>
  <si>
    <t>기초 전술 교육 BD (붉은겨울)</t>
  </si>
  <si>
    <t>기초 전술 교육 BD (발키리)</t>
  </si>
  <si>
    <t>기초 전술 교육 BD (SRT)</t>
  </si>
  <si>
    <t>기초 전술 교육 BD (아리우스)</t>
  </si>
  <si>
    <t>일반 전술 교육 BD (아비도스)</t>
  </si>
  <si>
    <t>일반 전술 교육 BD (게헨나)</t>
  </si>
  <si>
    <t>일반 전술 교육 BD (밀레니엄)</t>
  </si>
  <si>
    <t>일반 전술 교육 BD (트리니티)</t>
  </si>
  <si>
    <t>일반 전술 교육 BD (백귀야행)</t>
  </si>
  <si>
    <t>일반 전술 교육 BD (산해경)</t>
  </si>
  <si>
    <t>일반 전술 교육 BD (붉은겨울)</t>
  </si>
  <si>
    <t>일반 전술 교육 BD (발키리)</t>
  </si>
  <si>
    <t>일반 전술 교육 BD (SRT)</t>
  </si>
  <si>
    <t>일반 전술 교육 BD (아리우스)</t>
  </si>
  <si>
    <t>상급 전술 교육 BD (아비도스)</t>
  </si>
  <si>
    <t>상급 전술 교육 BD (게헨나)</t>
  </si>
  <si>
    <t>상급 전술 교육 BD (밀레니엄)</t>
  </si>
  <si>
    <t>상급 전술 교육 BD (트리니티)</t>
  </si>
  <si>
    <t>상급 전술 교육 BD (백귀야행)</t>
  </si>
  <si>
    <t>상급 전술 교육 BD (산해경)</t>
  </si>
  <si>
    <t>상급 전술 교육 BD (붉은겨울)</t>
  </si>
  <si>
    <t>상급 전술 교육 BD (발키리)</t>
  </si>
  <si>
    <t>상급 전술 교육 BD (SRT)</t>
  </si>
  <si>
    <t>상급 전술 교육 BD (아리우스)</t>
  </si>
  <si>
    <t>최상급 전술 교육 BD (아비도스)</t>
  </si>
  <si>
    <t>최상급 전술 교육 BD (게헨나)</t>
  </si>
  <si>
    <t>최상급 전술 교육 BD (밀레니엄)</t>
  </si>
  <si>
    <t>최상급 전술 교육 BD (트리니티)</t>
  </si>
  <si>
    <t>최상급 전술 교육 BD (백귀야행)</t>
  </si>
  <si>
    <t>최상급 전술 교육 BD (산해경)</t>
  </si>
  <si>
    <t>최상급 전술 교육 BD (붉은겨울)</t>
  </si>
  <si>
    <t>최상급 전술 교육 BD (발키리)</t>
  </si>
  <si>
    <t>최상급 전술 교육 BD (SRT)</t>
  </si>
  <si>
    <t>최상급 전술 교육 BD (아리우스)</t>
  </si>
  <si>
    <t>기초 기술 노트 (아비도스)</t>
  </si>
  <si>
    <t>기초 기술 노트 (게헨나)</t>
  </si>
  <si>
    <t>기초 기술 노트 (밀레니엄)</t>
  </si>
  <si>
    <t>기초 기술 노트 (트리니티)</t>
  </si>
  <si>
    <t>기초 기술 노트 (백귀야행)</t>
  </si>
  <si>
    <t>기초 기술 노트 (산해경)</t>
  </si>
  <si>
    <t>기초 기술 노트 (붉은겨울)</t>
  </si>
  <si>
    <t>기초 기술 노트 (발키리)</t>
  </si>
  <si>
    <t>기초 기술 노트 (SRT)</t>
  </si>
  <si>
    <t>기초 기술 노트 (아리우스)</t>
  </si>
  <si>
    <t>일반 기술 노트 (아비도스)</t>
  </si>
  <si>
    <t>일반 기술 노트 (게헨나)</t>
  </si>
  <si>
    <t>일반 기술 노트 (밀레니엄)</t>
  </si>
  <si>
    <t>일반 기술 노트 (트리니티)</t>
  </si>
  <si>
    <t>일반 기술 노트 (백귀야행)</t>
  </si>
  <si>
    <t>일반 기술 노트 (산해경)</t>
  </si>
  <si>
    <t>일반 기술 노트 (붉은겨울)</t>
  </si>
  <si>
    <t>일반 기술 노트 (발키리)</t>
  </si>
  <si>
    <t>일반 기술 노트 (SRT)</t>
  </si>
  <si>
    <t>일반 기술 노트 (아리우스)</t>
  </si>
  <si>
    <t>상급 기술 노트 (아비도스)</t>
  </si>
  <si>
    <t>상급 기술 노트 (게헨나)</t>
  </si>
  <si>
    <t>상급 기술 노트 (밀레니엄)</t>
  </si>
  <si>
    <t>상급 기술 노트 (트리니티)</t>
  </si>
  <si>
    <t>상급 기술 노트 (백귀야행)</t>
  </si>
  <si>
    <t>상급 기술 노트 (산해경)</t>
  </si>
  <si>
    <t>상급 기술 노트 (붉은겨울)</t>
  </si>
  <si>
    <t>상급 기술 노트 (발키리)</t>
  </si>
  <si>
    <t>상급 기술 노트 (SRT)</t>
  </si>
  <si>
    <t>상급 기술 노트 (아리우스)</t>
  </si>
  <si>
    <t>최상급 기술 노트 (아비도스)</t>
  </si>
  <si>
    <t>최상급 기술 노트 (게헨나)</t>
  </si>
  <si>
    <t>최상급 기술 노트 (밀레니엄)</t>
  </si>
  <si>
    <t>최상급 기술 노트 (트리니티)</t>
  </si>
  <si>
    <t>최상급 기술 노트 (백귀야행)</t>
  </si>
  <si>
    <t>최상급 기술 노트 (산해경)</t>
  </si>
  <si>
    <t>최상급 기술 노트 (붉은겨울)</t>
  </si>
  <si>
    <t>최상급 기술 노트 (발키리)</t>
  </si>
  <si>
    <t>최상급 기술 노트 (SRT)</t>
  </si>
  <si>
    <t>최상급 기술 노트 (아리우스)</t>
  </si>
  <si>
    <t>네브라 디스크 조각</t>
  </si>
  <si>
    <t>파손된 네브라 디스크</t>
  </si>
  <si>
    <t>마모된 네브라 디스크</t>
  </si>
  <si>
    <t>온전한 네브라 디스크</t>
  </si>
  <si>
    <t>파에스토스 원반 조각</t>
  </si>
  <si>
    <t>파손된 파에스토스 원반</t>
  </si>
  <si>
    <t>마모된 파에스토스 원반</t>
  </si>
  <si>
    <t>온전한 파에스토스 원반</t>
  </si>
  <si>
    <t>볼프세크 철광석</t>
  </si>
  <si>
    <t>볼프세크 철조각</t>
  </si>
  <si>
    <t>저순도 볼프세크 강철</t>
  </si>
  <si>
    <t>고순도 볼프세크 강철</t>
  </si>
  <si>
    <t>만드라고라 씨앗</t>
  </si>
  <si>
    <t>만드라고라 새싹</t>
  </si>
  <si>
    <t>만드라고라 주스</t>
  </si>
  <si>
    <t>만드라고라 농축액</t>
  </si>
  <si>
    <t>로혼치 사본 페이지</t>
  </si>
  <si>
    <t>훼손된 로혼치 사본</t>
  </si>
  <si>
    <t>편집된 로혼치 사본</t>
  </si>
  <si>
    <t>온전한 로혼치 사본</t>
  </si>
  <si>
    <t>에테르 가루</t>
  </si>
  <si>
    <t>에테르 조각</t>
  </si>
  <si>
    <t>에테르 결정</t>
  </si>
  <si>
    <t>에테르 정수</t>
  </si>
  <si>
    <t>안티키테라 장치 조각</t>
  </si>
  <si>
    <t>파손된 안티키테라 장치</t>
  </si>
  <si>
    <t>마모된 안티키테라 장치</t>
  </si>
  <si>
    <t>온전한 안티키테라 장치</t>
  </si>
  <si>
    <t>보이니치 사본 페이지</t>
  </si>
  <si>
    <t>훼손된 보이니치 사본</t>
  </si>
  <si>
    <t>편집된 보이니치 사본</t>
  </si>
  <si>
    <t>온전한 보이니치 사본</t>
  </si>
  <si>
    <t>수정 하니와 파편</t>
  </si>
  <si>
    <t>파손된 수정 하니와</t>
  </si>
  <si>
    <t>수리된 수정 하니와</t>
  </si>
  <si>
    <t>온전한 수정 하니와</t>
  </si>
  <si>
    <t>토템폴 조각</t>
  </si>
  <si>
    <t>파손된 토템폴</t>
  </si>
  <si>
    <t>수리된 토템폴</t>
  </si>
  <si>
    <t>온전한 토템폴</t>
  </si>
  <si>
    <t>고대 전지 조각</t>
  </si>
  <si>
    <t>파손된 고대 전지</t>
  </si>
  <si>
    <t>마모된 고대 전지</t>
  </si>
  <si>
    <t>온전한 고대 전지</t>
  </si>
  <si>
    <t>디스코 콜간테 조각</t>
  </si>
  <si>
    <t>파손된 디스코 콜간테</t>
  </si>
  <si>
    <t>수리된 디스코 콜간테</t>
  </si>
  <si>
    <t>온전한 디스코 콜간테</t>
  </si>
  <si>
    <t>위니페소키 스톤 조각</t>
  </si>
  <si>
    <t>파손된 위니페소키 스톤</t>
  </si>
  <si>
    <t>마모된 위니페소키 스톤</t>
  </si>
  <si>
    <t>온전한 위니페소키 스톤</t>
  </si>
  <si>
    <t>머리가 자라는 인형 조각</t>
  </si>
  <si>
    <t>파손된 머리가 자라는 인형</t>
  </si>
  <si>
    <t>수리된 머리가 자라는 인형</t>
  </si>
  <si>
    <t>온전한 머리가 자라는 인형</t>
  </si>
  <si>
    <t>아틀란티스 메달 조각</t>
  </si>
  <si>
    <t>파손된 아틀란티스 메달</t>
  </si>
  <si>
    <t>마모된 아틀란티스 메달</t>
  </si>
  <si>
    <t>온전한 아틀란티스 메달</t>
  </si>
  <si>
    <t>님루드 렌즈 조각</t>
  </si>
  <si>
    <t>파손된 님루드 렌즈</t>
  </si>
  <si>
    <t>마모된 님루드 렌즈</t>
  </si>
  <si>
    <t>온전한 님루드 렌즈</t>
  </si>
  <si>
    <t>기술 노트 상자</t>
  </si>
  <si>
    <t>기술 노트 추첨권</t>
  </si>
  <si>
    <t>기술 노트 선택권</t>
  </si>
  <si>
    <t>전술 교육 BD 상자</t>
  </si>
  <si>
    <t>전술 교육 BD 선택권</t>
  </si>
  <si>
    <t>선물 상자</t>
  </si>
  <si>
    <t>선물 선택 상자</t>
  </si>
  <si>
    <t>고급 선물 상자</t>
  </si>
  <si>
    <t>장비 상자</t>
  </si>
  <si>
    <t>장비 설계도 선택권</t>
  </si>
  <si>
    <t>오파츠 추첨권</t>
  </si>
  <si>
    <t>오파츠 선택권</t>
  </si>
  <si>
    <t>가구 박스(☆3)</t>
  </si>
  <si>
    <t>가구 추첨 상자</t>
  </si>
  <si>
    <t>가구 선택 상자</t>
  </si>
  <si>
    <t>테마 가구 선택권</t>
  </si>
  <si>
    <t>프레나파테스의 어른의 카드</t>
  </si>
  <si>
    <t>아로나의 스탬프</t>
  </si>
  <si>
    <t>게임 잡지</t>
  </si>
  <si>
    <t>만점 시험지</t>
  </si>
  <si>
    <t>임무 보고서</t>
  </si>
  <si>
    <t>마시멜로 꼬치</t>
  </si>
  <si>
    <t>낡은 아리우스 배지</t>
  </si>
  <si>
    <t>수제 화환</t>
  </si>
  <si>
    <t>AMAS의 잔해</t>
  </si>
  <si>
    <t>추억이 담긴 필름</t>
  </si>
  <si>
    <t>용역부 전단지</t>
  </si>
  <si>
    <t>웨이브 캣 베개</t>
  </si>
  <si>
    <t>페로로 휠 슬라이드</t>
  </si>
  <si>
    <t>에이_팟 프로</t>
  </si>
  <si>
    <t>금단의 연애</t>
  </si>
  <si>
    <t>게임 잡지 「히트걸즈」</t>
  </si>
  <si>
    <t>체리로즈 립글로즈</t>
  </si>
  <si>
    <t>피부까지 투명해지는 BB크림</t>
  </si>
  <si>
    <t>밀리터리 3종 위장용 파운데이션</t>
  </si>
  <si>
    <t>고급 쿠키 세트</t>
  </si>
  <si>
    <t>&lt;총, 귀여움, 청춘&gt;</t>
  </si>
  <si>
    <t>천체망원경</t>
  </si>
  <si>
    <t>게임걸 컬러 복각판</t>
  </si>
  <si>
    <t>MX-레이션 C형 디저트 맛</t>
  </si>
  <si>
    <t>말차맛 라무네</t>
  </si>
  <si>
    <t>젤리즈 쿠션</t>
  </si>
  <si>
    <t>초절 토끼 탐정</t>
  </si>
  <si>
    <t>O-오피트</t>
  </si>
  <si>
    <t>매장금의 지도</t>
  </si>
  <si>
    <t>코스프레용 뱅뱅이 안경</t>
  </si>
  <si>
    <t>세상에서 가장 쓸데없는 기계</t>
  </si>
  <si>
    <t>리본이 달린 곰인형</t>
  </si>
  <si>
    <t>30색 물감 세트</t>
  </si>
  <si>
    <t>고전 시집</t>
  </si>
  <si>
    <t>백과사전</t>
  </si>
  <si>
    <t>비싸보이는 금박 욕망의 항아리</t>
  </si>
  <si>
    <t>두뇌개발용 퍼즐 큐브</t>
  </si>
  <si>
    <t>자수가 놓인 손수건</t>
  </si>
  <si>
    <t>대형 홀 케이크</t>
  </si>
  <si>
    <t>영화 예매권</t>
  </si>
  <si>
    <t>귀여운 그릇 세트</t>
  </si>
  <si>
    <t>고급 뷔페 초대권</t>
  </si>
  <si>
    <t>식충식물 화분</t>
  </si>
  <si>
    <t>태엽장치 오르골</t>
  </si>
  <si>
    <t>건강보조식품</t>
  </si>
  <si>
    <t>여름용 튜브</t>
  </si>
  <si>
    <t>반짝이 꽃다발</t>
  </si>
  <si>
    <t>하츠네 미쿠 포토카드</t>
  </si>
  <si>
    <t>프랭크 버거 기념카드</t>
  </si>
  <si>
    <t>달콤 커피 기념선물</t>
  </si>
  <si>
    <t>세련된 머리빗</t>
  </si>
  <si>
    <t>최고급 단풍 분재</t>
  </si>
  <si>
    <t>1일 3회 덤벨 세트</t>
  </si>
  <si>
    <t>레이스가 달린 베게</t>
  </si>
  <si>
    <t>스트리트 오브 양키 1권</t>
  </si>
  <si>
    <t>사뮤엘라「더 비욘드」</t>
  </si>
  <si>
    <t>레트로한 계란 공예품</t>
  </si>
  <si>
    <t>밀피유 정통파 파르페</t>
  </si>
  <si>
    <t>에이_부클레어</t>
  </si>
  <si>
    <t>영양만점 종합 비타민 젤리</t>
  </si>
  <si>
    <t>재봉 키트</t>
  </si>
  <si>
    <t>음악연주회 입장권</t>
  </si>
  <si>
    <t>보드게임 「더 인생」</t>
  </si>
  <si>
    <t>STRING_KEY</t>
  </si>
  <si>
    <t>DESC</t>
  </si>
  <si>
    <t>시로코가 애용하는 돌격 소총. 언제나 확실한 정비를 하고 있기 때문에, 언제 무엇이 일어나도 만전의 상태이다.</t>
  </si>
  <si>
    <t>호시노가 애용하고 있는 심플한 디자인의 샷건. 기본적으로 게으른 그녀지만, 총의 정비만은 절대로 게을리 하지 않는다.</t>
  </si>
  <si>
    <t>세리카가 아르바이트에 나올때도 휴대하고 있는 돌격 소총. 언제나 엄중하게 정비되어 있어 세리카의 꼼꼼함과 성실한 부분이 엿보인다.</t>
  </si>
  <si>
    <t>노노미가 사용하는 머신건. '리틀'이라는 이름과는 다르게 꽤 크다.</t>
  </si>
  <si>
    <t>아야네가 가진 귀여운 디자인의 총. 아야네 앞에서 비상식적인 언동을 반복하지 않는 한, 이를 눈앞에서 볼 기회는 그다지 없다.</t>
  </si>
  <si>
    <t>아루가 평소에 소중히 여기는, 고풍스러운 디자인의 스나이퍼 라이플. 가지고 있는것만으로 하드 보일드 수치가 올라간다...</t>
  </si>
  <si>
    <t>무츠키가 항상 가지고 다니는 머신건. 즐거운 악행을 위해서는 화력도 소중하다고 무츠키가 말했다.</t>
  </si>
  <si>
    <t>카요코가 평소 가지고 다니는 권총. 그 이름대로 사격때마다 굉음을 발하기 때문에 기본적으로 소음기를 장착하고 있는 모양.</t>
  </si>
  <si>
    <t>하루카가 해충의 구제 등에 사용하는 샷건. '해충'의 정의는경우에 따라 다른 모양.</t>
  </si>
  <si>
    <t>히나가 마치 자신의 몸처럼 여기는 머신건. 교칙을 위반하거나 풍기를 흐트러뜨리는 자는 그 무자비한 파괴력 앞에 가루가 되버린다.</t>
  </si>
  <si>
    <t>아코가 들고 있는 권총. 뼈와 살을 깎아내는 노력을 통해, 아코가 행정관의 지위에 취임할 때 건내받은 중요한 총. 언제나 가지고 다니면서, 매우 소중히 여기고 있다.</t>
  </si>
  <si>
    <t>이오리가 문제를 일으키는 규칙 위반자들을 다룰때 사용하는 소총. 스코프도 붙어있지 않은 심플한 형태이지만, 이오리가 말하길 '장인은 도구를 탓하지 않는다' 라고.</t>
  </si>
  <si>
    <t>치나츠가 애용하는 권총. 누군가를 쏠 때보다 업무상의 지시 등으로 무언가의 위치를 나타낼 때 사용되는 일이 많다고 한다.</t>
  </si>
  <si>
    <t>하루나가 사용하는 스나이퍼 라이플. 그녀가 엎드려 스코프로 들여다 본 그 너머에는 궁극의 미식의 길이 있다고 한다.</t>
  </si>
  <si>
    <t>준코가 사용하는 2정의 기관총. 강력한 연사력을 지녀 공복상태의 준코는 그 총의 반동을 견뎌낼 수 있다.</t>
  </si>
  <si>
    <t>이즈미가 사용하는 중량급의 머신건. 이즈미가 말하길, 식사시간을 방해하는 상대를 이 총으로 정리하면 그만큼 밥이 맛있어질 거같다고.</t>
  </si>
  <si>
    <t>아카리가 애용하는 돌격 소총. 대식가인 그녀답게, 총에는 여러 부착물이 달려있다.</t>
  </si>
  <si>
    <t>후우카가 항상 휴대하는 서브 머신 건. 가끔 식당에서 날뛰는 문제아들을 제압하기 위해서도 사용하려 하지만, 대부분의 경우 사용하기 전에 상대가 온순해지므로 별로 사용할 일은 없는 모양.</t>
  </si>
  <si>
    <t>주리가 가진 산탄총. 식당에서 날뛰는 문제아들을 제압하기 위해 갖고 있었지만, 왠지 조리기구로 잘 사용하고 있다...</t>
  </si>
  <si>
    <t>세나의 소드오프 유탄 발사기. 응급 출동 시 방해물들을 빠르게 치우기 위한 도구이다. 가끔은 방해꾼도 치운다.</t>
  </si>
  <si>
    <t>이로하가 휴대하고 있는 권총. 만마전의 전차장을 맡고 있는 이로하로서는 평소 사용할 일이 많지 않아 늘 거추장스럽다고 불평하고 있지만, 정작 매일 같이 빈틈없이 정비해두고 있는 부분이 이로하답다.</t>
  </si>
  <si>
    <t>현장에선 메구와 한 몸이나 다름없는, 메구 전용의 화염방사기. 엄청난 열기를 내뿜기 때문에 다른 사람들은 감당조차 하기 어렵다. 이름이 이상한 이유는, 누군가 던졌던 말장난을 마음에 들어해 그대로 이름 붙였기 때문이다.</t>
  </si>
  <si>
    <t>노아가 사용하는 컨버전 키트가 부착된 권총. 개머리판을 길게 늘여 견착하면 기관단총처럼 빠른 연사로 적을 제압할 수 있다.</t>
  </si>
  <si>
    <t>유우카가 사용하는 2정의 머신건. 중요한 타이밍이나 적절한 대처가 필요 할 때 유우카가 합리적이고 이성적인 판단을 내릴 수 있도록 도와준다.</t>
  </si>
  <si>
    <t>코유키가 당해온 온갖 수모들을 함께 겪은 기관총. 바닷물에 빠진 적도 있어, 수리하는 과정에서 색이 바뀌었다. 성능과는 별개로, 사소한 것은 신경 쓰지 않는 코유키를 닮아 튼튼하다.</t>
  </si>
  <si>
    <t>치히로가 사용하는 자동소총. 그녀의 말에 따르면 암호화된 비밀번호를 얻는 가장 빠른 수단이라고 한다.</t>
  </si>
  <si>
    <t>하레가 사용하는 돌격 소총. 자동 조준 기능을 비롯한 다양한 최첨단 기능이 탑재되어 있지만 거의 사용하진 않는다...</t>
  </si>
  <si>
    <t>마키가 낙서를 그릴 때에도 자주 사용하는 머신건. 밀레니엄의 기술을 이용하여 개조되어 있어 실탄과 동시에 페인트탄을 장전,발사할 수 있다.</t>
  </si>
  <si>
    <t>코타마가 항상 휴대하는 권총. 도청의 방해가 되지 않도록, 발사음이 최소화 된 모델을 사용하고 있다.</t>
  </si>
  <si>
    <t>네루가 사용하는 2정의 서브 머신건. 총의 양쪽에는 아름다운 황금빛 용의 문양이 새겨져 있다.</t>
  </si>
  <si>
    <t>아스나가 사용하는 돌격 소총. 왠지 활기차고 즐거운 이름이 붙어 있지만, 왜 이런 이름을 붙었는지는 아무래도 까먹은것 같다.</t>
  </si>
  <si>
    <t>카린 전용 헤비 스나이퍼 라이플. 비록 그것이 하늘을 춤추는 목표라도, 정확무비하게 쏴 떨어뜨린다.</t>
  </si>
  <si>
    <t>아카네가 항상 소지하고 있는 권총. 평소 애용하고 있는 폭발물과는 상당히 대조적인 이름이 붙어져있다.</t>
  </si>
  <si>
    <t>토키 전용의 돌격소총. 통상 임무뿐만이 아니라 비밀 작전에도 적합하다고 그녀는 주장한다. 그 주장에 대한 증명은, 보통 그녀 스스로의 손으로 이루어진다.</t>
  </si>
  <si>
    <t>우타하가 스스로 개조한 심플한 디자인의 서브 머신 건. 내구성도 뛰어나 마치 망치처럼 공구 대신 사용 할 수 있다...</t>
  </si>
  <si>
    <t>히비키가 애용하는 박격포. 매일 하는 실험에서도 가끔 사용되고 있어, 포탄 이외에도 여러가지를 발사하곤 한다.</t>
  </si>
  <si>
    <t>코토리가 소지하고 있는 머신건이며, 별명은 'EX-Plain'이다. 그 이름에 대해 그녀에게 물어보면 우선 총기 개발의 역사부터 설명을 해준다...</t>
  </si>
  <si>
    <t>스미레가 평소 운동시에도 애용하고 있는 물건. 이 총을 쏠 때마다 팔굽혀펴기를 반복하면, 몸이 건강해지는 기능(?)이 있다.</t>
  </si>
  <si>
    <t>히마리가 가지고 있는 심플하고 아름다운 외관을 자랑하는 권총. 평소 히마리가 사용하는 모습을 보기는 힘들지만, '원래부터 절벽 위의 꽃이란 쉬이 눈에 담을 수 없는 법이에요. 마치 저처럼!'이라고 히마리는 말한다.</t>
  </si>
  <si>
    <t>에이미가 애용하는 샷건. 그 이름대로 강행돌파에서 초상현상에의 대응까지 다양한 상황을 상정해두고 제작되었다.</t>
  </si>
  <si>
    <t>아리스가 엔지니어부로부터 양도받은 거대한 레일건. 그 무게와 출력은 평범한 학생들은 가지고 다니는것조차 어려울 정도.</t>
  </si>
  <si>
    <t>모모이가 사용하는 돌격 소총. 소중한 여동생으로부터 받은 액세서리가 붙어있어, 곤란할 때에는 그걸 보고있으면 아이디어가 번뜩인다.</t>
  </si>
  <si>
    <t>미도리가 사용하는 스나이퍼 라이플. 소중한 언니로부터 받은 액세서리가 붙어 있어, 곤란할 때에는 그걸 보고 있으면 영감이 솟는것 같다.</t>
  </si>
  <si>
    <t>유즈가 평소부터 휴대하고 있는 총. 그 측면에는 항상 귀여운 고양이의 영상이 계속 흐르고 있다.</t>
  </si>
  <si>
    <t>히후미가 항상 가지고 다니는 핑크색 소총. 다른 마음에 드는 굿즈와 마찬가지로, 분명 그녀가 외출할때의 필수품인게 틀림없다.</t>
  </si>
  <si>
    <t>하나코의 돌격소총. 의외로 평범한 이름을 가지고 있다. 의미에 대해 물어도 대답해주지 않는다.</t>
  </si>
  <si>
    <t>아즈사가 항상 단단히 잡고 있는 총. 총신에는 헛되고 헛되니 모든것이 헛되도다 라는 문구가 새겨져있다.</t>
  </si>
  <si>
    <t>코하루가 사용하는 스나이퍼 라이플. 이 이름은 코하루가 정의실현위원회였을때 지은 것이다.</t>
  </si>
  <si>
    <t>스즈미가 가지고 있는 돌격 소총. 혼자서 도시를 순찰하는 경우가 많다.</t>
  </si>
  <si>
    <t>레이사의 소중한 산탄총. 정성스럽게 커스터마이징된 총신은 누가 봐도 레이사 본인의 총이다. 귀여운 외관과 달리, 굉장한 수의 전장을 헤쳐 나온 경험이 담겨 있다.</t>
  </si>
  <si>
    <t>주변의 소음이 견딜 수 없을 때 우이가 꺼내드는 소음소총. 문자 그대로 대상을 조용하게 만든다.</t>
  </si>
  <si>
    <t>시미코가 사용하는 소총. 뭔가 귀찮은 일이 일어나기 쉬운 도서관에 질서를 가져다주는 존재.</t>
  </si>
  <si>
    <t>요시미의 전용 소총. 키보토스의 디저트를 둘러싼 싸움에서 이기기 위해서는 먼저 전투 능력이 필요하다.</t>
  </si>
  <si>
    <t>아이리의 돌격 소총. 그 이름은 아이리가 자주 가는 가게에 있는 좋아하는 과자의 이름에서 따왔다.</t>
  </si>
  <si>
    <t>카즈사와 오래 전부터 함께해 온 기관총. 이름의 유래에 대해 물어보면, 당황하며 회피하는 카즈사의 모습을 볼 수 있다.</t>
  </si>
  <si>
    <t>나츠가 손에 넣은 서브 머신 건. 기본적으로 사색을 좋아하는 그녀에게 이 총을 꺼내드는 것은 '최종 수단'인 경우가 많다.</t>
  </si>
  <si>
    <t>미네의 산탄총. 구호란 때로 양면성을 지닐 수 있다고 그녀는 주장한다. 이 무기야말로 그녀의 주장에 대한 하나의 근거가 될지도 모른다......</t>
  </si>
  <si>
    <t>세리나가 가진 돌격 소총. 사용법에 따라 주사기가 되...거나 하진 않는다...</t>
  </si>
  <si>
    <t>하나에가 환자를 진찰할때도 가지고 가는 돌격 소총. 이 총을 가지고 있으면 어떤 환자도 미소(?)짓게 할 수 있을것 같다.</t>
  </si>
  <si>
    <t>츠루기가 사용하는 2정의 샷건. 각각 '블러드', '건파우더'라는 이름이 있지만, 옆에 놓고 보면 그다지 구별은 가지 않는다.</t>
  </si>
  <si>
    <t>하스미가 애용하는 스나이퍼 라이플. 어딘가 고풍스러운 은은한 외관에 비해 상당히 강력한 그 위력은 모든 이에게 공평하다.</t>
  </si>
  <si>
    <t>마시로가 정의 실현 위원회로서 활동 할 때 사용되는 스나이퍼 라이플. 본래 가지고 다니기에는 부적합한 크기이지만, 마시로가 엎드려 행하는 정의 앞에선 무의미하다.</t>
  </si>
  <si>
    <t>시즈코가 사용하는 펌프 액션식 샷건 시즈코가 말하길 "백야당 명물인 팥꿀의 향기가 은은하게 나는, 이 세상에 단 하나의 일품" 이라고..</t>
  </si>
  <si>
    <t>피나가 소유한 머신건. 그 총을 마치 춤추듯이 사용하는 피나의 열량은 무시무시했고, 그녀 자신도 가슴이 끓어오른다고 말했다.</t>
  </si>
  <si>
    <t>츠바키가 사용하는 서브 머신 건. 평소의 수행에서도 방해가 되지 않도록, 작은 무기를 들고 다닌다. 참고로 숙면친구 I은 방패 속에 들어있는 베개.</t>
  </si>
  <si>
    <t>미모리가 평소에 가지고 다니는 자동권총. 처음으로 요조숙녀가 되고자 하는 꿈을 가졌을 때 장만한 물건으로, 늘 품에서 떨어트리지 않고 소중히 다루고 있다.</t>
  </si>
  <si>
    <t>카에데가 늘 가지고 다니는 신호 권총. 말 그대로 무언가를 발견하면 신호로 알려주기 위해 사용하는 물건으로, 카에데는 주로 사건을 일으키는 문제아를 발견했을 때, 혹은 희귀한 무시퀸 카드를 발견했을 때 쏘아 올리고는 한다.</t>
  </si>
  <si>
    <t>카호가 평소 사용하는 소총. 백귀야행을 알리기 위한 홍보 수단 중 하나로서, 백귀야행 특유의 멋스러움을 알리고자 카호가 직접 특별히 주문 제작하여 만든 소총. 덕분에 홍보에 톡톡히 도움이 되는 것은 물론, 그 위력은 학원의 문제아들을 진정시키는 데에도 탁월한 효과를 보여준다.</t>
  </si>
  <si>
    <t>치세가 평소에 가지고 다니는 무기. 탄 하나하나에 치세가 만든 하이쿠가 쓰여 있는것 같다. 음양부에서 현재 판매중.</t>
  </si>
  <si>
    <t>미치루가 늘 애용하고 있는 산탄총. 직접 만든 인법용 탄환을 쓰기 위해, 총구 아래에 추가 산탄총 파츠를 달기도 하는 등 마구잡이로 개조한 물건. 미치루 왈 "이것이야말로 로망!"이라는 모양이다.</t>
  </si>
  <si>
    <t>이즈나가 애용하는 서브 머신건. 최첨단의 닌구이며 이즈나류 인법과 관련해서 사용하는 것으로 투척한 연막탄을 폭파시키는것부터 주군의 어께를 마사지하는것까지 가능하며 그 용도는 무한대.</t>
  </si>
  <si>
    <t>츠쿠요가 소중히 여기고 있는 기관단총. 총에 그리 익숙지 않은 츠쿠요를 위해, 미치루와 이즈나가 직접 나서서 조금씩이지만 겉을 꾸미거나 개조를 도와준 물건. 그렇기에 츠쿠요에게 있어선 무엇과도 바꿀 수 없는 귀중한 보물이다.</t>
  </si>
  <si>
    <t>와카모가 애용하는 소총. 고풍스러운 외관과 달리 언제나 불꽃과 화약 냄새를 풍기는 무시무시한 총. 주로 선생님의 신변을 위협하는 방해물을 처리하는 데 쓰일 때가 많다.</t>
  </si>
  <si>
    <t>사야가 곳곳을 개조한 특제 권총. 네즈스케에 주사를 할 때에도 사용되고 있는 것 같다...</t>
  </si>
  <si>
    <t>슌이 사용하는 스나이퍼 라이플. 어떠한 문제아라 할지라도, 슌이 이 총을 꺼내면 곧바로 상냥한 아이가 된다... 물론 매화원의 아이들에게 향할 일은 없다.</t>
  </si>
  <si>
    <t>숙녀의 품위를 지킬 때에도, 교관으로서의 책무를 다할 때에도 효과적인 돌격소총.</t>
  </si>
  <si>
    <t>루미가 애용하는 기관단총. '옛것을 익히고, 새것을 안다.'라는 뜻이지만, 아무래도 그녀는 '새것' 쪽에 눈길이 더 가는 모양이다.</t>
  </si>
  <si>
    <t>미나가 애용하는 두 자루 권총. 오른손에 백호, 왼손에 현룡. 이 두 자루의 권총이야말로 최고의 전우……라고 그녀는 주장한다. 이성보다 감성이 중요할 때가 있는지도 모른다.</t>
  </si>
  <si>
    <t>체리노가 누군가를 숙청 할 때 사용하는 권총. 총구를 향한 채로 방아쇠를 당기면서 "숙청이다!"라고 외치면 레드 윈터에서는 숙청 대상이 된다.</t>
  </si>
  <si>
    <t>토모에가 사용하는 스나이퍼 라이플. 고배율의 사이트가 부착되어 있어, 체리노 회장의 권위를 의심하는 반동 분자와 멀리 떨어져 있다해도 찾아낼 수 있다.</t>
  </si>
  <si>
    <t>마리나가 애용하는 드럼 탄창이 달린 기관단총. 엄청난 발사 속도로 붉은겨울 사무국의 권위를 의심하는 자들을 분쇄할 수 있다.</t>
  </si>
  <si>
    <t>노도카가 천체 관측에 나갈때도 휴대하고 있는 서브 머신 건. 라이트가 부속되어 있어 어두운 밤길도 밝게 비춰준다.</t>
  </si>
  <si>
    <t>시구레가 늘 휴대하고 다니는 다연발 유탄발사기. 이 유탄에 직격당한 상대는 그 이름처럼 정신을 차릴 수 없게 된다.</t>
  </si>
  <si>
    <t>미노리가 애용하는 튼튼한 돌격소총. 단순한 구조의 이 돌격소총은 그 이름처럼 미노리가 나아가는 투쟁의 길 앞에서 묵묵히 불을 밝혀 왔다.</t>
  </si>
  <si>
    <t>키리노가 발키리 경찰 학교에서 지급받은 제식 권총. 키리노는 자신의 사격 자세가 이상한것은 이 총 때문이라 생각하지만, 딱히 총에 이상은 없다.</t>
  </si>
  <si>
    <t>후부키가 발키리 경찰학교에서 지급받은 제식 소총. 자체 위력은 나쁘지 않지만 후부키가 관리를 소홀히 한 탓에 제 성능을 내지 못하고 있다.</t>
  </si>
  <si>
    <t>칸나가 발키리 경찰학교에서 지급받은 제식 권총. 투박한 디자인의 권총이지만 가볍고 조작이 간편하기 때문에 현장 출동보다 서류 작업이 잦은 칸나는 이 권총을 애용하고 있다.</t>
  </si>
  <si>
    <t>미야코가 SRT 특수학원에서 지급받은 제식 기관단총. 높은 신뢰성을 지닌 기관단총으로 극한의 상황에서도 효과적으로 적을 섬멸할 수 있다.</t>
  </si>
  <si>
    <t>사키가 SRT 특수학원에서 지급받은 제식 기관총. 정비가 어려운 것이 단점이지만, 관리만 잘한다면 강력한 화력을 보장해 준다.</t>
  </si>
  <si>
    <t>모에가 SRT 특수학원에서 지급받은 제식 권총. 권총임에도 불구하고 빠른 연사력을 보유하고 있어 순식간에 탄창을 비울 수 있다.</t>
  </si>
  <si>
    <t>미유가 SRT 특수학원에서 지급받은 제식 소총. 강력한 한 발을 위해 정밀하게 가공되어 명중률이 매우 높다.</t>
  </si>
  <si>
    <t>사오리가 사용하는 돌격소총. 철저히 효율만을 고려하여 사오리가 직접 커스텀한 물건. 그 총구로 한 번 먹잇감을 포착하면, 대상을 쓰러트리기 전까진 절대로 목표물을 놓치지 않는다.</t>
  </si>
  <si>
    <t>아츠코가 사용하는 기관단총. 짧은 총신에 비해 강력한 화력을 지니고 있기에 근거리에서의 전투에 적합하다.</t>
  </si>
  <si>
    <t>미사키가 사용하는 휴대용 미사일. 발사 후 일정한 고도에 다다르면 여러 개의 자탄으로 분리되어 지상에 광범위한 폭발을 일으킨다.</t>
  </si>
  <si>
    <t>히요리가 사용하는 대물 저격총. 적을 정확히 노리고 날아가는 20mm 탄환은 총알이 빗발치는 전장에서도 그 이름처럼 확실하게 그 존재를 증명한다.</t>
  </si>
  <si>
    <t>미쿠가 공연에서 티셔츠와 같은 굿즈를 나누어 줄 때 사용하는 거대한 가스건. 표면에는 다이오드 등이 박혀 있어 콘서트의 음악에 맞추어 아름다운 빛으로 반짝인다.</t>
  </si>
  <si>
    <t>장비를 강화할 수 있는 신비한 강화석</t>
  </si>
  <si>
    <t>소재의 탄성력과 복원력을 이용하여 완충 작용등을 하는 구조체. 녹슨 상태로 보존되어 있다. 고유무기 강화에 사용된다.</t>
  </si>
  <si>
    <t>소재의 탄성력과 복원력을 이용하여 완충 작용등을 하는 구조체. 온전한 상태로 새것처럼 보존되어 있다. 고유무기 강화에 사용된다.</t>
  </si>
  <si>
    <t>소재의 탄성력과 복원력을 이용하여 완충 작용등을 하는 구조체. 단단한 상태로 새것처럼 보존되어 있다. 고유무기 강화에 사용된다.</t>
  </si>
  <si>
    <t>소재의 탄성력과 복원력을 이용하여 완충 작용등을 하는 구조체. 티타늄 소재로 제작되어 더욱 탄탄하다. 고유무기 강화에 사용된다.</t>
  </si>
  <si>
    <t>이탈리아의 베레타사에서 제작한 자동권총. 녹슨 상태로 보존되어 있다. 고유무기 강화에 사용된다.</t>
  </si>
  <si>
    <t>이탈리아의 베레타사에서 제작한 자동권총. 온전한 상태로 새것처럼 보존되어 있다. 고유무기 강화에 사용된다.</t>
  </si>
  <si>
    <t>이탈리아의 베레타사에서 제작한 자동권총. 단단한 상태로 새것처럼 보존되어 있다. 고유무기 강화에 사용된다.</t>
  </si>
  <si>
    <t>이탈리아의 베레타사에서 제작한 자동권총. 티타늄 소재로 제작되어 더욱 탄탄하다. 고유무기 강화에 사용된다.</t>
  </si>
  <si>
    <t>격발된 탄환이 지나가는 길다란 철관. 녹슨 상태로 보존되어 있다. 고유무기 강화에 사용된다.</t>
  </si>
  <si>
    <t>격발된 탄환이 지나가는 길다란 철관. 온전한 상태로 새것처럼 보존되어 있다. 고유무기 강화에 사용된다.</t>
  </si>
  <si>
    <t>격발된 탄환이 지나가는 길다란 철관. 단단한 상태로 새것처럼 보존되어 있다. 고유무기 강화에 사용된다.</t>
  </si>
  <si>
    <t>격발된 탄환이 지나가는 길다란 철관. 티타늄 소재로 제작되어 더욱 탄탄하다. 고유무기 강화에 사용된다.</t>
  </si>
  <si>
    <t>탄환의 뇌관을 때려 격발시키는 금속 막대. 녹슨 상태로 보존되어 있다. 고유무기 강화에 사용된다.</t>
  </si>
  <si>
    <t>탄환의 뇌관을 때려 격발시키는 금속 막대. 온전한 상태로 새것처럼 보존되어 있다. 고유무기 강화에 사용된다.</t>
  </si>
  <si>
    <t>탄환의 뇌관을 때려 격발시키는 금속 막대. 단단한 상태로 새것처럼 보존되어 있다. 고유무기 강화에 사용된다.</t>
  </si>
  <si>
    <t>탄환의 뇌관을 때려 격발시키는 금속 막대. 티타늄 소재로 제작되어 더욱 탄탄하다. 고유무기 강화에 사용된다.</t>
  </si>
  <si>
    <t>스포츠웨어 브랜드, &lt;서벌&gt;에서 출시한 남색의 무지 캡모자. 다양한 종류의 배지를 달아 개성을 강조할 수 있기 때문에 패션용으로도 애용되고 있다.</t>
  </si>
  <si>
    <t>아웃도어 브랜드, &lt;마나슬루&gt;에서 여고생들을 겨냥하여 만든 니트 털모자. 보온성은 다소 떨어지지만 귀여운 디자인 덕분에 인기가 높다.</t>
  </si>
  <si>
    <t>&lt;모모 프렌즈&gt;의 캐릭터, 빅 브라더 인형이 달린 작은 페도라. 이 모자를 쓰면 갑자기 빅 브라더의 시선이 느껴진다고 한다.</t>
  </si>
  <si>
    <t>트리니티 학원의 교모로도 사용되는 흰색의 리본 베레모. 착용자의 말에 의하면 베레모의 볼륨감을 예쁘게 살리는 것이 생각보다 어렵다고 한다.</t>
  </si>
  <si>
    <t>머리를 향해 날아오는 온갖 물건을 막아낼 수 있는 튼튼한 방탄 헬멧. 외피는 부드러운 면 소재로 제작되어 패치 등을 붙여 꾸밀 수 있다.</t>
  </si>
  <si>
    <t>화려한 프릴로 장식된 미니 햇. 챙 아래에 모자를 고정시키기 위한 작은 헤어핀이 숨겨져 있다.</t>
  </si>
  <si>
    <t>얼굴 윗부분을 내리덮는 버킷 햇. 마스크와 조합하면 얼굴의 노출을 최소한으로 할 수 있기 때문에 자외선 대책에도 OK.</t>
  </si>
  <si>
    <t>쉽게 미끄러지지 않도록 울퉁불퉁한 겉감을 안쪽에 덧댄 스포츠용 장갑. 재질에 난연소재가 섞여있어 뜨거운 총신을 만질 때도 안심할 수 있다.</t>
  </si>
  <si>
    <t>아웃도어 브랜드, &lt;마나슬루&gt;에서 여고생들을 겨냥하여 만든 니트 벙어리 장갑. 보온성은 다소 떨어지지만 귀여운 디자인 덕분에 인기가 높다.</t>
  </si>
  <si>
    <t>&lt;모모 프렌즈&gt;의 마스코트 캐릭터, 페로로의 디자인을 따 만들어진 흰색의 오븐 장갑. 이 오븐 장갑을 끼면 갑자기 괴상한 댄스를 추고 싶은 욕망에 휩싸이게 된다는 소문이 있다.</t>
  </si>
  <si>
    <t>고급 가죽 원단을 사용하여 만들어진 가죽 글러브. 내구도가 그리 높지 않기 때문에 주로 예식용으로 사용된다.</t>
  </si>
  <si>
    <t>방염 소재를 사용하여 튼튼하게 만들어진 택티컬 글러브. 뜨겁게 가열된 총신을 붙잡아도 데일 위험이 없다.</t>
  </si>
  <si>
    <t>새틴 소재로 만들어진 고급스러운 디자인의 글러브. 열에는 취약하기 때문에 화기를 취급할 때는 주의.</t>
  </si>
  <si>
    <t>팔 보호와 패션을 동시에 추구하는 학생들을 위한 토시 워머. 계절이 바뀔 때 사용하면 특히 효과적이다.</t>
  </si>
  <si>
    <t>스포츠웨어 브랜드 &lt;서벌&gt;에서 출시된 핑크색 스니커즈. 푹신한 소재의 밑창을 사용하여 달리기에 적합하다.</t>
  </si>
  <si>
    <t>아웃도어 브랜드 &lt;마나슬루&gt;의 방한용 장화. 귀여운 디자인에 보온성도 우수해 추운 지방의 여고생들에게 인기가 높다.</t>
  </si>
  <si>
    <t>&lt;모모 프렌즈&gt;의 핑크색 알파카, 핑키파카를 모티브로 만들어진 슬리퍼. 푹신하고 단열성</t>
  </si>
  <si>
    <t>트리니티 학원의 학생들이 착용하는 고급 단화. 에나멜 도료로 마감되어 빛을 받으면 구두코가 반짝거린다.</t>
  </si>
  <si>
    <t>발을 보호하기 위해 두껍고 튼튼하게 만들어진 전술 부츠. 굽이 높아 키를 커보이게 하는 효과가 있기 때문에 키가 작은 학생들이 애용한다.</t>
  </si>
  <si>
    <t>귀여운 발목 끈이 달린 하이힐. 착용자의 걸음걸이를 우아하게 만들어준다.</t>
  </si>
  <si>
    <t>깔끔하게 만들어진 스니커즈. 착용감이 가벼워 활동량이 많은 학생에게 선호된다.</t>
  </si>
  <si>
    <t>유명 스포츠 브랜드 &lt;서벌&gt;의 로고가 인쇄된 금속 배지. 튼튼한 금속으로 제작되어 긁힐 걱정이 없다.</t>
  </si>
  <si>
    <t>아웃도어 전문 브랜드 &lt;마나슬루&gt;의 로고가 인쇄된 펠트 배지. 부드러운 펠트로 제작되어 방한용품과도 안성맞춤.</t>
  </si>
  <si>
    <t>&lt;모모 프렌즈&gt;의 앵그리 아델리가 그려진 원형 배지. 오랫동안 쳐다보고 있노라면 어쩐지 기분이 나빠진다…….</t>
  </si>
  <si>
    <t>명품 브랜드 &lt;베로니카&gt;의 로고가 자수로 수놓아진 와펜 배지. 어느 기성품 위에 올려놓더라도 고급스러워 보인다.</t>
  </si>
  <si>
    <t>밀리터리 전문 브랜드 &lt;카제야마&gt;의 로고가 인쇄된 벨크로 패치. 뒷면의 벨크로를 이용하여 옷에 쉽게 탈부착시킬 수 있다.</t>
  </si>
  <si>
    <t>고스로리 전문 브랜드 &lt;코코데빌&gt;의 로고가 인쇄된 실버 배지. 뒤편의 옷핀을 사용하여 브로치처럼 착용할 수 있다.</t>
  </si>
  <si>
    <t>스트릿 패션 브랜드, &lt;트리플 스텝&gt;에서 출시한 배지. 자사의 이름을 중앙에 크게 인쇄했다는 점에서, 브랜드를 향한 제작사의 자부심을 엿볼 수 있다.</t>
  </si>
  <si>
    <t>&lt;서벌&gt;에서 제작된 방수 스포츠백. 물에 젖지 않는 소재로 만들어졌기 때문에 강이나 바다에 가져가도 안심할 수 있다.</t>
  </si>
  <si>
    <t>&lt;마나슬루&gt;에서 제작한 방한용 크로스백. 두터운 안감이 덧대어져 있어 도시락이나 음료 등을 식지않게 보온해준다.</t>
  </si>
  <si>
    <t>거대한 페로로가 인쇄된 백팩. 수납공간이 넓어 페로로 매니아가 아닌 사람들에게도 큰 인기를 끌고 있다.</t>
  </si>
  <si>
    <t>트리니티 학원의 교칙에 맞춰 제작된 감색의 스쿨백. 심플하고 고급스러운 디자인 덕분에 다른 학교의 학생들에게도 인기가 높다.</t>
  </si>
  <si>
    <t>기능성과 수납성을 강화한 카제야마 사의 특제 란도셀. 부무장을 많이 들고 다니는 학생들에게 호평받고 있다.</t>
  </si>
  <si>
    <t>커다란 악마의 날개가 그려진 토트백. 심플한 디자인 덕분에 캐주얼한 복장에도 잘 어울린다.</t>
  </si>
  <si>
    <t>캐주얼한 분위기에 실용성을 더한 스트릿 백. 특유의 넉넉한 수납공간으로, 선호하는 학생들이 제법 있다.</t>
  </si>
  <si>
    <t>스포츠웨어 브랜드, &lt;서벌&gt;의 테니스 헤어밴드. 운동 중 땀이 흘러내리는 것을 방지할 수 있도록 흡습력이 높은 소재로 만들어졌다.</t>
  </si>
  <si>
    <t>새틴 재질의 탄력성이 좋은 슈슈. 따듯한 국물 음식을 먹을 때는 이 슈슈로 머리를 묶어두는 게 좋다.</t>
  </si>
  <si>
    <t>&lt;모모톡&gt;의 아이콘인 복숭아 모양의 브로치가 달린 헤어핀. 브로치를 문지르면 은은한 복숭아 향이 난다.</t>
  </si>
  <si>
    <t>명품 브랜드 &lt;베로니카&gt;에서 천사의 날개를 모티브로 삼아 제작한 헤어핀. 정작 트리니티 학생들에게는 인기가 없는 편이다.</t>
  </si>
  <si>
    <t>한쪽 끝을 날카롭게 연마하여 유사시에 병따개, 주머니칼 등으로도 활용할 수 있는 다목적 헤어핀. 무심코 머리를 빗다 손을 다칠 수 있으므로 취급에 주의.</t>
  </si>
  <si>
    <t>검은 리본을 닮은 박쥐 모양의 헤어핀. 착용자에게 소악마와 같은 매력을 부여한다.</t>
  </si>
  <si>
    <t>글자로 만들어진 헤어핀. 단어 자체에 큰 의미가 담겨 있지는 않지만, 패션 피플들의 감성을 자극하기에는 충분하다.</t>
  </si>
  <si>
    <t>착용자의 체온이나 심박수 등을 측정할 수 있는 블루투스 목걸이. 운동량을 쉽게 파악할 수 있기 때문에 다이어트를 시도하는 사람들에게는 필수품처럼 애용된다.</t>
  </si>
  <si>
    <t>눈꽃 모양의 장식이 달린 은색의 펜던트. 눈꽃 장식을 오래 쳐다보고 있으면 어쩐지 서늘한 느낌이 든다.</t>
  </si>
  <si>
    <t>&lt;모모 프렌즈&gt;의 캐릭터 Mr.니콜라이의 얼굴이 매달린 로켓. 코 부분을 누르면 사진을 넣을 수 있는 작은 수납 공간이 열린다.</t>
  </si>
  <si>
    <t>명품 브랜드 &lt;베로니카&gt;에서 출시된 십자가 장식이 달린 초커. 심플하지만 세련된 멋이 담긴 아이템으로 인기가 높다.</t>
  </si>
  <si>
    <t>학번과 이름이 새겨진 도그택. 자신을 어필할 수 있는 신상 악세사리로 여고생들 사이에서 큰 인기를 끌고 있다.</t>
  </si>
  <si>
    <t>날카로운 스파이크가 박힌 펑크 스타일 초커. 목에 차면 고개를 끄덕이기 조금 힘들어진다.</t>
  </si>
  <si>
    <t>사슬로 만들어진 목걸이. 찰랑거리는 소리가 기분 좋게 들리기도 하지만, 감촉이 지나치게 차갑다는 의견도 있다.</t>
  </si>
  <si>
    <t>교통안전을 기원하는 마음을 담아 만든 부적. 흔들어보면 금속제의 무언가가 안에서 짤랑거리는 소리가 난다.</t>
  </si>
  <si>
    <t>몇 번 주무르고 흔들면 따듯한 온기를 발산하는 손바닥 크기의 발열팩. 혹한의 환경에서 이보다 더 쓸모있는 부적은 없다.</t>
  </si>
  <si>
    <t>커다랗고 하얀 깃털을 달아 만든 부적. 깃털의 출처는 모모 프렌즈의 중대한 영업 기밀이다.</t>
  </si>
  <si>
    <t>트리니티 학생들이 애용하는 십자가 형태의 부적. 가방에 매다는 액세서리로도 잘 어울린다.</t>
  </si>
  <si>
    <t>위장패턴이 그려진 달마 인형. 어떤 장소에 올려놓아도 자연스럽게 배경에 녹아든다.</t>
  </si>
  <si>
    <t>원한 등의 강렬한 감정이 깃들어 있을 것 같은 저주 인형. 핀쿠션으로 쓰기 쉬워서 수예부 학생들에게 인기가 많다.</t>
  </si>
  <si>
    <t>기능성 화장품 제조사, &lt;씨사이드&gt;와의 콜라보레이션으로 제작된 휴대용 탈취제. 디자인이 패셔너블하기 때문에 키링에 걸어 액세서리처럼 달고 다니는 학생들도 많다.</t>
  </si>
  <si>
    <t>스포츠웨어 브랜드 &lt;서벌&gt;에서 제작된 디지털 시계. 방수 사양이기 때문에 수영을 하는 동안 착용하고 있어도 고장날 염려가 없다.</t>
  </si>
  <si>
    <t>아웃도어 브랜드 &lt;마나슬루&gt;에서 제작된 가죽 재질의 손목 시계. 가죽으로 마감된 안감이 손목이 차가워지는 것을 방지한다.</t>
  </si>
  <si>
    <t>&lt;모모 프렌즈&gt;의 고양이 캐릭터 웨이브캣이 그려진 손목 시계. 시간에 맞추어 시계 바늘 역할을 하는 웨이브캣의 양팔이 기괴하게 뒤틀린다.</t>
  </si>
  <si>
    <t>&lt;베로니카&gt;의 로고가 새겨진 앤티크 풍의 회중 시계. 손목시계에 비해 시간을 확인하기 불편하다는 단점이 있지만, 패션 아이템으로 인기가 높다.</t>
  </si>
  <si>
    <t>밀리터리 전문 브랜드 &lt;카제야마&gt;에서 제작된 방진 손목 시계. 방진 기능을 강화하여 거친 환경에서도 고장 걱정 없이 사용할 수 있다.</t>
  </si>
  <si>
    <t>고딕풍으로 디자인된 손목 시계. 클래식한 의상에도 잘 어울리지만, 익숙해지지 않으면 시간을 읽기 어렵다는 단점이 있다.</t>
  </si>
  <si>
    <t>모던하면서도 귀여운 디자인이 호평인 스트릿 패션 시계. &lt;트리플 스탭&gt;은 여기에 팔찌까지 세트로 묶어 판매하는 전략을 사용하고 있다.</t>
  </si>
  <si>
    <t>장비를 만들 수 있는 설계도면.</t>
  </si>
  <si>
    <t>아루가 애용하는 고급 지갑. 질 좋은 소재로 만들어진 고급품이지만 오래 사용한 탓에 곳곳에 색이 바래고 흠집이 생겼다. 처음 흥신소를 차린 뒤 하루카, 카요코, 무츠키가 함께 돈을 모아 선물해 준 물건으로, 아루에게는 그 무엇과도 바꿀 수 없는 소중한 물건이다.</t>
  </si>
  <si>
    <t>츠루기의 방 깊숙한 곳에 숨어 있는 굿즈 박스. 브로마이드나 책, 영화표 등 장르를 가리지 않고 다양한 종류의 굿즈가 쌓여 있다. 먼지 하나 없이 깔끔하게 정리된 굿즈의 상태만으로도 츠루기의 세심함을 엿볼 수 있다.</t>
  </si>
  <si>
    <t>슌이 아끼는 한 쌍의 자개 머리핀. 나이가 든 이후에는 양 갈래 머리를 하는 일이 적어지며 거의 사용하지 않게 되었지만, 슌에게는 시간이 지나도 변하지 않는 소중한 기억의 일부이다.</t>
  </si>
  <si>
    <t>아스나가 바니걸 복장을 할 때 패용하는 토끼 꼬리 모양의 수류탄. 복슬복슬한 털로 덮여 있어 일견 무해해 보이지만, 다른 수류탄과 마찬가지로 위협적인 파괴력을 갖고 있다.</t>
  </si>
  <si>
    <t>유우카가 늘 몸에서 떼놓지 않는 함수 계산기. 뛰어난 암산 실력을 보유하고 있음에도 불구하고, 유우카는 언제나 완벽을 추구하기 위해 검산용으로 계산기를 사용하고 있다.</t>
  </si>
  <si>
    <t>언제나 하레의 주변을 따라다니고 있는 구체형 드론. 지혜의 여신에게서 따온 그 이름처럼 스스로 경험하고 학습할 수 있는 인공지능이 탑재되어 있지만, 종종 주인인 하레의 의도와는 정반대로 작동하여 그녀의 기대를 배신하곤 한다.</t>
  </si>
  <si>
    <t>대량 발주된 러버덕에 수염을 붙여 만든 붉은겨울 학원의 새로운 기념품. 체리노는 어린 아이나 쓸 법한 물건이라며 이 러버덕을 탐탁지 않게 여기는 듯하지만, 목욕하러 갈 때마다 꼭 대동한다고 한다.</t>
  </si>
  <si>
    <t>우타하의 취향이 듬뿍 담긴 그녀만의 커스텀 공구 세트. 마이스터의 자존심을 담아 직접 만든 이 공구 세트는 어떤 의미에서 키보토스에서 단 하나밖에 존재하지 않는 물건이라고 불러도 무방할 것이다.</t>
  </si>
  <si>
    <t>시로코가 늘 휴대하고 다니는 드론. 시로코 본인은 운동할 때 쓰는 촬영용 드론이라고 주장하지만, 촬영과 상관없는 여러 '부가 장치'가 장착되어 있다.</t>
  </si>
  <si>
    <t>네루가 한 시도 몸에서 떼어 놓으려 하지 않는 스카잔. 고집하는 이유에 관해 물으면, 아주 단순명쾌한 대답이 돌아온다.</t>
  </si>
  <si>
    <t>준코가 애용하는 수첩. 준코가 다녔던 맛집을 구역별로 평점을 매겨 기록해둔 특별한 수첩이다.</t>
  </si>
  <si>
    <t>스즈미가 순찰할 때 지참하고 다니는 헤드폰. &lt;패트롤 헤드폰&gt;이라는 건 스스로 붙인 이름일 뿐, 평범한 공산품이다.</t>
  </si>
  <si>
    <t>냄새와 질감이 실제 핫도그와 거의 비슷할 정도로 잘 만들어진 플라스틱 핫도그 모형. 3D 프린터로 제작. 한 입 베어 문 자국도 있다. 이즈미는 이 모형을 가지고 다니면, 냄새도 좋고, 무언가 맛있는 것을 먹을 수 있게 되는 행운이 자주 발생하여 소지 중이라고 주장한다.</t>
  </si>
  <si>
    <t>덥거나 뜨거운 지역에서 활동하기 위해 마련한 에이미의 비밀병기. 귀여운 생김새와 달리 위험할 수준의 강풍을 만들어 낼 수 있다. 강한 출력과 달리 바람을 내뿜는 범위는 제한적이기에, 여러 사람이 쐬기 위해선 몸을 밀착시켜야 한다.</t>
  </si>
  <si>
    <t>게헨나 선도부에서 정식으로 채용한 비품용 튜브. 선도부답게, 평범한 튜브와 달리 재질, 기능을 갖추고 있다. 또한 수영이 익숙하지 않은 히나에겐 언제나 도움이 되는 고마운 물건이기도 하다.</t>
  </si>
  <si>
    <t>탱크를 타고 온 바다의 필수품이라며 히후미가 챙겨온 티포트. 전차용 사양으로 제작된 특수 티포트이다. 전차용이지만, 어디까지나 히후미의 사비로 구입한 개인용품이다.</t>
  </si>
  <si>
    <t>EQUIPMENT_TYPE_1</t>
  </si>
  <si>
    <t>EQUIPMENT_TYPE_2</t>
  </si>
  <si>
    <t>EQUIPMENT_TYPE_3</t>
  </si>
  <si>
    <t>EQUIPMENT_TYPE_4</t>
  </si>
  <si>
    <t>EQUIPMENT_TYPE_5</t>
  </si>
  <si>
    <t>EQUIPMENT_TYPE_6</t>
  </si>
  <si>
    <t>EQUIPMENT_TYPE_7</t>
  </si>
  <si>
    <t>EQUIPMENT_TYPE_8</t>
  </si>
  <si>
    <t>EQUIPMENT_TYPE_9</t>
  </si>
  <si>
    <t>EQUIPMENT_TYPE_10</t>
  </si>
  <si>
    <t>EQUIPMENT_TYPE_11</t>
  </si>
  <si>
    <t>EQUIPMENT_TYPE_12</t>
  </si>
  <si>
    <t>EQUIPMENT_TYPE_13</t>
  </si>
  <si>
    <t>EQUIPMENT_TIER_1</t>
  </si>
  <si>
    <t>EQUIPMENT_TIER_2</t>
  </si>
  <si>
    <t>EQUIPMENT_TIER_3</t>
  </si>
  <si>
    <t>EQUIPMENT_TIER_4</t>
  </si>
  <si>
    <t>EQUIPMENT_TIER_5</t>
  </si>
  <si>
    <t>EQUIPMENT_TIER_6</t>
  </si>
  <si>
    <t>EQUIPMENT_TIER_7</t>
  </si>
  <si>
    <t>EQUIPMENT_TIER_8</t>
  </si>
  <si>
    <t>EQUIPMENT_REINFORCE_TYPE_1</t>
  </si>
  <si>
    <t>EQUIPMENT_REINFORCE_TYPE_2</t>
  </si>
  <si>
    <t>EQUIPMENT_REINFORCE_TYPE_3</t>
  </si>
  <si>
    <t>EQUIPMENT_REINFORCE_TYPE_4</t>
  </si>
  <si>
    <t>EQUIPMENT_REINFORCE_TYPE_5</t>
  </si>
  <si>
    <t>EQUIPMENT_REINFORCE_TYPE_6</t>
  </si>
  <si>
    <t>EQUIPMENT_REINFORCE_TYPE_7</t>
  </si>
  <si>
    <t>EQUIPMENT_REINFORCE_TYPE_8</t>
  </si>
  <si>
    <t>EQUIPMENT_REINFORCE_TYPE_9</t>
  </si>
  <si>
    <t>EQUIPMENT_REINFORCE_TYPE_10</t>
  </si>
  <si>
    <t>EQUIPMENT_REINFORCE_TYPE_11</t>
  </si>
  <si>
    <t>EQUIPMENT_REINFORCE_TYPE_12</t>
  </si>
  <si>
    <t>EQUIPMENT_REINFORCE_TYPE_13</t>
  </si>
  <si>
    <t>EQUIPMENT_REINFORCE_TYPE_14</t>
  </si>
  <si>
    <t>EQUIPMENT_REINFORCE_TYPE_15</t>
  </si>
  <si>
    <t>EQUIPMENT_REINFORCE_TYPE_16</t>
  </si>
  <si>
    <t>EQUIPMENT_REINFORCE_TYPE_17</t>
  </si>
  <si>
    <t>GAIN_NAME_1</t>
  </si>
  <si>
    <t>GAIN_NAME_2</t>
  </si>
  <si>
    <t>GAIN_NAME_3</t>
  </si>
  <si>
    <t>GAIN_NAME_4</t>
  </si>
  <si>
    <t>GAIN_NAME_5</t>
  </si>
  <si>
    <t>GAIN_NAME_6</t>
  </si>
  <si>
    <t>GAIN_NAME_7</t>
  </si>
  <si>
    <t>GAIN_NAME_8</t>
  </si>
  <si>
    <t>GAIN_NAME_9</t>
  </si>
  <si>
    <t>GAIN_NAME_10</t>
  </si>
  <si>
    <t>GAIN_NAME_11</t>
  </si>
  <si>
    <t>GAIN_NAME_12</t>
  </si>
  <si>
    <t>GAIN_NAME_13</t>
  </si>
  <si>
    <t>GAIN_NAME_14</t>
  </si>
  <si>
    <t>GAIN_NAME_15</t>
  </si>
  <si>
    <t>GAIN_NAME_16</t>
  </si>
  <si>
    <t>GAIN_NAME_17</t>
  </si>
  <si>
    <t>GAIN_NAME_18</t>
  </si>
  <si>
    <t>GAIN_NAME_19</t>
  </si>
  <si>
    <t>GAIN_NAME_20</t>
  </si>
  <si>
    <t>GAIN_NAME_21</t>
  </si>
  <si>
    <t>GAIN_NAME_22</t>
  </si>
  <si>
    <t>GAIN_NAME_23</t>
  </si>
  <si>
    <t>GAIN_AREA_CATEGORY_1</t>
  </si>
  <si>
    <t>GAIN_AREA_CATEGORY_2</t>
  </si>
  <si>
    <t>ITEM_NAME_101001</t>
  </si>
  <si>
    <t>ITEM_NAME_101002</t>
  </si>
  <si>
    <t>ITEM_NAME_101003</t>
  </si>
  <si>
    <t>ITEM_NAME_101004</t>
  </si>
  <si>
    <t>ITEM_NAME_101005</t>
  </si>
  <si>
    <t>ITEM_NAME_101006</t>
  </si>
  <si>
    <t>ITEM_NAME_101007</t>
  </si>
  <si>
    <t>ITEM_NAME_101008</t>
  </si>
  <si>
    <t>ITEM_NAME_101009</t>
  </si>
  <si>
    <t>ITEM_NAME_101010</t>
  </si>
  <si>
    <t>ITEM_NAME_101011</t>
  </si>
  <si>
    <t>ITEM_NAME_101012</t>
  </si>
  <si>
    <t>ITEM_NAME_101013</t>
  </si>
  <si>
    <t>ITEM_NAME_101014</t>
  </si>
  <si>
    <t>ITEM_NAME_101015</t>
  </si>
  <si>
    <t>ITEM_NAME_101016</t>
  </si>
  <si>
    <t>ITEM_NAME_101017</t>
  </si>
  <si>
    <t>ITEM_NAME_101018</t>
  </si>
  <si>
    <t>ITEM_NAME_101019</t>
  </si>
  <si>
    <t>ITEM_NAME_101020</t>
  </si>
  <si>
    <t>ITEM_NAME_101021</t>
  </si>
  <si>
    <t>ITEM_NAME_101022</t>
  </si>
  <si>
    <t>ITEM_NAME_101023</t>
  </si>
  <si>
    <t>ITEM_NAME_101024</t>
  </si>
  <si>
    <t>ITEM_NAME_101025</t>
  </si>
  <si>
    <t>ITEM_NAME_101026</t>
  </si>
  <si>
    <t>ITEM_NAME_101027</t>
  </si>
  <si>
    <t>ITEM_NAME_101028</t>
  </si>
  <si>
    <t>ITEM_NAME_101029</t>
  </si>
  <si>
    <t>ITEM_NAME_101030</t>
  </si>
  <si>
    <t>ITEM_NAME_101031</t>
  </si>
  <si>
    <t>ITEM_NAME_101032</t>
  </si>
  <si>
    <t>ITEM_NAME_101033</t>
  </si>
  <si>
    <t>ITEM_NAME_101034</t>
  </si>
  <si>
    <t>ITEM_NAME_101035</t>
  </si>
  <si>
    <t>ITEM_NAME_101036</t>
  </si>
  <si>
    <t>ITEM_NAME_101037</t>
  </si>
  <si>
    <t>ITEM_NAME_101038</t>
  </si>
  <si>
    <t>ITEM_NAME_101039</t>
  </si>
  <si>
    <t>ITEM_NAME_101040</t>
  </si>
  <si>
    <t>ITEM_NAME_101041</t>
  </si>
  <si>
    <t>ITEM_NAME_101042</t>
  </si>
  <si>
    <t>ITEM_NAME_101043</t>
  </si>
  <si>
    <t>ITEM_NAME_101044</t>
  </si>
  <si>
    <t>ITEM_NAME_101045</t>
  </si>
  <si>
    <t>ITEM_NAME_101046</t>
  </si>
  <si>
    <t>ITEM_NAME_101047</t>
  </si>
  <si>
    <t>ITEM_NAME_101048</t>
  </si>
  <si>
    <t>ITEM_NAME_101049</t>
  </si>
  <si>
    <t>ITEM_NAME_101050</t>
  </si>
  <si>
    <t>ITEM_NAME_101051</t>
  </si>
  <si>
    <t>ITEM_NAME_101052</t>
  </si>
  <si>
    <t>ITEM_NAME_101053</t>
  </si>
  <si>
    <t>ITEM_NAME_101054</t>
  </si>
  <si>
    <t>ITEM_NAME_101055</t>
  </si>
  <si>
    <t>ITEM_NAME_101056</t>
  </si>
  <si>
    <t>ITEM_NAME_101057</t>
  </si>
  <si>
    <t>ITEM_NAME_101058</t>
  </si>
  <si>
    <t>ITEM_NAME_101059</t>
  </si>
  <si>
    <t>ITEM_NAME_101060</t>
  </si>
  <si>
    <t>ITEM_NAME_101061</t>
  </si>
  <si>
    <t>ITEM_NAME_101062</t>
  </si>
  <si>
    <t>ITEM_NAME_101063</t>
  </si>
  <si>
    <t>ITEM_NAME_101064</t>
  </si>
  <si>
    <t>ITEM_NAME_101065</t>
  </si>
  <si>
    <t>ITEM_NAME_101066</t>
  </si>
  <si>
    <t>ITEM_NAME_101067</t>
  </si>
  <si>
    <t>ITEM_NAME_101068</t>
  </si>
  <si>
    <t>ITEM_NAME_101069</t>
  </si>
  <si>
    <t>ITEM_NAME_101070</t>
  </si>
  <si>
    <t>ITEM_NAME_101071</t>
  </si>
  <si>
    <t>ITEM_NAME_101072</t>
  </si>
  <si>
    <t>ITEM_NAME_101073</t>
  </si>
  <si>
    <t>ITEM_NAME_101074</t>
  </si>
  <si>
    <t>ITEM_NAME_101075</t>
  </si>
  <si>
    <t>ITEM_NAME_101076</t>
  </si>
  <si>
    <t>ITEM_NAME_101077</t>
  </si>
  <si>
    <t>ITEM_NAME_101078</t>
  </si>
  <si>
    <t>ITEM_NAME_101079</t>
  </si>
  <si>
    <t>ITEM_NAME_101080</t>
  </si>
  <si>
    <t>ITEM_NAME_101081</t>
  </si>
  <si>
    <t>ITEM_NAME_101082</t>
  </si>
  <si>
    <t>ITEM_NAME_101083</t>
  </si>
  <si>
    <t>ITEM_NAME_101084</t>
  </si>
  <si>
    <t>ITEM_NAME_101085</t>
  </si>
  <si>
    <t>ITEM_NAME_101086</t>
  </si>
  <si>
    <t>ITEM_NAME_101087</t>
  </si>
  <si>
    <t>ITEM_NAME_101088</t>
  </si>
  <si>
    <t>ITEM_NAME_101089</t>
  </si>
  <si>
    <t>ITEM_NAME_101090</t>
  </si>
  <si>
    <t>ITEM_NAME_101091</t>
  </si>
  <si>
    <t>ITEM_NAME_101092</t>
  </si>
  <si>
    <t>ITEM_NAME_101093</t>
  </si>
  <si>
    <t>ITEM_NAME_101094</t>
  </si>
  <si>
    <t>ITEM_NAME_101095</t>
  </si>
  <si>
    <t>ITEM_NAME_101096</t>
  </si>
  <si>
    <t>ITEM_NAME_202001</t>
  </si>
  <si>
    <t>ITEM_NAME_202002</t>
  </si>
  <si>
    <t>ITEM_NAME_202003</t>
  </si>
  <si>
    <t>ITEM_NAME_202004</t>
  </si>
  <si>
    <t>ITEM_NAME_202005</t>
  </si>
  <si>
    <t>ITEM_NAME_303001</t>
  </si>
  <si>
    <t>ITEM_NAME_303002</t>
  </si>
  <si>
    <t>ITEM_NAME_303003</t>
  </si>
  <si>
    <t>ITEM_NAME_303004</t>
  </si>
  <si>
    <t>ITEM_NAME_303005</t>
  </si>
  <si>
    <t>ITEM_NAME_303006</t>
  </si>
  <si>
    <t>ITEM_NAME_306001</t>
  </si>
  <si>
    <t>ITEM_NAME_305001</t>
  </si>
  <si>
    <t>ITEM_NAME_305002</t>
  </si>
  <si>
    <t>ITEM_NAME_305003</t>
  </si>
  <si>
    <t>ITEM_NAME_305004</t>
  </si>
  <si>
    <t>ITEM_NAME_304001</t>
  </si>
  <si>
    <t>ITEM_NAME_304002</t>
  </si>
  <si>
    <t>ITEM_NAME_308001</t>
  </si>
  <si>
    <t>ITEM_NAME_308002</t>
  </si>
  <si>
    <t>ITEM_NAME_308003</t>
  </si>
  <si>
    <t>ITEM_NAME_309001</t>
  </si>
  <si>
    <t>ITEM_NAME_309002</t>
  </si>
  <si>
    <t>ITEM_NAME_309003</t>
  </si>
  <si>
    <t>ITEM_NAME_309004</t>
  </si>
  <si>
    <t>ITEM_NAME_309005</t>
  </si>
  <si>
    <t>ITEM_NAME_309006</t>
  </si>
  <si>
    <t>ITEM_NAME_309007</t>
  </si>
  <si>
    <t>ITEM_NAME_309008</t>
  </si>
  <si>
    <t>ITEM_NAME_309009</t>
  </si>
  <si>
    <t>ITEM_NAME_309010</t>
  </si>
  <si>
    <t>ITEM_NAME_309011</t>
  </si>
  <si>
    <t>ITEM_NAME_309012</t>
  </si>
  <si>
    <t>ITEM_NAME_309013</t>
  </si>
  <si>
    <t>ITEM_NAME_309014</t>
  </si>
  <si>
    <t>ITEM_NAME_309015</t>
  </si>
  <si>
    <t>ITEM_NAME_309016</t>
  </si>
  <si>
    <t>ITEM_NAME_309017</t>
  </si>
  <si>
    <t>ITEM_NAME_309018</t>
  </si>
  <si>
    <t>ITEM_NAME_309019</t>
  </si>
  <si>
    <t>ITEM_NAME_309020</t>
  </si>
  <si>
    <t>ITEM_NAME_309021</t>
  </si>
  <si>
    <t>ITEM_NAME_309022</t>
  </si>
  <si>
    <t>ITEM_NAME_309023</t>
  </si>
  <si>
    <t>ITEM_NAME_309024</t>
  </si>
  <si>
    <t>ITEM_NAME_309025</t>
  </si>
  <si>
    <t>ITEM_NAME_309026</t>
  </si>
  <si>
    <t>ITEM_NAME_309027</t>
  </si>
  <si>
    <t>ITEM_NAME_309028</t>
  </si>
  <si>
    <t>ITEM_NAME_309029</t>
  </si>
  <si>
    <t>ITEM_NAME_309030</t>
  </si>
  <si>
    <t>ITEM_NAME_309031</t>
  </si>
  <si>
    <t>ITEM_NAME_309032</t>
  </si>
  <si>
    <t>ITEM_NAME_309033</t>
  </si>
  <si>
    <t>ITEM_NAME_309034</t>
  </si>
  <si>
    <t>ITEM_NAME_309035</t>
  </si>
  <si>
    <t>ITEM_NAME_309036</t>
  </si>
  <si>
    <t>ITEM_NAME_309037</t>
  </si>
  <si>
    <t>ITEM_NAME_309038</t>
  </si>
  <si>
    <t>ITEM_NAME_309039</t>
  </si>
  <si>
    <t>ITEM_NAME_309040</t>
  </si>
  <si>
    <t>ITEM_NAME_310001</t>
  </si>
  <si>
    <t>ITEM_NAME_310002</t>
  </si>
  <si>
    <t>ITEM_NAME_310003</t>
  </si>
  <si>
    <t>ITEM_NAME_310004</t>
  </si>
  <si>
    <t>ITEM_NAME_310005</t>
  </si>
  <si>
    <t>ITEM_NAME_310006</t>
  </si>
  <si>
    <t>ITEM_NAME_310007</t>
  </si>
  <si>
    <t>ITEM_NAME_310008</t>
  </si>
  <si>
    <t>ITEM_NAME_310009</t>
  </si>
  <si>
    <t>ITEM_NAME_310010</t>
  </si>
  <si>
    <t>ITEM_NAME_310011</t>
  </si>
  <si>
    <t>ITEM_NAME_310012</t>
  </si>
  <si>
    <t>ITEM_NAME_310013</t>
  </si>
  <si>
    <t>ITEM_NAME_310014</t>
  </si>
  <si>
    <t>ITEM_NAME_310015</t>
  </si>
  <si>
    <t>ITEM_NAME_310016</t>
  </si>
  <si>
    <t>ITEM_NAME_310017</t>
  </si>
  <si>
    <t>ITEM_NAME_310018</t>
  </si>
  <si>
    <t>ITEM_NAME_310019</t>
  </si>
  <si>
    <t>ITEM_NAME_310020</t>
  </si>
  <si>
    <t>ITEM_NAME_310021</t>
  </si>
  <si>
    <t>ITEM_NAME_310022</t>
  </si>
  <si>
    <t>ITEM_NAME_310023</t>
  </si>
  <si>
    <t>ITEM_NAME_310024</t>
  </si>
  <si>
    <t>ITEM_NAME_310025</t>
  </si>
  <si>
    <t>ITEM_NAME_310026</t>
  </si>
  <si>
    <t>ITEM_NAME_310027</t>
  </si>
  <si>
    <t>ITEM_NAME_310028</t>
  </si>
  <si>
    <t>ITEM_NAME_310029</t>
  </si>
  <si>
    <t>ITEM_NAME_310030</t>
  </si>
  <si>
    <t>ITEM_NAME_310031</t>
  </si>
  <si>
    <t>ITEM_NAME_310032</t>
  </si>
  <si>
    <t>ITEM_NAME_310033</t>
  </si>
  <si>
    <t>ITEM_NAME_310034</t>
  </si>
  <si>
    <t>ITEM_NAME_310035</t>
  </si>
  <si>
    <t>ITEM_NAME_310036</t>
  </si>
  <si>
    <t>ITEM_NAME_310037</t>
  </si>
  <si>
    <t>ITEM_NAME_310038</t>
  </si>
  <si>
    <t>ITEM_NAME_310039</t>
  </si>
  <si>
    <t>ITEM_NAME_310040</t>
  </si>
  <si>
    <t>ITEM_NAME_311001</t>
  </si>
  <si>
    <t>ITEM_NAME_311002</t>
  </si>
  <si>
    <t>ITEM_NAME_311003</t>
  </si>
  <si>
    <t>ITEM_NAME_311004</t>
  </si>
  <si>
    <t>ITEM_NAME_311005</t>
  </si>
  <si>
    <t>ITEM_NAME_311006</t>
  </si>
  <si>
    <t>ITEM_NAME_311007</t>
  </si>
  <si>
    <t>ITEM_NAME_311008</t>
  </si>
  <si>
    <t>ITEM_NAME_311009</t>
  </si>
  <si>
    <t>ITEM_NAME_311010</t>
  </si>
  <si>
    <t>ITEM_NAME_311011</t>
  </si>
  <si>
    <t>ITEM_NAME_311012</t>
  </si>
  <si>
    <t>ITEM_NAME_311013</t>
  </si>
  <si>
    <t>ITEM_NAME_311014</t>
  </si>
  <si>
    <t>ITEM_NAME_311015</t>
  </si>
  <si>
    <t>ITEM_NAME_311016</t>
  </si>
  <si>
    <t>ITEM_NAME_311017</t>
  </si>
  <si>
    <t>ITEM_NAME_311018</t>
  </si>
  <si>
    <t>ITEM_NAME_311019</t>
  </si>
  <si>
    <t>ITEM_NAME_311020</t>
  </si>
  <si>
    <t>ITEM_NAME_311021</t>
  </si>
  <si>
    <t>ITEM_NAME_311022</t>
  </si>
  <si>
    <t>ITEM_NAME_311023</t>
  </si>
  <si>
    <t>ITEM_NAME_311024</t>
  </si>
  <si>
    <t>ITEM_NAME_311025</t>
  </si>
  <si>
    <t>ITEM_NAME_311026</t>
  </si>
  <si>
    <t>ITEM_NAME_311027</t>
  </si>
  <si>
    <t>ITEM_NAME_311028</t>
  </si>
  <si>
    <t>ITEM_NAME_311029</t>
  </si>
  <si>
    <t>ITEM_NAME_311030</t>
  </si>
  <si>
    <t>ITEM_NAME_311031</t>
  </si>
  <si>
    <t>ITEM_NAME_311032</t>
  </si>
  <si>
    <t>ITEM_NAME_311033</t>
  </si>
  <si>
    <t>ITEM_NAME_311034</t>
  </si>
  <si>
    <t>ITEM_NAME_311035</t>
  </si>
  <si>
    <t>ITEM_NAME_311036</t>
  </si>
  <si>
    <t>ITEM_NAME_311037</t>
  </si>
  <si>
    <t>ITEM_NAME_311038</t>
  </si>
  <si>
    <t>ITEM_NAME_311039</t>
  </si>
  <si>
    <t>ITEM_NAME_311040</t>
  </si>
  <si>
    <t>ITEM_NAME_311041</t>
  </si>
  <si>
    <t>ITEM_NAME_311042</t>
  </si>
  <si>
    <t>ITEM_NAME_311043</t>
  </si>
  <si>
    <t>ITEM_NAME_311044</t>
  </si>
  <si>
    <t>ITEM_NAME_311045</t>
  </si>
  <si>
    <t>ITEM_NAME_311046</t>
  </si>
  <si>
    <t>ITEM_NAME_311047</t>
  </si>
  <si>
    <t>ITEM_NAME_311048</t>
  </si>
  <si>
    <t>ITEM_NAME_311049</t>
  </si>
  <si>
    <t>ITEM_NAME_311050</t>
  </si>
  <si>
    <t>ITEM_NAME_311051</t>
  </si>
  <si>
    <t>ITEM_NAME_311052</t>
  </si>
  <si>
    <t>ITEM_NAME_311053</t>
  </si>
  <si>
    <t>ITEM_NAME_311054</t>
  </si>
  <si>
    <t>ITEM_NAME_311055</t>
  </si>
  <si>
    <t>ITEM_NAME_311056</t>
  </si>
  <si>
    <t>ITEM_NAME_311057</t>
  </si>
  <si>
    <t>ITEM_NAME_311058</t>
  </si>
  <si>
    <t>ITEM_NAME_311059</t>
  </si>
  <si>
    <t>ITEM_NAME_311060</t>
  </si>
  <si>
    <t>ITEM_NAME_311061</t>
  </si>
  <si>
    <t>ITEM_NAME_311062</t>
  </si>
  <si>
    <t>ITEM_NAME_311063</t>
  </si>
  <si>
    <t>ITEM_NAME_311064</t>
  </si>
  <si>
    <t>ITEM_NAME_413001</t>
  </si>
  <si>
    <t>ITEM_NAME_413002</t>
  </si>
  <si>
    <t>ITEM_NAME_413003</t>
  </si>
  <si>
    <t>ITEM_NAME_413004</t>
  </si>
  <si>
    <t>ITEM_NAME_413005</t>
  </si>
  <si>
    <t>ITEM_NAME_413006</t>
  </si>
  <si>
    <t>ITEM_NAME_413007</t>
  </si>
  <si>
    <t>ITEM_NAME_413008</t>
  </si>
  <si>
    <t>ITEM_NAME_413009</t>
  </si>
  <si>
    <t>ITEM_NAME_413010</t>
  </si>
  <si>
    <t>ITEM_NAME_413011</t>
  </si>
  <si>
    <t>ITEM_NAME_413012</t>
  </si>
  <si>
    <t>ITEM_NAME_413013</t>
  </si>
  <si>
    <t>ITEM_NAME_413014</t>
  </si>
  <si>
    <t>ITEM_NAME_413015</t>
  </si>
  <si>
    <t>ITEM_NAME_413016</t>
  </si>
  <si>
    <t>ITEM_NAME_413017</t>
  </si>
  <si>
    <t>ITEM_NAME_515001</t>
  </si>
  <si>
    <t>ITEM_NAME_515002</t>
  </si>
  <si>
    <t>ITEM_NAME_515003</t>
  </si>
  <si>
    <t>ITEM_NAME_515004</t>
  </si>
  <si>
    <t>ITEM_NAME_515005</t>
  </si>
  <si>
    <t>ITEM_NAME_515006</t>
  </si>
  <si>
    <t>ITEM_NAME_515007</t>
  </si>
  <si>
    <t>ITEM_NAME_515008</t>
  </si>
  <si>
    <t>ITEM_NAME_515009</t>
  </si>
  <si>
    <t>ITEM_NAME_515010</t>
  </si>
  <si>
    <t>ITEM_NAME_616001</t>
  </si>
  <si>
    <t>ITEM_NAME_616002</t>
  </si>
  <si>
    <t>ITEM_NAME_616003</t>
  </si>
  <si>
    <t>ITEM_NAME_616004</t>
  </si>
  <si>
    <t>ITEM_NAME_616005</t>
  </si>
  <si>
    <t>ITEM_NAME_616006</t>
  </si>
  <si>
    <t>ITEM_NAME_616007</t>
  </si>
  <si>
    <t>ITEM_NAME_616008</t>
  </si>
  <si>
    <t>ITEM_NAME_616009</t>
  </si>
  <si>
    <t>ITEM_NAME_616010</t>
  </si>
  <si>
    <t>ITEM_NAME_616011</t>
  </si>
  <si>
    <t>ITEM_NAME_616012</t>
  </si>
  <si>
    <t>ITEM_NAME_616013</t>
  </si>
  <si>
    <t>ITEM_NAME_616014</t>
  </si>
  <si>
    <t>ITEM_NAME_616015</t>
  </si>
  <si>
    <t>ITEM_NAME_616016</t>
  </si>
  <si>
    <t>ITEM_NAME_616017</t>
  </si>
  <si>
    <t>ITEM_NAME_616018</t>
  </si>
  <si>
    <t>ITEM_NAME_616019</t>
  </si>
  <si>
    <t>ITEM_NAME_616020</t>
  </si>
  <si>
    <t>ITEM_NAME_616021</t>
  </si>
  <si>
    <t>ITEM_NAME_616022</t>
  </si>
  <si>
    <t>ITEM_NAME_616023</t>
  </si>
  <si>
    <t>ITEM_NAME_616024</t>
  </si>
  <si>
    <t>ITEM_NAME_616025</t>
  </si>
  <si>
    <t>ITEM_NAME_616026</t>
  </si>
  <si>
    <t>ITEM_NAME_616027</t>
  </si>
  <si>
    <t>ITEM_NAME_616028</t>
  </si>
  <si>
    <t>ITEM_NAME_616029</t>
  </si>
  <si>
    <t>ITEM_NAME_616030</t>
  </si>
  <si>
    <t>ITEM_NAME_616031</t>
  </si>
  <si>
    <t>ITEM_NAME_616032</t>
  </si>
  <si>
    <t>ITEM_NAME_616033</t>
  </si>
  <si>
    <t>ITEM_NAME_616034</t>
  </si>
  <si>
    <t>ITEM_NAME_616035</t>
  </si>
  <si>
    <t>ITEM_NAME_616036</t>
  </si>
  <si>
    <t>ITEM_NAME_616037</t>
  </si>
  <si>
    <t>ITEM_NAME_616038</t>
  </si>
  <si>
    <t>ITEM_NAME_616039</t>
  </si>
  <si>
    <t>ITEM_NAME_616040</t>
  </si>
  <si>
    <t>ITEM_NAME_616041</t>
  </si>
  <si>
    <t>ITEM_NAME_616042</t>
  </si>
  <si>
    <t>ITEM_NAME_616043</t>
  </si>
  <si>
    <t>ITEM_NAME_616044</t>
  </si>
  <si>
    <t>ITEM_NAME_616045</t>
  </si>
  <si>
    <t>ITEM_NAME_616046</t>
  </si>
  <si>
    <t>ITEM_NAME_616047</t>
  </si>
  <si>
    <t>ITEM_NAME_616048</t>
  </si>
  <si>
    <t>ITEM_NAME_616049</t>
  </si>
  <si>
    <t>ITEM_NAME_616050</t>
  </si>
  <si>
    <t>ITEM_NAME_616051</t>
  </si>
  <si>
    <t>ITEM_NAME_616052</t>
  </si>
  <si>
    <t>ITEM_DESC_101001</t>
  </si>
  <si>
    <t>시로코의 신비가 담겨 있는 신명문자(神名文字).</t>
  </si>
  <si>
    <t>ITEM_DESC_101002</t>
  </si>
  <si>
    <t>호시노의 신비가 담겨 있는 신명문자(神名文字).</t>
  </si>
  <si>
    <t>ITEM_DESC_101003</t>
  </si>
  <si>
    <t>세리카의 신비가 담겨 있는 신명문자(神名文字).</t>
  </si>
  <si>
    <t>ITEM_DESC_101004</t>
  </si>
  <si>
    <t>노노미의 신비가 담겨 있는 신명문자(神名文字).</t>
  </si>
  <si>
    <t>ITEM_DESC_101005</t>
  </si>
  <si>
    <t>아야네의 신비가 담겨 있는 신명문자(神名文字).</t>
  </si>
  <si>
    <t>ITEM_DESC_101006</t>
  </si>
  <si>
    <t>아루의 신비가 담겨 있는 신명문자(神名文字).</t>
  </si>
  <si>
    <t>ITEM_DESC_101007</t>
  </si>
  <si>
    <t>무츠키의 신비가 담겨 있는 신명문자(神名文字).</t>
  </si>
  <si>
    <t>ITEM_DESC_101008</t>
  </si>
  <si>
    <t>카요코의 신비가 담겨 있는 신명문자(神名文字).</t>
  </si>
  <si>
    <t>ITEM_DESC_101009</t>
  </si>
  <si>
    <t>하루카의 신비가 담겨 있는 신명문자(神名文字).</t>
  </si>
  <si>
    <t>ITEM_DESC_101010</t>
  </si>
  <si>
    <t>히나의 신비가 담겨 있는 신명문자(神名文字).</t>
  </si>
  <si>
    <t>ITEM_DESC_101011</t>
  </si>
  <si>
    <t>아코의 신비가 담겨 있는 신명문자(神名文字).</t>
  </si>
  <si>
    <t>ITEM_DESC_101012</t>
  </si>
  <si>
    <t>이오리의 신비가 담겨 있는 신명문자(神名文字).</t>
  </si>
  <si>
    <t>ITEM_DESC_101013</t>
  </si>
  <si>
    <t>치나츠의 신비가 담겨 있는 신명문자(神名文字).</t>
  </si>
  <si>
    <t>ITEM_DESC_101014</t>
  </si>
  <si>
    <t>하루나의 신비가 담겨 있는 신명문자(神名文字).</t>
  </si>
  <si>
    <t>ITEM_DESC_101015</t>
  </si>
  <si>
    <t>준코의 신비가 담겨 있는 신명문자(神名文字).</t>
  </si>
  <si>
    <t>ITEM_DESC_101016</t>
  </si>
  <si>
    <t>이즈미의 신비가 담겨 있는 신명문자(神名文字).</t>
  </si>
  <si>
    <t>ITEM_DESC_101017</t>
  </si>
  <si>
    <t>아카리의 신비가 담겨 있는 신명문자(神名文字).</t>
  </si>
  <si>
    <t>ITEM_DESC_101018</t>
  </si>
  <si>
    <t>후우카의 신비가 담겨 있는 신명문자(神名文字).</t>
  </si>
  <si>
    <t>ITEM_DESC_101019</t>
  </si>
  <si>
    <t>주리의 신비가 담겨 있는 신명문자(神名文字).</t>
  </si>
  <si>
    <t>ITEM_DESC_101020</t>
  </si>
  <si>
    <t>세나의 신비가 담겨 있는 신명문자(神名文字).</t>
  </si>
  <si>
    <t>ITEM_DESC_101021</t>
  </si>
  <si>
    <t>이로하의 신비가 담겨 있는 신명문자(神名文字).</t>
  </si>
  <si>
    <t>ITEM_DESC_101022</t>
  </si>
  <si>
    <t>메구의 신비가 담겨 있는 신명문자(神名文字).</t>
  </si>
  <si>
    <t>ITEM_DESC_101023</t>
  </si>
  <si>
    <t>노아의 신비가 담겨 있는 신명문자(神名文字).</t>
  </si>
  <si>
    <t>ITEM_DESC_101024</t>
  </si>
  <si>
    <t>유우카의 신비가 담겨 있는 신명문자(神名文字).</t>
  </si>
  <si>
    <t>ITEM_DESC_101025</t>
  </si>
  <si>
    <t>코유키의 신비가 담겨 있는 신명문자(神名文字).</t>
  </si>
  <si>
    <t>ITEM_DESC_101026</t>
  </si>
  <si>
    <t>치히로의 신비가 담겨 있는 신명문자(神名文字).</t>
  </si>
  <si>
    <t>ITEM_DESC_101027</t>
  </si>
  <si>
    <t>하레의 신비가 담겨 있는 신명문자(神名文字).</t>
  </si>
  <si>
    <t>ITEM_DESC_101028</t>
  </si>
  <si>
    <t>미카의 신비가 담겨 있는 신명문자(神名文字).</t>
  </si>
  <si>
    <t>ITEM_DESC_101029</t>
  </si>
  <si>
    <t>코타마의 신비가 담겨 있는 신명문자(神名文字).</t>
  </si>
  <si>
    <t>ITEM_DESC_101030</t>
  </si>
  <si>
    <t>네루의 신비가 담겨 있는 신명문자(神名文字).</t>
  </si>
  <si>
    <t>ITEM_DESC_101031</t>
  </si>
  <si>
    <t>아스나의 신비가 담겨 있는 신명문자(神名文字).</t>
  </si>
  <si>
    <t>ITEM_DESC_101032</t>
  </si>
  <si>
    <t>카린의 신비가 담겨 있는 신명문자(神名文字).</t>
  </si>
  <si>
    <t>ITEM_DESC_101033</t>
  </si>
  <si>
    <t>아카네의 신비가 담겨 있는 신명문자(神名文字).</t>
  </si>
  <si>
    <t>ITEM_DESC_101034</t>
  </si>
  <si>
    <t>토키의 신비가 담겨 있는 신명문자(神名文字).</t>
  </si>
  <si>
    <t>ITEM_DESC_101035</t>
  </si>
  <si>
    <t>우타하의 신비가 담겨 있는 신명문자(神名文字).</t>
  </si>
  <si>
    <t>ITEM_DESC_101036</t>
  </si>
  <si>
    <t>히비키의 신비가 담겨 있는 신명문자(神名文字).</t>
  </si>
  <si>
    <t>ITEM_DESC_101037</t>
  </si>
  <si>
    <t>코토리의 신비가 담겨 있는 신명문자(神名文字).</t>
  </si>
  <si>
    <t>ITEM_DESC_101038</t>
  </si>
  <si>
    <t>스미레의 신비가 담겨 있는 신명문자(神名文字).</t>
  </si>
  <si>
    <t>ITEM_DESC_101039</t>
  </si>
  <si>
    <t>히마리의 신비가 담겨 있는 신명문자(神名文字).</t>
  </si>
  <si>
    <t>ITEM_DESC_101040</t>
  </si>
  <si>
    <t>에이미의 신비가 담겨 있는 신명문자(神名文字).</t>
  </si>
  <si>
    <t>ITEM_DESC_101041</t>
  </si>
  <si>
    <t>아리스의 신비가 담겨 있는 신명문자(神名文字).</t>
  </si>
  <si>
    <t>ITEM_DESC_101042</t>
  </si>
  <si>
    <t>모모이의 신비가 담겨 있는 신명문자(神名文字).</t>
  </si>
  <si>
    <t>ITEM_DESC_101043</t>
  </si>
  <si>
    <t>미도리의 신비가 담겨 있는 신명문자(神名文字).</t>
  </si>
  <si>
    <t>ITEM_DESC_101044</t>
  </si>
  <si>
    <t>유즈의 신비가 담겨 있는 신명문자(神名文字).</t>
  </si>
  <si>
    <t>ITEM_DESC_101045</t>
  </si>
  <si>
    <t>히후미의 신비가 담겨 있는 신명문자(神名文字).</t>
  </si>
  <si>
    <t>ITEM_DESC_101046</t>
  </si>
  <si>
    <t>하나코의 신비가 담겨 있는 신명문자(神名文字).</t>
  </si>
  <si>
    <t>ITEM_DESC_101047</t>
  </si>
  <si>
    <t>아즈사의 신비가 담겨 있는 신명문자(神名文字).</t>
  </si>
  <si>
    <t>ITEM_DESC_101048</t>
  </si>
  <si>
    <t>코하루의 신비가 담겨 있는 신명문자(神名文字).</t>
  </si>
  <si>
    <t>ITEM_DESC_101049</t>
  </si>
  <si>
    <t>스즈미의 신비가 담겨 있는 신명문자(神名文字).</t>
  </si>
  <si>
    <t>ITEM_DESC_101050</t>
  </si>
  <si>
    <t>레이사의 신비가 담겨 있는 신명문자(神名文字).</t>
  </si>
  <si>
    <t>ITEM_DESC_101051</t>
  </si>
  <si>
    <t>우이의 신비가 담겨 있는 신명문자(神名文字).</t>
  </si>
  <si>
    <t>ITEM_DESC_101052</t>
  </si>
  <si>
    <t>시미코의 신비가 담겨 있는 신명문자(神名文字).</t>
  </si>
  <si>
    <t>ITEM_DESC_101053</t>
  </si>
  <si>
    <t>요시미의 신비가 담겨 있는 신명문자(神名文字).</t>
  </si>
  <si>
    <t>ITEM_DESC_101054</t>
  </si>
  <si>
    <t>아이리의 신비가 담겨 있는 신명문자(神名文字).</t>
  </si>
  <si>
    <t>ITEM_DESC_101055</t>
  </si>
  <si>
    <t>카즈사의 신비가 담겨 있는 신명문자(神名文字).</t>
  </si>
  <si>
    <t>ITEM_DESC_101056</t>
  </si>
  <si>
    <t>나츠의 신비가 담겨 있는 신명문자(神名文字).</t>
  </si>
  <si>
    <t>ITEM_DESC_101057</t>
  </si>
  <si>
    <t>미네의 신비가 담겨 있는 신명문자(神名文字).</t>
  </si>
  <si>
    <t>ITEM_DESC_101058</t>
  </si>
  <si>
    <t>세리나의 신비가 담겨 있는 신명문자(神名文字).</t>
  </si>
  <si>
    <t>ITEM_DESC_101059</t>
  </si>
  <si>
    <t>하나에의 신비가 담겨 있는 신명문자(神名文字).</t>
  </si>
  <si>
    <t>ITEM_DESC_101060</t>
  </si>
  <si>
    <t>츠루기의 신비가 담겨 있는 신명문자(神名文字).</t>
  </si>
  <si>
    <t>ITEM_DESC_101061</t>
  </si>
  <si>
    <t>하스미의 신비가 담겨 있는 신명문자(神名文字).</t>
  </si>
  <si>
    <t>ITEM_DESC_101062</t>
  </si>
  <si>
    <t>마시로의 신비가 담겨 있는 신명문자(神名文字).</t>
  </si>
  <si>
    <t>ITEM_DESC_101063</t>
  </si>
  <si>
    <t>시즈코의 신비가 담겨 있는 신명문자(神名文字).</t>
  </si>
  <si>
    <t>ITEM_DESC_101064</t>
  </si>
  <si>
    <t>피나의 신비가 담겨 있는 신명문자(神名文字).</t>
  </si>
  <si>
    <t>ITEM_DESC_101065</t>
  </si>
  <si>
    <t>츠바키의 신비가 담겨 있는 신명문자(神名文字).</t>
  </si>
  <si>
    <t>ITEM_DESC_101066</t>
  </si>
  <si>
    <t>미모리의 신비가 담겨 있는 신명문자(神名文字).</t>
  </si>
  <si>
    <t>ITEM_DESC_101067</t>
  </si>
  <si>
    <t>카에데의 신비가 담겨 있는 신명문자(神名文字).</t>
  </si>
  <si>
    <t>ITEM_DESC_101068</t>
  </si>
  <si>
    <t>카호의 신비가 담겨 있는 신명문자(神名文字).</t>
  </si>
  <si>
    <t>ITEM_DESC_101069</t>
  </si>
  <si>
    <t>치세의 신비가 담겨 있는 신명문자(神名文字).</t>
  </si>
  <si>
    <t>ITEM_DESC_101070</t>
  </si>
  <si>
    <t>미치루의 신비가 담겨 있는 신명문자(神名文字).</t>
  </si>
  <si>
    <t>ITEM_DESC_101071</t>
  </si>
  <si>
    <t>이즈나의 신비가 담겨 있는 신명문자(神名文字).</t>
  </si>
  <si>
    <t>ITEM_DESC_101072</t>
  </si>
  <si>
    <t>츠쿠요의 신비가 담겨 있는 신명문자(神名文字).</t>
  </si>
  <si>
    <t>ITEM_DESC_101073</t>
  </si>
  <si>
    <t>와카모의 신비가 담겨 있는 신명문자(神名文字).</t>
  </si>
  <si>
    <t>ITEM_DESC_101074</t>
  </si>
  <si>
    <t>사야의 신비가 담겨 있는 신명문자(神名文字).</t>
  </si>
  <si>
    <t>ITEM_DESC_101075</t>
  </si>
  <si>
    <t>슌의 신비가 담겨 있는 신명문자(神名文字).</t>
  </si>
  <si>
    <t>ITEM_DESC_101076</t>
  </si>
  <si>
    <t>코코나의 신비가 담겨 있는 신명문자(神名文字).</t>
  </si>
  <si>
    <t>ITEM_DESC_101077</t>
  </si>
  <si>
    <t>루미의 신비가 담겨 있는 신명문자(神名文字).</t>
  </si>
  <si>
    <t>ITEM_DESC_101078</t>
  </si>
  <si>
    <t>미나의 신비가 담겨 있는 신명문자(神名文字).</t>
  </si>
  <si>
    <t>ITEM_DESC_101079</t>
  </si>
  <si>
    <t>체리노의 신비가 담겨 있는 신명문자(神名文字).</t>
  </si>
  <si>
    <t>ITEM_DESC_101080</t>
  </si>
  <si>
    <t>토모에의 신비가 담겨 있는 신명문자(神名文字).</t>
  </si>
  <si>
    <t>ITEM_DESC_101081</t>
  </si>
  <si>
    <t>마리나의 신비가 담겨 있는 신명문자(神名文字).</t>
  </si>
  <si>
    <t>ITEM_DESC_101082</t>
  </si>
  <si>
    <t>노도카의 신비가 담겨 있는 신명문자(神名文字).</t>
  </si>
  <si>
    <t>ITEM_DESC_101083</t>
  </si>
  <si>
    <t>시구레의 신비가 담겨 있는 신명문자(神名文字).</t>
  </si>
  <si>
    <t>ITEM_DESC_101084</t>
  </si>
  <si>
    <t>미노리의 신비가 담겨 있는 신명문자(神名文字).</t>
  </si>
  <si>
    <t>ITEM_DESC_101085</t>
  </si>
  <si>
    <t>키리노의 신비가 담겨 있는 신명문자(神名文字).</t>
  </si>
  <si>
    <t>ITEM_DESC_101086</t>
  </si>
  <si>
    <t>후부키의 신비가 담겨 있는 신명문자(神名文字).</t>
  </si>
  <si>
    <t>ITEM_DESC_101087</t>
  </si>
  <si>
    <t>칸나의 신비가 담겨 있는 신명문자(神名文字).</t>
  </si>
  <si>
    <t>ITEM_DESC_101088</t>
  </si>
  <si>
    <t>미야코의 신비가 담겨 있는 신명문자(神名文字).</t>
  </si>
  <si>
    <t>ITEM_DESC_101089</t>
  </si>
  <si>
    <t>사키의 신비가 담겨 있는 신명문자(神名文字).</t>
  </si>
  <si>
    <t>ITEM_DESC_101090</t>
  </si>
  <si>
    <t>모에의 신비가 담겨 있는 신명문자(神名文字).</t>
  </si>
  <si>
    <t>ITEM_DESC_101091</t>
  </si>
  <si>
    <t>미유의 신비가 담겨 있는 신명문자(神名文字).</t>
  </si>
  <si>
    <t>ITEM_DESC_101092</t>
  </si>
  <si>
    <t>사오리의 신비가 담겨 있는 신명문자(神名文字).</t>
  </si>
  <si>
    <t>ITEM_DESC_101093</t>
  </si>
  <si>
    <t>아츠코의 신비가 담겨 있는 신명문자(神名文字).</t>
  </si>
  <si>
    <t>ITEM_DESC_101094</t>
  </si>
  <si>
    <t>미사키의 신비가 담겨 있는 신명문자(神名文字).</t>
  </si>
  <si>
    <t>ITEM_DESC_101095</t>
  </si>
  <si>
    <t>히요리의 신비가 담겨 있는 신명문자(神名文字).</t>
  </si>
  <si>
    <t>ITEM_DESC_101096</t>
  </si>
  <si>
    <t>미쿠의 신비가 담겨 있는 신명문자(神名文字).</t>
  </si>
  <si>
    <t>ITEM_DESC_202001</t>
  </si>
  <si>
    <t>신명문자(神名文字)를 구성하는 신명정수(神名精髓).</t>
  </si>
  <si>
    <t>ITEM_DESC_202002</t>
  </si>
  <si>
    <t>총력전 상점에서 사용 가능한 코인.</t>
  </si>
  <si>
    <t>ITEM_DESC_202003</t>
  </si>
  <si>
    <t>총력전 상점에서 사용 가능한 상급 코인.</t>
  </si>
  <si>
    <t>ITEM_DESC_202004</t>
  </si>
  <si>
    <t>종합전술시험 상점에서 사용 가능한 코인.</t>
  </si>
  <si>
    <t>ITEM_DESC_202005</t>
  </si>
  <si>
    <t>현상수배 상점에서 사용 가능한 코인.</t>
  </si>
  <si>
    <t>ITEM_DESC_303001</t>
  </si>
  <si>
    <t>데카그라마톤을 분석할 수 있는 데이터.</t>
  </si>
  <si>
    <t>ITEM_DESC_303002</t>
  </si>
  <si>
    <t>ITEM_DESC_303003</t>
  </si>
  <si>
    <t>학생들의 동아리 활동 기록이 담겨 있는 보고서. 수많은 학생들의 경험이 녹아들어 있다.</t>
  </si>
  <si>
    <t>ITEM_DESC_303004</t>
  </si>
  <si>
    <t>ITEM_DESC_303005</t>
  </si>
  <si>
    <t>ITEM_DESC_303006</t>
  </si>
  <si>
    <t>ITEM_DESC_306001</t>
  </si>
  <si>
    <t>크래프트 챔버의 제작 소요 시간을 없애주는 부스터 티켓.</t>
  </si>
  <si>
    <t>ITEM_DESC_305001</t>
  </si>
  <si>
    <t>크래프트 챔버의 물질 합성 기능을 기동시킬 때 필요한 키스톤.</t>
  </si>
  <si>
    <t>ITEM_DESC_305002</t>
  </si>
  <si>
    <t>ITEM_DESC_305003</t>
  </si>
  <si>
    <t>ITEM_DESC_305004</t>
  </si>
  <si>
    <t>ITEM_DESC_304001</t>
  </si>
  <si>
    <t>크래프트 챔버를 기동시킬 때 필요한 키스톤 조각.</t>
  </si>
  <si>
    <t>ITEM_DESC_304002</t>
  </si>
  <si>
    <t>크래프트 챔버를 기동시킬 때 필요한 키스톤.</t>
  </si>
  <si>
    <t>ITEM_DESC_308001</t>
  </si>
  <si>
    <t>제조에 사용되는 주요 소재</t>
  </si>
  <si>
    <t>ITEM_DESC_308002</t>
  </si>
  <si>
    <t>ITEM_DESC_308003</t>
  </si>
  <si>
    <t>ITEM_DESC_309001</t>
  </si>
  <si>
    <t>아비도스 학생들의 전술 활동을 영상으로 기록한 교육용 BD</t>
  </si>
  <si>
    <t>ITEM_DESC_309002</t>
  </si>
  <si>
    <t>게헨나 학생들의 전술 활동을 영상으로 기록한 교육용 BD</t>
  </si>
  <si>
    <t>ITEM_DESC_309003</t>
  </si>
  <si>
    <t>밀레니엄 학생들의 전술 활동을 영상으로 기록한 교육용 BD</t>
  </si>
  <si>
    <t>ITEM_DESC_309004</t>
  </si>
  <si>
    <t>트리니티 학생들의 전술 활동을 영상으로 기록한 교육용 BD</t>
  </si>
  <si>
    <t>ITEM_DESC_309005</t>
  </si>
  <si>
    <t>백귀야행 학생들의 전술 활동을 영상으로 기록한 교육용 BD</t>
  </si>
  <si>
    <t>ITEM_DESC_309006</t>
  </si>
  <si>
    <t>산해경 학생들의 전술 활동을 영상으로 기록한 교육용 BD</t>
  </si>
  <si>
    <t>ITEM_DESC_309007</t>
  </si>
  <si>
    <t>붉은겨울 학생들의 전술 활동을 영상으로 기록한 교육용 BD</t>
  </si>
  <si>
    <t>ITEM_DESC_309008</t>
  </si>
  <si>
    <t>발키리 학생들의 전술 활동을 영상으로 기록한 교육용 BD</t>
  </si>
  <si>
    <t>ITEM_DESC_309009</t>
  </si>
  <si>
    <t>SRT 학생들의 전술 활동을 영상으로 기록한 교육용 BD</t>
  </si>
  <si>
    <t>ITEM_DESC_309010</t>
  </si>
  <si>
    <t>아리우스 학생들의 전술 활동을 영상으로 기록한 교육용 BD</t>
  </si>
  <si>
    <t>ITEM_DESC_309011</t>
  </si>
  <si>
    <t>ITEM_DESC_309012</t>
  </si>
  <si>
    <t>ITEM_DESC_309013</t>
  </si>
  <si>
    <t>ITEM_DESC_309014</t>
  </si>
  <si>
    <t>ITEM_DESC_309015</t>
  </si>
  <si>
    <t>ITEM_DESC_309016</t>
  </si>
  <si>
    <t>ITEM_DESC_309017</t>
  </si>
  <si>
    <t>ITEM_DESC_309018</t>
  </si>
  <si>
    <t>ITEM_DESC_309019</t>
  </si>
  <si>
    <t>ITEM_DESC_309020</t>
  </si>
  <si>
    <t>ITEM_DESC_309021</t>
  </si>
  <si>
    <t>ITEM_DESC_309022</t>
  </si>
  <si>
    <t>ITEM_DESC_309023</t>
  </si>
  <si>
    <t>ITEM_DESC_309024</t>
  </si>
  <si>
    <t>ITEM_DESC_309025</t>
  </si>
  <si>
    <t>ITEM_DESC_309026</t>
  </si>
  <si>
    <t>ITEM_DESC_309027</t>
  </si>
  <si>
    <t>ITEM_DESC_309028</t>
  </si>
  <si>
    <t>ITEM_DESC_309029</t>
  </si>
  <si>
    <t>ITEM_DESC_309030</t>
  </si>
  <si>
    <t>ITEM_DESC_309031</t>
  </si>
  <si>
    <t>ITEM_DESC_309032</t>
  </si>
  <si>
    <t>ITEM_DESC_309033</t>
  </si>
  <si>
    <t>ITEM_DESC_309034</t>
  </si>
  <si>
    <t>ITEM_DESC_309035</t>
  </si>
  <si>
    <t>ITEM_DESC_309036</t>
  </si>
  <si>
    <t>ITEM_DESC_309037</t>
  </si>
  <si>
    <t>ITEM_DESC_309038</t>
  </si>
  <si>
    <t>ITEM_DESC_309039</t>
  </si>
  <si>
    <t>ITEM_DESC_309040</t>
  </si>
  <si>
    <t>ITEM_DESC_310001</t>
  </si>
  <si>
    <t>아비도스 학원의 전술 핵심이 요약된 비법 노트.</t>
  </si>
  <si>
    <t>ITEM_DESC_310002</t>
  </si>
  <si>
    <t>게헨나 학원의 전술 핵심이 요약된 비법 노트.</t>
  </si>
  <si>
    <t>ITEM_DESC_310003</t>
  </si>
  <si>
    <t>밀레니엄 학원의 전술 핵심이 요약된 비법 노트.</t>
  </si>
  <si>
    <t>ITEM_DESC_310004</t>
  </si>
  <si>
    <t>트리니티 학원의 전술 핵심이 요약된 비법 노트.</t>
  </si>
  <si>
    <t>ITEM_DESC_310005</t>
  </si>
  <si>
    <t>백귀야행 학원의 전술 핵심이 요약된 비법 노트.</t>
  </si>
  <si>
    <t>ITEM_DESC_310006</t>
  </si>
  <si>
    <t>산해경 학원의 전술 핵심이 요약된 비법 노트.</t>
  </si>
  <si>
    <t>ITEM_DESC_310007</t>
  </si>
  <si>
    <t>붉은겨울 학원의 전술 핵심이 요약된 비법 노트.</t>
  </si>
  <si>
    <t>ITEM_DESC_310008</t>
  </si>
  <si>
    <t>발키리 학원의 전술 핵심이 요약된 비법 노트.</t>
  </si>
  <si>
    <t>ITEM_DESC_310009</t>
  </si>
  <si>
    <t>SRT 학원의 전술 핵심이 요약된 비법 노트.</t>
  </si>
  <si>
    <t>ITEM_DESC_310010</t>
  </si>
  <si>
    <t>아리우스 학원의 전술 핵심이 요약된 비법 노트.</t>
  </si>
  <si>
    <t>ITEM_DESC_310011</t>
  </si>
  <si>
    <t>ITEM_DESC_310012</t>
  </si>
  <si>
    <t>ITEM_DESC_310013</t>
  </si>
  <si>
    <t>ITEM_DESC_310014</t>
  </si>
  <si>
    <t>ITEM_DESC_310015</t>
  </si>
  <si>
    <t>ITEM_DESC_310016</t>
  </si>
  <si>
    <t>ITEM_DESC_310017</t>
  </si>
  <si>
    <t>ITEM_DESC_310018</t>
  </si>
  <si>
    <t>ITEM_DESC_310019</t>
  </si>
  <si>
    <t>ITEM_DESC_310020</t>
  </si>
  <si>
    <t>ITEM_DESC_310021</t>
  </si>
  <si>
    <t>ITEM_DESC_310022</t>
  </si>
  <si>
    <t>ITEM_DESC_310023</t>
  </si>
  <si>
    <t>ITEM_DESC_310024</t>
  </si>
  <si>
    <t>ITEM_DESC_310025</t>
  </si>
  <si>
    <t>ITEM_DESC_310026</t>
  </si>
  <si>
    <t>ITEM_DESC_310027</t>
  </si>
  <si>
    <t>ITEM_DESC_310028</t>
  </si>
  <si>
    <t>ITEM_DESC_310029</t>
  </si>
  <si>
    <t>ITEM_DESC_310030</t>
  </si>
  <si>
    <t>ITEM_DESC_310031</t>
  </si>
  <si>
    <t>ITEM_DESC_310032</t>
  </si>
  <si>
    <t>ITEM_DESC_310033</t>
  </si>
  <si>
    <t>ITEM_DESC_310034</t>
  </si>
  <si>
    <t>ITEM_DESC_310035</t>
  </si>
  <si>
    <t>ITEM_DESC_310036</t>
  </si>
  <si>
    <t>ITEM_DESC_310037</t>
  </si>
  <si>
    <t>ITEM_DESC_310038</t>
  </si>
  <si>
    <t>ITEM_DESC_310039</t>
  </si>
  <si>
    <t>ITEM_DESC_310040</t>
  </si>
  <si>
    <t>ITEM_DESC_311001</t>
  </si>
  <si>
    <t>네브라 디스크의 부서진 조각. 각종 제조 및 강화에 사용된다.</t>
  </si>
  <si>
    <t>ITEM_DESC_311002</t>
  </si>
  <si>
    <t>형체를 알아보기 힘들 정도로 파손된 네브라 디스크. 각종 제조 및 강화에 사용된다.</t>
  </si>
  <si>
    <t>ITEM_DESC_311003</t>
  </si>
  <si>
    <t>오래되어 곳곳이 마모된 네브라 디스크. 각종 제조 및 강화에 사용된다.</t>
  </si>
  <si>
    <t>ITEM_DESC_311004</t>
  </si>
  <si>
    <t>온전한 상태의 네브라 디스크. 각종 제조 및 강화에 사용된다.</t>
  </si>
  <si>
    <t>ITEM_DESC_311005</t>
  </si>
  <si>
    <t>파에스토스 원반의 부서진 조각. 각종 제조 및 강화에 사용된다.</t>
  </si>
  <si>
    <t>ITEM_DESC_311006</t>
  </si>
  <si>
    <t>형체를 알아보기 힘들 정도로 파손된 파에스토스 원반. 각종 제조 및 강화에 사용된다.</t>
  </si>
  <si>
    <t>ITEM_DESC_311007</t>
  </si>
  <si>
    <t>오래되어 곳곳이 마모된 파에스토스 원반. 각종 제조 및 강화에 사용된다.</t>
  </si>
  <si>
    <t>ITEM_DESC_311008</t>
  </si>
  <si>
    <t>온전한 상태의 파에스토스 원반. 각종 제조 및 강화에 사용된다.</t>
  </si>
  <si>
    <t>ITEM_DESC_311009</t>
  </si>
  <si>
    <t>제련되지 않은 볼프세크 철광석. 각종 제조 및 강화에 사용된다.</t>
  </si>
  <si>
    <t>ITEM_DESC_311010</t>
  </si>
  <si>
    <t>ITEM_DESC_311011</t>
  </si>
  <si>
    <t>제련 중 떨어져 나온 볼프세크 철광석. 각종 제조 및 강화에 사용된다.</t>
  </si>
  <si>
    <t>ITEM_DESC_311012</t>
  </si>
  <si>
    <t>고순도 상태의 볼프세크 철광석. 각종 제조 및 강화에 사용된다.</t>
  </si>
  <si>
    <t>ITEM_DESC_311013</t>
  </si>
  <si>
    <t>단단하게 여문 만드라고라 씨앗. 각종 제조 및 강화에 사용된다.</t>
  </si>
  <si>
    <t>ITEM_DESC_311014</t>
  </si>
  <si>
    <t>새순이 움터 나온 만드라고라 새싹. 각종 제조 및 강화에 사용된다.</t>
  </si>
  <si>
    <t>ITEM_DESC_311015</t>
  </si>
  <si>
    <t>잘 익은 만드라고라를 짜내 만든 만드라고라 주스.  각종 제조 및 강화에 사용된다.</t>
  </si>
  <si>
    <t>ITEM_DESC_311016</t>
  </si>
  <si>
    <t>만드라고라 주스를 농축하여 만든 만드라고라 농축액. 각종 제조 및 강화에 사용된다.</t>
  </si>
  <si>
    <t>ITEM_DESC_311017</t>
  </si>
  <si>
    <t>책에서 찢겨 나온 로혼치 사본의 페이지. 각종 제조 및 강화에 사용된다.</t>
  </si>
  <si>
    <t>ITEM_DESC_311018</t>
  </si>
  <si>
    <t>곳곳이 찢어지고 낙서로 훼손된 로혼치 사본. 각종 제조 및 강화에 사용된다.</t>
  </si>
  <si>
    <t>ITEM_DESC_311019</t>
  </si>
  <si>
    <t>오래되어 곳곳이 편집된 로혼치 사본. 각종 제조 및 강화에 사용된다.</t>
  </si>
  <si>
    <t>ITEM_DESC_311020</t>
  </si>
  <si>
    <t>온전한 상태의 로혼치 사본. 각종 제조 및 강화에 사용된다.</t>
  </si>
  <si>
    <t>ITEM_DESC_311021</t>
  </si>
  <si>
    <t>공기 중에서 추출한 가장 기본적인 형태의 에테르 가루. 각종 제조 및 강화에 사용된다.</t>
  </si>
  <si>
    <t>ITEM_DESC_311022</t>
  </si>
  <si>
    <t>에테르 가루를 압착해 만든 고형의 에테르 조각. 각종 제조 및 강화에 사용된다.</t>
  </si>
  <si>
    <t>ITEM_DESC_311023</t>
  </si>
  <si>
    <t>에테르 조각을 합성해 만든 에테르 결정. 각종 제조 및 강화에 사용된다.</t>
  </si>
  <si>
    <t>ITEM_DESC_311024</t>
  </si>
  <si>
    <t>에테르 결정이 합쳐진 형태의 에테르 정수. 각종 제조 및 강화에 사용된다.</t>
  </si>
  <si>
    <t>ITEM_DESC_311025</t>
  </si>
  <si>
    <t>안티키테라 장치의 부서진 부품. 각종 제조 및 강화에 사용된다.</t>
  </si>
  <si>
    <t>ITEM_DESC_311026</t>
  </si>
  <si>
    <t>형체를 알아보기 힘들 정도로 파손된 안티키테라 장치. 각종 제조 및 강화에 사용된다.</t>
  </si>
  <si>
    <t>ITEM_DESC_311027</t>
  </si>
  <si>
    <t>오래되어 곳곳이 마모된 안티키테라 장치. 각종 제조 및 강화에 사용된다.</t>
  </si>
  <si>
    <t>ITEM_DESC_311028</t>
  </si>
  <si>
    <t>온전한 상태의 안티키테라 장치. 각종 제조 및 강화에 사용된다.</t>
  </si>
  <si>
    <t>ITEM_DESC_311029</t>
  </si>
  <si>
    <t>책에서 찢겨 나온 보이니치 사본의 페이지. 각종 제조 및 강화에 사용된다.</t>
  </si>
  <si>
    <t>ITEM_DESC_311030</t>
  </si>
  <si>
    <t>곳곳이 찢어지고 낙서로 훼손된 보이니치 사본. 각종 제조 및 강화에 사용된다.</t>
  </si>
  <si>
    <t>ITEM_DESC_311031</t>
  </si>
  <si>
    <t>오래되어 곳곳이 편집된 보이니치 사본. 각종 제조 및 강화에 사용된다.</t>
  </si>
  <si>
    <t>ITEM_DESC_311032</t>
  </si>
  <si>
    <t>온전한 상태의 보이니치 사본. 각종 제조 및 강화에 사용된다.</t>
  </si>
  <si>
    <t>ITEM_DESC_311033</t>
  </si>
  <si>
    <t>수정 하니와의 부서진 파편. 각종 제조 및 강화에 사용된다.</t>
  </si>
  <si>
    <t>ITEM_DESC_311034</t>
  </si>
  <si>
    <t>형체를 알아보기 힘들 정도로 파손된 수정 하니와. 각종 제조 및 강화에 사용된다.</t>
  </si>
  <si>
    <t>ITEM_DESC_311035</t>
  </si>
  <si>
    <t>수리된 상태의 수정 하니와. 각종 제조 및 강화에 사용된다.</t>
  </si>
  <si>
    <t>ITEM_DESC_311036</t>
  </si>
  <si>
    <t>온전한 상태의 수정 하니와. 각종 제조 및 강화에 사용된다.</t>
  </si>
  <si>
    <t>ITEM_DESC_311037</t>
  </si>
  <si>
    <t>토템폴의 부서진 조각. 각종 제조 및 강화에 사용된다.</t>
  </si>
  <si>
    <t>ITEM_DESC_311038</t>
  </si>
  <si>
    <t>형체를 알아보기 힘들 정도로 파손된 토템폴. 각종 제조 및 강화에 사용된다.</t>
  </si>
  <si>
    <t>ITEM_DESC_311039</t>
  </si>
  <si>
    <t>수리된 상태의 토템폴. 각종 제조 및 강화에 사용된다.</t>
  </si>
  <si>
    <t>ITEM_DESC_311040</t>
  </si>
  <si>
    <t>온전한 상태의 토템폴. 각종 제조 및 강화에 사용된다.</t>
  </si>
  <si>
    <t>ITEM_DESC_311041</t>
  </si>
  <si>
    <t>고대 전지의 부서진 부품. 각종 제조 및 강화에 사용된다.</t>
  </si>
  <si>
    <t>ITEM_DESC_311042</t>
  </si>
  <si>
    <t>형체를 알아보기 힘들 정도로 파손된 고대 전지. 각종 제조 및 강화에 사용된다.</t>
  </si>
  <si>
    <t>ITEM_DESC_311043</t>
  </si>
  <si>
    <t>오래되어 곳곳이 마모된 고대 전지. 각종 제조 및 강화에 사용된다.</t>
  </si>
  <si>
    <t>ITEM_DESC_311044</t>
  </si>
  <si>
    <t>온전한 상태의 고대 전지. 각종 제조 및 강화에 사용된다.</t>
  </si>
  <si>
    <t>ITEM_DESC_311045</t>
  </si>
  <si>
    <t>디스코 콜간테의 부서진 조각. 각종 제조 및 강화에 사용된다.</t>
  </si>
  <si>
    <t>ITEM_DESC_311046</t>
  </si>
  <si>
    <t>형체를 알아보기 힘들 정도로 파손된 디스코 콜간테. 각종 제조 및 강화에 사용된다.</t>
  </si>
  <si>
    <t>ITEM_DESC_311047</t>
  </si>
  <si>
    <t>조각을 맞추어 수리한 디스코 콜간테. 각종 제조 및 강화에 사용된다.</t>
  </si>
  <si>
    <t>ITEM_DESC_311048</t>
  </si>
  <si>
    <t>온전한 상태의 디스코 콜간테. 각종 제조 및 강화에 사용된다.</t>
  </si>
  <si>
    <t>ITEM_DESC_311049</t>
  </si>
  <si>
    <t>위니페소키 스톤의 부서진 조각. 각종 제조 및 강화에 사용된다.</t>
  </si>
  <si>
    <t>ITEM_DESC_311050</t>
  </si>
  <si>
    <t>형체를 알아보기 힘들 정도로 파손된 위니페소키 스톤. 각종 제조 및 강화에 사용된다.</t>
  </si>
  <si>
    <t>ITEM_DESC_311051</t>
  </si>
  <si>
    <t>조각을 맞추어 수리한 위니페소키 스톤. 각종 제조 및 강화에 사용된다.</t>
  </si>
  <si>
    <t>ITEM_DESC_311052</t>
  </si>
  <si>
    <t>온전한 상태의 위니페소키 스톤. 각종 제조 및 강화에 사용된다.</t>
  </si>
  <si>
    <t>ITEM_DESC_311053</t>
  </si>
  <si>
    <t>머리가 자라는 인형의 부서진 조각. 각종 제조 및 강화에 사용된다.</t>
  </si>
  <si>
    <t>ITEM_DESC_311054</t>
  </si>
  <si>
    <t>형체를 알아보기 힘들 정도로 파손된 머리가 자라는 인형. 각종 제조 및 강화에 사용된다.</t>
  </si>
  <si>
    <t>ITEM_DESC_311055</t>
  </si>
  <si>
    <t>조각을 맞추어 수리한 머리가 자라는 인형. 각종 제조 및 강화에 사용된다.</t>
  </si>
  <si>
    <t>ITEM_DESC_311056</t>
  </si>
  <si>
    <t>온전한 상태의 머리가 자라는 인형. 각종 제조 및 강화에 사용된다.</t>
  </si>
  <si>
    <t>ITEM_DESC_311057</t>
  </si>
  <si>
    <t>아틀란티스 메달의 부서진 조각. 각종 제조 및 강화에 사용된다.</t>
  </si>
  <si>
    <t>ITEM_DESC_311058</t>
  </si>
  <si>
    <t>형체를 알아보기 힘들 정도로 파손된 아틀란티스 메달. 각종 제조 및 강화에 사용된다.</t>
  </si>
  <si>
    <t>ITEM_DESC_311059</t>
  </si>
  <si>
    <t>오래되어 곳곳이 마모된 아틀란티스 메달. 각종 제조 및 강화에 사용된다.</t>
  </si>
  <si>
    <t>ITEM_DESC_311060</t>
  </si>
  <si>
    <t>온전한 상태의 아틀란티스 메달. 각종 제조 및 강화에 사용된다.</t>
  </si>
  <si>
    <t>ITEM_DESC_311061</t>
  </si>
  <si>
    <t>님루드 렌즈의 부서진 조각. 각종 제조 및 강화에 사용된다.</t>
  </si>
  <si>
    <t>ITEM_DESC_311062</t>
  </si>
  <si>
    <t>형체를 알아보기 힘들 정도로 파손된 님루드 렌즈. 각종 제조 및 강화에 사용된다.</t>
  </si>
  <si>
    <t>ITEM_DESC_311063</t>
  </si>
  <si>
    <t>오래되어 곳곳이 마모된 님루드 렌즈. 각종 제조 및 강화에 사용된다.</t>
  </si>
  <si>
    <t>ITEM_DESC_311064</t>
  </si>
  <si>
    <t>온전한 상태의 님루드 렌즈. 각종 제조 및 강화에 사용된다.</t>
  </si>
  <si>
    <t>ITEM_DESC_413001</t>
  </si>
  <si>
    <t>스킬을 강화시키는 기술 노트가 들어 있는 상자.</t>
  </si>
  <si>
    <t>ITEM_DESC_413002</t>
  </si>
  <si>
    <t>사용 시 일반 기술 노트 중 1개를 동일한 확률로 획득할 수 있는 추첨권</t>
  </si>
  <si>
    <t>ITEM_DESC_413003</t>
  </si>
  <si>
    <t>원하는 기술 노트를 선택할 수 있는 선택권. (백귀야행, 붉은겨울, 아비도스, 밀레니엄)</t>
  </si>
  <si>
    <t>ITEM_DESC_413004</t>
  </si>
  <si>
    <t>EX스킬을 향상시키는데 필요한 전술 교육 BD가 들어있는 상자. 아비도스, 밀레니엄, 백귀야행, 붉은겨울 학원 중 하나를 획득할 수 있다.</t>
  </si>
  <si>
    <t>ITEM_DESC_413005</t>
  </si>
  <si>
    <t>원하는 전술 교육 BD를 선택할 수 있는 선택권. (백귀야행, 붉은겨울, 아비도스, 밀레니엄)</t>
  </si>
  <si>
    <t>ITEM_DESC_413006</t>
  </si>
  <si>
    <t>학생에게 줄 선물이 포장된 상자.</t>
  </si>
  <si>
    <t>ITEM_DESC_413007</t>
  </si>
  <si>
    <t>원하는 선물을 선택할 수 있는 선택권.</t>
  </si>
  <si>
    <t>ITEM_DESC_413008</t>
  </si>
  <si>
    <t>원하는 고급 선물을 선택할 수 있는 선택권.</t>
  </si>
  <si>
    <t>ITEM_DESC_413009</t>
  </si>
  <si>
    <t>다양한 종류의 장비와 설계도면이 들어있는 상자.</t>
  </si>
  <si>
    <t>ITEM_DESC_413010</t>
  </si>
  <si>
    <t>원하는 장비 설계도를 선택할 수 있는 선택권.</t>
  </si>
  <si>
    <t>ITEM_DESC_413011</t>
  </si>
  <si>
    <t>사용 시 오파츠 중 1개를 동일한 확률로 획득할 수 있는 추첨권.</t>
  </si>
  <si>
    <t>ITEM_DESC_413012</t>
  </si>
  <si>
    <t>원하는 오파츠를 선택할 수 있는 선택권.</t>
  </si>
  <si>
    <t>ITEM_DESC_413013</t>
  </si>
  <si>
    <t>☆3 카페 가구가 포장된 박스.</t>
  </si>
  <si>
    <t>ITEM_DESC_413014</t>
  </si>
  <si>
    <t>사용 시 가구 중 1개를 동일한 확률로 획득할 수 있는 추첨권.</t>
  </si>
  <si>
    <t>ITEM_DESC_413015</t>
  </si>
  <si>
    <t>기초 가구를 선택할 수 있는 선택권.</t>
  </si>
  <si>
    <t>ITEM_DESC_413016</t>
  </si>
  <si>
    <t>테마 가구를 선택할 수 있는 선택권.</t>
  </si>
  <si>
    <t>ITEM_DESC_413017</t>
  </si>
  <si>
    <t>형태는 카드라는 이름대로 신용카드와 흡사하다. 다만 그을려 있거나 피로 뒤덮혀 있다.</t>
  </si>
  <si>
    <t>ITEM_DESC_515001</t>
  </si>
  <si>
    <t>아로나가 선생님에게 찍어주는 확인 도장입니다!</t>
  </si>
  <si>
    <t>ITEM_DESC_515002</t>
  </si>
  <si>
    <t>게임개발부 게임의 비평이 실린 잡지입니다. 어서 빨리 수거해서 불태워야 합니다!</t>
  </si>
  <si>
    <t>ITEM_DESC_515003</t>
  </si>
  <si>
    <t>만점을 받은 시험지입니다! 완벽하네요!</t>
  </si>
  <si>
    <t>ITEM_DESC_515004</t>
  </si>
  <si>
    <t>샬레의 활동 기록이 상세히 적힌 임무 보고서입니다.</t>
  </si>
  <si>
    <t>ITEM_DESC_515005</t>
  </si>
  <si>
    <t>나무 꼬치에 꿰인 마시멜로입니다. 모닥불에 구워 먹으면 더욱 달콤합니다.</t>
  </si>
  <si>
    <t>ITEM_DESC_515006</t>
  </si>
  <si>
    <t>낡은 기념 배지입니다. 아리우스 분교의 교표가 그려져 있습니다.</t>
  </si>
  <si>
    <t>ITEM_DESC_515007</t>
  </si>
  <si>
    <t>손으로 직접 만든 화환입니다.</t>
  </si>
  <si>
    <t>ITEM_DESC_515008</t>
  </si>
  <si>
    <t>요새도시 에리두를 경비하는 전투 드론 AMAS의 부서진 잔해입니다.</t>
  </si>
  <si>
    <t>ITEM_DESC_515009</t>
  </si>
  <si>
    <t>학생들과 동고동락한 선생님의 발자취를 담은 필름입니다.</t>
  </si>
  <si>
    <t>ITEM_DESC_515010</t>
  </si>
  <si>
    <t>용역부에서 발행한 정체 모를 전단지입니다.</t>
  </si>
  <si>
    <t>ITEM_DESC_616001</t>
  </si>
  <si>
    <t>화제의 모모 프렌즈 콜라보 상품 7탄! 올해의 침구류 인기랭킹 3위에 랭크되어 있는 웨이브캣 모양의 베개.</t>
  </si>
  <si>
    <t>ITEM_DESC_616002</t>
  </si>
  <si>
    <t>화제의 모모 프렌즈 콜라보 상품 제9탄! 올해의 운동기구 인기랭킹 1위에 랭크되어 있는 페로로 모양의 운동기구.</t>
  </si>
  <si>
    <t>ITEM_DESC_616003</t>
  </si>
  <si>
    <t>최근 키보토스의 학생들 사이에서 인기리에 유행중인 무선 이어폰. 용돈으로 사기엔 제법 비싸다. 평균가 알바비 3달 치.</t>
  </si>
  <si>
    <t>ITEM_DESC_616004</t>
  </si>
  <si>
    <t>인기가 높은 최고의 인기 연애소설 작가 '사랑은 잉어'님의 최신작! 이루어질 수 없는 아찔한 금단의 사랑을 다룬 문제작!</t>
  </si>
  <si>
    <t>ITEM_DESC_616005</t>
  </si>
  <si>
    <t>정보라면 그 어떤 사소한 것도 놓치지 않는다. 키보토스 최신 게임 발매 소식부터, 고전 게임 공략, 게임 굿즈 발매 소식 등이 수록된 게임 잡지</t>
  </si>
  <si>
    <t>ITEM_DESC_616006</t>
  </si>
  <si>
    <t>부드럽지만 선명한 컬러가 조화를 이룬 립글로즈. 꾸미기 좋아하는 여성들 사이에서 선풍적인 인기를 끌고 있는 핫 잇 템.</t>
  </si>
  <si>
    <t>ITEM_DESC_616007</t>
  </si>
  <si>
    <t>고급 화장품 메이커 '사무엘라'에서 발매한 히트상품. 피부를 투명하리만치 밝게 보정해주는 BB크림. 보다 자연스럽게 피부에 밀착하여, 건강한 피부의 톤을 연출해 줍니다.</t>
  </si>
  <si>
    <t>ITEM_DESC_616008</t>
  </si>
  <si>
    <t>고급 화장품 메이커 '사무엘라'에서 발매한 히트상품. 피부에 스며드는 편안함! 필요할 때 어디서든 위장 가능! 어디서든 나만의 위장을 경험해보세요!</t>
  </si>
  <si>
    <t>ITEM_DESC_616009</t>
  </si>
  <si>
    <t>담백하고 고소한 단맛이 일품인 슈뢰딩거의 고급 쿠키 세트. 종종 50% 확률로 쿠키 대신 다른 물건이 들어있기도 한다.</t>
  </si>
  <si>
    <t>ITEM_DESC_616010</t>
  </si>
  <si>
    <t>총과 귀여움, 그리고 청춘. 키보토스 대중문화의 기원을 거슬러 올라가 그 근원을 분석한 올해 최고의 베스트셀러</t>
  </si>
  <si>
    <t>ITEM_DESC_616011</t>
  </si>
  <si>
    <t>키보토스 공식천문관측협회에서 표준 관측용 취미 장비로 채택하고 있는 천체망원경.</t>
  </si>
  <si>
    <t>ITEM_DESC_616012</t>
  </si>
  <si>
    <t>&lt;당신의 여가 시간을 더욱 아케이틱하게!&gt; 과거 시대를 풍미한 유명 고전 게임기 게임걸 컬러의 복각판.</t>
  </si>
  <si>
    <t>ITEM_DESC_616013</t>
  </si>
  <si>
    <t>칼로리가 곧 전투력!</t>
  </si>
  <si>
    <t>ITEM_DESC_616014</t>
  </si>
  <si>
    <t>독특한 풍미를 가진 말차맛 탄산음료. 초록빛의 상쾌함을 맛보세요!</t>
  </si>
  <si>
    <t>ITEM_DESC_616015</t>
  </si>
  <si>
    <t>고전 게임 '후루젤리' 시리즈의 주인공을 마침내 굿즈화! 같은 색 젤리가 젤리를 잡아먹는 기믹 또한 충실히 구현!</t>
  </si>
  <si>
    <t>ITEM_DESC_616016</t>
  </si>
  <si>
    <t>사건의 낌새가 들려온다면 높게 쳐든 순백의 귀는 절대로 놓치지 않는다! 초절 토끼 탐정 시리즈 제3편! 이번 무대는 온천이다!</t>
  </si>
  <si>
    <t>ITEM_DESC_616017</t>
  </si>
  <si>
    <t>&lt;게임으로 즐겁게 운동하자&gt; O-링을 활용해, 간편하게 집에서 운동을 즐기기 위한 도구. 근력운동, 다이어트, 무엇이든 가능!</t>
  </si>
  <si>
    <t>ITEM_DESC_616018</t>
  </si>
  <si>
    <t>보물은 반드시 있다! 키보토스 3대 매장금을 표시했다는 지도.</t>
  </si>
  <si>
    <t>ITEM_DESC_616019</t>
  </si>
  <si>
    <t>이것만 쓰면 당신도 지니어스! 쓰기만 해도 (겉모습은) 천재가 될 수 있는 안경. ※ 주의: 착용한다고 IQ가 올라가진 않습니다.</t>
  </si>
  <si>
    <t>ITEM_DESC_616020</t>
  </si>
  <si>
    <t>쓸데없다. 그러나 귀엽다! 하지만 역시 쓸모없다! 그래도 귀여우니 괜찮아! 특별한 날 선물하기 좋은 장난감 top5에 들어가는 화제의 장난감.</t>
  </si>
  <si>
    <t>ITEM_DESC_616021</t>
  </si>
  <si>
    <t>평범하지만 사랑스러움이 느껴지는 곰인형. 귀여운 것을 좋아하는 학생들 사이에서는 제법 유명한 메이커 제품.</t>
  </si>
  <si>
    <t>ITEM_DESC_616022</t>
  </si>
  <si>
    <t>30색이나 되는 다양한 색의 튜브가 담긴 전문가용 물감 세트. 이 물감 세트 하나로 온 세상을 그리자!</t>
  </si>
  <si>
    <t>ITEM_DESC_616023</t>
  </si>
  <si>
    <t>고풍스러운 느낌이 물씬 풍겨오는 고전 시집. 고전 문학의 예스러움을 당신의 손 안에.</t>
  </si>
  <si>
    <t>ITEM_DESC_616024</t>
  </si>
  <si>
    <t>식빵 봉투를 묶는 '그거'부터, 도시락에 들어가는 '그 풀'의 이름까지. 당신이 궁금해하는 모든 것이 여기에.</t>
  </si>
  <si>
    <t>ITEM_DESC_616025</t>
  </si>
  <si>
    <t>한 눈에 보기에도 제법 비싸보이는 금박 항아리. 유사품에 주의!</t>
  </si>
  <si>
    <t>ITEM_DESC_616026</t>
  </si>
  <si>
    <t>&lt;이것을 풀 수 있는 당신이야말로 밀레니엄!&gt; 밀레니엄 사이언스 스쿨 공인 상급자용 퍼즐 큐브.</t>
  </si>
  <si>
    <t>ITEM_DESC_616027</t>
  </si>
  <si>
    <t>소박한 자수가 단아한 아름다움을 풍기는 손수건.</t>
  </si>
  <si>
    <t>ITEM_DESC_616028</t>
  </si>
  <si>
    <t>보기만 해도 만족감이 차오르는 대형 홀 케이크. 칼로리 표기는 뒷면에 있습니다.</t>
  </si>
  <si>
    <t>ITEM_DESC_616029</t>
  </si>
  <si>
    <t>&lt;뜻깊은 영화는 가까운 사람과 함께 보지요.&gt; 어떤 영화관에서라도 사용이 가능한 영화 예매권, 한 장만 있어도 두 명이서 관람 가능!</t>
  </si>
  <si>
    <t>ITEM_DESC_616030</t>
  </si>
  <si>
    <t>귀여운 마스코트 동물 캐릭터가 그려진 식기 세트. 매년 키보토스 식기 판매 순위 10위권을 놓치지 않는 전통의 강자.</t>
  </si>
  <si>
    <t>ITEM_DESC_616031</t>
  </si>
  <si>
    <t>키보토스 제일의 셰프가 있는 식당의 고급 뷔페를 즐길 수 있는 초대권. 상당히 비싸다.</t>
  </si>
  <si>
    <t>ITEM_DESC_616032</t>
  </si>
  <si>
    <t>소수의 특이한 취향을 가진 사람들이 찾는 식충식물 화분. 곤충을 잡아먹는 모습이 의외로 귀엽다며 인기가 많다.</t>
  </si>
  <si>
    <t>ITEM_DESC_616033</t>
  </si>
  <si>
    <t>원목으로 연출된 빈티지한 느낌이 제법 고급스러운 태엽 오르골. 수집가들 사이에선 유명하다.</t>
  </si>
  <si>
    <t>ITEM_DESC_616034</t>
  </si>
  <si>
    <t>한 입만 먹어도 힘이 샘솟는다! 소중한 사람에게 선물하기 좋은 건강식품!</t>
  </si>
  <si>
    <t>ITEM_DESC_616035</t>
  </si>
  <si>
    <t>여름이다! 바다다! 수영에 서툴러도, 수영에 능숙해도, 안전을 위해서라면 반드시 챙겨야 하는 물놀이의 필수품. 팬시한 디자인으로 귀여움도 완비!</t>
  </si>
  <si>
    <t>ITEM_DESC_616036</t>
  </si>
  <si>
    <t>특별한 사람에게 기념으로 선물하는 크리스탈로 만들어진 꽃다발. 빛을 비추면 만화경처럼 반짝인다.</t>
  </si>
  <si>
    <t>ITEM_DESC_616037</t>
  </si>
  <si>
    <t>미쿠의 &lt;키보토스 라이브 콘서트&gt;에서 배부된 특제 포토 카드. 성황리에 끝난 콘서트 덕분에 미쿠의 팬이라면 누구나 갖고 싶어하는 희귀 굿즈가 되었다.</t>
  </si>
  <si>
    <t>ITEM_DESC_616038</t>
  </si>
  <si>
    <t>특별한 &lt;프랭크 버거 세트 메뉴&gt;에 들어있다는 기념 카드 굿즈. 때로는 실물이 아니라 굿즈만이 가지고 있는 로망이 있다는 모양이다.</t>
  </si>
  <si>
    <t>ITEM_DESC_616039</t>
  </si>
  <si>
    <t>특별한 &lt;달콤커피 메뉴&gt;에 들어있다는 기념 카드 굿즈. 바라보는 것 만으로도 달콤한 커피향이 느껴진다.</t>
  </si>
  <si>
    <t>ITEM_DESC_616040</t>
  </si>
  <si>
    <t>고급감 있는 멋진 디자인의 휴대용 빗. 선물로 인기가 있다.</t>
  </si>
  <si>
    <t>ITEM_DESC_616041</t>
  </si>
  <si>
    <t>보는 것 만으로도 마음이 가라앉는 최고급 단풍 분재. 사계절에 맞춰 옷을 갈아입는듯 변하는 변환자재의 잎의 모습은, 풍류를 느끼게 만든다.</t>
  </si>
  <si>
    <t>ITEM_DESC_616042</t>
  </si>
  <si>
    <t>다양한 무게의 덤벨이 여럿 들어가있는 세트 상품. 1일 3회, 아침 점심 저녁 트레이닝을 반복해 멋진 근육을 만들자!</t>
  </si>
  <si>
    <t>ITEM_DESC_616043</t>
  </si>
  <si>
    <t>호화로운 소재로 만들어진, 레이스가 달린 베게. 얼핏 보면 심플한 디자인이지만, 이름 그대로 그곳엔 소녀들의 꿈이 들어가 있다.</t>
  </si>
  <si>
    <t>ITEM_DESC_616044</t>
  </si>
  <si>
    <t>「우리에겐 의리와 배짱밖에 없어!」란 대사가 유명한 화제작, 스트리트 오브 양키 시리즈의 1권. 그림체와 달리, 주인공이 의외로 귀엽단 감상이 있는 시리즈로 호평 발매 중</t>
  </si>
  <si>
    <t>ITEM_DESC_616045</t>
  </si>
  <si>
    <t>고급 화장품 메이커「사뮤엘라」에서 발매한 최고급 향수.「한번 뿌려보고, 사랑스러움을 몸에 둘러보세요」란 캐치프레이즈가 유명한 초초히트작으로, 희대의 천재 조향사「더 비욘드」가 만든 사뮤엘라 12걸작 중 하나다.</t>
  </si>
  <si>
    <t>ITEM_DESC_616046</t>
  </si>
  <si>
    <t>계란 모양의 몸체에 아름다운 보석과 기하학적인 무늬가 세공된 공예품. 물론 따뜻하게 품어줘도 병아리가 태어나진 않는다.</t>
  </si>
  <si>
    <t>ITEM_DESC_616047</t>
  </si>
  <si>
    <t>트리니티의 유명한 과자집 카페 밀피유에서 팔고있는 파르페. 흐트러짐 없는 아이스크림 위에 쌓아올린 과자와 시럽, 생크림. 그리고 과일의 조와는 그야말로 정통파!</t>
  </si>
  <si>
    <t>ITEM_DESC_616048</t>
  </si>
  <si>
    <t>「키보토스의 학생이 가장 가지고 싶은 전자기기 TOP 3」에 들어간 유명한 노트북. 꽤나 고급품이다. 지르고싶어! 하지만 역시 비싸!</t>
  </si>
  <si>
    <t>ITEM_DESC_616049</t>
  </si>
  <si>
    <t>종합 비타민이 들어 있는 영양 젤리 상품. 다양한 과일 맛의 젤리가 들어 있어 먹는 재미가 있다. 먹다 보면 나도 모르게 한 통을 다 비우게 되니 조심!</t>
  </si>
  <si>
    <t>ITEM_DESC_616050</t>
  </si>
  <si>
    <t>다양한 상황에 대처하도록 필요한 도구를 선별한 상급자용 재봉 키트. 이것만 있으면 옷이 찢어지든, 신발에 구멍이 나든 문제없어!</t>
  </si>
  <si>
    <t>ITEM_DESC_616051</t>
  </si>
  <si>
    <t>키보토스에서 정기적으로 개최하는 연주회의 입장권. 클래식부터 최근 유행하는 곡까지, 종류불문 다양한 음악이 좋은 사람에겐 최적의 선물.</t>
  </si>
  <si>
    <t>ITEM_DESC_616052</t>
  </si>
  <si>
    <t>취직을 하거나, 복권에 당첨되거나, 우주여행도 할 수 있는 재미있는 보드게임. 할 때마다 한 치 앞도 알 수 없는 룰렛과 주사위의 결과는 그야말로 인생과도 같다.</t>
  </si>
  <si>
    <t>무기 성장</t>
  </si>
  <si>
    <t>고유무기 정보</t>
  </si>
  <si>
    <t>고유무기</t>
  </si>
  <si>
    <t>확인</t>
  </si>
  <si>
    <t>LOCKED_WEAPON_INFO_BASIC_INFO</t>
  </si>
  <si>
    <t>기본 정보</t>
  </si>
  <si>
    <t>기본 능력치</t>
  </si>
  <si>
    <t>LOCKED_WEAPON_INFO_MAX_LEVEL</t>
  </si>
  <si>
    <t>MAX 레벨 정보 보기</t>
  </si>
  <si>
    <t>LOCKED_WEAPON_INFO_DETAIL_INFO</t>
  </si>
  <si>
    <t>상세 정보</t>
  </si>
  <si>
    <t>LOCKED_WEAPON_INFO_DETAIL_INFO_TITLE</t>
  </si>
  <si>
    <t>고유 무기 정보</t>
  </si>
  <si>
    <t>고유 무기</t>
  </si>
  <si>
    <t>취소</t>
  </si>
  <si>
    <t>장착</t>
    <phoneticPr fontId="5" type="noConversion"/>
  </si>
  <si>
    <t>학생 이미지</t>
    <phoneticPr fontId="5" type="noConversion"/>
  </si>
  <si>
    <t>STUDENT_IMAGE</t>
    <phoneticPr fontId="5" type="noConversion"/>
  </si>
  <si>
    <t>레벨</t>
    <phoneticPr fontId="5" type="noConversion"/>
  </si>
  <si>
    <t>LEVEL</t>
    <phoneticPr fontId="5" type="noConversion"/>
  </si>
  <si>
    <t>고유무기의 레벨</t>
    <phoneticPr fontId="5" type="noConversion"/>
  </si>
  <si>
    <t>데이터 구조</t>
    <phoneticPr fontId="14" type="noConversion"/>
  </si>
  <si>
    <t>참조</t>
    <phoneticPr fontId="5" type="noConversion"/>
  </si>
  <si>
    <t>CONDITION_TYPE</t>
    <phoneticPr fontId="5" type="noConversion"/>
  </si>
  <si>
    <t>SKILL_TYPE</t>
    <phoneticPr fontId="5" type="noConversion"/>
  </si>
  <si>
    <t>INDEX_SKILL_REINFORCE</t>
    <phoneticPr fontId="5" type="noConversion"/>
  </si>
  <si>
    <t>SKILL_REINFORCE_GROUP</t>
    <phoneticPr fontId="5" type="noConversion"/>
  </si>
  <si>
    <t>SKILL_LEVEL</t>
    <phoneticPr fontId="5" type="noConversion"/>
  </si>
  <si>
    <t>스킬 레벨</t>
    <phoneticPr fontId="5" type="noConversion"/>
  </si>
  <si>
    <t>비율</t>
    <phoneticPr fontId="5" type="noConversion"/>
  </si>
  <si>
    <t>엄폐 성공률</t>
    <phoneticPr fontId="5" type="noConversion"/>
  </si>
  <si>
    <t>이동 속도</t>
    <phoneticPr fontId="5" type="noConversion"/>
  </si>
  <si>
    <t>안정 수치</t>
    <phoneticPr fontId="5" type="noConversion"/>
  </si>
  <si>
    <t>이로운 효과 유지력</t>
    <phoneticPr fontId="5" type="noConversion"/>
  </si>
  <si>
    <t>장탄 수</t>
    <phoneticPr fontId="5" type="noConversion"/>
  </si>
  <si>
    <t>공격 타입</t>
    <phoneticPr fontId="5" type="noConversion"/>
  </si>
  <si>
    <t>방어 타입</t>
    <phoneticPr fontId="5" type="noConversion"/>
  </si>
  <si>
    <t>DEFENSE_TYPE</t>
    <phoneticPr fontId="5" type="noConversion"/>
  </si>
  <si>
    <t>OFFENSE_TYPE</t>
    <phoneticPr fontId="5" type="noConversion"/>
  </si>
  <si>
    <t>역할</t>
    <phoneticPr fontId="5" type="noConversion"/>
  </si>
  <si>
    <t>대사 그룹</t>
    <phoneticPr fontId="5" type="noConversion"/>
  </si>
  <si>
    <t>SPEECH_GROUP</t>
    <phoneticPr fontId="5" type="noConversion"/>
  </si>
  <si>
    <t>OFFENSE_TYPE</t>
  </si>
  <si>
    <t>DEFENSE_TYPE</t>
  </si>
  <si>
    <t>학생 이름</t>
    <phoneticPr fontId="5" type="noConversion"/>
  </si>
  <si>
    <t>STUDENT_NAME</t>
    <phoneticPr fontId="5" type="noConversion"/>
  </si>
  <si>
    <t>학생의 공격 타입</t>
    <phoneticPr fontId="5" type="noConversion"/>
  </si>
  <si>
    <t>학생의 방어 타입</t>
    <phoneticPr fontId="5" type="noConversion"/>
  </si>
  <si>
    <t>전투 시 학생의 역할</t>
    <phoneticPr fontId="5" type="noConversion"/>
  </si>
  <si>
    <t>학생이 말하는 대사 그룹</t>
    <phoneticPr fontId="5" type="noConversion"/>
  </si>
  <si>
    <t>폭발</t>
    <phoneticPr fontId="5" type="noConversion"/>
  </si>
  <si>
    <t>관통</t>
    <phoneticPr fontId="5" type="noConversion"/>
  </si>
  <si>
    <t>신비</t>
    <phoneticPr fontId="5" type="noConversion"/>
  </si>
  <si>
    <t>경장갑</t>
    <phoneticPr fontId="5" type="noConversion"/>
  </si>
  <si>
    <t>중장갑</t>
    <phoneticPr fontId="5" type="noConversion"/>
  </si>
  <si>
    <t>특수장갑</t>
    <phoneticPr fontId="5" type="noConversion"/>
  </si>
  <si>
    <t>탄력장갑</t>
    <phoneticPr fontId="5" type="noConversion"/>
  </si>
  <si>
    <t>STRIKER</t>
    <phoneticPr fontId="5" type="noConversion"/>
  </si>
  <si>
    <t>SPECIAL</t>
    <phoneticPr fontId="5" type="noConversion"/>
  </si>
  <si>
    <t>FRONT</t>
    <phoneticPr fontId="5" type="noConversion"/>
  </si>
  <si>
    <t>MIDDLE</t>
    <phoneticPr fontId="5" type="noConversion"/>
  </si>
  <si>
    <t>BACK</t>
    <phoneticPr fontId="5" type="noConversion"/>
  </si>
  <si>
    <t>ROLE</t>
    <phoneticPr fontId="5" type="noConversion"/>
  </si>
  <si>
    <t>INDEX_STUDENT</t>
    <phoneticPr fontId="5" type="noConversion"/>
  </si>
  <si>
    <t>상세 역할</t>
    <phoneticPr fontId="5" type="noConversion"/>
  </si>
  <si>
    <t>DETAIL_ROLE</t>
    <phoneticPr fontId="5" type="noConversion"/>
  </si>
  <si>
    <t>딜러</t>
    <phoneticPr fontId="5" type="noConversion"/>
  </si>
  <si>
    <t>탱커</t>
    <phoneticPr fontId="5" type="noConversion"/>
  </si>
  <si>
    <t>힐러</t>
    <phoneticPr fontId="5" type="noConversion"/>
  </si>
  <si>
    <t>서포터</t>
    <phoneticPr fontId="5" type="noConversion"/>
  </si>
  <si>
    <t>택티컬 서포트</t>
    <phoneticPr fontId="5" type="noConversion"/>
  </si>
  <si>
    <t>SS</t>
    <phoneticPr fontId="5" type="noConversion"/>
  </si>
  <si>
    <t>S</t>
    <phoneticPr fontId="5" type="noConversion"/>
  </si>
  <si>
    <t>A</t>
    <phoneticPr fontId="5" type="noConversion"/>
  </si>
  <si>
    <t>B</t>
    <phoneticPr fontId="5" type="noConversion"/>
  </si>
  <si>
    <t>C</t>
    <phoneticPr fontId="5" type="noConversion"/>
  </si>
  <si>
    <t>D</t>
    <phoneticPr fontId="5" type="noConversion"/>
  </si>
  <si>
    <t>서브 타입</t>
    <phoneticPr fontId="5" type="noConversion"/>
  </si>
  <si>
    <t>메인 타입</t>
    <phoneticPr fontId="5" type="noConversion"/>
  </si>
  <si>
    <t>MAIN_TYPE</t>
  </si>
  <si>
    <t>MAIN_TYPE</t>
    <phoneticPr fontId="5" type="noConversion"/>
  </si>
  <si>
    <t>SUB_TYPE</t>
  </si>
  <si>
    <t>SUB_TYPE</t>
    <phoneticPr fontId="5" type="noConversion"/>
  </si>
  <si>
    <t>대사 설명</t>
    <phoneticPr fontId="5" type="noConversion"/>
  </si>
  <si>
    <t>SPEECH_DESC</t>
    <phoneticPr fontId="5" type="noConversion"/>
  </si>
  <si>
    <t>string</t>
    <phoneticPr fontId="5" type="noConversion"/>
  </si>
  <si>
    <t>오디오 파일 경로</t>
    <phoneticPr fontId="5" type="noConversion"/>
  </si>
  <si>
    <t>SPEECH_AUDIO</t>
  </si>
  <si>
    <t>SPEECH_AUDIO</t>
    <phoneticPr fontId="5" type="noConversion"/>
  </si>
  <si>
    <t>INDEX_STUDENT_SPEECH</t>
    <phoneticPr fontId="5" type="noConversion"/>
  </si>
  <si>
    <t>VALUE</t>
    <phoneticPr fontId="5" type="noConversion"/>
  </si>
  <si>
    <t>서브 타입 값</t>
    <phoneticPr fontId="5" type="noConversion"/>
  </si>
  <si>
    <t>STRING</t>
    <phoneticPr fontId="5" type="noConversion"/>
  </si>
  <si>
    <t>학생 대사 아이디</t>
    <phoneticPr fontId="5" type="noConversion"/>
  </si>
  <si>
    <t>대사의 메인 타입</t>
    <phoneticPr fontId="5" type="noConversion"/>
  </si>
  <si>
    <t>대사의 서브 타입</t>
    <phoneticPr fontId="5" type="noConversion"/>
  </si>
  <si>
    <t>서브 타입의 값</t>
    <phoneticPr fontId="5" type="noConversion"/>
  </si>
  <si>
    <t>대사의 설명</t>
    <phoneticPr fontId="5" type="noConversion"/>
  </si>
  <si>
    <t>대사의 오디오 파일 경로</t>
    <phoneticPr fontId="5" type="noConversion"/>
  </si>
  <si>
    <t>일상</t>
    <phoneticPr fontId="5" type="noConversion"/>
  </si>
  <si>
    <t>배치</t>
    <phoneticPr fontId="5" type="noConversion"/>
  </si>
  <si>
    <t>전투</t>
    <phoneticPr fontId="5" type="noConversion"/>
  </si>
  <si>
    <t>결과</t>
    <phoneticPr fontId="5" type="noConversion"/>
  </si>
  <si>
    <t>기타</t>
    <phoneticPr fontId="5" type="noConversion"/>
  </si>
  <si>
    <t>메모리얼</t>
    <phoneticPr fontId="5" type="noConversion"/>
  </si>
  <si>
    <t>기념일</t>
    <phoneticPr fontId="5" type="noConversion"/>
  </si>
  <si>
    <t>입수</t>
    <phoneticPr fontId="5" type="noConversion"/>
  </si>
  <si>
    <t>로비 방문</t>
    <phoneticPr fontId="5" type="noConversion"/>
  </si>
  <si>
    <t>잡담</t>
    <phoneticPr fontId="5" type="noConversion"/>
  </si>
  <si>
    <t>편성</t>
    <phoneticPr fontId="5" type="noConversion"/>
  </si>
  <si>
    <t>출격</t>
    <phoneticPr fontId="5" type="noConversion"/>
  </si>
  <si>
    <t>전투개시</t>
    <phoneticPr fontId="5" type="noConversion"/>
  </si>
  <si>
    <t>이동</t>
    <phoneticPr fontId="5" type="noConversion"/>
  </si>
  <si>
    <t>에이리어 이동</t>
    <phoneticPr fontId="5" type="noConversion"/>
  </si>
  <si>
    <t>엄폐</t>
    <phoneticPr fontId="5" type="noConversion"/>
  </si>
  <si>
    <t>회피</t>
    <phoneticPr fontId="5" type="noConversion"/>
  </si>
  <si>
    <t>회복</t>
    <phoneticPr fontId="5" type="noConversion"/>
  </si>
  <si>
    <t>버프</t>
    <phoneticPr fontId="5" type="noConversion"/>
  </si>
  <si>
    <t>기본 스킬</t>
    <phoneticPr fontId="5" type="noConversion"/>
  </si>
  <si>
    <t>EX 스킬 컷인</t>
    <phoneticPr fontId="5" type="noConversion"/>
  </si>
  <si>
    <t>EX 스킬</t>
    <phoneticPr fontId="5" type="noConversion"/>
  </si>
  <si>
    <t>승리</t>
    <phoneticPr fontId="5" type="noConversion"/>
  </si>
  <si>
    <t>철수</t>
    <phoneticPr fontId="5" type="noConversion"/>
  </si>
  <si>
    <t>임무 완료</t>
    <phoneticPr fontId="5" type="noConversion"/>
  </si>
  <si>
    <t>임무 실패</t>
    <phoneticPr fontId="5" type="noConversion"/>
  </si>
  <si>
    <t>강화</t>
    <phoneticPr fontId="5" type="noConversion"/>
  </si>
  <si>
    <t>고유무기 장착</t>
    <phoneticPr fontId="5" type="noConversion"/>
  </si>
  <si>
    <t>카페</t>
    <phoneticPr fontId="5" type="noConversion"/>
  </si>
  <si>
    <t>인연 랭크 업</t>
    <phoneticPr fontId="5" type="noConversion"/>
  </si>
  <si>
    <t>메모리얼 로비</t>
    <phoneticPr fontId="5" type="noConversion"/>
  </si>
  <si>
    <t>생일</t>
    <phoneticPr fontId="5" type="noConversion"/>
  </si>
  <si>
    <t>선생의 생일</t>
    <phoneticPr fontId="5" type="noConversion"/>
  </si>
  <si>
    <t>할로윈</t>
    <phoneticPr fontId="5" type="noConversion"/>
  </si>
  <si>
    <t>크리스마스</t>
    <phoneticPr fontId="5" type="noConversion"/>
  </si>
  <si>
    <t>신년</t>
    <phoneticPr fontId="5" type="noConversion"/>
  </si>
  <si>
    <t>아비도스 대책위원회 2학년 스나오오카미 시로코야. 잘 부탁해.</t>
  </si>
  <si>
    <t>어서 와. 선생님. 오늘도 잘 부탁해.</t>
  </si>
  <si>
    <t>시킬 일이 있다면 뭐든 말해줘.</t>
  </si>
  <si>
    <t>선생님을 돕기 위해 여기 있는 거니까.</t>
  </si>
  <si>
    <t>오케이. 참전한다.</t>
  </si>
  <si>
    <t>준비 됐어.</t>
  </si>
  <si>
    <t>적 발견, 지시 바람.</t>
  </si>
  <si>
    <t>선생님, 출격명령 바람.</t>
  </si>
  <si>
    <t>진형을 유지하면서 전진한다.</t>
  </si>
  <si>
    <t>포메이션 B로 간다.</t>
  </si>
  <si>
    <t>이동하자.</t>
  </si>
  <si>
    <t>라이딩하기 좋은 곳이네.</t>
  </si>
  <si>
    <t>엄폐물 확보.</t>
  </si>
  <si>
    <t>소용없어.</t>
  </si>
  <si>
    <t>고마워.</t>
  </si>
  <si>
    <t>상태 양호. 간다.</t>
  </si>
  <si>
    <t>드론, 작동 개시.</t>
  </si>
  <si>
    <t>화력지원을 시작한다.</t>
  </si>
  <si>
    <t>타겟 설정완료.</t>
  </si>
  <si>
    <t>지원공격.</t>
  </si>
  <si>
    <t>전술의 승리다.</t>
  </si>
  <si>
    <t>클리어.</t>
  </si>
  <si>
    <t>유비무환. 심플한 룰이지.</t>
  </si>
  <si>
    <t>대단한 지휘였어, 선생님.</t>
  </si>
  <si>
    <t>미안, 내 판단 미스야.</t>
  </si>
  <si>
    <t>고마워, 선생님.</t>
  </si>
  <si>
    <t>트레이닝의 성과를 느꼈다.</t>
  </si>
  <si>
    <t>성장한 것 같아. 이것도, 선생님 덕이야.</t>
  </si>
  <si>
    <t>성장하는 걸 알 수 있어.</t>
  </si>
  <si>
    <t>그러고보니 총기 점검 시간이었네.</t>
  </si>
  <si>
    <t>다음 라이딩은 어디로 갈까?</t>
  </si>
  <si>
    <t>선생님과 함께 있으면, 뭔가 이상한 기분이야.</t>
  </si>
  <si>
    <t>선생님, 가르쳐줘. 내가 모르는 여러가지를, 좀 더.</t>
  </si>
  <si>
    <t>선생님과 만난 순간부터, 여긴 내게 더 특별한 장소가 됐어.</t>
  </si>
  <si>
    <t>(무슨 생각을 하는지 궁금해.)</t>
  </si>
  <si>
    <t>내 생일.... 기억하고 있을 줄은 몰랐어. 아니, 당연히 기뻐. 응. 진심이야.</t>
  </si>
  <si>
    <t>생일 축하해, 선생님. 기념으로 같이 조깅이라도 갈래? ?싫어?</t>
  </si>
  <si>
    <t>새해 복 많이 받아 선생님. 올해도 잘 부탁해</t>
  </si>
  <si>
    <t>어서 와, 선생. 여전히 고생이 많구만.</t>
  </si>
  <si>
    <t>여~ 어서 오게나. 일이 이것저것 쌓여 있다구.</t>
  </si>
  <si>
    <t>여기는 시원해서 좋은데?</t>
  </si>
  <si>
    <t>여러 가지로 고생이 많네, 선생도.</t>
  </si>
  <si>
    <t>내가 필요하다고? 으헤, 빈말이라도 고마워. 응? 빈말이 아니라고? 아, 으, 으응…고, 고마워.</t>
  </si>
  <si>
    <t>너무 어깨에 힘을 주지 않아도 괜찮다고. 여유가 중요하니까 말야.</t>
  </si>
  <si>
    <t>후암~ 귀찮지만 어쩔 수 없지-</t>
  </si>
  <si>
    <t>뭐, 일이니까, 할 수밖에 없네-</t>
  </si>
  <si>
    <t>으아~ 귀찮아-</t>
  </si>
  <si>
    <t>시작해볼까~</t>
  </si>
  <si>
    <t>자, 일이야. 기합 넣고 가자~</t>
  </si>
  <si>
    <t>으헤~ 귀찮구만~</t>
  </si>
  <si>
    <t>후아아암… 졸려~</t>
  </si>
  <si>
    <t>이쪽이야~</t>
  </si>
  <si>
    <t>소용없다구~</t>
  </si>
  <si>
    <t>신세 좀 질게~</t>
  </si>
  <si>
    <t>땡큐~</t>
  </si>
  <si>
    <t>이걸로 시간을 버는 거야!</t>
  </si>
  <si>
    <t>여기로 모여.</t>
  </si>
  <si>
    <t>앞은 나한테 맡겨.</t>
  </si>
  <si>
    <t>방패라구, 모여~</t>
  </si>
  <si>
    <t>내가 버티는 동안 공격해!</t>
  </si>
  <si>
    <t>나한테 맡겨.</t>
  </si>
  <si>
    <t>후암~ 승리승리~</t>
  </si>
  <si>
    <t>후암~ 적당히 이겨버렸네.</t>
  </si>
  <si>
    <t>미안, 얘들아</t>
  </si>
  <si>
    <t>당연한 결과잖아~</t>
  </si>
  <si>
    <t>뭐, 이런 거지.</t>
  </si>
  <si>
    <t>어라, 져버렸다~</t>
  </si>
  <si>
    <t>이럴 생각은 아니었는데…</t>
  </si>
  <si>
    <t>후아, 더 강해진 건가.</t>
  </si>
  <si>
    <t>응, 좋은 느낌~</t>
  </si>
  <si>
    <t>하~ 더 강해져버렸나.</t>
  </si>
  <si>
    <t>으헤~ 이걸로 더 튼튼해졌어.</t>
  </si>
  <si>
    <t>응? 나쁘지 않구만.</t>
  </si>
  <si>
    <t>선생. 이걸로 한 번 더 열심히 해볼 테니까, 앞으로도 잘 부탁해.</t>
  </si>
  <si>
    <t>흐음. 나쁘지 않을지도.</t>
  </si>
  <si>
    <t>음‒ 좋은 곳이야. 마음에 들어.</t>
  </si>
  <si>
    <t>적당히, 적당히.</t>
  </si>
  <si>
    <t>헤‒ 괜찮지 않을까?</t>
  </si>
  <si>
    <t>같이 푹 쉬자구~</t>
  </si>
  <si>
    <t>우와~ 고마워 선생.</t>
  </si>
  <si>
    <t>에헤헤~ 내 마음을 이렇게 움직일 수 있는 건 선생뿐이야.</t>
  </si>
  <si>
    <t>선생도 이상하구만~ 어째서 이런 나를…</t>
  </si>
  <si>
    <t>여~ 선생, 수고 많네~</t>
  </si>
  <si>
    <t>더워… 더워서 말라죽을 것 같아… 움직이지도 않는데 너무 덥잖아~…</t>
  </si>
  <si>
    <t>선생, 이렇게 아저씨랑 놀고 있어도 괜찮아? 혼날지도 모른다구?</t>
  </si>
  <si>
    <t>우~웅… 그렇게 눌러대도 아저씨는 아무것도 못 준다구…</t>
  </si>
  <si>
    <t>혹시, 선생도 지친 거야? 그럼 같이 저기 가서 한숨 잘래?</t>
  </si>
  <si>
    <t>졸~려…</t>
  </si>
  <si>
    <t>저게 고래라는 녀석이야?</t>
  </si>
  <si>
    <t>헤에~ 굉장해. 이런 곳은 처음 와 봐.</t>
  </si>
  <si>
    <t>저거 봐! 물고기야! 아하하하, 귀여워!</t>
  </si>
  <si>
    <t>나 혼자 이렇게 즐거워도 되는 걸까…괜한 걱정이라고? …그럴까나.</t>
  </si>
  <si>
    <t>어…? 내 생일? 뭐, 뭐야. 이 아저씨는 그런 거 딱히 챙기지 않아도 괜찮다고. …그, 그래도 고마워. 조금 기쁘네. 아하하하.</t>
  </si>
  <si>
    <t>할로윈, 이라니. 별로 상관없지만 말야. 그러고 보니 선생도 할로윈 파티에 가는 건가? 응? 나랑 같이 가자고? 으헤~ 영광인데~</t>
  </si>
  <si>
    <t>으헤헤헤~ 이 아저씨는 이런 날은 익숙지 않다구~ 모두 반짝반짝 들떠있고… 뭐, 가끔은 이런 날도 나쁘지 않지만 말이야</t>
  </si>
  <si>
    <t>또 한 해가 이렇게 시작되는구만. 올해도 잘 부탁한다고. 선생?</t>
  </si>
  <si>
    <t>헤~ 생일이야? 선생한테도 생일이 있었어~? 아하하, 농담이야. 물론 있겠지. 축하해, 선생.</t>
  </si>
  <si>
    <t>이벤트</t>
    <phoneticPr fontId="5" type="noConversion"/>
  </si>
  <si>
    <t>입장</t>
    <phoneticPr fontId="5" type="noConversion"/>
  </si>
  <si>
    <t>쿠로미 세리카야. 말해두겠지만 내가 함께 하는 이상 제대로 해야 한다고?</t>
  </si>
  <si>
    <t>지금 대기 중이야. 볼일이라도 있어?</t>
  </si>
  <si>
    <t>당신 말야. 한가한 것도 좋지만 할 일이 쌓여있지 않아?</t>
  </si>
  <si>
    <t>너무 무리하는 것도 좋지 않다구? 필요하다면 나를 활용해도 괜찮아.</t>
  </si>
  <si>
    <t>출격? 어쩔 수 없네… 나한테 고마워하라고.</t>
  </si>
  <si>
    <t>어쩔 수 없네, 싸워 줄게!</t>
  </si>
  <si>
    <t>뭐야? 잠깐 기다리라구!</t>
  </si>
  <si>
    <t>자, 모두, 기합 넣고 가자고!</t>
  </si>
  <si>
    <t>말해두지만, 성실하게 할 거니까!</t>
  </si>
  <si>
    <t>좋아, 가볼까?</t>
  </si>
  <si>
    <t>자, 가자!</t>
  </si>
  <si>
    <t>땡큐, 나이스 타이밍이네.</t>
  </si>
  <si>
    <t>용서 못해!</t>
  </si>
  <si>
    <t>화났다구!</t>
  </si>
  <si>
    <t>냐아~ 진짜 짜증나!</t>
  </si>
  <si>
    <t>얏!!</t>
  </si>
  <si>
    <t>하아아앗!!</t>
  </si>
  <si>
    <t>각오하라고!!</t>
  </si>
  <si>
    <t>뭐, 뭘 빤히 보는 거야! 여기 보지마~!</t>
  </si>
  <si>
    <t>흥, 간단한 임무인게 당연하잖아?</t>
  </si>
  <si>
    <t>어깨에 너무 힘 줬나 봐...</t>
  </si>
  <si>
    <t>에헤헷, 낙승, 낙승!</t>
  </si>
  <si>
    <t>이 정도는 아무것도 아니니까!</t>
  </si>
  <si>
    <t>아우우... 내가 나빴어...</t>
  </si>
  <si>
    <t>지휘는 나쁘지 않았는데...</t>
  </si>
  <si>
    <t>뭐, 솔직히 이대로도 충분히 강하지만, 기대해도 좋아.</t>
  </si>
  <si>
    <t>따, 딱히 선생님을 위해 강해진 건 아니니까!</t>
  </si>
  <si>
    <t>전보다 더 강해진 느낌이 들어!</t>
  </si>
  <si>
    <t>지금이라면 누구에게도 지지 않을 것 같은 느낌이야!</t>
  </si>
  <si>
    <t>좋아, 이걸로 좀 더 모두에게 도움이 될 수 있을 거야!</t>
  </si>
  <si>
    <t>아하하–</t>
  </si>
  <si>
    <t>흐음. 조금은 친절하게 대해줄 걸 그랬나.</t>
  </si>
  <si>
    <t>오늘의 나, 어땠을까…</t>
  </si>
  <si>
    <t>소중히 할게, 선생님.</t>
  </si>
  <si>
    <t>아직은 우리 둘만의 비밀이야?</t>
  </si>
  <si>
    <t>이렇게 두근거리는데...</t>
  </si>
  <si>
    <t>저기, 새, 생일 축하해. 또, 언제나 함께 있어줘서 고마워. …우, 웃지 마!</t>
  </si>
  <si>
    <t>힉! 따, 딱히 놀란 건 아니거든? 눈알 캔디도 호박머리도 진짜 한 개도 안 무섭거든?</t>
  </si>
  <si>
    <t>응응, 드디어 도착! 잘 부탁드려요, 선생님!</t>
  </si>
  <si>
    <t>오늘도 좋은 하루~ 선생님! 뭐든지 맡겨주세요.</t>
  </si>
  <si>
    <t>응응~! 어서 오세요 선생님. 오시기만을, 기다리고 있었어요.</t>
  </si>
  <si>
    <t>오늘도 수고하셨어요☆</t>
  </si>
  <si>
    <t>선생님이 곁에 있으니, 어쩐지 안심이 돼요.</t>
  </si>
  <si>
    <t>네! 맡겨주세요.</t>
  </si>
  <si>
    <t>네, 선생님을 도와드릴게요.</t>
  </si>
  <si>
    <t>와아~ 저를 골라주시는 건가요?</t>
  </si>
  <si>
    <t>자, 여러분. 잘 부탁드려요~</t>
  </si>
  <si>
    <t>응응, 다같이 힘내요.</t>
  </si>
  <si>
    <t>최선을 다할게요~</t>
  </si>
  <si>
    <t>오늘도 파이팅!</t>
  </si>
  <si>
    <t>아, 최고~</t>
  </si>
  <si>
    <t>응응, 준비 완료~!</t>
  </si>
  <si>
    <t>어머, 제 차례네요~?</t>
  </si>
  <si>
    <t>노노미~ 갑니다~!</t>
  </si>
  <si>
    <t>벌 받을 시간이에요~</t>
  </si>
  <si>
    <t>전탄 발사~!</t>
  </si>
  <si>
    <t>각오해주세요~</t>
  </si>
  <si>
    <t>여러분, 수고하셨어요~</t>
  </si>
  <si>
    <t>흐흥~ 최고의 전투였어요~</t>
  </si>
  <si>
    <t>으으...죄송합니다...</t>
  </si>
  <si>
    <t>선생님 덕분이에요!</t>
  </si>
  <si>
    <t>최고의 지휘였어요!</t>
  </si>
  <si>
    <t>분하네요~ 다음에는 꼭!</t>
  </si>
  <si>
    <t>으응...조금 무리였나...</t>
  </si>
  <si>
    <t>지금 이 순간에도 성장하고 있으니까요!</t>
  </si>
  <si>
    <t>후후, 일보전진했네요!</t>
  </si>
  <si>
    <t>저, 더 노력할게요!</t>
  </si>
  <si>
    <t>선생님, 늘 신경 써주셔서 기뻐요.</t>
  </si>
  <si>
    <t>응응. 힘이라는 건 양날의 검이지만, 선생님과 모두를 위해서라면 필요하다고 생각해요. 소중하게 쓸 테니 지켜봐주세요, 선생님.</t>
  </si>
  <si>
    <t>즐거워라~☆</t>
  </si>
  <si>
    <t>응? 저건 뭘까요?</t>
  </si>
  <si>
    <t>우리 애들응 모~두 귀여우니까.</t>
  </si>
  <si>
    <t>역시 아비도스 아이돌 프로젝트를 부활시켜야겠어요☆</t>
  </si>
  <si>
    <t>뭔가…두근두근하네요.</t>
  </si>
  <si>
    <t>선생님과의 거리가 더 가까워진 것 같아요.</t>
  </si>
  <si>
    <t>네, 알겠어요 선생님. 그럼… 그거, 해 드릴까요?</t>
  </si>
  <si>
    <t>선생님, 지켜봐주세요. 저, 최선을 다 할 테니까.</t>
  </si>
  <si>
    <t>자아, 귀청소 시간이에요. 얌전히 있어야 해요, 선생님?</t>
  </si>
  <si>
    <t>꼼지락거리면 안돼요. 지금부터 이걸 넣을 거라구요?</t>
  </si>
  <si>
    <t>간지러우면 얘기해야 해요? 응응. 착하다, 착해.</t>
  </si>
  <si>
    <t>이건 선생님한테만 해주는 서비스니까, 우리 둘만의 비.밀.이에요?</t>
  </si>
  <si>
    <t>오늘은 제 생일이에요. 선생님, 저한테 주실 선물은 준비됐나요? 아뇨, 뭐든 괜찮아요. 선생님이 골라주신 거라면.</t>
  </si>
  <si>
    <t>생일 축하드려요! 선생님이 아비도스에 안 오셨더라면...상상도 할 수 없어요! 선생님, 와주셔서, 정말 감사합니다!</t>
  </si>
  <si>
    <t>우왓! 깜짝이야! 선생님~ 그렇게 놀래키지 말아주세요~</t>
  </si>
  <si>
    <t>응? 그렇게 누우면 선생님 뒤통수 밖에 안 보이는데.... 어... 게다가... 콧바람이.... 안돼요, 선생님! 똑바로 누우셔야죠!</t>
  </si>
  <si>
    <t>오쿠소라 아야네입니다. 지금부터 선생님을 지원하겠습니다.</t>
  </si>
  <si>
    <t>기다리고 있었습니다, 선생님.</t>
  </si>
  <si>
    <t>어서 오세요, 선생님. 일정을 보고드리겠습니다.</t>
  </si>
  <si>
    <t>오늘은 어떤 업무을 하실 건가요?</t>
  </si>
  <si>
    <t>스케쥴이라면 저도 체크해두겠습니다.</t>
  </si>
  <si>
    <t>자, 부탁드립니다!</t>
  </si>
  <si>
    <t>상황을 파악했습니다. 갑니다!</t>
  </si>
  <si>
    <t>지원 타이밍… 놓치지 않을게요!</t>
  </si>
  <si>
    <t>지금입니다!</t>
  </si>
  <si>
    <t>후방지원, 도착했습니다!</t>
  </si>
  <si>
    <t>타이밍 딱 맞았네요!</t>
  </si>
  <si>
    <t>늦지 않은 것 같네요…!</t>
  </si>
  <si>
    <t>아하하… 신경써주셔서 감사합니다, 선생님.</t>
  </si>
  <si>
    <t>네, 선생님의 기대에 보답하겠습니다.</t>
  </si>
  <si>
    <t>그게… 저, 이 이상 성장해도 괜찮은 걸까요?</t>
  </si>
  <si>
    <t>이걸로 모두를 좀 더 서포트할 수 있겠네요!</t>
  </si>
  <si>
    <t>아하하… 이런 걸 제가 잘 다룰 수 있을까 모르겠지만… 매뉴얼과 관련 서적들을 찾아보면 어떻게든 되겠죠……. 감사합니다, 선생님…!</t>
  </si>
  <si>
    <t>작동 원리가 뭐지?</t>
  </si>
  <si>
    <t>아직 선생님에게 배우지 못한 게 많이 있으니, 좀 더 같이 있고 싶어요.</t>
  </si>
  <si>
    <t>그게, 선생님과 이렇게 친해지는 건 정말 기쁘지만요… 주, 주변에서 이상하게 생각하면 어떡하죠…</t>
  </si>
  <si>
    <t>언제나 선생님께 신세 지기만 하고… 은혜를 어떻게 갚아야 할지 고민하게 돼요.</t>
  </si>
  <si>
    <t>지금 이렇게 있을 수 있는 건 제게 아까울 정도의 시간이구나, 하고 생각할 때가 있어요. 아하하, 아뇨… 아무것도 아니에요.</t>
  </si>
  <si>
    <t>생일 축하드립니다, 선생님. 오늘은 생일 파티에 가시는 걸로 괜찮으신가요? 엣, 저도 같이요?</t>
  </si>
  <si>
    <t>해피 할로윈! 떠들썩한 하루네요, 선생님</t>
  </si>
  <si>
    <t>이건 괜찮은 건가...?</t>
  </si>
  <si>
    <t>비싸 보이는 물건이네...</t>
  </si>
  <si>
    <t>아하하....</t>
  </si>
  <si>
    <t>여기다 과자라도 숨겨둘까...</t>
  </si>
  <si>
    <t>후후, 이 몸과 동업하고 싶다고? 뭐, 거절하진 않겠지만. 우리는 비싸다고. 선생님.</t>
  </si>
  <si>
    <t>선생님! 어서 와. 오늘도 이 몸이 선생님을 경호해주지!</t>
  </si>
  <si>
    <t>기다리고 있었어. 무슨 의뢰든, 흥신소는 반드시 수행해 줄 테니까!</t>
  </si>
  <si>
    <t>훗. 선생님과의 협업, 기대하고 있다고.</t>
  </si>
  <si>
    <t>하하하! 나의 능력이 보고 싶겠지? ...응? 아니라고?</t>
  </si>
  <si>
    <t>오늘은 밤새 야근...? 그, 그럼 끝나고 데이트는? 그, 그런 약속 없었다고? 아, 아하하! 그랬었지, 참.</t>
  </si>
  <si>
    <t>우후후, 훌륭한 선택이야.</t>
  </si>
  <si>
    <t>맡겨달라구.</t>
  </si>
  <si>
    <t>우후후, 그렇게 원한다면 도와줘도 좋아.</t>
  </si>
  <si>
    <t>사업과 소대 지휘는, 내 전문이야.</t>
  </si>
  <si>
    <t>리더! 사장인 나에게 어울리는 포지션이네!</t>
  </si>
  <si>
    <t>의뢰를 시작한다!</t>
  </si>
  <si>
    <t>자, 우리 직원들! 일할 시간이야!</t>
  </si>
  <si>
    <t>자, 이동한다!</t>
  </si>
  <si>
    <t>자, 봤지? 의뢰는 확실히 완수한다니까!</t>
  </si>
  <si>
    <t>이동할게.</t>
  </si>
  <si>
    <t>공격 위치를 확보</t>
  </si>
  <si>
    <t>우후후, 유감이네.</t>
  </si>
  <si>
    <t>우후후, 이게 VIP 대접이란 거네.</t>
  </si>
  <si>
    <t>이게 권력이야!</t>
  </si>
  <si>
    <t>각오하라고.</t>
  </si>
  <si>
    <t>한 손으로도 명중시킬 수 있어.</t>
  </si>
  <si>
    <t>한 방이면 충분해.</t>
  </si>
  <si>
    <t>어때? 멋지지?</t>
  </si>
  <si>
    <t>처부수겠어.</t>
  </si>
  <si>
    <t>아하하! 명중이야!</t>
  </si>
  <si>
    <t>우후후, 의뢰 해결이야!</t>
  </si>
  <si>
    <t>흥신소에 맡겨두면, 완벽하니까!</t>
  </si>
  <si>
    <t>어때? 선생님. 격이 다르다는 건 이런 것.</t>
  </si>
  <si>
    <t>아하하! 이 정도는 간단하지!</t>
  </si>
  <si>
    <t>이걸로 끝이라고 생각하지 말라고!</t>
  </si>
  <si>
    <t>후훗, 잘 봐두라고. 앞으로의 나를.</t>
  </si>
  <si>
    <t>내 진화를 똑똑히 지켜보라구!</t>
  </si>
  <si>
    <t>우후훗, 또 강해졌어.</t>
  </si>
  <si>
    <t>역시 나야.</t>
  </si>
  <si>
    <t>후후후. 흥신소의 앞날은 밝아.</t>
  </si>
  <si>
    <t>여기는 월세가 얼마려나.</t>
  </si>
  <si>
    <t>하아. 중학교 때가 생각나네.</t>
  </si>
  <si>
    <t>직원들이랑 이런 곳에서 회식 한 번은 해야겠지.</t>
  </si>
  <si>
    <t>고객이랑 이 정도로 가까워지는건...아아, 아냐! 선생님은 단골이니까 괜찮아.</t>
  </si>
  <si>
    <t>고마워, 선생님. 선생님 덕에 정말 멋진 내가 됐어.</t>
  </si>
  <si>
    <t>후훗, 선생님은 운이 좋네. 이래봬도 나, 꽤 거물이라구.</t>
  </si>
  <si>
    <t>후훗, 선생님. 우리 흥신소의 조사에 빈틈은 없어. 생일 축하해. 엣 어제였어? 미...미안... 아니 그럴 리가 없잖아! 오늘이 맞다고!!</t>
  </si>
  <si>
    <t>우와아아악! 뭐, 뭐야 그 이상한 거! 아, 아니, 전혀 안 놀랐다구. 진짜야!</t>
  </si>
  <si>
    <t>크리스마스라... 그러고 보니 가장 최근에 받은 의뢰가 '산타클로스'를 제거해 달라 였지....</t>
  </si>
  <si>
    <t>새해 복 많이 받으라고. 뭐, 이번 한 해도 무슨 의뢰든, 최고의 결과로 함께 해주지.</t>
  </si>
  <si>
    <t>짠! 드디어 등장! 자, 이제부터 재밌게 놀자, 선생님!</t>
  </si>
  <si>
    <t>안녕~ 선생님~ 혼내주러 왔어~</t>
  </si>
  <si>
    <t>오늘은 어떤 임무를 수행할 거야? 재미있는 거부터 하자!</t>
  </si>
  <si>
    <t>의뢰 시간 개시야!</t>
  </si>
  <si>
    <t>지금 바로 갈게~!</t>
  </si>
  <si>
    <t>쿠후후, 역시 내가 필요한 거지?</t>
  </si>
  <si>
    <t>와~! 즐겁게 놀아볼까나♪</t>
  </si>
  <si>
    <t>이 녀석? 일단 해치울게~</t>
  </si>
  <si>
    <t>응! 우선 즐겁게 가보자~</t>
  </si>
  <si>
    <t>좋~아! 의뢰를 시작하자!</t>
  </si>
  <si>
    <t>여기에는 뭐가 있는 걸까~?</t>
  </si>
  <si>
    <t>꺄하핫! 즐거웠어~</t>
  </si>
  <si>
    <t>아하하, 고마워~</t>
  </si>
  <si>
    <t>아핫, 고마워!</t>
  </si>
  <si>
    <t>깜짝 놀라게 해줄게?</t>
  </si>
  <si>
    <t>각오 해 줘</t>
  </si>
  <si>
    <t>짠! 불꽃놀이 시작해볼까?</t>
  </si>
  <si>
    <t>두근두근하는 시간이 다가왔어~!</t>
  </si>
  <si>
    <t>자, 간다~!</t>
  </si>
  <si>
    <t>꺄하하! 팝콘 같아!</t>
  </si>
  <si>
    <t>받아라~! 빵! 아하하, 재밌다~!</t>
  </si>
  <si>
    <t>쾅쾅 터져버려~ 폭.발.해.라♥</t>
  </si>
  <si>
    <t>두둥~! 재밌었다♥</t>
  </si>
  <si>
    <t>짜잔~! 승리승리~!</t>
  </si>
  <si>
    <t>기억해두라고!</t>
  </si>
  <si>
    <t>다 끝났지, 선생님? 빨리 놀자, 놀자~!</t>
  </si>
  <si>
    <t>쿠후후후, 즐거웠어♥</t>
  </si>
  <si>
    <t>젠장...! 한 번 더 해, 한 번 더!</t>
  </si>
  <si>
    <t>하아? 졌어? 내가?! 웃기지 말라고!</t>
  </si>
  <si>
    <t>어때? 나를 더 소중히 여기게 된 거야?</t>
  </si>
  <si>
    <t>날 이렇게나 아껴준다는 건~ 나한테 애정이 있어서야! 그치?</t>
  </si>
  <si>
    <t>좋아! 선생님의 기대에 척척 보답해줄게~</t>
  </si>
  <si>
    <t>쿠후후후, 더 강해진 느낌~!</t>
  </si>
  <si>
    <t>선생님! 봐봐~ 봐봐~ 이 무기, 엄청 강해 보이는 데다가 귀여워!</t>
  </si>
  <si>
    <t>재밌으니까 괜찮아.</t>
  </si>
  <si>
    <t>후후~♥</t>
  </si>
  <si>
    <t>흐응? 저것도 좋아보이는데?</t>
  </si>
  <si>
    <t>같이 놀~자아~</t>
  </si>
  <si>
    <t>쓰담쓰담 해줘~</t>
  </si>
  <si>
    <t>선생님과 있으면 어딘가 평소보다 즐거워! 이유는 모르겠지만...</t>
  </si>
  <si>
    <t>다음에는 내가 선생님한테 소원 빌어볼까~</t>
  </si>
  <si>
    <t>쿠후후~♥ 달려가서 꼬옥 달라붙고 싶어라~</t>
  </si>
  <si>
    <t>즐거우니까 같이 있는 거라고 생각했어. 근데... 그게 전부가 아니었어! 꺄핫♪</t>
  </si>
  <si>
    <t>아아~ 아쉬워라. 쿠흐흣, 결국 들켜버렸네~♪</t>
  </si>
  <si>
    <t>아, 오늘 엄청 재밌었다!</t>
  </si>
  <si>
    <t>오늘은 내 생일이야! 선생님~ 놀러...가줄 거지~?</t>
  </si>
  <si>
    <t>선생님의 생일?! 엄청 중요한 날이잖아! 축하하자! 흥신소 사무실에서 파티를 열자구!</t>
  </si>
  <si>
    <t>과자를 안 주면~장난칠 거야~ 응? 진짜 주는 거야? 과자보다는 장난이 좋은데...</t>
  </si>
  <si>
    <t>서브 스킬</t>
    <phoneticPr fontId="5" type="noConversion"/>
  </si>
  <si>
    <t>개수_1</t>
    <phoneticPr fontId="5" type="noConversion"/>
  </si>
  <si>
    <t>COUNT_1</t>
    <phoneticPr fontId="5" type="noConversion"/>
  </si>
  <si>
    <t>개수_2</t>
    <phoneticPr fontId="5" type="noConversion"/>
  </si>
  <si>
    <t>COUNT_2</t>
    <phoneticPr fontId="5" type="noConversion"/>
  </si>
  <si>
    <t>개수_3</t>
    <phoneticPr fontId="5" type="noConversion"/>
  </si>
  <si>
    <t>COUNT_3</t>
    <phoneticPr fontId="5" type="noConversion"/>
  </si>
  <si>
    <t>장비 아이디_1</t>
    <phoneticPr fontId="5" type="noConversion"/>
  </si>
  <si>
    <t>EQUIPMENT_ID_1</t>
    <phoneticPr fontId="5" type="noConversion"/>
  </si>
  <si>
    <t>장비 아이디_2</t>
    <phoneticPr fontId="5" type="noConversion"/>
  </si>
  <si>
    <t>EQUIPMENT_ID_2</t>
    <phoneticPr fontId="5" type="noConversion"/>
  </si>
  <si>
    <t>장비 아이디_3</t>
    <phoneticPr fontId="5" type="noConversion"/>
  </si>
  <si>
    <t>EQUIPMENT_ID_3</t>
    <phoneticPr fontId="5" type="noConversion"/>
  </si>
  <si>
    <t>값</t>
    <phoneticPr fontId="5" type="noConversion"/>
  </si>
  <si>
    <t>사장님의 위엄+</t>
  </si>
  <si>
    <t>재미있게 놀자!+</t>
  </si>
  <si>
    <t>약점 노리기+</t>
    <phoneticPr fontId="5" type="noConversion"/>
  </si>
  <si>
    <t>대책위원회의 부장+</t>
    <phoneticPr fontId="5" type="noConversion"/>
  </si>
  <si>
    <t>알바생의 근성+</t>
    <phoneticPr fontId="5" type="noConversion"/>
  </si>
  <si>
    <t>떽~이에요!+</t>
    <phoneticPr fontId="5" type="noConversion"/>
  </si>
  <si>
    <t>자기계발+</t>
    <phoneticPr fontId="5" type="noConversion"/>
  </si>
  <si>
    <t>무서운 얼굴+</t>
  </si>
  <si>
    <t>히, 힘내겠습니다!+</t>
  </si>
  <si>
    <t>선도부의 냉철+</t>
  </si>
  <si>
    <t>보급 지원, 시작합니다.+</t>
  </si>
  <si>
    <t>일발필중+</t>
  </si>
  <si>
    <t>의료 지원 강화+</t>
  </si>
  <si>
    <t>미식가의 기품+</t>
  </si>
  <si>
    <t>작은 몸의 장점+</t>
  </si>
  <si>
    <t>또 뭘 먹지?+</t>
  </si>
  <si>
    <t>잘 먹었습니다!+</t>
  </si>
  <si>
    <t>신선한 재료 수급!+</t>
  </si>
  <si>
    <t>의욕만만!+</t>
  </si>
  <si>
    <t>응급 지원+</t>
  </si>
  <si>
    <t>어쩔 수 없네요.+</t>
  </si>
  <si>
    <t>이 정도는 거뜬하지!+</t>
  </si>
  <si>
    <t>서기의 여유+</t>
  </si>
  <si>
    <t>최적해 도출+</t>
  </si>
  <si>
    <t>기적을 믿나요?+</t>
  </si>
  <si>
    <t>익스플로잇+</t>
  </si>
  <si>
    <t>무장 강화: 플랜 B+</t>
  </si>
  <si>
    <t>화려한 연출+</t>
  </si>
  <si>
    <t>집중분석+</t>
  </si>
  <si>
    <t>코드명 더블오+</t>
  </si>
  <si>
    <t>아플 거야?+</t>
  </si>
  <si>
    <t>무장, 강화+</t>
  </si>
  <si>
    <t>민첩하게, 전진합니다.+</t>
  </si>
  <si>
    <t>코드명 제로포+</t>
  </si>
  <si>
    <t>기술혁명+</t>
  </si>
  <si>
    <t>위험할지도 몰라+</t>
  </si>
  <si>
    <t>논점파악+</t>
  </si>
  <si>
    <t>핀 포인트 어택+</t>
  </si>
  <si>
    <t>청초한 절벽 위의 꽃+</t>
  </si>
  <si>
    <t>스페셜리스트의 휴식+</t>
  </si>
  <si>
    <t>강화 마법입니다!+</t>
  </si>
  <si>
    <t>크리에이티브 센스+</t>
  </si>
  <si>
    <t>아티스트 인스피어+</t>
  </si>
  <si>
    <t>수집가의 근성+</t>
  </si>
  <si>
    <t>원기 충만+</t>
  </si>
  <si>
    <t>가혹한 훈련+</t>
  </si>
  <si>
    <t>노력하고 있다고!+</t>
  </si>
  <si>
    <t>긴급 회피+</t>
  </si>
  <si>
    <t>하루 종일도 할 수 있습니다+</t>
  </si>
  <si>
    <t>전문가의 날카로움+</t>
  </si>
  <si>
    <t>지식을 쌓읍시다!+</t>
  </si>
  <si>
    <t>우, 우습게 보지 마!+</t>
  </si>
  <si>
    <t>디저트의 힘+</t>
  </si>
  <si>
    <t>슈가 하이+</t>
  </si>
  <si>
    <t>든든하게!+</t>
  </si>
  <si>
    <t>기사단의 의지+</t>
  </si>
  <si>
    <t>백의의 천사+</t>
  </si>
  <si>
    <t>치료 숙달+</t>
  </si>
  <si>
    <t>민첩함+</t>
  </si>
  <si>
    <t>정조준+</t>
  </si>
  <si>
    <t>정의의 숨결+</t>
  </si>
  <si>
    <t>데, 데헷페로?+</t>
  </si>
  <si>
    <t>예민한 감각+</t>
  </si>
  <si>
    <t>근성+</t>
  </si>
  <si>
    <t>한 그릇 더 어떠신가요?+</t>
  </si>
  <si>
    <t>치유의 파동! 이야압!+</t>
  </si>
  <si>
    <t>한결같은 열정+</t>
  </si>
  <si>
    <t>영차, 힘내자~+</t>
  </si>
  <si>
    <t>이거 봐봐, 내 자작 인법!+</t>
  </si>
  <si>
    <t>이즈나류 인법! 따끔따끔의 술!+</t>
  </si>
  <si>
    <t>피어난 파괴충동+</t>
  </si>
  <si>
    <t>나님은 역시 위대해!+</t>
  </si>
  <si>
    <t>교관의 품격+</t>
  </si>
  <si>
    <t>교관의 책임감+</t>
  </si>
  <si>
    <t>상인회장의 자부심+</t>
  </si>
  <si>
    <t>일전불사+</t>
  </si>
  <si>
    <t>수염의 힘!+</t>
  </si>
  <si>
    <t>일사천리+</t>
  </si>
  <si>
    <t>도망치는 게 아니야!+</t>
  </si>
  <si>
    <t>관측의 미학+</t>
  </si>
  <si>
    <t>달콤한 발효+</t>
  </si>
  <si>
    <t>손에 손잡고+</t>
  </si>
  <si>
    <t>회복은 신속하게!+</t>
  </si>
  <si>
    <t>교통지도+</t>
  </si>
  <si>
    <t>미친개의 집념+</t>
  </si>
  <si>
    <t>특수 방탄판 장착+</t>
  </si>
  <si>
    <t>꼼꼼한 정비+</t>
  </si>
  <si>
    <t>파멸의 쾌감+</t>
  </si>
  <si>
    <t>침착한 호흡+</t>
  </si>
  <si>
    <t>훈련의 성과+</t>
  </si>
  <si>
    <t>가르침에서 배운 것+</t>
  </si>
  <si>
    <t>의미 없이 익힌 기술+</t>
  </si>
  <si>
    <t>잡지에서 배운 지식+</t>
  </si>
  <si>
    <t>하츠네 미쿠의 응원+</t>
  </si>
  <si>
    <t>디버깅 체크 중...+</t>
    <phoneticPr fontId="5" type="noConversion"/>
  </si>
  <si>
    <t>저, 덩치가 크니까요....+</t>
    <phoneticPr fontId="5" type="noConversion"/>
  </si>
  <si>
    <t>강화 스킬 이름</t>
    <phoneticPr fontId="5" type="noConversion"/>
  </si>
  <si>
    <t>SKILL_REINFORCE_NAME</t>
    <phoneticPr fontId="5" type="noConversion"/>
  </si>
  <si>
    <t>LOCKED_WEAPON_INFO_SKILL_REINFORCE</t>
    <phoneticPr fontId="5" type="noConversion"/>
  </si>
  <si>
    <t>강화 스킬+</t>
    <phoneticPr fontId="5" type="noConversion"/>
  </si>
  <si>
    <t>LOCKED_WEAPON_INFO_SKILL_REINFORCE_LEVEL</t>
    <phoneticPr fontId="5" type="noConversion"/>
  </si>
  <si>
    <t>Lv.{0}</t>
    <phoneticPr fontId="5" type="noConversion"/>
  </si>
  <si>
    <t>{0} UP / AND {1} UP</t>
  </si>
  <si>
    <t>{0} 증가 / 추가로 {1} 증가</t>
  </si>
  <si>
    <t>강화 전투 장소 타입</t>
    <phoneticPr fontId="5" type="noConversion"/>
  </si>
  <si>
    <t>WARFARE_TYPE</t>
  </si>
  <si>
    <t>WARFARE_TYPE</t>
    <phoneticPr fontId="5" type="noConversion"/>
  </si>
  <si>
    <t>강화 전투 장소 값</t>
    <phoneticPr fontId="5" type="noConversion"/>
  </si>
  <si>
    <t>WARFARE_VALUE</t>
    <phoneticPr fontId="5" type="noConversion"/>
  </si>
  <si>
    <t>상성 강화 아이디</t>
    <phoneticPr fontId="5" type="noConversion"/>
  </si>
  <si>
    <t>강화되는 전투 장소의 타입</t>
    <phoneticPr fontId="5" type="noConversion"/>
  </si>
  <si>
    <t>LOCKED_WEAPON_INFO_ICON_SKILL_REINFORCE_TEXT</t>
    <phoneticPr fontId="5" type="noConversion"/>
  </si>
  <si>
    <t>실내전</t>
  </si>
  <si>
    <t>실내전</t>
    <phoneticPr fontId="5" type="noConversion"/>
  </si>
  <si>
    <t>시가전</t>
    <phoneticPr fontId="5" type="noConversion"/>
  </si>
  <si>
    <t>야전</t>
    <phoneticPr fontId="5" type="noConversion"/>
  </si>
  <si>
    <t>지형전투력 강화</t>
    <phoneticPr fontId="5" type="noConversion"/>
  </si>
  <si>
    <t>LOCKED_WEAPON_INFO_WARFARE_REINFORCE</t>
    <phoneticPr fontId="5" type="noConversion"/>
  </si>
  <si>
    <t>WARFARE_DESC</t>
  </si>
  <si>
    <t>WARFARE_DESC</t>
    <phoneticPr fontId="5" type="noConversion"/>
  </si>
  <si>
    <t>상성 강화 설명</t>
  </si>
  <si>
    <t>상성 강화 설명</t>
    <phoneticPr fontId="5" type="noConversion"/>
  </si>
  <si>
    <t>시가전 지형전투력을 SS로 강화</t>
  </si>
  <si>
    <t>야전 지형전투력을 SS로 강화</t>
  </si>
  <si>
    <t>야전 지형전투력을 B로 강화</t>
  </si>
  <si>
    <t>실내전 지형전투력을 B로 강화</t>
  </si>
  <si>
    <t>시가전 지형전투력을 B로 강화</t>
  </si>
  <si>
    <t>실내전 지형전투력을 SS로 강화</t>
  </si>
  <si>
    <t>실내전 지형전투력을 A로 강화</t>
  </si>
  <si>
    <t>야전 지형전투력을 A로 강화</t>
  </si>
  <si>
    <t>시가전 지형전투력을 A로 강화</t>
  </si>
  <si>
    <t>상성 강화의 설명</t>
    <phoneticPr fontId="5" type="noConversion"/>
  </si>
  <si>
    <t>WARFARE_REINFORCE_ID</t>
    <phoneticPr fontId="5" type="noConversion"/>
  </si>
  <si>
    <t>WARFARE_REINFORCE</t>
    <phoneticPr fontId="5" type="noConversion"/>
  </si>
  <si>
    <t>INDEX_WARFARE_REINFORCE</t>
    <phoneticPr fontId="5" type="noConversion"/>
  </si>
  <si>
    <t>LOCKED_WEAPON_INFO_COMINGSOON_1</t>
  </si>
  <si>
    <t>LOCKED_WEAPON_INFO_COMINGSOON_2</t>
  </si>
  <si>
    <t>LOCKED_WEAPON_INFO_COMINGSOON_3</t>
  </si>
  <si>
    <t>???</t>
  </si>
  <si>
    <t>-</t>
  </si>
  <si>
    <t>업데이트 예정</t>
  </si>
  <si>
    <t>획득처 값</t>
    <phoneticPr fontId="5" type="noConversion"/>
  </si>
  <si>
    <t>VALUE</t>
  </si>
  <si>
    <t>임무 1-1 [Normal]</t>
  </si>
  <si>
    <t>임무 1-2 [Normal]</t>
  </si>
  <si>
    <t>임무 1-3 [Normal]</t>
  </si>
  <si>
    <t>임무 1-5 [Normal]</t>
  </si>
  <si>
    <t>임무 1-1 [Hard]</t>
  </si>
  <si>
    <t>임무 2-1 [Hard]</t>
  </si>
  <si>
    <t>임무 4-1 [Normal]</t>
  </si>
  <si>
    <t>임무 4-2 [Normal]</t>
  </si>
  <si>
    <t>임무 4-3 [Normal]</t>
  </si>
  <si>
    <t>임무 4-5 [Normal]</t>
  </si>
  <si>
    <t>임무 4-1 [Hard]</t>
  </si>
  <si>
    <t>임무 7-1 [Normal]</t>
  </si>
  <si>
    <t>임무 7-2 [Normal]</t>
  </si>
  <si>
    <t>임무 7-3 [Normal]</t>
  </si>
  <si>
    <t>임무 7-5 [Normal]</t>
  </si>
  <si>
    <t>임무 7-1 [Hard]</t>
  </si>
  <si>
    <t>임무 8-1 [Hard]</t>
  </si>
  <si>
    <t>임무 10-1 [Normal]</t>
  </si>
  <si>
    <t>임무 10-2 [Normal]</t>
  </si>
  <si>
    <t>임무 10-3 [Normal]</t>
  </si>
  <si>
    <t>임무 10-5 [Normal]</t>
  </si>
  <si>
    <t>임무 10-1 [Hard]</t>
  </si>
  <si>
    <t>임무 11-1 [Hard]</t>
  </si>
  <si>
    <t>임무 13-1 [Normal]</t>
  </si>
  <si>
    <t>임무 13-2 [Normal]</t>
  </si>
  <si>
    <t>임무 13-3 [Normal]</t>
  </si>
  <si>
    <t>임무 13-5 [Normal]</t>
  </si>
  <si>
    <t>임무 13-1 [Hard]</t>
  </si>
  <si>
    <t>임무 13-3 [Hard]</t>
  </si>
  <si>
    <t>임무 16-1 [Normal]</t>
  </si>
  <si>
    <t>임무 16-2 [Normal]</t>
  </si>
  <si>
    <t>임무 16-3 [Normal]</t>
  </si>
  <si>
    <t>임무 16-5 [Normal]</t>
  </si>
  <si>
    <t>임무 16-1 [Hard]</t>
  </si>
  <si>
    <t>임무 16-3 [Hard]</t>
  </si>
  <si>
    <t>임무 19-1 [Normal]</t>
  </si>
  <si>
    <t>임무 19-2 [Normal]</t>
  </si>
  <si>
    <t>임무 19-3 [Normal]</t>
  </si>
  <si>
    <t>임무 19-5 [Normal]</t>
  </si>
  <si>
    <t>임무 19-1 [Hard]</t>
  </si>
  <si>
    <t>임무 19-3 [Hard]</t>
  </si>
  <si>
    <t>임무 1-2 [Hard]</t>
  </si>
  <si>
    <t>임무 2-2 [Hard]</t>
  </si>
  <si>
    <t>임무 4-2 [Hard]</t>
  </si>
  <si>
    <t>임무 5-2 [Hard]</t>
  </si>
  <si>
    <t>임무 7-2 [Hard]</t>
  </si>
  <si>
    <t>임무 8-2 [Hard]</t>
  </si>
  <si>
    <t>임무 10-2 [Hard]</t>
  </si>
  <si>
    <t>임무 11-2 [Hard]</t>
  </si>
  <si>
    <t>임무 13-2 [Hard]</t>
  </si>
  <si>
    <t>임무 16-2 [Hard]</t>
  </si>
  <si>
    <t>임무 19-2 [Hard]</t>
  </si>
  <si>
    <t>임무 1-4 [Normal]</t>
  </si>
  <si>
    <t>임무 1-3 [Hard]</t>
  </si>
  <si>
    <t>임무 2-3 [Hard]</t>
  </si>
  <si>
    <t>임무 4-4 [Normal]</t>
  </si>
  <si>
    <t>임무 4-3 [Hard]</t>
  </si>
  <si>
    <t>임무 5-3 [Hard]</t>
  </si>
  <si>
    <t>임무 7-4 [Normal]</t>
  </si>
  <si>
    <t>임무 7-3 [Hard]</t>
  </si>
  <si>
    <t>임무 8-3 [Hard]</t>
  </si>
  <si>
    <t>임무 10-4 [Normal]</t>
  </si>
  <si>
    <t>임무 10-3 [Hard]</t>
  </si>
  <si>
    <t>임무 11-3 [Hard]</t>
  </si>
  <si>
    <t>임무 13-4 [Normal]</t>
  </si>
  <si>
    <t>임무 16-4 [Normal]</t>
  </si>
  <si>
    <t>임무 19-4 [Normal]</t>
  </si>
  <si>
    <t>임무 2-1 [Normal]</t>
  </si>
  <si>
    <t>임무 2-5 [Normal]</t>
  </si>
  <si>
    <t>임무 5-1 [Normal]</t>
  </si>
  <si>
    <t>임무 5-5 [Normal]</t>
  </si>
  <si>
    <t>임무 8-1 [Normal]</t>
  </si>
  <si>
    <t>임무 8-5 [Normal]</t>
  </si>
  <si>
    <t>임무 11-1 [Normal]</t>
  </si>
  <si>
    <t>임무 11-5 [Normal]</t>
  </si>
  <si>
    <t>임무 17-4 [Normal]</t>
  </si>
  <si>
    <t>임무 17-1 [Hard]</t>
  </si>
  <si>
    <t>임무 20-4 [Normal]</t>
  </si>
  <si>
    <t>임무 20-1 [Hard]</t>
  </si>
  <si>
    <t>임무 5-1 [Hard]</t>
  </si>
  <si>
    <t>임무 17-3 [Normal]</t>
  </si>
  <si>
    <t>임무 17-5 [Normal]</t>
  </si>
  <si>
    <t>임무 17-3 [Hard]</t>
  </si>
  <si>
    <t>임무 20-3 [Normal]</t>
  </si>
  <si>
    <t>임무 20-5 [Normal]</t>
  </si>
  <si>
    <t>임무 20-3 [Hard]</t>
  </si>
  <si>
    <t>임무 2-2 [Normal]</t>
  </si>
  <si>
    <t>임무 2-3 [Normal]</t>
  </si>
  <si>
    <t>임무 5-2 [Normal]</t>
  </si>
  <si>
    <t>임무 5-3 [Normal]</t>
  </si>
  <si>
    <t>임무 8-2 [Normal]</t>
  </si>
  <si>
    <t>임무 8-3 [Normal]</t>
  </si>
  <si>
    <t>임무 11-2 [Normal]</t>
  </si>
  <si>
    <t>임무 11-3 [Normal]</t>
  </si>
  <si>
    <t>임무 17-2 [Normal]</t>
  </si>
  <si>
    <t>임무 17-2 [Hard]</t>
  </si>
  <si>
    <t>임무 20-2 [Normal]</t>
  </si>
  <si>
    <t>임무 20-2 [Hard]</t>
  </si>
  <si>
    <t>임무 2-4 [Normal]</t>
  </si>
  <si>
    <t>임무 5-4 [Normal]</t>
  </si>
  <si>
    <t>임무 8-4 [Normal]</t>
  </si>
  <si>
    <t>임무 11-4 [Normal]</t>
  </si>
  <si>
    <t>임무 14-1 [Normal]</t>
  </si>
  <si>
    <t>임무 14-3 [Normal]</t>
  </si>
  <si>
    <t>임무 14-5 [Normal]</t>
  </si>
  <si>
    <t>임무 14-2 [Hard]</t>
  </si>
  <si>
    <t>임무 14-3 [Hard]</t>
  </si>
  <si>
    <t>임무 17-1 [Normal]</t>
  </si>
  <si>
    <t>임무 20-1 [Normal]</t>
  </si>
  <si>
    <t>임무 14-2 [Normal]</t>
  </si>
  <si>
    <t>임무 14-4 [Normal]</t>
  </si>
  <si>
    <t>임무 14-1 [Hard]</t>
  </si>
  <si>
    <t>임무 3-3 [Hard]</t>
  </si>
  <si>
    <t>임무 9-3 [Hard]</t>
  </si>
  <si>
    <t>임무 9-2 [Hard]</t>
  </si>
  <si>
    <t>임무 18-2 [Hard]</t>
  </si>
  <si>
    <t>임무 18-3 [Hard]</t>
  </si>
  <si>
    <t>임무 21-2 [Hard]</t>
  </si>
  <si>
    <t>임무 15-1 [Hard]</t>
  </si>
  <si>
    <t>임무 12-3 [Hard]</t>
  </si>
  <si>
    <t>임무 6-3 [Hard]</t>
  </si>
  <si>
    <t>임무 9-1 [Hard]</t>
  </si>
  <si>
    <t>임무 23-1 [Hard]</t>
  </si>
  <si>
    <t>임무 12-2 [Hard]</t>
  </si>
  <si>
    <t>임무 15-3 [Hard]</t>
  </si>
  <si>
    <t>임무 22-3 [Hard]</t>
  </si>
  <si>
    <t>임무 23-3 [Hard]</t>
  </si>
  <si>
    <t>임무 3-1 [Hard]</t>
  </si>
  <si>
    <t>임무 6-1 [Hard]</t>
  </si>
  <si>
    <t>임무 18-1 [Hard]</t>
  </si>
  <si>
    <t>임무 22-1 [Hard]</t>
  </si>
  <si>
    <t>임무 21-1 [Hard]</t>
  </si>
  <si>
    <t>임무 3-2 [Hard]</t>
  </si>
  <si>
    <t>임무 6-2 [Hard]</t>
  </si>
  <si>
    <t>임무 15-2 [Hard]</t>
  </si>
  <si>
    <t>임무 23-2 [Hard]</t>
  </si>
  <si>
    <t>임무 22-2 [Hard]</t>
  </si>
  <si>
    <t>임무 3-4 [Normal]</t>
  </si>
  <si>
    <t>임무 3-5 [Normal]</t>
  </si>
  <si>
    <t>임무 6-4 [Normal]</t>
  </si>
  <si>
    <t>임무 6-5 [Normal]</t>
  </si>
  <si>
    <t>임무 3-2 [Normal]</t>
  </si>
  <si>
    <t>임무 3-3 [Normal]</t>
  </si>
  <si>
    <t>임무 6-2 [Normal]</t>
  </si>
  <si>
    <t>임무 6-3 [Normal]</t>
  </si>
  <si>
    <t>임무 3-1 [Normal]</t>
  </si>
  <si>
    <t>임무 6-1 [Normal]</t>
  </si>
  <si>
    <t>임무 9-4 [Normal]</t>
  </si>
  <si>
    <t>임무 9-5 [Normal]</t>
  </si>
  <si>
    <t>임무 9-2 [Normal]</t>
  </si>
  <si>
    <t>임무 9-3 [Normal]</t>
  </si>
  <si>
    <t>임무 9-1 [Normal]</t>
  </si>
  <si>
    <t>임무 12-1 [Hard]</t>
  </si>
  <si>
    <t>임무 12-4 [Normal]</t>
  </si>
  <si>
    <t>임무 12-5 [Normal]</t>
  </si>
  <si>
    <t>임무 15-4 [Normal]</t>
  </si>
  <si>
    <t>임무 18-4 [Normal]</t>
  </si>
  <si>
    <t>임무 21-4 [Normal]</t>
  </si>
  <si>
    <t>임무 12-3 [Normal]</t>
  </si>
  <si>
    <t>임무 15-3 [Normal]</t>
  </si>
  <si>
    <t>임무 18-3 [Normal]</t>
  </si>
  <si>
    <t>임무 21-3 [Normal]</t>
  </si>
  <si>
    <t>임무 15-5 [Normal]</t>
  </si>
  <si>
    <t>임무 18-5 [Normal]</t>
  </si>
  <si>
    <t>임무 21-5 [Normal]</t>
  </si>
  <si>
    <t>임무 12-2 [Normal]</t>
  </si>
  <si>
    <t>임무 15-2 [Normal]</t>
  </si>
  <si>
    <t>임무 18-2 [Normal]</t>
  </si>
  <si>
    <t>임무 21-2 [Normal]</t>
  </si>
  <si>
    <t>일반 상점</t>
    <phoneticPr fontId="5" type="noConversion"/>
  </si>
  <si>
    <t>난이도</t>
    <phoneticPr fontId="5" type="noConversion"/>
  </si>
  <si>
    <t>DIFFICULTY</t>
    <phoneticPr fontId="5" type="noConversion"/>
  </si>
  <si>
    <t>한글 설명</t>
    <phoneticPr fontId="5" type="noConversion"/>
  </si>
  <si>
    <t>스킬 강화 그룹</t>
  </si>
  <si>
    <t>상성 강화 그룹</t>
  </si>
  <si>
    <t>SKILL_REINFORCE_GROUP</t>
  </si>
  <si>
    <t>WARFARE_REINFORCE_ID</t>
  </si>
  <si>
    <t>고유무기가 ★2 달성 시 강화되는 스킬 그룹</t>
    <phoneticPr fontId="5" type="noConversion"/>
  </si>
  <si>
    <t>고유무기가 ★3 달성 시 강화되는 상성 그룹</t>
    <phoneticPr fontId="5" type="noConversion"/>
  </si>
  <si>
    <t>SKILL_LEVEL</t>
  </si>
  <si>
    <t>SKILL_REINFORCE_NAME</t>
  </si>
  <si>
    <t>STUDENT_ID</t>
    <phoneticPr fontId="5" type="noConversion"/>
  </si>
  <si>
    <t>상성 강화 아이디 단위</t>
    <phoneticPr fontId="5" type="noConversion"/>
  </si>
  <si>
    <t>해방 가능한 레벨</t>
    <phoneticPr fontId="5" type="noConversion"/>
  </si>
  <si>
    <t>ROLE</t>
  </si>
  <si>
    <t>학생 역할 단위</t>
    <phoneticPr fontId="5" type="noConversion"/>
  </si>
  <si>
    <t>전투 시 학생의 상세 역할</t>
    <phoneticPr fontId="5" type="noConversion"/>
  </si>
  <si>
    <t>WARFARE_RANK</t>
    <phoneticPr fontId="5" type="noConversion"/>
  </si>
  <si>
    <t>DETAIL_ROLE</t>
  </si>
  <si>
    <t>순번</t>
    <phoneticPr fontId="5" type="noConversion"/>
  </si>
  <si>
    <t>장비 아이디_1</t>
  </si>
  <si>
    <t>EQUIPMENT_ID_1</t>
  </si>
  <si>
    <t>개수_1</t>
  </si>
  <si>
    <t>COUNT_1</t>
  </si>
  <si>
    <t>COUNT_2</t>
  </si>
  <si>
    <t>해방 시 필요 장비 아이디 (첫 번째)</t>
    <phoneticPr fontId="5" type="noConversion"/>
  </si>
  <si>
    <t>해방 시 필요 장비 개수 (첫 번째)</t>
    <phoneticPr fontId="5" type="noConversion"/>
  </si>
  <si>
    <t>해방 시 필요 장비 아이디 (두 번째)</t>
    <phoneticPr fontId="5" type="noConversion"/>
  </si>
  <si>
    <t>해방 시 필요 장비 개수 (두 번째)</t>
    <phoneticPr fontId="5" type="noConversion"/>
  </si>
  <si>
    <t>해방 시 필요 장비 아이디 (세 번째)</t>
    <phoneticPr fontId="5" type="noConversion"/>
  </si>
  <si>
    <t>해방 시 필요 장비 개수 (세 번째)</t>
    <phoneticPr fontId="5" type="noConversion"/>
  </si>
  <si>
    <t>획득처의 값</t>
    <phoneticPr fontId="5" type="noConversion"/>
  </si>
  <si>
    <t>INDEX_STAGE</t>
    <phoneticPr fontId="5" type="noConversion"/>
  </si>
  <si>
    <t>Normal</t>
    <phoneticPr fontId="5" type="noConversion"/>
  </si>
  <si>
    <t>Hard</t>
    <phoneticPr fontId="5" type="noConversion"/>
  </si>
  <si>
    <t>스테이지 아이디</t>
    <phoneticPr fontId="5" type="noConversion"/>
  </si>
  <si>
    <t>스테이지의 난이도</t>
    <phoneticPr fontId="5" type="noConversion"/>
  </si>
  <si>
    <t>스테이지 난이도 단위</t>
    <phoneticPr fontId="5" type="noConversion"/>
  </si>
  <si>
    <t>스테이지 아이디 단위</t>
    <phoneticPr fontId="5" type="noConversion"/>
  </si>
  <si>
    <t>SPEECH_GROUP</t>
  </si>
  <si>
    <t>STUDENT_IMAGE</t>
  </si>
  <si>
    <t>STUDENT</t>
    <phoneticPr fontId="5" type="noConversion"/>
  </si>
  <si>
    <t>SKILL_REINFORCE</t>
    <phoneticPr fontId="5" type="noConversion"/>
  </si>
  <si>
    <t>WEAPON_EXP_INFO</t>
    <phoneticPr fontId="5" type="noConversion"/>
  </si>
  <si>
    <t>SPEECH_DESC</t>
  </si>
  <si>
    <t>STUDENT_SPEECH</t>
    <phoneticPr fontId="5" type="noConversion"/>
  </si>
  <si>
    <t>학생 대사 그룹</t>
    <phoneticPr fontId="5" type="noConversion"/>
  </si>
  <si>
    <t>GAIN_INFO</t>
    <phoneticPr fontId="5" type="noConversion"/>
  </si>
  <si>
    <t>STAGE</t>
    <phoneticPr fontId="5" type="noConversion"/>
  </si>
  <si>
    <t>ITEM</t>
    <phoneticPr fontId="5" type="noConversion"/>
  </si>
  <si>
    <t>챕터</t>
    <phoneticPr fontId="5" type="noConversion"/>
  </si>
  <si>
    <t>CHAPTER</t>
    <phoneticPr fontId="5" type="noConversion"/>
  </si>
  <si>
    <t>스테이지</t>
    <phoneticPr fontId="5" type="noConversion"/>
  </si>
  <si>
    <t>스테이지 이름</t>
    <phoneticPr fontId="5" type="noConversion"/>
  </si>
  <si>
    <t>STAGE_NAME</t>
    <phoneticPr fontId="5" type="noConversion"/>
  </si>
  <si>
    <t>대상 장비 아이디</t>
    <phoneticPr fontId="5" type="noConversion"/>
  </si>
  <si>
    <t>EQUIPMENT_ID</t>
    <phoneticPr fontId="5" type="noConversion"/>
  </si>
  <si>
    <t>고유무기 타입</t>
    <phoneticPr fontId="5" type="noConversion"/>
  </si>
  <si>
    <t>ISRATE_1</t>
    <phoneticPr fontId="5" type="noConversion"/>
  </si>
  <si>
    <t>ISRATE_2</t>
  </si>
  <si>
    <t>ISRATE_3</t>
  </si>
  <si>
    <t>강화 전투 장소 등급</t>
    <phoneticPr fontId="5" type="noConversion"/>
  </si>
  <si>
    <t>강화되는 전투 장소의 등급</t>
    <phoneticPr fontId="5" type="noConversion"/>
  </si>
  <si>
    <t>#상성 강화 설명</t>
    <phoneticPr fontId="5" type="noConversion"/>
  </si>
  <si>
    <t>#애용품 이름</t>
    <phoneticPr fontId="5" type="noConversion"/>
  </si>
  <si>
    <t>UNIQUE_ITEM_NAME</t>
    <phoneticPr fontId="5" type="noConversion"/>
  </si>
  <si>
    <t>UNIQUE_ITEM_IMAGE</t>
    <phoneticPr fontId="5" type="noConversion"/>
  </si>
  <si>
    <t>UNIQUE_ITEM_DESC</t>
    <phoneticPr fontId="5" type="noConversion"/>
  </si>
  <si>
    <t>#사용 학생 이름</t>
    <phoneticPr fontId="5" type="noConversion"/>
  </si>
  <si>
    <t>USED_STUDENT_NAME</t>
    <phoneticPr fontId="5" type="noConversion"/>
  </si>
  <si>
    <t>아루</t>
    <phoneticPr fontId="5" type="noConversion"/>
  </si>
  <si>
    <t>츠루기</t>
    <phoneticPr fontId="5" type="noConversion"/>
  </si>
  <si>
    <t>슌</t>
    <phoneticPr fontId="5" type="noConversion"/>
  </si>
  <si>
    <t>착용 슬롯</t>
    <phoneticPr fontId="5" type="noConversion"/>
  </si>
  <si>
    <t>필요 호감도</t>
    <phoneticPr fontId="5" type="noConversion"/>
  </si>
  <si>
    <t>NEED_RELATIONSHIP</t>
    <phoneticPr fontId="5" type="noConversion"/>
  </si>
  <si>
    <t>아스나</t>
    <phoneticPr fontId="5" type="noConversion"/>
  </si>
  <si>
    <t>유우카</t>
    <phoneticPr fontId="5" type="noConversion"/>
  </si>
  <si>
    <t>하레</t>
    <phoneticPr fontId="5" type="noConversion"/>
  </si>
  <si>
    <t>체리노</t>
    <phoneticPr fontId="5" type="noConversion"/>
  </si>
  <si>
    <t>우타하</t>
    <phoneticPr fontId="5" type="noConversion"/>
  </si>
  <si>
    <t>시로코</t>
    <phoneticPr fontId="5" type="noConversion"/>
  </si>
  <si>
    <t>네루</t>
    <phoneticPr fontId="5" type="noConversion"/>
  </si>
  <si>
    <t>준코</t>
    <phoneticPr fontId="5" type="noConversion"/>
  </si>
  <si>
    <t>스즈미</t>
    <phoneticPr fontId="5" type="noConversion"/>
  </si>
  <si>
    <t>이즈미</t>
    <phoneticPr fontId="5" type="noConversion"/>
  </si>
  <si>
    <t>에이미</t>
    <phoneticPr fontId="5" type="noConversion"/>
  </si>
  <si>
    <t>히나</t>
    <phoneticPr fontId="5" type="noConversion"/>
  </si>
  <si>
    <t>히후미</t>
    <phoneticPr fontId="5" type="noConversion"/>
  </si>
  <si>
    <t>애용품 그룹</t>
    <phoneticPr fontId="5" type="noConversion"/>
  </si>
  <si>
    <t>UNIQUE_ITEM_GROUP</t>
    <phoneticPr fontId="5" type="noConversion"/>
  </si>
  <si>
    <t>아루의 엄청 귀중한 지갑</t>
  </si>
  <si>
    <t>츠루기의 특별한 상자</t>
  </si>
  <si>
    <t>슌의 어린시절 추억</t>
  </si>
  <si>
    <t>토끼꼬리 수류탄</t>
  </si>
  <si>
    <t>유우카의 함수 계산기</t>
  </si>
  <si>
    <t>아테나 3호</t>
  </si>
  <si>
    <t>목욕 보좌관</t>
  </si>
  <si>
    <t>마이스터의 공구 세트</t>
  </si>
  <si>
    <t>시로코의 드론</t>
  </si>
  <si>
    <t>네루의 스카잔</t>
  </si>
  <si>
    <t>맛집 순방 수첩</t>
  </si>
  <si>
    <t>패트롤 헤드폰</t>
  </si>
  <si>
    <t>행운의 핫도그 모형</t>
  </si>
  <si>
    <t>초냉각 선풍기</t>
  </si>
  <si>
    <t>선도부의 비품 튜브</t>
  </si>
  <si>
    <t>모모프렌즈 스페셜 티포트</t>
  </si>
  <si>
    <t>옵션 값</t>
    <phoneticPr fontId="5" type="noConversion"/>
  </si>
  <si>
    <t>OPTION_TYPE</t>
    <phoneticPr fontId="5" type="noConversion"/>
  </si>
  <si>
    <t>OPTION_VALUE</t>
    <phoneticPr fontId="5" type="noConversion"/>
  </si>
  <si>
    <t>적 처치 시</t>
    <phoneticPr fontId="5" type="noConversion"/>
  </si>
  <si>
    <t>체력 20% 이하 시</t>
    <phoneticPr fontId="5" type="noConversion"/>
  </si>
  <si>
    <t>일반 공격 시</t>
    <phoneticPr fontId="5" type="noConversion"/>
  </si>
  <si>
    <t>적 1인 공격 시</t>
    <phoneticPr fontId="5" type="noConversion"/>
  </si>
  <si>
    <t>원형 범위 내 적 공격 시</t>
    <phoneticPr fontId="5" type="noConversion"/>
  </si>
  <si>
    <t>부채꼴 범위 내 적 공격 시</t>
    <phoneticPr fontId="5" type="noConversion"/>
  </si>
  <si>
    <t>가장 가까운 적 공격 시</t>
    <phoneticPr fontId="5" type="noConversion"/>
  </si>
  <si>
    <t>공격력</t>
    <phoneticPr fontId="5" type="noConversion"/>
  </si>
  <si>
    <t>방어력</t>
    <phoneticPr fontId="5" type="noConversion"/>
  </si>
  <si>
    <t>치유력</t>
    <phoneticPr fontId="5" type="noConversion"/>
  </si>
  <si>
    <t>방어력 무시</t>
    <phoneticPr fontId="5" type="noConversion"/>
  </si>
  <si>
    <t>회피 수치</t>
    <phoneticPr fontId="5" type="noConversion"/>
  </si>
  <si>
    <t>포탑 소환</t>
    <phoneticPr fontId="5" type="noConversion"/>
  </si>
  <si>
    <t>불사</t>
    <phoneticPr fontId="5" type="noConversion"/>
  </si>
  <si>
    <t>기절</t>
    <phoneticPr fontId="5" type="noConversion"/>
  </si>
  <si>
    <t>ISRATE</t>
    <phoneticPr fontId="5" type="noConversion"/>
  </si>
  <si>
    <t>명중 수치</t>
    <phoneticPr fontId="5" type="noConversion"/>
  </si>
  <si>
    <t>치명 대미지</t>
    <phoneticPr fontId="5" type="noConversion"/>
  </si>
  <si>
    <t>치명 수치</t>
    <phoneticPr fontId="5" type="noConversion"/>
  </si>
  <si>
    <t>치명 저항력</t>
    <phoneticPr fontId="5" type="noConversion"/>
  </si>
  <si>
    <t>치명 대미지 저항률</t>
    <phoneticPr fontId="5" type="noConversion"/>
  </si>
  <si>
    <t>군중 제어 저항력</t>
    <phoneticPr fontId="5" type="noConversion"/>
  </si>
  <si>
    <t>기본 스킬 강화</t>
    <phoneticPr fontId="5" type="noConversion"/>
  </si>
  <si>
    <t>서브 옵션 타입</t>
    <phoneticPr fontId="5" type="noConversion"/>
  </si>
  <si>
    <t>SUB_OPTION_TYPE</t>
    <phoneticPr fontId="5" type="noConversion"/>
  </si>
  <si>
    <t>애용품 강화 스킬 그룹</t>
    <phoneticPr fontId="5" type="noConversion"/>
  </si>
  <si>
    <t>스킬 코스트 증가</t>
    <phoneticPr fontId="5" type="noConversion"/>
  </si>
  <si>
    <t>컨디션 타입_1</t>
    <phoneticPr fontId="5" type="noConversion"/>
  </si>
  <si>
    <t>CONDITION_TYPE_1</t>
    <phoneticPr fontId="5" type="noConversion"/>
  </si>
  <si>
    <t>옵션 타입_1</t>
    <phoneticPr fontId="5" type="noConversion"/>
  </si>
  <si>
    <t>OPTION_TYPE_1</t>
    <phoneticPr fontId="5" type="noConversion"/>
  </si>
  <si>
    <t>옵션 값_1</t>
    <phoneticPr fontId="5" type="noConversion"/>
  </si>
  <si>
    <t>OPTION_VALUE_1</t>
    <phoneticPr fontId="5" type="noConversion"/>
  </si>
  <si>
    <t>옵션 비율_1</t>
    <phoneticPr fontId="5" type="noConversion"/>
  </si>
  <si>
    <t>OPTION_ISRATE_1</t>
    <phoneticPr fontId="5" type="noConversion"/>
  </si>
  <si>
    <t>int</t>
    <phoneticPr fontId="5" type="noConversion"/>
  </si>
  <si>
    <t>컨디션 타입_2</t>
    <phoneticPr fontId="5" type="noConversion"/>
  </si>
  <si>
    <t>CONDITION_TYPE_2</t>
    <phoneticPr fontId="5" type="noConversion"/>
  </si>
  <si>
    <t>옵션 타입_2</t>
    <phoneticPr fontId="5" type="noConversion"/>
  </si>
  <si>
    <t>OPTION_TYPE_2</t>
    <phoneticPr fontId="5" type="noConversion"/>
  </si>
  <si>
    <t>옵션 값_2</t>
    <phoneticPr fontId="5" type="noConversion"/>
  </si>
  <si>
    <t>OPTION_VALUE_2</t>
    <phoneticPr fontId="5" type="noConversion"/>
  </si>
  <si>
    <t>옵션 비율_2</t>
    <phoneticPr fontId="5" type="noConversion"/>
  </si>
  <si>
    <t>OPTION_ISRATE_2</t>
    <phoneticPr fontId="5" type="noConversion"/>
  </si>
  <si>
    <t>#능력치 설명_1</t>
    <phoneticPr fontId="5" type="noConversion"/>
  </si>
  <si>
    <t>STATUS_DESC_1</t>
    <phoneticPr fontId="5" type="noConversion"/>
  </si>
  <si>
    <t>#능력치 설명_2</t>
    <phoneticPr fontId="5" type="noConversion"/>
  </si>
  <si>
    <t>STATUS_DESC_2</t>
    <phoneticPr fontId="5" type="noConversion"/>
  </si>
  <si>
    <t>중첩 시</t>
    <phoneticPr fontId="5" type="noConversion"/>
  </si>
  <si>
    <t>필요 크레딧</t>
    <phoneticPr fontId="5" type="noConversion"/>
  </si>
  <si>
    <t>아이템 ID_1</t>
    <phoneticPr fontId="5" type="noConversion"/>
  </si>
  <si>
    <t>아이템 ID_2</t>
    <phoneticPr fontId="5" type="noConversion"/>
  </si>
  <si>
    <t>아이템 ID_3</t>
    <phoneticPr fontId="5" type="noConversion"/>
  </si>
  <si>
    <t>강화 능력 옵션 타입</t>
    <phoneticPr fontId="5" type="noConversion"/>
  </si>
  <si>
    <t>STATUS</t>
    <phoneticPr fontId="5" type="noConversion"/>
  </si>
  <si>
    <t>SKILL</t>
    <phoneticPr fontId="5" type="noConversion"/>
  </si>
  <si>
    <t>능력치 값</t>
    <phoneticPr fontId="5" type="noConversion"/>
  </si>
  <si>
    <t>공격 속도</t>
    <phoneticPr fontId="5" type="noConversion"/>
  </si>
  <si>
    <t>군중 제어 강화력</t>
    <phoneticPr fontId="5" type="noConversion"/>
  </si>
  <si>
    <t>최대 체력</t>
    <phoneticPr fontId="5" type="noConversion"/>
  </si>
  <si>
    <t>12121</t>
  </si>
  <si>
    <t>#해방 능력 설명</t>
    <phoneticPr fontId="5" type="noConversion"/>
  </si>
  <si>
    <t>RELEASE_DESC</t>
    <phoneticPr fontId="5" type="noConversion"/>
  </si>
  <si>
    <t>애용품 해방 아이디</t>
    <phoneticPr fontId="5" type="noConversion"/>
  </si>
  <si>
    <t>해당 없음</t>
    <phoneticPr fontId="5" type="noConversion"/>
  </si>
  <si>
    <t>ISRATE_1</t>
  </si>
  <si>
    <t>ISRATE_4</t>
  </si>
  <si>
    <t>레벨 업</t>
    <phoneticPr fontId="5" type="noConversion"/>
  </si>
  <si>
    <t>한계 해방</t>
    <phoneticPr fontId="5" type="noConversion"/>
  </si>
  <si>
    <t>WEAPON_REINFORCE_INFO</t>
    <phoneticPr fontId="5" type="noConversion"/>
  </si>
  <si>
    <t>WEAPON_REINFORCE_LEVEL_UP</t>
    <phoneticPr fontId="5" type="noConversion"/>
  </si>
  <si>
    <t>고유무기</t>
    <phoneticPr fontId="5" type="noConversion"/>
  </si>
  <si>
    <t>재료 리스트</t>
    <phoneticPr fontId="5" type="noConversion"/>
  </si>
  <si>
    <t>EQUIPMENT_NAME_10001</t>
  </si>
  <si>
    <t>EQUIPMENT_NAME_10002</t>
  </si>
  <si>
    <t>EQUIPMENT_NAME_10003</t>
  </si>
  <si>
    <t>EQUIPMENT_NAME_10004</t>
  </si>
  <si>
    <t>EQUIPMENT_NAME_10005</t>
  </si>
  <si>
    <t>EQUIPMENT_NAME_10006</t>
  </si>
  <si>
    <t>EQUIPMENT_NAME_10007</t>
  </si>
  <si>
    <t>EQUIPMENT_NAME_10008</t>
  </si>
  <si>
    <t>EQUIPMENT_NAME_10009</t>
  </si>
  <si>
    <t>EQUIPMENT_NAME_10010</t>
  </si>
  <si>
    <t>EQUIPMENT_NAME_10011</t>
  </si>
  <si>
    <t>EQUIPMENT_NAME_10012</t>
  </si>
  <si>
    <t>EQUIPMENT_NAME_10013</t>
  </si>
  <si>
    <t>EQUIPMENT_NAME_10014</t>
  </si>
  <si>
    <t>EQUIPMENT_NAME_10015</t>
  </si>
  <si>
    <t>EQUIPMENT_NAME_10016</t>
  </si>
  <si>
    <t>EQUIPMENT_NAME_10017</t>
  </si>
  <si>
    <t>EQUIPMENT_NAME_10018</t>
  </si>
  <si>
    <t>EQUIPMENT_NAME_10019</t>
  </si>
  <si>
    <t>EQUIPMENT_NAME_10020</t>
  </si>
  <si>
    <t>EQUIPMENT_NAME_11101</t>
  </si>
  <si>
    <t>EQUIPMENT_NAME_11201</t>
  </si>
  <si>
    <t>EQUIPMENT_NAME_11301</t>
  </si>
  <si>
    <t>EQUIPMENT_NAME_11401</t>
  </si>
  <si>
    <t>EQUIPMENT_NAME_11501</t>
  </si>
  <si>
    <t>EQUIPMENT_NAME_11601</t>
  </si>
  <si>
    <t>EQUIPMENT_NAME_11701</t>
  </si>
  <si>
    <t>EQUIPMENT_NAME_11102</t>
  </si>
  <si>
    <t>EQUIPMENT_NAME_11202</t>
  </si>
  <si>
    <t>EQUIPMENT_NAME_11302</t>
  </si>
  <si>
    <t>EQUIPMENT_NAME_11402</t>
  </si>
  <si>
    <t>EQUIPMENT_NAME_11502</t>
  </si>
  <si>
    <t>EQUIPMENT_NAME_11602</t>
  </si>
  <si>
    <t>EQUIPMENT_NAME_11702</t>
  </si>
  <si>
    <t>EQUIPMENT_NAME_11103</t>
  </si>
  <si>
    <t>EQUIPMENT_NAME_11203</t>
  </si>
  <si>
    <t>EQUIPMENT_NAME_11303</t>
  </si>
  <si>
    <t>EQUIPMENT_NAME_11403</t>
  </si>
  <si>
    <t>EQUIPMENT_NAME_11503</t>
  </si>
  <si>
    <t>EQUIPMENT_NAME_11603</t>
  </si>
  <si>
    <t>EQUIPMENT_NAME_11703</t>
  </si>
  <si>
    <t>EQUIPMENT_NAME_12101</t>
  </si>
  <si>
    <t>EQUIPMENT_NAME_12201</t>
  </si>
  <si>
    <t>EQUIPMENT_NAME_12301</t>
  </si>
  <si>
    <t>EQUIPMENT_NAME_12401</t>
  </si>
  <si>
    <t>EQUIPMENT_NAME_12501</t>
  </si>
  <si>
    <t>EQUIPMENT_NAME_12601</t>
  </si>
  <si>
    <t>EQUIPMENT_NAME_12701</t>
  </si>
  <si>
    <t>EQUIPMENT_NAME_12102</t>
  </si>
  <si>
    <t>EQUIPMENT_NAME_12202</t>
  </si>
  <si>
    <t>EQUIPMENT_NAME_12302</t>
  </si>
  <si>
    <t>EQUIPMENT_NAME_12402</t>
  </si>
  <si>
    <t>EQUIPMENT_NAME_12502</t>
  </si>
  <si>
    <t>EQUIPMENT_NAME_12602</t>
  </si>
  <si>
    <t>EQUIPMENT_NAME_12702</t>
  </si>
  <si>
    <t>EQUIPMENT_NAME_12103</t>
  </si>
  <si>
    <t>EQUIPMENT_NAME_12203</t>
  </si>
  <si>
    <t>EQUIPMENT_NAME_12303</t>
  </si>
  <si>
    <t>EQUIPMENT_NAME_12403</t>
  </si>
  <si>
    <t>EQUIPMENT_NAME_12503</t>
  </si>
  <si>
    <t>EQUIPMENT_NAME_12603</t>
  </si>
  <si>
    <t>EQUIPMENT_NAME_12703</t>
  </si>
  <si>
    <t>EQUIPMENT_NAME_13101</t>
  </si>
  <si>
    <t>EQUIPMENT_NAME_13201</t>
  </si>
  <si>
    <t>EQUIPMENT_NAME_13301</t>
  </si>
  <si>
    <t>EQUIPMENT_NAME_13401</t>
  </si>
  <si>
    <t>EQUIPMENT_NAME_13501</t>
  </si>
  <si>
    <t>EQUIPMENT_NAME_13601</t>
  </si>
  <si>
    <t>EQUIPMENT_NAME_13701</t>
  </si>
  <si>
    <t>EQUIPMENT_NAME_13102</t>
  </si>
  <si>
    <t>EQUIPMENT_NAME_13202</t>
  </si>
  <si>
    <t>EQUIPMENT_NAME_13302</t>
  </si>
  <si>
    <t>EQUIPMENT_NAME_13402</t>
  </si>
  <si>
    <t>EQUIPMENT_NAME_13502</t>
  </si>
  <si>
    <t>EQUIPMENT_NAME_13602</t>
  </si>
  <si>
    <t>EQUIPMENT_NAME_13702</t>
  </si>
  <si>
    <t>EQUIPMENT_NAME_13103</t>
  </si>
  <si>
    <t>EQUIPMENT_NAME_13203</t>
  </si>
  <si>
    <t>EQUIPMENT_NAME_13303</t>
  </si>
  <si>
    <t>EQUIPMENT_NAME_13403</t>
  </si>
  <si>
    <t>EQUIPMENT_NAME_13503</t>
  </si>
  <si>
    <t>EQUIPMENT_NAME_13603</t>
  </si>
  <si>
    <t>EQUIPMENT_NAME_13703</t>
  </si>
  <si>
    <t>EQUIPMENT_DESC_10001</t>
  </si>
  <si>
    <t>EQUIPMENT_DESC_10002</t>
  </si>
  <si>
    <t>EQUIPMENT_DESC_10003</t>
  </si>
  <si>
    <t>EQUIPMENT_DESC_10004</t>
  </si>
  <si>
    <t>EQUIPMENT_DESC_10005</t>
  </si>
  <si>
    <t>EQUIPMENT_DESC_10006</t>
  </si>
  <si>
    <t>EQUIPMENT_DESC_10007</t>
  </si>
  <si>
    <t>EQUIPMENT_DESC_10008</t>
  </si>
  <si>
    <t>EQUIPMENT_DESC_10009</t>
  </si>
  <si>
    <t>EQUIPMENT_DESC_10010</t>
  </si>
  <si>
    <t>EQUIPMENT_DESC_10011</t>
  </si>
  <si>
    <t>EQUIPMENT_DESC_10012</t>
  </si>
  <si>
    <t>EQUIPMENT_DESC_10013</t>
  </si>
  <si>
    <t>EQUIPMENT_DESC_10014</t>
  </si>
  <si>
    <t>EQUIPMENT_DESC_10015</t>
  </si>
  <si>
    <t>EQUIPMENT_DESC_10016</t>
  </si>
  <si>
    <t>EQUIPMENT_DESC_10017</t>
  </si>
  <si>
    <t>EQUIPMENT_DESC_10018</t>
  </si>
  <si>
    <t>EQUIPMENT_DESC_10019</t>
  </si>
  <si>
    <t>EQUIPMENT_DESC_10020</t>
  </si>
  <si>
    <t>EQUIPMENT_DESC_11101</t>
  </si>
  <si>
    <t>EQUIPMENT_DESC_11201</t>
  </si>
  <si>
    <t>EQUIPMENT_DESC_11301</t>
  </si>
  <si>
    <t>EQUIPMENT_DESC_11401</t>
  </si>
  <si>
    <t>EQUIPMENT_DESC_11501</t>
  </si>
  <si>
    <t>EQUIPMENT_DESC_11601</t>
  </si>
  <si>
    <t>EQUIPMENT_DESC_11701</t>
  </si>
  <si>
    <t>EQUIPMENT_DESC_11102</t>
  </si>
  <si>
    <t>EQUIPMENT_DESC_11202</t>
  </si>
  <si>
    <t>EQUIPMENT_DESC_11302</t>
  </si>
  <si>
    <t>EQUIPMENT_DESC_11402</t>
  </si>
  <si>
    <t>EQUIPMENT_DESC_11502</t>
  </si>
  <si>
    <t>EQUIPMENT_DESC_11602</t>
  </si>
  <si>
    <t>EQUIPMENT_DESC_11702</t>
  </si>
  <si>
    <t>EQUIPMENT_DESC_11103</t>
  </si>
  <si>
    <t>EQUIPMENT_DESC_11203</t>
  </si>
  <si>
    <t>EQUIPMENT_DESC_11303</t>
  </si>
  <si>
    <t>EQUIPMENT_DESC_11403</t>
  </si>
  <si>
    <t>EQUIPMENT_DESC_11503</t>
  </si>
  <si>
    <t>EQUIPMENT_DESC_11603</t>
  </si>
  <si>
    <t>EQUIPMENT_DESC_11703</t>
  </si>
  <si>
    <t>EQUIPMENT_DESC_12101</t>
  </si>
  <si>
    <t>EQUIPMENT_DESC_12201</t>
  </si>
  <si>
    <t>EQUIPMENT_DESC_12301</t>
  </si>
  <si>
    <t>EQUIPMENT_DESC_12401</t>
  </si>
  <si>
    <t>EQUIPMENT_DESC_12501</t>
  </si>
  <si>
    <t>EQUIPMENT_DESC_12601</t>
  </si>
  <si>
    <t>EQUIPMENT_DESC_12701</t>
  </si>
  <si>
    <t>EQUIPMENT_DESC_12102</t>
  </si>
  <si>
    <t>EQUIPMENT_DESC_12202</t>
  </si>
  <si>
    <t>EQUIPMENT_DESC_12302</t>
  </si>
  <si>
    <t>EQUIPMENT_DESC_12402</t>
  </si>
  <si>
    <t>EQUIPMENT_DESC_12502</t>
  </si>
  <si>
    <t>EQUIPMENT_DESC_12602</t>
  </si>
  <si>
    <t>EQUIPMENT_DESC_12702</t>
  </si>
  <si>
    <t>EQUIPMENT_DESC_12103</t>
  </si>
  <si>
    <t>EQUIPMENT_DESC_12203</t>
  </si>
  <si>
    <t>EQUIPMENT_DESC_12303</t>
  </si>
  <si>
    <t>EQUIPMENT_DESC_12403</t>
  </si>
  <si>
    <t>EQUIPMENT_DESC_12503</t>
  </si>
  <si>
    <t>EQUIPMENT_DESC_12603</t>
  </si>
  <si>
    <t>EQUIPMENT_DESC_12703</t>
  </si>
  <si>
    <t>EQUIPMENT_DESC_13101</t>
  </si>
  <si>
    <t>EQUIPMENT_DESC_13201</t>
  </si>
  <si>
    <t>EQUIPMENT_DESC_13301</t>
  </si>
  <si>
    <t>EQUIPMENT_DESC_13401</t>
  </si>
  <si>
    <t>EQUIPMENT_DESC_13501</t>
  </si>
  <si>
    <t>EQUIPMENT_DESC_13601</t>
  </si>
  <si>
    <t>EQUIPMENT_DESC_13701</t>
  </si>
  <si>
    <t>EQUIPMENT_DESC_13102</t>
  </si>
  <si>
    <t>EQUIPMENT_DESC_13202</t>
  </si>
  <si>
    <t>EQUIPMENT_DESC_13302</t>
  </si>
  <si>
    <t>EQUIPMENT_DESC_13402</t>
  </si>
  <si>
    <t>EQUIPMENT_DESC_13502</t>
  </si>
  <si>
    <t>EQUIPMENT_DESC_13602</t>
  </si>
  <si>
    <t>EQUIPMENT_DESC_13702</t>
  </si>
  <si>
    <t>EQUIPMENT_DESC_13103</t>
  </si>
  <si>
    <t>EQUIPMENT_DESC_13203</t>
  </si>
  <si>
    <t>EQUIPMENT_DESC_13303</t>
  </si>
  <si>
    <t>EQUIPMENT_DESC_13403</t>
  </si>
  <si>
    <t>EQUIPMENT_DESC_13503</t>
  </si>
  <si>
    <t>EQUIPMENT_DESC_13603</t>
  </si>
  <si>
    <t>EQUIPMENT_DESC_13703</t>
  </si>
  <si>
    <t>EQUIPMENT_DESC_11204</t>
  </si>
  <si>
    <t>EQUIPMENT_DESC_11304</t>
  </si>
  <si>
    <t>EQUIPMENT_DESC_11404</t>
  </si>
  <si>
    <t>EQUIPMENT_DESC_11504</t>
  </si>
  <si>
    <t>EQUIPMENT_DESC_11604</t>
  </si>
  <si>
    <t>EQUIPMENT_DESC_11704</t>
  </si>
  <si>
    <t>EQUIPMENT_DESC_11205</t>
  </si>
  <si>
    <t>EQUIPMENT_DESC_11305</t>
  </si>
  <si>
    <t>EQUIPMENT_DESC_11405</t>
  </si>
  <si>
    <t>EQUIPMENT_DESC_11505</t>
  </si>
  <si>
    <t>EQUIPMENT_DESC_11605</t>
  </si>
  <si>
    <t>EQUIPMENT_DESC_11705</t>
  </si>
  <si>
    <t>EQUIPMENT_DESC_11206</t>
  </si>
  <si>
    <t>EQUIPMENT_DESC_11306</t>
  </si>
  <si>
    <t>EQUIPMENT_DESC_11406</t>
  </si>
  <si>
    <t>EQUIPMENT_DESC_11506</t>
  </si>
  <si>
    <t>EQUIPMENT_DESC_11606</t>
  </si>
  <si>
    <t>EQUIPMENT_DESC_11706</t>
  </si>
  <si>
    <t>EQUIPMENT_DESC_12204</t>
  </si>
  <si>
    <t>EQUIPMENT_DESC_12304</t>
  </si>
  <si>
    <t>EQUIPMENT_DESC_12404</t>
  </si>
  <si>
    <t>EQUIPMENT_DESC_12504</t>
  </si>
  <si>
    <t>EQUIPMENT_DESC_12604</t>
  </si>
  <si>
    <t>EQUIPMENT_DESC_12704</t>
  </si>
  <si>
    <t>EQUIPMENT_DESC_12205</t>
  </si>
  <si>
    <t>EQUIPMENT_DESC_12305</t>
  </si>
  <si>
    <t>EQUIPMENT_DESC_12405</t>
  </si>
  <si>
    <t>EQUIPMENT_DESC_12505</t>
  </si>
  <si>
    <t>EQUIPMENT_DESC_12605</t>
  </si>
  <si>
    <t>EQUIPMENT_DESC_12705</t>
  </si>
  <si>
    <t>EQUIPMENT_DESC_12206</t>
  </si>
  <si>
    <t>EQUIPMENT_DESC_12306</t>
  </si>
  <si>
    <t>EQUIPMENT_DESC_12406</t>
  </si>
  <si>
    <t>EQUIPMENT_DESC_12506</t>
  </si>
  <si>
    <t>EQUIPMENT_DESC_12606</t>
  </si>
  <si>
    <t>EQUIPMENT_DESC_12706</t>
  </si>
  <si>
    <t>EQUIPMENT_DESC_13204</t>
  </si>
  <si>
    <t>EQUIPMENT_DESC_13304</t>
  </si>
  <si>
    <t>EQUIPMENT_DESC_13404</t>
  </si>
  <si>
    <t>EQUIPMENT_DESC_13504</t>
  </si>
  <si>
    <t>EQUIPMENT_DESC_13604</t>
  </si>
  <si>
    <t>EQUIPMENT_DESC_13704</t>
  </si>
  <si>
    <t>EQUIPMENT_DESC_13205</t>
  </si>
  <si>
    <t>EQUIPMENT_DESC_13305</t>
  </si>
  <si>
    <t>EQUIPMENT_DESC_13405</t>
  </si>
  <si>
    <t>EQUIPMENT_DESC_13505</t>
  </si>
  <si>
    <t>EQUIPMENT_DESC_13605</t>
  </si>
  <si>
    <t>EQUIPMENT_DESC_13705</t>
  </si>
  <si>
    <t>EQUIPMENT_DESC_13206</t>
  </si>
  <si>
    <t>EQUIPMENT_DESC_13306</t>
  </si>
  <si>
    <t>EQUIPMENT_DESC_13406</t>
  </si>
  <si>
    <t>EQUIPMENT_DESC_13506</t>
  </si>
  <si>
    <t>EQUIPMENT_DESC_13606</t>
  </si>
  <si>
    <t>EQUIPMENT_DESC_13706</t>
  </si>
  <si>
    <t>#장비 해방 설명</t>
    <phoneticPr fontId="5" type="noConversion"/>
  </si>
  <si>
    <t>자동 선택</t>
    <phoneticPr fontId="5" type="noConversion"/>
  </si>
  <si>
    <t>고유무기 강화</t>
    <phoneticPr fontId="5" type="noConversion"/>
  </si>
  <si>
    <t>기본 능력치</t>
    <phoneticPr fontId="5" type="noConversion"/>
  </si>
  <si>
    <t>★의 수</t>
  </si>
  <si>
    <t>Max Level</t>
    <phoneticPr fontId="5" type="noConversion"/>
  </si>
  <si>
    <t>등급 내 최대 레벨</t>
    <phoneticPr fontId="5" type="noConversion"/>
  </si>
  <si>
    <t>MAX_LEVEL</t>
    <phoneticPr fontId="5" type="noConversion"/>
  </si>
  <si>
    <t>텍티컬 테라피</t>
    <phoneticPr fontId="5" type="noConversion"/>
  </si>
  <si>
    <t>강화 스킬 아이콘</t>
    <phoneticPr fontId="5" type="noConversion"/>
  </si>
  <si>
    <t>SKILL_REINFORCE_ICON</t>
    <phoneticPr fontId="5" type="noConversion"/>
  </si>
  <si>
    <t>상성 강화 아이콘</t>
    <phoneticPr fontId="5" type="noConversion"/>
  </si>
  <si>
    <t>WARFARE_REINFORCE_DESC</t>
    <phoneticPr fontId="5" type="noConversion"/>
  </si>
  <si>
    <t>WARFARE_REINFORCE_ICON</t>
    <phoneticPr fontId="5" type="noConversion"/>
  </si>
  <si>
    <t>지형별 전투력 강화</t>
  </si>
  <si>
    <t>최대 성장에 도달했습니다.</t>
  </si>
  <si>
    <t>획득 장소</t>
  </si>
  <si>
    <t>잠김</t>
  </si>
  <si>
    <t>바로가기</t>
  </si>
  <si>
    <t>한계 해방</t>
  </si>
  <si>
    <t>재료가 부족합니다.</t>
  </si>
  <si>
    <t>화난 거 아니니 오해하진 마. 선생. 얼굴이 무섭다는 말은 자주 들으니까.</t>
  </si>
  <si>
    <t>어서 와, 선생. 그럼 일을 시작해볼까.</t>
  </si>
  <si>
    <t>볼일이라도 있어? 뭐, 문제가 있으면 해결해 주겠지만.</t>
  </si>
  <si>
    <t>지금 갈게.</t>
  </si>
  <si>
    <t>그 정도는 간단하지.</t>
  </si>
  <si>
    <t>가자.</t>
  </si>
  <si>
    <t>경계를 늦추지 마.</t>
  </si>
  <si>
    <t>침착하게, 작전대로 하면 돼.</t>
  </si>
  <si>
    <t>포메이션 변경.</t>
  </si>
  <si>
    <t>대충 정리된 것 같네.</t>
  </si>
  <si>
    <t>다음 목표는 저쪽이네, 이동하자.</t>
  </si>
  <si>
    <t>차폐물 발견.</t>
  </si>
  <si>
    <t>이 정도면.</t>
  </si>
  <si>
    <t>고맙게 받을게.</t>
  </si>
  <si>
    <t>지원, 받아뒀어.</t>
  </si>
  <si>
    <t>각오해.</t>
  </si>
  <si>
    <t>이 기회를 살린다.</t>
  </si>
  <si>
    <t>공격 타이밍을 노리자.</t>
  </si>
  <si>
    <t>이걸로 전황이 바뀔 거야.</t>
  </si>
  <si>
    <t>워밍업도 안 되네.</t>
  </si>
  <si>
    <t>상대가 잘못됐네.</t>
  </si>
  <si>
    <t>선생님의 선택이 주효했네.</t>
  </si>
  <si>
    <t>수고했어, 선생님.</t>
  </si>
  <si>
    <t>두고 봐.</t>
  </si>
  <si>
    <t>준비는 이걸로 OK. 다음은 내게 맡겨.</t>
  </si>
  <si>
    <t>기대에 부응해 줄 수 있을지 모르겠네.</t>
  </si>
  <si>
    <t>선생의 결정에 이견은 없지만 말야. 하아… 아무것도 아니야. 기대하는 만큼 열심히 노력해 볼게.</t>
  </si>
  <si>
    <t>흠, 조금은 흥미가 생기는데.</t>
  </si>
  <si>
    <t>뭐, 무섭게 생겼다는 건 알고 있어.</t>
  </si>
  <si>
    <t>문제가 있으면 언제든지 찾아와줘.</t>
  </si>
  <si>
    <t>여기까지 따라 올 필요는 없는데 말야, 선생.</t>
  </si>
  <si>
    <t>의뢰라면... 해야겠지.</t>
  </si>
  <si>
    <t>흠...</t>
  </si>
  <si>
    <t>후...</t>
  </si>
  <si>
    <t>어쩔 수 없나...</t>
  </si>
  <si>
    <t>하...</t>
  </si>
  <si>
    <t>큭...</t>
  </si>
  <si>
    <t>미안... 조금 방심했어.</t>
  </si>
  <si>
    <t>굳이 나를 고르다니...그게 전략적으로 옳은 선택이라면, 괜찮지만.</t>
  </si>
  <si>
    <t>고마워, 선생님. 앞으로도... 잘 부탁해.</t>
  </si>
  <si>
    <t>하아.... 걱정이네.</t>
  </si>
  <si>
    <t>앞으로의 계획은... 뭐, 괜찮으려나.</t>
  </si>
  <si>
    <t>의외로... 귀엽다고? 흠. 재미없는... 농담이네.</t>
  </si>
  <si>
    <t>흥신소는 선생님을 환영할 거야... 아마.</t>
  </si>
  <si>
    <t>지금 없는 건가....</t>
  </si>
  <si>
    <t>생일 축하해, 선생님. 음, 이런 날엔 무슨 말을 해야 하지...?</t>
  </si>
  <si>
    <t>동네가 눈부셔서, 달콤한 것들로 잔뜩이야. 그다지 익숙하지 않은 분위기... 으응, 그래도 같이 가볼까?</t>
  </si>
  <si>
    <t>흐음....</t>
  </si>
  <si>
    <t>저, 제가 와도 괜찮은 걸까요? 쓸모없다고 생각되면 어, 언제든지 말씀해주세요....</t>
  </si>
  <si>
    <t>저따위가 여기 있어도 되는 걸까요....</t>
  </si>
  <si>
    <t>저, 저기... 저를 부르신 게 맞나요? 뭔가 착각하신 거 아닌가요?</t>
  </si>
  <si>
    <t>선생님께 도움이 되도록 최선을 다할 테니....</t>
  </si>
  <si>
    <t>...고맙습니다. 선생님.</t>
  </si>
  <si>
    <t>네! 제가 전부 없애버리겠습니다!</t>
  </si>
  <si>
    <t>네, 네. 주, 죽이겠습니다. 전부…</t>
  </si>
  <si>
    <t>아…흐앗?!</t>
  </si>
  <si>
    <t>저, 정말로 저인가요?</t>
  </si>
  <si>
    <t>핫?! 저, 저 말인가요?</t>
  </si>
  <si>
    <t>그, 그럼…정신 차리고, 해치우러 갈까요…</t>
  </si>
  <si>
    <t>그럼, 전부 없애버려요.</t>
  </si>
  <si>
    <t>가, 갑니다!</t>
  </si>
  <si>
    <t>아, 아직이에요, 아직 할 수 있어요!</t>
  </si>
  <si>
    <t>며, 명령대로, 전부 해치웠습니다.</t>
  </si>
  <si>
    <t>아프지 않아요.</t>
  </si>
  <si>
    <t>저, 저한테 주시는 건가요…?</t>
  </si>
  <si>
    <t>앗, 감사합니다.</t>
  </si>
  <si>
    <t>아…피가…용서 못 해…</t>
  </si>
  <si>
    <t>하루카, 갑니다!</t>
  </si>
  <si>
    <t>이, 일단 공격합니다!</t>
  </si>
  <si>
    <t>우, 우와아아아!!!</t>
  </si>
  <si>
    <t>우와앗?!</t>
  </si>
  <si>
    <t>죽어주세요죽어주세요죽어주세요!!!</t>
  </si>
  <si>
    <t>저, 저기…저 괜찮았나요?</t>
  </si>
  <si>
    <t>원하신다면…누구든지, 제거할게요…</t>
  </si>
  <si>
    <t>아, 안되는데…</t>
  </si>
  <si>
    <t>하아…말씀하신 대로 다 끝냈어요.</t>
  </si>
  <si>
    <t>여, 열심히 노력했습니다.</t>
  </si>
  <si>
    <t>제, 제가 제대로 못해서…</t>
  </si>
  <si>
    <t>죄송합니다죄송합니다죄송합니다…</t>
  </si>
  <si>
    <t>어째서 제게, 이렇게 잘 해주시는 건가요?</t>
  </si>
  <si>
    <t>으, 은혜를 갚아야…반드시, 무조건, 무슨 일이 있어도, 이 은혜는 갚을게요…</t>
  </si>
  <si>
    <t>저, 저 같은 거한테는 아까워요…</t>
  </si>
  <si>
    <t>지, 지금의 저라면, 기대에…부응할 수 있을지도…</t>
  </si>
  <si>
    <t>선생님이 싫어하시는 건, 제가 다… 없애버릴게요!</t>
  </si>
  <si>
    <t>숨을 곳은 어디....</t>
  </si>
  <si>
    <t>여기 있어도 괜찮은 걸까요.</t>
  </si>
  <si>
    <t>사람 많은 곳은 싫어.... 숨고 싶어....</t>
  </si>
  <si>
    <t>그, 그러니까.... 헤헤... 제, 제가 도와드릴 게 있을까요?</t>
  </si>
  <si>
    <t>서, 선생님. 고맙... 습... 아, 아니! 죄송합니다!</t>
  </si>
  <si>
    <t>선생님에게는 보답하고픈 마음으로 가득해요…</t>
  </si>
  <si>
    <t>선생님…치워버리고 싶으신게 있다면, 제게 가르쳐 주세요…저, 전부…없애버릴 테니…</t>
  </si>
  <si>
    <t>그, 그게......! 그러니까 어....... 이건 그......!</t>
  </si>
  <si>
    <t>(죽고싶어죽고싶어죽고싶어죽고싶어죽고싶어죽고싶어죽고싶어죽고싶어죽고싶어......)</t>
  </si>
  <si>
    <t>새, 생일 축하드려요! 무, 물론, 저 같은 게 축하드려봤자 기분 나쁘시겠지만…!</t>
  </si>
  <si>
    <t>아, 오늘이 할로윈이었나요. 갑자기 귀신 코스프레를 한 사람들이 몰려오길래, 쏴버렸는데…죄송합니다.</t>
  </si>
  <si>
    <t>아아. 기다렸어. 선생님.</t>
  </si>
  <si>
    <t>딱히 특별취급할 필요는 없어. 여기선 그저 부원 한 명일 뿐이니까.</t>
  </si>
  <si>
    <t>저기... 그, 그렇게 쓰다듬지 말아줄래? 이래봬도 일단은 선도부장이기도 하고, 누, 누가 볼지도 모르고... 봐도 상관없다구?! 무, 무슨소릴 하는거야!</t>
  </si>
  <si>
    <t>적당히 넘기려고 하지마! 일은 제대로 해줘!</t>
  </si>
  <si>
    <t>선생님이 원하는 것은 전력으로 도울 테니까. 필요할 때는 말해줘.</t>
  </si>
  <si>
    <t>(어리광부리고 싶어. 함께있고 싶어. 징징거리고 싶어... 하지만 내가 하면 못나 보이겠지...) 뭐?! 무, 무슨 생각하냐구? 따, 딱히 아무것도!!</t>
  </si>
  <si>
    <t>하아... 어쩔 수 없지.</t>
  </si>
  <si>
    <t>준비됐어.</t>
  </si>
  <si>
    <t>괜찮아.</t>
  </si>
  <si>
    <t>귀찮은데... 뭐, 하지 않으면 안 되는 일이니까.</t>
  </si>
  <si>
    <t>선생님의 지시에 따를게.</t>
  </si>
  <si>
    <t>전투 돌입. 최대한 빠르게 진입한다.</t>
  </si>
  <si>
    <t>자 가자.</t>
  </si>
  <si>
    <t>이동한다.</t>
  </si>
  <si>
    <t>정말... 해도해도 끝이 없어.</t>
  </si>
  <si>
    <t>아아, 귀찮아...</t>
  </si>
  <si>
    <t>정말이지... 어디서 잘못된 걸까.</t>
  </si>
  <si>
    <t>응. 당연한 결과라는 거지.</t>
  </si>
  <si>
    <t>이겼어. 다음엔 뭘 하면 돼?</t>
  </si>
  <si>
    <t>놓치지 않아.</t>
  </si>
  <si>
    <t>도망칠 곳 따윈 없다.</t>
  </si>
  <si>
    <t>얼마나 버티는지 볼까.</t>
  </si>
  <si>
    <t>이게 나설 차례.</t>
  </si>
  <si>
    <t>실력행사로 가지.</t>
  </si>
  <si>
    <t>타겟은 확인했다.</t>
  </si>
  <si>
    <t>가자. 각오해.</t>
  </si>
  <si>
    <t>지원을 확인했다.</t>
  </si>
  <si>
    <t>좋아. 회복했어.</t>
  </si>
  <si>
    <t>방심한... 거야...?</t>
  </si>
  <si>
    <t>나답지 않은 실수를... 미안, 선생님.</t>
  </si>
  <si>
    <t>이 정도 임무, 별로 아무렇지도 않아.</t>
  </si>
  <si>
    <t>간단한 일이었지만... 뭐, 수고했어. 선생님.</t>
  </si>
  <si>
    <t>이 온기... 선생님의 따뜻함이 전해지고 있는걸까...</t>
  </si>
  <si>
    <t>이럴 땐 어쩌면 좋을지 몰라서... 미안.</t>
  </si>
  <si>
    <t>같이 있어줘서... 고마워, 선생님.</t>
  </si>
  <si>
    <t>이런 나라도 좋은 거야?</t>
  </si>
  <si>
    <t>느긋하게 있어도 되겠지?</t>
  </si>
  <si>
    <t>낮잠자고 싶지만....</t>
  </si>
  <si>
    <t>귀여운 물건....</t>
  </si>
  <si>
    <t>조금 민망한데...</t>
  </si>
  <si>
    <t>큰 문제는 없는 것 같네. 다행히.</t>
  </si>
  <si>
    <t>어떤 이야기라도 끝은 있어. 내가 그 마지막까지 지켜봐줄게.</t>
  </si>
  <si>
    <t>신경써줘서 고마워.</t>
  </si>
  <si>
    <t>더 강해졌어.</t>
  </si>
  <si>
    <t>아직 성장할 수 있구나...</t>
  </si>
  <si>
    <t>이 힘은 선생님을 위해서 쓸게.</t>
  </si>
  <si>
    <t>하아... 아무것도 생각하고 싶지 않아.</t>
  </si>
  <si>
    <t>사실은...선생님의 그런 표정을 좋아했어.</t>
  </si>
  <si>
    <t>신기하지? 선생님과 함께 있으면 어쩐지 안심이 돼.</t>
  </si>
  <si>
    <t>그렇게 빤히 쳐다보면... 아무리 나라도 부끄러워.</t>
  </si>
  <si>
    <t>새해가 밝았네. 올 한 해도 잘 부탁해. 나도 조금은 더 힘낼 테니까.</t>
  </si>
  <si>
    <t>크리스마스..., 이런 날에 나와 함께 있어도 괜찮은 거야? 나는... 기쁘지만....</t>
  </si>
  <si>
    <t>사실 할로윈에 대해선 잘 몰라. 축제는 가본 적도 없으니까. 그래도 떠들썩한 분위기는 잘 전해져.</t>
  </si>
  <si>
    <t>선생님, 오늘 생일이구나. 축하를 내가 해줘도 될까? 좀 더... 귀여운 녀석에게 축하받고 싶다거나... 아, 아니야?</t>
  </si>
  <si>
    <t>아, 아아. 고마워, 선생님. 내 생일이라니... 잊고 있었어. 응? 같이 외출하자고?</t>
  </si>
  <si>
    <t>힘드실 땐 제게 말씀해주세요. 그걸 케어하는 것 또한, 저의 역할이니까요.</t>
  </si>
  <si>
    <t>어라, 선생님. 생각보다 빨리 오셨네요? 뭐, 그건 칭찬해드리죠.</t>
  </si>
  <si>
    <t>분석 완료. 약점은 파악됐습니다.</t>
  </si>
  <si>
    <t>뒷일은 맡길게요.</t>
  </si>
  <si>
    <t>후훗, 준비는 다 됐으니까요.</t>
  </si>
  <si>
    <t>관련된 전투 데이터를 전송합니다.</t>
  </si>
  <si>
    <t>선도부의 정보수집능력, 보여드리죠!</t>
  </si>
  <si>
    <t>데이터는, 이거랑, 이거랑...</t>
  </si>
  <si>
    <t>선도부가 보내는 지급품이에요.</t>
  </si>
  <si>
    <t>하아... 네, 인정할게요. 선생님을 싫어하지는 않습니다. 그래서요? 그러면 뭐가 어쨌다는 건가요?</t>
  </si>
  <si>
    <t>이게 어떤 감정인 건지 조금 더 검토할 시간을 주세요. 진짜로 조금이면 되니까...</t>
  </si>
  <si>
    <t>업무 외의 관계라도 원하시나요? 그런 건 이르다고요? ...아직은.</t>
  </si>
  <si>
    <t>저기, 거리가 조금 가깝지 않나요? 아뇨, 의식하고 있는 건 아닌데...!</t>
  </si>
  <si>
    <t>여차하면 이곳을 그냥... 아니, 그러면 부장님이 곤란해하시겠죠. 그만두도록 하죠.</t>
  </si>
  <si>
    <t>다들 어째 태평해 보이는 분위기네요. 뭐, 아무래도 좋은 일이지만...</t>
  </si>
  <si>
    <t>부장님...밥은 잘 챙겨 드시고 있을까요?</t>
  </si>
  <si>
    <t>샬레와의 다음 제휴업무는...</t>
  </si>
  <si>
    <t>과연... 뭐, 나쁘지 않은 시설이네요.</t>
  </si>
  <si>
    <t>정말이지, 이런 대담한 어프로치를 태연하게.... 뭐, 좋아요. 당신의 눈앞에 있는 학생이 얼마나 우수한지, 뼛속 깊이 알려드리죠.</t>
  </si>
  <si>
    <t>이런 일은 흔히 있는게 아닌데...뭘 원하시나요? 뭐 하고 싶으신 일이라도?</t>
  </si>
  <si>
    <t>그...감사합니다, 선생님. ...정말, 뭔가요? 그 표정은. 저도 뭔가를 받으면 감사 정도는 한다구요. 참나.</t>
  </si>
  <si>
    <t>성장...하고 있네요. 저 스스로도 그...놀라워요.</t>
  </si>
  <si>
    <t>선생님의 지원, 감사히 받겠습니다.</t>
  </si>
  <si>
    <t>저, 저기...... 언제까지 이렇게 있어야 하는 건가요......?</t>
  </si>
  <si>
    <t>으으으.... 이런 꼴이 되어버리다니.......</t>
  </si>
  <si>
    <t>새해 복 많이 받으세요 선생님. 새해라고는 해도 일이 많은건 매한가지입니다만, 조금 정도는 도와 드릴게요.</t>
  </si>
  <si>
    <t>자~ 선생님 성야를 함께 보내볼까요? ...이 대량의 일을 처리하지 못하면 귀가하고 싶어도 못하게 되니까요.</t>
  </si>
  <si>
    <t>할로윈, 과자를 나누는 날이네요. 뭐, 일할 때는 당분보충도 필요하고... 선생님도 어떠신가요?</t>
  </si>
  <si>
    <t>생일 축하드립니다, 선생님. 후훗, 모처럼이고 하니 지난 주부터 완벽한 스케줄을 세워뒀습니다. 잠깐의 틈도 없이 완벽한 하루로 만들어 드릴게요.</t>
  </si>
  <si>
    <t>제 생일...? 선생님, 지금은 그것보다 중요한 일들이 잔뜩... 네? 제 생일보다 중요한 일은 없다고요...? 또 그렇게... 뭐, 일단 감사는 해둘게요.</t>
  </si>
  <si>
    <t>선생님, 당신의 지휘력은 신뢰하고 있어.</t>
  </si>
  <si>
    <t>누구나 납득할 수 있는 규칙은 없어. 그럴수록 강제할 필요가 있지.</t>
  </si>
  <si>
    <t>뭐, 무조건 규칙에 따르라고 하진 않아. 따르지 않을 경우, 책임을 물을 뿐이지.</t>
  </si>
  <si>
    <t>문제를 일으키는 놈들이 왜 이렇게 많은 건지.</t>
  </si>
  <si>
    <t>당분간은 여유가 있으니까...좀 도와줄게.</t>
  </si>
  <si>
    <t>이야, 어서 와, 선생님. 오늘의 임무는 뭐지?</t>
  </si>
  <si>
    <t>땡땡이 칠 생각 마. 내가 늘 지켜보고 있으니까. ...아니, 이상한 의미가 아니거든!</t>
  </si>
  <si>
    <t>당신이 선생님? 오늘부터 내가 함께해 주겠어. 임무라면, 나한테 맡겨줘.</t>
  </si>
  <si>
    <t>섬멸해주마!</t>
  </si>
  <si>
    <t>이의 없음. 출발한다.</t>
  </si>
  <si>
    <t>뭐, 일단 따르겠지만...잘 부탁해, 선생님.</t>
  </si>
  <si>
    <t>그게 명령이라면.</t>
  </si>
  <si>
    <t>지시에 따라, 전진!</t>
  </si>
  <si>
    <t>다음!</t>
  </si>
  <si>
    <t>자, 어서 해치우자.</t>
  </si>
  <si>
    <t>준비 완료.</t>
  </si>
  <si>
    <t>땡큐.</t>
  </si>
  <si>
    <t>고마워, 감사를 표하지.</t>
  </si>
  <si>
    <t>당한건가...젠장!</t>
  </si>
  <si>
    <t>나 혼자서도 충분해.</t>
  </si>
  <si>
    <t>이것이 게헨나 선도부의 힘이다.</t>
  </si>
  <si>
    <t>이걸로 끝이다!</t>
  </si>
  <si>
    <t>각오해라, 규칙위반자 놈들!</t>
  </si>
  <si>
    <t>도망쳐도 소용없어!</t>
  </si>
  <si>
    <t>사정거리에 들어왔다. 간다!</t>
  </si>
  <si>
    <t>장전 완료. 각오해라!</t>
  </si>
  <si>
    <t>게헨나 선도부의 스나이퍼를 얕보지 마!</t>
  </si>
  <si>
    <t>받아라!</t>
  </si>
  <si>
    <t>포기하지 않아...</t>
  </si>
  <si>
    <t>칫, 분하다...</t>
  </si>
  <si>
    <t>당연한 결과다.</t>
  </si>
  <si>
    <t>방심하지 마.</t>
  </si>
  <si>
    <t>조금은 의지할만한 선생님이 된 걸까...</t>
  </si>
  <si>
    <t>새로운 임무가 들어왔어. 같이 그걸 수행하고, 그리고... 돌아오는 길에 잠깐 놀다 오는 건 어때...?</t>
  </si>
  <si>
    <t>가, 갑자기 다가오지 마! 왜, 왜냐니... 그... 마음의 준비가 필요하니까!</t>
  </si>
  <si>
    <t>계속 선도부 일만 머릿속에 가득했는데... 요즘은 조금, 다른 생각에 빠져 있어... 서, 선생님 말고! 샬레 말이야!</t>
  </si>
  <si>
    <t>하아. 어쩌다 이렇게 되었는지. 뭐... 지금도 나쁘진 않지만.</t>
  </si>
  <si>
    <t>정의실현부 녀석들은 골치 아픈데....</t>
  </si>
  <si>
    <t>잠시 쉬었다 가도록 하지.</t>
  </si>
  <si>
    <t>호오. 제법 괜찮은 느낌이네.</t>
  </si>
  <si>
    <t>나 참, 어쩔 수 없네. 도와줄게.</t>
  </si>
  <si>
    <t>성과로 보답하겠어. 그것만이 지금의 내 마음을 증명할 수 있을 테니까.</t>
  </si>
  <si>
    <t>헤에~ 확실히 강해진 기분.</t>
  </si>
  <si>
    <t>앞으로도, 어려운 임무라면 나한테 맡겨.</t>
  </si>
  <si>
    <t>최선을 다해 성과를 얻는다. 당연한 것 같지만...이루어지면 정말 기쁘지.</t>
  </si>
  <si>
    <t>고마워, 선생님. 앞으로도 잘 부탁해.</t>
  </si>
  <si>
    <t>뭐야, 그 표정은. 이상한 생각하는 건 아니겠지?</t>
  </si>
  <si>
    <t>언제까지 보고만 있을 거야? 빨리 해.</t>
  </si>
  <si>
    <t>으응...으읏, 하읏...아팠냐고? 게, 게헨나의 선도부원이 이 정도로 아파할 리가 없잖아! 그냥... 조금, 간지러웠을 뿐이야.</t>
  </si>
  <si>
    <t>뭐하는 거야. 붕대 풀리잖아.</t>
  </si>
  <si>
    <t>선생님이라면... 손이 닿은 정도는 괜찮으니까, 마지막까지 확실히 해 줘.</t>
  </si>
  <si>
    <t>선생님. 신년에도 같이 힘내자고.</t>
  </si>
  <si>
    <t>크리스마스인가. 이제 와선 원래의 의미를 잃어버렸군. 뭐, 지금도 나쁘지 않지만.</t>
  </si>
  <si>
    <t>Trick or Treat, 인가. 뭐, 재미있는 날이긴 하네. 어때, 선생님? 같이 외출할래?</t>
  </si>
  <si>
    <t>응?! 뭐, 뭐?! 오늘 생일이라고? 어, 어쩔 수 없네. 오늘은, 그러니까, 어떤 임무든 협력할게!</t>
  </si>
  <si>
    <t>축하해줘서 고마워. 나도 조금 더 성장한 거니까... 앞으로는 좀 더 진지하게 가볼까?</t>
  </si>
  <si>
    <t>바보는 치료가 불가능합니다. 모르셨나요?</t>
  </si>
  <si>
    <t>선도부는 질서를 원하죠. 샬레도 그렇지 않나요?</t>
  </si>
  <si>
    <t>어서 오세요 선생님. 선생님의 결재를 기다리는 서류들이 여기 있습니다.</t>
  </si>
  <si>
    <t>시련이 두려울 때, 고난에 질 것 같을 때, 제가 함께 맞서드리겠습니다.</t>
  </si>
  <si>
    <t>이제부터는 당신의 의지에 달려있어요.</t>
  </si>
  <si>
    <t>제 약이 당신을 구할거에요.</t>
  </si>
  <si>
    <t>포기하지 말아주세요.</t>
  </si>
  <si>
    <t>도움이 필요하시면, 제게 맡겨주세요!</t>
  </si>
  <si>
    <t>아프신가요? 그럼 이쪽을.</t>
  </si>
  <si>
    <t>약품이 아니라, 미래입니다.</t>
  </si>
  <si>
    <t>바이탈 정상. 전진하세요.</t>
  </si>
  <si>
    <t>후후, 선생님은 특이하시네요.</t>
  </si>
  <si>
    <t>얼굴이 뜨거워진 느낌이에요. 감기는 아닌 것 같은데...이상하네요.</t>
  </si>
  <si>
    <t>선생님은 정말 손이 많이 가는 분이시네요. 그런 점도, 싫진 않습니다.</t>
  </si>
  <si>
    <t>선생님과 함께 있으면 심박수에 이상이 관찰돼요. 저는 의료담당인데, 곤란하네요...</t>
  </si>
  <si>
    <t>흠. 뭐, 나쁘진 않습니다.</t>
  </si>
  <si>
    <t>체온 양호, 맥박 정상. 흠. 건강하군요.</t>
  </si>
  <si>
    <t>이 장소의 위생 상태는.... 훌륭하군요.</t>
  </si>
  <si>
    <t>안락해 보이네요.</t>
  </si>
  <si>
    <t>슬슬 의약품을 확보해야겠는데.</t>
  </si>
  <si>
    <t>더 많은 사람을 치료하기 위해 더 많은 힘이 필요하다는 현실은, 재미없는 아이러니죠. 하지만 제 능력이 닿는 한.... 최선을 다하겠습니다.</t>
  </si>
  <si>
    <t>앞으로 좀 더, 선생님께 보탬이 되겠습니다.</t>
  </si>
  <si>
    <t>더 강해졌어요.</t>
  </si>
  <si>
    <t>성장했어요.</t>
  </si>
  <si>
    <t>최선을 다해, 정진하겠습니다.</t>
  </si>
  <si>
    <t>선생님께 할로윈의 축하를. 사탕은 어떠신가요? 무설탕이니까 몸에 괜찮아요.</t>
  </si>
  <si>
    <t>생일 축하드립니다, 선생님. 아주 좋은 영양주사가 입고됐어요. 바지를 내려 주...아뇨, 엉덩이만요!</t>
  </si>
  <si>
    <t>생일입니다. 오늘만큼은, 선생님을 독차지해도 괜찮을 것 같군요. 손을... 잡아주시겠어요?</t>
  </si>
  <si>
    <t>예쁘다...라니, 무무무무무무슨소릴 하시는 건지.</t>
  </si>
  <si>
    <t>붕어빵요? 제가 가장 좋아하는 음식이죠. 후후.</t>
  </si>
  <si>
    <t>어머, 평안하신가요. 우후훗.</t>
  </si>
  <si>
    <t>상대해드릴게요.</t>
  </si>
  <si>
    <t>조금만 뛰어볼까요?</t>
  </si>
  <si>
    <t>후훗...</t>
  </si>
  <si>
    <t>잘 부탁해요. 맡겨주세요.</t>
  </si>
  <si>
    <t>제가 나설 차례네요.</t>
  </si>
  <si>
    <t>어머나, 오셨네요. 성대하게 마중해 드리지요.</t>
  </si>
  <si>
    <t>여러분, 건투를 기원합니다.</t>
  </si>
  <si>
    <t>전진하겠습니다.</t>
  </si>
  <si>
    <t>갑니다.</t>
  </si>
  <si>
    <t>그쪽인가요?</t>
  </si>
  <si>
    <t>이건 어때요?</t>
  </si>
  <si>
    <t>어머, 고맙습니다.</t>
  </si>
  <si>
    <t>훗, 소용없어요.</t>
  </si>
  <si>
    <t>부끄러운 모습을...</t>
  </si>
  <si>
    <t>승리 후의 붕어빵은 각별하네요!</t>
  </si>
  <si>
    <t>이 맛, 참을 수 없네요!</t>
  </si>
  <si>
    <t>각오는 되셨나요?</t>
  </si>
  <si>
    <t>스코빌 지수 일천만급의 매운맛이에요!</t>
  </si>
  <si>
    <t>뚫고 나가는 우아함으로!</t>
  </si>
  <si>
    <t>후훗, 갑니다.</t>
  </si>
  <si>
    <t>우아하게 갈까요?</t>
  </si>
  <si>
    <t>자, 준비는 되셨는지?</t>
  </si>
  <si>
    <t>난감하네요...여기서 이런 어려움을 겪다니...</t>
  </si>
  <si>
    <t>미식의 길이란 이렇게나 힘든거로군요.</t>
  </si>
  <si>
    <t>어머, 승리로군요. 후훗.</t>
  </si>
  <si>
    <t>후훗, 승리 축하 파티를 열려고 하는데 같이 하실래요?</t>
  </si>
  <si>
    <t>좀 더 함께 있어주셨으면 해요.</t>
  </si>
  <si>
    <t>선생님과의 식사는 언제나 특별해요. 맛과는 관계없이...말이죠.</t>
  </si>
  <si>
    <t>맛있는 걸 먹고 싶어요. 가능하면 함께요.</t>
  </si>
  <si>
    <t>선생님과 함께라면 꿈에서 본 지고의 맛을...찾을 수 있을지도 모르겠네요.</t>
  </si>
  <si>
    <t>음식에 관한 궁금한 게 있다면 저를 찾아오시길.</t>
  </si>
  <si>
    <t>맛있다는 건 뭘까요? 우리에게 무슨 의미가 있을까요?</t>
  </si>
  <si>
    <t>궁극의 맛을 찾기 위해 오늘도 최선을....</t>
  </si>
  <si>
    <t>맛있는 것. 그것은 존귀한 것입니다.</t>
  </si>
  <si>
    <t>미식의 길은 역시 멀고도 험하군요.</t>
  </si>
  <si>
    <t>미식가의 길은, 수행자의 길과 같군요. 궁극이라 부르는 것을 추구하고, 탐구하고, 또한 앞으로 나아간다. 우후후...... 이것으로 저도 또 조금은, 앞으로 나아갈 수 있을 것 같네요.</t>
  </si>
  <si>
    <t>어머, 저를 위해 이런 것까지 해주시다니...</t>
  </si>
  <si>
    <t>어머, 이건 새로운 맛이네요.</t>
  </si>
  <si>
    <t>후후... 감사합니다.</t>
  </si>
  <si>
    <t>가끔 이런 것도 나쁘지 않군요. 선생님, 저의 성장을 잘 지켜봐 주세요.</t>
  </si>
  <si>
    <t>춥지 않냐고요? 아뇨. 따뜻해요. 정말로.</t>
  </si>
  <si>
    <t>응? 그 표정은 뭔가요? 후훗. 그런 반응도 싫어하지 않습니다.</t>
  </si>
  <si>
    <t>자, 선생님. 이거 드릴게요. ...아뇨, 아아- 하셔야죠.</t>
  </si>
  <si>
    <t>후후, 이렇게 함께 귀가하는 길이라니, 붕어빵도 이렇게 잔뜩 사버렸구요. 소박하지 않냐고요? 아뇨...저에겐 최고로 사치스런 순간인걸요.</t>
  </si>
  <si>
    <t>새해 복 많이 받으세요 선생님. 설날이라면… 역시 떡국이죠. 구워도 좋고 그냥 넣어도 좋고. 감자와 경단을 넣고 맑게 끓여낸 뒤 코타츠 위에서 먹는 맛… 후후후.</t>
  </si>
  <si>
    <t>메리 크리스마스. 오늘은 브쉬 드 노엘도 좋고 시나몬 쿠키도 괜찮죠. 하지만 촛불을 켜놓고 마주 앉아 먹는 것이라면 무엇이든 상관 없을 것 같아요. 후후후.</t>
  </si>
  <si>
    <t>키보토스에서 가장 맛있는 사탕에 대해 알고 계신가요? 모르신가요? 저는 알고 있답니다. 그건, 선생님이 갖고계신 사탕이에요. 저한테 주시겠어요?</t>
  </si>
  <si>
    <t>생일 축하드려요, 선생님. 생일에는 역시 케잌이죠. 신선한 생크림을 올려도 좋고, 농후한 치즈를 가득 얹어도, 신선한 과일을 얹어도 좋아요.</t>
  </si>
  <si>
    <t>(선생님과 단둘이...? 헤에....)</t>
  </si>
  <si>
    <t>아 왔다 왔다! 선생님! 오늘은 무슨 임무를 하러 갈 거야?</t>
  </si>
  <si>
    <t>딱히 협력할 생각은 없는데 말야. ...응? 먹을 거 준다고? 어떤 거? 어떤 거야?</t>
  </si>
  <si>
    <t>내가 앞장서겠어!</t>
  </si>
  <si>
    <t>이기면 맛있는 걸 먹을 수 있어!</t>
  </si>
  <si>
    <t>해 보자구!</t>
  </si>
  <si>
    <t>맡겨줘!</t>
  </si>
  <si>
    <t>빨리 끝내고 밥 먹으러 가자!</t>
  </si>
  <si>
    <t>이동하자!</t>
  </si>
  <si>
    <t>간식이라도 가져올 걸 그랬어.</t>
  </si>
  <si>
    <t>하아, 배고파졌어.</t>
  </si>
  <si>
    <t>배가 고파서... 미안...</t>
  </si>
  <si>
    <t>짠! 마지막 남은 내... 흐에엣?!</t>
  </si>
  <si>
    <t>헤헤, 그럼 먹어볼... 우왓?! 어, 어째서?!</t>
  </si>
  <si>
    <t>쳐 부숴버리겠어!!</t>
  </si>
  <si>
    <t>이 자식이!!</t>
  </si>
  <si>
    <t>아직 맛 보지도 못했는데!!</t>
  </si>
  <si>
    <t>에헤헤~ 으악! 아 진짜!</t>
  </si>
  <si>
    <t>경단 경단~ 흐에에?!</t>
  </si>
  <si>
    <t>흐흥, 헉!? 아앙~</t>
  </si>
  <si>
    <t>응, 좋아!</t>
  </si>
  <si>
    <t>땡큐! 이 은혜는 갚을게!</t>
  </si>
  <si>
    <t>이 정도?</t>
  </si>
  <si>
    <t>숨자!</t>
  </si>
  <si>
    <t>이거는... 갑자기 배고파서...</t>
  </si>
  <si>
    <t>히잉~ 분하다!</t>
  </si>
  <si>
    <t>선생님! 진짜 밥 사줄 거지?</t>
  </si>
  <si>
    <t>어때! 완벽한 승리지?</t>
  </si>
  <si>
    <t>또 맛있는 걸 사준다니... 선생님은 좋은 사람이네!</t>
  </si>
  <si>
    <t>음... 필요할 때 날 불러줘! 선, 선생님 일이라면 언제든지 도와줄게!</t>
  </si>
  <si>
    <t>먹을 걸 사줘서 좋아하게 된 건 아... 지, 진짜로!</t>
  </si>
  <si>
    <t>귀엽다는 소리 듣는 것도 나쁘진 않지만...아, 아무것도 아냐!</t>
  </si>
  <si>
    <t>맛있는 냄새에 이끌려 여기까지 와버렸어. 여기서 나를 기다리고 있는 건~ 뭘까~</t>
  </si>
  <si>
    <t>킁킁. 응...? 이 냄새는...? 뭔가 맛있을 것 같은 냄새가 나!</t>
  </si>
  <si>
    <t>백귀야행 축제에서 파는 경단이 아주 맛있다고 하던데...</t>
  </si>
  <si>
    <t>그러고 보니 전에 선생님이랑 카페에 갔을 때... 맛있었는데.. 헤헤..</t>
  </si>
  <si>
    <t>어디... 먹을 거 없나?</t>
  </si>
  <si>
    <t>고, 고마워, 선생님... 그... 소, 소중하게 간직할 테니까!</t>
  </si>
  <si>
    <t>잘 모르겠지만... 조금 강해진 느낌이 들어!</t>
  </si>
  <si>
    <t>아, 안 작아! 아직 성장기니까, 앞으로 더 클 거라고!</t>
  </si>
  <si>
    <t>아직 괜찮아! 얼마든지 먹을 수 있을 것 같아!</t>
  </si>
  <si>
    <t>많이 먹고, 많이 강해져서, 그래서... 여러 곳에 가보자, 선생님!</t>
  </si>
  <si>
    <t>맛있어어-</t>
  </si>
  <si>
    <t>잠깐 쉬었다가 또 먹으러 가는 거지? 다음엔 뭘 먹을까?</t>
  </si>
  <si>
    <t>메리 크리스마스! 거리로 나가자 선생님! 일루미네이션이 반짝반짝해!</t>
  </si>
  <si>
    <t>응? 아, 사탕은 내 거야... 그, 그래도 선생님이라면, 조금 정도는 나눠줘도 괜찮아.</t>
  </si>
  <si>
    <t>생일 축하해 선생님! 오늘은 특별히 내가 놀아줄게! 그럼 뭐 먹으러 갈래? 고기? 생선? 아니면 치킨?</t>
  </si>
  <si>
    <t>(아까 그 문어 팬케이크.... 맛있어 보이던데....)</t>
  </si>
  <si>
    <t>나쁜 식당을 혼내주러 가는 임무 없으려나.</t>
  </si>
  <si>
    <t>OK~!</t>
  </si>
  <si>
    <t>준비 완료~!</t>
  </si>
  <si>
    <t>냠냠...</t>
  </si>
  <si>
    <t>얼른 끝내고 밥 먹으러 가자!</t>
  </si>
  <si>
    <t>오오~! 이 근처에 맛있고 유명한 가게가 있었던 것 같아!</t>
  </si>
  <si>
    <t>간식 먹어야 하니 빨리 끝내자!</t>
  </si>
  <si>
    <t>공격! 적의 간식을 전부 뺏어버리자!</t>
  </si>
  <si>
    <t>쟤네들만 처리하면 밥 먹으러 가도 돼?</t>
  </si>
  <si>
    <t>이걸로 끝? 밥은 언제 먹어?</t>
  </si>
  <si>
    <t>생큐~! 근데, 배고파졌어...</t>
  </si>
  <si>
    <t>미안... 이제 한계야...</t>
  </si>
  <si>
    <t>날뛴 뒤 먹는 햄버거는 역시 최고!</t>
  </si>
  <si>
    <t>응! 좋아!</t>
  </si>
  <si>
    <t>오오~! 에너지 충전! 각오해 둬!</t>
  </si>
  <si>
    <t>오오오~!</t>
  </si>
  <si>
    <t>기운이 나~!</t>
  </si>
  <si>
    <t>짠~! 간식 등장!</t>
  </si>
  <si>
    <t>이럴 때를 대비해 준비해 뒀어!</t>
  </si>
  <si>
    <t>나와라, 디럭스 초코 햄버거!</t>
  </si>
  <si>
    <t>벌로 밥이 없어~?!</t>
  </si>
  <si>
    <t>배가 고파져서... 져버렸어...</t>
  </si>
  <si>
    <t>아! 벌써 밥 먹을 시간이야! 서둘러 서둘러!</t>
  </si>
  <si>
    <t>선생님~ 이겼어! 맛있는 거, 사줄 거지?</t>
  </si>
  <si>
    <t>와아~!</t>
  </si>
  <si>
    <t>다음엔 뭘 먹을까?</t>
  </si>
  <si>
    <t>뭘 먹어도 언제 먹어도 즐거워! 선생님과 함께라서일까?</t>
  </si>
  <si>
    <t>같이 맛집 탐방 가자!</t>
  </si>
  <si>
    <t>햄버거가 열리는 나무가 있으면 좋겠다! 언젠가 개발되지 않을까?</t>
  </si>
  <si>
    <t>특기? 응! 먹는 거려나!</t>
  </si>
  <si>
    <t>좋아! 먹을 걸 찾아보자!</t>
  </si>
  <si>
    <t>식사시간이면 날 불러야지!</t>
  </si>
  <si>
    <t>좋아, 오늘도 힘내자!</t>
  </si>
  <si>
    <t>맛있는 걸 먹는 데 쓰는 도구가 또 하나 늘었어! 물론 젓가락 같은 거랑은 다르지만... 이걸로 이것저것 많이 먹으러 가자, 선생님!</t>
  </si>
  <si>
    <t>좋~아! 맛있는 거 잔뜩 먹고 힘도 쓰자!</t>
  </si>
  <si>
    <t>잘 먹었습니다!</t>
  </si>
  <si>
    <t>어째서, 이렇게 소중한 먹을 걸 항상 나한테 주는 거야?</t>
  </si>
  <si>
    <t>고마워, 선생님! 조금은 배가 부른 기분!</t>
  </si>
  <si>
    <t>고, 고양이들이 하도 맛있게 먹고 있다 보니, 나도 모르게...!</t>
  </si>
  <si>
    <t>후에에! 깨물지 마아~!</t>
  </si>
  <si>
    <t>설날이야! 어서 떡이랑 팥죽 먹어야지! 저쪽에 가면 감주도 준대!</t>
  </si>
  <si>
    <t>야호~! 선생님. Treat of treat! 이야! 얼른 가보자 수박만큼 큰 사탕이 있데</t>
  </si>
  <si>
    <t>선생님! 생일이야? 그럼 카페를 전세내서 하루종일 케익 먹자! 오늘 하루, 내가 같이 있어줄게!</t>
  </si>
  <si>
    <t>시키실 일이 있으신가요?</t>
  </si>
  <si>
    <t>선생님을.... 후후후. 상상만으로도 즐겁네요.</t>
  </si>
  <si>
    <t>후훗. 좋은 아침이에요.</t>
  </si>
  <si>
    <t>미식연구회의 아카리에요. 앞으로 같이 맛있는 걸 먹으러 갈까요?</t>
  </si>
  <si>
    <t>선생님의 기대에 보답할게요~</t>
  </si>
  <si>
    <t>우후후, 박살 내 볼까요~</t>
  </si>
  <si>
    <t>우후후...</t>
  </si>
  <si>
    <t>후훗, 가볼까요~</t>
  </si>
  <si>
    <t>네! 맡겨주세요!</t>
  </si>
  <si>
    <t>전투를 시작해 볼까요~</t>
  </si>
  <si>
    <t>열심히 안 하면 혼난다구요~ 적이든, 아군이든.</t>
  </si>
  <si>
    <t>헤~</t>
  </si>
  <si>
    <t>기대되네요.</t>
  </si>
  <si>
    <t>여기 재밌는 게 있을 것 같네요.</t>
  </si>
  <si>
    <t>큭...용서 못해요...</t>
  </si>
  <si>
    <t>승리의 비결은 오직 하나, 편식하지 않는 거랍니다~! 후훗!</t>
  </si>
  <si>
    <t>승리란 건 달콤한 맛이 나네요! 더 먹고 싶어요! 더, 더, 더 많이!</t>
  </si>
  <si>
    <t>따끈따끈한 유탄, 갑니다!</t>
  </si>
  <si>
    <t>웰던으로 부탁해요~!</t>
  </si>
  <si>
    <t>뜨거울 때 드세요~</t>
  </si>
  <si>
    <t>특별한 한 방, 갑니다!</t>
  </si>
  <si>
    <t>장전완료! 조준합니다!</t>
  </si>
  <si>
    <t>쪼오~끔, 화났다구요?</t>
  </si>
  <si>
    <t>각오하시라구요~?</t>
  </si>
  <si>
    <t>감사합니다.</t>
  </si>
  <si>
    <t>흐음, 살짝 허전한데요...</t>
  </si>
  <si>
    <t>소용없어요.</t>
  </si>
  <si>
    <t>이거 튼튼해 보이네요.</t>
  </si>
  <si>
    <t>후...조금 열받는데요...</t>
  </si>
  <si>
    <t>다음엔 진짜 조금만 더 그로테스크하게 하죠.</t>
  </si>
  <si>
    <t>완벽한 승리네요~.</t>
  </si>
  <si>
    <t>그럼, 밥 먹으러 갈까요? 뭘 먹냐뇨...아.무.거.나.</t>
  </si>
  <si>
    <t>후후후후....</t>
  </si>
  <si>
    <t>오늘도 모두 함께~ 맛있는 걸 먹으러 가는 거에요!</t>
  </si>
  <si>
    <t>와아! 오늘 메뉴는 스테이크래요! 어서 식당으로 가요!</t>
  </si>
  <si>
    <t>흐음... 아무리 생각해도... 선생님 주변에 여자애들이 너무 많아...</t>
  </si>
  <si>
    <t>흐음, 어디 먹을 게 없을까요.</t>
  </si>
  <si>
    <t>어머? 저도 아직 성장기라구요~ 키도 마음도, 모두 자랐으니까요~</t>
  </si>
  <si>
    <t>강해진다는 건 좋은 일이에요. 더 많은 것을 할 수 있게 된다는 의미니까요!</t>
  </si>
  <si>
    <t>먹으면 먹을수록 강해진다, 여고생의 기본소양이죠!</t>
  </si>
  <si>
    <t>사탕을 주지 않으면 장난 칠거에요~ 으응... 저 사탕도 받고 싶고 장난도 치고 싶은데 어떡하죠?</t>
  </si>
  <si>
    <t>생일 축하드려요, 선생님. 오늘만큼은 특별히, 제가 솜씨를 발휘해 요리를 해 드릴게요.</t>
  </si>
  <si>
    <t>음..., 좀 더 선생님이 기운 날 만한 음식이 뭐가 있을까나....</t>
  </si>
  <si>
    <t>수고하셨습니다! 따뜻한 식사를 준비해놨는데, 지금 드실래요?</t>
  </si>
  <si>
    <t>선생님, 계란은 반숙이 좋으세요? 써니사이드 업? 아니면 계란말이로?</t>
  </si>
  <si>
    <t>급양부의 후우카입니다. 먹고 싶은 음식이 있다면 언제든 말씀해주세요.</t>
  </si>
  <si>
    <t>식사할 시간이에요!</t>
  </si>
  <si>
    <t>영양만점 요리에요!</t>
  </si>
  <si>
    <t>맛있게 드세요.</t>
  </si>
  <si>
    <t>응! 완벽해!</t>
  </si>
  <si>
    <t>앗, 멋진 만듦새야!</t>
  </si>
  <si>
    <t>좋아!</t>
  </si>
  <si>
    <t>식사의 효과군요!</t>
  </si>
  <si>
    <t>식사는 잘 하고 계신가요, 선생님?</t>
  </si>
  <si>
    <t>선생님께 맛있는 음식을 해드리고 싶어요.</t>
  </si>
  <si>
    <t>선생님한테, 그...아침밥을 차려드리고 싶은데...</t>
  </si>
  <si>
    <t>어떤 요리가 좋으신지 궁금해요.</t>
  </si>
  <si>
    <t>요리를 시작해 볼까.</t>
  </si>
  <si>
    <t>재료가 모자라겠는 걸.</t>
  </si>
  <si>
    <t>슈퍼에 들려야 할 지도....</t>
  </si>
  <si>
    <t>여기서도 요리를 할 수 있을까?</t>
  </si>
  <si>
    <t>오늘 저녁은 뭘 하지....</t>
  </si>
  <si>
    <t>아하하... 이런 지원은 익숙하지 않지만, 선생님께 도움이 될 수 있도록 최선을 다할게요.</t>
  </si>
  <si>
    <t>고맙습니다, 선생님.</t>
  </si>
  <si>
    <t>요리 실력도 더 늘었을까요?</t>
  </si>
  <si>
    <t>에? 저로 괜찮으신가요?</t>
  </si>
  <si>
    <t>이걸로 좀 더 도움이 될 수 있기를.</t>
  </si>
  <si>
    <t>정말이지, 건강을 챙기지 않는 건 선생님의 나쁜 버릇이라구요.</t>
  </si>
  <si>
    <t>제가 금방 해드릴 테니까, 조금만 기다려주세요.</t>
  </si>
  <si>
    <t>안돼요, 식사는 제대로 챙겨 드셔야죠.</t>
  </si>
  <si>
    <t>이럴 줄 알았어요. 또 인스턴트만 드신 거죠?</t>
  </si>
  <si>
    <t>호박 수프라던가, 호박 파이라던가, 호박 그라탕이라던가, 만들 수 있는 건 전부 만들어 볼까 해요. 할로윈이니까요. 선생님은 어떤 게 좋으세요?</t>
  </si>
  <si>
    <t>선생님, 생일 축하드려요. 오늘 같은 날엔 분명, 아주 특별한 것을 드실 것 같긴 한데...저기, 괘, 괜찮으시면, 제가 생일상을 차려드려도 될까요?</t>
  </si>
  <si>
    <t>요리의 신맛을 내기 위해서는 황산을 넣는게 좋을까, 염산을 넣는 게 좋을까...?</t>
  </si>
  <si>
    <t>식재료가 살아 움직인다는 것은 그만큼 신선하다는 뜻이니 좋은 거겠죠?</t>
  </si>
  <si>
    <t>어서 오세요, 선생님. 출출하지는 않으신가요?</t>
  </si>
  <si>
    <t>게헨나 학원 급양부의 주리라고 합니다. 배가 고파졌다면 언제든지 저에게 말해주세요?</t>
  </si>
  <si>
    <t>여러분 차례가 아니에요~!</t>
  </si>
  <si>
    <t>모두가 먹으면 안 되는데...</t>
  </si>
  <si>
    <t>어, 어라...?</t>
  </si>
  <si>
    <t>이걸로 완성이에요! ...잠깐만?!</t>
  </si>
  <si>
    <t>이대로 뒤집으면... 어머?!</t>
  </si>
  <si>
    <t>하나, 둘... 어라?!</t>
  </si>
  <si>
    <t>저도 도와드릴게요.</t>
  </si>
  <si>
    <t>선생님과 같이 먹는 요리라면 어떤 거라도 맛있어요!</t>
  </si>
  <si>
    <t>이 행복을 맛으로 표현하려면 어떤 식재를 넣어야 좋을지... 고민되네요.</t>
  </si>
  <si>
    <t>최고의 향신료는... 틀림없이, 사랑이에요.</t>
  </si>
  <si>
    <t>선생님과 함께 보내는 시간은... 요리하는 시간만큼이나 즐거워요.</t>
  </si>
  <si>
    <t>여기선 좋은 요리를 할 수 있을 거 같아요.</t>
  </si>
  <si>
    <t>어머나. 정말 좋은 곳이네요.</t>
  </si>
  <si>
    <t>일단 한 번 튀겨볼까...</t>
  </si>
  <si>
    <t>이것도 먹을 수 있는 걸까요?</t>
  </si>
  <si>
    <t>음~ 달콤한 냄새...</t>
  </si>
  <si>
    <t>후후, 이 총을 요리에 쓰면 고기의 식감이 훨씬 부드러워지네요!</t>
  </si>
  <si>
    <t>더욱 맛있는 요리를 만들기 위해 열심히 할게요!</t>
  </si>
  <si>
    <t>어쩐지 요리가 하고 싶어지네요!</t>
  </si>
  <si>
    <t>능숙하게 요리할 수 있게 되기를 위해서도, 체력은 필수예요.</t>
  </si>
  <si>
    <t>이걸로 좀 더 맛있는 밥을 만들 수 있는 걸까요...!</t>
  </si>
  <si>
    <t>할로윈이 되면 왠지 제가 만든 쿠키가 인기가 많아요. 장난에...딱? 이라던가</t>
  </si>
  <si>
    <t>생일 축하드려요, 선생님! 선생님께 드리려고 케이크를 구웠는데, 그게... 도망쳐버렸어요...</t>
  </si>
  <si>
    <t>제 생일 선물이요? 후후... 말만으로도 충분히 기뻐요.</t>
  </si>
  <si>
    <t>수고하셨습니다, 선생님. 기다리고 있었습니다.</t>
  </si>
  <si>
    <t>준비는 되어 있습니다. 무엇이든 지시해 주십시오.</t>
  </si>
  <si>
    <t>지금은 아무 일도 일어나지 않고 있는 것 같군요. ......쉴 수 있을 때 쉬어 두시겠습니까.</t>
  </si>
  <si>
    <t>현장에서 구호하겠습니다.</t>
  </si>
  <si>
    <t>금방 데리러 가겠습니다.</t>
  </si>
  <si>
    <t>출동합니다.</t>
  </si>
  <si>
    <t>확인했습니다.</t>
  </si>
  <si>
    <t>알겠습니다.</t>
  </si>
  <si>
    <t>상황 확인 완료.</t>
  </si>
  <si>
    <t>도움이 된다면 다행입니다.</t>
  </si>
  <si>
    <t>이렇게 마주할 기회가 많아서인가, 최근에는 곧잘 선생님을 생각하고 있습니다. 여러가지로요.</t>
  </si>
  <si>
    <t>이렇게 뭔가를 받는 건 익숙하지 않습니다만... 네, 감사합니다.</t>
  </si>
  <si>
    <t>제게 이 정도로 자주 접근하는 사람은 선생님 정도입니다. 신기한 분이네요.</t>
  </si>
  <si>
    <t>언제나 신경 써 주시는군요, 감사합니다.</t>
  </si>
  <si>
    <t>선생님은, 어디에......</t>
  </si>
  <si>
    <t>가끔은 이런 것도 나쁘지 않군요.</t>
  </si>
  <si>
    <t>휴식하기에는 딱 좋아 보이는 장소로군요.</t>
  </si>
  <si>
    <t>시...... 아뇨. 부상자는 없는 것 같군요?</t>
  </si>
  <si>
    <t>흠...... 여긴 모두 이상 없어 보이는군요.</t>
  </si>
  <si>
    <t>여기 있는 장비, 확실히 받았습니다. 이제부터는 더욱 본격적인 지원이 가능해질 테죠. ...앞으로도 부디 잘 부탁드립니다.</t>
  </si>
  <si>
    <t>도움이 됩니다. 덕분에 앞으로는 한층 수월해질 것 같아요.</t>
  </si>
  <si>
    <t>감사합니다. 이 힘을 이용해 제대로 보답해 드리겠습니다.</t>
  </si>
  <si>
    <t>능력이 향상되었습니다.</t>
  </si>
  <si>
    <t>감사합니다. 이 지원, 헛되게 하지 않겠습니다.</t>
  </si>
  <si>
    <t>이렇게 대기하고 있지 않으면 안 되기 때문에, 간단한 것으로 해결해 둘까 했습니다.</t>
  </si>
  <si>
    <t>......괜찮으시면 같이 드시겠습니까? 편의점 음식이지만.......</t>
  </si>
  <si>
    <t>정신을 차려보니 어느샌가 한 해가 밝았네요. 새로운 해도 잘 부탁드립니다, 선생님.</t>
  </si>
  <si>
    <t>이렇게 소란스러운 날에는 사고와 부상이 따르는 법입니다. 준비를 해 두어야만.</t>
  </si>
  <si>
    <t>생일 축하드립니다, 선생님. 오늘 같은 좋은 날을 사고도 상처도 없이 보내실 수 있기를 바랍니다.</t>
  </si>
  <si>
    <t>하아, 어쩌다 이렇게 되어버린 걸까요. 뭐, 이렇게 된 이상, 해야 할 일은 하겠지만요.</t>
  </si>
  <si>
    <t>어쩐 일이신가요? 뭔가 부탁할 거라도?</t>
  </si>
  <si>
    <t>뭔가요. 해야 할 일은 다 끝내뒀는데요.</t>
  </si>
  <si>
    <t>귀찮지만... 하아, 어쩔 수 없죠.</t>
  </si>
  <si>
    <t>...열심히 하고 있다구요?</t>
  </si>
  <si>
    <t>아아... 어서 오세요. 선생님. 자, 귀찮은 일이 잔뜩 기다리고 있다구요.</t>
  </si>
  <si>
    <t>알았다구요, 정말.</t>
  </si>
  <si>
    <t>네네, 갑니다~</t>
  </si>
  <si>
    <t>어쩔 수 없네요.</t>
  </si>
  <si>
    <t>초무적철갑 토라마루, 전진...... 이름 부끄럽네요.</t>
  </si>
  <si>
    <t>흠... 순찰이나 나가볼까요? 토라마루.</t>
  </si>
  <si>
    <t>(작은 소리로) 하아...... 그러니까......초무적철갑 토라마루, 출격.</t>
  </si>
  <si>
    <t>포격...</t>
  </si>
  <si>
    <t>그런 적극적인 어프로치는... 조금...</t>
  </si>
  <si>
    <t>마음이 통한다는 건 이런 느낌일까요?</t>
  </si>
  <si>
    <t>뭐, 기대는 건 나쁜 기분은 아닙니다만...</t>
  </si>
  <si>
    <t>아아. 귀찮아....</t>
  </si>
  <si>
    <t>조용히 책을 읽을만한 장소가....</t>
  </si>
  <si>
    <t>너무 북적이는 건 조금...</t>
  </si>
  <si>
    <t>어딘가, 들키지 않을만한 곳이...</t>
  </si>
  <si>
    <t>과연, 여기라면 들키지 않을 것 같네요.</t>
  </si>
  <si>
    <t>하아, 정말.... 이렇게까지 해주신다면, 저도 진심으로 할 수밖에 없잖아요.</t>
  </si>
  <si>
    <t>감사합니다...... 왜요? 저도 감사하다는 말 정도는 한다구요.</t>
  </si>
  <si>
    <t>뭐예요? 혹시 저에게 흥미라도?</t>
  </si>
  <si>
    <t>헤에~ 이렇게까지 해주시는 거네요.</t>
  </si>
  <si>
    <t>저 땡땡이...... 는 안 되겠죠. 어쩔 수 없죠...</t>
  </si>
  <si>
    <t>후후, 좀 더 감탄하고, 칭찬하셔도 좋다구요?</t>
  </si>
  <si>
    <t>저만의, 제가 자랑하는 쉼터라구요. 어떠신가요?</t>
  </si>
  <si>
    <t>후후, 제법 나쁘지 않은 곳이지요?</t>
  </si>
  <si>
    <t>그런 얼굴 하지 않으셔도, 오늘이 선생님의 생일이란 것쯤은 알고 있다구요. ...... 어쩔 수 없네요, 축하해 드릴게요. 생일 축하드려요, 선생님~</t>
  </si>
  <si>
    <t>빡세게 함 해보자고~!</t>
  </si>
  <si>
    <t>화력은 충분하지?</t>
  </si>
  <si>
    <t>유~ 후~</t>
  </si>
  <si>
    <t>철거 허가 났다는데?</t>
  </si>
  <si>
    <t>정리해야 할 것이, 잔뜩이야~!</t>
  </si>
  <si>
    <t>온천 개발의 시간이야!</t>
  </si>
  <si>
    <t>전부 없애버리자고~!</t>
  </si>
  <si>
    <t>흡!</t>
  </si>
  <si>
    <t>클리어~</t>
  </si>
  <si>
    <t>어라? 모기가 물었나?</t>
  </si>
  <si>
    <t>고마워, 열심히 할게!</t>
  </si>
  <si>
    <t>오~ 고마워!</t>
  </si>
  <si>
    <t>이런 건 어때~?</t>
  </si>
  <si>
    <t>아하하하하하핫!</t>
  </si>
  <si>
    <t>가라가라가라가라~!</t>
  </si>
  <si>
    <t>아직 부족하지?</t>
  </si>
  <si>
    <t>사양하지 않아도 돼~</t>
  </si>
  <si>
    <t>자안뜩 먹여줄게~</t>
  </si>
  <si>
    <t>어때? 기분 좋지?</t>
  </si>
  <si>
    <t>손맛은 충분하네!</t>
  </si>
  <si>
    <t>히야아아, 애들아 수고했어~</t>
  </si>
  <si>
    <t>으으...실수했다...미안...</t>
  </si>
  <si>
    <t>조금, 역부족이었나...</t>
  </si>
  <si>
    <t>헤...그럭저럭 넓은 곳이네. 적당한 운동을 하기에 충분해.</t>
  </si>
  <si>
    <t>선생님은 방과후엔 무슨 일을 할까...?</t>
  </si>
  <si>
    <t>이상해...두근거림이 멈추지 않아.</t>
  </si>
  <si>
    <t>(이제 뭘 하려는 걸까...?)</t>
  </si>
  <si>
    <t>그, 그렇게 쓰다듬으면... 딱히 곤란하진 않지만....</t>
  </si>
  <si>
    <t>(내가 이렇게 옆에 있는데 관심을 좀 가져달라고....)</t>
  </si>
  <si>
    <t>와아! 신난....</t>
  </si>
  <si>
    <t>여기, 아르바이트 구하지 않으려나....</t>
  </si>
  <si>
    <t>알바갈 시간은.... 아직이네.</t>
  </si>
  <si>
    <t>예쁜 물건이네요. 모두에게 선물로 줄까....</t>
  </si>
  <si>
    <t>어.... 생각해 보니까 이거 조금.... 부끄러운데요? 뭔가 선생님 얼굴이 엄청 가까이 있어서.... 저기....</t>
  </si>
  <si>
    <t>새해 복 많이 받으세요. 올해는.... 선생님과... 후훗☆</t>
  </si>
  <si>
    <t>히야아아아~ 기분 좋다~~!</t>
  </si>
  <si>
    <t>어라, 벌써 끝이야?</t>
  </si>
  <si>
    <t>으으으... 좀 더 가져올 걸 그랬어...</t>
  </si>
  <si>
    <t>어라... 왜 이렇게 된 거지...?</t>
  </si>
  <si>
    <t>후후, 현장이라면 제게 맡겨주세요.</t>
  </si>
  <si>
    <t>적의 출현을 확인. 지휘를 부탁드립니다.</t>
  </si>
  <si>
    <t>후훗. 보다 좋은 의견이 있으시다면, 부디.</t>
  </si>
  <si>
    <t>이번에도, 잘 부탁드립니다.</t>
  </si>
  <si>
    <t>합리적인 선택이네요.</t>
  </si>
  <si>
    <t>그럼, 작전을 시작합니다!</t>
  </si>
  <si>
    <t>가끔씩은 몸을 움직여야겠죠!</t>
  </si>
  <si>
    <t>이 앞에 어떤 변수가 기다리고 있을까요?</t>
  </si>
  <si>
    <t>정리는 이 정도로 해 둘까요.</t>
  </si>
  <si>
    <t>조금 과신했을지도 모르겠어요...</t>
  </si>
  <si>
    <t>기록대로, 완벽해♪</t>
  </si>
  <si>
    <t>이상으로 회의를 종료합니다. 수고하셨어요!</t>
  </si>
  <si>
    <t>숨는다고 해도, 저의 기록에서는 도망칠 수 없어요!</t>
  </si>
  <si>
    <t>제 지식으로 도움이 된다면 다행이네요.</t>
  </si>
  <si>
    <t>잠깐 실례, 기록을 개시합니다.</t>
  </si>
  <si>
    <t>후후. 이번에는 이쪽을 공격해 보죠.</t>
  </si>
  <si>
    <t>헤에... 이건 흥미롭네요.</t>
  </si>
  <si>
    <t>과연... 거기가 약점이군요.</t>
  </si>
  <si>
    <t>신속하게 제압하겠습니다.</t>
  </si>
  <si>
    <t>정확한 도움, 고맙습니다.</t>
  </si>
  <si>
    <t>지원 감사합니다.</t>
  </si>
  <si>
    <t>후후, 거기가 아닌걸요?</t>
  </si>
  <si>
    <t>숨겠습니다!</t>
  </si>
  <si>
    <t>이번 일은 아쉽네요... 다음에는 분명 성공할 수 있을 거예요!</t>
  </si>
  <si>
    <t>수고하셨습니다. 너무 낙심하지는 말아주세요?</t>
  </si>
  <si>
    <t>훌륭한 지휘였습니다. 이따가 커피라도 같이 어떠세요?</t>
  </si>
  <si>
    <t>선생님의 새로운 일면을 잔뜩 기록할 수 있었... 흠흠, 실례. 무척이나 공부가 되었습니다♪</t>
  </si>
  <si>
    <t>지금 이 감정은... 기록에 남기고 싶지 않네요.</t>
  </si>
  <si>
    <t>기록이 약간 어려워요... 좋다(良い), 는 말만으로는 부족한 걸지도.</t>
  </si>
  <si>
    <t>언제나 협력 감사드립니다, 선생님.</t>
  </si>
  <si>
    <t>후후, 선생님의 이야기는 마치... 따뜻한 저녁놀 같네요.</t>
  </si>
  <si>
    <t>후후, 이 풍경, 유우카 쨩에게도 보여주고 싶어요.</t>
  </si>
  <si>
    <t>이 공간 구조... 인상적이에요.</t>
  </si>
  <si>
    <t>이 가구, 세미나의 휴식실에도 도입하고 싶네요. 후훗.</t>
  </si>
  <si>
    <t>(잠시나마 권태로운 현실을 잊고, 백일몽에 잠겨 볼까요)</t>
  </si>
  <si>
    <t>(이 카페는 마치, 몽상가들이 꾸는 꿈 같네요...)</t>
  </si>
  <si>
    <t>이 컨버전 키트는 구조가 신기하네요. 살짝... 이것저것 시험해보고 싶어졌어요. 후훗.</t>
  </si>
  <si>
    <t>확신할 수는 없지만... 전보다 조금 성장한 걸지도 모르겠어요, 후후.</t>
  </si>
  <si>
    <t>선생님의 지도는 정말 알기 쉽네요.</t>
  </si>
  <si>
    <t>후훗, 이건 조금 즐거울지도.</t>
  </si>
  <si>
    <t>새로운 것을 습득하는 일은, 언제라도 즐거워요.</t>
  </si>
  <si>
    <t>...하지만... 저는 그래서 더욱, 이 커다란 유리 페이지 쪽이 더 마음에 들어요. 후훗.</t>
  </si>
  <si>
    <t>이성과 진실, 합리를 기록하기에는, 이 유리창은 너무나도 덧없네요.</t>
  </si>
  <si>
    <t>기록이란 본래 현재의 의지를 미래로 전달하기 위한 수단일 텐데, 비가 그치고, 햇볕이 들면 사라질 찰나의 기록이라니...</t>
  </si>
  <si>
    <t>...신기하네요. 종이에 문자를 쓸 때와는 다르게, 기분이 고양되고 있어요.</t>
  </si>
  <si>
    <t>새해 복 많이 받으세요. 올해도 부디 잘 부탁드릴게요, 선생님.</t>
  </si>
  <si>
    <t>크리스마스인가요... 밀레니엄에서는 특별한 날인 건 아닙니다만... 오늘은 왠지, 한가롭네요. ...혹시 괜찮으시다면 일이 끝나고 함께 디너를, 어떠세요? 후훗.</t>
  </si>
  <si>
    <t>잊혀진 망령을 기리는 축제의 날이네요. 기억되지 못하고 모두의 안에서 사라져 없어지는 사람이 줄도록, 한층 업무에 힘써야겠어요.</t>
  </si>
  <si>
    <t>생일, 축하드립니다 선생님. 기록상으로는 평소와 다를 것 없는 평범한 날이라 할지라도... 오늘이 여느 때보다 행복한 날이 될 수 있기를 바라요.</t>
  </si>
  <si>
    <t>태어난 날을 기록하고 회상하는 행위에 특별한 의미는 없다지만... 그래도 축하를 받는 건 기쁜 일이네요. 기억해 주셔서 감사합니다.</t>
  </si>
  <si>
    <t>선생님. 업무를 시작하기 전에 먼저 앞으로의 목표와 방향성을 준비해주세요.</t>
  </si>
  <si>
    <t>선~ 생~ 님~ 조금 더 노력해주세요!</t>
  </si>
  <si>
    <t>선생님. 오늘도 전력으로 당신을 보좌하겠어요.</t>
  </si>
  <si>
    <t>조건은 충족됐습니다. 저희는 오늘 이 순간을 인연으로 정의하고, 증명하게 될 거에요.</t>
  </si>
  <si>
    <t>적 위치 확인. 거리, 근접. 전력, 계산완료.</t>
  </si>
  <si>
    <t>적 위치 확인. 선생님, 지휘를 부탁드려요.</t>
  </si>
  <si>
    <t>흐음…역시 선생님은 현명하시네요.</t>
  </si>
  <si>
    <t>합리적인 선택이군요.</t>
  </si>
  <si>
    <t>이거, 보수는 나오나요?</t>
  </si>
  <si>
    <t>우리의 승률은 아주 높아. 자신감을 갖고 가자.</t>
  </si>
  <si>
    <t>계산은 완벽해. 침착하게 가자.</t>
  </si>
  <si>
    <t>뭐, 여기까지는 계산대로네.</t>
  </si>
  <si>
    <t>변수가 너무 많아…!</t>
  </si>
  <si>
    <t>계산대로. 완벽해.</t>
  </si>
  <si>
    <t>수학은 진실을 인도한다. 우리의 승리야.</t>
  </si>
  <si>
    <t>합리와 이성은 무자비해.</t>
  </si>
  <si>
    <t>승리, 증명하겠어.</t>
  </si>
  <si>
    <t>단순한 계산결과에 불과해.</t>
  </si>
  <si>
    <t>현재 상황과 조건. 좋아, 이건 승리야!</t>
  </si>
  <si>
    <t>아직 안 끝났어!</t>
  </si>
  <si>
    <t>응, 딱 좋은 양이야.</t>
  </si>
  <si>
    <t>엄폐할게. 지원 부탁해.</t>
  </si>
  <si>
    <t>문제설계가 틀려버렸으니까요…</t>
  </si>
  <si>
    <t>계산기가…고장나다니…</t>
  </si>
  <si>
    <t>운이 좋았다고요? 아니, 계산대로에요.</t>
  </si>
  <si>
    <t>스마트하게 승리.</t>
  </si>
  <si>
    <t>어째서일까…설명할 수 없는 감상이지만…싫지 않아.</t>
  </si>
  <si>
    <t>늘 측정이나 계산만 생각하지만, 지금은…그저 이 순간을 느끼고 싶어.</t>
  </si>
  <si>
    <t>체력도 시간도, 많이 써버린 것 같지만, 선생님과 있으면 이득인 느낌이에요.</t>
  </si>
  <si>
    <t>어쩐지 오늘은 재미있는 일이 있을 것 같아. 확률적으로~</t>
  </si>
  <si>
    <t>어라? 이런 공간이 있었나?</t>
  </si>
  <si>
    <t>이대로면 파산하겠어.... 소비를 줄이지 않으면....</t>
  </si>
  <si>
    <t>응? 잠깐 쉬고 가지 않을래요? 약 1890초 정도는 여유가 있으니까.</t>
  </si>
  <si>
    <t>만약 이걸 구입하면 나는 13일동안 학식 기본 메뉴밖에 못 먹어…그건 괴롭지만…살 수밖에.</t>
  </si>
  <si>
    <t>이건... 엄청나게 플러스가 될 거야!</t>
  </si>
  <si>
    <t>이런 표현은 별로 좋아하지 않지만… 지금의 저, 측정 불능입니다!</t>
  </si>
  <si>
    <t>성과를 보여줄 기회, 기다리고 있었어요!</t>
  </si>
  <si>
    <t>수치로 느낄 수 있는 결과라는 건, 사람을 두근두근하게 해요.</t>
  </si>
  <si>
    <t>다음 임무도 흑자를 기대해주세요.</t>
  </si>
  <si>
    <t>수학에서도 시작은 중요하죠. 올해의 처음을, 시작해볼까요?</t>
  </si>
  <si>
    <t>학원도시의 인구에 비하면, 현재 키보토스에 유통되고 있는 사탕의 수와 그 칼로리는…(중얼중얼)</t>
  </si>
  <si>
    <t>생일 축하드려요, 선생님. 오늘로 선생님이 태어나신지 약…네? 계산하지 말라구요?</t>
  </si>
  <si>
    <t>아, 제가 여기 있다고 선배에게 말하셨어요? 제대로 연락해두지 않으면 나중에 혼나서요...</t>
  </si>
  <si>
    <t>설마, 패스워드를 확인하시려고 부른 거예요? 저는 메모장이 아닌데요~?</t>
  </si>
  <si>
    <t>계산...이요? 껌이죠! 좋아하지 않는 것뿐이에요.</t>
  </si>
  <si>
    <t>뭔가 돕고 싶어요~ 설마... 가만히 있는 게 도움이 되는 건 아니겠죠?</t>
  </si>
  <si>
    <t>다녀오셨어요, 선생님! 기다리다 죽는 줄 알았어요~!</t>
  </si>
  <si>
    <t>니하하, 선생님! ......네? 아뇨? 아무것도 안 만졌는데요? 아마...?</t>
  </si>
  <si>
    <t>엑!? 좀 많지 않나요?</t>
  </si>
  <si>
    <t>저기... 이거 다 해야 해요?</t>
  </si>
  <si>
    <t>으아앙!!</t>
  </si>
  <si>
    <t>재밌는 일이 일어나기를!</t>
  </si>
  <si>
    <t>해보자~!</t>
  </si>
  <si>
    <t>지금은 제가! 대장이니까요!</t>
  </si>
  <si>
    <t>꾸물거릴 시간은 없어요!</t>
  </si>
  <si>
    <t>핫챠!</t>
  </si>
  <si>
    <t>몰아붙여라!</t>
  </si>
  <si>
    <t>이대로 가자구요~!</t>
  </si>
  <si>
    <t>큐...! 꽈당!</t>
  </si>
  <si>
    <t>낙승낙승~! 빵!</t>
  </si>
  <si>
    <t>쉽다 쉬워~ 빵~!</t>
  </si>
  <si>
    <t>결과만 좋으면 올 OK! 그쵸?</t>
  </si>
  <si>
    <t>뭐... 이거면 되겠죠!</t>
  </si>
  <si>
    <t>이때를 위해서... 우아악!</t>
  </si>
  <si>
    <t>이런 상황이라면... 으아악!!</t>
  </si>
  <si>
    <t>니하하하하~!</t>
  </si>
  <si>
    <t>똑바로 하겠다구요~!</t>
  </si>
  <si>
    <t>헉...! 저한테 주시는 거예요?</t>
  </si>
  <si>
    <t>고맙습니다!</t>
  </si>
  <si>
    <t>니하하하, 맞아줄까 보~냐!</t>
  </si>
  <si>
    <t>하아... 하아... 어... 어려워...</t>
  </si>
  <si>
    <t>생각했었던 거랑 달라...</t>
  </si>
  <si>
    <t>다음에도 불러주세요~!</t>
  </si>
  <si>
    <t>절 부르길 잘했죠~?</t>
  </si>
  <si>
    <t>헉......!! ......배고프다.</t>
  </si>
  <si>
    <t>혹시 여기... 시끄러운 사람은 쫒겨나는 시스템인가요!?</t>
  </si>
  <si>
    <t>아하, 여기가 바로 그 소문의......</t>
  </si>
  <si>
    <t>여, 여기는 안전 지대죠? 누가 저 잡아갈 수 없겠죠!?</t>
  </si>
  <si>
    <t>우와, 여긴 뭐 신기한 게 많네요?</t>
  </si>
  <si>
    <t>아니, 어……. 음…… 응? 얼레? 괜찮나요, 이거? 진짜 이래도 괜찮은 건가요? 선생님, 설마 저……. 정말, 믿어 주시는 건가요……?</t>
  </si>
  <si>
    <t>메리 크리스마스! 오늘은 잔뜩 놀아도 되는 날! 맞죠?</t>
  </si>
  <si>
    <t>해피 버스데이~! 선생님! 오늘은 선생님이 바라는 거 뭐든지 들어드릴게요!</t>
  </si>
  <si>
    <t>고럼요! 오늘은 제 생일이에요! 니하하! 오늘은 운이 좋았으면 좋겠다~ 그렇지 않으면 곤란해요!</t>
  </si>
  <si>
    <t>맞아요! 그렇게 생각하는 편이, 분명 더 즐거울 거예요!</t>
  </si>
  <si>
    <t>게다가, 어떻게 이렇게... 타이밍 좋게 찾아내신 거예요?</t>
  </si>
  <si>
    <t>아니, 그럴 리 없겠지... 못 보고 지나친 건가? 선생님은 언제부터 아셨어요?</t>
  </si>
  <si>
    <t>히마리 부장의 생각은 나도 알기 어렵다니까.</t>
  </si>
  <si>
    <t>지식은 자유로워야 한다....... 좋지만 무거운 말이지.</t>
  </si>
  <si>
    <t>안녕, 선생님. 오늘도 바빠 보이네.</t>
  </si>
  <si>
    <t>쾅!</t>
  </si>
  <si>
    <t>전부 보였어.</t>
  </si>
  <si>
    <t>좀 더 보안 의식을 갖는 게 좋을 거야.</t>
  </si>
  <si>
    <t>귀여운 후배들을 위해서라면 어쩔 수 없지.</t>
  </si>
  <si>
    <t>하아... 이번만이야.</t>
  </si>
  <si>
    <t>이런 크래킹은 취향이 아닌데...</t>
  </si>
  <si>
    <t>선생님, 그... 오늘 밤 심야 보안 점검하러 가도 괜찮아?</t>
  </si>
  <si>
    <t>선생님처럼 어수룩한 사람은 아무래도 내버려 둘 수 없어서, 아... 어디까지나 보안 문제 얘기야.</t>
  </si>
  <si>
    <t>나는 언제나 여기에서 선생님을 지원하고 있으니까.</t>
  </si>
  <si>
    <t>선생님 상대로 해킹 같은 건 하고 싶지 않으니까... 생각하는 걸 솔직하게 알려줬으면 좋겠어.</t>
  </si>
  <si>
    <t>(이 정도의 보안 수준이라면...... 10초면 충분하겠네.)</t>
  </si>
  <si>
    <t>(이 카페에서는 커피를 팔지 않는 걸까?)</t>
  </si>
  <si>
    <t>으음...... 확실히 밤을 새우니 조금 피곤하네.</t>
  </si>
  <si>
    <t>어라...... 혹시 이거, 또 서버가 터진 건가......?</t>
  </si>
  <si>
    <t>이건...... 또 우리 애들이 저질렀나 보네.</t>
  </si>
  <si>
    <t>화이트 해커로서도 총은 필수품. 예를 들어, 그렇지... 클라이언트가 무례할 때라던가...</t>
  </si>
  <si>
    <t>고마워, 선생님. 이번에도 좀 더 현명해졌어.</t>
  </si>
  <si>
    <t>선생님이 알려주는 지식들은 언제나 색다른 것뿐이네.</t>
  </si>
  <si>
    <t>흐음... 좋은 데이터네.</t>
  </si>
  <si>
    <t>응, 역시 배움에 끝이란 없는 법이네.</t>
  </si>
  <si>
    <t>......선생님이 이 커피의 맛을 알아 준다면, 기쁠 거야.</t>
  </si>
  <si>
    <t>나, 언제나 철야할 때는 여기서 커피를 마시곤 해.</t>
  </si>
  <si>
    <t>후후. 역시 일을 끝마치고 마시는 커피의 맛은 각별하네.</t>
  </si>
  <si>
    <t>새해 복 많이 받아, 선생님. 새해를 맞이하는 김에, 밀린 데이터 정리라도 같이 해 보는 게 어때?</t>
  </si>
  <si>
    <t>크리스마스 이브의 카페는 한가해서 밤샘 작업을 하기에 좋지.</t>
  </si>
  <si>
    <t>할로윈이라 해서 딱히 페인팅 같은 건 안 할 거지만... 뭐, 내버려 둬도 마키가 알아서 그리러 올 테니까. ...후훗, 귀엽지.</t>
  </si>
  <si>
    <t>생일 축하해, 선생님. 오늘도 내일도, 선생님의 행복한 일상이 지켜지기를.</t>
  </si>
  <si>
    <t>이 달콤한 탄산음료야말로 지성인의 음료지.</t>
  </si>
  <si>
    <t>우리가 하는 일이 그렇게 과격해 보이나?</t>
  </si>
  <si>
    <t>안녕, 선생님. 커피 한잔할래?</t>
  </si>
  <si>
    <t>어서 와, 선생님. 내 예상보다 약 43초 빨리 도착했네.</t>
  </si>
  <si>
    <t>만나서 반가워, 선생님. 밀레니엄의 힘을 선생님한테 보여줄게.</t>
  </si>
  <si>
    <t>장비를 정지한다.</t>
  </si>
  <si>
    <t>예상대로인가.</t>
  </si>
  <si>
    <t>모두, 뒤로 물러나.</t>
  </si>
  <si>
    <t>제 1단계 에미터, 작동 개시.</t>
  </si>
  <si>
    <t>EMP 드론, 가동.</t>
  </si>
  <si>
    <t>전자 펄스, 가동 개시.</t>
  </si>
  <si>
    <t>이건 아플거야.</t>
  </si>
  <si>
    <t>미지의 지식을 탐구하는 일은, 언제나 즐거운 일이네.</t>
  </si>
  <si>
    <t>이 넘치는 힘도, 수치화할 수 있을까.</t>
  </si>
  <si>
    <t>내 능력으로 시간을 되돌릴 수 있냐고? 글쎄…근데 난 이 순간을 영원히 즐기고 싶은걸.</t>
  </si>
  <si>
    <t>이 연구가 끝나면, 다음엔 선생님을 연구하고 싶어.</t>
  </si>
  <si>
    <t>음료수 자판기에서 에너지 드링크만 나오게 만들 수는 없을까...?</t>
  </si>
  <si>
    <t>여길 이렇게 고치고, 저걸 저렇게 고치면.... 좋아. 바로 개조해볼까?</t>
  </si>
  <si>
    <t>(당분이 부족해....)</t>
  </si>
  <si>
    <t>으음.... 잠깐 한숨 자고 계속할까?</t>
  </si>
  <si>
    <t>흐음... 응? 아, 무얼 하고 있었냐고? 신작 게임을 하고 있었어.</t>
  </si>
  <si>
    <t>낡은 무기지만… 이 무기에는 수치화할 수 없는 추억이 담겨있어.</t>
  </si>
  <si>
    <t>밖에 축제 즐기러 안 나가냐고요? 할로윈 축제는 모니터 안에서도 벌어지고 있는 것</t>
  </si>
  <si>
    <t>생일 축하해, 선생님. 오늘 하루는 어떤 코드를 써도 버그가 안 나오는 하레의 가호를 내려줄게.</t>
  </si>
  <si>
    <t>이 그래피티 디자인 멋지지? 내가 직접 그린 거야!</t>
  </si>
  <si>
    <t>어서 와, 선생님. 오늘의 패션도 인상적인 걸?</t>
  </si>
  <si>
    <t>안녕, 선생님! 같이 벽에 낙서하러 가지 않을래~?</t>
  </si>
  <si>
    <t>오늘의 그래피티 문구는~ 응, VERITAS가 좋겠다!</t>
  </si>
  <si>
    <t>내가 이기면, 저 차폐물에 최고의 그래피티를 그려볼까?</t>
  </si>
  <si>
    <t>어라, 내가 나설 차례가 아니었어?</t>
  </si>
  <si>
    <t>뭐야뭐야~ 뭐 재밌는 일이라도 있어?</t>
  </si>
  <si>
    <t>에헤헤~ 맡겨줘.</t>
  </si>
  <si>
    <t>자, 실력발휘 좀 해볼까.</t>
  </si>
  <si>
    <t>세상을 더 유쾌하게!</t>
  </si>
  <si>
    <t>포메이션 변경!</t>
  </si>
  <si>
    <t>빨리 다음 그래피티를 그리러 가자!</t>
  </si>
  <si>
    <t>자자, 전진전진!</t>
  </si>
  <si>
    <t>내 차례려나?</t>
  </si>
  <si>
    <t>오.. 고마워!</t>
  </si>
  <si>
    <t>으으, 당해버렸다...</t>
  </si>
  <si>
    <t>에헤헤~ 나의 예술혼은 멈추지 않아!</t>
  </si>
  <si>
    <t>놀라운 결과네. 선생님이 보기엔 어때?</t>
  </si>
  <si>
    <t>에하하핫!</t>
  </si>
  <si>
    <t>너희들한테 주는 선물!</t>
  </si>
  <si>
    <t>역시 오늘도 완벽해!</t>
  </si>
  <si>
    <t>음음, 맘에 들었어.</t>
  </si>
  <si>
    <t>이히히~ 이번 작품도 걸작인데.</t>
  </si>
  <si>
    <t>터져라!</t>
  </si>
  <si>
    <t>으우우... 이번 작품은 안 되겠다...</t>
  </si>
  <si>
    <t>으아, 실패했다! 모두 도망쳐!</t>
  </si>
  <si>
    <t>이겼다 이겼다!</t>
  </si>
  <si>
    <t>오늘도 한방 먹였네!</t>
  </si>
  <si>
    <t>방금, 최고의 영감이 떠올랐어!</t>
  </si>
  <si>
    <t>선생님이랑 같이 있으면 좋은 영감이 마구 떠오르는 것 같아!</t>
  </si>
  <si>
    <t>서, 선생님 사진 같은 거, 안 보고 있었거든!</t>
  </si>
  <si>
    <t>언제 한 번쯤은 선생님 얼굴도 그려보고 싶네.</t>
  </si>
  <si>
    <t>아하하, 늘 도와줘서 고마워, 선생님.</t>
  </si>
  <si>
    <t>이 벽에 내 그림을 걸면 더 멋질 것 같은데!</t>
  </si>
  <si>
    <t>이 푹신푹신한 느낌을 스프레이로 표현하려면 어떻게 해야할까?</t>
  </si>
  <si>
    <t>...아주 멋진 색감이야...</t>
  </si>
  <si>
    <t>여기에 빨간색을 더하면 어떨까?</t>
  </si>
  <si>
    <t>아차차, 페인트가 묻지 않게 조심, 또 조심.</t>
  </si>
  <si>
    <t>이 총으로 세상을 알록달록 물들이는 거야!</t>
  </si>
  <si>
    <t>필요하다면 언제든 나를 불러줘. 벽도, 선생님도, 멋지게 칠해줄 테니까!</t>
  </si>
  <si>
    <t>높아서 무섭지 않냐고? 괜찮아, 선생님이 옆에 있으니까.</t>
  </si>
  <si>
    <t>자, 이만하면 괜찮지 않을까? 선생님이 보기엔 어때?</t>
  </si>
  <si>
    <t>이번 할로윈을 위해 저번 달부터 코스튬을 준비했어. 후후, 기대하라구!</t>
  </si>
  <si>
    <t>선생님, 생일 축하해! 응? 어떻게 알았냐고? 이런, 아직 공개되지 않은 정보였나?</t>
  </si>
  <si>
    <t>생일선물로 뭘 받고 싶냐고? 선생님의 옷, 내가 원하는 색으로 칠해봐도 괜찮아?</t>
  </si>
  <si>
    <t>방금 선생님의 SNS 비밀 계정에 올라온 글에 대해 해명해주시겠습니까?</t>
  </si>
  <si>
    <t>...범죄? 무슨 말씀이신지. 도청은 범죄가 아닙니다.</t>
  </si>
  <si>
    <t>오셨군요. 발걸음 소리로 이미 선생님이라는 건 알고 있었습니다.</t>
  </si>
  <si>
    <t>깜짝.... 갑자기 오셔서 꺄아, 하고 비명을 지를 뻔 했습니다.</t>
  </si>
  <si>
    <t>밀레니엄 학원, 오토세 코타마. 선생님의 목소리가 들려, 이곳에 왔습니다.</t>
  </si>
  <si>
    <t>캐치.</t>
  </si>
  <si>
    <t>찾았습니다.</t>
  </si>
  <si>
    <t>인카운트, 링크합니다.</t>
  </si>
  <si>
    <t>쉿! 감청을 개시합니다.</t>
  </si>
  <si>
    <t>제 귀는 못 속입니다.</t>
  </si>
  <si>
    <t>감청 개시.</t>
  </si>
  <si>
    <t>당신의 목적은 모두 파악했습니다.</t>
  </si>
  <si>
    <t>확신했습니다. 선생님은 저에게 특별합니다.</t>
  </si>
  <si>
    <t>지금까지 선생님과 나눈 모든 대화를 녹음해 뒀습니다. 혹시...들어보시겠습니까?</t>
  </si>
  <si>
    <t>심박수 상승, 혈류 가속, 체온상승, 원인은, 불명...</t>
  </si>
  <si>
    <t>모모프렌즈의 신작 굿즈.... 올...게...왔...다....</t>
  </si>
  <si>
    <t>이 카페에는 도청장치가.... 흠, 그렇군요....</t>
  </si>
  <si>
    <t>이상하군요. 선생님의 GPS가 근방에서 포착되었는데....</t>
  </si>
  <si>
    <t>카페의 신상 디저트를 체크.... 개인용 블로그에 업로드....</t>
  </si>
  <si>
    <t>수신 상태가 불안정합니다.</t>
  </si>
  <si>
    <t>헤르츠 조정 중... 잘 들립니까?</t>
  </si>
  <si>
    <t>이걸로 저는 더 강해졌습니다. 시험해 보셔도 괜찮습니다.</t>
  </si>
  <si>
    <t>이걸로 더 잘 들을 수 있게 됐습니다. 선생님의 심장박동 소리까지.</t>
  </si>
  <si>
    <t>이 매끄러운 선율...더 듣고 싶습니다!</t>
  </si>
  <si>
    <t>이 조화로운 힘은...마치 세련된 오케스트라 같군요.</t>
  </si>
  <si>
    <t>언제까지나 이 소리를 듣고 싶어지네요.</t>
  </si>
  <si>
    <t>새해에는 그 어떤 소리보다 선생님의 목소리를 더 많이 듣고 싶습니다.</t>
  </si>
  <si>
    <t>할로윈의 유령이 내는 랩음은 어떤 소리려나 기회가 있다면 한번 도청... 아니 녹음 해 보고 싶어요</t>
  </si>
  <si>
    <t>생일 축하드립니다. 이미 같은 말을 수차례 들으셨겠지만... 축하는 아무리 거듭해서 말해도 가치가 줄지 않는 완벽한 말중 하나입니다.</t>
  </si>
  <si>
    <t>도움이 필요하면 언제든 말해. 뭐든지 해줄 테니까.</t>
  </si>
  <si>
    <t>일은 확실히 하자고.</t>
  </si>
  <si>
    <t>최고와 일한다는 감각, 이제 알겠지?</t>
  </si>
  <si>
    <t>자~ 청소 하러 갈까?</t>
  </si>
  <si>
    <t>나참. 나를 기다리게 하다니, 어이가 없네.</t>
  </si>
  <si>
    <t>여. 선생. 늦었잖아.</t>
  </si>
  <si>
    <t>자. 선생. 오늘도 신나게 가보자구.</t>
  </si>
  <si>
    <t>아앙??? 나 참, 결국 만나버렸잖아. 이렇게 된 이상, 도와줄 수 밖에.</t>
  </si>
  <si>
    <t>헤에. 여기가 이번 전장인가?</t>
  </si>
  <si>
    <t>도망가지 않은 건 칭찬해주지.</t>
  </si>
  <si>
    <t>아앙? 짜증난다고.</t>
  </si>
  <si>
    <t>귀찮지만, 별 수 없지.</t>
  </si>
  <si>
    <t>하아... 하는 거지?</t>
  </si>
  <si>
    <t>자식들아! 박살내러 가자!</t>
  </si>
  <si>
    <t>콜사인 더블오, 청소를 시작한다.</t>
  </si>
  <si>
    <t>하! 그쪽이냐!</t>
  </si>
  <si>
    <t>큰 거 하나 넘겼네. 다음!</t>
  </si>
  <si>
    <t>조금은 날뛰는 보람이 있는데?</t>
  </si>
  <si>
    <t>꼴사납, 게...</t>
  </si>
  <si>
    <t>청소 완료다.</t>
  </si>
  <si>
    <t>네놈들의 최대 실수는, 내 앞길을 막아섰다는 거다.</t>
  </si>
  <si>
    <t>싸울 상대를 잘못 골랐어!</t>
  </si>
  <si>
    <t>쓰레기는 청소해야지!</t>
  </si>
  <si>
    <t>오라오라오라오라!!</t>
  </si>
  <si>
    <t>장난하는 거냐!</t>
  </si>
  <si>
    <t>무시하지 마!</t>
  </si>
  <si>
    <t>아앙?! 쳐죽여버린다!</t>
  </si>
  <si>
    <t>감질나게 구는구만!</t>
  </si>
  <si>
    <t>아앙? 필요 없다니깐...</t>
  </si>
  <si>
    <t>헤에? 꽤 센스 있는데!</t>
  </si>
  <si>
    <t>그 정도냐?</t>
  </si>
  <si>
    <t>읏차, 가자고!</t>
  </si>
  <si>
    <t>괜찮아. 다음번엔 쳐부숴서 산산조각을 내줄 테니까!</t>
  </si>
  <si>
    <t>졌다고? 아니지. 아직 이기지 않은 것일 뿐이다.</t>
  </si>
  <si>
    <t>핫, 선생. 생각보다 제법인데.</t>
  </si>
  <si>
    <t>이런 싸움은 내 전공분야니까.</t>
  </si>
  <si>
    <t>고마워, 선생. 선생이 있어줘서.. 다행이야!</t>
  </si>
  <si>
    <t>왜일까...선생이랑 만나면, 이상한 기분이 든다고...</t>
  </si>
  <si>
    <t>저기, 선생이 와줘서 나쁘지 않은 기분이야...아, 진짜! 지금 내가 뭔 소릴 하는 거야!</t>
  </si>
  <si>
    <t>우와아앗?! 너무 가까이 붙지 마! 뒤진다, 뒤진다고!</t>
  </si>
  <si>
    <t>으음... 부끄럽지만. 고, 고맙다고!</t>
  </si>
  <si>
    <t>저기... 그러니까... 가, 같이 나가자구!</t>
  </si>
  <si>
    <t>흠. 꽤 괜찮은 곳이군.</t>
  </si>
  <si>
    <t>에... 그, 그러니까... 바, 바보 선생!</t>
  </si>
  <si>
    <t>뭐야. 격려해 주는 거야? 하! 재미있네.</t>
  </si>
  <si>
    <t>가장 재미있는 거? 흠. 이기는 거지.</t>
  </si>
  <si>
    <t>도깨비에겐 방망이, 용에겐 날개. 그리고 나에게 두 자루의 서브머신건!</t>
  </si>
  <si>
    <t>헤에, 좋은 느낌인데. 뭐든 맡기라고!</t>
  </si>
  <si>
    <t>이야, 신나는데! 시작하자고, 선생!</t>
  </si>
  <si>
    <t>뭐, 가끔은 땡땡이 치는 것도 즐거운 걸. 하하하!</t>
  </si>
  <si>
    <t>무섭냐고? 그렇지 않아. 단지, 설레긴 해.</t>
  </si>
  <si>
    <t>나는 이 학교가 좋아. 그리고... 이 순간도.</t>
  </si>
  <si>
    <t>어서 와 선생. 나만의 특등석에 온 걸 환영해!</t>
  </si>
  <si>
    <t>요, 선생. 트릭 오어 트리트야. ...하아? 뭔 뜻인지 몰라?</t>
  </si>
  <si>
    <t>요, 선생. 해피 버스데이! 저기... 우연히... 받은 케이크가 있는데......먹을래?</t>
  </si>
  <si>
    <t>휴식? 그런 거 필요없어! 그보다 같이 놀자아!</t>
  </si>
  <si>
    <t>임무가 왔어~ 자자, 주인님! 빨리 해결하러 가자!</t>
  </si>
  <si>
    <t>안녕! 주인님! 오늘도 힘껏 봉사해줄게!</t>
  </si>
  <si>
    <t>어떤 미션이든 와보라지! 나랑 주인님이라면 문제 없어!</t>
  </si>
  <si>
    <t>선생님! 아니 주인님! 어서 와! 오늘도 함께 열심히 하자!</t>
  </si>
  <si>
    <t>주인님과 함께! 신나는 하루! 시작하는 거야!</t>
  </si>
  <si>
    <t>자! 그럼 임무를 시작해볼까!</t>
  </si>
  <si>
    <t>콜사인 제로원, 아스나! 간다-!</t>
  </si>
  <si>
    <t>야호-! 맡겨달라구!</t>
  </si>
  <si>
    <t>후훗! 역시 내가 필요하구나!</t>
  </si>
  <si>
    <t>아스나야! 선생님, 잘 부탁해!</t>
  </si>
  <si>
    <t>C&amp;C 에이전트의 힘을 보여주겠어!</t>
  </si>
  <si>
    <t>전원, 전투배치! 화려하게 해 볼까!</t>
  </si>
  <si>
    <t>최고! 완전 좋아!</t>
  </si>
  <si>
    <t>으응~정말 다행이야...어머, 다 봤어?</t>
  </si>
  <si>
    <t>It's Showtime!</t>
  </si>
  <si>
    <t>아무도 날 막지 못해!</t>
  </si>
  <si>
    <t>아스나, 여기 등장!</t>
  </si>
  <si>
    <t>후훗! 하나도 안 맞아!</t>
  </si>
  <si>
    <t>이판사판, 해 볼까!</t>
  </si>
  <si>
    <t>아스나, 간다-!</t>
  </si>
  <si>
    <t>각오하라구!</t>
  </si>
  <si>
    <t>으음, 예상이랑 다르네...</t>
  </si>
  <si>
    <t>아쉬웠어...모두, 미안!</t>
  </si>
  <si>
    <t>후훗, 주인님은 나한테 뭘 원해? 지금의 나라면 이뤄줄 수 있어!</t>
  </si>
  <si>
    <t>어라?! 뭔가 머리가 좋아진 느낌!</t>
  </si>
  <si>
    <t>심심한걸~ 만화책은 없으려나.</t>
  </si>
  <si>
    <t>음. 옷이 꽉 끼는데. 살찐 걸까? 아니면 또...?</t>
  </si>
  <si>
    <t>랄라라~ 오늘은 뭔가~ 좋은 일이 있을 것 같은 기분~ 주인님도 그렇지?~</t>
  </si>
  <si>
    <t>흥흥흥~♪</t>
  </si>
  <si>
    <t>앗! 주인님이다! 식사~ 목욕~ 아니면.... 에헤헤!</t>
  </si>
  <si>
    <t>주인님~ 어서 와~ 내가 기운 나게 해줄게!</t>
  </si>
  <si>
    <t>주인님! 봐봐! 새로운 무기가 도착했어! 번쩍번쩍해서 귀엽지?!</t>
  </si>
  <si>
    <t>이것도 다 주인님 덕이겠지? 고마워!</t>
  </si>
  <si>
    <t>와아! 할로윈이다! 봐봐! 주인님! 동네가 활기로 가득해! 빨리 가보자!</t>
  </si>
  <si>
    <t>주인님의 생일을 세상에서 제일 성대하게 축하해 줄게!</t>
  </si>
  <si>
    <t>주인님! 오늘은 주인님의 예쁜 메이드의 생일이야! 선물은 뭘 해줄 거야?</t>
  </si>
  <si>
    <t>오늘은 어떤 임무를 수행해? 무엇인들, 난 도와줄거야.</t>
  </si>
  <si>
    <t>문제없어. 선생님. 그 건은 이미 해결했다. ...어떻게? 그, 그건... ...신경쓰지 않아도 괜찮다.</t>
  </si>
  <si>
    <t>타겟 확인. 목표를 제거한다. ...농담. 숨지 않아도 돼.</t>
  </si>
  <si>
    <t>선생님의 스케쥴은 확인했다. 오늘도 잘 부탁해.</t>
  </si>
  <si>
    <t>응? 선생님인가. ...기다렸다.</t>
  </si>
  <si>
    <t>임무, 개시.</t>
  </si>
  <si>
    <t>한 방에 날려버리겠어.</t>
  </si>
  <si>
    <t>선생님의 적은 놓치지 않아.</t>
  </si>
  <si>
    <t>나에게 맡겨줘!</t>
  </si>
  <si>
    <t>타겟 확인.</t>
  </si>
  <si>
    <t>목표를 포착했다.</t>
  </si>
  <si>
    <t>빗나가지 않아.</t>
  </si>
  <si>
    <t>신기한 기분이야. 이런 기분은...... 처음이니까.</t>
  </si>
  <si>
    <t>성장하고 있다고 생각해. 학생으로서, 메이드로서, 그리고.. 아, 아무것도 아니다.</t>
  </si>
  <si>
    <t>전하고 싶은 마음이 생겼어. 그것을 전하는 것이 분명 나에게 있어 가장 중요한 임무가 될 테지.</t>
  </si>
  <si>
    <t>선생님이 옆에 있어주는 것만으로 특별해진 기분이 든다. 왜일까.</t>
  </si>
  <si>
    <t>예쁜 곳이군.... 나도 언젠가 근사한.... 앗? 드, 들은 건 아니겠지?!</t>
  </si>
  <si>
    <t>네루 선배나 아스나 선배는 언지나 앞장서니까. 나? 그들의 등 뒤를 지키는 게 내 역할이지.</t>
  </si>
  <si>
    <t>수학 공부를 하야 하는데. 하아. 숫자는 지긋지긋해.</t>
  </si>
  <si>
    <t>귀여운 것? 좋아한다. 그것도 엄청. 뭔가 문제라도?</t>
  </si>
  <si>
    <t>때로는 휴식도 중요하지.</t>
  </si>
  <si>
    <t>전쟁의 승률은 무기의 발전에 비례하는 법이지. 선생님. 앞으로의 내 활약을 기대해줘.</t>
  </si>
  <si>
    <t>고마워 선생님. 선생님이 주신 이 힘은 C&amp;C의 도움을 필요로 하는 사람들을 위해 사용할게.</t>
  </si>
  <si>
    <t>훈련은 써도 그 결실은 달다.</t>
  </si>
  <si>
    <t>이 힘... 선생님을 위해서!</t>
  </si>
  <si>
    <t>어떤 의뢰든 나에게 맡겨줘.</t>
  </si>
  <si>
    <t>새해 복 많이 받아 선생님. 올해도 잘 부탁한다.</t>
  </si>
  <si>
    <t>크리스마스인가...... 산타는 필요 없어. 선생님이 있으니까.</t>
  </si>
  <si>
    <t>트릭 오어 파이어! 사탕을 주지 않으면 발포한다! ...어라? 이런 게 아니야?</t>
  </si>
  <si>
    <t>축하해 선생님. 무뚝뚝하니까... 잘 말 못하겠지만. 선생님이 여기 와주셔서 정말, 기뻐.</t>
  </si>
  <si>
    <t>생일이라... 딱히 기뻐한 적은 없지만. 선생님이 축하해주니... 특별한 느낌이 드네.</t>
  </si>
  <si>
    <t>아앗! 가, 갑자기 일어나지 마! 위험하다고!</t>
  </si>
  <si>
    <t>선생님이 좋다면...... 나도...... 좋다.</t>
  </si>
  <si>
    <t>응? 좀 더 힘껏............? 아, 알겠다.</t>
  </si>
  <si>
    <t>엄청나게 부끄럽네. 하지만 선생님이 좋다면......</t>
  </si>
  <si>
    <t>저, 정말로 이런 게...... 이런 게 포상이 되는 건가? 어...... 음...... 어쩐지......</t>
  </si>
  <si>
    <t>원하시는 걸 말씀해 주세요. 최고의 봉사로, 보답할게요.</t>
  </si>
  <si>
    <t>네에~ 서류는 제가 정리해 두었답니다. 맡겨주세요.</t>
  </si>
  <si>
    <t>어서 오세요. 주인님. 오늘도 고생 많으셨어요.</t>
  </si>
  <si>
    <t>차라도 한 잔 드시겠어요? 마침 최고급 찻잎이 들어왔답니다.</t>
  </si>
  <si>
    <t>최고의 봉사를 약속드리며, 주인님께 인사 올립니다.</t>
  </si>
  <si>
    <t>자, 그럼 시작해봅시다. …청소할 시간입니다.</t>
  </si>
  <si>
    <t>과연… 훌륭한 판단이십니다.</t>
  </si>
  <si>
    <t>성심성의껏 모시겠습니다.</t>
  </si>
  <si>
    <t>주인님께는 사랑을, 적에게는 철퇴를. 그것이, C&amp;C의 봉사랍니다.</t>
  </si>
  <si>
    <t>자, 그럼 봉사를 시작해볼까요.</t>
  </si>
  <si>
    <t>자, 여러분~ 깔끔하고 기분 좋게, 전멸시켜 드리겠습니다.</t>
  </si>
  <si>
    <t>맡겨 주세요. 주인님과 함께하는 것이야말로 제 보람이니까요.</t>
  </si>
  <si>
    <t>여기도 깨끗해졌네요.</t>
  </si>
  <si>
    <t>다음 청소할 곳으로 향해 볼까요?</t>
  </si>
  <si>
    <t>후훗, 여기는 깨끗하게 되었네요.</t>
  </si>
  <si>
    <t>면목 없습니다, 주인님… 이번 일은 저의 과실입니다…</t>
  </si>
  <si>
    <t>모든 것은 주인님을 위해.</t>
  </si>
  <si>
    <t>주인님께 승리를 선물하는 것, 그것이 저의 책임이자 임무입니다.</t>
  </si>
  <si>
    <t>정중히 부탁드립니다. 안녕히 가세요.</t>
  </si>
  <si>
    <t>우아하게, 제거합니다.</t>
  </si>
  <si>
    <t>여러분, 청소 부탁드려요.</t>
  </si>
  <si>
    <t>주인님을 방해하는 자는, 제거한다…</t>
  </si>
  <si>
    <t>어머, 그럼, 청소를 시작할까요…</t>
  </si>
  <si>
    <t>지켜봐주시길. 표적은, 사라집니다…</t>
  </si>
  <si>
    <t>어머… 거기에 계셨나요.</t>
  </si>
  <si>
    <t>어머, 감사합니다.</t>
  </si>
  <si>
    <t>어머, 세심하시네요.</t>
  </si>
  <si>
    <t>후후훗.</t>
  </si>
  <si>
    <t>후훗, 좋은 위치네요.</t>
  </si>
  <si>
    <t>어머… 이건 예상 외네요…</t>
  </si>
  <si>
    <t>제가 더 잘했다면…</t>
  </si>
  <si>
    <t>우아하게 승리하는 것, 그것이 저의 책임이자 의무입니다.</t>
  </si>
  <si>
    <t>역시, 저의 주인님이시군요.</t>
  </si>
  <si>
    <t>C&amp;C의 아카네, 삼가 주인님께 봉사합니다.</t>
  </si>
  <si>
    <t>어머, 저를 걱정해 주시는 건가요? 우훗, 기쁩니다.</t>
  </si>
  <si>
    <t>주인님께서 선생님이라 봉사하는 건 아니랍니다. 주인님이라서 제가 메이드가 된 거죠.</t>
  </si>
  <si>
    <t>어째서일까요? 웃음이 멈추질 않습니다. 주인님께서 곁에 계셔서 그런 것일까요…?</t>
  </si>
  <si>
    <t>어서 어세요. 따뜻한 홍차 한 잔, 준비해 드릴까요?</t>
  </si>
  <si>
    <t>이 공간은 잘 청소되어 있군요. 유능한 메이드가 대기중인 게 분명해요.</t>
  </si>
  <si>
    <t>어머. 이런 건... 제가 할 일인데... 제가 더 기운이 나버렸잖아요. 주.인.님</t>
  </si>
  <si>
    <t>다이어트라.... 한때 그런 걸 고민하던 시절도 있었죠. 후훗.</t>
  </si>
  <si>
    <t>주인님, 선생님, 아니면... 달링? 후훗. 어떻게 불러드리는 걸 더 좋아하실까요.</t>
  </si>
  <si>
    <t>기대 받는다는 건, 이토록 설레는 일이었군요. 아카네는, 주인님께 최고의 봉사로 보답하겠습니다.</t>
  </si>
  <si>
    <t>이걸로 더 완벽한 봉사가 가능해졌군요.</t>
  </si>
  <si>
    <t>앞으로의 아카네는 분명, 주인님을 100퍼센트 만족시킬 거에요.</t>
  </si>
  <si>
    <t>기대해 주십시오, 주인님. 앞으로의 아카네는 조금 다를테니까요.</t>
  </si>
  <si>
    <t>아카네는, 주인님의 기대에 부응하겠습니다!</t>
  </si>
  <si>
    <t>네? 여긴 우리들의 집이 아니라고요?</t>
  </si>
  <si>
    <t>자, 사탕을 안 주시면, 장난을 칠 거랍니다~? 저는 장난치는 쪽이 더 좋습니다만.</t>
  </si>
  <si>
    <t>생일 축하드립니다, 주인님. 주인님이 이곳에 와 주셔서… 행복합니다.</t>
  </si>
  <si>
    <t>무엇이든 지시를 내려주세요. C&amp;C의 이름에 부끄럽지 않도록 최선을 다하겠습니다.</t>
  </si>
  <si>
    <t>선생님은 좀처럼 지시를 내리시지 않는 분이네요. 그렇다면 마음대로해도 상관없는건가요?</t>
  </si>
  <si>
    <t>오셨나요 선생님. 기다리고 있었습니다. 오늘도 보좌하겠습니다.</t>
  </si>
  <si>
    <t>와주셔서 감사합니다 선생님. 무엇을 도와드릴까요?</t>
  </si>
  <si>
    <t>밀레니엄 사이언스 스쿨, C&amp;C소속, 콜사인04. 아스마 토키입니다. 완벽한 보좌를 약속드립니다.</t>
  </si>
  <si>
    <t>그러니 선생님... 곁에서 지켜봐 주세요.</t>
  </si>
  <si>
    <t>그렇...습니까 보통이라고 생각합니다만... 선생님께서 그렇게 말씀하시니...조금...</t>
  </si>
  <si>
    <t>기계의 진선미란 합리, 정밀, 그리고 간단함이야.</t>
  </si>
  <si>
    <t>...계산대로야. 이렇게 함께할 수 있을 줄이야.</t>
  </si>
  <si>
    <t>(흐음... 선생님은... 분석하기 참 어렵네.)</t>
  </si>
  <si>
    <t>어서 와 선생님. 오늘 하루, 잘 부탁할게.</t>
  </si>
  <si>
    <t>소녀를 아름답게 만드는 건, 화장이 아니라 열정이야.</t>
  </si>
  <si>
    <t>경이로운 기술력, 두 눈에 똑똑히 새기도록 해.</t>
  </si>
  <si>
    <t>이 의자가 너희를 파멸시킬거야.</t>
  </si>
  <si>
    <t>이것이 밀레니엄의 맹수다.</t>
  </si>
  <si>
    <t>으응, 착하지.</t>
  </si>
  <si>
    <t>정비완료, 작동개시.</t>
  </si>
  <si>
    <t>자, 날뛰어라!</t>
  </si>
  <si>
    <t>천둥의 옥좌, 전투 모드!</t>
  </si>
  <si>
    <t>기계를 다루면 다룰수록, 기계에 담긴 다정함을 이해할 수 있게 돼.</t>
  </si>
  <si>
    <t>누군가를 위해 무언가를 만드는 것, 그것이 마이스터의 행복이라는 거야.</t>
  </si>
  <si>
    <t>아직 어디까지나 로망에 가깝지만. 언젠가, 우주에 가 보고 싶어. 간단하지는 않다고 생각하지만. 그 때는, 선생님도 대려다줄게.</t>
  </si>
  <si>
    <t>난 항상 이 공방에 있어. 필요할 땐 언제든지 여기로 와 선생님.</t>
  </si>
  <si>
    <t>공방에서 물건만 만들었기 때문에, 대화는 서투른 일이지만, 선생님은... 조금 다르네.</t>
  </si>
  <si>
    <t>이상하네, 인간의 마음이라는 거. 어떤 메커니즘인지는 몰라도, 두근두근해.</t>
  </si>
  <si>
    <t>음...전투기능이 들어간 비데는 어떨까.</t>
  </si>
  <si>
    <t>음...뭔가 수리가 필요한 건 없을까.</t>
  </si>
  <si>
    <t>...선생님의 로봇을 만들면...부자가 될 수 있을지도.</t>
  </si>
  <si>
    <t>왜 아무도 광학미채 속옷을 필요로 하지 않는 걸까...야심작이었는데...</t>
  </si>
  <si>
    <t>그러고보니, 슬슬 헬기 정비도 해야겠네.</t>
  </si>
  <si>
    <t>내 손끝에서 이루어지는 기적. 설계와 제작. 선생님. 앞으로의 나를 기대해줘.</t>
  </si>
  <si>
    <t>움직이는 호박 인형을 만들어 달라고 부탁 받았어. 하지만 자폭 기능을 내장한 이유로 반품 당했어. 자폭 기능이 없는 로봇은 그냥 고철 덩어리인데</t>
  </si>
  <si>
    <t>생일 축하해, 선생님. 그럼 올해로 연식이 어떻게 되는 거야?</t>
  </si>
  <si>
    <t>이때쯤일 거라 예측하고, 기다리고 있었어.선생님이 내 이름을 불러주는... 바로 이 순간을.</t>
  </si>
  <si>
    <t>안녕 선생님. 오늘의 임무목록을 책상에 올려뒀어. 확인해주면 좋겠어.</t>
  </si>
  <si>
    <t>음...지금 선생님의 임무 진행은 다소, 비효율적인 상태라 생각해. 더 좋은 방법을 찾아볼게.</t>
  </si>
  <si>
    <t>이렇게 선생님과 있으니까... 후후... 재미있어.</t>
  </si>
  <si>
    <t>선생님. 어때. 나의 장비들...... 도움이 되었을까나?</t>
  </si>
  <si>
    <t>(선생님의 미소가....내게는 최고의 모티베이션이야.)</t>
  </si>
  <si>
    <t>선생님의 적은 봐주지 않아.</t>
  </si>
  <si>
    <t>나름 큰일 날지도 몰라.</t>
  </si>
  <si>
    <t>타겟에 직격 성공.</t>
  </si>
  <si>
    <t>지금 장전하는 건...분노.</t>
  </si>
  <si>
    <t>적 위치 확인. 발포 준비 완료.</t>
  </si>
  <si>
    <t>힘이 넘쳐 흘러. 가자.</t>
  </si>
  <si>
    <t>지원사격 개시.</t>
  </si>
  <si>
    <t>운명 따윈 믿지 않아. 하지만, 선생님과 만난 순간부터...운명에 감사하게 됐어.</t>
  </si>
  <si>
    <t>이상하네. 기억 기능에 문제라도 있는 걸까? 하고 싶은 말이 많은데, 선생님의 얼굴을 보면 떠오르지 않게 됐어...</t>
  </si>
  <si>
    <t>앞으로 나는 어디서 무엇을 하게 될까. 아무도 모르겠지만, 난 알아. 선생님이랑 같이 갈래.</t>
  </si>
  <si>
    <t>만약 지금 선생님에 대한 내 마음을 검사하면, 분명 양성일거야.</t>
  </si>
  <si>
    <t>주어진 시간과 예산 내에서 최선의 결과를 뽑는 것. 그것이 마이스터라는 거야.</t>
  </si>
  <si>
    <t>흐음... 내부의 몇 가지 항목에서 수리와 개선 사항 발견했... 에? 수리하면 안 되는 거야?</t>
  </si>
  <si>
    <t>여기에 선생님의 동상을 세워보면 어떨까? 팔다리의 관절이 움직이게 만들 수 있어.</t>
  </si>
  <si>
    <t>원한다면 깜작 놀랄만한 함정이라도 설치해줄 수 있는데. 응? 안된다고?</t>
  </si>
  <si>
    <t>시간과 예산을 더 주신다면...? 자신의 능력 부족에 대한 변명일 뿐이지.</t>
  </si>
  <si>
    <t>더 많은 것을 만들고 싶어. 그래서...... 좀 더 선생님의 힘이 되길 바라.</t>
  </si>
  <si>
    <t>요약하자면...나, 강해졌어.</t>
  </si>
  <si>
    <t>선생님과 함께하면 의욕이 솟아. 응, 더 많이 가르쳐줘.</t>
  </si>
  <si>
    <t>전투를 좋아하는 건 아니지만, 나도 선생님한테 힘이 되고 싶어.</t>
  </si>
  <si>
    <t>새해 복 많이 받길 바라. 올해는 보다 개선되고 향상된 나를 보여줄게…</t>
  </si>
  <si>
    <t>산타클로스가 단 하룻밤만에 키보토스의 아이들에게 선물을 주기 위해선... 그의 루돌프는 최소 마하 4 이상의 속도를 내야 할거야.</t>
  </si>
  <si>
    <t>할로윈 데이인가...비과학적인 날이지만, 왠지 두근거리는 게, 이상한 날이네.</t>
  </si>
  <si>
    <t>생일 축하해, 선생님. 선생님이 태어나서, 그리고 우리에게 와 줘서...기뻐.</t>
  </si>
  <si>
    <t>선물로 받고 싶은거? 없어. ...이미, 잔뜩 받고 있으니까.</t>
  </si>
  <si>
    <t>어때. 선생님? 아직 시간 있으니까... 좀 더... 함께 있어줄래?</t>
  </si>
  <si>
    <t>내가 할 수있는 건... 이런것 밖에 없으니까. 그리고 내게도... 이런 순간은 이미 '선물' 그 이상이야.</t>
  </si>
  <si>
    <t>응? 왜 이렇게까지 노력했냐고? 밀레니엄의 여학생들이 안전하게 빛나는 밤거리를 걷게 해주고 싶었으니까.</t>
  </si>
  <si>
    <t>고마워 선생님. 이 풍경은 선생님 덕분에 이루어졌어. 아름답지? 시간에 맞출 수 있어 다행이야.</t>
  </si>
  <si>
    <t>이 안경이요? 멋지지 않나요?! 선생님도 껴보실래요?</t>
  </si>
  <si>
    <t>좋은 질문이에요, 선생님! 그 질문에 대답해 드리죠!</t>
  </si>
  <si>
    <t>어서 오세요 선생님! 오늘의 일정에 대해 설명 드릴게요!</t>
  </si>
  <si>
    <t>좋은 하루입니다. 선생님! 일단 브리핑실로 와주세요!</t>
  </si>
  <si>
    <t>설명과 해설이 필요하다면! 제게 맡기세요!</t>
  </si>
  <si>
    <t>적을 쓰러뜨리면 승리입니다! 아, 당연한 건가요?</t>
  </si>
  <si>
    <t>적이 있는데요? 아, 보이시는구나.</t>
  </si>
  <si>
    <t>실전은 조금, 자신없지만요! 에헤헤.</t>
  </si>
  <si>
    <t>대활약 예정! 기대해주세요.</t>
  </si>
  <si>
    <t>앗, 제 차례군요!</t>
  </si>
  <si>
    <t>설명대로만 행동한다면 분명 이길 거에요!</t>
  </si>
  <si>
    <t>우리 공격은 명중! 적의 공격은 회피! 그러면 승리입니다!</t>
  </si>
  <si>
    <t>이동합니다!</t>
  </si>
  <si>
    <t>계속 전진합니다, 전진!</t>
  </si>
  <si>
    <t>후우...여긴 이제 안전해요!</t>
  </si>
  <si>
    <t>드릴 말씀이 없네요...</t>
  </si>
  <si>
    <t>우왓, 깜짝이야. 아, 전원이 켜져있었구나...데헷!</t>
  </si>
  <si>
    <t>앗, 뜨거! 조, 조금 전투치곤 너무 들떠있었나요?</t>
  </si>
  <si>
    <t>화력 풀가동!</t>
  </si>
  <si>
    <t>길을 뚫겠습니다!</t>
  </si>
  <si>
    <t>오버클록, 파이어!</t>
  </si>
  <si>
    <t>말보다 설득력 있는 설명도 있죠!</t>
  </si>
  <si>
    <t>제 실력을 보여드리죠!</t>
  </si>
  <si>
    <t>강의 시작합니다!</t>
  </si>
  <si>
    <t>이건 아플 겁니다!</t>
  </si>
  <si>
    <t>지원 감사합니다!</t>
  </si>
  <si>
    <t>우와, 이 지원의 가치에 대해 지금부터 설명할게요!</t>
  </si>
  <si>
    <t>흐흥, 소용없어요!</t>
  </si>
  <si>
    <t>죄, 죄송합니다...!</t>
  </si>
  <si>
    <t>이론상, 완벽한 작전이었을텐데...</t>
  </si>
  <si>
    <t>우리의 승리입니다!</t>
  </si>
  <si>
    <t>예상이 빗나갔군요. 우리는 너무 강해요!</t>
  </si>
  <si>
    <t>제 설명은 언제나 완벽하죠. 지나치게 많다는 점만 빼면!</t>
  </si>
  <si>
    <t>응? 어디선가, 누군가가! 설명을 필요로 하고 있는것 같아.</t>
  </si>
  <si>
    <t>수수께끼는 모두 풀렸어요!</t>
  </si>
  <si>
    <t>정답은 언제나 문제 곁에 있죠. 오답도 그렇지만.</t>
  </si>
  <si>
    <t>으으. 설명해주고 싶어! 지금 당장!</t>
  </si>
  <si>
    <t>이 무기의 이름은... 프로페서 K!</t>
  </si>
  <si>
    <t>그저 긴 이야기나 장황한 논리보다는 좀더 확실한 실력을 원해요</t>
  </si>
  <si>
    <t>어째서일까. 총보다 논리의 힘이 더 강화된 느낌!</t>
  </si>
  <si>
    <t>무지의 고통에 시달리는 사람들에게 제가 도움이 되겠습니다!</t>
  </si>
  <si>
    <t>말만 번지르르한 사람이 되고 싶진 않아요. 선생님과 함께라면 괜찮겠죠?</t>
  </si>
  <si>
    <t>트릭 오어 트릿! 사탕을 주지 않으면 설명을... 우왓! 이렇게나 많이 필요 없어요!</t>
  </si>
  <si>
    <t>허벅지는 제2의 심장이라고 불립니다. 단련하셔야 합니다.</t>
  </si>
  <si>
    <t>그럼 먼저, 로드워크부터 시작하시죠.</t>
  </si>
  <si>
    <t>어서 오세요. 트레이너. 오늘도 함께 정진하도록 하죠.</t>
  </si>
  <si>
    <t>기다리고 있었습니다. 그럼 트레이닝을 시작하죠.</t>
  </si>
  <si>
    <t>트레이너, 잘 부탁드립니다.</t>
  </si>
  <si>
    <t>오늘 훈련은 실전 형식으로 해보죠.</t>
  </si>
  <si>
    <t>하나, 둘! 하나, 둘!</t>
  </si>
  <si>
    <t>트레이너의 지시에 따르겠습니다.</t>
  </si>
  <si>
    <t>훈련을 시작합시다.</t>
  </si>
  <si>
    <t>지금까지의 성과를 보여드리겠습니다.</t>
  </si>
  <si>
    <t>제가 트레이너에게 도움이 되고 싶습니다.</t>
  </si>
  <si>
    <t>갑니다!</t>
  </si>
  <si>
    <t>오늘 훈련도 즐겁네요.</t>
  </si>
  <si>
    <t>딱 좋은 자극이군요.</t>
  </si>
  <si>
    <t>단련이... 부족했습니다...</t>
  </si>
  <si>
    <t>푸하앗, 그렇게 보지 마세요...</t>
  </si>
  <si>
    <t>푸하앗, 수고하셨습니다...</t>
  </si>
  <si>
    <t>핫! 얏! 갑니다!</t>
  </si>
  <si>
    <t>하나! 둘에! 세엣!</t>
  </si>
  <si>
    <t>훗! 핫! 하앗!</t>
  </si>
  <si>
    <t>스읏... 하아, 갑니다!</t>
  </si>
  <si>
    <t>하아... 준비 오케이!</t>
  </si>
  <si>
    <t>좋아! 그럼 갑니다!</t>
  </si>
  <si>
    <t>락-온!</t>
  </si>
  <si>
    <t>단백질이라면 더 좋았을텐데요.</t>
  </si>
  <si>
    <t>소용없습니다!</t>
  </si>
  <si>
    <t>변명의 여지가 없습니다, 트레이너.</t>
  </si>
  <si>
    <t>죄송합니다...</t>
  </si>
  <si>
    <t>한 단계 더 강해진 걸 느낍니다.</t>
  </si>
  <si>
    <t>결과를 얻을 수 있는 건 기쁜 일입니다.</t>
  </si>
  <si>
    <t>같이 땀 흘리러 가실래요?</t>
  </si>
  <si>
    <t>트레이너와 함께 있으면 심박수가 증가해요.</t>
  </si>
  <si>
    <t>트레이너. 저랑 팔씨름 한 번 해보실래요? 결코 트레이너와 손을 잡고 싶어서… 그런 건... 아닙니다…</t>
  </si>
  <si>
    <t>트레이너와 만날 때면 가슴이 답답해져요. 어째서일까요?</t>
  </si>
  <si>
    <t>응? 함께 스트레칭 하자고요?</t>
  </si>
  <si>
    <t>프리웨이팅하기 좋아 보이네요.</t>
  </si>
  <si>
    <t>네? 다음은 같이 로드워크를...?</t>
  </si>
  <si>
    <t>트레이닝할 곳이 있으려나...</t>
  </si>
  <si>
    <t>흐음...</t>
  </si>
  <si>
    <t>트레이너도, 같이 운동하죠. 운동은 좋은 일이 가득한 거라고요.</t>
  </si>
  <si>
    <t>트레이닝은 힘들지만, 이 순간을 위해서라면 견딜 수 있어요!</t>
  </si>
  <si>
    <t>좀 더 멋진 사람이 되고 싶어요. 트레이너와 같이.</t>
  </si>
  <si>
    <t>오늘도, 감사합니다.</t>
  </si>
  <si>
    <t>바라는 것이 있다면, 올 한 해도 모두 건강하게 보냈으면 해요.</t>
  </si>
  <si>
    <t>크리스마스란. 성인이 태어난 날이라고 하더군요. 잘 모르지만, 성인은 분명 근육질일 겁니다.</t>
  </si>
  <si>
    <t>트레이너, 생일 축하해요! 선물을 준비했는데... 네? 혹시 덤벨이 아니냐고요?</t>
  </si>
  <si>
    <t>축하해 주셔서 감사합니다. 갖고 싶은 거요? 어... 최고급 프로틴...이 아니라! 귀여운 고양이 인형이 갖고 싶습니다!</t>
  </si>
  <si>
    <t>어, 어딜 보고... 계신 건가요?</t>
  </si>
  <si>
    <t>여길 좀 더 보강해 볼까요.</t>
  </si>
  <si>
    <t>흥미로운 결과로군요.</t>
  </si>
  <si>
    <t>네, 그 말대로.</t>
  </si>
  <si>
    <t>후훗...간단한 일이네요.</t>
  </si>
  <si>
    <t>이걸 이렇게...에잇.</t>
  </si>
  <si>
    <t>천재미소녀 해커의 진가를 보여드리죠.</t>
  </si>
  <si>
    <t>후훗. 깜짝 놀라셨나요?</t>
  </si>
  <si>
    <t>후훗. 이 정도 넓이라면, 베리타스의 모두나 에이미와 함께 피크닉을 할 수도 있겠네요.</t>
  </si>
  <si>
    <t>나쁘지 않은 곳이네요. 좀 더 편의기능도 충실했다면 좋았을텐데...살짝 해킹해 볼까요.</t>
  </si>
  <si>
    <t>어머, 이런 게 있었다니. 뭔가 재미있네요.</t>
  </si>
  <si>
    <t>(이 방, 조금 춥네요...)</t>
  </si>
  <si>
    <t>사람들이 많네요...조금 피곤하군요.</t>
  </si>
  <si>
    <t>기대해 주신만큼 보답하겠습니다. 저에겐 별 것 아닌 일이니까요...후훗.</t>
  </si>
  <si>
    <t>이것이 성장...일까요. 꽤 흥미롭네요. 후훗.</t>
  </si>
  <si>
    <t>감사합니다. 선생님. 조금 즐거워졌어요.</t>
  </si>
  <si>
    <t>히마리</t>
    <phoneticPr fontId="5" type="noConversion"/>
  </si>
  <si>
    <t>네, 네에. 그 그럼... 잘 부탁드립니다....</t>
  </si>
  <si>
    <t>단순히 선생님이 제 발을 정성스럽게 씻겨주고 있을 뿐인데.... 어째서...?</t>
  </si>
  <si>
    <t>읏...? 생각했던 것보다... 뭔가 이상한 듯한....</t>
  </si>
  <si>
    <t>학교, 무사히 졸업할 수 있을까...?</t>
  </si>
  <si>
    <t>여기 좀 덥지 않아?</t>
  </si>
  <si>
    <t>감정이 없단 소릴 곧잘 듣지만, 그게 무슨 의미인지는 잘 모르겠어.</t>
  </si>
  <si>
    <t>아무데서나 벗는다고 여러 번 지적당했어. 더울 때는 체온조절을 하는 게 자연스러운 행동인데, 다들 왜 그럴까?</t>
  </si>
  <si>
    <t>초현상 특무부의 에이미. 대기 중.</t>
  </si>
  <si>
    <t>...어라, 선생님? 언제 왔어?</t>
  </si>
  <si>
    <t>선생님. 기다렸어.</t>
  </si>
  <si>
    <t>지금부터 뭘 하면 돼? 가르쳐줘, 선생님.</t>
  </si>
  <si>
    <t>내가 나설 차례인가...</t>
  </si>
  <si>
    <t>음...</t>
  </si>
  <si>
    <t>좋아. 맡겨줘.</t>
  </si>
  <si>
    <t>새로운 임무야?</t>
  </si>
  <si>
    <t>돌입한다.</t>
  </si>
  <si>
    <t>전투 개시.</t>
  </si>
  <si>
    <t>이걸로... 끝?</t>
  </si>
  <si>
    <t>우리의 승리야.</t>
  </si>
  <si>
    <t>고통받는 건 익숙해.</t>
  </si>
  <si>
    <t>적응 완료. 이제 괜찮아.</t>
  </si>
  <si>
    <t>디펜스 모드 전환.</t>
  </si>
  <si>
    <t>코드 재해석. 적응 완료.</t>
  </si>
  <si>
    <t>패턴 분석 중.</t>
  </si>
  <si>
    <t>적...발견!</t>
  </si>
  <si>
    <t>지원, 충분히 받았어.</t>
  </si>
  <si>
    <t>에, 고마워...</t>
  </si>
  <si>
    <t>다른 작전에 도전해 보는 건 어떨까?</t>
  </si>
  <si>
    <t>작전 실패... 재편성을...</t>
  </si>
  <si>
    <t>효율적인 지휘였어. 선생님.</t>
  </si>
  <si>
    <t>작전 종료. 다른 지시는?</t>
  </si>
  <si>
    <t>성장했어.</t>
  </si>
  <si>
    <t>이것도 전투에 필요한 거구나.</t>
  </si>
  <si>
    <t>내게 더 많이 가르쳐줘.</t>
  </si>
  <si>
    <t>내 총에 관심 있어?</t>
  </si>
  <si>
    <t>선생님의 말은, 이해가 잘 돼서 좋아.</t>
  </si>
  <si>
    <t>선생님이라면 내 뒤를 맡길 수 있어.</t>
  </si>
  <si>
    <t>선생님을 지키는 게, 내 임무니까.</t>
  </si>
  <si>
    <t>이곳에서라면 옷을 벗어도.... 안 되나?</t>
  </si>
  <si>
    <t>어째서일까. 왠지, 설레기 시작했어.</t>
  </si>
  <si>
    <t>요즘은 이런 게 유행하는 걸까.</t>
  </si>
  <si>
    <t>아름다운 공간이네. 사실 잘 모르겠지만.</t>
  </si>
  <si>
    <t>초보자도 쓰기 쉬운... 다목적 전술시행 도구.</t>
  </si>
  <si>
    <t>어제와 다르지 않은, 그냥 평범한 하루인데... 새로운 기분이 드는 것은 신기한 일이지? 응. 해피 뉴 이어.</t>
  </si>
  <si>
    <t>할로윈에 사탕을 안 주면 어떤 장난을 당하는 걸까...?</t>
  </si>
  <si>
    <t>오늘이 선생님이 태어난 날이야? 음, 그럼 행복한 날이네. 오늘이 아니었다면, 선생님과 만날 수 없었을 테니까.</t>
  </si>
  <si>
    <t>생일...? 아, 그러고 보니 그런게 있었지. 딱히 축하해주지 않아도 돼. 큰 의미는 없으니까. 응? 그래도 축하해 주면.... 고, 고마워...</t>
  </si>
  <si>
    <t>속옷도 옷의 일종이니 남에게 보여주어도 상관없지 않을까.</t>
  </si>
  <si>
    <t>선생님, 다음 목적지는 오락실…. 아, 아리스는 거짓말 하지 않습니다!</t>
  </si>
  <si>
    <t>이유는 모르겠지만, 아리스는 눈물을 흘릴 수 있습니다. 아마 안구형 카메라 세척용일 겁니다.</t>
  </si>
  <si>
    <t>인간이 이곳에 온 것은 수천 년 만이군…. 왠지 이런 대사를 해보고 싶었습니다.</t>
  </si>
  <si>
    <t>으음, 배가 고픕니다. 응…? 아리스는 건전지를 먹지 않습니다!</t>
  </si>
  <si>
    <t>신작 게임이 곧 발매된대요! 선생님도 같이 하실 거죠?</t>
  </si>
  <si>
    <t>어서 오세요, 선생님. 아리스, 선생님을 기다리고 있었습니다.</t>
  </si>
  <si>
    <t>오늘은 어떤 모험을 떠나실 건가요? 아리스는 함께 떠날 준비가 되어있습니다.</t>
  </si>
  <si>
    <t>용사여. 빛이 당신과 함께합니다.</t>
  </si>
  <si>
    <t>선생님, 지시를.</t>
  </si>
  <si>
    <t>전방에 목표 확인. 전진하겠습니다.</t>
  </si>
  <si>
    <t>기동 준비 완료.</t>
  </si>
  <si>
    <t>제 역할은, 어태커로군요.</t>
  </si>
  <si>
    <t>아리스, 파티에 합류합니다.</t>
  </si>
  <si>
    <t>빛이 인도해줄 거에요.</t>
  </si>
  <si>
    <t>아리스가 여기 있습니다. 아리스가 돕겠습니다.</t>
  </si>
  <si>
    <t>HP 포션입니다.</t>
  </si>
  <si>
    <t>시스템… 정지…</t>
  </si>
  <si>
    <t>동료가 있으니까, 두렵지 않습니다.</t>
  </si>
  <si>
    <t>클리어. 다음 스테이지로 이동합시다.</t>
  </si>
  <si>
    <t>용기, 그것은 최고의 마법입니다.</t>
  </si>
  <si>
    <t>아리스, 전력으로 갑니다!</t>
  </si>
  <si>
    <t>이 빛에 의지를 담아… 꿰뚫어라! 밸런스 붕괴!</t>
  </si>
  <si>
    <t>빛이여! 에너지 오버로드… 릴리즈!</t>
  </si>
  <si>
    <t>악을 부수는 정의의 일격…</t>
  </si>
  <si>
    <t>타겟 확인! 출력 임계점 돌파!</t>
  </si>
  <si>
    <t>마력 충전 100%… 갑니다!</t>
  </si>
  <si>
    <t>리부트… 또 도전하겠습니다.</t>
  </si>
  <si>
    <t>필멸자여, 이대로 포기할 수는 없습니다.</t>
  </si>
  <si>
    <t>적의 전멸을 확인했습니다. 미션 클리어!</t>
  </si>
  <si>
    <t>공략 완료! 귀환합니다.</t>
  </si>
  <si>
    <t>선생님과 접촉하고 나서 아리스의 내부에서 뭔가가 프로그래밍되었습니다. 수치로 환산할 수 없을 정도로 커다란… 이 감정의 이름은…</t>
  </si>
  <si>
    <t>신작 게임을 처음으로 마주할 때…레벨을 올려 장비 강화에 성공할 때… 선생님과 만날 때 아리스는 범주화할 수 없는 이상한 감각을 느낍니다.</t>
  </si>
  <si>
    <t>선생님과 만나서…아리스는 행복합니다.</t>
  </si>
  <si>
    <t>아리스도 선생님의 호감도를 높이고 싶습니다.</t>
  </si>
  <si>
    <t>아리스도 커피가 마시고 싶습니다.</t>
  </si>
  <si>
    <t>이제 2회차를 준비해야겠군요.</t>
  </si>
  <si>
    <t>휴식은 중요합니다. HP가 회복되니까요.</t>
  </si>
  <si>
    <t>이것이…전설의 성검… 아, 총이네요.</t>
  </si>
  <si>
    <t>봐주세요, 선생님. 아리스는 이제 웃는다는 것을 이해할 수 있게 됐습니다!</t>
  </si>
  <si>
    <t>모두를 만나 게임과 우정을 배웠습니다. 선생님은 아리스에게 무엇을 가르쳐 주실 겁니까?</t>
  </si>
  <si>
    <t>선생님, 지금 아리스는 이 세계 최강의 전사입니다.</t>
  </si>
  <si>
    <t>레벨 업. 경험치를 많이 획득했습니다.</t>
  </si>
  <si>
    <t>새해 복 많이 받… 을 틈이 어디 있나요! 선생님, 정월 이벤트가 시작되었어요!</t>
  </si>
  <si>
    <t>산타클로스는 착한 아이에게 선물을 준다고 합니다. 아리스는 선생님을 받고 싶습니다.</t>
  </si>
  <si>
    <t>귀신의 존재는 두렵지 않습니다. 분명 어둠 속성은 빛 속성에 약할 테니까요.</t>
  </si>
  <si>
    <t>선생님의 인생 첫 접속일이군요. 지금 이 순간이, 아리스에겐 최고의 선물입니다. 축하드립니다, 선생님.</t>
  </si>
  <si>
    <t>아리스의 생일은, 모두와 만난 오늘입니다. 선생님과 처음 만났던, 바로 그 날입니다.</t>
  </si>
  <si>
    <t>아리스는 더 알고 싶습니다. 선생님과 함께… 이 세상을 더 배우고 싶습니다!</t>
  </si>
  <si>
    <t>게임도, 고양이도, 친구들도… 그리고 이 순간도. 이 세상에는 아름다운 것들이 많습니다.</t>
  </si>
  <si>
    <t>게임이 재미있는 이유는 그것이 이 세상의 아름다움을 담고 있기 때문임을 선생님을 통해 알게 되었습니다.</t>
  </si>
  <si>
    <t>마법은 있습니다. 선생님은 지금, 아리스를 행복하게 만들었으니까요.</t>
  </si>
  <si>
    <t>아리스는 키보토스에, 마법이 없다고 생각하지 않습니다.</t>
  </si>
  <si>
    <t>선생님은 좋겠다....... 갖고 싶은 게임 있으면 언제든 살 수 있고.</t>
  </si>
  <si>
    <t>선생님! 임무 같은 건 나중에 해도 좋으니까 일단 게임이나 하러 가자!</t>
  </si>
  <si>
    <t>앗! 오늘 신작 게임 발매하는 날인데</t>
  </si>
  <si>
    <t>준비는 끝났어! 가자 선생님! 퀘스트를 클리어 하는거야!</t>
  </si>
  <si>
    <t>어서와, 선생님! 빨리 임무를 시작하자!</t>
  </si>
  <si>
    <t>이제부터, 완전 재밌는 이야기가 시작된다구!</t>
  </si>
  <si>
    <t>빨리 끝내고 돌아가자!</t>
  </si>
  <si>
    <t>내 에임을 보여줄게!</t>
  </si>
  <si>
    <t>꺅! 잠깐, 이러면 게임을 못하잖아!</t>
  </si>
  <si>
    <t>자, 내 차례인가!</t>
  </si>
  <si>
    <t>맡겨줘-!</t>
  </si>
  <si>
    <t>승리를 향한 시나리오가 보였어!</t>
  </si>
  <si>
    <t>으음…패드 조작이라면 익숙하지만…</t>
  </si>
  <si>
    <t>체력 게이지는 언제나 주의 깊게 확인해 둬야지!</t>
  </si>
  <si>
    <t>공략집 읽어뒀으면 좋았을 걸…</t>
  </si>
  <si>
    <t>우리들의 승리!</t>
  </si>
  <si>
    <t>클리어! 다음 스테이지로!</t>
  </si>
  <si>
    <t>아이스크림 쏘게 됐잖아! 너네들 때문이야!</t>
  </si>
  <si>
    <t>분하다…분하닷-!</t>
  </si>
  <si>
    <t>나의 분노의 탄환을 받아라!</t>
  </si>
  <si>
    <t>좋아, 이대로…엑?! 으으…용서 못해!</t>
  </si>
  <si>
    <t>헤에-재밌…엑?! 죽었어! 말도 안돼!</t>
  </si>
  <si>
    <t>나의 승리…엑?! 졌잖아! 진짜-!</t>
  </si>
  <si>
    <t>나…진짜 화났어!</t>
  </si>
  <si>
    <t>선생님, 포기하지 마. 리트라이하자!</t>
  </si>
  <si>
    <t>클리어!</t>
  </si>
  <si>
    <t>이 정도라면 난이도는 이지라는 느낌이네!</t>
  </si>
  <si>
    <t>최고의 게임을 만들려면 역시 다양한 경험이 필요해! 연애 게임도… 그치?</t>
  </si>
  <si>
    <t>내 호감도를 올리고 싶다면, 신작 게임을 더 사줘!</t>
  </si>
  <si>
    <t>뭐, 뭐지 이 복선…! 이대로 가면 어떻게 되는 걸까…</t>
  </si>
  <si>
    <t>앗! 갑자기 근사한 시나리오 아이디어가 떠올랐어!</t>
  </si>
  <si>
    <t>좋았어! 클리어다!!</t>
  </si>
  <si>
    <t>으음. 아무래도 부원들 간식비가 부족한데. 아르바이트라도 할까.</t>
  </si>
  <si>
    <t>어라? 이거 어렸을 때 했던 그 시리즈인데?!</t>
  </si>
  <si>
    <t>게임~ 게임~ 게임이 하고싶어~</t>
  </si>
  <si>
    <t>이… 이것이…… 내 전용장비! 이것으로 나도, 초강화형 여고생!</t>
  </si>
  <si>
    <t>앞으로는 내 화력, 장난 아닐 거야~!</t>
  </si>
  <si>
    <t>더 강해지고 싶어! 그러면 모두를 지키는 언니가 될 수 있으니까!</t>
  </si>
  <si>
    <t>레벨업은 늘 설레는 순간이야!</t>
  </si>
  <si>
    <t>경험치를 더 받게 해줘!</t>
  </si>
  <si>
    <t>해 피 뉴 이 어! 올 한 해도 즐겁게 게임하자!</t>
  </si>
  <si>
    <t>와아! 할로윈이다! 왠지 두근 두근 거려! 선생님 빨리 사탕 줘!</t>
  </si>
  <si>
    <t>선생님! 생일 축하해! 오늘은 게임개발부의 모두와 함께 맛있는 걸 먹으러 가자!</t>
  </si>
  <si>
    <t>아하핫! 그래도 오늘- 선생님 덕분에 엄청 재밌었어!</t>
  </si>
  <si>
    <t>저는 그림을 그릴때 '모에'뿐만 아니라 '사랑스러움'을 담고 싶어요.</t>
  </si>
  <si>
    <t>앗, 선생님도 저희 게임 해보셨죠? 어떤 점이 가장 재미있으셨나요?</t>
  </si>
  <si>
    <t>최선을 다할게요. 선생님과 저의 오늘이 의미 있도록.</t>
  </si>
  <si>
    <t>어서 오세요, 선생님. 오늘도 잘 부탁 드려요.</t>
  </si>
  <si>
    <t>맡은 일이니 확실히 할게요.</t>
  </si>
  <si>
    <t>침착하게, 앞으로 나아갑시다.</t>
  </si>
  <si>
    <t>으음...어라?</t>
  </si>
  <si>
    <t>아, 네. 최선을 다하겠습니다.</t>
  </si>
  <si>
    <t>알겠습니다. 제가 갈게요.</t>
  </si>
  <si>
    <t>으음, 이런 건 언니가 더 잘하는데...</t>
  </si>
  <si>
    <t>파티 플레이의 기본은 팀워크죠.</t>
  </si>
  <si>
    <t>이동합니다.</t>
  </si>
  <si>
    <t>빨리 돌아가서 게임하고 싶어...</t>
  </si>
  <si>
    <t>전진!</t>
  </si>
  <si>
    <t>여기 숨을게요.</t>
  </si>
  <si>
    <t>고맙습니다.</t>
  </si>
  <si>
    <t>지원, 감사합니다.</t>
  </si>
  <si>
    <t>으음, 조금만 더 침착했더라면...</t>
  </si>
  <si>
    <t>우리의 승리에요.</t>
  </si>
  <si>
    <t>클리어, 다음 스테이지로 이동하죠.</t>
  </si>
  <si>
    <t>연속사격, 갑니다!</t>
  </si>
  <si>
    <t>원한은 없지만, 각오해.</t>
  </si>
  <si>
    <t>도트 찍듯 세밀하게...!</t>
  </si>
  <si>
    <t>하아...졌다. 어쩔 수 없지!</t>
  </si>
  <si>
    <t>으음...약속은 약속이니까.</t>
  </si>
  <si>
    <t>좀 분한걸. 자, 해볼까.</t>
  </si>
  <si>
    <t>부...분하다...</t>
  </si>
  <si>
    <t>면목 없습니다. 제 힘이 부족했어요.</t>
  </si>
  <si>
    <t>여러분, 수고하셨습니다!</t>
  </si>
  <si>
    <t>클리어, 대단하네요!</t>
  </si>
  <si>
    <t>게임을 만들면, 선생님한테 제일 먼저 보여드릴게요.</t>
  </si>
  <si>
    <t>가끔은 언니랑 같이 말고, 저만 선생님을 독점하고 싶어져요. 저...소, 손 잡아도 될까요?</t>
  </si>
  <si>
    <t>선생님은 늘 다정하시네요.</t>
  </si>
  <si>
    <t>흐음...... 이 게임, 재미있네.</t>
  </si>
  <si>
    <t>제발......나와라...... 나와라......나왔다!</t>
  </si>
  <si>
    <t>좋아. 이대로만 가면...... 클리어!</t>
  </si>
  <si>
    <t>좀 더 어른이 되면....... 머리를 길러볼까.</t>
  </si>
  <si>
    <t>으음. 이 게임 후속작이 나왔다는데....... 좋아. 아르바이트 하자.</t>
  </si>
  <si>
    <t>무기에 이런 표현을 하는 게 맞을지는 모르겠지만.... 아름답네요. 기뻐요.</t>
  </si>
  <si>
    <t>그림도 능숙해지고 싶지만...선생님을 도울 수 있는 일도 하고 싶어요.</t>
  </si>
  <si>
    <t>감사합니다, 선생님. 앞으로도...최선을 다할게요.</t>
  </si>
  <si>
    <t>노력이 보답 받는건 정말 기쁜 일이죠.</t>
  </si>
  <si>
    <t>더 어른이 되고 싶어요. 그럼 좀 더 모두나, 선생님의...힘이 될 수 있을 테니까요.</t>
  </si>
  <si>
    <t>새해 복 많이 받으세요. 올 한 해도, 잘 부탁 드려요!</t>
  </si>
  <si>
    <t>할로윈은 그렇게 좋아하지 않지만 올해부터는, 선생님과 모두가 있으니까...즐거워요.</t>
  </si>
  <si>
    <t>선생님, 진심으로 생일 축하드려요. 근데 뭘 좋아하실지 몰라서...같이 고르러 가실래요?</t>
  </si>
  <si>
    <t>생일은 가족과 함께 보내야 해요. 언니랑... 선생님도 같이... 어떠세요?</t>
  </si>
  <si>
    <t>시야가 넓어지는 것 같아요 공부가 되었어요.</t>
  </si>
  <si>
    <t>(이 사람에게...어울리는 내가 되고 싶어.)</t>
  </si>
  <si>
    <t>...네. 선생님. 저도, 강해질게요. 선생님과 모두가...저를 지켜준 만큼, 저도 모두에게 힘이 되고 싶어요.</t>
  </si>
  <si>
    <t>아. 고양이도 키우고 싶어요. 게임과 고양이만 있어도 세상은 살만하거든요.</t>
  </si>
  <si>
    <t>네. 무슨 일이든 말씀해 주세요. 최선을...다할게요!</t>
  </si>
  <si>
    <t>선생님의 부탁이라면...기쁘게 받아들일게요.</t>
  </si>
  <si>
    <t>선생님...어서오세요.</t>
  </si>
  <si>
    <t>서, 선생님. 오셨군요. 기다리고 있었어요.</t>
  </si>
  <si>
    <t>네! 최, 최선을 다하겠습니다!</t>
  </si>
  <si>
    <t>다, 다른 사람들과 같이...? 여, 열심히 할게요.</t>
  </si>
  <si>
    <t>저, 저 말인가요? 으으...해보겠습니다!</t>
  </si>
  <si>
    <t>치, 친해질 수 있게 노력할게요...아마.</t>
  </si>
  <si>
    <t>서, 선생님이 필요로 하신다면...저도.</t>
  </si>
  <si>
    <t>이, 일단은, 부장에 어울리는 모습을 보여줘야지...!</t>
  </si>
  <si>
    <t>침착하게, 정신 바짝 차리고 가요!</t>
  </si>
  <si>
    <t>가, 갈게요!</t>
  </si>
  <si>
    <t>어떻게든 해냈네요... 계, 계속할게요.</t>
  </si>
  <si>
    <t>위험할 뻔했어요...</t>
  </si>
  <si>
    <t>히익... 죄송합니다...</t>
  </si>
  <si>
    <t>후우... 도움이 돼서 기쁘네요.</t>
  </si>
  <si>
    <t>수, 수고하셨습니다! 에헤헤...</t>
  </si>
  <si>
    <t>이것이...창작의 고통입니다!</t>
  </si>
  <si>
    <t>각오해주세요!</t>
  </si>
  <si>
    <t>조준은, 결정되었습니다!</t>
  </si>
  <si>
    <t>갑니다...!</t>
  </si>
  <si>
    <t>이쪽이...재밌을 것 같아요!</t>
  </si>
  <si>
    <t>힘낼게요...!</t>
  </si>
  <si>
    <t>감사합니다...!</t>
  </si>
  <si>
    <t>배려...감사합니다!</t>
  </si>
  <si>
    <t>괜찮아요.</t>
  </si>
  <si>
    <t>여, 여기에 숨어서 끌어모을게요, 지금이에요!</t>
  </si>
  <si>
    <t>죄, 죄송합니다!</t>
  </si>
  <si>
    <t>하아, 안돼...!</t>
  </si>
  <si>
    <t>성공...! 기뻐요, 이런 기분이네요.</t>
  </si>
  <si>
    <t>후...다행이다아...</t>
  </si>
  <si>
    <t>ㅍ,폐를 끼친 건 아니겠죠...? 아니라면...이히히...다행이에요...</t>
  </si>
  <si>
    <t>수업이나 지휘를 하실 때...왠지 선생님은...그게...정말...멋있다고나 할까...</t>
  </si>
  <si>
    <t>저, 저도 선생님을...저기...그...부, 부끄러워!</t>
  </si>
  <si>
    <t>잘...모르겠어요. 정말로 잘 모르겠는 기분이지만...기뻐요.</t>
  </si>
  <si>
    <t>히익! 어째서 여기에!</t>
  </si>
  <si>
    <t>편안해 보이는 공간이네. 이런 곳에서 한숨 자고 싶다.</t>
  </si>
  <si>
    <t>역시 선생님도... 성숙한 타입을 좋아하겠지?</t>
  </si>
  <si>
    <t>으음. 숨을 곳은 없으려나.</t>
  </si>
  <si>
    <t>게임을 본격적으로 공부하고 싶어.</t>
  </si>
  <si>
    <t>몸 안에서...... 힘이 차오르는 느낌이에요. 이것이...... 용기일까요?</t>
  </si>
  <si>
    <t>무서울 때요...? 음...선생님이 곁에 없을때...일까요.</t>
  </si>
  <si>
    <t>선생님 덕에 조금 안심이에요.</t>
  </si>
  <si>
    <t>더 자신있는 제가 되고 싶어요.</t>
  </si>
  <si>
    <t>저, 저는 조금도 강하지 않지만...열심히 할게요! 모두가 너무 좋으니까.</t>
  </si>
  <si>
    <t>새해 복 많이 받으세요. 저, 더 성장한 모습 보여 드릴테니까요</t>
  </si>
  <si>
    <t>메, 메리 크리스마스...선생님. 산타랑 게임은...비슷해요. 둘 다 두근거림을 선물로 주니까요.</t>
  </si>
  <si>
    <t>거리가, 빛나는 호박이랑 사탕으로 가득하네요. 저, 저도 가 보고 싶어요. 선생님이랑 같이...</t>
  </si>
  <si>
    <t>생일 축하드려요, 선생님. 정말로... 정말로...!</t>
  </si>
  <si>
    <t>오, 오늘은 제 생일이에요. 키보토스 문화의 날이니까요... 잊으면 안 돼요.</t>
  </si>
  <si>
    <t>...꼭 보답할게요.</t>
  </si>
  <si>
    <t>선생님이 도와주셨던 것처럼...제가 선생님께 필요한 순간이 온다면, 뭐든지 말씀하세요.</t>
  </si>
  <si>
    <t>모두에게 선물을 할 수 있었던 건, 선생님 덕이에요.</t>
  </si>
  <si>
    <t>선생님이 아니었다면...할 수 없었을 거예요.</t>
  </si>
  <si>
    <t>아하하...그렇게 흔들어도 아무것도 안 나와요...</t>
  </si>
  <si>
    <t>제가 뭔가 할 수 있는 일은 없나요?</t>
  </si>
  <si>
    <t>...고민이요? 저는 그, 다른 사람에 비해 너무 평범한 것 같지 않나요...?</t>
  </si>
  <si>
    <t>이거요? 이건 페로로님이에요. 귀엽죠?</t>
  </si>
  <si>
    <t>최선을 다할게요.</t>
  </si>
  <si>
    <t>앗, 선생님. 다녀오셨어요?</t>
  </si>
  <si>
    <t>선생님, 잘 부탁드립니다.</t>
  </si>
  <si>
    <t>아하하...미흡한 저지만 잘 부탁드려요.</t>
  </si>
  <si>
    <t>여러분, 화이팅이에요!</t>
  </si>
  <si>
    <t>같이 힘내요!</t>
  </si>
  <si>
    <t>후앗!</t>
  </si>
  <si>
    <t>안 무섭다...안 무섭다...</t>
  </si>
  <si>
    <t>최, 최선을 다하겠습니다.</t>
  </si>
  <si>
    <t>자, 작전 스타트에요!</t>
  </si>
  <si>
    <t>함께라면 괜찮을거에요!</t>
  </si>
  <si>
    <t>영차!</t>
  </si>
  <si>
    <t>페로로님은 어디에 있는 걸까...</t>
  </si>
  <si>
    <t>이 앞은 대체 어떤 곳일까요...</t>
  </si>
  <si>
    <t>감사합니다!</t>
  </si>
  <si>
    <t>위험할 뻔 했어요...!</t>
  </si>
  <si>
    <t>어, 엄폐했습니다!</t>
  </si>
  <si>
    <t>아직 할 수 있는데...</t>
  </si>
  <si>
    <t>해냈어요!</t>
  </si>
  <si>
    <t>모두의 승리에요!</t>
  </si>
  <si>
    <t>페로로님, 부탁드려요!</t>
  </si>
  <si>
    <t>으아?! 작동시켜버렸어요!</t>
  </si>
  <si>
    <t>페로로님이 나설 차례에요!</t>
  </si>
  <si>
    <t>여기에 넣어뒀을 텐데...</t>
  </si>
  <si>
    <t>에? 어라? 어딨지?!</t>
  </si>
  <si>
    <t>못 찾겠어...어떡하지...?</t>
  </si>
  <si>
    <t>어깨에 너무 힘이 들어갔는지도 모르겠네요...</t>
  </si>
  <si>
    <t>힘이 부족해서 죄송합니다...</t>
  </si>
  <si>
    <t>선생님 덕분에 이겼어요!</t>
  </si>
  <si>
    <t>최고의 전투였어요!</t>
  </si>
  <si>
    <t>선생님, 늘 의지하고 있어요.</t>
  </si>
  <si>
    <t>지금의 저라면 더 용기를 낼 수 있을지도 몰라요.</t>
  </si>
  <si>
    <t>다음 번엔 다 같이 와도 괜찮을지도.</t>
  </si>
  <si>
    <t>이런 것도 즐거울 거 같아요~</t>
  </si>
  <si>
    <t>페로로 굿즈....</t>
  </si>
  <si>
    <t>음.... 어떠려나....</t>
  </si>
  <si>
    <t>아하하.... 어떨까나.</t>
  </si>
  <si>
    <t>으응? 언제까지 거기 앉아계실 거예요? 자! 좀 더 여기저기 보러 돌아다녀요!</t>
  </si>
  <si>
    <t>늘 보던 거리였는데도 왜 이렇게 새롭게 보일까요?</t>
  </si>
  <si>
    <t>선생님, 저기 좀 보세요! 저기, 저기도요!</t>
  </si>
  <si>
    <t>응, 어디든 괜찮아요. 선생님과 함께니까~!</t>
  </si>
  <si>
    <t>이제 또 어딜 가볼까요? 저기? 응, 저쪽은 어때요?</t>
  </si>
  <si>
    <t>네? 그 각도에서 보는 풍경이 좋다고요?</t>
  </si>
  <si>
    <t>새, 새해 복 많이 받으세요! 올해도 선생님과 함께, 최선을 다할게요!</t>
  </si>
  <si>
    <t>어, 깜짝 놀랐다. 아, 오늘은 할로윈이네요.</t>
  </si>
  <si>
    <t>선생님께서 많이 가르쳐주셔서 정말 행복해요. 앞으로도 열심히 할게요! 그게 제가 드릴 수 있는 최고의 선물이니까요!</t>
  </si>
  <si>
    <t>선생님! 생일축하 해주셔서 감사합니다! 저 정말 기뻐요!</t>
  </si>
  <si>
    <t>후훗. 선생님의 그 표정이 보고싶었어요.</t>
  </si>
  <si>
    <t>선생님, 제가 해줬으면 하는 게 있으신가요?</t>
  </si>
  <si>
    <t>후훗. 여기서 '당번' 하는 것도, 굉장히 재미있네요?</t>
  </si>
  <si>
    <t>후훗. 기다리고 있었습니다. 선생님.</t>
  </si>
  <si>
    <t>오셨나요, 선생님? 오늘도 잘부탁드립니다.</t>
  </si>
  <si>
    <t>제대로... 받아주세요!</t>
  </si>
  <si>
    <t>도움이 되면 좋겠습니다만!</t>
  </si>
  <si>
    <t>좋아해주셨으면 좋겠어요!</t>
  </si>
  <si>
    <t>갑니다! ...앗! 후훗.</t>
  </si>
  <si>
    <t>어디... 어머?! ...우후훗.</t>
  </si>
  <si>
    <t>그럼... 앗! ...후훗.</t>
  </si>
  <si>
    <t>갑니다아~</t>
  </si>
  <si>
    <t>선생님은 아프고 고통스러운 걸 선호하시나요?</t>
  </si>
  <si>
    <t>선생님을 믿어도 괜찮을까요?</t>
  </si>
  <si>
    <t>선생님은 고통스러운 쪽이 좋으신가요?</t>
  </si>
  <si>
    <t>선생님은 있는 그대로의 저를 봐 주셨으면 해요.</t>
  </si>
  <si>
    <t>여기다가 두고 가면, 누군가 놀라려나요......?</t>
  </si>
  <si>
    <t>후훗, 장난이라도 좀 쳐볼까요?</t>
  </si>
  <si>
    <t>이 인테리어는 선생님께서? 멋지네요.</t>
  </si>
  <si>
    <t>이 공간, 보는 것만으로도 즐겁네요.</t>
  </si>
  <si>
    <t>어머나, 귀여운 곳이네요~.</t>
  </si>
  <si>
    <t>......선생님은 곤란한 분이시네요. 그렇게 제 '모든 것'이 보고 싶으신가요? 후훗...... 실력의 이야기에요. 무슨 생각 하셨나요?</t>
  </si>
  <si>
    <t>아직 더 하실 수 있죠, 선생님?</t>
  </si>
  <si>
    <t>후훗, 조금 더 성장한 것 같지 않나요?</t>
  </si>
  <si>
    <t>이렇게나 소중히 대해 주시면 저, 슬슬 못 참게 돼버려요?</t>
  </si>
  <si>
    <t>다음에 제대로 보답할게요. 네, 선생님이 원하시는 대로.</t>
  </si>
  <si>
    <t>생일 축하드려요, 선생님. 뭔가 원하시는 건 없나요? 특별히 없다면... '그거'라도 상관없답니다?</t>
  </si>
  <si>
    <t>......나도 알아. 내가 재미 없다는 걸. 그런 걸 기대했다면, 미안해.</t>
  </si>
  <si>
    <t>돌아왔구나. 선생님. 내가 해야 할 일이 있다면 알려줘.</t>
  </si>
  <si>
    <t>선생님. 기다리고 있었어. 오늘의 임무는 뭐지? 내가 도와줄 일이 있어?</t>
  </si>
  <si>
    <t>적과 조우했어.</t>
  </si>
  <si>
    <t>적 발견. 대처한다.</t>
  </si>
  <si>
    <t>음…</t>
  </si>
  <si>
    <t>확인했어.</t>
  </si>
  <si>
    <t>알았어.</t>
  </si>
  <si>
    <t>전투에 돌입한다.</t>
  </si>
  <si>
    <t>교전을 개시한다.</t>
  </si>
  <si>
    <t>포지션을 이동한다.</t>
  </si>
  <si>
    <t>여긴 어느 정도 정리됐어. 가자.</t>
  </si>
  <si>
    <t>타겟을 확인.</t>
  </si>
  <si>
    <t>으… 이런…</t>
  </si>
  <si>
    <t>임무수행 완료.</t>
  </si>
  <si>
    <t>뭐, 당연한 결과야.</t>
  </si>
  <si>
    <t>이걸로 나아지겠지.</t>
  </si>
  <si>
    <t>이거라면 괜찮겠지.</t>
  </si>
  <si>
    <t>어쩔 수 없지.</t>
  </si>
  <si>
    <t>모든 것을 무로 돌리니 헛됨을 알라.</t>
  </si>
  <si>
    <t>타겟 확인</t>
  </si>
  <si>
    <t>회복 완료.</t>
  </si>
  <si>
    <t>차폐물 확보.</t>
  </si>
  <si>
    <t>전략을 잘못했어… 내 실수야. 미안.</t>
  </si>
  <si>
    <t>역부족이었어.</t>
  </si>
  <si>
    <t>아직 괜찮아. 더 할 일이 있다면 맡겨줘.</t>
  </si>
  <si>
    <t>승리. 임무완료.</t>
  </si>
  <si>
    <t>아, 응… 고, 고마워.</t>
  </si>
  <si>
    <t>으, 응. 신경 써줘서 고마워.</t>
  </si>
  <si>
    <t>두근두근해…어떡해야 할지 모르겠어.</t>
  </si>
  <si>
    <t>이런 기분…상상도 못 했어.</t>
  </si>
  <si>
    <t>귀, 귀여워......!</t>
  </si>
  <si>
    <t>흐음. 뭐, 나쁘지 않네.</t>
  </si>
  <si>
    <t>후후. 재미있네.</t>
  </si>
  <si>
    <t>(신기한 게 많아...)</t>
  </si>
  <si>
    <t>저건 뭘까?</t>
  </si>
  <si>
    <t>이 힘을 어떻게 쓸지는 선생님이 정해줬으면 해. 나는 지금…선생님을 위해서 있는 거니까.</t>
  </si>
  <si>
    <t>응, 기대에 부응할 수 있도록 할게.</t>
  </si>
  <si>
    <t>강해졌어.</t>
  </si>
  <si>
    <t>성장했어. 고마워.</t>
  </si>
  <si>
    <t>전술 수행 능력이 상승했어.</t>
  </si>
  <si>
    <t>에헤헤헤헤.... 헤헤헤....</t>
  </si>
  <si>
    <t>놀리려는 거지? 그런 의도가 분명해.</t>
  </si>
  <si>
    <t>뭔가 잔뜩 시끌벅적한 날이지만, 딱히 관심는 없어. ...선생님이 좋아한다면 뭐, 조금은 신경써보겠지만.</t>
  </si>
  <si>
    <t>모든 것이 헛되더라도 선생님이 있다면 괜찮다고 생각해...... 생일 축하해요.</t>
  </si>
  <si>
    <t>하, 학생 신분으로 연애 같은 건 안 돼! 그런건 불건전한 거야! 키보토스에선 있을 수 없는 일이라고!</t>
  </si>
  <si>
    <t>야, 야한 거…? 그, 그런 건 안 돼! 보이면 전부 몰수! 소각!</t>
  </si>
  <si>
    <t>열심히 해서, 빨리 보충수업부를 졸업하고 말거야.</t>
  </si>
  <si>
    <t>성적 얘긴 하지 마! 노, 노력은 하고 있으니까…</t>
  </si>
  <si>
    <t>내, 내 앞에서 불량한 행동은 용서 못해!</t>
  </si>
  <si>
    <t>기다렸어, 선생님.</t>
  </si>
  <si>
    <t>아, 선생님. 어서 와.</t>
  </si>
  <si>
    <t>나, 나도 할 수 있다고!</t>
  </si>
  <si>
    <t>이, 이 정도라면…</t>
  </si>
  <si>
    <t>무, 무슨 짓을 하려고?!</t>
  </si>
  <si>
    <t>어쩔 수 없네.</t>
  </si>
  <si>
    <t>흐음…</t>
  </si>
  <si>
    <t>출발!</t>
  </si>
  <si>
    <t>가고 있어.</t>
  </si>
  <si>
    <t>바로 갈게!</t>
  </si>
  <si>
    <t>내 활약 덕분이라구!</t>
  </si>
  <si>
    <t>껌이었네!</t>
  </si>
  <si>
    <t>으… 아직 100% 실력 못 보여줬는데…</t>
  </si>
  <si>
    <t>이걸로 된 거지…?</t>
  </si>
  <si>
    <t>이 정도는, 별 것도 아니고…</t>
  </si>
  <si>
    <t>왜 가지고 있냐고? 시…시끄러워!</t>
  </si>
  <si>
    <t>내 거 아니니까 오해하지 마!</t>
  </si>
  <si>
    <t>흐음… 꺄앗!</t>
  </si>
  <si>
    <t>응? 어? 꺄아아!</t>
  </si>
  <si>
    <t>그게… 어라?!</t>
  </si>
  <si>
    <t>기다려!</t>
  </si>
  <si>
    <t>OK!</t>
  </si>
  <si>
    <t>후아, 고마워…</t>
  </si>
  <si>
    <t>이, 이 정도라면…!</t>
  </si>
  <si>
    <t>차폐물 확보!</t>
  </si>
  <si>
    <t>힉… 죄송해요…</t>
  </si>
  <si>
    <t>으, 흐윽… 져버렸어…</t>
  </si>
  <si>
    <t>이겼다!</t>
  </si>
  <si>
    <t>봤지? 이게 내 실력이거든?</t>
  </si>
  <si>
    <t>야한 건 안 돼! 안 되는데… 그게… 역시 안 돼!</t>
  </si>
  <si>
    <t>진짜, 맨날 그렇게 놀려 대고… 그래도, 응원해 줘서 고마워.</t>
  </si>
  <si>
    <t>그, 그냥 학생이니까 선생님과 사이가 좋은 거지 다른 의미는 없어! 흥!</t>
  </si>
  <si>
    <t>나는 아직 못하는 것 투성이지만…그, 그래도 앞으로 노력할게!</t>
  </si>
  <si>
    <t>친, 친해질 생각은 없으니까…</t>
  </si>
  <si>
    <t>으으... 리얼충들...</t>
  </si>
  <si>
    <t>다들, 즐거워 보이네…</t>
  </si>
  <si>
    <t>아우우우…</t>
  </si>
  <si>
    <t>나도 여기까지 해냈어……. 선생님, 봤지? 이제부터 시작이라고. 앞으로도 지켜봐줘.</t>
  </si>
  <si>
    <t>후훗, 나쁘지 않은 결과지?</t>
  </si>
  <si>
    <t>이, 이렇게까지 안 해줘도 되는데…</t>
  </si>
  <si>
    <t>후훗, 봐! 나도 이렇게 성장할 수 있다구.</t>
  </si>
  <si>
    <t>정월에 나랑 같이 있어도 괜찮은거야? 나, 나는 별로 상관없지만…….</t>
  </si>
  <si>
    <t>성스러운 밤을 더럽히는 불경한 행동들은 전부 금지야! 듣고 있어? 선생님?</t>
  </si>
  <si>
    <t>사탕? 나, 나는 그런거 진작에 졸업 했는데? 나, 나는 좀 더 어른의… 아, 아무것도 아니야!</t>
  </si>
  <si>
    <t>선생님의 생일이구나. 오늘 정도는 좀 느슨하게 해줘도…여, 역시 오늘도 안 돼. 제대로 진지하게 일하라구!</t>
  </si>
  <si>
    <t>내, 내 생일 기억하고 있었어? 고, 고마워… 설마 기억하고 있었다고는 생각 못 했어… 조, 조금 기쁠지도…?</t>
  </si>
  <si>
    <t>드, 드디어 본성을 드러냈구나 선생님..!? (위험해위험해위험해..! 아… 아직 각오라든지 전혀 되어있지 않은데!?)</t>
  </si>
  <si>
    <t>(저.. 저런 일이나, 이런 일이라든지.. !? 서, 설마 그런 일까지…!?)</t>
  </si>
  <si>
    <t>(이.. 이런 전개 책으로 몇 번인가 본 적 있어… 정말로.. 정말로 그 흐름대로 가는거야!?)</t>
  </si>
  <si>
    <t>따..딱히 나 틀린 말 한거 아니잖아!?(잠깐, 설마 이대로라면 나… 선생님과..!?)</t>
  </si>
  <si>
    <t>무언가... 제가 실수라도?</t>
  </si>
  <si>
    <t>쉬고 있을 시간은 없습니다.</t>
  </si>
  <si>
    <t>자경단 활동 말입니까? 물론 힘들지만.... 누군가는 해야 할 일이니까요.</t>
  </si>
  <si>
    <t>제 인상이 그렇게 차가워 보이나요...?</t>
  </si>
  <si>
    <t>선생님, 기다리고 있었습니다. 빨리 함께 순찰을 나가죠.</t>
  </si>
  <si>
    <t>어서 오세요, 선생님. 바쁘신 줄 알고 있지만 그래도 자주 뵈었으면 좋겠습니다.</t>
  </si>
  <si>
    <t>자경단 임무의 연장인가요.... 트리니티의 안전을 위해서라면 얼마든지 협력하겠습니다.</t>
  </si>
  <si>
    <t>이 지역의 순찰을 시작합니다.</t>
  </si>
  <si>
    <t>하아, 언제쯤 이 활동도 끝날지...</t>
  </si>
  <si>
    <t>문제라도 있으신가요?</t>
  </si>
  <si>
    <t>잘 부탁드립니다.</t>
  </si>
  <si>
    <t>다음 순찰 임무인가요?</t>
  </si>
  <si>
    <t>여러분, 경계하면서 주의를 게을리하지 마세요.</t>
  </si>
  <si>
    <t>지금부터 작전구역에 진입합니다.</t>
  </si>
  <si>
    <t>다음 목표지점으로 이동합니다.</t>
  </si>
  <si>
    <t>여긴 이제 안전합니다.</t>
  </si>
  <si>
    <t>너무 늦은건가…</t>
  </si>
  <si>
    <t>순찰을 종료합니다.</t>
  </si>
  <si>
    <t>간단한 임무였습니다.</t>
  </si>
  <si>
    <t>깜짝 놀라게 해드리죠.</t>
  </si>
  <si>
    <t>천벌의 빛을!</t>
  </si>
  <si>
    <t>이건 아프다구요!</t>
  </si>
  <si>
    <t>놓치지 않아요!</t>
  </si>
  <si>
    <t>제가 나설 차례군요.</t>
  </si>
  <si>
    <t>신세졌군요. 감사를...</t>
  </si>
  <si>
    <t>퇴각을…요청합니다…</t>
  </si>
  <si>
    <t>윽…방심했습니다.</t>
  </si>
  <si>
    <t>이 구역의 정리를 완료했습니다.</t>
  </si>
  <si>
    <t>이 지역은 이제 안전합니다. 모두들, 수고많으셨습니다.</t>
  </si>
  <si>
    <t>이런 걸 행복이라고 하는 걸까요. 순찰을 마쳤을 때의 고양감과는 또 다르네요.</t>
  </si>
  <si>
    <t>(이런 귀여운 물건은 나와는 안 어울릴지도....)</t>
  </si>
  <si>
    <t>(아.... 이 장식, 귀여워....)</t>
  </si>
  <si>
    <t>(이곳은 평화롭군요.)</t>
  </si>
  <si>
    <t>휴식도 임무의 일부.</t>
  </si>
  <si>
    <t>이곳의 보안은... 훌륭하군요. 흠 잡을 곳이 없습니다.</t>
  </si>
  <si>
    <t>역시 손에 익은 무기를 쓰는게 제일이네요.</t>
  </si>
  <si>
    <t>이거라면 순찰에 도움이 될 것 같습니다.</t>
  </si>
  <si>
    <t>앞으로도 잘 부탁드립니다.</t>
  </si>
  <si>
    <t>좋은 느낌입니다.</t>
  </si>
  <si>
    <t>흠…나쁘지 않군요.</t>
  </si>
  <si>
    <t>선생님의 새해 목표는 뭔가요? 저는... 늘 그랬듯이 더 열심히 순찰을 도는 것 뿐입니다.</t>
  </si>
  <si>
    <t>이상한 녀석들이 거리에 가득... 할로윈이란 이런 축제인가요?</t>
  </si>
  <si>
    <t>생신 축하드립니다, 선생님. 오늘은 순찰 대신 한가로이 산책이라도 하는게 어떻습니까?</t>
  </si>
  <si>
    <t>태어난 날을 기념하는 것에 큰 의미는 없다지만 선생님께 축하를 받을 수 있다니…. 왠지 큰 득을 본 기분이네요.</t>
  </si>
  <si>
    <t>저는 언제나, 재미없는 이야기만 할지도 모릅니다만.......</t>
  </si>
  <si>
    <t>무슨 일이 생겨도 걱정 마세요! 선생님 곁에는 저, 우자와 레이사가 있으니까요!</t>
  </si>
  <si>
    <t>시, 심부름 같은 거 시키실 일 없나요? 그냥 서 있기만 하는 건 좀 어색한데…….</t>
  </si>
  <si>
    <t>음… 신기해요. 여기에 오면, 조금 힘이 풀린다고 할까…….</t>
  </si>
  <si>
    <t>아, 혹시 목소리가 좀…… 컸나요? 울렸을지도……. 죄송합니다…….</t>
  </si>
  <si>
    <t>부르셨습니까, 선생님! 뭐든 말씀만 해주세요!</t>
  </si>
  <si>
    <t>선생님의 '등장'이로군요!! 그럼, 오늘은 뭘 할까요!</t>
  </si>
  <si>
    <t>오셨습니까, 선생님! 우자와 레이사. 대기하고 있었습니다!</t>
  </si>
  <si>
    <t>왔습니다, 왔습니다! 모두의 슈퍼스타, 우자와 레이사의 등장입니다!</t>
  </si>
  <si>
    <t>제 힘이 필요하다면 어디든지!</t>
  </si>
  <si>
    <t>여러분과 함께! 저, 우자와 레이사가 갑니다!</t>
  </si>
  <si>
    <t>우자와 레이사에게 맡겨~주세요!</t>
  </si>
  <si>
    <t>드디어 제가 나설 차례군요!</t>
  </si>
  <si>
    <t>네! 언제든지 준비됐습니다!</t>
  </si>
  <si>
    <t>오오! 제가 선두로군요!</t>
  </si>
  <si>
    <t>두려워 말고, 앞으로!</t>
  </si>
  <si>
    <t>계속해서 갑니다!</t>
  </si>
  <si>
    <t>다음! 갑니다!</t>
  </si>
  <si>
    <t>아…… 아직 할 수……</t>
  </si>
  <si>
    <t>으음, 당연한 결과입니다!</t>
  </si>
  <si>
    <t>다음으로 갑니다, 다음!</t>
  </si>
  <si>
    <t>각오하세요!</t>
  </si>
  <si>
    <t>도전장을 받아~주세요!</t>
  </si>
  <si>
    <t>이얍!</t>
  </si>
  <si>
    <t>승부입니다!</t>
  </si>
  <si>
    <t>여기에 등장!</t>
  </si>
  <si>
    <t>필살! 승리의 포즈!</t>
  </si>
  <si>
    <t>가…… 감사합니다……</t>
  </si>
  <si>
    <t>앗! 가…… 감사합니다……</t>
  </si>
  <si>
    <t>제가 좀더 제대로 했더라면……</t>
  </si>
  <si>
    <t>으…… 죄송합니다.</t>
  </si>
  <si>
    <t>훗, 낙승이었네요.</t>
  </si>
  <si>
    <t>훗, 정의는 반드시 이깁니다.</t>
  </si>
  <si>
    <t>제가 지금 여기 있는 건 전부 선생님 덕분입니다!</t>
  </si>
  <si>
    <t>선생님께는…… 그…… 한심한 모습을 많이 보여드린 것 같지만…… 괜찮겠죠?</t>
  </si>
  <si>
    <t>선생님만 괜찮으시다면…… 그…… 선생님의 호위를 좀더 하고 싶습니다.</t>
  </si>
  <si>
    <t>지금까지처럼…… 아니! 앞으로도 잘 부탁드립니다!</t>
  </si>
  <si>
    <t>마음이 놓이는 장소에요!</t>
  </si>
  <si>
    <t>여, 역시 그만두자. 이상한 사람으로 보일 거야.</t>
  </si>
  <si>
    <t>아니, 오히려 이럴 때일수록 평소대로…!</t>
  </si>
  <si>
    <t>어디 있으면 되지…….</t>
  </si>
  <si>
    <t>사, 사람 많아…….</t>
  </si>
  <si>
    <t>사실, 아직 실감이 안 납니다. 저는……. 정말 선생님께 도움이 되고 있는 것일까요……. 그랬으면 좋겠다고, 항상 진심으로 바라고 있습니다.</t>
  </si>
  <si>
    <t>이, 이걸 저에게…… 주시는 건가요?</t>
  </si>
  <si>
    <t>성장에는 책임이 따르는 법. 더 열심히 노력하겠습니다!</t>
  </si>
  <si>
    <t>감사합니다, 선생님! 앞으로도 노력하겠습니다!</t>
  </si>
  <si>
    <t>우자와 레이사의 성장에 끝은 없습니다!</t>
  </si>
  <si>
    <t>새해 복 많이 받으세요, 선생님! 올해도 잘 부탁드립니다!</t>
  </si>
  <si>
    <t>사탕이 없으면 장난을 받을 수 있는 날입니다! ……네? 어딘가 이상한 해석이라고요?</t>
  </si>
  <si>
    <t>생일 축하드려요 선생님!!! 굉장히 특별한 날이니, 함께 순찰 같은 건 어떨까요!</t>
  </si>
  <si>
    <t>여기에도 책이 잔뜩... 네? 안 보는 편이 나은 것들도 있다고요? 죄, 죄송합니다...!</t>
  </si>
  <si>
    <t>선생님은, 항상 바빠 보이시네요... 제, 제가 뭔가 도와드릴 일은 없을까요? 마, 만약 있으시다면, 부디...!</t>
  </si>
  <si>
    <t>아, 저, 저기... 아, 아뇨... 아무것도, 아닙니다...</t>
  </si>
  <si>
    <t>원래 고서관 이외의 곳에 있으면, 좀처럼 진정되지 않는데요... 여기는 뭐랄까, 제법... 선생님이 계셔서, 일까요...?</t>
  </si>
  <si>
    <t>수, 수고하셨습니다, 선생님... 실은 그게, 선생님께 추천드리고 싶은 애들이, 있어서...</t>
  </si>
  <si>
    <t>서, 선생님을 믿고 있으니까요...</t>
  </si>
  <si>
    <t>으아... 정말, 가는 거군요...</t>
  </si>
  <si>
    <t>히에엑!?</t>
  </si>
  <si>
    <t>으... 선생님이 그렇게 말씀하신다면...</t>
  </si>
  <si>
    <t>에, 저, 저인가요? 정말로?</t>
  </si>
  <si>
    <t>그, 그럼... 어... 추, 출발...</t>
  </si>
  <si>
    <t>빠, 빨리 끝내고 돌아가죠...</t>
  </si>
  <si>
    <t>대, 대체 언제까지 계속하는 거죠...?</t>
  </si>
  <si>
    <t>아, 아직 안 끝난 건가요...?</t>
  </si>
  <si>
    <t>이래서... 밖에 나오고 싶지 않았는데...</t>
  </si>
  <si>
    <t>가, 간신히 아슬아슬하게...</t>
  </si>
  <si>
    <t>모, 모두... 수고하셨습니다...</t>
  </si>
  <si>
    <t>으... 정말이지...</t>
  </si>
  <si>
    <t>이, 이번뿐이에요...</t>
  </si>
  <si>
    <t>선생님 부탁만 아니었으면...</t>
  </si>
  <si>
    <t>윽... 진짜...!</t>
  </si>
  <si>
    <t>뭐, 뭔가요, 이건?</t>
  </si>
  <si>
    <t>어, 어째서 이렇게...</t>
  </si>
  <si>
    <t>이, 이럴 때일수록 멘탈 관리...</t>
  </si>
  <si>
    <t>이걸로... 조금은...</t>
  </si>
  <si>
    <t>앗, 감사합니다...</t>
  </si>
  <si>
    <t>정말... 소용없는 짓을...</t>
  </si>
  <si>
    <t>흐약!</t>
  </si>
  <si>
    <t>어째서... 이렇게 된 건지...</t>
  </si>
  <si>
    <t>죄, 죄송합니다...</t>
  </si>
  <si>
    <t>끄, 끝났다... 저기... 이제 된 거죠? 정말 끝난 거죠?</t>
  </si>
  <si>
    <t>이, 이제 돌아가도 괜찮겠습니까...?</t>
  </si>
  <si>
    <t>그게, 사실 선생님의 취향은 전부 조사하고 왔으니... 아마도 맞을 거라고 생각합니다만, 괜찮으시다면, 꼭 함께...</t>
  </si>
  <si>
    <t>가끔이어도 되니까, 저어... 나중에... 같이... 책을 읽지 않으시겠습니까?</t>
  </si>
  <si>
    <t>그... 앞으로도 괜찮으시다면... 아, 아니요! 역시 신경 쓰지 말아주세요, 죄송합니다...</t>
  </si>
  <si>
    <t>다른 분이었다면 좀 그랬을 텐데, 선생님이라면... 네, 괜찮, 아요.</t>
  </si>
  <si>
    <t>으, 으음....... 저, 저건......?</t>
  </si>
  <si>
    <t>가, 가능한 한 말 걸지 않아줬으면... 아, 서, 선생님은 예외예요.......</t>
  </si>
  <si>
    <t>바, 밖에 있는 것보단 나을지도 몰르지만.......</t>
  </si>
  <si>
    <t>시, 시선이 느껴져....... 으으으.......</t>
  </si>
  <si>
    <t>여, 여기는....... 대체......?</t>
  </si>
  <si>
    <t>소, 솔직히 말씀드리면 아직 잘....... 모르겠어요, 어째서 이런 저에게 이렇게까지....... 그, 그래도....... 이렇게까지 해 주신 이상, 네! 여, 열심히 하겠습니다......!</t>
  </si>
  <si>
    <t>이, 이건 설마... 외출을 준비하라는, 의미로...?</t>
  </si>
  <si>
    <t>이, 이걸 주셔서... 저에게 어떤 걸 시키시려고...?</t>
  </si>
  <si>
    <t>조, 조금은... 의욕이 생기는 것 같기도 하고... 아닌 것 같기도 하고...</t>
  </si>
  <si>
    <t>이, 이건 뭔가요? 네? 저, 저에게...?</t>
  </si>
  <si>
    <t>...! 아, 저, 그... 그렇게 칭찬하시면, 그게... 뭐라 대답해야 할지... 말이, 떠오르지 않게 되네요... 후훗...</t>
  </si>
  <si>
    <t>이 아이들도 누군가에게 전하고 싶은 것을 품은 채로 기다리고 있는 걸 테니... 달리 하는 사람도 없고요... 그래서, 제가... 죄송합니다, 재미 없는 이야기... 였죠?</t>
  </si>
  <si>
    <t>...이거 말씀이신가요? 해독 작업을 하고 있었어요... 이 고서관에는... 옛날 언어로 쓰여진 책이 많이 있거든요.</t>
  </si>
  <si>
    <t>가, 감사합니다, 선생님... 그, 덕분에 살았습니다...</t>
  </si>
  <si>
    <t>새로운 한 해... 저는, 바뀔 수 있는 걸까요...? 선생님이 함께라면, 어쩌면...</t>
  </si>
  <si>
    <t>으으... 소, 소란스러운 날이네요... 시끄러운 건 좋아하지는 않아요... 아, 그래도... 이런 날에 따뜻한 난로 앞에서 책을 읽는 건, 꽤 좋아하기도 합니다...</t>
  </si>
  <si>
    <t>경비, 경비 시스템을 강화해야 해요! 오늘은 무례한 바깥 놈들이 많이 찾아오는 날! 사탕이니 뭐니 억지로 들이닥친다니까요......! 정말......!</t>
  </si>
  <si>
    <t>새, 생일 축하합니다, 선생님...! 오늘은 하루 쉬면서... 선생님만 된다면 같이, 책이라도 읽지 않으시겠어요...?</t>
  </si>
  <si>
    <t>오, 오늘은 일단, 제, 생일, 인데요... 호, 혹시 괜찮으시다면, 그... 여, 옆에... 옆에 앉아도, 괜찮을까요...?</t>
  </si>
  <si>
    <t>다들 조금 더 책을 많이 읽었으면 좋겠는데....</t>
  </si>
  <si>
    <t>어떤 책을 좋아하냐고요? 음... 전 가리지 않고 다 읽으니...</t>
  </si>
  <si>
    <t>용돈은 받으면 일단 책을 사요. 옷이나 음식은 그다음이죠.</t>
  </si>
  <si>
    <t>어서 오세요 선생님! 전에 드린 책은 읽어보셨어요?</t>
  </si>
  <si>
    <t>오늘은 어떤 책을 추천해드릴까요?</t>
  </si>
  <si>
    <t>책에 담긴 이야기처럼 우리의 이야기가 시작됩니다!</t>
  </si>
  <si>
    <t>이것도 책의 힘이에요!</t>
  </si>
  <si>
    <t>저와 함께 책 읽어요!</t>
  </si>
  <si>
    <t>여러분~ 독서를 더 많이 해주세요!</t>
  </si>
  <si>
    <t>와아! 이건 사랑?!</t>
  </si>
  <si>
    <t>오~ 감동했어요!</t>
  </si>
  <si>
    <t>응, 재미있어요!</t>
  </si>
  <si>
    <t>지식은 마음의 양식이네요~</t>
  </si>
  <si>
    <t>사랑이 어떤 건지 알고 있어요. 책에서 똑똑히 배웠으니까요!</t>
  </si>
  <si>
    <t>후훗, 마치 좋은 책을 읽고 난 뒤 같은, 행복한 기분이에요.</t>
  </si>
  <si>
    <t>책에서는 배울 수 없는 게 있었어요. 예를 들면... 선생님이라던가?</t>
  </si>
  <si>
    <t>몰랐던 것을 알게 되는 건 무척 기쁜 일이에요. 선생님은, 저에 대해 얼마나 알고 싶으세요?</t>
  </si>
  <si>
    <t>책이 부족해 보여요. 책장을 가득 채워야겠네요.</t>
  </si>
  <si>
    <t>와. 책보기 딱 좋은 방이네요.</t>
  </si>
  <si>
    <t>앗. 이 책 못 봤던 건데!</t>
  </si>
  <si>
    <t>후후후후훗! 플래그가 섰다고요~</t>
  </si>
  <si>
    <t>헤헤. 헤헤헤! 좋은 생각이 떠올랐어요!</t>
  </si>
  <si>
    <t>후후. 책 반납을 연체하신 분들은 각오해 주세요.</t>
  </si>
  <si>
    <t>지식이 또 늘었네요~!</t>
  </si>
  <si>
    <t>책에는 온 세상의 지혜가 담겨 있어요!</t>
  </si>
  <si>
    <t>책을 읽으면 읽을수록 강해져요!</t>
  </si>
  <si>
    <t>감사합니다, 선생님!</t>
  </si>
  <si>
    <t>새해 복 많이 받으세요! 올 한 해도 잘 부탁드려요.</t>
  </si>
  <si>
    <t>할로윈이 시작됐어요! 후훗, 괴기 소설이나 호러 소설의 특집을 준비 해야겠네요</t>
  </si>
  <si>
    <t>생일 축하드립니다, 선생님! 원하시는 책이 있다면 뭐든지 말해주세요!</t>
  </si>
  <si>
    <t>흥! 내가 있는 이상 농땡이 칠 계획은 포기하라구! 자! 일할 시간이야! 임무를 시작하자!</t>
  </si>
  <si>
    <t>다, 당번을 하면, 선생님과 맛있는 과자를 먹는 시간도 있는 거지?</t>
  </si>
  <si>
    <t>우유라면 1L씩 마시고 있어. 매일매일매일 말야!</t>
  </si>
  <si>
    <t>나도... 몇 년만 지나면... 동생이 아니라 연인처럼 보일까?</t>
  </si>
  <si>
    <t>머리 쓰다 듬지마아~! 칫... 어린애 취급은 싫단말야.</t>
  </si>
  <si>
    <t>작다고 얕보지 마! 내 가능성은 엄청나게 크니까!</t>
  </si>
  <si>
    <t>이거라도 받아라!</t>
  </si>
  <si>
    <t>이걸로 어때!</t>
  </si>
  <si>
    <t>하앗~!</t>
  </si>
  <si>
    <t>흥, 해치워주겠어!</t>
  </si>
  <si>
    <t>각오해!</t>
  </si>
  <si>
    <t>이건 어때?!</t>
  </si>
  <si>
    <t>고, 고...고마워! 지금은 그 말밖에 떠오르지 않아. 하지만...다음엔 그...</t>
  </si>
  <si>
    <t>차, 착각하지 마! 선생님과의 시간이 너무 즐거웠을 뿐이니까! ...핫, 뭔가 잘못 말한 거 같은데?!</t>
  </si>
  <si>
    <t>오늘은...즐거웠어. 거, 거짓말 아냐!</t>
  </si>
  <si>
    <t>뭐, 뭐랄까 그...부, 부끄럽지만!</t>
  </si>
  <si>
    <t>나의 성장판은 아직... 끝나지 않았어! 믿어!</t>
  </si>
  <si>
    <t>하아... 선생님은 왜 그렇게 눈치가 없는 걸까.</t>
  </si>
  <si>
    <t>히힛. 한숨 푹 자고 갈까나.</t>
  </si>
  <si>
    <t>히잉. 흰 우유는 싫어. 먹어야 된다는 점이 특히 말야! 응? 따, 딸기 우유라고?</t>
  </si>
  <si>
    <t>맛있는 디저트가 먹고 싶어! 와앗! 선생님이다!</t>
  </si>
  <si>
    <t>이런 거 받아버리면... 진심으로 노력할 수밖에 없잖아!</t>
  </si>
  <si>
    <t>고마워, 선생님. 언젠가 보답할 테니까...</t>
  </si>
  <si>
    <t>좋았어! 나, 이걸로 더 강해졌어! 분명 키도 커졌겠지!</t>
  </si>
  <si>
    <t>흐흥, 선생님! 나한테 더 의지해도 된다구!</t>
  </si>
  <si>
    <t>고...고마워!</t>
  </si>
  <si>
    <t>새해 복 많이 받아! 올해의 목표? 뻔하잖아! 나이스 바디가 되는거지!!</t>
  </si>
  <si>
    <t>메리 크리스마스! 나는 크리스마스가 좋아!내가 좋아하는 색이 거리에 가득해지니까!</t>
  </si>
  <si>
    <t>Trick or Treat~ 방과후 디저트부에게 특별한 날, 할로윈이야! 밖에 나가자! 유령에는 관심 없지만, 사탕은 중대사항이니까!</t>
  </si>
  <si>
    <t>생일 축하해, 선생님! 근처에 좋은 디저트 가게가 있어, 가자!</t>
  </si>
  <si>
    <t>추, 축하해줘서 고마워. (앞으로 생일이 몇번 더 지나면...곁에 있을 때 잘 어울린다고 생각해 줄 수 있을까...?) 따, 딱히 뭐 이상한 생각 안 했거든? 뭘 그렇게 빤히 보는 거야?!</t>
  </si>
  <si>
    <t>...뭐 그다지 싫지만은 않지만 말이지. ...히히히.</t>
  </si>
  <si>
    <t>맛있는 디저트를 위해~ 오늘도 같이 힘내요!</t>
  </si>
  <si>
    <t>방과 후엔 디저트 타임~</t>
  </si>
  <si>
    <t>선생님도 아이스크림 좋아하죠? 그렇죠?</t>
  </si>
  <si>
    <t>흠흠~ 달콤한 건 너무 좋아요~</t>
  </si>
  <si>
    <t>선생님~ 오셨어요? 오늘도 같이 디저트 먹으러 가실 거죠?</t>
  </si>
  <si>
    <t>반가워요, 선생님~ 선생님은 무슨 아이스크림을 좋아하세요?</t>
  </si>
  <si>
    <t>아까워...</t>
  </si>
  <si>
    <t>으, 으아아아...</t>
  </si>
  <si>
    <t>아앙~ 아, 그, 그런...</t>
  </si>
  <si>
    <t>잘 먹겠... 어? 아앗?!</t>
  </si>
  <si>
    <t>~♪ 응? 어? 던져야 해?!</t>
  </si>
  <si>
    <t>모두들, 파이팅이에요!</t>
  </si>
  <si>
    <t>선생님! 오늘도 내일도, 모레도! 계속 저와 있어 주실 거죠?</t>
  </si>
  <si>
    <t>디저트도 좋지만... 역시 선생님과 같이 있는 쪽이, 좋아요.</t>
  </si>
  <si>
    <t>선생님과 함께할 수 있어서 저는, 정말... 기뻐요!</t>
  </si>
  <si>
    <t>헤헤... 조금 부끄럽네요, 선생님....</t>
  </si>
  <si>
    <t>민트와 딸기는 최고!</t>
  </si>
  <si>
    <t>방과 후엔 역시 디저트죠!</t>
  </si>
  <si>
    <t>아이스크림~ 아이스크림~</t>
  </si>
  <si>
    <t>오늘도 역시 민트&amp;딸기~</t>
  </si>
  <si>
    <t>음, 뭘 먹을까나....</t>
  </si>
  <si>
    <t>...이 무기는.... 감사합니다. 선생님. 강해진다는 건 조금 두렵지만... 선생님과 함께라면 괜찮아요!</t>
  </si>
  <si>
    <t>언제나 감사합니다, 선생님! 히히...</t>
  </si>
  <si>
    <t>짠~! 강해졌어요!</t>
  </si>
  <si>
    <t>헤헤, 저한테 좀 더 의지하셔도 된다구요!</t>
  </si>
  <si>
    <t>감사해요! 선생님!</t>
  </si>
  <si>
    <t>에헤헤, 오늘은 할로윈이네요. 같이 유령 코스프레 해서 달콤한 걸 받으러 가볼까요? Trick or Treat!</t>
  </si>
  <si>
    <t>선생님! 생일 축하드려요! 제가 특별히! 맛있는 디저트 가게 예약해 뒀어요! 자자 선생님, 어서요!</t>
  </si>
  <si>
    <t>중학생 때는 어땠냐고? 모르는 편이 좋다고 생각이 드는데.</t>
  </si>
  <si>
    <t>아, 신경쓰지 마. 선생님이 일하는 걸 보고 싶었을 뿐이니깐.</t>
  </si>
  <si>
    <t>선생님, 슬슬 뭐라도 먹어야 되지 않겠어? ...밖에 나가서 뭐라도 사올까?</t>
  </si>
  <si>
    <t>여기있으면 왠지 안심이 돼... 조금 졸려지는 것 같아.</t>
  </si>
  <si>
    <t>무슨 일이 있으면 뭐든지 말해줘. 아아... 그래도 난해한 문장 같은 걸 보는 건 잘 못하니깐... 그건 패스할게.</t>
  </si>
  <si>
    <t>기다리고 있었어, 선생님. 도와줄 수 있는 일이 있으면 얼마든지 말해줘.</t>
  </si>
  <si>
    <t>아, 어서 와 선생님. 오늘은 뭘 할 거야?</t>
  </si>
  <si>
    <t>트리니티 종합학원, 방과후 디저트부의 쿄야마 카즈사. 음, 잘...... 부탁, 드립니다.</t>
  </si>
  <si>
    <t>기합을 넣어야겠네. 그럼, 가 볼까?</t>
  </si>
  <si>
    <t>뭔가 오랜만인걸, 이런 거.</t>
  </si>
  <si>
    <t>선생님, 뭐야?</t>
  </si>
  <si>
    <t>어, 나도?</t>
  </si>
  <si>
    <t>아, 그래... 뭐, 일단 해보긴 하겠지만...</t>
  </si>
  <si>
    <t>가자, 따라와줘.</t>
  </si>
  <si>
    <t>기왕 하는 거, 제대로 해주겠어.</t>
  </si>
  <si>
    <t>그럼.</t>
  </si>
  <si>
    <t>끝...은 아닌가 보네.</t>
  </si>
  <si>
    <t>아직 남았어?</t>
  </si>
  <si>
    <t>좋아, 가끔은 이런 것도 나쁘지 않네.</t>
  </si>
  <si>
    <t>응, OK.</t>
  </si>
  <si>
    <t>자, 간다!</t>
  </si>
  <si>
    <t>나쁘게 생각 말라고.</t>
  </si>
  <si>
    <t>응, 늦지 않은 것 같네.</t>
  </si>
  <si>
    <t>느긋히 먹을 틈도 없네!</t>
  </si>
  <si>
    <t>아, 그쪽이야?</t>
  </si>
  <si>
    <t>음~ 맛있어~</t>
  </si>
  <si>
    <t>좋았어, 가자.</t>
  </si>
  <si>
    <t>자, 힘내볼까!</t>
  </si>
  <si>
    <t>오, 고마워.</t>
  </si>
  <si>
    <t>유감이네.</t>
  </si>
  <si>
    <t>하아... 실력이 무뎌졌나봐...</t>
  </si>
  <si>
    <t>미안, 선생님.</t>
  </si>
  <si>
    <t>으음, 좀 하잖아?</t>
  </si>
  <si>
    <t>낙승인걸, 수고했어! 선생님.</t>
  </si>
  <si>
    <t>여기, 앉아도 되는 걸까...</t>
  </si>
  <si>
    <t>귀엽네! 나쁘지 않아.</t>
  </si>
  <si>
    <t>한가한 시간, 나쁠 것 없지.</t>
  </si>
  <si>
    <t>뭔가 맛있을 것 같이 보이는 게...</t>
  </si>
  <si>
    <t>......아, 미안. 아니, 왜 이런 것까지 주는 걸까 해서....... 선생님을 도울 수 있는 기회가 앞으로도 있다는 거겠지? 도움이 된다면 좋겠네.</t>
  </si>
  <si>
    <t>고맙다고 전하는 게, 뭐가 이렇게 어려운 건지...</t>
  </si>
  <si>
    <t>뭐라고 해야 하나... 그, 언제나 고마워.</t>
  </si>
  <si>
    <t>새해 복 많이 받아, 선생님. 올해도 잘 부탁해. 신년이 밝아도 뭔가가 크게 바뀐 느낌은 들지 않지만... 그것도 나쁘진 않은 것 같아.</t>
  </si>
  <si>
    <t>크리스마스...인가. 혹시 오늘 예정 같은 거 있어? 실은 말야, 예정 짜온 게 있긴 한데...</t>
  </si>
  <si>
    <t>할로윈, 참 떠들썩하네... 시끄러운 건 별로 좋아하지 않는데...</t>
  </si>
  <si>
    <t>생일 축하해, 선생님. 선물은 딱히 준비 못 했는데... 그럼 같이 산책이라도 갈까?</t>
  </si>
  <si>
    <t>그런가, 내 생일이었네... 응, 고마워 선생님. 기뻐.</t>
  </si>
  <si>
    <t>이 또한, 디저트에 담긴 철학...어때, 감동 받았어?</t>
  </si>
  <si>
    <t>선생님...다른 배라고 들어봤어?</t>
  </si>
  <si>
    <t>나라고 뭐, 맨날 과자 얘기만 하는건 아니라구~</t>
  </si>
  <si>
    <t>그나저나 선생님, 후식으론 뭐가 좋아?</t>
  </si>
  <si>
    <t>왜 그래, 선생님? ...입이 심심해? 사탕이라도 줄까.</t>
  </si>
  <si>
    <t>어서와, 선생님. 일단 뭐 좀 먹을래?</t>
  </si>
  <si>
    <t>니힛, 기다렸다구~</t>
  </si>
  <si>
    <t>어이어이, 반갑다고. 선생님. 오늘도 달콤한 캔디 같은 하루.</t>
  </si>
  <si>
    <t>그럼, 시작할까요.</t>
  </si>
  <si>
    <t>자, 이 싸움의 끝에는 과연 무엇이?</t>
  </si>
  <si>
    <t>응? 나?</t>
  </si>
  <si>
    <t>이거 끝나면, 맛있는 디저트 사줘.</t>
  </si>
  <si>
    <t>음~ 나중에 나한테 불평하지 마.</t>
  </si>
  <si>
    <t>그~럼, 출발~</t>
  </si>
  <si>
    <t>자, 보상을 위하여, 고고~</t>
  </si>
  <si>
    <t>영차.</t>
  </si>
  <si>
    <t>다음 다음~</t>
  </si>
  <si>
    <t>OK OK~</t>
  </si>
  <si>
    <t>다, 당분이 부족해...</t>
  </si>
  <si>
    <t>낙승이라구~</t>
  </si>
  <si>
    <t>그럼, 포상 타임~자, 선생님은 뭘 줄려나?</t>
  </si>
  <si>
    <t>음, 이거야 이거.</t>
  </si>
  <si>
    <t>우유 시간!</t>
  </si>
  <si>
    <t>수분 보충!</t>
  </si>
  <si>
    <t>필살!</t>
  </si>
  <si>
    <t>이럴 때는?</t>
  </si>
  <si>
    <t>같이 먹을래?</t>
  </si>
  <si>
    <t>오~ 대단한데.</t>
  </si>
  <si>
    <t>감사!</t>
  </si>
  <si>
    <t>문제없어~</t>
  </si>
  <si>
    <t>이야~ 곤란하게 됐네~</t>
  </si>
  <si>
    <t>선생님, 미안. 당분이 부족했어...</t>
  </si>
  <si>
    <t>음...어라?</t>
  </si>
  <si>
    <t>응, 끝. 자, 과자 과자~</t>
  </si>
  <si>
    <t>돌아가면 맛있는 거라도 먹을까.</t>
  </si>
  <si>
    <t>응. 특별, 하네.</t>
  </si>
  <si>
    <t>받은 만큼은 돌려줄 테니까 걱정 안 해도 돼. 응, 여러가지로 말이야.</t>
  </si>
  <si>
    <t>뭐든 상관없으니까 더 이것저것 얘기해보고 싶어.</t>
  </si>
  <si>
    <t>진짜, 같이 있으면 편안하네... 응? 선생님 얘기라구.</t>
  </si>
  <si>
    <t>심–심–하–다–.</t>
  </si>
  <si>
    <t>오오......! 저건......!</t>
  </si>
  <si>
    <t>선생님도 여기 있나......?</t>
  </si>
  <si>
    <t>활기차네. 분위기 좋은걸.</t>
  </si>
  <si>
    <t>어디 간식거리 없나.......</t>
  </si>
  <si>
    <t>오오....... 대단하잖아....... 나 주는 거 확실하지? 반품 같은 건 없다고~?</t>
  </si>
  <si>
    <t>마침 배고팠다구~</t>
  </si>
  <si>
    <t>고마워, 선생님. 나를 알아주는구나.</t>
  </si>
  <si>
    <t>오~ 대단해 대단해~</t>
  </si>
  <si>
    <t>오~이거야 이거. 이게 내가 원했던 거야.</t>
  </si>
  <si>
    <t>자, 올해 신작은 어떨까? 같이 사러 가자, 선생님!</t>
  </si>
  <si>
    <t>선생님의 생일... 어쩔 수 없지, 오늘은 내가 쏘는 걸로.</t>
  </si>
  <si>
    <t>선생님, 선생님. 오늘 무슨 날인지...... 알고 있지? 엄-청 기대하고 있다고~?</t>
  </si>
  <si>
    <t>정말, 감사하고 있어. 선생님과 이렇게 있을 수 있어서, 기쁘고 즐거워.</t>
  </si>
  <si>
    <t>거기다 어느 것이든 본 적 없어! 처음 보는 과자들뿐...!</t>
  </si>
  <si>
    <t>이거 봐, 선생님! 굉장해...! 이렇게나 잔뜩!</t>
  </si>
  <si>
    <t>구호기사단 단장 아오모리 미네라고 합니다. 구호가 필요한 분은 어디 계신가요?</t>
  </si>
  <si>
    <t>어서 오세요, 선생님. 오늘도 키보토스의 평화를 위해 함께 노력합시다.</t>
  </si>
  <si>
    <t>무슨 일 있으신가요? 제 손길이 필요하시면 언제든지 불러주세요.</t>
  </si>
  <si>
    <t>오늘도 바쁘신 듯하군요…. 뭐든 도와드리겠습니다.</t>
  </si>
  <si>
    <t>구호기사단의 차례군요!</t>
  </si>
  <si>
    <t>알겠습니다, 출발하지요.</t>
  </si>
  <si>
    <t>무..무슨일이 일어나고 있는걸까요...?</t>
  </si>
  <si>
    <t>맡겨주시길, 제가 선두에 서겠습니다!</t>
  </si>
  <si>
    <t>모든사람에게, 은총을</t>
  </si>
  <si>
    <t>구호기사단, 출격합니다!</t>
  </si>
  <si>
    <t>제가 앞장 설 테니, 등뒤를 부탁합니다!</t>
  </si>
  <si>
    <t>다음은 어디인지요?</t>
  </si>
  <si>
    <t>전진하죠</t>
  </si>
  <si>
    <t>이동하겠습니다!</t>
  </si>
  <si>
    <t>무력화 하겠습니다 !</t>
  </si>
  <si>
    <t>조금... 힘드네요</t>
  </si>
  <si>
    <t>우리들의 승리입니다, 하지만 방심은 금물이랍니다.</t>
  </si>
  <si>
    <t>무사히.. 구호가 완료되었습니다</t>
  </si>
  <si>
    <t>긍지와 신념을, 가슴에 새기고!</t>
  </si>
  <si>
    <t>마지막의 그 순간까지!</t>
  </si>
  <si>
    <t>전장에 구호의 손길을!</t>
  </si>
  <si>
    <t>물러나 주세요</t>
  </si>
  <si>
    <t>그쪽이군요</t>
  </si>
  <si>
    <t>갑니다</t>
  </si>
  <si>
    <t>전력으로 가겠습니다!</t>
  </si>
  <si>
    <t>고마워요!, 조금 편해졌습니다.</t>
  </si>
  <si>
    <t>설마 이런 일이.... 죄송합니다... 제 힘이 부족한 바람에...</t>
  </si>
  <si>
    <t>너무 자신을 탓하지 마세요, 분명 괜찮을 거에요.</t>
  </si>
  <si>
    <t>구호가 필요한분을,누구 하나 놓치지 않겠어, 당연한거죠.</t>
  </si>
  <si>
    <t>여러분, 상처는 없으신가요?</t>
  </si>
  <si>
    <t>평화를 깨트리는 악당은 용서할 수 없어요!</t>
  </si>
  <si>
    <t>아픈 환자들을 생각하면 언제나 가슴이 아파요...</t>
  </si>
  <si>
    <t>피로는 만병의 원인! 너무 무리하지 마세요.</t>
  </si>
  <si>
    <t>피곤해 보이시네요... 어깨라도 주물러 드릴까요?</t>
  </si>
  <si>
    <t>앗, 새로운 환자인가요?</t>
  </si>
  <si>
    <t>기다리고 있었어요, 선생님. 오늘도 평화로운 세계를 위해 함께 노력하죠!</t>
  </si>
  <si>
    <t>어서 오세요, 선생님. 오늘 컨디션은 어떠신가요?</t>
  </si>
  <si>
    <t>다치신 분은 어디에 계신가요? 제가 바로 찾아갈게요.</t>
  </si>
  <si>
    <t>소중하게 써 주세요.</t>
  </si>
  <si>
    <t>상태가 나쁘신 분부터 와 주세요.</t>
  </si>
  <si>
    <t>보급품을 받아주세요!</t>
  </si>
  <si>
    <t>영차...보급품이 도착했어요!</t>
  </si>
  <si>
    <t>여러분을 위한 보급품이에요.</t>
  </si>
  <si>
    <t>휴...여러분을 위해 준비했어요.</t>
  </si>
  <si>
    <t>아픈 거 아픈 거~날아가라~</t>
  </si>
  <si>
    <t>새해 복 많이 받으세요! 새해부터 감기에 걸리지 않도록 옷은 꼭 따듯하게 입으세요!</t>
  </si>
  <si>
    <t>메리 크리스마스, 선생님. 오늘만큼은 모두 싸우지 말고 평화로운 하루가 되었으면 좋겠네요.</t>
  </si>
  <si>
    <t>사탕은 달고 맛있지만 많이 먹는다면 분명 충치가 생길거에요...</t>
  </si>
  <si>
    <t>생일 축하드려요, 선생님! 오늘 하루는 행복만 가득하시길 바랄게요!</t>
  </si>
  <si>
    <t>선생님만의 주치의가 될 수는 없지만... 언제든지 선생님을 생각하겠습니다!</t>
  </si>
  <si>
    <t>선생님과 함께 있으면, 제 마음이 치유되는 것 같아요.</t>
  </si>
  <si>
    <t>우후후... 행복하네요.</t>
  </si>
  <si>
    <t>우리 함께, 평화로운 세상을 만들어가요.</t>
  </si>
  <si>
    <t>이런 곳이라면 환자들도 빨리 완쾌할 수 있을 거예요.</t>
  </si>
  <si>
    <t>여기, 아프신 분은 없으신가요?</t>
  </si>
  <si>
    <t>가끔은 이런 여유를 즐기는 것도 나쁘지 않네요.</t>
  </si>
  <si>
    <t>아... 예쁜 핑크빛이다...</t>
  </si>
  <si>
    <t>보고만 있어도 마음이 따듯해지는 공간이네요.</t>
  </si>
  <si>
    <t>주사가 아프다고 도망치시면 안 돼요!</t>
  </si>
  <si>
    <t>이 힘은...아픈 사람들에게 나누어 주면 좋을 텐데.</t>
  </si>
  <si>
    <t>아픈 사람들을 위해, 더 노력할게요!</t>
  </si>
  <si>
    <t>좀 더 건강해 진 느낌이에요!</t>
  </si>
  <si>
    <t>저도 조금은 성장한 걸까요. 에헤헤.</t>
  </si>
  <si>
    <t>앗! 뭔가 좋은 일이 일어날 것 같은 예감!</t>
  </si>
  <si>
    <t>오늘은 할 일이 잔뜩 있으니까 게으름 피우시면 안 돼요!</t>
  </si>
  <si>
    <t>활력과 미소를 원하신다면! 하나에에게 맡기세요!</t>
  </si>
  <si>
    <t>앗 선생님! 안색이 안 좋아요! 간단히 수술해 드릴까요?</t>
  </si>
  <si>
    <t>꺄아! 어서 오세요! 선생님이 오시길 기다렸다고요!</t>
  </si>
  <si>
    <t>선생님! 새로운 편지가 왔어요! 즐거운 임무, 오늘도 시작해요!</t>
  </si>
  <si>
    <t>백의의 천사가! 당신을 찾아왔어요!</t>
  </si>
  <si>
    <t>이걸로 아픔이 사라질 거에요! 아, 아마...?</t>
  </si>
  <si>
    <t>치료 개시할게요! 아, 너무 많이 넣었다...!</t>
  </si>
  <si>
    <t>투약 시작합니다! 효과가 조금 지나친 것 같기도...?</t>
  </si>
  <si>
    <t>앗... 캐치! 이걸로 안전할 거에요!</t>
  </si>
  <si>
    <t>위, 위험해~! 안심해주세요!</t>
  </si>
  <si>
    <t>아, 안 돼~! 휴, 잡았다!</t>
  </si>
  <si>
    <t>아픈 거 다 날아가라~!</t>
  </si>
  <si>
    <t>자, 이제 하나도 안 아프죠?</t>
  </si>
  <si>
    <t>아픈 거, 다 날아가라~</t>
  </si>
  <si>
    <t>그럼 제가 선생님을 위해 특별히 상처가 낫는 마법의 주문을 걸어드릴게요.</t>
  </si>
  <si>
    <t>네, 잘 참으셨어요. 조금만 더 힘내세요.</t>
  </si>
  <si>
    <t>상처를 깨끗이 소독하지 않으면 피부가 덧나 위험할 수도 있으니까요.</t>
  </si>
  <si>
    <t>자, 지금부터 상처를 소독할 테니 양말을 걷고 얌전히 기다려주세요.</t>
  </si>
  <si>
    <t>선생님께 받은 행복을 다른 분들에게도 나눠줄 수 있게, 저도 힘낼게요!</t>
  </si>
  <si>
    <t>아픔을 이겨내는 건 치료가 아니라 사랑인 거죠! 선생님이... 가르쳐 주셨어요.</t>
  </si>
  <si>
    <t>에헤헤~ 선생님의 볼에~ 콕!</t>
  </si>
  <si>
    <t>선생님 덕에, 저는 행복해졌어요!</t>
  </si>
  <si>
    <t>안녕하세요! 하나에입니다! 잘 부탁드려요!</t>
  </si>
  <si>
    <t>친구가 잔뜩 생겨서 매일매일 즐거워요!</t>
  </si>
  <si>
    <t>얼른 토끼 씨나 고양이 씨와 놀고 싶다!</t>
  </si>
  <si>
    <t>구원도! 희망도! 그리고 사랑도! 하나에는 전부 갖고 있죠!</t>
  </si>
  <si>
    <t>루루~ 수술이 필요한 분~? 누구 없으려나~</t>
  </si>
  <si>
    <t>이 무기는...사랑이 가득 담겨 있어요!</t>
  </si>
  <si>
    <t>실수할 때도 있지만... 풀이 죽지는 않을 거에요! 선생님이 도와주시니까요!</t>
  </si>
  <si>
    <t>언제나 건강한 저지만! 지금은 평소보다 기운이 넘치고 있어요!</t>
  </si>
  <si>
    <t>아프신 분이 한 분도 없으면 좋겠어요! 저랑 선생님이 함께 실현해나가요!</t>
  </si>
  <si>
    <t>더 노력할게요! 선생님을 위해! 그리고, 선배들에게 자랑스러운 후배가 되기 위해!</t>
  </si>
  <si>
    <t>해피 뉴이어! 올해도! 행복한 한 해되세요!</t>
  </si>
  <si>
    <t>모두가 행복한 크리스마스이에요! 트리니티 여학생이라면, 누구나 설레는 날이죠!</t>
  </si>
  <si>
    <t>앗, 할로윈이 시작됐어요. 빨리 나가봐요~ 축제가 시작된다구요!</t>
  </si>
  <si>
    <t>오늘은 최고로 기쁜 날이에요! 선생님! 생일 축하드려요!</t>
  </si>
  <si>
    <t>(집에 가고 싶다...같이 있으면 기쁘지만 무슨 말을 해야 할까...)</t>
  </si>
  <si>
    <t>저, 저는 어, 어른의 업무는 잘 모르지만...! 그, 그래도! 부디 하게 해주세요!</t>
  </si>
  <si>
    <t>아...뭐, 뭐라도 말 좀 해 주세요.</t>
  </si>
  <si>
    <t>키히히, 이히히히힛~~...어, 어라? 보, 보셨나요?!하와와와와?!?!</t>
  </si>
  <si>
    <t>오, 오늘도 좋은 하루네요오옷!! ...아, 아냐! 이게 아냐! 무슨 말을 해야 하는 거야!</t>
  </si>
  <si>
    <t>아… 안녕하세요. 선생님. 제가 여기 지키고 있었습니다.</t>
  </si>
  <si>
    <t>츠루기, 대기 중! 자, 잘 부탁드립니다!!</t>
  </si>
  <si>
    <t>키히히히히히히이잇-- 캬하하하아아-!</t>
  </si>
  <si>
    <t>으헤헤헤헤헤헤... 싸움이다...</t>
  </si>
  <si>
    <t>크흐흐흐... 게헤헤헤헤헤...</t>
  </si>
  <si>
    <t>흐으으으응...?</t>
  </si>
  <si>
    <t>키힛... 이히히히힛...</t>
  </si>
  <si>
    <t>크흐흐흐흐흐...</t>
  </si>
  <si>
    <t>크흐흐흐...</t>
  </si>
  <si>
    <t>자아... 날뛸 시간이다...!</t>
  </si>
  <si>
    <t>적은 눈앞에 있다!</t>
  </si>
  <si>
    <t>끅... 끄어어... 끄어어어...</t>
  </si>
  <si>
    <t>크우우...! 쿠워어... 키야악...!</t>
  </si>
  <si>
    <t>우오오오...! 쿠에에엑...</t>
  </si>
  <si>
    <t>캬하하하하하!!!</t>
  </si>
  <si>
    <t>으헤헤헤헤헤!!!</t>
  </si>
  <si>
    <t>소용없다아아앗!!!</t>
  </si>
  <si>
    <t>큭큭...큭큭큭...꺄우-!!!</t>
  </si>
  <si>
    <t>흐...흐...흐흐흐흐...죽어라아아앗-!!!</t>
  </si>
  <si>
    <t>큭큭...크크큭...갸아아아악-!!!</t>
  </si>
  <si>
    <t>그으으... 크워어...!</t>
  </si>
  <si>
    <t>크에에에에에엑-!</t>
  </si>
  <si>
    <t>회복이다아-!!</t>
  </si>
  <si>
    <t>으으하하하하하!! 당연하지! 당연하다고옷...!!!</t>
  </si>
  <si>
    <t>끼야아아!!!! 하하하하하하!!! 이겼다!! 이겼다고옷!!</t>
  </si>
  <si>
    <t>어어어어어어억!!!</t>
  </si>
  <si>
    <t>하, 하아아...어어어 어떡하지~?!</t>
  </si>
  <si>
    <t>저는 구석에 있겠습니다....</t>
  </si>
  <si>
    <t>아.... 으아아아.... 어쩌지, 어쩌지.</t>
  </si>
  <si>
    <t>말 걸지 말아 주세요....</t>
  </si>
  <si>
    <t>아, 안녕하세요....</t>
  </si>
  <si>
    <t>으, 으아아아....</t>
  </si>
  <si>
    <t>흐흐흐흐흐- 우후후후후후후후후후- 크하하하하하하하하하하하핫-!!</t>
  </si>
  <si>
    <t>으흐헤헤헤헤헤헤...</t>
  </si>
  <si>
    <t>으흐흐흐흐..! 더... 더어!!</t>
  </si>
  <si>
    <t>적은, 적은 어딨나! 이 힘을 사용해라!!</t>
  </si>
  <si>
    <t>게게게게게게겍, 아직! 아직이다! 아직!!</t>
  </si>
  <si>
    <t>(갸아아아아악~~!! 난 왜 이런 곳에 와 버린거냐아아아앗-?!!)</t>
  </si>
  <si>
    <t>아, 으으...아직 저는 준비가...</t>
  </si>
  <si>
    <t>무무무무무 무슨 말을....해...해야...이, 이런 곳은... 나한테 어울리지 않는데...</t>
  </si>
  <si>
    <t>(도망칠까? 지금이라도 창문으로 뛰어내려버려? 죽을려나? 죽겠지? 죽고 싶다... 죽일까?! 아니, 아냐아냐!)</t>
  </si>
  <si>
    <t>이, 이번 한 해도 잘 부탁드립니다아-!</t>
  </si>
  <si>
    <t>새, 생일이라고요?! 저, 저는 대체 뭘 하면 되는 겁니까? 뭘 해야 되는 겁니까?</t>
  </si>
  <si>
    <t>새, 생일? 제 생일인가요? 네? 데, 데, 데, 데이트라고요? 데이트?!</t>
  </si>
  <si>
    <t>잘 웃지 않는다는 얘기를 가끔씩 듣는데, 선생님이 볼 때도 그런 것 같나요?</t>
  </si>
  <si>
    <t>필승법? 음. 저도 하나 알아요. 끝없는 연습 말이죠.</t>
  </si>
  <si>
    <t>이번엔 어떤 임무를 수행하면 될까요?</t>
  </si>
  <si>
    <t>정의실현부의 하네카와 하스미. 선생님의 지시를 기다리고 있습니다.</t>
  </si>
  <si>
    <t>출발합니다.</t>
  </si>
  <si>
    <t>적 발견. 전투 준비.</t>
  </si>
  <si>
    <t>으음...</t>
  </si>
  <si>
    <t>사양하실 거 없습니다. 제게 맡기세요.</t>
  </si>
  <si>
    <t>기다리고 있었습니다.</t>
  </si>
  <si>
    <t>장전 완료. 지금부터 적을 섬멸하겠습니다.</t>
  </si>
  <si>
    <t>마음은 뜨겁게, 머리는 차갑게. 갑니다.</t>
  </si>
  <si>
    <t>각오가...부족했던 걸까요...</t>
  </si>
  <si>
    <t>수고하셨습니다.</t>
  </si>
  <si>
    <t>아직입니다. 더 정진하겠습니다.</t>
  </si>
  <si>
    <t>도망칠 수 없어요.</t>
  </si>
  <si>
    <t>꿰뚫어라!</t>
  </si>
  <si>
    <t>공격합니다.</t>
  </si>
  <si>
    <t>목표 포착.</t>
  </si>
  <si>
    <t>타겟 발견.</t>
  </si>
  <si>
    <t>갑니다. 하앗!</t>
  </si>
  <si>
    <t>지원에 감사드립니다.</t>
  </si>
  <si>
    <t>맛있습니다만, 양이 좀 부족한...아니, 아무것도 아닙니다.</t>
  </si>
  <si>
    <t>어째서일까요...선생님과 함께 있으면, 평소보다 더 긴장됩니다.</t>
  </si>
  <si>
    <t>늘 곁에 있어드릴테니, 필요하실 때는 언제든 말씀해주세요.</t>
  </si>
  <si>
    <t>언제나 감사드립니다. 저도 노력해야겠군요.</t>
  </si>
  <si>
    <t>저도 언젠간 귀여운 짧은 치마를...</t>
  </si>
  <si>
    <t>이 공간, 마음에 드네요. 자주 오고 싶어지네요.</t>
  </si>
  <si>
    <t>정의실현부의 원칙은 심플합니다. 불의를 용서치 않는거죠.</t>
  </si>
  <si>
    <t>맛있어 보이는 게 있지만... 참아야합니다.</t>
  </si>
  <si>
    <t>가끔씩은 이런 여유도 괜찮군요.</t>
  </si>
  <si>
    <t>선생님께서 주신 이 힘....... 소중하게 쓰겠습니다.</t>
  </si>
  <si>
    <t>신경 써주셔서 감사합니다, 선생님.</t>
  </si>
  <si>
    <t>강해짐에 따라, 정말 필요한 사람이 될 수 있을지 언제나 고민하고 있습니다.</t>
  </si>
  <si>
    <t>제게 이렇게까지...황송합니다.</t>
  </si>
  <si>
    <t>선생님 덕분에, 작년은 특별한 한 해였습니다. 올해에도 잘 부탁드립니다.</t>
  </si>
  <si>
    <t>메리 크리스마스입니다. 이 성스러운 밤에도 선생님과 함께 있게 되었네요.</t>
  </si>
  <si>
    <t>할로윈인가요...너무 들뜨는 건 좀 곤란합니다만...오늘은 선생님과 함께 있으니...괜찮지 않을까요?</t>
  </si>
  <si>
    <t>생일이신가요? 축하드립니다. 다만, 저에겐 지금 당장 드릴 수 있는 게 없는데...저기...뭘 갖고 싶으신가요?</t>
  </si>
  <si>
    <t>저와 함께 여기에 꼼짝없이 갇혀있어야겠네요?</t>
  </si>
  <si>
    <t>흐음. 쉽게 그칠 것 같진 않은 비네요.</t>
  </si>
  <si>
    <t>아아. 다 젖어버렸네요. 곤란하게도.</t>
  </si>
  <si>
    <t>부르셨습니까, 선생님?</t>
  </si>
  <si>
    <t>어라, 출격입니까?</t>
  </si>
  <si>
    <t>어서 오세요, 선생님. 오늘도 함께 정의를 위해 힘내죠.</t>
  </si>
  <si>
    <t>기다리고 있었습니다. 바로 명령을.</t>
  </si>
  <si>
    <t>정의실현부 1학년 마시로, 부름에 따라 이곳에. 미숙한 몸이지만, 언제나 전력을 다하겠습니다.</t>
  </si>
  <si>
    <t>명중입니다.</t>
  </si>
  <si>
    <t>히트!</t>
  </si>
  <si>
    <t>파이어!</t>
  </si>
  <si>
    <t>목표 확인, 제거합니다!</t>
  </si>
  <si>
    <t>탄환장전, 조준 양호...사격개시!</t>
  </si>
  <si>
    <t>타겟 포착. 거리는 충분합니다.</t>
  </si>
  <si>
    <t>앞으로 하나.</t>
  </si>
  <si>
    <t>선생님과 함께 보내는 시간은 왠지 늘 짧게 느껴집니다.</t>
  </si>
  <si>
    <t>좋아해요, 정말로...무, 물론 정의 말입니다!</t>
  </si>
  <si>
    <t>(츠루기 선배의 목은 괜찮은 걸까...?)</t>
  </si>
  <si>
    <t>(하스미 선배의 날개, 이 가구처럼 폭신해 보였지.)</t>
  </si>
  <si>
    <t>가끔은 이런 곳도 나쁘지 않네요.</t>
  </si>
  <si>
    <t>(명경지수....)</t>
  </si>
  <si>
    <t>예뻐라.... 후훗.</t>
  </si>
  <si>
    <t>(이런 장식, 츠루기 선배는 싫어하려나....)</t>
  </si>
  <si>
    <t>이런 여름날에는 다른 학우들의 하얀 교복이 그립네요.</t>
  </si>
  <si>
    <t>조금... 땀 냄새가 나지는 않으려나....</t>
  </si>
  <si>
    <t>완벽한 저격을 위해서라면 이 정도의 더위는 충분히 감내할 수 있습니다.</t>
  </si>
  <si>
    <t>후우... 오늘따라 날씨가 무덥군요.</t>
  </si>
  <si>
    <t>트리니티의 모든 성인들을 기리는 축일이 시작 되었습니다. 호박 괴물....? 악몽이라도 꾸셨나요?</t>
  </si>
  <si>
    <t>네에~ 선생님. 오늘은 어떤 업무를 도와드릴까요? 무엇이든 맡겨만 주세요~!</t>
  </si>
  <si>
    <t>(가, 가까워! 선생님과의 거리가 이렇게! 괜찮을려나?! 괜찮을려나?!)</t>
  </si>
  <si>
    <t>이 달콤한 기분, 백야당의 안미츠를 입안 가득 넣었을 때 같아...</t>
  </si>
  <si>
    <t>축제를 위해서라면 과감한 시도를.... 전원 기모노풍 바니걸 착용이라던가....</t>
  </si>
  <si>
    <t>다음 축제 준비를 위해 철저한 계획을 세워야지.</t>
  </si>
  <si>
    <t>모에모에 큐~웅.... 이, 이게 맞을까?</t>
  </si>
  <si>
    <t>여기, 백야당의 임시 가게로 써도 괜찮을 거 같은데?</t>
  </si>
  <si>
    <t>백야당의 신메뉴, 뭘로 할까?</t>
  </si>
  <si>
    <t>이거, 어떤 축제에서도 구할 수 없는 비매품, 이네요. 에헤헷, 소중히 여길게요, 선생님!</t>
  </si>
  <si>
    <t>선생님이 이렇게 잘해주시니...시즈코, 더 열심히 하겠습니다! 백야당의 주인이자 간판소녀로서!</t>
  </si>
  <si>
    <t>와~ 성장했습니다! 브이!</t>
  </si>
  <si>
    <t>에헤헤, 시즈코는요~선생님이 시즈코를 소중히 대해주셔서~너~어무 좋아요~ 냥냥! ...음, 난 귀여워!</t>
  </si>
  <si>
    <t>뭐, 기대에 부응할 수 있게 열심히 하겠습니다만...?</t>
  </si>
  <si>
    <t>오늘은 크리스마스! 축제의 날! 저희 마츠리부가 빠질 순 없어요. 가죠. 선생님!</t>
  </si>
  <si>
    <t>트릭 오어 트릿! 자 선생님, 찾아온 학생들에게 백야당의 안미츠를 강매하죠! 어, 안되나요? 어째서!?</t>
  </si>
  <si>
    <t>생일 축하드려요, 선생님! 자, 백야당으로 가요. 축제운영위원회 위원장 권한으로, 축제 같은 생일 모임을 열어드릴게요!</t>
  </si>
  <si>
    <t>네에네에~ 보시다시피 현재진행형으로 땡땡이 중이에요오~</t>
  </si>
  <si>
    <t>후후후, 다녀오셨어요–주인━님.</t>
  </si>
  <si>
    <t>불의를 용서치 않는! 정의로운 금발 미녀! 여기에 등장!</t>
  </si>
  <si>
    <t>정말이지 Kimono는 최고라고요! 최고 of 최고!</t>
  </si>
  <si>
    <t>백귀야행의 여름은 두근두근 합니다. 축제가 시작되니까요!</t>
  </si>
  <si>
    <t>어서 오세요 선생님~ 오늘도 화끈하게 임무를 시작하죠!</t>
  </si>
  <si>
    <t>자, 진중하게 승부!</t>
  </si>
  <si>
    <t>Sensei! 척척 지시해주세요!</t>
  </si>
  <si>
    <t>후훗, 제가 필요한 거죠? 그런 거죠?</t>
  </si>
  <si>
    <t>네! 기다리고 있었습니다!</t>
  </si>
  <si>
    <t>알겠습니다! 갑니다!</t>
  </si>
  <si>
    <t>시작되었네요. 갑시다!</t>
  </si>
  <si>
    <t>가겠습니까? 함께!</t>
  </si>
  <si>
    <t>이대로 전진, 입니다!</t>
  </si>
  <si>
    <t>다음 상대는 어디 있습니까?</t>
  </si>
  <si>
    <t>크윽... 종이 한 장 차이, 였습니까...</t>
  </si>
  <si>
    <t>Wow~! 이겼습니다! 정말로 최고의 전투였습니다!</t>
  </si>
  <si>
    <t>야호~! 만일 하늘이 용서해도 피나는 용서하지 않습니다!</t>
  </si>
  <si>
    <t>불꽃처럼 난사!</t>
  </si>
  <si>
    <t>마구 쏘겠습니다!</t>
  </si>
  <si>
    <t>경고는 했어요!</t>
  </si>
  <si>
    <t>저의 총이 뜨겁게 불타오르고 있습니다!</t>
  </si>
  <si>
    <t>각오하는 편이 좋을 거라구요!</t>
  </si>
  <si>
    <t>저, 진심으로 갑니다!</t>
  </si>
  <si>
    <t>정신통일합니다!</t>
  </si>
  <si>
    <t>Nice한 지원입니다!</t>
  </si>
  <si>
    <t>이 은혜는 몸과 마음을 다해 보답하겠습니다!</t>
  </si>
  <si>
    <t>간지러운 공격이네요!</t>
  </si>
  <si>
    <t>저, 도게자만큼은 엄청 잘합니다!</t>
  </si>
  <si>
    <t>여, 역시 이럴 때는... 할복해야 하는 거겠죠...?</t>
  </si>
  <si>
    <t>역시 선생님입니다!</t>
  </si>
  <si>
    <t>최고의 판단이었습니다!</t>
  </si>
  <si>
    <t>선생님! 아니, 스승님이라고 말해도 되겠습니까?</t>
  </si>
  <si>
    <t>가슴 안 쪽에서 뜨겁게 불타는 이 느낌, 용기라는 걸까요?</t>
  </si>
  <si>
    <t>선생님! 오늘도 활활 타오르고 있습니다!</t>
  </si>
  <si>
    <t>오늘의 저는 어제의 저보다 더욱 진화하고 있습니다!</t>
  </si>
  <si>
    <t>강해지는 것은 무기가 아니라, 영혼입니다!</t>
  </si>
  <si>
    <t>좋은 곳입니다. 어쩐지 그리운 느낌도 듭니다!</t>
  </si>
  <si>
    <t>선생님도, 피자나 핫케이크보다 오코노미야키가 좋아지셨으면 좋겠습니다...</t>
  </si>
  <si>
    <t>Cool~한 우롱차가 좋습니다! 커피나 콜라는 좋아하지 않습니다.</t>
  </si>
  <si>
    <t>이 곳에 오게 되어서 기쁩니다. 백귀야행의 문화와, 친구와... 그리고 선생님과 만났으니까.</t>
  </si>
  <si>
    <t>선생님, 당신과 만나서 행복합니다. 어제도, 오늘도... 그리고 내일도.</t>
  </si>
  <si>
    <t>선생님! 앞으로도 지도편달 잘 부탁드립니다!</t>
  </si>
  <si>
    <t>백귀야행의 문화는 재미있습니다! 아름답고 신비해서, 두근두근합니다!</t>
  </si>
  <si>
    <t>도깨비는 밖으로~ 복은 안으로~ 앗! 절분이 아닙니카? 할로윈입니카?!</t>
  </si>
  <si>
    <t>Today~ is~ 일 년에 한번뿐인, 특별한 날입니다! Happy Birthday to you! 선생님! 생일 축하합니다!</t>
  </si>
  <si>
    <t>오늘은 저의 생일입니다! 선생님! 찰밥을 꼭 먹어야 합니다!</t>
  </si>
  <si>
    <t>(이대로 시간이 멈췄으면 좋겠어. 어쩐지, 편안한 느낌이야.)</t>
  </si>
  <si>
    <t>후암... 어라? 선생님. 왔어?</t>
  </si>
  <si>
    <t>하아~ 걔들은 잠도 없는 거야?</t>
  </si>
  <si>
    <t>후으, 출발~ 힘내~ ...에, 나도 가는 거야?</t>
  </si>
  <si>
    <t>후와... 의외로 쾌적하네?</t>
  </si>
  <si>
    <t>알았어. 지금 일어났어~</t>
  </si>
  <si>
    <t>후으~ 그럼, 또 돌아와서 자야지~</t>
  </si>
  <si>
    <t>내가 앞장설게.</t>
  </si>
  <si>
    <t>내 뒤를 따라와.</t>
  </si>
  <si>
    <t>잠깐 위치 바꿀게~</t>
  </si>
  <si>
    <t>우와...힘이 느껴져...</t>
  </si>
  <si>
    <t>고~마~워~</t>
  </si>
  <si>
    <t>흐우... 하아. 이걸로 안심하고 잘 수 있겠네.</t>
  </si>
  <si>
    <t>흐우... 하아. 도움이 돼서 다행이야.</t>
  </si>
  <si>
    <t>아무도 내 낮잠을... 아니 선생님의 방해를 하게 냅두지 않겠어!!</t>
  </si>
  <si>
    <t>내가 선두에 설게. 가자.</t>
  </si>
  <si>
    <t>아프지 않아... 아프지 않아...</t>
  </si>
  <si>
    <t>영차, 그럼 갈까.</t>
  </si>
  <si>
    <t>지켜야 하는 것이 있어!</t>
  </si>
  <si>
    <t>자, 수행의 성과를 보여줄게!</t>
  </si>
  <si>
    <t>수고했어~ 선생님. ...이제 자도 돼?</t>
  </si>
  <si>
    <t>하암... 끝났다~ 끝났어~ 안녕히 주무세요~</t>
  </si>
  <si>
    <t>나, 나도 정신이 맑아질 때가 있다구... 싸울 때랑... 선생님이랑 있을 때.</t>
  </si>
  <si>
    <t>세상에서 가장 싫어하는 거? 자명종 시계. 하지만, 선생님의 목소리는 싫지 않은걸?</t>
  </si>
  <si>
    <t>행복하지만, 두려워. 지금 이 순간이 꿈처럼 깨질 것만 같아서.</t>
  </si>
  <si>
    <t>아하하! 아~ 잘 잤다! 응? 그런 모습은 처음 본다고?</t>
  </si>
  <si>
    <t>꿈을 꾸는 기분이야. 왜일까?</t>
  </si>
  <si>
    <t>우후후후, 새로운 베개가 도착했어. 너무 기대된다.</t>
  </si>
  <si>
    <t>뭔가 잠이 올 것 같은 한가로운 공간이네~</t>
  </si>
  <si>
    <t>아하하! 아, 아까...! 꿈에... 선생님이... 아, 이제 안 돼, 너무 웃겨! 아하하.</t>
  </si>
  <si>
    <t>이 무기는... 꿈인가... 그토록 바랐던 일이, 이루어졌네.</t>
  </si>
  <si>
    <t>역시... 선생님과 있을 땐 기운이 나!</t>
  </si>
  <si>
    <t>응? 푹 자서 그런가... 뭔가 성장한 느낌이야.</t>
  </si>
  <si>
    <t>지금이라면... 동면도 할 수 있어.</t>
  </si>
  <si>
    <t>꿈을 꾸는 것도 좋지만... 이제부터는 선생님이랑 꿈을 이루고 싶어!</t>
  </si>
  <si>
    <t>선생님... 왔구나....</t>
  </si>
  <si>
    <t>새해 복 많이 받아. 올해는 좀 더 열심히 깨어날게.</t>
  </si>
  <si>
    <t>생일 축하해, 선생님. 내가 무릎베개 해줄 테니 잠깐 잘래?</t>
  </si>
  <si>
    <t>필요하신 게 계시다면 무엇이든. 어떤 것이라도 말씀해 주세요.</t>
  </si>
  <si>
    <t>다녀오셨어요, 선생님. 후후, 오늘도 여러가지로 도와 드릴게요.</t>
  </si>
  <si>
    <t>후후, 평안하신지요. 선생님. 수행부의 미모리입니다. 앞으로 잘 부탁드려요.</t>
  </si>
  <si>
    <t>선생님께 도움이 되도록 최선을 다하겠습니다!</t>
  </si>
  <si>
    <t>수행의 성과, 보여드릴게요!</t>
  </si>
  <si>
    <t>후후, 선생님. 제가 할 수 있는 건 뭔가 없을까요?</t>
  </si>
  <si>
    <t>네, 선생님을 도와드리는 일인 거죠? 맡겨 주세요!</t>
  </si>
  <si>
    <t>저, 인가요? 네, 선생님이 바라신다면 기쁘게...</t>
  </si>
  <si>
    <t>위험을 사전에 배제하는 것도 내조의 공이기에... 그럼, 시작할까요.</t>
  </si>
  <si>
    <t>괜찮아요, 아직 싸울 수 있습니다.</t>
  </si>
  <si>
    <t>여러분, 괜찮으신가요? 네, 그럼 다음 장소로 가 볼까요.</t>
  </si>
  <si>
    <t>저 혼자 여기서 쓰러질 수는...</t>
  </si>
  <si>
    <t>후후, 선생님. 칭찬해 주시겠어요?</t>
  </si>
  <si>
    <t>어떠셨나요, 선생님? 저, 열심히 했어요!</t>
  </si>
  <si>
    <t>여러분, 많이 먹고 힘내 주세요!</t>
  </si>
  <si>
    <t>잔뜩 준비해 왔어요!</t>
  </si>
  <si>
    <t>후후, 이걸로 모두 모인 걸까요?</t>
  </si>
  <si>
    <t>그렇지, 준비해 둔 게 있어요!</t>
  </si>
  <si>
    <t>휴식하는 걸로 할까요?</t>
  </si>
  <si>
    <t>자 여러분, 모여 주세요!</t>
  </si>
  <si>
    <t>도시락이 준비되어 있어요.</t>
  </si>
  <si>
    <t>후후, 감사합니다.</t>
  </si>
  <si>
    <t>지금이 힘낼 때네요!</t>
  </si>
  <si>
    <t>후우... 어떻게든 됐네요.</t>
  </si>
  <si>
    <t>여기라면 안전하겠네요.</t>
  </si>
  <si>
    <t>이대로라면 언제까지나 이상적인 야마토 나데시코는...</t>
  </si>
  <si>
    <t>지금의 저로서는 힘이 모자랐던 걸까요...</t>
  </si>
  <si>
    <t>제가 도움이 되었을까요? 후후... 그러시다면 다행이에요.</t>
  </si>
  <si>
    <t>선생님께 도움이 되어서 다행이에요.</t>
  </si>
  <si>
    <t>저를 이렇게나 소중하게 생각하고 계시다니... 정말 감사합니다, 선생님. 조금만 더, 이렇게 손 잡고 있어도... 괜찮을까요?</t>
  </si>
  <si>
    <t>이 마음 깊이 끓어오르는 감정을... 어떻게 표현해야 할지 모르겠어요. 그래도, 이것만은 말씀드릴 수 있어요. 저, 선생님의 곁에 있게 되어서 다행이에요!</t>
  </si>
  <si>
    <t>이걸로 선생님의 곁에 더욱... 아, 아뇨... 아무것도 아니에요.</t>
  </si>
  <si>
    <t>저희들의 인연이 더욱 깊어져 가는 거네요, 선생님!</t>
  </si>
  <si>
    <t>카에데 쨩, 어디서 선생님께 폐를 끼치고 있진 않은 거겠죠?</t>
  </si>
  <si>
    <t>수행의 일환으로...... 모처럼이니 선생님께 식사 대접을 권유해볼까요......?</t>
  </si>
  <si>
    <t>선생님을 위해 준비한 홍차, 식기 전에 드릴 수 있었으면.......</t>
  </si>
  <si>
    <t>모두 웃고 있는 것 같아 다행이에요.</t>
  </si>
  <si>
    <t>으응, 주변이 조금 어질러져 있네요. 선생님이 돌아오시기 전에, 청소를 해둘까요?</t>
  </si>
  <si>
    <t>저를 위해 일부러 이걸...? 감사합니다, 선생님. 앞으로는 지금껏 이상으로 노력해서, 평생 선생님께 도움이 되겠습니다.</t>
  </si>
  <si>
    <t>수행의 길은 아직도 험난하지만... 더 정진하겠습니다. 저 자신을 위해서도, 선생님을 위해서도!</t>
  </si>
  <si>
    <t>아직 약한 저여도, 아니... 지금 약하기 때문에 앞으로 더욱 강해질 수 있는 거겠죠!</t>
  </si>
  <si>
    <t>싸움을 잘 하는 건 아니지만... 선생님을 위해 강해지고 싶어요.</t>
  </si>
  <si>
    <t>아, 과연! 이런 방식의 수행도 있는 거군요.</t>
  </si>
  <si>
    <t>후후, 선생님. 조금 더 가까이서 보셔도 괜찮아요.</t>
  </si>
  <si>
    <t>후훗, 새해 복 많이 받으세요. 선생님.</t>
  </si>
  <si>
    <t>걱정하지마, 내가 있어줄테니까! 이것도 나중에 훌륭한 레이디가 되기 위한 훈련이니까. 오늘은 내가 선생님의 비서가 돼 줄게! 에헷! 좋아?</t>
  </si>
  <si>
    <t>선생님은 오늘도 일해? 일이란 거, 그렇게 재밌어? ...에, 선생님? 왜 그런 표정이야? 괘, 괜찮아?! ...왠지 미안...</t>
  </si>
  <si>
    <t>아, 선생님 그거 알아? 키보토스에도 정의의 히어로가 살고 있대! 분명 카이텐...뭐였더라? 에, 정의의 히어로가 아니라고? 좀 달라? ...으음, 뭔가 어른의 사정이 있다고? 어렵네.</t>
  </si>
  <si>
    <t>멋진 레이디가 되려면, 매일 단련이 필수야! 에, 단련의 내용? 오늘은 일단, 줄넘기 백 개!</t>
  </si>
  <si>
    <t>오늘은 뭘 하고...무, 물론 숙제도 할 거지만!</t>
  </si>
  <si>
    <t>앗, 선생님! 기다렸어 기다렸어! 오늘은 뭐 할까?</t>
  </si>
  <si>
    <t>수행부의 마스코트, 빠밤! 하고 등장! 기다렸지. 선생님! 그럼 오늘은 뭘 하고 놀까?</t>
  </si>
  <si>
    <t>나도 힘이 될 수 있다구!</t>
  </si>
  <si>
    <t>신호탄, 발사! 가랏-!</t>
  </si>
  <si>
    <t>여기서 대활약을! 하와?! ...아, 위험해 위험해...</t>
  </si>
  <si>
    <t>헤헤헷! 여기서 필살기! 토왓-?! 깜짝이야...</t>
  </si>
  <si>
    <t>자, 내 멋진 모습을! 우와앗?! 으...흐...</t>
  </si>
  <si>
    <t>쾅! 아하하!</t>
  </si>
  <si>
    <t>소중한 상대에게는 선물을 주는 거랬어! 그러니까 선생님한테는 내 보물인 이 빛나는 돌을 줄게! 어때? 반짝반짝하지!</t>
  </si>
  <si>
    <t>선생님 선생님! 오늘 한가해? 그럼 차라리 수행실에서 자고 갈래?</t>
  </si>
  <si>
    <t>선생님이 뭐든 어울려줘서, 정말로 기뻐. 응, 완전 좋아!</t>
  </si>
  <si>
    <t>우오-! 이걸로 나도 멋진 레이디가! 에? 그거랑은 좀 달라? 으음~?</t>
  </si>
  <si>
    <t>흥흥~ 저기저기, 오늘은 뭐 할거야?</t>
  </si>
  <si>
    <t>후암, 졸려...눈이...더는...음...</t>
  </si>
  <si>
    <t>내 측정에 따르면...여기는, 숨바꼭질에 최적의 장소야!</t>
  </si>
  <si>
    <t>츠바키 선배랑 미모리 선배는 뭘 하고 있을까~</t>
  </si>
  <si>
    <t>멋진 레이디가 되려면, 휴식도 필요해...! 라고, 전에 TV에서 봤어!</t>
  </si>
  <si>
    <t>에, 이거, 나한테?! 앗싸-!</t>
  </si>
  <si>
    <t>헤, 선생님이 주는 선물?! 이걸로 조금은, 키가 큰다거나 할까...!</t>
  </si>
  <si>
    <t>오오~ 온몸에 넘치는 이 힘...! 에, 그런 효과 없어? 뭐야, 기분 탓인가.</t>
  </si>
  <si>
    <t>우와아-! 선생님, 이거 주는 거야? 에헤헤, 고마워!</t>
  </si>
  <si>
    <t>받아라, &lt;드릴혼 토끼 궁극체&gt;의 드릴 임팩트-! 니히힛!</t>
  </si>
  <si>
    <t>정말?! 아싸! 그럼 이 기쁜 마음을 담아...선생님을 공격!</t>
  </si>
  <si>
    <t>고마워, 선생님! 언제나 나를 도와줘서!</t>
  </si>
  <si>
    <t>이래저래 바쁜 하루였지만...선생님 덕분에, 또 한 걸음 훌륭한 레이디에 가까워졌을지도?!</t>
  </si>
  <si>
    <t>...후훗, 왠지 오늘은, 여러가지 일이 있었네~</t>
  </si>
  <si>
    <t>앗, 선생님! 생일 축하해! 자, 여기! 오늘을 위해 준비한, 내 특제 생일 선물! 응? 내용물이 뭐냐고? 내가 저번에 잡은 매미야! 자자, 빨리 열어봐!</t>
  </si>
  <si>
    <t>에, 생일? 응, 고마워, 선생님! 이걸로 나도, 훌륭한 레이디에 한 걸음 더 가까워졌을까? 그랬으면 좋겠다!</t>
  </si>
  <si>
    <t>언젠가, 백귀야행의 음양부를 찾아와주세요. 최고의 대접을 약속드리겠습니다. 니야 님도, 치세 쨩도 분명 기뻐할 거랍니다.</t>
  </si>
  <si>
    <t>샬레는 정말 대단하네요…. 이렇게 많은 학생들과 교류하며 잘 지내고 있다니…. 후후, 저도… 지지 않도록 열심히 배워야겠어요.</t>
  </si>
  <si>
    <t>힘들 때엔 치세 쨩 굿즈에서 힘을 얻곤 한답니다. …선생님도 하나 드릴까요?</t>
  </si>
  <si>
    <t>음양부의 부부장으로서 샬레의 당번 일을 맡게 된 것은, 매우 영광입니다만. 잘 해낼 수 있을지, 조금 불안할 때가 있답니다. …항상 도움이 되고 있다, 구요? 후훗, 감사합니다. 다행이네요.</t>
  </si>
  <si>
    <t>부르셨나요?</t>
  </si>
  <si>
    <t>네, 준비는 다 되었습니다. 백귀야행과 샬레, 이인삼각으로 힘냅시다.</t>
  </si>
  <si>
    <t>기다리고 있었습니다. 선생님. 오늘의 일정은 어떻게 되시나요?</t>
  </si>
  <si>
    <t>백귀야행 연합학원 음양부 부부장, 쿠와카미 카호라고 합니다. 부디 잘 부탁드리겠습니다.</t>
  </si>
  <si>
    <t>떨어트릴 순 없죠!</t>
  </si>
  <si>
    <t>전부 회수하겠습니다!</t>
  </si>
  <si>
    <t>치세 쨩! 기다려!!!</t>
  </si>
  <si>
    <t>이건 전설의...!</t>
  </si>
  <si>
    <t>이... 이건? 치세 쨩!!!</t>
  </si>
  <si>
    <t>앗, 하늘에서... 이것은!?</t>
  </si>
  <si>
    <t>이런 식으로 특별한 물건을 선생님께 받을 수 있다니…. 기대에 부끄럽지 않은 활약을 할 수 있도록, 노력하겠습니다. 감사합니다. 선생님.</t>
  </si>
  <si>
    <t>다양한 학원의 학생들이 이렇게나…. 새삼스레 샬레의 대단함을 실감했습니다.</t>
  </si>
  <si>
    <t>후후, 시끌벅적하고 좋군요. 이런 분위기도 나쁘지 않네요.</t>
  </si>
  <si>
    <t>백귀야행 굿즈는 어디에 장식할까요?</t>
  </si>
  <si>
    <t>이곳이라면… 백귀야행의 대사관을 설치하는 것도….</t>
  </si>
  <si>
    <t>서, 선생님…?! 우으… 갑자기 그런… 가, 감사, 합… 니다…. 선생님…</t>
  </si>
  <si>
    <t>다들 다르기 때문에, 가끔씩 부딪칠 때도 있지만… 각자 빛나는 개성을 가진 소중한 학생, 이라는 생각이 들어서요.</t>
  </si>
  <si>
    <t>네, 정말이지 모두 귀엽고 소중한 아이들이랍니다. 사랑스러운 아이, 멋진 아이, 쿨한 아이, 아름다운 아이…. 후훗…. 마치 백귀야행의 학생들 같네요.</t>
  </si>
  <si>
    <t>하아, 하늘이 내린 조형… 최고… 살아있어서 다행이다…!</t>
  </si>
  <si>
    <t>선생님, 어떠신가요? 이 무심한 듯 땡그란 눈동자에…. 깊이 사색하는 듯한 표정…. 정말이지. 엄청 귀엽지 않나요?!</t>
  </si>
  <si>
    <t>후후, 새해 복 많이 받으세요. 선생님. 올해도 잘 부탁드립니다.</t>
  </si>
  <si>
    <t>크리스마스네요. 산타클로스와 나마하게는 닮았다고들 하니까. 올해는 그것을 소재로 백귀야행만의 독자 이벤트를…. 네? 그럴 리가 없다…? 백귀야행만의 이야기…? 과연, 문화차이란 거군요. 신기하네요.</t>
  </si>
  <si>
    <t>해피 할로윈! 입니다. 선생님. 할로윈 문화에 지지 않도록. 백귀야행도 다음 절분 땐 &lt;해피 절분!&gt;이라고 말하며 콩을 던지도록 하지요.</t>
  </si>
  <si>
    <t>후훗, 생일을 진심으로 축하드립니다. 선생님. 마침 선생님을 위한 백귀야행 단독 축하 공연을 기획하려던 참입니다만. 네? 곤란…하시다고요? 축하 인사만으로 충분…? 좋은 아이디어라고 생각했는데…. 안 되나요? 그런 건가요…</t>
  </si>
  <si>
    <t>제, 제 생일… 말인가요? …아뇨, 조금 놀랐을 뿐이랍니다. 음양부원 이외의 분에게 축하를 받다니…. 기쁘네요. 감사합니다. 선생님.</t>
  </si>
  <si>
    <t>선생님은... 집에 안 가?</t>
  </si>
  <si>
    <t>악령퇴산, 악령퇴산.</t>
  </si>
  <si>
    <t>...하늘이 파랗네.</t>
  </si>
  <si>
    <t>...난 신경 쓰지 마. 하려던 일 계속해.</t>
  </si>
  <si>
    <t>선생님, 왔어? 응... 아무 데나 앉아.</t>
  </si>
  <si>
    <t>어…그래서, 이제 뭐 하면 돼?</t>
  </si>
  <si>
    <t>있지… 우리 집은 이쪽이 아닌데…</t>
  </si>
  <si>
    <t>소풍 가는 거야~? …아니라고?</t>
  </si>
  <si>
    <t>어라? 나…또 길 잘못 들었어?</t>
  </si>
  <si>
    <t>오늘은 날씨가 좋네~</t>
  </si>
  <si>
    <t>아, 나비다.</t>
  </si>
  <si>
    <t>그럼 움직여볼까…</t>
  </si>
  <si>
    <t>방해되는 건 잽싸게 치워버리면 되는 거지…?</t>
  </si>
  <si>
    <t>전진~ 전진~</t>
  </si>
  <si>
    <t>갈까…?</t>
  </si>
  <si>
    <t>뭔가… 맞았어?</t>
  </si>
  <si>
    <t>으… 사극 녹화… 잊고 있었다…</t>
  </si>
  <si>
    <t>어느 새 끝났네~</t>
  </si>
  <si>
    <t>방금 쓰러뜨린 거…적이었어…?</t>
  </si>
  <si>
    <t>발사…?</t>
  </si>
  <si>
    <t>일단 불태울까~</t>
  </si>
  <si>
    <t>받~아~라~ 쿠~라~에~</t>
  </si>
  <si>
    <t>응… 좋아!</t>
  </si>
  <si>
    <t>어…알았어!</t>
  </si>
  <si>
    <t>오…과연!</t>
  </si>
  <si>
    <t>일발, 필중~</t>
  </si>
  <si>
    <t>나쁘지 않아…</t>
  </si>
  <si>
    <t>아, 고마워.</t>
  </si>
  <si>
    <t>졌어…? 언제?</t>
  </si>
  <si>
    <t>조금 더 제대로 했다면…</t>
  </si>
  <si>
    <t>승리? 우리가?</t>
  </si>
  <si>
    <t>잘 모르겠지만 이기는 건 좋은 거야~</t>
  </si>
  <si>
    <t>이게 행복의 맛, 인 걸까…?</t>
  </si>
  <si>
    <t>선생님을 위해서라면…나쁜 아이가 돼도 좋아.</t>
  </si>
  <si>
    <t>음양부의 일도 이렇게 재밌으면 좋을텐데.</t>
  </si>
  <si>
    <t>선생님이랑 보내는 시간은 왠지…꿈을 꾸는 것 같아.</t>
  </si>
  <si>
    <t>코끼리를 카페에 들여놓으려면...</t>
  </si>
  <si>
    <t>방금 그건... 꿈이었나?</t>
  </si>
  <si>
    <t>나른해...</t>
  </si>
  <si>
    <t>으응?</t>
  </si>
  <si>
    <t>하아암...</t>
  </si>
  <si>
    <t>이거… 내 거야?</t>
  </si>
  <si>
    <t>이거… 먹을 수 있어?</t>
  </si>
  <si>
    <t>오오…몸 속에 뭔가 신비한 힘이…</t>
  </si>
  <si>
    <t>강해진 걸까나…?</t>
  </si>
  <si>
    <t>가능하면…전차처럼 강해지고 싶어.</t>
  </si>
  <si>
    <t>호박 수프가 먹고 싶은걸…</t>
  </si>
  <si>
    <t>생일 축하해, 선생님. 오늘이 생일이라는 건…선생님이 태어난 날이, 오늘이란 거야?</t>
  </si>
  <si>
    <t>오늘이 내 생일이라고...? 정말...?</t>
  </si>
  <si>
    <t>어서 와, 선생님. 여기 조용해서... 하이쿠 짓기에 딱 좋아</t>
  </si>
  <si>
    <t>어떤 원인으로 모두가 좀비처럼 닌자가 된다거나 하지는 않을까....</t>
  </si>
  <si>
    <t>후후후.... 오래 기다렸어~! 인법연구부의 부장! 치도리 미치루...... 여기에 등장! 앞으로 잘 부탁해! 선생 공!</t>
  </si>
  <si>
    <t>닌자의 무서움을 보여줄테니까~! 각오해~!</t>
  </si>
  <si>
    <t>인법연구부...시동~!</t>
  </si>
  <si>
    <t>우햐아아아! 까,깜짝 놀랐네... 아, 지금부터 출진이라고? 알겠어~!</t>
  </si>
  <si>
    <t>후훙... 드디어, 내 차례구나~! 엣? 아니야? 맞아?</t>
  </si>
  <si>
    <t>으으으... 이,일단 시작하자!</t>
  </si>
  <si>
    <t>후~훙~! 좋았어, 임무 개시~!</t>
  </si>
  <si>
    <t>슈바바바~</t>
  </si>
  <si>
    <t>후우으으... 아직도 하는거야...?</t>
  </si>
  <si>
    <t>좋아... 다음 가자...</t>
  </si>
  <si>
    <t>우와아아아아아...</t>
  </si>
  <si>
    <t>어때? 이것이야말로 우리 인법연구부의 힘이라구!</t>
  </si>
  <si>
    <t>응, 역시 미치루류 인술에 사각은 없도다~!</t>
  </si>
  <si>
    <t>인법! 앗 뜨뜨뜨뜨...</t>
  </si>
  <si>
    <t>우왓... 앗 뜨거...!</t>
  </si>
  <si>
    <t>우우~갹! 앗 뜨거!</t>
  </si>
  <si>
    <t>미,미치루류 인법!</t>
  </si>
  <si>
    <t>인법연구부의 부장을 얕보지마~!</t>
  </si>
  <si>
    <t>화둔의 술... 보여주겠어~!</t>
  </si>
  <si>
    <t>일단 닌자 굿즈로 정신력을 회복하자...</t>
  </si>
  <si>
    <t>오오... 왠지 강해진 기분... 드는 것 같기도 하네...!</t>
  </si>
  <si>
    <t>도움, 감사!</t>
  </si>
  <si>
    <t>하하핫! 그런 공격, 안 통한다구~</t>
  </si>
  <si>
    <t>어~라~ 어,어째서~!? 왜에에에~!</t>
  </si>
  <si>
    <t>임무 완료... 후웃! 해냈다~!</t>
  </si>
  <si>
    <t>우리들 인법연구부에겐 이 정도는 식은 죽 먹기야~ 쉽다, 쉬워~</t>
  </si>
  <si>
    <t>히얏-! 잠깐, 가까워, 가깝다고-! 거리감! 하하아, 심장에 안 좋아...</t>
  </si>
  <si>
    <t>선생 공과 같이 있으면 뭔가, 이런 나라도 뭐든 할 수 있을 것 같은 느낌이...뭐야 이거, 이상해...</t>
  </si>
  <si>
    <t>왓, 뭐야, 이 거리감?! 놀리는 거야? 몰래카메라? 따, 딱히 싫은 건 아닌데?</t>
  </si>
  <si>
    <t>아, 가까워...아니, 차라리 내가 먼저? 그래, 내 미인계로...그런 부끄러운 짓을 할 수 있을까 보냐~!</t>
  </si>
  <si>
    <t>&lt;소녀인법첩 미치룻치&gt;.... 노려라, 구독자 수 100명!</t>
  </si>
  <si>
    <t>...으으, 여기저기 다른 학생들이.... 별로 가까이 가고 싶지 않은데....</t>
  </si>
  <si>
    <t>어라... &lt;카마보코 돌풍전&gt; 신간 발매일이 언제더라?</t>
  </si>
  <si>
    <t>아, 새로운 인법이 떠올랐다!</t>
  </si>
  <si>
    <t>자, 다음엔 채널에 어떤 영상을 올려볼까?</t>
  </si>
  <si>
    <t>우오... 이런 것까지 나한테......!? 사, 살짝 부담스러운데....... ......으응, 그래도 맡겨줘, 선생 공! 보여드리겠소이다, 미치루류 인법....... 그 진수를!</t>
  </si>
  <si>
    <t>오오-! 이걸로 점점 강해진다-!</t>
  </si>
  <si>
    <t>헤에, 이거 주는 거야? 나한테? 후후, 역시 선생 공은 보는 눈이 있구만...라고 할뻔. 나하하!</t>
  </si>
  <si>
    <t>에, 저기...고, 고마...워...?</t>
  </si>
  <si>
    <t>&lt;인법! 반짝반짝 파이어의 술!&gt;</t>
  </si>
  <si>
    <t>에? 주인을 상대로 그런 기술을 쓰면 안된다고요? 그럼, 쓸 상대가 없어집니다만...?</t>
  </si>
  <si>
    <t>이래봬도 이즈나는 닌자라서, 미인계에는 자신 있습니다! 주군께서 상대라면!</t>
  </si>
  <si>
    <t>주군, 오늘도 순찰 나가시는 거죠? 이즈나도 그림자처럼 따라가겠습니다! 닌닌!</t>
  </si>
  <si>
    <t>주군, 오늘의 임무는 뭔가요? 정찰인가요? 아니면 적진 잠입? ...에, 내일 시험 대비라구요?!</t>
  </si>
  <si>
    <t>이즈나의 꿈은, 키보토스 최고의 닌자가 되는 것입니다. 그러니, 그, 오늘도 수행에 어울려 주시겠습니까...?</t>
  </si>
  <si>
    <t>앗, 주군! 기다렸습니다! 오늘도 잘 부탁드립니다! 닌닌!</t>
  </si>
  <si>
    <t>다녀오셨습니까, 주군! 이즈나가 어제 습득한 인법을 보여드릴까요?!</t>
  </si>
  <si>
    <t>이즈나, 등장이오! 선생님의...아니, 주군의 부름을 받아 달려왔습니다~! 닌닌!</t>
  </si>
  <si>
    <t>임무 개시!</t>
  </si>
  <si>
    <t>이즈나류 인법! 보여드리겠습니다!</t>
  </si>
  <si>
    <t>닌닌! 주군, 이즈나는 뭘 하면 되나요?</t>
  </si>
  <si>
    <t>그것이 주군의 명령이라면!</t>
  </si>
  <si>
    <t>이즈나에게 뭐든 명령해 주세요!</t>
  </si>
  <si>
    <t>여러분, 이즈나를 믿고 따라오세요!</t>
  </si>
  <si>
    <t>이즈나, 갑니다!</t>
  </si>
  <si>
    <t>이즈나, 이동!</t>
  </si>
  <si>
    <t>사사삿!</t>
  </si>
  <si>
    <t>이즈나, 이동합니다!</t>
  </si>
  <si>
    <t>다음 작전 구역까지 달리기입니다!</t>
  </si>
  <si>
    <t>꺄악! 눈앞이... 빙글빙글...</t>
  </si>
  <si>
    <t>캥! 캥! 승리! 승리!</t>
  </si>
  <si>
    <t>이즈나류 인법의 승리입니다!</t>
  </si>
  <si>
    <t>이것도 인술...비슷한 겁니다!</t>
  </si>
  <si>
    <t>피해보겠습니다!</t>
  </si>
  <si>
    <t>긴급회피입니다!</t>
  </si>
  <si>
    <t>인술! 보여드리죠!</t>
  </si>
  <si>
    <t>이즈나류 인법!</t>
  </si>
  <si>
    <t>얍! 매미허물의 술(術)!</t>
  </si>
  <si>
    <t>인법! 수리검! 에잇!</t>
  </si>
  <si>
    <t>인법… 감사의 술(術)!</t>
  </si>
  <si>
    <t>이즈나에겐 안 통해요!</t>
  </si>
  <si>
    <t>숨었습니다!</t>
  </si>
  <si>
    <t>네?! 임무 실패인가요?!</t>
  </si>
  <si>
    <t>패, 패배해도 닌자는 울지 않으니까요....</t>
  </si>
  <si>
    <t>임무 성공! 오늘도 닌자로서 완벽하게 일할 수 있었습니다.</t>
  </si>
  <si>
    <t>주군께 승리를 헌상하겠습니다!</t>
  </si>
  <si>
    <t>무엇이든지 명령해주세요! 주군의 생명을 지키기 위해 이즈나는 여기 있을 테니까요!</t>
  </si>
  <si>
    <t>주군과 함께 있을 때의 이 두근거림은, 사명감...일까요?</t>
  </si>
  <si>
    <t>주군의 곁에 있으면...행복한 기분이 듭니다. 이것이...주군에게 부려지는 닌자의 기분일까요?</t>
  </si>
  <si>
    <t>이즈나는, 지금까지 주군 같은 주군을 계속 찾았습니다. 드디어...드디어 만나게 되었네요. 지금 이즈나는, 정말 행복합니다.</t>
  </si>
  <si>
    <t>앗, 앗, 주군!</t>
  </si>
  <si>
    <t>정보를 수집하기 위해선... 이 근처에 숨는 게 좋을까요?</t>
  </si>
  <si>
    <t>이렇게나 넓으면, 이즈나류 인법 오의 108 그림자 분신술을 사용할 수 있을지도...</t>
  </si>
  <si>
    <t>닌자란 자고로 어둠을 틈타 살아가는 존재.... 어둠을... 어둠... 금새 눈이 나빠질 거 같아요....</t>
  </si>
  <si>
    <t>주군의 명을 기다리며 대기하는 이 시간... 심심해요~</t>
  </si>
  <si>
    <t>이, 이것이 최첨단을 달리는 닌자의 무기...! 이걸로 이즈나도 엘리트 닌자가 될 수 있을까요?</t>
  </si>
  <si>
    <t>이걸로 더 난이도 높은 인술을 익힐 수 있겠군요!</t>
  </si>
  <si>
    <t>이것도 역시, 주군의 은혜 중 하나로군요!</t>
  </si>
  <si>
    <t>꼭! 주군의 기대에 부응하는 닌자가 되어 보이겠습니다!</t>
  </si>
  <si>
    <t>전보다 더 높이, 더 빨리! 지금의 이즈나는...최강의 닌자일지도 모릅니다, 주군!</t>
  </si>
  <si>
    <t>네에, 주군! 불초한 몸이지만...! 앞으로도 이즈나를 잘 부탁드립니다. 에헤헷!</t>
  </si>
  <si>
    <t>오늘 같은 날은 이즈나에게 평생의 추억이 될 거예요.</t>
  </si>
  <si>
    <t>네! 즐거워요! 이렇게나 즐거운 건 역시.... 역시 제일로 좋아하는 주군과 함께라서 그런 걸까요?</t>
  </si>
  <si>
    <t>앗, 그러네요. 이즈나, 진정하자... 진정하자.... 에헷, 에헤헤헷.</t>
  </si>
  <si>
    <t>앗, 주군, 주군! 지금 거 보셨나요?! 잉어가 폴짝! 하고 뛰어올랐어요!</t>
  </si>
  <si>
    <t>주군과 함께 하는 설날이라니! 근사하네요! 새해 복 많이 받으세요. 주군!</t>
  </si>
  <si>
    <t>메리 크리스마스에요! 주군! 오늘을 위해 준비한 크리스마스 판 인법을 보여드리겠어요!</t>
  </si>
  <si>
    <t>할로윈, 즉 이매망량이 활보하는 날... 하지만 주군, 걱정마세요. 이 이즈나가, 트릭 오어 트리트로부터 완벽히 지켜드릴테니까요!</t>
  </si>
  <si>
    <t>주군! 생일 축하드립니다! 오늘이 멋진 하루가 될 수 있도록, 이 이즈나, 하루종일 주군의 곁을 지키겠습니다!</t>
  </si>
  <si>
    <t>엑, 앗! 이, 이즈나의 생일을 축하해 주시는 겁니까? 가, 감사합니다, 주군...!</t>
  </si>
  <si>
    <t>숨어도, 이런 몸이라면 금방....</t>
  </si>
  <si>
    <t>그러하시다면, 쭈그리고 앉아 있을 테니까요....</t>
  </si>
  <si>
    <t>저, 커서, 방해되지, 않나요......? 뒤의 풍경, 보이시나요......?</t>
  </si>
  <si>
    <t>아, 아뇨, 도망치려는 게 아니라.......</t>
  </si>
  <si>
    <t>혹시...... 저를 부르셨나요?</t>
  </si>
  <si>
    <t>아, 그, 그러니까... 제가 당번이라, 왠지, 죄송합니다아......</t>
  </si>
  <si>
    <t>여러분...다치지 않게, 열심히 해요.</t>
  </si>
  <si>
    <t>이런 저라도 괜찮으시다면...네.</t>
  </si>
  <si>
    <t>저...너무 빤히 보시지 않았으면 하는데...</t>
  </si>
  <si>
    <t>저 말인가요? 저...열심히 할게요.</t>
  </si>
  <si>
    <t>열심히, 할게요. 멋진 닌자가 되고 싶으니...</t>
  </si>
  <si>
    <t>닌자로서의, 임무네요.</t>
  </si>
  <si>
    <t>인법연구부의 이름을 걸고...힘내겠습니다.</t>
  </si>
  <si>
    <t>사사삭-</t>
  </si>
  <si>
    <t>닌자는, 재빠르답니다!</t>
  </si>
  <si>
    <t>못 지나가요!</t>
  </si>
  <si>
    <t>숨었습니다. 괜찮아요.</t>
  </si>
  <si>
    <t>아파!</t>
  </si>
  <si>
    <t>어라, 설마...이긴 건가요? 우와...!</t>
  </si>
  <si>
    <t>승리네요. 이것도, 닌자의 힘...?</t>
  </si>
  <si>
    <t>지금의 저는...나무. 누가 봐도...나무.</t>
  </si>
  <si>
    <t>이건 특기랍니다.</t>
  </si>
  <si>
    <t>인법, 바꿔치기술!</t>
  </si>
  <si>
    <t>지금 내가 할 수 있는 걸...! 아앗?!</t>
  </si>
  <si>
    <t>멋진 닌자가 되기 위해서라도...! 히야앗?!</t>
  </si>
  <si>
    <t>츠쿠요류...인술! 아앗?!</t>
  </si>
  <si>
    <t>수리검, 아프답니다.</t>
  </si>
  <si>
    <t>설마...이긴 건가요? 다행이에요.</t>
  </si>
  <si>
    <t>더 노력해야 해. 죄송합니다...</t>
  </si>
  <si>
    <t>죄송합니다! 저, 저 때문에...으으...</t>
  </si>
  <si>
    <t>왠지, 눈에 띄는 거 같은 느낌이......</t>
  </si>
  <si>
    <t>아, 죄송합니다....... 방해, 되지요......?</t>
  </si>
  <si>
    <t>(차라리, 저 가구처럼 될 수 있다면 ....... 부럽다아.)</t>
  </si>
  <si>
    <t>(저는 배경....... 저는, 가구, 같은 거니까요....)</t>
  </si>
  <si>
    <t>(저는 나무.... 저는 평범한 나무예요.......)</t>
  </si>
  <si>
    <t>이렇게 대단한 걸, 제가 받아도 될까요...? 제게 그런 자격이 있는 건가요...? 충분하다고요? ...감사합니다, 선생님. 계속해서 정진하겠습니다. 선생님을 위해서...!</t>
  </si>
  <si>
    <t>우, 우으.... 이곳을 지나, 지름길로, 가려고 했는데요오...</t>
  </si>
  <si>
    <t>할로윈...저, 귀신 역할을 할까요? 에, 그런가요...? 그럼, 콩을 맞는 건 누가...아, 그런 날이 아닌가요? 그랬군요...</t>
  </si>
  <si>
    <t>선생님...생일, 맞으시죠? 축하드립니다...! 생일 선물...변신술이라도 보실래요? 에헤헤...</t>
  </si>
  <si>
    <t>맨얼굴을 보여 드리는 건 오직 당신뿐이라.....그렇게 쳐다보시면 부끄러워요.</t>
  </si>
  <si>
    <t>제 얼굴을 그렇게 뚫어져라 보셔도…</t>
  </si>
  <si>
    <t>이 가면이 마음에 드시나요? 후훗, 저도 좋아하는 가면이랍니다.</t>
  </si>
  <si>
    <t>원하신다면 언제든 벗기셔도 괜찮답니다…? …가면 안쪽, 신경 쓰이지 않으신가요?</t>
  </si>
  <si>
    <t>아아, 당장에라도 당신께 안기고 싶지만… 참아야만 한다니 이 무슨 가혹한 시험인지…</t>
  </si>
  <si>
    <t>원하시는 것은 뭐든지 말씀해 주세요. 네, 뭐든지♡</t>
  </si>
  <si>
    <t>전부 당신 것이랍니다. 이 몸도, 마음도, 전부.</t>
  </si>
  <si>
    <t>자아. 무엇이든 저에게 시켜주세요.</t>
  </si>
  <si>
    <t>무엇을 원하시나요? 설령 어떤 일이라도 할 준비가 되어있답니다.</t>
  </si>
  <si>
    <t>이제 오셨습니까, 선생님? 이 와카모, 여기서 당신의 귀환을 쭉 기다렸습니다.</t>
  </si>
  <si>
    <t>기다렸습니다, 선생님. 후후후후후♥</t>
  </si>
  <si>
    <t>상대는 어디 있을까요?</t>
  </si>
  <si>
    <t>시작합니다.</t>
  </si>
  <si>
    <t>후후후♥</t>
  </si>
  <si>
    <t>네~♥</t>
  </si>
  <si>
    <t>제 쪽은 이미 준비되어 있습니다.</t>
  </si>
  <si>
    <t>아아, 두근두근하네요♡</t>
  </si>
  <si>
    <t>아직 모자라네요. 계속해서 가죠.</t>
  </si>
  <si>
    <t>자, 계속 전진합시다.</t>
  </si>
  <si>
    <t>이건... 난처하네요...</t>
  </si>
  <si>
    <t>하아, 기분 좋네요...</t>
  </si>
  <si>
    <t>후후후, 만족하셨을까요?</t>
  </si>
  <si>
    <t>거기서 죽어버리도록 하세요!</t>
  </si>
  <si>
    <t>놓치지 않습니다!</t>
  </si>
  <si>
    <t>아하하하하!</t>
  </si>
  <si>
    <t>울부짖고 싶은 분부터 차례대로 오세요.</t>
  </si>
  <si>
    <t>자아, 꿰뚫리고 싶은 아이는 누구려나?</t>
  </si>
  <si>
    <t>우후후... 후후후후후...</t>
  </si>
  <si>
    <t>하앗!</t>
  </si>
  <si>
    <t>아하하하!</t>
  </si>
  <si>
    <t>후후, 고마운 일이네요.</t>
  </si>
  <si>
    <t>시시하네요.</t>
  </si>
  <si>
    <t>후후후...</t>
  </si>
  <si>
    <t>아아, 용서해주세요...</t>
  </si>
  <si>
    <t>면목 없습니다... 면목, 없습니다...</t>
  </si>
  <si>
    <t>또 원하시는 거라도 있습니까, 선생님?</t>
  </si>
  <si>
    <t>당연한 결과네요.</t>
  </si>
  <si>
    <t>이 와카모, 당신을 위해서라면 뭐든지 해 드리겠습니다.</t>
  </si>
  <si>
    <t>이렇게나 저를 원하고 계시다니... 이 몸도 마음도, 모두 당신에게 바치겠어요.</t>
  </si>
  <si>
    <t>하아, 이 흘러넘치는 행복... 저를 이렇게 만들어버린 책임, 져 주세요?</t>
  </si>
  <si>
    <t>우후후♡ 이렇게나 진심으로 사랑받고 있다니... 저는 어찌하면 좋을까요...</t>
  </si>
  <si>
    <t>평상시라면 이렇게 여유를 부릴 수 없을 텐데 말이죠···.</t>
  </si>
  <si>
    <t>우후후후후♡</t>
  </si>
  <si>
    <t>당신은 어디 계시려나.</t>
  </si>
  <si>
    <t>후후후. 곤란하네요.</t>
  </si>
  <si>
    <t>이런이런.</t>
  </si>
  <si>
    <t>자아, 이 와카모. 이미 준비는 되어 있습니다. 이것으로, 당신의 적을 남김없이 제거하겠습니다. 후후후후후후후.......</t>
  </si>
  <si>
    <t>아아, 저는 지금 사랑받고 있는 거군요♡</t>
  </si>
  <si>
    <t>저를 필요로 해 주시는 당신에게... 어떻게 해야 보답할 수 있을까요?</t>
  </si>
  <si>
    <t>당신을 위해서라면 기쁘게...</t>
  </si>
  <si>
    <t>저는 지금 이대로도 충분히 강하지만... 원하신다면 더 강해질 수 있답니다?</t>
  </si>
  <si>
    <t>하지만……. 당신이 그렇게나 원하신다면……. 네♡ 자아, 부디 이쪽으로, 좀 더 좀 더 제 곁으로……. 우후후♡</t>
  </si>
  <si>
    <t>아아……. 그, 그렇게 뚫어져라 쳐다보시면…… 아무리 저라고 해도 부끄러워져 버려요……. 당신의 시선만으로도, 몸 이곳저곳에서, 안타까움이 흘러넘쳐버려서…….</t>
  </si>
  <si>
    <t>이렇게 만나게 된 것 또한 분명, 붉은 실로 맺어진 운명의 인도…….</t>
  </si>
  <si>
    <t>어떻게든 직접, 제 기분을, 이 감정을, 전해드리고 싶어서…….</t>
  </si>
  <si>
    <t>기뻐요……. 이 와카모, 모든 것은 이렇게 당신과 만나기 위해서……!</t>
  </si>
  <si>
    <t>새해 복 많이 받으세요. 올해도 당신과 함께 즐거운 추억을 만들 수 있기를.</t>
  </si>
  <si>
    <t>크리스마스, 연인들은 대체 무엇을 하면서 지내는 것일까요? 후후훗, 저는 이런 건 잘 몰라서요♡ 구석에서 끈적하게 알려주실 수 있으실까요? 선.생.님?</t>
  </si>
  <si>
    <t>이 가면은 할로윈 복장이 아닌데요... 방금 지나가시던 분에게 그런 말을 들으니깐 조금 슬픈 기분이 들어버렸습니다...</t>
  </si>
  <si>
    <t>당신이 태어난 날... 이렇게나 기쁜 일에 함께할 수 있다니 꿈만 같아요!</t>
  </si>
  <si>
    <t>어머나. 제 생일을 기억해 주신 건가요? 아아, 기뻐요- 저는 더 이상 여한이 없습니다-</t>
  </si>
  <si>
    <t>귀여운 기니피그네. 나님의 실험에 함께 하지 않을래?</t>
  </si>
  <si>
    <t>독과 약은 쓰임에 따라 달라지는 양날의 검이지!</t>
  </si>
  <si>
    <t>네즈스케는 햄스터일까, 기니피그일까? 정답은... 다음 시간인 것이다!</t>
  </si>
  <si>
    <t>나님은! 위대한 것이다!</t>
  </si>
  <si>
    <t>뭐야, 또 나님이 보고 싶어서 온 것이냐? 어쩔 수 없네~</t>
  </si>
  <si>
    <t>어서와, 선생! 안 그래도 신약을 실험해보기 위해 부르려던 참이었어.</t>
  </si>
  <si>
    <t>이 정도의 습도와 온도라면 내 귀여운 세균들이 자라기에 아주 좋겠어. 후‒후‒후....</t>
  </si>
  <si>
    <t>앗, 어디서 치즈 냄새가 나는 것이다!</t>
  </si>
  <si>
    <t>후후, 이 방. 나님의 실험실로 써도 좋겠는데?</t>
  </si>
  <si>
    <t>네즈스케, 이 녀석! 날뛰지 마!</t>
  </si>
  <si>
    <t>다음번에는 메이를 상대로 무얼 실험해볼까?</t>
  </si>
  <si>
    <t>안 되겠어, 선생... 딱, 한 입만... 한 입만 깨물게 해주면 안 될까?</t>
  </si>
  <si>
    <t>너무나도 맛있는 치즈 덩어리로 보이는 것이다!</t>
  </si>
  <si>
    <t>지금 내 눈에는 선생이...</t>
  </si>
  <si>
    <t>우으... 곤란한 것이다. 하지만 도저히 선생에게서 눈을 뗄 수가 없어...</t>
  </si>
  <si>
    <t>이대로... 잠깐 같이 있어줘...</t>
  </si>
  <si>
    <t>선생, 내 앞에서 떨어... 아니 떨어지지 마!</t>
  </si>
  <si>
    <t>크, 큰일이야... 선생에게서 눈을 뗄 수가 없어...</t>
  </si>
  <si>
    <t>나님답지 않게 이런 실수를 하다니...</t>
  </si>
  <si>
    <t>올해도 잘 부탁하는 거다 선생. 올해야말로 불로장생의 약을 만들고야 말겠어!</t>
  </si>
  <si>
    <t>할로윈에 시내를 걷는 시체들은, 대체 어떤 약을 주사한거야? 나님도 모르는 약이 있다니, 분해!</t>
  </si>
  <si>
    <t>착하다, 착해~</t>
  </si>
  <si>
    <t>네~ 슌이랍니다~</t>
  </si>
  <si>
    <t>후훗, 오늘도 잘 부탁드릴게요?</t>
  </si>
  <si>
    <t>지난번에 하던 수업을 마저 재개하죠, 후후...</t>
  </si>
  <si>
    <t>자~ 숨바꼭질 시작이란다!</t>
  </si>
  <si>
    <t>말 안 듣는 나쁜 아이는 어디있을까~?</t>
  </si>
  <si>
    <t>어머? 무슨 문제라도?</t>
  </si>
  <si>
    <t>우후후, 훌륭한 선택이네요.</t>
  </si>
  <si>
    <t>모두들~ 길 잃지 않게 조심하렴~</t>
  </si>
  <si>
    <t>자, 다 같이 산책하러 갈까요!</t>
  </si>
  <si>
    <t>장소를 이동합니다.</t>
  </si>
  <si>
    <t>길을 잃지 않게, 조심해.</t>
  </si>
  <si>
    <t>얘들아~ 이쪽이야~</t>
  </si>
  <si>
    <t>이 이상은...죄송합니다...</t>
  </si>
  <si>
    <t>모두 수고하셨어요!</t>
  </si>
  <si>
    <t>다음부터는 친하게 지내야 해요?</t>
  </si>
  <si>
    <t>콰앙~♡!</t>
  </si>
  <si>
    <t>떽, 이랍니다?</t>
  </si>
  <si>
    <t>이걸로 끝내도록 하죠!</t>
  </si>
  <si>
    <t>우훗, 언니가 하는 걸 잘 보렴.</t>
  </si>
  <si>
    <t>나쁜 아이 발견!</t>
  </si>
  <si>
    <t>도와주셔서 고마워요.</t>
  </si>
  <si>
    <t>어머, 고마워라.</t>
  </si>
  <si>
    <t>우후후, 이런 장난은 안 통한다구요?</t>
  </si>
  <si>
    <t>엄폐합니다!</t>
  </si>
  <si>
    <t>죄송합니다...제 부주의였어요.</t>
  </si>
  <si>
    <t>얘들아, 다친 데는 없니?</t>
  </si>
  <si>
    <t>참 잘했어요, 여러분! 집에 돌아가면 복습하는 거 잊지 말자?</t>
  </si>
  <si>
    <t>대단해 대단해. 모두 참 잘했어요!</t>
  </si>
  <si>
    <t>이 순간이 영원했으면 좋겠네요.</t>
  </si>
  <si>
    <t>선생님은 정말 특별하신 분이네요. 아이들에게도, 저에게도...</t>
  </si>
  <si>
    <t>선생님과 함께 있으면... 저도 가끔 아이처럼 어리광 부리고 싶어진답니다.</t>
  </si>
  <si>
    <t>선생님과의 수업이 기대되네요.</t>
  </si>
  <si>
    <t>린카는 아이들을 잘 돌보고 있으려나...</t>
  </si>
  <si>
    <t>낮잠 시간은 아직인데... 어쩐지 잠이 오네요...</t>
  </si>
  <si>
    <t>후후, 다음에는 이곳에서 다 같이 수업을 할까요?</t>
  </si>
  <si>
    <t>후후, 사랑스럽네요~</t>
  </si>
  <si>
    <t>어머나, 예뻐라...</t>
  </si>
  <si>
    <t>이걸 쓰고 싶진 않았지만...따끔한 사랑의 매도, 가끔 필요하죠.</t>
  </si>
  <si>
    <t>몸도 마음도 튼튼해졌어요~</t>
  </si>
  <si>
    <t>몸 구석구석까지 힘이 스며들어서... 기분이 고양되네요~</t>
  </si>
  <si>
    <t>아이들을 가르치려면, 제가 솔선해서 성장해야겠죠?</t>
  </si>
  <si>
    <t>성장은 늘 기분 좋은 일이죠.</t>
  </si>
  <si>
    <t>아아... 귀여워라... 후훗.</t>
  </si>
  <si>
    <t>오늘은... 정말 즐거웠어요. 후후.</t>
  </si>
  <si>
    <t>어머, 일어나셨군요.</t>
  </si>
  <si>
    <t>후후, 올 한 해도 잘 부탁드려요~.</t>
  </si>
  <si>
    <t>어머, 아이들이 어디서 사탕을 잔뜩 받아 왔나 보네요. 트릭...뭐였죠?</t>
  </si>
  <si>
    <t>아아, 정말. 찔러 대지 말아 주세요! 어린애가 아니니까요!</t>
  </si>
  <si>
    <t>코, 코코나 쨩이라고 부르지 말아주세요! 어린 아이 같잖아요!</t>
  </si>
  <si>
    <t>저도 수업할 줄 알거든요? 제 수업, 들어 보시겠어요?</t>
  </si>
  <si>
    <t>네, 그럼 오늘도 잘 부탁드려요.</t>
  </si>
  <si>
    <t>숙녀를 기다리게 하시다니, 감점이에요!</t>
  </si>
  <si>
    <t>교관의 진수를 보여드리죠!</t>
  </si>
  <si>
    <t>자, 수업 시간이에요!</t>
  </si>
  <si>
    <t>응? 무슨 일이세요?</t>
  </si>
  <si>
    <t>나쁘지 않은 선택이시네요.</t>
  </si>
  <si>
    <t>코코나에게 맡겨주세요!</t>
  </si>
  <si>
    <t>열심히 해봐요!</t>
  </si>
  <si>
    <t>저를 따라오세요!</t>
  </si>
  <si>
    <t>이동해요!</t>
  </si>
  <si>
    <t>이 앞엔 뭐가 있을까요?</t>
  </si>
  <si>
    <t>다음 장소로 가요!</t>
  </si>
  <si>
    <t>아, 아직 괜찮아요...</t>
  </si>
  <si>
    <t>흐흥, 당연하죠. 이래뵈도 어엿한 교관이니까요!</t>
  </si>
  <si>
    <t>좋은 느낌이네요. 다음에도 잘 부탁드립니다.</t>
  </si>
  <si>
    <t>다음에도 이렇게 해 주세요!</t>
  </si>
  <si>
    <t>잘 하셨어요!</t>
  </si>
  <si>
    <t>백점만점, 참 잘했어요!</t>
  </si>
  <si>
    <t>오늘의 점수는...!</t>
  </si>
  <si>
    <t>시험지 돌려드릴게요!</t>
  </si>
  <si>
    <t>그럼, 채점할게요!</t>
  </si>
  <si>
    <t>사탕이라면 얼마든지 있어요!</t>
  </si>
  <si>
    <t>그게 최선인가요? 미숙하시군요!</t>
  </si>
  <si>
    <t>숨을게요!</t>
  </si>
  <si>
    <t>으아앙, 다, 다음에야말로...!</t>
  </si>
  <si>
    <t>으아앙, 슌 언니한테 다 이를거야!</t>
  </si>
  <si>
    <t>누가 뭐라 하든, 어엿한 교관이니까요!</t>
  </si>
  <si>
    <t>흐흠, 이 정돈 낙승이죠!</t>
  </si>
  <si>
    <t>이상하네요. 선생님과 같이 있으면 왠지 가슴이 따끈따끈해져서...</t>
  </si>
  <si>
    <t>저는 교관이지만, 교관한테도 선생님이 필요해요.</t>
  </si>
  <si>
    <t>저는 애가 아니에요! 몇 번이나 말했잖아요!</t>
  </si>
  <si>
    <t>저도 언젠가, 선생님처럼...아, 아뇨, 아무 것도 아니에요!</t>
  </si>
  <si>
    <t>슌 언니, 어디로 가버린 걸까...?</t>
  </si>
  <si>
    <t>이거, 매화원에도 있었으면...</t>
  </si>
  <si>
    <t>이건 교육에 도움이 될 것 같아요.</t>
  </si>
  <si>
    <t>뭔가 이상한 물건이 잔뜩 있네요.</t>
  </si>
  <si>
    <t>이건 대체...?</t>
  </si>
  <si>
    <t>때로는 엄격하게, 때로는 상냥하게...... 해야 할 때 제대로 할 수 있는 것이, 좋은 교관이라고 생각합니다. 저도, 할 거예요!</t>
  </si>
  <si>
    <t>인생은 배움의 연속이라고 들은 적이 있어요!</t>
  </si>
  <si>
    <t>조금은 슌 언니처럼 된 걸까요.</t>
  </si>
  <si>
    <t>저는 벌써 한 사람 몫을 하고 있지만, 동시에 아직 성장기에요.</t>
  </si>
  <si>
    <t>저기...감사합니다.</t>
  </si>
  <si>
    <t>그냥 뭐...당근도 그렇게 나쁘진 않을 지도 모르겠네요.</t>
  </si>
  <si>
    <t>선생님이랑 같이 온 가게이기도 하고...괜찮으신가요? 좋아하게 된 건 아니라구요? 이해되시나요?</t>
  </si>
  <si>
    <t>만약 어떻게든 당근을 먹어야만 할 때는...다음부터 여기 올게요.</t>
  </si>
  <si>
    <t>모처럼 선생님이랑 같이 왔으니까, 어엿한 교관으로서 어쩔 수 없이 먹는 것 뿐이에요. 아시겠죠? 정말, 선생님은 늘 억지로...</t>
  </si>
  <si>
    <t>저...딱히, 당근이 좋아진 건 아니거든요.</t>
  </si>
  <si>
    <t>새해 복 많이 받으세요 선생님. 저는 올해도 어엿한 교관으로서 열심히 할 것이니, 응원해 주시면 좋겠어요. 올해도 잘 부탁드려요!</t>
  </si>
  <si>
    <t>크리스마스.. 올해도 산타 할아버지가 와 주실까요? 아, 아뇨 저는 교관이니까요. 기대하고 있다던가, 뭐 그런게 아니라..!</t>
  </si>
  <si>
    <t>할로윈 사탕이요? 저, 저는 물론 주는 쪽이죠! 교관이니까요! 그렇지만, 일단 사탕을 싫어하는 건 아니라서</t>
  </si>
  <si>
    <t>생일 축하드려요. 선생님. 어때요 제대로 기억하고 있었답니다. 제 생일도 기억하고 계신가요?</t>
  </si>
  <si>
    <t>적인가… 교섭이 된다면 좋을 텐데.</t>
  </si>
  <si>
    <t>그럼, 시작해볼까? 제대로 따라와.</t>
  </si>
  <si>
    <t>으앗, 위험해라. 부드럽게 대해줘.</t>
  </si>
  <si>
    <t>뭔가 만들까?</t>
  </si>
  <si>
    <t>내 도움이 필요해? 맡겨줘.</t>
  </si>
  <si>
    <t>네네, 부름을 받아 왔습니다. 그래서, 뭘 먹고 싶어?</t>
  </si>
  <si>
    <t>배가 고파선 전투도 할 수 없다. 이거 진짜야.</t>
  </si>
  <si>
    <t>나아갈게.</t>
  </si>
  <si>
    <t>저기로 갈까?</t>
  </si>
  <si>
    <t>좋아, 이동한다.</t>
  </si>
  <si>
    <t>살짝 풀 컨디션이… 아니라서…</t>
  </si>
  <si>
    <t>뭐, 고작 이 정도인가. 다들 수고했어.</t>
  </si>
  <si>
    <t>다들 수고했어. 배고픈 사람?</t>
  </si>
  <si>
    <t>배고파? 먹고 싶은 만큼 먹어.</t>
  </si>
  <si>
    <t>좋아, 완성이야. 많이 먹으라고.</t>
  </si>
  <si>
    <t>자, 다 되었습니다!</t>
  </si>
  <si>
    <t>리필은 얼마든지 있다고~</t>
  </si>
  <si>
    <t>그럼, 하압! 이건 어때?</t>
  </si>
  <si>
    <t>영차! 자, 맛있게 먹어!</t>
  </si>
  <si>
    <t>장전, 발사!</t>
  </si>
  <si>
    <t>휴, 살았어.</t>
  </si>
  <si>
    <t>힘껏 노력해보라고.</t>
  </si>
  <si>
    <t>괜찮다니까.</t>
  </si>
  <si>
    <t>아직… 쓰러질 수 없어…</t>
  </si>
  <si>
    <t>어째서 이런 일이…</t>
  </si>
  <si>
    <t>이런 건 식은 죽 먹기지.</t>
  </si>
  <si>
    <t>자, 다음!</t>
  </si>
  <si>
    <t>난 모두의 요리사이자 주방장이자 현무상회의 회장이지만, 때로는 단 하나뿐인 특별한 무언가가 되고 싶다고 생각할 때도 있어.</t>
  </si>
  <si>
    <t>책임이라는 건 막중한 법이라 때로는 놓아버리고 싶기도 해. 고마워, 선생님. 지금 하는 이야기 들어줘서.</t>
  </si>
  <si>
    <t>오늘 선생님을 초대하고 싶은데… 어때? 현무상회의 회장이 아니라 일개 학생인 루미로서.</t>
  </si>
  <si>
    <t>아… 미안, 선생님. 이런 기분은 그… 익숙하질 않아서… 아니, 처음이라…</t>
  </si>
  <si>
    <t>평화롭구나… 응, 좋은 일이야.</t>
  </si>
  <si>
    <t>여기서 현룡문 애들하고 싸우는 것만은, 봐줬으면 좋겠네.</t>
  </si>
  <si>
    <t>이렇게 한가롭게 시간을 보낸 게, 얼마만이었더라…</t>
  </si>
  <si>
    <t>여기의 다과도, 참고가 많이 되네.</t>
  </si>
  <si>
    <t>이곳의 인테리어… 우리 상회에도 활용해 볼까?</t>
  </si>
  <si>
    <t>손에 잘 맞는 도구는 중요하지. 주방용품이든, 총이든 말이야.</t>
  </si>
  <si>
    <t>고마워, 선생님. 나중에 현무상회에 와줄래? 한 끼 대접할 테니까.</t>
  </si>
  <si>
    <t>이 느낌… 응, 나쁘지 않네. 선생님 덕분이려나.</t>
  </si>
  <si>
    <t>강해졌으니 지금보다 밥을 더 많이 만들 수 있는 거 아냐…? 선생님, 혹시 배 안 고파?</t>
  </si>
  <si>
    <t>어라, 나 강해진 거야?</t>
  </si>
  <si>
    <t>모처럼이니까, 더 곤란하게 해 버릴까…?</t>
  </si>
  <si>
    <t>선생님은 의외로 그런 구석이 있구나… 후훗, 마음에 들었어.</t>
  </si>
  <si>
    <t>하핫. 뭘 시선을 돌리고 그래. 난 전혀 신경 쓰지 않는다고?</t>
  </si>
  <si>
    <t>때로는, 무언가가 되고 싶다고 생각할 때가 있어. 뭐든 좋으니, 지금의 나보다 뛰어난 무언가가… 그런가, 그래서 「영화」인 거였군.</t>
  </si>
  <si>
    <t>영화는 좋은 것이다. 세월이라는 이름으로 보증된 것은 더욱 좋지. 명작이기 때문에 살아남은 게 아니야. 살아남았기 때문에 명작이라고 부르는 것이다.</t>
  </si>
  <si>
    <t>그렇게 걱정하지 마라, 선생. 내일이 되면 다 해결될 거야.</t>
  </si>
  <si>
    <t>사람은 타인을 경계하는 생물이다. 그리고, 그만큼 타인을 믿기도 해. 나는 선생을 믿어야할 것인가, 아니면……</t>
  </si>
  <si>
    <t>사람은 홀로 살아갈 수 없어. 흔한 말이지만 뭐, 싫진 않아.</t>
  </si>
  <si>
    <t>기다리고 있었다, 선생. 오늘은 어떤 세계가 우릴 맞이할까, 두근거리는군.</t>
  </si>
  <si>
    <t>아, 선생인가. 이런 곳에서 만나다니, 세상은 좁군. 응? 여긴 샬레니까 평범한 거라고? 그, 그런가.</t>
  </si>
  <si>
    <t>산해경 고급중학교 소속, 현룡문의 집행부장 코노에 미나다. 우리의 앞길을 방해하는 자는 모두 내가 처리하지.</t>
  </si>
  <si>
    <t>아아, 깨지 못하는 꿈은 없다…라는 건가.</t>
  </si>
  <si>
    <t>좋아, 최고의 포지션이야.</t>
  </si>
  <si>
    <t>나, 나는 어린애가 아냐!</t>
  </si>
  <si>
    <t>우리에겐 미래가 있잖아.</t>
  </si>
  <si>
    <t>나의 삶에 의미는 있는 건가?</t>
  </si>
  <si>
    <t>자, 때가 되었다.</t>
  </si>
  <si>
    <t>내가 선두에 서지.</t>
  </si>
  <si>
    <t>저쪽이군.</t>
  </si>
  <si>
    <t>움직이지 못하는 자에게, 승리는 없다.</t>
  </si>
  <si>
    <t>운명이야말로 나의 숙적…</t>
  </si>
  <si>
    <t>난 지금을 음미하고 있을 뿐이야. 훗.</t>
  </si>
  <si>
    <t>내 벗에게는 경의를, 배신자에게는 총탄을. 훗.</t>
  </si>
  <si>
    <t>끝이다.</t>
  </si>
  <si>
    <t>작별이다.</t>
  </si>
  <si>
    <t>비가 내릴 것 같군.</t>
  </si>
  <si>
    <t>그럼, 상대는 누구지?</t>
  </si>
  <si>
    <t>하아, 미래를 위해서.</t>
  </si>
  <si>
    <t>지금이야말로, 일어설 때다.</t>
  </si>
  <si>
    <t>다시 한 번 말하지.</t>
  </si>
  <si>
    <t>받은 은혜는 반드시 갚겠다.</t>
  </si>
  <si>
    <t>감사한다.</t>
  </si>
  <si>
    <t>그걸로 끝인가?</t>
  </si>
  <si>
    <t>숨겠다.</t>
  </si>
  <si>
    <t>언제나 이래야 해. 환경에 휘둘리고 싶진 않군.</t>
  </si>
  <si>
    <t>일어설 때가… 온 건가…?</t>
  </si>
  <si>
    <t>이 폭풍 속을… 어떻게 나아가야 하는 건가…</t>
  </si>
  <si>
    <t>우리는 지킬 것이 있다면 강해질 수 있어. 그게 뭐냐고? 이, 일일히 물어보지 마!</t>
  </si>
  <si>
    <t>오늘의 나는 어제의 나보다 성장했다. 훗, 그런 거다.</t>
  </si>
  <si>
    <t>강해진 것 같은데, 이것도 선생의 덕분인가?</t>
  </si>
  <si>
    <t>익숙하지 않은 짓은 하지 마라…라는 말이 있지만 도전하지 않으면 얻을 수 없는 게 있다…라는 말도… 으윽, 아무 것도 아냐. 잊어줘.</t>
  </si>
  <si>
    <t>한 발짝씩, 천천히 거리를 좁혀나가자. 그러다 보면 언젠가는… 어떻게 되는 거지?</t>
  </si>
  <si>
    <t>새의 숨통을 끊을 땐 신중해야 해. 너무 빨라도 너무 느려도 안 돼. 왜 새냐고…? 그, 글쎄…</t>
  </si>
  <si>
    <t>언젠가는 우리에게도 끝이 다가오겠지. 그 때까지 서로 관계를 터놓고 싶군. 크으~ 내가 한 말이지만 멋진 대사였어.</t>
  </si>
  <si>
    <t>길을 잃은 배에겐 의지할 등대가 필요하다. 그러니, 선생이… 그… 여, 역시 못 들은 걸로 해줘!</t>
  </si>
  <si>
    <t>고요함 속의 움직임을 느낄 수 있는 장소란… 그야말로 이곳을 가리키는 말이겠지.</t>
  </si>
  <si>
    <t>산해경의 카페는 실제로는 찻집에 가깝단 말이지…</t>
  </si>
  <si>
    <t>차 향기가 좋군… 조예가 깊진 않지만 좋은 차야.</t>
  </si>
  <si>
    <t>좋은 향기군… 조금 어깨에 힘을 뺄까.</t>
  </si>
  <si>
    <t>누아르의 세계는 달라. 적어도… 알기 쉽지. 하지만… 그래. 최소한 우산 정도는… 길을 잃지 않도록 밝은 색이 좋겠군.</t>
  </si>
  <si>
    <t>하지만 사람들은 그 사실을 깨닫지 못하지… 나 또한 예외는 아니지만.</t>
  </si>
  <si>
    <t>흑과 백, 누아르의 세계. 이 세계는 눈부실 정도의 광채로 구성되어있어.</t>
  </si>
  <si>
    <t>그래… 비가 오는 풍경은 좋아. 여러가지가 심플하게 보이지.</t>
  </si>
  <si>
    <t>스.. 슬슬 수염 붙여줘…이대로는 왠지, 부끄러워…</t>
  </si>
  <si>
    <t>이, 이렇게 편안한 상태로 있는 건 콤라드 앞에서 뿐이다! 노, 놀리지 마라! 숙청해 버린다?!</t>
  </si>
  <si>
    <t>후후후, 후후후후…오늘 하루도, 콤라드와 함께 있을 수 있다니.</t>
  </si>
  <si>
    <t>오늘도 나와 함께, 혁명을 일으키지 않겠나!</t>
  </si>
  <si>
    <t>기다렸도다, 콤라드! 할일이 잔뜩 있노라! 게으름은 용서치 않겠다!</t>
  </si>
  <si>
    <t>왔는가, 콤라드! 함께 처리해야 할 임무가 잔뜩 있으니, 각오하거라!</t>
  </si>
  <si>
    <t>모두들, 의무를 다할 때가 왔노라.</t>
  </si>
  <si>
    <t>제군, 준비하라!</t>
  </si>
  <si>
    <t>어, 어라? 놔, 놔라!</t>
  </si>
  <si>
    <t>나의 권위를 보여줄 때가 된 건가.</t>
  </si>
  <si>
    <t>음, 좋은 선택이로다.</t>
  </si>
  <si>
    <t>자, 가자.</t>
  </si>
  <si>
    <t>출발이다!</t>
  </si>
  <si>
    <t>전진 전진-!</t>
  </si>
  <si>
    <t>이 기세로 모두 해치우는 거다.</t>
  </si>
  <si>
    <t>쉴 틈 따윈 없노라.</t>
  </si>
  <si>
    <t>으으…집에 돌아갈래…</t>
  </si>
  <si>
    <t>음, 어떤가? 서기장의 힘, 알아차렸는가! …응? 으아, 수염이…</t>
  </si>
  <si>
    <t>결국 이 정도인가, 하하하하! …에? 우왓?! 으으…</t>
  </si>
  <si>
    <t>좋아, 공격이다!</t>
  </si>
  <si>
    <t>전부 해치워버려라!</t>
  </si>
  <si>
    <t>숙청, 숙청, 숙청이다!</t>
  </si>
  <si>
    <t>자, 와라, 친위대. 저 쪽이다, 쏴라-!</t>
  </si>
  <si>
    <t>가라, 나의 친위대! 숙청 대상은 저기 있다!</t>
  </si>
  <si>
    <t>친위대 총원, 공격!</t>
  </si>
  <si>
    <t>숙청해주마!</t>
  </si>
  <si>
    <t>나쁘지 않은 지원이로군, 콤라드.</t>
  </si>
  <si>
    <t>좋아좋아.</t>
  </si>
  <si>
    <t>흐흥, 소용없다.</t>
  </si>
  <si>
    <t>반역이다, 숨어라!</t>
  </si>
  <si>
    <t>아, 아아…져버렸다…</t>
  </si>
  <si>
    <t>이, 이런 거, 뭔가 잘못됐다!</t>
  </si>
  <si>
    <t>나의 자태, 제대로 봤는가, 콤라드?</t>
  </si>
  <si>
    <t>이것이 붉은겨울의 힘이다!</t>
  </si>
  <si>
    <t>히히, 에헤헷…</t>
  </si>
  <si>
    <t>나를 부끄럽게 하면 숙청이니까…?</t>
  </si>
  <si>
    <t>뭐, 뭐야…</t>
  </si>
  <si>
    <t>고, 고마워…콤라드.</t>
  </si>
  <si>
    <t>(수염…안 떨어졌겠지?)</t>
  </si>
  <si>
    <t>오늘도 평화롭군, 좋아! 이것도 다 내 덕이지!</t>
  </si>
  <si>
    <t>음, 좋아좋아. 서기장은 만족했노라.</t>
  </si>
  <si>
    <t>음, 이상 무.</t>
  </si>
  <si>
    <t>에헴, 서기장이 왔노라.</t>
  </si>
  <si>
    <t>아주 마음에 들어… 이것이야말로 나의 권위 나의 힘! 그리고 나의 수염! 이제는 두려워질 정도로군… 하지만 걱정하지 말게, 콤라드. 이 몸은 언제나 그대의 편이니까!</t>
  </si>
  <si>
    <t>나쁘지 않아…나쁘지 않도다. 나의 성장에 한계는 없다!</t>
  </si>
  <si>
    <t>제법이로군, 콤라드!</t>
  </si>
  <si>
    <t>이 넘쳐흐르는 힘…보이는가? 콤라드.</t>
  </si>
  <si>
    <t>이것이 진정한 붉은겨울의 힘이다!</t>
  </si>
  <si>
    <t>좋은 생각이 났어, 콤라드는 거기서 눈사람을 만들어! 이쪽에서 우리들이 만든 걸 그 옆에 두는 거다! 응? 왜? 괜찮지 않나? …그 둘 사이에 작은 눈사람도 만들까? …무, 물론 콤라드가 괜찮다면 말이야!</t>
  </si>
  <si>
    <t>춥지 않냐고? 몸이 허약하군, 콤라드! 이 정도는 끄떡없어! 아직 3시간은 더 놀 수 있단 말이다!</t>
  </si>
  <si>
    <t>에잇, 방해야! 지금 엄청 집중하고 있으니까!</t>
  </si>
  <si>
    <t>에, 에, 엣-취… 훌쩍.</t>
  </si>
  <si>
    <t>꺄하하하하-, 그 정도로는 안 돼, 좀 더 크게, 더 크게 해야지.</t>
  </si>
  <si>
    <t>새해 복 많이 받아라, 콤라드. 올 한 해 계획은 세웠나? 혹시 아직이라면 나와 함께 정해보도록 하자.</t>
  </si>
  <si>
    <t>오늘은 크리스마스다! 큰 수염의 새빨간 노인이 선물을 나눠준다고 들었다만… 좋구나! 나도 선물이 가지고 싶다!</t>
  </si>
  <si>
    <t>모두가 화려한 분장을…과연, 할로윈인가. 응? 아니, 이 수염은 할로윈 분장 같은게 아니다! 그, 그 이상 놀리면 숙청하겠노라?!</t>
  </si>
  <si>
    <t>생일? 그랬던 건가? 좋아, 그럼 콤라드의 생일인 오늘을 붉은겨울의 기념일로 하겠다!</t>
  </si>
  <si>
    <t>아, 으으… 뭔가 부끄럽구나. 축하같은 걸 받아버리면, 권위가… 아, 아니, 물론 기쁘다! 고맙군, 콤라드!</t>
  </si>
  <si>
    <t>후후, 체리노 회장님의 콧수염. 귀엽지 않나요?</t>
  </si>
  <si>
    <t>안 돼요. 소녀의 비밀이랍니다.</t>
  </si>
  <si>
    <t>선생님도 혹시... 읽어보고 싶으신가요?</t>
  </si>
  <si>
    <t>체리노 회장의 일거수일투족은 모두 이 노트에 기록하고 있답니다.</t>
  </si>
  <si>
    <t>후후. 기다리고 있었답니다, 선생님. 오늘도 키보토스의 혁명을 위해 함께 힘쓰죠!</t>
  </si>
  <si>
    <t>어서 오세요, 선생님. 혹시 오시는 길에 체리노 회장님, 못 보셨나요?</t>
  </si>
  <si>
    <t>깨끗하게 청소합시다.</t>
  </si>
  <si>
    <t>아직 여기저기에 회장에게 충성을 맹세하지 않는 불온분자들이 있는 것 같네요……</t>
  </si>
  <si>
    <t>어머, 뭔가 문제라도……?</t>
  </si>
  <si>
    <t>기대에 응답해 보이겠습니다.</t>
  </si>
  <si>
    <t>이것 또한 체리노 회장을 위해……!</t>
  </si>
  <si>
    <t>두려워할 건 없습니다. 돌격!</t>
  </si>
  <si>
    <t>지원사격이라면 저에게 맡겨주세요.</t>
  </si>
  <si>
    <t>승리가 눈앞입니다!</t>
  </si>
  <si>
    <t>다음 장소로 이동할까요.</t>
  </si>
  <si>
    <t>체리노 회장…… 면목 없습니다……</t>
  </si>
  <si>
    <t>역시나예요. 여러분을 믿고 있었습니다!</t>
  </si>
  <si>
    <t>여러분, 붉은겨울의 승리입니다!</t>
  </si>
  <si>
    <t>붉은겨울 연방학원이여, 영원하리!</t>
  </si>
  <si>
    <t>체리노 회장에 의한, 체리노 회장을 위한!</t>
  </si>
  <si>
    <t>저는 믿습니다, 체리노 회장의 승리를!</t>
  </si>
  <si>
    <t>저희들의 혁명은 반드시 성공할 거예요!</t>
  </si>
  <si>
    <t>여러분, 승리는 눈앞에 있습니다!</t>
  </si>
  <si>
    <t>여러분, 여기로 귀를 기울여주세요!</t>
  </si>
  <si>
    <t>거기 당신, 집중해주세요.</t>
  </si>
  <si>
    <t>지원 감사드립니다.</t>
  </si>
  <si>
    <t>후후, 위험할 뻔했어요.</t>
  </si>
  <si>
    <t>숨겠습니다.</t>
  </si>
  <si>
    <t>패배가 아닙니다. 이건 다음에 있을 승리를 위한 포석인 거예요.</t>
  </si>
  <si>
    <t>전략적 후퇴입니다. 다음 작전을 짜죠.</t>
  </si>
  <si>
    <t>붉은겨울이 나아가는 길에 패배 따윈 없습니다!</t>
  </si>
  <si>
    <t>후후, 보고 계신가요? 체리노 회장.</t>
  </si>
  <si>
    <t>선생님을 볼 때마다 어딘가 가슴이 애절해지는 이 기분은 혹시…… 혁명의 전조, 일까요?</t>
  </si>
  <si>
    <t>왠지 얼굴이 뜨거워서… 오늘은 날씨가 덥네요!</t>
  </si>
  <si>
    <t>선생님 앞에서는 어쩐지 거짓말하기 힘드네요.</t>
  </si>
  <si>
    <t>선생님, 당신을…… 신뢰하고 있어요.</t>
  </si>
  <si>
    <t>어라? 어디선가 회장의 기척이……</t>
  </si>
  <si>
    <t>다음엔 반드시 이곳에 체리노 회장과……!</t>
  </si>
  <si>
    <t>이 공간은 따뜻해서 좋네요.</t>
  </si>
  <si>
    <t>후후, 체리노 회장에게 잘 어울릴 것 같은 귀여운 소품이네요.</t>
  </si>
  <si>
    <t>선동은 사소한 것부터 차근차근……</t>
  </si>
  <si>
    <t>혁명적이라고 해도 과언이 아닐 정도의 지원, 감사드립니다!</t>
  </si>
  <si>
    <t>이걸로 불온분자를 더 효율적으로 제압할 수 있겠네요!</t>
  </si>
  <si>
    <t>체리노 회장을 위해 더욱 힘낼게요!</t>
  </si>
  <si>
    <t>이 힘은 혁명을 위해 소중하게 쓰겠습니다!</t>
  </si>
  <si>
    <t>이런 타이밍이고, 마침 좋네요. 그럼 눈이 그칠 때까지 함께 체리노 회장의 위대함에 대해 얘기해봅시다♪</t>
  </si>
  <si>
    <t>조금 전의 연설로는 부족해서, 체리노 회장의 얘기를 더 듣고 싶으신 건가요?</t>
  </si>
  <si>
    <t>……선생님? 무슨 일이신가요? 뭔가 신경쓰이는 것이라도? 그 표정은 설마……</t>
  </si>
  <si>
    <t>후, 아무것도 보이지 않을 정도로 엄청난 눈보라였네요…… 선생님도 상의를 벗는 게 어떠신가요? 젖은 옷을 그대로 입고 있으면 감기에 걸리고 말 텐데요?</t>
  </si>
  <si>
    <t>생일 축하드립니다, 선생님. 선물로 제가 소중하게 간직했던 보물…… 체리노 회장이 사용하던 칫솔을 드리겠습니다!</t>
  </si>
  <si>
    <t>제 생일 말인가요? 후후, 부디 체리노 회장님의 생일도 축하해 주세요. 물론 이렇게 축하해주셔서 저도 기쁘네요.</t>
  </si>
  <si>
    <t>올해야말로 붉은겨울 연방학원이 키보토스 제일의 학교가 될 수 있도록…</t>
  </si>
  <si>
    <t>요즘 체리노 회장의 눈치가 빨라져서 큰일이에요… 사실 산타클로스는 없다는 거, 아시면 안되는데…</t>
  </si>
  <si>
    <t>어, 어딜 만지는 건가! 특별반으로 보내버리겠다!</t>
  </si>
  <si>
    <t>게으름을 피운다면 사보타주 혐의로 사무국에 고발하겠다!</t>
  </si>
  <si>
    <t>우리 붉은겨울의 곰들은 아무런 두려움 없이 사냥을 시작한다!</t>
  </si>
  <si>
    <t>돌아왔는가, 선생. 오늘도 힘차게 돌격이다!</t>
  </si>
  <si>
    <t>시간은 금이다, 선생! 앞으로는 더 빨리 돌아올 수 있도록!</t>
  </si>
  <si>
    <t>위대하신 체리노 회장을 위하여!</t>
  </si>
  <si>
    <t>제군, 내가 전방에 나서겠다.</t>
  </si>
  <si>
    <t>이 쪽이 아닌건가?</t>
  </si>
  <si>
    <t>좋은 판단이야, 선생.</t>
  </si>
  <si>
    <t>맡겨두라고, 선생.</t>
  </si>
  <si>
    <t>돌격!</t>
  </si>
  <si>
    <t>우라아!!</t>
  </si>
  <si>
    <t>전진, 전진해라!</t>
  </si>
  <si>
    <t>적이 후퇴하고 있다. 놓치지 마라!</t>
  </si>
  <si>
    <t>승리를 향해 돌격!</t>
  </si>
  <si>
    <t>아직이다... 아직 쓰러질 순...</t>
  </si>
  <si>
    <t>제군, 잘했다. 대단해!</t>
  </si>
  <si>
    <t>돌격은 언제나 유효한 전략이지.</t>
  </si>
  <si>
    <t>용감하게 가자!</t>
  </si>
  <si>
    <t>전방에 돌격!</t>
  </si>
  <si>
    <t>총알따윈 무섭지 않아!</t>
  </si>
  <si>
    <t>이쪽이군!</t>
  </si>
  <si>
    <t>돌격해라!</t>
  </si>
  <si>
    <t>지금 바로 돌격한다!</t>
  </si>
  <si>
    <t>나를 따르라!</t>
  </si>
  <si>
    <t>이 몸이 불타오르고 있어.</t>
  </si>
  <si>
    <t>지원에 감사하지, 자매여.</t>
  </si>
  <si>
    <t>물러, 물러터졌다!</t>
  </si>
  <si>
    <t>잠시 몸을 숨겼다가 돌격한다.</t>
  </si>
  <si>
    <t>말도 안 돼... 패배했다고?</t>
  </si>
  <si>
    <t>사보타주다... 이건 사보타주 때문이야!</t>
  </si>
  <si>
    <t>제군, 우리들의 승리다!</t>
  </si>
  <si>
    <t>승리를 축하하자!</t>
  </si>
  <si>
    <t>적을 쓰러뜨리는 일보다 즐거운 일이 있다면, 선생이 가르쳐 주었으면 해.</t>
  </si>
  <si>
    <t>선생과 함께라면, 붉은겨울의 강한 추위도 별 것 아니군. 하하!</t>
  </si>
  <si>
    <t>선생은 나의...아니, 붉은겨울의 중요한 손님이니까 말이다. 제대로 대접하지 않으면 안 되겠지?!</t>
  </si>
  <si>
    <t>이 안에서 길을 잃으면 어떡하지......?</t>
  </si>
  <si>
    <t>이 공간은 널찍하니 돌격 훈련을 하기에 좋겠어.</t>
  </si>
  <si>
    <t>앗, 이래서는 안 되지. 더욱 가혹하게 훈련을 하지 않으면......!</t>
  </si>
  <si>
    <t>따뜻하고 푹신푹신하니 잠이 오는군.......</t>
  </si>
  <si>
    <t>시원한 캄포트나 한 잔 마셨으면 좋겠는데......</t>
  </si>
  <si>
    <t>훌륭한 무기로군. 이거라면 적을 섬멸할 수 있겠어.</t>
  </si>
  <si>
    <t>올 한 해는 모든 방향으로 돌격할 수 있도록 준비에 만전을 다하자고!</t>
  </si>
  <si>
    <t>후후, 언젠가 선생님과 함께 밤하늘을 같이 관찰하러 가면 좋겠네요.</t>
  </si>
  <si>
    <t>웃... 아무한테나 하악대는 게 아니거든요?</t>
  </si>
  <si>
    <t>후후... 선생님의 얼굴은 아무리 봐도 질리지가 않아요!</t>
  </si>
  <si>
    <t>하아, 하아... 역시 선생님을 지켜보는 게 가장 즐겁네요.</t>
  </si>
  <si>
    <t>금방 돌아오실 줄 알았어요! 줄곧... 지켜보고 있었거든요!</t>
  </si>
  <si>
    <t>쭉 망원경 너머로 봤던 그 선생님과 만난 건가요…? 저, 감격했어요…!</t>
  </si>
  <si>
    <t>흐히~거기 있었네요~</t>
  </si>
  <si>
    <t>찾았어요!</t>
  </si>
  <si>
    <t>스캔 완료~!</t>
  </si>
  <si>
    <t>제 눈을 벗어날 순 없어요!</t>
  </si>
  <si>
    <t>어디보자~?</t>
  </si>
  <si>
    <t>관측 준비 완료!</t>
  </si>
  <si>
    <t>에헤헤, 다 보인다구요?</t>
  </si>
  <si>
    <t>더 많이 선생님에 대해 알고 싶어요!</t>
  </si>
  <si>
    <t>에헤헤…이렇게 선생님이랑 직접 얼굴을 맞대고 이야기하니, 조금…부끄럽네요.</t>
  </si>
  <si>
    <t>선생님과 함께라면, 이 극한 속에서도 두렵지 않아요!</t>
  </si>
  <si>
    <t>저 너머에는 뭐가 있으려나...?</t>
  </si>
  <si>
    <t>빨리 특별반에서 도망치지 않으면...</t>
  </si>
  <si>
    <t>후후, 멋진 가구 발견!</t>
  </si>
  <si>
    <t>이곳의 풍경은 아름답네요~</t>
  </si>
  <si>
    <t>선생님은... 어디 계시려나?</t>
  </si>
  <si>
    <t>이대로 노력하면, 언젠가 특별반에서 벗어날 수 있겠죠.</t>
  </si>
  <si>
    <t>눈이 더 좋아진 느낌이에요.</t>
  </si>
  <si>
    <t>이걸로…선생님의 일거수일투족을 더 자세히…</t>
  </si>
  <si>
    <t>감사합니다 선생님! 앞으로도 힘내서, 더 많이 관찰하고 싶어요!</t>
  </si>
  <si>
    <t>어머나, 별똥별이에요! 앗... 저기도! 또 거기도!</t>
  </si>
  <si>
    <t>올해는 꼭, 여기에서 벗어나 본교사로 돌아가기를...</t>
  </si>
  <si>
    <t>생일 축하드려요, 선생님! 오늘 하루 나쁜 일이 일어나지 않게 제가 잘 지켜봐드릴게요.</t>
  </si>
  <si>
    <t>왜 전에 배급용 캄포트에 술을 섞었느냐고? 왜 그랬더라...... 옛날 일이라 생각이 안 나네......</t>
  </si>
  <si>
    <t>흥 흐흐 흐~응♪</t>
  </si>
  <si>
    <t>다음번엔 내가 선생님을 초대해볼까~</t>
  </si>
  <si>
    <t>응? 뭔가 도와줄까?</t>
  </si>
  <si>
    <t>샬레는 볕이 잘 들어서 따뜻하네. 멍하니 있다가는 잠이 들 것 같아......</t>
  </si>
  <si>
    <t>어서 와, 선생님. 뭔가 피곤해 보이네. 이거라도 마실래?</t>
  </si>
  <si>
    <t>어서 와, 선생님. 마침 한가하던 참이었는데...... 같이 수다라도 떨지 않을래?</t>
  </si>
  <si>
    <t>아, 선생님. 일하기 전에 가볍게 한 잔 어때? 후후...... 술은 아니니까 안심해.</t>
  </si>
  <si>
    <t>자, 그럼 힘차게 가볼까?</t>
  </si>
  <si>
    <t>할 일이 산더미네~</t>
  </si>
  <si>
    <t>흐으응...? 이런 거 좋아하는구나...</t>
  </si>
  <si>
    <t>응? 나로 괜찮겠어?</t>
  </si>
  <si>
    <t>한번, 열심히 해볼게.</t>
  </si>
  <si>
    <t>아이쿠... 시작한 모양이네....</t>
  </si>
  <si>
    <t>아!? 그럼 가볼까?</t>
  </si>
  <si>
    <t>어이차~</t>
  </si>
  <si>
    <t>다음 가볼까?</t>
  </si>
  <si>
    <t>더 있었구나....</t>
  </si>
  <si>
    <t>너무 마셨나 봐....</t>
  </si>
  <si>
    <t>축하의 의미로 한 모금! ...알았어, 알았다니까....</t>
  </si>
  <si>
    <t>열심히 했으니 한 모금...농담이라니까....</t>
  </si>
  <si>
    <t>발효는 아직 덜 됐지만 맛은 보증할게!</t>
  </si>
  <si>
    <t>이건 좀 매콤한 녀석이라구~!</t>
  </si>
  <si>
    <t>한 잔 더 하시죠!</t>
  </si>
  <si>
    <t>들켰다면 어쩔 수 없지!</t>
  </si>
  <si>
    <t>이 플라스크가 신경 쓰여~?</t>
  </si>
  <si>
    <t>들켜버렸네~</t>
  </si>
  <si>
    <t>자! 몸이 따뜻해질 거야.</t>
  </si>
  <si>
    <t>나중에 답례할게!</t>
  </si>
  <si>
    <t>오... 고마워!</t>
  </si>
  <si>
    <t>안 통한단다~</t>
  </si>
  <si>
    <t>여기... 좋아보인다...!</t>
  </si>
  <si>
    <t>어라... 실패...?</t>
  </si>
  <si>
    <t>에헤헤헤... 미안해...</t>
  </si>
  <si>
    <t>붉은 겨울의 문제아치고는... 잘하지 않았어?</t>
  </si>
  <si>
    <t>승리의 축배를 들어도 될려나...?</t>
  </si>
  <si>
    <t>이 다음에, 뭘 좀 마시면서 대화나 할까?......물이라도 괜찮으니까.</t>
  </si>
  <si>
    <t>꽤 괜찮은 기분이야.......노도카한테는 비밀로 해 줘.</t>
  </si>
  <si>
    <t>이런 나도 받아들여 줘서, 늘 고마워.</t>
  </si>
  <si>
    <t>이 기분이 싫진 않지만, 나한테는 별로 안 어울리는 것 같아.</t>
  </si>
  <si>
    <t>이거랑 저걸 조금 섞어서...</t>
  </si>
  <si>
    <t>이곳은 따뜻하네...... 조금만 더 머무르고 싶어.</t>
  </si>
  <si>
    <t>발효에 딱 좋은 온도인걸.</t>
  </si>
  <si>
    <t>저건......?</t>
  </si>
  <si>
    <t>귀여운 것들이 잔뜩 있네.</t>
  </si>
  <si>
    <t>이 유탄발사기. 불을 붙일 때는 좋은데, 사냥에 쓰기에는 미묘하단 말이지. ......그래도 뭐, 곰을 쫓아내기엔 충분할지도.</t>
  </si>
  <si>
    <t>선생님에게 받은 만큼, 선생님을 위해서 노력할게.</t>
  </si>
  <si>
    <t>이렇게까지 해도...괜찮아? 기쁘긴, 하지만....</t>
  </si>
  <si>
    <t>항상 받기만 해서 미안하네. 나도 어떻게든 보답하고 싶어.</t>
  </si>
  <si>
    <t>고마워, 선생님. 어디, 선물로 뭔가...으음, 발효시켜서 주는 게 나을까?</t>
  </si>
  <si>
    <t>소중한 사람, 그리고 맛있는 음료만 있다면...... 장소는 어디든 상관없어.</t>
  </si>
  <si>
    <t>생일 축하해, 선생님. 축하의 캄보트라도 한 잔 어때?</t>
  </si>
  <si>
    <t>(다음 번 쿠데타의 명분은 무엇으로 하는 게 좋으려나……?)</t>
  </si>
  <si>
    <t>뜻을 하나로, 두려워할 것은 없다!</t>
  </si>
  <si>
    <t>노동자의 권리를! 더 많은 보상을!</t>
  </si>
  <si>
    <t>전 키보토스의 노동자여, 단결하라!</t>
  </si>
  <si>
    <t>파업을 개시한다!</t>
  </si>
  <si>
    <t>저품질의 푸딩을 용서하지 마라!</t>
  </si>
  <si>
    <t>붉은겨울 연방학원 사무국은 변혁하라!</t>
  </si>
  <si>
    <t>모두, 머리 위 조심해!</t>
  </si>
  <si>
    <t>후후, 오늘은 날이 추워서 그런지 멀리까지 잘 보이네. 자, 선생도 거기 있지 말고 이 위에 올라와서 봐 봐.</t>
  </si>
  <si>
    <t>걱정하지 않아도 괜찮아. 코끼리가 올라가도 괜찮을 만큼 튼튼하게 지었으니까.</t>
  </si>
  <si>
    <t>그러고 보니 이 비계, 어쩐지 우리 용역부를 닮은 것 같네. 건물에 빠트릴 수 없는 중요한 자재지만, 작업이 끝나면 처음부터 존재하지 않았던 것처럼 사라져야 하니……</t>
  </si>
  <si>
    <t>그래서일까. 현장의 그 어느 풍경보다 발판 위에서 내려다보는 이 경치를, 나는 제일 좋아해. 건물의 가장자리에서 한 걸음 더 나아가, 누군가가 이 외벽 밖에서 분주히 땀을 흘렸다는 흔적의 시선.</t>
  </si>
  <si>
    <t>……완성된 건물에서는 느낄 수 없는 이 시선을, 나는 선생과 공유하고 싶었어.</t>
  </si>
  <si>
    <t>후후…… 선생, 오늘이 무슨 날인지 알아? 맞아. 시민들이 자유를 위해 무기를 들고, 용감하게 일어난 위대한 기념일이지! 응…… 내 생일……? ……아, 잊고 있었어.</t>
  </si>
  <si>
    <t>축하해, 선생. 또 한 명의 동지가 태어난 날을 기념하며 축하하자.</t>
  </si>
  <si>
    <t>일전에 할로윈 한정 호박 푸딩을 먹어본 적이 있었는데…… 은은한 단맛이 정말 고급스러워서…… 그게 간식으로 나온다면 주말에도 일할 수 있다고 생각했었어…… 으햣? 내, 내가 무슨 소리를……?!</t>
  </si>
  <si>
    <t>착한 아이에게만 선물을 분배하다니…… 산타클로스, 그 녀석은 악랄한 부르주아일게 분명해.</t>
  </si>
  <si>
    <t>올해야말로 붉은겨울 학원을 점거하고 노동자를 위한 지상낙원을 건설할 수 있기를……!</t>
  </si>
  <si>
    <t>참고</t>
    <phoneticPr fontId="5" type="noConversion"/>
  </si>
  <si>
    <t>등급</t>
    <phoneticPr fontId="5" type="noConversion"/>
  </si>
  <si>
    <t>RANK</t>
  </si>
  <si>
    <t>RANK</t>
    <phoneticPr fontId="5" type="noConversion"/>
  </si>
  <si>
    <t>공격 위치</t>
    <phoneticPr fontId="5" type="noConversion"/>
  </si>
  <si>
    <t>POSITION_TYPE</t>
  </si>
  <si>
    <t>POSITION_TYPE</t>
    <phoneticPr fontId="5" type="noConversion"/>
  </si>
  <si>
    <t>CITY_WAR_RANK</t>
  </si>
  <si>
    <t>CITY_WAR_RANK</t>
    <phoneticPr fontId="5" type="noConversion"/>
  </si>
  <si>
    <t>야전 등급</t>
    <phoneticPr fontId="5" type="noConversion"/>
  </si>
  <si>
    <t>OUTSIDE_WAR_RANK</t>
  </si>
  <si>
    <t>OUTSIDE_WAR_RANK</t>
    <phoneticPr fontId="5" type="noConversion"/>
  </si>
  <si>
    <t>실내전 등급</t>
    <phoneticPr fontId="5" type="noConversion"/>
  </si>
  <si>
    <t>INSIDE_WAR_RANK</t>
  </si>
  <si>
    <t>INSIDE_WAR_RANK</t>
    <phoneticPr fontId="5" type="noConversion"/>
  </si>
  <si>
    <t>STUDENT_NAME_11301</t>
  </si>
  <si>
    <t>STUDENT_NAME_12302</t>
  </si>
  <si>
    <t>STUDENT_NAME_11203</t>
  </si>
  <si>
    <t>STUDENT_NAME_11204</t>
  </si>
  <si>
    <t>STUDENT_NAME_23201</t>
  </si>
  <si>
    <t>STUDENT_NAME_11305</t>
  </si>
  <si>
    <t>STUDENT_NAME_11206</t>
  </si>
  <si>
    <t>STUDENT_NAME_14207</t>
  </si>
  <si>
    <t>STUDENT_NAME_11108</t>
  </si>
  <si>
    <t>STUDENT_NAME_11309</t>
  </si>
  <si>
    <t>STUDENT_NAME_24302</t>
  </si>
  <si>
    <t>STUDENT_NAME_11310</t>
  </si>
  <si>
    <t>STUDENT_NAME_23103</t>
  </si>
  <si>
    <t>STUDENT_NAME_11311</t>
  </si>
  <si>
    <t>STUDENT_NAME_11212</t>
  </si>
  <si>
    <t>STUDENT_NAME_11313</t>
  </si>
  <si>
    <t>STUDENT_NAME_11214</t>
  </si>
  <si>
    <t>STUDENT_NAME_23204</t>
  </si>
  <si>
    <t>STUDENT_NAME_24105</t>
  </si>
  <si>
    <t>STUDENT_NAME_25306</t>
  </si>
  <si>
    <t>STUDENT_NAME_25307</t>
  </si>
  <si>
    <t>STUDENT_NAME_11315</t>
  </si>
  <si>
    <t>STUDENT_NAME_14316</t>
  </si>
  <si>
    <t>STUDENT_NAME_12217</t>
  </si>
  <si>
    <t>STUDENT_NAME_11318</t>
  </si>
  <si>
    <t>STUDENT_NAME_21308</t>
  </si>
  <si>
    <t>STUDENT_NAME_24209</t>
  </si>
  <si>
    <t>STUDENT_NAME_11319</t>
  </si>
  <si>
    <t>STUDENT_NAME_24110</t>
  </si>
  <si>
    <t>STUDENT_NAME_11320</t>
  </si>
  <si>
    <t>STUDENT_NAME_11121</t>
  </si>
  <si>
    <t>STUDENT_NAME_11322</t>
  </si>
  <si>
    <t>STUDENT_NAME_14223</t>
  </si>
  <si>
    <t>STUDENT_NAME_11324</t>
  </si>
  <si>
    <t>STUDENT_NAME_11225</t>
  </si>
  <si>
    <t>STUDENT_NAME_21311</t>
  </si>
  <si>
    <t>STUDENT_NAME_14126</t>
  </si>
  <si>
    <t>STUDENT_NAME_11327</t>
  </si>
  <si>
    <t>STUDENT_NAME_24312</t>
  </si>
  <si>
    <t>STUDENT_NAME_12328</t>
  </si>
  <si>
    <t>STUDENT_NAME_11329</t>
  </si>
  <si>
    <t>STUDENT_NAME_11230</t>
  </si>
  <si>
    <t>STUDENT_NAME_11331</t>
  </si>
  <si>
    <t>STUDENT_NAME_11332</t>
  </si>
  <si>
    <t>STUDENT_NAME_14333</t>
  </si>
  <si>
    <t>STUDENT_NAME_23213</t>
  </si>
  <si>
    <t>STUDENT_NAME_11334</t>
  </si>
  <si>
    <t>STUDENT_NAME_13335</t>
  </si>
  <si>
    <t>STUDENT_NAME_14136</t>
  </si>
  <si>
    <t>STUDENT_NAME_12337</t>
  </si>
  <si>
    <t>STUDENT_NAME_14338</t>
  </si>
  <si>
    <t>STUDENT_NAME_24114</t>
  </si>
  <si>
    <t>STUDENT_NAME_21115</t>
  </si>
  <si>
    <t>STUDENT_NAME_24216</t>
  </si>
  <si>
    <t>STUDENT_NAME_11339</t>
  </si>
  <si>
    <t>STUDENT_NAME_12340</t>
  </si>
  <si>
    <t>STUDENT_NAME_12341</t>
  </si>
  <si>
    <t>STUDENT_NAME_23117</t>
  </si>
  <si>
    <t>STUDENT_NAME_23218</t>
  </si>
  <si>
    <t>STUDENT_NAME_11342</t>
  </si>
  <si>
    <t>STUDENT_NAME_11243</t>
  </si>
  <si>
    <t>STUDENT_NAME_21319</t>
  </si>
  <si>
    <t>STUDENT_NAME_24220</t>
  </si>
  <si>
    <t>STUDENT_NAME_11144</t>
  </si>
  <si>
    <t>STUDENT_NAME_12245</t>
  </si>
  <si>
    <t>STUDENT_NAME_14346</t>
  </si>
  <si>
    <t>STUDENT_NAME_24321</t>
  </si>
  <si>
    <t>STUDENT_NAME_11347</t>
  </si>
  <si>
    <t>STUDENT_NAME_14248</t>
  </si>
  <si>
    <t>STUDENT_NAME_11149</t>
  </si>
  <si>
    <t>STUDENT_NAME_11350</t>
  </si>
  <si>
    <t>STUDENT_NAME_12351</t>
  </si>
  <si>
    <t>STUDENT_NAME_11352</t>
  </si>
  <si>
    <t>STUDENT_NAME_21122</t>
  </si>
  <si>
    <t>STUDENT_NAME_11353</t>
  </si>
  <si>
    <t>STUDENT_NAME_13354</t>
  </si>
  <si>
    <t>STUDENT_NAME_13355</t>
  </si>
  <si>
    <t>STUDENT_NAME_14356</t>
  </si>
  <si>
    <t>STUDENT_NAME_11357</t>
  </si>
  <si>
    <t>STUDENT_NAME_14158</t>
  </si>
  <si>
    <t>STUDENT_NAME_12359</t>
  </si>
  <si>
    <t>STUDENT_NAME_24123</t>
  </si>
  <si>
    <t>STUDENT_NAME_11360</t>
  </si>
  <si>
    <t>STUDENT_NAME_21324</t>
  </si>
  <si>
    <t>STUDENT_NAME_14261</t>
  </si>
  <si>
    <t>STUDENT_NAME_11162</t>
  </si>
  <si>
    <t>STUDENT_NAME_21325</t>
  </si>
  <si>
    <t>STUDENT_NAME_12363</t>
  </si>
  <si>
    <t>STUDENT_NAME_21326</t>
  </si>
  <si>
    <t>STUDENT_NAME_21327</t>
  </si>
  <si>
    <t>STUDENT_NAME_24328</t>
  </si>
  <si>
    <t>STUDENT_NAME_11364</t>
  </si>
  <si>
    <t>STUDENT_NAME_12365</t>
  </si>
  <si>
    <t>STUDENT_NAME_11366</t>
  </si>
  <si>
    <t>STUDENT_NAME_24329</t>
  </si>
  <si>
    <t>STUDENT_NAME_24330</t>
  </si>
  <si>
    <t>KEY</t>
    <phoneticPr fontId="5" type="noConversion"/>
  </si>
  <si>
    <t>TYPE</t>
    <phoneticPr fontId="5" type="noConversion"/>
  </si>
  <si>
    <t>학생 신비 해방 달성 (5등급)</t>
  </si>
  <si>
    <t>타입</t>
    <phoneticPr fontId="5" type="noConversion"/>
  </si>
  <si>
    <t>INT</t>
    <phoneticPr fontId="5" type="noConversion"/>
  </si>
  <si>
    <t>#내용</t>
    <phoneticPr fontId="5" type="noConversion"/>
  </si>
  <si>
    <t>내용</t>
    <phoneticPr fontId="5" type="noConversion"/>
  </si>
  <si>
    <t>WEAPON_NAME_1130103</t>
  </si>
  <si>
    <t>WEAPON_NAME_1230205</t>
  </si>
  <si>
    <t>WEAPON_NAME_1120303</t>
  </si>
  <si>
    <t>WEAPON_NAME_1120406</t>
  </si>
  <si>
    <t>WEAPON_NAME_2320101</t>
  </si>
  <si>
    <t>WEAPON_NAME_1130504</t>
  </si>
  <si>
    <t>WEAPON_NAME_1120606</t>
  </si>
  <si>
    <t>WEAPON_NAME_1420701</t>
  </si>
  <si>
    <t>WEAPON_NAME_1110805</t>
  </si>
  <si>
    <t>WEAPON_NAME_1130906</t>
  </si>
  <si>
    <t>WEAPON_NAME_2430201</t>
  </si>
  <si>
    <t>WEAPON_NAME_1131004</t>
  </si>
  <si>
    <t>WEAPON_NAME_2310301</t>
  </si>
  <si>
    <t>WEAPON_NAME_1131104</t>
  </si>
  <si>
    <t>WEAPON_NAME_1121203</t>
  </si>
  <si>
    <t>WEAPON_NAME_1131306</t>
  </si>
  <si>
    <t>WEAPON_NAME_1121403</t>
  </si>
  <si>
    <t>WEAPON_NAME_2320402</t>
  </si>
  <si>
    <t>WEAPON_NAME_2410505</t>
  </si>
  <si>
    <t>WEAPON_NAME_2530607</t>
  </si>
  <si>
    <t>WEAPON_NAME_2530701</t>
  </si>
  <si>
    <t>WEAPON_NAME_1131511</t>
  </si>
  <si>
    <t>WEAPON_NAME_1431601</t>
  </si>
  <si>
    <t>WEAPON_NAME_1221702</t>
  </si>
  <si>
    <t>WEAPON_NAME_1131806</t>
  </si>
  <si>
    <t>WEAPON_NAME_2130803</t>
  </si>
  <si>
    <t>WEAPON_NAME_2420903</t>
  </si>
  <si>
    <t>WEAPON_NAME_1131906</t>
  </si>
  <si>
    <t>WEAPON_NAME_2411001</t>
  </si>
  <si>
    <t>WEAPON_NAME_1132002</t>
  </si>
  <si>
    <t>WEAPON_NAME_1112103</t>
  </si>
  <si>
    <t>WEAPON_NAME_1132204</t>
  </si>
  <si>
    <t>WEAPON_NAME_1422301</t>
  </si>
  <si>
    <t>WEAPON_NAME_1132403</t>
  </si>
  <si>
    <t>WEAPON_NAME_1122502</t>
  </si>
  <si>
    <t>WEAPON_NAME_2131110</t>
  </si>
  <si>
    <t>WEAPON_NAME_1412606</t>
  </si>
  <si>
    <t>WEAPON_NAME_1132705</t>
  </si>
  <si>
    <t>WEAPON_NAME_2431201</t>
  </si>
  <si>
    <t>WEAPON_NAME_1232805</t>
  </si>
  <si>
    <t>WEAPON_NAME_1132909</t>
  </si>
  <si>
    <t>WEAPON_NAME_1123003</t>
  </si>
  <si>
    <t>WEAPON_NAME_1133104</t>
  </si>
  <si>
    <t>WEAPON_NAME_1133207</t>
  </si>
  <si>
    <t>WEAPON_NAME_1433303</t>
  </si>
  <si>
    <t>WEAPON_NAME_2321303</t>
  </si>
  <si>
    <t>WEAPON_NAME_1133403</t>
  </si>
  <si>
    <t>WEAPON_NAME_1333504</t>
  </si>
  <si>
    <t>WEAPON_NAME_1413603</t>
  </si>
  <si>
    <t>WEAPON_NAME_1233705</t>
  </si>
  <si>
    <t>WEAPON_NAME_1433804</t>
  </si>
  <si>
    <t>WEAPON_NAME_2411403</t>
  </si>
  <si>
    <t>WEAPON_NAME_2111503</t>
  </si>
  <si>
    <t>WEAPON_NAME_2421602</t>
  </si>
  <si>
    <t>WEAPON_NAME_1133906</t>
  </si>
  <si>
    <t>WEAPON_NAME_1234002</t>
  </si>
  <si>
    <t>WEAPON_NAME_1234105</t>
  </si>
  <si>
    <t>WEAPON_NAME_2311703</t>
  </si>
  <si>
    <t>WEAPON_NAME_2321803</t>
  </si>
  <si>
    <t>WEAPON_NAME_1134205</t>
  </si>
  <si>
    <t>WEAPON_NAME_1124304</t>
  </si>
  <si>
    <t>WEAPON_NAME_2131904</t>
  </si>
  <si>
    <t>WEAPON_NAME_2422005</t>
  </si>
  <si>
    <t>WEAPON_NAME_1114406</t>
  </si>
  <si>
    <t>WEAPON_NAME_1224502</t>
  </si>
  <si>
    <t>WEAPON_NAME_1434601</t>
  </si>
  <si>
    <t>WEAPON_NAME_2432101</t>
  </si>
  <si>
    <t>WEAPON_NAME_1134703</t>
  </si>
  <si>
    <t>WEAPON_NAME_1424807</t>
  </si>
  <si>
    <t>WEAPON_NAME_1114905</t>
  </si>
  <si>
    <t>WEAPON_NAME_1135002</t>
  </si>
  <si>
    <t>WEAPON_NAME_1235102</t>
  </si>
  <si>
    <t>WEAPON_NAME_1135204</t>
  </si>
  <si>
    <t>WEAPON_NAME_2112201</t>
  </si>
  <si>
    <t>WEAPON_NAME_1135304</t>
  </si>
  <si>
    <t>WEAPON_NAME_1335403</t>
  </si>
  <si>
    <t>WEAPON_NAME_1335502</t>
  </si>
  <si>
    <t>WEAPON_NAME_1435601</t>
  </si>
  <si>
    <t>WEAPON_NAME_1135701</t>
  </si>
  <si>
    <t>WEAPON_NAME_1415804</t>
  </si>
  <si>
    <t>WEAPON_NAME_1235902</t>
  </si>
  <si>
    <t>WEAPON_NAME_2412302</t>
  </si>
  <si>
    <t>WEAPON_NAME_1136007</t>
  </si>
  <si>
    <t>WEAPON_NAME_2132403</t>
  </si>
  <si>
    <t>WEAPON_NAME_1426101</t>
  </si>
  <si>
    <t>WEAPON_NAME_1116204</t>
  </si>
  <si>
    <t>WEAPON_NAME_2132501</t>
  </si>
  <si>
    <t>WEAPON_NAME_1236302</t>
  </si>
  <si>
    <t>WEAPON_NAME_2132606</t>
  </si>
  <si>
    <t>WEAPON_NAME_2132701</t>
  </si>
  <si>
    <t>WEAPON_NAME_2432804</t>
  </si>
  <si>
    <t>WEAPON_NAME_1136403</t>
  </si>
  <si>
    <t>WEAPON_NAME_1236502</t>
  </si>
  <si>
    <t>WEAPON_NAME_1136608</t>
  </si>
  <si>
    <t>WEAPON_NAME_2432904</t>
  </si>
  <si>
    <t>WEAPON_NAME_2433007</t>
  </si>
  <si>
    <t>WEAPON_DESC_1130103</t>
  </si>
  <si>
    <t>WEAPON_DESC_1230205</t>
  </si>
  <si>
    <t>WEAPON_DESC_1120303</t>
  </si>
  <si>
    <t>WEAPON_DESC_1120406</t>
  </si>
  <si>
    <t>WEAPON_DESC_2320101</t>
  </si>
  <si>
    <t>WEAPON_DESC_1130504</t>
  </si>
  <si>
    <t>WEAPON_DESC_1120606</t>
  </si>
  <si>
    <t>WEAPON_DESC_1420701</t>
  </si>
  <si>
    <t>WEAPON_DESC_1110805</t>
  </si>
  <si>
    <t>WEAPON_DESC_1130906</t>
  </si>
  <si>
    <t>WEAPON_DESC_2430201</t>
  </si>
  <si>
    <t>WEAPON_DESC_1131004</t>
  </si>
  <si>
    <t>WEAPON_DESC_2310301</t>
  </si>
  <si>
    <t>WEAPON_DESC_1131104</t>
  </si>
  <si>
    <t>WEAPON_DESC_1121203</t>
  </si>
  <si>
    <t>WEAPON_DESC_1131306</t>
  </si>
  <si>
    <t>WEAPON_DESC_1121403</t>
  </si>
  <si>
    <t>WEAPON_DESC_2320402</t>
  </si>
  <si>
    <t>WEAPON_DESC_2410505</t>
  </si>
  <si>
    <t>WEAPON_DESC_2530607</t>
  </si>
  <si>
    <t>WEAPON_DESC_2530701</t>
  </si>
  <si>
    <t>WEAPON_DESC_1131511</t>
  </si>
  <si>
    <t>WEAPON_DESC_1431601</t>
  </si>
  <si>
    <t>WEAPON_DESC_1221702</t>
  </si>
  <si>
    <t>WEAPON_DESC_1131806</t>
  </si>
  <si>
    <t>WEAPON_DESC_2130803</t>
  </si>
  <si>
    <t>WEAPON_DESC_2420903</t>
  </si>
  <si>
    <t>WEAPON_DESC_1131906</t>
  </si>
  <si>
    <t>WEAPON_DESC_2411001</t>
  </si>
  <si>
    <t>WEAPON_DESC_1132002</t>
  </si>
  <si>
    <t>WEAPON_DESC_1112103</t>
  </si>
  <si>
    <t>WEAPON_DESC_1132204</t>
  </si>
  <si>
    <t>WEAPON_DESC_1422301</t>
  </si>
  <si>
    <t>WEAPON_DESC_1132403</t>
  </si>
  <si>
    <t>WEAPON_DESC_1122502</t>
  </si>
  <si>
    <t>WEAPON_DESC_2131110</t>
  </si>
  <si>
    <t>WEAPON_DESC_1412606</t>
  </si>
  <si>
    <t>WEAPON_DESC_1132705</t>
  </si>
  <si>
    <t>WEAPON_DESC_2431201</t>
  </si>
  <si>
    <t>WEAPON_DESC_1232805</t>
  </si>
  <si>
    <t>WEAPON_DESC_1132909</t>
  </si>
  <si>
    <t>WEAPON_DESC_1123003</t>
  </si>
  <si>
    <t>WEAPON_DESC_1133104</t>
  </si>
  <si>
    <t>WEAPON_DESC_1133207</t>
  </si>
  <si>
    <t>WEAPON_DESC_1433303</t>
  </si>
  <si>
    <t>WEAPON_DESC_2321303</t>
  </si>
  <si>
    <t>WEAPON_DESC_1133403</t>
  </si>
  <si>
    <t>WEAPON_DESC_1333504</t>
  </si>
  <si>
    <t>WEAPON_DESC_1413603</t>
  </si>
  <si>
    <t>WEAPON_DESC_1233705</t>
  </si>
  <si>
    <t>WEAPON_DESC_1433804</t>
  </si>
  <si>
    <t>WEAPON_DESC_2411403</t>
  </si>
  <si>
    <t>WEAPON_DESC_2111503</t>
  </si>
  <si>
    <t>WEAPON_DESC_2421602</t>
  </si>
  <si>
    <t>WEAPON_DESC_1133906</t>
  </si>
  <si>
    <t>WEAPON_DESC_1234002</t>
  </si>
  <si>
    <t>WEAPON_DESC_1234105</t>
  </si>
  <si>
    <t>WEAPON_DESC_2311703</t>
  </si>
  <si>
    <t>WEAPON_DESC_2321803</t>
  </si>
  <si>
    <t>WEAPON_DESC_1134205</t>
  </si>
  <si>
    <t>WEAPON_DESC_1124304</t>
  </si>
  <si>
    <t>WEAPON_DESC_2131904</t>
  </si>
  <si>
    <t>WEAPON_DESC_2422005</t>
  </si>
  <si>
    <t>WEAPON_DESC_1114406</t>
  </si>
  <si>
    <t>WEAPON_DESC_1224502</t>
  </si>
  <si>
    <t>WEAPON_DESC_1434601</t>
  </si>
  <si>
    <t>WEAPON_DESC_2432101</t>
  </si>
  <si>
    <t>WEAPON_DESC_1134703</t>
  </si>
  <si>
    <t>WEAPON_DESC_1424807</t>
  </si>
  <si>
    <t>WEAPON_DESC_1114905</t>
  </si>
  <si>
    <t>WEAPON_DESC_1135002</t>
  </si>
  <si>
    <t>WEAPON_DESC_1235102</t>
  </si>
  <si>
    <t>WEAPON_DESC_1135204</t>
  </si>
  <si>
    <t>WEAPON_DESC_2112201</t>
  </si>
  <si>
    <t>WEAPON_DESC_1135304</t>
  </si>
  <si>
    <t>WEAPON_DESC_1335403</t>
  </si>
  <si>
    <t>WEAPON_DESC_1335502</t>
  </si>
  <si>
    <t>WEAPON_DESC_1435601</t>
  </si>
  <si>
    <t>WEAPON_DESC_1135701</t>
  </si>
  <si>
    <t>WEAPON_DESC_1415804</t>
  </si>
  <si>
    <t>WEAPON_DESC_1235902</t>
  </si>
  <si>
    <t>WEAPON_DESC_2412302</t>
  </si>
  <si>
    <t>WEAPON_DESC_1136007</t>
  </si>
  <si>
    <t>WEAPON_DESC_2132403</t>
  </si>
  <si>
    <t>WEAPON_DESC_1426101</t>
  </si>
  <si>
    <t>WEAPON_DESC_1116204</t>
  </si>
  <si>
    <t>WEAPON_DESC_2132501</t>
  </si>
  <si>
    <t>WEAPON_DESC_1236302</t>
  </si>
  <si>
    <t>WEAPON_DESC_2132606</t>
  </si>
  <si>
    <t>WEAPON_DESC_2132701</t>
  </si>
  <si>
    <t>WEAPON_DESC_2432804</t>
  </si>
  <si>
    <t>WEAPON_DESC_1136403</t>
  </si>
  <si>
    <t>WEAPON_DESC_1236502</t>
  </si>
  <si>
    <t>WEAPON_DESC_1136608</t>
  </si>
  <si>
    <t>WEAPON_DESC_2432904</t>
  </si>
  <si>
    <t>WEAPON_DESC_2433007</t>
  </si>
  <si>
    <t>아이템 아이디</t>
    <phoneticPr fontId="5" type="noConversion"/>
  </si>
  <si>
    <t>ITEM_ID</t>
  </si>
  <si>
    <t>ITEM_ID</t>
    <phoneticPr fontId="5" type="noConversion"/>
  </si>
  <si>
    <t>최대 레벨</t>
    <phoneticPr fontId="5" type="noConversion"/>
  </si>
  <si>
    <t>한계 해방 그룹</t>
    <phoneticPr fontId="5" type="noConversion"/>
  </si>
  <si>
    <t>WEAPON_SKILL_REINFORCE_NAME_11301</t>
  </si>
  <si>
    <t>WEAPON_SKILL_REINFORCE_NAME_12302</t>
  </si>
  <si>
    <t>WEAPON_SKILL_REINFORCE_NAME_11203</t>
  </si>
  <si>
    <t>WEAPON_SKILL_REINFORCE_NAME_11204</t>
  </si>
  <si>
    <t>WEAPON_SKILL_REINFORCE_NAME_23201</t>
  </si>
  <si>
    <t>WEAPON_SKILL_REINFORCE_NAME_11305</t>
  </si>
  <si>
    <t>WEAPON_SKILL_REINFORCE_NAME_11206</t>
  </si>
  <si>
    <t>WEAPON_SKILL_REINFORCE_NAME_14207</t>
  </si>
  <si>
    <t>WEAPON_SKILL_REINFORCE_NAME_11108</t>
  </si>
  <si>
    <t>WEAPON_SKILL_REINFORCE_NAME_11309</t>
  </si>
  <si>
    <t>WEAPON_SKILL_REINFORCE_NAME_24302</t>
  </si>
  <si>
    <t>WEAPON_SKILL_REINFORCE_NAME_11310</t>
  </si>
  <si>
    <t>WEAPON_SKILL_REINFORCE_NAME_23103</t>
  </si>
  <si>
    <t>WEAPON_SKILL_REINFORCE_NAME_11311</t>
  </si>
  <si>
    <t>WEAPON_SKILL_REINFORCE_NAME_11212</t>
  </si>
  <si>
    <t>WEAPON_SKILL_REINFORCE_NAME_11313</t>
  </si>
  <si>
    <t>WEAPON_SKILL_REINFORCE_NAME_11214</t>
  </si>
  <si>
    <t>WEAPON_SKILL_REINFORCE_NAME_23204</t>
  </si>
  <si>
    <t>WEAPON_SKILL_REINFORCE_NAME_24105</t>
  </si>
  <si>
    <t>WEAPON_SKILL_REINFORCE_NAME_25306</t>
  </si>
  <si>
    <t>WEAPON_SKILL_REINFORCE_NAME_25307</t>
  </si>
  <si>
    <t>WEAPON_SKILL_REINFORCE_NAME_11315</t>
  </si>
  <si>
    <t>WEAPON_SKILL_REINFORCE_NAME_14316</t>
  </si>
  <si>
    <t>WEAPON_SKILL_REINFORCE_NAME_12217</t>
  </si>
  <si>
    <t>WEAPON_SKILL_REINFORCE_NAME_11318</t>
  </si>
  <si>
    <t>WEAPON_SKILL_REINFORCE_NAME_21308</t>
  </si>
  <si>
    <t>WEAPON_SKILL_REINFORCE_NAME_24209</t>
  </si>
  <si>
    <t>WEAPON_SKILL_REINFORCE_NAME_11319</t>
  </si>
  <si>
    <t>WEAPON_SKILL_REINFORCE_NAME_24110</t>
  </si>
  <si>
    <t>WEAPON_SKILL_REINFORCE_NAME_11320</t>
  </si>
  <si>
    <t>WEAPON_SKILL_REINFORCE_NAME_11121</t>
  </si>
  <si>
    <t>WEAPON_SKILL_REINFORCE_NAME_11322</t>
  </si>
  <si>
    <t>WEAPON_SKILL_REINFORCE_NAME_14223</t>
  </si>
  <si>
    <t>WEAPON_SKILL_REINFORCE_NAME_11324</t>
  </si>
  <si>
    <t>WEAPON_SKILL_REINFORCE_NAME_11225</t>
  </si>
  <si>
    <t>WEAPON_SKILL_REINFORCE_NAME_21311</t>
  </si>
  <si>
    <t>WEAPON_SKILL_REINFORCE_NAME_14126</t>
  </si>
  <si>
    <t>WEAPON_SKILL_REINFORCE_NAME_11327</t>
  </si>
  <si>
    <t>WEAPON_SKILL_REINFORCE_NAME_24312</t>
  </si>
  <si>
    <t>WEAPON_SKILL_REINFORCE_NAME_12328</t>
  </si>
  <si>
    <t>WEAPON_SKILL_REINFORCE_NAME_11329</t>
  </si>
  <si>
    <t>WEAPON_SKILL_REINFORCE_NAME_11230</t>
  </si>
  <si>
    <t>WEAPON_SKILL_REINFORCE_NAME_11331</t>
  </si>
  <si>
    <t>WEAPON_SKILL_REINFORCE_NAME_11332</t>
  </si>
  <si>
    <t>WEAPON_SKILL_REINFORCE_NAME_14333</t>
  </si>
  <si>
    <t>WEAPON_SKILL_REINFORCE_NAME_23213</t>
  </si>
  <si>
    <t>WEAPON_SKILL_REINFORCE_NAME_11334</t>
  </si>
  <si>
    <t>WEAPON_SKILL_REINFORCE_NAME_13335</t>
  </si>
  <si>
    <t>WEAPON_SKILL_REINFORCE_NAME_14136</t>
  </si>
  <si>
    <t>WEAPON_SKILL_REINFORCE_NAME_12337</t>
  </si>
  <si>
    <t>WEAPON_SKILL_REINFORCE_NAME_14338</t>
  </si>
  <si>
    <t>WEAPON_SKILL_REINFORCE_NAME_24114</t>
  </si>
  <si>
    <t>WEAPON_SKILL_REINFORCE_NAME_21115</t>
  </si>
  <si>
    <t>WEAPON_SKILL_REINFORCE_NAME_24216</t>
  </si>
  <si>
    <t>WEAPON_SKILL_REINFORCE_NAME_11339</t>
  </si>
  <si>
    <t>WEAPON_SKILL_REINFORCE_NAME_12340</t>
  </si>
  <si>
    <t>WEAPON_SKILL_REINFORCE_NAME_12341</t>
  </si>
  <si>
    <t>WEAPON_SKILL_REINFORCE_NAME_23117</t>
  </si>
  <si>
    <t>WEAPON_SKILL_REINFORCE_NAME_23218</t>
  </si>
  <si>
    <t>WEAPON_SKILL_REINFORCE_NAME_11342</t>
  </si>
  <si>
    <t>WEAPON_SKILL_REINFORCE_NAME_11243</t>
  </si>
  <si>
    <t>WEAPON_SKILL_REINFORCE_NAME_21319</t>
  </si>
  <si>
    <t>WEAPON_SKILL_REINFORCE_NAME_24220</t>
  </si>
  <si>
    <t>WEAPON_SKILL_REINFORCE_NAME_11144</t>
  </si>
  <si>
    <t>WEAPON_SKILL_REINFORCE_NAME_12245</t>
  </si>
  <si>
    <t>WEAPON_SKILL_REINFORCE_NAME_14346</t>
  </si>
  <si>
    <t>WEAPON_SKILL_REINFORCE_NAME_24321</t>
  </si>
  <si>
    <t>WEAPON_SKILL_REINFORCE_NAME_11347</t>
  </si>
  <si>
    <t>WEAPON_SKILL_REINFORCE_NAME_14248</t>
  </si>
  <si>
    <t>WEAPON_SKILL_REINFORCE_NAME_11149</t>
  </si>
  <si>
    <t>WEAPON_SKILL_REINFORCE_NAME_11350</t>
  </si>
  <si>
    <t>WEAPON_SKILL_REINFORCE_NAME_12351</t>
  </si>
  <si>
    <t>WEAPON_SKILL_REINFORCE_NAME_11352</t>
  </si>
  <si>
    <t>WEAPON_SKILL_REINFORCE_NAME_21122</t>
  </si>
  <si>
    <t>WEAPON_SKILL_REINFORCE_NAME_11353</t>
  </si>
  <si>
    <t>WEAPON_SKILL_REINFORCE_NAME_13354</t>
  </si>
  <si>
    <t>WEAPON_SKILL_REINFORCE_NAME_13355</t>
  </si>
  <si>
    <t>WEAPON_SKILL_REINFORCE_NAME_14356</t>
  </si>
  <si>
    <t>WEAPON_SKILL_REINFORCE_NAME_11357</t>
  </si>
  <si>
    <t>WEAPON_SKILL_REINFORCE_NAME_14158</t>
  </si>
  <si>
    <t>WEAPON_SKILL_REINFORCE_NAME_12359</t>
  </si>
  <si>
    <t>WEAPON_SKILL_REINFORCE_NAME_24123</t>
  </si>
  <si>
    <t>WEAPON_SKILL_REINFORCE_NAME_11360</t>
  </si>
  <si>
    <t>WEAPON_SKILL_REINFORCE_NAME_21324</t>
  </si>
  <si>
    <t>WEAPON_SKILL_REINFORCE_NAME_14261</t>
  </si>
  <si>
    <t>WEAPON_SKILL_REINFORCE_NAME_11162</t>
  </si>
  <si>
    <t>WEAPON_SKILL_REINFORCE_NAME_21325</t>
  </si>
  <si>
    <t>WEAPON_SKILL_REINFORCE_NAME_12363</t>
  </si>
  <si>
    <t>WEAPON_SKILL_REINFORCE_NAME_21326</t>
  </si>
  <si>
    <t>WEAPON_SKILL_REINFORCE_NAME_21327</t>
  </si>
  <si>
    <t>WEAPON_SKILL_REINFORCE_NAME_24328</t>
  </si>
  <si>
    <t>WEAPON_SKILL_REINFORCE_NAME_11364</t>
  </si>
  <si>
    <t>WEAPON_SKILL_REINFORCE_NAME_12365</t>
  </si>
  <si>
    <t>WEAPON_SKILL_REINFORCE_NAME_11366</t>
  </si>
  <si>
    <t>WEAPON_SKILL_REINFORCE_NAME_24329</t>
  </si>
  <si>
    <t>WEAPON_SKILL_REINFORCE_NAME_24330</t>
  </si>
  <si>
    <t>WEAPON_WARFARE_REINFORCE_DESC_113011</t>
  </si>
  <si>
    <t>WEAPON_WARFARE_REINFORCE_DESC_123022</t>
  </si>
  <si>
    <t>WEAPON_WARFARE_REINFORCE_DESC_112032</t>
  </si>
  <si>
    <t>WEAPON_WARFARE_REINFORCE_DESC_112043</t>
  </si>
  <si>
    <t>WEAPON_WARFARE_REINFORCE_DESC_232011</t>
  </si>
  <si>
    <t>WEAPON_WARFARE_REINFORCE_DESC_113051</t>
  </si>
  <si>
    <t>WEAPON_WARFARE_REINFORCE_DESC_112063</t>
  </si>
  <si>
    <t>WEAPON_WARFARE_REINFORCE_DESC_142072</t>
  </si>
  <si>
    <t>WEAPON_WARFARE_REINFORCE_DESC_111081</t>
  </si>
  <si>
    <t>WEAPON_WARFARE_REINFORCE_DESC_113091</t>
  </si>
  <si>
    <t>WEAPON_WARFARE_REINFORCE_DESC_243023</t>
  </si>
  <si>
    <t>WEAPON_WARFARE_REINFORCE_DESC_113103</t>
  </si>
  <si>
    <t>WEAPON_WARFARE_REINFORCE_DESC_231033</t>
  </si>
  <si>
    <t>WEAPON_WARFARE_REINFORCE_DESC_113111</t>
  </si>
  <si>
    <t>WEAPON_WARFARE_REINFORCE_DESC_112123</t>
  </si>
  <si>
    <t>WEAPON_WARFARE_REINFORCE_DESC_113131</t>
  </si>
  <si>
    <t>WEAPON_WARFARE_REINFORCE_DESC_112142</t>
  </si>
  <si>
    <t>WEAPON_WARFARE_REINFORCE_DESC_232043</t>
  </si>
  <si>
    <t>WEAPON_WARFARE_REINFORCE_DESC_241051</t>
  </si>
  <si>
    <t>WEAPON_WARFARE_REINFORCE_DESC_253062</t>
  </si>
  <si>
    <t>WEAPON_WARFARE_REINFORCE_DESC_253073</t>
  </si>
  <si>
    <t>WEAPON_WARFARE_REINFORCE_DESC_113152</t>
  </si>
  <si>
    <t>WEAPON_WARFARE_REINFORCE_DESC_143163</t>
  </si>
  <si>
    <t>WEAPON_WARFARE_REINFORCE_DESC_122171</t>
  </si>
  <si>
    <t>WEAPON_WARFARE_REINFORCE_DESC_113181</t>
  </si>
  <si>
    <t>WEAPON_WARFARE_REINFORCE_DESC_213081</t>
  </si>
  <si>
    <t>WEAPON_WARFARE_REINFORCE_DESC_242093</t>
  </si>
  <si>
    <t>WEAPON_WARFARE_REINFORCE_DESC_113192</t>
  </si>
  <si>
    <t>WEAPON_WARFARE_REINFORCE_DESC_241102</t>
  </si>
  <si>
    <t>WEAPON_WARFARE_REINFORCE_DESC_113202</t>
  </si>
  <si>
    <t>WEAPON_WARFARE_REINFORCE_DESC_111211</t>
  </si>
  <si>
    <t>WEAPON_WARFARE_REINFORCE_DESC_113222</t>
  </si>
  <si>
    <t>WEAPON_WARFARE_REINFORCE_DESC_142233</t>
  </si>
  <si>
    <t>WEAPON_WARFARE_REINFORCE_DESC_113241</t>
  </si>
  <si>
    <t>WEAPON_WARFARE_REINFORCE_DESC_112252</t>
  </si>
  <si>
    <t>WEAPON_WARFARE_REINFORCE_DESC_213111</t>
  </si>
  <si>
    <t>WEAPON_WARFARE_REINFORCE_DESC_141262</t>
  </si>
  <si>
    <t>WEAPON_WARFARE_REINFORCE_DESC_113273</t>
  </si>
  <si>
    <t>WEAPON_WARFARE_REINFORCE_DESC_243121</t>
  </si>
  <si>
    <t>WEAPON_WARFARE_REINFORCE_DESC_123281</t>
  </si>
  <si>
    <t>WEAPON_WARFARE_REINFORCE_DESC_113293</t>
  </si>
  <si>
    <t>WEAPON_WARFARE_REINFORCE_DESC_112303</t>
  </si>
  <si>
    <t>WEAPON_WARFARE_REINFORCE_DESC_113312</t>
  </si>
  <si>
    <t>WEAPON_WARFARE_REINFORCE_DESC_113321</t>
  </si>
  <si>
    <t>WEAPON_WARFARE_REINFORCE_DESC_143332</t>
  </si>
  <si>
    <t>WEAPON_WARFARE_REINFORCE_DESC_232132</t>
  </si>
  <si>
    <t>WEAPON_WARFARE_REINFORCE_DESC_113343</t>
  </si>
  <si>
    <t>WEAPON_WARFARE_REINFORCE_DESC_133352</t>
  </si>
  <si>
    <t>WEAPON_WARFARE_REINFORCE_DESC_141361</t>
  </si>
  <si>
    <t>WEAPON_WARFARE_REINFORCE_DESC_123373</t>
  </si>
  <si>
    <t>WEAPON_WARFARE_REINFORCE_DESC_143382</t>
  </si>
  <si>
    <t>WEAPON_WARFARE_REINFORCE_DESC_241141</t>
  </si>
  <si>
    <t>WEAPON_WARFARE_REINFORCE_DESC_211153</t>
  </si>
  <si>
    <t>WEAPON_WARFARE_REINFORCE_DESC_242162</t>
  </si>
  <si>
    <t>WEAPON_WARFARE_REINFORCE_DESC_113391</t>
  </si>
  <si>
    <t>WEAPON_WARFARE_REINFORCE_DESC_123403</t>
  </si>
  <si>
    <t>WEAPON_WARFARE_REINFORCE_DESC_123412</t>
  </si>
  <si>
    <t>WEAPON_WARFARE_REINFORCE_DESC_231172</t>
  </si>
  <si>
    <t>WEAPON_WARFARE_REINFORCE_DESC_232182</t>
  </si>
  <si>
    <t>WEAPON_WARFARE_REINFORCE_DESC_113423</t>
  </si>
  <si>
    <t>WEAPON_WARFARE_REINFORCE_DESC_112431</t>
  </si>
  <si>
    <t>WEAPON_WARFARE_REINFORCE_DESC_213192</t>
  </si>
  <si>
    <t>WEAPON_WARFARE_REINFORCE_DESC_242203</t>
  </si>
  <si>
    <t>WEAPON_WARFARE_REINFORCE_DESC_111443</t>
  </si>
  <si>
    <t>WEAPON_WARFARE_REINFORCE_DESC_122453</t>
  </si>
  <si>
    <t>WEAPON_WARFARE_REINFORCE_DESC_143461</t>
  </si>
  <si>
    <t>WEAPON_WARFARE_REINFORCE_DESC_243211</t>
  </si>
  <si>
    <t>WEAPON_WARFARE_REINFORCE_DESC_113472</t>
  </si>
  <si>
    <t>WEAPON_WARFARE_REINFORCE_DESC_142482</t>
  </si>
  <si>
    <t>WEAPON_WARFARE_REINFORCE_DESC_111493</t>
  </si>
  <si>
    <t>WEAPON_WARFARE_REINFORCE_DESC_113501</t>
  </si>
  <si>
    <t>WEAPON_WARFARE_REINFORCE_DESC_123513</t>
  </si>
  <si>
    <t>WEAPON_WARFARE_REINFORCE_DESC_113523</t>
  </si>
  <si>
    <t>WEAPON_WARFARE_REINFORCE_DESC_211223</t>
  </si>
  <si>
    <t>WEAPON_WARFARE_REINFORCE_DESC_113531</t>
  </si>
  <si>
    <t>WEAPON_WARFARE_REINFORCE_DESC_133541</t>
  </si>
  <si>
    <t>WEAPON_WARFARE_REINFORCE_DESC_133553</t>
  </si>
  <si>
    <t>WEAPON_WARFARE_REINFORCE_DESC_143563</t>
  </si>
  <si>
    <t>WEAPON_WARFARE_REINFORCE_DESC_113572</t>
  </si>
  <si>
    <t>WEAPON_WARFARE_REINFORCE_DESC_141581</t>
  </si>
  <si>
    <t>WEAPON_WARFARE_REINFORCE_DESC_123593</t>
  </si>
  <si>
    <t>WEAPON_WARFARE_REINFORCE_DESC_241232</t>
  </si>
  <si>
    <t>WEAPON_WARFARE_REINFORCE_DESC_113602</t>
  </si>
  <si>
    <t>WEAPON_WARFARE_REINFORCE_DESC_213243</t>
  </si>
  <si>
    <t>WEAPON_WARFARE_REINFORCE_DESC_142611</t>
  </si>
  <si>
    <t>WEAPON_WARFARE_REINFORCE_DESC_111623</t>
  </si>
  <si>
    <t>WEAPON_WARFARE_REINFORCE_DESC_213251</t>
  </si>
  <si>
    <t>WEAPON_WARFARE_REINFORCE_DESC_123631</t>
  </si>
  <si>
    <t>WEAPON_WARFARE_REINFORCE_DESC_213261</t>
  </si>
  <si>
    <t>WEAPON_WARFARE_REINFORCE_DESC_213273</t>
  </si>
  <si>
    <t>WEAPON_WARFARE_REINFORCE_DESC_243281</t>
  </si>
  <si>
    <t>WEAPON_WARFARE_REINFORCE_DESC_113643</t>
  </si>
  <si>
    <t>WEAPON_WARFARE_REINFORCE_DESC_123653</t>
  </si>
  <si>
    <t>WEAPON_WARFARE_REINFORCE_DESC_113663</t>
  </si>
  <si>
    <t>WEAPON_WARFARE_REINFORCE_DESC_243293</t>
  </si>
  <si>
    <t>WEAPON_WARFARE_REINFORCE_DESC_243301</t>
  </si>
  <si>
    <t>UNIQUE_ITEM_NAME_11305</t>
  </si>
  <si>
    <t>UNIQUE_ITEM_NAME_11342</t>
  </si>
  <si>
    <t>UNIQUE_ITEM_NAME_11353</t>
  </si>
  <si>
    <t>UNIQUE_ITEM_NAME_11121</t>
  </si>
  <si>
    <t>UNIQUE_ITEM_NAME_12217</t>
  </si>
  <si>
    <t>UNIQUE_ITEM_NAME_24209</t>
  </si>
  <si>
    <t>UNIQUE_ITEM_NAME_11357</t>
  </si>
  <si>
    <t>UNIQUE_ITEM_NAME_11225</t>
  </si>
  <si>
    <t>UNIQUE_ITEM_NAME_11301</t>
  </si>
  <si>
    <t>UNIQUE_ITEM_NAME_11320</t>
  </si>
  <si>
    <t>UNIQUE_ITEM_NAME_11212</t>
  </si>
  <si>
    <t>UNIQUE_ITEM_NAME_14136</t>
  </si>
  <si>
    <t>UNIQUE_ITEM_NAME_11313</t>
  </si>
  <si>
    <t>UNIQUE_ITEM_NAME_12328</t>
  </si>
  <si>
    <t>UNIQUE_ITEM_NAME_11309</t>
  </si>
  <si>
    <t>UNIQUE_ITEM_NAME_14333</t>
  </si>
  <si>
    <t>UNIQUE_ITEM_DESC_11305</t>
    <phoneticPr fontId="5" type="noConversion"/>
  </si>
  <si>
    <t>UNIQUE_ITEM_DESC_11342</t>
    <phoneticPr fontId="5" type="noConversion"/>
  </si>
  <si>
    <t>UNIQUE_ITEM_DESC_11353</t>
    <phoneticPr fontId="5" type="noConversion"/>
  </si>
  <si>
    <t>UNIQUE_ITEM_DESC_11121</t>
    <phoneticPr fontId="5" type="noConversion"/>
  </si>
  <si>
    <t>UNIQUE_ITEM_DESC_12217</t>
    <phoneticPr fontId="5" type="noConversion"/>
  </si>
  <si>
    <t>UNIQUE_ITEM_DESC_24209</t>
    <phoneticPr fontId="5" type="noConversion"/>
  </si>
  <si>
    <t>UNIQUE_ITEM_DESC_11357</t>
    <phoneticPr fontId="5" type="noConversion"/>
  </si>
  <si>
    <t>UNIQUE_ITEM_DESC_11225</t>
    <phoneticPr fontId="5" type="noConversion"/>
  </si>
  <si>
    <t>UNIQUE_ITEM_DESC_11301</t>
    <phoneticPr fontId="5" type="noConversion"/>
  </si>
  <si>
    <t>UNIQUE_ITEM_DESC_11320</t>
    <phoneticPr fontId="5" type="noConversion"/>
  </si>
  <si>
    <t>UNIQUE_ITEM_DESC_11212</t>
    <phoneticPr fontId="5" type="noConversion"/>
  </si>
  <si>
    <t>UNIQUE_ITEM_DESC_14136</t>
    <phoneticPr fontId="5" type="noConversion"/>
  </si>
  <si>
    <t>UNIQUE_ITEM_DESC_11313</t>
    <phoneticPr fontId="5" type="noConversion"/>
  </si>
  <si>
    <t>UNIQUE_ITEM_DESC_12328</t>
    <phoneticPr fontId="5" type="noConversion"/>
  </si>
  <si>
    <t>UNIQUE_ITEM_DESC_11309</t>
    <phoneticPr fontId="5" type="noConversion"/>
  </si>
  <si>
    <t>UNIQUE_ITEM_DESC_14333</t>
    <phoneticPr fontId="5" type="noConversion"/>
  </si>
  <si>
    <t>EQUIPMENT_NAME_11204</t>
  </si>
  <si>
    <t>EQUIPMENT_NAME_11304</t>
  </si>
  <si>
    <t>EQUIPMENT_NAME_11404</t>
  </si>
  <si>
    <t>EQUIPMENT_NAME_11504</t>
  </si>
  <si>
    <t>EQUIPMENT_NAME_11604</t>
  </si>
  <si>
    <t>EQUIPMENT_NAME_11704</t>
  </si>
  <si>
    <t>EQUIPMENT_NAME_11205</t>
  </si>
  <si>
    <t>EQUIPMENT_NAME_11305</t>
  </si>
  <si>
    <t>EQUIPMENT_NAME_11405</t>
  </si>
  <si>
    <t>EQUIPMENT_NAME_11505</t>
  </si>
  <si>
    <t>EQUIPMENT_NAME_11605</t>
  </si>
  <si>
    <t>EQUIPMENT_NAME_11705</t>
  </si>
  <si>
    <t>EQUIPMENT_NAME_11206</t>
  </si>
  <si>
    <t>EQUIPMENT_NAME_11306</t>
  </si>
  <si>
    <t>EQUIPMENT_NAME_11406</t>
  </si>
  <si>
    <t>EQUIPMENT_NAME_11506</t>
  </si>
  <si>
    <t>EQUIPMENT_NAME_11606</t>
  </si>
  <si>
    <t>EQUIPMENT_NAME_11706</t>
  </si>
  <si>
    <t>EQUIPMENT_NAME_12204</t>
  </si>
  <si>
    <t>EQUIPMENT_NAME_12304</t>
  </si>
  <si>
    <t>EQUIPMENT_NAME_12404</t>
  </si>
  <si>
    <t>EQUIPMENT_NAME_12504</t>
  </si>
  <si>
    <t>EQUIPMENT_NAME_12604</t>
  </si>
  <si>
    <t>EQUIPMENT_NAME_12704</t>
  </si>
  <si>
    <t>EQUIPMENT_NAME_12205</t>
  </si>
  <si>
    <t>EQUIPMENT_NAME_12305</t>
  </si>
  <si>
    <t>EQUIPMENT_NAME_12405</t>
  </si>
  <si>
    <t>EQUIPMENT_NAME_12505</t>
  </si>
  <si>
    <t>EQUIPMENT_NAME_12605</t>
  </si>
  <si>
    <t>EQUIPMENT_NAME_12705</t>
  </si>
  <si>
    <t>EQUIPMENT_NAME_12206</t>
  </si>
  <si>
    <t>EQUIPMENT_NAME_12306</t>
  </si>
  <si>
    <t>EQUIPMENT_NAME_12406</t>
  </si>
  <si>
    <t>EQUIPMENT_NAME_12506</t>
  </si>
  <si>
    <t>EQUIPMENT_NAME_12606</t>
  </si>
  <si>
    <t>EQUIPMENT_NAME_12706</t>
  </si>
  <si>
    <t>EQUIPMENT_NAME_13204</t>
  </si>
  <si>
    <t>EQUIPMENT_NAME_13304</t>
  </si>
  <si>
    <t>EQUIPMENT_NAME_13404</t>
  </si>
  <si>
    <t>EQUIPMENT_NAME_13504</t>
  </si>
  <si>
    <t>EQUIPMENT_NAME_13604</t>
  </si>
  <si>
    <t>EQUIPMENT_NAME_13704</t>
  </si>
  <si>
    <t>EQUIPMENT_NAME_13205</t>
  </si>
  <si>
    <t>EQUIPMENT_NAME_13305</t>
  </si>
  <si>
    <t>EQUIPMENT_NAME_13405</t>
  </si>
  <si>
    <t>EQUIPMENT_NAME_13505</t>
  </si>
  <si>
    <t>EQUIPMENT_NAME_13605</t>
  </si>
  <si>
    <t>EQUIPMENT_NAME_13705</t>
  </si>
  <si>
    <t>EQUIPMENT_NAME_13206</t>
  </si>
  <si>
    <t>EQUIPMENT_NAME_13306</t>
  </si>
  <si>
    <t>EQUIPMENT_NAME_13406</t>
  </si>
  <si>
    <t>EQUIPMENT_NAME_13506</t>
  </si>
  <si>
    <t>EQUIPMENT_NAME_13606</t>
  </si>
  <si>
    <t>EQUIPMENT_NAME_13706</t>
  </si>
  <si>
    <t>미란다 원칙의 세 번째 조항이... 뭐였더라?</t>
  </si>
  <si>
    <t>무, 물론 순찰을 게을리한 건 아닙니다!</t>
  </si>
  <si>
    <t>이 근처에는 맛집이 많아서, 순찰이나 당번으로 올 때마다 매번 기대되네요.</t>
  </si>
  <si>
    <t>좀 더... 키보토스의 학생들에게 도움이 되고 싶습니다.</t>
  </si>
  <si>
    <t>본관에게 무슨 문제라도......?</t>
  </si>
  <si>
    <t>어서 오세요, 선생님. 괜찮으시다면, 곧바로 순찰을 나가려고 했습니다만, 함께 어떠신가요?</t>
  </si>
  <si>
    <t>어서 오세요, 선생님. 오시는 동안 수상한 사람은 없었나요?</t>
  </si>
  <si>
    <t>발키리 경찰학교의 키리노입니다! 여러분, 손을 위로 들고 본관의 지시에 따라주세요!</t>
  </si>
  <si>
    <t>범죄자는 어디 있습니까?</t>
  </si>
  <si>
    <t>시민의 안전을 최우선으로 합시다.</t>
  </si>
  <si>
    <t>자, 잠깐만 기다려주십쇼!</t>
  </si>
  <si>
    <t>준비완료입니다!</t>
  </si>
  <si>
    <t>출동입니까?!</t>
  </si>
  <si>
    <t>범죄자는 용서치 않습니다!</t>
  </si>
  <si>
    <t>신속히 제압하겠습니다!</t>
  </si>
  <si>
    <t>여기는 이제 안전지대가 되었습니다.</t>
  </si>
  <si>
    <t>다음 구역으로 이동합시다.</t>
  </si>
  <si>
    <t>추가 지원을... 요청합니다...</t>
  </si>
  <si>
    <t>오른쪽, 왼쪽...휴, 여기는 이제 안전합니다.</t>
  </si>
  <si>
    <t>임무, 완료했습니다!</t>
  </si>
  <si>
    <t>고, 공권력을 투입하겠습니다!</t>
  </si>
  <si>
    <t>이, 이, 이거나 받으십쇼!</t>
  </si>
  <si>
    <t>어떡해 어떡해...에잇!</t>
  </si>
  <si>
    <t>경고합니다! 투항하지 않으면...우왓...!</t>
  </si>
  <si>
    <t>여기 키보토스에서의 범죄는 용납 못...으아아...!</t>
  </si>
  <si>
    <t>당신은 묵비권을 행사할 권리가 있습니다. 우, 우와앗!</t>
  </si>
  <si>
    <t>지원, 감사합니다!</t>
  </si>
  <si>
    <t>가, 감사합니다.</t>
  </si>
  <si>
    <t>저항해도 소용 없습니다!</t>
  </si>
  <si>
    <t>본관의 실수입니다...</t>
  </si>
  <si>
    <t>정의는 패배...하지 않습니다...!으으...</t>
  </si>
  <si>
    <t>오늘도 순찰에 협력해주셔서 감사드립니다!</t>
  </si>
  <si>
    <t>시민 여러분, 키보토스는 오늘도 안전합니다!</t>
  </si>
  <si>
    <t>본관도 정말...! 이건 업무에 지나지 않는데, 착각할 뻔했습니다...</t>
  </si>
  <si>
    <t>역시 선생님이시군요!</t>
  </si>
  <si>
    <t>선생과 학생 간의 연애는 키보토스에서 범죄가 아닙니다! 마, 말하고 싶은 건 그것 뿐입니다...</t>
  </si>
  <si>
    <t>본관도 언젠가 선생님처럼 멋진 어른이 되고 싶습니다!</t>
  </si>
  <si>
    <t>오늘도 키보토스는 평화롭군요!</t>
  </si>
  <si>
    <t>오늘도 이상, 무!</t>
  </si>
  <si>
    <t>이런 건, 규정상으로 세이프였던가요......?</t>
  </si>
  <si>
    <t>저 사람, 어쩐지 낯이 익은데... 혹시 현상수배범?</t>
  </si>
  <si>
    <t>어디, 이곳에 숨어있는 범죄자는 없겠지요?</t>
  </si>
  <si>
    <t>이 총에 걸맞는 실력을 가질 수 있도록 정진하겠습니다...!</t>
  </si>
  <si>
    <t>에헤헤, 오늘은 성과가 좋네요.</t>
  </si>
  <si>
    <t>본관을 위해 힘써주셔서 감사합니다.</t>
  </si>
  <si>
    <t>계속 이렇게 노력하면, 언젠가 경비부로 발령받을 수 있을까요...?</t>
  </si>
  <si>
    <t>키보토스의 안전을 위해 정진하겠습니다!</t>
  </si>
  <si>
    <t>새해가 밝았습니다, 선생님. 올해도 키보토스의 치안을 위해 함께 노력하죠!</t>
  </si>
  <si>
    <t>앗, 또 흐트러진 모습으로 동네를 걷는 학생들이...!</t>
  </si>
  <si>
    <t>생일 축하드립니다, 선생님. 하지만 아무리 생일이라 하더라도 규칙 위반은 엄금이에요!</t>
  </si>
  <si>
    <t>제 생일을 기억해 주셨다니... 감격했습니다, 선생님!</t>
  </si>
  <si>
    <t>안심하시길! 본관처럼 제대로 훈련을 받은 경찰이라면, 이 정도는 간단하니까요!</t>
  </si>
  <si>
    <t>...네? 아뇨, 아뇨! 다른 것도 아니고 경찰인 본관이 열쇠를 잃어버릴 리가 없잖습니까!</t>
  </si>
  <si>
    <t>(어, 어떻게 하죠...? 으읏, 읏......! 푸, 풀리지 않아......?!)</t>
  </si>
  <si>
    <t>어째서 키리노는 그렇게 사서 고생을 하려는 걸까......</t>
  </si>
  <si>
    <t>하암...... 졸려.......</t>
  </si>
  <si>
    <t>윽, 내가 선두에...? 진심이야?</t>
  </si>
  <si>
    <t>엑, 왜 내가 리더...?</t>
  </si>
  <si>
    <t>졸려...</t>
  </si>
  <si>
    <t>귀찮아.</t>
  </si>
  <si>
    <t>저기~ 나까지 갈 필요 있어?</t>
  </si>
  <si>
    <t>그렇게 서두르지 않아도 되니까~ 적당히~</t>
  </si>
  <si>
    <t>그럼... 뭐, 좋은 느낌으로 하자~</t>
  </si>
  <si>
    <t>어라, 여기 맞아?</t>
  </si>
  <si>
    <t>하아, 이쪽...?</t>
  </si>
  <si>
    <t>지쳤어... 더는 못 움직여...</t>
  </si>
  <si>
    <t>아아~ 지쳤다 지쳤어. 당분보충해야지...</t>
  </si>
  <si>
    <t>일하고 난 뒤 먹는 도넛에 커피... 최고~</t>
  </si>
  <si>
    <t>커피까지 땡기는 참이야~</t>
  </si>
  <si>
    <t>하압, 음... 맛있어.</t>
  </si>
  <si>
    <t>어떤 상황에서도 여유를 잃으면 안 된다고~</t>
  </si>
  <si>
    <t>도넛 타임이라는 걸로~</t>
  </si>
  <si>
    <t>잠깐 실례~ 쉬고 하자~</t>
  </si>
  <si>
    <t>휴식시간이다~</t>
  </si>
  <si>
    <t>맞추면 럭키~ 라는 걸로 하자.</t>
  </si>
  <si>
    <t>나보단 다른 누군가한테 해주는 게...? 뭐, 일단 고맙지만...</t>
  </si>
  <si>
    <t>오오... 고마워.</t>
  </si>
  <si>
    <t>하하! 간지럽잖아.</t>
  </si>
  <si>
    <t>어이쿠.</t>
  </si>
  <si>
    <t>역시 무리였나...</t>
  </si>
  <si>
    <t>애초부터 생활안전국은 선두에 안 적합하다니까...</t>
  </si>
  <si>
    <t>이야, 진짜 이길 거라고는 생각 못 했어.</t>
  </si>
  <si>
    <t>끝났어? 끝난 거지...? 좋아, 돌아가자~</t>
  </si>
  <si>
    <t>선생님, 저... 그게... 아... 일단, 도넛 먹을래?</t>
  </si>
  <si>
    <t>여기서 이렇게 휴식하는 건... 뭔가 안정되네~</t>
  </si>
  <si>
    <t>사실 휴식 방해 받는 거 싫어하는데... 뭐, 선생님이면 괜찮아.</t>
  </si>
  <si>
    <t>선생님도 나랑 같이 땡땡이 칠래?</t>
  </si>
  <si>
    <t>......설마 높으신 분들이 여기까지 찾아오지는 않겠지?</t>
  </si>
  <si>
    <t>아...... 뭔가, 사이렌 소리가 들리는 것 같은 기분이......</t>
  </si>
  <si>
    <t>더 적극적으로 아무것도 안 하고 싶다....</t>
  </si>
  <si>
    <t>이건 생활안전국 사무소에도 하나 들여놓고 싶네.</t>
  </si>
  <si>
    <t>오, 이 소파는 제법 나쁘지 않은데?</t>
  </si>
  <si>
    <t>발키리 경찰 학교의 제식 총기는 튼튼해서 좋은 느낌이란 말이지. 뭐, 명중률은 별로긴 하지만......</t>
  </si>
  <si>
    <t>이 이상으로 힘내는 건... 음~ 도넛 남은 거 있어? 그것만 있으면 어떻게든...</t>
  </si>
  <si>
    <t>뭐, 일단 선생님의 호의는... 감사하게 받을게.</t>
  </si>
  <si>
    <t>나는 딱히... 이대로도 충분한데...</t>
  </si>
  <si>
    <t>이걸 나한테? 대체 왜...? 사람을 헷갈린 거 아냐?</t>
  </si>
  <si>
    <t>응? 왜 그래, 선생님? ...도넛 먹고 싶어?</t>
  </si>
  <si>
    <t>(우물우물...) 역시 커피랑 같이 먹을 땐 올드 패션이 최고... 후훗.</t>
  </si>
  <si>
    <t>아, 선생님. 주변을 잘 경계하고 있어. 이러는 동안에 범인이 지나갈지도 모르니까.</t>
  </si>
  <si>
    <t>아아~ 이거야말로 천국... 따뜻한 보닛 위에서 도넛과 커피... 이야, 잠복 최고!</t>
  </si>
  <si>
    <t>오늘 점심은 무려 특별식을... 응? 오세치? 아니, 마스터 도넛 박스 세트인데?</t>
  </si>
  <si>
    <t>크리스마스 자체는 아무래도 좋지만... 다음 날에 나오는 그 특매가 케이크만큼은 참을 수 없네.</t>
  </si>
  <si>
    <t>...응? 거리에서 요괴 가면을 쓴 바보들이 날뛰고 있어? 아~ 자... 이거. 전화 걸면 경비국이랑 연결되니까 거기에 맡겨.</t>
  </si>
  <si>
    <t>...응? 오늘이 선생님 생일? 아~ 선물 같은 거 아무것도 없는데... 어쩔 수 없지. 오늘은 선생님이 어떤 나쁜 짓을 하든 특별히 눈감아 줄게.</t>
  </si>
  <si>
    <t>생일인데도 학교에 가야 한다니 이상하지 않아? 축하해 줄 거라면 오늘 정도는 쉬게 해 달라구...</t>
  </si>
  <si>
    <t>미친 개라는 이름은...그...부끄러우니까, 너무 남들 앞에서 부르지는 말아주십쇼.</t>
  </si>
  <si>
    <t>도넛은 좋아하지 않습니다. 손이 더러워지니까요.</t>
  </si>
  <si>
    <t>생활안전국의 아이들은 좋은 경찰이긴 합니다만...중범죄를 담당하기에는 아직 이릅니다.</t>
  </si>
  <si>
    <t>커피를 끓이려 하는데...선생님도 드시겠습니까?</t>
  </si>
  <si>
    <t>공안국이 출동하려면 필요한 서류가 많아서...샬레의 신속한 대응이 부러울 때가 있습니다. 물론, 저에게는 이런 책임을 질 능력도 권한도 없지만...</t>
  </si>
  <si>
    <t>...사건입니까? 잠시만 기다리십쇼. 영장을 발행하겠습니다.</t>
  </si>
  <si>
    <t>기다리고 있었습니다, 선생님. 공안국의 힘이 필요하다면 언제든지.</t>
  </si>
  <si>
    <t>발키리 경찰학교 공안국장 오가타 칸나입니다. 범죄자의 심문이라면 맡겨주십쇼.</t>
  </si>
  <si>
    <t>움직이지 마! 움직이면 범인으로 간주한다!</t>
  </si>
  <si>
    <t>늦지 않았나...!</t>
  </si>
  <si>
    <t>발키리 공안국이다! 멈춰라!</t>
  </si>
  <si>
    <t>날 속이려 해도 소용없다!</t>
  </si>
  <si>
    <t>자...심문을 시작하지...</t>
  </si>
  <si>
    <t>미친 개의 이름을, 한 번은 들어봤겠지?</t>
  </si>
  <si>
    <t>용의자 확보.</t>
  </si>
  <si>
    <t>이런 곳에 탐정 토끼 시리즈의 신작이...?</t>
  </si>
  <si>
    <t>여기 커피는...꽤 향이 좋군.</t>
  </si>
  <si>
    <t>오늘도 키보토스가 평화롭기를.</t>
  </si>
  <si>
    <t>그러니 오늘은, 못 본 걸로 해주시면 감사하겠습니다.</t>
  </si>
  <si>
    <t>모두가 두려워하는 보급의 공안국장이라도...갑옷을 벗을 곳 정도는 필요하니까요.</t>
  </si>
  <si>
    <t>그렇습니까? 저는 여기가 가장 진정됩니다.</t>
  </si>
  <si>
    <t>선생님이 이런 포장마차에 계시다니...예상 밖이군요...</t>
  </si>
  <si>
    <t>상대하기 버거운 적을 만났을 때는 꼭 저희를 불러주세요.</t>
  </si>
  <si>
    <t>깡총, 깡총...... 이라던가?</t>
  </si>
  <si>
    <t>RABBIT 소대, 언제든 출격 가능합니다.</t>
  </si>
  <si>
    <t>다시 뵙게 되어 반갑습니다, 선생님. 시키실 일이라도...?</t>
  </si>
  <si>
    <t>여기서부터 어떻게 하면 될까요?</t>
  </si>
  <si>
    <t>작전 구역에 돌입, 전개합니다.</t>
  </si>
  <si>
    <t>여기가 아니었나요?</t>
  </si>
  <si>
    <t>배치 장소에 도착했습니다.</t>
  </si>
  <si>
    <t>작전 개시!</t>
  </si>
  <si>
    <t>여러분, 경계를 소홀히 하지 않도록. 선생님, 지시를.</t>
  </si>
  <si>
    <t>다음 적은 어디 있나요?</t>
  </si>
  <si>
    <t>클리어, 전진하겠습니다.</t>
  </si>
  <si>
    <t>뒤는 맡기겠습니다...</t>
  </si>
  <si>
    <t>섬광탄, 투하합니다.</t>
  </si>
  <si>
    <t>전원, 충격에 주의해 주세요.</t>
  </si>
  <si>
    <t>드론 가동. 엄호 부탁드립니다.</t>
  </si>
  <si>
    <t>도착을 확인. 바로 침입하겠습니다.</t>
  </si>
  <si>
    <t>감도 양호. 돌입을 개시합니다.</t>
  </si>
  <si>
    <t>전방에 다수의 적을 확인. 대처하겠습니다.</t>
  </si>
  <si>
    <t>수류탄, 돌격!</t>
  </si>
  <si>
    <t>돌입, 개시합니다.</t>
  </si>
  <si>
    <t>엄호, 감사합니다.</t>
  </si>
  <si>
    <t>무의미한 저항입니다.</t>
  </si>
  <si>
    <t>다음... 다음에 또다시 도전합시다.</t>
  </si>
  <si>
    <t>철퇴도 전략의 일부입니다.</t>
  </si>
  <si>
    <t>승리, 했네요. 선생님.</t>
  </si>
  <si>
    <t>여러분, 수고하셨습니다.</t>
  </si>
  <si>
    <t>토끼는 외로우면 죽어버리는 생물이라고 합니다. RABBIT 소대도 마찬가지입니다, 분명.</t>
  </si>
  <si>
    <t>조금만 더... 곁에 있어주세요.</t>
  </si>
  <si>
    <t>선생님의 지시라면 뭐든지 따르겠습니다. 뭐든지, 요.</t>
  </si>
  <si>
    <t>저와... 계속 함께 있어주실 건가요?</t>
  </si>
  <si>
    <t>무슨 문제라도 있습니까?</t>
  </si>
  <si>
    <t>...수신 중. 감도 양호.</t>
  </si>
  <si>
    <t>이런 곳에 저격 포인트가...</t>
  </si>
  <si>
    <t>이 정도의 공간이라면, 저 혼자서도 제압할 수 있겠군요.......</t>
  </si>
  <si>
    <t>...귀여운 장식을 발견했습니다.</t>
  </si>
  <si>
    <t>RABBIT 31식 기관단총, 확실히 받았습니다. ...귀엽다.</t>
  </si>
  <si>
    <t>기대에 따를 수 있도록, 더 힘내겠습니다.</t>
  </si>
  <si>
    <t>성장이라는 건, 이렇게 기분 좋은 일이었던 거군요.</t>
  </si>
  <si>
    <t>이것도... 성장...?</t>
  </si>
  <si>
    <t>더욱 강해진 느낌이 듭니다.</t>
  </si>
  <si>
    <t>네? 사용법을 모르시나요...? 그, 그렇군요...</t>
  </si>
  <si>
    <t>후후, 작전 중의 방심은 금물입니다만....</t>
  </si>
  <si>
    <t>올해야말로, SRT 학원을 재건할 수 있을까요...?</t>
  </si>
  <si>
    <t>귀신이 있어도 총알이 먹힌다면 무섭지 않겠지만요...</t>
  </si>
  <si>
    <t>생일 축하드립니다, 선생님. 선생님이 생일을 온전히 보내실 수 있도록, 오늘은 하루종일 밀착 경호하고 있을게요.</t>
  </si>
  <si>
    <t>아, 아니야! 이건 작전상의 문제로... 아주 잠깐 벗고 있는 것 뿐이니까...!</t>
  </si>
  <si>
    <t>...안되는 건 안 돼. 작전 중에 철모를 벗을 수 있을 리가 없잖아.</t>
  </si>
  <si>
    <t>...장난을 칠 시간이 있으면 업무에 집중해.</t>
  </si>
  <si>
    <t>......늦었잖아. 작전 중의 1분 1초는 생명과도 직결된다는 사실을 벌써 잊어버린 거야?</t>
  </si>
  <si>
    <t>SRT의 힘, 얕보지 말라고!</t>
  </si>
  <si>
    <t>화력 지원을 시작한다!</t>
  </si>
  <si>
    <t>엄호 사격, 개시!</t>
  </si>
  <si>
    <t>RABBIT 2, 현장에 도착했다.</t>
  </si>
  <si>
    <t>하네스 준비 완료.</t>
  </si>
  <si>
    <t>RABBIT 2, 강하 준비 완료.</t>
  </si>
  <si>
    <t>이건 아플 거다!</t>
  </si>
  <si>
    <t>선생님, 가끔은 우리들에게 의지해도 괜찮다고?</t>
  </si>
  <si>
    <t>지휘관과의 결속을 다지기 위한 교류... 뭐, 그거라면 어쩔 수 없지.</t>
  </si>
  <si>
    <t>선생님이라면 안심하고 등을 맡길 수 있어.</t>
  </si>
  <si>
    <t>선생님의 명령이라면 따르겠어. 믿고 있으니까.</t>
  </si>
  <si>
    <t>(뭐야, 저거. 교범에서도 본 적 없는데.......)</t>
  </si>
  <si>
    <t>(이 물건의 사용법이 적힌 매뉴얼은 어디에...?)</t>
  </si>
  <si>
    <t>아무리 휴식 중이라도 최소한의 군기는 유지해야...</t>
  </si>
  <si>
    <t>다들 기강이 잔뜩 빠져서... 한심한 모양새야.</t>
  </si>
  <si>
    <t>어딜 가나 바보들 뿐이군.</t>
  </si>
  <si>
    <t>RABBIT 26식 기관총, 확실히 받았다. ...응, 역시 이 무게, 안심되는군.</t>
  </si>
  <si>
    <t>강해지고 싶다면, 역시 착실하게 교범을 읽어야지.</t>
  </si>
  <si>
    <t>분하지만... 역시 선생님이 가르치는 건 도움이 돼.</t>
  </si>
  <si>
    <t>선배들을 따라잡기 위해, 더욱 더 강해져야만 해.</t>
  </si>
  <si>
    <t>이것도 꾸준한 훈련의 성과야.</t>
  </si>
  <si>
    <t>하아아... 이렇게 녹을 벗겨내고 있을 때가 제일 기분 좋아...</t>
  </si>
  <si>
    <t>오, 이제야 좀 괜찮네.</t>
  </si>
  <si>
    <t>올해는 SRT 특수학원으로 돌아갈 수 있었으면...</t>
  </si>
  <si>
    <t>크리스마스... 이렇게 대부분의 사람들이 방심하는 때일수록, 더 철저히 경계를 해야지.</t>
  </si>
  <si>
    <t>...선생님, 그 지독한 위장은 누구한테 받은 거야? 할로윈, 분장...? 뭐야 그게?</t>
  </si>
  <si>
    <t>일 바빠보이네. 도와줄까? 뭐, 맡겨보라구. 쿠히히....</t>
  </si>
  <si>
    <t>참 나, 왜 기본적인 보급품에 사탕은 포함하면 안되는 거야? 당분은 오퍼레이터의 연료 같은 거라구.</t>
  </si>
  <si>
    <t>아~ 전에 선배가 만들어 준 그 유부초밥이 먹고 싶은 기분.</t>
  </si>
  <si>
    <t>냠...당분 보충은 중대사항이야. 이건 양보 못해!</t>
  </si>
  <si>
    <t>슬슬 RABBIT 소대의 비품이나 보충해둘까...</t>
  </si>
  <si>
    <t>아, 어서와, 선생. 오늘도 여전히 바빠보이네. 쿠히히...</t>
  </si>
  <si>
    <t>오, 선생이잖아. 왠지 계속 바빠보이네?</t>
  </si>
  <si>
    <t>SRT 특수학원, RABBIT 소대의 카제쿠라 모에야. 쿠히히...지원 업무라면 내게 맡겨줘.</t>
  </si>
  <si>
    <t>하아...하아.... 예쁘다~</t>
  </si>
  <si>
    <t>쿠히히...이래서 그만 둘 수가 없어.</t>
  </si>
  <si>
    <t>자, 화려하게 가볼까!</t>
  </si>
  <si>
    <t>흐으...흐으.... 더는 참을 수 없어!</t>
  </si>
  <si>
    <t>이야~ 두근두근하는데.</t>
  </si>
  <si>
    <t>선생과 함께라면 화려한 파멸을 맞이할거야. ...쿠히히.</t>
  </si>
  <si>
    <t>사탕, 있냐고? 내가 먹던거 말곤 없는데.</t>
  </si>
  <si>
    <t>뭔가 이거, 선을 넘을 것 같은 느낌.</t>
  </si>
  <si>
    <t>왠지 선생에겐 항상 도움을 받기만 하는 것 같네. ...쿠히히.</t>
  </si>
  <si>
    <t>쿠히히....</t>
  </si>
  <si>
    <t>뭔가, 중요한 발사 버튼 같은 게 떨어져 있지 않으려나...?</t>
  </si>
  <si>
    <t>사탕이 부족해....</t>
  </si>
  <si>
    <t>...아아, 어쩐지 안심이 되는 걸.</t>
  </si>
  <si>
    <t>이곳을 새로운 새로운 거점으로 삼아볼까?</t>
  </si>
  <si>
    <t>RABBIT-224식 권총, 확실히 수령했어. ...근데, 이거 꽤 작은데 화력은 충분해?</t>
  </si>
  <si>
    <t>쿠히히...땡큐, 선생.</t>
  </si>
  <si>
    <t>흥분되는데. 좋아, 재미있어졌어!</t>
  </si>
  <si>
    <t>선생이 이것저것 주니까 벌써 배가 빵빵하다구.</t>
  </si>
  <si>
    <t>더, 더 할 수 있어...!</t>
  </si>
  <si>
    <t>무의미한 질문이라는 건 알아. 선생님은 성실하니까.</t>
  </si>
  <si>
    <t>생일 축하해, 선생. 그런 의미에서...축하 폭죽 한 방 거하게 어때?</t>
  </si>
  <si>
    <t>생일 케이크? 아니 뭐, 나는 폭죽만 있으면 충분해...그래, 이왕이면 완전 화려하고 강렬한 걸로...쿠히히.</t>
  </si>
  <si>
    <t>애초에 어째서 저 같은 게, SRT에.......</t>
  </si>
  <si>
    <t>저 같은 건, 어디에나 있는 조약돌 같은 거니까요......</t>
  </si>
  <si>
    <t>좀 더, 다른 소대원들처럼 존재감이 있었으면......</t>
  </si>
  <si>
    <t>RABBIT 소대원들이, 더 사이좋게 지냈으면 좋겠는데......</t>
  </si>
  <si>
    <t>새 친구를 사귄다니, 그렇게 어려운 일은.......</t>
  </si>
  <si>
    <t>저, 선생님...... 제 이름, 기억하고 계신가요......?</t>
  </si>
  <si>
    <t>선생님께서 편하실 때 불러 주세요...... 그, 기다리는 건 특기니까요......</t>
  </si>
  <si>
    <t>수, 수고하셨습니다. 선생님......</t>
  </si>
  <si>
    <t>어, 어째서 이런 일이...</t>
  </si>
  <si>
    <t>제, 제가 리더... 요?</t>
  </si>
  <si>
    <t>다른 애들을 방해하지는 않게...</t>
  </si>
  <si>
    <t>서, 선두인가요...</t>
  </si>
  <si>
    <t>부탁드립니다... 될 수 있다면 저를 따라와 주세요...</t>
  </si>
  <si>
    <t>잘 할 수 있을까...</t>
  </si>
  <si>
    <t>이동하겠습니다.</t>
  </si>
  <si>
    <t>엄호사격 부탁할게요.</t>
  </si>
  <si>
    <t>포지션 변경하겠습니다.</t>
  </si>
  <si>
    <t>싫어...미안....</t>
  </si>
  <si>
    <t>저는 신경쓰지 마세요...</t>
  </si>
  <si>
    <t>제가...여기에 있어도...괜찮을까요?</t>
  </si>
  <si>
    <t>죄송해요. 혼자 있게 해주세요.</t>
  </si>
  <si>
    <t>저한테는 여기가 어울려요.</t>
  </si>
  <si>
    <t>저 같은 건 신경쓰지 마세요.</t>
  </si>
  <si>
    <t>SRT에 오는 게 아니었어...</t>
  </si>
  <si>
    <t>전 길가의 돌멩이...</t>
  </si>
  <si>
    <t>역시 전 아무것도 못하는 쓰레기에요...</t>
  </si>
  <si>
    <t>엄호사격 하겠습니다.</t>
  </si>
  <si>
    <t>고, 고맙습니다.</t>
  </si>
  <si>
    <t>이거... 제 몫인가요?</t>
  </si>
  <si>
    <t>혹시... 적한테도 무시당하고 있나요...?</t>
  </si>
  <si>
    <t>숨었습니다.</t>
  </si>
  <si>
    <t>도망치고 싶어... 괴로워... 돌아가고 싶어...</t>
  </si>
  <si>
    <t>이렇게 될 줄 알았어요... 제가 엮이면 언제나 결국 이런 식으로...</t>
  </si>
  <si>
    <t>그런... 이상해요. 저 같은 게 리더였는데 이겼다니...</t>
  </si>
  <si>
    <t>저어... 저희들의 승리인가요? 정말로?</t>
  </si>
  <si>
    <t>선생님, 저를 잃어버리지 말아주세요.</t>
  </si>
  <si>
    <t>이런 저라도 선생님의 도움이 된다면 좋겠는데요...</t>
  </si>
  <si>
    <t>선생님은... 저를 찾아주시는 거죠. 언제나, 어느 때나...</t>
  </si>
  <si>
    <t>선생님의 지시, 좋네요... 무섭지, 않으니까...</t>
  </si>
  <si>
    <t>(역시 나 같은 못난이는 이런 장소에 어울리지 않아......)</t>
  </si>
  <si>
    <t>(따듯한 코코아나 한 잔 마셨으면......)</t>
  </si>
  <si>
    <t>(먼저 말을 걸고 싶은데...... 너무 무서워......)</t>
  </si>
  <si>
    <t>뭐, 뭔가, 엄폐물은......?</t>
  </si>
  <si>
    <t>아, 저기......</t>
  </si>
  <si>
    <t>RABBIT 39식 소총, 확실히 받았습니다. ...역시 조금 무겁네요.</t>
  </si>
  <si>
    <t>어떻게든 성장해서... 모두의 발목을 잡지 않도록 해야 해...</t>
  </si>
  <si>
    <t>전술에 대한 이해가 보다 깊어졌어요.</t>
  </si>
  <si>
    <t>적어도, SRT라는 이름이 부끄럽지 않도록... 힘내겠습니다.</t>
  </si>
  <si>
    <t>이렇게 좋은 걸... 제가 받아도..?</t>
  </si>
  <si>
    <t>올해는 SRT로 돌아갈 수 있으면 좋겠어요......</t>
  </si>
  <si>
    <t>그러고보니 전에, 할로윈 날 괴물 분장을 한 적이 있었는데요. 아무도 제 존재를 눈치 채지 못했어요...</t>
  </si>
  <si>
    <t>서, 선생님이 그... 오늘 생일이라고 들었는데요... 밖에서 살고 있는 입장이라, 그... 제대로 된 선물은 드리지 못하지만... 축하한다는 말만은, 어떻게든 전하고 싶어서...</t>
  </si>
  <si>
    <t>에... 제 생일, 말인가요...? 어, 어떻게 그걸 기억... 그런... 가, 감사합니다... 정말로, 기뻐요...!</t>
  </si>
  <si>
    <t>나는 아직 살아있어도 괜찮은 걸까....</t>
  </si>
  <si>
    <t>명령을 내려줘. 선생. 나는 그걸 위해 여기 있는 거니까.</t>
  </si>
  <si>
    <t>나는... 앞으로도, 발버둥 칠 수밖에 없어.</t>
  </si>
  <si>
    <t>준비라면 되어 있어. 무슨 일이 있으면 말하도록 해, 선생.</t>
  </si>
  <si>
    <t>내용은 파악했다.</t>
  </si>
  <si>
    <t>알았다. 대처를 시작하지.</t>
  </si>
  <si>
    <t>무슨 짓을 할 셈이냐...?</t>
  </si>
  <si>
    <t>그래.</t>
  </si>
  <si>
    <t>알았다.</t>
  </si>
  <si>
    <t>전투준비 완료.</t>
  </si>
  <si>
    <t>과연... 이곳인가...</t>
  </si>
  <si>
    <t>재밌군.</t>
  </si>
  <si>
    <t>다음 장소로 이동한다.</t>
  </si>
  <si>
    <t>서둘러.</t>
  </si>
  <si>
    <t>또 이렇게 될 줄은... 마무리가 어설펐어.</t>
  </si>
  <si>
    <t>다음은 어떡할거지?</t>
  </si>
  <si>
    <t>간단하군 그래, 다음 임무는?</t>
  </si>
  <si>
    <t>그 뜻을 뼈저리게 느껴봐라!</t>
  </si>
  <si>
    <t>그 누구도 거기서 벗어날 수 없어!</t>
  </si>
  <si>
    <t>하아앗!</t>
  </si>
  <si>
    <t>헛되군. 모든 건 그저 헛될 뿐이다.</t>
  </si>
  <si>
    <t>소용없다.</t>
  </si>
  <si>
    <t>지원을 확보.</t>
  </si>
  <si>
    <t>지원, 감사하지.</t>
  </si>
  <si>
    <t>무의미다.</t>
  </si>
  <si>
    <t>큭...후퇴한다.</t>
  </si>
  <si>
    <t>또 다시... 이렇게 되는건가...</t>
  </si>
  <si>
    <t>간단한 임무였다.</t>
  </si>
  <si>
    <t>임무 완료.</t>
  </si>
  <si>
    <t>이걸로는 부족하다. 더욱더 강해져야만 해...</t>
  </si>
  <si>
    <t>더욱 강해져야 한다. 강하지 않으면, 그 무엇도 지킬 수 없으니...</t>
  </si>
  <si>
    <t>당신은...어떻게 날 신뢰할 수 있는 거지? 그런 일을 겪고도...배신 당한다 해도, 상관없단 건가? 아직 나는 모르는 것 투성이지만, 그래도...나는, 최선을 다하겠다.</t>
  </si>
  <si>
    <t>나를 버리려는 것은...아닌가 보군...</t>
  </si>
  <si>
    <t>내가 당신에게 감사한다고 하더라도...</t>
  </si>
  <si>
    <t>그게, 감사는 하고 있지만, 나는...아니, 아무것도 아니다. 잊어버려.</t>
  </si>
  <si>
    <t>당신은, 나를 믿고 있는 건가...?</t>
  </si>
  <si>
    <t>이해가 안 돼...</t>
  </si>
  <si>
    <t>역시, 이건 그런 물건이었나...</t>
  </si>
  <si>
    <t>이건 뭐지...?</t>
  </si>
  <si>
    <t>이런 장소는 낯설군...</t>
  </si>
  <si>
    <t>한 해의 끝인가...그렇군. 이 세상에서의 나날은, 여전히 차갑고 고통스럽지만... 그래도, 시간은 흐른다는 건가.</t>
  </si>
  <si>
    <t>성야라...딱히 별 느낌은 없어. 이 세상의 고통이 그런 걸로 덜어질 거라곤 생각 안 해. 모든 건...헛될 뿐이다.</t>
  </si>
  <si>
    <t>아무래도 축제가 열린 모양이군... 딱히 흥미는 없어. 그저 헛될 뿐이다.</t>
  </si>
  <si>
    <t>선생의 생일...이라 들었다. 미안하지만, 이런 때엔 뭘 해야 할지 나는 잘 몰라. 다만...당신이 없었다면 나도 여기 없었을거야. 그러니 선생, 다시 한번 감사하지.</t>
  </si>
  <si>
    <t>...난 여태 생일 같은 건 거의 축하 받지 못했다. 그래서, 그 말에 어떻게 반응해야 할 지도 아직 잘 몰라. 그럴 자격이 있는지 조차도...언젠가 이 날을, 진심으로 축하할 수 있는 날이 오긴 할지...</t>
  </si>
  <si>
    <t>이것이 당번...... 조금, 해 보고 싶었어.</t>
  </si>
  <si>
    <t>응? 내 얼굴에 뭐라도 묻었어?</t>
  </si>
  <si>
    <t>바라는 게 있다면 뭐라도 말해 줘.</t>
  </si>
  <si>
    <t>여기에도 꽃을 장식해도 돼?</t>
  </si>
  <si>
    <t>뭔가, 부탁하고 싶은 것이 있다면 말해 줘.</t>
  </si>
  <si>
    <t>선생님. 수고했어.</t>
  </si>
  <si>
    <t>어서 와.</t>
  </si>
  <si>
    <t>공격 개시.</t>
  </si>
  <si>
    <t>작전 개시.</t>
  </si>
  <si>
    <t>응...?</t>
  </si>
  <si>
    <t>이해했어.</t>
  </si>
  <si>
    <t>확인 완료.</t>
  </si>
  <si>
    <t>응.</t>
  </si>
  <si>
    <t>그 쪽으로 갈게.</t>
  </si>
  <si>
    <t>전진.</t>
  </si>
  <si>
    <t>미안...</t>
  </si>
  <si>
    <t>응...</t>
  </si>
  <si>
    <t>이겼어.</t>
  </si>
  <si>
    <t>그럼, 봐주지 않겠어.</t>
  </si>
  <si>
    <t>그럼, 부탁할게.</t>
  </si>
  <si>
    <t>이걸로, 도움이 될 수 있다면...</t>
  </si>
  <si>
    <t>이렇게 되어있는 거구나.</t>
  </si>
  <si>
    <t>이게... 나를?</t>
  </si>
  <si>
    <t>그런가, 과연...</t>
  </si>
  <si>
    <t>노려지고 있는건가?</t>
  </si>
  <si>
    <t>지원을 확인. 고마워.</t>
  </si>
  <si>
    <t>헛수고야.</t>
  </si>
  <si>
    <t>숨는다.</t>
  </si>
  <si>
    <t>져버렸어.</t>
  </si>
  <si>
    <t>흐으음...</t>
  </si>
  <si>
    <t>이겼네.</t>
  </si>
  <si>
    <t>응... 승리.</t>
  </si>
  <si>
    <t>이렇게, 좀 더...아, 응, 아무것도 아냐.</t>
  </si>
  <si>
    <t>(스슥, 슥...)</t>
  </si>
  <si>
    <t>조금 안절부절 못하게 되지만...응, 싫지는 않아.</t>
  </si>
  <si>
    <t>이것이, 일반적인 대화...?</t>
  </si>
  <si>
    <t>여기...꽃을 두면 좋을 것 같아.</t>
  </si>
  <si>
    <t>흐-음?</t>
  </si>
  <si>
    <t>생각하는 것을 포기하고, 결정하는 것을 포기하고 그저 정해진 운명대로 살아왔었어. 하지만 이제부터는....... 응. 고마워, 선생님.</t>
  </si>
  <si>
    <t>이런 대우를 받을 가치 따위...나한테는 없다고 생각해 왔어.</t>
  </si>
  <si>
    <t>가르쳐 준 건 계속 기억할게.</t>
  </si>
  <si>
    <t>또 하나 배웠어.</t>
  </si>
  <si>
    <t>나를 아껴주는 그 마음...나도 소중히 여길게.</t>
  </si>
  <si>
    <t>신년... 이렇게 또, 한해가 지나가는구나. 예전과는 다르게 살고 있으니까... 이번 새로운 일 년은 어떻게 될지 궁금한걸.</t>
  </si>
  <si>
    <t>성야... 이제 알았어. 응... 이런 날에 어울리는 꽃이 있었으면 더 좋았을 텐데. 나중에 알아보고 올게</t>
  </si>
  <si>
    <t>사탕? 나한테 준다고? 고마워. 그런데, 왜?</t>
  </si>
  <si>
    <t>생일 축하합니~다~♪ 배운 대로 해 본 건데, 그 표정... 설마 틀렸어?</t>
  </si>
  <si>
    <t>생일...? ...응. 어떤 의미인지 알고 있어. 배웠으니까. 축하를 받았다면, 감사해야 한다는 것도. 그러니까, 고맙습니다.</t>
  </si>
  <si>
    <t>......굉장히 기뻐. 고마워.</t>
  </si>
  <si>
    <t>소중히 간직할게.</t>
  </si>
  <si>
    <t>미안, 선생님을 재미있게 해주는 재주는 없어.</t>
  </si>
  <si>
    <t>필요한 일이 있다면 시키면 돼.</t>
  </si>
  <si>
    <t>시키는 건 뭐든 할 셈이니까. 아무거나 말해.</t>
  </si>
  <si>
    <t>...무슨 일이라도? 필요하다면 도울게.</t>
  </si>
  <si>
    <t>꽤 바빠 보이네. 뭐, 그러니까 어른이겠지.</t>
  </si>
  <si>
    <t>...계속 대기중이었어, 선생님. 그래서, 선생님. 오늘 명령은 뭐야?</t>
  </si>
  <si>
    <t>그럼, 그 말대로 할게.</t>
  </si>
  <si>
    <t>알겠어.</t>
  </si>
  <si>
    <t>왜?</t>
  </si>
  <si>
    <t>명령? 그래.</t>
  </si>
  <si>
    <t>역할은 다할게.</t>
  </si>
  <si>
    <t>교전 개시.</t>
  </si>
  <si>
    <t>바라는 대로.</t>
  </si>
  <si>
    <t>다음 곳으로.</t>
  </si>
  <si>
    <t>확보 완료.</t>
  </si>
  <si>
    <t>결국 이렇게 돼...</t>
  </si>
  <si>
    <t>이겼어, 원하는 대로.</t>
  </si>
  <si>
    <t>전투 종료.</t>
  </si>
  <si>
    <t>이걸로 알았어?</t>
  </si>
  <si>
    <t>처음부터 알고 있었는데.</t>
  </si>
  <si>
    <t>먼지는 먼지로.</t>
  </si>
  <si>
    <t>죄다 헛되었어.</t>
  </si>
  <si>
    <t>의미 따위는 없어.</t>
  </si>
  <si>
    <t>전부 무의미.</t>
  </si>
  <si>
    <t>조금은 도움이 될게.</t>
  </si>
  <si>
    <t>지원, 확인.</t>
  </si>
  <si>
    <t>구원을 확인.</t>
  </si>
  <si>
    <t>소용 없어.</t>
  </si>
  <si>
    <t>숨을게.</t>
  </si>
  <si>
    <t>괜찮아. 익숙하니까.</t>
  </si>
  <si>
    <t>알고 있었어. 이런 결말일 거라고.</t>
  </si>
  <si>
    <t>이건 의미가 있어?</t>
  </si>
  <si>
    <t>말해준 대로 했어. 그것뿐.</t>
  </si>
  <si>
    <t>...이런 걸 하는 이유가 뭐야?</t>
  </si>
  <si>
    <t>이해를 못 하겠어. 이거, 뭘 위해...?</t>
  </si>
  <si>
    <t>어차피 버리는 말이잖아. 대체 무슨 짓을...</t>
  </si>
  <si>
    <t>고, 고... 마워...</t>
  </si>
  <si>
    <t>이제 이유 같은 건 안 묻겠지만, 나한테 특별히 이런 걸 건네다니. 내가 알던 세상에 당신 같은 사람은 없었어. 별난 사람. ...이 힘은, 지금은 선생님에게 맡기는 걸로 할게.</t>
  </si>
  <si>
    <t>조금 시끄럽네.</t>
  </si>
  <si>
    <t>뭐가 처음 보는 것들이 많네.</t>
  </si>
  <si>
    <t>그렇게까지 즐거운 거야?</t>
  </si>
  <si>
    <t>나는 관심없어.</t>
  </si>
  <si>
    <t>......뭐하는 거지?</t>
  </si>
  <si>
    <t>어쩐지 흥미가 있는 모양인데... 나는 믿지 않는 게 좋아.</t>
  </si>
  <si>
    <t>응. 고마워.</t>
  </si>
  <si>
    <t>조금 혼란스러워.</t>
  </si>
  <si>
    <t>원체 거부권은 없으니, 호의는 고맙게 받아 둘게.</t>
  </si>
  <si>
    <t>그렇지 않다고 바보처럼 믿을 수 있다면.......</t>
  </si>
  <si>
    <t>어떻게 한 해를 또 넘겼네. 이번 해는 또 어떻게 되려나 모르겠지만.......</t>
  </si>
  <si>
    <t>...미안. 이런 기념일에는 안 익숙해서. 어쨌든 좋은 분위기에 찬물을 끼얹고 싶지 않으니까 조용히 있을게.</t>
  </si>
  <si>
    <t>미안하지만 장난 같은 거엔 흥미 없으니까. ...응? 장난칠 게 아니라면 대신 사탕을? ...그건, 명령?</t>
  </si>
  <si>
    <t>나는, 태어난 날을 축하하는 의미를 이해 못 했었어. 그래도... 지금은 조금이나마 느끼는 게 있어. ...당신이 여기 있어 줘서 다행이야.</t>
  </si>
  <si>
    <t>뭔가가 있다면 말씀해 주세요...... 내용에 따라서는 혹시 도움이 될 지도......</t>
  </si>
  <si>
    <t>헤, 헤헤.... 네. 괴롭겠지만 이번 당번은 저예요.</t>
  </si>
  <si>
    <t>이런 것도 인생이겠죠...</t>
  </si>
  <si>
    <t>그, 그럼 또, 다음 장소로...</t>
  </si>
  <si>
    <t>에, 에헤헤... 저는 이 정도밖에 못 하니까...</t>
  </si>
  <si>
    <t>여, 여러분... 지, 지원할게요!</t>
  </si>
  <si>
    <t>자, 잠시만요...!</t>
  </si>
  <si>
    <t>제, 제가 갈게요!</t>
  </si>
  <si>
    <t>아, 아플 것 같네요...</t>
  </si>
  <si>
    <t>주워올리다 떨어뜨려서, 또다시 쓴맛을 보게 하는... 그런 거죠?</t>
  </si>
  <si>
    <t>저를 이렇게까지 몰아붙이는 건... 인생은 괴로운 거라고 가르쳐 주시는 건가요! 그런 거죠! 그런 거겠죠!?</t>
  </si>
  <si>
    <t>가, 감사합니다... 에헤헤...</t>
  </si>
  <si>
    <t>저기... 저, 이 이상으로는 분명 쓸모 없을 거라 생각하는데요... 어떻게 된 일일까요...</t>
  </si>
  <si>
    <t>즐거운 기분이 들 것 같기도 하고....</t>
  </si>
  <si>
    <t>헤헤... 폐를 끼치겠습니다. 죄송해요.</t>
  </si>
  <si>
    <t>이것도 저것도... 좋네요...... 좋아보이는 물건들이 잔뜩......</t>
  </si>
  <si>
    <t>뭔가 좋아보이는 살림살이들이 잔뜩 있네요.</t>
  </si>
  <si>
    <t>헤헤...... 실례합니다.</t>
  </si>
  <si>
    <t>선생님은 저를 뼛속까지 혹사시킬 생각이신 거군요... 뭐어, 어쩔 수 없으니... 받아들이는 걸로 할게요, 에헤헤...</t>
  </si>
  <si>
    <t>이런 저라도 도움이 되는 게...?</t>
  </si>
  <si>
    <t>강해지면 강해질수록 지금보다 더 고통스럽겠죠...</t>
  </si>
  <si>
    <t>앞으로는, 훨씬 괴롭겠죠. 점점 고달파지겠지만... 어쩔 수 없네요. 에헤헤헤.</t>
  </si>
  <si>
    <t>엣, 저, 저요!? 그러니까, 더욱 괴로워하라는... 그런 건가요?</t>
  </si>
  <si>
    <t>봐, 봐주세요, 선생님. 저의 이곳...</t>
  </si>
  <si>
    <t>이렇게 또 한 해가 지나갔네요. 올해는 새로이, 얼만큼의 괴로움이 기다리고 있을까요... 에헤헤.</t>
  </si>
  <si>
    <t>잡지에서 성야에 관한 걸 읽었어요. 준비는 여러가지로 다 됐습니다. ...저어, 어째서 도망치려고 하는 건가요?</t>
  </si>
  <si>
    <t>에헤헤... 사탕을 뺏길 건지, 장난에 당할 건지... 어느 쪽이든 괴롭네요. 어느 걸 골라도 고통스러운 양자택일... 인생 같네요...</t>
  </si>
  <si>
    <t>서, 선생님의 생일 축하드려요!! 이렇게 괴로운 시간을 선생님은 수도 없이 반복해오신 거죠? 정말 대단하네요. 굉장하네요. 저도 괴롭지만... 앞으로도 힘내겠습니다.</t>
  </si>
  <si>
    <t>사람은 괴롭기 위해 태어나는 거잖아요? 헤헤... 그러니까 저는 매우 충실한 삶을 살고 있는 거죠. 네? 이상한 소리라고요? 그, 그런가요?</t>
  </si>
  <si>
    <t>저는 버츄얼 싱어, 노래를 부르고 거기에 담긴 마음을 전하는 존재입니다!</t>
  </si>
  <si>
    <t>목에 파를 두르면 더욱 예쁜 목소리로 노래할 수 있을까요...?</t>
  </si>
  <si>
    <t>방금 미쿠를 부르셨어요?!</t>
  </si>
  <si>
    <t>앗, 기다렸어요 선생님! 자, 새로운 무대 준비를 시작해요!</t>
  </si>
  <si>
    <t>안녕하세요, 선생님! 오늘은 어떤 노래가 좋으신가요?</t>
  </si>
  <si>
    <t>자, 시작하자!</t>
  </si>
  <si>
    <t>좀 더, 좀 더 즐겁게 해 줄게!</t>
  </si>
  <si>
    <t>뮤직 스타트!</t>
  </si>
  <si>
    <t>온 스테이지!</t>
  </si>
  <si>
    <t>여기서부터는 내 무대야!</t>
  </si>
  <si>
    <t>오래 기다리셨습니다!</t>
  </si>
  <si>
    <t>모두에게 닿기를!</t>
  </si>
  <si>
    <t>선생님을 위해, 노래해도 괜찮을까요?</t>
  </si>
  <si>
    <t>선생님을 향한 마음이 확실하게 여기 있다... 고, 생각해요!</t>
  </si>
  <si>
    <t>왠지 달콤새콤한 노래를 부르고 싶은 기분이에요.</t>
  </si>
  <si>
    <t>저와 더 노래해주시겠어요?</t>
  </si>
  <si>
    <t>(이거... 파? 어째서...?)</t>
  </si>
  <si>
    <t>이 카페 음악, 어쩐지 편안해지네.</t>
  </si>
  <si>
    <t>~♪ ~♪</t>
  </si>
  <si>
    <t>키보토스의 기술력 굉장해...!</t>
  </si>
  <si>
    <t>멋진 스테이지야...!</t>
  </si>
  <si>
    <t>이걸로 더욱 많은 분들에게 노래를 전하는 모습, 보여드릴게요...!</t>
  </si>
  <si>
    <t>다음 무대도 기대해주세요!</t>
  </si>
  <si>
    <t>이걸로 더욱 멋진 노래를...!</t>
  </si>
  <si>
    <t>후후, 감사합니다!</t>
  </si>
  <si>
    <t>어쩐지 마음 속에서, 좋은 멜로디가...</t>
  </si>
  <si>
    <t>(이대로 계속, 쭉 노래하고 싶어...!)</t>
  </si>
  <si>
    <t>(이렇게 모두를 위해 노래할 수 있다니... 기뻐, 즐거워...!)</t>
  </si>
  <si>
    <t>(내 마음을 담아서 부른다는 게, 이렇게 기분 좋은 일이었구나...!)</t>
  </si>
  <si>
    <t>(모두가 내 노래에, 말에... 귀를 기울여 주고 있어.)</t>
  </si>
  <si>
    <t>새해 복 많이 받으세요, 선생님. 올해도 행복한 한 해 보내세요!</t>
  </si>
  <si>
    <t>메리 크리스마스! 자, 크리스마스 캐롤을 함께 불러요!</t>
  </si>
  <si>
    <t>선생을 돕겠어. 그것이 약속이니까.</t>
  </si>
  <si>
    <t>제일 좋아하는 사람과 함께 제일 좋아하는 음식을 먹는다. 이게 바로...</t>
  </si>
  <si>
    <t>공격이 내게 명중할 확률은… 극도로 낮아!</t>
  </si>
  <si>
    <t>슬픔도 분노도, 전부 인수분해해주지!</t>
  </si>
  <si>
    <t>네? 지루하지 않은데요~? ...으음? ...글쎄요? ...왤까요?</t>
  </si>
  <si>
    <t>어·떤·걸·던·져·볼... 으아악!!</t>
  </si>
  <si>
    <t>이런 게 또 묘미... 라고 할 수 있지!</t>
  </si>
  <si>
    <t>에헤헤~ 소용없어!</t>
  </si>
  <si>
    <t>완성은 없어. 그걸 추구하는 과정만이 있을 뿐. 마이스터라면 누구든 그렇지.</t>
  </si>
  <si>
    <t>트레이너. 프로틴 캔디 드실래요? 앗? 맛인가요? 저에게도 그런게 중요하다고 생각하던 때가 있었어요.</t>
  </si>
  <si>
    <t>인터프리터 기동. 해석 개시.</t>
  </si>
  <si>
    <t>또 선생님과 레이드를 뛰고 싶습니다. 계정에 대화를 걸어봐야겠습니다.</t>
  </si>
  <si>
    <t>아리스를 쓰담쓰담 해주세요. 아리스의 인공 단백질 피부가 따뜻해집니다.</t>
  </si>
  <si>
    <t>아아 진짜, 쿠소게잖아!</t>
  </si>
  <si>
    <t>어라? 혹시 지금 플래그…아, 아냐! 안 섰어!</t>
  </si>
  <si>
    <t>최고의 플레이로 선생님을 도울게요.</t>
  </si>
  <si>
    <t>레트로여...영원하라!</t>
  </si>
  <si>
    <t>이, 이건 압수한 물건이니까~!</t>
  </si>
  <si>
    <t>성장을 지켜본다니…뭔가 응큼해!</t>
  </si>
  <si>
    <t>야한 게 있으면 모두 압수할 거야.</t>
  </si>
  <si>
    <t>정의란 사소한 것부터 하나씩 바로잡는 게 중요합니다.</t>
  </si>
  <si>
    <t>섬광탄 투척!</t>
  </si>
  <si>
    <t>전방에 섬광탄을!</t>
  </si>
  <si>
    <t>언제나 믿고 있어요. 감사합니다, 선생님.</t>
  </si>
  <si>
    <t>선생님, 앞으로도 계속...저와 함께 있어주세요.</t>
  </si>
  <si>
    <t>선생님과 함께하는 순찰은 평소보다도 짧게 느껴집니다. 왜일까요…</t>
  </si>
  <si>
    <t>인사할 때는 물구나무를 서라고요? 백귀야행의 문화는 역시 신비합니다!</t>
  </si>
  <si>
    <t>오늘은 잠들기엔 아까운 날이네. 나가자 선생님, 분명 일어나 있어도 꿈을 꾸는 기분이 들 수 있으니까.</t>
  </si>
  <si>
    <t>선생님 늦었어! 벌써 무시퀸 시작했다구!</t>
  </si>
  <si>
    <t>앗… 지금… 마이 스위트 아이돌의 기척이…?!</t>
  </si>
  <si>
    <t>우와아아아~! 폭발 엔딩은 싫어엇!</t>
  </si>
  <si>
    <t>세계적으로- 역사적으로- 가장 사랑받는 캐릭터는 언제나 쥐였던 것이다!</t>
  </si>
  <si>
    <t>언니한테 맡기세요.</t>
  </si>
  <si>
    <t>생일 축하합니다~♪ 생일 축하합니다~♬ 사랑하는 선생님~♪ 생일 축하 합니다~♬</t>
  </si>
  <si>
    <t>그대의 눈동자에 건배. 이 상황에 왜……냐고? 그것도 모르는 건가? 하는 수 없군…… 미안, 기분 삼아 말해봤을 뿐이야.</t>
  </si>
  <si>
    <t>붉은겨울 학원 서기장의 행차다! 영광으로 알도록, 콤라드!</t>
  </si>
  <si>
    <t>이제야 나의 권위를 이해했는가? 뭐, 겁낼 것 없노라. 나는 관대하니까!</t>
  </si>
  <si>
    <t>응, 수염이 떨어졌다고…? 꺄아아악?! 아, 안돼, 나의 권위가…?! …아니, 안 떨어졌지 않은가! 자꾸 그렇게 놀리면 숙청해 버릴 것이다!</t>
  </si>
  <si>
    <t>선생님, 오늘밤은 달이…아름답네요.</t>
  </si>
  <si>
    <t>이런 도시에서는 별이 잘 보이지 않거든.</t>
  </si>
  <si>
    <t>크흐흣~! 전탄발사앗~!!</t>
  </si>
  <si>
    <t>당신의 적은 모조리, 제가 부숴보이겠습니다.</t>
  </si>
  <si>
    <t>일은, 괴롭지만...... 인생은 원래 전부 힘든 것이기 때문에, 괜찮습니다.</t>
  </si>
  <si>
    <t>이 굴욕, 절대로 잊지 않을 거니까요......!</t>
  </si>
  <si>
    <t>놔... 놔줘!</t>
  </si>
  <si>
    <t>후에에엥?! 자, 잠깐만 할퀴지 마아! 왜에~!? 고양이들이 습격해온다~!</t>
  </si>
  <si>
    <t>하하 선생! 오늘이 무슨 날인지 알아? 몰라도 상관 없어. 나는 선물을 받아야겠어. 지.금.당.장!</t>
  </si>
  <si>
    <t>응-? 뭐야, 전에 말했던 [미인계]...? 무, 무, 무슨 소리를 하는 거야?! 선생 공?! 그거, 카메라를 향해 키스 마크라도 날리란 거야?! 그런 파렴치한 건 절대로 무리라고?!</t>
  </si>
  <si>
    <t>도-모 선생=공. 미치루입니다. 자아, 분부를!</t>
  </si>
  <si>
    <t>후후, 드디어 나도 여기까지 왔군! 선생 공의 기대에 보답하여, 팔면육비의 활약을 보여주지!</t>
  </si>
  <si>
    <t>생일 축하해, 선생님. 그래서 뭔가 원하는 건? ...내 철모?! 지금 쓰고 있는 이거?! 그, 그건 아무리 선생님의 명령이라도...?!</t>
  </si>
  <si>
    <t>SPEECH_DESC_1130101</t>
  </si>
  <si>
    <t>SPEECH_DESC_1130102</t>
  </si>
  <si>
    <t>SPEECH_DESC_1130103</t>
  </si>
  <si>
    <t>SPEECH_DESC_1130104</t>
  </si>
  <si>
    <t>SPEECH_DESC_1130105</t>
  </si>
  <si>
    <t>SPEECH_DESC_1130106</t>
  </si>
  <si>
    <t>SPEECH_DESC_1130107</t>
  </si>
  <si>
    <t>SPEECH_DESC_1130108</t>
  </si>
  <si>
    <t>SPEECH_DESC_1130109</t>
  </si>
  <si>
    <t>SPEECH_DESC_1130110</t>
  </si>
  <si>
    <t>SPEECH_DESC_1130111</t>
  </si>
  <si>
    <t>SPEECH_DESC_1130112</t>
  </si>
  <si>
    <t>SPEECH_DESC_1130113</t>
  </si>
  <si>
    <t>SPEECH_DESC_1130114</t>
  </si>
  <si>
    <t>SPEECH_DESC_1130115</t>
  </si>
  <si>
    <t>SPEECH_DESC_1130116</t>
  </si>
  <si>
    <t>SPEECH_DESC_1130117</t>
  </si>
  <si>
    <t>SPEECH_DESC_1130118</t>
  </si>
  <si>
    <t>SPEECH_DESC_1130119</t>
  </si>
  <si>
    <t>SPEECH_DESC_1130120</t>
  </si>
  <si>
    <t>SPEECH_DESC_1130121</t>
  </si>
  <si>
    <t>SPEECH_DESC_1130122</t>
  </si>
  <si>
    <t>SPEECH_DESC_1130123</t>
  </si>
  <si>
    <t>SPEECH_DESC_1130124</t>
  </si>
  <si>
    <t>SPEECH_DESC_1130125</t>
  </si>
  <si>
    <t>SPEECH_DESC_1130126</t>
  </si>
  <si>
    <t>SPEECH_DESC_1130127</t>
  </si>
  <si>
    <t>SPEECH_DESC_1130128</t>
  </si>
  <si>
    <t>SPEECH_DESC_1130129</t>
  </si>
  <si>
    <t>SPEECH_DESC_1130130</t>
  </si>
  <si>
    <t>SPEECH_DESC_1130131</t>
  </si>
  <si>
    <t>SPEECH_DESC_1130132</t>
  </si>
  <si>
    <t>SPEECH_DESC_1130133</t>
  </si>
  <si>
    <t>SPEECH_DESC_1130134</t>
  </si>
  <si>
    <t>SPEECH_DESC_1130135</t>
  </si>
  <si>
    <t>SPEECH_DESC_1130136</t>
  </si>
  <si>
    <t>SPEECH_DESC_1130137</t>
  </si>
  <si>
    <t>SPEECH_DESC_1130138</t>
  </si>
  <si>
    <t>SPEECH_DESC_1130139</t>
  </si>
  <si>
    <t>SPEECH_DESC_1130140</t>
  </si>
  <si>
    <t>SPEECH_DESC_1130141</t>
  </si>
  <si>
    <t>SPEECH_DESC_1130142</t>
  </si>
  <si>
    <t>SPEECH_DESC_1130143</t>
  </si>
  <si>
    <t>SPEECH_DESC_1130144</t>
  </si>
  <si>
    <t>SPEECH_DESC_1130145</t>
  </si>
  <si>
    <t>SPEECH_DESC_1130146</t>
  </si>
  <si>
    <t>SPEECH_DESC_1130147</t>
  </si>
  <si>
    <t>SPEECH_DESC_1130148</t>
  </si>
  <si>
    <t>SPEECH_DESC_1130149</t>
  </si>
  <si>
    <t>SPEECH_DESC_1130150</t>
  </si>
  <si>
    <t>SPEECH_DESC_1130151</t>
  </si>
  <si>
    <t>SPEECH_DESC_1130152</t>
  </si>
  <si>
    <t>SPEECH_DESC_1130153</t>
  </si>
  <si>
    <t>SPEECH_DESC_1130154</t>
  </si>
  <si>
    <t>SPEECH_DESC_1130155</t>
  </si>
  <si>
    <t>SPEECH_DESC_1130156</t>
  </si>
  <si>
    <t>SPEECH_DESC_1130157</t>
  </si>
  <si>
    <t>SPEECH_DESC_1130158</t>
  </si>
  <si>
    <t>SPEECH_DESC_1230201</t>
  </si>
  <si>
    <t>SPEECH_DESC_1230202</t>
  </si>
  <si>
    <t>SPEECH_DESC_1230203</t>
  </si>
  <si>
    <t>SPEECH_DESC_1230204</t>
  </si>
  <si>
    <t>SPEECH_DESC_1230205</t>
  </si>
  <si>
    <t>SPEECH_DESC_1230206</t>
  </si>
  <si>
    <t>SPEECH_DESC_1230207</t>
  </si>
  <si>
    <t>SPEECH_DESC_1230208</t>
  </si>
  <si>
    <t>SPEECH_DESC_1230209</t>
  </si>
  <si>
    <t>SPEECH_DESC_1230210</t>
  </si>
  <si>
    <t>SPEECH_DESC_1230211</t>
  </si>
  <si>
    <t>SPEECH_DESC_1230212</t>
  </si>
  <si>
    <t>SPEECH_DESC_1230213</t>
  </si>
  <si>
    <t>SPEECH_DESC_1230214</t>
  </si>
  <si>
    <t>SPEECH_DESC_1230215</t>
  </si>
  <si>
    <t>SPEECH_DESC_1230216</t>
  </si>
  <si>
    <t>SPEECH_DESC_1230217</t>
  </si>
  <si>
    <t>SPEECH_DESC_1230218</t>
  </si>
  <si>
    <t>SPEECH_DESC_1230219</t>
  </si>
  <si>
    <t>SPEECH_DESC_1230220</t>
  </si>
  <si>
    <t>SPEECH_DESC_1230221</t>
  </si>
  <si>
    <t>SPEECH_DESC_1230222</t>
  </si>
  <si>
    <t>SPEECH_DESC_1230223</t>
  </si>
  <si>
    <t>SPEECH_DESC_1230224</t>
  </si>
  <si>
    <t>SPEECH_DESC_1230225</t>
  </si>
  <si>
    <t>SPEECH_DESC_1230226</t>
  </si>
  <si>
    <t>SPEECH_DESC_1230227</t>
  </si>
  <si>
    <t>SPEECH_DESC_1230228</t>
  </si>
  <si>
    <t>SPEECH_DESC_1230229</t>
  </si>
  <si>
    <t>SPEECH_DESC_1230230</t>
  </si>
  <si>
    <t>SPEECH_DESC_1230231</t>
  </si>
  <si>
    <t>SPEECH_DESC_1230232</t>
  </si>
  <si>
    <t>SPEECH_DESC_1230233</t>
  </si>
  <si>
    <t>SPEECH_DESC_1230234</t>
  </si>
  <si>
    <t>SPEECH_DESC_1230235</t>
  </si>
  <si>
    <t>SPEECH_DESC_1230236</t>
  </si>
  <si>
    <t>SPEECH_DESC_1230237</t>
  </si>
  <si>
    <t>SPEECH_DESC_1230238</t>
  </si>
  <si>
    <t>SPEECH_DESC_1230239</t>
  </si>
  <si>
    <t>SPEECH_DESC_1230240</t>
  </si>
  <si>
    <t>SPEECH_DESC_1230241</t>
  </si>
  <si>
    <t>SPEECH_DESC_1230242</t>
  </si>
  <si>
    <t>SPEECH_DESC_1230243</t>
  </si>
  <si>
    <t>SPEECH_DESC_1230244</t>
  </si>
  <si>
    <t>SPEECH_DESC_1230245</t>
  </si>
  <si>
    <t>SPEECH_DESC_1230246</t>
  </si>
  <si>
    <t>SPEECH_DESC_1230247</t>
  </si>
  <si>
    <t>SPEECH_DESC_1230248</t>
  </si>
  <si>
    <t>SPEECH_DESC_1230249</t>
  </si>
  <si>
    <t>SPEECH_DESC_1230250</t>
  </si>
  <si>
    <t>SPEECH_DESC_1230251</t>
  </si>
  <si>
    <t>SPEECH_DESC_1230252</t>
  </si>
  <si>
    <t>SPEECH_DESC_1230253</t>
  </si>
  <si>
    <t>SPEECH_DESC_1230254</t>
  </si>
  <si>
    <t>SPEECH_DESC_1230255</t>
  </si>
  <si>
    <t>SPEECH_DESC_1230256</t>
  </si>
  <si>
    <t>SPEECH_DESC_1230257</t>
  </si>
  <si>
    <t>SPEECH_DESC_1230258</t>
  </si>
  <si>
    <t>SPEECH_DESC_1230259</t>
  </si>
  <si>
    <t>SPEECH_DESC_1230260</t>
  </si>
  <si>
    <t>SPEECH_DESC_1230261</t>
  </si>
  <si>
    <t>SPEECH_DESC_1230262</t>
  </si>
  <si>
    <t>SPEECH_DESC_1230263</t>
  </si>
  <si>
    <t>SPEECH_DESC_1230264</t>
  </si>
  <si>
    <t>SPEECH_DESC_1120301</t>
  </si>
  <si>
    <t>SPEECH_DESC_1120302</t>
  </si>
  <si>
    <t>SPEECH_DESC_1120303</t>
  </si>
  <si>
    <t>SPEECH_DESC_1120304</t>
  </si>
  <si>
    <t>SPEECH_DESC_1120305</t>
  </si>
  <si>
    <t>SPEECH_DESC_1120306</t>
  </si>
  <si>
    <t>SPEECH_DESC_1120307</t>
  </si>
  <si>
    <t>SPEECH_DESC_1120308</t>
  </si>
  <si>
    <t>SPEECH_DESC_1120309</t>
  </si>
  <si>
    <t>SPEECH_DESC_1120310</t>
  </si>
  <si>
    <t>SPEECH_DESC_1120311</t>
  </si>
  <si>
    <t>SPEECH_DESC_1120312</t>
  </si>
  <si>
    <t>SPEECH_DESC_1120313</t>
  </si>
  <si>
    <t>SPEECH_DESC_1120314</t>
  </si>
  <si>
    <t>SPEECH_DESC_1120315</t>
  </si>
  <si>
    <t>SPEECH_DESC_1120316</t>
  </si>
  <si>
    <t>SPEECH_DESC_1120317</t>
  </si>
  <si>
    <t>SPEECH_DESC_1120318</t>
  </si>
  <si>
    <t>SPEECH_DESC_1120319</t>
  </si>
  <si>
    <t>SPEECH_DESC_1120320</t>
  </si>
  <si>
    <t>SPEECH_DESC_1120321</t>
  </si>
  <si>
    <t>SPEECH_DESC_1120322</t>
  </si>
  <si>
    <t>SPEECH_DESC_1120323</t>
  </si>
  <si>
    <t>SPEECH_DESC_1120324</t>
  </si>
  <si>
    <t>SPEECH_DESC_1120325</t>
  </si>
  <si>
    <t>SPEECH_DESC_1120326</t>
  </si>
  <si>
    <t>SPEECH_DESC_1120327</t>
  </si>
  <si>
    <t>SPEECH_DESC_1120328</t>
  </si>
  <si>
    <t>SPEECH_DESC_1120329</t>
  </si>
  <si>
    <t>SPEECH_DESC_1120330</t>
  </si>
  <si>
    <t>SPEECH_DESC_1120331</t>
  </si>
  <si>
    <t>SPEECH_DESC_1120332</t>
  </si>
  <si>
    <t>SPEECH_DESC_1120333</t>
  </si>
  <si>
    <t>SPEECH_DESC_1120334</t>
  </si>
  <si>
    <t>SPEECH_DESC_1120335</t>
  </si>
  <si>
    <t>SPEECH_DESC_1120336</t>
  </si>
  <si>
    <t>SPEECH_DESC_1120337</t>
  </si>
  <si>
    <t>SPEECH_DESC_1120338</t>
  </si>
  <si>
    <t>SPEECH_DESC_1120339</t>
  </si>
  <si>
    <t>SPEECH_DESC_1120340</t>
  </si>
  <si>
    <t>SPEECH_DESC_1120341</t>
  </si>
  <si>
    <t>SPEECH_DESC_1120342</t>
  </si>
  <si>
    <t>SPEECH_DESC_1120343</t>
  </si>
  <si>
    <t>SPEECH_DESC_1120344</t>
  </si>
  <si>
    <t>SPEECH_DESC_1120345</t>
  </si>
  <si>
    <t>SPEECH_DESC_1120346</t>
  </si>
  <si>
    <t>SPEECH_DESC_1120347</t>
  </si>
  <si>
    <t>SPEECH_DESC_1120348</t>
  </si>
  <si>
    <t>SPEECH_DESC_1120349</t>
  </si>
  <si>
    <t>SPEECH_DESC_1120350</t>
  </si>
  <si>
    <t>SPEECH_DESC_1120351</t>
  </si>
  <si>
    <t>SPEECH_DESC_1120352</t>
  </si>
  <si>
    <t>SPEECH_DESC_1120353</t>
  </si>
  <si>
    <t>SPEECH_DESC_1120401</t>
  </si>
  <si>
    <t>SPEECH_DESC_1120402</t>
  </si>
  <si>
    <t>SPEECH_DESC_1120403</t>
  </si>
  <si>
    <t>SPEECH_DESC_1120404</t>
  </si>
  <si>
    <t>SPEECH_DESC_1120405</t>
  </si>
  <si>
    <t>SPEECH_DESC_1120406</t>
  </si>
  <si>
    <t>SPEECH_DESC_1120407</t>
  </si>
  <si>
    <t>SPEECH_DESC_1120408</t>
  </si>
  <si>
    <t>SPEECH_DESC_1120409</t>
  </si>
  <si>
    <t>SPEECH_DESC_1120410</t>
  </si>
  <si>
    <t>SPEECH_DESC_1120411</t>
  </si>
  <si>
    <t>SPEECH_DESC_1120412</t>
  </si>
  <si>
    <t>SPEECH_DESC_1120413</t>
  </si>
  <si>
    <t>SPEECH_DESC_1120414</t>
  </si>
  <si>
    <t>SPEECH_DESC_1120415</t>
  </si>
  <si>
    <t>SPEECH_DESC_1120416</t>
  </si>
  <si>
    <t>SPEECH_DESC_1120417</t>
  </si>
  <si>
    <t>SPEECH_DESC_1120418</t>
  </si>
  <si>
    <t>SPEECH_DESC_1120419</t>
  </si>
  <si>
    <t>SPEECH_DESC_1120420</t>
  </si>
  <si>
    <t>SPEECH_DESC_1120421</t>
  </si>
  <si>
    <t>SPEECH_DESC_1120422</t>
  </si>
  <si>
    <t>SPEECH_DESC_1120423</t>
  </si>
  <si>
    <t>SPEECH_DESC_1120424</t>
  </si>
  <si>
    <t>SPEECH_DESC_1120425</t>
  </si>
  <si>
    <t>SPEECH_DESC_1120426</t>
  </si>
  <si>
    <t>SPEECH_DESC_1120427</t>
  </si>
  <si>
    <t>SPEECH_DESC_1120428</t>
  </si>
  <si>
    <t>SPEECH_DESC_1120429</t>
  </si>
  <si>
    <t>SPEECH_DESC_1120430</t>
  </si>
  <si>
    <t>SPEECH_DESC_1120431</t>
  </si>
  <si>
    <t>SPEECH_DESC_1120432</t>
  </si>
  <si>
    <t>SPEECH_DESC_1120433</t>
  </si>
  <si>
    <t>SPEECH_DESC_1120434</t>
  </si>
  <si>
    <t>SPEECH_DESC_1120435</t>
  </si>
  <si>
    <t>SPEECH_DESC_1120436</t>
  </si>
  <si>
    <t>SPEECH_DESC_1120437</t>
  </si>
  <si>
    <t>SPEECH_DESC_1120438</t>
  </si>
  <si>
    <t>SPEECH_DESC_1120439</t>
  </si>
  <si>
    <t>SPEECH_DESC_1120440</t>
  </si>
  <si>
    <t>SPEECH_DESC_1120441</t>
  </si>
  <si>
    <t>SPEECH_DESC_1120442</t>
  </si>
  <si>
    <t>SPEECH_DESC_1120443</t>
  </si>
  <si>
    <t>SPEECH_DESC_1120444</t>
  </si>
  <si>
    <t>SPEECH_DESC_1120445</t>
  </si>
  <si>
    <t>SPEECH_DESC_1120446</t>
  </si>
  <si>
    <t>SPEECH_DESC_1120447</t>
  </si>
  <si>
    <t>SPEECH_DESC_1120448</t>
  </si>
  <si>
    <t>SPEECH_DESC_1120449</t>
  </si>
  <si>
    <t>SPEECH_DESC_1120450</t>
  </si>
  <si>
    <t>SPEECH_DESC_1120451</t>
  </si>
  <si>
    <t>SPEECH_DESC_1120452</t>
  </si>
  <si>
    <t>SPEECH_DESC_1120453</t>
  </si>
  <si>
    <t>SPEECH_DESC_2320101</t>
  </si>
  <si>
    <t>SPEECH_DESC_2320102</t>
  </si>
  <si>
    <t>SPEECH_DESC_2320103</t>
  </si>
  <si>
    <t>SPEECH_DESC_2320104</t>
  </si>
  <si>
    <t>SPEECH_DESC_2320105</t>
  </si>
  <si>
    <t>SPEECH_DESC_2320106</t>
  </si>
  <si>
    <t>SPEECH_DESC_2320107</t>
  </si>
  <si>
    <t>SPEECH_DESC_2320108</t>
  </si>
  <si>
    <t>SPEECH_DESC_2320109</t>
  </si>
  <si>
    <t>SPEECH_DESC_2320110</t>
  </si>
  <si>
    <t>SPEECH_DESC_2320111</t>
  </si>
  <si>
    <t>SPEECH_DESC_2320112</t>
  </si>
  <si>
    <t>SPEECH_DESC_2320113</t>
  </si>
  <si>
    <t>SPEECH_DESC_2320114</t>
  </si>
  <si>
    <t>SPEECH_DESC_2320115</t>
  </si>
  <si>
    <t>SPEECH_DESC_2320116</t>
  </si>
  <si>
    <t>SPEECH_DESC_2320117</t>
  </si>
  <si>
    <t>SPEECH_DESC_2320118</t>
  </si>
  <si>
    <t>SPEECH_DESC_2320119</t>
  </si>
  <si>
    <t>SPEECH_DESC_2320120</t>
  </si>
  <si>
    <t>SPEECH_DESC_2320121</t>
  </si>
  <si>
    <t>SPEECH_DESC_2320122</t>
  </si>
  <si>
    <t>SPEECH_DESC_2320123</t>
  </si>
  <si>
    <t>SPEECH_DESC_2320124</t>
  </si>
  <si>
    <t>SPEECH_DESC_2320125</t>
  </si>
  <si>
    <t>SPEECH_DESC_2320126</t>
  </si>
  <si>
    <t>SPEECH_DESC_2320127</t>
  </si>
  <si>
    <t>SPEECH_DESC_2320128</t>
  </si>
  <si>
    <t>SPEECH_DESC_2320129</t>
  </si>
  <si>
    <t>SPEECH_DESC_2320130</t>
  </si>
  <si>
    <t>SPEECH_DESC_2320131</t>
  </si>
  <si>
    <t>SPEECH_DESC_2320132</t>
  </si>
  <si>
    <t>SPEECH_DESC_2320133</t>
  </si>
  <si>
    <t>SPEECH_DESC_2320134</t>
  </si>
  <si>
    <t>SPEECH_DESC_2320135</t>
  </si>
  <si>
    <t>SPEECH_DESC_2320136</t>
  </si>
  <si>
    <t>SPEECH_DESC_2320137</t>
  </si>
  <si>
    <t>SPEECH_DESC_1130501</t>
  </si>
  <si>
    <t>SPEECH_DESC_1130502</t>
  </si>
  <si>
    <t>SPEECH_DESC_1130503</t>
  </si>
  <si>
    <t>SPEECH_DESC_1130504</t>
  </si>
  <si>
    <t>SPEECH_DESC_1130505</t>
  </si>
  <si>
    <t>SPEECH_DESC_1130506</t>
  </si>
  <si>
    <t>SPEECH_DESC_1130507</t>
  </si>
  <si>
    <t>SPEECH_DESC_1130508</t>
  </si>
  <si>
    <t>SPEECH_DESC_1130509</t>
  </si>
  <si>
    <t>SPEECH_DESC_1130510</t>
  </si>
  <si>
    <t>SPEECH_DESC_1130511</t>
  </si>
  <si>
    <t>SPEECH_DESC_1130512</t>
  </si>
  <si>
    <t>SPEECH_DESC_1130513</t>
  </si>
  <si>
    <t>SPEECH_DESC_1130514</t>
  </si>
  <si>
    <t>SPEECH_DESC_1130515</t>
  </si>
  <si>
    <t>SPEECH_DESC_1130516</t>
  </si>
  <si>
    <t>SPEECH_DESC_1130517</t>
  </si>
  <si>
    <t>SPEECH_DESC_1130518</t>
  </si>
  <si>
    <t>SPEECH_DESC_1130519</t>
  </si>
  <si>
    <t>SPEECH_DESC_1130520</t>
  </si>
  <si>
    <t>SPEECH_DESC_1130521</t>
  </si>
  <si>
    <t>SPEECH_DESC_1130522</t>
  </si>
  <si>
    <t>SPEECH_DESC_1130523</t>
  </si>
  <si>
    <t>SPEECH_DESC_1130524</t>
  </si>
  <si>
    <t>SPEECH_DESC_1130525</t>
  </si>
  <si>
    <t>SPEECH_DESC_1130526</t>
  </si>
  <si>
    <t>SPEECH_DESC_1130527</t>
  </si>
  <si>
    <t>SPEECH_DESC_1130528</t>
  </si>
  <si>
    <t>SPEECH_DESC_1130529</t>
  </si>
  <si>
    <t>SPEECH_DESC_1130530</t>
  </si>
  <si>
    <t>SPEECH_DESC_1130531</t>
  </si>
  <si>
    <t>SPEECH_DESC_1130532</t>
  </si>
  <si>
    <t>SPEECH_DESC_1130533</t>
  </si>
  <si>
    <t>SPEECH_DESC_1130534</t>
  </si>
  <si>
    <t>SPEECH_DESC_1130535</t>
  </si>
  <si>
    <t>SPEECH_DESC_1130536</t>
  </si>
  <si>
    <t>SPEECH_DESC_1130537</t>
  </si>
  <si>
    <t>SPEECH_DESC_1130538</t>
  </si>
  <si>
    <t>SPEECH_DESC_1130539</t>
  </si>
  <si>
    <t>SPEECH_DESC_1130540</t>
  </si>
  <si>
    <t>SPEECH_DESC_1130541</t>
  </si>
  <si>
    <t>SPEECH_DESC_1130542</t>
  </si>
  <si>
    <t>SPEECH_DESC_1130543</t>
  </si>
  <si>
    <t>SPEECH_DESC_1130544</t>
  </si>
  <si>
    <t>SPEECH_DESC_1130545</t>
  </si>
  <si>
    <t>SPEECH_DESC_1130546</t>
  </si>
  <si>
    <t>SPEECH_DESC_1130547</t>
  </si>
  <si>
    <t>SPEECH_DESC_1130548</t>
  </si>
  <si>
    <t>SPEECH_DESC_1130549</t>
  </si>
  <si>
    <t>SPEECH_DESC_1130550</t>
  </si>
  <si>
    <t>SPEECH_DESC_1130551</t>
  </si>
  <si>
    <t>SPEECH_DESC_1130552</t>
  </si>
  <si>
    <t>SPEECH_DESC_1130553</t>
  </si>
  <si>
    <t>SPEECH_DESC_1130554</t>
  </si>
  <si>
    <t>SPEECH_DESC_1130555</t>
  </si>
  <si>
    <t>SPEECH_DESC_1130556</t>
  </si>
  <si>
    <t>SPEECH_DESC_1130557</t>
  </si>
  <si>
    <t>SPEECH_DESC_1130558</t>
  </si>
  <si>
    <t>SPEECH_DESC_1130559</t>
  </si>
  <si>
    <t>SPEECH_DESC_1120601</t>
  </si>
  <si>
    <t>SPEECH_DESC_1120602</t>
  </si>
  <si>
    <t>SPEECH_DESC_1120603</t>
  </si>
  <si>
    <t>SPEECH_DESC_1120604</t>
  </si>
  <si>
    <t>SPEECH_DESC_1120605</t>
  </si>
  <si>
    <t>SPEECH_DESC_1120606</t>
  </si>
  <si>
    <t>SPEECH_DESC_1120607</t>
  </si>
  <si>
    <t>SPEECH_DESC_1120608</t>
  </si>
  <si>
    <t>SPEECH_DESC_1120609</t>
  </si>
  <si>
    <t>SPEECH_DESC_1120610</t>
  </si>
  <si>
    <t>SPEECH_DESC_1120611</t>
  </si>
  <si>
    <t>SPEECH_DESC_1120612</t>
  </si>
  <si>
    <t>SPEECH_DESC_1120613</t>
  </si>
  <si>
    <t>SPEECH_DESC_1120614</t>
  </si>
  <si>
    <t>SPEECH_DESC_1120615</t>
  </si>
  <si>
    <t>SPEECH_DESC_1120616</t>
  </si>
  <si>
    <t>SPEECH_DESC_1120617</t>
  </si>
  <si>
    <t>SPEECH_DESC_1120618</t>
  </si>
  <si>
    <t>SPEECH_DESC_1120619</t>
  </si>
  <si>
    <t>SPEECH_DESC_1120620</t>
  </si>
  <si>
    <t>SPEECH_DESC_1120621</t>
  </si>
  <si>
    <t>SPEECH_DESC_1120622</t>
  </si>
  <si>
    <t>SPEECH_DESC_1120623</t>
  </si>
  <si>
    <t>SPEECH_DESC_1120624</t>
  </si>
  <si>
    <t>SPEECH_DESC_1120625</t>
  </si>
  <si>
    <t>SPEECH_DESC_1120626</t>
  </si>
  <si>
    <t>SPEECH_DESC_1120627</t>
  </si>
  <si>
    <t>SPEECH_DESC_1120628</t>
  </si>
  <si>
    <t>SPEECH_DESC_1120629</t>
  </si>
  <si>
    <t>SPEECH_DESC_1120630</t>
  </si>
  <si>
    <t>SPEECH_DESC_1120631</t>
  </si>
  <si>
    <t>SPEECH_DESC_1120632</t>
  </si>
  <si>
    <t>SPEECH_DESC_1120633</t>
  </si>
  <si>
    <t>SPEECH_DESC_1120634</t>
  </si>
  <si>
    <t>SPEECH_DESC_1120635</t>
  </si>
  <si>
    <t>SPEECH_DESC_1120636</t>
  </si>
  <si>
    <t>SPEECH_DESC_1120637</t>
  </si>
  <si>
    <t>SPEECH_DESC_1120638</t>
  </si>
  <si>
    <t>SPEECH_DESC_1120639</t>
  </si>
  <si>
    <t>SPEECH_DESC_1120640</t>
  </si>
  <si>
    <t>SPEECH_DESC_1120641</t>
  </si>
  <si>
    <t>SPEECH_DESC_1120642</t>
  </si>
  <si>
    <t>SPEECH_DESC_1120643</t>
  </si>
  <si>
    <t>SPEECH_DESC_1120644</t>
  </si>
  <si>
    <t>SPEECH_DESC_1120645</t>
  </si>
  <si>
    <t>SPEECH_DESC_1120646</t>
  </si>
  <si>
    <t>SPEECH_DESC_1120647</t>
  </si>
  <si>
    <t>SPEECH_DESC_1120648</t>
  </si>
  <si>
    <t>SPEECH_DESC_1120649</t>
  </si>
  <si>
    <t>SPEECH_DESC_1120650</t>
  </si>
  <si>
    <t>SPEECH_DESC_1120651</t>
  </si>
  <si>
    <t>SPEECH_DESC_1120652</t>
  </si>
  <si>
    <t>SPEECH_DESC_1120653</t>
  </si>
  <si>
    <t>SPEECH_DESC_1120654</t>
  </si>
  <si>
    <t>SPEECH_DESC_1120655</t>
  </si>
  <si>
    <t>SPEECH_DESC_1120656</t>
  </si>
  <si>
    <t>SPEECH_DESC_1120657</t>
  </si>
  <si>
    <t>SPEECH_DESC_1420701</t>
  </si>
  <si>
    <t>SPEECH_DESC_1420702</t>
  </si>
  <si>
    <t>SPEECH_DESC_1420703</t>
  </si>
  <si>
    <t>SPEECH_DESC_1420704</t>
  </si>
  <si>
    <t>SPEECH_DESC_1420705</t>
  </si>
  <si>
    <t>SPEECH_DESC_1420706</t>
  </si>
  <si>
    <t>SPEECH_DESC_1420707</t>
  </si>
  <si>
    <t>SPEECH_DESC_1420708</t>
  </si>
  <si>
    <t>SPEECH_DESC_1420709</t>
  </si>
  <si>
    <t>SPEECH_DESC_1420710</t>
  </si>
  <si>
    <t>SPEECH_DESC_1420711</t>
  </si>
  <si>
    <t>SPEECH_DESC_1420712</t>
  </si>
  <si>
    <t>SPEECH_DESC_1420713</t>
  </si>
  <si>
    <t>SPEECH_DESC_1420714</t>
  </si>
  <si>
    <t>SPEECH_DESC_1420715</t>
  </si>
  <si>
    <t>SPEECH_DESC_1420716</t>
  </si>
  <si>
    <t>SPEECH_DESC_1420717</t>
  </si>
  <si>
    <t>SPEECH_DESC_1420718</t>
  </si>
  <si>
    <t>SPEECH_DESC_1420719</t>
  </si>
  <si>
    <t>SPEECH_DESC_1420720</t>
  </si>
  <si>
    <t>SPEECH_DESC_1420721</t>
  </si>
  <si>
    <t>SPEECH_DESC_1420722</t>
  </si>
  <si>
    <t>SPEECH_DESC_1420723</t>
  </si>
  <si>
    <t>SPEECH_DESC_1420724</t>
  </si>
  <si>
    <t>SPEECH_DESC_1420725</t>
  </si>
  <si>
    <t>SPEECH_DESC_1420726</t>
  </si>
  <si>
    <t>SPEECH_DESC_1420727</t>
  </si>
  <si>
    <t>SPEECH_DESC_1420728</t>
  </si>
  <si>
    <t>SPEECH_DESC_1420729</t>
  </si>
  <si>
    <t>SPEECH_DESC_1420730</t>
  </si>
  <si>
    <t>SPEECH_DESC_1420731</t>
  </si>
  <si>
    <t>SPEECH_DESC_1420732</t>
  </si>
  <si>
    <t>SPEECH_DESC_1420733</t>
  </si>
  <si>
    <t>SPEECH_DESC_1420734</t>
  </si>
  <si>
    <t>SPEECH_DESC_1420735</t>
  </si>
  <si>
    <t>SPEECH_DESC_1420736</t>
  </si>
  <si>
    <t>SPEECH_DESC_1420737</t>
  </si>
  <si>
    <t>SPEECH_DESC_1420738</t>
  </si>
  <si>
    <t>SPEECH_DESC_1420739</t>
  </si>
  <si>
    <t>SPEECH_DESC_1420740</t>
  </si>
  <si>
    <t>SPEECH_DESC_1420741</t>
  </si>
  <si>
    <t>SPEECH_DESC_1420742</t>
  </si>
  <si>
    <t>SPEECH_DESC_1420743</t>
  </si>
  <si>
    <t>SPEECH_DESC_1420744</t>
  </si>
  <si>
    <t>SPEECH_DESC_1420745</t>
  </si>
  <si>
    <t>SPEECH_DESC_1420746</t>
  </si>
  <si>
    <t>SPEECH_DESC_1420747</t>
  </si>
  <si>
    <t>SPEECH_DESC_1420748</t>
  </si>
  <si>
    <t>SPEECH_DESC_1420749</t>
  </si>
  <si>
    <t>SPEECH_DESC_1420750</t>
  </si>
  <si>
    <t>SPEECH_DESC_1420751</t>
  </si>
  <si>
    <t>SPEECH_DESC_1420752</t>
  </si>
  <si>
    <t>SPEECH_DESC_1420753</t>
  </si>
  <si>
    <t>SPEECH_DESC_1420754</t>
  </si>
  <si>
    <t>SPEECH_DESC_1420755</t>
  </si>
  <si>
    <t>SPEECH_DESC_1420756</t>
  </si>
  <si>
    <t>SPEECH_DESC_1420757</t>
  </si>
  <si>
    <t>SPEECH_DESC_1110801</t>
  </si>
  <si>
    <t>SPEECH_DESC_1110802</t>
  </si>
  <si>
    <t>SPEECH_DESC_1110803</t>
  </si>
  <si>
    <t>SPEECH_DESC_1110804</t>
  </si>
  <si>
    <t>SPEECH_DESC_1110805</t>
  </si>
  <si>
    <t>SPEECH_DESC_1110806</t>
  </si>
  <si>
    <t>SPEECH_DESC_1110807</t>
  </si>
  <si>
    <t>SPEECH_DESC_1110808</t>
  </si>
  <si>
    <t>SPEECH_DESC_1110809</t>
  </si>
  <si>
    <t>SPEECH_DESC_1110810</t>
  </si>
  <si>
    <t>SPEECH_DESC_1110811</t>
  </si>
  <si>
    <t>SPEECH_DESC_1110812</t>
  </si>
  <si>
    <t>SPEECH_DESC_1110813</t>
  </si>
  <si>
    <t>SPEECH_DESC_1110814</t>
  </si>
  <si>
    <t>SPEECH_DESC_1110815</t>
  </si>
  <si>
    <t>SPEECH_DESC_1110816</t>
  </si>
  <si>
    <t>SPEECH_DESC_1110817</t>
  </si>
  <si>
    <t>SPEECH_DESC_1110818</t>
  </si>
  <si>
    <t>SPEECH_DESC_1110819</t>
  </si>
  <si>
    <t>SPEECH_DESC_1110820</t>
  </si>
  <si>
    <t>SPEECH_DESC_1110821</t>
  </si>
  <si>
    <t>SPEECH_DESC_1110822</t>
  </si>
  <si>
    <t>SPEECH_DESC_1110823</t>
  </si>
  <si>
    <t>SPEECH_DESC_1110824</t>
  </si>
  <si>
    <t>SPEECH_DESC_1110825</t>
  </si>
  <si>
    <t>SPEECH_DESC_1110826</t>
  </si>
  <si>
    <t>SPEECH_DESC_1110827</t>
  </si>
  <si>
    <t>SPEECH_DESC_1110828</t>
  </si>
  <si>
    <t>SPEECH_DESC_1110829</t>
  </si>
  <si>
    <t>SPEECH_DESC_1110830</t>
  </si>
  <si>
    <t>SPEECH_DESC_1110831</t>
  </si>
  <si>
    <t>SPEECH_DESC_1110832</t>
  </si>
  <si>
    <t>SPEECH_DESC_1110833</t>
  </si>
  <si>
    <t>SPEECH_DESC_1110834</t>
  </si>
  <si>
    <t>SPEECH_DESC_1110835</t>
  </si>
  <si>
    <t>SPEECH_DESC_1110836</t>
  </si>
  <si>
    <t>SPEECH_DESC_1110837</t>
  </si>
  <si>
    <t>SPEECH_DESC_1110838</t>
  </si>
  <si>
    <t>SPEECH_DESC_1110839</t>
  </si>
  <si>
    <t>SPEECH_DESC_1110840</t>
  </si>
  <si>
    <t>SPEECH_DESC_1110841</t>
  </si>
  <si>
    <t>SPEECH_DESC_1110842</t>
  </si>
  <si>
    <t>SPEECH_DESC_1110843</t>
  </si>
  <si>
    <t>SPEECH_DESC_1110844</t>
  </si>
  <si>
    <t>SPEECH_DESC_1110845</t>
  </si>
  <si>
    <t>SPEECH_DESC_1110846</t>
  </si>
  <si>
    <t>SPEECH_DESC_1110847</t>
  </si>
  <si>
    <t>SPEECH_DESC_1110848</t>
  </si>
  <si>
    <t>SPEECH_DESC_1110849</t>
  </si>
  <si>
    <t>SPEECH_DESC_1110850</t>
  </si>
  <si>
    <t>SPEECH_DESC_1110851</t>
  </si>
  <si>
    <t>SPEECH_DESC_1110852</t>
  </si>
  <si>
    <t>SPEECH_DESC_1110853</t>
  </si>
  <si>
    <t>SPEECH_DESC_1110854</t>
  </si>
  <si>
    <t>SPEECH_DESC_1110855</t>
  </si>
  <si>
    <t>SPEECH_DESC_1110856</t>
  </si>
  <si>
    <t>SPEECH_DESC_1130901</t>
  </si>
  <si>
    <t>SPEECH_DESC_1130902</t>
  </si>
  <si>
    <t>SPEECH_DESC_1130903</t>
  </si>
  <si>
    <t>SPEECH_DESC_1130904</t>
  </si>
  <si>
    <t>SPEECH_DESC_1130905</t>
  </si>
  <si>
    <t>SPEECH_DESC_1130906</t>
  </si>
  <si>
    <t>SPEECH_DESC_1130907</t>
  </si>
  <si>
    <t>SPEECH_DESC_1130908</t>
  </si>
  <si>
    <t>SPEECH_DESC_1130909</t>
  </si>
  <si>
    <t>SPEECH_DESC_1130910</t>
  </si>
  <si>
    <t>SPEECH_DESC_1130911</t>
  </si>
  <si>
    <t>SPEECH_DESC_1130912</t>
  </si>
  <si>
    <t>SPEECH_DESC_1130913</t>
  </si>
  <si>
    <t>SPEECH_DESC_1130914</t>
  </si>
  <si>
    <t>SPEECH_DESC_1130915</t>
  </si>
  <si>
    <t>SPEECH_DESC_1130916</t>
  </si>
  <si>
    <t>SPEECH_DESC_1130917</t>
  </si>
  <si>
    <t>SPEECH_DESC_1130918</t>
  </si>
  <si>
    <t>SPEECH_DESC_1130919</t>
  </si>
  <si>
    <t>SPEECH_DESC_1130920</t>
  </si>
  <si>
    <t>SPEECH_DESC_1130921</t>
  </si>
  <si>
    <t>SPEECH_DESC_1130922</t>
  </si>
  <si>
    <t>SPEECH_DESC_1130923</t>
  </si>
  <si>
    <t>SPEECH_DESC_1130924</t>
  </si>
  <si>
    <t>SPEECH_DESC_1130925</t>
  </si>
  <si>
    <t>SPEECH_DESC_1130926</t>
  </si>
  <si>
    <t>SPEECH_DESC_1130927</t>
  </si>
  <si>
    <t>SPEECH_DESC_1130928</t>
  </si>
  <si>
    <t>SPEECH_DESC_1130929</t>
  </si>
  <si>
    <t>SPEECH_DESC_1130930</t>
  </si>
  <si>
    <t>SPEECH_DESC_1130931</t>
  </si>
  <si>
    <t>SPEECH_DESC_1130932</t>
  </si>
  <si>
    <t>SPEECH_DESC_1130933</t>
  </si>
  <si>
    <t>SPEECH_DESC_1130934</t>
  </si>
  <si>
    <t>SPEECH_DESC_1130935</t>
  </si>
  <si>
    <t>SPEECH_DESC_1130936</t>
  </si>
  <si>
    <t>SPEECH_DESC_1130937</t>
  </si>
  <si>
    <t>SPEECH_DESC_1130938</t>
  </si>
  <si>
    <t>SPEECH_DESC_1130939</t>
  </si>
  <si>
    <t>SPEECH_DESC_1130940</t>
  </si>
  <si>
    <t>SPEECH_DESC_1130941</t>
  </si>
  <si>
    <t>SPEECH_DESC_1130942</t>
  </si>
  <si>
    <t>SPEECH_DESC_1130943</t>
  </si>
  <si>
    <t>SPEECH_DESC_1130944</t>
  </si>
  <si>
    <t>SPEECH_DESC_1130945</t>
  </si>
  <si>
    <t>SPEECH_DESC_1130946</t>
  </si>
  <si>
    <t>SPEECH_DESC_1130947</t>
  </si>
  <si>
    <t>SPEECH_DESC_1130948</t>
  </si>
  <si>
    <t>SPEECH_DESC_1130949</t>
  </si>
  <si>
    <t>SPEECH_DESC_1130950</t>
  </si>
  <si>
    <t>SPEECH_DESC_1130951</t>
  </si>
  <si>
    <t>SPEECH_DESC_1130952</t>
  </si>
  <si>
    <t>SPEECH_DESC_1130953</t>
  </si>
  <si>
    <t>SPEECH_DESC_1130954</t>
  </si>
  <si>
    <t>SPEECH_DESC_1130955</t>
  </si>
  <si>
    <t>SPEECH_DESC_1130956</t>
  </si>
  <si>
    <t>SPEECH_DESC_1130957</t>
  </si>
  <si>
    <t>SPEECH_DESC_2430201</t>
  </si>
  <si>
    <t>SPEECH_DESC_2430202</t>
  </si>
  <si>
    <t>SPEECH_DESC_2430203</t>
  </si>
  <si>
    <t>SPEECH_DESC_2430204</t>
  </si>
  <si>
    <t>SPEECH_DESC_2430205</t>
  </si>
  <si>
    <t>SPEECH_DESC_2430206</t>
  </si>
  <si>
    <t>SPEECH_DESC_2430207</t>
  </si>
  <si>
    <t>SPEECH_DESC_2430208</t>
  </si>
  <si>
    <t>SPEECH_DESC_2430209</t>
  </si>
  <si>
    <t>SPEECH_DESC_2430210</t>
  </si>
  <si>
    <t>SPEECH_DESC_2430211</t>
  </si>
  <si>
    <t>SPEECH_DESC_2430212</t>
  </si>
  <si>
    <t>SPEECH_DESC_2430213</t>
  </si>
  <si>
    <t>SPEECH_DESC_2430214</t>
  </si>
  <si>
    <t>SPEECH_DESC_2430215</t>
  </si>
  <si>
    <t>SPEECH_DESC_2430216</t>
  </si>
  <si>
    <t>SPEECH_DESC_2430217</t>
  </si>
  <si>
    <t>SPEECH_DESC_2430218</t>
  </si>
  <si>
    <t>SPEECH_DESC_2430219</t>
  </si>
  <si>
    <t>SPEECH_DESC_2430220</t>
  </si>
  <si>
    <t>SPEECH_DESC_2430221</t>
  </si>
  <si>
    <t>SPEECH_DESC_2430222</t>
  </si>
  <si>
    <t>SPEECH_DESC_2430223</t>
  </si>
  <si>
    <t>SPEECH_DESC_2430224</t>
  </si>
  <si>
    <t>SPEECH_DESC_2430225</t>
  </si>
  <si>
    <t>SPEECH_DESC_2430226</t>
  </si>
  <si>
    <t>SPEECH_DESC_2430227</t>
  </si>
  <si>
    <t>SPEECH_DESC_2430228</t>
  </si>
  <si>
    <t>SPEECH_DESC_2430229</t>
  </si>
  <si>
    <t>SPEECH_DESC_2430230</t>
  </si>
  <si>
    <t>SPEECH_DESC_2430231</t>
  </si>
  <si>
    <t>SPEECH_DESC_2430232</t>
  </si>
  <si>
    <t>SPEECH_DESC_2430233</t>
  </si>
  <si>
    <t>SPEECH_DESC_2430234</t>
  </si>
  <si>
    <t>SPEECH_DESC_2430235</t>
  </si>
  <si>
    <t>SPEECH_DESC_2430236</t>
  </si>
  <si>
    <t>SPEECH_DESC_2430237</t>
  </si>
  <si>
    <t>SPEECH_DESC_2430238</t>
  </si>
  <si>
    <t>SPEECH_DESC_2430239</t>
  </si>
  <si>
    <t>SPEECH_DESC_1131001</t>
  </si>
  <si>
    <t>SPEECH_DESC_1131002</t>
  </si>
  <si>
    <t>SPEECH_DESC_1131003</t>
  </si>
  <si>
    <t>SPEECH_DESC_1131004</t>
  </si>
  <si>
    <t>SPEECH_DESC_1131005</t>
  </si>
  <si>
    <t>SPEECH_DESC_1131006</t>
  </si>
  <si>
    <t>SPEECH_DESC_1131007</t>
  </si>
  <si>
    <t>SPEECH_DESC_1131008</t>
  </si>
  <si>
    <t>SPEECH_DESC_1131009</t>
  </si>
  <si>
    <t>SPEECH_DESC_1131010</t>
  </si>
  <si>
    <t>SPEECH_DESC_1131011</t>
  </si>
  <si>
    <t>SPEECH_DESC_1131012</t>
  </si>
  <si>
    <t>SPEECH_DESC_1131013</t>
  </si>
  <si>
    <t>SPEECH_DESC_1131014</t>
  </si>
  <si>
    <t>SPEECH_DESC_1131015</t>
  </si>
  <si>
    <t>SPEECH_DESC_1131016</t>
  </si>
  <si>
    <t>SPEECH_DESC_1131017</t>
  </si>
  <si>
    <t>SPEECH_DESC_1131018</t>
  </si>
  <si>
    <t>SPEECH_DESC_1131019</t>
  </si>
  <si>
    <t>SPEECH_DESC_1131020</t>
  </si>
  <si>
    <t>SPEECH_DESC_1131021</t>
  </si>
  <si>
    <t>SPEECH_DESC_1131022</t>
  </si>
  <si>
    <t>SPEECH_DESC_1131023</t>
  </si>
  <si>
    <t>SPEECH_DESC_1131024</t>
  </si>
  <si>
    <t>SPEECH_DESC_1131025</t>
  </si>
  <si>
    <t>SPEECH_DESC_1131026</t>
  </si>
  <si>
    <t>SPEECH_DESC_1131027</t>
  </si>
  <si>
    <t>SPEECH_DESC_1131028</t>
  </si>
  <si>
    <t>SPEECH_DESC_1131029</t>
  </si>
  <si>
    <t>SPEECH_DESC_1131030</t>
  </si>
  <si>
    <t>SPEECH_DESC_1131031</t>
  </si>
  <si>
    <t>SPEECH_DESC_1131032</t>
  </si>
  <si>
    <t>SPEECH_DESC_1131033</t>
  </si>
  <si>
    <t>SPEECH_DESC_1131034</t>
  </si>
  <si>
    <t>SPEECH_DESC_1131035</t>
  </si>
  <si>
    <t>SPEECH_DESC_1131036</t>
  </si>
  <si>
    <t>SPEECH_DESC_1131037</t>
  </si>
  <si>
    <t>SPEECH_DESC_1131038</t>
  </si>
  <si>
    <t>SPEECH_DESC_1131039</t>
  </si>
  <si>
    <t>SPEECH_DESC_1131040</t>
  </si>
  <si>
    <t>SPEECH_DESC_1131041</t>
  </si>
  <si>
    <t>SPEECH_DESC_1131042</t>
  </si>
  <si>
    <t>SPEECH_DESC_1131043</t>
  </si>
  <si>
    <t>SPEECH_DESC_1131044</t>
  </si>
  <si>
    <t>SPEECH_DESC_1131045</t>
  </si>
  <si>
    <t>SPEECH_DESC_1131046</t>
  </si>
  <si>
    <t>SPEECH_DESC_1131047</t>
  </si>
  <si>
    <t>SPEECH_DESC_1131048</t>
  </si>
  <si>
    <t>SPEECH_DESC_1131049</t>
  </si>
  <si>
    <t>SPEECH_DESC_1131050</t>
  </si>
  <si>
    <t>SPEECH_DESC_1131051</t>
  </si>
  <si>
    <t>SPEECH_DESC_1131052</t>
  </si>
  <si>
    <t>SPEECH_DESC_1131053</t>
  </si>
  <si>
    <t>SPEECH_DESC_1131054</t>
  </si>
  <si>
    <t>SPEECH_DESC_1131055</t>
  </si>
  <si>
    <t>SPEECH_DESC_1131056</t>
  </si>
  <si>
    <t>SPEECH_DESC_1131057</t>
  </si>
  <si>
    <t>SPEECH_DESC_1131058</t>
  </si>
  <si>
    <t>SPEECH_DESC_1131059</t>
  </si>
  <si>
    <t>SPEECH_DESC_2310301</t>
  </si>
  <si>
    <t>SPEECH_DESC_2310302</t>
  </si>
  <si>
    <t>SPEECH_DESC_2310303</t>
  </si>
  <si>
    <t>SPEECH_DESC_2310304</t>
  </si>
  <si>
    <t>SPEECH_DESC_2310305</t>
  </si>
  <si>
    <t>SPEECH_DESC_2310306</t>
  </si>
  <si>
    <t>SPEECH_DESC_2310307</t>
  </si>
  <si>
    <t>SPEECH_DESC_2310308</t>
  </si>
  <si>
    <t>SPEECH_DESC_2310309</t>
  </si>
  <si>
    <t>SPEECH_DESC_2310310</t>
  </si>
  <si>
    <t>SPEECH_DESC_2310311</t>
  </si>
  <si>
    <t>SPEECH_DESC_2310312</t>
  </si>
  <si>
    <t>SPEECH_DESC_2310313</t>
  </si>
  <si>
    <t>SPEECH_DESC_2310314</t>
  </si>
  <si>
    <t>SPEECH_DESC_2310315</t>
  </si>
  <si>
    <t>SPEECH_DESC_2310316</t>
  </si>
  <si>
    <t>SPEECH_DESC_2310317</t>
  </si>
  <si>
    <t>SPEECH_DESC_2310318</t>
  </si>
  <si>
    <t>SPEECH_DESC_2310319</t>
  </si>
  <si>
    <t>SPEECH_DESC_2310320</t>
  </si>
  <si>
    <t>SPEECH_DESC_2310321</t>
  </si>
  <si>
    <t>SPEECH_DESC_2310322</t>
  </si>
  <si>
    <t>SPEECH_DESC_2310323</t>
  </si>
  <si>
    <t>SPEECH_DESC_2310324</t>
  </si>
  <si>
    <t>SPEECH_DESC_2310325</t>
  </si>
  <si>
    <t>SPEECH_DESC_2310326</t>
  </si>
  <si>
    <t>SPEECH_DESC_2310327</t>
  </si>
  <si>
    <t>SPEECH_DESC_2310328</t>
  </si>
  <si>
    <t>SPEECH_DESC_2310329</t>
  </si>
  <si>
    <t>SPEECH_DESC_2310330</t>
  </si>
  <si>
    <t>SPEECH_DESC_2310331</t>
  </si>
  <si>
    <t>SPEECH_DESC_2310332</t>
  </si>
  <si>
    <t>SPEECH_DESC_2310333</t>
  </si>
  <si>
    <t>SPEECH_DESC_2310334</t>
  </si>
  <si>
    <t>SPEECH_DESC_2310335</t>
  </si>
  <si>
    <t>SPEECH_DESC_2310336</t>
  </si>
  <si>
    <t>SPEECH_DESC_2310337</t>
  </si>
  <si>
    <t>SPEECH_DESC_2310338</t>
  </si>
  <si>
    <t>SPEECH_DESC_1131101</t>
  </si>
  <si>
    <t>SPEECH_DESC_1131102</t>
  </si>
  <si>
    <t>SPEECH_DESC_1131103</t>
  </si>
  <si>
    <t>SPEECH_DESC_1131104</t>
  </si>
  <si>
    <t>SPEECH_DESC_1131105</t>
  </si>
  <si>
    <t>SPEECH_DESC_1131106</t>
  </si>
  <si>
    <t>SPEECH_DESC_1131107</t>
  </si>
  <si>
    <t>SPEECH_DESC_1131108</t>
  </si>
  <si>
    <t>SPEECH_DESC_1131109</t>
  </si>
  <si>
    <t>SPEECH_DESC_1131110</t>
  </si>
  <si>
    <t>SPEECH_DESC_1131111</t>
  </si>
  <si>
    <t>SPEECH_DESC_1131112</t>
  </si>
  <si>
    <t>SPEECH_DESC_1131113</t>
  </si>
  <si>
    <t>SPEECH_DESC_1131114</t>
  </si>
  <si>
    <t>SPEECH_DESC_1131115</t>
  </si>
  <si>
    <t>SPEECH_DESC_1131116</t>
  </si>
  <si>
    <t>SPEECH_DESC_1131117</t>
  </si>
  <si>
    <t>SPEECH_DESC_1131118</t>
  </si>
  <si>
    <t>SPEECH_DESC_1131119</t>
  </si>
  <si>
    <t>SPEECH_DESC_1131120</t>
  </si>
  <si>
    <t>SPEECH_DESC_1131121</t>
  </si>
  <si>
    <t>SPEECH_DESC_1131122</t>
  </si>
  <si>
    <t>SPEECH_DESC_1131123</t>
  </si>
  <si>
    <t>SPEECH_DESC_1131124</t>
  </si>
  <si>
    <t>SPEECH_DESC_1131125</t>
  </si>
  <si>
    <t>SPEECH_DESC_1131126</t>
  </si>
  <si>
    <t>SPEECH_DESC_1131127</t>
  </si>
  <si>
    <t>SPEECH_DESC_1131128</t>
  </si>
  <si>
    <t>SPEECH_DESC_1131129</t>
  </si>
  <si>
    <t>SPEECH_DESC_1131130</t>
  </si>
  <si>
    <t>SPEECH_DESC_1131131</t>
  </si>
  <si>
    <t>SPEECH_DESC_1131132</t>
  </si>
  <si>
    <t>SPEECH_DESC_1131133</t>
  </si>
  <si>
    <t>SPEECH_DESC_1131134</t>
  </si>
  <si>
    <t>SPEECH_DESC_1131135</t>
  </si>
  <si>
    <t>SPEECH_DESC_1131136</t>
  </si>
  <si>
    <t>SPEECH_DESC_1131137</t>
  </si>
  <si>
    <t>SPEECH_DESC_1131138</t>
  </si>
  <si>
    <t>SPEECH_DESC_1131139</t>
  </si>
  <si>
    <t>SPEECH_DESC_1131140</t>
  </si>
  <si>
    <t>SPEECH_DESC_1131141</t>
  </si>
  <si>
    <t>SPEECH_DESC_1131142</t>
  </si>
  <si>
    <t>SPEECH_DESC_1131143</t>
  </si>
  <si>
    <t>SPEECH_DESC_1131144</t>
  </si>
  <si>
    <t>SPEECH_DESC_1131145</t>
  </si>
  <si>
    <t>SPEECH_DESC_1131146</t>
  </si>
  <si>
    <t>SPEECH_DESC_1131147</t>
  </si>
  <si>
    <t>SPEECH_DESC_1131148</t>
  </si>
  <si>
    <t>SPEECH_DESC_1131149</t>
  </si>
  <si>
    <t>SPEECH_DESC_1131150</t>
  </si>
  <si>
    <t>SPEECH_DESC_1131151</t>
  </si>
  <si>
    <t>SPEECH_DESC_1131152</t>
  </si>
  <si>
    <t>SPEECH_DESC_1131153</t>
  </si>
  <si>
    <t>SPEECH_DESC_1131154</t>
  </si>
  <si>
    <t>SPEECH_DESC_1131155</t>
  </si>
  <si>
    <t>SPEECH_DESC_1131156</t>
  </si>
  <si>
    <t>SPEECH_DESC_1131157</t>
  </si>
  <si>
    <t>SPEECH_DESC_1121201</t>
  </si>
  <si>
    <t>SPEECH_DESC_1121202</t>
  </si>
  <si>
    <t>SPEECH_DESC_1121203</t>
  </si>
  <si>
    <t>SPEECH_DESC_1121204</t>
  </si>
  <si>
    <t>SPEECH_DESC_1121205</t>
  </si>
  <si>
    <t>SPEECH_DESC_1121206</t>
  </si>
  <si>
    <t>SPEECH_DESC_1121207</t>
  </si>
  <si>
    <t>SPEECH_DESC_1121208</t>
  </si>
  <si>
    <t>SPEECH_DESC_1121209</t>
  </si>
  <si>
    <t>SPEECH_DESC_1121210</t>
  </si>
  <si>
    <t>SPEECH_DESC_1121211</t>
  </si>
  <si>
    <t>SPEECH_DESC_1121212</t>
  </si>
  <si>
    <t>SPEECH_DESC_1121213</t>
  </si>
  <si>
    <t>SPEECH_DESC_1121214</t>
  </si>
  <si>
    <t>SPEECH_DESC_1121215</t>
  </si>
  <si>
    <t>SPEECH_DESC_1121216</t>
  </si>
  <si>
    <t>SPEECH_DESC_1121217</t>
  </si>
  <si>
    <t>SPEECH_DESC_1121218</t>
  </si>
  <si>
    <t>SPEECH_DESC_1121219</t>
  </si>
  <si>
    <t>SPEECH_DESC_1121220</t>
  </si>
  <si>
    <t>SPEECH_DESC_1121221</t>
  </si>
  <si>
    <t>SPEECH_DESC_1121222</t>
  </si>
  <si>
    <t>SPEECH_DESC_1121223</t>
  </si>
  <si>
    <t>SPEECH_DESC_1121224</t>
  </si>
  <si>
    <t>SPEECH_DESC_1121225</t>
  </si>
  <si>
    <t>SPEECH_DESC_1121226</t>
  </si>
  <si>
    <t>SPEECH_DESC_1121227</t>
  </si>
  <si>
    <t>SPEECH_DESC_1121228</t>
  </si>
  <si>
    <t>SPEECH_DESC_1121229</t>
  </si>
  <si>
    <t>SPEECH_DESC_1121230</t>
  </si>
  <si>
    <t>SPEECH_DESC_1121231</t>
  </si>
  <si>
    <t>SPEECH_DESC_1121232</t>
  </si>
  <si>
    <t>SPEECH_DESC_1121233</t>
  </si>
  <si>
    <t>SPEECH_DESC_1121234</t>
  </si>
  <si>
    <t>SPEECH_DESC_1121235</t>
  </si>
  <si>
    <t>SPEECH_DESC_1121236</t>
  </si>
  <si>
    <t>SPEECH_DESC_1121237</t>
  </si>
  <si>
    <t>SPEECH_DESC_1121238</t>
  </si>
  <si>
    <t>SPEECH_DESC_1121239</t>
  </si>
  <si>
    <t>SPEECH_DESC_1121240</t>
  </si>
  <si>
    <t>SPEECH_DESC_1121241</t>
  </si>
  <si>
    <t>SPEECH_DESC_1121242</t>
  </si>
  <si>
    <t>SPEECH_DESC_1121243</t>
  </si>
  <si>
    <t>SPEECH_DESC_1121244</t>
  </si>
  <si>
    <t>SPEECH_DESC_1121245</t>
  </si>
  <si>
    <t>SPEECH_DESC_1121246</t>
  </si>
  <si>
    <t>SPEECH_DESC_1121247</t>
  </si>
  <si>
    <t>SPEECH_DESC_1121248</t>
  </si>
  <si>
    <t>SPEECH_DESC_1121249</t>
  </si>
  <si>
    <t>SPEECH_DESC_1121250</t>
  </si>
  <si>
    <t>SPEECH_DESC_1121251</t>
  </si>
  <si>
    <t>SPEECH_DESC_1121252</t>
  </si>
  <si>
    <t>SPEECH_DESC_1121253</t>
  </si>
  <si>
    <t>SPEECH_DESC_1121254</t>
  </si>
  <si>
    <t>SPEECH_DESC_1121255</t>
  </si>
  <si>
    <t>SPEECH_DESC_1121256</t>
  </si>
  <si>
    <t>SPEECH_DESC_1121257</t>
  </si>
  <si>
    <t>SPEECH_DESC_1121258</t>
  </si>
  <si>
    <t>SPEECH_DESC_1121259</t>
  </si>
  <si>
    <t>SPEECH_DESC_1131301</t>
  </si>
  <si>
    <t>SPEECH_DESC_1131302</t>
  </si>
  <si>
    <t>SPEECH_DESC_1131303</t>
  </si>
  <si>
    <t>SPEECH_DESC_1131304</t>
  </si>
  <si>
    <t>SPEECH_DESC_1131305</t>
  </si>
  <si>
    <t>SPEECH_DESC_1131306</t>
  </si>
  <si>
    <t>SPEECH_DESC_1131307</t>
  </si>
  <si>
    <t>SPEECH_DESC_1131308</t>
  </si>
  <si>
    <t>SPEECH_DESC_1131309</t>
  </si>
  <si>
    <t>SPEECH_DESC_1131310</t>
  </si>
  <si>
    <t>SPEECH_DESC_1131311</t>
  </si>
  <si>
    <t>SPEECH_DESC_1131312</t>
  </si>
  <si>
    <t>SPEECH_DESC_1131313</t>
  </si>
  <si>
    <t>SPEECH_DESC_1131314</t>
  </si>
  <si>
    <t>SPEECH_DESC_1131315</t>
  </si>
  <si>
    <t>SPEECH_DESC_1131316</t>
  </si>
  <si>
    <t>SPEECH_DESC_1131317</t>
  </si>
  <si>
    <t>SPEECH_DESC_1131318</t>
  </si>
  <si>
    <t>SPEECH_DESC_1131319</t>
  </si>
  <si>
    <t>SPEECH_DESC_1131320</t>
  </si>
  <si>
    <t>SPEECH_DESC_1131321</t>
  </si>
  <si>
    <t>SPEECH_DESC_1131322</t>
  </si>
  <si>
    <t>SPEECH_DESC_1131323</t>
  </si>
  <si>
    <t>SPEECH_DESC_1131324</t>
  </si>
  <si>
    <t>SPEECH_DESC_1131325</t>
  </si>
  <si>
    <t>SPEECH_DESC_1131326</t>
  </si>
  <si>
    <t>SPEECH_DESC_1131327</t>
  </si>
  <si>
    <t>SPEECH_DESC_1131328</t>
  </si>
  <si>
    <t>SPEECH_DESC_1131329</t>
  </si>
  <si>
    <t>SPEECH_DESC_1131330</t>
  </si>
  <si>
    <t>SPEECH_DESC_1131331</t>
  </si>
  <si>
    <t>SPEECH_DESC_1131332</t>
  </si>
  <si>
    <t>SPEECH_DESC_1131333</t>
  </si>
  <si>
    <t>SPEECH_DESC_1131334</t>
  </si>
  <si>
    <t>SPEECH_DESC_1131335</t>
  </si>
  <si>
    <t>SPEECH_DESC_1131336</t>
  </si>
  <si>
    <t>SPEECH_DESC_1131337</t>
  </si>
  <si>
    <t>SPEECH_DESC_1131338</t>
  </si>
  <si>
    <t>SPEECH_DESC_1131339</t>
  </si>
  <si>
    <t>SPEECH_DESC_1131340</t>
  </si>
  <si>
    <t>SPEECH_DESC_1131341</t>
  </si>
  <si>
    <t>SPEECH_DESC_1131342</t>
  </si>
  <si>
    <t>SPEECH_DESC_1131343</t>
  </si>
  <si>
    <t>SPEECH_DESC_1131344</t>
  </si>
  <si>
    <t>SPEECH_DESC_1131345</t>
  </si>
  <si>
    <t>SPEECH_DESC_1131346</t>
  </si>
  <si>
    <t>SPEECH_DESC_1131347</t>
  </si>
  <si>
    <t>SPEECH_DESC_1131348</t>
  </si>
  <si>
    <t>SPEECH_DESC_1131349</t>
  </si>
  <si>
    <t>SPEECH_DESC_1131350</t>
  </si>
  <si>
    <t>SPEECH_DESC_1131351</t>
  </si>
  <si>
    <t>SPEECH_DESC_1131352</t>
  </si>
  <si>
    <t>SPEECH_DESC_1131353</t>
  </si>
  <si>
    <t>SPEECH_DESC_1131354</t>
  </si>
  <si>
    <t>SPEECH_DESC_1131355</t>
  </si>
  <si>
    <t>SPEECH_DESC_1131356</t>
  </si>
  <si>
    <t>SPEECH_DESC_1121401</t>
  </si>
  <si>
    <t>SPEECH_DESC_1121402</t>
  </si>
  <si>
    <t>SPEECH_DESC_1121403</t>
  </si>
  <si>
    <t>SPEECH_DESC_1121404</t>
  </si>
  <si>
    <t>SPEECH_DESC_1121405</t>
  </si>
  <si>
    <t>SPEECH_DESC_1121406</t>
  </si>
  <si>
    <t>SPEECH_DESC_1121407</t>
  </si>
  <si>
    <t>SPEECH_DESC_1121408</t>
  </si>
  <si>
    <t>SPEECH_DESC_1121409</t>
  </si>
  <si>
    <t>SPEECH_DESC_1121410</t>
  </si>
  <si>
    <t>SPEECH_DESC_1121411</t>
  </si>
  <si>
    <t>SPEECH_DESC_1121412</t>
  </si>
  <si>
    <t>SPEECH_DESC_1121413</t>
  </si>
  <si>
    <t>SPEECH_DESC_1121414</t>
  </si>
  <si>
    <t>SPEECH_DESC_1121415</t>
  </si>
  <si>
    <t>SPEECH_DESC_1121416</t>
  </si>
  <si>
    <t>SPEECH_DESC_1121417</t>
  </si>
  <si>
    <t>SPEECH_DESC_1121418</t>
  </si>
  <si>
    <t>SPEECH_DESC_1121419</t>
  </si>
  <si>
    <t>SPEECH_DESC_1121420</t>
  </si>
  <si>
    <t>SPEECH_DESC_1121421</t>
  </si>
  <si>
    <t>SPEECH_DESC_1121422</t>
  </si>
  <si>
    <t>SPEECH_DESC_1121423</t>
  </si>
  <si>
    <t>SPEECH_DESC_1121424</t>
  </si>
  <si>
    <t>SPEECH_DESC_1121425</t>
  </si>
  <si>
    <t>SPEECH_DESC_1121426</t>
  </si>
  <si>
    <t>SPEECH_DESC_1121427</t>
  </si>
  <si>
    <t>SPEECH_DESC_1121428</t>
  </si>
  <si>
    <t>SPEECH_DESC_1121429</t>
  </si>
  <si>
    <t>SPEECH_DESC_1121430</t>
  </si>
  <si>
    <t>SPEECH_DESC_1121431</t>
  </si>
  <si>
    <t>SPEECH_DESC_1121432</t>
  </si>
  <si>
    <t>SPEECH_DESC_1121433</t>
  </si>
  <si>
    <t>SPEECH_DESC_1121434</t>
  </si>
  <si>
    <t>SPEECH_DESC_1121435</t>
  </si>
  <si>
    <t>SPEECH_DESC_1121436</t>
  </si>
  <si>
    <t>SPEECH_DESC_1121437</t>
  </si>
  <si>
    <t>SPEECH_DESC_1121438</t>
  </si>
  <si>
    <t>SPEECH_DESC_1121439</t>
  </si>
  <si>
    <t>SPEECH_DESC_1121440</t>
  </si>
  <si>
    <t>SPEECH_DESC_1121441</t>
  </si>
  <si>
    <t>SPEECH_DESC_1121442</t>
  </si>
  <si>
    <t>SPEECH_DESC_1121443</t>
  </si>
  <si>
    <t>SPEECH_DESC_1121444</t>
  </si>
  <si>
    <t>SPEECH_DESC_1121445</t>
  </si>
  <si>
    <t>SPEECH_DESC_1121446</t>
  </si>
  <si>
    <t>SPEECH_DESC_1121447</t>
  </si>
  <si>
    <t>SPEECH_DESC_1121448</t>
  </si>
  <si>
    <t>SPEECH_DESC_1121449</t>
  </si>
  <si>
    <t>SPEECH_DESC_1121450</t>
  </si>
  <si>
    <t>SPEECH_DESC_1121451</t>
  </si>
  <si>
    <t>SPEECH_DESC_1121452</t>
  </si>
  <si>
    <t>SPEECH_DESC_1121453</t>
  </si>
  <si>
    <t>SPEECH_DESC_1121454</t>
  </si>
  <si>
    <t>SPEECH_DESC_2320401</t>
  </si>
  <si>
    <t>SPEECH_DESC_2320402</t>
  </si>
  <si>
    <t>SPEECH_DESC_2320403</t>
  </si>
  <si>
    <t>SPEECH_DESC_2320404</t>
  </si>
  <si>
    <t>SPEECH_DESC_2320405</t>
  </si>
  <si>
    <t>SPEECH_DESC_2320406</t>
  </si>
  <si>
    <t>SPEECH_DESC_2320407</t>
  </si>
  <si>
    <t>SPEECH_DESC_2320408</t>
  </si>
  <si>
    <t>SPEECH_DESC_2320409</t>
  </si>
  <si>
    <t>SPEECH_DESC_2320410</t>
  </si>
  <si>
    <t>SPEECH_DESC_2320411</t>
  </si>
  <si>
    <t>SPEECH_DESC_2320412</t>
  </si>
  <si>
    <t>SPEECH_DESC_2320413</t>
  </si>
  <si>
    <t>SPEECH_DESC_2320414</t>
  </si>
  <si>
    <t>SPEECH_DESC_2320415</t>
  </si>
  <si>
    <t>SPEECH_DESC_2320416</t>
  </si>
  <si>
    <t>SPEECH_DESC_2320417</t>
  </si>
  <si>
    <t>SPEECH_DESC_2320418</t>
  </si>
  <si>
    <t>SPEECH_DESC_2320419</t>
  </si>
  <si>
    <t>SPEECH_DESC_2320420</t>
  </si>
  <si>
    <t>SPEECH_DESC_2320421</t>
  </si>
  <si>
    <t>SPEECH_DESC_2320422</t>
  </si>
  <si>
    <t>SPEECH_DESC_2320423</t>
  </si>
  <si>
    <t>SPEECH_DESC_2320424</t>
  </si>
  <si>
    <t>SPEECH_DESC_2320425</t>
  </si>
  <si>
    <t>SPEECH_DESC_2320426</t>
  </si>
  <si>
    <t>SPEECH_DESC_2320427</t>
  </si>
  <si>
    <t>SPEECH_DESC_2320428</t>
  </si>
  <si>
    <t>SPEECH_DESC_2320429</t>
  </si>
  <si>
    <t>SPEECH_DESC_2320430</t>
  </si>
  <si>
    <t>SPEECH_DESC_2320431</t>
  </si>
  <si>
    <t>SPEECH_DESC_2320432</t>
  </si>
  <si>
    <t>SPEECH_DESC_2320433</t>
  </si>
  <si>
    <t>SPEECH_DESC_2320434</t>
  </si>
  <si>
    <t>SPEECH_DESC_2320435</t>
  </si>
  <si>
    <t>SPEECH_DESC_2320436</t>
  </si>
  <si>
    <t>SPEECH_DESC_2320437</t>
  </si>
  <si>
    <t>SPEECH_DESC_2320438</t>
  </si>
  <si>
    <t>SPEECH_DESC_2410501</t>
  </si>
  <si>
    <t>SPEECH_DESC_2410502</t>
  </si>
  <si>
    <t>SPEECH_DESC_2410503</t>
  </si>
  <si>
    <t>SPEECH_DESC_2410504</t>
  </si>
  <si>
    <t>SPEECH_DESC_2410505</t>
  </si>
  <si>
    <t>SPEECH_DESC_2410506</t>
  </si>
  <si>
    <t>SPEECH_DESC_2410507</t>
  </si>
  <si>
    <t>SPEECH_DESC_2410508</t>
  </si>
  <si>
    <t>SPEECH_DESC_2410509</t>
  </si>
  <si>
    <t>SPEECH_DESC_2410510</t>
  </si>
  <si>
    <t>SPEECH_DESC_2410511</t>
  </si>
  <si>
    <t>SPEECH_DESC_2410512</t>
  </si>
  <si>
    <t>SPEECH_DESC_2410513</t>
  </si>
  <si>
    <t>SPEECH_DESC_2410514</t>
  </si>
  <si>
    <t>SPEECH_DESC_2410515</t>
  </si>
  <si>
    <t>SPEECH_DESC_2410516</t>
  </si>
  <si>
    <t>SPEECH_DESC_2410517</t>
  </si>
  <si>
    <t>SPEECH_DESC_2410518</t>
  </si>
  <si>
    <t>SPEECH_DESC_2410519</t>
  </si>
  <si>
    <t>SPEECH_DESC_2410520</t>
  </si>
  <si>
    <t>SPEECH_DESC_2410521</t>
  </si>
  <si>
    <t>SPEECH_DESC_2410522</t>
  </si>
  <si>
    <t>SPEECH_DESC_2410523</t>
  </si>
  <si>
    <t>SPEECH_DESC_2410524</t>
  </si>
  <si>
    <t>SPEECH_DESC_2410525</t>
  </si>
  <si>
    <t>SPEECH_DESC_2410526</t>
  </si>
  <si>
    <t>SPEECH_DESC_2410527</t>
  </si>
  <si>
    <t>SPEECH_DESC_2410528</t>
  </si>
  <si>
    <t>SPEECH_DESC_2410529</t>
  </si>
  <si>
    <t>SPEECH_DESC_2410530</t>
  </si>
  <si>
    <t>SPEECH_DESC_2410531</t>
  </si>
  <si>
    <t>SPEECH_DESC_2410532</t>
  </si>
  <si>
    <t>SPEECH_DESC_2410533</t>
  </si>
  <si>
    <t>SPEECH_DESC_2530601</t>
  </si>
  <si>
    <t>SPEECH_DESC_2530602</t>
  </si>
  <si>
    <t>SPEECH_DESC_2530603</t>
  </si>
  <si>
    <t>SPEECH_DESC_2530604</t>
  </si>
  <si>
    <t>SPEECH_DESC_2530605</t>
  </si>
  <si>
    <t>SPEECH_DESC_2530606</t>
  </si>
  <si>
    <t>SPEECH_DESC_2530607</t>
  </si>
  <si>
    <t>SPEECH_DESC_2530608</t>
  </si>
  <si>
    <t>SPEECH_DESC_2530609</t>
  </si>
  <si>
    <t>SPEECH_DESC_2530610</t>
  </si>
  <si>
    <t>SPEECH_DESC_2530611</t>
  </si>
  <si>
    <t>SPEECH_DESC_2530612</t>
  </si>
  <si>
    <t>SPEECH_DESC_2530613</t>
  </si>
  <si>
    <t>SPEECH_DESC_2530614</t>
  </si>
  <si>
    <t>SPEECH_DESC_2530615</t>
  </si>
  <si>
    <t>SPEECH_DESC_2530616</t>
  </si>
  <si>
    <t>SPEECH_DESC_2530617</t>
  </si>
  <si>
    <t>SPEECH_DESC_2530618</t>
  </si>
  <si>
    <t>SPEECH_DESC_2530619</t>
  </si>
  <si>
    <t>SPEECH_DESC_2530620</t>
  </si>
  <si>
    <t>SPEECH_DESC_2530621</t>
  </si>
  <si>
    <t>SPEECH_DESC_2530622</t>
  </si>
  <si>
    <t>SPEECH_DESC_2530623</t>
  </si>
  <si>
    <t>SPEECH_DESC_2530624</t>
  </si>
  <si>
    <t>SPEECH_DESC_2530625</t>
  </si>
  <si>
    <t>SPEECH_DESC_2530626</t>
  </si>
  <si>
    <t>SPEECH_DESC_2530627</t>
  </si>
  <si>
    <t>SPEECH_DESC_2530628</t>
  </si>
  <si>
    <t>SPEECH_DESC_2530629</t>
  </si>
  <si>
    <t>SPEECH_DESC_2530630</t>
  </si>
  <si>
    <t>SPEECH_DESC_2530631</t>
  </si>
  <si>
    <t>SPEECH_DESC_2530632</t>
  </si>
  <si>
    <t>SPEECH_DESC_2530633</t>
  </si>
  <si>
    <t>SPEECH_DESC_2530634</t>
  </si>
  <si>
    <t>SPEECH_DESC_2530635</t>
  </si>
  <si>
    <t>SPEECH_DESC_2530636</t>
  </si>
  <si>
    <t>SPEECH_DESC_2530637</t>
  </si>
  <si>
    <t>SPEECH_DESC_2530638</t>
  </si>
  <si>
    <t>SPEECH_DESC_2530639</t>
  </si>
  <si>
    <t>SPEECH_DESC_2530701</t>
  </si>
  <si>
    <t>SPEECH_DESC_2530702</t>
  </si>
  <si>
    <t>SPEECH_DESC_2530703</t>
  </si>
  <si>
    <t>SPEECH_DESC_2530704</t>
  </si>
  <si>
    <t>SPEECH_DESC_2530705</t>
  </si>
  <si>
    <t>SPEECH_DESC_2530706</t>
  </si>
  <si>
    <t>SPEECH_DESC_2530707</t>
  </si>
  <si>
    <t>SPEECH_DESC_2530708</t>
  </si>
  <si>
    <t>SPEECH_DESC_2530709</t>
  </si>
  <si>
    <t>SPEECH_DESC_2530710</t>
  </si>
  <si>
    <t>SPEECH_DESC_2530711</t>
  </si>
  <si>
    <t>SPEECH_DESC_2530712</t>
  </si>
  <si>
    <t>SPEECH_DESC_2530713</t>
  </si>
  <si>
    <t>SPEECH_DESC_2530714</t>
  </si>
  <si>
    <t>SPEECH_DESC_2530715</t>
  </si>
  <si>
    <t>SPEECH_DESC_2530716</t>
  </si>
  <si>
    <t>SPEECH_DESC_2530717</t>
  </si>
  <si>
    <t>SPEECH_DESC_2530718</t>
  </si>
  <si>
    <t>SPEECH_DESC_2530719</t>
  </si>
  <si>
    <t>SPEECH_DESC_2530720</t>
  </si>
  <si>
    <t>SPEECH_DESC_2530721</t>
  </si>
  <si>
    <t>SPEECH_DESC_2530722</t>
  </si>
  <si>
    <t>SPEECH_DESC_2530723</t>
  </si>
  <si>
    <t>SPEECH_DESC_2530724</t>
  </si>
  <si>
    <t>SPEECH_DESC_2530725</t>
  </si>
  <si>
    <t>SPEECH_DESC_2530726</t>
  </si>
  <si>
    <t>SPEECH_DESC_2530727</t>
  </si>
  <si>
    <t>SPEECH_DESC_2530728</t>
  </si>
  <si>
    <t>SPEECH_DESC_2530729</t>
  </si>
  <si>
    <t>SPEECH_DESC_2530730</t>
  </si>
  <si>
    <t>SPEECH_DESC_2530731</t>
  </si>
  <si>
    <t>SPEECH_DESC_2530732</t>
  </si>
  <si>
    <t>SPEECH_DESC_2530733</t>
  </si>
  <si>
    <t>SPEECH_DESC_2530734</t>
  </si>
  <si>
    <t>SPEECH_DESC_2530735</t>
  </si>
  <si>
    <t>SPEECH_DESC_2530736</t>
  </si>
  <si>
    <t>SPEECH_DESC_2530737</t>
  </si>
  <si>
    <t>SPEECH_DESC_2530738</t>
  </si>
  <si>
    <t>SPEECH_DESC_1131501</t>
  </si>
  <si>
    <t>SPEECH_DESC_1131502</t>
  </si>
  <si>
    <t>SPEECH_DESC_1131503</t>
  </si>
  <si>
    <t>SPEECH_DESC_1131504</t>
  </si>
  <si>
    <t>SPEECH_DESC_1131505</t>
  </si>
  <si>
    <t>SPEECH_DESC_1131506</t>
  </si>
  <si>
    <t>SPEECH_DESC_1131507</t>
  </si>
  <si>
    <t>SPEECH_DESC_1131508</t>
  </si>
  <si>
    <t>SPEECH_DESC_1131509</t>
  </si>
  <si>
    <t>SPEECH_DESC_1131510</t>
  </si>
  <si>
    <t>SPEECH_DESC_1131511</t>
  </si>
  <si>
    <t>SPEECH_DESC_1131512</t>
  </si>
  <si>
    <t>SPEECH_DESC_1131513</t>
  </si>
  <si>
    <t>SPEECH_DESC_1131514</t>
  </si>
  <si>
    <t>SPEECH_DESC_1131515</t>
  </si>
  <si>
    <t>SPEECH_DESC_1131516</t>
  </si>
  <si>
    <t>SPEECH_DESC_1131517</t>
  </si>
  <si>
    <t>SPEECH_DESC_1131518</t>
  </si>
  <si>
    <t>SPEECH_DESC_1131519</t>
  </si>
  <si>
    <t>SPEECH_DESC_1131520</t>
  </si>
  <si>
    <t>SPEECH_DESC_1131521</t>
  </si>
  <si>
    <t>SPEECH_DESC_1131522</t>
  </si>
  <si>
    <t>SPEECH_DESC_1131523</t>
  </si>
  <si>
    <t>SPEECH_DESC_1131524</t>
  </si>
  <si>
    <t>SPEECH_DESC_1131525</t>
  </si>
  <si>
    <t>SPEECH_DESC_1131526</t>
  </si>
  <si>
    <t>SPEECH_DESC_1131527</t>
  </si>
  <si>
    <t>SPEECH_DESC_1431601</t>
  </si>
  <si>
    <t>SPEECH_DESC_1431602</t>
  </si>
  <si>
    <t>SPEECH_DESC_1431603</t>
  </si>
  <si>
    <t>SPEECH_DESC_1431604</t>
  </si>
  <si>
    <t>SPEECH_DESC_1431605</t>
  </si>
  <si>
    <t>SPEECH_DESC_1431606</t>
  </si>
  <si>
    <t>SPEECH_DESC_1431607</t>
  </si>
  <si>
    <t>SPEECH_DESC_1431608</t>
  </si>
  <si>
    <t>SPEECH_DESC_1431609</t>
  </si>
  <si>
    <t>SPEECH_DESC_1431610</t>
  </si>
  <si>
    <t>SPEECH_DESC_1431611</t>
  </si>
  <si>
    <t>SPEECH_DESC_1431612</t>
  </si>
  <si>
    <t>SPEECH_DESC_1431613</t>
  </si>
  <si>
    <t>SPEECH_DESC_1431614</t>
  </si>
  <si>
    <t>SPEECH_DESC_1431615</t>
  </si>
  <si>
    <t>SPEECH_DESC_1431616</t>
  </si>
  <si>
    <t>SPEECH_DESC_1431617</t>
  </si>
  <si>
    <t>SPEECH_DESC_1431618</t>
  </si>
  <si>
    <t>SPEECH_DESC_1431619</t>
  </si>
  <si>
    <t>SPEECH_DESC_1431620</t>
  </si>
  <si>
    <t>SPEECH_DESC_1431621</t>
  </si>
  <si>
    <t>SPEECH_DESC_1431622</t>
  </si>
  <si>
    <t>SPEECH_DESC_1431623</t>
  </si>
  <si>
    <t>SPEECH_DESC_1431624</t>
  </si>
  <si>
    <t>SPEECH_DESC_1431625</t>
  </si>
  <si>
    <t>SPEECH_DESC_1431626</t>
  </si>
  <si>
    <t>SPEECH_DESC_1431627</t>
  </si>
  <si>
    <t>SPEECH_DESC_1431628</t>
  </si>
  <si>
    <t>SPEECH_DESC_1431629</t>
  </si>
  <si>
    <t>SPEECH_DESC_1431630</t>
  </si>
  <si>
    <t>SPEECH_DESC_1431631</t>
  </si>
  <si>
    <t>SPEECH_DESC_1431632</t>
  </si>
  <si>
    <t>SPEECH_DESC_1431633</t>
  </si>
  <si>
    <t>SPEECH_DESC_1431634</t>
  </si>
  <si>
    <t>SPEECH_DESC_1431635</t>
  </si>
  <si>
    <t>SPEECH_DESC_1431636</t>
  </si>
  <si>
    <t>SPEECH_DESC_1431637</t>
  </si>
  <si>
    <t>SPEECH_DESC_1431638</t>
  </si>
  <si>
    <t>SPEECH_DESC_1431639</t>
  </si>
  <si>
    <t>SPEECH_DESC_1431640</t>
  </si>
  <si>
    <t>SPEECH_DESC_1431641</t>
  </si>
  <si>
    <t>SPEECH_DESC_1431642</t>
  </si>
  <si>
    <t>SPEECH_DESC_1431643</t>
  </si>
  <si>
    <t>SPEECH_DESC_1431644</t>
  </si>
  <si>
    <t>SPEECH_DESC_1431645</t>
  </si>
  <si>
    <t>SPEECH_DESC_1431646</t>
  </si>
  <si>
    <t>SPEECH_DESC_1431647</t>
  </si>
  <si>
    <t>SPEECH_DESC_1431648</t>
  </si>
  <si>
    <t>SPEECH_DESC_1431649</t>
  </si>
  <si>
    <t>SPEECH_DESC_1431650</t>
  </si>
  <si>
    <t>SPEECH_DESC_1431651</t>
  </si>
  <si>
    <t>SPEECH_DESC_1431652</t>
  </si>
  <si>
    <t>SPEECH_DESC_1431653</t>
  </si>
  <si>
    <t>SPEECH_DESC_1431654</t>
  </si>
  <si>
    <t>SPEECH_DESC_1431655</t>
  </si>
  <si>
    <t>SPEECH_DESC_1431656</t>
  </si>
  <si>
    <t>SPEECH_DESC_1431657</t>
  </si>
  <si>
    <t>SPEECH_DESC_1431658</t>
  </si>
  <si>
    <t>SPEECH_DESC_1221701</t>
  </si>
  <si>
    <t>SPEECH_DESC_1221702</t>
  </si>
  <si>
    <t>SPEECH_DESC_1221703</t>
  </si>
  <si>
    <t>SPEECH_DESC_1221704</t>
  </si>
  <si>
    <t>SPEECH_DESC_1221705</t>
  </si>
  <si>
    <t>SPEECH_DESC_1221706</t>
  </si>
  <si>
    <t>SPEECH_DESC_1221707</t>
  </si>
  <si>
    <t>SPEECH_DESC_1221708</t>
  </si>
  <si>
    <t>SPEECH_DESC_1221709</t>
  </si>
  <si>
    <t>SPEECH_DESC_1221710</t>
  </si>
  <si>
    <t>SPEECH_DESC_1221711</t>
  </si>
  <si>
    <t>SPEECH_DESC_1221712</t>
  </si>
  <si>
    <t>SPEECH_DESC_1221713</t>
  </si>
  <si>
    <t>SPEECH_DESC_1221714</t>
  </si>
  <si>
    <t>SPEECH_DESC_1221715</t>
  </si>
  <si>
    <t>SPEECH_DESC_1221716</t>
  </si>
  <si>
    <t>SPEECH_DESC_1221717</t>
  </si>
  <si>
    <t>SPEECH_DESC_1221718</t>
  </si>
  <si>
    <t>SPEECH_DESC_1221719</t>
  </si>
  <si>
    <t>SPEECH_DESC_1221720</t>
  </si>
  <si>
    <t>SPEECH_DESC_1221721</t>
  </si>
  <si>
    <t>SPEECH_DESC_1221722</t>
  </si>
  <si>
    <t>SPEECH_DESC_1221723</t>
  </si>
  <si>
    <t>SPEECH_DESC_1221724</t>
  </si>
  <si>
    <t>SPEECH_DESC_1221725</t>
  </si>
  <si>
    <t>SPEECH_DESC_1221726</t>
  </si>
  <si>
    <t>SPEECH_DESC_1221727</t>
  </si>
  <si>
    <t>SPEECH_DESC_1221728</t>
  </si>
  <si>
    <t>SPEECH_DESC_1221729</t>
  </si>
  <si>
    <t>SPEECH_DESC_1221730</t>
  </si>
  <si>
    <t>SPEECH_DESC_1221731</t>
  </si>
  <si>
    <t>SPEECH_DESC_1221732</t>
  </si>
  <si>
    <t>SPEECH_DESC_1221733</t>
  </si>
  <si>
    <t>SPEECH_DESC_1221734</t>
  </si>
  <si>
    <t>SPEECH_DESC_1221735</t>
  </si>
  <si>
    <t>SPEECH_DESC_1221736</t>
  </si>
  <si>
    <t>SPEECH_DESC_1221737</t>
  </si>
  <si>
    <t>SPEECH_DESC_1221738</t>
  </si>
  <si>
    <t>SPEECH_DESC_1221739</t>
  </si>
  <si>
    <t>SPEECH_DESC_1221740</t>
  </si>
  <si>
    <t>SPEECH_DESC_1221741</t>
  </si>
  <si>
    <t>SPEECH_DESC_1221742</t>
  </si>
  <si>
    <t>SPEECH_DESC_1221743</t>
  </si>
  <si>
    <t>SPEECH_DESC_1221744</t>
  </si>
  <si>
    <t>SPEECH_DESC_1221745</t>
  </si>
  <si>
    <t>SPEECH_DESC_1221746</t>
  </si>
  <si>
    <t>SPEECH_DESC_1221747</t>
  </si>
  <si>
    <t>SPEECH_DESC_1221748</t>
  </si>
  <si>
    <t>SPEECH_DESC_1221749</t>
  </si>
  <si>
    <t>SPEECH_DESC_1221750</t>
  </si>
  <si>
    <t>SPEECH_DESC_1221751</t>
  </si>
  <si>
    <t>SPEECH_DESC_1221752</t>
  </si>
  <si>
    <t>SPEECH_DESC_1221753</t>
  </si>
  <si>
    <t>SPEECH_DESC_1221754</t>
  </si>
  <si>
    <t>SPEECH_DESC_1221755</t>
  </si>
  <si>
    <t>SPEECH_DESC_1221756</t>
  </si>
  <si>
    <t>SPEECH_DESC_1221757</t>
  </si>
  <si>
    <t>SPEECH_DESC_1221758</t>
  </si>
  <si>
    <t>SPEECH_DESC_1131801</t>
  </si>
  <si>
    <t>SPEECH_DESC_1131802</t>
  </si>
  <si>
    <t>SPEECH_DESC_1131803</t>
  </si>
  <si>
    <t>SPEECH_DESC_1131804</t>
  </si>
  <si>
    <t>SPEECH_DESC_1131805</t>
  </si>
  <si>
    <t>SPEECH_DESC_1131806</t>
  </si>
  <si>
    <t>SPEECH_DESC_1131807</t>
  </si>
  <si>
    <t>SPEECH_DESC_1131808</t>
  </si>
  <si>
    <t>SPEECH_DESC_1131809</t>
  </si>
  <si>
    <t>SPEECH_DESC_1131810</t>
  </si>
  <si>
    <t>SPEECH_DESC_1131811</t>
  </si>
  <si>
    <t>SPEECH_DESC_1131812</t>
  </si>
  <si>
    <t>SPEECH_DESC_1131813</t>
  </si>
  <si>
    <t>SPEECH_DESC_1131814</t>
  </si>
  <si>
    <t>SPEECH_DESC_1131815</t>
  </si>
  <si>
    <t>SPEECH_DESC_1131816</t>
  </si>
  <si>
    <t>SPEECH_DESC_1131817</t>
  </si>
  <si>
    <t>SPEECH_DESC_1131818</t>
  </si>
  <si>
    <t>SPEECH_DESC_1131819</t>
  </si>
  <si>
    <t>SPEECH_DESC_1131820</t>
  </si>
  <si>
    <t>SPEECH_DESC_1131821</t>
  </si>
  <si>
    <t>SPEECH_DESC_1131822</t>
  </si>
  <si>
    <t>SPEECH_DESC_1131823</t>
  </si>
  <si>
    <t>SPEECH_DESC_1131824</t>
  </si>
  <si>
    <t>SPEECH_DESC_1131825</t>
  </si>
  <si>
    <t>SPEECH_DESC_1131826</t>
  </si>
  <si>
    <t>SPEECH_DESC_1131827</t>
  </si>
  <si>
    <t>SPEECH_DESC_1131828</t>
  </si>
  <si>
    <t>SPEECH_DESC_1131829</t>
  </si>
  <si>
    <t>SPEECH_DESC_1131830</t>
  </si>
  <si>
    <t>SPEECH_DESC_1131831</t>
  </si>
  <si>
    <t>SPEECH_DESC_1131832</t>
  </si>
  <si>
    <t>SPEECH_DESC_1131833</t>
  </si>
  <si>
    <t>SPEECH_DESC_1131834</t>
  </si>
  <si>
    <t>SPEECH_DESC_1131835</t>
  </si>
  <si>
    <t>SPEECH_DESC_1131836</t>
  </si>
  <si>
    <t>SPEECH_DESC_1131837</t>
  </si>
  <si>
    <t>SPEECH_DESC_1131838</t>
  </si>
  <si>
    <t>SPEECH_DESC_1131839</t>
  </si>
  <si>
    <t>SPEECH_DESC_1131840</t>
  </si>
  <si>
    <t>SPEECH_DESC_1131841</t>
  </si>
  <si>
    <t>SPEECH_DESC_1131842</t>
  </si>
  <si>
    <t>SPEECH_DESC_1131843</t>
  </si>
  <si>
    <t>SPEECH_DESC_1131844</t>
  </si>
  <si>
    <t>SPEECH_DESC_1131845</t>
  </si>
  <si>
    <t>SPEECH_DESC_1131846</t>
  </si>
  <si>
    <t>SPEECH_DESC_1131847</t>
  </si>
  <si>
    <t>SPEECH_DESC_1131848</t>
  </si>
  <si>
    <t>SPEECH_DESC_1131849</t>
  </si>
  <si>
    <t>SPEECH_DESC_1131850</t>
  </si>
  <si>
    <t>SPEECH_DESC_1131851</t>
  </si>
  <si>
    <t>SPEECH_DESC_1131852</t>
  </si>
  <si>
    <t>SPEECH_DESC_2130801</t>
  </si>
  <si>
    <t>SPEECH_DESC_2130802</t>
  </si>
  <si>
    <t>SPEECH_DESC_2130803</t>
  </si>
  <si>
    <t>SPEECH_DESC_2130804</t>
  </si>
  <si>
    <t>SPEECH_DESC_2130805</t>
  </si>
  <si>
    <t>SPEECH_DESC_2130806</t>
  </si>
  <si>
    <t>SPEECH_DESC_2130807</t>
  </si>
  <si>
    <t>SPEECH_DESC_2130808</t>
  </si>
  <si>
    <t>SPEECH_DESC_2130809</t>
  </si>
  <si>
    <t>SPEECH_DESC_2130810</t>
  </si>
  <si>
    <t>SPEECH_DESC_2130811</t>
  </si>
  <si>
    <t>SPEECH_DESC_2130812</t>
  </si>
  <si>
    <t>SPEECH_DESC_2130813</t>
  </si>
  <si>
    <t>SPEECH_DESC_2130814</t>
  </si>
  <si>
    <t>SPEECH_DESC_2130815</t>
  </si>
  <si>
    <t>SPEECH_DESC_2130816</t>
  </si>
  <si>
    <t>SPEECH_DESC_2130817</t>
  </si>
  <si>
    <t>SPEECH_DESC_2130818</t>
  </si>
  <si>
    <t>SPEECH_DESC_2130819</t>
  </si>
  <si>
    <t>SPEECH_DESC_2130820</t>
  </si>
  <si>
    <t>SPEECH_DESC_2130821</t>
  </si>
  <si>
    <t>SPEECH_DESC_2130822</t>
  </si>
  <si>
    <t>SPEECH_DESC_2130823</t>
  </si>
  <si>
    <t>SPEECH_DESC_2130824</t>
  </si>
  <si>
    <t>SPEECH_DESC_2130825</t>
  </si>
  <si>
    <t>SPEECH_DESC_2130826</t>
  </si>
  <si>
    <t>SPEECH_DESC_2130827</t>
  </si>
  <si>
    <t>SPEECH_DESC_2130828</t>
  </si>
  <si>
    <t>SPEECH_DESC_2130829</t>
  </si>
  <si>
    <t>SPEECH_DESC_2130830</t>
  </si>
  <si>
    <t>SPEECH_DESC_2130831</t>
  </si>
  <si>
    <t>SPEECH_DESC_2130832</t>
  </si>
  <si>
    <t>SPEECH_DESC_2130833</t>
  </si>
  <si>
    <t>SPEECH_DESC_2130834</t>
  </si>
  <si>
    <t>SPEECH_DESC_2130835</t>
  </si>
  <si>
    <t>SPEECH_DESC_2130836</t>
  </si>
  <si>
    <t>SPEECH_DESC_2130837</t>
  </si>
  <si>
    <t>SPEECH_DESC_2130838</t>
  </si>
  <si>
    <t>SPEECH_DESC_2420901</t>
  </si>
  <si>
    <t>SPEECH_DESC_2420902</t>
  </si>
  <si>
    <t>SPEECH_DESC_2420903</t>
  </si>
  <si>
    <t>SPEECH_DESC_2420904</t>
  </si>
  <si>
    <t>SPEECH_DESC_2420905</t>
  </si>
  <si>
    <t>SPEECH_DESC_2420906</t>
  </si>
  <si>
    <t>SPEECH_DESC_2420907</t>
  </si>
  <si>
    <t>SPEECH_DESC_2420908</t>
  </si>
  <si>
    <t>SPEECH_DESC_2420909</t>
  </si>
  <si>
    <t>SPEECH_DESC_2420910</t>
  </si>
  <si>
    <t>SPEECH_DESC_2420911</t>
  </si>
  <si>
    <t>SPEECH_DESC_2420912</t>
  </si>
  <si>
    <t>SPEECH_DESC_2420913</t>
  </si>
  <si>
    <t>SPEECH_DESC_2420914</t>
  </si>
  <si>
    <t>SPEECH_DESC_2420915</t>
  </si>
  <si>
    <t>SPEECH_DESC_2420916</t>
  </si>
  <si>
    <t>SPEECH_DESC_2420917</t>
  </si>
  <si>
    <t>SPEECH_DESC_2420918</t>
  </si>
  <si>
    <t>SPEECH_DESC_2420919</t>
  </si>
  <si>
    <t>SPEECH_DESC_2420920</t>
  </si>
  <si>
    <t>SPEECH_DESC_2420921</t>
  </si>
  <si>
    <t>SPEECH_DESC_2420922</t>
  </si>
  <si>
    <t>SPEECH_DESC_2420923</t>
  </si>
  <si>
    <t>SPEECH_DESC_2420924</t>
  </si>
  <si>
    <t>SPEECH_DESC_2420925</t>
  </si>
  <si>
    <t>SPEECH_DESC_2420926</t>
  </si>
  <si>
    <t>SPEECH_DESC_2420927</t>
  </si>
  <si>
    <t>SPEECH_DESC_2420928</t>
  </si>
  <si>
    <t>SPEECH_DESC_2420929</t>
  </si>
  <si>
    <t>SPEECH_DESC_2420930</t>
  </si>
  <si>
    <t>SPEECH_DESC_2420931</t>
  </si>
  <si>
    <t>SPEECH_DESC_2420932</t>
  </si>
  <si>
    <t>SPEECH_DESC_2420933</t>
  </si>
  <si>
    <t>SPEECH_DESC_2420934</t>
  </si>
  <si>
    <t>SPEECH_DESC_2420935</t>
  </si>
  <si>
    <t>SPEECH_DESC_2420936</t>
  </si>
  <si>
    <t>SPEECH_DESC_1131901</t>
  </si>
  <si>
    <t>SPEECH_DESC_1131902</t>
  </si>
  <si>
    <t>SPEECH_DESC_1131903</t>
  </si>
  <si>
    <t>SPEECH_DESC_1131904</t>
  </si>
  <si>
    <t>SPEECH_DESC_1131905</t>
  </si>
  <si>
    <t>SPEECH_DESC_1131906</t>
  </si>
  <si>
    <t>SPEECH_DESC_1131907</t>
  </si>
  <si>
    <t>SPEECH_DESC_1131908</t>
  </si>
  <si>
    <t>SPEECH_DESC_1131909</t>
  </si>
  <si>
    <t>SPEECH_DESC_1131910</t>
  </si>
  <si>
    <t>SPEECH_DESC_1131911</t>
  </si>
  <si>
    <t>SPEECH_DESC_1131912</t>
  </si>
  <si>
    <t>SPEECH_DESC_1131913</t>
  </si>
  <si>
    <t>SPEECH_DESC_1131914</t>
  </si>
  <si>
    <t>SPEECH_DESC_1131915</t>
  </si>
  <si>
    <t>SPEECH_DESC_1131916</t>
  </si>
  <si>
    <t>SPEECH_DESC_1131917</t>
  </si>
  <si>
    <t>SPEECH_DESC_1131918</t>
  </si>
  <si>
    <t>SPEECH_DESC_1131919</t>
  </si>
  <si>
    <t>SPEECH_DESC_1131920</t>
  </si>
  <si>
    <t>SPEECH_DESC_1131921</t>
  </si>
  <si>
    <t>SPEECH_DESC_1131922</t>
  </si>
  <si>
    <t>SPEECH_DESC_1131923</t>
  </si>
  <si>
    <t>SPEECH_DESC_1131924</t>
  </si>
  <si>
    <t>SPEECH_DESC_1131925</t>
  </si>
  <si>
    <t>SPEECH_DESC_1131926</t>
  </si>
  <si>
    <t>SPEECH_DESC_1131927</t>
  </si>
  <si>
    <t>SPEECH_DESC_1131928</t>
  </si>
  <si>
    <t>SPEECH_DESC_1131929</t>
  </si>
  <si>
    <t>SPEECH_DESC_1131930</t>
  </si>
  <si>
    <t>SPEECH_DESC_1131931</t>
  </si>
  <si>
    <t>SPEECH_DESC_1131932</t>
  </si>
  <si>
    <t>SPEECH_DESC_1131933</t>
  </si>
  <si>
    <t>SPEECH_DESC_1131934</t>
  </si>
  <si>
    <t>SPEECH_DESC_1131935</t>
  </si>
  <si>
    <t>SPEECH_DESC_1131936</t>
  </si>
  <si>
    <t>SPEECH_DESC_1131937</t>
  </si>
  <si>
    <t>SPEECH_DESC_1131938</t>
  </si>
  <si>
    <t>SPEECH_DESC_1131939</t>
  </si>
  <si>
    <t>SPEECH_DESC_1131940</t>
  </si>
  <si>
    <t>SPEECH_DESC_1131941</t>
  </si>
  <si>
    <t>SPEECH_DESC_1131942</t>
  </si>
  <si>
    <t>SPEECH_DESC_1131943</t>
  </si>
  <si>
    <t>SPEECH_DESC_1131944</t>
  </si>
  <si>
    <t>SPEECH_DESC_1131945</t>
  </si>
  <si>
    <t>SPEECH_DESC_1131946</t>
  </si>
  <si>
    <t>SPEECH_DESC_1131947</t>
  </si>
  <si>
    <t>SPEECH_DESC_1131948</t>
  </si>
  <si>
    <t>SPEECH_DESC_1131949</t>
  </si>
  <si>
    <t>SPEECH_DESC_1131950</t>
  </si>
  <si>
    <t>SPEECH_DESC_1131951</t>
  </si>
  <si>
    <t>SPEECH_DESC_1131952</t>
  </si>
  <si>
    <t>SPEECH_DESC_1131953</t>
  </si>
  <si>
    <t>SPEECH_DESC_1131954</t>
  </si>
  <si>
    <t>SPEECH_DESC_1131955</t>
  </si>
  <si>
    <t>SPEECH_DESC_1131956</t>
  </si>
  <si>
    <t>SPEECH_DESC_2411001</t>
  </si>
  <si>
    <t>SPEECH_DESC_2411002</t>
  </si>
  <si>
    <t>SPEECH_DESC_2411003</t>
  </si>
  <si>
    <t>SPEECH_DESC_2411004</t>
  </si>
  <si>
    <t>SPEECH_DESC_2411005</t>
  </si>
  <si>
    <t>SPEECH_DESC_2411006</t>
  </si>
  <si>
    <t>SPEECH_DESC_2411007</t>
  </si>
  <si>
    <t>SPEECH_DESC_2411008</t>
  </si>
  <si>
    <t>SPEECH_DESC_2411009</t>
  </si>
  <si>
    <t>SPEECH_DESC_2411010</t>
  </si>
  <si>
    <t>SPEECH_DESC_2411011</t>
  </si>
  <si>
    <t>SPEECH_DESC_2411012</t>
  </si>
  <si>
    <t>SPEECH_DESC_2411013</t>
  </si>
  <si>
    <t>SPEECH_DESC_2411014</t>
  </si>
  <si>
    <t>SPEECH_DESC_2411015</t>
  </si>
  <si>
    <t>SPEECH_DESC_2411016</t>
  </si>
  <si>
    <t>SPEECH_DESC_2411017</t>
  </si>
  <si>
    <t>SPEECH_DESC_2411018</t>
  </si>
  <si>
    <t>SPEECH_DESC_2411019</t>
  </si>
  <si>
    <t>SPEECH_DESC_2411020</t>
  </si>
  <si>
    <t>SPEECH_DESC_2411021</t>
  </si>
  <si>
    <t>SPEECH_DESC_2411022</t>
  </si>
  <si>
    <t>SPEECH_DESC_2411023</t>
  </si>
  <si>
    <t>SPEECH_DESC_2411024</t>
  </si>
  <si>
    <t>SPEECH_DESC_2411025</t>
  </si>
  <si>
    <t>SPEECH_DESC_2411026</t>
  </si>
  <si>
    <t>SPEECH_DESC_2411027</t>
  </si>
  <si>
    <t>SPEECH_DESC_2411028</t>
  </si>
  <si>
    <t>SPEECH_DESC_2411029</t>
  </si>
  <si>
    <t>SPEECH_DESC_2411030</t>
  </si>
  <si>
    <t>SPEECH_DESC_2411031</t>
  </si>
  <si>
    <t>SPEECH_DESC_2411032</t>
  </si>
  <si>
    <t>SPEECH_DESC_2411033</t>
  </si>
  <si>
    <t>SPEECH_DESC_2411034</t>
  </si>
  <si>
    <t>SPEECH_DESC_2411035</t>
  </si>
  <si>
    <t>SPEECH_DESC_2411036</t>
  </si>
  <si>
    <t>SPEECH_DESC_2411037</t>
  </si>
  <si>
    <t>SPEECH_DESC_2411038</t>
  </si>
  <si>
    <t>SPEECH_DESC_1132001</t>
  </si>
  <si>
    <t>SPEECH_DESC_1132002</t>
  </si>
  <si>
    <t>SPEECH_DESC_1132003</t>
  </si>
  <si>
    <t>SPEECH_DESC_1132004</t>
  </si>
  <si>
    <t>SPEECH_DESC_1132005</t>
  </si>
  <si>
    <t>SPEECH_DESC_1132006</t>
  </si>
  <si>
    <t>SPEECH_DESC_1132007</t>
  </si>
  <si>
    <t>SPEECH_DESC_1132008</t>
  </si>
  <si>
    <t>SPEECH_DESC_1132009</t>
  </si>
  <si>
    <t>SPEECH_DESC_1132010</t>
  </si>
  <si>
    <t>SPEECH_DESC_1132011</t>
  </si>
  <si>
    <t>SPEECH_DESC_1132012</t>
  </si>
  <si>
    <t>SPEECH_DESC_1132013</t>
  </si>
  <si>
    <t>SPEECH_DESC_1132014</t>
  </si>
  <si>
    <t>SPEECH_DESC_1132015</t>
  </si>
  <si>
    <t>SPEECH_DESC_1132016</t>
  </si>
  <si>
    <t>SPEECH_DESC_1132017</t>
  </si>
  <si>
    <t>SPEECH_DESC_1132018</t>
  </si>
  <si>
    <t>SPEECH_DESC_1132019</t>
  </si>
  <si>
    <t>SPEECH_DESC_1132020</t>
  </si>
  <si>
    <t>SPEECH_DESC_1132021</t>
  </si>
  <si>
    <t>SPEECH_DESC_1132022</t>
  </si>
  <si>
    <t>SPEECH_DESC_1132023</t>
  </si>
  <si>
    <t>SPEECH_DESC_1132024</t>
  </si>
  <si>
    <t>SPEECH_DESC_1132025</t>
  </si>
  <si>
    <t>SPEECH_DESC_1132026</t>
  </si>
  <si>
    <t>SPEECH_DESC_1132027</t>
  </si>
  <si>
    <t>SPEECH_DESC_1132028</t>
  </si>
  <si>
    <t>SPEECH_DESC_1132029</t>
  </si>
  <si>
    <t>SPEECH_DESC_1132030</t>
  </si>
  <si>
    <t>SPEECH_DESC_1132031</t>
  </si>
  <si>
    <t>SPEECH_DESC_1132032</t>
  </si>
  <si>
    <t>SPEECH_DESC_1132033</t>
  </si>
  <si>
    <t>SPEECH_DESC_1132034</t>
  </si>
  <si>
    <t>SPEECH_DESC_1132035</t>
  </si>
  <si>
    <t>SPEECH_DESC_1132036</t>
  </si>
  <si>
    <t>SPEECH_DESC_1132037</t>
  </si>
  <si>
    <t>SPEECH_DESC_1132038</t>
  </si>
  <si>
    <t>SPEECH_DESC_1132039</t>
  </si>
  <si>
    <t>SPEECH_DESC_1132040</t>
  </si>
  <si>
    <t>SPEECH_DESC_1132041</t>
  </si>
  <si>
    <t>SPEECH_DESC_1132042</t>
  </si>
  <si>
    <t>SPEECH_DESC_1132043</t>
  </si>
  <si>
    <t>SPEECH_DESC_1132044</t>
  </si>
  <si>
    <t>SPEECH_DESC_1132045</t>
  </si>
  <si>
    <t>SPEECH_DESC_1132046</t>
  </si>
  <si>
    <t>SPEECH_DESC_1132047</t>
  </si>
  <si>
    <t>SPEECH_DESC_1132048</t>
  </si>
  <si>
    <t>SPEECH_DESC_1132049</t>
  </si>
  <si>
    <t>SPEECH_DESC_1132050</t>
  </si>
  <si>
    <t>SPEECH_DESC_1132051</t>
  </si>
  <si>
    <t>SPEECH_DESC_1132052</t>
  </si>
  <si>
    <t>SPEECH_DESC_1132053</t>
  </si>
  <si>
    <t>SPEECH_DESC_1132054</t>
  </si>
  <si>
    <t>SPEECH_DESC_1132055</t>
  </si>
  <si>
    <t>SPEECH_DESC_1132056</t>
  </si>
  <si>
    <t>SPEECH_DESC_1132057</t>
  </si>
  <si>
    <t>SPEECH_DESC_1132058</t>
  </si>
  <si>
    <t>SPEECH_DESC_1132059</t>
  </si>
  <si>
    <t>SPEECH_DESC_1132060</t>
  </si>
  <si>
    <t>SPEECH_DESC_1112101</t>
  </si>
  <si>
    <t>SPEECH_DESC_1112102</t>
  </si>
  <si>
    <t>SPEECH_DESC_1112103</t>
  </si>
  <si>
    <t>SPEECH_DESC_1112104</t>
  </si>
  <si>
    <t>SPEECH_DESC_1112105</t>
  </si>
  <si>
    <t>SPEECH_DESC_1112106</t>
  </si>
  <si>
    <t>SPEECH_DESC_1112107</t>
  </si>
  <si>
    <t>SPEECH_DESC_1112108</t>
  </si>
  <si>
    <t>SPEECH_DESC_1112109</t>
  </si>
  <si>
    <t>SPEECH_DESC_1112110</t>
  </si>
  <si>
    <t>SPEECH_DESC_1112111</t>
  </si>
  <si>
    <t>SPEECH_DESC_1112112</t>
  </si>
  <si>
    <t>SPEECH_DESC_1112113</t>
  </si>
  <si>
    <t>SPEECH_DESC_1112114</t>
  </si>
  <si>
    <t>SPEECH_DESC_1112115</t>
  </si>
  <si>
    <t>SPEECH_DESC_1112116</t>
  </si>
  <si>
    <t>SPEECH_DESC_1112117</t>
  </si>
  <si>
    <t>SPEECH_DESC_1112118</t>
  </si>
  <si>
    <t>SPEECH_DESC_1112119</t>
  </si>
  <si>
    <t>SPEECH_DESC_1112120</t>
  </si>
  <si>
    <t>SPEECH_DESC_1112121</t>
  </si>
  <si>
    <t>SPEECH_DESC_1112122</t>
  </si>
  <si>
    <t>SPEECH_DESC_1112123</t>
  </si>
  <si>
    <t>SPEECH_DESC_1112124</t>
  </si>
  <si>
    <t>SPEECH_DESC_1112125</t>
  </si>
  <si>
    <t>SPEECH_DESC_1112126</t>
  </si>
  <si>
    <t>SPEECH_DESC_1112127</t>
  </si>
  <si>
    <t>SPEECH_DESC_1112128</t>
  </si>
  <si>
    <t>SPEECH_DESC_1112129</t>
  </si>
  <si>
    <t>SPEECH_DESC_1112130</t>
  </si>
  <si>
    <t>SPEECH_DESC_1112131</t>
  </si>
  <si>
    <t>SPEECH_DESC_1112132</t>
  </si>
  <si>
    <t>SPEECH_DESC_1112133</t>
  </si>
  <si>
    <t>SPEECH_DESC_1112134</t>
  </si>
  <si>
    <t>SPEECH_DESC_1112135</t>
  </si>
  <si>
    <t>SPEECH_DESC_1112136</t>
  </si>
  <si>
    <t>SPEECH_DESC_1112137</t>
  </si>
  <si>
    <t>SPEECH_DESC_1112138</t>
  </si>
  <si>
    <t>SPEECH_DESC_1112139</t>
  </si>
  <si>
    <t>SPEECH_DESC_1112140</t>
  </si>
  <si>
    <t>SPEECH_DESC_1112141</t>
  </si>
  <si>
    <t>SPEECH_DESC_1112142</t>
  </si>
  <si>
    <t>SPEECH_DESC_1112143</t>
  </si>
  <si>
    <t>SPEECH_DESC_1112144</t>
  </si>
  <si>
    <t>SPEECH_DESC_1112145</t>
  </si>
  <si>
    <t>SPEECH_DESC_1132201</t>
  </si>
  <si>
    <t>SPEECH_DESC_1132202</t>
  </si>
  <si>
    <t>SPEECH_DESC_1132203</t>
  </si>
  <si>
    <t>SPEECH_DESC_1132204</t>
  </si>
  <si>
    <t>SPEECH_DESC_1132205</t>
  </si>
  <si>
    <t>SPEECH_DESC_1132206</t>
  </si>
  <si>
    <t>SPEECH_DESC_1132207</t>
  </si>
  <si>
    <t>SPEECH_DESC_1132208</t>
  </si>
  <si>
    <t>SPEECH_DESC_1132209</t>
  </si>
  <si>
    <t>SPEECH_DESC_1132210</t>
  </si>
  <si>
    <t>SPEECH_DESC_1132211</t>
  </si>
  <si>
    <t>SPEECH_DESC_1132212</t>
  </si>
  <si>
    <t>SPEECH_DESC_1132213</t>
  </si>
  <si>
    <t>SPEECH_DESC_1132214</t>
  </si>
  <si>
    <t>SPEECH_DESC_1132215</t>
  </si>
  <si>
    <t>SPEECH_DESC_1132216</t>
  </si>
  <si>
    <t>SPEECH_DESC_1132217</t>
  </si>
  <si>
    <t>SPEECH_DESC_1132218</t>
  </si>
  <si>
    <t>SPEECH_DESC_1132219</t>
  </si>
  <si>
    <t>SPEECH_DESC_1132220</t>
  </si>
  <si>
    <t>SPEECH_DESC_1132221</t>
  </si>
  <si>
    <t>SPEECH_DESC_1132222</t>
  </si>
  <si>
    <t>SPEECH_DESC_1132223</t>
  </si>
  <si>
    <t>SPEECH_DESC_1132224</t>
  </si>
  <si>
    <t>SPEECH_DESC_1132225</t>
  </si>
  <si>
    <t>SPEECH_DESC_1132226</t>
  </si>
  <si>
    <t>SPEECH_DESC_1132227</t>
  </si>
  <si>
    <t>SPEECH_DESC_1132228</t>
  </si>
  <si>
    <t>SPEECH_DESC_1132229</t>
  </si>
  <si>
    <t>SPEECH_DESC_1132230</t>
  </si>
  <si>
    <t>SPEECH_DESC_1132231</t>
  </si>
  <si>
    <t>SPEECH_DESC_1132232</t>
  </si>
  <si>
    <t>SPEECH_DESC_1132233</t>
  </si>
  <si>
    <t>SPEECH_DESC_1132234</t>
  </si>
  <si>
    <t>SPEECH_DESC_1132235</t>
  </si>
  <si>
    <t>SPEECH_DESC_1132236</t>
  </si>
  <si>
    <t>SPEECH_DESC_1132237</t>
  </si>
  <si>
    <t>SPEECH_DESC_1422301</t>
  </si>
  <si>
    <t>SPEECH_DESC_1422302</t>
  </si>
  <si>
    <t>SPEECH_DESC_1422303</t>
  </si>
  <si>
    <t>SPEECH_DESC_1422304</t>
  </si>
  <si>
    <t>SPEECH_DESC_1422305</t>
  </si>
  <si>
    <t>SPEECH_DESC_1422306</t>
  </si>
  <si>
    <t>SPEECH_DESC_1422307</t>
  </si>
  <si>
    <t>SPEECH_DESC_1422308</t>
  </si>
  <si>
    <t>SPEECH_DESC_1422309</t>
  </si>
  <si>
    <t>SPEECH_DESC_1422310</t>
  </si>
  <si>
    <t>SPEECH_DESC_1422311</t>
  </si>
  <si>
    <t>SPEECH_DESC_1422312</t>
  </si>
  <si>
    <t>SPEECH_DESC_1422313</t>
  </si>
  <si>
    <t>SPEECH_DESC_1422314</t>
  </si>
  <si>
    <t>SPEECH_DESC_1422315</t>
  </si>
  <si>
    <t>SPEECH_DESC_1422316</t>
  </si>
  <si>
    <t>SPEECH_DESC_1422317</t>
  </si>
  <si>
    <t>SPEECH_DESC_1422318</t>
  </si>
  <si>
    <t>SPEECH_DESC_1422319</t>
  </si>
  <si>
    <t>SPEECH_DESC_1422320</t>
  </si>
  <si>
    <t>SPEECH_DESC_1422321</t>
  </si>
  <si>
    <t>SPEECH_DESC_1422322</t>
  </si>
  <si>
    <t>SPEECH_DESC_1422323</t>
  </si>
  <si>
    <t>SPEECH_DESC_1422324</t>
  </si>
  <si>
    <t>SPEECH_DESC_1422325</t>
  </si>
  <si>
    <t>SPEECH_DESC_1422326</t>
  </si>
  <si>
    <t>SPEECH_DESC_1422327</t>
  </si>
  <si>
    <t>SPEECH_DESC_1422328</t>
  </si>
  <si>
    <t>SPEECH_DESC_1422329</t>
  </si>
  <si>
    <t>SPEECH_DESC_1422330</t>
  </si>
  <si>
    <t>SPEECH_DESC_1422331</t>
  </si>
  <si>
    <t>SPEECH_DESC_1422332</t>
  </si>
  <si>
    <t>SPEECH_DESC_1422333</t>
  </si>
  <si>
    <t>SPEECH_DESC_1422334</t>
  </si>
  <si>
    <t>SPEECH_DESC_1422335</t>
  </si>
  <si>
    <t>SPEECH_DESC_1422336</t>
  </si>
  <si>
    <t>SPEECH_DESC_1422337</t>
  </si>
  <si>
    <t>SPEECH_DESC_1422338</t>
  </si>
  <si>
    <t>SPEECH_DESC_1422339</t>
  </si>
  <si>
    <t>SPEECH_DESC_1422340</t>
  </si>
  <si>
    <t>SPEECH_DESC_1422341</t>
  </si>
  <si>
    <t>SPEECH_DESC_1422342</t>
  </si>
  <si>
    <t>SPEECH_DESC_1422343</t>
  </si>
  <si>
    <t>SPEECH_DESC_1422344</t>
  </si>
  <si>
    <t>SPEECH_DESC_1422345</t>
  </si>
  <si>
    <t>SPEECH_DESC_1422346</t>
  </si>
  <si>
    <t>SPEECH_DESC_1422347</t>
  </si>
  <si>
    <t>SPEECH_DESC_1422348</t>
  </si>
  <si>
    <t>SPEECH_DESC_1422349</t>
  </si>
  <si>
    <t>SPEECH_DESC_1422350</t>
  </si>
  <si>
    <t>SPEECH_DESC_1422351</t>
  </si>
  <si>
    <t>SPEECH_DESC_1422352</t>
  </si>
  <si>
    <t>SPEECH_DESC_1422353</t>
  </si>
  <si>
    <t>SPEECH_DESC_1422354</t>
  </si>
  <si>
    <t>SPEECH_DESC_1422355</t>
  </si>
  <si>
    <t>SPEECH_DESC_1422356</t>
  </si>
  <si>
    <t>SPEECH_DESC_1422357</t>
  </si>
  <si>
    <t>SPEECH_DESC_1422358</t>
  </si>
  <si>
    <t>SPEECH_DESC_1132401</t>
  </si>
  <si>
    <t>SPEECH_DESC_1132402</t>
  </si>
  <si>
    <t>SPEECH_DESC_1132403</t>
  </si>
  <si>
    <t>SPEECH_DESC_1132404</t>
  </si>
  <si>
    <t>SPEECH_DESC_1132405</t>
  </si>
  <si>
    <t>SPEECH_DESC_1132406</t>
  </si>
  <si>
    <t>SPEECH_DESC_1132407</t>
  </si>
  <si>
    <t>SPEECH_DESC_1132408</t>
  </si>
  <si>
    <t>SPEECH_DESC_1132409</t>
  </si>
  <si>
    <t>SPEECH_DESC_1132410</t>
  </si>
  <si>
    <t>SPEECH_DESC_1132411</t>
  </si>
  <si>
    <t>SPEECH_DESC_1132412</t>
  </si>
  <si>
    <t>SPEECH_DESC_1132413</t>
  </si>
  <si>
    <t>SPEECH_DESC_1122501</t>
  </si>
  <si>
    <t>SPEECH_DESC_1122502</t>
  </si>
  <si>
    <t>SPEECH_DESC_1122503</t>
  </si>
  <si>
    <t>SPEECH_DESC_1122504</t>
  </si>
  <si>
    <t>SPEECH_DESC_1122505</t>
  </si>
  <si>
    <t>SPEECH_DESC_1122506</t>
  </si>
  <si>
    <t>SPEECH_DESC_1122507</t>
  </si>
  <si>
    <t>SPEECH_DESC_1122508</t>
  </si>
  <si>
    <t>SPEECH_DESC_1122509</t>
  </si>
  <si>
    <t>SPEECH_DESC_1122510</t>
  </si>
  <si>
    <t>SPEECH_DESC_1122511</t>
  </si>
  <si>
    <t>SPEECH_DESC_1122512</t>
  </si>
  <si>
    <t>SPEECH_DESC_1122513</t>
  </si>
  <si>
    <t>SPEECH_DESC_1122514</t>
  </si>
  <si>
    <t>SPEECH_DESC_1122515</t>
  </si>
  <si>
    <t>SPEECH_DESC_1122516</t>
  </si>
  <si>
    <t>SPEECH_DESC_1122517</t>
  </si>
  <si>
    <t>SPEECH_DESC_1122518</t>
  </si>
  <si>
    <t>SPEECH_DESC_1122519</t>
  </si>
  <si>
    <t>SPEECH_DESC_1122520</t>
  </si>
  <si>
    <t>SPEECH_DESC_1122521</t>
  </si>
  <si>
    <t>SPEECH_DESC_1122522</t>
  </si>
  <si>
    <t>SPEECH_DESC_1122523</t>
  </si>
  <si>
    <t>SPEECH_DESC_1122524</t>
  </si>
  <si>
    <t>SPEECH_DESC_1122525</t>
  </si>
  <si>
    <t>SPEECH_DESC_1122526</t>
  </si>
  <si>
    <t>SPEECH_DESC_1122527</t>
  </si>
  <si>
    <t>SPEECH_DESC_1122528</t>
  </si>
  <si>
    <t>SPEECH_DESC_1122529</t>
  </si>
  <si>
    <t>SPEECH_DESC_1122530</t>
  </si>
  <si>
    <t>SPEECH_DESC_1122531</t>
  </si>
  <si>
    <t>SPEECH_DESC_1122532</t>
  </si>
  <si>
    <t>SPEECH_DESC_1122533</t>
  </si>
  <si>
    <t>SPEECH_DESC_1122534</t>
  </si>
  <si>
    <t>SPEECH_DESC_1122535</t>
  </si>
  <si>
    <t>SPEECH_DESC_1122536</t>
  </si>
  <si>
    <t>SPEECH_DESC_2131101</t>
  </si>
  <si>
    <t>SPEECH_DESC_2131102</t>
  </si>
  <si>
    <t>SPEECH_DESC_2131103</t>
  </si>
  <si>
    <t>SPEECH_DESC_2131104</t>
  </si>
  <si>
    <t>SPEECH_DESC_2131105</t>
  </si>
  <si>
    <t>SPEECH_DESC_2131106</t>
  </si>
  <si>
    <t>SPEECH_DESC_2131107</t>
  </si>
  <si>
    <t>SPEECH_DESC_2131108</t>
  </si>
  <si>
    <t>SPEECH_DESC_2131109</t>
  </si>
  <si>
    <t>SPEECH_DESC_2131110</t>
  </si>
  <si>
    <t>SPEECH_DESC_2131111</t>
  </si>
  <si>
    <t>SPEECH_DESC_2131112</t>
  </si>
  <si>
    <t>SPEECH_DESC_2131113</t>
  </si>
  <si>
    <t>SPEECH_DESC_2131114</t>
  </si>
  <si>
    <t>SPEECH_DESC_2131115</t>
  </si>
  <si>
    <t>SPEECH_DESC_2131116</t>
  </si>
  <si>
    <t>SPEECH_DESC_2131117</t>
  </si>
  <si>
    <t>SPEECH_DESC_2131118</t>
  </si>
  <si>
    <t>SPEECH_DESC_2131119</t>
  </si>
  <si>
    <t>SPEECH_DESC_2131120</t>
  </si>
  <si>
    <t>SPEECH_DESC_2131121</t>
  </si>
  <si>
    <t>SPEECH_DESC_2131122</t>
  </si>
  <si>
    <t>SPEECH_DESC_2131123</t>
  </si>
  <si>
    <t>SPEECH_DESC_2131124</t>
  </si>
  <si>
    <t>SPEECH_DESC_2131125</t>
  </si>
  <si>
    <t>SPEECH_DESC_2131126</t>
  </si>
  <si>
    <t>SPEECH_DESC_2131127</t>
  </si>
  <si>
    <t>SPEECH_DESC_2131128</t>
  </si>
  <si>
    <t>SPEECH_DESC_2131129</t>
  </si>
  <si>
    <t>SPEECH_DESC_2131130</t>
  </si>
  <si>
    <t>SPEECH_DESC_2131131</t>
  </si>
  <si>
    <t>SPEECH_DESC_2131132</t>
  </si>
  <si>
    <t>SPEECH_DESC_2131133</t>
  </si>
  <si>
    <t>SPEECH_DESC_2131134</t>
  </si>
  <si>
    <t>SPEECH_DESC_2131135</t>
  </si>
  <si>
    <t>SPEECH_DESC_2131136</t>
  </si>
  <si>
    <t>SPEECH_DESC_2131137</t>
  </si>
  <si>
    <t>SPEECH_DESC_2131138</t>
  </si>
  <si>
    <t>SPEECH_DESC_1412601</t>
  </si>
  <si>
    <t>SPEECH_DESC_1412602</t>
  </si>
  <si>
    <t>SPEECH_DESC_1412603</t>
  </si>
  <si>
    <t>SPEECH_DESC_1412604</t>
  </si>
  <si>
    <t>SPEECH_DESC_1412605</t>
  </si>
  <si>
    <t>SPEECH_DESC_1412606</t>
  </si>
  <si>
    <t>SPEECH_DESC_1412607</t>
  </si>
  <si>
    <t>SPEECH_DESC_1412608</t>
  </si>
  <si>
    <t>SPEECH_DESC_1412609</t>
  </si>
  <si>
    <t>SPEECH_DESC_1412610</t>
  </si>
  <si>
    <t>SPEECH_DESC_1412611</t>
  </si>
  <si>
    <t>SPEECH_DESC_1412612</t>
  </si>
  <si>
    <t>SPEECH_DESC_1412613</t>
  </si>
  <si>
    <t>SPEECH_DESC_1412614</t>
  </si>
  <si>
    <t>SPEECH_DESC_1412615</t>
  </si>
  <si>
    <t>SPEECH_DESC_1412616</t>
  </si>
  <si>
    <t>SPEECH_DESC_1412617</t>
  </si>
  <si>
    <t>SPEECH_DESC_1412618</t>
  </si>
  <si>
    <t>SPEECH_DESC_1412619</t>
  </si>
  <si>
    <t>SPEECH_DESC_1412620</t>
  </si>
  <si>
    <t>SPEECH_DESC_1412621</t>
  </si>
  <si>
    <t>SPEECH_DESC_1412622</t>
  </si>
  <si>
    <t>SPEECH_DESC_1412623</t>
  </si>
  <si>
    <t>SPEECH_DESC_1412624</t>
  </si>
  <si>
    <t>SPEECH_DESC_1412625</t>
  </si>
  <si>
    <t>SPEECH_DESC_1412626</t>
  </si>
  <si>
    <t>SPEECH_DESC_1412627</t>
  </si>
  <si>
    <t>SPEECH_DESC_1412628</t>
  </si>
  <si>
    <t>SPEECH_DESC_1412629</t>
  </si>
  <si>
    <t>SPEECH_DESC_1412630</t>
  </si>
  <si>
    <t>SPEECH_DESC_1412631</t>
  </si>
  <si>
    <t>SPEECH_DESC_1412632</t>
  </si>
  <si>
    <t>SPEECH_DESC_1412633</t>
  </si>
  <si>
    <t>SPEECH_DESC_1412634</t>
  </si>
  <si>
    <t>SPEECH_DESC_1412635</t>
  </si>
  <si>
    <t>SPEECH_DESC_1412636</t>
  </si>
  <si>
    <t>SPEECH_DESC_1412637</t>
  </si>
  <si>
    <t>SPEECH_DESC_1412638</t>
  </si>
  <si>
    <t>SPEECH_DESC_1412639</t>
  </si>
  <si>
    <t>SPEECH_DESC_1412640</t>
  </si>
  <si>
    <t>SPEECH_DESC_1412641</t>
  </si>
  <si>
    <t>SPEECH_DESC_1412642</t>
  </si>
  <si>
    <t>SPEECH_DESC_1412643</t>
  </si>
  <si>
    <t>SPEECH_DESC_1412644</t>
  </si>
  <si>
    <t>SPEECH_DESC_1412645</t>
  </si>
  <si>
    <t>SPEECH_DESC_1412646</t>
  </si>
  <si>
    <t>SPEECH_DESC_1412647</t>
  </si>
  <si>
    <t>SPEECH_DESC_1412648</t>
  </si>
  <si>
    <t>SPEECH_DESC_1412649</t>
  </si>
  <si>
    <t>SPEECH_DESC_1412650</t>
  </si>
  <si>
    <t>SPEECH_DESC_1412651</t>
  </si>
  <si>
    <t>SPEECH_DESC_1412652</t>
  </si>
  <si>
    <t>SPEECH_DESC_1412653</t>
  </si>
  <si>
    <t>SPEECH_DESC_1412654</t>
  </si>
  <si>
    <t>SPEECH_DESC_1132701</t>
  </si>
  <si>
    <t>SPEECH_DESC_1132702</t>
  </si>
  <si>
    <t>SPEECH_DESC_1132703</t>
  </si>
  <si>
    <t>SPEECH_DESC_1132704</t>
  </si>
  <si>
    <t>SPEECH_DESC_1132705</t>
  </si>
  <si>
    <t>SPEECH_DESC_1132706</t>
  </si>
  <si>
    <t>SPEECH_DESC_1132707</t>
  </si>
  <si>
    <t>SPEECH_DESC_1132708</t>
  </si>
  <si>
    <t>SPEECH_DESC_1132709</t>
  </si>
  <si>
    <t>SPEECH_DESC_1132710</t>
  </si>
  <si>
    <t>SPEECH_DESC_1132711</t>
  </si>
  <si>
    <t>SPEECH_DESC_1132712</t>
  </si>
  <si>
    <t>SPEECH_DESC_1132713</t>
  </si>
  <si>
    <t>SPEECH_DESC_1132714</t>
  </si>
  <si>
    <t>SPEECH_DESC_1132715</t>
  </si>
  <si>
    <t>SPEECH_DESC_1132716</t>
  </si>
  <si>
    <t>SPEECH_DESC_1132717</t>
  </si>
  <si>
    <t>SPEECH_DESC_1132718</t>
  </si>
  <si>
    <t>SPEECH_DESC_1132719</t>
  </si>
  <si>
    <t>SPEECH_DESC_1132720</t>
  </si>
  <si>
    <t>SPEECH_DESC_1132721</t>
  </si>
  <si>
    <t>SPEECH_DESC_1132722</t>
  </si>
  <si>
    <t>SPEECH_DESC_1132723</t>
  </si>
  <si>
    <t>SPEECH_DESC_1132724</t>
  </si>
  <si>
    <t>SPEECH_DESC_1132725</t>
  </si>
  <si>
    <t>SPEECH_DESC_1132726</t>
  </si>
  <si>
    <t>SPEECH_DESC_1132727</t>
  </si>
  <si>
    <t>SPEECH_DESC_1132728</t>
  </si>
  <si>
    <t>SPEECH_DESC_1132729</t>
  </si>
  <si>
    <t>SPEECH_DESC_1132730</t>
  </si>
  <si>
    <t>SPEECH_DESC_1132731</t>
  </si>
  <si>
    <t>SPEECH_DESC_1132732</t>
  </si>
  <si>
    <t>SPEECH_DESC_1132733</t>
  </si>
  <si>
    <t>SPEECH_DESC_1132734</t>
  </si>
  <si>
    <t>SPEECH_DESC_1132735</t>
  </si>
  <si>
    <t>SPEECH_DESC_1132736</t>
  </si>
  <si>
    <t>SPEECH_DESC_1132737</t>
  </si>
  <si>
    <t>SPEECH_DESC_1132738</t>
  </si>
  <si>
    <t>SPEECH_DESC_1132739</t>
  </si>
  <si>
    <t>SPEECH_DESC_1132740</t>
  </si>
  <si>
    <t>SPEECH_DESC_1132741</t>
  </si>
  <si>
    <t>SPEECH_DESC_1132742</t>
  </si>
  <si>
    <t>SPEECH_DESC_1132743</t>
  </si>
  <si>
    <t>SPEECH_DESC_1132744</t>
  </si>
  <si>
    <t>SPEECH_DESC_1132745</t>
  </si>
  <si>
    <t>SPEECH_DESC_1132746</t>
  </si>
  <si>
    <t>SPEECH_DESC_1132747</t>
  </si>
  <si>
    <t>SPEECH_DESC_1132748</t>
  </si>
  <si>
    <t>SPEECH_DESC_1132749</t>
  </si>
  <si>
    <t>SPEECH_DESC_1132750</t>
  </si>
  <si>
    <t>SPEECH_DESC_1132751</t>
  </si>
  <si>
    <t>SPEECH_DESC_1132752</t>
  </si>
  <si>
    <t>SPEECH_DESC_1132753</t>
  </si>
  <si>
    <t>SPEECH_DESC_1132754</t>
  </si>
  <si>
    <t>SPEECH_DESC_1132755</t>
  </si>
  <si>
    <t>SPEECH_DESC_1132756</t>
  </si>
  <si>
    <t>SPEECH_DESC_1132757</t>
  </si>
  <si>
    <t>SPEECH_DESC_1132758</t>
  </si>
  <si>
    <t>SPEECH_DESC_2431201</t>
  </si>
  <si>
    <t>SPEECH_DESC_2431202</t>
  </si>
  <si>
    <t>SPEECH_DESC_2431203</t>
  </si>
  <si>
    <t>SPEECH_DESC_2431204</t>
  </si>
  <si>
    <t>SPEECH_DESC_2431205</t>
  </si>
  <si>
    <t>SPEECH_DESC_2431206</t>
  </si>
  <si>
    <t>SPEECH_DESC_2431207</t>
  </si>
  <si>
    <t>SPEECH_DESC_2431208</t>
  </si>
  <si>
    <t>SPEECH_DESC_2431209</t>
  </si>
  <si>
    <t>SPEECH_DESC_2431210</t>
  </si>
  <si>
    <t>SPEECH_DESC_2431211</t>
  </si>
  <si>
    <t>SPEECH_DESC_2431212</t>
  </si>
  <si>
    <t>SPEECH_DESC_2431213</t>
  </si>
  <si>
    <t>SPEECH_DESC_2431214</t>
  </si>
  <si>
    <t>SPEECH_DESC_2431215</t>
  </si>
  <si>
    <t>SPEECH_DESC_2431216</t>
  </si>
  <si>
    <t>SPEECH_DESC_2431217</t>
  </si>
  <si>
    <t>SPEECH_DESC_2431218</t>
  </si>
  <si>
    <t>SPEECH_DESC_2431219</t>
  </si>
  <si>
    <t>SPEECH_DESC_2431220</t>
  </si>
  <si>
    <t>SPEECH_DESC_2431221</t>
  </si>
  <si>
    <t>SPEECH_DESC_2431222</t>
  </si>
  <si>
    <t>SPEECH_DESC_2431223</t>
  </si>
  <si>
    <t>SPEECH_DESC_2431224</t>
  </si>
  <si>
    <t>SPEECH_DESC_2431225</t>
  </si>
  <si>
    <t>SPEECH_DESC_2431226</t>
  </si>
  <si>
    <t>SPEECH_DESC_2431227</t>
  </si>
  <si>
    <t>SPEECH_DESC_2431228</t>
  </si>
  <si>
    <t>SPEECH_DESC_2431229</t>
  </si>
  <si>
    <t>SPEECH_DESC_2431230</t>
  </si>
  <si>
    <t>SPEECH_DESC_2431231</t>
  </si>
  <si>
    <t>SPEECH_DESC_2431232</t>
  </si>
  <si>
    <t>SPEECH_DESC_2431233</t>
  </si>
  <si>
    <t>SPEECH_DESC_2431234</t>
  </si>
  <si>
    <t>SPEECH_DESC_2431235</t>
  </si>
  <si>
    <t>SPEECH_DESC_2431236</t>
  </si>
  <si>
    <t>SPEECH_DESC_1232801</t>
  </si>
  <si>
    <t>SPEECH_DESC_1232802</t>
  </si>
  <si>
    <t>SPEECH_DESC_1232803</t>
  </si>
  <si>
    <t>SPEECH_DESC_1232804</t>
  </si>
  <si>
    <t>SPEECH_DESC_1232805</t>
  </si>
  <si>
    <t>SPEECH_DESC_1232806</t>
  </si>
  <si>
    <t>SPEECH_DESC_1232807</t>
  </si>
  <si>
    <t>SPEECH_DESC_1232808</t>
  </si>
  <si>
    <t>SPEECH_DESC_1232809</t>
  </si>
  <si>
    <t>SPEECH_DESC_1232810</t>
  </si>
  <si>
    <t>SPEECH_DESC_1232811</t>
  </si>
  <si>
    <t>SPEECH_DESC_1232812</t>
  </si>
  <si>
    <t>SPEECH_DESC_1232813</t>
  </si>
  <si>
    <t>SPEECH_DESC_1232814</t>
  </si>
  <si>
    <t>SPEECH_DESC_1232815</t>
  </si>
  <si>
    <t>SPEECH_DESC_1232816</t>
  </si>
  <si>
    <t>SPEECH_DESC_1232817</t>
  </si>
  <si>
    <t>SPEECH_DESC_1232818</t>
  </si>
  <si>
    <t>SPEECH_DESC_1232819</t>
  </si>
  <si>
    <t>SPEECH_DESC_1232820</t>
  </si>
  <si>
    <t>SPEECH_DESC_1232821</t>
  </si>
  <si>
    <t>SPEECH_DESC_1232822</t>
  </si>
  <si>
    <t>SPEECH_DESC_1232823</t>
  </si>
  <si>
    <t>SPEECH_DESC_1232824</t>
  </si>
  <si>
    <t>SPEECH_DESC_1232825</t>
  </si>
  <si>
    <t>SPEECH_DESC_1232826</t>
  </si>
  <si>
    <t>SPEECH_DESC_1232827</t>
  </si>
  <si>
    <t>SPEECH_DESC_1232828</t>
  </si>
  <si>
    <t>SPEECH_DESC_1232829</t>
  </si>
  <si>
    <t>SPEECH_DESC_1232830</t>
  </si>
  <si>
    <t>SPEECH_DESC_1232831</t>
  </si>
  <si>
    <t>SPEECH_DESC_1232832</t>
  </si>
  <si>
    <t>SPEECH_DESC_1232833</t>
  </si>
  <si>
    <t>SPEECH_DESC_1232834</t>
  </si>
  <si>
    <t>SPEECH_DESC_1232835</t>
  </si>
  <si>
    <t>SPEECH_DESC_1232836</t>
  </si>
  <si>
    <t>SPEECH_DESC_1232837</t>
  </si>
  <si>
    <t>SPEECH_DESC_1232838</t>
  </si>
  <si>
    <t>SPEECH_DESC_1232839</t>
  </si>
  <si>
    <t>SPEECH_DESC_1232840</t>
  </si>
  <si>
    <t>SPEECH_DESC_1232841</t>
  </si>
  <si>
    <t>SPEECH_DESC_1232842</t>
  </si>
  <si>
    <t>SPEECH_DESC_1232843</t>
  </si>
  <si>
    <t>SPEECH_DESC_1232844</t>
  </si>
  <si>
    <t>SPEECH_DESC_1232845</t>
  </si>
  <si>
    <t>SPEECH_DESC_1232846</t>
  </si>
  <si>
    <t>SPEECH_DESC_1232847</t>
  </si>
  <si>
    <t>SPEECH_DESC_1232848</t>
  </si>
  <si>
    <t>SPEECH_DESC_1232849</t>
  </si>
  <si>
    <t>SPEECH_DESC_1232850</t>
  </si>
  <si>
    <t>SPEECH_DESC_1232851</t>
  </si>
  <si>
    <t>SPEECH_DESC_1232852</t>
  </si>
  <si>
    <t>SPEECH_DESC_1232853</t>
  </si>
  <si>
    <t>SPEECH_DESC_1232854</t>
  </si>
  <si>
    <t>SPEECH_DESC_1132901</t>
  </si>
  <si>
    <t>SPEECH_DESC_1132902</t>
  </si>
  <si>
    <t>SPEECH_DESC_1132903</t>
  </si>
  <si>
    <t>SPEECH_DESC_1132904</t>
  </si>
  <si>
    <t>SPEECH_DESC_1132905</t>
  </si>
  <si>
    <t>SPEECH_DESC_1132906</t>
  </si>
  <si>
    <t>SPEECH_DESC_1132907</t>
  </si>
  <si>
    <t>SPEECH_DESC_1132908</t>
  </si>
  <si>
    <t>SPEECH_DESC_1132909</t>
  </si>
  <si>
    <t>SPEECH_DESC_1132910</t>
  </si>
  <si>
    <t>SPEECH_DESC_1132911</t>
  </si>
  <si>
    <t>SPEECH_DESC_1132912</t>
  </si>
  <si>
    <t>SPEECH_DESC_1132913</t>
  </si>
  <si>
    <t>SPEECH_DESC_1132914</t>
  </si>
  <si>
    <t>SPEECH_DESC_1132915</t>
  </si>
  <si>
    <t>SPEECH_DESC_1132916</t>
  </si>
  <si>
    <t>SPEECH_DESC_1132917</t>
  </si>
  <si>
    <t>SPEECH_DESC_1132918</t>
  </si>
  <si>
    <t>SPEECH_DESC_1132919</t>
  </si>
  <si>
    <t>SPEECH_DESC_1132920</t>
  </si>
  <si>
    <t>SPEECH_DESC_1132921</t>
  </si>
  <si>
    <t>SPEECH_DESC_1132922</t>
  </si>
  <si>
    <t>SPEECH_DESC_1132923</t>
  </si>
  <si>
    <t>SPEECH_DESC_1132924</t>
  </si>
  <si>
    <t>SPEECH_DESC_1132925</t>
  </si>
  <si>
    <t>SPEECH_DESC_1132926</t>
  </si>
  <si>
    <t>SPEECH_DESC_1132927</t>
  </si>
  <si>
    <t>SPEECH_DESC_1132928</t>
  </si>
  <si>
    <t>SPEECH_DESC_1132929</t>
  </si>
  <si>
    <t>SPEECH_DESC_1132930</t>
  </si>
  <si>
    <t>SPEECH_DESC_1132931</t>
  </si>
  <si>
    <t>SPEECH_DESC_1132932</t>
  </si>
  <si>
    <t>SPEECH_DESC_1132933</t>
  </si>
  <si>
    <t>SPEECH_DESC_1132934</t>
  </si>
  <si>
    <t>SPEECH_DESC_1132935</t>
  </si>
  <si>
    <t>SPEECH_DESC_1132936</t>
  </si>
  <si>
    <t>SPEECH_DESC_1132937</t>
  </si>
  <si>
    <t>SPEECH_DESC_1132938</t>
  </si>
  <si>
    <t>SPEECH_DESC_1132939</t>
  </si>
  <si>
    <t>SPEECH_DESC_1132940</t>
  </si>
  <si>
    <t>SPEECH_DESC_1132941</t>
  </si>
  <si>
    <t>SPEECH_DESC_1132942</t>
  </si>
  <si>
    <t>SPEECH_DESC_1132943</t>
  </si>
  <si>
    <t>SPEECH_DESC_1132944</t>
  </si>
  <si>
    <t>SPEECH_DESC_1132945</t>
  </si>
  <si>
    <t>SPEECH_DESC_1132946</t>
  </si>
  <si>
    <t>SPEECH_DESC_1132947</t>
  </si>
  <si>
    <t>SPEECH_DESC_1132948</t>
  </si>
  <si>
    <t>SPEECH_DESC_1132949</t>
  </si>
  <si>
    <t>SPEECH_DESC_1132950</t>
  </si>
  <si>
    <t>SPEECH_DESC_1132951</t>
  </si>
  <si>
    <t>SPEECH_DESC_1132952</t>
  </si>
  <si>
    <t>SPEECH_DESC_1132953</t>
  </si>
  <si>
    <t>SPEECH_DESC_1132954</t>
  </si>
  <si>
    <t>SPEECH_DESC_1123001</t>
  </si>
  <si>
    <t>SPEECH_DESC_1123002</t>
  </si>
  <si>
    <t>SPEECH_DESC_1123003</t>
  </si>
  <si>
    <t>SPEECH_DESC_1123004</t>
  </si>
  <si>
    <t>SPEECH_DESC_1123005</t>
  </si>
  <si>
    <t>SPEECH_DESC_1123006</t>
  </si>
  <si>
    <t>SPEECH_DESC_1123007</t>
  </si>
  <si>
    <t>SPEECH_DESC_1123008</t>
  </si>
  <si>
    <t>SPEECH_DESC_1123009</t>
  </si>
  <si>
    <t>SPEECH_DESC_1123010</t>
  </si>
  <si>
    <t>SPEECH_DESC_1123011</t>
  </si>
  <si>
    <t>SPEECH_DESC_1123012</t>
  </si>
  <si>
    <t>SPEECH_DESC_1123013</t>
  </si>
  <si>
    <t>SPEECH_DESC_1123014</t>
  </si>
  <si>
    <t>SPEECH_DESC_1123015</t>
  </si>
  <si>
    <t>SPEECH_DESC_1123016</t>
  </si>
  <si>
    <t>SPEECH_DESC_1123017</t>
  </si>
  <si>
    <t>SPEECH_DESC_1123018</t>
  </si>
  <si>
    <t>SPEECH_DESC_1123019</t>
  </si>
  <si>
    <t>SPEECH_DESC_1123020</t>
  </si>
  <si>
    <t>SPEECH_DESC_1123021</t>
  </si>
  <si>
    <t>SPEECH_DESC_1123022</t>
  </si>
  <si>
    <t>SPEECH_DESC_1123023</t>
  </si>
  <si>
    <t>SPEECH_DESC_1123024</t>
  </si>
  <si>
    <t>SPEECH_DESC_1123025</t>
  </si>
  <si>
    <t>SPEECH_DESC_1123026</t>
  </si>
  <si>
    <t>SPEECH_DESC_1123027</t>
  </si>
  <si>
    <t>SPEECH_DESC_1123028</t>
  </si>
  <si>
    <t>SPEECH_DESC_1123029</t>
  </si>
  <si>
    <t>SPEECH_DESC_1123030</t>
  </si>
  <si>
    <t>SPEECH_DESC_1123031</t>
  </si>
  <si>
    <t>SPEECH_DESC_1123032</t>
  </si>
  <si>
    <t>SPEECH_DESC_1123033</t>
  </si>
  <si>
    <t>SPEECH_DESC_1123034</t>
  </si>
  <si>
    <t>SPEECH_DESC_1123035</t>
  </si>
  <si>
    <t>SPEECH_DESC_1123036</t>
  </si>
  <si>
    <t>SPEECH_DESC_1123037</t>
  </si>
  <si>
    <t>SPEECH_DESC_1123038</t>
  </si>
  <si>
    <t>SPEECH_DESC_1123039</t>
  </si>
  <si>
    <t>SPEECH_DESC_1123040</t>
  </si>
  <si>
    <t>SPEECH_DESC_1123041</t>
  </si>
  <si>
    <t>SPEECH_DESC_1123042</t>
  </si>
  <si>
    <t>SPEECH_DESC_1123043</t>
  </si>
  <si>
    <t>SPEECH_DESC_1123044</t>
  </si>
  <si>
    <t>SPEECH_DESC_1123045</t>
  </si>
  <si>
    <t>SPEECH_DESC_1123046</t>
  </si>
  <si>
    <t>SPEECH_DESC_1123047</t>
  </si>
  <si>
    <t>SPEECH_DESC_1123048</t>
  </si>
  <si>
    <t>SPEECH_DESC_1123049</t>
  </si>
  <si>
    <t>SPEECH_DESC_1123050</t>
  </si>
  <si>
    <t>SPEECH_DESC_1123051</t>
  </si>
  <si>
    <t>SPEECH_DESC_1123052</t>
  </si>
  <si>
    <t>SPEECH_DESC_1123053</t>
  </si>
  <si>
    <t>SPEECH_DESC_1123054</t>
  </si>
  <si>
    <t>SPEECH_DESC_1133101</t>
  </si>
  <si>
    <t>SPEECH_DESC_1133102</t>
  </si>
  <si>
    <t>SPEECH_DESC_1133103</t>
  </si>
  <si>
    <t>SPEECH_DESC_1133104</t>
  </si>
  <si>
    <t>SPEECH_DESC_1133105</t>
  </si>
  <si>
    <t>SPEECH_DESC_1133106</t>
  </si>
  <si>
    <t>SPEECH_DESC_1133107</t>
  </si>
  <si>
    <t>SPEECH_DESC_1133108</t>
  </si>
  <si>
    <t>SPEECH_DESC_1133109</t>
  </si>
  <si>
    <t>SPEECH_DESC_1133110</t>
  </si>
  <si>
    <t>SPEECH_DESC_1133111</t>
  </si>
  <si>
    <t>SPEECH_DESC_1133112</t>
  </si>
  <si>
    <t>SPEECH_DESC_1133113</t>
  </si>
  <si>
    <t>SPEECH_DESC_1133114</t>
  </si>
  <si>
    <t>SPEECH_DESC_1133115</t>
  </si>
  <si>
    <t>SPEECH_DESC_1133116</t>
  </si>
  <si>
    <t>SPEECH_DESC_1133117</t>
  </si>
  <si>
    <t>SPEECH_DESC_1133118</t>
  </si>
  <si>
    <t>SPEECH_DESC_1133119</t>
  </si>
  <si>
    <t>SPEECH_DESC_1133120</t>
  </si>
  <si>
    <t>SPEECH_DESC_1133121</t>
  </si>
  <si>
    <t>SPEECH_DESC_1133122</t>
  </si>
  <si>
    <t>SPEECH_DESC_1133123</t>
  </si>
  <si>
    <t>SPEECH_DESC_1133124</t>
  </si>
  <si>
    <t>SPEECH_DESC_1133125</t>
  </si>
  <si>
    <t>SPEECH_DESC_1133126</t>
  </si>
  <si>
    <t>SPEECH_DESC_1133127</t>
  </si>
  <si>
    <t>SPEECH_DESC_1133128</t>
  </si>
  <si>
    <t>SPEECH_DESC_1133129</t>
  </si>
  <si>
    <t>SPEECH_DESC_1133130</t>
  </si>
  <si>
    <t>SPEECH_DESC_1133131</t>
  </si>
  <si>
    <t>SPEECH_DESC_1133132</t>
  </si>
  <si>
    <t>SPEECH_DESC_1133133</t>
  </si>
  <si>
    <t>SPEECH_DESC_1133134</t>
  </si>
  <si>
    <t>SPEECH_DESC_1133135</t>
  </si>
  <si>
    <t>SPEECH_DESC_1133136</t>
  </si>
  <si>
    <t>SPEECH_DESC_1133137</t>
  </si>
  <si>
    <t>SPEECH_DESC_1133138</t>
  </si>
  <si>
    <t>SPEECH_DESC_1133139</t>
  </si>
  <si>
    <t>SPEECH_DESC_1133140</t>
  </si>
  <si>
    <t>SPEECH_DESC_1133141</t>
  </si>
  <si>
    <t>SPEECH_DESC_1133142</t>
  </si>
  <si>
    <t>SPEECH_DESC_1133143</t>
  </si>
  <si>
    <t>SPEECH_DESC_1133144</t>
  </si>
  <si>
    <t>SPEECH_DESC_1133145</t>
  </si>
  <si>
    <t>SPEECH_DESC_1133146</t>
  </si>
  <si>
    <t>SPEECH_DESC_1133147</t>
  </si>
  <si>
    <t>SPEECH_DESC_1133148</t>
  </si>
  <si>
    <t>SPEECH_DESC_1133149</t>
  </si>
  <si>
    <t>SPEECH_DESC_1133150</t>
  </si>
  <si>
    <t>SPEECH_DESC_1133151</t>
  </si>
  <si>
    <t>SPEECH_DESC_1133152</t>
  </si>
  <si>
    <t>SPEECH_DESC_1133153</t>
  </si>
  <si>
    <t>SPEECH_DESC_1133154</t>
  </si>
  <si>
    <t>SPEECH_DESC_1133155</t>
  </si>
  <si>
    <t>SPEECH_DESC_1133156</t>
  </si>
  <si>
    <t>SPEECH_DESC_1133201</t>
  </si>
  <si>
    <t>SPEECH_DESC_1133202</t>
  </si>
  <si>
    <t>SPEECH_DESC_1133203</t>
  </si>
  <si>
    <t>SPEECH_DESC_1133204</t>
  </si>
  <si>
    <t>SPEECH_DESC_1133205</t>
  </si>
  <si>
    <t>SPEECH_DESC_1133206</t>
  </si>
  <si>
    <t>SPEECH_DESC_1133207</t>
  </si>
  <si>
    <t>SPEECH_DESC_1133208</t>
  </si>
  <si>
    <t>SPEECH_DESC_1133209</t>
  </si>
  <si>
    <t>SPEECH_DESC_1133210</t>
  </si>
  <si>
    <t>SPEECH_DESC_1133211</t>
  </si>
  <si>
    <t>SPEECH_DESC_1133212</t>
  </si>
  <si>
    <t>SPEECH_DESC_1133213</t>
  </si>
  <si>
    <t>SPEECH_DESC_1133214</t>
  </si>
  <si>
    <t>SPEECH_DESC_1133215</t>
  </si>
  <si>
    <t>SPEECH_DESC_1133216</t>
  </si>
  <si>
    <t>SPEECH_DESC_1133217</t>
  </si>
  <si>
    <t>SPEECH_DESC_1133218</t>
  </si>
  <si>
    <t>SPEECH_DESC_1133219</t>
  </si>
  <si>
    <t>SPEECH_DESC_1133220</t>
  </si>
  <si>
    <t>SPEECH_DESC_1133221</t>
  </si>
  <si>
    <t>SPEECH_DESC_1133222</t>
  </si>
  <si>
    <t>SPEECH_DESC_1133223</t>
  </si>
  <si>
    <t>SPEECH_DESC_1133224</t>
  </si>
  <si>
    <t>SPEECH_DESC_1133225</t>
  </si>
  <si>
    <t>SPEECH_DESC_1133226</t>
  </si>
  <si>
    <t>SPEECH_DESC_1133227</t>
  </si>
  <si>
    <t>SPEECH_DESC_1133228</t>
  </si>
  <si>
    <t>SPEECH_DESC_1133229</t>
  </si>
  <si>
    <t>SPEECH_DESC_1133230</t>
  </si>
  <si>
    <t>SPEECH_DESC_1133231</t>
  </si>
  <si>
    <t>SPEECH_DESC_1133232</t>
  </si>
  <si>
    <t>SPEECH_DESC_1133233</t>
  </si>
  <si>
    <t>SPEECH_DESC_1133234</t>
  </si>
  <si>
    <t>SPEECH_DESC_1133235</t>
  </si>
  <si>
    <t>SPEECH_DESC_1133236</t>
  </si>
  <si>
    <t>SPEECH_DESC_1133237</t>
  </si>
  <si>
    <t>SPEECH_DESC_1133238</t>
  </si>
  <si>
    <t>SPEECH_DESC_1133239</t>
  </si>
  <si>
    <t>SPEECH_DESC_1133240</t>
  </si>
  <si>
    <t>SPEECH_DESC_1133241</t>
  </si>
  <si>
    <t>SPEECH_DESC_1133242</t>
  </si>
  <si>
    <t>SPEECH_DESC_1133243</t>
  </si>
  <si>
    <t>SPEECH_DESC_1133244</t>
  </si>
  <si>
    <t>SPEECH_DESC_1133245</t>
  </si>
  <si>
    <t>SPEECH_DESC_1133246</t>
  </si>
  <si>
    <t>SPEECH_DESC_1133247</t>
  </si>
  <si>
    <t>SPEECH_DESC_1133248</t>
  </si>
  <si>
    <t>SPEECH_DESC_1133249</t>
  </si>
  <si>
    <t>SPEECH_DESC_1133250</t>
  </si>
  <si>
    <t>SPEECH_DESC_1133251</t>
  </si>
  <si>
    <t>SPEECH_DESC_1133252</t>
  </si>
  <si>
    <t>SPEECH_DESC_1133253</t>
  </si>
  <si>
    <t>SPEECH_DESC_1133254</t>
  </si>
  <si>
    <t>SPEECH_DESC_1133255</t>
  </si>
  <si>
    <t>SPEECH_DESC_1133256</t>
  </si>
  <si>
    <t>SPEECH_DESC_1133257</t>
  </si>
  <si>
    <t>SPEECH_DESC_1133258</t>
  </si>
  <si>
    <t>SPEECH_DESC_1133259</t>
  </si>
  <si>
    <t>SPEECH_DESC_1433301</t>
  </si>
  <si>
    <t>SPEECH_DESC_1433302</t>
  </si>
  <si>
    <t>SPEECH_DESC_1433303</t>
  </si>
  <si>
    <t>SPEECH_DESC_1433304</t>
  </si>
  <si>
    <t>SPEECH_DESC_1433305</t>
  </si>
  <si>
    <t>SPEECH_DESC_1433306</t>
  </si>
  <si>
    <t>SPEECH_DESC_1433307</t>
  </si>
  <si>
    <t>SPEECH_DESC_1433308</t>
  </si>
  <si>
    <t>SPEECH_DESC_1433309</t>
  </si>
  <si>
    <t>SPEECH_DESC_1433310</t>
  </si>
  <si>
    <t>SPEECH_DESC_1433311</t>
  </si>
  <si>
    <t>SPEECH_DESC_1433312</t>
  </si>
  <si>
    <t>SPEECH_DESC_1433313</t>
  </si>
  <si>
    <t>SPEECH_DESC_1433314</t>
  </si>
  <si>
    <t>SPEECH_DESC_1433315</t>
  </si>
  <si>
    <t>SPEECH_DESC_1433316</t>
  </si>
  <si>
    <t>SPEECH_DESC_1433317</t>
  </si>
  <si>
    <t>SPEECH_DESC_1433318</t>
  </si>
  <si>
    <t>SPEECH_DESC_1433319</t>
  </si>
  <si>
    <t>SPEECH_DESC_1433320</t>
  </si>
  <si>
    <t>SPEECH_DESC_1433321</t>
  </si>
  <si>
    <t>SPEECH_DESC_1433322</t>
  </si>
  <si>
    <t>SPEECH_DESC_1433323</t>
  </si>
  <si>
    <t>SPEECH_DESC_1433324</t>
  </si>
  <si>
    <t>SPEECH_DESC_1433325</t>
  </si>
  <si>
    <t>SPEECH_DESC_1433326</t>
  </si>
  <si>
    <t>SPEECH_DESC_1433327</t>
  </si>
  <si>
    <t>SPEECH_DESC_1433328</t>
  </si>
  <si>
    <t>SPEECH_DESC_1433329</t>
  </si>
  <si>
    <t>SPEECH_DESC_1433330</t>
  </si>
  <si>
    <t>SPEECH_DESC_1433331</t>
  </si>
  <si>
    <t>SPEECH_DESC_1433332</t>
  </si>
  <si>
    <t>SPEECH_DESC_1433333</t>
  </si>
  <si>
    <t>SPEECH_DESC_1433334</t>
  </si>
  <si>
    <t>SPEECH_DESC_1433335</t>
  </si>
  <si>
    <t>SPEECH_DESC_1433336</t>
  </si>
  <si>
    <t>SPEECH_DESC_1433337</t>
  </si>
  <si>
    <t>SPEECH_DESC_1433338</t>
  </si>
  <si>
    <t>SPEECH_DESC_1433339</t>
  </si>
  <si>
    <t>SPEECH_DESC_1433340</t>
  </si>
  <si>
    <t>SPEECH_DESC_1433341</t>
  </si>
  <si>
    <t>SPEECH_DESC_1433342</t>
  </si>
  <si>
    <t>SPEECH_DESC_1433343</t>
  </si>
  <si>
    <t>SPEECH_DESC_1433344</t>
  </si>
  <si>
    <t>SPEECH_DESC_1433345</t>
  </si>
  <si>
    <t>SPEECH_DESC_1433346</t>
  </si>
  <si>
    <t>SPEECH_DESC_1433347</t>
  </si>
  <si>
    <t>SPEECH_DESC_1433348</t>
  </si>
  <si>
    <t>SPEECH_DESC_1433349</t>
  </si>
  <si>
    <t>SPEECH_DESC_1433350</t>
  </si>
  <si>
    <t>SPEECH_DESC_1433351</t>
  </si>
  <si>
    <t>SPEECH_DESC_1433352</t>
  </si>
  <si>
    <t>SPEECH_DESC_1433353</t>
  </si>
  <si>
    <t>SPEECH_DESC_2321301</t>
  </si>
  <si>
    <t>SPEECH_DESC_2321302</t>
  </si>
  <si>
    <t>SPEECH_DESC_2321303</t>
  </si>
  <si>
    <t>SPEECH_DESC_2321304</t>
  </si>
  <si>
    <t>SPEECH_DESC_2321305</t>
  </si>
  <si>
    <t>SPEECH_DESC_2321306</t>
  </si>
  <si>
    <t>SPEECH_DESC_2321307</t>
  </si>
  <si>
    <t>SPEECH_DESC_2321308</t>
  </si>
  <si>
    <t>SPEECH_DESC_2321309</t>
  </si>
  <si>
    <t>SPEECH_DESC_2321310</t>
  </si>
  <si>
    <t>SPEECH_DESC_2321311</t>
  </si>
  <si>
    <t>SPEECH_DESC_2321312</t>
  </si>
  <si>
    <t>SPEECH_DESC_2321313</t>
  </si>
  <si>
    <t>SPEECH_DESC_2321314</t>
  </si>
  <si>
    <t>SPEECH_DESC_2321315</t>
  </si>
  <si>
    <t>SPEECH_DESC_2321316</t>
  </si>
  <si>
    <t>SPEECH_DESC_2321317</t>
  </si>
  <si>
    <t>SPEECH_DESC_2321318</t>
  </si>
  <si>
    <t>SPEECH_DESC_2321319</t>
  </si>
  <si>
    <t>SPEECH_DESC_2321320</t>
  </si>
  <si>
    <t>SPEECH_DESC_2321321</t>
  </si>
  <si>
    <t>SPEECH_DESC_2321322</t>
  </si>
  <si>
    <t>SPEECH_DESC_2321323</t>
  </si>
  <si>
    <t>SPEECH_DESC_2321324</t>
  </si>
  <si>
    <t>SPEECH_DESC_2321325</t>
  </si>
  <si>
    <t>SPEECH_DESC_2321326</t>
  </si>
  <si>
    <t>SPEECH_DESC_2321327</t>
  </si>
  <si>
    <t>SPEECH_DESC_2321328</t>
  </si>
  <si>
    <t>SPEECH_DESC_2321329</t>
  </si>
  <si>
    <t>SPEECH_DESC_2321330</t>
  </si>
  <si>
    <t>SPEECH_DESC_2321331</t>
  </si>
  <si>
    <t>SPEECH_DESC_2321332</t>
  </si>
  <si>
    <t>SPEECH_DESC_2321333</t>
  </si>
  <si>
    <t>SPEECH_DESC_2321334</t>
  </si>
  <si>
    <t>SPEECH_DESC_2321335</t>
  </si>
  <si>
    <t>SPEECH_DESC_2321336</t>
  </si>
  <si>
    <t>SPEECH_DESC_2321337</t>
  </si>
  <si>
    <t>SPEECH_DESC_2321338</t>
  </si>
  <si>
    <t>SPEECH_DESC_1133401</t>
  </si>
  <si>
    <t>SPEECH_DESC_1133402</t>
  </si>
  <si>
    <t>SPEECH_DESC_1133403</t>
  </si>
  <si>
    <t>SPEECH_DESC_1133404</t>
  </si>
  <si>
    <t>SPEECH_DESC_1133405</t>
  </si>
  <si>
    <t>SPEECH_DESC_1133406</t>
  </si>
  <si>
    <t>SPEECH_DESC_1133407</t>
  </si>
  <si>
    <t>SPEECH_DESC_1133408</t>
  </si>
  <si>
    <t>SPEECH_DESC_1133409</t>
  </si>
  <si>
    <t>SPEECH_DESC_1133410</t>
  </si>
  <si>
    <t>SPEECH_DESC_1133411</t>
  </si>
  <si>
    <t>SPEECH_DESC_1133412</t>
  </si>
  <si>
    <t>SPEECH_DESC_1133413</t>
  </si>
  <si>
    <t>SPEECH_DESC_1133414</t>
  </si>
  <si>
    <t>SPEECH_DESC_1133415</t>
  </si>
  <si>
    <t>SPEECH_DESC_1133416</t>
  </si>
  <si>
    <t>SPEECH_DESC_1133417</t>
  </si>
  <si>
    <t>SPEECH_DESC_1133418</t>
  </si>
  <si>
    <t>SPEECH_DESC_1133419</t>
  </si>
  <si>
    <t>SPEECH_DESC_1133420</t>
  </si>
  <si>
    <t>SPEECH_DESC_1133421</t>
  </si>
  <si>
    <t>SPEECH_DESC_1133422</t>
  </si>
  <si>
    <t>SPEECH_DESC_1133423</t>
  </si>
  <si>
    <t>SPEECH_DESC_1133424</t>
  </si>
  <si>
    <t>SPEECH_DESC_1133425</t>
  </si>
  <si>
    <t>SPEECH_DESC_1133426</t>
  </si>
  <si>
    <t>SPEECH_DESC_1133427</t>
  </si>
  <si>
    <t>SPEECH_DESC_1133428</t>
  </si>
  <si>
    <t>SPEECH_DESC_1133429</t>
  </si>
  <si>
    <t>SPEECH_DESC_1133430</t>
  </si>
  <si>
    <t>SPEECH_DESC_1133431</t>
  </si>
  <si>
    <t>SPEECH_DESC_1133432</t>
  </si>
  <si>
    <t>SPEECH_DESC_1133433</t>
  </si>
  <si>
    <t>SPEECH_DESC_1133434</t>
  </si>
  <si>
    <t>SPEECH_DESC_1133435</t>
  </si>
  <si>
    <t>SPEECH_DESC_1133436</t>
  </si>
  <si>
    <t>SPEECH_DESC_1133437</t>
  </si>
  <si>
    <t>SPEECH_DESC_1133438</t>
  </si>
  <si>
    <t>SPEECH_DESC_1133439</t>
  </si>
  <si>
    <t>SPEECH_DESC_1133440</t>
  </si>
  <si>
    <t>SPEECH_DESC_1133441</t>
  </si>
  <si>
    <t>SPEECH_DESC_1133442</t>
  </si>
  <si>
    <t>SPEECH_DESC_1133443</t>
  </si>
  <si>
    <t>SPEECH_DESC_1133444</t>
  </si>
  <si>
    <t>SPEECH_DESC_1133445</t>
  </si>
  <si>
    <t>SPEECH_DESC_1133446</t>
  </si>
  <si>
    <t>SPEECH_DESC_1133447</t>
  </si>
  <si>
    <t>SPEECH_DESC_1133448</t>
  </si>
  <si>
    <t>SPEECH_DESC_1133449</t>
  </si>
  <si>
    <t>SPEECH_DESC_1133450</t>
  </si>
  <si>
    <t>SPEECH_DESC_1133451</t>
  </si>
  <si>
    <t>SPEECH_DESC_1133452</t>
  </si>
  <si>
    <t>SPEECH_DESC_1133453</t>
  </si>
  <si>
    <t>SPEECH_DESC_1133454</t>
  </si>
  <si>
    <t>SPEECH_DESC_1133455</t>
  </si>
  <si>
    <t>SPEECH_DESC_1133456</t>
  </si>
  <si>
    <t>SPEECH_DESC_1133457</t>
  </si>
  <si>
    <t>SPEECH_DESC_1133458</t>
  </si>
  <si>
    <t>SPEECH_DESC_1133459</t>
  </si>
  <si>
    <t>SPEECH_DESC_1133460</t>
  </si>
  <si>
    <t>SPEECH_DESC_1133461</t>
  </si>
  <si>
    <t>SPEECH_DESC_1133462</t>
  </si>
  <si>
    <t>SPEECH_DESC_1333501</t>
  </si>
  <si>
    <t>SPEECH_DESC_1333502</t>
  </si>
  <si>
    <t>SPEECH_DESC_1333503</t>
  </si>
  <si>
    <t>SPEECH_DESC_1333504</t>
  </si>
  <si>
    <t>SPEECH_DESC_1333505</t>
  </si>
  <si>
    <t>SPEECH_DESC_1333506</t>
  </si>
  <si>
    <t>SPEECH_DESC_1333507</t>
  </si>
  <si>
    <t>SPEECH_DESC_1333508</t>
  </si>
  <si>
    <t>SPEECH_DESC_1333509</t>
  </si>
  <si>
    <t>SPEECH_DESC_1333510</t>
  </si>
  <si>
    <t>SPEECH_DESC_1333511</t>
  </si>
  <si>
    <t>SPEECH_DESC_1333512</t>
  </si>
  <si>
    <t>SPEECH_DESC_1333513</t>
  </si>
  <si>
    <t>SPEECH_DESC_1333514</t>
  </si>
  <si>
    <t>SPEECH_DESC_1333515</t>
  </si>
  <si>
    <t>SPEECH_DESC_1333516</t>
  </si>
  <si>
    <t>SPEECH_DESC_1333517</t>
  </si>
  <si>
    <t>SPEECH_DESC_1333518</t>
  </si>
  <si>
    <t>SPEECH_DESC_1333519</t>
  </si>
  <si>
    <t>SPEECH_DESC_1333520</t>
  </si>
  <si>
    <t>SPEECH_DESC_1333521</t>
  </si>
  <si>
    <t>SPEECH_DESC_1333522</t>
  </si>
  <si>
    <t>SPEECH_DESC_1333523</t>
  </si>
  <si>
    <t>SPEECH_DESC_1333524</t>
  </si>
  <si>
    <t>SPEECH_DESC_1333525</t>
  </si>
  <si>
    <t>SPEECH_DESC_1333526</t>
  </si>
  <si>
    <t>SPEECH_DESC_1333527</t>
  </si>
  <si>
    <t>SPEECH_DESC_1333528</t>
  </si>
  <si>
    <t>SPEECH_DESC_1333529</t>
  </si>
  <si>
    <t>SPEECH_DESC_1333530</t>
  </si>
  <si>
    <t>SPEECH_DESC_1333531</t>
  </si>
  <si>
    <t>SPEECH_DESC_1333532</t>
  </si>
  <si>
    <t>SPEECH_DESC_1333533</t>
  </si>
  <si>
    <t>SPEECH_DESC_1333534</t>
  </si>
  <si>
    <t>SPEECH_DESC_1333535</t>
  </si>
  <si>
    <t>SPEECH_DESC_1333536</t>
  </si>
  <si>
    <t>SPEECH_DESC_1333537</t>
  </si>
  <si>
    <t>SPEECH_DESC_1333538</t>
  </si>
  <si>
    <t>SPEECH_DESC_1333539</t>
  </si>
  <si>
    <t>SPEECH_DESC_1333540</t>
  </si>
  <si>
    <t>SPEECH_DESC_1333541</t>
  </si>
  <si>
    <t>SPEECH_DESC_1333542</t>
  </si>
  <si>
    <t>SPEECH_DESC_1333543</t>
  </si>
  <si>
    <t>SPEECH_DESC_1333544</t>
  </si>
  <si>
    <t>SPEECH_DESC_1333545</t>
  </si>
  <si>
    <t>SPEECH_DESC_1333546</t>
  </si>
  <si>
    <t>SPEECH_DESC_1333547</t>
  </si>
  <si>
    <t>SPEECH_DESC_1333548</t>
  </si>
  <si>
    <t>SPEECH_DESC_1333549</t>
  </si>
  <si>
    <t>SPEECH_DESC_1333550</t>
  </si>
  <si>
    <t>SPEECH_DESC_1333551</t>
  </si>
  <si>
    <t>SPEECH_DESC_1333552</t>
  </si>
  <si>
    <t>SPEECH_DESC_1333553</t>
  </si>
  <si>
    <t>SPEECH_DESC_1333554</t>
  </si>
  <si>
    <t>SPEECH_DESC_1333555</t>
  </si>
  <si>
    <t>SPEECH_DESC_1333556</t>
  </si>
  <si>
    <t>SPEECH_DESC_1333557</t>
  </si>
  <si>
    <t>SPEECH_DESC_1333558</t>
  </si>
  <si>
    <t>SPEECH_DESC_1333559</t>
  </si>
  <si>
    <t>SPEECH_DESC_1333560</t>
  </si>
  <si>
    <t>SPEECH_DESC_1333561</t>
  </si>
  <si>
    <t>SPEECH_DESC_1413601</t>
  </si>
  <si>
    <t>SPEECH_DESC_1413602</t>
  </si>
  <si>
    <t>SPEECH_DESC_1413603</t>
  </si>
  <si>
    <t>SPEECH_DESC_1413604</t>
  </si>
  <si>
    <t>SPEECH_DESC_1413605</t>
  </si>
  <si>
    <t>SPEECH_DESC_1413606</t>
  </si>
  <si>
    <t>SPEECH_DESC_1413607</t>
  </si>
  <si>
    <t>SPEECH_DESC_1413608</t>
  </si>
  <si>
    <t>SPEECH_DESC_1413609</t>
  </si>
  <si>
    <t>SPEECH_DESC_1413610</t>
  </si>
  <si>
    <t>SPEECH_DESC_1413611</t>
  </si>
  <si>
    <t>SPEECH_DESC_1413612</t>
  </si>
  <si>
    <t>SPEECH_DESC_1413613</t>
  </si>
  <si>
    <t>SPEECH_DESC_1413614</t>
  </si>
  <si>
    <t>SPEECH_DESC_1413615</t>
  </si>
  <si>
    <t>SPEECH_DESC_1413616</t>
  </si>
  <si>
    <t>SPEECH_DESC_1413617</t>
  </si>
  <si>
    <t>SPEECH_DESC_1413618</t>
  </si>
  <si>
    <t>SPEECH_DESC_1413619</t>
  </si>
  <si>
    <t>SPEECH_DESC_1413620</t>
  </si>
  <si>
    <t>SPEECH_DESC_1413621</t>
  </si>
  <si>
    <t>SPEECH_DESC_1413622</t>
  </si>
  <si>
    <t>SPEECH_DESC_1413623</t>
  </si>
  <si>
    <t>SPEECH_DESC_1413624</t>
  </si>
  <si>
    <t>SPEECH_DESC_1413625</t>
  </si>
  <si>
    <t>SPEECH_DESC_1413626</t>
  </si>
  <si>
    <t>SPEECH_DESC_1413627</t>
  </si>
  <si>
    <t>SPEECH_DESC_1413628</t>
  </si>
  <si>
    <t>SPEECH_DESC_1413629</t>
  </si>
  <si>
    <t>SPEECH_DESC_1413630</t>
  </si>
  <si>
    <t>SPEECH_DESC_1413631</t>
  </si>
  <si>
    <t>SPEECH_DESC_1413632</t>
  </si>
  <si>
    <t>SPEECH_DESC_1413633</t>
  </si>
  <si>
    <t>SPEECH_DESC_1413634</t>
  </si>
  <si>
    <t>SPEECH_DESC_1413635</t>
  </si>
  <si>
    <t>SPEECH_DESC_1413636</t>
  </si>
  <si>
    <t>SPEECH_DESC_1413637</t>
  </si>
  <si>
    <t>SPEECH_DESC_1413638</t>
  </si>
  <si>
    <t>SPEECH_DESC_1413639</t>
  </si>
  <si>
    <t>SPEECH_DESC_1413640</t>
  </si>
  <si>
    <t>SPEECH_DESC_1413641</t>
  </si>
  <si>
    <t>SPEECH_DESC_1413642</t>
  </si>
  <si>
    <t>SPEECH_DESC_1413643</t>
  </si>
  <si>
    <t>SPEECH_DESC_1413644</t>
  </si>
  <si>
    <t>SPEECH_DESC_1413645</t>
  </si>
  <si>
    <t>SPEECH_DESC_1413646</t>
  </si>
  <si>
    <t>SPEECH_DESC_1413647</t>
  </si>
  <si>
    <t>SPEECH_DESC_1413648</t>
  </si>
  <si>
    <t>SPEECH_DESC_1413649</t>
  </si>
  <si>
    <t>SPEECH_DESC_1413650</t>
  </si>
  <si>
    <t>SPEECH_DESC_1413651</t>
  </si>
  <si>
    <t>SPEECH_DESC_1413652</t>
  </si>
  <si>
    <t>SPEECH_DESC_1413653</t>
  </si>
  <si>
    <t>SPEECH_DESC_1413654</t>
  </si>
  <si>
    <t>SPEECH_DESC_1413655</t>
  </si>
  <si>
    <t>SPEECH_DESC_1413656</t>
  </si>
  <si>
    <t>SPEECH_DESC_1413657</t>
  </si>
  <si>
    <t>SPEECH_DESC_1413658</t>
  </si>
  <si>
    <t>SPEECH_DESC_1413659</t>
  </si>
  <si>
    <t>SPEECH_DESC_1413660</t>
  </si>
  <si>
    <t>SPEECH_DESC_1233701</t>
  </si>
  <si>
    <t>SPEECH_DESC_1233702</t>
  </si>
  <si>
    <t>SPEECH_DESC_1233703</t>
  </si>
  <si>
    <t>SPEECH_DESC_1233704</t>
  </si>
  <si>
    <t>SPEECH_DESC_1233705</t>
  </si>
  <si>
    <t>SPEECH_DESC_1233706</t>
  </si>
  <si>
    <t>SPEECH_DESC_1233707</t>
  </si>
  <si>
    <t>SPEECH_DESC_1233708</t>
  </si>
  <si>
    <t>SPEECH_DESC_1233709</t>
  </si>
  <si>
    <t>SPEECH_DESC_1233710</t>
  </si>
  <si>
    <t>SPEECH_DESC_1233711</t>
  </si>
  <si>
    <t>SPEECH_DESC_1233712</t>
  </si>
  <si>
    <t>SPEECH_DESC_1233713</t>
  </si>
  <si>
    <t>SPEECH_DESC_1233714</t>
  </si>
  <si>
    <t>SPEECH_DESC_1233715</t>
  </si>
  <si>
    <t>SPEECH_DESC_1233716</t>
  </si>
  <si>
    <t>SPEECH_DESC_1233717</t>
  </si>
  <si>
    <t>SPEECH_DESC_1233718</t>
  </si>
  <si>
    <t>SPEECH_DESC_1233719</t>
  </si>
  <si>
    <t>SPEECH_DESC_1233720</t>
  </si>
  <si>
    <t>SPEECH_DESC_1233721</t>
  </si>
  <si>
    <t>SPEECH_DESC_1233722</t>
  </si>
  <si>
    <t>SPEECH_DESC_1233723</t>
  </si>
  <si>
    <t>SPEECH_DESC_1233724</t>
  </si>
  <si>
    <t>SPEECH_DESC_1233725</t>
  </si>
  <si>
    <t>SPEECH_DESC_1233726</t>
  </si>
  <si>
    <t>SPEECH_DESC_1233727</t>
  </si>
  <si>
    <t>SPEECH_DESC_1233728</t>
  </si>
  <si>
    <t>SPEECH_DESC_1233729</t>
  </si>
  <si>
    <t>SPEECH_DESC_1233730</t>
  </si>
  <si>
    <t>SPEECH_DESC_1233731</t>
  </si>
  <si>
    <t>SPEECH_DESC_1233732</t>
  </si>
  <si>
    <t>SPEECH_DESC_1233733</t>
  </si>
  <si>
    <t>SPEECH_DESC_1233734</t>
  </si>
  <si>
    <t>SPEECH_DESC_1233735</t>
  </si>
  <si>
    <t>SPEECH_DESC_1233736</t>
  </si>
  <si>
    <t>SPEECH_DESC_1233737</t>
  </si>
  <si>
    <t>SPEECH_DESC_1233738</t>
  </si>
  <si>
    <t>SPEECH_DESC_1233739</t>
  </si>
  <si>
    <t>SPEECH_DESC_1233740</t>
  </si>
  <si>
    <t>SPEECH_DESC_1233741</t>
  </si>
  <si>
    <t>SPEECH_DESC_1233742</t>
  </si>
  <si>
    <t>SPEECH_DESC_1233743</t>
  </si>
  <si>
    <t>SPEECH_DESC_1233744</t>
  </si>
  <si>
    <t>SPEECH_DESC_1233745</t>
  </si>
  <si>
    <t>SPEECH_DESC_1233746</t>
  </si>
  <si>
    <t>SPEECH_DESC_1233747</t>
  </si>
  <si>
    <t>SPEECH_DESC_1233748</t>
  </si>
  <si>
    <t>SPEECH_DESC_1233749</t>
  </si>
  <si>
    <t>SPEECH_DESC_1233750</t>
  </si>
  <si>
    <t>SPEECH_DESC_1233751</t>
  </si>
  <si>
    <t>SPEECH_DESC_1233752</t>
  </si>
  <si>
    <t>SPEECH_DESC_1233753</t>
  </si>
  <si>
    <t>SPEECH_DESC_1233754</t>
  </si>
  <si>
    <t>SPEECH_DESC_1233755</t>
  </si>
  <si>
    <t>SPEECH_DESC_1233756</t>
  </si>
  <si>
    <t>SPEECH_DESC_1233757</t>
  </si>
  <si>
    <t>SPEECH_DESC_1233758</t>
  </si>
  <si>
    <t>SPEECH_DESC_1433801</t>
  </si>
  <si>
    <t>SPEECH_DESC_1433802</t>
  </si>
  <si>
    <t>SPEECH_DESC_1433803</t>
  </si>
  <si>
    <t>SPEECH_DESC_1433804</t>
  </si>
  <si>
    <t>SPEECH_DESC_1433805</t>
  </si>
  <si>
    <t>SPEECH_DESC_1433806</t>
  </si>
  <si>
    <t>SPEECH_DESC_1433807</t>
  </si>
  <si>
    <t>SPEECH_DESC_1433808</t>
  </si>
  <si>
    <t>SPEECH_DESC_1433809</t>
  </si>
  <si>
    <t>SPEECH_DESC_1433810</t>
  </si>
  <si>
    <t>SPEECH_DESC_1433811</t>
  </si>
  <si>
    <t>SPEECH_DESC_1433812</t>
  </si>
  <si>
    <t>SPEECH_DESC_1433813</t>
  </si>
  <si>
    <t>SPEECH_DESC_1433814</t>
  </si>
  <si>
    <t>SPEECH_DESC_1433815</t>
  </si>
  <si>
    <t>SPEECH_DESC_1433816</t>
  </si>
  <si>
    <t>SPEECH_DESC_1433817</t>
  </si>
  <si>
    <t>SPEECH_DESC_1433818</t>
  </si>
  <si>
    <t>SPEECH_DESC_1433819</t>
  </si>
  <si>
    <t>SPEECH_DESC_1433820</t>
  </si>
  <si>
    <t>SPEECH_DESC_1433821</t>
  </si>
  <si>
    <t>SPEECH_DESC_1433822</t>
  </si>
  <si>
    <t>SPEECH_DESC_1433823</t>
  </si>
  <si>
    <t>SPEECH_DESC_1433824</t>
  </si>
  <si>
    <t>SPEECH_DESC_1433825</t>
  </si>
  <si>
    <t>SPEECH_DESC_1433826</t>
  </si>
  <si>
    <t>SPEECH_DESC_1433827</t>
  </si>
  <si>
    <t>SPEECH_DESC_1433828</t>
  </si>
  <si>
    <t>SPEECH_DESC_1433829</t>
  </si>
  <si>
    <t>SPEECH_DESC_1433830</t>
  </si>
  <si>
    <t>SPEECH_DESC_1433831</t>
  </si>
  <si>
    <t>SPEECH_DESC_1433832</t>
  </si>
  <si>
    <t>SPEECH_DESC_1433833</t>
  </si>
  <si>
    <t>SPEECH_DESC_1433834</t>
  </si>
  <si>
    <t>SPEECH_DESC_1433835</t>
  </si>
  <si>
    <t>SPEECH_DESC_1433836</t>
  </si>
  <si>
    <t>SPEECH_DESC_1433837</t>
  </si>
  <si>
    <t>SPEECH_DESC_1433838</t>
  </si>
  <si>
    <t>SPEECH_DESC_1433839</t>
  </si>
  <si>
    <t>SPEECH_DESC_1433840</t>
  </si>
  <si>
    <t>SPEECH_DESC_1433841</t>
  </si>
  <si>
    <t>SPEECH_DESC_1433842</t>
  </si>
  <si>
    <t>SPEECH_DESC_1433843</t>
  </si>
  <si>
    <t>SPEECH_DESC_1433844</t>
  </si>
  <si>
    <t>SPEECH_DESC_1433845</t>
  </si>
  <si>
    <t>SPEECH_DESC_1433846</t>
  </si>
  <si>
    <t>SPEECH_DESC_1433847</t>
  </si>
  <si>
    <t>SPEECH_DESC_1433848</t>
  </si>
  <si>
    <t>SPEECH_DESC_1433849</t>
  </si>
  <si>
    <t>SPEECH_DESC_1433850</t>
  </si>
  <si>
    <t>SPEECH_DESC_1433851</t>
  </si>
  <si>
    <t>SPEECH_DESC_1433852</t>
  </si>
  <si>
    <t>SPEECH_DESC_1433853</t>
  </si>
  <si>
    <t>SPEECH_DESC_1433854</t>
  </si>
  <si>
    <t>SPEECH_DESC_1433855</t>
  </si>
  <si>
    <t>SPEECH_DESC_1433856</t>
  </si>
  <si>
    <t>SPEECH_DESC_1433857</t>
  </si>
  <si>
    <t>SPEECH_DESC_2411401</t>
  </si>
  <si>
    <t>SPEECH_DESC_2411402</t>
  </si>
  <si>
    <t>SPEECH_DESC_2411403</t>
  </si>
  <si>
    <t>SPEECH_DESC_2411404</t>
  </si>
  <si>
    <t>SPEECH_DESC_2411405</t>
  </si>
  <si>
    <t>SPEECH_DESC_2411406</t>
  </si>
  <si>
    <t>SPEECH_DESC_2411407</t>
  </si>
  <si>
    <t>SPEECH_DESC_2411408</t>
  </si>
  <si>
    <t>SPEECH_DESC_2411409</t>
  </si>
  <si>
    <t>SPEECH_DESC_2411410</t>
  </si>
  <si>
    <t>SPEECH_DESC_2411411</t>
  </si>
  <si>
    <t>SPEECH_DESC_2411412</t>
  </si>
  <si>
    <t>SPEECH_DESC_2411413</t>
  </si>
  <si>
    <t>SPEECH_DESC_2411414</t>
  </si>
  <si>
    <t>SPEECH_DESC_2411415</t>
  </si>
  <si>
    <t>SPEECH_DESC_2411416</t>
  </si>
  <si>
    <t>SPEECH_DESC_2411417</t>
  </si>
  <si>
    <t>SPEECH_DESC_2411418</t>
  </si>
  <si>
    <t>SPEECH_DESC_2411419</t>
  </si>
  <si>
    <t>SPEECH_DESC_2411420</t>
  </si>
  <si>
    <t>SPEECH_DESC_2411421</t>
  </si>
  <si>
    <t>SPEECH_DESC_2411422</t>
  </si>
  <si>
    <t>SPEECH_DESC_2411423</t>
  </si>
  <si>
    <t>SPEECH_DESC_2411424</t>
  </si>
  <si>
    <t>SPEECH_DESC_2411425</t>
  </si>
  <si>
    <t>SPEECH_DESC_2411426</t>
  </si>
  <si>
    <t>SPEECH_DESC_2411427</t>
  </si>
  <si>
    <t>SPEECH_DESC_2411428</t>
  </si>
  <si>
    <t>SPEECH_DESC_2411429</t>
  </si>
  <si>
    <t>SPEECH_DESC_2411430</t>
  </si>
  <si>
    <t>SPEECH_DESC_2411431</t>
  </si>
  <si>
    <t>SPEECH_DESC_2411432</t>
  </si>
  <si>
    <t>SPEECH_DESC_2411433</t>
  </si>
  <si>
    <t>SPEECH_DESC_2411434</t>
  </si>
  <si>
    <t>SPEECH_DESC_2411435</t>
  </si>
  <si>
    <t>SPEECH_DESC_2411436</t>
  </si>
  <si>
    <t>SPEECH_DESC_2411437</t>
  </si>
  <si>
    <t>SPEECH_DESC_2411438</t>
  </si>
  <si>
    <t>SPEECH_DESC_2411439</t>
  </si>
  <si>
    <t>SPEECH_DESC_2111501</t>
  </si>
  <si>
    <t>SPEECH_DESC_2111502</t>
  </si>
  <si>
    <t>SPEECH_DESC_2111503</t>
  </si>
  <si>
    <t>SPEECH_DESC_2111504</t>
  </si>
  <si>
    <t>SPEECH_DESC_2111505</t>
  </si>
  <si>
    <t>SPEECH_DESC_2111506</t>
  </si>
  <si>
    <t>SPEECH_DESC_2111507</t>
  </si>
  <si>
    <t>SPEECH_DESC_2111508</t>
  </si>
  <si>
    <t>SPEECH_DESC_2111509</t>
  </si>
  <si>
    <t>SPEECH_DESC_2111510</t>
  </si>
  <si>
    <t>SPEECH_DESC_2111511</t>
  </si>
  <si>
    <t>SPEECH_DESC_2111512</t>
  </si>
  <si>
    <t>SPEECH_DESC_2111513</t>
  </si>
  <si>
    <t>SPEECH_DESC_2111514</t>
  </si>
  <si>
    <t>SPEECH_DESC_2111515</t>
  </si>
  <si>
    <t>SPEECH_DESC_2111516</t>
  </si>
  <si>
    <t>SPEECH_DESC_2111517</t>
  </si>
  <si>
    <t>SPEECH_DESC_2111518</t>
  </si>
  <si>
    <t>SPEECH_DESC_2111519</t>
  </si>
  <si>
    <t>SPEECH_DESC_2111520</t>
  </si>
  <si>
    <t>SPEECH_DESC_2111521</t>
  </si>
  <si>
    <t>SPEECH_DESC_2111522</t>
  </si>
  <si>
    <t>SPEECH_DESC_2111523</t>
  </si>
  <si>
    <t>SPEECH_DESC_2111524</t>
  </si>
  <si>
    <t>SPEECH_DESC_2111525</t>
  </si>
  <si>
    <t>SPEECH_DESC_2111526</t>
  </si>
  <si>
    <t>SPEECH_DESC_2111527</t>
  </si>
  <si>
    <t>SPEECH_DESC_2111528</t>
  </si>
  <si>
    <t>SPEECH_DESC_2111529</t>
  </si>
  <si>
    <t>SPEECH_DESC_2111530</t>
  </si>
  <si>
    <t>SPEECH_DESC_2111531</t>
  </si>
  <si>
    <t>SPEECH_DESC_2111532</t>
  </si>
  <si>
    <t>SPEECH_DESC_2111533</t>
  </si>
  <si>
    <t>SPEECH_DESC_2111534</t>
  </si>
  <si>
    <t>SPEECH_DESC_2111535</t>
  </si>
  <si>
    <t>SPEECH_DESC_2111536</t>
  </si>
  <si>
    <t>SPEECH_DESC_2111537</t>
  </si>
  <si>
    <t>SPEECH_DESC_2111538</t>
  </si>
  <si>
    <t>SPEECH_DESC_2111539</t>
  </si>
  <si>
    <t>SPEECH_DESC_2421601</t>
  </si>
  <si>
    <t>SPEECH_DESC_2421602</t>
  </si>
  <si>
    <t>SPEECH_DESC_2421603</t>
  </si>
  <si>
    <t>SPEECH_DESC_2421604</t>
  </si>
  <si>
    <t>SPEECH_DESC_2421605</t>
  </si>
  <si>
    <t>SPEECH_DESC_2421606</t>
  </si>
  <si>
    <t>SPEECH_DESC_2421607</t>
  </si>
  <si>
    <t>SPEECH_DESC_2421608</t>
  </si>
  <si>
    <t>SPEECH_DESC_2421609</t>
  </si>
  <si>
    <t>SPEECH_DESC_2421610</t>
  </si>
  <si>
    <t>SPEECH_DESC_2421611</t>
  </si>
  <si>
    <t>SPEECH_DESC_2421612</t>
  </si>
  <si>
    <t>SPEECH_DESC_2421613</t>
  </si>
  <si>
    <t>SPEECH_DESC_2421614</t>
  </si>
  <si>
    <t>SPEECH_DESC_2421615</t>
  </si>
  <si>
    <t>SPEECH_DESC_2421616</t>
  </si>
  <si>
    <t>SPEECH_DESC_2421617</t>
  </si>
  <si>
    <t>SPEECH_DESC_2421618</t>
  </si>
  <si>
    <t>SPEECH_DESC_2421619</t>
  </si>
  <si>
    <t>SPEECH_DESC_2421620</t>
  </si>
  <si>
    <t>SPEECH_DESC_2421621</t>
  </si>
  <si>
    <t>SPEECH_DESC_2421622</t>
  </si>
  <si>
    <t>SPEECH_DESC_2421623</t>
  </si>
  <si>
    <t>SPEECH_DESC_2421624</t>
  </si>
  <si>
    <t>SPEECH_DESC_2421625</t>
  </si>
  <si>
    <t>SPEECH_DESC_2421626</t>
  </si>
  <si>
    <t>SPEECH_DESC_2421627</t>
  </si>
  <si>
    <t>SPEECH_DESC_2421628</t>
  </si>
  <si>
    <t>SPEECH_DESC_2421629</t>
  </si>
  <si>
    <t>SPEECH_DESC_2421630</t>
  </si>
  <si>
    <t>SPEECH_DESC_2421631</t>
  </si>
  <si>
    <t>SPEECH_DESC_2421632</t>
  </si>
  <si>
    <t>SPEECH_DESC_2421633</t>
  </si>
  <si>
    <t>SPEECH_DESC_2421634</t>
  </si>
  <si>
    <t>SPEECH_DESC_2421635</t>
  </si>
  <si>
    <t>SPEECH_DESC_2421636</t>
  </si>
  <si>
    <t>SPEECH_DESC_2421637</t>
  </si>
  <si>
    <t>SPEECH_DESC_2421638</t>
  </si>
  <si>
    <t>SPEECH_DESC_1133901</t>
  </si>
  <si>
    <t>SPEECH_DESC_1133902</t>
  </si>
  <si>
    <t>SPEECH_DESC_1133903</t>
  </si>
  <si>
    <t>SPEECH_DESC_1133904</t>
  </si>
  <si>
    <t>SPEECH_DESC_1133905</t>
  </si>
  <si>
    <t>SPEECH_DESC_1133906</t>
  </si>
  <si>
    <t>SPEECH_DESC_1133907</t>
  </si>
  <si>
    <t>SPEECH_DESC_1133908</t>
  </si>
  <si>
    <t>SPEECH_DESC_1133909</t>
  </si>
  <si>
    <t>SPEECH_DESC_1133910</t>
  </si>
  <si>
    <t>SPEECH_DESC_1133911</t>
  </si>
  <si>
    <t>SPEECH_DESC_1133912</t>
  </si>
  <si>
    <t>SPEECH_DESC_1133913</t>
  </si>
  <si>
    <t>SPEECH_DESC_1133914</t>
  </si>
  <si>
    <t>SPEECH_DESC_1133915</t>
  </si>
  <si>
    <t>SPEECH_DESC_1133916</t>
  </si>
  <si>
    <t>SPEECH_DESC_1133917</t>
  </si>
  <si>
    <t>SPEECH_DESC_1133918</t>
  </si>
  <si>
    <t>SPEECH_DESC_1133919</t>
  </si>
  <si>
    <t>SPEECH_DESC_1133920</t>
  </si>
  <si>
    <t>SPEECH_DESC_1133921</t>
  </si>
  <si>
    <t>SPEECH_DESC_1133922</t>
  </si>
  <si>
    <t>SPEECH_DESC_1133923</t>
  </si>
  <si>
    <t>SPEECH_DESC_1133924</t>
  </si>
  <si>
    <t>SPEECH_DESC_1133925</t>
  </si>
  <si>
    <t>SPEECH_DESC_1133926</t>
  </si>
  <si>
    <t>SPEECH_DESC_1133927</t>
  </si>
  <si>
    <t>SPEECH_DESC_1133928</t>
  </si>
  <si>
    <t>SPEECH_DESC_1133929</t>
  </si>
  <si>
    <t>SPEECH_DESC_1133930</t>
  </si>
  <si>
    <t>SPEECH_DESC_1133931</t>
  </si>
  <si>
    <t>SPEECH_DESC_1133932</t>
  </si>
  <si>
    <t>SPEECH_DESC_1133933</t>
  </si>
  <si>
    <t>SPEECH_DESC_1133934</t>
  </si>
  <si>
    <t>SPEECH_DESC_1133935</t>
  </si>
  <si>
    <t>SPEECH_DESC_1133936</t>
  </si>
  <si>
    <t>SPEECH_DESC_1133937</t>
  </si>
  <si>
    <t>SPEECH_DESC_1133938</t>
  </si>
  <si>
    <t>SPEECH_DESC_1133939</t>
  </si>
  <si>
    <t>SPEECH_DESC_1133940</t>
  </si>
  <si>
    <t>SPEECH_DESC_1133941</t>
  </si>
  <si>
    <t>SPEECH_DESC_1133942</t>
  </si>
  <si>
    <t>SPEECH_DESC_1133943</t>
  </si>
  <si>
    <t>SPEECH_DESC_1133944</t>
  </si>
  <si>
    <t>SPEECH_DESC_1133945</t>
  </si>
  <si>
    <t>SPEECH_DESC_1133946</t>
  </si>
  <si>
    <t>SPEECH_DESC_1133947</t>
  </si>
  <si>
    <t>SPEECH_DESC_1133948</t>
  </si>
  <si>
    <t>SPEECH_DESC_1234001</t>
  </si>
  <si>
    <t>SPEECH_DESC_1234002</t>
  </si>
  <si>
    <t>SPEECH_DESC_1234003</t>
  </si>
  <si>
    <t>SPEECH_DESC_1234004</t>
  </si>
  <si>
    <t>SPEECH_DESC_1234005</t>
  </si>
  <si>
    <t>SPEECH_DESC_1234006</t>
  </si>
  <si>
    <t>SPEECH_DESC_1234007</t>
  </si>
  <si>
    <t>SPEECH_DESC_1234008</t>
  </si>
  <si>
    <t>SPEECH_DESC_1234009</t>
  </si>
  <si>
    <t>SPEECH_DESC_1234010</t>
  </si>
  <si>
    <t>SPEECH_DESC_1234011</t>
  </si>
  <si>
    <t>SPEECH_DESC_1234012</t>
  </si>
  <si>
    <t>SPEECH_DESC_1234013</t>
  </si>
  <si>
    <t>SPEECH_DESC_1234014</t>
  </si>
  <si>
    <t>SPEECH_DESC_1234015</t>
  </si>
  <si>
    <t>SPEECH_DESC_1234016</t>
  </si>
  <si>
    <t>SPEECH_DESC_1234017</t>
  </si>
  <si>
    <t>SPEECH_DESC_1234018</t>
  </si>
  <si>
    <t>SPEECH_DESC_1234019</t>
  </si>
  <si>
    <t>SPEECH_DESC_1234020</t>
  </si>
  <si>
    <t>SPEECH_DESC_1234021</t>
  </si>
  <si>
    <t>SPEECH_DESC_1234022</t>
  </si>
  <si>
    <t>SPEECH_DESC_1234023</t>
  </si>
  <si>
    <t>SPEECH_DESC_1234024</t>
  </si>
  <si>
    <t>SPEECH_DESC_1234025</t>
  </si>
  <si>
    <t>SPEECH_DESC_1234026</t>
  </si>
  <si>
    <t>SPEECH_DESC_1234027</t>
  </si>
  <si>
    <t>SPEECH_DESC_1234028</t>
  </si>
  <si>
    <t>SPEECH_DESC_1234029</t>
  </si>
  <si>
    <t>SPEECH_DESC_1234030</t>
  </si>
  <si>
    <t>SPEECH_DESC_1234031</t>
  </si>
  <si>
    <t>SPEECH_DESC_1234032</t>
  </si>
  <si>
    <t>SPEECH_DESC_1234033</t>
  </si>
  <si>
    <t>SPEECH_DESC_1234034</t>
  </si>
  <si>
    <t>SPEECH_DESC_1234035</t>
  </si>
  <si>
    <t>SPEECH_DESC_1234036</t>
  </si>
  <si>
    <t>SPEECH_DESC_1234037</t>
  </si>
  <si>
    <t>SPEECH_DESC_1234038</t>
  </si>
  <si>
    <t>SPEECH_DESC_1234039</t>
  </si>
  <si>
    <t>SPEECH_DESC_1234040</t>
  </si>
  <si>
    <t>SPEECH_DESC_1234041</t>
  </si>
  <si>
    <t>SPEECH_DESC_1234042</t>
  </si>
  <si>
    <t>SPEECH_DESC_1234043</t>
  </si>
  <si>
    <t>SPEECH_DESC_1234044</t>
  </si>
  <si>
    <t>SPEECH_DESC_1234045</t>
  </si>
  <si>
    <t>SPEECH_DESC_1234046</t>
  </si>
  <si>
    <t>SPEECH_DESC_1234047</t>
  </si>
  <si>
    <t>SPEECH_DESC_1234048</t>
  </si>
  <si>
    <t>SPEECH_DESC_1234049</t>
  </si>
  <si>
    <t>SPEECH_DESC_1234050</t>
  </si>
  <si>
    <t>SPEECH_DESC_1234051</t>
  </si>
  <si>
    <t>SPEECH_DESC_1234052</t>
  </si>
  <si>
    <t>SPEECH_DESC_1234053</t>
  </si>
  <si>
    <t>SPEECH_DESC_1234054</t>
  </si>
  <si>
    <t>SPEECH_DESC_1234055</t>
  </si>
  <si>
    <t>SPEECH_DESC_1234056</t>
  </si>
  <si>
    <t>SPEECH_DESC_1234057</t>
  </si>
  <si>
    <t>SPEECH_DESC_1234058</t>
  </si>
  <si>
    <t>SPEECH_DESC_1234059</t>
  </si>
  <si>
    <t>SPEECH_DESC_1234101</t>
  </si>
  <si>
    <t>SPEECH_DESC_1234102</t>
  </si>
  <si>
    <t>SPEECH_DESC_1234103</t>
  </si>
  <si>
    <t>SPEECH_DESC_1234104</t>
  </si>
  <si>
    <t>SPEECH_DESC_1234105</t>
  </si>
  <si>
    <t>SPEECH_DESC_1234106</t>
  </si>
  <si>
    <t>SPEECH_DESC_1234107</t>
  </si>
  <si>
    <t>SPEECH_DESC_1234108</t>
  </si>
  <si>
    <t>SPEECH_DESC_1234109</t>
  </si>
  <si>
    <t>SPEECH_DESC_1234110</t>
  </si>
  <si>
    <t>SPEECH_DESC_1234111</t>
  </si>
  <si>
    <t>SPEECH_DESC_1234112</t>
  </si>
  <si>
    <t>SPEECH_DESC_1234113</t>
  </si>
  <si>
    <t>SPEECH_DESC_1234114</t>
  </si>
  <si>
    <t>SPEECH_DESC_1234115</t>
  </si>
  <si>
    <t>SPEECH_DESC_1234116</t>
  </si>
  <si>
    <t>SPEECH_DESC_1234117</t>
  </si>
  <si>
    <t>SPEECH_DESC_1234118</t>
  </si>
  <si>
    <t>SPEECH_DESC_1234119</t>
  </si>
  <si>
    <t>SPEECH_DESC_1234120</t>
  </si>
  <si>
    <t>SPEECH_DESC_1234121</t>
  </si>
  <si>
    <t>SPEECH_DESC_1234122</t>
  </si>
  <si>
    <t>SPEECH_DESC_1234123</t>
  </si>
  <si>
    <t>SPEECH_DESC_1234124</t>
  </si>
  <si>
    <t>SPEECH_DESC_1234125</t>
  </si>
  <si>
    <t>SPEECH_DESC_1234126</t>
  </si>
  <si>
    <t>SPEECH_DESC_1234127</t>
  </si>
  <si>
    <t>SPEECH_DESC_1234128</t>
  </si>
  <si>
    <t>SPEECH_DESC_1234129</t>
  </si>
  <si>
    <t>SPEECH_DESC_1234130</t>
  </si>
  <si>
    <t>SPEECH_DESC_1234131</t>
  </si>
  <si>
    <t>SPEECH_DESC_1234132</t>
  </si>
  <si>
    <t>SPEECH_DESC_1234133</t>
  </si>
  <si>
    <t>SPEECH_DESC_1234134</t>
  </si>
  <si>
    <t>SPEECH_DESC_2311701</t>
  </si>
  <si>
    <t>SPEECH_DESC_2311702</t>
  </si>
  <si>
    <t>SPEECH_DESC_2311703</t>
  </si>
  <si>
    <t>SPEECH_DESC_2311704</t>
  </si>
  <si>
    <t>SPEECH_DESC_2311705</t>
  </si>
  <si>
    <t>SPEECH_DESC_2311706</t>
  </si>
  <si>
    <t>SPEECH_DESC_2311707</t>
  </si>
  <si>
    <t>SPEECH_DESC_2311708</t>
  </si>
  <si>
    <t>SPEECH_DESC_2311709</t>
  </si>
  <si>
    <t>SPEECH_DESC_2311710</t>
  </si>
  <si>
    <t>SPEECH_DESC_2311711</t>
  </si>
  <si>
    <t>SPEECH_DESC_2311712</t>
  </si>
  <si>
    <t>SPEECH_DESC_2311713</t>
  </si>
  <si>
    <t>SPEECH_DESC_2311714</t>
  </si>
  <si>
    <t>SPEECH_DESC_2311715</t>
  </si>
  <si>
    <t>SPEECH_DESC_2311716</t>
  </si>
  <si>
    <t>SPEECH_DESC_2311717</t>
  </si>
  <si>
    <t>SPEECH_DESC_2311718</t>
  </si>
  <si>
    <t>SPEECH_DESC_2311719</t>
  </si>
  <si>
    <t>SPEECH_DESC_2311720</t>
  </si>
  <si>
    <t>SPEECH_DESC_2311721</t>
  </si>
  <si>
    <t>SPEECH_DESC_2311722</t>
  </si>
  <si>
    <t>SPEECH_DESC_2311723</t>
  </si>
  <si>
    <t>SPEECH_DESC_2311724</t>
  </si>
  <si>
    <t>SPEECH_DESC_2311725</t>
  </si>
  <si>
    <t>SPEECH_DESC_2311726</t>
  </si>
  <si>
    <t>SPEECH_DESC_2311727</t>
  </si>
  <si>
    <t>SPEECH_DESC_2311728</t>
  </si>
  <si>
    <t>SPEECH_DESC_2311729</t>
  </si>
  <si>
    <t>SPEECH_DESC_2311730</t>
  </si>
  <si>
    <t>SPEECH_DESC_2311731</t>
  </si>
  <si>
    <t>SPEECH_DESC_2311732</t>
  </si>
  <si>
    <t>SPEECH_DESC_2311733</t>
  </si>
  <si>
    <t>SPEECH_DESC_2311734</t>
  </si>
  <si>
    <t>SPEECH_DESC_2311735</t>
  </si>
  <si>
    <t>SPEECH_DESC_2311736</t>
  </si>
  <si>
    <t>SPEECH_DESC_2311737</t>
  </si>
  <si>
    <t>SPEECH_DESC_2311738</t>
  </si>
  <si>
    <t>SPEECH_DESC_2311739</t>
  </si>
  <si>
    <t>SPEECH_DESC_2321801</t>
  </si>
  <si>
    <t>SPEECH_DESC_2321802</t>
  </si>
  <si>
    <t>SPEECH_DESC_2321803</t>
  </si>
  <si>
    <t>SPEECH_DESC_2321804</t>
  </si>
  <si>
    <t>SPEECH_DESC_2321805</t>
  </si>
  <si>
    <t>SPEECH_DESC_2321806</t>
  </si>
  <si>
    <t>SPEECH_DESC_2321807</t>
  </si>
  <si>
    <t>SPEECH_DESC_2321808</t>
  </si>
  <si>
    <t>SPEECH_DESC_2321809</t>
  </si>
  <si>
    <t>SPEECH_DESC_2321810</t>
  </si>
  <si>
    <t>SPEECH_DESC_2321811</t>
  </si>
  <si>
    <t>SPEECH_DESC_2321812</t>
  </si>
  <si>
    <t>SPEECH_DESC_2321813</t>
  </si>
  <si>
    <t>SPEECH_DESC_2321814</t>
  </si>
  <si>
    <t>SPEECH_DESC_2321815</t>
  </si>
  <si>
    <t>SPEECH_DESC_2321816</t>
  </si>
  <si>
    <t>SPEECH_DESC_2321817</t>
  </si>
  <si>
    <t>SPEECH_DESC_2321818</t>
  </si>
  <si>
    <t>SPEECH_DESC_2321819</t>
  </si>
  <si>
    <t>SPEECH_DESC_2321820</t>
  </si>
  <si>
    <t>SPEECH_DESC_2321821</t>
  </si>
  <si>
    <t>SPEECH_DESC_2321822</t>
  </si>
  <si>
    <t>SPEECH_DESC_2321823</t>
  </si>
  <si>
    <t>SPEECH_DESC_2321824</t>
  </si>
  <si>
    <t>SPEECH_DESC_2321825</t>
  </si>
  <si>
    <t>SPEECH_DESC_2321826</t>
  </si>
  <si>
    <t>SPEECH_DESC_2321827</t>
  </si>
  <si>
    <t>SPEECH_DESC_2321828</t>
  </si>
  <si>
    <t>SPEECH_DESC_2321829</t>
  </si>
  <si>
    <t>SPEECH_DESC_2321830</t>
  </si>
  <si>
    <t>SPEECH_DESC_2321831</t>
  </si>
  <si>
    <t>SPEECH_DESC_2321832</t>
  </si>
  <si>
    <t>SPEECH_DESC_2321833</t>
  </si>
  <si>
    <t>SPEECH_DESC_2321834</t>
  </si>
  <si>
    <t>SPEECH_DESC_2321835</t>
  </si>
  <si>
    <t>SPEECH_DESC_2321836</t>
  </si>
  <si>
    <t>SPEECH_DESC_2321837</t>
  </si>
  <si>
    <t>SPEECH_DESC_2321838</t>
  </si>
  <si>
    <t>SPEECH_DESC_2321839</t>
  </si>
  <si>
    <t>SPEECH_DESC_2321840</t>
  </si>
  <si>
    <t>SPEECH_DESC_2321841</t>
  </si>
  <si>
    <t>SPEECH_DESC_1134201</t>
  </si>
  <si>
    <t>SPEECH_DESC_1134202</t>
  </si>
  <si>
    <t>SPEECH_DESC_1134203</t>
  </si>
  <si>
    <t>SPEECH_DESC_1134204</t>
  </si>
  <si>
    <t>SPEECH_DESC_1134205</t>
  </si>
  <si>
    <t>SPEECH_DESC_1134206</t>
  </si>
  <si>
    <t>SPEECH_DESC_1134207</t>
  </si>
  <si>
    <t>SPEECH_DESC_1134208</t>
  </si>
  <si>
    <t>SPEECH_DESC_1134209</t>
  </si>
  <si>
    <t>SPEECH_DESC_1134210</t>
  </si>
  <si>
    <t>SPEECH_DESC_1134211</t>
  </si>
  <si>
    <t>SPEECH_DESC_1134212</t>
  </si>
  <si>
    <t>SPEECH_DESC_1134213</t>
  </si>
  <si>
    <t>SPEECH_DESC_1134214</t>
  </si>
  <si>
    <t>SPEECH_DESC_1134215</t>
  </si>
  <si>
    <t>SPEECH_DESC_1134216</t>
  </si>
  <si>
    <t>SPEECH_DESC_1134217</t>
  </si>
  <si>
    <t>SPEECH_DESC_1134218</t>
  </si>
  <si>
    <t>SPEECH_DESC_1134219</t>
  </si>
  <si>
    <t>SPEECH_DESC_1134220</t>
  </si>
  <si>
    <t>SPEECH_DESC_1134221</t>
  </si>
  <si>
    <t>SPEECH_DESC_1134222</t>
  </si>
  <si>
    <t>SPEECH_DESC_1134223</t>
  </si>
  <si>
    <t>SPEECH_DESC_1134224</t>
  </si>
  <si>
    <t>SPEECH_DESC_1134225</t>
  </si>
  <si>
    <t>SPEECH_DESC_1134226</t>
  </si>
  <si>
    <t>SPEECH_DESC_1134227</t>
  </si>
  <si>
    <t>SPEECH_DESC_1134228</t>
  </si>
  <si>
    <t>SPEECH_DESC_1134229</t>
  </si>
  <si>
    <t>SPEECH_DESC_1134230</t>
  </si>
  <si>
    <t>SPEECH_DESC_1134231</t>
  </si>
  <si>
    <t>SPEECH_DESC_1134232</t>
  </si>
  <si>
    <t>SPEECH_DESC_1134233</t>
  </si>
  <si>
    <t>SPEECH_DESC_1134234</t>
  </si>
  <si>
    <t>SPEECH_DESC_1134235</t>
  </si>
  <si>
    <t>SPEECH_DESC_1134236</t>
  </si>
  <si>
    <t>SPEECH_DESC_1134237</t>
  </si>
  <si>
    <t>SPEECH_DESC_1134238</t>
  </si>
  <si>
    <t>SPEECH_DESC_1134239</t>
  </si>
  <si>
    <t>SPEECH_DESC_1134240</t>
  </si>
  <si>
    <t>SPEECH_DESC_1134241</t>
  </si>
  <si>
    <t>SPEECH_DESC_1134242</t>
  </si>
  <si>
    <t>SPEECH_DESC_1134243</t>
  </si>
  <si>
    <t>SPEECH_DESC_1134244</t>
  </si>
  <si>
    <t>SPEECH_DESC_1134245</t>
  </si>
  <si>
    <t>SPEECH_DESC_1134246</t>
  </si>
  <si>
    <t>SPEECH_DESC_1134247</t>
  </si>
  <si>
    <t>SPEECH_DESC_1134248</t>
  </si>
  <si>
    <t>SPEECH_DESC_1134249</t>
  </si>
  <si>
    <t>SPEECH_DESC_1134250</t>
  </si>
  <si>
    <t>SPEECH_DESC_1134251</t>
  </si>
  <si>
    <t>SPEECH_DESC_1124301</t>
  </si>
  <si>
    <t>SPEECH_DESC_1124302</t>
  </si>
  <si>
    <t>SPEECH_DESC_1124303</t>
  </si>
  <si>
    <t>SPEECH_DESC_1124304</t>
  </si>
  <si>
    <t>SPEECH_DESC_1124305</t>
  </si>
  <si>
    <t>SPEECH_DESC_1124306</t>
  </si>
  <si>
    <t>SPEECH_DESC_1124307</t>
  </si>
  <si>
    <t>SPEECH_DESC_1124308</t>
  </si>
  <si>
    <t>SPEECH_DESC_1124309</t>
  </si>
  <si>
    <t>SPEECH_DESC_1124310</t>
  </si>
  <si>
    <t>SPEECH_DESC_1124311</t>
  </si>
  <si>
    <t>SPEECH_DESC_1124312</t>
  </si>
  <si>
    <t>SPEECH_DESC_1124313</t>
  </si>
  <si>
    <t>SPEECH_DESC_1124314</t>
  </si>
  <si>
    <t>SPEECH_DESC_1124315</t>
  </si>
  <si>
    <t>SPEECH_DESC_1124316</t>
  </si>
  <si>
    <t>SPEECH_DESC_1124317</t>
  </si>
  <si>
    <t>SPEECH_DESC_1124318</t>
  </si>
  <si>
    <t>SPEECH_DESC_1124319</t>
  </si>
  <si>
    <t>SPEECH_DESC_1124320</t>
  </si>
  <si>
    <t>SPEECH_DESC_1124321</t>
  </si>
  <si>
    <t>SPEECH_DESC_1124322</t>
  </si>
  <si>
    <t>SPEECH_DESC_1124323</t>
  </si>
  <si>
    <t>SPEECH_DESC_1124324</t>
  </si>
  <si>
    <t>SPEECH_DESC_1124325</t>
  </si>
  <si>
    <t>SPEECH_DESC_1124326</t>
  </si>
  <si>
    <t>SPEECH_DESC_1124327</t>
  </si>
  <si>
    <t>SPEECH_DESC_1124328</t>
  </si>
  <si>
    <t>SPEECH_DESC_1124329</t>
  </si>
  <si>
    <t>SPEECH_DESC_1124330</t>
  </si>
  <si>
    <t>SPEECH_DESC_1124331</t>
  </si>
  <si>
    <t>SPEECH_DESC_1124332</t>
  </si>
  <si>
    <t>SPEECH_DESC_1124333</t>
  </si>
  <si>
    <t>SPEECH_DESC_1124334</t>
  </si>
  <si>
    <t>SPEECH_DESC_1124335</t>
  </si>
  <si>
    <t>SPEECH_DESC_1124336</t>
  </si>
  <si>
    <t>SPEECH_DESC_1124337</t>
  </si>
  <si>
    <t>SPEECH_DESC_1124338</t>
  </si>
  <si>
    <t>SPEECH_DESC_1124339</t>
  </si>
  <si>
    <t>SPEECH_DESC_1124340</t>
  </si>
  <si>
    <t>SPEECH_DESC_1124341</t>
  </si>
  <si>
    <t>SPEECH_DESC_1124342</t>
  </si>
  <si>
    <t>SPEECH_DESC_1124343</t>
  </si>
  <si>
    <t>SPEECH_DESC_1124344</t>
  </si>
  <si>
    <t>SPEECH_DESC_1124345</t>
  </si>
  <si>
    <t>SPEECH_DESC_1124346</t>
  </si>
  <si>
    <t>SPEECH_DESC_1124347</t>
  </si>
  <si>
    <t>SPEECH_DESC_1124348</t>
  </si>
  <si>
    <t>SPEECH_DESC_1124349</t>
  </si>
  <si>
    <t>SPEECH_DESC_1124350</t>
  </si>
  <si>
    <t>SPEECH_DESC_2131901</t>
  </si>
  <si>
    <t>SPEECH_DESC_2131902</t>
  </si>
  <si>
    <t>SPEECH_DESC_2131903</t>
  </si>
  <si>
    <t>SPEECH_DESC_2131904</t>
  </si>
  <si>
    <t>SPEECH_DESC_2131905</t>
  </si>
  <si>
    <t>SPEECH_DESC_2131906</t>
  </si>
  <si>
    <t>SPEECH_DESC_2131907</t>
  </si>
  <si>
    <t>SPEECH_DESC_2131908</t>
  </si>
  <si>
    <t>SPEECH_DESC_2131909</t>
  </si>
  <si>
    <t>SPEECH_DESC_2131910</t>
  </si>
  <si>
    <t>SPEECH_DESC_2131911</t>
  </si>
  <si>
    <t>SPEECH_DESC_2131912</t>
  </si>
  <si>
    <t>SPEECH_DESC_2131913</t>
  </si>
  <si>
    <t>SPEECH_DESC_2131914</t>
  </si>
  <si>
    <t>SPEECH_DESC_2131915</t>
  </si>
  <si>
    <t>SPEECH_DESC_2131916</t>
  </si>
  <si>
    <t>SPEECH_DESC_2131917</t>
  </si>
  <si>
    <t>SPEECH_DESC_2131918</t>
  </si>
  <si>
    <t>SPEECH_DESC_2131919</t>
  </si>
  <si>
    <t>SPEECH_DESC_2131920</t>
  </si>
  <si>
    <t>SPEECH_DESC_2131921</t>
  </si>
  <si>
    <t>SPEECH_DESC_2131922</t>
  </si>
  <si>
    <t>SPEECH_DESC_2131923</t>
  </si>
  <si>
    <t>SPEECH_DESC_2131924</t>
  </si>
  <si>
    <t>SPEECH_DESC_2131925</t>
  </si>
  <si>
    <t>SPEECH_DESC_2131926</t>
  </si>
  <si>
    <t>SPEECH_DESC_2131927</t>
  </si>
  <si>
    <t>SPEECH_DESC_2131928</t>
  </si>
  <si>
    <t>SPEECH_DESC_2131929</t>
  </si>
  <si>
    <t>SPEECH_DESC_2131930</t>
  </si>
  <si>
    <t>SPEECH_DESC_2131931</t>
  </si>
  <si>
    <t>SPEECH_DESC_2131932</t>
  </si>
  <si>
    <t>SPEECH_DESC_2422001</t>
  </si>
  <si>
    <t>SPEECH_DESC_2422002</t>
  </si>
  <si>
    <t>SPEECH_DESC_2422003</t>
  </si>
  <si>
    <t>SPEECH_DESC_2422004</t>
  </si>
  <si>
    <t>SPEECH_DESC_2422005</t>
  </si>
  <si>
    <t>SPEECH_DESC_2422006</t>
  </si>
  <si>
    <t>SPEECH_DESC_2422007</t>
  </si>
  <si>
    <t>SPEECH_DESC_2422008</t>
  </si>
  <si>
    <t>SPEECH_DESC_2422009</t>
  </si>
  <si>
    <t>SPEECH_DESC_2422010</t>
  </si>
  <si>
    <t>SPEECH_DESC_2422011</t>
  </si>
  <si>
    <t>SPEECH_DESC_2422012</t>
  </si>
  <si>
    <t>SPEECH_DESC_2422013</t>
  </si>
  <si>
    <t>SPEECH_DESC_2422014</t>
  </si>
  <si>
    <t>SPEECH_DESC_2422015</t>
  </si>
  <si>
    <t>SPEECH_DESC_2422016</t>
  </si>
  <si>
    <t>SPEECH_DESC_2422017</t>
  </si>
  <si>
    <t>SPEECH_DESC_2422018</t>
  </si>
  <si>
    <t>SPEECH_DESC_2422019</t>
  </si>
  <si>
    <t>SPEECH_DESC_2422020</t>
  </si>
  <si>
    <t>SPEECH_DESC_2422021</t>
  </si>
  <si>
    <t>SPEECH_DESC_2422022</t>
  </si>
  <si>
    <t>SPEECH_DESC_2422023</t>
  </si>
  <si>
    <t>SPEECH_DESC_2422024</t>
  </si>
  <si>
    <t>SPEECH_DESC_2422025</t>
  </si>
  <si>
    <t>SPEECH_DESC_2422026</t>
  </si>
  <si>
    <t>SPEECH_DESC_2422027</t>
  </si>
  <si>
    <t>SPEECH_DESC_2422028</t>
  </si>
  <si>
    <t>SPEECH_DESC_2422029</t>
  </si>
  <si>
    <t>SPEECH_DESC_1114401</t>
  </si>
  <si>
    <t>SPEECH_DESC_1114402</t>
  </si>
  <si>
    <t>SPEECH_DESC_1114403</t>
  </si>
  <si>
    <t>SPEECH_DESC_1114404</t>
  </si>
  <si>
    <t>SPEECH_DESC_1114405</t>
  </si>
  <si>
    <t>SPEECH_DESC_1114406</t>
  </si>
  <si>
    <t>SPEECH_DESC_1114407</t>
  </si>
  <si>
    <t>SPEECH_DESC_1114408</t>
  </si>
  <si>
    <t>SPEECH_DESC_1114409</t>
  </si>
  <si>
    <t>SPEECH_DESC_1114410</t>
  </si>
  <si>
    <t>SPEECH_DESC_1114411</t>
  </si>
  <si>
    <t>SPEECH_DESC_1114412</t>
  </si>
  <si>
    <t>SPEECH_DESC_1114413</t>
  </si>
  <si>
    <t>SPEECH_DESC_1114414</t>
  </si>
  <si>
    <t>SPEECH_DESC_1114415</t>
  </si>
  <si>
    <t>SPEECH_DESC_1114416</t>
  </si>
  <si>
    <t>SPEECH_DESC_1114417</t>
  </si>
  <si>
    <t>SPEECH_DESC_1114418</t>
  </si>
  <si>
    <t>SPEECH_DESC_1114419</t>
  </si>
  <si>
    <t>SPEECH_DESC_1114420</t>
  </si>
  <si>
    <t>SPEECH_DESC_1114421</t>
  </si>
  <si>
    <t>SPEECH_DESC_1114422</t>
  </si>
  <si>
    <t>SPEECH_DESC_1114423</t>
  </si>
  <si>
    <t>SPEECH_DESC_1114424</t>
  </si>
  <si>
    <t>SPEECH_DESC_1114425</t>
  </si>
  <si>
    <t>SPEECH_DESC_1114426</t>
  </si>
  <si>
    <t>SPEECH_DESC_1114427</t>
  </si>
  <si>
    <t>SPEECH_DESC_1114428</t>
  </si>
  <si>
    <t>SPEECH_DESC_1114429</t>
  </si>
  <si>
    <t>SPEECH_DESC_1114430</t>
  </si>
  <si>
    <t>SPEECH_DESC_1114431</t>
  </si>
  <si>
    <t>SPEECH_DESC_1114432</t>
  </si>
  <si>
    <t>SPEECH_DESC_1114433</t>
  </si>
  <si>
    <t>SPEECH_DESC_1114434</t>
  </si>
  <si>
    <t>SPEECH_DESC_1114435</t>
  </si>
  <si>
    <t>SPEECH_DESC_1114436</t>
  </si>
  <si>
    <t>SPEECH_DESC_1114437</t>
  </si>
  <si>
    <t>SPEECH_DESC_1114438</t>
  </si>
  <si>
    <t>SPEECH_DESC_1114439</t>
  </si>
  <si>
    <t>SPEECH_DESC_1114440</t>
  </si>
  <si>
    <t>SPEECH_DESC_1114441</t>
  </si>
  <si>
    <t>SPEECH_DESC_1114442</t>
  </si>
  <si>
    <t>SPEECH_DESC_1114443</t>
  </si>
  <si>
    <t>SPEECH_DESC_1114444</t>
  </si>
  <si>
    <t>SPEECH_DESC_1114445</t>
  </si>
  <si>
    <t>SPEECH_DESC_1114446</t>
  </si>
  <si>
    <t>SPEECH_DESC_1114447</t>
  </si>
  <si>
    <t>SPEECH_DESC_1114448</t>
  </si>
  <si>
    <t>SPEECH_DESC_1114449</t>
  </si>
  <si>
    <t>SPEECH_DESC_1114450</t>
  </si>
  <si>
    <t>SPEECH_DESC_1114451</t>
  </si>
  <si>
    <t>SPEECH_DESC_1114452</t>
  </si>
  <si>
    <t>SPEECH_DESC_1114453</t>
  </si>
  <si>
    <t>SPEECH_DESC_1114454</t>
  </si>
  <si>
    <t>SPEECH_DESC_1114455</t>
  </si>
  <si>
    <t>SPEECH_DESC_1114456</t>
  </si>
  <si>
    <t>SPEECH_DESC_1114457</t>
  </si>
  <si>
    <t>SPEECH_DESC_1114458</t>
  </si>
  <si>
    <t>SPEECH_DESC_1224501</t>
  </si>
  <si>
    <t>SPEECH_DESC_1224502</t>
  </si>
  <si>
    <t>SPEECH_DESC_1224503</t>
  </si>
  <si>
    <t>SPEECH_DESC_1224504</t>
  </si>
  <si>
    <t>SPEECH_DESC_1224505</t>
  </si>
  <si>
    <t>SPEECH_DESC_1224506</t>
  </si>
  <si>
    <t>SPEECH_DESC_1224507</t>
  </si>
  <si>
    <t>SPEECH_DESC_1224508</t>
  </si>
  <si>
    <t>SPEECH_DESC_1224509</t>
  </si>
  <si>
    <t>SPEECH_DESC_1224510</t>
  </si>
  <si>
    <t>SPEECH_DESC_1224511</t>
  </si>
  <si>
    <t>SPEECH_DESC_1224512</t>
  </si>
  <si>
    <t>SPEECH_DESC_1224513</t>
  </si>
  <si>
    <t>SPEECH_DESC_1224514</t>
  </si>
  <si>
    <t>SPEECH_DESC_1224515</t>
  </si>
  <si>
    <t>SPEECH_DESC_1224516</t>
  </si>
  <si>
    <t>SPEECH_DESC_1224517</t>
  </si>
  <si>
    <t>SPEECH_DESC_1224518</t>
  </si>
  <si>
    <t>SPEECH_DESC_1224519</t>
  </si>
  <si>
    <t>SPEECH_DESC_1224520</t>
  </si>
  <si>
    <t>SPEECH_DESC_1224521</t>
  </si>
  <si>
    <t>SPEECH_DESC_1224522</t>
  </si>
  <si>
    <t>SPEECH_DESC_1224523</t>
  </si>
  <si>
    <t>SPEECH_DESC_1224524</t>
  </si>
  <si>
    <t>SPEECH_DESC_1224525</t>
  </si>
  <si>
    <t>SPEECH_DESC_1224526</t>
  </si>
  <si>
    <t>SPEECH_DESC_1224527</t>
  </si>
  <si>
    <t>SPEECH_DESC_1224528</t>
  </si>
  <si>
    <t>SPEECH_DESC_1224529</t>
  </si>
  <si>
    <t>SPEECH_DESC_1224530</t>
  </si>
  <si>
    <t>SPEECH_DESC_1224531</t>
  </si>
  <si>
    <t>SPEECH_DESC_1224532</t>
  </si>
  <si>
    <t>SPEECH_DESC_1224533</t>
  </si>
  <si>
    <t>SPEECH_DESC_1224534</t>
  </si>
  <si>
    <t>SPEECH_DESC_1224535</t>
  </si>
  <si>
    <t>SPEECH_DESC_1224536</t>
  </si>
  <si>
    <t>SPEECH_DESC_1224537</t>
  </si>
  <si>
    <t>SPEECH_DESC_1224538</t>
  </si>
  <si>
    <t>SPEECH_DESC_1224539</t>
  </si>
  <si>
    <t>SPEECH_DESC_1224540</t>
  </si>
  <si>
    <t>SPEECH_DESC_1224541</t>
  </si>
  <si>
    <t>SPEECH_DESC_1224542</t>
  </si>
  <si>
    <t>SPEECH_DESC_1224543</t>
  </si>
  <si>
    <t>SPEECH_DESC_1224544</t>
  </si>
  <si>
    <t>SPEECH_DESC_1224545</t>
  </si>
  <si>
    <t>SPEECH_DESC_1224546</t>
  </si>
  <si>
    <t>SPEECH_DESC_1224547</t>
  </si>
  <si>
    <t>SPEECH_DESC_1224548</t>
  </si>
  <si>
    <t>SPEECH_DESC_1224549</t>
  </si>
  <si>
    <t>SPEECH_DESC_1224550</t>
  </si>
  <si>
    <t>SPEECH_DESC_1224551</t>
  </si>
  <si>
    <t>SPEECH_DESC_1434601</t>
  </si>
  <si>
    <t>SPEECH_DESC_1434602</t>
  </si>
  <si>
    <t>SPEECH_DESC_1434603</t>
  </si>
  <si>
    <t>SPEECH_DESC_1434604</t>
  </si>
  <si>
    <t>SPEECH_DESC_1434605</t>
  </si>
  <si>
    <t>SPEECH_DESC_1434606</t>
  </si>
  <si>
    <t>SPEECH_DESC_1434607</t>
  </si>
  <si>
    <t>SPEECH_DESC_1434608</t>
  </si>
  <si>
    <t>SPEECH_DESC_1434609</t>
  </si>
  <si>
    <t>SPEECH_DESC_1434610</t>
  </si>
  <si>
    <t>SPEECH_DESC_1434611</t>
  </si>
  <si>
    <t>SPEECH_DESC_1434612</t>
  </si>
  <si>
    <t>SPEECH_DESC_1434613</t>
  </si>
  <si>
    <t>SPEECH_DESC_1434614</t>
  </si>
  <si>
    <t>SPEECH_DESC_1434615</t>
  </si>
  <si>
    <t>SPEECH_DESC_1434616</t>
  </si>
  <si>
    <t>SPEECH_DESC_1434617</t>
  </si>
  <si>
    <t>SPEECH_DESC_1434618</t>
  </si>
  <si>
    <t>SPEECH_DESC_1434619</t>
  </si>
  <si>
    <t>SPEECH_DESC_1434620</t>
  </si>
  <si>
    <t>SPEECH_DESC_1434621</t>
  </si>
  <si>
    <t>SPEECH_DESC_1434622</t>
  </si>
  <si>
    <t>SPEECH_DESC_1434623</t>
  </si>
  <si>
    <t>SPEECH_DESC_1434624</t>
  </si>
  <si>
    <t>SPEECH_DESC_1434625</t>
  </si>
  <si>
    <t>SPEECH_DESC_1434626</t>
  </si>
  <si>
    <t>SPEECH_DESC_1434627</t>
  </si>
  <si>
    <t>SPEECH_DESC_1434628</t>
  </si>
  <si>
    <t>SPEECH_DESC_1434629</t>
  </si>
  <si>
    <t>SPEECH_DESC_1434630</t>
  </si>
  <si>
    <t>SPEECH_DESC_1434631</t>
  </si>
  <si>
    <t>SPEECH_DESC_1434632</t>
  </si>
  <si>
    <t>SPEECH_DESC_1434633</t>
  </si>
  <si>
    <t>SPEECH_DESC_1434634</t>
  </si>
  <si>
    <t>SPEECH_DESC_1434635</t>
  </si>
  <si>
    <t>SPEECH_DESC_1434636</t>
  </si>
  <si>
    <t>SPEECH_DESC_1434637</t>
  </si>
  <si>
    <t>SPEECH_DESC_1434638</t>
  </si>
  <si>
    <t>SPEECH_DESC_1434639</t>
  </si>
  <si>
    <t>SPEECH_DESC_1434640</t>
  </si>
  <si>
    <t>SPEECH_DESC_1434641</t>
  </si>
  <si>
    <t>SPEECH_DESC_1434642</t>
  </si>
  <si>
    <t>SPEECH_DESC_1434643</t>
  </si>
  <si>
    <t>SPEECH_DESC_1434644</t>
  </si>
  <si>
    <t>SPEECH_DESC_1434645</t>
  </si>
  <si>
    <t>SPEECH_DESC_1434646</t>
  </si>
  <si>
    <t>SPEECH_DESC_1434647</t>
  </si>
  <si>
    <t>SPEECH_DESC_1434648</t>
  </si>
  <si>
    <t>SPEECH_DESC_1434649</t>
  </si>
  <si>
    <t>SPEECH_DESC_1434650</t>
  </si>
  <si>
    <t>SPEECH_DESC_1434651</t>
  </si>
  <si>
    <t>SPEECH_DESC_1434652</t>
  </si>
  <si>
    <t>SPEECH_DESC_1434653</t>
  </si>
  <si>
    <t>SPEECH_DESC_1434654</t>
  </si>
  <si>
    <t>SPEECH_DESC_1434655</t>
  </si>
  <si>
    <t>SPEECH_DESC_1434656</t>
  </si>
  <si>
    <t>SPEECH_DESC_1434657</t>
  </si>
  <si>
    <t>SPEECH_DESC_2432101</t>
  </si>
  <si>
    <t>SPEECH_DESC_2432102</t>
  </si>
  <si>
    <t>SPEECH_DESC_2432103</t>
  </si>
  <si>
    <t>SPEECH_DESC_2432104</t>
  </si>
  <si>
    <t>SPEECH_DESC_2432105</t>
  </si>
  <si>
    <t>SPEECH_DESC_2432106</t>
  </si>
  <si>
    <t>SPEECH_DESC_2432107</t>
  </si>
  <si>
    <t>SPEECH_DESC_2432108</t>
  </si>
  <si>
    <t>SPEECH_DESC_2432109</t>
  </si>
  <si>
    <t>SPEECH_DESC_2432110</t>
  </si>
  <si>
    <t>SPEECH_DESC_2432111</t>
  </si>
  <si>
    <t>SPEECH_DESC_2432112</t>
  </si>
  <si>
    <t>SPEECH_DESC_2432113</t>
  </si>
  <si>
    <t>SPEECH_DESC_2432114</t>
  </si>
  <si>
    <t>SPEECH_DESC_2432115</t>
  </si>
  <si>
    <t>SPEECH_DESC_2432116</t>
  </si>
  <si>
    <t>SPEECH_DESC_2432117</t>
  </si>
  <si>
    <t>SPEECH_DESC_2432118</t>
  </si>
  <si>
    <t>SPEECH_DESC_2432119</t>
  </si>
  <si>
    <t>SPEECH_DESC_2432120</t>
  </si>
  <si>
    <t>SPEECH_DESC_2432121</t>
  </si>
  <si>
    <t>SPEECH_DESC_2432122</t>
  </si>
  <si>
    <t>SPEECH_DESC_2432123</t>
  </si>
  <si>
    <t>SPEECH_DESC_2432124</t>
  </si>
  <si>
    <t>SPEECH_DESC_2432125</t>
  </si>
  <si>
    <t>SPEECH_DESC_2432126</t>
  </si>
  <si>
    <t>SPEECH_DESC_2432127</t>
  </si>
  <si>
    <t>SPEECH_DESC_2432128</t>
  </si>
  <si>
    <t>SPEECH_DESC_2432129</t>
  </si>
  <si>
    <t>SPEECH_DESC_2432130</t>
  </si>
  <si>
    <t>SPEECH_DESC_2432131</t>
  </si>
  <si>
    <t>SPEECH_DESC_2432132</t>
  </si>
  <si>
    <t>SPEECH_DESC_2432133</t>
  </si>
  <si>
    <t>SPEECH_DESC_2432134</t>
  </si>
  <si>
    <t>SPEECH_DESC_1134701</t>
  </si>
  <si>
    <t>SPEECH_DESC_1134702</t>
  </si>
  <si>
    <t>SPEECH_DESC_1134703</t>
  </si>
  <si>
    <t>SPEECH_DESC_1134704</t>
  </si>
  <si>
    <t>SPEECH_DESC_1134705</t>
  </si>
  <si>
    <t>SPEECH_DESC_1134706</t>
  </si>
  <si>
    <t>SPEECH_DESC_1134707</t>
  </si>
  <si>
    <t>SPEECH_DESC_1134708</t>
  </si>
  <si>
    <t>SPEECH_DESC_1134709</t>
  </si>
  <si>
    <t>SPEECH_DESC_1134710</t>
  </si>
  <si>
    <t>SPEECH_DESC_1134711</t>
  </si>
  <si>
    <t>SPEECH_DESC_1134712</t>
  </si>
  <si>
    <t>SPEECH_DESC_1134713</t>
  </si>
  <si>
    <t>SPEECH_DESC_1134714</t>
  </si>
  <si>
    <t>SPEECH_DESC_1134715</t>
  </si>
  <si>
    <t>SPEECH_DESC_1134716</t>
  </si>
  <si>
    <t>SPEECH_DESC_1134717</t>
  </si>
  <si>
    <t>SPEECH_DESC_1134718</t>
  </si>
  <si>
    <t>SPEECH_DESC_1134719</t>
  </si>
  <si>
    <t>SPEECH_DESC_1134720</t>
  </si>
  <si>
    <t>SPEECH_DESC_1134721</t>
  </si>
  <si>
    <t>SPEECH_DESC_1134722</t>
  </si>
  <si>
    <t>SPEECH_DESC_1134723</t>
  </si>
  <si>
    <t>SPEECH_DESC_1134724</t>
  </si>
  <si>
    <t>SPEECH_DESC_1134725</t>
  </si>
  <si>
    <t>SPEECH_DESC_1134726</t>
  </si>
  <si>
    <t>SPEECH_DESC_1134727</t>
  </si>
  <si>
    <t>SPEECH_DESC_1134728</t>
  </si>
  <si>
    <t>SPEECH_DESC_1134729</t>
  </si>
  <si>
    <t>SPEECH_DESC_1134730</t>
  </si>
  <si>
    <t>SPEECH_DESC_1424801</t>
  </si>
  <si>
    <t>SPEECH_DESC_1424802</t>
  </si>
  <si>
    <t>SPEECH_DESC_1424803</t>
  </si>
  <si>
    <t>SPEECH_DESC_1424804</t>
  </si>
  <si>
    <t>SPEECH_DESC_1424805</t>
  </si>
  <si>
    <t>SPEECH_DESC_1424806</t>
  </si>
  <si>
    <t>SPEECH_DESC_1424807</t>
  </si>
  <si>
    <t>SPEECH_DESC_1424808</t>
  </si>
  <si>
    <t>SPEECH_DESC_1424809</t>
  </si>
  <si>
    <t>SPEECH_DESC_1424810</t>
  </si>
  <si>
    <t>SPEECH_DESC_1424811</t>
  </si>
  <si>
    <t>SPEECH_DESC_1424812</t>
  </si>
  <si>
    <t>SPEECH_DESC_1424813</t>
  </si>
  <si>
    <t>SPEECH_DESC_1424814</t>
  </si>
  <si>
    <t>SPEECH_DESC_1424815</t>
  </si>
  <si>
    <t>SPEECH_DESC_1424816</t>
  </si>
  <si>
    <t>SPEECH_DESC_1424817</t>
  </si>
  <si>
    <t>SPEECH_DESC_1424818</t>
  </si>
  <si>
    <t>SPEECH_DESC_1424819</t>
  </si>
  <si>
    <t>SPEECH_DESC_1424820</t>
  </si>
  <si>
    <t>SPEECH_DESC_1424821</t>
  </si>
  <si>
    <t>SPEECH_DESC_1424822</t>
  </si>
  <si>
    <t>SPEECH_DESC_1424823</t>
  </si>
  <si>
    <t>SPEECH_DESC_1424824</t>
  </si>
  <si>
    <t>SPEECH_DESC_1424825</t>
  </si>
  <si>
    <t>SPEECH_DESC_1424826</t>
  </si>
  <si>
    <t>SPEECH_DESC_1424827</t>
  </si>
  <si>
    <t>SPEECH_DESC_1424828</t>
  </si>
  <si>
    <t>SPEECH_DESC_1424829</t>
  </si>
  <si>
    <t>SPEECH_DESC_1424830</t>
  </si>
  <si>
    <t>SPEECH_DESC_1424831</t>
  </si>
  <si>
    <t>SPEECH_DESC_1424832</t>
  </si>
  <si>
    <t>SPEECH_DESC_1424833</t>
  </si>
  <si>
    <t>SPEECH_DESC_1424834</t>
  </si>
  <si>
    <t>SPEECH_DESC_1424835</t>
  </si>
  <si>
    <t>SPEECH_DESC_1424836</t>
  </si>
  <si>
    <t>SPEECH_DESC_1424837</t>
  </si>
  <si>
    <t>SPEECH_DESC_1424838</t>
  </si>
  <si>
    <t>SPEECH_DESC_1424839</t>
  </si>
  <si>
    <t>SPEECH_DESC_1424840</t>
  </si>
  <si>
    <t>SPEECH_DESC_1424841</t>
  </si>
  <si>
    <t>SPEECH_DESC_1424842</t>
  </si>
  <si>
    <t>SPEECH_DESC_1424843</t>
  </si>
  <si>
    <t>SPEECH_DESC_1424844</t>
  </si>
  <si>
    <t>SPEECH_DESC_1424845</t>
  </si>
  <si>
    <t>SPEECH_DESC_1424846</t>
  </si>
  <si>
    <t>SPEECH_DESC_1424847</t>
  </si>
  <si>
    <t>SPEECH_DESC_1424848</t>
  </si>
  <si>
    <t>SPEECH_DESC_1424849</t>
  </si>
  <si>
    <t>SPEECH_DESC_1424850</t>
  </si>
  <si>
    <t>SPEECH_DESC_1424851</t>
  </si>
  <si>
    <t>SPEECH_DESC_1424852</t>
  </si>
  <si>
    <t>SPEECH_DESC_1424853</t>
  </si>
  <si>
    <t>SPEECH_DESC_1424854</t>
  </si>
  <si>
    <t>SPEECH_DESC_1424855</t>
  </si>
  <si>
    <t>SPEECH_DESC_1424856</t>
  </si>
  <si>
    <t>SPEECH_DESC_1424857</t>
  </si>
  <si>
    <t>SPEECH_DESC_1114901</t>
  </si>
  <si>
    <t>SPEECH_DESC_1114902</t>
  </si>
  <si>
    <t>SPEECH_DESC_1114903</t>
  </si>
  <si>
    <t>SPEECH_DESC_1114904</t>
  </si>
  <si>
    <t>SPEECH_DESC_1114905</t>
  </si>
  <si>
    <t>SPEECH_DESC_1114906</t>
  </si>
  <si>
    <t>SPEECH_DESC_1114907</t>
  </si>
  <si>
    <t>SPEECH_DESC_1114908</t>
  </si>
  <si>
    <t>SPEECH_DESC_1114909</t>
  </si>
  <si>
    <t>SPEECH_DESC_1114910</t>
  </si>
  <si>
    <t>SPEECH_DESC_1114911</t>
  </si>
  <si>
    <t>SPEECH_DESC_1114912</t>
  </si>
  <si>
    <t>SPEECH_DESC_1114913</t>
  </si>
  <si>
    <t>SPEECH_DESC_1114914</t>
  </si>
  <si>
    <t>SPEECH_DESC_1114915</t>
  </si>
  <si>
    <t>SPEECH_DESC_1114916</t>
  </si>
  <si>
    <t>SPEECH_DESC_1114917</t>
  </si>
  <si>
    <t>SPEECH_DESC_1114918</t>
  </si>
  <si>
    <t>SPEECH_DESC_1114919</t>
  </si>
  <si>
    <t>SPEECH_DESC_1114920</t>
  </si>
  <si>
    <t>SPEECH_DESC_1114921</t>
  </si>
  <si>
    <t>SPEECH_DESC_1114922</t>
  </si>
  <si>
    <t>SPEECH_DESC_1114923</t>
  </si>
  <si>
    <t>SPEECH_DESC_1114924</t>
  </si>
  <si>
    <t>SPEECH_DESC_1114925</t>
  </si>
  <si>
    <t>SPEECH_DESC_1114926</t>
  </si>
  <si>
    <t>SPEECH_DESC_1114927</t>
  </si>
  <si>
    <t>SPEECH_DESC_1114928</t>
  </si>
  <si>
    <t>SPEECH_DESC_1114929</t>
  </si>
  <si>
    <t>SPEECH_DESC_1114930</t>
  </si>
  <si>
    <t>SPEECH_DESC_1114931</t>
  </si>
  <si>
    <t>SPEECH_DESC_1114932</t>
  </si>
  <si>
    <t>SPEECH_DESC_1114933</t>
  </si>
  <si>
    <t>SPEECH_DESC_1114934</t>
  </si>
  <si>
    <t>SPEECH_DESC_1114935</t>
  </si>
  <si>
    <t>SPEECH_DESC_1114936</t>
  </si>
  <si>
    <t>SPEECH_DESC_1114937</t>
  </si>
  <si>
    <t>SPEECH_DESC_1114938</t>
  </si>
  <si>
    <t>SPEECH_DESC_1114939</t>
  </si>
  <si>
    <t>SPEECH_DESC_1114940</t>
  </si>
  <si>
    <t>SPEECH_DESC_1114941</t>
  </si>
  <si>
    <t>SPEECH_DESC_1114942</t>
  </si>
  <si>
    <t>SPEECH_DESC_1114943</t>
  </si>
  <si>
    <t>SPEECH_DESC_1114944</t>
  </si>
  <si>
    <t>SPEECH_DESC_1114945</t>
  </si>
  <si>
    <t>SPEECH_DESC_1114946</t>
  </si>
  <si>
    <t>SPEECH_DESC_1114947</t>
  </si>
  <si>
    <t>SPEECH_DESC_1114948</t>
  </si>
  <si>
    <t>SPEECH_DESC_1114949</t>
  </si>
  <si>
    <t>SPEECH_DESC_1114950</t>
  </si>
  <si>
    <t>SPEECH_DESC_1114951</t>
  </si>
  <si>
    <t>SPEECH_DESC_1114952</t>
  </si>
  <si>
    <t>SPEECH_DESC_1114953</t>
  </si>
  <si>
    <t>SPEECH_DESC_1114954</t>
  </si>
  <si>
    <t>SPEECH_DESC_1114955</t>
  </si>
  <si>
    <t>SPEECH_DESC_1114956</t>
  </si>
  <si>
    <t>SPEECH_DESC_1114957</t>
  </si>
  <si>
    <t>SPEECH_DESC_1135001</t>
  </si>
  <si>
    <t>SPEECH_DESC_1135002</t>
  </si>
  <si>
    <t>SPEECH_DESC_1135003</t>
  </si>
  <si>
    <t>SPEECH_DESC_1135004</t>
  </si>
  <si>
    <t>SPEECH_DESC_1135005</t>
  </si>
  <si>
    <t>SPEECH_DESC_1135006</t>
  </si>
  <si>
    <t>SPEECH_DESC_1135007</t>
  </si>
  <si>
    <t>SPEECH_DESC_1135008</t>
  </si>
  <si>
    <t>SPEECH_DESC_1135009</t>
  </si>
  <si>
    <t>SPEECH_DESC_1135010</t>
  </si>
  <si>
    <t>SPEECH_DESC_1135011</t>
  </si>
  <si>
    <t>SPEECH_DESC_1135012</t>
  </si>
  <si>
    <t>SPEECH_DESC_1135013</t>
  </si>
  <si>
    <t>SPEECH_DESC_1135014</t>
  </si>
  <si>
    <t>SPEECH_DESC_1135015</t>
  </si>
  <si>
    <t>SPEECH_DESC_1135016</t>
  </si>
  <si>
    <t>SPEECH_DESC_1135017</t>
  </si>
  <si>
    <t>SPEECH_DESC_1135018</t>
  </si>
  <si>
    <t>SPEECH_DESC_1135019</t>
  </si>
  <si>
    <t>SPEECH_DESC_1135020</t>
  </si>
  <si>
    <t>SPEECH_DESC_1135021</t>
  </si>
  <si>
    <t>SPEECH_DESC_1135022</t>
  </si>
  <si>
    <t>SPEECH_DESC_1135023</t>
  </si>
  <si>
    <t>SPEECH_DESC_1135024</t>
  </si>
  <si>
    <t>SPEECH_DESC_1135025</t>
  </si>
  <si>
    <t>SPEECH_DESC_1135026</t>
  </si>
  <si>
    <t>SPEECH_DESC_1135027</t>
  </si>
  <si>
    <t>SPEECH_DESC_1135028</t>
  </si>
  <si>
    <t>SPEECH_DESC_1135029</t>
  </si>
  <si>
    <t>SPEECH_DESC_1135030</t>
  </si>
  <si>
    <t>SPEECH_DESC_1135031</t>
  </si>
  <si>
    <t>SPEECH_DESC_1135032</t>
  </si>
  <si>
    <t>SPEECH_DESC_1135033</t>
  </si>
  <si>
    <t>SPEECH_DESC_1135034</t>
  </si>
  <si>
    <t>SPEECH_DESC_1135035</t>
  </si>
  <si>
    <t>SPEECH_DESC_1135036</t>
  </si>
  <si>
    <t>SPEECH_DESC_1135037</t>
  </si>
  <si>
    <t>SPEECH_DESC_1135038</t>
  </si>
  <si>
    <t>SPEECH_DESC_1135039</t>
  </si>
  <si>
    <t>SPEECH_DESC_1135040</t>
  </si>
  <si>
    <t>SPEECH_DESC_1135041</t>
  </si>
  <si>
    <t>SPEECH_DESC_1135042</t>
  </si>
  <si>
    <t>SPEECH_DESC_1135043</t>
  </si>
  <si>
    <t>SPEECH_DESC_1135044</t>
  </si>
  <si>
    <t>SPEECH_DESC_1135045</t>
  </si>
  <si>
    <t>SPEECH_DESC_1135046</t>
  </si>
  <si>
    <t>SPEECH_DESC_1135047</t>
  </si>
  <si>
    <t>SPEECH_DESC_1135048</t>
  </si>
  <si>
    <t>SPEECH_DESC_1135049</t>
  </si>
  <si>
    <t>SPEECH_DESC_1135050</t>
  </si>
  <si>
    <t>SPEECH_DESC_1135051</t>
  </si>
  <si>
    <t>SPEECH_DESC_1135052</t>
  </si>
  <si>
    <t>SPEECH_DESC_1135053</t>
  </si>
  <si>
    <t>SPEECH_DESC_1135054</t>
  </si>
  <si>
    <t>SPEECH_DESC_1135055</t>
  </si>
  <si>
    <t>SPEECH_DESC_1135056</t>
  </si>
  <si>
    <t>SPEECH_DESC_1135057</t>
  </si>
  <si>
    <t>SPEECH_DESC_1135058</t>
  </si>
  <si>
    <t>SPEECH_DESC_1135059</t>
  </si>
  <si>
    <t>SPEECH_DESC_1135060</t>
  </si>
  <si>
    <t>SPEECH_DESC_1135061</t>
  </si>
  <si>
    <t>SPEECH_DESC_1235101</t>
  </si>
  <si>
    <t>SPEECH_DESC_1235102</t>
  </si>
  <si>
    <t>SPEECH_DESC_1235103</t>
  </si>
  <si>
    <t>SPEECH_DESC_1235104</t>
  </si>
  <si>
    <t>SPEECH_DESC_1235105</t>
  </si>
  <si>
    <t>SPEECH_DESC_1235106</t>
  </si>
  <si>
    <t>SPEECH_DESC_1235107</t>
  </si>
  <si>
    <t>SPEECH_DESC_1235108</t>
  </si>
  <si>
    <t>SPEECH_DESC_1235109</t>
  </si>
  <si>
    <t>SPEECH_DESC_1235110</t>
  </si>
  <si>
    <t>SPEECH_DESC_1235111</t>
  </si>
  <si>
    <t>SPEECH_DESC_1235112</t>
  </si>
  <si>
    <t>SPEECH_DESC_1235113</t>
  </si>
  <si>
    <t>SPEECH_DESC_1235114</t>
  </si>
  <si>
    <t>SPEECH_DESC_1235115</t>
  </si>
  <si>
    <t>SPEECH_DESC_1235116</t>
  </si>
  <si>
    <t>SPEECH_DESC_1235117</t>
  </si>
  <si>
    <t>SPEECH_DESC_1235118</t>
  </si>
  <si>
    <t>SPEECH_DESC_1235119</t>
  </si>
  <si>
    <t>SPEECH_DESC_1235120</t>
  </si>
  <si>
    <t>SPEECH_DESC_1235121</t>
  </si>
  <si>
    <t>SPEECH_DESC_1235122</t>
  </si>
  <si>
    <t>SPEECH_DESC_1235123</t>
  </si>
  <si>
    <t>SPEECH_DESC_1235124</t>
  </si>
  <si>
    <t>SPEECH_DESC_1235125</t>
  </si>
  <si>
    <t>SPEECH_DESC_1235126</t>
  </si>
  <si>
    <t>SPEECH_DESC_1235127</t>
  </si>
  <si>
    <t>SPEECH_DESC_1235128</t>
  </si>
  <si>
    <t>SPEECH_DESC_1235129</t>
  </si>
  <si>
    <t>SPEECH_DESC_1235130</t>
  </si>
  <si>
    <t>SPEECH_DESC_1235131</t>
  </si>
  <si>
    <t>SPEECH_DESC_1235132</t>
  </si>
  <si>
    <t>SPEECH_DESC_1235133</t>
  </si>
  <si>
    <t>SPEECH_DESC_1235134</t>
  </si>
  <si>
    <t>SPEECH_DESC_1235135</t>
  </si>
  <si>
    <t>SPEECH_DESC_1235136</t>
  </si>
  <si>
    <t>SPEECH_DESC_1235137</t>
  </si>
  <si>
    <t>SPEECH_DESC_1235138</t>
  </si>
  <si>
    <t>SPEECH_DESC_1235139</t>
  </si>
  <si>
    <t>SPEECH_DESC_1235140</t>
  </si>
  <si>
    <t>SPEECH_DESC_1235141</t>
  </si>
  <si>
    <t>SPEECH_DESC_1235142</t>
  </si>
  <si>
    <t>SPEECH_DESC_1235143</t>
  </si>
  <si>
    <t>SPEECH_DESC_1235144</t>
  </si>
  <si>
    <t>SPEECH_DESC_1235145</t>
  </si>
  <si>
    <t>SPEECH_DESC_1235146</t>
  </si>
  <si>
    <t>SPEECH_DESC_1235147</t>
  </si>
  <si>
    <t>SPEECH_DESC_1235148</t>
  </si>
  <si>
    <t>SPEECH_DESC_1235149</t>
  </si>
  <si>
    <t>SPEECH_DESC_1135201</t>
  </si>
  <si>
    <t>SPEECH_DESC_1135202</t>
  </si>
  <si>
    <t>SPEECH_DESC_1135203</t>
  </si>
  <si>
    <t>SPEECH_DESC_1135204</t>
  </si>
  <si>
    <t>SPEECH_DESC_1135205</t>
  </si>
  <si>
    <t>SPEECH_DESC_1135206</t>
  </si>
  <si>
    <t>SPEECH_DESC_1135207</t>
  </si>
  <si>
    <t>SPEECH_DESC_1135208</t>
  </si>
  <si>
    <t>SPEECH_DESC_1135209</t>
  </si>
  <si>
    <t>SPEECH_DESC_1135210</t>
  </si>
  <si>
    <t>SPEECH_DESC_1135211</t>
  </si>
  <si>
    <t>SPEECH_DESC_1135212</t>
  </si>
  <si>
    <t>SPEECH_DESC_1135213</t>
  </si>
  <si>
    <t>SPEECH_DESC_1135214</t>
  </si>
  <si>
    <t>SPEECH_DESC_1135215</t>
  </si>
  <si>
    <t>SPEECH_DESC_1135216</t>
  </si>
  <si>
    <t>SPEECH_DESC_1135217</t>
  </si>
  <si>
    <t>SPEECH_DESC_1135218</t>
  </si>
  <si>
    <t>SPEECH_DESC_1135219</t>
  </si>
  <si>
    <t>SPEECH_DESC_1135220</t>
  </si>
  <si>
    <t>SPEECH_DESC_1135221</t>
  </si>
  <si>
    <t>SPEECH_DESC_1135222</t>
  </si>
  <si>
    <t>SPEECH_DESC_1135223</t>
  </si>
  <si>
    <t>SPEECH_DESC_1135224</t>
  </si>
  <si>
    <t>SPEECH_DESC_1135225</t>
  </si>
  <si>
    <t>SPEECH_DESC_1135226</t>
  </si>
  <si>
    <t>SPEECH_DESC_1135227</t>
  </si>
  <si>
    <t>SPEECH_DESC_1135228</t>
  </si>
  <si>
    <t>SPEECH_DESC_1135229</t>
  </si>
  <si>
    <t>SPEECH_DESC_1135230</t>
  </si>
  <si>
    <t>SPEECH_DESC_1135231</t>
  </si>
  <si>
    <t>SPEECH_DESC_1135232</t>
  </si>
  <si>
    <t>SPEECH_DESC_1135233</t>
  </si>
  <si>
    <t>SPEECH_DESC_1135234</t>
  </si>
  <si>
    <t>SPEECH_DESC_1135235</t>
  </si>
  <si>
    <t>SPEECH_DESC_1135236</t>
  </si>
  <si>
    <t>SPEECH_DESC_1135237</t>
  </si>
  <si>
    <t>SPEECH_DESC_1135238</t>
  </si>
  <si>
    <t>SPEECH_DESC_1135239</t>
  </si>
  <si>
    <t>SPEECH_DESC_1135240</t>
  </si>
  <si>
    <t>SPEECH_DESC_1135241</t>
  </si>
  <si>
    <t>SPEECH_DESC_1135242</t>
  </si>
  <si>
    <t>SPEECH_DESC_1135243</t>
  </si>
  <si>
    <t>SPEECH_DESC_1135244</t>
  </si>
  <si>
    <t>SPEECH_DESC_1135245</t>
  </si>
  <si>
    <t>SPEECH_DESC_1135246</t>
  </si>
  <si>
    <t>SPEECH_DESC_1135247</t>
  </si>
  <si>
    <t>SPEECH_DESC_1135248</t>
  </si>
  <si>
    <t>SPEECH_DESC_1135249</t>
  </si>
  <si>
    <t>SPEECH_DESC_1135250</t>
  </si>
  <si>
    <t>SPEECH_DESC_1135251</t>
  </si>
  <si>
    <t>SPEECH_DESC_1135252</t>
  </si>
  <si>
    <t>SPEECH_DESC_1135253</t>
  </si>
  <si>
    <t>SPEECH_DESC_1135254</t>
  </si>
  <si>
    <t>SPEECH_DESC_1135255</t>
  </si>
  <si>
    <t>SPEECH_DESC_1135256</t>
  </si>
  <si>
    <t>SPEECH_DESC_1135257</t>
  </si>
  <si>
    <t>SPEECH_DESC_1135258</t>
  </si>
  <si>
    <t>SPEECH_DESC_1135259</t>
  </si>
  <si>
    <t>SPEECH_DESC_1135260</t>
  </si>
  <si>
    <t>SPEECH_DESC_1135261</t>
  </si>
  <si>
    <t>SPEECH_DESC_1135262</t>
  </si>
  <si>
    <t>SPEECH_DESC_1135263</t>
  </si>
  <si>
    <t>SPEECH_DESC_2112201</t>
  </si>
  <si>
    <t>SPEECH_DESC_2112202</t>
  </si>
  <si>
    <t>SPEECH_DESC_2112203</t>
  </si>
  <si>
    <t>SPEECH_DESC_2112204</t>
  </si>
  <si>
    <t>SPEECH_DESC_2112205</t>
  </si>
  <si>
    <t>SPEECH_DESC_2112206</t>
  </si>
  <si>
    <t>SPEECH_DESC_2112207</t>
  </si>
  <si>
    <t>SPEECH_DESC_2112208</t>
  </si>
  <si>
    <t>SPEECH_DESC_2112209</t>
  </si>
  <si>
    <t>SPEECH_DESC_2112210</t>
  </si>
  <si>
    <t>SPEECH_DESC_2112211</t>
  </si>
  <si>
    <t>SPEECH_DESC_2112212</t>
  </si>
  <si>
    <t>SPEECH_DESC_2112213</t>
  </si>
  <si>
    <t>SPEECH_DESC_2112214</t>
  </si>
  <si>
    <t>SPEECH_DESC_2112215</t>
  </si>
  <si>
    <t>SPEECH_DESC_2112216</t>
  </si>
  <si>
    <t>SPEECH_DESC_2112217</t>
  </si>
  <si>
    <t>SPEECH_DESC_2112218</t>
  </si>
  <si>
    <t>SPEECH_DESC_2112219</t>
  </si>
  <si>
    <t>SPEECH_DESC_2112220</t>
  </si>
  <si>
    <t>SPEECH_DESC_2112221</t>
  </si>
  <si>
    <t>SPEECH_DESC_2112222</t>
  </si>
  <si>
    <t>SPEECH_DESC_2112223</t>
  </si>
  <si>
    <t>SPEECH_DESC_2112224</t>
  </si>
  <si>
    <t>SPEECH_DESC_2112225</t>
  </si>
  <si>
    <t>SPEECH_DESC_2112226</t>
  </si>
  <si>
    <t>SPEECH_DESC_1135301</t>
  </si>
  <si>
    <t>SPEECH_DESC_1135302</t>
  </si>
  <si>
    <t>SPEECH_DESC_1135303</t>
  </si>
  <si>
    <t>SPEECH_DESC_1135304</t>
  </si>
  <si>
    <t>SPEECH_DESC_1135305</t>
  </si>
  <si>
    <t>SPEECH_DESC_1135306</t>
  </si>
  <si>
    <t>SPEECH_DESC_1135307</t>
  </si>
  <si>
    <t>SPEECH_DESC_1135308</t>
  </si>
  <si>
    <t>SPEECH_DESC_1135309</t>
  </si>
  <si>
    <t>SPEECH_DESC_1135310</t>
  </si>
  <si>
    <t>SPEECH_DESC_1135311</t>
  </si>
  <si>
    <t>SPEECH_DESC_1135312</t>
  </si>
  <si>
    <t>SPEECH_DESC_1135313</t>
  </si>
  <si>
    <t>SPEECH_DESC_1135314</t>
  </si>
  <si>
    <t>SPEECH_DESC_1135315</t>
  </si>
  <si>
    <t>SPEECH_DESC_1135316</t>
  </si>
  <si>
    <t>SPEECH_DESC_1135317</t>
  </si>
  <si>
    <t>SPEECH_DESC_1135318</t>
  </si>
  <si>
    <t>SPEECH_DESC_1135319</t>
  </si>
  <si>
    <t>SPEECH_DESC_1135320</t>
  </si>
  <si>
    <t>SPEECH_DESC_1135321</t>
  </si>
  <si>
    <t>SPEECH_DESC_1135322</t>
  </si>
  <si>
    <t>SPEECH_DESC_1135323</t>
  </si>
  <si>
    <t>SPEECH_DESC_1135324</t>
  </si>
  <si>
    <t>SPEECH_DESC_1135325</t>
  </si>
  <si>
    <t>SPEECH_DESC_1135326</t>
  </si>
  <si>
    <t>SPEECH_DESC_1135327</t>
  </si>
  <si>
    <t>SPEECH_DESC_1135328</t>
  </si>
  <si>
    <t>SPEECH_DESC_1135329</t>
  </si>
  <si>
    <t>SPEECH_DESC_1135330</t>
  </si>
  <si>
    <t>SPEECH_DESC_1135331</t>
  </si>
  <si>
    <t>SPEECH_DESC_1135332</t>
  </si>
  <si>
    <t>SPEECH_DESC_1135333</t>
  </si>
  <si>
    <t>SPEECH_DESC_1135334</t>
  </si>
  <si>
    <t>SPEECH_DESC_1135335</t>
  </si>
  <si>
    <t>SPEECH_DESC_1135336</t>
  </si>
  <si>
    <t>SPEECH_DESC_1135337</t>
  </si>
  <si>
    <t>SPEECH_DESC_1135338</t>
  </si>
  <si>
    <t>SPEECH_DESC_1135339</t>
  </si>
  <si>
    <t>SPEECH_DESC_1135340</t>
  </si>
  <si>
    <t>SPEECH_DESC_1135341</t>
  </si>
  <si>
    <t>SPEECH_DESC_1135342</t>
  </si>
  <si>
    <t>SPEECH_DESC_1135343</t>
  </si>
  <si>
    <t>SPEECH_DESC_1135344</t>
  </si>
  <si>
    <t>SPEECH_DESC_1135345</t>
  </si>
  <si>
    <t>SPEECH_DESC_1135346</t>
  </si>
  <si>
    <t>SPEECH_DESC_1135347</t>
  </si>
  <si>
    <t>SPEECH_DESC_1135348</t>
  </si>
  <si>
    <t>SPEECH_DESC_1135349</t>
  </si>
  <si>
    <t>SPEECH_DESC_1135350</t>
  </si>
  <si>
    <t>SPEECH_DESC_1135351</t>
  </si>
  <si>
    <t>SPEECH_DESC_1135352</t>
  </si>
  <si>
    <t>SPEECH_DESC_1135353</t>
  </si>
  <si>
    <t>SPEECH_DESC_1135354</t>
  </si>
  <si>
    <t>SPEECH_DESC_1135355</t>
  </si>
  <si>
    <t>SPEECH_DESC_1135356</t>
  </si>
  <si>
    <t>SPEECH_DESC_1135357</t>
  </si>
  <si>
    <t>SPEECH_DESC_1135358</t>
  </si>
  <si>
    <t>SPEECH_DESC_1135359</t>
  </si>
  <si>
    <t>SPEECH_DESC_1135360</t>
  </si>
  <si>
    <t>SPEECH_DESC_1335401</t>
  </si>
  <si>
    <t>SPEECH_DESC_1335402</t>
  </si>
  <si>
    <t>SPEECH_DESC_1335403</t>
  </si>
  <si>
    <t>SPEECH_DESC_1335404</t>
  </si>
  <si>
    <t>SPEECH_DESC_1335405</t>
  </si>
  <si>
    <t>SPEECH_DESC_1335406</t>
  </si>
  <si>
    <t>SPEECH_DESC_1335407</t>
  </si>
  <si>
    <t>SPEECH_DESC_1335408</t>
  </si>
  <si>
    <t>SPEECH_DESC_1335409</t>
  </si>
  <si>
    <t>SPEECH_DESC_1335410</t>
  </si>
  <si>
    <t>SPEECH_DESC_1335411</t>
  </si>
  <si>
    <t>SPEECH_DESC_1335412</t>
  </si>
  <si>
    <t>SPEECH_DESC_1335413</t>
  </si>
  <si>
    <t>SPEECH_DESC_1335414</t>
  </si>
  <si>
    <t>SPEECH_DESC_1335415</t>
  </si>
  <si>
    <t>SPEECH_DESC_1335416</t>
  </si>
  <si>
    <t>SPEECH_DESC_1335417</t>
  </si>
  <si>
    <t>SPEECH_DESC_1335418</t>
  </si>
  <si>
    <t>SPEECH_DESC_1335419</t>
  </si>
  <si>
    <t>SPEECH_DESC_1335420</t>
  </si>
  <si>
    <t>SPEECH_DESC_1335421</t>
  </si>
  <si>
    <t>SPEECH_DESC_1335422</t>
  </si>
  <si>
    <t>SPEECH_DESC_1335423</t>
  </si>
  <si>
    <t>SPEECH_DESC_1335424</t>
  </si>
  <si>
    <t>SPEECH_DESC_1335425</t>
  </si>
  <si>
    <t>SPEECH_DESC_1335426</t>
  </si>
  <si>
    <t>SPEECH_DESC_1335427</t>
  </si>
  <si>
    <t>SPEECH_DESC_1335428</t>
  </si>
  <si>
    <t>SPEECH_DESC_1335429</t>
  </si>
  <si>
    <t>SPEECH_DESC_1335430</t>
  </si>
  <si>
    <t>SPEECH_DESC_1335431</t>
  </si>
  <si>
    <t>SPEECH_DESC_1335432</t>
  </si>
  <si>
    <t>SPEECH_DESC_1335433</t>
  </si>
  <si>
    <t>SPEECH_DESC_1335434</t>
  </si>
  <si>
    <t>SPEECH_DESC_1335435</t>
  </si>
  <si>
    <t>SPEECH_DESC_1335436</t>
  </si>
  <si>
    <t>SPEECH_DESC_1335437</t>
  </si>
  <si>
    <t>SPEECH_DESC_1335438</t>
  </si>
  <si>
    <t>SPEECH_DESC_1335439</t>
  </si>
  <si>
    <t>SPEECH_DESC_1335440</t>
  </si>
  <si>
    <t>SPEECH_DESC_1335441</t>
  </si>
  <si>
    <t>SPEECH_DESC_1335442</t>
  </si>
  <si>
    <t>SPEECH_DESC_1335443</t>
  </si>
  <si>
    <t>SPEECH_DESC_1335444</t>
  </si>
  <si>
    <t>SPEECH_DESC_1335445</t>
  </si>
  <si>
    <t>SPEECH_DESC_1335446</t>
  </si>
  <si>
    <t>SPEECH_DESC_1335447</t>
  </si>
  <si>
    <t>SPEECH_DESC_1335448</t>
  </si>
  <si>
    <t>SPEECH_DESC_1335449</t>
  </si>
  <si>
    <t>SPEECH_DESC_1335450</t>
  </si>
  <si>
    <t>SPEECH_DESC_1335451</t>
  </si>
  <si>
    <t>SPEECH_DESC_1335452</t>
  </si>
  <si>
    <t>SPEECH_DESC_1335453</t>
  </si>
  <si>
    <t>SPEECH_DESC_1335454</t>
  </si>
  <si>
    <t>SPEECH_DESC_1335455</t>
  </si>
  <si>
    <t>SPEECH_DESC_1335456</t>
  </si>
  <si>
    <t>SPEECH_DESC_1335457</t>
  </si>
  <si>
    <t>SPEECH_DESC_1335458</t>
  </si>
  <si>
    <t>SPEECH_DESC_1335459</t>
  </si>
  <si>
    <t>SPEECH_DESC_1335460</t>
  </si>
  <si>
    <t>SPEECH_DESC_1335501</t>
  </si>
  <si>
    <t>SPEECH_DESC_1335502</t>
  </si>
  <si>
    <t>SPEECH_DESC_1335503</t>
  </si>
  <si>
    <t>SPEECH_DESC_1335504</t>
  </si>
  <si>
    <t>SPEECH_DESC_1335505</t>
  </si>
  <si>
    <t>SPEECH_DESC_1335506</t>
  </si>
  <si>
    <t>SPEECH_DESC_1335507</t>
  </si>
  <si>
    <t>SPEECH_DESC_1335508</t>
  </si>
  <si>
    <t>SPEECH_DESC_1335509</t>
  </si>
  <si>
    <t>SPEECH_DESC_1335510</t>
  </si>
  <si>
    <t>SPEECH_DESC_1335511</t>
  </si>
  <si>
    <t>SPEECH_DESC_1335512</t>
  </si>
  <si>
    <t>SPEECH_DESC_1335513</t>
  </si>
  <si>
    <t>SPEECH_DESC_1335514</t>
  </si>
  <si>
    <t>SPEECH_DESC_1335515</t>
  </si>
  <si>
    <t>SPEECH_DESC_1335516</t>
  </si>
  <si>
    <t>SPEECH_DESC_1335517</t>
  </si>
  <si>
    <t>SPEECH_DESC_1335518</t>
  </si>
  <si>
    <t>SPEECH_DESC_1335519</t>
  </si>
  <si>
    <t>SPEECH_DESC_1335520</t>
  </si>
  <si>
    <t>SPEECH_DESC_1335521</t>
  </si>
  <si>
    <t>SPEECH_DESC_1335522</t>
  </si>
  <si>
    <t>SPEECH_DESC_1335523</t>
  </si>
  <si>
    <t>SPEECH_DESC_1335524</t>
  </si>
  <si>
    <t>SPEECH_DESC_1335525</t>
  </si>
  <si>
    <t>SPEECH_DESC_1335526</t>
  </si>
  <si>
    <t>SPEECH_DESC_1335527</t>
  </si>
  <si>
    <t>SPEECH_DESC_1335528</t>
  </si>
  <si>
    <t>SPEECH_DESC_1335529</t>
  </si>
  <si>
    <t>SPEECH_DESC_1335530</t>
  </si>
  <si>
    <t>SPEECH_DESC_1335531</t>
  </si>
  <si>
    <t>SPEECH_DESC_1335532</t>
  </si>
  <si>
    <t>SPEECH_DESC_1335533</t>
  </si>
  <si>
    <t>SPEECH_DESC_1335534</t>
  </si>
  <si>
    <t>SPEECH_DESC_1335535</t>
  </si>
  <si>
    <t>SPEECH_DESC_1335536</t>
  </si>
  <si>
    <t>SPEECH_DESC_1335537</t>
  </si>
  <si>
    <t>SPEECH_DESC_1335538</t>
  </si>
  <si>
    <t>SPEECH_DESC_1335539</t>
  </si>
  <si>
    <t>SPEECH_DESC_1335540</t>
  </si>
  <si>
    <t>SPEECH_DESC_1335541</t>
  </si>
  <si>
    <t>SPEECH_DESC_1335542</t>
  </si>
  <si>
    <t>SPEECH_DESC_1335543</t>
  </si>
  <si>
    <t>SPEECH_DESC_1335544</t>
  </si>
  <si>
    <t>SPEECH_DESC_1335545</t>
  </si>
  <si>
    <t>SPEECH_DESC_1335546</t>
  </si>
  <si>
    <t>SPEECH_DESC_1335547</t>
  </si>
  <si>
    <t>SPEECH_DESC_1335548</t>
  </si>
  <si>
    <t>SPEECH_DESC_1335549</t>
  </si>
  <si>
    <t>SPEECH_DESC_1335550</t>
  </si>
  <si>
    <t>SPEECH_DESC_1335551</t>
  </si>
  <si>
    <t>SPEECH_DESC_1335552</t>
  </si>
  <si>
    <t>SPEECH_DESC_1335553</t>
  </si>
  <si>
    <t>SPEECH_DESC_1335554</t>
  </si>
  <si>
    <t>SPEECH_DESC_1335555</t>
  </si>
  <si>
    <t>SPEECH_DESC_1335556</t>
  </si>
  <si>
    <t>SPEECH_DESC_1335557</t>
  </si>
  <si>
    <t>SPEECH_DESC_1335558</t>
  </si>
  <si>
    <t>SPEECH_DESC_1335559</t>
  </si>
  <si>
    <t>SPEECH_DESC_1335560</t>
  </si>
  <si>
    <t>SPEECH_DESC_1435601</t>
  </si>
  <si>
    <t>SPEECH_DESC_1435602</t>
  </si>
  <si>
    <t>SPEECH_DESC_1435603</t>
  </si>
  <si>
    <t>SPEECH_DESC_1435604</t>
  </si>
  <si>
    <t>SPEECH_DESC_1435605</t>
  </si>
  <si>
    <t>SPEECH_DESC_1435606</t>
  </si>
  <si>
    <t>SPEECH_DESC_1435607</t>
  </si>
  <si>
    <t>SPEECH_DESC_1435608</t>
  </si>
  <si>
    <t>SPEECH_DESC_1435609</t>
  </si>
  <si>
    <t>SPEECH_DESC_1435610</t>
  </si>
  <si>
    <t>SPEECH_DESC_1435611</t>
  </si>
  <si>
    <t>SPEECH_DESC_1435612</t>
  </si>
  <si>
    <t>SPEECH_DESC_1435613</t>
  </si>
  <si>
    <t>SPEECH_DESC_1435614</t>
  </si>
  <si>
    <t>SPEECH_DESC_1435615</t>
  </si>
  <si>
    <t>SPEECH_DESC_1435616</t>
  </si>
  <si>
    <t>SPEECH_DESC_1435617</t>
  </si>
  <si>
    <t>SPEECH_DESC_1435618</t>
  </si>
  <si>
    <t>SPEECH_DESC_1435619</t>
  </si>
  <si>
    <t>SPEECH_DESC_1435620</t>
  </si>
  <si>
    <t>SPEECH_DESC_1435621</t>
  </si>
  <si>
    <t>SPEECH_DESC_1435622</t>
  </si>
  <si>
    <t>SPEECH_DESC_1435623</t>
  </si>
  <si>
    <t>SPEECH_DESC_1435624</t>
  </si>
  <si>
    <t>SPEECH_DESC_1435625</t>
  </si>
  <si>
    <t>SPEECH_DESC_1435626</t>
  </si>
  <si>
    <t>SPEECH_DESC_1435627</t>
  </si>
  <si>
    <t>SPEECH_DESC_1435628</t>
  </si>
  <si>
    <t>SPEECH_DESC_1435629</t>
  </si>
  <si>
    <t>SPEECH_DESC_1435630</t>
  </si>
  <si>
    <t>SPEECH_DESC_1435631</t>
  </si>
  <si>
    <t>SPEECH_DESC_1435632</t>
  </si>
  <si>
    <t>SPEECH_DESC_1435633</t>
  </si>
  <si>
    <t>SPEECH_DESC_1435634</t>
  </si>
  <si>
    <t>SPEECH_DESC_1435635</t>
  </si>
  <si>
    <t>SPEECH_DESC_1435636</t>
  </si>
  <si>
    <t>SPEECH_DESC_1435637</t>
  </si>
  <si>
    <t>SPEECH_DESC_1435638</t>
  </si>
  <si>
    <t>SPEECH_DESC_1435639</t>
  </si>
  <si>
    <t>SPEECH_DESC_1435640</t>
  </si>
  <si>
    <t>SPEECH_DESC_1435641</t>
  </si>
  <si>
    <t>SPEECH_DESC_1435642</t>
  </si>
  <si>
    <t>SPEECH_DESC_1435643</t>
  </si>
  <si>
    <t>SPEECH_DESC_1435644</t>
  </si>
  <si>
    <t>SPEECH_DESC_1435645</t>
  </si>
  <si>
    <t>SPEECH_DESC_1435646</t>
  </si>
  <si>
    <t>SPEECH_DESC_1435647</t>
  </si>
  <si>
    <t>SPEECH_DESC_1435648</t>
  </si>
  <si>
    <t>SPEECH_DESC_1435649</t>
  </si>
  <si>
    <t>SPEECH_DESC_1435650</t>
  </si>
  <si>
    <t>SPEECH_DESC_1435651</t>
  </si>
  <si>
    <t>SPEECH_DESC_1435652</t>
  </si>
  <si>
    <t>SPEECH_DESC_1135701</t>
  </si>
  <si>
    <t>SPEECH_DESC_1135702</t>
  </si>
  <si>
    <t>SPEECH_DESC_1135703</t>
  </si>
  <si>
    <t>SPEECH_DESC_1135704</t>
  </si>
  <si>
    <t>SPEECH_DESC_1135705</t>
  </si>
  <si>
    <t>SPEECH_DESC_1135706</t>
  </si>
  <si>
    <t>SPEECH_DESC_1135707</t>
  </si>
  <si>
    <t>SPEECH_DESC_1135708</t>
  </si>
  <si>
    <t>SPEECH_DESC_1135709</t>
  </si>
  <si>
    <t>SPEECH_DESC_1135710</t>
  </si>
  <si>
    <t>SPEECH_DESC_1135711</t>
  </si>
  <si>
    <t>SPEECH_DESC_1135712</t>
  </si>
  <si>
    <t>SPEECH_DESC_1135713</t>
  </si>
  <si>
    <t>SPEECH_DESC_1135714</t>
  </si>
  <si>
    <t>SPEECH_DESC_1135715</t>
  </si>
  <si>
    <t>SPEECH_DESC_1135716</t>
  </si>
  <si>
    <t>SPEECH_DESC_1135717</t>
  </si>
  <si>
    <t>SPEECH_DESC_1135718</t>
  </si>
  <si>
    <t>SPEECH_DESC_1135719</t>
  </si>
  <si>
    <t>SPEECH_DESC_1135720</t>
  </si>
  <si>
    <t>SPEECH_DESC_1135721</t>
  </si>
  <si>
    <t>SPEECH_DESC_1135722</t>
  </si>
  <si>
    <t>SPEECH_DESC_1135723</t>
  </si>
  <si>
    <t>SPEECH_DESC_1135724</t>
  </si>
  <si>
    <t>SPEECH_DESC_1135725</t>
  </si>
  <si>
    <t>SPEECH_DESC_1135726</t>
  </si>
  <si>
    <t>SPEECH_DESC_1135727</t>
  </si>
  <si>
    <t>SPEECH_DESC_1135728</t>
  </si>
  <si>
    <t>SPEECH_DESC_1135729</t>
  </si>
  <si>
    <t>SPEECH_DESC_1135730</t>
  </si>
  <si>
    <t>SPEECH_DESC_1135731</t>
  </si>
  <si>
    <t>SPEECH_DESC_1135732</t>
  </si>
  <si>
    <t>SPEECH_DESC_1135733</t>
  </si>
  <si>
    <t>SPEECH_DESC_1135734</t>
  </si>
  <si>
    <t>SPEECH_DESC_1135735</t>
  </si>
  <si>
    <t>SPEECH_DESC_1135736</t>
  </si>
  <si>
    <t>SPEECH_DESC_1135737</t>
  </si>
  <si>
    <t>SPEECH_DESC_1135738</t>
  </si>
  <si>
    <t>SPEECH_DESC_1135739</t>
  </si>
  <si>
    <t>SPEECH_DESC_1135740</t>
  </si>
  <si>
    <t>SPEECH_DESC_1135741</t>
  </si>
  <si>
    <t>SPEECH_DESC_1135742</t>
  </si>
  <si>
    <t>SPEECH_DESC_1135743</t>
  </si>
  <si>
    <t>SPEECH_DESC_1135744</t>
  </si>
  <si>
    <t>SPEECH_DESC_1135745</t>
  </si>
  <si>
    <t>SPEECH_DESC_1135746</t>
  </si>
  <si>
    <t>SPEECH_DESC_1135747</t>
  </si>
  <si>
    <t>SPEECH_DESC_1135748</t>
  </si>
  <si>
    <t>SPEECH_DESC_1135749</t>
  </si>
  <si>
    <t>SPEECH_DESC_1135750</t>
  </si>
  <si>
    <t>SPEECH_DESC_1135751</t>
  </si>
  <si>
    <t>SPEECH_DESC_1135752</t>
  </si>
  <si>
    <t>SPEECH_DESC_1135753</t>
  </si>
  <si>
    <t>SPEECH_DESC_1135754</t>
  </si>
  <si>
    <t>SPEECH_DESC_1135755</t>
  </si>
  <si>
    <t>SPEECH_DESC_1135756</t>
  </si>
  <si>
    <t>SPEECH_DESC_1135757</t>
  </si>
  <si>
    <t>SPEECH_DESC_1135758</t>
  </si>
  <si>
    <t>SPEECH_DESC_1135759</t>
  </si>
  <si>
    <t>SPEECH_DESC_1135760</t>
  </si>
  <si>
    <t>SPEECH_DESC_1135761</t>
  </si>
  <si>
    <t>SPEECH_DESC_1135762</t>
  </si>
  <si>
    <t>SPEECH_DESC_1415801</t>
  </si>
  <si>
    <t>SPEECH_DESC_1415802</t>
  </si>
  <si>
    <t>SPEECH_DESC_1415803</t>
  </si>
  <si>
    <t>SPEECH_DESC_1415804</t>
  </si>
  <si>
    <t>SPEECH_DESC_1415805</t>
  </si>
  <si>
    <t>SPEECH_DESC_1415806</t>
  </si>
  <si>
    <t>SPEECH_DESC_1415807</t>
  </si>
  <si>
    <t>SPEECH_DESC_1415808</t>
  </si>
  <si>
    <t>SPEECH_DESC_1415809</t>
  </si>
  <si>
    <t>SPEECH_DESC_1415810</t>
  </si>
  <si>
    <t>SPEECH_DESC_1415811</t>
  </si>
  <si>
    <t>SPEECH_DESC_1415812</t>
  </si>
  <si>
    <t>SPEECH_DESC_1415813</t>
  </si>
  <si>
    <t>SPEECH_DESC_1415814</t>
  </si>
  <si>
    <t>SPEECH_DESC_1415815</t>
  </si>
  <si>
    <t>SPEECH_DESC_1415816</t>
  </si>
  <si>
    <t>SPEECH_DESC_1415817</t>
  </si>
  <si>
    <t>SPEECH_DESC_1415818</t>
  </si>
  <si>
    <t>SPEECH_DESC_1415819</t>
  </si>
  <si>
    <t>SPEECH_DESC_1415820</t>
  </si>
  <si>
    <t>SPEECH_DESC_1415821</t>
  </si>
  <si>
    <t>SPEECH_DESC_1415822</t>
  </si>
  <si>
    <t>SPEECH_DESC_1415823</t>
  </si>
  <si>
    <t>SPEECH_DESC_1415824</t>
  </si>
  <si>
    <t>SPEECH_DESC_1415825</t>
  </si>
  <si>
    <t>SPEECH_DESC_1415826</t>
  </si>
  <si>
    <t>SPEECH_DESC_1415827</t>
  </si>
  <si>
    <t>SPEECH_DESC_1415828</t>
  </si>
  <si>
    <t>SPEECH_DESC_1415829</t>
  </si>
  <si>
    <t>SPEECH_DESC_1415830</t>
  </si>
  <si>
    <t>SPEECH_DESC_1415831</t>
  </si>
  <si>
    <t>SPEECH_DESC_1415832</t>
  </si>
  <si>
    <t>SPEECH_DESC_1415833</t>
  </si>
  <si>
    <t>SPEECH_DESC_1415834</t>
  </si>
  <si>
    <t>SPEECH_DESC_1415835</t>
  </si>
  <si>
    <t>SPEECH_DESC_1415836</t>
  </si>
  <si>
    <t>SPEECH_DESC_1415837</t>
  </si>
  <si>
    <t>SPEECH_DESC_1415838</t>
  </si>
  <si>
    <t>SPEECH_DESC_1415839</t>
  </si>
  <si>
    <t>SPEECH_DESC_1415840</t>
  </si>
  <si>
    <t>SPEECH_DESC_1415841</t>
  </si>
  <si>
    <t>SPEECH_DESC_1415842</t>
  </si>
  <si>
    <t>SPEECH_DESC_1415843</t>
  </si>
  <si>
    <t>SPEECH_DESC_1415844</t>
  </si>
  <si>
    <t>SPEECH_DESC_1415845</t>
  </si>
  <si>
    <t>SPEECH_DESC_1415846</t>
  </si>
  <si>
    <t>SPEECH_DESC_1415847</t>
  </si>
  <si>
    <t>SPEECH_DESC_1415848</t>
  </si>
  <si>
    <t>SPEECH_DESC_1415849</t>
  </si>
  <si>
    <t>SPEECH_DESC_1415850</t>
  </si>
  <si>
    <t>SPEECH_DESC_1415851</t>
  </si>
  <si>
    <t>SPEECH_DESC_1415852</t>
  </si>
  <si>
    <t>SPEECH_DESC_1415853</t>
  </si>
  <si>
    <t>SPEECH_DESC_1415854</t>
  </si>
  <si>
    <t>SPEECH_DESC_1415855</t>
  </si>
  <si>
    <t>SPEECH_DESC_1415856</t>
  </si>
  <si>
    <t>SPEECH_DESC_1235901</t>
  </si>
  <si>
    <t>SPEECH_DESC_1235902</t>
  </si>
  <si>
    <t>SPEECH_DESC_1235903</t>
  </si>
  <si>
    <t>SPEECH_DESC_1235904</t>
  </si>
  <si>
    <t>SPEECH_DESC_1235905</t>
  </si>
  <si>
    <t>SPEECH_DESC_1235906</t>
  </si>
  <si>
    <t>SPEECH_DESC_1235907</t>
  </si>
  <si>
    <t>SPEECH_DESC_1235908</t>
  </si>
  <si>
    <t>SPEECH_DESC_1235909</t>
  </si>
  <si>
    <t>SPEECH_DESC_1235910</t>
  </si>
  <si>
    <t>SPEECH_DESC_1235911</t>
  </si>
  <si>
    <t>SPEECH_DESC_1235912</t>
  </si>
  <si>
    <t>SPEECH_DESC_1235913</t>
  </si>
  <si>
    <t>SPEECH_DESC_1235914</t>
  </si>
  <si>
    <t>SPEECH_DESC_1235915</t>
  </si>
  <si>
    <t>SPEECH_DESC_1235916</t>
  </si>
  <si>
    <t>SPEECH_DESC_1235917</t>
  </si>
  <si>
    <t>SPEECH_DESC_1235918</t>
  </si>
  <si>
    <t>SPEECH_DESC_1235919</t>
  </si>
  <si>
    <t>SPEECH_DESC_1235920</t>
  </si>
  <si>
    <t>SPEECH_DESC_1235921</t>
  </si>
  <si>
    <t>SPEECH_DESC_1235922</t>
  </si>
  <si>
    <t>SPEECH_DESC_1235923</t>
  </si>
  <si>
    <t>SPEECH_DESC_1235924</t>
  </si>
  <si>
    <t>SPEECH_DESC_1235925</t>
  </si>
  <si>
    <t>SPEECH_DESC_1235926</t>
  </si>
  <si>
    <t>SPEECH_DESC_1235927</t>
  </si>
  <si>
    <t>SPEECH_DESC_1235928</t>
  </si>
  <si>
    <t>SPEECH_DESC_1235929</t>
  </si>
  <si>
    <t>SPEECH_DESC_1235930</t>
  </si>
  <si>
    <t>SPEECH_DESC_1235931</t>
  </si>
  <si>
    <t>SPEECH_DESC_1235932</t>
  </si>
  <si>
    <t>SPEECH_DESC_1235933</t>
  </si>
  <si>
    <t>SPEECH_DESC_1235934</t>
  </si>
  <si>
    <t>SPEECH_DESC_1235935</t>
  </si>
  <si>
    <t>SPEECH_DESC_1235936</t>
  </si>
  <si>
    <t>SPEECH_DESC_1235937</t>
  </si>
  <si>
    <t>SPEECH_DESC_1235938</t>
  </si>
  <si>
    <t>SPEECH_DESC_1235939</t>
  </si>
  <si>
    <t>SPEECH_DESC_1235940</t>
  </si>
  <si>
    <t>SPEECH_DESC_1235941</t>
  </si>
  <si>
    <t>SPEECH_DESC_1235942</t>
  </si>
  <si>
    <t>SPEECH_DESC_1235943</t>
  </si>
  <si>
    <t>SPEECH_DESC_1235944</t>
  </si>
  <si>
    <t>SPEECH_DESC_1235945</t>
  </si>
  <si>
    <t>SPEECH_DESC_1235946</t>
  </si>
  <si>
    <t>SPEECH_DESC_1235947</t>
  </si>
  <si>
    <t>SPEECH_DESC_1235948</t>
  </si>
  <si>
    <t>SPEECH_DESC_1235949</t>
  </si>
  <si>
    <t>SPEECH_DESC_1235950</t>
  </si>
  <si>
    <t>SPEECH_DESC_1235951</t>
  </si>
  <si>
    <t>SPEECH_DESC_1235952</t>
  </si>
  <si>
    <t>SPEECH_DESC_1235953</t>
  </si>
  <si>
    <t>SPEECH_DESC_1235954</t>
  </si>
  <si>
    <t>SPEECH_DESC_2412301</t>
  </si>
  <si>
    <t>SPEECH_DESC_2412302</t>
  </si>
  <si>
    <t>SPEECH_DESC_2412303</t>
  </si>
  <si>
    <t>SPEECH_DESC_2412304</t>
  </si>
  <si>
    <t>SPEECH_DESC_2412305</t>
  </si>
  <si>
    <t>SPEECH_DESC_2412306</t>
  </si>
  <si>
    <t>SPEECH_DESC_2412307</t>
  </si>
  <si>
    <t>SPEECH_DESC_2412308</t>
  </si>
  <si>
    <t>SPEECH_DESC_2412309</t>
  </si>
  <si>
    <t>SPEECH_DESC_2412310</t>
  </si>
  <si>
    <t>SPEECH_DESC_2412311</t>
  </si>
  <si>
    <t>SPEECH_DESC_2412312</t>
  </si>
  <si>
    <t>SPEECH_DESC_2412313</t>
  </si>
  <si>
    <t>SPEECH_DESC_2412314</t>
  </si>
  <si>
    <t>SPEECH_DESC_2412315</t>
  </si>
  <si>
    <t>SPEECH_DESC_2412316</t>
  </si>
  <si>
    <t>SPEECH_DESC_2412317</t>
  </si>
  <si>
    <t>SPEECH_DESC_2412318</t>
  </si>
  <si>
    <t>SPEECH_DESC_2412319</t>
  </si>
  <si>
    <t>SPEECH_DESC_2412320</t>
  </si>
  <si>
    <t>SPEECH_DESC_2412321</t>
  </si>
  <si>
    <t>SPEECH_DESC_2412322</t>
  </si>
  <si>
    <t>SPEECH_DESC_2412323</t>
  </si>
  <si>
    <t>SPEECH_DESC_2412324</t>
  </si>
  <si>
    <t>SPEECH_DESC_2412325</t>
  </si>
  <si>
    <t>SPEECH_DESC_2412326</t>
  </si>
  <si>
    <t>SPEECH_DESC_2412327</t>
  </si>
  <si>
    <t>SPEECH_DESC_2412328</t>
  </si>
  <si>
    <t>SPEECH_DESC_2412329</t>
  </si>
  <si>
    <t>SPEECH_DESC_2412330</t>
  </si>
  <si>
    <t>SPEECH_DESC_2412331</t>
  </si>
  <si>
    <t>SPEECH_DESC_2412332</t>
  </si>
  <si>
    <t>SPEECH_DESC_2412333</t>
  </si>
  <si>
    <t>SPEECH_DESC_2412334</t>
  </si>
  <si>
    <t>SPEECH_DESC_2412335</t>
  </si>
  <si>
    <t>SPEECH_DESC_2412336</t>
  </si>
  <si>
    <t>SPEECH_DESC_2412337</t>
  </si>
  <si>
    <t>SPEECH_DESC_1136001</t>
  </si>
  <si>
    <t>SPEECH_DESC_1136002</t>
  </si>
  <si>
    <t>SPEECH_DESC_1136003</t>
  </si>
  <si>
    <t>SPEECH_DESC_1136004</t>
  </si>
  <si>
    <t>SPEECH_DESC_1136005</t>
  </si>
  <si>
    <t>SPEECH_DESC_1136006</t>
  </si>
  <si>
    <t>SPEECH_DESC_1136007</t>
  </si>
  <si>
    <t>SPEECH_DESC_1136008</t>
  </si>
  <si>
    <t>SPEECH_DESC_1136009</t>
  </si>
  <si>
    <t>SPEECH_DESC_1136010</t>
  </si>
  <si>
    <t>SPEECH_DESC_1136011</t>
  </si>
  <si>
    <t>SPEECH_DESC_1136012</t>
  </si>
  <si>
    <t>SPEECH_DESC_1136013</t>
  </si>
  <si>
    <t>SPEECH_DESC_1136014</t>
  </si>
  <si>
    <t>SPEECH_DESC_1136015</t>
  </si>
  <si>
    <t>SPEECH_DESC_1136016</t>
  </si>
  <si>
    <t>SPEECH_DESC_1136017</t>
  </si>
  <si>
    <t>SPEECH_DESC_1136018</t>
  </si>
  <si>
    <t>SPEECH_DESC_1136019</t>
  </si>
  <si>
    <t>SPEECH_DESC_1136020</t>
  </si>
  <si>
    <t>SPEECH_DESC_1136021</t>
  </si>
  <si>
    <t>SPEECH_DESC_1136022</t>
  </si>
  <si>
    <t>SPEECH_DESC_1136023</t>
  </si>
  <si>
    <t>SPEECH_DESC_1136024</t>
  </si>
  <si>
    <t>SPEECH_DESC_1136025</t>
  </si>
  <si>
    <t>SPEECH_DESC_1136026</t>
  </si>
  <si>
    <t>SPEECH_DESC_1136027</t>
  </si>
  <si>
    <t>SPEECH_DESC_1136028</t>
  </si>
  <si>
    <t>SPEECH_DESC_1136029</t>
  </si>
  <si>
    <t>SPEECH_DESC_1136030</t>
  </si>
  <si>
    <t>SPEECH_DESC_1136031</t>
  </si>
  <si>
    <t>SPEECH_DESC_1136032</t>
  </si>
  <si>
    <t>SPEECH_DESC_1136033</t>
  </si>
  <si>
    <t>SPEECH_DESC_1136034</t>
  </si>
  <si>
    <t>SPEECH_DESC_1136035</t>
  </si>
  <si>
    <t>SPEECH_DESC_1136036</t>
  </si>
  <si>
    <t>SPEECH_DESC_1136037</t>
  </si>
  <si>
    <t>SPEECH_DESC_1136038</t>
  </si>
  <si>
    <t>SPEECH_DESC_1136039</t>
  </si>
  <si>
    <t>SPEECH_DESC_1136040</t>
  </si>
  <si>
    <t>SPEECH_DESC_1136041</t>
  </si>
  <si>
    <t>SPEECH_DESC_1136042</t>
  </si>
  <si>
    <t>SPEECH_DESC_1136043</t>
  </si>
  <si>
    <t>SPEECH_DESC_1136044</t>
  </si>
  <si>
    <t>SPEECH_DESC_1136045</t>
  </si>
  <si>
    <t>SPEECH_DESC_1136046</t>
  </si>
  <si>
    <t>SPEECH_DESC_1136047</t>
  </si>
  <si>
    <t>SPEECH_DESC_1136048</t>
  </si>
  <si>
    <t>SPEECH_DESC_1136049</t>
  </si>
  <si>
    <t>SPEECH_DESC_1136050</t>
  </si>
  <si>
    <t>SPEECH_DESC_1136051</t>
  </si>
  <si>
    <t>SPEECH_DESC_1136052</t>
  </si>
  <si>
    <t>SPEECH_DESC_1136053</t>
  </si>
  <si>
    <t>SPEECH_DESC_1136054</t>
  </si>
  <si>
    <t>SPEECH_DESC_1136055</t>
  </si>
  <si>
    <t>SPEECH_DESC_1136056</t>
  </si>
  <si>
    <t>SPEECH_DESC_1136057</t>
  </si>
  <si>
    <t>SPEECH_DESC_1136058</t>
  </si>
  <si>
    <t>SPEECH_DESC_1136059</t>
  </si>
  <si>
    <t>SPEECH_DESC_1136060</t>
  </si>
  <si>
    <t>SPEECH_DESC_2132401</t>
  </si>
  <si>
    <t>SPEECH_DESC_2132402</t>
  </si>
  <si>
    <t>SPEECH_DESC_2132403</t>
  </si>
  <si>
    <t>SPEECH_DESC_2132404</t>
  </si>
  <si>
    <t>SPEECH_DESC_2132405</t>
  </si>
  <si>
    <t>SPEECH_DESC_2132406</t>
  </si>
  <si>
    <t>SPEECH_DESC_2132407</t>
  </si>
  <si>
    <t>SPEECH_DESC_2132408</t>
  </si>
  <si>
    <t>SPEECH_DESC_2132409</t>
  </si>
  <si>
    <t>SPEECH_DESC_2132410</t>
  </si>
  <si>
    <t>SPEECH_DESC_2132411</t>
  </si>
  <si>
    <t>SPEECH_DESC_2132412</t>
  </si>
  <si>
    <t>SPEECH_DESC_2132413</t>
  </si>
  <si>
    <t>SPEECH_DESC_2132414</t>
  </si>
  <si>
    <t>SPEECH_DESC_2132415</t>
  </si>
  <si>
    <t>SPEECH_DESC_2132416</t>
  </si>
  <si>
    <t>SPEECH_DESC_2132417</t>
  </si>
  <si>
    <t>SPEECH_DESC_2132418</t>
  </si>
  <si>
    <t>SPEECH_DESC_2132419</t>
  </si>
  <si>
    <t>SPEECH_DESC_2132420</t>
  </si>
  <si>
    <t>SPEECH_DESC_2132421</t>
  </si>
  <si>
    <t>SPEECH_DESC_2132422</t>
  </si>
  <si>
    <t>SPEECH_DESC_2132423</t>
  </si>
  <si>
    <t>SPEECH_DESC_2132424</t>
  </si>
  <si>
    <t>SPEECH_DESC_2132425</t>
  </si>
  <si>
    <t>SPEECH_DESC_1426101</t>
  </si>
  <si>
    <t>SPEECH_DESC_1426102</t>
  </si>
  <si>
    <t>SPEECH_DESC_1426103</t>
  </si>
  <si>
    <t>SPEECH_DESC_1426104</t>
  </si>
  <si>
    <t>SPEECH_DESC_1426105</t>
  </si>
  <si>
    <t>SPEECH_DESC_1426106</t>
  </si>
  <si>
    <t>SPEECH_DESC_1426107</t>
  </si>
  <si>
    <t>SPEECH_DESC_1426108</t>
  </si>
  <si>
    <t>SPEECH_DESC_1426109</t>
  </si>
  <si>
    <t>SPEECH_DESC_1426110</t>
  </si>
  <si>
    <t>SPEECH_DESC_1426111</t>
  </si>
  <si>
    <t>SPEECH_DESC_1426112</t>
  </si>
  <si>
    <t>SPEECH_DESC_1426113</t>
  </si>
  <si>
    <t>SPEECH_DESC_1426114</t>
  </si>
  <si>
    <t>SPEECH_DESC_1426115</t>
  </si>
  <si>
    <t>SPEECH_DESC_1426116</t>
  </si>
  <si>
    <t>SPEECH_DESC_1426117</t>
  </si>
  <si>
    <t>SPEECH_DESC_1426118</t>
  </si>
  <si>
    <t>SPEECH_DESC_1426119</t>
  </si>
  <si>
    <t>SPEECH_DESC_1426120</t>
  </si>
  <si>
    <t>SPEECH_DESC_1426121</t>
  </si>
  <si>
    <t>SPEECH_DESC_1426122</t>
  </si>
  <si>
    <t>SPEECH_DESC_1426123</t>
  </si>
  <si>
    <t>SPEECH_DESC_1426124</t>
  </si>
  <si>
    <t>SPEECH_DESC_1426125</t>
  </si>
  <si>
    <t>SPEECH_DESC_1426126</t>
  </si>
  <si>
    <t>SPEECH_DESC_1426127</t>
  </si>
  <si>
    <t>SPEECH_DESC_1426128</t>
  </si>
  <si>
    <t>SPEECH_DESC_1426129</t>
  </si>
  <si>
    <t>SPEECH_DESC_1426130</t>
  </si>
  <si>
    <t>SPEECH_DESC_1426131</t>
  </si>
  <si>
    <t>SPEECH_DESC_1426132</t>
  </si>
  <si>
    <t>SPEECH_DESC_1426133</t>
  </si>
  <si>
    <t>SPEECH_DESC_1426134</t>
  </si>
  <si>
    <t>SPEECH_DESC_1426135</t>
  </si>
  <si>
    <t>SPEECH_DESC_1426136</t>
  </si>
  <si>
    <t>SPEECH_DESC_1426137</t>
  </si>
  <si>
    <t>SPEECH_DESC_1426138</t>
  </si>
  <si>
    <t>SPEECH_DESC_1426139</t>
  </si>
  <si>
    <t>SPEECH_DESC_1426140</t>
  </si>
  <si>
    <t>SPEECH_DESC_1426141</t>
  </si>
  <si>
    <t>SPEECH_DESC_1426142</t>
  </si>
  <si>
    <t>SPEECH_DESC_1426143</t>
  </si>
  <si>
    <t>SPEECH_DESC_1426144</t>
  </si>
  <si>
    <t>SPEECH_DESC_1426145</t>
  </si>
  <si>
    <t>SPEECH_DESC_1426146</t>
  </si>
  <si>
    <t>SPEECH_DESC_1426147</t>
  </si>
  <si>
    <t>SPEECH_DESC_1426148</t>
  </si>
  <si>
    <t>SPEECH_DESC_1426149</t>
  </si>
  <si>
    <t>SPEECH_DESC_1426150</t>
  </si>
  <si>
    <t>SPEECH_DESC_1426151</t>
  </si>
  <si>
    <t>SPEECH_DESC_1426152</t>
  </si>
  <si>
    <t>SPEECH_DESC_1426153</t>
  </si>
  <si>
    <t>SPEECH_DESC_1426154</t>
  </si>
  <si>
    <t>SPEECH_DESC_1426155</t>
  </si>
  <si>
    <t>SPEECH_DESC_1426156</t>
  </si>
  <si>
    <t>SPEECH_DESC_1426157</t>
  </si>
  <si>
    <t>SPEECH_DESC_1426158</t>
  </si>
  <si>
    <t>SPEECH_DESC_1426159</t>
  </si>
  <si>
    <t>SPEECH_DESC_1426160</t>
  </si>
  <si>
    <t>SPEECH_DESC_1116201</t>
  </si>
  <si>
    <t>SPEECH_DESC_1116202</t>
  </si>
  <si>
    <t>SPEECH_DESC_1116203</t>
  </si>
  <si>
    <t>SPEECH_DESC_1116204</t>
  </si>
  <si>
    <t>SPEECH_DESC_1116205</t>
  </si>
  <si>
    <t>SPEECH_DESC_1116206</t>
  </si>
  <si>
    <t>SPEECH_DESC_1116207</t>
  </si>
  <si>
    <t>SPEECH_DESC_1116208</t>
  </si>
  <si>
    <t>SPEECH_DESC_1116209</t>
  </si>
  <si>
    <t>SPEECH_DESC_1116210</t>
  </si>
  <si>
    <t>SPEECH_DESC_1116211</t>
  </si>
  <si>
    <t>SPEECH_DESC_1116212</t>
  </si>
  <si>
    <t>SPEECH_DESC_1116213</t>
  </si>
  <si>
    <t>SPEECH_DESC_1116214</t>
  </si>
  <si>
    <t>SPEECH_DESC_1116215</t>
  </si>
  <si>
    <t>SPEECH_DESC_1116216</t>
  </si>
  <si>
    <t>SPEECH_DESC_1116217</t>
  </si>
  <si>
    <t>SPEECH_DESC_1116218</t>
  </si>
  <si>
    <t>SPEECH_DESC_1116219</t>
  </si>
  <si>
    <t>SPEECH_DESC_1116220</t>
  </si>
  <si>
    <t>SPEECH_DESC_1116221</t>
  </si>
  <si>
    <t>SPEECH_DESC_1116222</t>
  </si>
  <si>
    <t>SPEECH_DESC_1116223</t>
  </si>
  <si>
    <t>SPEECH_DESC_1116224</t>
  </si>
  <si>
    <t>SPEECH_DESC_1116225</t>
  </si>
  <si>
    <t>SPEECH_DESC_1116226</t>
  </si>
  <si>
    <t>SPEECH_DESC_1116227</t>
  </si>
  <si>
    <t>SPEECH_DESC_1116228</t>
  </si>
  <si>
    <t>SPEECH_DESC_1116229</t>
  </si>
  <si>
    <t>SPEECH_DESC_1116230</t>
  </si>
  <si>
    <t>SPEECH_DESC_1116231</t>
  </si>
  <si>
    <t>SPEECH_DESC_1116232</t>
  </si>
  <si>
    <t>SPEECH_DESC_1116233</t>
  </si>
  <si>
    <t>SPEECH_DESC_1116234</t>
  </si>
  <si>
    <t>SPEECH_DESC_1116235</t>
  </si>
  <si>
    <t>SPEECH_DESC_1116236</t>
  </si>
  <si>
    <t>SPEECH_DESC_1116237</t>
  </si>
  <si>
    <t>SPEECH_DESC_1116238</t>
  </si>
  <si>
    <t>SPEECH_DESC_1116239</t>
  </si>
  <si>
    <t>SPEECH_DESC_1116240</t>
  </si>
  <si>
    <t>SPEECH_DESC_1116241</t>
  </si>
  <si>
    <t>SPEECH_DESC_1116242</t>
  </si>
  <si>
    <t>SPEECH_DESC_1116243</t>
  </si>
  <si>
    <t>SPEECH_DESC_1116244</t>
  </si>
  <si>
    <t>SPEECH_DESC_1116245</t>
  </si>
  <si>
    <t>SPEECH_DESC_1116246</t>
  </si>
  <si>
    <t>SPEECH_DESC_1116247</t>
  </si>
  <si>
    <t>SPEECH_DESC_1116248</t>
  </si>
  <si>
    <t>SPEECH_DESC_1116249</t>
  </si>
  <si>
    <t>SPEECH_DESC_1116250</t>
  </si>
  <si>
    <t>SPEECH_DESC_1116251</t>
  </si>
  <si>
    <t>SPEECH_DESC_1116252</t>
  </si>
  <si>
    <t>SPEECH_DESC_1116253</t>
  </si>
  <si>
    <t>SPEECH_DESC_1116254</t>
  </si>
  <si>
    <t>SPEECH_DESC_1116255</t>
  </si>
  <si>
    <t>SPEECH_DESC_1116256</t>
  </si>
  <si>
    <t>SPEECH_DESC_1116257</t>
  </si>
  <si>
    <t>SPEECH_DESC_1116258</t>
  </si>
  <si>
    <t>SPEECH_DESC_2132501</t>
  </si>
  <si>
    <t>SPEECH_DESC_2132502</t>
  </si>
  <si>
    <t>SPEECH_DESC_2132503</t>
  </si>
  <si>
    <t>SPEECH_DESC_2132504</t>
  </si>
  <si>
    <t>SPEECH_DESC_2132505</t>
  </si>
  <si>
    <t>SPEECH_DESC_2132506</t>
  </si>
  <si>
    <t>SPEECH_DESC_2132507</t>
  </si>
  <si>
    <t>SPEECH_DESC_2132508</t>
  </si>
  <si>
    <t>SPEECH_DESC_2132509</t>
  </si>
  <si>
    <t>SPEECH_DESC_2132510</t>
  </si>
  <si>
    <t>SPEECH_DESC_2132511</t>
  </si>
  <si>
    <t>SPEECH_DESC_2132512</t>
  </si>
  <si>
    <t>SPEECH_DESC_2132513</t>
  </si>
  <si>
    <t>SPEECH_DESC_2132514</t>
  </si>
  <si>
    <t>SPEECH_DESC_2132515</t>
  </si>
  <si>
    <t>SPEECH_DESC_2132516</t>
  </si>
  <si>
    <t>SPEECH_DESC_2132517</t>
  </si>
  <si>
    <t>SPEECH_DESC_2132518</t>
  </si>
  <si>
    <t>SPEECH_DESC_2132519</t>
  </si>
  <si>
    <t>SPEECH_DESC_2132520</t>
  </si>
  <si>
    <t>SPEECH_DESC_2132521</t>
  </si>
  <si>
    <t>SPEECH_DESC_2132522</t>
  </si>
  <si>
    <t>SPEECH_DESC_1236301</t>
  </si>
  <si>
    <t>SPEECH_DESC_1236302</t>
  </si>
  <si>
    <t>SPEECH_DESC_1236303</t>
  </si>
  <si>
    <t>SPEECH_DESC_1236304</t>
  </si>
  <si>
    <t>SPEECH_DESC_1236305</t>
  </si>
  <si>
    <t>SPEECH_DESC_1236306</t>
  </si>
  <si>
    <t>SPEECH_DESC_1236307</t>
  </si>
  <si>
    <t>SPEECH_DESC_1236308</t>
  </si>
  <si>
    <t>SPEECH_DESC_1236309</t>
  </si>
  <si>
    <t>SPEECH_DESC_1236310</t>
  </si>
  <si>
    <t>SPEECH_DESC_1236311</t>
  </si>
  <si>
    <t>SPEECH_DESC_1236312</t>
  </si>
  <si>
    <t>SPEECH_DESC_1236313</t>
  </si>
  <si>
    <t>SPEECH_DESC_1236314</t>
  </si>
  <si>
    <t>SPEECH_DESC_1236315</t>
  </si>
  <si>
    <t>SPEECH_DESC_1236316</t>
  </si>
  <si>
    <t>SPEECH_DESC_1236317</t>
  </si>
  <si>
    <t>SPEECH_DESC_1236318</t>
  </si>
  <si>
    <t>SPEECH_DESC_1236319</t>
  </si>
  <si>
    <t>SPEECH_DESC_1236320</t>
  </si>
  <si>
    <t>SPEECH_DESC_1236321</t>
  </si>
  <si>
    <t>SPEECH_DESC_1236322</t>
  </si>
  <si>
    <t>SPEECH_DESC_1236323</t>
  </si>
  <si>
    <t>SPEECH_DESC_1236324</t>
  </si>
  <si>
    <t>SPEECH_DESC_1236325</t>
  </si>
  <si>
    <t>SPEECH_DESC_1236326</t>
  </si>
  <si>
    <t>SPEECH_DESC_1236327</t>
  </si>
  <si>
    <t>SPEECH_DESC_1236328</t>
  </si>
  <si>
    <t>SPEECH_DESC_1236329</t>
  </si>
  <si>
    <t>SPEECH_DESC_1236330</t>
  </si>
  <si>
    <t>SPEECH_DESC_1236331</t>
  </si>
  <si>
    <t>SPEECH_DESC_1236332</t>
  </si>
  <si>
    <t>SPEECH_DESC_1236333</t>
  </si>
  <si>
    <t>SPEECH_DESC_1236334</t>
  </si>
  <si>
    <t>SPEECH_DESC_1236335</t>
  </si>
  <si>
    <t>SPEECH_DESC_1236336</t>
  </si>
  <si>
    <t>SPEECH_DESC_1236337</t>
  </si>
  <si>
    <t>SPEECH_DESC_1236338</t>
  </si>
  <si>
    <t>SPEECH_DESC_1236339</t>
  </si>
  <si>
    <t>SPEECH_DESC_1236340</t>
  </si>
  <si>
    <t>SPEECH_DESC_1236341</t>
  </si>
  <si>
    <t>SPEECH_DESC_1236342</t>
  </si>
  <si>
    <t>SPEECH_DESC_1236343</t>
  </si>
  <si>
    <t>SPEECH_DESC_1236344</t>
  </si>
  <si>
    <t>SPEECH_DESC_1236345</t>
  </si>
  <si>
    <t>SPEECH_DESC_1236346</t>
  </si>
  <si>
    <t>SPEECH_DESC_1236347</t>
  </si>
  <si>
    <t>SPEECH_DESC_1236348</t>
  </si>
  <si>
    <t>SPEECH_DESC_1236349</t>
  </si>
  <si>
    <t>SPEECH_DESC_1236350</t>
  </si>
  <si>
    <t>SPEECH_DESC_1236351</t>
  </si>
  <si>
    <t>SPEECH_DESC_1236352</t>
  </si>
  <si>
    <t>SPEECH_DESC_1236353</t>
  </si>
  <si>
    <t>SPEECH_DESC_1236354</t>
  </si>
  <si>
    <t>SPEECH_DESC_1236355</t>
  </si>
  <si>
    <t>SPEECH_DESC_1236356</t>
  </si>
  <si>
    <t>SPEECH_DESC_1236357</t>
  </si>
  <si>
    <t>SPEECH_DESC_1236358</t>
  </si>
  <si>
    <t>SPEECH_DESC_1236359</t>
  </si>
  <si>
    <t>SPEECH_DESC_1236360</t>
  </si>
  <si>
    <t>SPEECH_DESC_2132601</t>
  </si>
  <si>
    <t>SPEECH_DESC_2132602</t>
  </si>
  <si>
    <t>SPEECH_DESC_2132603</t>
  </si>
  <si>
    <t>SPEECH_DESC_2132604</t>
  </si>
  <si>
    <t>SPEECH_DESC_2132605</t>
  </si>
  <si>
    <t>SPEECH_DESC_2132606</t>
  </si>
  <si>
    <t>SPEECH_DESC_2132607</t>
  </si>
  <si>
    <t>SPEECH_DESC_2132608</t>
  </si>
  <si>
    <t>SPEECH_DESC_2132609</t>
  </si>
  <si>
    <t>SPEECH_DESC_2132610</t>
  </si>
  <si>
    <t>SPEECH_DESC_2132611</t>
  </si>
  <si>
    <t>SPEECH_DESC_2132612</t>
  </si>
  <si>
    <t>SPEECH_DESC_2132613</t>
  </si>
  <si>
    <t>SPEECH_DESC_2132614</t>
  </si>
  <si>
    <t>SPEECH_DESC_2132615</t>
  </si>
  <si>
    <t>SPEECH_DESC_2132616</t>
  </si>
  <si>
    <t>SPEECH_DESC_2132617</t>
  </si>
  <si>
    <t>SPEECH_DESC_2132618</t>
  </si>
  <si>
    <t>SPEECH_DESC_2132619</t>
  </si>
  <si>
    <t>SPEECH_DESC_2132620</t>
  </si>
  <si>
    <t>SPEECH_DESC_2132621</t>
  </si>
  <si>
    <t>SPEECH_DESC_2132622</t>
  </si>
  <si>
    <t>SPEECH_DESC_2132623</t>
  </si>
  <si>
    <t>SPEECH_DESC_2132624</t>
  </si>
  <si>
    <t>SPEECH_DESC_2132625</t>
  </si>
  <si>
    <t>SPEECH_DESC_2132626</t>
  </si>
  <si>
    <t>SPEECH_DESC_2132627</t>
  </si>
  <si>
    <t>SPEECH_DESC_2132628</t>
  </si>
  <si>
    <t>SPEECH_DESC_2132629</t>
  </si>
  <si>
    <t>SPEECH_DESC_2132630</t>
  </si>
  <si>
    <t>SPEECH_DESC_2132631</t>
  </si>
  <si>
    <t>SPEECH_DESC_2132632</t>
  </si>
  <si>
    <t>SPEECH_DESC_2132633</t>
  </si>
  <si>
    <t>SPEECH_DESC_2132634</t>
  </si>
  <si>
    <t>SPEECH_DESC_2132635</t>
  </si>
  <si>
    <t>SPEECH_DESC_2132636</t>
  </si>
  <si>
    <t>SPEECH_DESC_2132637</t>
  </si>
  <si>
    <t>SPEECH_DESC_2132638</t>
  </si>
  <si>
    <t>SPEECH_DESC_2132639</t>
  </si>
  <si>
    <t>SPEECH_DESC_2132640</t>
  </si>
  <si>
    <t>SPEECH_DESC_2132701</t>
  </si>
  <si>
    <t>SPEECH_DESC_2132702</t>
  </si>
  <si>
    <t>SPEECH_DESC_2132703</t>
  </si>
  <si>
    <t>SPEECH_DESC_2132704</t>
  </si>
  <si>
    <t>SPEECH_DESC_2132705</t>
  </si>
  <si>
    <t>SPEECH_DESC_2132706</t>
  </si>
  <si>
    <t>SPEECH_DESC_2132707</t>
  </si>
  <si>
    <t>SPEECH_DESC_2132708</t>
  </si>
  <si>
    <t>SPEECH_DESC_2132709</t>
  </si>
  <si>
    <t>SPEECH_DESC_2132710</t>
  </si>
  <si>
    <t>SPEECH_DESC_2132711</t>
  </si>
  <si>
    <t>SPEECH_DESC_2132712</t>
  </si>
  <si>
    <t>SPEECH_DESC_2132713</t>
  </si>
  <si>
    <t>SPEECH_DESC_2132714</t>
  </si>
  <si>
    <t>SPEECH_DESC_2132715</t>
  </si>
  <si>
    <t>SPEECH_DESC_2132716</t>
  </si>
  <si>
    <t>SPEECH_DESC_2132717</t>
  </si>
  <si>
    <t>SPEECH_DESC_2132718</t>
  </si>
  <si>
    <t>SPEECH_DESC_2132719</t>
  </si>
  <si>
    <t>SPEECH_DESC_2132720</t>
  </si>
  <si>
    <t>SPEECH_DESC_2132721</t>
  </si>
  <si>
    <t>SPEECH_DESC_2132722</t>
  </si>
  <si>
    <t>SPEECH_DESC_2132723</t>
  </si>
  <si>
    <t>SPEECH_DESC_2132724</t>
  </si>
  <si>
    <t>SPEECH_DESC_2132725</t>
  </si>
  <si>
    <t>SPEECH_DESC_2132726</t>
  </si>
  <si>
    <t>SPEECH_DESC_2132727</t>
  </si>
  <si>
    <t>SPEECH_DESC_2132728</t>
  </si>
  <si>
    <t>SPEECH_DESC_2132729</t>
  </si>
  <si>
    <t>SPEECH_DESC_2132730</t>
  </si>
  <si>
    <t>SPEECH_DESC_2132731</t>
  </si>
  <si>
    <t>SPEECH_DESC_2132732</t>
  </si>
  <si>
    <t>SPEECH_DESC_2132733</t>
  </si>
  <si>
    <t>SPEECH_DESC_2132734</t>
  </si>
  <si>
    <t>SPEECH_DESC_2132735</t>
  </si>
  <si>
    <t>SPEECH_DESC_2132736</t>
  </si>
  <si>
    <t>SPEECH_DESC_2132737</t>
  </si>
  <si>
    <t>SPEECH_DESC_2132738</t>
  </si>
  <si>
    <t>SPEECH_DESC_2132739</t>
  </si>
  <si>
    <t>SPEECH_DESC_2432801</t>
  </si>
  <si>
    <t>SPEECH_DESC_2432802</t>
  </si>
  <si>
    <t>SPEECH_DESC_2432803</t>
  </si>
  <si>
    <t>SPEECH_DESC_2432804</t>
  </si>
  <si>
    <t>SPEECH_DESC_2432805</t>
  </si>
  <si>
    <t>SPEECH_DESC_2432806</t>
  </si>
  <si>
    <t>SPEECH_DESC_2432807</t>
  </si>
  <si>
    <t>SPEECH_DESC_2432808</t>
  </si>
  <si>
    <t>SPEECH_DESC_2432809</t>
  </si>
  <si>
    <t>SPEECH_DESC_2432810</t>
  </si>
  <si>
    <t>SPEECH_DESC_2432811</t>
  </si>
  <si>
    <t>SPEECH_DESC_2432812</t>
  </si>
  <si>
    <t>SPEECH_DESC_2432813</t>
  </si>
  <si>
    <t>SPEECH_DESC_2432814</t>
  </si>
  <si>
    <t>SPEECH_DESC_2432815</t>
  </si>
  <si>
    <t>SPEECH_DESC_2432816</t>
  </si>
  <si>
    <t>SPEECH_DESC_2432817</t>
  </si>
  <si>
    <t>SPEECH_DESC_2432818</t>
  </si>
  <si>
    <t>SPEECH_DESC_2432819</t>
  </si>
  <si>
    <t>SPEECH_DESC_2432820</t>
  </si>
  <si>
    <t>SPEECH_DESC_2432821</t>
  </si>
  <si>
    <t>SPEECH_DESC_2432822</t>
  </si>
  <si>
    <t>SPEECH_DESC_2432823</t>
  </si>
  <si>
    <t>SPEECH_DESC_2432824</t>
  </si>
  <si>
    <t>SPEECH_DESC_2432825</t>
  </si>
  <si>
    <t>SPEECH_DESC_2432826</t>
  </si>
  <si>
    <t>SPEECH_DESC_2432827</t>
  </si>
  <si>
    <t>SPEECH_DESC_2432828</t>
  </si>
  <si>
    <t>SPEECH_DESC_2432829</t>
  </si>
  <si>
    <t>SPEECH_DESC_2432830</t>
  </si>
  <si>
    <t>SPEECH_DESC_2432831</t>
  </si>
  <si>
    <t>SPEECH_DESC_2432832</t>
  </si>
  <si>
    <t>SPEECH_DESC_2432833</t>
  </si>
  <si>
    <t>SPEECH_DESC_2432834</t>
  </si>
  <si>
    <t>SPEECH_DESC_2432835</t>
  </si>
  <si>
    <t>SPEECH_DESC_2432836</t>
  </si>
  <si>
    <t>SPEECH_DESC_2432837</t>
  </si>
  <si>
    <t>SPEECH_DESC_2432838</t>
  </si>
  <si>
    <t>SPEECH_DESC_2432839</t>
  </si>
  <si>
    <t>SPEECH_DESC_2432840</t>
  </si>
  <si>
    <t>SPEECH_DESC_2432841</t>
  </si>
  <si>
    <t>SPEECH_DESC_2432842</t>
  </si>
  <si>
    <t>SPEECH_DESC_2432843</t>
  </si>
  <si>
    <t>SPEECH_DESC_2432844</t>
  </si>
  <si>
    <t>SPEECH_DESC_2432845</t>
  </si>
  <si>
    <t>SPEECH_DESC_2432846</t>
  </si>
  <si>
    <t>SPEECH_DESC_2432847</t>
  </si>
  <si>
    <t>SPEECH_DESC_2432848</t>
  </si>
  <si>
    <t>SPEECH_DESC_2432849</t>
  </si>
  <si>
    <t>SPEECH_DESC_2432850</t>
  </si>
  <si>
    <t>SPEECH_DESC_2432851</t>
  </si>
  <si>
    <t>SPEECH_DESC_2432852</t>
  </si>
  <si>
    <t>SPEECH_DESC_2432853</t>
  </si>
  <si>
    <t>SPEECH_DESC_2432854</t>
  </si>
  <si>
    <t>SPEECH_DESC_2432855</t>
  </si>
  <si>
    <t>SPEECH_DESC_2432856</t>
  </si>
  <si>
    <t>SPEECH_DESC_2432857</t>
  </si>
  <si>
    <t>SPEECH_DESC_2432858</t>
  </si>
  <si>
    <t>SPEECH_DESC_2432859</t>
  </si>
  <si>
    <t>SPEECH_DESC_2432860</t>
  </si>
  <si>
    <t>SPEECH_DESC_2432861</t>
  </si>
  <si>
    <t>SPEECH_DESC_1136401</t>
  </si>
  <si>
    <t>SPEECH_DESC_1136402</t>
  </si>
  <si>
    <t>SPEECH_DESC_1136403</t>
  </si>
  <si>
    <t>SPEECH_DESC_1136404</t>
  </si>
  <si>
    <t>SPEECH_DESC_1136405</t>
  </si>
  <si>
    <t>SPEECH_DESC_1136406</t>
  </si>
  <si>
    <t>SPEECH_DESC_1136407</t>
  </si>
  <si>
    <t>SPEECH_DESC_1136408</t>
  </si>
  <si>
    <t>SPEECH_DESC_1136409</t>
  </si>
  <si>
    <t>SPEECH_DESC_1136410</t>
  </si>
  <si>
    <t>SPEECH_DESC_1136411</t>
  </si>
  <si>
    <t>SPEECH_DESC_1136412</t>
  </si>
  <si>
    <t>SPEECH_DESC_1136413</t>
  </si>
  <si>
    <t>SPEECH_DESC_1136414</t>
  </si>
  <si>
    <t>SPEECH_DESC_1136415</t>
  </si>
  <si>
    <t>SPEECH_DESC_1136416</t>
  </si>
  <si>
    <t>SPEECH_DESC_1136417</t>
  </si>
  <si>
    <t>SPEECH_DESC_1136418</t>
  </si>
  <si>
    <t>SPEECH_DESC_1136419</t>
  </si>
  <si>
    <t>SPEECH_DESC_1136420</t>
  </si>
  <si>
    <t>SPEECH_DESC_1136421</t>
  </si>
  <si>
    <t>SPEECH_DESC_1136422</t>
  </si>
  <si>
    <t>SPEECH_DESC_1136423</t>
  </si>
  <si>
    <t>SPEECH_DESC_1136424</t>
  </si>
  <si>
    <t>SPEECH_DESC_1136425</t>
  </si>
  <si>
    <t>SPEECH_DESC_1136426</t>
  </si>
  <si>
    <t>SPEECH_DESC_1136427</t>
  </si>
  <si>
    <t>SPEECH_DESC_1136428</t>
  </si>
  <si>
    <t>SPEECH_DESC_1136429</t>
  </si>
  <si>
    <t>SPEECH_DESC_1136430</t>
  </si>
  <si>
    <t>SPEECH_DESC_1136431</t>
  </si>
  <si>
    <t>SPEECH_DESC_1136432</t>
  </si>
  <si>
    <t>SPEECH_DESC_1136433</t>
  </si>
  <si>
    <t>SPEECH_DESC_1136434</t>
  </si>
  <si>
    <t>SPEECH_DESC_1136435</t>
  </si>
  <si>
    <t>SPEECH_DESC_1136436</t>
  </si>
  <si>
    <t>SPEECH_DESC_1136437</t>
  </si>
  <si>
    <t>SPEECH_DESC_1136438</t>
  </si>
  <si>
    <t>SPEECH_DESC_1136439</t>
  </si>
  <si>
    <t>SPEECH_DESC_1136440</t>
  </si>
  <si>
    <t>SPEECH_DESC_1136441</t>
  </si>
  <si>
    <t>SPEECH_DESC_1136442</t>
  </si>
  <si>
    <t>SPEECH_DESC_1136443</t>
  </si>
  <si>
    <t>SPEECH_DESC_1136444</t>
  </si>
  <si>
    <t>SPEECH_DESC_1136445</t>
  </si>
  <si>
    <t>SPEECH_DESC_1136446</t>
  </si>
  <si>
    <t>SPEECH_DESC_1136447</t>
  </si>
  <si>
    <t>SPEECH_DESC_1136448</t>
  </si>
  <si>
    <t>SPEECH_DESC_1136449</t>
  </si>
  <si>
    <t>SPEECH_DESC_1136450</t>
  </si>
  <si>
    <t>SPEECH_DESC_1136451</t>
  </si>
  <si>
    <t>SPEECH_DESC_1136452</t>
  </si>
  <si>
    <t>SPEECH_DESC_1136453</t>
  </si>
  <si>
    <t>SPEECH_DESC_1136454</t>
  </si>
  <si>
    <t>SPEECH_DESC_1136455</t>
  </si>
  <si>
    <t>SPEECH_DESC_1136456</t>
  </si>
  <si>
    <t>SPEECH_DESC_1136457</t>
  </si>
  <si>
    <t>SPEECH_DESC_1136458</t>
  </si>
  <si>
    <t>SPEECH_DESC_1236501</t>
  </si>
  <si>
    <t>SPEECH_DESC_1236502</t>
  </si>
  <si>
    <t>SPEECH_DESC_1236503</t>
  </si>
  <si>
    <t>SPEECH_DESC_1236504</t>
  </si>
  <si>
    <t>SPEECH_DESC_1236505</t>
  </si>
  <si>
    <t>SPEECH_DESC_1236506</t>
  </si>
  <si>
    <t>SPEECH_DESC_1236507</t>
  </si>
  <si>
    <t>SPEECH_DESC_1236508</t>
  </si>
  <si>
    <t>SPEECH_DESC_1236509</t>
  </si>
  <si>
    <t>SPEECH_DESC_1236510</t>
  </si>
  <si>
    <t>SPEECH_DESC_1236511</t>
  </si>
  <si>
    <t>SPEECH_DESC_1236512</t>
  </si>
  <si>
    <t>SPEECH_DESC_1236513</t>
  </si>
  <si>
    <t>SPEECH_DESC_1236514</t>
  </si>
  <si>
    <t>SPEECH_DESC_1236515</t>
  </si>
  <si>
    <t>SPEECH_DESC_1236516</t>
  </si>
  <si>
    <t>SPEECH_DESC_1236517</t>
  </si>
  <si>
    <t>SPEECH_DESC_1236518</t>
  </si>
  <si>
    <t>SPEECH_DESC_1236519</t>
  </si>
  <si>
    <t>SPEECH_DESC_1236520</t>
  </si>
  <si>
    <t>SPEECH_DESC_1236521</t>
  </si>
  <si>
    <t>SPEECH_DESC_1236522</t>
  </si>
  <si>
    <t>SPEECH_DESC_1236523</t>
  </si>
  <si>
    <t>SPEECH_DESC_1236524</t>
  </si>
  <si>
    <t>SPEECH_DESC_1236525</t>
  </si>
  <si>
    <t>SPEECH_DESC_1236526</t>
  </si>
  <si>
    <t>SPEECH_DESC_1236527</t>
  </si>
  <si>
    <t>SPEECH_DESC_1236528</t>
  </si>
  <si>
    <t>SPEECH_DESC_1236529</t>
  </si>
  <si>
    <t>SPEECH_DESC_1236530</t>
  </si>
  <si>
    <t>SPEECH_DESC_1236531</t>
  </si>
  <si>
    <t>SPEECH_DESC_1236532</t>
  </si>
  <si>
    <t>SPEECH_DESC_1236533</t>
  </si>
  <si>
    <t>SPEECH_DESC_1236534</t>
  </si>
  <si>
    <t>SPEECH_DESC_1236535</t>
  </si>
  <si>
    <t>SPEECH_DESC_1236536</t>
  </si>
  <si>
    <t>SPEECH_DESC_1236537</t>
  </si>
  <si>
    <t>SPEECH_DESC_1236538</t>
  </si>
  <si>
    <t>SPEECH_DESC_1236539</t>
  </si>
  <si>
    <t>SPEECH_DESC_1236540</t>
  </si>
  <si>
    <t>SPEECH_DESC_1236541</t>
  </si>
  <si>
    <t>SPEECH_DESC_1236542</t>
  </si>
  <si>
    <t>SPEECH_DESC_1236543</t>
  </si>
  <si>
    <t>SPEECH_DESC_1236544</t>
  </si>
  <si>
    <t>SPEECH_DESC_1236545</t>
  </si>
  <si>
    <t>SPEECH_DESC_1236546</t>
  </si>
  <si>
    <t>SPEECH_DESC_1236547</t>
  </si>
  <si>
    <t>SPEECH_DESC_1236548</t>
  </si>
  <si>
    <t>SPEECH_DESC_1236549</t>
  </si>
  <si>
    <t>SPEECH_DESC_1236550</t>
  </si>
  <si>
    <t>SPEECH_DESC_1236551</t>
  </si>
  <si>
    <t>SPEECH_DESC_1236552</t>
  </si>
  <si>
    <t>SPEECH_DESC_1236553</t>
  </si>
  <si>
    <t>SPEECH_DESC_1236554</t>
  </si>
  <si>
    <t>SPEECH_DESC_1236555</t>
  </si>
  <si>
    <t>SPEECH_DESC_1236556</t>
  </si>
  <si>
    <t>SPEECH_DESC_1136601</t>
  </si>
  <si>
    <t>SPEECH_DESC_1136602</t>
  </si>
  <si>
    <t>SPEECH_DESC_1136603</t>
  </si>
  <si>
    <t>SPEECH_DESC_1136604</t>
  </si>
  <si>
    <t>SPEECH_DESC_1136605</t>
  </si>
  <si>
    <t>SPEECH_DESC_1136606</t>
  </si>
  <si>
    <t>SPEECH_DESC_1136607</t>
  </si>
  <si>
    <t>SPEECH_DESC_1136608</t>
  </si>
  <si>
    <t>SPEECH_DESC_1136609</t>
  </si>
  <si>
    <t>SPEECH_DESC_1136610</t>
  </si>
  <si>
    <t>SPEECH_DESC_1136611</t>
  </si>
  <si>
    <t>SPEECH_DESC_1136612</t>
  </si>
  <si>
    <t>SPEECH_DESC_1136613</t>
  </si>
  <si>
    <t>SPEECH_DESC_1136614</t>
  </si>
  <si>
    <t>SPEECH_DESC_1136615</t>
  </si>
  <si>
    <t>SPEECH_DESC_1136616</t>
  </si>
  <si>
    <t>SPEECH_DESC_1136617</t>
  </si>
  <si>
    <t>SPEECH_DESC_1136618</t>
  </si>
  <si>
    <t>SPEECH_DESC_1136619</t>
  </si>
  <si>
    <t>SPEECH_DESC_1136620</t>
  </si>
  <si>
    <t>SPEECH_DESC_1136621</t>
  </si>
  <si>
    <t>SPEECH_DESC_1136622</t>
  </si>
  <si>
    <t>SPEECH_DESC_1136623</t>
  </si>
  <si>
    <t>SPEECH_DESC_1136624</t>
  </si>
  <si>
    <t>SPEECH_DESC_1136625</t>
  </si>
  <si>
    <t>SPEECH_DESC_1136626</t>
  </si>
  <si>
    <t>SPEECH_DESC_1136627</t>
  </si>
  <si>
    <t>SPEECH_DESC_1136628</t>
  </si>
  <si>
    <t>SPEECH_DESC_1136629</t>
  </si>
  <si>
    <t>SPEECH_DESC_1136630</t>
  </si>
  <si>
    <t>SPEECH_DESC_1136631</t>
  </si>
  <si>
    <t>SPEECH_DESC_1136632</t>
  </si>
  <si>
    <t>SPEECH_DESC_1136633</t>
  </si>
  <si>
    <t>SPEECH_DESC_1136634</t>
  </si>
  <si>
    <t>SPEECH_DESC_1136635</t>
  </si>
  <si>
    <t>SPEECH_DESC_1136636</t>
  </si>
  <si>
    <t>SPEECH_DESC_1136637</t>
  </si>
  <si>
    <t>SPEECH_DESC_1136638</t>
  </si>
  <si>
    <t>SPEECH_DESC_1136639</t>
  </si>
  <si>
    <t>SPEECH_DESC_1136640</t>
  </si>
  <si>
    <t>SPEECH_DESC_1136641</t>
  </si>
  <si>
    <t>SPEECH_DESC_1136642</t>
  </si>
  <si>
    <t>SPEECH_DESC_1136643</t>
  </si>
  <si>
    <t>SPEECH_DESC_1136644</t>
  </si>
  <si>
    <t>SPEECH_DESC_1136645</t>
  </si>
  <si>
    <t>SPEECH_DESC_1136646</t>
  </si>
  <si>
    <t>SPEECH_DESC_1136647</t>
  </si>
  <si>
    <t>SPEECH_DESC_1136648</t>
  </si>
  <si>
    <t>SPEECH_DESC_1136649</t>
  </si>
  <si>
    <t>SPEECH_DESC_1136650</t>
  </si>
  <si>
    <t>SPEECH_DESC_1136651</t>
  </si>
  <si>
    <t>SPEECH_DESC_1136652</t>
  </si>
  <si>
    <t>SPEECH_DESC_1136653</t>
  </si>
  <si>
    <t>SPEECH_DESC_1136654</t>
  </si>
  <si>
    <t>SPEECH_DESC_1136655</t>
  </si>
  <si>
    <t>SPEECH_DESC_1136656</t>
  </si>
  <si>
    <t>SPEECH_DESC_1136657</t>
  </si>
  <si>
    <t>SPEECH_DESC_1136658</t>
  </si>
  <si>
    <t>SPEECH_DESC_1136659</t>
  </si>
  <si>
    <t>SPEECH_DESC_2432901</t>
  </si>
  <si>
    <t>SPEECH_DESC_2432902</t>
  </si>
  <si>
    <t>SPEECH_DESC_2432903</t>
  </si>
  <si>
    <t>SPEECH_DESC_2432904</t>
  </si>
  <si>
    <t>SPEECH_DESC_2432905</t>
  </si>
  <si>
    <t>SPEECH_DESC_2432906</t>
  </si>
  <si>
    <t>SPEECH_DESC_2432907</t>
  </si>
  <si>
    <t>SPEECH_DESC_2432908</t>
  </si>
  <si>
    <t>SPEECH_DESC_2432909</t>
  </si>
  <si>
    <t>SPEECH_DESC_2432910</t>
  </si>
  <si>
    <t>SPEECH_DESC_2432911</t>
  </si>
  <si>
    <t>SPEECH_DESC_2432912</t>
  </si>
  <si>
    <t>SPEECH_DESC_2432913</t>
  </si>
  <si>
    <t>SPEECH_DESC_2432914</t>
  </si>
  <si>
    <t>SPEECH_DESC_2432915</t>
  </si>
  <si>
    <t>SPEECH_DESC_2432916</t>
  </si>
  <si>
    <t>SPEECH_DESC_2432917</t>
  </si>
  <si>
    <t>SPEECH_DESC_2432918</t>
  </si>
  <si>
    <t>SPEECH_DESC_2432919</t>
  </si>
  <si>
    <t>SPEECH_DESC_2432920</t>
  </si>
  <si>
    <t>SPEECH_DESC_2432921</t>
  </si>
  <si>
    <t>SPEECH_DESC_2432922</t>
  </si>
  <si>
    <t>SPEECH_DESC_2432923</t>
  </si>
  <si>
    <t>SPEECH_DESC_2432924</t>
  </si>
  <si>
    <t>SPEECH_DESC_2432925</t>
  </si>
  <si>
    <t>SPEECH_DESC_2432926</t>
  </si>
  <si>
    <t>SPEECH_DESC_2432927</t>
  </si>
  <si>
    <t>SPEECH_DESC_2432928</t>
  </si>
  <si>
    <t>SPEECH_DESC_2432929</t>
  </si>
  <si>
    <t>SPEECH_DESC_2432930</t>
  </si>
  <si>
    <t>SPEECH_DESC_2432931</t>
  </si>
  <si>
    <t>SPEECH_DESC_2432932</t>
  </si>
  <si>
    <t>SPEECH_DESC_2432933</t>
  </si>
  <si>
    <t>SPEECH_DESC_2432934</t>
  </si>
  <si>
    <t>SPEECH_DESC_2432935</t>
  </si>
  <si>
    <t>SPEECH_DESC_2432936</t>
  </si>
  <si>
    <t>SPEECH_DESC_2432937</t>
  </si>
  <si>
    <t>SPEECH_DESC_2432938</t>
  </si>
  <si>
    <t>SPEECH_DESC_2433001</t>
  </si>
  <si>
    <t>SPEECH_DESC_2433002</t>
  </si>
  <si>
    <t>SPEECH_DESC_2433003</t>
  </si>
  <si>
    <t>SPEECH_DESC_2433004</t>
  </si>
  <si>
    <t>SPEECH_DESC_2433005</t>
  </si>
  <si>
    <t>SPEECH_DESC_2433006</t>
  </si>
  <si>
    <t>SPEECH_DESC_2433007</t>
  </si>
  <si>
    <t>SPEECH_DESC_2433008</t>
  </si>
  <si>
    <t>SPEECH_DESC_2433009</t>
  </si>
  <si>
    <t>SPEECH_DESC_2433010</t>
  </si>
  <si>
    <t>SPEECH_DESC_2433011</t>
  </si>
  <si>
    <t>SPEECH_DESC_2433012</t>
  </si>
  <si>
    <t>SPEECH_DESC_2433013</t>
  </si>
  <si>
    <t>SPEECH_DESC_2433014</t>
  </si>
  <si>
    <t>SPEECH_DESC_2433015</t>
  </si>
  <si>
    <t>SPEECH_DESC_2433016</t>
  </si>
  <si>
    <t>SPEECH_DESC_2433017</t>
  </si>
  <si>
    <t>SPEECH_DESC_2433018</t>
  </si>
  <si>
    <t>SPEECH_DESC_2433019</t>
  </si>
  <si>
    <t>SPEECH_DESC_2433020</t>
  </si>
  <si>
    <t>SPEECH_DESC_2433021</t>
  </si>
  <si>
    <t>SPEECH_DESC_2433022</t>
  </si>
  <si>
    <t>SPEECH_DESC_2433023</t>
  </si>
  <si>
    <t>SPEECH_DESC_2433024</t>
  </si>
  <si>
    <t>SPEECH_DESC_2433025</t>
  </si>
  <si>
    <t>SPEECH_DESC_2433026</t>
  </si>
  <si>
    <t>SPEECH_DESC_2433027</t>
  </si>
  <si>
    <t>SPEECH_DESC_2433028</t>
  </si>
  <si>
    <t>SPEECH_DESC_2433029</t>
  </si>
  <si>
    <t>SPEECH_DESC_2433030</t>
  </si>
  <si>
    <t>SPEECH_DESC_2433031</t>
  </si>
  <si>
    <t>SPEECH_DESC_2433032</t>
  </si>
  <si>
    <t>SPEECH_DESC_2433033</t>
  </si>
  <si>
    <t>SPEECH_DESC_2433034</t>
  </si>
  <si>
    <t>SPEECH_DESC_2433035</t>
  </si>
  <si>
    <t>SPEECH_DESC_2433036</t>
  </si>
  <si>
    <t>SPEECH_DESC_2433037</t>
  </si>
  <si>
    <t>(왜 이렇게 빤히 쳐다보는 걸까.) ...저기, 내 얼굴에 뭐라도 묻었어? 그냥 보고싶어서라고? ...그, 그렇군.</t>
  </si>
  <si>
    <t>이렇게 함께 있는 것도 나쁘지 않아.</t>
  </si>
  <si>
    <t>이 근처에 분명 은행이…</t>
  </si>
  <si>
    <t>흥.</t>
  </si>
  <si>
    <t>간다.</t>
  </si>
  <si>
    <t>유닛 가동.</t>
  </si>
  <si>
    <t>나는 이제 조금 더 강해진 거겠지? 음. 이걸로 모두의 힘이 될 수 있다면</t>
  </si>
  <si>
    <t>시킬 거라도 있어?</t>
  </si>
  <si>
    <t>.... 할로윈. 특별한 기억은 없어. 도시는 늘 조용했으니까. 응. 떠들썩한 도시를 볼 수 있었으면 좋겠네.</t>
  </si>
  <si>
    <t>메리 크리스마스. 오늘은 특별한 날이래. 어떤 식으로 특별한 지 모르겠지만..... 선생님, 가르쳐 줘</t>
  </si>
  <si>
    <t>하아~암. 적당히 하자고. 여유가 중요한 거니까.</t>
  </si>
  <si>
    <t>자, 준비됐어? 간다~</t>
  </si>
  <si>
    <t>이쪽이야, 준비해~</t>
  </si>
  <si>
    <t>낮잠자기 좋은 곳은 어딜까나~</t>
  </si>
  <si>
    <t>어서와 선생님. 기다리고 있었어. ...아니아니! 오래 기다린건 아니야!</t>
  </si>
  <si>
    <t>내가 있을 때만큼은 착실하게 일해. ...나도 도울테니까.</t>
  </si>
  <si>
    <t>(최선을 다하는 수밖엔 없어. 이 마을을 사라지게 둘 순 없으니까....) 지금은.... 의, 의지할 어른도 있으니까....</t>
  </si>
  <si>
    <t>선생님, 이리 와. 나랑 같이 탈까? ...아하하, 농담이야. 아무리 그래도 그건 무리지.</t>
  </si>
  <si>
    <t>저기, 듣고 있어? 지금 엄청 진지한 분위기라고. ...정말이지.</t>
  </si>
  <si>
    <t>...응? 고생 많았다고? 내가 노력하는 걸 알고 있다니 무슨... 무, 무슨 소리야?! 갑자기 위로하지 마!! 이, 이건 먼지가 들어가서...!</t>
  </si>
  <si>
    <t>(그래도 선생님이 아니었으면.... 나는 훨씬 더 전에 포기했을 지도 몰라.) 뭐, 뭐야?! 왜 그렇게 빤히....</t>
  </si>
  <si>
    <t>밀어주겠다고? 괘, 괜찮아! 누가보면 어쩌려고 그래! ...아, 아무도 없긴 하지만 그래도!! 이, 이렇게 선생님과 단둘이 데이트하고 있는 걸 들켜버리면....</t>
  </si>
  <si>
    <t>에? 생일. 고... 고마워. 기억해... 주었구나.... 헤헤!</t>
  </si>
  <si>
    <t>메리 크리스마스~ 선생님은 어차피, 크리스마스 에도 한가하겠지? 혼자는 불쌍하니까.... 오늘만 어울려줄게!</t>
  </si>
  <si>
    <t>새해라.... 참배라도.... 아, 딱히 같이 가고 싶다는 말은 아니었거든?!</t>
  </si>
  <si>
    <t>응? 무릎베개를 하고 싶다고요? 그건 좀 더 어두워졌을 때~</t>
  </si>
  <si>
    <t>안돼요, 어리광은 일 다 끝나고 나서예요~ 음.... 대신, 선생님. 안마해 드릴까요?</t>
  </si>
  <si>
    <t>선생님. 새해를 맞아 쇼핑이라도 갈까요? 제가 산타클로스가 되어 드릴 테니까요~</t>
  </si>
  <si>
    <t>...네? 오늘은 단둘이 철야라고요? 저, 저는 상관없지만... 보는 눈이...... ...아아. 네. 농담이라고요. 네.</t>
  </si>
  <si>
    <t>응? 선생님? 거기 계시죠? 눈이 나빠서... 잘 안 보여요.</t>
  </si>
  <si>
    <t>네? 아. 확실히 저, 평소엔 벗을 일이 거의 없으니까요. 아, 아하하... 아무리 그래도 씻을 때도 안경을 끼진 않아요.</t>
  </si>
  <si>
    <t>뭔가 얼굴이 뜨거워요.... 선생님께 굉장히 실례되고 부끄러운 모습만 보여준 거 같아서....</t>
  </si>
  <si>
    <t>네?! 귀, 귀엽다니... 그런… 아, 아우아....</t>
  </si>
  <si>
    <t>그, 그렇게 쳐다보시면.... 부...끄러운데....</t>
  </si>
  <si>
    <t>어, 어.... 제 생일을 알고 계셨어요? 아, 아우아.... 감사합니다...... 솔직히... 예상 못하고 있었어요....</t>
  </si>
  <si>
    <t>크리스마스.... 가끔씩은 이런 요란한 시즌도 괜찮지만...... 네? 같이 외출이요? 저, 저랑요?</t>
  </si>
  <si>
    <t>이번 한 해도 잘 부탁드립니다, 선생님. 선생님과 함께 또 1년을 보낼 수 있다니 기뻐요.</t>
  </si>
  <si>
    <t>흐응... 타겟 발견.</t>
  </si>
  <si>
    <t>의뢰는..... 반드시 완수해야...</t>
  </si>
  <si>
    <t>큭… 두고보자!</t>
  </si>
  <si>
    <t>후후후. 이거라면….... 무엇이든 한 발로 끝장이네.</t>
  </si>
  <si>
    <t>우리 사무실도 이렇게 꾸미면….</t>
  </si>
  <si>
    <t>선생님의 의뢰라면 뭐든...해, 해주겠어!</t>
  </si>
  <si>
    <t>(훗, 내 일하는 모습에 반하면 곤란하다고?) (잘못 걸었잖아!! 초밥집을 왜 찾아!)</t>
  </si>
  <si>
    <t>흐음. 곤란하네요, 저희가 지금 일이 꽉 차있어서. (배달? 안되는 게 뻔하잖아!)</t>
  </si>
  <si>
    <t>아아, 네, 네. 이해합니다. (잘못 걸었으면 빨리 끊을 것이지 뭐이리 말이 많아...?)</t>
  </si>
  <si>
    <t>으음. 어려운 문제군요. 이번 분기 회계상으로는.... 요즘 기준 금리가.... (초밥 가격을 왜 물어보는 거야?!)</t>
  </si>
  <si>
    <t>아아, 네. 확인했습니다. 그렇군요. (네 초밥 취향 따위 궁금하지 않다구.... 뭐야, 이 녀석.)</t>
  </si>
  <si>
    <t>응? 잘못 걸린 거 아니냐고? 무, 무슨 얘길 하는 거야? 일하는 중이잖아!</t>
  </si>
  <si>
    <t>잘 기억해두라고, 오늘이 바로 이 몸의 생일이니까! 언젠가 키보토스의 국경일 중 하나가 될 거야.</t>
  </si>
  <si>
    <t>선생님, 오늘은 뭐하고 놀까? 뭐어? 바쁘다고? 일 같은 건 나중에 하면 안 돼?</t>
  </si>
  <si>
    <t>저번에 하던 놀이 마저 할까? 그거... 재미었지?</t>
  </si>
  <si>
    <t>후후~♥ 부끄러워하는 표정 재밌어. 어라, 너무 놀렸나. 이거 혼날지도....</t>
  </si>
  <si>
    <t>무엇을 숨기랴. 오늘의 귀여운 의뢰인은 다름아닌, 이 무츠키 쨩이었습니다~ 그도 그럴게, 원래부터 흥신소의 의뢰를 나 혼자 해결할 리가 없잖아~?</t>
  </si>
  <si>
    <t>아핫, 어땠어? 선생님? 그래도 내 장난~ 완벽하게 먹혀들었던 거지? 꺄핫, 뭐야, 선생님의 얼빠진 얼굴, 무지 웃겨. 아하핫~♪</t>
  </si>
  <si>
    <t>오늘 선생님이랑 여러 가지를 했네. 크레이프도 먹고, 유원지도 들렀고, 아, 도서관에선 공범이 되기까지...!</t>
  </si>
  <si>
    <t>아아~ 마지막까지 완벽하게 속일 수 있었는데. 아쉬워라~ 그래도 다음번에는 반드시 끝까지 속여줄 테니까. 기대하라구~!</t>
  </si>
  <si>
    <t>짜잔짜잔~ 크리스마스 프레젠트는 바로 나야! 리본을 풀면 된다고? 쿠후후후♥</t>
  </si>
  <si>
    <t>새해에는 작년보다 더 즐겁게 노는 거야~ 우후후 기대된다~♥</t>
  </si>
  <si>
    <t>다음 의뢰가 들어왔어. 어쩐지 익숙하네. 샬레는 흥신소랑 닮은 구석이 있는 거 같아.</t>
  </si>
  <si>
    <t>...알아. 무서운 얼굴이라는 거. 오해를 자주 받으니까. 귀엽...다고? 장난하지 마, 선생.</t>
  </si>
  <si>
    <t>의뢰에는 최선을 다하도록 할게. 그것이 프로의 자세니까.</t>
  </si>
  <si>
    <t>그냥 비가 오니까 와 봤던 것뿐이야. ...아마 괜찮겠지. 혼자서도 잘 지내는 녀석이니까.</t>
  </si>
  <si>
    <t>얽매이는 것도, 상처받을 일도 없으니 좋지만.... 그래도 혼자는 쓸쓸하니까....</t>
  </si>
  <si>
    <t>...내버려 둘 수 없는 녀석이니까. 그냥 그뿐이야. 다른 뜻은 아니라고. 응, 선생?</t>
  </si>
  <si>
    <t>생일? 으음. 아니, 흥신소 이외의 사람에게 축하받는 건 처음이라.... 고, 고마워…</t>
  </si>
  <si>
    <t>메리 크리스마스. 연인들의 날이라.... 흐음....</t>
  </si>
  <si>
    <t>새해라.... 올 한 해도, 잘 부탁해.</t>
  </si>
  <si>
    <t>네? 제가 필요하다고요? 어, 으어, 그, 그런....</t>
  </si>
  <si>
    <t>네? 너무 긴장하지 말라고요? 티, 티가 났나요?! (죽고싶어 죽고싶어 죽고싶어 죽고싶어 죽고싶어 죽고싶어.)</t>
  </si>
  <si>
    <t>어, 어째서 서, 선생님이 여기에 계시는 거...죠......? 뭔가 잘못됐나? 나, 또 무슨 실수를 해 버렸나......?</t>
  </si>
  <si>
    <t>그, 그러니까 여, 여기는....... 그....... 그, 그냥....... 제 잡초라든가....... 그런 걸 키우는 곳인데......요.......</t>
  </si>
  <si>
    <t>죄, 죄송합니다. 선생님. 제 실수로....... 누추한 분께서 이렇게 귀한 곳에....... ......어? 저, 저....... 방금 무슨 말을......!?!?</t>
  </si>
  <si>
    <t>태, 태어나서 죄송합니다! 네? 추, 축하한다고요?</t>
  </si>
  <si>
    <t>이번 성탄도, 선생님과 함께라서.... 기뻐요. 무, 물론 저한테 자격이 있는지는 모르겠지만...!</t>
  </si>
  <si>
    <t>새, 새해 복 많이 받으세요! 올해도 선생님과.... 다 없애버릴게요~</t>
  </si>
  <si>
    <t>선도부장, 히나다. 내 이름은 알고 있겠지만.... 잘 부탁해.</t>
  </si>
  <si>
    <t>게헨나 학원 선도부 소속 선임행정관 아마우 아코. 앞으로의 업무 협력, 모쪼록 잘 부탁드리겠습니다.</t>
  </si>
  <si>
    <t>아, 오셨군요, 선생님. 그럼 업무를 시작할까요? 다 끝낼 때까지는, 돌아가실 수 없으니까 말이죠?</t>
  </si>
  <si>
    <t>선생님? 손이 놀고 있네요? 야근이라도 하신다면 제 퇴근도 늦어지니까 곤란한데요.</t>
  </si>
  <si>
    <t>...좀처럼 진척되지를 않네요. 하아, 어쩔 수 없군요. 저도 도와드리겠습니다.</t>
  </si>
  <si>
    <t>지금부터는 식사는 물론이고, 화장실 갈 때도 포함해서 전부 제가 관리할 테니까요, 제 말대로 해주세요. 설마, 불만이라든지 없으시지요?</t>
  </si>
  <si>
    <t>어라, 하니까 되시잖아요? ...잠깐만요. 선생님? 설마 싶기는 한데... 조금전까지만 해도 땡땡이를 쳤단 말인가요...!?</t>
  </si>
  <si>
    <t>엣? 기, 기다려 주세요! 이 이상은 약속과 다르지 않나요!? 사, 산책!? 제정신인가요!? 이대로!?</t>
  </si>
  <si>
    <t>그, 그건 확실히...... 죄, 죄송해요...... 조금 분위기를 너무 타 버렸어요......</t>
  </si>
  <si>
    <t>제 비밀을 하나 알려드리자면.... 저도 주사 맞는건 별로 좋아하지 않습니다.</t>
  </si>
  <si>
    <t>네? 좀 웃으라고요? ...단둘이 있을 때만 가능합니다.</t>
  </si>
  <si>
    <t>(...일단 기절시키고 인공 호흡을 하면....) (그건 노카운트...?) 네? 무슨 생각하냐고요? ...아무것도 아닙디다.</t>
  </si>
  <si>
    <t>벼, 별로 의식하지는 못했습니다만....... 이 상황은 그, 그다지 좋지 않다고 할까....</t>
  </si>
  <si>
    <t>저기, 선생님...? 그.... 뭐라도 말씀해주시지 않으면, 저기.... 계속 말씀이 없으시면 오히려 이상한 기분이....</t>
  </si>
  <si>
    <t>아니, 그 재촉하는 건 아닌지만...! 그게, 뭐라고 말씀드려야 할지.... 이럴 때는, 어떻게 해야....</t>
  </si>
  <si>
    <t>...후우. ...아니. 괜찮습니다. 네. 후후, 정말 곤란해졌네요... 뭘까요, 이건.</t>
  </si>
  <si>
    <t>선생님과 함께 있다는 것만으로도, 뭔가 평소처럼 있기가 어려워서.... 정말, 곤란합니다... 여러 가지로…</t>
  </si>
  <si>
    <t>크리스마스는 좋습니다. 빨간색이 많아지니까요. 선생님도, 빨간색 좋아하시나요? ...딱히 제가 피를 좋아하는 건 아닙니다.</t>
  </si>
  <si>
    <t>새해 복 많이 받으세요 선생님. 지난 한 해는 정신이 없었지만… ...그래도, 선생님이 있어 좋았습니다.</t>
  </si>
  <si>
    <t>미식연구회에 오신 걸 환영홥니다. 궁극의 맛을 찾아 함께 모험을 떠나볼까요?</t>
  </si>
  <si>
    <t>후훗, 언제봐도 질리지 않는 얼굴이에요. 어머? 칭찬한 거예요. 좋은 의미로. 후훗.... ...그건 저도 마찬가지라고요?</t>
  </si>
  <si>
    <t>고급 음식점을 좋아하냐고요? 후후. 싫어하지 않아요. 하지만 제가 가장 좋아하는 건.... 사랑하는 사람과 함께하는 식사랍니다♡</t>
  </si>
  <si>
    <t>어머나, 제 생일을 기억해주고 계셨다니. 후후후. 기뻐요. 오늘은 근사한 곳에서 맛있는 걸 함께 먹는 건가요? 기대하고 있을게요.</t>
  </si>
  <si>
    <t>어서 와 선생님~ 오늘도 열심히 일하고 맛있는 걸 먹으러 가는 거야!</t>
  </si>
  <si>
    <t>취미가 뭐냐고? 독서야. 독서. ...뭐야, 그 표정은!!</t>
  </si>
  <si>
    <t>날 먹을 것만 밝히는 꼬맹이로 여기는 건 아니지? 조금 더 의지해도 좋다고?</t>
  </si>
  <si>
    <t>경단 꼬치를 좋아하냐고? 따, 딱히? 싸니까 먹는 것뿐인데?</t>
  </si>
  <si>
    <t>뭐, 뭐라고?! 케이크랑 파이가 무제한인 가게가 있다고?! 선생님! 준비해! 당장 출동이야!</t>
  </si>
  <si>
    <t>에, 뭐, 뭐야. 왜 그렇게 쳐다 봐? (... 정말이지...)</t>
  </si>
  <si>
    <t>뭐야?! 같이 먹자고? 이상한 소리 하지 마! 죽인다? (놀리는 거지, 이거? 그런 거지? 빨대가 하나뿐인데...) (...그치만 선생님이라면.... 괜찮을...) ...싫어!! 안 줘!!</t>
  </si>
  <si>
    <t>오늘은 내 생일이야! 알고 있지? 역시 생일엔 고기가 좋겠어! 아니면 뷔페도 괜찮아! 뭐든 좋으니까 먹으러 가자, 선생님!</t>
  </si>
  <si>
    <t>새해 복 많이 받아 선생님! 빨리 새해맞이 축제하러 가자! 감주랑 떡이 기다리고 있어!</t>
  </si>
  <si>
    <t>우와-!! 날 찾아준 거야? 같이 맛있는 거 먹자!!</t>
  </si>
  <si>
    <t>선생님! 오늘은 무엇을 먹으러 갈까~ 임무부터라고? 아니, 밥부터잖아!</t>
  </si>
  <si>
    <t>어서 와 선생님! 기다리고 있었어! 빨리 밥 먹으러 가자! 어... 일해야 한다고?</t>
  </si>
  <si>
    <t>샬레 근처에 맛집은 뭐가 있으려나? 트리니티 쪽 식당을 털어본 적은 있는데.... 아! 이거 말하면 안 되는 거였나...?</t>
  </si>
  <si>
    <t>응? 그 과자 주는 거야? 역시 선생님은 친절해!</t>
  </si>
  <si>
    <t>행복을 가져다 주는 파랑새...? 음... 치킨 맛이겠네.</t>
  </si>
  <si>
    <t>하, 하지만! 엄청 맛있어 보였는걸! 그, 그리고! 나, 미식연구회의 일원이니까! 신경 쓰인 건 일단 먹어보지 않으면......!</t>
  </si>
  <si>
    <t>더군다나 이거 &lt;참치맛&gt;, &lt;고급&gt; 이라고 쓰여 있었고......! 이런 좋은 걸 너희들끼리만 먹다니 용서 못 해! 맛있는 건 같이 나눠 먹어야지!</t>
  </si>
  <si>
    <t>아얏! 그, 그러니까 미안하다니까! 하지만, 이미 먹어버린 건 어쩔 수 없지......?</t>
  </si>
  <si>
    <t>짜잔~ 오늘이 무슨 날인줄 알아? 엣헴! 무조건 맛있는 걸 먹는 날이야~! 함께 케이크 먹자! 특별히 나눠줄 테니까?</t>
  </si>
  <si>
    <t>크리스마스라... 칠면조와 생크림 케이크가 맛있지~ 두 개를 합쳐 먹으면 더 맛있지~</t>
  </si>
  <si>
    <t>좋은 하루 입니다. 선생님. 오늘은 어떤 요리를 먹으러 갈까요?</t>
  </si>
  <si>
    <t>여기 있던 과자 어디갔냐고요? 응, 잘 모르겠는데요~</t>
  </si>
  <si>
    <t>많이 먹는다고, 미식가가 아닌 것은 아니죠. 저는 맛있는 것을 '많이' 먹는 미식가니까요.</t>
  </si>
  <si>
    <t>다이어트라… 글쎄요. 저는 아무리 먹어도 안 찌는 체질이라~</t>
  </si>
  <si>
    <t>으음, 맛있어~! 이런 초밥이라면 얼마든지 먹을 수 있겠어요!</t>
  </si>
  <si>
    <t>그 사이에 몇 개의 초밥을 먹은 거냐고요? 후후, 선생님은 이제까지 먹은 초밥의 개수를 일일이 기억하시나요?</t>
  </si>
  <si>
    <t>대략 100 접시 정도려나.... 그래도 평소에 비하면 소식하는 편이에요. 아직 배가 반도 차지 않았는 걸요!</t>
  </si>
  <si>
    <t>정말 더 먹어도 괜찮나요? 아까 전부터 선생님의 이마에서 식은땀이 흘러내리고 있는데요?</t>
  </si>
  <si>
    <t>아아~ 이 황금색 접시에 담긴 초밥은 어떤 맛이 나려나~ 선생님, 정말로 괜찮으시겠어요? 이 1000엔 짜리 초밥, 정말 먹어버릴 거라구요?</t>
  </si>
  <si>
    <t>생일 축하해 주셔서, 감사해요. 케이크를 사주신다고요? 헤에.... 두 자리수 정도는 먹어도 괜찮은 걸까요?</t>
  </si>
  <si>
    <t>메리 크리스마스~ 선생님~ 서둘러요~ 칠면조랑 케이크랑 수많은 요리들이 기다리고 있다고요~</t>
  </si>
  <si>
    <t>새해 복 많이 받으세요~ 올해도 많이 먹는 새해 되시길 바라요~</t>
  </si>
  <si>
    <t xml:space="preserve">끼니는 제때 챙겨 먹고 있는 거예요? 뭐라도 해드릴까요? </t>
  </si>
  <si>
    <t>모두에게 요리를 해주는 거, 힘들지만 괜찮아요. 아하하.... 신경 써 주시는 거예요?</t>
  </si>
  <si>
    <t>좋아하는 음식, 궁금해요. 응? 왜냐구요? 비밀이에요!</t>
  </si>
  <si>
    <t>네? 매, 매일 제가 만드는 음식을 먹고 싶다고요? 아, 아하하.... 서, 선생님이 괜찮다면.... 저는 상관은 없는데....</t>
  </si>
  <si>
    <t>어라... 제 생일요? 아, 아하하... 언제나 다른 사람의 생일을 신경쓰기만 해서... ...기뻐요. 고맙습니다.</t>
  </si>
  <si>
    <t>크리스마스.... 특별한 저녁 식사를 만들어볼까 하는데.... 무, 물론 선생님이 괜찮으시다면요!</t>
  </si>
  <si>
    <t>새로운 한 해가 시작되네요! 떡국을 만들어볼까 하는데, 괜찮으세요?</t>
  </si>
  <si>
    <t>어서 오세요, 선생님. 식사부터 하시겠어요? 아니면... 간식부터?</t>
  </si>
  <si>
    <t>우으… 저는 어째서 요리를 했다 하면 실패만 하는 걸까요....</t>
  </si>
  <si>
    <t>어디서 타는 냄새가 난다고요...? ...어머, 내 정신 좀 봐! 파이를 오븐에 넣어놓은 걸 깜빡했어요!</t>
  </si>
  <si>
    <t>저, 그게 크리스마스라 칠면조를 구웠는데… 구운 칠면조는 살아움직이면 안 되는 거였죠...?</t>
  </si>
  <si>
    <t>새해를 맞아 오세치를 만들어 봤어요. 괜찮으시다면 맛을 봐 주시겠어요?</t>
  </si>
  <si>
    <t>게헨나 응급의학부 부장. 히무로 세나입니다. 잘 부탁드립니다.</t>
  </si>
  <si>
    <t>부르셨습니까? 대단한 일이 아니더라도, 뭣하면 개인적인 용무라도 괜찮습니다만.</t>
  </si>
  <si>
    <t>기본적으로 저희는 부상, 즉 외과 상황에 대응합니다. 감기 같은 쪽은 대응하지 않습니다.</t>
  </si>
  <si>
    <t>기다리는 것에는 익숙합니다. 그리고 갑자기 부름을 받는 것에도요.</t>
  </si>
  <si>
    <t>이 자리에 서 있다는 것은, 그만큼 신뢰받고 있다고 해석해도 좋은 걸까요.</t>
  </si>
  <si>
    <t>그나저나 어쩐 일이십니까. 이런 곳까지....... ......네? 힘들 것 같아서, 격려하려고 생각하셨다고요......?</t>
  </si>
  <si>
    <t>과연. 그렇군요. ......일부러 이런 곳 까지 와 주시다니, 감사드립니다. 선생님.</t>
  </si>
  <si>
    <t>예상하지 못했던 전개이기는 했습니다만...... 선생님과 이렇게 있을 수 있다는 것은, 솔직히 기쁩니다.</t>
  </si>
  <si>
    <t>그러고 보니 오늘은 저의 생일입니다. ......그냥 보고 드리는 것입니다. 아, 생일....... 축하해 주시는 겁니까? ...감사합니다. 기쁩니다.</t>
  </si>
  <si>
    <t>크리스마스... 좋은 날일지도 모릅니다만, 사실 저희에게 있어서는 평소보다 바쁘기 십상인 날입니다. 만일 선물을 받을 수 있다면 혼자만의... 아니, 둘만의 평온한 시간을 원해요.</t>
  </si>
  <si>
    <t>하아, 뭔가요. 당번이라니… 네네. 부탁받은 이상 열심히 하겠습니다.</t>
  </si>
  <si>
    <t>후우… 살짝 딴 데서 농땡이 부리지 않을래요?</t>
  </si>
  <si>
    <t>이 푹신푹신한 방석, 가지런히 놓인 여러 간식들. 거기다 책과 게임까지 잔뜩.</t>
  </si>
  <si>
    <t>그럼 공범도 있겠다. 늘 그랬듯이 오늘도 땡땡이 쳐볼까요? 네~? 선생님?</t>
  </si>
  <si>
    <t>...네? 제 생일...? 어떻게 그걸.... 아뇨,별로 싫다는 게 아니라.... 잠깐 떨어져 주세요. 지금은 다가오지 말아주세요....</t>
  </si>
  <si>
    <t>자, 냉큼 사탕 주세요. ......응? 제대로 말해달라고요? 네네~ 트릭 오어 트릿~</t>
  </si>
  <si>
    <t>모두 들떠 있는 분위기네요… 아뇨, 딱히 싫진 않아요. 밖에 나가는 것도 좀 그렇고, 어쩔 수 없죠. 선생님이랑 같이 있어 드릴까요.</t>
  </si>
  <si>
    <t>새해 복 많이 받으세요. 그렇네요, 새해 소원이라면... 올해는 귀찮은 일이, 가능한 한 적었으면 좋겠네요.</t>
  </si>
  <si>
    <t>윽…..</t>
  </si>
  <si>
    <t>세미나의 서기, 우시오 노아입니다. 잘 부탁드리겠습니다, 선생님. ......여러모로요.</t>
  </si>
  <si>
    <t>어서 오세요, 선생님. 오늘의 스케줄을 확인하시겠어요?</t>
  </si>
  <si>
    <t>후후, 조금 늦으셨네요, 선생님. 그렇게 쳐다보셔도 지각하신 사실은 지워드릴 수 없으니까요. 다음 번에는 조금 더 일찍 찾아와주세요.</t>
  </si>
  <si>
    <t>(지이......) 아, 신경쓰지 마세요. 관찰하고 있는 것 뿐이니까요.</t>
  </si>
  <si>
    <t>뭔가 재미있는 생각이 떠오르셨나요? 바로 받아 적을테니 부디 들려주시길.</t>
  </si>
  <si>
    <t>제가 쓴 시집, 말씀인가요...? 지난 밀레니엄 프라이스에 출품했었지요. 어째서인지 다들 잘 읽어주시면서도, 제대로 된 감상은 들려주지 않으시더라고요...... 신기한 일이네요.</t>
  </si>
  <si>
    <t>유우카 쨩은 감정 표현이 풍부해서 함께 있으면 질리지가 않아요. 그래서 가끔은 저도 모르게... 짓궂은 장난을 치고 만답니다. 후후.</t>
  </si>
  <si>
    <t>호기심은 과학을 발전시키는 동력이지만, 종종 우리를 괴롭게 하지요. 그것은 기이한 아픔이자, 공포 섞인 욕망…</t>
  </si>
  <si>
    <t>어서 오세요 선생님. 지금부터 반성회를 시작하죠. 앗, 어딜 가시는거죠?</t>
  </si>
  <si>
    <t>선생님. 지금 선생님의 행동에 대해 하고 싶은 말은 약 서른네 개 정도입니다. (...그 중에 하나는 특별한 말이지만.)</t>
  </si>
  <si>
    <t>최근엔 그래도 선생님다워 진 것 같네요. 네? 제 덕분이라고요?! 우웃.... 다, 당연하죠!</t>
  </si>
  <si>
    <t>정말이지... 어른이면 어른답게 제대로 계획적인 소비를 해주세요. 용돈을 받아서 흥청망청 써버리는 어린 아이도 아니잖아요?</t>
  </si>
  <si>
    <t>이렇게 영수증 정리를 도와드리는 건 저 밖에 없으니까.... 다음번에는 절대로 도와드리지 않을 테니까요!</t>
  </si>
  <si>
    <t>보름 전 편의점에서 구매한 치킨 샌드위치가 500엔.... 신간 만화책 구입에 450엔.... 으응...? 그제 밤 &lt;클럽 말랑말랑&gt;에서 2만 엔...?</t>
  </si>
  <si>
    <t>서, 선생님! 도대체 뭔가요, 이 영수증은! 타의 모범이 되어야 할 교육자가 이런 저질스러운 곳에 가시다니… 믿을 수가 없어요! 최악이에요!</t>
  </si>
  <si>
    <t>아, &lt;클럽 말랑말랑&gt;이라는 이름의 가챠 게임이라고요? 어휴. 저는 또....</t>
  </si>
  <si>
    <t>아니. 그렇다 하더라도 한 번에 2만 엔은 너무 심하잖아요! 충동 구매는 금지! 소비는 계획적으로 해주세요!</t>
  </si>
  <si>
    <t>오늘은 제 생일이에요. 선물은, 제가 고르겠어요. 자, 밖으로 나가보실까요? 비싼 게 아니라도 좋으니까!</t>
  </si>
  <si>
    <t>크리스마스라... 이런 날은 하나도 안 재밌지만. 선생님이 있어서, 약간은 즐겁네요.</t>
  </si>
  <si>
    <t>뭐 재밌는 일 있나요? 쿠로사키 코유키가~ 왔습니다~!! 니.하.하.하!!</t>
  </si>
  <si>
    <t>선생님! 이거 보세요! 네잎클로버에요! 이게 왜 여기있지? 아까까진 없었는데! 설마... 갑자기 솟아난 건가?</t>
  </si>
  <si>
    <t>……!!! ……과연……! 그러네요……!!</t>
  </si>
  <si>
    <t>오늘은 왠지, 별난 복장을 한 사람이 많네요~ ......저요? 저, 저어는~ 그런 짓~ 했었던 것 같기도~ 안 했었던 것 같기도...? 니하하...?</t>
  </si>
  <si>
    <t>새해 복 많이 받으세요~! 우아아~ 한 해가 지나버렸어......! ...어라? 해는 지나가는 건가? 아니면 오는 거? 어느 쪽이라 생각하세요?</t>
  </si>
  <si>
    <t>베리타스의 부부장, 카가미 치히로야. 혹시라도 우리 애들이 말썽을 부리거든 내게 바로 알려줘.</t>
  </si>
  <si>
    <t>선생님. 외출하기 전에는 꼭 화면 보호기를 켜두고 다녀오라고 했잖아. 누군가가 나쁜 마음을 먹고 선생님의 개인 정보에 접근하면 어쩌려고 그래?</t>
  </si>
  <si>
    <t>베리타스는 단순한 괴짜들의 놀이터가 아니야. 세미나의 정보 독점에 당하지 않기 위해...... 목적으로 설립된 조직이야. 물론 그렇게 모인 학생들이 대부분 괴짜였다는 건 부정할 수 없겠지만.......</t>
  </si>
  <si>
    <t>가능하면, 내 앞에서 베리타스를 '트래커즈'라고 부르는 건 피해줬으면 좋겠어.</t>
  </si>
  <si>
    <t>선생님의 정보를 캐기 위해 집요하게 침입을 시도하는 사람이 샬레에 몇 있는 것 같네. 두 사람...... 아니, 세 사람? 어쩌면 그보다 더 많을지도.......</t>
  </si>
  <si>
    <t>......응? 카페라고 생각했던 거야? 미안. 이런 시간까지 영업하는 가게도 없고, 여기 정도밖에 커피를 마실 수 있는 장소가 없어서.</t>
  </si>
  <si>
    <t>이 자판기는 이런 시간에도, 아무도 보지 않아도, 담담하게 제 소임을 다하고 있잖아? 왠지 그런 모습이 내가 하는 일들과 겹치는 것처럼 느껴져서.......</t>
  </si>
  <si>
    <t>......내 생일? 아, 오늘이 내 생일이었구나. 아무래도 평소에는 다른 사람들의 정보를 신경 쓰느라 바빠서...... 정작 자신의 정보는 놓치다니, 조금 부끄럽네.</t>
  </si>
  <si>
    <t>이래 봬도 게임은 제법 잘하는 편이야. 선생님도 한 번 상대해볼래?</t>
  </si>
  <si>
    <t>치트...? 아무리 해커라지만 재미로 하는 게임에 그런 걸 쓸 리가 없잖아.</t>
  </si>
  <si>
    <t>지식은 자유로워야 한다.... 음, 역시 좋은 말이야.</t>
  </si>
  <si>
    <t>후우... 정말 갑작스러운 소나기였지. 요새는 일기예보도 완전히 신뢰하기가 어렵다니까.</t>
  </si>
  <si>
    <t>그럼, 지금부터 무얼 할까? (아니... 방금 그 말은 이상한 소리처럼 들렸으려나?)</t>
  </si>
  <si>
    <t>(하지만 넷카페는 나도 처음이고, 다른 사람들은 이런 곳에서 무얼 하는지도 모르니....) (게다가 이 공간은 너무 좁아서... 선생님의 얼굴이 가까워....)</t>
  </si>
  <si>
    <t>머, 먼저 씻고 오겠다고? 잠깐, 무슨 생각을 하는 거야?! 아. 비에 젖은 머리를 씻고 온다고? ...오해를 했네. 넷카페에는 샤워시설도 있는 건가.</t>
  </si>
  <si>
    <t>이것 봐, 선생님. 드링크 바는 무료래. 에너지 드링크도 있으려나? 인터넷도 자유롭게 쓸 수 있는데, 드링크도 무료라니. 굉장해. 완전히 나 같은 사람들을 위한 공간이잖아?</t>
  </si>
  <si>
    <t>여기서라면 얼마든지 머무를 수 있겠어. 그러니까... 이상한 소리가 아니니까. 오해하지 말아줘....</t>
  </si>
  <si>
    <t>으음, 내가 말한 라즈베리 파이는 이게 아닌데… 그래도 생일 챙겨줘서 고마워.</t>
  </si>
  <si>
    <t>그거 알아, 선생님? 크리스마스는 1년 중에 "이게" 가장 많이 이루어지는 날이야. 후후, 그건 바로... 해킹이야.</t>
  </si>
  <si>
    <t>안녕, 새로운 세상</t>
  </si>
  <si>
    <t>늦었잖아, 선생님! 조금만 더 기다리게 했으면… 선생님의 핸드폰, 펑! 터트리려 했다구.</t>
  </si>
  <si>
    <t>내 얼굴에 뭐라도 묻었어? ...응? 페인트?</t>
  </si>
  <si>
    <t>기껏 방화벽을 뚫어놓고선 발자국 하나도 남기지 못한다면 해킹을 하는 보람이 없지. 흐흐.</t>
  </si>
  <si>
    <t>TANGO DOWN!</t>
  </si>
  <si>
    <t>키보토스 중앙의 생텀 타워를 모두 그래피티로 채울 수 있다면, 얼마나 멋질까...?</t>
  </si>
  <si>
    <t>치잇... 왜 그렇게 반응이 미적지근한 거야? 좀 더 예술혼을 불태워서 평가해 보라고!</t>
  </si>
  <si>
    <t>선생님은 뭘 그린거야? 으음… 푸하하! 이게 뭐야, 완전 웃겨!</t>
  </si>
  <si>
    <t>온 사방에 예쁜 일루미네이션이 가득해… 이걸 회벽 위에 옮겨 담을 수는 없을까?</t>
  </si>
  <si>
    <t>해피 뉴 이어, 선생님! 올해도 반짝반짝한 걸 잔뜩 그려보자!</t>
  </si>
  <si>
    <t>선생님의 통화 내역에는 여학생들의 이름만 가득하군요. 해명을 요청합니다.</t>
  </si>
  <si>
    <t>선생님, 괜찮으시다면 노래를 불러주시지 않겠습니까? 이 녹음기에 대고.</t>
  </si>
  <si>
    <t>어디선가 선생님을 찾는 소녀들의 목소리가 들립니다. ...무시하죠.</t>
  </si>
  <si>
    <t>아, 선생님. 죄송합니다... 음악을 듣느라, 미처 깨닫지 못했습니다.</t>
  </si>
  <si>
    <t>이 음악, 말인가요? ...후후. 모처럼이니 선생님도 들어보시겠습니까?</t>
  </si>
  <si>
    <t>네. 이건 음악이 아니라 카페에 있는 사람들의 대화나 주변 소리를 녹음한, 이른바 '환경음' 입니다.</t>
  </si>
  <si>
    <t>리듬도 멜로디도 없지만… 귀를 기울이고 있노라면 여러 사람들의 목소리가 들립니다. 사람들이 자아내는 이 일상의 음색이, 제게는 그 어떤 음악보다 깊게 다가와서…</t>
  </si>
  <si>
    <t>생일... 축하해주셔서 감사합니다. 오늘 받은 수많은 인사 중에 선생님의 목소리로 해주신 그 축하가 제겐 가장 가치있는 인사였습니다.</t>
  </si>
  <si>
    <t>크리스마스에 감청 장치에 귀를 기울이고 있노라면 여러가지 재미있는 이야기를 들을 수 있습니다. 예를 들자면... 연인들의 달콤한 속삭임이라던가. 응?</t>
  </si>
  <si>
    <t>선생, 자신감 가져. 내가 옆에 있으니까!</t>
  </si>
  <si>
    <t>하핫! 선생, 좋은 선택인데! 기대하라고!</t>
  </si>
  <si>
    <t>여 선생. 메리 크리스마스... 잖아? ...없어? 선물 말야!</t>
  </si>
  <si>
    <t>여 선생. 해피 뉴이어다. 올해도... 그러니까…  아 진짜! 잘 부탁한다고!!</t>
  </si>
  <si>
    <t>날 만나러 온 거야? 그렇겠지? 역시 주인님은 날 좋아해!</t>
  </si>
  <si>
    <t>청소랑 세탁이라면 맡겨줘! 흔적조차 남지 않게 해줄게!</t>
  </si>
  <si>
    <t>...후훗, 주인님께 올라타 버렸다! 응! 몸도 가볍고, 지금이라면 뭐든 할 수 있을 거 같아!</t>
  </si>
  <si>
    <t>음. 뭘까나~ 이 느낌.... ...뭐, 어때! 쨔안-! 언제나의 아스나 쨩으로, 부활!</t>
  </si>
  <si>
    <t>후후. 역시 이렇게 주인님 곁에 있으니, 두근두근한걸-. ......뭐랄까 좀, 습관이 돼버릴 것 같아!</t>
  </si>
  <si>
    <t>그러니까 앞으로도 종종 이런 식으로...... 알겠지? 잘 부탁해, 나의 주인님!</t>
  </si>
  <si>
    <t>메리 크리스마스! 산타 대신, 메이드가 주인님께 선물을 주러 왔어요~ 선물이 뭐냐면... 후훗~</t>
  </si>
  <si>
    <t>새해 복 많이 받으세요 나의 주인님. 올해도 잘 부탁 드려요… 랄까나! 올해도 내년도! 최고로 즐겁게 해줄게!</t>
  </si>
  <si>
    <t>원래 나의 주인은 밀레니엄이지만 오늘만큼은… 선생님이 주인님이다.</t>
  </si>
  <si>
    <t>편지가 왔어요. 어머, 귀여운 글씨네요. 읽.어.드.릴.까.요?</t>
  </si>
  <si>
    <t>우아하지 못한 부탁일지도 몰라요. 하지만, 주인님. 앞으로도 아카네를 불러주세요.</t>
  </si>
  <si>
    <t>어머. 돌아오셨군요. 오늘 하루는 어떠셨나요?</t>
  </si>
  <si>
    <t>아, 주인님. 마침 최고급 찻잎이 들어왔답니다. 제가 한 잔 준비해드릴까요?</t>
  </si>
  <si>
    <t>후훗. 상관 없어요. 우리들의 집은 아니지만, 우리는 지금 함께 있으니까요.</t>
  </si>
  <si>
    <t>탄생은, 축복이에요. 주인님과 만난 그 순간부터, 저는 늘 그 사실에 감사했답니다.</t>
  </si>
  <si>
    <t>메리 크리스마스~ 제 선물은 최고의 봉사와 미소랍니다. 선생님의 선물은 뭔가요?</t>
  </si>
  <si>
    <t>새해 복 많~~이 받으세요. 올 한 해도, 잘 부탁드립니다. 주인님!</t>
  </si>
  <si>
    <t>당번... 입니까? 지시를 받은 이상은 선처하겠습니다. ...끝날때면 상을 주세요.</t>
  </si>
  <si>
    <t>"쉬는시간은 필요없냐" 인가요? 선생님 덕분에 충분히 쉬고 있습니다.</t>
  </si>
  <si>
    <t>토끼 흉내라면 조금 할 수 있습니다. 뿅. ...신속히 칭찬해주세요.</t>
  </si>
  <si>
    <t>누추한 곳이지만, 들어오시죠 선생님. 평상시대로, 장비 점검을 하고 있었습니다. 걱정을 끼쳐드려서, 죄송합니다.</t>
  </si>
  <si>
    <t>네, 항상 최선의 상태를 유지하기 위해 노력하고 있습니다. C&amp;C라는 이름에 맞는 메이드가 되기 위해서라도요.</t>
  </si>
  <si>
    <t>결정했습니다. 오늘 정비는, 평소보다 완벽하게 실행하겠습니다. 목표는 '키보토스 최강 메이드', '메이드 중의 메이드' 입니다.</t>
  </si>
  <si>
    <t>나를 불렀다는 건, 합리적인 선택이야. 그 선택에, 부응하도록 노력할게.</t>
  </si>
  <si>
    <t>밀레니엄의 전투란, 얼마나 우수한 기술자와 함께 하냐에서 결정되지. 우리는, 선생님과 함께 함으로서 더 많은 것이 가능하게 되었어.</t>
  </si>
  <si>
    <t>어디 보자.... 축 방향에 유격이 생긴 걸 보니 베어링 문제인가 보네. 부품을 갈아 끼워야겠어.</t>
  </si>
  <si>
    <t>그나저나 계속 옆에서 지켜보고 있을 거야? 말은 그렇게 했지만, 역시 다른 곳에 가 있었으면 좋겠는데....</t>
  </si>
  <si>
    <t>그야 기계를 수리하는 건 위험한 일이니까. 날카로운 쇠붙이가 곳곳에 널려있고, 고약한 기름 냄새도 잔뜩 나고.... 얼굴도 땀과 검댕 때문에 단정치 못하게 보이고....</t>
  </si>
  <si>
    <t>선생님이 있어봤자 방해만 될 뿐이라니까. ...역시 윤활유가 말라서 베어링에 마모가 생겼네. 그쪽에 있는 스패너 좀 이리 건네 줘.</t>
  </si>
  <si>
    <t>그러니까, 방금 그 말은 습관적으로 그만.... ...역시 누군가 옆에서 도와주는 게 큰 도움이 된다는 건 부정하지 못하겠네. 대신 선생님도 얼굴에 검댕이 잔뜩 묻는 건 각오해야 해?</t>
  </si>
  <si>
    <t>오늘이 내 생일이라고? 그렇군. 잊고 있었어. 별로 중요하지 않았으니까.... 하지만... 선생님이 축하해준다는 건, 어쩐지 기쁘네.</t>
  </si>
  <si>
    <t>산타가 최신기기를 선물해주면 좋겠는데. 응? 직접 만들라고? 에에. 그러니까… 산타클로스를 말이지?</t>
  </si>
  <si>
    <t>새해 복 많이 받아 선생님. 올해의 나는, 좀 더 상냥한 내가 될거야. ...선생님이 있으니까.</t>
  </si>
  <si>
    <t>유용한 것을 만드는 거? 즐겁냐고? 그렇기도 하지만… 이건 내 취미가 아니라, 삶이야.</t>
  </si>
  <si>
    <t>정비는 좋아. 죽어있던 기계의 심장이 다시 뛸 때 무언가가 이루어진, 그 감각을 사랑해.</t>
  </si>
  <si>
    <t>궁금한 게 있으면 외치세요! 도와줘요 코토리! 라고!</t>
  </si>
  <si>
    <t>설명은 무지라는 어둠을 극복하는 빛이 되죠. ...너무 현란하기만 해도 안되지만.</t>
  </si>
  <si>
    <t>앗. 누군가가, 지금, 궁금해하고 있어요. 선생님! 바로 출동하죠!</t>
  </si>
  <si>
    <t>에, 에에....... 에~~!?! 서, 선생님......? 그게 갑자기 그게 무슨......!? 지금 뭐라고 하신 거죠......?</t>
  </si>
  <si>
    <t>에, 에....... 어....... 그러니까....... 그....... 그, 그건 말이죠. 그게....... 그, 그런데 갑자기 그건 왜 궁금하신 거죠......? 뭐, 뭔가 필요하신 이유라도 있나요......?</t>
  </si>
  <si>
    <t>아, 아뇨. 그러니까......! 모른다기보다, 모를 수는 없고! 그, 그게....... 설명하기가 좀......!? 그, 그야 저는....... 저는 평소에....... 어....... 그러니까 집학 공부나....... 선생님 생각 같은 걸 주로.......</t>
  </si>
  <si>
    <t>......? 어....... 어라......? 저 방금 뭐라고 했죠......? 방금, 저....... 선생님한테....... 선생님 생각을....... 한다고.......</t>
  </si>
  <si>
    <t>......아....... 흐으....... 하으으으으......!!!!</t>
  </si>
  <si>
    <t>생일을 맞이해, 제 이야기를 좀 해드리자면… 앗! 멈추세요! 제 이야기는 아직 안 끝났어요! 아직 기승전결의 기 정도라고요!</t>
  </si>
  <si>
    <t>메리 크리스마스! 과거 구세주라 불린 아기가 탄생한 이날! 어째서 연인들의 날이 … 응? 연인...?</t>
  </si>
  <si>
    <t>새해 복 많이 받으세요! 올해는, 어쩐지 선생님의 강의를 더 많이 듣고 싶네요.</t>
  </si>
  <si>
    <t>웨이트 트레이닝은 과학입니다. 밀레니엄의 첨단 이론이 빛을 발하는 영역이죠.</t>
  </si>
  <si>
    <t>보는 관점을 바꾸면 세상이 달라 보입니다. 계단조차도 훌륭한 운동기구입니다.</t>
  </si>
  <si>
    <t>네? 어째서 교복을 입지 않냐고요? 트레이닝에 불편하니까요.</t>
  </si>
  <si>
    <t>요즘 학생들 사이에서는 근육 운동이 유행입니다. ...네, 죄송합니다. 제 망상입니다.</t>
  </si>
  <si>
    <t>어때요 트레이너, 운동, 재미있죠? 건강해진다는 느낌이 들지 않나요?</t>
  </si>
  <si>
    <t>어, 어.... 너, 너무 쳐다보지 말아 주세요. (트레이닝 중에는 흉한 모습을 보일 수 밖에 없어서......)</t>
  </si>
  <si>
    <t>트레이너. 부탁이 있어요. 앞으로도, 계속 함께, 운동하시죠.</t>
  </si>
  <si>
    <t>저는 트레이너가 건강해졌으면 좋겠습니다. 이, 이유? 그, 그건.... 후훗. 맞춰보세요.</t>
  </si>
  <si>
    <t>베리타스의 부장 겸 초현상특무부의 부장.... 밀레니엄 최고의 청초계 병약 미소녀 해커. 아케보시 히마리라고 합니다. 후훗, 잘 부탁드린답니다? 선생님.</t>
  </si>
  <si>
    <t>어머, 어서 오세요. 선생님. 기다리고 있었답니다. 그럼 바로 오늘의 업무를 시작해볼까요? 후훗.</t>
  </si>
  <si>
    <t>언제나 바쁜 선생님을 돕기 위해, 밀레니엄의 초천재병약미소녀해커가 달려왔답니다. 환영의 박수는 없나요? 이렇게, 짝짝짝... 같은 거라든지.</t>
  </si>
  <si>
    <t>밀레니엄의 청초한 절벽의 꽃이자, 모두가 동경하는 &lt;전지&gt;의 학위를 가진 미목수려한 재녀가 업무를 도와준다니.... 선생님은 매우 운이 좋은, 행운아이시네요.</t>
  </si>
  <si>
    <t>...저의 자기소개 내용이 매번 다르다고요? 후훗. 용케 눈치채셨군요. 맞아요. 매번 바꾸고 있습니다. 참고로 전부 사실이니까요? 아무래도 저에 대해 정확히 소개하려고 하다 보면 늘 말이 길어지곤 해서… 그때마다 표현을 바꾸어 말하는 것이랍니다. 말이란, 참으로 어려운 것이네요....</t>
  </si>
  <si>
    <t>베리타스가 괴짜들의 집단이란 음해를 들을 때가 있는데. 참으로 안타깝답니다. 저라는 희대의 미소녀가 있는데, 대체 어째서일까요?</t>
  </si>
  <si>
    <t>이렇게 옆에서 일을 돕고 있다 보면, 신선한 발견을 잔뜩 하게 되네요. 선생님은 평소에도 다양한 업무들을 하고 계셨던 거네요.</t>
  </si>
  <si>
    <t>...쿠울… 히얏…?! 따, 딱히 졸고 있었던 건 아니랍니다? 정말이라구요? ...그렇네요. 굳이 말하자면. 렘 수면과 논 렘수면의 관계를 고찰하고 있었을 뿐이랍니다. 네, 정말로요.</t>
  </si>
  <si>
    <t>선생님과 함께 있으면...밀레니엄의 초천재미소녀인 저라도, 아직 새로운 것을 배울 수 있다는 사실이 놀랍네요...후훗.</t>
  </si>
  <si>
    <t>뭐, 이런 귀중한 물건을 받을 수 있다니. 무언가 소원이라도 있으신가요? 저는 초천재미소녀니까. 뭐든지 다 이뤄드리... 네? 늘 의지하고 있으니까...? 그, 그런가요.... 감사합니다... 선생님.</t>
  </si>
  <si>
    <t>후후, 어떠신가요. 밀레니엄 최고 미소녀의 맨발을 씻겨줄 기회라니… 좀처럼 흔치 않은... 흔치 않은 기회의....</t>
  </si>
  <si>
    <t>기묘한 게... 부, 부끄럽다고 할지.... 어, 어째서...? 마, 말로 표현하기 어려운 감정이...!</t>
  </si>
  <si>
    <t>후, 후훗, 네, 물론 각오는 되어 있으니 신경 쓰지 마시길. 부디, 마음껏...! ...각오는... 되어 있을... 테니, 까요.</t>
  </si>
  <si>
    <t>제 생일 말인가요? 감사합니다. …물론 부원들이 축하해줄 때도 기쁘긴 했지만. 선생님에게 축하 인사를 받게 되면… 이러한 종류의 기분이 드는군요. …후훗, 네. 매우 흥미롭네요.</t>
  </si>
  <si>
    <t>아, 생일 축하드려요. 선생님. 오늘 같은 날을 저와 함께 보낼 수 있다니, 정말로 멋진 하루가 되겠네요. 어머, 좀 더 기뻐하셔도 좋답니다. 후훗.</t>
  </si>
  <si>
    <t>…할로윈, 인가요. 후배들은 특히 할로윈을 좋아했지요. 분명, 장난을 치기에 딱인 날이라고 했던가요. 후훗, 결정했어요. 선생님. 오랜만에 다 같이 모여 과자 파티를 하죠.</t>
  </si>
  <si>
    <t>크리스마스…인가요. 분명 기념할 만한 날이겠군요. 후훗…. 그럼 모처럼이니까, 영화라도 같이 보러 가는 건 어떠신가요, 선생님?</t>
  </si>
  <si>
    <t>어머… 새해가 되었네요. 새해 복 많이 받으세요. 이렇게 1년이 끝나고, 또 다시 새로운 해가 찾아오는, 그 순간을, 함께 보낸다…. 후후, 나쁘지 않은 느낌이네요. 선생님. 올해도 잘 부탁드립니다.</t>
  </si>
  <si>
    <t>선생님, 이 옷은 어때? 나에게 잘 어울리는 것처럼 보여?</t>
  </si>
  <si>
    <t>이 속옷은 나에게는 조금 작을 것 같은데… 더 큰 사이즈는 없으려나.</t>
  </si>
  <si>
    <t>음... 안 되겠다. 역시 갈아입고 직접 입은 모습을 보여줄게.</t>
  </si>
  <si>
    <t>응...? 여기서 갈아입으면 안 돼? 탈의실은 좁아서 귀찮은데…</t>
  </si>
  <si>
    <t>오늘은 특별한 날이라고 들었는데, 어째서 연인들에게도 특별한 날인 거야? 가르쳐 줘, 선생님.</t>
  </si>
  <si>
    <t>게임을 즐기는 사람과 잘하는 사람은 달라. 선생님은 어떤 사람이야?</t>
  </si>
  <si>
    <t>원래 오늘 레이드 가기로 한 날인데! 당번을 맡게 됐잖아! ...뭐, 이것도 괜찮지만.</t>
  </si>
  <si>
    <t>이거 봐봐! 선생님! 스탬프, 다 채웠어! 엣-헴! 이걸로 퀘스트 클리어!</t>
  </si>
  <si>
    <t>불가능해 보일 것만 같던 퀘스트였지만. 응! 역시 선생님과 나, 환상의 콤비네!</t>
  </si>
  <si>
    <t>우와아앗! 선생님! 얼굴이 땀으로 범벅이네?! 괜찮아?</t>
  </si>
  <si>
    <t>다음에 또 이런 이벤트가 있다면....... 응, 그때 다시 같이 참가하자! 선생님!</t>
  </si>
  <si>
    <t>선생님! 오늘은 나와 미도리의 생일이야! 같이 할 수 있는 2인용 게임 사줘~</t>
  </si>
  <si>
    <t>크리스마스라...... 하아. 선생님이 빨간 옷 입고 게임기 선물해주면 최고의 성탄일 텐데!</t>
  </si>
  <si>
    <t>게임개발부 애들이 걱정이네요. 저야 선생님이랑 있어서......좋지만.</t>
  </si>
  <si>
    <t>더 아름다운 것들을 그리고 싶어요. 그러기 위해선.... 많은 경험이 필요해요. 선생님이 도와주실거죠?</t>
  </si>
  <si>
    <t>으음. 이번 달도 용돈이 간당간당 한데. 당번 학생이 되면 급여가 나오나요?</t>
  </si>
  <si>
    <t>이제까지 도트 게임 외에는 별로 관심을 갖지 않았는데.... 오락실에는 이런 게임도 있는 거네요.</t>
  </si>
  <si>
    <t xml:space="preserve">...고마워요. 선생님. 이곳에 데려와 주셔서.... 덕분에 지금 저 엄청 즐거워요. </t>
  </si>
  <si>
    <t>아, 맞다.... 그리고... 오늘 일은, 언니에게는... 비밀이에요? 절대로, 절대로요!</t>
  </si>
  <si>
    <t>메리 크리스마스! 그....... 오늘은 연인들을 위한 날이래요. 그, 그냥 그렇다고요!</t>
  </si>
  <si>
    <t>게임개발부 부장... 유즈예요. 저, 정말로... 저를 데려가 주시겠어요?</t>
  </si>
  <si>
    <t>메리 크리스마스~ 성탄절이에요. 트리니티에서 가장 특별한 날이죠. 그리고.... 저에게도요.</t>
  </si>
  <si>
    <t>우라와 하나코입니다. 앞으로 여러모로 잘 부탁드려요. ...네, '여러모로'요.</t>
  </si>
  <si>
    <t>지금 여기는 저희 둘뿐인 것 같고...... 이건 기대해도 되는 걸까요?</t>
  </si>
  <si>
    <t>무슨 의미......냐고요? 그건 이제, 선생님이 생각하신 쪽으로......</t>
  </si>
  <si>
    <t>어서 오세요. 선생님. 와 주셔서 감사해요.</t>
  </si>
  <si>
    <t>여기는 시원해서 굉장히 좋거든요. 저만의 특등석.... 후훗.......</t>
  </si>
  <si>
    <t>모처럼이니 선생님도 어떠신가요? 여기서 같이 벗어 보실까요?</t>
  </si>
  <si>
    <t>우후후. 이런 한낮에 벗고 있으면, 어쩐지 신나지 않나요? 하면 안되는 짓을 하고있다. 그런 느낌이 들어서.</t>
  </si>
  <si>
    <t>생일선물이라.... 아, 선생님이 선물이라니, 멋지네요. 포장은 제가 풀어봐도 될까요?</t>
  </si>
  <si>
    <t>할로윈이라 하면, 자연스럽게 대담한 노출을 할 수 있는 날...에, 오해인가요?</t>
  </si>
  <si>
    <t>거룩한 밤...... 아아, 무척 기대되네요...... ......아. 혼잣말이었어요. 신경 쓰지 마세요.</t>
  </si>
  <si>
    <t>이번 해에도 여러모로 잘 부탁드립니다. 선생님. 곤란하게 만들 일이 많겠지만, 절 버리진 말아주세요?</t>
  </si>
  <si>
    <t>시라스 아즈사. 트리니티 학원에 전학온 지는 얼마되지 않았어. 특기는 단독 행동. 장점은 작아서 엄폐가 쉽다는 거 정도...일까. 또 궁금한 거 있어?</t>
  </si>
  <si>
    <t>모든 것이 헛되다면 우리는 어째서 살아있는 걸까...... 응? 아, 아무 것도 아니야.</t>
  </si>
  <si>
    <t>임무. 목표. 달성. 다른 걸 생각해본 적은 없었어... 지금까지는.</t>
  </si>
  <si>
    <t>내가 도움이 되고 있는 걸까...... 그렇다고? 으, 으응......</t>
  </si>
  <si>
    <t>나는... 언젠가 선생님의 기대를 배신할지도 몰라.</t>
  </si>
  <si>
    <t>Vanitas Vanitatum.</t>
  </si>
  <si>
    <t>Vanitas Vanitatum et omnia Vanitas.</t>
  </si>
  <si>
    <t>귀여워서 좋긴 좋지만! 귀여운 인형들이 잔뜩 있어서 좋지만! ......부, 부끄럽단 말야. ...뭐, 선생님이라면 상관없지만....</t>
  </si>
  <si>
    <t>......으으응! 귀여워. 꼭 가지고 싶었던 아이야.</t>
  </si>
  <si>
    <t>.........응? 아니, 아무것도 아니야. (....말하지 않을 거야. 선생님을 곤란하게 하진 않을 거니까.)</t>
  </si>
  <si>
    <t>그런데 어떻게 이런 귀여운 장소를 알고 있는 거야? 그런 거야? 혹시 그런 쪽 취향?</t>
  </si>
  <si>
    <t>아이 취급하는 거야? ......딱히 상관없지만.</t>
  </si>
  <si>
    <t>내 생일을...... 축하해 주는 거야? 태어난 걸, 축하 받아도 된다고? ......기뻐, 고마워.</t>
  </si>
  <si>
    <t>크리스마스...... 성야의 날이라면, 일년 중에서 가장 소중한 날. 이런 날에 나 같은 게 같이 있어도 괜찮을까......?</t>
  </si>
  <si>
    <t>이번 한해도 수고 많았어. 내년에도 함께...... 아, 아무것도 아니야!</t>
  </si>
  <si>
    <t>시모에 코하루...... 말해두겠지만, 여, 여기 오래 있을 생각은 없으니까......!</t>
  </si>
  <si>
    <t>뭐…뭐야…!? (어…어라..이거…설마…!?)</t>
  </si>
  <si>
    <t>......예쁘네요. 여기서라면, 별을 잡을 수 있을 것만 같아요.</t>
  </si>
  <si>
    <t>최근에는 이렇게 느긋하고, 차분한 시간도 보낼 수 있게 되었네요....... ......선생님과 만났을 무렵부터....... 인지도 모릅니다.</t>
  </si>
  <si>
    <t>......선생님. 괜찮으시다면 앞으로도 함께 해주실 수 있을까요?</t>
  </si>
  <si>
    <t>그래도 언젠가는 저도....... ......네. 언젠가, 반드시.</t>
  </si>
  <si>
    <t>연휴를 앞두고 다들 마음이 풀어지는 시기네요. 이런 때일수록 더 엄격하게 거리를 정비하죠!</t>
  </si>
  <si>
    <t>……뭔가, 신기한 기분이네요. 이렇게……. 누군가와 같이, 해 뜨는 걸 보는 건 처음이에요.</t>
  </si>
  <si>
    <t>어쩌면 누군가랑 둘이서 시간을 보낸 것도……. 이번이 제일 길었던 거 같기도 하고……. 하하.</t>
  </si>
  <si>
    <t>으음……. 또 이상한 말을 해버린 것 같네요……. 지금도 실은 졸려서……. 제가 무슨 말을 하고 있는지 잘…….</t>
  </si>
  <si>
    <t>그, 그래도 선생님은……. 뭐든지 알아주시니까……. 이번에도…… 언제나처럼, 알아주세요. 헤헤…….</t>
  </si>
  <si>
    <t>음……. 좋네요……. 선생님……. 감사합니다……. 히히…….</t>
  </si>
  <si>
    <t>앗, 제 생일이요? 고맙습니다! 요즘, 생일을 축하해주시는 분들이 많네요! ……오래 살고 볼 일이에요! 전 아직 15살이지만요!</t>
  </si>
  <si>
    <t>메리 크리스마스~!! 네? 선물 교환요? 아, 아앗…!? 잊고 있었어요…! 그다지 이런 것에는, 익숙하지 않아서…!</t>
  </si>
  <si>
    <t>으, 으어어......!? 아....... 선생님, 이셨군요....... 누군가 싶어 깜짝 놀랐습니다.......</t>
  </si>
  <si>
    <t>...왓?! 서, 선생님...?! 어라, 어, 언제부터 계셨어요...? 따, 딱히 이상한 짓을 하고 있었던 건 아닌데요...?! 그, 그냥 정말로 책을 읽고 있었을 뿐이고...!</t>
  </si>
  <si>
    <t>선생님, 그 책은 추천하고 싶지 않네요. 거기서부터 4페이지 뒤에 주인공이 허무하게 죽거든요. ...어, 제가 스포했나요?</t>
  </si>
  <si>
    <t>여기에도 좀 더 책이 많으면 좋을 거 같은데... 제가 몇 권 추천해드릴까요?</t>
  </si>
  <si>
    <t>그....... 우, 우연이네요. 하필이면 딱 이렇게....... 먼저 찾아서 선생님께 알려드리려고 했는데.......</t>
  </si>
  <si>
    <t>......아뇨. 그래도 먼저 집은 건 저니까요. 그렇죠?  음~. 어떻게 할까~. 정 필요하시다면 양보해 드릴 수도.......</t>
  </si>
  <si>
    <t>......농담이에요. 대여기록만 찍고 바로 드릴게요. 찾을 수 있어서 다행이었네요.</t>
  </si>
  <si>
    <t>어때요? 도서관에서의 이런 시간도...... 나름대로 즐겁지 않나요? 다른 곳에서는 맛볼 수 없는 거니까....... 여기서만의 일이랄까.......</t>
  </si>
  <si>
    <t>그러니 앞으로도, 필요하시다면 언제든 찾아와 주세요. ......기다리고 있을게요!</t>
  </si>
  <si>
    <t>후훗. 저도 책은 정말 좋아하지만... 생일 때마다 오직 책만 받으니, 좀 아쉽네요. 오늘은 선생님께 특별한 선물을 받고 싶어요!</t>
  </si>
  <si>
    <t>메리 크리스마스~ 선생님, 오늘은 특별한 날이에요! 이런 날에 선생님과 함께 있으니... ...기쁘네요, 헤헤!</t>
  </si>
  <si>
    <t xml:space="preserve">오늘도 열심히 해봐! 내가 도와줄 테니까! </t>
  </si>
  <si>
    <t>어라? 선생님 안색이 안 좋은데? 마, 맛있는 디저트라도 먹으러 갈래?</t>
  </si>
  <si>
    <t>정말이지, 선생님은 항상 사람을 놀래킨단 말이야. 알다가도 모를 사람이라니까.</t>
  </si>
  <si>
    <t>......응? 뭘 그렇게 빤히 보는 거야? 아아, 보나마나 또 무슨 수상한 짓을 꾸미는 중이겠지?</t>
  </si>
  <si>
    <t>난 선생님의 장난감이 아니라고. 적당히 하지 않으면 진짜로 화 낼 거야.</t>
  </si>
  <si>
    <t>(언젠가는...) (언젠가는 이렇게, 나란히 걷는 게 어울리는 날도 오지 않을까...?)</t>
  </si>
  <si>
    <t>선생님, 늦었다구요~ 같이 아이스크림 사먹으러 가요!</t>
  </si>
  <si>
    <t>응? 선생님. 고민이 있어 보이는 얼굴이네요. 그럴 땐, 자자! 맛있는 디저트를 먹으러! 함께 가는 거예요!</t>
  </si>
  <si>
    <t>아, 아이스크림, 사주셔서 감사해요. 선생님. 그게... 달콤하네요!</t>
  </si>
  <si>
    <t>카페가 아닌 밖에서 먹는 아이스크림은 정말 오랜만이네요. 그것도 선생님과 함께라니. 헤헷.</t>
  </si>
  <si>
    <t>아, 아니에요. 정말 괜찮아요. 되려 즐거운 걸요.</t>
  </si>
  <si>
    <t>즐겁고, 그리고.... 뭐라고 해야 할까... 주변에 사람도 적고.... 두근두근 거린다고 해야 할까.... 아, 아, 아니에요! 방금 제가 한 말은 잊어주세요! 하하, 하하하하....</t>
  </si>
  <si>
    <t>고마워요, 선생님. 오늘은 선생님 덕분에 정말 행복한 하루가 될 것 같아요.</t>
  </si>
  <si>
    <t>선생님~ 오늘은 제 생일이에요! 같이 아이스크림 먹으러 가요! 응? 선물은 안받냐구요? 괜찮아요~ 선생님이 제 선물인걸요!</t>
  </si>
  <si>
    <t>와, 선생님~! 크리스마스예요! 이런 날엔 역시 아이스크림이 어울리죠! 같이 갈까요?</t>
  </si>
  <si>
    <t>선생님~ 새해 복 많이 받으세요~ 올해도 맛있는 디저트를 위해! 함께 힘내요~</t>
  </si>
  <si>
    <t>...아핫, 미안 미안. 왠지 갑자기 정신이 팔려버려서. 고마워, 선생님. 이렇게 어울려 줘서.</t>
  </si>
  <si>
    <t xml:space="preserve">오늘은 캔디를 잔뜩 받는 날...! 간다, 선생님! 아, 그쪽 공간은 비워둬! 오늘부터 한동안 캔디 보관소로 쓸 거니까! </t>
  </si>
  <si>
    <t>과연 올해에도 산타는 날 버릴 것인가! 아니, 어쩌면 당신이 나의 산타일까?</t>
  </si>
  <si>
    <t>선생님, 오늘 무슨 일 있으셨나요? 괜찮습니다, 기다리는 것은 익숙해져 있기 때문에 걱정하지 않으셔도 됩니다.</t>
  </si>
  <si>
    <t>피곤하시다면 언제든 말씀해 주십시오. 홍차나 다과, 무릎베개… 제가 할 수 있는 것이라면 무엇이든 준비하겠습니다.</t>
  </si>
  <si>
    <t>구호기사단이 나설 차례가 없는 것보다 더 좋은 것은 없겠지요. 그런 평온한 나날이 계속되기를 바랍니다.</t>
  </si>
  <si>
    <t>참... 못 말리겠네요. 선생님은. 이렇게 절 놀래키시다니......</t>
  </si>
  <si>
    <t>...솔직히... 잘 모르겠어요. 이럴 땐 어떻게 해야 하나요? 이런 적이 없었어서…</t>
  </si>
  <si>
    <t>정말로… 후훗. 이런 분은 처음이네요.</t>
  </si>
  <si>
    <t>뭐, 중요한 건 지금의 기분이겠지요. 선생님 덕분에 지금, 세리나는 너무나도 기쁘니까요!</t>
  </si>
  <si>
    <t>...감사합니다, 선생님. ...여러가지로요.</t>
  </si>
  <si>
    <t>생일 축하해 주셔서 감사합니다. ...생일 선물요? 선생님의 웃는 얼굴만으로도 충분해요!</t>
  </si>
  <si>
    <t>선생님이 좋아하는 타입은? 발랄하고 귀여운 소녀겠죠?!</t>
  </si>
  <si>
    <t>조금 따끔할지도 몰라요~. 에잇!</t>
  </si>
  <si>
    <t>오늘은 제 생일이에요! 생일 선물로… 선생님의 하루를 받고 싶어요!</t>
  </si>
  <si>
    <t xml:space="preserve">할로윈... 페스티벌... 파티... 네?! 따...딱히 아무것도!? </t>
  </si>
  <si>
    <t>크리스마스.... 어른의 데이트… 아, 아무것도 아닙니다!!</t>
  </si>
  <si>
    <t>안녕하세요. 오늘 선생님과 처음 만난 사람은 저인가요? ...기쁘네요.</t>
  </si>
  <si>
    <t>늦으셨네요. 또 늦잠 주무신 건가요? 자꾸 절 기다리게 하시면.... 직접 깨우러 가겠습니다.</t>
  </si>
  <si>
    <t>정의실현부는 사랑과 평화가 가득합니다. 네? 농담하는 게 아닙니다만?</t>
  </si>
  <si>
    <t>천천히 업무를 보셔도 됩니다, 선생님. 이런 여유로운 것도 싫어하지 않아서.</t>
  </si>
  <si>
    <t>후후, 이런 일은 예상하지 못했는데.</t>
  </si>
  <si>
    <t>잠깐이라면... 이런 여유도 괜찮겠죠. ...저에겐 사치스럽지만 소중한 시간입니다.</t>
  </si>
  <si>
    <t>제 생일.... 보통은 동아리의 동료들과 함께 보냈는데 이번엔 선생님과 보내게 되었네요. 후후. 뭔가 조금 색다른 기분이네요.</t>
  </si>
  <si>
    <t>저희 정의실현부의 목표는 악을 처단하고 이 학원에 정의를 바로 세우는 것 ...입니다</t>
  </si>
  <si>
    <t>정의를 실현하기 위해서는 괴로운 훈련도, 마음을 깎아내는 시련도 감내하겠다고 맹세했습니다만.... 선배들과 함께 하는 시간은 너무나도 즐거워서.... 외람되지만 무심코 정의를 잊어버릴 것만 같습니다.</t>
  </si>
  <si>
    <t>저.... 혹시나 해서 드리는 말씀입니다만… 지금 만지고 계신 것은 작전용 콘솔이 아닙니다....</t>
  </si>
  <si>
    <t>선생님... 어쩐지 시선이 음흉합니다만.... 제대로 적을 주시하고 계신 게 맞으시지요?</t>
  </si>
  <si>
    <t>그렇군요. 오늘이 제 생일이었군요. 무심코 잊고 있었습니다. 배려해 주신 점, 감사드립니다.</t>
  </si>
  <si>
    <t>트리니티의 성스러운 날이로군요. 이런 날에도 게헨나의 악당들은 어떤 상스러운 짓을 벌이고 있을지....</t>
  </si>
  <si>
    <t>새해가 밝았군요. 올해야말로 이 땅에서 불의를 완전히 몰아낼 수 있도록 노력하겠습니다.</t>
  </si>
  <si>
    <t>에헤헤, 마츠리운영관리부의 시즈코입니다~ 앞으로 잘 부탁드려요, 선생님? 네? ...아, 네네 맞아요. 영업용 대사랍니다!</t>
  </si>
  <si>
    <t>으어... 지친다… 앗, 선생님. 오셨어요? 자, 앉아요. 앉아~ 사양하지 마시고~</t>
  </si>
  <si>
    <t>에헤헷, 다녀오셨어요. 선생님~ 냥냥! ...후후, 완벽한 접대였어.</t>
  </si>
  <si>
    <t>선생님과 함께 있으면 저도 모르게 풀어진다니까요. 이거... 전부 선생님 탓이라구요?</t>
  </si>
  <si>
    <t>아아~ 돌아가면 또 백야당의 업무가 기다리고 있겠지요. 돌아가기 싫냐고요? 후후. 전혀요. 그야, 제가 해야 할 일인걸요?</t>
  </si>
  <si>
    <t>네? 제가 귀엽다고요? 노, 놀리지 마세요! 선생님은 제 본모습도 아시고 계시면서... 그게 귀여운 거다? 으, 으윽....</t>
  </si>
  <si>
    <t>선생님, 평소 지갑 간수는 잘 하고 계신가요? 늘 조심하셔야 해요? 즐거운 축제와 백야당의 안미츠는 사정을 봐주지 않으니까요.</t>
  </si>
  <si>
    <t>참 신기해요. 이런 거, 원래는 해서는 안 되는 일인데… 선생님과 같이 있다 보면... 마음이 편해져서…</t>
  </si>
  <si>
    <t>자아, 제 옆에 앉아주세요. 선생님. 절 이렇게 만들어버린 이상, 책임져 주셔야해요?</t>
  </si>
  <si>
    <t>네혯?! 제, 제 생일을 축하한다고요? 우, 우앗. 보, 보지 마세요! 지금! 분명 엄청 꼴사나운 얼굴일 테니까...! 에, 에헷, 에헤헷....</t>
  </si>
  <si>
    <t>하–피 뉴우 이~아~ 새해부터 코타츠 안에서 꾸벅꾸벅~ 5분만 더어…</t>
  </si>
  <si>
    <t>평안하신지요? 아, 이 말이 더 어울리겠군요. 처음 뵙겠습니다!</t>
  </si>
  <si>
    <t>선생님. 평안하셨나요? 앗, 무심코 예전 학원의 말투가···</t>
  </si>
  <si>
    <t>안심하세요. 칼등으로 쳤으니까… 앗... 다시 보니 개머리판입니다!</t>
  </si>
  <si>
    <t>Wow~ 좋은 분위기네요!</t>
  </si>
  <si>
    <t>......후우....... 뭔가....... 괜히 혼자 긴장했던 것 같은 느낌입니다....... 이렇게 침착해지고보니, 왠지 조금 부끄럽다고 해야하나.......</t>
  </si>
  <si>
    <t>......후훗. 실은......전부터 쭉, 오늘의 이 날을 기대하고 있었습니다. 저...... 오늘 이 날을 맞이할 수 있게 되어, 정말 기쁘게 생각합니다.</t>
  </si>
  <si>
    <t>......선생님은 언제나, 제가 곤란할 때 이끌어 주셨습니다. 오늘만이 아니라, 언제나요.</t>
  </si>
  <si>
    <t>중요한 것은 무엇인가, 자신만의 방식은 무엇인가....... 선생님을 만나지 못했다면 배우지 못했을 거라고 생각 하니, 가슴이 아파옵니다.</t>
  </si>
  <si>
    <t>......그러니까, 진심으로 감사드립니다. 선생님, 앞으로도 피나를.......</t>
  </si>
  <si>
    <t>MerryChristmas! 산타는 좋습니다! 선생님도 산타를 좋아하시나요?!</t>
  </si>
  <si>
    <t>선생님! 새해에는 새해맞이 행사장에 가야 합니다! 오미쿠지를 뽑으러 당장 가는 겁니다!</t>
  </si>
  <si>
    <t>꿈인 줄 알았어. 지금 이 순간이... 안녕. 선생님. 앞으로 잘 부탁해.</t>
  </si>
  <si>
    <t>음냐. 선생님... 미안... 좀만 더 잘게. 선생님도... 여기 누울래?</t>
  </si>
  <si>
    <t>하암. 좋은 아침... 선생님. 응? 아니라고? 뭐 어때~</t>
  </si>
  <si>
    <t>낮잠 자기 딱 좋은 시간인데… 일단 자고 일어나면... 더 일이 잘되지 않을까?</t>
  </si>
  <si>
    <t>밤에 뭘 하길래 그토록 졸리냐고? 후훗. 선생님에게는 알려줄까나~</t>
  </si>
  <si>
    <t>후움… 자고 일어나 가장 먼저 만나는 사람이 선생님이라… 좋네.</t>
  </si>
  <si>
    <t>응.... 지금은 수행 중.... 참선하고 있었어....</t>
  </si>
  <si>
    <t>그냥 조는 거 아니냐고...? 아니야.... 이것도 어디까지나 수행의 일환이니까…</t>
  </si>
  <si>
    <t>근처에 이렇게 수행하기 좋은 장소가 있었을 줄이야.... 행복해. 마치 꿈꾸는 기분.... 이 행복도 전부 선생님 덕분인 걸까....?</t>
  </si>
  <si>
    <t>으으응. 선생님도 거기서 그러고 있지 말고. 나랑 같이.... 자자...?</t>
  </si>
  <si>
    <t>오늘이... 내 생일이라고...? 기념 삼아 더 자야겠... 좋네.</t>
  </si>
  <si>
    <t>크리스마스는 좋아… 백귀야행에서는 좀 낯선 축제지만 많은 사람들이 행복해하는... 성스러운 밤이니까.</t>
  </si>
  <si>
    <t>앗! 어서 오세요, 선생님. 자, 자리에 앉아 주세요. 슬슬 일을 시작하지 않으면 정시에 마칠 수 없을 거라구요?</t>
  </si>
  <si>
    <t>아침 세면은 마치셨나요? 식사는 챙기고 계신가요? 후후, 네, 다행이에요. 그럼 맛있는 홍차는 어떠세요?</t>
  </si>
  <si>
    <t>선생님은 언제나 바빠 보이시니, 이렇게 둘만 함께하는 시간은 귀중하네요… 어, 앗, 저, 무심코 말로…</t>
  </si>
  <si>
    <t>어렸을 적부터 저의 꿈은, 만화나 소설에 나올 법한 멋진 신부였어요. 꿈을 이루기 위해 오늘도 수행부에서, 그리고 여기서도 배움을 쌓고 있습니다.</t>
  </si>
  <si>
    <t>지금만큼은 제가 앞을 걷도록 할게요.</t>
  </si>
  <si>
    <t>저의 신부 수행... 그리고 야마토 나데시코가 된다는 저의 꿈도. 선생님은 언제나 이렇게, 곁에서 응원하고 도와주셨죠.</t>
  </si>
  <si>
    <t>감사합니다. ...그게, 저, 선생님과 앞으로도 쭉… 아, 아무것도 아니에요...!</t>
  </si>
  <si>
    <t>네, 네에! 자수 완성됐어요! 제 나름대로 힘써보았는데, 저어... 어떠신가요...?</t>
  </si>
  <si>
    <t>제..., 생일 축하, 말인가요? 우후훗, 네에. 감사드려요. 선생님. ......오늘은 제 최고의 하루네요.</t>
  </si>
  <si>
    <t>생일, 축하드려요. 선생님. 그..., 오늘만큼은 잔뜩 어리광을 부리셔도 된다구요...?</t>
  </si>
  <si>
    <t>트릭 오어 트릿...... 오늘은, 할로윈이로군요. 제,제게 짓궂은 장난을 치셔도, 괜찮다구요? 선생님?</t>
  </si>
  <si>
    <t>흥흥흥~ 흥흥흥~ 흥흥흥흥흥~♪ 성탄절이네요. 선생님. 오늘 밤은... 같이 산책이라도 하실래요...?</t>
  </si>
  <si>
    <t>선생님, 내가 하이쿠를 지어봤는데...들어볼래? 점심밥으로 닭튀김을 먹었다 나고야 음식</t>
  </si>
  <si>
    <t>오늘 선생님과 같이 있어서... 무척 즐거웠어. 그래서 나, 깨달았어. 내가 짓고 싶었던 하이쿠, 그건.... 오늘 계속 느꼈던 이 마음을 담은 거라는 걸.</t>
  </si>
  <si>
    <t>날 저물어도 지금도 계속되네 둘의 발소리</t>
  </si>
  <si>
    <t>...선생님과 함께라면, 앞으로도 얼마든지- 하이쿠를 지을 수 있을 거 같아. 다음에도, 또 같이 하자?</t>
  </si>
  <si>
    <t>아.... 선생님 저기 봐봐. 달이, 아름답네. 정말, 아름다워....</t>
  </si>
  <si>
    <t>산타클로스는 나쁜 어린이가 누구인지 알고 있다고? 그거... 나마하게 아냐?</t>
  </si>
  <si>
    <t>새해 첫 꿈에 토마토가 나왔는데… 이건 길몽인가?</t>
  </si>
  <si>
    <t>아 오셨소이까. 선생 공. 업무의 준비는 완벽히 해두었, 다만.... 그전에 숙제 좀 도와주라! 부탁해!</t>
  </si>
  <si>
    <t>아, 선생 공! 늦었잖아! 일단 오늘 내가 만든 자작 인법, 보지 않을래?</t>
  </si>
  <si>
    <t>인법연구부는, 아직 정식으로 인가 받진 못했지만.... 그래도 포기하지 않아. 언젠가는 닌자가 공식적으로 인정 받는 날이 올 터!</t>
  </si>
  <si>
    <t>닌자를 널리 알리기 위해서 후배들도 열심히 해주고 있어. 이즈나도 츠쿠요도, 엄청 좋은 애들이라니깐!</t>
  </si>
  <si>
    <t xml:space="preserve">으으... 좀처럼 &lt;소녀인법첩 미치룻치&gt;의 구독자 수가 오르질않아. 뭐가 부족한 걸까? ...공룡인가? </t>
  </si>
  <si>
    <t>그럼 보여드리겠소이다! 내가 고안해낸, 새로운 미치루류 인법을!</t>
  </si>
  <si>
    <t>아하핫! 선생 공‒! 어때어때? 느낌 있지 않아?? 내 멋진 모습, 잘 나오고 있어?</t>
  </si>
  <si>
    <t>이 닌자다운 판타스틱함.... 완벽해! 역시 나야말로, 인법연구부 최강의 부장!</t>
  </si>
  <si>
    <t>아, 여기서부터가 또 굉장하니까. 잘 보고 있으라구! 하나‒ 둘!</t>
  </si>
  <si>
    <t>우갸아앗!? 새, 생일 축하한다고? 아- 뭔가 했네.... 그래도 선생 공에게 축하받다니.... 뭐, 나쁘지 않은걸? 후, 후훗, 후후후....</t>
  </si>
  <si>
    <t>크리스마스인가‒ ...이런 시기에는, 반드시 나온단 말이지. 무슨 무슨 &lt;한정판&gt;이라고 하는, 악마의 상술이.... 정말이지, 지갑이 힘들어하니까, 봐달라고....</t>
  </si>
  <si>
    <t>새해 복 많이 받아. 선생 공. 단언커대 올해는 닌자의 해가 될 거야. 내 닌자 센서가, 그렇게 속삭이고 있어!</t>
  </si>
  <si>
    <t>안녕하세요.... 오노 츠쿠요, 입니다아....... 일단, 인법연구부의 부원으로...... 잘, 부탁드려요오.......</t>
  </si>
  <si>
    <t>아, 안녕하세요오... 선생님. 저, 저기... 제가. ...아뇨, 아무것도, 아니에요오.......</t>
  </si>
  <si>
    <t>보다시피, 중간에, 꽉 껴버리는 바람에....</t>
  </si>
  <si>
    <t>하지만, 이런 때야말로... 인법으로, 어떻게든...?!</t>
  </si>
  <si>
    <t>우으, 우으으으읏!!! 여, 역시 무리였어요오......</t>
  </si>
  <si>
    <t>우으.... 우...... 서, 선생니이임....... 도, 도와주지, 않으실래요......?</t>
  </si>
  <si>
    <t>제, 생일 축하, 말인가요? 앗, 그런....... 에헤헷... 감사, 합니다......! 기뻐요, 정말... 진심으로......!</t>
  </si>
  <si>
    <t>크리스마스.... 저, 크리스마스 트리가, 되어 볼까요? 아뇨, 그게....... 선생님께서, 괜찮으시다면.... 샬레에 장식해주셨으면, 이랄까.......</t>
  </si>
  <si>
    <t>새해 복, 많이 받으세요. 선생님. 올해도 함께, 인법 훈련, 잘 부탁드려요...!</t>
  </si>
  <si>
    <t>우후후 드디어 찾.았.다. 이제 놓치지 않아요. 당신♥ 제 눈에서 벗어나지 말아 주세요.</t>
  </si>
  <si>
    <t>나님, 등장! 이번 실험의 피험체는 어디에 있으려나?</t>
  </si>
  <si>
    <t>나님의 권총이 드디어 도착한 것이다! 물론 이 무시무시한 세균 병기에 비하면 애교 수준이지만</t>
  </si>
  <si>
    <t>나님의 생일을 축하한다고? 보기보다 기억력이 좋네, 선생! 일요일에도 출근을 하기에 날짜를 못 세는 줄 알았는데…</t>
  </si>
  <si>
    <t>거대한 선물 자루를 멘 노인이 키보토스 전역을 돌아다닌다는 시즌이 돌아온 것이다. 그 노인은 도대체 무슨 약을 먹었기에 그 나이에도 그리 정정한 걸까?</t>
  </si>
  <si>
    <t>훈육지원부 매화원의 교관, 슌이라고 합니다. 저희 아이들을 잘 부탁드릴게요, 선,생,님?</t>
  </si>
  <si>
    <t>어서 오세요, 선생님. 식사부터 하실래요, 목욕부터 하실래요? 아니면... 수업부터?</t>
  </si>
  <si>
    <t>정말~ 선생님은 제게 어리광 부리시면 안 돼요. 하지만 가끔이라면... 봐드릴게요?</t>
  </si>
  <si>
    <t>자꾸 손대시면… 떽, 하고 할거에요?</t>
  </si>
  <si>
    <t>어머, 아이들이 돌아올 시간이네요. 슬슬 돌아가 보셔야 하지 않으시겠어요?</t>
  </si>
  <si>
    <t>아니... 후훗, 좀 더 쉬세요, 선생님. 오늘 수업은 제가 대신 할게요.</t>
  </si>
  <si>
    <t>후우... 또 한 살, 나이를 먹고 말았네요… 제 나이가 몇이나고요? 후후, 비밀이랍니다.</t>
  </si>
  <si>
    <t>쉿, 선생님. 산타 분장을 들키지 않게 조심하세요. 아이들의 동심은 그 무엇보다 소중하니까요.</t>
  </si>
  <si>
    <t>훈육지원부 '매화원'의 코코나입니다! 아, 아닙니다! 이래도 어엿한 교관이라구요!?</t>
  </si>
  <si>
    <t>어서 오세요, 선생님! 아, 아니, 기다렸다거나 하는 것은...... 그러니까, 뭐 조금은....</t>
  </si>
  <si>
    <t>무슨 일이세요? 그냥 불러 봤다구요......? 뭐예요, 그게......</t>
  </si>
  <si>
    <t>제 생일...... 기억해 주셨군요? 에헤헤, 고맙습니다!</t>
  </si>
  <si>
    <t>내 이름은 아케시로 루미. 산해경 고급 중학교 현무상회에서 회장을 하고 있어. 편하게 루미라고 불러줘.</t>
  </si>
  <si>
    <t>뭐야, 선생님이구나. 여기 오는 걸 잊어버린 줄 알았어. 하하.</t>
  </si>
  <si>
    <t>어서 와, 선생님. 현무상회의 회장을 기다리게 하다니, 배짱 좋은 걸?</t>
  </si>
  <si>
    <t>여기가 샬레… 아아, 미안. 주방 밖에 나온 건 오랜만이라서. 좀 놀랐네.</t>
  </si>
  <si>
    <t>요리사에게 주방은 전쟁터… 그렇다면 이곳은 선생님의 전쟁터, 인가.</t>
  </si>
  <si>
    <t>여기, 간단한 조리기구 정도는 있겠지? 아니, 뭐 좀 만들까 해서.</t>
  </si>
  <si>
    <t>밥은 중요하다고? 선생님. 거르지 말 것, 적당히 때우지 말 것. 알았지?</t>
  </si>
  <si>
    <t>요리를 좋아하는 이유? 으음… 요리는 솔직해서, 일까. 수고를 들인 만큼 맛있어지고, 연구한 만큼 가능성이 생기지. 선생님이랑… 조금 비슷한 거 같기도 하네.</t>
  </si>
  <si>
    <t>아… 그렇군. 조금, 비쳐 보이는 건가.</t>
  </si>
  <si>
    <t>뭐, 신경 쓰지 마. 닳는 것도 아니니. …이렇게 될 줄 알았으면, 더 귀여운 속옷을 입고 왔을 텐데. 좀, 아쉬운걸?</t>
  </si>
  <si>
    <t>내 생일… 고마워 선생님. 다른 사람한테 축하받는 건 오랜만이네. 상회장을 하다 보면, 날짜 감각이 없어지는 경우가 많아서.</t>
  </si>
  <si>
    <t>하하, 기억하고 있어, 오늘 선생님 생일이지? 그래서, 챵서오미를 만들었어. 디저트로 복숭아도 있고. 끝까지 열심히 먹어야 해?</t>
  </si>
  <si>
    <t>할로윈이라… 익숙하진 않지만, 무슨 날인지는 알고있어. 자, 호박이 들어간 월병이라도 만들까?</t>
  </si>
  <si>
    <t>크리스마스라… 그렇게 익숙한 날은 아니지만 분위기가 있어서 좋은 날이야. 오늘은 탕후루를 만들려고 해. 어때?</t>
  </si>
  <si>
    <t>새해 복 많이 받아! 올해도 잘 부탁해! 새해라면 챠오즈지! 여기 거울떡과 생선조림, 떡국도 준비되어 있어. 그리고… 응? 다 먹으면 배가 터질 것 같다고…?</t>
  </si>
  <si>
    <t>나를 불렀나, 콤라드?</t>
  </si>
  <si>
    <t>이렇게 만나 뵈어 영광입니다, 선생님. 괜찮으시다면 위대하신 체리노 회장의 위업에 대해 한번 들어보시겠어요?</t>
  </si>
  <si>
    <t>붉은겨울 연방학원이 키보토스를 장악하는 그날을 대비해 지금부터 화술을 갈고 닦지 않으면…</t>
  </si>
  <si>
    <t>날 부른 게 선생인가. 체리노 회장의 명령서는 갖고 왔겠지?</t>
  </si>
  <si>
    <t>메드베지가 누구냐고? 메드베지는 나의 잠자리를 함께 해주는 충직한 곰인형이다. 그가 없으면 편안한 숙면을 보장할 수 없지.</t>
  </si>
  <si>
    <t>체리노 회장이 귀엽다고......? 흠, 흠! 나도 그렇게 생각한다.</t>
  </si>
  <si>
    <t>큿...... 틈새에 생긴 이 얼룩은 제법 끈질기군. 하지만 이 보안위원장의 맹격을 언제까지 버텨낼 수 있을까?</t>
  </si>
  <si>
    <t>후후, 이 신무기의 위력을 우습게 보지 말라고. 새로 구입한 이 세정제만 있으면 손이 닿지 않는 틈새까지 완벽하게 청소할 수 있어!</t>
  </si>
  <si>
    <t>잠깐! 기다려라, 선생. 거울과 유리창은 세제로 닦아낸 뒤에 마른 걸레로 물기를 꼭 제거하라고 말하지 않았나! 이런 작업은 특히나 신문지를 사용해야만, 원래의 반짝임을 되찾을 수 있다고!</t>
  </si>
  <si>
    <t>그리고 이런 세정제는 밀실에서 사용하면 매우 위험할 수 있으니, 사용 시에는 꼭 환기를 잊지 말도록!</t>
  </si>
  <si>
    <t>제대로 안전에 유의하며, 붉은겨울 학원의 위생을 위협하는 오염 물질을 철저히 소탕하는 거다!</t>
  </si>
  <si>
    <t>내 생일이라고 해서 특별한 조치를 취할 필요는 없다. 다만 선생이 함께 있어준다면…… 조금 기쁠지도 모르겠군…….</t>
  </si>
  <si>
    <t>무슨 소리, 사탕은 모든 학생들에게 공평하게 돌아가야 한다!</t>
  </si>
  <si>
    <t>산타클로스…… 하룻밤 만에 모든 키보토스의 학원을 다녀간다니, 그 얼마나 무시무시한 속도인가!</t>
  </si>
  <si>
    <t>어라? 선생님이 방금 전까지 여기에… 우앗, 깜짝이야! 어, 언제 오셨나요? 가, 가, 감시하고 있었던 건 아녜요!</t>
  </si>
  <si>
    <t>이 드넓은 우주를 보고 있노라면… 사람의 삶이란 참으로 덧없는 것임을 새삼 느끼네요.</t>
  </si>
  <si>
    <t>하늘에 별똥별이 가득해요! 정말 유성이 비처럼 내리네요! 이렇게 아름다운 광경을 직접 눈으로 볼 수 있다니... 정말 꿈만 같네요.</t>
  </si>
  <si>
    <t>소원이요? 아니... 오늘은 괜찮아요.</t>
  </si>
  <si>
    <t>좋아하는 사람과 아름다운 광경을 함께 지켜볼 수 있는데, 여기서 더한 소원을 빌면 어쩐지 별님에게 혼이 날 것 같아서… 오늘은 이것으로 만족할래요.</t>
  </si>
  <si>
    <t>선생님, 그거 아세요? 제 생일날에 밤하늘을 올려다보면 사이좋은 쌍둥이 별이 남쪽 하늘을 지나가는 것을 볼 수 있답니다. 그날이 바로… 오늘이에요!</t>
  </si>
  <si>
    <t xml:space="preserve">올해의 할로윈은 과연 우리에게도 사탕이 지급될까요… </t>
  </si>
  <si>
    <t>크리스마스의 야경은 멀리서 바라보면 밤하늘처럼 반짝거려서 예쁘답니다.</t>
  </si>
  <si>
    <t>아름다운 야경이네...... 이런 멋진 풍경을 보여줘서 고마워, 선생님.</t>
  </si>
  <si>
    <t>그렇게 말해주는 건 기쁘지만...... 나는 역시, 지금의 장소가 좋아.</t>
  </si>
  <si>
    <t>너무 밝은 빛 속에서는, 별을 찾을 수 없게 되니까...... 그러니까, 나는 어둠 속에서 바라보는 것만으로도 충분해.</t>
  </si>
  <si>
    <t>그러고 보니 오늘이 내 생일이었네. 무리한 부탁은 하지 않을테니까 안심해. 후후.</t>
  </si>
  <si>
    <t xml:space="preserve">호박 주스가 마시고 싶은 기분인걸...... 물론 발효되지 않은 것으로. </t>
  </si>
  <si>
    <t>메리 크리스마스, 선생님. 뭔가 받고 싶은 선물이라도 있어? ......나? ......나는 지금 이대로도 충분해.</t>
  </si>
  <si>
    <t>새해 복 많이 받아, 선생님. 새해니까 기념으로 감주 한 잔 정도는 괜찮겠지? ......응? 역시 안 돼?</t>
  </si>
  <si>
    <t>토목, 건설, 철거…… 용역이 필요한 때라면 언제든 연락줘. 투쟁과 선동이라면…… 더더욱 환영이고!</t>
  </si>
  <si>
    <t>자, 오늘도 안전 제일! 샬레 무사고 신기록을 노려보자고!</t>
  </si>
  <si>
    <t>……지각이군. 사보타주인가? 샬레의 선생이 사보타주를 해서 도대체 무얼 증명하려는 건지, 나는 모르겠지만……</t>
  </si>
  <si>
    <t>안전, 좋아! 확인, 좋아! 무사고, 좋아!</t>
  </si>
  <si>
    <t>푸딩이라면 무엇을 넣어도 다 좋아하는 편이야. 커스터드 크림을 넣은 것도, 초콜릿을 넣은 것도, 과일을 섞은 것도…… ……물 탄 푸딩만 빼고.</t>
  </si>
  <si>
    <t>선생, 너무 자주 야근을 하는 것 같은데……? 초과 근무 수당은 제대로 받고 있는 거야?</t>
  </si>
  <si>
    <t>선배는 지금쯤 무얼 하고 있으려나……? 잘 지내고 있었으면 좋겠는데.</t>
  </si>
  <si>
    <t>그러니까 이건....... 탈출 훈련의 시범입니다! 불의의 사고로 수갑에 묶였을 때를 대비하여, 본관이 직접 탈출하는 시범을 보이겠습니다!</t>
  </si>
  <si>
    <t>으으읏......! 으으으읏............죄송합니다. 도와주세요, 선생님.......</t>
  </si>
  <si>
    <t>시민의 안전을 지키는 일은 연중무휴! 크리스마스에도 안심할 수는 없지요!</t>
  </si>
  <si>
    <t>에, 나? 사람 잘못 찾은 거 아냐? 나 같은 게으름뱅이에게, 무슨 볼일이 있다는 거야......</t>
  </si>
  <si>
    <t>아, 선생. 왔어?</t>
  </si>
  <si>
    <t>수고했어, 선생. 뭐, 난 아무 것도 안 하고 있지만.</t>
  </si>
  <si>
    <t>경찰이 한가하다는 건 도시가 평화롭다는 뜻...... 즉, 반대로 생각하면, 평화를 위해서라면 게으른 편이 좋은 거야!</t>
  </si>
  <si>
    <t>올드 패션드...... 이름은 미묘하지만, 맛은 최고란 말이지.</t>
  </si>
  <si>
    <t>구멍이 없는 도넛은 도넛이 아니라...... 그냥, 튀긴 빵 아냐......?</t>
  </si>
  <si>
    <t>SRT 특수학원, RABBIT 소대의 츠키유키 미야코입니다. 선생님, 지시를.</t>
  </si>
  <si>
    <t>어서 오세요, 선생님. 이곳에서 줄곧 다음 명령을 기다리고 있었습니다.</t>
  </si>
  <si>
    <t>갑자기 든 의문입니다만… 토끼는 어떤 소리로 울까요?</t>
  </si>
  <si>
    <t>RABBIT 소대의 엠블럼… 귀엽지 않나요?</t>
  </si>
  <si>
    <t>예뻐라… 야경이 너무 아름다워서 하마터면 목적을 잊어버릴 뻔했네요.</t>
  </si>
  <si>
    <t>아, 저... 갑작스럽지만, 선생님… 그러니까... 언제나 함께해 주셔서 감사합니다. 선생님이 계시지 않았더라면 저도, RABBIT 소대도 이만큼 성장하지 못했을 거예요. 그러니 다음에, 괜찮으시다면 꼭......</t>
  </si>
  <si>
    <t>어라...? 연락이… 그렇군요... 앞으로 500m 지점에… 네, 곧 돌입 준비하라는 연락이네요. 선생님, 레펠 링과 하네스를 착용해주세요.</t>
  </si>
  <si>
    <t>괜찮습니다. 그럼 여기서 기다려 주세요. 금방 마치고 돌아오겠습니다. 돌아와서 다시 선생님과 함께 천천히 이 야경을 보고 싶어요.</t>
  </si>
  <si>
    <t>그러고 보니 오늘이 제 생일이었군요… 선물은 괜찮습니다. 선생님의 안전이 제 기쁨이니까요.</t>
  </si>
  <si>
    <t>산타클로스… 언젠가는 꼭 한 번 맞서 싸워보고 싶은 상대입니다.</t>
  </si>
  <si>
    <t>SRT 특수학원, RABBIT 소대의 소라이 사키다. 그래서, 샬레의 작전 교범은 어디에 있지?</t>
  </si>
  <si>
    <t>......아, 선생님이었나. 웬 수상한 사람이 얼굴을 내밀기에 하마터면 쏠 뻔했네.</t>
  </si>
  <si>
    <t>옛말에도 있지만, 총기는 좋은 친구와 같아서. 제대로 관리하면, 배신하는 법이 없다고 하지. 기능 고장은 게으름뱅이에게나 일어나는 일이라고.</t>
  </si>
  <si>
    <t>역시 교범은 종이로 된 게 제일이야. 배터리를 충전할 필요도 없고, 해킹의 염려도 없으니까.</t>
  </si>
  <si>
    <t>선배들이라면 이런 단순한 당번 업무는 벌써 끝내고도 남았을 텐데… 가끔은 내 미숙함이 너무나도 분해…</t>
  </si>
  <si>
    <t>...으읏, 으으읏.... ...쳇. 내부가 뻑뻑해서 그런지, 조금도 움직이질 않아.</t>
  </si>
  <si>
    <t>좀 더, 미끄럽게 만들지 않으면.... 선생님, 그쪽에 있는 윤활유 좀 여기로 가져다줄래?</t>
  </si>
  <si>
    <t>...뭔가 손동작이 신경 쓰여서, 똑바로 쳐다볼 수 없다고? 하, 하아아?! 이건 신성한 포구 수입 작업이라고! 무슨 헛소리를 하는 거야, 이 바보가!</t>
  </si>
  <si>
    <t>......아, 생일. 기억해 주고 있었구나. 고마워, 선생님. 나도 수첩을 자주 확인하지 않으면, 종종 잊어버리곤 한단 말이지...</t>
  </si>
  <si>
    <t>선생님. 세상에는 여러가지 금기가 있어. 누르면 안 되는 버튼이라든가, 넘어서는 안 되는 선이라든가.... 그 중에는 한번 선택하면 돌이킬 수 없는, 파멸로 이어지는 선택지도 존재하지.</t>
  </si>
  <si>
    <t>한 걸음만 잘못 내딛어도 끝날 수도 있지만, 그래도 자신의 마음을 만족시킬 수 있다면… 선생님은 어떤 선택을 할 거야?</t>
  </si>
  <si>
    <t>하지만 나는...... 그 선을 넘어버릴지도 몰라. 왜냐하면 그 파멸의 순간은, 나 자신을 증명할 수 있는 기회이기도 하니까.</t>
  </si>
  <si>
    <t>그러니까, 선생님. 이 선을...... 나와 함께 넘어 보지 않을래?</t>
  </si>
  <si>
    <t>이 호박 랜턴... 백린 분말을 뿌리면 더 예쁘게 타오를 것 같은데… 하아, 하아....</t>
  </si>
  <si>
    <t>이번 크리스마스에는 RABBIT 소대원들과 함께 칠면조를 먹기로 했어. 응? 그야 물론 항상 있는 그 공원에서지. 소방안전법...? 그게 뭔데?</t>
  </si>
  <si>
    <t>산해경에서는 새해에 폭죽을 터트려 악귀를 쫒는 풍습이 있다고 하던데… 정말로 멋진 풍습이야... 쿠히히.</t>
  </si>
  <si>
    <t>SRT 특수학원, RABBIT 소대의 카스미자와 미유입니다...... 저...... 이만 돌아가면...... 안 되겠죠......?</t>
  </si>
  <si>
    <t>햐으으…</t>
  </si>
  <si>
    <t>호흡을 가다듬고...... 목표에 집중...... 거리는 1,150m, 바람은 동북동에서 15 노트. 온습도로 인한 오차를 보정하면......</t>
  </si>
  <si>
    <t>저, 저기...... 선생님. 괜찮으시다면, 그런 장난을 치는 건 그만둬 주지 않으실래요....... 그게, 조준점이 흐트러지는데요......</t>
  </si>
  <si>
    <t>......그렇군요. 이건 방해가 아니라, 실전에 가까운 상황에서의 저격을 위한 훈련이군요. SRT에서도 비슷한 훈련을 했던 것 같은 기분이......</t>
  </si>
  <si>
    <t>흐, 흐익......? 서, 선생님......! 아무리 그래도, 귀에 입김을 불어 넣는 건......!?</t>
  </si>
  <si>
    <t>(으으...... 서, 선생님의 숨결이, 가까이에서......) (조, 조준이 흔들려......!)</t>
  </si>
  <si>
    <t>산타클로스는 나쁜 아이에게는 선물을 주지 않는다던데...... 아니...... 어쩌면 산타클로스도 제 존재를 잊어버린 걸지도 모르겠네요......</t>
  </si>
  <si>
    <t>아리우스 스쿼드의 사오리다. ...선생에게는 여러 가지로 신세를 졌었지. 적어도 신세진만큼의 일은 하겠어. 잘 부탁해.</t>
  </si>
  <si>
    <t>기다리고 있었다. 선생. ...뭐지, 그 반응은.</t>
  </si>
  <si>
    <t>내가 도움이 되고 있나? ...그럼 됐어. 그것만으로도 나는 여기에 있을 수 있다.</t>
  </si>
  <si>
    <t>모든 것은 헛될 텐데 어째서 우리들은 살아있는 걸까… 나는 아직 그 답을 알지 못해.</t>
  </si>
  <si>
    <t>Vanitas Vanitatum!</t>
  </si>
  <si>
    <t>Vanitas Vanitatum et omnia Vanitas!</t>
  </si>
  <si>
    <t>선생...... 어째서 여기에?</t>
  </si>
  <si>
    <t>크윽...... 하아아...... ......신경쓰지 마. 자주 있는 일이니까.</t>
  </si>
  <si>
    <t>그저 내 마무리가 어설펐을 뿐이야...... 아무 것도 달라진 게 없는데...... 멋대로 착각해버린 거지.</t>
  </si>
  <si>
    <t>콜록, 콜록...... 그런 표정 짓지 마. 고통은 익숙하니까. 이제까지 해왔던 것과 달라진 건 없어. 새삼스러울 것도 없지.</t>
  </si>
  <si>
    <t>지금은 이걸로 괜찮아....... 조금만 더, 이대로......</t>
  </si>
  <si>
    <t>내 이름은 하카리 아츠코. 선생님은, 나에게 무엇을 원해? 그게 내가 할 수 있는 일이라면 좋을 텐데.</t>
  </si>
  <si>
    <t>이 꽃, 설마...... ......가져와 주었구나.</t>
  </si>
  <si>
    <t>날 위해서...? ......그렇구나.</t>
  </si>
  <si>
    <t>아리우스 스쿼드의 미사키. 말하자면 주인을 잃은 사냥개 중에 하나. 목줄은 그쪽에 있으니까, 마음대로 명령해.</t>
  </si>
  <si>
    <t>잡담을 즐기는 편은 아니야. 글쎄. 뭐, 명령이라면 따르겠지만.</t>
  </si>
  <si>
    <t>......선생님? 돌아왔구나. 중요한 거라도 두고 간 거야?</t>
  </si>
  <si>
    <t>......나? 나를, 걱정해서......?</t>
  </si>
  <si>
    <t>그런 하찮은 것에도 신경 쓰다니...... 한가한 거구나? 어른이면서.</t>
  </si>
  <si>
    <t>이 차갑고 시끄러운 세계도...... 나도. 비가 내린다고 깨끗해지진 않아.</t>
  </si>
  <si>
    <t>태어난 날을 축하하는 이유는 지금도 잘 이해하지 못해. 애초에 태어나지 않았다면 죽음을 슬퍼할 일도 없었을 텐데. 아아. 이것은 질병과도 같은 것이겠지. ...미안해. 그런 의도가 아니었어. ...고마워.</t>
  </si>
  <si>
    <t>헤헤헤... 결국 저도 여기에 와버렸네요. 앞으로 괴롭겠죠? 힘들겠죠? 그치만 그게 인생이라고 배웠으니... 어쩔 수 없겠네요. 히요리입니다. 잘부탁드려요... 헤헤</t>
  </si>
  <si>
    <t>우, 우왓?! 어, 어서 오세요. 선생님...... 기, 기다리고 있었습니다......!</t>
  </si>
  <si>
    <t>저기, 뭔가 다른 할 일은 없나요......? 아까부터 함께 있는 것 말고는...... 더, 힘든 일이라든가....... 네? 진짜로 이렇게 있기만 하면 되나요? 정말로?</t>
  </si>
  <si>
    <t>얼마 전에, 그런 잡지에서 여러 가지를 읽고 왔으니까요. 에헤헤...... 뭔가 도움이 될 지도 예요.......</t>
  </si>
  <si>
    <t xml:space="preserve">여, 역시 이상하죠? 다른 사람들과 다르죠?! 혹시 이상하지 않을까하고, 전부터 생각하고 있었지만....... 역시 그런 거였어요!! </t>
  </si>
  <si>
    <t>선생님? 왜 자꾸 시선을 피하는 거죠? 설마 또, 똑바로 볼 수 없을 정도로 이상한 건가요?</t>
  </si>
  <si>
    <t>으하아아앙- 그런거군요...... 이래서는 살아갈 의미가 없어요. 어째서 인생은 이렇게...... 마치 똑바로 보기도 힘든 제 이곳처럼, 그로테스크하고.......</t>
  </si>
  <si>
    <t>헤헤...... 선생님, 뭔가 격려의 한마디라도....... 이런 이상한 몸이라도 어딘가에는 쓸모가 있을 거라고 말해주시면 안될까요?</t>
  </si>
  <si>
    <t>여러분을 위해 노래하는 버추얼 싱어, 하츠네 미쿠입니다! 잘 부탁드릴게요!</t>
  </si>
  <si>
    <t>원래 버츄얼 싱어였던 저지만, 키보토스에서 자유롭게 노래할 수 있는 육체를 얻게 되었어요. 감사 인사... 라 하기에는 뭔가 그렇지만, 제가 할 수 있는 게 있다면 뭐든지 말씀해주세요! 선생님을 위해서라면, 잔뜩 노래할게요!</t>
  </si>
  <si>
    <t>오늘은 제게 있어서 아주 특별한 날… 이렇게 소중한 날 선생님과 같이 있게 되어서, 저... 행복해요!</t>
  </si>
  <si>
    <t>생일 축하드려요, 선생님! 저의 생일 축하 노래, 들어주세요! 선생님이 원하신다면 오늘은 하루종일 노래할게요!</t>
  </si>
  <si>
    <t>저기... 누구신가요? 인터뷰라면 매니저 님을 거쳐주셨으면… 후훗, 조금 장난쳐봤어요. 오늘은 할로윈이니까!</t>
  </si>
  <si>
    <t>스킬 타입</t>
    <phoneticPr fontId="5" type="noConversion"/>
  </si>
  <si>
    <t>SKILL_TYPE</t>
  </si>
  <si>
    <t>스킬 값</t>
    <phoneticPr fontId="5" type="noConversion"/>
  </si>
  <si>
    <t>SKILL_VALUE</t>
  </si>
  <si>
    <t>SKILL_VALUE</t>
    <phoneticPr fontId="5" type="noConversion"/>
  </si>
  <si>
    <t>ISRATE</t>
  </si>
  <si>
    <t>LIMIT_BREAK_GROUP</t>
  </si>
  <si>
    <t>LIMIT_BREAK_GROUP</t>
    <phoneticPr fontId="5" type="noConversion"/>
  </si>
  <si>
    <t>BASIC_STATUS_GROUP</t>
  </si>
  <si>
    <t>STATUS_GROUP</t>
  </si>
  <si>
    <t>STATUS_GROUP</t>
    <phoneticPr fontId="5" type="noConversion"/>
  </si>
  <si>
    <t>STATUS_TYPE_1</t>
  </si>
  <si>
    <t>STATUS_VALUE_1</t>
  </si>
  <si>
    <t>STATUS_TYPE_2</t>
  </si>
  <si>
    <t>STATUS_VALUE_2</t>
  </si>
  <si>
    <t>STATUS_TYPE_3</t>
  </si>
  <si>
    <t>STATUS_VALUE_3</t>
  </si>
  <si>
    <t>STATUS_TYPE_1</t>
    <phoneticPr fontId="5" type="noConversion"/>
  </si>
  <si>
    <t>STATUS_VALUE_1</t>
    <phoneticPr fontId="5" type="noConversion"/>
  </si>
  <si>
    <t>STATUS_TYPE_2</t>
    <phoneticPr fontId="5" type="noConversion"/>
  </si>
  <si>
    <t>STATUS_VALUE_2</t>
    <phoneticPr fontId="5" type="noConversion"/>
  </si>
  <si>
    <t>STATUS_TYPE_3</t>
    <phoneticPr fontId="5" type="noConversion"/>
  </si>
  <si>
    <t>STATUS_VALUE_3</t>
    <phoneticPr fontId="5" type="noConversion"/>
  </si>
  <si>
    <t>STATUS_DESC_2</t>
  </si>
  <si>
    <t>STATUS_DESC_3</t>
  </si>
  <si>
    <t>LIMIT_BREAK_RANK</t>
  </si>
  <si>
    <t>LIMIT_BREAK_RANK</t>
    <phoneticPr fontId="5" type="noConversion"/>
  </si>
  <si>
    <t>SKILL_REINFORCE_DESC</t>
    <phoneticPr fontId="5" type="noConversion"/>
  </si>
  <si>
    <t>#메인 타입 내용</t>
    <phoneticPr fontId="5" type="noConversion"/>
  </si>
  <si>
    <t>#서브 타입 내용</t>
    <phoneticPr fontId="5" type="noConversion"/>
  </si>
  <si>
    <t>대사 내용</t>
    <phoneticPr fontId="5" type="noConversion"/>
  </si>
  <si>
    <t>MAIN_TYPE_DESC</t>
    <phoneticPr fontId="5" type="noConversion"/>
  </si>
  <si>
    <t>SUB_TYPE_DESC</t>
    <phoneticPr fontId="5" type="noConversion"/>
  </si>
  <si>
    <t>애용품 이름</t>
    <phoneticPr fontId="5" type="noConversion"/>
  </si>
  <si>
    <t>애용품 이미지</t>
    <phoneticPr fontId="5" type="noConversion"/>
  </si>
  <si>
    <t>애용품 설명</t>
    <phoneticPr fontId="5" type="noConversion"/>
  </si>
  <si>
    <r>
      <t xml:space="preserve">학생 대사 </t>
    </r>
    <r>
      <rPr>
        <b/>
        <u/>
        <sz val="9"/>
        <color theme="2"/>
        <rFont val="맑은 고딕"/>
        <family val="3"/>
        <charset val="129"/>
      </rPr>
      <t>STRING</t>
    </r>
    <r>
      <rPr>
        <u/>
        <sz val="9"/>
        <color theme="2"/>
        <rFont val="맑은 고딕"/>
        <family val="3"/>
        <charset val="129"/>
      </rPr>
      <t>으로 이동</t>
    </r>
    <phoneticPr fontId="5" type="noConversion"/>
  </si>
  <si>
    <t>UNIQUE_LIMIT_BREAK_ID</t>
  </si>
  <si>
    <t>UNIQUE_LIMIT_BREAK_ID</t>
    <phoneticPr fontId="5" type="noConversion"/>
  </si>
  <si>
    <t>아이템 개수_1</t>
    <phoneticPr fontId="5" type="noConversion"/>
  </si>
  <si>
    <t>아이템 개수_2</t>
    <phoneticPr fontId="5" type="noConversion"/>
  </si>
  <si>
    <t>아이템 개수_3</t>
    <phoneticPr fontId="5" type="noConversion"/>
  </si>
  <si>
    <t>13051</t>
  </si>
  <si>
    <t>13421</t>
  </si>
  <si>
    <t>13531</t>
  </si>
  <si>
    <t>11211</t>
  </si>
  <si>
    <t>22171</t>
  </si>
  <si>
    <t>42091</t>
  </si>
  <si>
    <t>13571</t>
  </si>
  <si>
    <t>12251</t>
  </si>
  <si>
    <t>13011</t>
  </si>
  <si>
    <t>13201</t>
  </si>
  <si>
    <t>41361</t>
  </si>
  <si>
    <t>13131</t>
  </si>
  <si>
    <t>23281</t>
  </si>
  <si>
    <t>13091</t>
  </si>
  <si>
    <t>43331</t>
  </si>
  <si>
    <t>UNIQUE_LIMIT_BREAK_DESC</t>
    <phoneticPr fontId="5" type="noConversion"/>
  </si>
  <si>
    <t>지속 시간_1</t>
    <phoneticPr fontId="5" type="noConversion"/>
  </si>
  <si>
    <t>TIME_1</t>
  </si>
  <si>
    <t>TIME_1</t>
    <phoneticPr fontId="5" type="noConversion"/>
  </si>
  <si>
    <t>발동 횟수_1</t>
    <phoneticPr fontId="5" type="noConversion"/>
  </si>
  <si>
    <t>쿨타임_1</t>
    <phoneticPr fontId="5" type="noConversion"/>
  </si>
  <si>
    <t>COOLTIME_1</t>
  </si>
  <si>
    <t>COOLTIME_1</t>
    <phoneticPr fontId="5" type="noConversion"/>
  </si>
  <si>
    <t>지속 시간_2</t>
    <phoneticPr fontId="5" type="noConversion"/>
  </si>
  <si>
    <t>TIME_2</t>
  </si>
  <si>
    <t>TIME_2</t>
    <phoneticPr fontId="5" type="noConversion"/>
  </si>
  <si>
    <t>발동 횟수_2</t>
    <phoneticPr fontId="5" type="noConversion"/>
  </si>
  <si>
    <t>쿨타임_2</t>
    <phoneticPr fontId="5" type="noConversion"/>
  </si>
  <si>
    <t>COOLTIME_2</t>
  </si>
  <si>
    <t>COOLTIME_2</t>
    <phoneticPr fontId="5" type="noConversion"/>
  </si>
  <si>
    <t>UNIQUE_SKILL_REINFORCE_GROUP</t>
  </si>
  <si>
    <t>UNIQUE_SKILL_REINFORCE_GROUP</t>
    <phoneticPr fontId="5" type="noConversion"/>
  </si>
  <si>
    <t>EQUIPMENT_LIMIT_BREAK_ID</t>
    <phoneticPr fontId="5" type="noConversion"/>
  </si>
  <si>
    <t>능력치 타입_1</t>
    <phoneticPr fontId="5" type="noConversion"/>
  </si>
  <si>
    <t>능력치 타입_2</t>
    <phoneticPr fontId="5" type="noConversion"/>
  </si>
  <si>
    <t>능력치 값_2</t>
    <phoneticPr fontId="5" type="noConversion"/>
  </si>
  <si>
    <t>능력치 값_1</t>
    <phoneticPr fontId="5" type="noConversion"/>
  </si>
  <si>
    <t>능력치 타입_3</t>
    <phoneticPr fontId="5" type="noConversion"/>
  </si>
  <si>
    <t>능력치 값_3</t>
    <phoneticPr fontId="5" type="noConversion"/>
  </si>
  <si>
    <t>능력치 타입_4</t>
    <phoneticPr fontId="5" type="noConversion"/>
  </si>
  <si>
    <t>STATUS_TYPE_4</t>
    <phoneticPr fontId="5" type="noConversion"/>
  </si>
  <si>
    <t>능력치 값_4</t>
    <phoneticPr fontId="5" type="noConversion"/>
  </si>
  <si>
    <t>STATUS_VALUE_4</t>
  </si>
  <si>
    <t>STATUS_VALUE_4</t>
    <phoneticPr fontId="5" type="noConversion"/>
  </si>
  <si>
    <t>STATUS_DESC</t>
    <phoneticPr fontId="5" type="noConversion"/>
  </si>
  <si>
    <t>EQUIPMENT_REINFORCE_GROUP</t>
  </si>
  <si>
    <t>EQUIPMENT_REINFORCE_GROUP</t>
    <phoneticPr fontId="5" type="noConversion"/>
  </si>
  <si>
    <t>#스테이지 이름</t>
    <phoneticPr fontId="5" type="noConversion"/>
  </si>
  <si>
    <t>STAGE_NAME_11011</t>
  </si>
  <si>
    <t>STAGE_NAME_11012</t>
  </si>
  <si>
    <t>STAGE_NAME_11013</t>
  </si>
  <si>
    <t>STAGE_NAME_11014</t>
  </si>
  <si>
    <t>STAGE_NAME_11015</t>
  </si>
  <si>
    <t>STAGE_NAME_11021</t>
  </si>
  <si>
    <t>STAGE_NAME_11022</t>
  </si>
  <si>
    <t>STAGE_NAME_11023</t>
  </si>
  <si>
    <t>STAGE_NAME_11024</t>
  </si>
  <si>
    <t>STAGE_NAME_11025</t>
  </si>
  <si>
    <t>STAGE_NAME_11031</t>
  </si>
  <si>
    <t>STAGE_NAME_11032</t>
  </si>
  <si>
    <t>STAGE_NAME_11033</t>
  </si>
  <si>
    <t>STAGE_NAME_11034</t>
  </si>
  <si>
    <t>STAGE_NAME_11035</t>
  </si>
  <si>
    <t>STAGE_NAME_11041</t>
  </si>
  <si>
    <t>STAGE_NAME_11042</t>
  </si>
  <si>
    <t>STAGE_NAME_11043</t>
  </si>
  <si>
    <t>STAGE_NAME_11044</t>
  </si>
  <si>
    <t>STAGE_NAME_11045</t>
  </si>
  <si>
    <t>STAGE_NAME_11051</t>
  </si>
  <si>
    <t>STAGE_NAME_11052</t>
  </si>
  <si>
    <t>STAGE_NAME_11053</t>
  </si>
  <si>
    <t>STAGE_NAME_11054</t>
  </si>
  <si>
    <t>STAGE_NAME_11055</t>
  </si>
  <si>
    <t>STAGE_NAME_11061</t>
  </si>
  <si>
    <t>STAGE_NAME_11062</t>
  </si>
  <si>
    <t>STAGE_NAME_11063</t>
  </si>
  <si>
    <t>STAGE_NAME_11064</t>
  </si>
  <si>
    <t>STAGE_NAME_11065</t>
  </si>
  <si>
    <t>STAGE_NAME_11071</t>
  </si>
  <si>
    <t>STAGE_NAME_11072</t>
  </si>
  <si>
    <t>STAGE_NAME_11073</t>
  </si>
  <si>
    <t>STAGE_NAME_11074</t>
  </si>
  <si>
    <t>STAGE_NAME_11075</t>
  </si>
  <si>
    <t>STAGE_NAME_11081</t>
  </si>
  <si>
    <t>STAGE_NAME_11082</t>
  </si>
  <si>
    <t>STAGE_NAME_11083</t>
  </si>
  <si>
    <t>STAGE_NAME_11084</t>
  </si>
  <si>
    <t>STAGE_NAME_11085</t>
  </si>
  <si>
    <t>STAGE_NAME_11091</t>
  </si>
  <si>
    <t>STAGE_NAME_11092</t>
  </si>
  <si>
    <t>STAGE_NAME_11093</t>
  </si>
  <si>
    <t>STAGE_NAME_11094</t>
  </si>
  <si>
    <t>STAGE_NAME_11095</t>
  </si>
  <si>
    <t>STAGE_NAME_11101</t>
  </si>
  <si>
    <t>STAGE_NAME_11102</t>
  </si>
  <si>
    <t>STAGE_NAME_11103</t>
  </si>
  <si>
    <t>STAGE_NAME_11104</t>
  </si>
  <si>
    <t>STAGE_NAME_11105</t>
  </si>
  <si>
    <t>STAGE_NAME_11111</t>
  </si>
  <si>
    <t>STAGE_NAME_11112</t>
  </si>
  <si>
    <t>STAGE_NAME_11113</t>
  </si>
  <si>
    <t>STAGE_NAME_11114</t>
  </si>
  <si>
    <t>STAGE_NAME_11115</t>
  </si>
  <si>
    <t>STAGE_NAME_11121</t>
  </si>
  <si>
    <t>STAGE_NAME_11122</t>
  </si>
  <si>
    <t>STAGE_NAME_11123</t>
  </si>
  <si>
    <t>STAGE_NAME_11124</t>
  </si>
  <si>
    <t>STAGE_NAME_11125</t>
  </si>
  <si>
    <t>STAGE_NAME_11131</t>
  </si>
  <si>
    <t>STAGE_NAME_11132</t>
  </si>
  <si>
    <t>STAGE_NAME_11133</t>
  </si>
  <si>
    <t>STAGE_NAME_11134</t>
  </si>
  <si>
    <t>STAGE_NAME_11135</t>
  </si>
  <si>
    <t>STAGE_NAME_11141</t>
  </si>
  <si>
    <t>STAGE_NAME_11142</t>
  </si>
  <si>
    <t>STAGE_NAME_11143</t>
  </si>
  <si>
    <t>STAGE_NAME_11144</t>
  </si>
  <si>
    <t>STAGE_NAME_11145</t>
  </si>
  <si>
    <t>STAGE_NAME_11151</t>
  </si>
  <si>
    <t>STAGE_NAME_11152</t>
  </si>
  <si>
    <t>STAGE_NAME_11153</t>
  </si>
  <si>
    <t>STAGE_NAME_11154</t>
  </si>
  <si>
    <t>STAGE_NAME_11155</t>
  </si>
  <si>
    <t>STAGE_NAME_11161</t>
  </si>
  <si>
    <t>STAGE_NAME_11162</t>
  </si>
  <si>
    <t>STAGE_NAME_11163</t>
  </si>
  <si>
    <t>STAGE_NAME_11164</t>
  </si>
  <si>
    <t>STAGE_NAME_11165</t>
  </si>
  <si>
    <t>STAGE_NAME_11171</t>
  </si>
  <si>
    <t>STAGE_NAME_11172</t>
  </si>
  <si>
    <t>STAGE_NAME_11173</t>
  </si>
  <si>
    <t>STAGE_NAME_11174</t>
  </si>
  <si>
    <t>STAGE_NAME_11175</t>
  </si>
  <si>
    <t>STAGE_NAME_11181</t>
  </si>
  <si>
    <t>STAGE_NAME_11182</t>
  </si>
  <si>
    <t>STAGE_NAME_11183</t>
  </si>
  <si>
    <t>STAGE_NAME_11184</t>
  </si>
  <si>
    <t>STAGE_NAME_11185</t>
  </si>
  <si>
    <t>STAGE_NAME_11191</t>
  </si>
  <si>
    <t>STAGE_NAME_11192</t>
  </si>
  <si>
    <t>STAGE_NAME_11193</t>
  </si>
  <si>
    <t>STAGE_NAME_11194</t>
  </si>
  <si>
    <t>STAGE_NAME_11195</t>
  </si>
  <si>
    <t>STAGE_NAME_11201</t>
  </si>
  <si>
    <t>STAGE_NAME_11202</t>
  </si>
  <si>
    <t>STAGE_NAME_11203</t>
  </si>
  <si>
    <t>STAGE_NAME_11204</t>
  </si>
  <si>
    <t>STAGE_NAME_11205</t>
  </si>
  <si>
    <t>STAGE_NAME_11211</t>
  </si>
  <si>
    <t>STAGE_NAME_11212</t>
  </si>
  <si>
    <t>STAGE_NAME_11213</t>
  </si>
  <si>
    <t>STAGE_NAME_11214</t>
  </si>
  <si>
    <t>STAGE_NAME_11215</t>
  </si>
  <si>
    <t>STAGE_NAME_11221</t>
  </si>
  <si>
    <t>STAGE_NAME_11222</t>
  </si>
  <si>
    <t>STAGE_NAME_11223</t>
  </si>
  <si>
    <t>STAGE_NAME_11224</t>
  </si>
  <si>
    <t>STAGE_NAME_11225</t>
  </si>
  <si>
    <t>STAGE_NAME_11231</t>
  </si>
  <si>
    <t>STAGE_NAME_11232</t>
  </si>
  <si>
    <t>STAGE_NAME_11233</t>
  </si>
  <si>
    <t>STAGE_NAME_11234</t>
  </si>
  <si>
    <t>STAGE_NAME_11235</t>
  </si>
  <si>
    <t>STAGE_NAME_12011</t>
  </si>
  <si>
    <t>STAGE_NAME_12012</t>
  </si>
  <si>
    <t>STAGE_NAME_12013</t>
  </si>
  <si>
    <t>STAGE_NAME_12014</t>
  </si>
  <si>
    <t>STAGE_NAME_12015</t>
  </si>
  <si>
    <t>STAGE_NAME_12021</t>
  </si>
  <si>
    <t>STAGE_NAME_12022</t>
  </si>
  <si>
    <t>STAGE_NAME_12023</t>
  </si>
  <si>
    <t>STAGE_NAME_12024</t>
  </si>
  <si>
    <t>STAGE_NAME_12025</t>
  </si>
  <si>
    <t>STAGE_NAME_12031</t>
  </si>
  <si>
    <t>STAGE_NAME_12032</t>
  </si>
  <si>
    <t>STAGE_NAME_12033</t>
  </si>
  <si>
    <t>STAGE_NAME_12034</t>
  </si>
  <si>
    <t>STAGE_NAME_12035</t>
  </si>
  <si>
    <t>STAGE_NAME_12041</t>
  </si>
  <si>
    <t>STAGE_NAME_12042</t>
  </si>
  <si>
    <t>STAGE_NAME_12043</t>
  </si>
  <si>
    <t>STAGE_NAME_12044</t>
  </si>
  <si>
    <t>STAGE_NAME_12045</t>
  </si>
  <si>
    <t>STAGE_NAME_12051</t>
  </si>
  <si>
    <t>STAGE_NAME_12052</t>
  </si>
  <si>
    <t>STAGE_NAME_12053</t>
  </si>
  <si>
    <t>STAGE_NAME_12054</t>
  </si>
  <si>
    <t>STAGE_NAME_12055</t>
  </si>
  <si>
    <t>STAGE_NAME_12061</t>
  </si>
  <si>
    <t>STAGE_NAME_12062</t>
  </si>
  <si>
    <t>STAGE_NAME_12063</t>
  </si>
  <si>
    <t>STAGE_NAME_12064</t>
  </si>
  <si>
    <t>STAGE_NAME_12065</t>
  </si>
  <si>
    <t>STAGE_NAME_12071</t>
  </si>
  <si>
    <t>STAGE_NAME_12072</t>
  </si>
  <si>
    <t>STAGE_NAME_12073</t>
  </si>
  <si>
    <t>STAGE_NAME_12074</t>
  </si>
  <si>
    <t>STAGE_NAME_12075</t>
  </si>
  <si>
    <t>STAGE_NAME_12081</t>
  </si>
  <si>
    <t>STAGE_NAME_12082</t>
  </si>
  <si>
    <t>STAGE_NAME_12083</t>
  </si>
  <si>
    <t>STAGE_NAME_12084</t>
  </si>
  <si>
    <t>STAGE_NAME_12085</t>
  </si>
  <si>
    <t>STAGE_NAME_12091</t>
  </si>
  <si>
    <t>STAGE_NAME_12092</t>
  </si>
  <si>
    <t>STAGE_NAME_12093</t>
  </si>
  <si>
    <t>STAGE_NAME_12094</t>
  </si>
  <si>
    <t>STAGE_NAME_12095</t>
  </si>
  <si>
    <t>STAGE_NAME_12101</t>
  </si>
  <si>
    <t>STAGE_NAME_12102</t>
  </si>
  <si>
    <t>STAGE_NAME_12103</t>
  </si>
  <si>
    <t>STAGE_NAME_12104</t>
  </si>
  <si>
    <t>STAGE_NAME_12105</t>
  </si>
  <si>
    <t>STAGE_NAME_12111</t>
  </si>
  <si>
    <t>STAGE_NAME_12112</t>
  </si>
  <si>
    <t>STAGE_NAME_12113</t>
  </si>
  <si>
    <t>STAGE_NAME_12114</t>
  </si>
  <si>
    <t>STAGE_NAME_12115</t>
  </si>
  <si>
    <t>STAGE_NAME_12121</t>
  </si>
  <si>
    <t>STAGE_NAME_12122</t>
  </si>
  <si>
    <t>STAGE_NAME_12123</t>
  </si>
  <si>
    <t>STAGE_NAME_12124</t>
  </si>
  <si>
    <t>STAGE_NAME_12125</t>
  </si>
  <si>
    <t>STAGE_NAME_12131</t>
  </si>
  <si>
    <t>STAGE_NAME_12132</t>
  </si>
  <si>
    <t>STAGE_NAME_12133</t>
  </si>
  <si>
    <t>STAGE_NAME_12134</t>
  </si>
  <si>
    <t>STAGE_NAME_12135</t>
  </si>
  <si>
    <t>STAGE_NAME_12141</t>
  </si>
  <si>
    <t>STAGE_NAME_12142</t>
  </si>
  <si>
    <t>STAGE_NAME_12143</t>
  </si>
  <si>
    <t>STAGE_NAME_12144</t>
  </si>
  <si>
    <t>STAGE_NAME_12145</t>
  </si>
  <si>
    <t>STAGE_NAME_12151</t>
  </si>
  <si>
    <t>STAGE_NAME_12152</t>
  </si>
  <si>
    <t>STAGE_NAME_12153</t>
  </si>
  <si>
    <t>STAGE_NAME_12154</t>
  </si>
  <si>
    <t>STAGE_NAME_12155</t>
  </si>
  <si>
    <t>STAGE_NAME_12161</t>
  </si>
  <si>
    <t>STAGE_NAME_12162</t>
  </si>
  <si>
    <t>STAGE_NAME_12163</t>
  </si>
  <si>
    <t>STAGE_NAME_12164</t>
  </si>
  <si>
    <t>STAGE_NAME_12165</t>
  </si>
  <si>
    <t>STAGE_NAME_12171</t>
  </si>
  <si>
    <t>STAGE_NAME_12172</t>
  </si>
  <si>
    <t>STAGE_NAME_12173</t>
  </si>
  <si>
    <t>STAGE_NAME_12174</t>
  </si>
  <si>
    <t>STAGE_NAME_12175</t>
  </si>
  <si>
    <t>STAGE_NAME_12181</t>
  </si>
  <si>
    <t>STAGE_NAME_12182</t>
  </si>
  <si>
    <t>STAGE_NAME_12183</t>
  </si>
  <si>
    <t>STAGE_NAME_12184</t>
  </si>
  <si>
    <t>STAGE_NAME_12185</t>
  </si>
  <si>
    <t>STAGE_NAME_12191</t>
  </si>
  <si>
    <t>STAGE_NAME_12192</t>
  </si>
  <si>
    <t>STAGE_NAME_12193</t>
  </si>
  <si>
    <t>STAGE_NAME_12194</t>
  </si>
  <si>
    <t>STAGE_NAME_12195</t>
  </si>
  <si>
    <t>STAGE_NAME_12201</t>
  </si>
  <si>
    <t>STAGE_NAME_12202</t>
  </si>
  <si>
    <t>STAGE_NAME_12203</t>
  </si>
  <si>
    <t>STAGE_NAME_12204</t>
  </si>
  <si>
    <t>STAGE_NAME_12205</t>
  </si>
  <si>
    <t>STAGE_NAME_12211</t>
  </si>
  <si>
    <t>STAGE_NAME_12212</t>
  </si>
  <si>
    <t>STAGE_NAME_12213</t>
  </si>
  <si>
    <t>STAGE_NAME_12214</t>
  </si>
  <si>
    <t>STAGE_NAME_12215</t>
  </si>
  <si>
    <t>STAGE_NAME_12221</t>
  </si>
  <si>
    <t>STAGE_NAME_12222</t>
  </si>
  <si>
    <t>STAGE_NAME_12223</t>
  </si>
  <si>
    <t>STAGE_NAME_12224</t>
  </si>
  <si>
    <t>STAGE_NAME_12225</t>
  </si>
  <si>
    <t>STAGE_NAME_12231</t>
  </si>
  <si>
    <t>STAGE_NAME_12232</t>
  </si>
  <si>
    <t>STAGE_NAME_12233</t>
  </si>
  <si>
    <t>STAGE_NAME_12234</t>
  </si>
  <si>
    <t>STAGE_NAME_12235</t>
  </si>
  <si>
    <t>임무 12-1 [Normal]</t>
  </si>
  <si>
    <t>임무 15-1 [Normal]</t>
  </si>
  <si>
    <t>임무 18-1 [Normal]</t>
  </si>
  <si>
    <t>임무 21-1 [Normal]</t>
  </si>
  <si>
    <t>임무 22-1 [Normal]</t>
  </si>
  <si>
    <t>임무 22-2 [Normal]</t>
  </si>
  <si>
    <t>임무 22-3 [Normal]</t>
  </si>
  <si>
    <t>임무 22-4 [Normal]</t>
  </si>
  <si>
    <t>임무 22-5 [Normal]</t>
  </si>
  <si>
    <t>임무 23-1 [Normal]</t>
  </si>
  <si>
    <t>임무 23-2 [Normal]</t>
  </si>
  <si>
    <t>임무 23-3 [Normal]</t>
  </si>
  <si>
    <t>임무 23-4 [Normal]</t>
  </si>
  <si>
    <t>임무 23-5 [Normal]</t>
  </si>
  <si>
    <t>임무 1-4 [Hard]</t>
  </si>
  <si>
    <t>임무 1-5 [Hard]</t>
  </si>
  <si>
    <t>임무 2-4 [Hard]</t>
  </si>
  <si>
    <t>임무 2-5 [Hard]</t>
  </si>
  <si>
    <t>임무 3-4 [Hard]</t>
  </si>
  <si>
    <t>임무 3-5 [Hard]</t>
  </si>
  <si>
    <t>임무 4-4 [Hard]</t>
  </si>
  <si>
    <t>임무 4-5 [Hard]</t>
  </si>
  <si>
    <t>임무 5-4 [Hard]</t>
  </si>
  <si>
    <t>임무 5-5 [Hard]</t>
  </si>
  <si>
    <t>임무 6-4 [Hard]</t>
  </si>
  <si>
    <t>임무 6-5 [Hard]</t>
  </si>
  <si>
    <t>임무 7-4 [Hard]</t>
  </si>
  <si>
    <t>임무 7-5 [Hard]</t>
  </si>
  <si>
    <t>임무 8-4 [Hard]</t>
  </si>
  <si>
    <t>임무 8-5 [Hard]</t>
  </si>
  <si>
    <t>임무 9-4 [Hard]</t>
  </si>
  <si>
    <t>임무 9-5 [Hard]</t>
  </si>
  <si>
    <t>임무 10-4 [Hard]</t>
  </si>
  <si>
    <t>임무 10-5 [Hard]</t>
  </si>
  <si>
    <t>임무 11-4 [Hard]</t>
  </si>
  <si>
    <t>임무 11-5 [Hard]</t>
  </si>
  <si>
    <t>임무 12-4 [Hard]</t>
  </si>
  <si>
    <t>임무 12-5 [Hard]</t>
  </si>
  <si>
    <t>임무 13-4 [Hard]</t>
  </si>
  <si>
    <t>임무 13-5 [Hard]</t>
  </si>
  <si>
    <t>임무 14-4 [Hard]</t>
  </si>
  <si>
    <t>임무 14-5 [Hard]</t>
  </si>
  <si>
    <t>임무 15-4 [Hard]</t>
  </si>
  <si>
    <t>임무 15-5 [Hard]</t>
  </si>
  <si>
    <t>임무 16-4 [Hard]</t>
  </si>
  <si>
    <t>임무 16-5 [Hard]</t>
  </si>
  <si>
    <t>임무 17-4 [Hard]</t>
  </si>
  <si>
    <t>임무 17-5 [Hard]</t>
  </si>
  <si>
    <t>임무 18-4 [Hard]</t>
  </si>
  <si>
    <t>임무 18-5 [Hard]</t>
  </si>
  <si>
    <t>임무 19-4 [Hard]</t>
  </si>
  <si>
    <t>임무 19-5 [Hard]</t>
  </si>
  <si>
    <t>임무 20-4 [Hard]</t>
  </si>
  <si>
    <t>임무 20-5 [Hard]</t>
  </si>
  <si>
    <t>임무 21-3 [Hard]</t>
  </si>
  <si>
    <t>임무 21-4 [Hard]</t>
  </si>
  <si>
    <t>임무 21-5 [Hard]</t>
  </si>
  <si>
    <t>임무 22-4 [Hard]</t>
  </si>
  <si>
    <t>임무 22-5 [Hard]</t>
  </si>
  <si>
    <t>임무 23-4 [Hard]</t>
  </si>
  <si>
    <t>임무 23-5 [Hard]</t>
  </si>
  <si>
    <t>INDEX_WEAPON</t>
    <phoneticPr fontId="5" type="noConversion"/>
  </si>
  <si>
    <t>STATUS_TYPE</t>
  </si>
  <si>
    <t>STATUS_TYPE_4</t>
  </si>
  <si>
    <t>WEAPON_TYPE_1</t>
    <phoneticPr fontId="5" type="noConversion"/>
  </si>
  <si>
    <t>WEAPON_TYPE_2</t>
  </si>
  <si>
    <t>WEAPON_TYPE_3</t>
  </si>
  <si>
    <t>WEAPON_TYPE_4</t>
  </si>
  <si>
    <t>WEAPON_TYPE_5</t>
  </si>
  <si>
    <t>WEAPON_TYPE_6</t>
  </si>
  <si>
    <t>WEAPON_TYPE_7</t>
  </si>
  <si>
    <t>WEAPON_TYPE_8</t>
  </si>
  <si>
    <t>WEAPON_TYPE_9</t>
  </si>
  <si>
    <t>WEAPON_TYPE_10</t>
  </si>
  <si>
    <t>WEAPON_TYPE_11</t>
  </si>
  <si>
    <t>WEAPON_STATUS_TYPE_1</t>
  </si>
  <si>
    <t>LOCKED_WEAPON_INFO_BASIC_STATUS</t>
  </si>
  <si>
    <t>WEAPON_STATUS_TYPE_2</t>
  </si>
  <si>
    <t>WEAPON_STATUS_TYPE_3</t>
  </si>
  <si>
    <t>LOCKED_WEAPON_INFO</t>
  </si>
  <si>
    <t>LOCKED_WEAPON_INFO_WEAPON</t>
  </si>
  <si>
    <t>WEAPON_INFO_WEAPON</t>
  </si>
  <si>
    <t>WEAPON_LEVEL_{0}</t>
  </si>
  <si>
    <t>WEAPON_REINFORCE_WEAPON</t>
  </si>
  <si>
    <t>WEAPON_REINFORCE_BASIC_STATUS</t>
  </si>
  <si>
    <t>WEAPON_REINFORCE_CRAFTING_LIST</t>
  </si>
  <si>
    <t>WEAPON_REINFORCE_BUTTON_AUTO_SELECT</t>
  </si>
  <si>
    <t>WEAPON_REINFORCE_BUTTON_LEVEL_UP</t>
  </si>
  <si>
    <t>WEAPON_WARFARE_TYPE_1</t>
  </si>
  <si>
    <t>WEAPON_WARFARE_TYPE_2</t>
  </si>
  <si>
    <t>WEAPON_WARFARE_TYPE_3</t>
  </si>
  <si>
    <t>WEAPON_REINFORCE_LIMIT_BREAK</t>
  </si>
  <si>
    <t>WEAPON_LIMIT_BREAK_WEAPON</t>
  </si>
  <si>
    <t>WEAPON_LIMIT_BREAK_BUTTON</t>
  </si>
  <si>
    <t>WEAPON_LIMIT_BREAK_NO_MATERIAL</t>
  </si>
  <si>
    <t>INDEX_WEAPON_STATUS</t>
    <phoneticPr fontId="5" type="noConversion"/>
  </si>
  <si>
    <t>INDEX_WEAPON_LIMIT_BREAK</t>
    <phoneticPr fontId="5" type="noConversion"/>
  </si>
  <si>
    <t>해방 등급</t>
    <phoneticPr fontId="5" type="noConversion"/>
  </si>
  <si>
    <t>필요 엘레프 조각</t>
    <phoneticPr fontId="5" type="noConversion"/>
  </si>
  <si>
    <t>NEED_ELEPH</t>
    <phoneticPr fontId="5" type="noConversion"/>
  </si>
  <si>
    <t>NEED_CREDIT</t>
    <phoneticPr fontId="5" type="noConversion"/>
  </si>
  <si>
    <t>한계 해방 아이디</t>
    <phoneticPr fontId="5" type="noConversion"/>
  </si>
  <si>
    <t>해방할 수 있는 등급</t>
    <phoneticPr fontId="5" type="noConversion"/>
  </si>
  <si>
    <t>등급 안에서의 최대 레벨</t>
    <phoneticPr fontId="5" type="noConversion"/>
  </si>
  <si>
    <t>해방 시 소모되는 아이템의 아이디</t>
    <phoneticPr fontId="5" type="noConversion"/>
  </si>
  <si>
    <t>해방 시 소모되는 엘레프 조각의 개수</t>
    <phoneticPr fontId="5" type="noConversion"/>
  </si>
  <si>
    <t>해방 시 소모되는 크레딧</t>
    <phoneticPr fontId="5" type="noConversion"/>
  </si>
  <si>
    <t>강화 스킬 그룹</t>
  </si>
  <si>
    <t>강화 스킬 아이콘</t>
  </si>
  <si>
    <t>#강화 스킬 내용</t>
  </si>
  <si>
    <t>해당 등급에서 강화되는 스킬의 그룹</t>
    <phoneticPr fontId="5" type="noConversion"/>
  </si>
  <si>
    <t>해당 등급에서 강화되는 상성의 아이디</t>
    <phoneticPr fontId="5" type="noConversion"/>
  </si>
  <si>
    <t>한계 해방 그룹 단위</t>
    <phoneticPr fontId="5" type="noConversion"/>
  </si>
  <si>
    <t>강화 스킬 그룹</t>
    <phoneticPr fontId="5" type="noConversion"/>
  </si>
  <si>
    <t>SKILL_REINFORCE_ICON</t>
  </si>
  <si>
    <t>강화 스킬 아이디</t>
    <phoneticPr fontId="5" type="noConversion"/>
  </si>
  <si>
    <t>스킬의 타입</t>
    <phoneticPr fontId="5" type="noConversion"/>
  </si>
  <si>
    <t>스킬의 값</t>
    <phoneticPr fontId="5" type="noConversion"/>
  </si>
  <si>
    <t>스킬 비율의 여부</t>
    <phoneticPr fontId="5" type="noConversion"/>
  </si>
  <si>
    <t>강화 스킬 그룹 단위</t>
    <phoneticPr fontId="5" type="noConversion"/>
  </si>
  <si>
    <t>WARFARE_ICON</t>
  </si>
  <si>
    <t>WARFARE_ICON</t>
    <phoneticPr fontId="5" type="noConversion"/>
  </si>
  <si>
    <t>상성 강화의 아이콘</t>
    <phoneticPr fontId="5" type="noConversion"/>
  </si>
  <si>
    <t>UNIQUE_ITEM_GROUP</t>
  </si>
  <si>
    <t>학생의 등급</t>
    <phoneticPr fontId="5" type="noConversion"/>
  </si>
  <si>
    <t>학생이 달성할 수 있는 최대 레벨</t>
    <phoneticPr fontId="5" type="noConversion"/>
  </si>
  <si>
    <t>전투 시 학생이 공격하는 위치</t>
    <phoneticPr fontId="5" type="noConversion"/>
  </si>
  <si>
    <t>시가전 등급</t>
    <phoneticPr fontId="5" type="noConversion"/>
  </si>
  <si>
    <t>학생의 시가전 등급</t>
    <phoneticPr fontId="5" type="noConversion"/>
  </si>
  <si>
    <t>학생의 야전 등급</t>
    <phoneticPr fontId="5" type="noConversion"/>
  </si>
  <si>
    <t>학생의 실내전 등급</t>
    <phoneticPr fontId="5" type="noConversion"/>
  </si>
  <si>
    <t>학생이 4슬롯에 착용하는 애용품의 그룹</t>
    <phoneticPr fontId="5" type="noConversion"/>
  </si>
  <si>
    <t>학생 상세 역할 단위</t>
    <phoneticPr fontId="5" type="noConversion"/>
  </si>
  <si>
    <t>학생 등급 단위</t>
    <phoneticPr fontId="5" type="noConversion"/>
  </si>
  <si>
    <t>ROLE의 순번</t>
    <phoneticPr fontId="5" type="noConversion"/>
  </si>
  <si>
    <t>SUB_TYPE_VALUE</t>
  </si>
  <si>
    <t>SUB_TYPE_VALUE</t>
    <phoneticPr fontId="5" type="noConversion"/>
  </si>
  <si>
    <t>SPEECH_GROUP의 순번</t>
    <phoneticPr fontId="5" type="noConversion"/>
  </si>
  <si>
    <t>대사 그룹 단위</t>
    <phoneticPr fontId="5" type="noConversion"/>
  </si>
  <si>
    <t>INDEX_STUDENT_UNIQUE_ITEM</t>
    <phoneticPr fontId="5" type="noConversion"/>
  </si>
  <si>
    <t>티어</t>
    <phoneticPr fontId="5" type="noConversion"/>
  </si>
  <si>
    <t>TIER</t>
    <phoneticPr fontId="5" type="noConversion"/>
  </si>
  <si>
    <t>SLOT</t>
    <phoneticPr fontId="5" type="noConversion"/>
  </si>
  <si>
    <t>UNIQUE_ITEM_NAME</t>
  </si>
  <si>
    <t>UNIQUE_ITEM_IMAGE</t>
  </si>
  <si>
    <t>UNIQUE_ITEM_DESC</t>
  </si>
  <si>
    <t>학생 애용품 아이디</t>
    <phoneticPr fontId="5" type="noConversion"/>
  </si>
  <si>
    <t>애용품의 티어</t>
    <phoneticPr fontId="5" type="noConversion"/>
  </si>
  <si>
    <t>애용품을 착용 가능한 슬롯</t>
    <phoneticPr fontId="5" type="noConversion"/>
  </si>
  <si>
    <t>애용품 해방 정보의 아이디</t>
    <phoneticPr fontId="5" type="noConversion"/>
  </si>
  <si>
    <t>애용품의 이름</t>
    <phoneticPr fontId="5" type="noConversion"/>
  </si>
  <si>
    <t>애용품의 이미지</t>
    <phoneticPr fontId="5" type="noConversion"/>
  </si>
  <si>
    <t>애용품의 설명</t>
    <phoneticPr fontId="5" type="noConversion"/>
  </si>
  <si>
    <t>♥1</t>
    <phoneticPr fontId="5" type="noConversion"/>
  </si>
  <si>
    <t>♥2</t>
  </si>
  <si>
    <t>애용품 그룹 단위</t>
    <phoneticPr fontId="5" type="noConversion"/>
  </si>
  <si>
    <t>INDEX_STUDENT_UNIQUE_LIMIT_BREAK</t>
    <phoneticPr fontId="5" type="noConversion"/>
  </si>
  <si>
    <t>NEED_RELATIONSHIP</t>
  </si>
  <si>
    <t>ITEM_ID_2</t>
    <phoneticPr fontId="5" type="noConversion"/>
  </si>
  <si>
    <t>ITEM_COUNT_2</t>
    <phoneticPr fontId="5" type="noConversion"/>
  </si>
  <si>
    <t>ITEM_ID_3</t>
    <phoneticPr fontId="5" type="noConversion"/>
  </si>
  <si>
    <t>ITEM_COUNT_3</t>
    <phoneticPr fontId="5" type="noConversion"/>
  </si>
  <si>
    <t>OPTION_TYPE</t>
  </si>
  <si>
    <t>SUB_OPTION_TYPE</t>
  </si>
  <si>
    <t>OPTION_VALUE</t>
  </si>
  <si>
    <t>해방 시 필요한 호감도 레벨</t>
    <phoneticPr fontId="5" type="noConversion"/>
  </si>
  <si>
    <t>필요 호감도 레벨</t>
    <phoneticPr fontId="5" type="noConversion"/>
  </si>
  <si>
    <t>해방 시 필요한 크레딧 값</t>
    <phoneticPr fontId="5" type="noConversion"/>
  </si>
  <si>
    <t>해방 시 필요한 아이템의 아이디 (첫 번째)</t>
    <phoneticPr fontId="5" type="noConversion"/>
  </si>
  <si>
    <t>아이템의 개수 (첫 번째)</t>
    <phoneticPr fontId="5" type="noConversion"/>
  </si>
  <si>
    <t>해방 시 필요한 아이템의 아이디 (두 번째)</t>
    <phoneticPr fontId="5" type="noConversion"/>
  </si>
  <si>
    <t>아이템의 개수 (두 번째)</t>
    <phoneticPr fontId="5" type="noConversion"/>
  </si>
  <si>
    <t>해방 시 필요한 아이템의 아이디 (세 번째)</t>
    <phoneticPr fontId="5" type="noConversion"/>
  </si>
  <si>
    <t>아이템의 개수 (세 번째)</t>
    <phoneticPr fontId="5" type="noConversion"/>
  </si>
  <si>
    <t>강화 능력의 옵션 타입 (능력치 증가, 스킬 강화)</t>
    <phoneticPr fontId="5" type="noConversion"/>
  </si>
  <si>
    <t>옵션 타입의 값</t>
    <phoneticPr fontId="5" type="noConversion"/>
  </si>
  <si>
    <t>UNIQUE_SKILL_REINFORCE 테이블의 그룹</t>
    <phoneticPr fontId="5" type="noConversion"/>
  </si>
  <si>
    <t>애용품 티어 단위</t>
    <phoneticPr fontId="5" type="noConversion"/>
  </si>
  <si>
    <t>애용품 아이디 단위</t>
    <phoneticPr fontId="5" type="noConversion"/>
  </si>
  <si>
    <t>INDEX_UNIQUE_SKILL_REINFORCE</t>
    <phoneticPr fontId="5" type="noConversion"/>
  </si>
  <si>
    <t>애용품 강화 스킬 그룹</t>
  </si>
  <si>
    <t>CONDITION_TYPE_1</t>
  </si>
  <si>
    <t>OPTION_TYPE_1</t>
  </si>
  <si>
    <t>OPTION_VALUE_1</t>
  </si>
  <si>
    <t>OPTION_ISRATE_1</t>
  </si>
  <si>
    <t>CONDITION_TYPE_2</t>
  </si>
  <si>
    <t>OPTION_TYPE_2</t>
  </si>
  <si>
    <t>OPTION_VALUE_2</t>
  </si>
  <si>
    <t>OPTION_ISRATE_2</t>
  </si>
  <si>
    <t>애용품 강화 스킬 아이디</t>
    <phoneticPr fontId="5" type="noConversion"/>
  </si>
  <si>
    <t>스킬의 능력치 발동 조건 타입 (첫 번째)</t>
    <phoneticPr fontId="5" type="noConversion"/>
  </si>
  <si>
    <t>스킬의 옵션 타입 (첫 번째)</t>
    <phoneticPr fontId="5" type="noConversion"/>
  </si>
  <si>
    <t>옵션의 값 (첫 번째)</t>
    <phoneticPr fontId="5" type="noConversion"/>
  </si>
  <si>
    <t>옵션 값의 비율 여부 (첫 번째)</t>
    <phoneticPr fontId="5" type="noConversion"/>
  </si>
  <si>
    <t>옵션의 지속 시간 (첫 번째)</t>
    <phoneticPr fontId="5" type="noConversion"/>
  </si>
  <si>
    <t>옵션의 발동 시간 (첫 번째)</t>
    <phoneticPr fontId="5" type="noConversion"/>
  </si>
  <si>
    <t>옵션 발생의 쿨타임 (첫 번째)</t>
    <phoneticPr fontId="5" type="noConversion"/>
  </si>
  <si>
    <t>스킬의 능력치 발동 조건 타입 (두 번째)</t>
    <phoneticPr fontId="5" type="noConversion"/>
  </si>
  <si>
    <t>스킬의 옵션 타입 (두 번째)</t>
    <phoneticPr fontId="5" type="noConversion"/>
  </si>
  <si>
    <t>옵션의 값 (두 번째)</t>
    <phoneticPr fontId="5" type="noConversion"/>
  </si>
  <si>
    <t>옵션 값의 비율 여부 (두 번째)</t>
    <phoneticPr fontId="5" type="noConversion"/>
  </si>
  <si>
    <t>옵션의 지속 시간 (두 번째)</t>
    <phoneticPr fontId="5" type="noConversion"/>
  </si>
  <si>
    <t>옵션의 발동 시간 (두 번째)</t>
    <phoneticPr fontId="5" type="noConversion"/>
  </si>
  <si>
    <t>옵션 발생의 쿨타임 (두 번째)</t>
    <phoneticPr fontId="5" type="noConversion"/>
  </si>
  <si>
    <t>애용품 강화 스킬 그룹 단위</t>
    <phoneticPr fontId="5" type="noConversion"/>
  </si>
  <si>
    <t>INDEX_EQUIPMENT_LIMIT_BREAK</t>
    <phoneticPr fontId="5" type="noConversion"/>
  </si>
  <si>
    <t>EQUIPMENT_ID</t>
  </si>
  <si>
    <t>해방 대상의 장비 아이디</t>
    <phoneticPr fontId="5" type="noConversion"/>
  </si>
  <si>
    <t>대상 장비 아이디 단위</t>
    <phoneticPr fontId="5" type="noConversion"/>
  </si>
  <si>
    <t>스테이지 테이블의 ID</t>
    <phoneticPr fontId="5" type="noConversion"/>
  </si>
  <si>
    <t>스테이지의 챕터</t>
    <phoneticPr fontId="5" type="noConversion"/>
  </si>
  <si>
    <t>스테이지의 단계</t>
    <phoneticPr fontId="5" type="noConversion"/>
  </si>
  <si>
    <t>스테이지의 챕터 단위</t>
    <phoneticPr fontId="5" type="noConversion"/>
  </si>
  <si>
    <t>WEAPON</t>
    <phoneticPr fontId="5" type="noConversion"/>
  </si>
  <si>
    <t>WEAPON_STATUS</t>
    <phoneticPr fontId="5" type="noConversion"/>
  </si>
  <si>
    <t>고유무기의 한계 해방 그룹</t>
    <phoneticPr fontId="5" type="noConversion"/>
  </si>
  <si>
    <t>WEAPON_LIMIT_BREAK</t>
    <phoneticPr fontId="5" type="noConversion"/>
  </si>
  <si>
    <t>WARFARE_RANK</t>
  </si>
  <si>
    <t>STUDENT_UNIQUE_ITEM</t>
    <phoneticPr fontId="5" type="noConversion"/>
  </si>
  <si>
    <t>STUDENT_UNIQUE_LIMIT_BREAK</t>
    <phoneticPr fontId="5" type="noConversion"/>
  </si>
  <si>
    <t>UNIQUE_SKILL_REINFORCE</t>
    <phoneticPr fontId="5" type="noConversion"/>
  </si>
  <si>
    <t>※ 각 제목 클릭 시 해당 테이블로 이등</t>
    <phoneticPr fontId="5" type="noConversion"/>
  </si>
  <si>
    <t>LOCKED_WEAPON_BUTTON_GROUWTH</t>
    <phoneticPr fontId="5" type="noConversion"/>
  </si>
  <si>
    <t>WEAPON_WARFARE_TYPE_1</t>
    <phoneticPr fontId="5" type="noConversion"/>
  </si>
  <si>
    <t>WEAPON_INFO_TEXT</t>
    <phoneticPr fontId="5" type="noConversion"/>
  </si>
  <si>
    <t>LOCKED_WEAPON_INFO_BUTTON_CONFIRM</t>
  </si>
  <si>
    <t>WEAPON_INFO_BUTTON_CANCEL</t>
  </si>
  <si>
    <t>WEAPON_INFO_BUTTON_FIT</t>
  </si>
  <si>
    <t>WEAPON_LIMIT_BREAK_BASIC_STATUS</t>
    <phoneticPr fontId="5" type="noConversion"/>
  </si>
  <si>
    <t>WEAPON_LIMIT_BREAK_RANK_COUNT</t>
    <phoneticPr fontId="5" type="noConversion"/>
  </si>
  <si>
    <t>WEAPON_LIMIT_BREAK_MAX_LEVEL</t>
    <phoneticPr fontId="5" type="noConversion"/>
  </si>
  <si>
    <t>WEAPON_LIMIT_BREAK_SKILL_REINFORCE_LEVEL</t>
    <phoneticPr fontId="5" type="noConversion"/>
  </si>
  <si>
    <t>WEAPON_LIMIT_BREAK_SKILL_REINFORCE_TEXT</t>
    <phoneticPr fontId="5" type="noConversion"/>
  </si>
  <si>
    <t>WEAPON_LIMIT_BREAK_WARFARE_REINFORCE_TEXT</t>
    <phoneticPr fontId="5" type="noConversion"/>
  </si>
  <si>
    <t>WEAPON_LIMIT_BREAK_MAX_RANK</t>
    <phoneticPr fontId="5" type="noConversion"/>
  </si>
  <si>
    <t>WEAPON_LIMIT_BREAK_CRAFTING_LIST</t>
    <phoneticPr fontId="5" type="noConversion"/>
  </si>
  <si>
    <t>WEAPON_LIMIT_BREAK_GAIN_PLACE</t>
    <phoneticPr fontId="5" type="noConversion"/>
  </si>
  <si>
    <t>WEAPON_LIMIT_BREAK_GAIN_LOCKED</t>
    <phoneticPr fontId="5" type="noConversion"/>
  </si>
  <si>
    <t>WEAPON_LIMIT_BREAK_GAIN_SHORTCUT</t>
    <phoneticPr fontId="5" type="noConversion"/>
  </si>
  <si>
    <t>WEAPON_LIMIT_BREAK_RANK</t>
    <phoneticPr fontId="5" type="noConversion"/>
  </si>
  <si>
    <t>ITEM_LIST_ITEM_TEXT</t>
  </si>
  <si>
    <t>아이템</t>
    <phoneticPr fontId="5" type="noConversion"/>
  </si>
  <si>
    <t>ITEM_LIST_BUTTON_GAIN</t>
  </si>
  <si>
    <t>획득처</t>
  </si>
  <si>
    <t>ITEM_LIST_GAIN_PLACE</t>
  </si>
  <si>
    <t>ITEM_LIST_GAIN_LOCKED</t>
  </si>
  <si>
    <t>잠김</t>
    <phoneticPr fontId="5" type="noConversion"/>
  </si>
  <si>
    <t>ITEM_LIST_GAIN_SHORTCUT</t>
  </si>
  <si>
    <t>ITEM_LIST_ITEM_OWNED_x{0}</t>
  </si>
  <si>
    <t>보유 수량 x{0}</t>
  </si>
  <si>
    <t>ITEM_LIST_ITEM_LIST_TEXT</t>
  </si>
  <si>
    <t>리스트</t>
  </si>
  <si>
    <t>ITEM_LIST_FILTER_TEXT</t>
  </si>
  <si>
    <t>ITEM_LIST_FILTER_TYPE</t>
  </si>
  <si>
    <t>ITEM_LIST_FILTER_SELECT_ALL</t>
  </si>
  <si>
    <t>ITEM_LIST_FILTER_ELEPH</t>
  </si>
  <si>
    <t>ITEM_LIST_FILTER_COIN</t>
  </si>
  <si>
    <t>ITEM_LIST_FILTER_MATERIAL</t>
  </si>
  <si>
    <t>ITEM_LIST_FILTER_CONSUME</t>
  </si>
  <si>
    <t>ITEM_LIST_FILTER_GIFT</t>
  </si>
  <si>
    <t>ITEM_LIST_FILTER_COLLECT</t>
  </si>
  <si>
    <t>ITEM_LIST_FILTER_BUTTON_CANCLE</t>
  </si>
  <si>
    <t>ITEM_LIST_FILTER_BUTTON_CONFIRM</t>
  </si>
  <si>
    <t>필터</t>
  </si>
  <si>
    <t>종류</t>
  </si>
  <si>
    <t>모두 선택</t>
  </si>
  <si>
    <t>ITEM_LIST_SORT_TEXT</t>
  </si>
  <si>
    <t>ITEM_LIST_SORT_BASIC</t>
  </si>
  <si>
    <t>ITEM_LIST_SORT_NAME</t>
  </si>
  <si>
    <t>ITEM_LIST_SORT_OWNED</t>
  </si>
  <si>
    <t>ITEM_LIST_SORT_USAGE_TIME</t>
  </si>
  <si>
    <t>ITEM_LIST_SORT_BUTTON_CANCEL</t>
  </si>
  <si>
    <t>ITEM_LIST_SORT_BUTTON_CONFIRM</t>
  </si>
  <si>
    <t>정렬</t>
  </si>
  <si>
    <t>기본</t>
  </si>
  <si>
    <t>이름</t>
  </si>
  <si>
    <t>보유 수량</t>
  </si>
  <si>
    <t>사용 기간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</si>
</sst>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0"/>
      <color theme="1"/>
      <name val="Calibri"/>
      <scheme val="minor"/>
    </font>
    <font>
      <sz val="9"/>
      <color theme="1"/>
      <name val="Malgun Gothic"/>
      <family val="3"/>
      <charset val="129"/>
    </font>
    <font>
      <sz val="10"/>
      <color theme="1"/>
      <name val="Malgun Gothic"/>
      <family val="3"/>
      <charset val="129"/>
    </font>
    <font>
      <b/>
      <sz val="9"/>
      <color theme="1"/>
      <name val="맑은 고딕"/>
      <family val="3"/>
      <charset val="129"/>
    </font>
    <font>
      <sz val="9"/>
      <color theme="1"/>
      <name val="맑은 고딕"/>
      <family val="3"/>
      <charset val="129"/>
    </font>
    <font>
      <sz val="8"/>
      <name val="Calibri"/>
      <family val="3"/>
      <charset val="129"/>
      <scheme val="minor"/>
    </font>
    <font>
      <sz val="9"/>
      <color theme="0"/>
      <name val="맑은 고딕"/>
      <family val="3"/>
      <charset val="129"/>
    </font>
    <font>
      <sz val="9"/>
      <color rgb="FFFFE598"/>
      <name val="맑은 고딕"/>
      <family val="3"/>
      <charset val="129"/>
    </font>
    <font>
      <sz val="9"/>
      <color rgb="FF000000"/>
      <name val="맑은 고딕"/>
      <family val="3"/>
      <charset val="129"/>
    </font>
    <font>
      <sz val="10"/>
      <color theme="1"/>
      <name val="맑은 고딕"/>
      <family val="3"/>
      <charset val="129"/>
    </font>
    <font>
      <b/>
      <sz val="10"/>
      <color rgb="FFFFFFFF"/>
      <name val="맑은 고딕"/>
      <family val="3"/>
      <charset val="129"/>
    </font>
    <font>
      <b/>
      <sz val="9"/>
      <color rgb="FFFFFFFF"/>
      <name val="맑은 고딕"/>
      <family val="3"/>
      <charset val="129"/>
    </font>
    <font>
      <sz val="10"/>
      <name val="맑은 고딕"/>
      <family val="3"/>
      <charset val="129"/>
    </font>
    <font>
      <b/>
      <sz val="10"/>
      <color rgb="FF000000"/>
      <name val="맑은 고딕"/>
      <family val="3"/>
      <charset val="129"/>
    </font>
    <font>
      <sz val="8"/>
      <name val="Calibri"/>
      <family val="2"/>
      <charset val="129"/>
      <scheme val="minor"/>
    </font>
    <font>
      <sz val="10"/>
      <color theme="1"/>
      <name val="Calibri"/>
      <family val="2"/>
      <scheme val="minor"/>
    </font>
    <font>
      <sz val="9"/>
      <color rgb="FF373A3C"/>
      <name val="맑은 고딕"/>
      <family val="3"/>
      <charset val="129"/>
    </font>
    <font>
      <sz val="9"/>
      <name val="맑은 고딕"/>
      <family val="3"/>
      <charset val="129"/>
    </font>
    <font>
      <u/>
      <sz val="10"/>
      <color theme="10"/>
      <name val="Calibri"/>
      <family val="2"/>
      <scheme val="minor"/>
    </font>
    <font>
      <u/>
      <sz val="9"/>
      <color theme="2"/>
      <name val="맑은 고딕"/>
      <family val="3"/>
      <charset val="129"/>
    </font>
    <font>
      <b/>
      <u/>
      <sz val="9"/>
      <color theme="2"/>
      <name val="맑은 고딕"/>
      <family val="3"/>
      <charset val="129"/>
    </font>
    <font>
      <b/>
      <sz val="9"/>
      <color indexed="81"/>
      <name val="맑은 고딕"/>
      <family val="3"/>
      <charset val="129"/>
    </font>
    <font>
      <sz val="9"/>
      <color indexed="81"/>
      <name val="맑은 고딕"/>
      <family val="3"/>
      <charset val="129"/>
    </font>
    <font>
      <b/>
      <sz val="14"/>
      <color theme="0"/>
      <name val="맑은 고딕"/>
      <family val="3"/>
      <charset val="129"/>
    </font>
    <font>
      <b/>
      <sz val="10"/>
      <color theme="0"/>
      <name val="맑은 고딕"/>
      <family val="3"/>
      <charset val="129"/>
    </font>
    <font>
      <b/>
      <i/>
      <sz val="10"/>
      <color rgb="FF1666AE"/>
      <name val="맑은 고딕"/>
      <family val="3"/>
      <charset val="129"/>
    </font>
  </fonts>
  <fills count="43">
    <fill>
      <patternFill patternType="none"/>
    </fill>
    <fill>
      <patternFill patternType="gray125"/>
    </fill>
    <fill>
      <patternFill patternType="solid">
        <fgColor rgb="FF1B7BD3"/>
        <bgColor rgb="FF1B7BD3"/>
      </patternFill>
    </fill>
    <fill>
      <patternFill patternType="solid">
        <fgColor rgb="FF182848"/>
        <bgColor rgb="FF182848"/>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rgb="FFFFE598"/>
        <bgColor rgb="FFFFE598"/>
      </patternFill>
    </fill>
    <fill>
      <patternFill patternType="solid">
        <fgColor rgb="FFC5E0B3"/>
        <bgColor rgb="FFC5E0B3"/>
      </patternFill>
    </fill>
    <fill>
      <patternFill patternType="solid">
        <fgColor rgb="FFF7CAAC"/>
        <bgColor rgb="FFF7CAAC"/>
      </patternFill>
    </fill>
    <fill>
      <patternFill patternType="solid">
        <fgColor rgb="FFDEEAF6"/>
        <bgColor rgb="FFDEEAF6"/>
      </patternFill>
    </fill>
    <fill>
      <patternFill patternType="solid">
        <fgColor rgb="FFD6DCE4"/>
        <bgColor rgb="FFD6DCE4"/>
      </patternFill>
    </fill>
    <fill>
      <patternFill patternType="solid">
        <fgColor rgb="FFBDD6EE"/>
        <bgColor rgb="FFBDD6EE"/>
      </patternFill>
    </fill>
    <fill>
      <patternFill patternType="solid">
        <fgColor rgb="FFE2E5EA"/>
        <bgColor rgb="FFE2E5EA"/>
      </patternFill>
    </fill>
    <fill>
      <patternFill patternType="solid">
        <fgColor rgb="FFFCB6B6"/>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D8CDF3"/>
        <bgColor indexed="64"/>
      </patternFill>
    </fill>
    <fill>
      <patternFill patternType="solid">
        <fgColor rgb="FFE2E5EA"/>
        <bgColor indexed="64"/>
      </patternFill>
    </fill>
    <fill>
      <patternFill patternType="solid">
        <fgColor theme="7" tint="0.79998168889431442"/>
        <bgColor rgb="FFE2EFD9"/>
      </patternFill>
    </fill>
    <fill>
      <patternFill patternType="solid">
        <fgColor theme="7" tint="0.59999389629810485"/>
        <bgColor rgb="FFC5E0B3"/>
      </patternFill>
    </fill>
    <fill>
      <patternFill patternType="solid">
        <fgColor theme="8" tint="0.79998168889431442"/>
        <bgColor rgb="FFFBE4D5"/>
      </patternFill>
    </fill>
    <fill>
      <patternFill patternType="solid">
        <fgColor theme="8" tint="0.59999389629810485"/>
        <bgColor rgb="FFF7CAAC"/>
      </patternFill>
    </fill>
    <fill>
      <patternFill patternType="solid">
        <fgColor theme="7" tint="0.79998168889431442"/>
        <bgColor rgb="FFFBE4D5"/>
      </patternFill>
    </fill>
    <fill>
      <patternFill patternType="solid">
        <fgColor theme="7" tint="0.59999389629810485"/>
        <bgColor rgb="FFF7CAAC"/>
      </patternFill>
    </fill>
    <fill>
      <patternFill patternType="solid">
        <fgColor theme="8" tint="0.79998168889431442"/>
        <bgColor rgb="FFE2EFD9"/>
      </patternFill>
    </fill>
    <fill>
      <patternFill patternType="solid">
        <fgColor theme="8" tint="0.59999389629810485"/>
        <bgColor rgb="FFC5E0B3"/>
      </patternFill>
    </fill>
    <fill>
      <patternFill patternType="solid">
        <fgColor theme="9" tint="0.79998168889431442"/>
        <bgColor rgb="FFE2EFD9"/>
      </patternFill>
    </fill>
    <fill>
      <patternFill patternType="solid">
        <fgColor theme="9" tint="0.59999389629810485"/>
        <bgColor rgb="FFC5E0B3"/>
      </patternFill>
    </fill>
    <fill>
      <patternFill patternType="solid">
        <fgColor theme="9" tint="0.59999389629810485"/>
        <bgColor rgb="FFFFE598"/>
      </patternFill>
    </fill>
    <fill>
      <patternFill patternType="solid">
        <fgColor theme="9" tint="0.79998168889431442"/>
        <bgColor rgb="FFFEF2CB"/>
      </patternFill>
    </fill>
    <fill>
      <patternFill patternType="solid">
        <fgColor theme="8" tint="0.79998168889431442"/>
        <bgColor rgb="FFFEF2CB"/>
      </patternFill>
    </fill>
    <fill>
      <patternFill patternType="solid">
        <fgColor theme="8" tint="0.59999389629810485"/>
        <bgColor rgb="FFFFE598"/>
      </patternFill>
    </fill>
    <fill>
      <patternFill patternType="solid">
        <fgColor theme="5" tint="0.79998168889431442"/>
        <bgColor rgb="FFFEF2CB"/>
      </patternFill>
    </fill>
    <fill>
      <patternFill patternType="solid">
        <fgColor theme="5" tint="0.59999389629810485"/>
        <bgColor rgb="FFFFE598"/>
      </patternFill>
    </fill>
    <fill>
      <patternFill patternType="solid">
        <fgColor rgb="FFF3F3F1"/>
        <bgColor indexed="64"/>
      </patternFill>
    </fill>
    <fill>
      <patternFill patternType="solid">
        <fgColor theme="0"/>
        <bgColor indexed="64"/>
      </patternFill>
    </fill>
    <fill>
      <patternFill patternType="solid">
        <fgColor theme="2"/>
        <bgColor indexed="64"/>
      </patternFill>
    </fill>
    <fill>
      <patternFill patternType="solid">
        <fgColor rgb="FF8FB8D9"/>
        <bgColor indexed="64"/>
      </patternFill>
    </fill>
    <fill>
      <patternFill patternType="solid">
        <fgColor rgb="FF73A9DB"/>
        <bgColor indexed="64"/>
      </patternFill>
    </fill>
    <fill>
      <patternFill patternType="solid">
        <fgColor rgb="FFF3F3F1"/>
        <bgColor rgb="FF182848"/>
      </patternFill>
    </fill>
  </fills>
  <borders count="6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2" tint="-0.14999847407452621"/>
      </bottom>
      <diagonal/>
    </border>
    <border>
      <left style="thin">
        <color theme="2" tint="-0.14999847407452621"/>
      </left>
      <right style="thin">
        <color theme="2" tint="-0.14999847407452621"/>
      </right>
      <top style="thin">
        <color theme="2" tint="-0.14999847407452621"/>
      </top>
      <bottom style="thin">
        <color theme="2"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1"/>
      </left>
      <right/>
      <top style="thin">
        <color rgb="FF000000"/>
      </top>
      <bottom style="thin">
        <color rgb="FF000000"/>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rgb="FF000000"/>
      </right>
      <top style="thin">
        <color rgb="FF000000"/>
      </top>
      <bottom style="thin">
        <color rgb="FF000000"/>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rgb="FF000000"/>
      </left>
      <right style="thin">
        <color rgb="FF000000"/>
      </right>
      <top style="thin">
        <color rgb="FF000000"/>
      </top>
      <bottom/>
      <diagonal/>
    </border>
    <border>
      <left/>
      <right style="thin">
        <color theme="1"/>
      </right>
      <top style="thin">
        <color rgb="FF000000"/>
      </top>
      <bottom style="thin">
        <color rgb="FF000000"/>
      </bottom>
      <diagonal/>
    </border>
    <border>
      <left style="thin">
        <color theme="1"/>
      </left>
      <right style="thin">
        <color rgb="FF000000"/>
      </right>
      <top style="thin">
        <color theme="1"/>
      </top>
      <bottom style="thin">
        <color rgb="FF000000"/>
      </bottom>
      <diagonal/>
    </border>
    <border>
      <left style="thin">
        <color rgb="FF000000"/>
      </left>
      <right style="thin">
        <color rgb="FF000000"/>
      </right>
      <top style="thin">
        <color theme="1"/>
      </top>
      <bottom style="thin">
        <color rgb="FF000000"/>
      </bottom>
      <diagonal/>
    </border>
    <border>
      <left style="thin">
        <color rgb="FF000000"/>
      </left>
      <right/>
      <top style="thin">
        <color theme="1"/>
      </top>
      <bottom style="thin">
        <color rgb="FF000000"/>
      </bottom>
      <diagonal/>
    </border>
    <border>
      <left style="thin">
        <color rgb="FF000000"/>
      </left>
      <right style="thin">
        <color theme="1"/>
      </right>
      <top style="thin">
        <color theme="1"/>
      </top>
      <bottom style="thin">
        <color rgb="FF000000"/>
      </bottom>
      <diagonal/>
    </border>
    <border>
      <left style="thin">
        <color theme="1"/>
      </left>
      <right/>
      <top style="thin">
        <color rgb="FF000000"/>
      </top>
      <bottom style="thin">
        <color theme="1"/>
      </bottom>
      <diagonal/>
    </border>
    <border>
      <left style="thin">
        <color rgb="FF000000"/>
      </left>
      <right/>
      <top style="thin">
        <color rgb="FF000000"/>
      </top>
      <bottom style="thin">
        <color theme="1"/>
      </bottom>
      <diagonal/>
    </border>
    <border>
      <left/>
      <right style="thin">
        <color theme="1"/>
      </right>
      <top style="thin">
        <color rgb="FF000000"/>
      </top>
      <bottom style="thin">
        <color theme="1"/>
      </bottom>
      <diagonal/>
    </border>
    <border>
      <left style="thin">
        <color theme="1"/>
      </left>
      <right style="thin">
        <color rgb="FF000000"/>
      </right>
      <top style="thin">
        <color rgb="FF00000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bottom style="thin">
        <color theme="1"/>
      </bottom>
      <diagonal/>
    </border>
    <border>
      <left style="thin">
        <color indexed="64"/>
      </left>
      <right style="thin">
        <color rgb="FF000000"/>
      </right>
      <top style="thin">
        <color rgb="FF000000"/>
      </top>
      <bottom/>
      <diagonal/>
    </border>
    <border>
      <left/>
      <right style="thin">
        <color indexed="64"/>
      </right>
      <top/>
      <bottom style="thin">
        <color theme="1"/>
      </bottom>
      <diagonal/>
    </border>
    <border>
      <left/>
      <right style="thin">
        <color rgb="FF000000"/>
      </right>
      <top style="thin">
        <color theme="1"/>
      </top>
      <bottom style="thin">
        <color theme="1"/>
      </bottom>
      <diagonal/>
    </border>
    <border>
      <left style="thin">
        <color rgb="FF000000"/>
      </left>
      <right style="thin">
        <color theme="1"/>
      </right>
      <top style="thin">
        <color rgb="FF000000"/>
      </top>
      <bottom style="thin">
        <color rgb="FF000000"/>
      </bottom>
      <diagonal/>
    </border>
    <border>
      <left style="thin">
        <color theme="0" tint="-0.14999847407452621"/>
      </left>
      <right style="thin">
        <color theme="0" tint="-0.14999847407452621"/>
      </right>
      <top style="thin">
        <color theme="0" tint="-0.14999847407452621"/>
      </top>
      <bottom/>
      <diagonal/>
    </border>
  </borders>
  <cellStyleXfs count="4">
    <xf numFmtId="0" fontId="0" fillId="0" borderId="0"/>
    <xf numFmtId="0" fontId="15" fillId="0" borderId="5"/>
    <xf numFmtId="0" fontId="18" fillId="0" borderId="0" applyNumberFormat="0" applyFill="0" applyBorder="0" applyAlignment="0" applyProtection="0"/>
    <xf numFmtId="0" fontId="18" fillId="0" borderId="5" applyNumberFormat="0" applyFill="0" applyBorder="0" applyAlignment="0" applyProtection="0"/>
  </cellStyleXfs>
  <cellXfs count="244">
    <xf numFmtId="0" fontId="0" fillId="0" borderId="0" xfId="0" applyFont="1" applyAlignment="1">
      <alignment vertical="center"/>
    </xf>
    <xf numFmtId="0" fontId="2"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center"/>
    </xf>
    <xf numFmtId="0" fontId="7" fillId="3" borderId="5" xfId="0" applyFont="1" applyFill="1" applyBorder="1" applyAlignment="1">
      <alignment horizontal="left" vertical="center"/>
    </xf>
    <xf numFmtId="0" fontId="4" fillId="0" borderId="0" xfId="0" applyFont="1" applyAlignment="1">
      <alignment vertical="center"/>
    </xf>
    <xf numFmtId="0" fontId="6" fillId="2" borderId="5" xfId="0" applyFont="1" applyFill="1" applyBorder="1" applyAlignment="1">
      <alignment horizontal="center" vertical="center"/>
    </xf>
    <xf numFmtId="0" fontId="6" fillId="3" borderId="5" xfId="0" applyFont="1" applyFill="1" applyBorder="1" applyAlignment="1">
      <alignment horizontal="center" vertical="center"/>
    </xf>
    <xf numFmtId="0" fontId="7" fillId="3" borderId="5" xfId="0" applyFont="1" applyFill="1" applyBorder="1" applyAlignment="1">
      <alignment horizontal="center" vertical="center"/>
    </xf>
    <xf numFmtId="0" fontId="9" fillId="0" borderId="0" xfId="0" applyFont="1" applyAlignment="1">
      <alignment vertical="center"/>
    </xf>
    <xf numFmtId="0" fontId="10" fillId="2" borderId="1" xfId="0" applyFont="1" applyFill="1" applyBorder="1" applyAlignment="1">
      <alignment horizontal="left" vertical="center"/>
    </xf>
    <xf numFmtId="0" fontId="11" fillId="2" borderId="2" xfId="0" applyFont="1" applyFill="1" applyBorder="1" applyAlignment="1">
      <alignment horizontal="center" vertical="center"/>
    </xf>
    <xf numFmtId="0" fontId="11" fillId="2" borderId="2" xfId="0" applyFont="1" applyFill="1" applyBorder="1" applyAlignment="1">
      <alignment vertical="center"/>
    </xf>
    <xf numFmtId="0" fontId="11" fillId="2" borderId="3" xfId="0" applyFont="1" applyFill="1" applyBorder="1" applyAlignment="1">
      <alignment vertical="center"/>
    </xf>
    <xf numFmtId="0" fontId="11" fillId="3" borderId="4" xfId="0" applyFont="1" applyFill="1" applyBorder="1" applyAlignment="1">
      <alignment horizontal="left" vertical="center"/>
    </xf>
    <xf numFmtId="0" fontId="11" fillId="3" borderId="5" xfId="0" applyFont="1" applyFill="1" applyBorder="1" applyAlignment="1">
      <alignment horizontal="center" vertical="center"/>
    </xf>
    <xf numFmtId="0" fontId="11" fillId="3" borderId="6" xfId="0" applyFont="1" applyFill="1" applyBorder="1" applyAlignment="1">
      <alignment horizontal="center" vertical="center"/>
    </xf>
    <xf numFmtId="0" fontId="3" fillId="4" borderId="7" xfId="0" applyFont="1" applyFill="1" applyBorder="1" applyAlignment="1">
      <alignment horizontal="center" vertical="center"/>
    </xf>
    <xf numFmtId="0" fontId="3" fillId="5" borderId="7" xfId="0" applyFont="1" applyFill="1" applyBorder="1" applyAlignment="1">
      <alignment horizontal="center" vertical="center"/>
    </xf>
    <xf numFmtId="0" fontId="3" fillId="6" borderId="8" xfId="0" applyFont="1" applyFill="1" applyBorder="1" applyAlignment="1">
      <alignment horizontal="center" vertical="center"/>
    </xf>
    <xf numFmtId="0" fontId="3" fillId="6" borderId="7" xfId="0" applyFont="1" applyFill="1" applyBorder="1" applyAlignment="1">
      <alignment horizontal="center" vertical="center"/>
    </xf>
    <xf numFmtId="0" fontId="3" fillId="0" borderId="0" xfId="0" applyFont="1" applyAlignment="1">
      <alignment horizontal="center" vertical="center"/>
    </xf>
    <xf numFmtId="0" fontId="3" fillId="0" borderId="9" xfId="0" applyFont="1" applyBorder="1" applyAlignment="1">
      <alignment horizontal="center" vertical="center"/>
    </xf>
    <xf numFmtId="0" fontId="11" fillId="2" borderId="7" xfId="0" applyFont="1" applyFill="1" applyBorder="1" applyAlignment="1">
      <alignment horizontal="left" vertical="center"/>
    </xf>
    <xf numFmtId="0" fontId="4" fillId="0" borderId="7" xfId="0" applyFont="1" applyBorder="1" applyAlignment="1">
      <alignment horizontal="right" vertical="center"/>
    </xf>
    <xf numFmtId="0" fontId="3" fillId="9" borderId="8" xfId="0" applyFont="1" applyFill="1" applyBorder="1" applyAlignment="1">
      <alignment horizontal="center" vertical="center"/>
    </xf>
    <xf numFmtId="0" fontId="8" fillId="0" borderId="13" xfId="0" applyFont="1" applyBorder="1" applyAlignment="1">
      <alignment horizontal="center" vertical="center"/>
    </xf>
    <xf numFmtId="0" fontId="8" fillId="0" borderId="0" xfId="0" applyFont="1" applyAlignment="1">
      <alignment horizontal="center" vertical="center"/>
    </xf>
    <xf numFmtId="0" fontId="8" fillId="0" borderId="9" xfId="0" applyFont="1" applyBorder="1" applyAlignment="1">
      <alignment horizontal="center" vertical="center"/>
    </xf>
    <xf numFmtId="0" fontId="11" fillId="3" borderId="5" xfId="0" applyFont="1" applyFill="1" applyBorder="1" applyAlignment="1">
      <alignment horizontal="left" vertical="center"/>
    </xf>
    <xf numFmtId="0" fontId="11" fillId="3" borderId="6" xfId="0" applyFont="1" applyFill="1" applyBorder="1" applyAlignment="1">
      <alignment horizontal="left" vertical="center"/>
    </xf>
    <xf numFmtId="0" fontId="4" fillId="10" borderId="4" xfId="0" applyFont="1" applyFill="1" applyBorder="1" applyAlignment="1">
      <alignment vertical="center"/>
    </xf>
    <xf numFmtId="0" fontId="8" fillId="10" borderId="5" xfId="0" applyFont="1" applyFill="1" applyBorder="1" applyAlignment="1">
      <alignment vertical="center"/>
    </xf>
    <xf numFmtId="0" fontId="4" fillId="10" borderId="5" xfId="0" applyFont="1" applyFill="1" applyBorder="1" applyAlignment="1">
      <alignment vertical="center"/>
    </xf>
    <xf numFmtId="0" fontId="4" fillId="10" borderId="6" xfId="0" applyFont="1" applyFill="1" applyBorder="1" applyAlignment="1">
      <alignment vertical="center"/>
    </xf>
    <xf numFmtId="0" fontId="9" fillId="0" borderId="13" xfId="0" applyFont="1" applyBorder="1" applyAlignment="1">
      <alignment vertical="center"/>
    </xf>
    <xf numFmtId="0" fontId="9" fillId="0" borderId="9" xfId="0" applyFont="1" applyBorder="1" applyAlignment="1">
      <alignment vertical="center"/>
    </xf>
    <xf numFmtId="0" fontId="13" fillId="11" borderId="4" xfId="0" applyFont="1" applyFill="1" applyBorder="1" applyAlignment="1">
      <alignment horizontal="center" vertical="center"/>
    </xf>
    <xf numFmtId="0" fontId="8" fillId="11" borderId="5" xfId="0" applyFont="1" applyFill="1" applyBorder="1" applyAlignment="1">
      <alignment vertical="center"/>
    </xf>
    <xf numFmtId="0" fontId="11" fillId="3" borderId="4" xfId="0" applyFont="1" applyFill="1" applyBorder="1" applyAlignment="1">
      <alignment horizontal="center" vertical="center"/>
    </xf>
    <xf numFmtId="0" fontId="4" fillId="0" borderId="13" xfId="0" applyFont="1" applyBorder="1" applyAlignment="1">
      <alignment horizontal="center" vertical="center"/>
    </xf>
    <xf numFmtId="0" fontId="4" fillId="0" borderId="0" xfId="0" applyFont="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9" fillId="0" borderId="15" xfId="0" applyFont="1" applyBorder="1" applyAlignment="1">
      <alignment vertical="center"/>
    </xf>
    <xf numFmtId="0" fontId="9" fillId="0" borderId="16" xfId="0" applyFont="1" applyBorder="1" applyAlignment="1">
      <alignment vertical="center"/>
    </xf>
    <xf numFmtId="0" fontId="3" fillId="5" borderId="8" xfId="0" applyFont="1" applyFill="1" applyBorder="1" applyAlignment="1">
      <alignment horizontal="center" vertical="center"/>
    </xf>
    <xf numFmtId="0" fontId="3" fillId="0" borderId="13" xfId="0" applyFont="1" applyBorder="1" applyAlignment="1">
      <alignment horizontal="center" vertical="center"/>
    </xf>
    <xf numFmtId="0" fontId="3" fillId="8" borderId="8" xfId="0" applyFont="1" applyFill="1" applyBorder="1" applyAlignment="1">
      <alignment horizontal="center" vertical="center"/>
    </xf>
    <xf numFmtId="0" fontId="13" fillId="11" borderId="5" xfId="0" applyFont="1" applyFill="1" applyBorder="1" applyAlignment="1">
      <alignment horizontal="center" vertical="center"/>
    </xf>
    <xf numFmtId="0" fontId="8" fillId="11" borderId="6" xfId="0" applyFont="1" applyFill="1" applyBorder="1" applyAlignment="1">
      <alignment vertical="center"/>
    </xf>
    <xf numFmtId="0" fontId="4" fillId="0" borderId="9" xfId="0" applyFont="1" applyBorder="1" applyAlignment="1">
      <alignment horizontal="center" vertical="center"/>
    </xf>
    <xf numFmtId="0" fontId="3" fillId="7" borderId="8" xfId="0" applyFont="1" applyFill="1" applyBorder="1" applyAlignment="1">
      <alignment horizontal="center" vertical="center"/>
    </xf>
    <xf numFmtId="0" fontId="3" fillId="7" borderId="7" xfId="0" applyFont="1" applyFill="1" applyBorder="1" applyAlignment="1">
      <alignment horizontal="center" vertical="center"/>
    </xf>
    <xf numFmtId="0" fontId="4" fillId="0" borderId="9" xfId="0" applyFont="1" applyBorder="1" applyAlignment="1">
      <alignment vertical="center"/>
    </xf>
    <xf numFmtId="0" fontId="4" fillId="0" borderId="15" xfId="0" applyFont="1" applyBorder="1" applyAlignment="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4" fillId="0" borderId="16" xfId="0" applyFont="1" applyBorder="1" applyAlignment="1">
      <alignment vertical="center"/>
    </xf>
    <xf numFmtId="0" fontId="4" fillId="0" borderId="16" xfId="0" applyFont="1" applyBorder="1" applyAlignment="1">
      <alignment horizontal="center" vertical="center"/>
    </xf>
    <xf numFmtId="0" fontId="4" fillId="0" borderId="5" xfId="0" applyFont="1" applyFill="1" applyBorder="1" applyAlignment="1">
      <alignment vertical="center"/>
    </xf>
    <xf numFmtId="0" fontId="4" fillId="10" borderId="13" xfId="0" applyFont="1" applyFill="1" applyBorder="1" applyAlignment="1">
      <alignment vertical="center"/>
    </xf>
    <xf numFmtId="0" fontId="4" fillId="10" borderId="9" xfId="0" applyFont="1" applyFill="1" applyBorder="1" applyAlignment="1">
      <alignment vertical="center"/>
    </xf>
    <xf numFmtId="0" fontId="8" fillId="0" borderId="5" xfId="0" applyFont="1" applyFill="1" applyBorder="1" applyAlignment="1">
      <alignment vertical="center"/>
    </xf>
    <xf numFmtId="0" fontId="4" fillId="0" borderId="5" xfId="0" applyFont="1" applyBorder="1" applyAlignment="1">
      <alignment horizontal="center" vertical="center"/>
    </xf>
    <xf numFmtId="0" fontId="10" fillId="2" borderId="18" xfId="0" applyFont="1" applyFill="1" applyBorder="1" applyAlignment="1">
      <alignment horizontal="left" vertical="center"/>
    </xf>
    <xf numFmtId="0" fontId="11" fillId="2" borderId="19" xfId="0" applyFont="1" applyFill="1" applyBorder="1" applyAlignment="1">
      <alignment horizontal="center" vertical="center"/>
    </xf>
    <xf numFmtId="0" fontId="11" fillId="2" borderId="19" xfId="0" applyFont="1" applyFill="1" applyBorder="1" applyAlignment="1">
      <alignment vertical="center"/>
    </xf>
    <xf numFmtId="0" fontId="11" fillId="2" borderId="20" xfId="0" applyFont="1" applyFill="1" applyBorder="1" applyAlignment="1">
      <alignment vertical="center"/>
    </xf>
    <xf numFmtId="0" fontId="11" fillId="3" borderId="21" xfId="0" applyFont="1" applyFill="1" applyBorder="1" applyAlignment="1">
      <alignment horizontal="left" vertical="center"/>
    </xf>
    <xf numFmtId="0" fontId="9" fillId="0" borderId="5" xfId="0" applyFont="1" applyBorder="1" applyAlignment="1">
      <alignment vertical="center"/>
    </xf>
    <xf numFmtId="0" fontId="9" fillId="0" borderId="22" xfId="0" applyFont="1" applyBorder="1" applyAlignment="1">
      <alignment vertical="center"/>
    </xf>
    <xf numFmtId="0" fontId="11" fillId="3" borderId="22" xfId="0" applyFont="1" applyFill="1" applyBorder="1" applyAlignment="1">
      <alignment horizontal="left" vertical="center"/>
    </xf>
    <xf numFmtId="0" fontId="4" fillId="10" borderId="21" xfId="0" applyFont="1" applyFill="1" applyBorder="1" applyAlignment="1">
      <alignment vertical="center"/>
    </xf>
    <xf numFmtId="0" fontId="4" fillId="10" borderId="22" xfId="0" applyFont="1" applyFill="1" applyBorder="1" applyAlignment="1">
      <alignment vertical="center"/>
    </xf>
    <xf numFmtId="0" fontId="4" fillId="0" borderId="21" xfId="0" applyFont="1" applyFill="1" applyBorder="1" applyAlignment="1">
      <alignment vertical="center"/>
    </xf>
    <xf numFmtId="0" fontId="4" fillId="0" borderId="22" xfId="0" applyFont="1" applyFill="1" applyBorder="1" applyAlignment="1">
      <alignment vertical="center"/>
    </xf>
    <xf numFmtId="0" fontId="13" fillId="11" borderId="21" xfId="0" applyFont="1" applyFill="1" applyBorder="1" applyAlignment="1">
      <alignment horizontal="center" vertical="center"/>
    </xf>
    <xf numFmtId="0" fontId="11" fillId="3" borderId="21" xfId="0" applyFont="1" applyFill="1" applyBorder="1" applyAlignment="1">
      <alignment horizontal="center" vertical="center"/>
    </xf>
    <xf numFmtId="0" fontId="4" fillId="0" borderId="23" xfId="0" applyFont="1" applyBorder="1" applyAlignment="1">
      <alignment horizontal="center" vertical="center"/>
    </xf>
    <xf numFmtId="0" fontId="4" fillId="0" borderId="17" xfId="0" applyFont="1" applyBorder="1" applyAlignment="1">
      <alignment horizontal="center" vertical="center"/>
    </xf>
    <xf numFmtId="0" fontId="4" fillId="0" borderId="21" xfId="0" applyFont="1" applyBorder="1" applyAlignment="1">
      <alignment horizontal="center" vertical="center"/>
    </xf>
    <xf numFmtId="0" fontId="9" fillId="0" borderId="17" xfId="0" applyFont="1" applyBorder="1" applyAlignment="1">
      <alignment vertical="center"/>
    </xf>
    <xf numFmtId="0" fontId="9" fillId="0" borderId="24" xfId="0" applyFont="1" applyBorder="1" applyAlignment="1">
      <alignment vertical="center"/>
    </xf>
    <xf numFmtId="0" fontId="11" fillId="3" borderId="22" xfId="0" applyFont="1" applyFill="1" applyBorder="1" applyAlignment="1">
      <alignment horizontal="center" vertical="center"/>
    </xf>
    <xf numFmtId="0" fontId="8" fillId="0" borderId="21" xfId="0" applyFont="1" applyBorder="1" applyAlignment="1">
      <alignment horizontal="center" vertical="center"/>
    </xf>
    <xf numFmtId="0" fontId="8" fillId="0" borderId="5" xfId="0" applyFont="1" applyBorder="1" applyAlignment="1">
      <alignment horizontal="center" vertical="center"/>
    </xf>
    <xf numFmtId="0" fontId="8" fillId="0" borderId="22" xfId="0" applyFont="1" applyBorder="1" applyAlignment="1">
      <alignment horizontal="center" vertical="center"/>
    </xf>
    <xf numFmtId="0" fontId="9" fillId="0" borderId="21" xfId="0" applyFont="1" applyBorder="1" applyAlignment="1">
      <alignment vertical="center"/>
    </xf>
    <xf numFmtId="0" fontId="8" fillId="11" borderId="22" xfId="0" applyFont="1" applyFill="1" applyBorder="1" applyAlignment="1">
      <alignment vertical="center"/>
    </xf>
    <xf numFmtId="0" fontId="4" fillId="0" borderId="22" xfId="0" applyFont="1" applyBorder="1" applyAlignment="1">
      <alignment horizontal="center" vertical="center"/>
    </xf>
    <xf numFmtId="0" fontId="4" fillId="0" borderId="5" xfId="0" applyFont="1" applyFill="1" applyBorder="1" applyAlignment="1">
      <alignment horizontal="center" vertical="center"/>
    </xf>
    <xf numFmtId="0" fontId="9" fillId="0" borderId="0" xfId="0" applyFont="1" applyFill="1" applyAlignment="1">
      <alignment vertical="center"/>
    </xf>
    <xf numFmtId="0" fontId="4" fillId="0" borderId="0" xfId="0" applyFont="1" applyFill="1" applyAlignment="1">
      <alignment horizontal="center" vertical="center"/>
    </xf>
    <xf numFmtId="0" fontId="11" fillId="0" borderId="5" xfId="0" applyFont="1" applyFill="1" applyBorder="1" applyAlignment="1">
      <alignment horizontal="center" vertical="center"/>
    </xf>
    <xf numFmtId="0" fontId="4" fillId="0" borderId="0" xfId="0" applyFont="1" applyFill="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xf>
    <xf numFmtId="0" fontId="3" fillId="0" borderId="22" xfId="0" applyFont="1" applyBorder="1" applyAlignment="1">
      <alignment horizontal="center" vertical="center"/>
    </xf>
    <xf numFmtId="0" fontId="4" fillId="0" borderId="5" xfId="0" applyFont="1" applyBorder="1" applyAlignment="1">
      <alignment vertical="center"/>
    </xf>
    <xf numFmtId="0" fontId="4" fillId="13" borderId="5" xfId="0" applyFont="1" applyFill="1" applyBorder="1" applyAlignment="1">
      <alignment horizontal="center" vertical="center"/>
    </xf>
    <xf numFmtId="0" fontId="4" fillId="0" borderId="26" xfId="0" applyFont="1" applyBorder="1" applyAlignment="1">
      <alignment horizontal="center" vertical="center"/>
    </xf>
    <xf numFmtId="0" fontId="4" fillId="0" borderId="26" xfId="0" applyFont="1" applyFill="1" applyBorder="1" applyAlignment="1">
      <alignment horizontal="center" vertical="center"/>
    </xf>
    <xf numFmtId="0" fontId="17" fillId="0" borderId="26" xfId="0" applyFont="1" applyBorder="1" applyAlignment="1">
      <alignment horizontal="center" vertical="center"/>
    </xf>
    <xf numFmtId="0" fontId="4" fillId="13" borderId="5" xfId="0" applyFont="1" applyFill="1" applyBorder="1" applyAlignment="1">
      <alignment horizontal="left" vertical="center"/>
    </xf>
    <xf numFmtId="0" fontId="16" fillId="0" borderId="26" xfId="0" applyFont="1" applyBorder="1" applyAlignment="1">
      <alignment horizontal="center" vertical="center"/>
    </xf>
    <xf numFmtId="0" fontId="4" fillId="20" borderId="0" xfId="0" applyFont="1" applyFill="1" applyAlignment="1">
      <alignment horizontal="left" vertical="center"/>
    </xf>
    <xf numFmtId="0" fontId="17" fillId="0" borderId="26" xfId="0" applyFont="1" applyBorder="1" applyAlignment="1">
      <alignment horizontal="left" vertical="center"/>
    </xf>
    <xf numFmtId="0" fontId="6" fillId="2" borderId="5" xfId="0" applyFont="1" applyFill="1" applyBorder="1" applyAlignment="1">
      <alignment horizontal="left" vertical="center"/>
    </xf>
    <xf numFmtId="0" fontId="4" fillId="0" borderId="27" xfId="0" applyFont="1" applyBorder="1" applyAlignment="1">
      <alignment horizontal="center" vertical="center"/>
    </xf>
    <xf numFmtId="0" fontId="4" fillId="20" borderId="5" xfId="0" applyFont="1" applyFill="1" applyBorder="1" applyAlignment="1">
      <alignment horizontal="center" vertical="center"/>
    </xf>
    <xf numFmtId="0" fontId="17" fillId="20" borderId="5" xfId="0" applyFont="1" applyFill="1" applyBorder="1" applyAlignment="1">
      <alignment horizontal="center" vertical="center"/>
    </xf>
    <xf numFmtId="0" fontId="3" fillId="9" borderId="10" xfId="0" applyFont="1" applyFill="1" applyBorder="1" applyAlignment="1">
      <alignment horizontal="center" vertical="center"/>
    </xf>
    <xf numFmtId="0" fontId="3" fillId="12" borderId="10" xfId="0" applyFont="1" applyFill="1" applyBorder="1" applyAlignment="1">
      <alignment horizontal="center" vertical="center"/>
    </xf>
    <xf numFmtId="0" fontId="4" fillId="0" borderId="28" xfId="0" applyFont="1" applyBorder="1" applyAlignment="1">
      <alignment horizontal="center" vertical="center"/>
    </xf>
    <xf numFmtId="0" fontId="4" fillId="0" borderId="30" xfId="0" applyFont="1" applyBorder="1" applyAlignment="1">
      <alignment horizontal="center" vertical="center"/>
    </xf>
    <xf numFmtId="0" fontId="4" fillId="0" borderId="31" xfId="0" applyFont="1" applyBorder="1" applyAlignment="1">
      <alignment horizontal="center" vertical="center"/>
    </xf>
    <xf numFmtId="0" fontId="4" fillId="0" borderId="29" xfId="0" applyFont="1" applyBorder="1" applyAlignment="1">
      <alignment horizontal="center" vertical="center"/>
    </xf>
    <xf numFmtId="0" fontId="4" fillId="20" borderId="0" xfId="0" applyFont="1" applyFill="1" applyAlignment="1">
      <alignment horizontal="center" vertical="center"/>
    </xf>
    <xf numFmtId="0" fontId="3" fillId="10" borderId="10" xfId="0" applyFont="1" applyFill="1" applyBorder="1" applyAlignment="1">
      <alignment horizontal="center" vertical="center"/>
    </xf>
    <xf numFmtId="0" fontId="11" fillId="0" borderId="22" xfId="0" applyFont="1" applyFill="1" applyBorder="1" applyAlignment="1">
      <alignment horizontal="center" vertical="center"/>
    </xf>
    <xf numFmtId="0" fontId="4" fillId="20" borderId="5" xfId="0" applyFont="1" applyFill="1" applyBorder="1" applyAlignment="1">
      <alignment horizontal="left" vertical="center"/>
    </xf>
    <xf numFmtId="0" fontId="17" fillId="0" borderId="30" xfId="0" applyFont="1" applyBorder="1" applyAlignment="1">
      <alignment horizontal="center" vertical="center"/>
    </xf>
    <xf numFmtId="0" fontId="4" fillId="0" borderId="0" xfId="0" applyFont="1" applyAlignment="1">
      <alignment horizontal="left" vertical="center"/>
    </xf>
    <xf numFmtId="0" fontId="4" fillId="0" borderId="26" xfId="0" applyFont="1" applyBorder="1" applyAlignment="1">
      <alignment horizontal="left" vertical="center"/>
    </xf>
    <xf numFmtId="0" fontId="17" fillId="0" borderId="0" xfId="0" applyFont="1" applyAlignment="1">
      <alignment horizontal="left" vertical="center"/>
    </xf>
    <xf numFmtId="0" fontId="4" fillId="0" borderId="5" xfId="0" applyFont="1" applyBorder="1" applyAlignment="1">
      <alignment horizontal="left" vertical="center"/>
    </xf>
    <xf numFmtId="0" fontId="3" fillId="0" borderId="5" xfId="0" applyFont="1" applyFill="1" applyBorder="1" applyAlignment="1">
      <alignment horizontal="center" vertical="center"/>
    </xf>
    <xf numFmtId="0" fontId="9" fillId="0" borderId="0" xfId="0" applyFont="1" applyAlignment="1">
      <alignment horizontal="center" vertical="center"/>
    </xf>
    <xf numFmtId="0" fontId="4" fillId="0" borderId="26" xfId="1" applyFont="1" applyBorder="1" applyAlignment="1">
      <alignment horizontal="center" vertical="center"/>
    </xf>
    <xf numFmtId="0" fontId="19" fillId="2" borderId="5" xfId="2" applyFont="1" applyFill="1" applyBorder="1" applyAlignment="1">
      <alignment horizontal="center" vertical="center"/>
    </xf>
    <xf numFmtId="0" fontId="10" fillId="2" borderId="34" xfId="0" applyFont="1" applyFill="1" applyBorder="1" applyAlignment="1">
      <alignment horizontal="left" vertical="center"/>
    </xf>
    <xf numFmtId="0" fontId="11" fillId="2" borderId="35" xfId="0" applyFont="1" applyFill="1" applyBorder="1" applyAlignment="1">
      <alignment horizontal="center" vertical="center"/>
    </xf>
    <xf numFmtId="0" fontId="11" fillId="2" borderId="35" xfId="0" applyFont="1" applyFill="1" applyBorder="1" applyAlignment="1">
      <alignment vertical="center"/>
    </xf>
    <xf numFmtId="0" fontId="11" fillId="2" borderId="36" xfId="0" applyFont="1" applyFill="1" applyBorder="1" applyAlignment="1">
      <alignment vertical="center"/>
    </xf>
    <xf numFmtId="0" fontId="11" fillId="3" borderId="37" xfId="0" applyFont="1" applyFill="1" applyBorder="1" applyAlignment="1">
      <alignment horizontal="left" vertical="center"/>
    </xf>
    <xf numFmtId="0" fontId="11" fillId="3" borderId="38" xfId="0" applyFont="1" applyFill="1" applyBorder="1" applyAlignment="1">
      <alignment horizontal="center" vertical="center"/>
    </xf>
    <xf numFmtId="0" fontId="3" fillId="0" borderId="38" xfId="0" applyFont="1" applyBorder="1" applyAlignment="1">
      <alignment horizontal="center" vertical="center"/>
    </xf>
    <xf numFmtId="0" fontId="8" fillId="0" borderId="37" xfId="0" applyFont="1" applyBorder="1" applyAlignment="1">
      <alignment horizontal="center" vertical="center"/>
    </xf>
    <xf numFmtId="0" fontId="8" fillId="0" borderId="38" xfId="0" applyFont="1" applyBorder="1" applyAlignment="1">
      <alignment horizontal="center" vertical="center"/>
    </xf>
    <xf numFmtId="0" fontId="11" fillId="3" borderId="38" xfId="0" applyFont="1" applyFill="1" applyBorder="1" applyAlignment="1">
      <alignment horizontal="left" vertical="center"/>
    </xf>
    <xf numFmtId="0" fontId="4" fillId="10" borderId="37" xfId="0" applyFont="1" applyFill="1" applyBorder="1" applyAlignment="1">
      <alignment vertical="center"/>
    </xf>
    <xf numFmtId="0" fontId="4" fillId="10" borderId="38" xfId="0" applyFont="1" applyFill="1" applyBorder="1" applyAlignment="1">
      <alignment vertical="center"/>
    </xf>
    <xf numFmtId="0" fontId="9" fillId="0" borderId="37" xfId="0" applyFont="1" applyBorder="1" applyAlignment="1">
      <alignment vertical="center"/>
    </xf>
    <xf numFmtId="0" fontId="9" fillId="0" borderId="38" xfId="0" applyFont="1" applyBorder="1" applyAlignment="1">
      <alignment vertical="center"/>
    </xf>
    <xf numFmtId="0" fontId="13" fillId="11" borderId="37" xfId="0" applyFont="1" applyFill="1" applyBorder="1" applyAlignment="1">
      <alignment horizontal="center" vertical="center"/>
    </xf>
    <xf numFmtId="0" fontId="11" fillId="3" borderId="37" xfId="0" applyFont="1" applyFill="1" applyBorder="1" applyAlignment="1">
      <alignment horizontal="center" vertical="center"/>
    </xf>
    <xf numFmtId="0" fontId="4" fillId="0" borderId="37" xfId="0" applyFont="1" applyBorder="1" applyAlignment="1">
      <alignment horizontal="center" vertical="center"/>
    </xf>
    <xf numFmtId="0" fontId="4" fillId="0" borderId="40" xfId="0" applyFont="1" applyBorder="1" applyAlignment="1">
      <alignment horizontal="center" vertical="center"/>
    </xf>
    <xf numFmtId="0" fontId="4" fillId="0" borderId="41" xfId="0" applyFont="1" applyBorder="1" applyAlignment="1">
      <alignment horizontal="center" vertical="center"/>
    </xf>
    <xf numFmtId="0" fontId="9" fillId="0" borderId="41" xfId="0" applyFont="1" applyBorder="1" applyAlignment="1">
      <alignment vertical="center"/>
    </xf>
    <xf numFmtId="0" fontId="9" fillId="0" borderId="42" xfId="0" applyFont="1" applyBorder="1" applyAlignment="1">
      <alignment vertical="center"/>
    </xf>
    <xf numFmtId="0" fontId="3" fillId="5" borderId="39" xfId="0" applyFont="1" applyFill="1" applyBorder="1" applyAlignment="1">
      <alignment horizontal="center" vertical="center"/>
    </xf>
    <xf numFmtId="0" fontId="3" fillId="6" borderId="43" xfId="0" applyFont="1" applyFill="1" applyBorder="1" applyAlignment="1">
      <alignment horizontal="center" vertical="center"/>
    </xf>
    <xf numFmtId="0" fontId="3" fillId="9" borderId="33" xfId="0" applyFont="1" applyFill="1" applyBorder="1" applyAlignment="1">
      <alignment horizontal="center" vertical="center"/>
    </xf>
    <xf numFmtId="0" fontId="8" fillId="11" borderId="38" xfId="0" applyFont="1" applyFill="1" applyBorder="1" applyAlignment="1">
      <alignment vertical="center"/>
    </xf>
    <xf numFmtId="0" fontId="4" fillId="0" borderId="38" xfId="0" applyFont="1" applyBorder="1" applyAlignment="1">
      <alignment vertical="center"/>
    </xf>
    <xf numFmtId="0" fontId="3" fillId="21" borderId="7" xfId="0" applyFont="1" applyFill="1" applyBorder="1" applyAlignment="1">
      <alignment horizontal="center" vertical="center"/>
    </xf>
    <xf numFmtId="0" fontId="3" fillId="23" borderId="7" xfId="0" applyFont="1" applyFill="1" applyBorder="1" applyAlignment="1">
      <alignment horizontal="center" vertical="center"/>
    </xf>
    <xf numFmtId="0" fontId="4" fillId="0" borderId="38" xfId="0" applyFont="1" applyBorder="1" applyAlignment="1">
      <alignment horizontal="center" vertical="center"/>
    </xf>
    <xf numFmtId="0" fontId="3" fillId="4" borderId="45" xfId="0" applyFont="1" applyFill="1" applyBorder="1" applyAlignment="1">
      <alignment horizontal="center" vertical="center"/>
    </xf>
    <xf numFmtId="0" fontId="3" fillId="5" borderId="46" xfId="0" applyFont="1" applyFill="1" applyBorder="1" applyAlignment="1">
      <alignment horizontal="center" vertical="center"/>
    </xf>
    <xf numFmtId="0" fontId="3" fillId="6" borderId="47" xfId="0" applyFont="1" applyFill="1" applyBorder="1" applyAlignment="1">
      <alignment horizontal="center" vertical="center"/>
    </xf>
    <xf numFmtId="0" fontId="3" fillId="10" borderId="48" xfId="0" applyFont="1" applyFill="1" applyBorder="1" applyAlignment="1">
      <alignment horizontal="center" vertical="center"/>
    </xf>
    <xf numFmtId="0" fontId="3" fillId="9" borderId="50" xfId="0" applyFont="1" applyFill="1" applyBorder="1" applyAlignment="1">
      <alignment horizontal="center" vertical="center"/>
    </xf>
    <xf numFmtId="0" fontId="3" fillId="8" borderId="50" xfId="0" applyFont="1" applyFill="1" applyBorder="1" applyAlignment="1">
      <alignment horizontal="center" vertical="center"/>
    </xf>
    <xf numFmtId="0" fontId="3" fillId="7" borderId="49" xfId="0" applyFont="1" applyFill="1" applyBorder="1" applyAlignment="1">
      <alignment horizontal="center" vertical="center"/>
    </xf>
    <xf numFmtId="0" fontId="3" fillId="5" borderId="52" xfId="0" applyFont="1" applyFill="1" applyBorder="1" applyAlignment="1">
      <alignment horizontal="center" vertical="center"/>
    </xf>
    <xf numFmtId="0" fontId="3" fillId="5" borderId="43" xfId="0" applyFont="1" applyFill="1" applyBorder="1" applyAlignment="1">
      <alignment horizontal="center" vertical="center"/>
    </xf>
    <xf numFmtId="0" fontId="3" fillId="25" borderId="7" xfId="0" applyFont="1" applyFill="1" applyBorder="1" applyAlignment="1">
      <alignment horizontal="center" vertical="center"/>
    </xf>
    <xf numFmtId="0" fontId="3" fillId="26" borderId="12" xfId="0" applyFont="1" applyFill="1" applyBorder="1" applyAlignment="1">
      <alignment horizontal="center" vertical="center"/>
    </xf>
    <xf numFmtId="0" fontId="3" fillId="26" borderId="56" xfId="0" applyFont="1" applyFill="1" applyBorder="1" applyAlignment="1">
      <alignment horizontal="center" vertical="center"/>
    </xf>
    <xf numFmtId="0" fontId="3" fillId="25" borderId="33" xfId="0" applyFont="1" applyFill="1" applyBorder="1" applyAlignment="1">
      <alignment horizontal="center" vertical="center"/>
    </xf>
    <xf numFmtId="0" fontId="3" fillId="27" borderId="52" xfId="0" applyFont="1" applyFill="1" applyBorder="1" applyAlignment="1">
      <alignment horizontal="center" vertical="center"/>
    </xf>
    <xf numFmtId="0" fontId="3" fillId="28" borderId="53" xfId="0" applyFont="1" applyFill="1" applyBorder="1" applyAlignment="1">
      <alignment vertical="center"/>
    </xf>
    <xf numFmtId="0" fontId="3" fillId="29" borderId="52" xfId="0" applyFont="1" applyFill="1" applyBorder="1" applyAlignment="1">
      <alignment horizontal="center" vertical="center"/>
    </xf>
    <xf numFmtId="0" fontId="3" fillId="32" borderId="57" xfId="0" applyFont="1" applyFill="1" applyBorder="1" applyAlignment="1">
      <alignment horizontal="center" vertical="center"/>
    </xf>
    <xf numFmtId="0" fontId="9" fillId="0" borderId="40" xfId="0" applyFont="1" applyBorder="1" applyAlignment="1">
      <alignment vertical="center"/>
    </xf>
    <xf numFmtId="0" fontId="9" fillId="0" borderId="58" xfId="0" applyFont="1" applyBorder="1" applyAlignment="1">
      <alignment vertical="center"/>
    </xf>
    <xf numFmtId="0" fontId="3" fillId="4" borderId="10" xfId="0" applyFont="1" applyFill="1" applyBorder="1" applyAlignment="1">
      <alignment horizontal="center" vertical="center"/>
    </xf>
    <xf numFmtId="0" fontId="3" fillId="0" borderId="38" xfId="0" applyFont="1" applyFill="1" applyBorder="1" applyAlignment="1">
      <alignment horizontal="center" vertical="center"/>
    </xf>
    <xf numFmtId="0" fontId="3" fillId="0" borderId="37" xfId="0" applyFont="1" applyFill="1" applyBorder="1" applyAlignment="1">
      <alignment horizontal="center" vertical="center"/>
    </xf>
    <xf numFmtId="0" fontId="3" fillId="7" borderId="44" xfId="0" applyFont="1" applyFill="1" applyBorder="1" applyAlignment="1">
      <alignment horizontal="center" vertical="center"/>
    </xf>
    <xf numFmtId="0" fontId="3" fillId="5" borderId="60" xfId="0" applyFont="1" applyFill="1" applyBorder="1" applyAlignment="1">
      <alignment horizontal="center" vertical="center"/>
    </xf>
    <xf numFmtId="0" fontId="3" fillId="8" borderId="60" xfId="0" applyFont="1" applyFill="1" applyBorder="1" applyAlignment="1">
      <alignment horizontal="center" vertical="center"/>
    </xf>
    <xf numFmtId="0" fontId="3" fillId="4" borderId="60" xfId="0" applyFont="1" applyFill="1" applyBorder="1" applyAlignment="1">
      <alignment horizontal="center" vertical="center"/>
    </xf>
    <xf numFmtId="0" fontId="3" fillId="33" borderId="57" xfId="0" applyFont="1" applyFill="1" applyBorder="1" applyAlignment="1">
      <alignment horizontal="center" vertical="center"/>
    </xf>
    <xf numFmtId="0" fontId="3" fillId="34" borderId="53" xfId="0" applyFont="1" applyFill="1" applyBorder="1" applyAlignment="1">
      <alignment vertical="center"/>
    </xf>
    <xf numFmtId="0" fontId="3" fillId="35" borderId="1" xfId="0" applyFont="1" applyFill="1" applyBorder="1" applyAlignment="1">
      <alignment horizontal="center" vertical="center"/>
    </xf>
    <xf numFmtId="0" fontId="3" fillId="36" borderId="33" xfId="0" applyFont="1" applyFill="1" applyBorder="1" applyAlignment="1">
      <alignment horizontal="center" vertical="center"/>
    </xf>
    <xf numFmtId="0" fontId="6" fillId="3" borderId="5" xfId="1" applyFont="1" applyFill="1" applyAlignment="1">
      <alignment horizontal="center" vertical="center"/>
    </xf>
    <xf numFmtId="0" fontId="23" fillId="3" borderId="5" xfId="1" applyFont="1" applyFill="1" applyAlignment="1">
      <alignment horizontal="center" vertical="center"/>
    </xf>
    <xf numFmtId="0" fontId="6" fillId="3" borderId="5" xfId="1" applyFont="1" applyFill="1" applyAlignment="1">
      <alignment horizontal="center"/>
    </xf>
    <xf numFmtId="0" fontId="4" fillId="0" borderId="5" xfId="1" applyFont="1" applyAlignment="1">
      <alignment horizontal="center" vertical="center"/>
    </xf>
    <xf numFmtId="0" fontId="6" fillId="42" borderId="5" xfId="1" applyFont="1" applyFill="1" applyAlignment="1">
      <alignment horizontal="center" vertical="center"/>
    </xf>
    <xf numFmtId="0" fontId="25" fillId="42" borderId="5" xfId="1" applyFont="1" applyFill="1" applyAlignment="1">
      <alignment horizontal="left" vertical="center"/>
    </xf>
    <xf numFmtId="0" fontId="23" fillId="42" borderId="5" xfId="1" applyFont="1" applyFill="1" applyAlignment="1">
      <alignment horizontal="center" vertical="center"/>
    </xf>
    <xf numFmtId="0" fontId="4" fillId="37" borderId="5" xfId="1" applyFont="1" applyFill="1" applyAlignment="1">
      <alignment horizontal="center" vertical="center"/>
    </xf>
    <xf numFmtId="0" fontId="24" fillId="2" borderId="33" xfId="3" applyFont="1" applyFill="1" applyBorder="1" applyAlignment="1">
      <alignment horizontal="center" vertical="center"/>
    </xf>
    <xf numFmtId="0" fontId="4" fillId="39" borderId="33" xfId="1" applyFont="1" applyFill="1" applyBorder="1" applyAlignment="1">
      <alignment horizontal="center" vertical="center"/>
    </xf>
    <xf numFmtId="0" fontId="4" fillId="38" borderId="33" xfId="1" applyFont="1" applyFill="1" applyBorder="1" applyAlignment="1">
      <alignment horizontal="center" vertical="center"/>
    </xf>
    <xf numFmtId="0" fontId="4" fillId="14" borderId="25" xfId="1" applyFont="1" applyFill="1" applyBorder="1" applyAlignment="1">
      <alignment horizontal="center" vertical="center"/>
    </xf>
    <xf numFmtId="0" fontId="4" fillId="15" borderId="33" xfId="1" applyFont="1" applyFill="1" applyBorder="1" applyAlignment="1">
      <alignment horizontal="center" vertical="center"/>
    </xf>
    <xf numFmtId="0" fontId="4" fillId="19" borderId="33" xfId="1" applyFont="1" applyFill="1" applyBorder="1" applyAlignment="1">
      <alignment horizontal="center" vertical="center"/>
    </xf>
    <xf numFmtId="0" fontId="4" fillId="16" borderId="33" xfId="1" applyFont="1" applyFill="1" applyBorder="1" applyAlignment="1">
      <alignment horizontal="center" vertical="center"/>
    </xf>
    <xf numFmtId="0" fontId="4" fillId="19" borderId="25" xfId="1" applyFont="1" applyFill="1" applyBorder="1" applyAlignment="1">
      <alignment horizontal="center" vertical="center"/>
    </xf>
    <xf numFmtId="0" fontId="4" fillId="18" borderId="33" xfId="1" applyFont="1" applyFill="1" applyBorder="1" applyAlignment="1">
      <alignment horizontal="center" vertical="center"/>
    </xf>
    <xf numFmtId="0" fontId="4" fillId="17" borderId="33" xfId="1" applyFont="1" applyFill="1" applyBorder="1" applyAlignment="1">
      <alignment horizontal="center" vertical="center"/>
    </xf>
    <xf numFmtId="0" fontId="4" fillId="14" borderId="33" xfId="1" applyFont="1" applyFill="1" applyBorder="1" applyAlignment="1">
      <alignment horizontal="center" vertical="center"/>
    </xf>
    <xf numFmtId="0" fontId="4" fillId="40" borderId="25" xfId="1" applyFont="1" applyFill="1" applyBorder="1" applyAlignment="1">
      <alignment horizontal="center" vertical="center"/>
    </xf>
    <xf numFmtId="0" fontId="4" fillId="41" borderId="33" xfId="1" applyFont="1" applyFill="1" applyBorder="1" applyAlignment="1">
      <alignment horizontal="center" vertical="center"/>
    </xf>
    <xf numFmtId="0" fontId="24" fillId="2" borderId="33" xfId="2" applyFont="1" applyFill="1" applyBorder="1" applyAlignment="1">
      <alignment horizontal="center" vertical="center"/>
    </xf>
    <xf numFmtId="0" fontId="3" fillId="8" borderId="10" xfId="0" applyFont="1" applyFill="1" applyBorder="1" applyAlignment="1">
      <alignment horizontal="center" vertical="center"/>
    </xf>
    <xf numFmtId="0" fontId="12" fillId="0" borderId="12" xfId="0" applyFont="1" applyBorder="1" applyAlignment="1">
      <alignment vertical="center"/>
    </xf>
    <xf numFmtId="0" fontId="3" fillId="9" borderId="10" xfId="0" applyFont="1" applyFill="1" applyBorder="1" applyAlignment="1">
      <alignment horizontal="center" vertical="center"/>
    </xf>
    <xf numFmtId="0" fontId="12" fillId="0" borderId="11" xfId="0" applyFont="1" applyBorder="1" applyAlignment="1">
      <alignment vertical="center"/>
    </xf>
    <xf numFmtId="0" fontId="3" fillId="7" borderId="10" xfId="0" applyFont="1" applyFill="1" applyBorder="1" applyAlignment="1">
      <alignment horizontal="center" vertical="center"/>
    </xf>
    <xf numFmtId="0" fontId="3" fillId="0" borderId="37" xfId="0" applyFont="1" applyFill="1" applyBorder="1" applyAlignment="1">
      <alignment horizontal="center" vertical="center"/>
    </xf>
    <xf numFmtId="0" fontId="3" fillId="0" borderId="5" xfId="0" applyFont="1" applyFill="1" applyBorder="1" applyAlignment="1">
      <alignment horizontal="center" vertical="center"/>
    </xf>
    <xf numFmtId="0" fontId="3" fillId="22" borderId="32" xfId="0" applyFont="1" applyFill="1" applyBorder="1" applyAlignment="1">
      <alignment horizontal="center" vertical="center"/>
    </xf>
    <xf numFmtId="0" fontId="3" fillId="22" borderId="11" xfId="0" applyFont="1" applyFill="1" applyBorder="1" applyAlignment="1">
      <alignment horizontal="center" vertical="center"/>
    </xf>
    <xf numFmtId="0" fontId="3" fillId="22" borderId="12" xfId="0" applyFont="1" applyFill="1" applyBorder="1" applyAlignment="1">
      <alignment horizontal="center" vertical="center"/>
    </xf>
    <xf numFmtId="0" fontId="3" fillId="24" borderId="10" xfId="0" applyFont="1" applyFill="1" applyBorder="1" applyAlignment="1">
      <alignment horizontal="center" vertical="center"/>
    </xf>
    <xf numFmtId="0" fontId="3" fillId="24" borderId="12" xfId="0" applyFont="1" applyFill="1" applyBorder="1" applyAlignment="1">
      <alignment horizontal="center" vertical="center"/>
    </xf>
    <xf numFmtId="0" fontId="3" fillId="8" borderId="32" xfId="0" applyFont="1" applyFill="1" applyBorder="1" applyAlignment="1">
      <alignment horizontal="center" vertical="center"/>
    </xf>
    <xf numFmtId="0" fontId="3" fillId="8" borderId="11" xfId="0" applyFont="1" applyFill="1" applyBorder="1" applyAlignment="1">
      <alignment horizontal="center" vertical="center"/>
    </xf>
    <xf numFmtId="0" fontId="3" fillId="8" borderId="44" xfId="0" applyFont="1" applyFill="1" applyBorder="1" applyAlignment="1">
      <alignment horizontal="center" vertical="center"/>
    </xf>
    <xf numFmtId="0" fontId="3" fillId="12" borderId="50" xfId="0" applyFont="1" applyFill="1" applyBorder="1" applyAlignment="1">
      <alignment horizontal="center" vertical="center"/>
    </xf>
    <xf numFmtId="0" fontId="3" fillId="12" borderId="51" xfId="0" applyFont="1" applyFill="1" applyBorder="1" applyAlignment="1">
      <alignment horizontal="center" vertical="center"/>
    </xf>
    <xf numFmtId="0" fontId="3" fillId="8" borderId="12" xfId="0" applyFont="1" applyFill="1" applyBorder="1" applyAlignment="1">
      <alignment horizontal="center" vertical="center"/>
    </xf>
    <xf numFmtId="0" fontId="3" fillId="9" borderId="12" xfId="0" applyFont="1" applyFill="1" applyBorder="1" applyAlignment="1">
      <alignment horizontal="center" vertical="center"/>
    </xf>
    <xf numFmtId="0" fontId="3" fillId="7" borderId="11" xfId="0" applyFont="1" applyFill="1" applyBorder="1" applyAlignment="1">
      <alignment horizontal="center" vertical="center"/>
    </xf>
    <xf numFmtId="0" fontId="3" fillId="7" borderId="12" xfId="0" applyFont="1" applyFill="1" applyBorder="1" applyAlignment="1">
      <alignment horizontal="center" vertical="center"/>
    </xf>
    <xf numFmtId="0" fontId="3" fillId="31" borderId="53" xfId="0" applyFont="1" applyFill="1" applyBorder="1" applyAlignment="1">
      <alignment horizontal="center" vertical="center"/>
    </xf>
    <xf numFmtId="0" fontId="3" fillId="31" borderId="54" xfId="0" applyFont="1" applyFill="1" applyBorder="1" applyAlignment="1">
      <alignment horizontal="center" vertical="center"/>
    </xf>
    <xf numFmtId="0" fontId="3" fillId="8" borderId="53" xfId="0" applyFont="1" applyFill="1" applyBorder="1" applyAlignment="1">
      <alignment horizontal="center" vertical="center"/>
    </xf>
    <xf numFmtId="0" fontId="3" fillId="8" borderId="54" xfId="0" applyFont="1" applyFill="1" applyBorder="1" applyAlignment="1">
      <alignment horizontal="center" vertical="center"/>
    </xf>
    <xf numFmtId="0" fontId="3" fillId="8" borderId="55" xfId="0" applyFont="1" applyFill="1" applyBorder="1" applyAlignment="1">
      <alignment horizontal="center" vertical="center"/>
    </xf>
    <xf numFmtId="0" fontId="3" fillId="30" borderId="53" xfId="0" applyFont="1" applyFill="1" applyBorder="1" applyAlignment="1">
      <alignment horizontal="center" vertical="center"/>
    </xf>
    <xf numFmtId="0" fontId="3" fillId="30" borderId="54" xfId="0" applyFont="1" applyFill="1" applyBorder="1" applyAlignment="1">
      <alignment horizontal="center" vertical="center"/>
    </xf>
    <xf numFmtId="0" fontId="3" fillId="30" borderId="55" xfId="0" applyFont="1" applyFill="1" applyBorder="1" applyAlignment="1">
      <alignment horizontal="center" vertical="center"/>
    </xf>
    <xf numFmtId="0" fontId="3" fillId="31" borderId="59" xfId="0" applyFont="1" applyFill="1" applyBorder="1" applyAlignment="1">
      <alignment horizontal="center" vertical="center"/>
    </xf>
    <xf numFmtId="0" fontId="3" fillId="7" borderId="44" xfId="0" applyFont="1" applyFill="1" applyBorder="1" applyAlignment="1">
      <alignment horizontal="center" vertical="center"/>
    </xf>
    <xf numFmtId="0" fontId="17" fillId="0" borderId="61" xfId="0" applyFont="1" applyBorder="1" applyAlignment="1">
      <alignment horizontal="left" vertical="center"/>
    </xf>
  </cellXfs>
  <cellStyles count="4">
    <cellStyle name="표준" xfId="0" builtinId="0"/>
    <cellStyle name="표준 2" xfId="1" xr:uid="{5A0D146B-E5DC-4A78-9D27-59AC0FD46F60}"/>
    <cellStyle name="하이퍼링크" xfId="2" builtinId="8"/>
    <cellStyle name="하이퍼링크 2" xfId="3" xr:uid="{4FB81E11-1B99-4F54-909D-AE6CE137ACFD}"/>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3F3F1"/>
      <color rgb="FFD8CDF3"/>
      <color rgb="FFFCB6B6"/>
      <color rgb="FF668CD0"/>
      <color rgb="FF73A9DB"/>
      <color rgb="FFAA93E5"/>
      <color rgb="FFF97777"/>
      <color rgb="FF91C46E"/>
      <color rgb="FFFFCD2F"/>
      <color rgb="FFE2E5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6</xdr:col>
      <xdr:colOff>3962</xdr:colOff>
      <xdr:row>5</xdr:row>
      <xdr:rowOff>804</xdr:rowOff>
    </xdr:from>
    <xdr:to>
      <xdr:col>7</xdr:col>
      <xdr:colOff>5536</xdr:colOff>
      <xdr:row>5</xdr:row>
      <xdr:rowOff>175259</xdr:rowOff>
    </xdr:to>
    <xdr:sp macro="" textlink="">
      <xdr:nvSpPr>
        <xdr:cNvPr id="43" name="직사각형 42">
          <a:extLst>
            <a:ext uri="{FF2B5EF4-FFF2-40B4-BE49-F238E27FC236}">
              <a16:creationId xmlns:a16="http://schemas.microsoft.com/office/drawing/2014/main" id="{EC1AD367-BF10-494C-B62A-0BBBA9510ACD}"/>
            </a:ext>
          </a:extLst>
        </xdr:cNvPr>
        <xdr:cNvSpPr/>
      </xdr:nvSpPr>
      <xdr:spPr>
        <a:xfrm>
          <a:off x="6503822" y="1082844"/>
          <a:ext cx="1837994" cy="174455"/>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3962</xdr:colOff>
      <xdr:row>6</xdr:row>
      <xdr:rowOff>175259</xdr:rowOff>
    </xdr:from>
    <xdr:to>
      <xdr:col>7</xdr:col>
      <xdr:colOff>5536</xdr:colOff>
      <xdr:row>8</xdr:row>
      <xdr:rowOff>4349</xdr:rowOff>
    </xdr:to>
    <xdr:sp macro="" textlink="">
      <xdr:nvSpPr>
        <xdr:cNvPr id="44" name="직사각형 43">
          <a:extLst>
            <a:ext uri="{FF2B5EF4-FFF2-40B4-BE49-F238E27FC236}">
              <a16:creationId xmlns:a16="http://schemas.microsoft.com/office/drawing/2014/main" id="{CE9E30CC-33E6-433D-A126-A35D3CF1AF60}"/>
            </a:ext>
          </a:extLst>
        </xdr:cNvPr>
        <xdr:cNvSpPr/>
      </xdr:nvSpPr>
      <xdr:spPr>
        <a:xfrm>
          <a:off x="6503822" y="1432559"/>
          <a:ext cx="1837994"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3962</xdr:colOff>
      <xdr:row>7</xdr:row>
      <xdr:rowOff>175258</xdr:rowOff>
    </xdr:from>
    <xdr:to>
      <xdr:col>7</xdr:col>
      <xdr:colOff>5536</xdr:colOff>
      <xdr:row>9</xdr:row>
      <xdr:rowOff>4348</xdr:rowOff>
    </xdr:to>
    <xdr:sp macro="" textlink="">
      <xdr:nvSpPr>
        <xdr:cNvPr id="45" name="직사각형 44">
          <a:extLst>
            <a:ext uri="{FF2B5EF4-FFF2-40B4-BE49-F238E27FC236}">
              <a16:creationId xmlns:a16="http://schemas.microsoft.com/office/drawing/2014/main" id="{8C1CD24D-1243-461B-8869-E4B8798917BE}"/>
            </a:ext>
          </a:extLst>
        </xdr:cNvPr>
        <xdr:cNvSpPr/>
      </xdr:nvSpPr>
      <xdr:spPr>
        <a:xfrm>
          <a:off x="6503822" y="1607818"/>
          <a:ext cx="1837994"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1981</xdr:colOff>
      <xdr:row>5</xdr:row>
      <xdr:rowOff>0</xdr:rowOff>
    </xdr:from>
    <xdr:to>
      <xdr:col>5</xdr:col>
      <xdr:colOff>3555</xdr:colOff>
      <xdr:row>6</xdr:row>
      <xdr:rowOff>4350</xdr:rowOff>
    </xdr:to>
    <xdr:sp macro="" textlink="">
      <xdr:nvSpPr>
        <xdr:cNvPr id="46" name="직사각형 45">
          <a:extLst>
            <a:ext uri="{FF2B5EF4-FFF2-40B4-BE49-F238E27FC236}">
              <a16:creationId xmlns:a16="http://schemas.microsoft.com/office/drawing/2014/main" id="{31846278-0AD5-432F-95A0-0F4C68613264}"/>
            </a:ext>
          </a:extLst>
        </xdr:cNvPr>
        <xdr:cNvSpPr/>
      </xdr:nvSpPr>
      <xdr:spPr>
        <a:xfrm>
          <a:off x="3926281" y="1082040"/>
          <a:ext cx="1837994"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1981</xdr:colOff>
      <xdr:row>19</xdr:row>
      <xdr:rowOff>175249</xdr:rowOff>
    </xdr:from>
    <xdr:to>
      <xdr:col>5</xdr:col>
      <xdr:colOff>3555</xdr:colOff>
      <xdr:row>21</xdr:row>
      <xdr:rowOff>4339</xdr:rowOff>
    </xdr:to>
    <xdr:sp macro="" textlink="">
      <xdr:nvSpPr>
        <xdr:cNvPr id="47" name="직사각형 46">
          <a:extLst>
            <a:ext uri="{FF2B5EF4-FFF2-40B4-BE49-F238E27FC236}">
              <a16:creationId xmlns:a16="http://schemas.microsoft.com/office/drawing/2014/main" id="{69B23848-28AC-4B91-A06A-EFAFD111FB21}"/>
            </a:ext>
          </a:extLst>
        </xdr:cNvPr>
        <xdr:cNvSpPr/>
      </xdr:nvSpPr>
      <xdr:spPr>
        <a:xfrm>
          <a:off x="3926281" y="3710929"/>
          <a:ext cx="1837994"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1981</xdr:colOff>
      <xdr:row>25</xdr:row>
      <xdr:rowOff>175246</xdr:rowOff>
    </xdr:from>
    <xdr:to>
      <xdr:col>5</xdr:col>
      <xdr:colOff>3555</xdr:colOff>
      <xdr:row>27</xdr:row>
      <xdr:rowOff>4336</xdr:rowOff>
    </xdr:to>
    <xdr:sp macro="" textlink="">
      <xdr:nvSpPr>
        <xdr:cNvPr id="48" name="직사각형 47">
          <a:extLst>
            <a:ext uri="{FF2B5EF4-FFF2-40B4-BE49-F238E27FC236}">
              <a16:creationId xmlns:a16="http://schemas.microsoft.com/office/drawing/2014/main" id="{45A6882E-9B60-422C-94E1-E9B8D101CD4B}"/>
            </a:ext>
          </a:extLst>
        </xdr:cNvPr>
        <xdr:cNvSpPr/>
      </xdr:nvSpPr>
      <xdr:spPr>
        <a:xfrm>
          <a:off x="3926281" y="4762486"/>
          <a:ext cx="1837994"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1981</xdr:colOff>
      <xdr:row>26</xdr:row>
      <xdr:rowOff>175245</xdr:rowOff>
    </xdr:from>
    <xdr:to>
      <xdr:col>5</xdr:col>
      <xdr:colOff>3555</xdr:colOff>
      <xdr:row>28</xdr:row>
      <xdr:rowOff>4335</xdr:rowOff>
    </xdr:to>
    <xdr:sp macro="" textlink="">
      <xdr:nvSpPr>
        <xdr:cNvPr id="49" name="직사각형 48">
          <a:extLst>
            <a:ext uri="{FF2B5EF4-FFF2-40B4-BE49-F238E27FC236}">
              <a16:creationId xmlns:a16="http://schemas.microsoft.com/office/drawing/2014/main" id="{CB238A07-4990-4F13-ACCB-3B0131E1804B}"/>
            </a:ext>
          </a:extLst>
        </xdr:cNvPr>
        <xdr:cNvSpPr/>
      </xdr:nvSpPr>
      <xdr:spPr>
        <a:xfrm>
          <a:off x="3926281" y="4937745"/>
          <a:ext cx="1837994"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0</xdr:colOff>
      <xdr:row>20</xdr:row>
      <xdr:rowOff>175249</xdr:rowOff>
    </xdr:from>
    <xdr:to>
      <xdr:col>3</xdr:col>
      <xdr:colOff>1573</xdr:colOff>
      <xdr:row>22</xdr:row>
      <xdr:rowOff>4339</xdr:rowOff>
    </xdr:to>
    <xdr:sp macro="" textlink="">
      <xdr:nvSpPr>
        <xdr:cNvPr id="50" name="직사각형 49">
          <a:extLst>
            <a:ext uri="{FF2B5EF4-FFF2-40B4-BE49-F238E27FC236}">
              <a16:creationId xmlns:a16="http://schemas.microsoft.com/office/drawing/2014/main" id="{E4984528-29AB-48F2-B6DD-DEF9454D2461}"/>
            </a:ext>
          </a:extLst>
        </xdr:cNvPr>
        <xdr:cNvSpPr/>
      </xdr:nvSpPr>
      <xdr:spPr>
        <a:xfrm>
          <a:off x="1348740" y="3886189"/>
          <a:ext cx="1837993"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0</xdr:colOff>
      <xdr:row>30</xdr:row>
      <xdr:rowOff>175242</xdr:rowOff>
    </xdr:from>
    <xdr:to>
      <xdr:col>3</xdr:col>
      <xdr:colOff>1573</xdr:colOff>
      <xdr:row>32</xdr:row>
      <xdr:rowOff>4332</xdr:rowOff>
    </xdr:to>
    <xdr:sp macro="" textlink="">
      <xdr:nvSpPr>
        <xdr:cNvPr id="51" name="직사각형 50">
          <a:extLst>
            <a:ext uri="{FF2B5EF4-FFF2-40B4-BE49-F238E27FC236}">
              <a16:creationId xmlns:a16="http://schemas.microsoft.com/office/drawing/2014/main" id="{3136739C-DBC9-4FD1-AAA6-B8E36EEB6370}"/>
            </a:ext>
          </a:extLst>
        </xdr:cNvPr>
        <xdr:cNvSpPr/>
      </xdr:nvSpPr>
      <xdr:spPr>
        <a:xfrm>
          <a:off x="1348740" y="5638782"/>
          <a:ext cx="1837993"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5944</xdr:colOff>
      <xdr:row>4</xdr:row>
      <xdr:rowOff>0</xdr:rowOff>
    </xdr:from>
    <xdr:to>
      <xdr:col>9</xdr:col>
      <xdr:colOff>5920</xdr:colOff>
      <xdr:row>5</xdr:row>
      <xdr:rowOff>4350</xdr:rowOff>
    </xdr:to>
    <xdr:sp macro="" textlink="">
      <xdr:nvSpPr>
        <xdr:cNvPr id="52" name="직사각형 51">
          <a:extLst>
            <a:ext uri="{FF2B5EF4-FFF2-40B4-BE49-F238E27FC236}">
              <a16:creationId xmlns:a16="http://schemas.microsoft.com/office/drawing/2014/main" id="{BC9D90AC-9A70-41F2-8A13-179D4E9009CA}"/>
            </a:ext>
          </a:extLst>
        </xdr:cNvPr>
        <xdr:cNvSpPr/>
      </xdr:nvSpPr>
      <xdr:spPr>
        <a:xfrm>
          <a:off x="9081364" y="906780"/>
          <a:ext cx="2392656"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5944</xdr:colOff>
      <xdr:row>14</xdr:row>
      <xdr:rowOff>175253</xdr:rowOff>
    </xdr:from>
    <xdr:to>
      <xdr:col>9</xdr:col>
      <xdr:colOff>5920</xdr:colOff>
      <xdr:row>16</xdr:row>
      <xdr:rowOff>4343</xdr:rowOff>
    </xdr:to>
    <xdr:sp macro="" textlink="">
      <xdr:nvSpPr>
        <xdr:cNvPr id="53" name="직사각형 52">
          <a:extLst>
            <a:ext uri="{FF2B5EF4-FFF2-40B4-BE49-F238E27FC236}">
              <a16:creationId xmlns:a16="http://schemas.microsoft.com/office/drawing/2014/main" id="{59EE5962-06E0-4134-A314-590D1B04D739}"/>
            </a:ext>
          </a:extLst>
        </xdr:cNvPr>
        <xdr:cNvSpPr/>
      </xdr:nvSpPr>
      <xdr:spPr>
        <a:xfrm>
          <a:off x="9081364" y="2834633"/>
          <a:ext cx="2392656"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5944</xdr:colOff>
      <xdr:row>15</xdr:row>
      <xdr:rowOff>175252</xdr:rowOff>
    </xdr:from>
    <xdr:to>
      <xdr:col>9</xdr:col>
      <xdr:colOff>5920</xdr:colOff>
      <xdr:row>17</xdr:row>
      <xdr:rowOff>4342</xdr:rowOff>
    </xdr:to>
    <xdr:sp macro="" textlink="">
      <xdr:nvSpPr>
        <xdr:cNvPr id="54" name="직사각형 53">
          <a:extLst>
            <a:ext uri="{FF2B5EF4-FFF2-40B4-BE49-F238E27FC236}">
              <a16:creationId xmlns:a16="http://schemas.microsoft.com/office/drawing/2014/main" id="{5FEFEB32-1C0C-444C-B2BE-6E1F5F01A106}"/>
            </a:ext>
          </a:extLst>
        </xdr:cNvPr>
        <xdr:cNvSpPr/>
      </xdr:nvSpPr>
      <xdr:spPr>
        <a:xfrm>
          <a:off x="9081364" y="3009892"/>
          <a:ext cx="2392656"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6326</xdr:colOff>
      <xdr:row>5</xdr:row>
      <xdr:rowOff>0</xdr:rowOff>
    </xdr:from>
    <xdr:to>
      <xdr:col>11</xdr:col>
      <xdr:colOff>0</xdr:colOff>
      <xdr:row>6</xdr:row>
      <xdr:rowOff>4350</xdr:rowOff>
    </xdr:to>
    <xdr:sp macro="" textlink="">
      <xdr:nvSpPr>
        <xdr:cNvPr id="55" name="직사각형 54">
          <a:extLst>
            <a:ext uri="{FF2B5EF4-FFF2-40B4-BE49-F238E27FC236}">
              <a16:creationId xmlns:a16="http://schemas.microsoft.com/office/drawing/2014/main" id="{0A95AE7E-88AC-4A77-B2D9-74CF3CA0DFFC}"/>
            </a:ext>
          </a:extLst>
        </xdr:cNvPr>
        <xdr:cNvSpPr/>
      </xdr:nvSpPr>
      <xdr:spPr>
        <a:xfrm>
          <a:off x="12213566" y="1082040"/>
          <a:ext cx="2142514"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5944</xdr:colOff>
      <xdr:row>22</xdr:row>
      <xdr:rowOff>175247</xdr:rowOff>
    </xdr:from>
    <xdr:to>
      <xdr:col>9</xdr:col>
      <xdr:colOff>5919</xdr:colOff>
      <xdr:row>24</xdr:row>
      <xdr:rowOff>4337</xdr:rowOff>
    </xdr:to>
    <xdr:sp macro="" textlink="">
      <xdr:nvSpPr>
        <xdr:cNvPr id="56" name="직사각형 55">
          <a:extLst>
            <a:ext uri="{FF2B5EF4-FFF2-40B4-BE49-F238E27FC236}">
              <a16:creationId xmlns:a16="http://schemas.microsoft.com/office/drawing/2014/main" id="{49C1ED54-93D6-40A6-9BD0-A1DAE0BFC244}"/>
            </a:ext>
          </a:extLst>
        </xdr:cNvPr>
        <xdr:cNvSpPr/>
      </xdr:nvSpPr>
      <xdr:spPr>
        <a:xfrm>
          <a:off x="9081364" y="4236707"/>
          <a:ext cx="2392655"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5944</xdr:colOff>
      <xdr:row>25</xdr:row>
      <xdr:rowOff>175246</xdr:rowOff>
    </xdr:from>
    <xdr:to>
      <xdr:col>9</xdr:col>
      <xdr:colOff>5919</xdr:colOff>
      <xdr:row>27</xdr:row>
      <xdr:rowOff>4336</xdr:rowOff>
    </xdr:to>
    <xdr:sp macro="" textlink="">
      <xdr:nvSpPr>
        <xdr:cNvPr id="57" name="직사각형 56">
          <a:extLst>
            <a:ext uri="{FF2B5EF4-FFF2-40B4-BE49-F238E27FC236}">
              <a16:creationId xmlns:a16="http://schemas.microsoft.com/office/drawing/2014/main" id="{305F79B3-D828-426E-B6BF-AFA4314AA205}"/>
            </a:ext>
          </a:extLst>
        </xdr:cNvPr>
        <xdr:cNvSpPr/>
      </xdr:nvSpPr>
      <xdr:spPr>
        <a:xfrm>
          <a:off x="9081364" y="4762486"/>
          <a:ext cx="2392655"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6326</xdr:colOff>
      <xdr:row>14</xdr:row>
      <xdr:rowOff>175253</xdr:rowOff>
    </xdr:from>
    <xdr:to>
      <xdr:col>11</xdr:col>
      <xdr:colOff>0</xdr:colOff>
      <xdr:row>16</xdr:row>
      <xdr:rowOff>4343</xdr:rowOff>
    </xdr:to>
    <xdr:sp macro="" textlink="">
      <xdr:nvSpPr>
        <xdr:cNvPr id="58" name="직사각형 57">
          <a:extLst>
            <a:ext uri="{FF2B5EF4-FFF2-40B4-BE49-F238E27FC236}">
              <a16:creationId xmlns:a16="http://schemas.microsoft.com/office/drawing/2014/main" id="{26A95634-8515-4429-A4D2-8FB3DDAD1B77}"/>
            </a:ext>
          </a:extLst>
        </xdr:cNvPr>
        <xdr:cNvSpPr/>
      </xdr:nvSpPr>
      <xdr:spPr>
        <a:xfrm>
          <a:off x="12213566" y="2834633"/>
          <a:ext cx="2142514"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1981</xdr:colOff>
      <xdr:row>22</xdr:row>
      <xdr:rowOff>175247</xdr:rowOff>
    </xdr:from>
    <xdr:to>
      <xdr:col>5</xdr:col>
      <xdr:colOff>3555</xdr:colOff>
      <xdr:row>24</xdr:row>
      <xdr:rowOff>4337</xdr:rowOff>
    </xdr:to>
    <xdr:sp macro="" textlink="">
      <xdr:nvSpPr>
        <xdr:cNvPr id="59" name="직사각형 58">
          <a:extLst>
            <a:ext uri="{FF2B5EF4-FFF2-40B4-BE49-F238E27FC236}">
              <a16:creationId xmlns:a16="http://schemas.microsoft.com/office/drawing/2014/main" id="{2B83ADF6-09A1-4BCB-98FC-7F56E34FE232}"/>
            </a:ext>
          </a:extLst>
        </xdr:cNvPr>
        <xdr:cNvSpPr/>
      </xdr:nvSpPr>
      <xdr:spPr>
        <a:xfrm>
          <a:off x="3926281" y="4236707"/>
          <a:ext cx="1837994"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3962</xdr:colOff>
      <xdr:row>20</xdr:row>
      <xdr:rowOff>175249</xdr:rowOff>
    </xdr:from>
    <xdr:to>
      <xdr:col>7</xdr:col>
      <xdr:colOff>5536</xdr:colOff>
      <xdr:row>22</xdr:row>
      <xdr:rowOff>4339</xdr:rowOff>
    </xdr:to>
    <xdr:sp macro="" textlink="">
      <xdr:nvSpPr>
        <xdr:cNvPr id="60" name="직사각형 59">
          <a:extLst>
            <a:ext uri="{FF2B5EF4-FFF2-40B4-BE49-F238E27FC236}">
              <a16:creationId xmlns:a16="http://schemas.microsoft.com/office/drawing/2014/main" id="{F815083B-5274-444C-84C5-0101121BDBDA}"/>
            </a:ext>
          </a:extLst>
        </xdr:cNvPr>
        <xdr:cNvSpPr/>
      </xdr:nvSpPr>
      <xdr:spPr>
        <a:xfrm>
          <a:off x="6503822" y="3886189"/>
          <a:ext cx="1837994"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5944</xdr:colOff>
      <xdr:row>32</xdr:row>
      <xdr:rowOff>175241</xdr:rowOff>
    </xdr:from>
    <xdr:to>
      <xdr:col>9</xdr:col>
      <xdr:colOff>5919</xdr:colOff>
      <xdr:row>34</xdr:row>
      <xdr:rowOff>4331</xdr:rowOff>
    </xdr:to>
    <xdr:sp macro="" textlink="">
      <xdr:nvSpPr>
        <xdr:cNvPr id="61" name="직사각형 60">
          <a:extLst>
            <a:ext uri="{FF2B5EF4-FFF2-40B4-BE49-F238E27FC236}">
              <a16:creationId xmlns:a16="http://schemas.microsoft.com/office/drawing/2014/main" id="{06D15FDE-E516-4CBE-AB82-2599AFB17D26}"/>
            </a:ext>
          </a:extLst>
        </xdr:cNvPr>
        <xdr:cNvSpPr/>
      </xdr:nvSpPr>
      <xdr:spPr>
        <a:xfrm>
          <a:off x="9081364" y="5989301"/>
          <a:ext cx="2392655"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5944</xdr:colOff>
      <xdr:row>35</xdr:row>
      <xdr:rowOff>175239</xdr:rowOff>
    </xdr:from>
    <xdr:to>
      <xdr:col>9</xdr:col>
      <xdr:colOff>5919</xdr:colOff>
      <xdr:row>37</xdr:row>
      <xdr:rowOff>4329</xdr:rowOff>
    </xdr:to>
    <xdr:sp macro="" textlink="">
      <xdr:nvSpPr>
        <xdr:cNvPr id="62" name="직사각형 61">
          <a:extLst>
            <a:ext uri="{FF2B5EF4-FFF2-40B4-BE49-F238E27FC236}">
              <a16:creationId xmlns:a16="http://schemas.microsoft.com/office/drawing/2014/main" id="{1C0B3B7E-ECC4-4045-8F95-2DB4731E9217}"/>
            </a:ext>
          </a:extLst>
        </xdr:cNvPr>
        <xdr:cNvSpPr/>
      </xdr:nvSpPr>
      <xdr:spPr>
        <a:xfrm>
          <a:off x="9081364" y="6515079"/>
          <a:ext cx="2392655"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5944</xdr:colOff>
      <xdr:row>37</xdr:row>
      <xdr:rowOff>175238</xdr:rowOff>
    </xdr:from>
    <xdr:to>
      <xdr:col>9</xdr:col>
      <xdr:colOff>5919</xdr:colOff>
      <xdr:row>39</xdr:row>
      <xdr:rowOff>4328</xdr:rowOff>
    </xdr:to>
    <xdr:sp macro="" textlink="">
      <xdr:nvSpPr>
        <xdr:cNvPr id="63" name="직사각형 62">
          <a:extLst>
            <a:ext uri="{FF2B5EF4-FFF2-40B4-BE49-F238E27FC236}">
              <a16:creationId xmlns:a16="http://schemas.microsoft.com/office/drawing/2014/main" id="{B0E8ADC6-B2DC-4F28-9D10-87B8BF47D523}"/>
            </a:ext>
          </a:extLst>
        </xdr:cNvPr>
        <xdr:cNvSpPr/>
      </xdr:nvSpPr>
      <xdr:spPr>
        <a:xfrm>
          <a:off x="9081364" y="6865598"/>
          <a:ext cx="2392655"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5944</xdr:colOff>
      <xdr:row>39</xdr:row>
      <xdr:rowOff>175236</xdr:rowOff>
    </xdr:from>
    <xdr:to>
      <xdr:col>9</xdr:col>
      <xdr:colOff>5919</xdr:colOff>
      <xdr:row>41</xdr:row>
      <xdr:rowOff>4326</xdr:rowOff>
    </xdr:to>
    <xdr:sp macro="" textlink="">
      <xdr:nvSpPr>
        <xdr:cNvPr id="64" name="직사각형 63">
          <a:extLst>
            <a:ext uri="{FF2B5EF4-FFF2-40B4-BE49-F238E27FC236}">
              <a16:creationId xmlns:a16="http://schemas.microsoft.com/office/drawing/2014/main" id="{C8C2C7E2-CDE8-467E-9418-51E2CA816A23}"/>
            </a:ext>
          </a:extLst>
        </xdr:cNvPr>
        <xdr:cNvSpPr/>
      </xdr:nvSpPr>
      <xdr:spPr>
        <a:xfrm>
          <a:off x="9081364" y="7216116"/>
          <a:ext cx="2392655"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5944</xdr:colOff>
      <xdr:row>42</xdr:row>
      <xdr:rowOff>175234</xdr:rowOff>
    </xdr:from>
    <xdr:to>
      <xdr:col>9</xdr:col>
      <xdr:colOff>5919</xdr:colOff>
      <xdr:row>44</xdr:row>
      <xdr:rowOff>4324</xdr:rowOff>
    </xdr:to>
    <xdr:sp macro="" textlink="">
      <xdr:nvSpPr>
        <xdr:cNvPr id="65" name="직사각형 64">
          <a:extLst>
            <a:ext uri="{FF2B5EF4-FFF2-40B4-BE49-F238E27FC236}">
              <a16:creationId xmlns:a16="http://schemas.microsoft.com/office/drawing/2014/main" id="{3BF8FE9D-71C8-462F-8188-6582B79D529F}"/>
            </a:ext>
          </a:extLst>
        </xdr:cNvPr>
        <xdr:cNvSpPr/>
      </xdr:nvSpPr>
      <xdr:spPr>
        <a:xfrm>
          <a:off x="9081364" y="7741894"/>
          <a:ext cx="2392655"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3962</xdr:colOff>
      <xdr:row>23</xdr:row>
      <xdr:rowOff>175247</xdr:rowOff>
    </xdr:from>
    <xdr:to>
      <xdr:col>7</xdr:col>
      <xdr:colOff>5536</xdr:colOff>
      <xdr:row>25</xdr:row>
      <xdr:rowOff>4337</xdr:rowOff>
    </xdr:to>
    <xdr:sp macro="" textlink="">
      <xdr:nvSpPr>
        <xdr:cNvPr id="66" name="직사각형 65">
          <a:extLst>
            <a:ext uri="{FF2B5EF4-FFF2-40B4-BE49-F238E27FC236}">
              <a16:creationId xmlns:a16="http://schemas.microsoft.com/office/drawing/2014/main" id="{30370789-5D8B-4DB8-B01D-1A1AEC305201}"/>
            </a:ext>
          </a:extLst>
        </xdr:cNvPr>
        <xdr:cNvSpPr/>
      </xdr:nvSpPr>
      <xdr:spPr>
        <a:xfrm>
          <a:off x="6503822" y="4411967"/>
          <a:ext cx="1837994"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3962</xdr:colOff>
      <xdr:row>32</xdr:row>
      <xdr:rowOff>175241</xdr:rowOff>
    </xdr:from>
    <xdr:to>
      <xdr:col>7</xdr:col>
      <xdr:colOff>5536</xdr:colOff>
      <xdr:row>34</xdr:row>
      <xdr:rowOff>4331</xdr:rowOff>
    </xdr:to>
    <xdr:sp macro="" textlink="">
      <xdr:nvSpPr>
        <xdr:cNvPr id="67" name="직사각형 66">
          <a:extLst>
            <a:ext uri="{FF2B5EF4-FFF2-40B4-BE49-F238E27FC236}">
              <a16:creationId xmlns:a16="http://schemas.microsoft.com/office/drawing/2014/main" id="{A6F482B2-F3F4-4578-942D-CEA5CA7E9549}"/>
            </a:ext>
          </a:extLst>
        </xdr:cNvPr>
        <xdr:cNvSpPr/>
      </xdr:nvSpPr>
      <xdr:spPr>
        <a:xfrm>
          <a:off x="6503822" y="5989301"/>
          <a:ext cx="1837994" cy="179610"/>
        </a:xfrm>
        <a:prstGeom prst="rect">
          <a:avLst/>
        </a:prstGeom>
        <a:noFill/>
        <a:ln w="1270">
          <a:solidFill>
            <a:schemeClr val="tx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3555</xdr:colOff>
      <xdr:row>5</xdr:row>
      <xdr:rowOff>89805</xdr:rowOff>
    </xdr:from>
    <xdr:to>
      <xdr:col>6</xdr:col>
      <xdr:colOff>3962</xdr:colOff>
      <xdr:row>7</xdr:row>
      <xdr:rowOff>89804</xdr:rowOff>
    </xdr:to>
    <xdr:cxnSp macro="">
      <xdr:nvCxnSpPr>
        <xdr:cNvPr id="68" name="연결선: 꺾임 67">
          <a:extLst>
            <a:ext uri="{FF2B5EF4-FFF2-40B4-BE49-F238E27FC236}">
              <a16:creationId xmlns:a16="http://schemas.microsoft.com/office/drawing/2014/main" id="{2A910F63-3FF9-4D06-896B-7B0695E3A24E}"/>
            </a:ext>
          </a:extLst>
        </xdr:cNvPr>
        <xdr:cNvCxnSpPr>
          <a:stCxn id="46" idx="3"/>
          <a:endCxn id="44" idx="1"/>
        </xdr:cNvCxnSpPr>
      </xdr:nvCxnSpPr>
      <xdr:spPr>
        <a:xfrm>
          <a:off x="5764275" y="1171845"/>
          <a:ext cx="739547" cy="350519"/>
        </a:xfrm>
        <a:prstGeom prst="bentConnector3">
          <a:avLst/>
        </a:prstGeom>
        <a:ln w="15875">
          <a:solidFill>
            <a:schemeClr val="accent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5536</xdr:colOff>
      <xdr:row>4</xdr:row>
      <xdr:rowOff>89805</xdr:rowOff>
    </xdr:from>
    <xdr:to>
      <xdr:col>8</xdr:col>
      <xdr:colOff>5943</xdr:colOff>
      <xdr:row>5</xdr:row>
      <xdr:rowOff>88579</xdr:rowOff>
    </xdr:to>
    <xdr:cxnSp macro="">
      <xdr:nvCxnSpPr>
        <xdr:cNvPr id="69" name="연결선: 꺾임 68">
          <a:extLst>
            <a:ext uri="{FF2B5EF4-FFF2-40B4-BE49-F238E27FC236}">
              <a16:creationId xmlns:a16="http://schemas.microsoft.com/office/drawing/2014/main" id="{9CC29974-F024-406A-9DDE-D562C25C7F79}"/>
            </a:ext>
          </a:extLst>
        </xdr:cNvPr>
        <xdr:cNvCxnSpPr>
          <a:stCxn id="43" idx="3"/>
          <a:endCxn id="52" idx="1"/>
        </xdr:cNvCxnSpPr>
      </xdr:nvCxnSpPr>
      <xdr:spPr>
        <a:xfrm flipV="1">
          <a:off x="8341816" y="996585"/>
          <a:ext cx="739547" cy="174034"/>
        </a:xfrm>
        <a:prstGeom prst="bentConnector3">
          <a:avLst/>
        </a:prstGeom>
        <a:ln w="15875">
          <a:solidFill>
            <a:srgbClr val="F9777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5920</xdr:colOff>
      <xdr:row>5</xdr:row>
      <xdr:rowOff>89805</xdr:rowOff>
    </xdr:from>
    <xdr:to>
      <xdr:col>10</xdr:col>
      <xdr:colOff>6326</xdr:colOff>
      <xdr:row>15</xdr:row>
      <xdr:rowOff>89798</xdr:rowOff>
    </xdr:to>
    <xdr:cxnSp macro="">
      <xdr:nvCxnSpPr>
        <xdr:cNvPr id="70" name="연결선: 꺾임 69">
          <a:extLst>
            <a:ext uri="{FF2B5EF4-FFF2-40B4-BE49-F238E27FC236}">
              <a16:creationId xmlns:a16="http://schemas.microsoft.com/office/drawing/2014/main" id="{BCE81FA6-FDD9-4F27-9557-1757A2F51FBC}"/>
            </a:ext>
          </a:extLst>
        </xdr:cNvPr>
        <xdr:cNvCxnSpPr>
          <a:stCxn id="53" idx="3"/>
          <a:endCxn id="55" idx="1"/>
        </xdr:cNvCxnSpPr>
      </xdr:nvCxnSpPr>
      <xdr:spPr>
        <a:xfrm flipV="1">
          <a:off x="11474020" y="1171845"/>
          <a:ext cx="739546" cy="1752593"/>
        </a:xfrm>
        <a:prstGeom prst="bentConnector3">
          <a:avLst/>
        </a:prstGeom>
        <a:ln w="15875">
          <a:solidFill>
            <a:srgbClr val="AA93E5"/>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5919</xdr:colOff>
      <xdr:row>16</xdr:row>
      <xdr:rowOff>89797</xdr:rowOff>
    </xdr:from>
    <xdr:to>
      <xdr:col>9</xdr:col>
      <xdr:colOff>5920</xdr:colOff>
      <xdr:row>23</xdr:row>
      <xdr:rowOff>89792</xdr:rowOff>
    </xdr:to>
    <xdr:cxnSp macro="">
      <xdr:nvCxnSpPr>
        <xdr:cNvPr id="71" name="연결선: 꺾임 70">
          <a:extLst>
            <a:ext uri="{FF2B5EF4-FFF2-40B4-BE49-F238E27FC236}">
              <a16:creationId xmlns:a16="http://schemas.microsoft.com/office/drawing/2014/main" id="{5D4202BA-FE39-42CB-BF77-420F743F3A43}"/>
            </a:ext>
          </a:extLst>
        </xdr:cNvPr>
        <xdr:cNvCxnSpPr>
          <a:stCxn id="54" idx="3"/>
          <a:endCxn id="56" idx="3"/>
        </xdr:cNvCxnSpPr>
      </xdr:nvCxnSpPr>
      <xdr:spPr>
        <a:xfrm flipH="1">
          <a:off x="11474019" y="3099697"/>
          <a:ext cx="1" cy="1226815"/>
        </a:xfrm>
        <a:prstGeom prst="bentConnector3">
          <a:avLst>
            <a:gd name="adj1" fmla="val -22860000000"/>
          </a:avLst>
        </a:prstGeom>
        <a:ln w="15875">
          <a:solidFill>
            <a:srgbClr val="73A9D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5919</xdr:colOff>
      <xdr:row>26</xdr:row>
      <xdr:rowOff>89791</xdr:rowOff>
    </xdr:from>
    <xdr:to>
      <xdr:col>9</xdr:col>
      <xdr:colOff>18607</xdr:colOff>
      <xdr:row>33</xdr:row>
      <xdr:rowOff>89786</xdr:rowOff>
    </xdr:to>
    <xdr:cxnSp macro="">
      <xdr:nvCxnSpPr>
        <xdr:cNvPr id="72" name="연결선: 꺾임 71">
          <a:extLst>
            <a:ext uri="{FF2B5EF4-FFF2-40B4-BE49-F238E27FC236}">
              <a16:creationId xmlns:a16="http://schemas.microsoft.com/office/drawing/2014/main" id="{30378992-1557-4005-877F-E70D3FFBA495}"/>
            </a:ext>
          </a:extLst>
        </xdr:cNvPr>
        <xdr:cNvCxnSpPr>
          <a:stCxn id="57" idx="3"/>
          <a:endCxn id="61" idx="3"/>
        </xdr:cNvCxnSpPr>
      </xdr:nvCxnSpPr>
      <xdr:spPr>
        <a:xfrm>
          <a:off x="11474019" y="4852291"/>
          <a:ext cx="12688" cy="1226815"/>
        </a:xfrm>
        <a:prstGeom prst="bentConnector3">
          <a:avLst>
            <a:gd name="adj1" fmla="val 1800000"/>
          </a:avLst>
        </a:prstGeom>
        <a:ln w="15875">
          <a:solidFill>
            <a:srgbClr val="668CD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5536</xdr:colOff>
      <xdr:row>21</xdr:row>
      <xdr:rowOff>89795</xdr:rowOff>
    </xdr:from>
    <xdr:to>
      <xdr:col>8</xdr:col>
      <xdr:colOff>5943</xdr:colOff>
      <xdr:row>36</xdr:row>
      <xdr:rowOff>89784</xdr:rowOff>
    </xdr:to>
    <xdr:cxnSp macro="">
      <xdr:nvCxnSpPr>
        <xdr:cNvPr id="73" name="연결선: 꺾임 72">
          <a:extLst>
            <a:ext uri="{FF2B5EF4-FFF2-40B4-BE49-F238E27FC236}">
              <a16:creationId xmlns:a16="http://schemas.microsoft.com/office/drawing/2014/main" id="{DA2AD8FB-5B85-402E-8266-013C0D0038A9}"/>
            </a:ext>
          </a:extLst>
        </xdr:cNvPr>
        <xdr:cNvCxnSpPr>
          <a:stCxn id="60" idx="3"/>
          <a:endCxn id="62" idx="1"/>
        </xdr:cNvCxnSpPr>
      </xdr:nvCxnSpPr>
      <xdr:spPr>
        <a:xfrm>
          <a:off x="8341816" y="3975995"/>
          <a:ext cx="739547" cy="2628889"/>
        </a:xfrm>
        <a:prstGeom prst="bentConnector3">
          <a:avLst/>
        </a:prstGeom>
        <a:ln w="15875">
          <a:solidFill>
            <a:srgbClr val="F9777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5536</xdr:colOff>
      <xdr:row>21</xdr:row>
      <xdr:rowOff>89795</xdr:rowOff>
    </xdr:from>
    <xdr:to>
      <xdr:col>8</xdr:col>
      <xdr:colOff>5943</xdr:colOff>
      <xdr:row>38</xdr:row>
      <xdr:rowOff>89783</xdr:rowOff>
    </xdr:to>
    <xdr:cxnSp macro="">
      <xdr:nvCxnSpPr>
        <xdr:cNvPr id="74" name="연결선: 꺾임 73">
          <a:extLst>
            <a:ext uri="{FF2B5EF4-FFF2-40B4-BE49-F238E27FC236}">
              <a16:creationId xmlns:a16="http://schemas.microsoft.com/office/drawing/2014/main" id="{8D5AEBB4-9029-4775-AEAB-521E732C77DE}"/>
            </a:ext>
          </a:extLst>
        </xdr:cNvPr>
        <xdr:cNvCxnSpPr>
          <a:stCxn id="60" idx="3"/>
          <a:endCxn id="63" idx="1"/>
        </xdr:cNvCxnSpPr>
      </xdr:nvCxnSpPr>
      <xdr:spPr>
        <a:xfrm>
          <a:off x="8341816" y="3975995"/>
          <a:ext cx="739547" cy="2979408"/>
        </a:xfrm>
        <a:prstGeom prst="bentConnector3">
          <a:avLst/>
        </a:prstGeom>
        <a:ln w="15875">
          <a:solidFill>
            <a:srgbClr val="F9777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5536</xdr:colOff>
      <xdr:row>21</xdr:row>
      <xdr:rowOff>89795</xdr:rowOff>
    </xdr:from>
    <xdr:to>
      <xdr:col>8</xdr:col>
      <xdr:colOff>5943</xdr:colOff>
      <xdr:row>40</xdr:row>
      <xdr:rowOff>89782</xdr:rowOff>
    </xdr:to>
    <xdr:cxnSp macro="">
      <xdr:nvCxnSpPr>
        <xdr:cNvPr id="75" name="연결선: 꺾임 74">
          <a:extLst>
            <a:ext uri="{FF2B5EF4-FFF2-40B4-BE49-F238E27FC236}">
              <a16:creationId xmlns:a16="http://schemas.microsoft.com/office/drawing/2014/main" id="{9E285B32-C05B-48E7-9C64-E819FCFC7B3B}"/>
            </a:ext>
          </a:extLst>
        </xdr:cNvPr>
        <xdr:cNvCxnSpPr>
          <a:stCxn id="60" idx="3"/>
          <a:endCxn id="64" idx="1"/>
        </xdr:cNvCxnSpPr>
      </xdr:nvCxnSpPr>
      <xdr:spPr>
        <a:xfrm>
          <a:off x="8341816" y="3975995"/>
          <a:ext cx="739547" cy="3329927"/>
        </a:xfrm>
        <a:prstGeom prst="bentConnector3">
          <a:avLst/>
        </a:prstGeom>
        <a:ln w="15875">
          <a:solidFill>
            <a:srgbClr val="F9777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3962</xdr:colOff>
      <xdr:row>24</xdr:row>
      <xdr:rowOff>89792</xdr:rowOff>
    </xdr:from>
    <xdr:to>
      <xdr:col>6</xdr:col>
      <xdr:colOff>16650</xdr:colOff>
      <xdr:row>33</xdr:row>
      <xdr:rowOff>89786</xdr:rowOff>
    </xdr:to>
    <xdr:cxnSp macro="">
      <xdr:nvCxnSpPr>
        <xdr:cNvPr id="76" name="연결선: 꺾임 75">
          <a:extLst>
            <a:ext uri="{FF2B5EF4-FFF2-40B4-BE49-F238E27FC236}">
              <a16:creationId xmlns:a16="http://schemas.microsoft.com/office/drawing/2014/main" id="{A898879B-06A3-47D0-AF18-0D39ADB1C617}"/>
            </a:ext>
          </a:extLst>
        </xdr:cNvPr>
        <xdr:cNvCxnSpPr>
          <a:stCxn id="66" idx="1"/>
          <a:endCxn id="67" idx="1"/>
        </xdr:cNvCxnSpPr>
      </xdr:nvCxnSpPr>
      <xdr:spPr>
        <a:xfrm rot="10800000" flipV="1">
          <a:off x="6503822" y="4501772"/>
          <a:ext cx="12688" cy="1577334"/>
        </a:xfrm>
        <a:prstGeom prst="bentConnector3">
          <a:avLst>
            <a:gd name="adj1" fmla="val 1800000"/>
          </a:avLst>
        </a:prstGeom>
        <a:ln w="15875">
          <a:solidFill>
            <a:srgbClr val="AA93E5"/>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3555</xdr:colOff>
      <xdr:row>21</xdr:row>
      <xdr:rowOff>89795</xdr:rowOff>
    </xdr:from>
    <xdr:to>
      <xdr:col>6</xdr:col>
      <xdr:colOff>3962</xdr:colOff>
      <xdr:row>23</xdr:row>
      <xdr:rowOff>89793</xdr:rowOff>
    </xdr:to>
    <xdr:cxnSp macro="">
      <xdr:nvCxnSpPr>
        <xdr:cNvPr id="77" name="연결선: 꺾임 76">
          <a:extLst>
            <a:ext uri="{FF2B5EF4-FFF2-40B4-BE49-F238E27FC236}">
              <a16:creationId xmlns:a16="http://schemas.microsoft.com/office/drawing/2014/main" id="{003B2C1B-8DE3-48D7-A249-F4A66A53E18F}"/>
            </a:ext>
          </a:extLst>
        </xdr:cNvPr>
        <xdr:cNvCxnSpPr>
          <a:stCxn id="60" idx="1"/>
          <a:endCxn id="59" idx="3"/>
        </xdr:cNvCxnSpPr>
      </xdr:nvCxnSpPr>
      <xdr:spPr>
        <a:xfrm rot="10800000" flipV="1">
          <a:off x="5764275" y="3975995"/>
          <a:ext cx="739547" cy="350518"/>
        </a:xfrm>
        <a:prstGeom prst="bentConnector3">
          <a:avLst/>
        </a:prstGeom>
        <a:ln w="15875">
          <a:solidFill>
            <a:srgbClr val="F97777"/>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1573</xdr:colOff>
      <xdr:row>21</xdr:row>
      <xdr:rowOff>89795</xdr:rowOff>
    </xdr:from>
    <xdr:to>
      <xdr:col>4</xdr:col>
      <xdr:colOff>1981</xdr:colOff>
      <xdr:row>26</xdr:row>
      <xdr:rowOff>89791</xdr:rowOff>
    </xdr:to>
    <xdr:cxnSp macro="">
      <xdr:nvCxnSpPr>
        <xdr:cNvPr id="78" name="연결선: 꺾임 77">
          <a:extLst>
            <a:ext uri="{FF2B5EF4-FFF2-40B4-BE49-F238E27FC236}">
              <a16:creationId xmlns:a16="http://schemas.microsoft.com/office/drawing/2014/main" id="{F31FC4DE-2680-4B3F-9A5C-7AE041D9A03F}"/>
            </a:ext>
          </a:extLst>
        </xdr:cNvPr>
        <xdr:cNvCxnSpPr>
          <a:stCxn id="48" idx="1"/>
          <a:endCxn id="50" idx="3"/>
        </xdr:cNvCxnSpPr>
      </xdr:nvCxnSpPr>
      <xdr:spPr>
        <a:xfrm rot="10800000">
          <a:off x="3186733" y="3975995"/>
          <a:ext cx="739548" cy="876296"/>
        </a:xfrm>
        <a:prstGeom prst="bentConnector3">
          <a:avLst/>
        </a:prstGeom>
        <a:ln w="15875">
          <a:solidFill>
            <a:srgbClr val="91C46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1573</xdr:colOff>
      <xdr:row>27</xdr:row>
      <xdr:rowOff>89790</xdr:rowOff>
    </xdr:from>
    <xdr:to>
      <xdr:col>4</xdr:col>
      <xdr:colOff>1981</xdr:colOff>
      <xdr:row>31</xdr:row>
      <xdr:rowOff>89788</xdr:rowOff>
    </xdr:to>
    <xdr:cxnSp macro="">
      <xdr:nvCxnSpPr>
        <xdr:cNvPr id="79" name="연결선: 꺾임 78">
          <a:extLst>
            <a:ext uri="{FF2B5EF4-FFF2-40B4-BE49-F238E27FC236}">
              <a16:creationId xmlns:a16="http://schemas.microsoft.com/office/drawing/2014/main" id="{15851E74-B762-4FBB-BA57-56E8BC0B2B0F}"/>
            </a:ext>
          </a:extLst>
        </xdr:cNvPr>
        <xdr:cNvCxnSpPr>
          <a:stCxn id="49" idx="1"/>
          <a:endCxn id="51" idx="3"/>
        </xdr:cNvCxnSpPr>
      </xdr:nvCxnSpPr>
      <xdr:spPr>
        <a:xfrm rot="10800000" flipV="1">
          <a:off x="3186733" y="5027550"/>
          <a:ext cx="739548" cy="701038"/>
        </a:xfrm>
        <a:prstGeom prst="bentConnector3">
          <a:avLst/>
        </a:prstGeom>
        <a:ln w="15875">
          <a:solidFill>
            <a:srgbClr val="73A9D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3555</xdr:colOff>
      <xdr:row>8</xdr:row>
      <xdr:rowOff>89803</xdr:rowOff>
    </xdr:from>
    <xdr:to>
      <xdr:col>6</xdr:col>
      <xdr:colOff>3962</xdr:colOff>
      <xdr:row>20</xdr:row>
      <xdr:rowOff>89795</xdr:rowOff>
    </xdr:to>
    <xdr:cxnSp macro="">
      <xdr:nvCxnSpPr>
        <xdr:cNvPr id="80" name="연결선: 꺾임 79">
          <a:extLst>
            <a:ext uri="{FF2B5EF4-FFF2-40B4-BE49-F238E27FC236}">
              <a16:creationId xmlns:a16="http://schemas.microsoft.com/office/drawing/2014/main" id="{B3D5540C-F257-4FF2-860A-3433031510F1}"/>
            </a:ext>
          </a:extLst>
        </xdr:cNvPr>
        <xdr:cNvCxnSpPr>
          <a:stCxn id="47" idx="3"/>
          <a:endCxn id="45" idx="1"/>
        </xdr:cNvCxnSpPr>
      </xdr:nvCxnSpPr>
      <xdr:spPr>
        <a:xfrm flipV="1">
          <a:off x="5764275" y="1697623"/>
          <a:ext cx="739547" cy="2103112"/>
        </a:xfrm>
        <a:prstGeom prst="bentConnector3">
          <a:avLst/>
        </a:prstGeom>
        <a:ln w="15875">
          <a:solidFill>
            <a:srgbClr val="FFCA2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5919</xdr:colOff>
      <xdr:row>15</xdr:row>
      <xdr:rowOff>89798</xdr:rowOff>
    </xdr:from>
    <xdr:to>
      <xdr:col>10</xdr:col>
      <xdr:colOff>6326</xdr:colOff>
      <xdr:row>43</xdr:row>
      <xdr:rowOff>89779</xdr:rowOff>
    </xdr:to>
    <xdr:cxnSp macro="">
      <xdr:nvCxnSpPr>
        <xdr:cNvPr id="81" name="연결선: 꺾임 80">
          <a:extLst>
            <a:ext uri="{FF2B5EF4-FFF2-40B4-BE49-F238E27FC236}">
              <a16:creationId xmlns:a16="http://schemas.microsoft.com/office/drawing/2014/main" id="{2ABD6984-6329-49B1-BF25-3596968AC754}"/>
            </a:ext>
          </a:extLst>
        </xdr:cNvPr>
        <xdr:cNvCxnSpPr>
          <a:stCxn id="65" idx="3"/>
          <a:endCxn id="58" idx="1"/>
        </xdr:cNvCxnSpPr>
      </xdr:nvCxnSpPr>
      <xdr:spPr>
        <a:xfrm flipV="1">
          <a:off x="11474019" y="2924438"/>
          <a:ext cx="739547" cy="4907261"/>
        </a:xfrm>
        <a:prstGeom prst="bentConnector3">
          <a:avLst>
            <a:gd name="adj1" fmla="val 69512"/>
          </a:avLst>
        </a:prstGeom>
        <a:ln w="15875">
          <a:solidFill>
            <a:schemeClr val="accent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7_&#48149;&#49464;&#50672;_&#53580;&#51060;&#48660;_&#48660;&#47336;&#50500;&#52852;&#51060;&#48652;_&#44256;&#50976;&#47924;&#445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OMMON"/>
      <sheetName val="INDEX"/>
      <sheetName val="WEAPON"/>
      <sheetName val="WEAPON_STATUS"/>
      <sheetName val="WEAPON_LIMIT_BREAK"/>
      <sheetName val="SKILL_REINFORCE"/>
      <sheetName val="WARFARE_REINFORCE"/>
      <sheetName val="WEAPON_EXP_INFO"/>
      <sheetName val="STUDENT"/>
      <sheetName val="STUDENT_SPEECH"/>
      <sheetName val="STUDENT_UNIQUE_ITEM"/>
      <sheetName val="STUDENT_UNIQUE_LIMIT_BREAK"/>
      <sheetName val="UNIQUE_SKILL_REINFORCE"/>
      <sheetName val="ITEM"/>
      <sheetName val="GAIN_INFO"/>
      <sheetName val="STRING"/>
    </sheetNames>
    <sheetDataSet>
      <sheetData sheetId="0" refreshError="1"/>
      <sheetData sheetId="1" refreshError="1"/>
      <sheetData sheetId="2">
        <row r="5">
          <cell r="L5">
            <v>100</v>
          </cell>
        </row>
        <row r="39">
          <cell r="L39">
            <v>1000</v>
          </cell>
        </row>
        <row r="58">
          <cell r="B58">
            <v>1</v>
          </cell>
          <cell r="C58" t="str">
            <v>공격력</v>
          </cell>
        </row>
        <row r="59">
          <cell r="B59">
            <v>2</v>
          </cell>
          <cell r="C59" t="str">
            <v>최대 체력</v>
          </cell>
        </row>
        <row r="60">
          <cell r="B60">
            <v>3</v>
          </cell>
          <cell r="C60" t="str">
            <v>치유력</v>
          </cell>
        </row>
        <row r="67">
          <cell r="L67">
            <v>10</v>
          </cell>
        </row>
        <row r="92">
          <cell r="L92">
            <v>100</v>
          </cell>
        </row>
        <row r="107">
          <cell r="B107">
            <v>1</v>
          </cell>
          <cell r="C107" t="str">
            <v>공격력</v>
          </cell>
        </row>
        <row r="108">
          <cell r="B108">
            <v>2</v>
          </cell>
          <cell r="C108" t="str">
            <v>치명 대미지</v>
          </cell>
        </row>
        <row r="109">
          <cell r="B109">
            <v>3</v>
          </cell>
          <cell r="C109" t="str">
            <v>치명 수치</v>
          </cell>
        </row>
        <row r="110">
          <cell r="B110">
            <v>4</v>
          </cell>
          <cell r="C110" t="str">
            <v>명중률</v>
          </cell>
        </row>
        <row r="111">
          <cell r="B111">
            <v>5</v>
          </cell>
          <cell r="C111" t="str">
            <v>최대 체력</v>
          </cell>
        </row>
        <row r="112">
          <cell r="B112">
            <v>6</v>
          </cell>
          <cell r="C112" t="str">
            <v>받는 회복 효과 강화율</v>
          </cell>
        </row>
        <row r="113">
          <cell r="B113">
            <v>7</v>
          </cell>
          <cell r="C113" t="str">
            <v>회피 수치</v>
          </cell>
        </row>
        <row r="114">
          <cell r="B114">
            <v>8</v>
          </cell>
          <cell r="C114" t="str">
            <v>방어력</v>
          </cell>
        </row>
        <row r="115">
          <cell r="B115">
            <v>9</v>
          </cell>
          <cell r="C115" t="str">
            <v>군중 제어 저항력</v>
          </cell>
        </row>
        <row r="116">
          <cell r="B116">
            <v>10</v>
          </cell>
          <cell r="C116" t="str">
            <v>군중 제어 강화력</v>
          </cell>
        </row>
        <row r="117">
          <cell r="B117">
            <v>11</v>
          </cell>
          <cell r="C117" t="str">
            <v>치유력</v>
          </cell>
        </row>
        <row r="118">
          <cell r="B118">
            <v>12</v>
          </cell>
          <cell r="C118" t="str">
            <v>치명 저항력</v>
          </cell>
        </row>
        <row r="119">
          <cell r="B119">
            <v>13</v>
          </cell>
          <cell r="C119" t="str">
            <v>치명 대미지 저항률</v>
          </cell>
        </row>
        <row r="120">
          <cell r="B120">
            <v>14</v>
          </cell>
          <cell r="C120" t="str">
            <v>체력</v>
          </cell>
        </row>
        <row r="121">
          <cell r="B121">
            <v>15</v>
          </cell>
          <cell r="C121" t="str">
            <v>명중 수치</v>
          </cell>
        </row>
        <row r="122">
          <cell r="B122">
            <v>16</v>
          </cell>
          <cell r="C122" t="str">
            <v>공격 속도</v>
          </cell>
        </row>
        <row r="123">
          <cell r="B123">
            <v>17</v>
          </cell>
          <cell r="C123" t="str">
            <v>기본 스킬 강화</v>
          </cell>
        </row>
        <row r="124">
          <cell r="B124">
            <v>18</v>
          </cell>
          <cell r="C124" t="str">
            <v>엄폐 성공률</v>
          </cell>
        </row>
        <row r="125">
          <cell r="B125">
            <v>19</v>
          </cell>
          <cell r="C125" t="str">
            <v>이동 속도</v>
          </cell>
        </row>
        <row r="126">
          <cell r="B126">
            <v>20</v>
          </cell>
          <cell r="C126" t="str">
            <v>안정 수치</v>
          </cell>
        </row>
        <row r="127">
          <cell r="B127">
            <v>21</v>
          </cell>
          <cell r="C127" t="str">
            <v>이로운 효과 유지력</v>
          </cell>
        </row>
        <row r="128">
          <cell r="B128">
            <v>22</v>
          </cell>
          <cell r="C128" t="str">
            <v>장탄 수</v>
          </cell>
        </row>
        <row r="135">
          <cell r="L135">
            <v>10</v>
          </cell>
        </row>
        <row r="147">
          <cell r="B147">
            <v>1</v>
          </cell>
          <cell r="C147" t="str">
            <v>시가전</v>
          </cell>
        </row>
        <row r="148">
          <cell r="B148">
            <v>2</v>
          </cell>
          <cell r="C148" t="str">
            <v>야전</v>
          </cell>
        </row>
        <row r="149">
          <cell r="B149">
            <v>3</v>
          </cell>
          <cell r="C149" t="str">
            <v>실내전</v>
          </cell>
        </row>
        <row r="159">
          <cell r="L159">
            <v>100</v>
          </cell>
        </row>
        <row r="181">
          <cell r="L181">
            <v>10000</v>
          </cell>
        </row>
        <row r="182">
          <cell r="L182">
            <v>1000</v>
          </cell>
        </row>
        <row r="183">
          <cell r="L183">
            <v>100</v>
          </cell>
        </row>
        <row r="216">
          <cell r="F216">
            <v>1</v>
          </cell>
          <cell r="G216" t="str">
            <v>SS</v>
          </cell>
        </row>
        <row r="217">
          <cell r="F217">
            <v>2</v>
          </cell>
          <cell r="G217" t="str">
            <v>S</v>
          </cell>
        </row>
        <row r="218">
          <cell r="F218">
            <v>3</v>
          </cell>
          <cell r="G218" t="str">
            <v>A</v>
          </cell>
        </row>
        <row r="219">
          <cell r="F219">
            <v>4</v>
          </cell>
          <cell r="G219" t="str">
            <v>B</v>
          </cell>
        </row>
        <row r="220">
          <cell r="F220">
            <v>5</v>
          </cell>
          <cell r="G220" t="str">
            <v>C</v>
          </cell>
        </row>
        <row r="221">
          <cell r="F221">
            <v>6</v>
          </cell>
          <cell r="G221" t="str">
            <v>D</v>
          </cell>
        </row>
        <row r="231">
          <cell r="L231">
            <v>100</v>
          </cell>
        </row>
        <row r="245">
          <cell r="B245">
            <v>1</v>
          </cell>
          <cell r="C245" t="str">
            <v>일상</v>
          </cell>
          <cell r="F245">
            <v>1</v>
          </cell>
          <cell r="G245" t="str">
            <v>입수</v>
          </cell>
        </row>
        <row r="246">
          <cell r="B246">
            <v>2</v>
          </cell>
          <cell r="C246" t="str">
            <v>배치</v>
          </cell>
          <cell r="F246">
            <v>2</v>
          </cell>
          <cell r="G246" t="str">
            <v>로비 방문</v>
          </cell>
        </row>
        <row r="247">
          <cell r="B247">
            <v>3</v>
          </cell>
          <cell r="C247" t="str">
            <v>전투</v>
          </cell>
          <cell r="F247">
            <v>3</v>
          </cell>
          <cell r="G247" t="str">
            <v>잡담</v>
          </cell>
        </row>
        <row r="248">
          <cell r="B248">
            <v>4</v>
          </cell>
          <cell r="C248" t="str">
            <v>결과</v>
          </cell>
          <cell r="F248">
            <v>4</v>
          </cell>
          <cell r="G248" t="str">
            <v>편성</v>
          </cell>
        </row>
        <row r="249">
          <cell r="B249">
            <v>5</v>
          </cell>
          <cell r="C249" t="str">
            <v>기타</v>
          </cell>
          <cell r="F249">
            <v>5</v>
          </cell>
          <cell r="G249" t="str">
            <v>출격</v>
          </cell>
        </row>
        <row r="250">
          <cell r="B250">
            <v>6</v>
          </cell>
          <cell r="C250" t="str">
            <v>메모리얼</v>
          </cell>
          <cell r="F250">
            <v>6</v>
          </cell>
          <cell r="G250" t="str">
            <v>전투개시</v>
          </cell>
        </row>
        <row r="251">
          <cell r="B251">
            <v>7</v>
          </cell>
          <cell r="C251" t="str">
            <v>기념일</v>
          </cell>
          <cell r="F251">
            <v>7</v>
          </cell>
          <cell r="G251" t="str">
            <v>이동</v>
          </cell>
        </row>
        <row r="252">
          <cell r="B252">
            <v>8</v>
          </cell>
          <cell r="C252" t="str">
            <v>이벤트</v>
          </cell>
          <cell r="F252">
            <v>8</v>
          </cell>
          <cell r="G252" t="str">
            <v>에이리어 이동</v>
          </cell>
        </row>
        <row r="253">
          <cell r="F253">
            <v>9</v>
          </cell>
          <cell r="G253" t="str">
            <v>엄폐</v>
          </cell>
        </row>
        <row r="254">
          <cell r="F254">
            <v>10</v>
          </cell>
          <cell r="G254" t="str">
            <v>회피</v>
          </cell>
        </row>
        <row r="255">
          <cell r="F255">
            <v>11</v>
          </cell>
          <cell r="G255" t="str">
            <v>회복</v>
          </cell>
        </row>
        <row r="256">
          <cell r="F256">
            <v>12</v>
          </cell>
          <cell r="G256" t="str">
            <v>버프</v>
          </cell>
        </row>
        <row r="257">
          <cell r="F257">
            <v>13</v>
          </cell>
          <cell r="G257" t="str">
            <v>기본 스킬</v>
          </cell>
        </row>
        <row r="258">
          <cell r="F258">
            <v>14</v>
          </cell>
          <cell r="G258" t="str">
            <v>EX 스킬 컷인</v>
          </cell>
        </row>
        <row r="259">
          <cell r="F259">
            <v>15</v>
          </cell>
          <cell r="G259" t="str">
            <v>EX 스킬</v>
          </cell>
        </row>
        <row r="260">
          <cell r="F260">
            <v>16</v>
          </cell>
          <cell r="G260" t="str">
            <v>승리</v>
          </cell>
        </row>
        <row r="261">
          <cell r="F261">
            <v>17</v>
          </cell>
          <cell r="G261" t="str">
            <v>철수</v>
          </cell>
        </row>
        <row r="262">
          <cell r="F262">
            <v>18</v>
          </cell>
          <cell r="G262" t="str">
            <v>임무 완료</v>
          </cell>
        </row>
        <row r="263">
          <cell r="F263">
            <v>19</v>
          </cell>
          <cell r="G263" t="str">
            <v>임무 실패</v>
          </cell>
        </row>
        <row r="264">
          <cell r="F264">
            <v>20</v>
          </cell>
          <cell r="G264" t="str">
            <v>강화</v>
          </cell>
        </row>
        <row r="265">
          <cell r="F265">
            <v>21</v>
          </cell>
          <cell r="G265" t="str">
            <v>고유무기 장착</v>
          </cell>
        </row>
        <row r="266">
          <cell r="F266">
            <v>22</v>
          </cell>
          <cell r="G266" t="str">
            <v>카페</v>
          </cell>
        </row>
        <row r="267">
          <cell r="F267">
            <v>23</v>
          </cell>
          <cell r="G267" t="str">
            <v>인연 랭크 업</v>
          </cell>
        </row>
        <row r="268">
          <cell r="F268">
            <v>24</v>
          </cell>
          <cell r="G268" t="str">
            <v>메모리얼 로비</v>
          </cell>
        </row>
        <row r="269">
          <cell r="F269">
            <v>25</v>
          </cell>
          <cell r="G269" t="str">
            <v>생일</v>
          </cell>
        </row>
        <row r="270">
          <cell r="F270">
            <v>26</v>
          </cell>
          <cell r="G270" t="str">
            <v>선생의 생일</v>
          </cell>
        </row>
        <row r="271">
          <cell r="F271">
            <v>27</v>
          </cell>
          <cell r="G271" t="str">
            <v>할로윈</v>
          </cell>
        </row>
        <row r="272">
          <cell r="F272">
            <v>28</v>
          </cell>
          <cell r="G272" t="str">
            <v>크리스마스</v>
          </cell>
        </row>
        <row r="273">
          <cell r="F273">
            <v>29</v>
          </cell>
          <cell r="G273" t="str">
            <v>신년</v>
          </cell>
        </row>
        <row r="274">
          <cell r="F274">
            <v>30</v>
          </cell>
          <cell r="G274" t="str">
            <v>입장</v>
          </cell>
        </row>
        <row r="275">
          <cell r="F275">
            <v>31</v>
          </cell>
          <cell r="G275" t="str">
            <v>서브 스킬</v>
          </cell>
        </row>
        <row r="282">
          <cell r="L282">
            <v>1000000</v>
          </cell>
        </row>
        <row r="283">
          <cell r="L283">
            <v>10</v>
          </cell>
        </row>
        <row r="324">
          <cell r="F324">
            <v>1</v>
          </cell>
          <cell r="G324" t="str">
            <v>공격력</v>
          </cell>
        </row>
        <row r="325">
          <cell r="F325">
            <v>2</v>
          </cell>
          <cell r="G325" t="str">
            <v>방어력</v>
          </cell>
        </row>
        <row r="326">
          <cell r="F326">
            <v>3</v>
          </cell>
          <cell r="G326" t="str">
            <v>명중 수치</v>
          </cell>
        </row>
        <row r="327">
          <cell r="F327">
            <v>4</v>
          </cell>
          <cell r="G327" t="str">
            <v>치명 대미지</v>
          </cell>
        </row>
        <row r="328">
          <cell r="F328">
            <v>5</v>
          </cell>
          <cell r="G328" t="str">
            <v>치명 저항력</v>
          </cell>
        </row>
        <row r="329">
          <cell r="F329">
            <v>6</v>
          </cell>
          <cell r="G329" t="str">
            <v>치명 대미지 저항률</v>
          </cell>
        </row>
        <row r="330">
          <cell r="F330">
            <v>7</v>
          </cell>
          <cell r="G330" t="str">
            <v>최대 체력</v>
          </cell>
        </row>
        <row r="331">
          <cell r="F331">
            <v>8</v>
          </cell>
          <cell r="G331" t="str">
            <v>군중 제어 강화력</v>
          </cell>
        </row>
        <row r="332">
          <cell r="F332">
            <v>9</v>
          </cell>
          <cell r="G332" t="str">
            <v>받는 회복 효과 강화율</v>
          </cell>
        </row>
        <row r="333">
          <cell r="F333">
            <v>10</v>
          </cell>
          <cell r="G333" t="str">
            <v>공격 속도</v>
          </cell>
        </row>
        <row r="340">
          <cell r="L340">
            <v>100</v>
          </cell>
        </row>
        <row r="364">
          <cell r="B364">
            <v>1</v>
          </cell>
          <cell r="C364" t="str">
            <v>적 처치 시</v>
          </cell>
          <cell r="F364">
            <v>1</v>
          </cell>
          <cell r="G364" t="str">
            <v>공격력</v>
          </cell>
        </row>
        <row r="365">
          <cell r="B365">
            <v>2</v>
          </cell>
          <cell r="C365" t="str">
            <v>체력 20% 이하 시</v>
          </cell>
          <cell r="F365">
            <v>2</v>
          </cell>
          <cell r="G365" t="str">
            <v>방어력</v>
          </cell>
        </row>
        <row r="366">
          <cell r="B366">
            <v>3</v>
          </cell>
          <cell r="C366" t="str">
            <v>일반 공격 시</v>
          </cell>
          <cell r="F366">
            <v>3</v>
          </cell>
          <cell r="G366" t="str">
            <v>치유력</v>
          </cell>
        </row>
        <row r="367">
          <cell r="B367">
            <v>4</v>
          </cell>
          <cell r="C367" t="str">
            <v>적 1인 공격 시</v>
          </cell>
          <cell r="F367">
            <v>4</v>
          </cell>
          <cell r="G367" t="str">
            <v>방어력 무시</v>
          </cell>
        </row>
        <row r="368">
          <cell r="B368">
            <v>5</v>
          </cell>
          <cell r="C368" t="str">
            <v>원형 범위 내 적 공격 시</v>
          </cell>
          <cell r="F368">
            <v>5</v>
          </cell>
          <cell r="G368" t="str">
            <v>회피 수치</v>
          </cell>
        </row>
        <row r="369">
          <cell r="B369">
            <v>6</v>
          </cell>
          <cell r="C369" t="str">
            <v>부채꼴 범위 내 적 공격 시</v>
          </cell>
          <cell r="F369">
            <v>6</v>
          </cell>
          <cell r="G369" t="str">
            <v>명중 수치</v>
          </cell>
        </row>
        <row r="370">
          <cell r="B370">
            <v>7</v>
          </cell>
          <cell r="C370" t="str">
            <v>가장 가까운 적 공격 시</v>
          </cell>
          <cell r="F370">
            <v>7</v>
          </cell>
          <cell r="G370" t="str">
            <v>치명 수치</v>
          </cell>
        </row>
        <row r="371">
          <cell r="B371">
            <v>8</v>
          </cell>
          <cell r="C371" t="str">
            <v>중첩 시</v>
          </cell>
          <cell r="F371">
            <v>8</v>
          </cell>
          <cell r="G371" t="str">
            <v>치명 대미지</v>
          </cell>
        </row>
        <row r="372">
          <cell r="F372">
            <v>9</v>
          </cell>
          <cell r="G372" t="str">
            <v>치명 저항력</v>
          </cell>
        </row>
        <row r="373">
          <cell r="F373">
            <v>10</v>
          </cell>
          <cell r="G373" t="str">
            <v>치명 대미지 저항률</v>
          </cell>
        </row>
        <row r="374">
          <cell r="F374">
            <v>11</v>
          </cell>
          <cell r="G374" t="str">
            <v>군중 제어 저항력</v>
          </cell>
        </row>
        <row r="375">
          <cell r="F375">
            <v>12</v>
          </cell>
          <cell r="G375" t="str">
            <v>군중 제어 강화력</v>
          </cell>
        </row>
        <row r="376">
          <cell r="F376">
            <v>13</v>
          </cell>
          <cell r="G376" t="str">
            <v>명중률</v>
          </cell>
        </row>
        <row r="377">
          <cell r="F377">
            <v>14</v>
          </cell>
          <cell r="G377" t="str">
            <v>체력</v>
          </cell>
        </row>
        <row r="378">
          <cell r="F378">
            <v>15</v>
          </cell>
          <cell r="G378" t="str">
            <v>최대 체력</v>
          </cell>
        </row>
        <row r="379">
          <cell r="F379">
            <v>16</v>
          </cell>
          <cell r="G379" t="str">
            <v>받는 회복 효과 강화율</v>
          </cell>
        </row>
        <row r="380">
          <cell r="F380">
            <v>17</v>
          </cell>
          <cell r="G380" t="str">
            <v>공격 속도</v>
          </cell>
        </row>
        <row r="381">
          <cell r="F381">
            <v>18</v>
          </cell>
          <cell r="G381" t="str">
            <v>기본 스킬 강화</v>
          </cell>
        </row>
        <row r="382">
          <cell r="F382">
            <v>19</v>
          </cell>
          <cell r="G382" t="str">
            <v>포탑 소환</v>
          </cell>
        </row>
        <row r="383">
          <cell r="F383">
            <v>20</v>
          </cell>
          <cell r="G383" t="str">
            <v>불사</v>
          </cell>
        </row>
        <row r="384">
          <cell r="F384">
            <v>21</v>
          </cell>
          <cell r="G384" t="str">
            <v>기절</v>
          </cell>
        </row>
        <row r="385">
          <cell r="F385">
            <v>22</v>
          </cell>
          <cell r="G385" t="str">
            <v>스킬 코스트 증가</v>
          </cell>
        </row>
        <row r="502">
          <cell r="L502">
            <v>100</v>
          </cell>
        </row>
        <row r="562">
          <cell r="L562">
            <v>100000</v>
          </cell>
        </row>
        <row r="563">
          <cell r="L563">
            <v>1000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F344E-0F1B-453B-BC6A-C09C03D738D3}">
  <sheetPr>
    <tabColor theme="0"/>
  </sheetPr>
  <dimension ref="A1:O56"/>
  <sheetViews>
    <sheetView showGridLines="0" zoomScaleNormal="100" workbookViewId="0">
      <selection activeCell="K37" sqref="K37"/>
    </sheetView>
  </sheetViews>
  <sheetFormatPr defaultColWidth="8.88671875" defaultRowHeight="13.8" customHeight="1"/>
  <cols>
    <col min="1" max="1" width="8.88671875" style="193"/>
    <col min="2" max="2" width="10.77734375" style="193" customWidth="1"/>
    <col min="3" max="3" width="26.77734375" style="193" customWidth="1"/>
    <col min="4" max="4" width="10.77734375" style="193" customWidth="1"/>
    <col min="5" max="5" width="26.77734375" style="193" customWidth="1"/>
    <col min="6" max="6" width="10.77734375" style="193" customWidth="1"/>
    <col min="7" max="7" width="26.77734375" style="193" customWidth="1"/>
    <col min="8" max="8" width="10.77734375" style="193" customWidth="1"/>
    <col min="9" max="9" width="34.88671875" style="193" bestFit="1" customWidth="1"/>
    <col min="10" max="10" width="10.77734375" style="193" customWidth="1"/>
    <col min="11" max="11" width="31.33203125" style="193" bestFit="1" customWidth="1"/>
    <col min="12" max="12" width="8.88671875" style="193"/>
    <col min="13" max="13" width="8.88671875" style="193" customWidth="1"/>
    <col min="14" max="16384" width="8.88671875" style="193"/>
  </cols>
  <sheetData>
    <row r="1" spans="1:15" ht="30" customHeight="1">
      <c r="A1" s="190"/>
      <c r="B1" s="190"/>
      <c r="C1" s="190"/>
      <c r="D1" s="190"/>
      <c r="E1" s="190"/>
      <c r="F1" s="190"/>
      <c r="G1" s="191" t="s">
        <v>2193</v>
      </c>
      <c r="H1" s="190"/>
      <c r="I1" s="192"/>
      <c r="J1" s="190"/>
      <c r="K1" s="190"/>
      <c r="L1" s="190"/>
      <c r="M1" s="190"/>
      <c r="N1" s="190"/>
      <c r="O1" s="190"/>
    </row>
    <row r="2" spans="1:15" ht="13.8" customHeight="1">
      <c r="A2" s="194"/>
      <c r="B2" s="195" t="s">
        <v>13497</v>
      </c>
      <c r="C2" s="194"/>
      <c r="D2" s="194"/>
      <c r="E2" s="194"/>
      <c r="F2" s="194"/>
      <c r="G2" s="196"/>
      <c r="H2" s="194"/>
      <c r="I2" s="194"/>
      <c r="J2" s="194"/>
      <c r="K2" s="194"/>
      <c r="L2" s="195"/>
      <c r="M2" s="194"/>
      <c r="N2" s="194"/>
      <c r="O2" s="194"/>
    </row>
    <row r="3" spans="1:15" ht="13.8" customHeight="1">
      <c r="A3" s="197"/>
      <c r="B3" s="197"/>
      <c r="C3" s="197"/>
      <c r="D3" s="197"/>
      <c r="E3" s="197"/>
      <c r="F3" s="197"/>
      <c r="G3" s="197"/>
      <c r="H3" s="197"/>
      <c r="I3" s="197"/>
      <c r="J3" s="197"/>
      <c r="K3" s="197"/>
      <c r="L3" s="197"/>
      <c r="M3" s="197"/>
      <c r="N3" s="197"/>
      <c r="O3" s="197"/>
    </row>
    <row r="4" spans="1:15" ht="13.8" customHeight="1">
      <c r="A4" s="197"/>
      <c r="B4" s="197"/>
      <c r="C4" s="198" t="s">
        <v>2983</v>
      </c>
      <c r="D4" s="197"/>
      <c r="E4" s="198" t="s">
        <v>13490</v>
      </c>
      <c r="F4" s="197"/>
      <c r="G4" s="198" t="s">
        <v>13489</v>
      </c>
      <c r="H4" s="197"/>
      <c r="I4" s="198" t="s">
        <v>2981</v>
      </c>
      <c r="J4" s="197"/>
      <c r="K4" s="198" t="s">
        <v>2985</v>
      </c>
      <c r="L4" s="197"/>
      <c r="M4" s="197"/>
      <c r="N4" s="197"/>
      <c r="O4" s="197"/>
    </row>
    <row r="5" spans="1:15" ht="13.8" customHeight="1">
      <c r="A5" s="197"/>
      <c r="B5" s="197"/>
      <c r="C5" s="199" t="s">
        <v>9</v>
      </c>
      <c r="D5" s="197"/>
      <c r="E5" s="200" t="s">
        <v>9</v>
      </c>
      <c r="F5" s="197"/>
      <c r="G5" s="200" t="s">
        <v>9</v>
      </c>
      <c r="H5" s="197"/>
      <c r="I5" s="201" t="s">
        <v>9</v>
      </c>
      <c r="J5" s="197"/>
      <c r="K5" s="200" t="s">
        <v>9</v>
      </c>
      <c r="L5" s="197"/>
      <c r="M5" s="197"/>
      <c r="N5" s="197"/>
      <c r="O5" s="197"/>
    </row>
    <row r="6" spans="1:15" ht="13.8" customHeight="1">
      <c r="A6" s="197"/>
      <c r="B6" s="197"/>
      <c r="C6" s="199" t="s">
        <v>6499</v>
      </c>
      <c r="D6" s="197"/>
      <c r="E6" s="202" t="s">
        <v>12965</v>
      </c>
      <c r="F6" s="197"/>
      <c r="G6" s="201" t="s">
        <v>1</v>
      </c>
      <c r="H6" s="197"/>
      <c r="I6" s="199" t="s">
        <v>2954</v>
      </c>
      <c r="J6" s="197"/>
      <c r="K6" s="203" t="s">
        <v>2979</v>
      </c>
      <c r="L6" s="197"/>
      <c r="M6" s="197"/>
      <c r="N6" s="197"/>
      <c r="O6" s="197"/>
    </row>
    <row r="7" spans="1:15" ht="13.8" customHeight="1">
      <c r="A7" s="197"/>
      <c r="B7" s="197"/>
      <c r="C7" s="199" t="s">
        <v>80</v>
      </c>
      <c r="D7" s="197"/>
      <c r="E7" s="200" t="s">
        <v>80</v>
      </c>
      <c r="F7" s="197"/>
      <c r="G7" s="200" t="s">
        <v>2</v>
      </c>
      <c r="H7" s="197"/>
      <c r="I7" s="199" t="s">
        <v>2958</v>
      </c>
      <c r="J7" s="197"/>
      <c r="K7" s="200" t="s">
        <v>2251</v>
      </c>
      <c r="L7" s="197"/>
      <c r="M7" s="197"/>
      <c r="N7" s="197"/>
      <c r="O7" s="197"/>
    </row>
    <row r="8" spans="1:15" ht="13.8" customHeight="1">
      <c r="A8" s="197"/>
      <c r="B8" s="197"/>
      <c r="C8" s="199" t="s">
        <v>87</v>
      </c>
      <c r="D8" s="197"/>
      <c r="E8" s="200" t="s">
        <v>12967</v>
      </c>
      <c r="F8" s="197"/>
      <c r="G8" s="202" t="s">
        <v>12966</v>
      </c>
      <c r="H8" s="197"/>
      <c r="I8" s="199" t="s">
        <v>6499</v>
      </c>
      <c r="J8" s="197"/>
      <c r="K8" s="200" t="s">
        <v>2253</v>
      </c>
      <c r="L8" s="197"/>
      <c r="M8" s="197"/>
      <c r="N8" s="197"/>
      <c r="O8" s="197"/>
    </row>
    <row r="9" spans="1:15" ht="13.8" customHeight="1">
      <c r="A9" s="197"/>
      <c r="B9" s="197"/>
      <c r="C9" s="199" t="s">
        <v>90</v>
      </c>
      <c r="D9" s="197"/>
      <c r="E9" s="200" t="s">
        <v>12968</v>
      </c>
      <c r="F9" s="197"/>
      <c r="G9" s="204" t="s">
        <v>12963</v>
      </c>
      <c r="H9" s="197"/>
      <c r="I9" s="199" t="s">
        <v>98</v>
      </c>
      <c r="J9" s="197"/>
      <c r="K9" s="200" t="s">
        <v>13411</v>
      </c>
      <c r="L9" s="197"/>
      <c r="M9" s="197"/>
      <c r="N9" s="197"/>
      <c r="O9" s="197"/>
    </row>
    <row r="10" spans="1:15" ht="13.8" customHeight="1">
      <c r="A10" s="197"/>
      <c r="B10" s="197"/>
      <c r="C10" s="199" t="s">
        <v>93</v>
      </c>
      <c r="D10" s="197"/>
      <c r="E10" s="200" t="s">
        <v>3115</v>
      </c>
      <c r="F10" s="197"/>
      <c r="G10" s="200" t="s">
        <v>19</v>
      </c>
      <c r="H10" s="197"/>
      <c r="I10" s="199" t="s">
        <v>6502</v>
      </c>
      <c r="J10" s="197"/>
      <c r="K10" s="200" t="s">
        <v>2984</v>
      </c>
      <c r="L10" s="197"/>
      <c r="M10" s="197"/>
      <c r="N10" s="197"/>
      <c r="O10" s="197"/>
    </row>
    <row r="11" spans="1:15" ht="13.8" customHeight="1">
      <c r="A11" s="197"/>
      <c r="B11" s="197"/>
      <c r="C11" s="197"/>
      <c r="D11" s="197"/>
      <c r="E11" s="200" t="s">
        <v>12969</v>
      </c>
      <c r="F11" s="197"/>
      <c r="G11" s="200" t="s">
        <v>22</v>
      </c>
      <c r="H11" s="197"/>
      <c r="I11" s="199" t="s">
        <v>2214</v>
      </c>
      <c r="J11" s="197"/>
      <c r="K11" s="200" t="s">
        <v>2259</v>
      </c>
      <c r="L11" s="197"/>
      <c r="M11" s="197"/>
      <c r="N11" s="197"/>
      <c r="O11" s="197"/>
    </row>
    <row r="12" spans="1:15" ht="13.8" customHeight="1">
      <c r="A12" s="197"/>
      <c r="B12" s="197"/>
      <c r="C12" s="197"/>
      <c r="D12" s="197"/>
      <c r="E12" s="200" t="s">
        <v>12970</v>
      </c>
      <c r="F12" s="197"/>
      <c r="G12" s="200" t="s">
        <v>24</v>
      </c>
      <c r="H12" s="197"/>
      <c r="I12" s="199" t="s">
        <v>2215</v>
      </c>
      <c r="J12" s="197"/>
      <c r="K12" s="197"/>
      <c r="L12" s="197"/>
      <c r="M12" s="197"/>
      <c r="N12" s="197"/>
      <c r="O12" s="197"/>
    </row>
    <row r="13" spans="1:15" ht="13.8" customHeight="1">
      <c r="A13" s="197"/>
      <c r="B13" s="197"/>
      <c r="C13" s="197"/>
      <c r="D13" s="197"/>
      <c r="E13" s="200" t="s">
        <v>2999</v>
      </c>
      <c r="F13" s="197"/>
      <c r="G13" s="197"/>
      <c r="H13" s="197"/>
      <c r="I13" s="199" t="s">
        <v>6504</v>
      </c>
      <c r="J13" s="197"/>
      <c r="K13" s="197"/>
      <c r="L13" s="197"/>
      <c r="M13" s="197"/>
      <c r="N13" s="197"/>
      <c r="O13" s="197"/>
    </row>
    <row r="14" spans="1:15" ht="13.8" customHeight="1">
      <c r="A14" s="197"/>
      <c r="B14" s="197"/>
      <c r="C14" s="197"/>
      <c r="D14" s="197"/>
      <c r="E14" s="200" t="s">
        <v>12971</v>
      </c>
      <c r="F14" s="197"/>
      <c r="G14" s="197"/>
      <c r="H14" s="197"/>
      <c r="I14" s="199" t="s">
        <v>6507</v>
      </c>
      <c r="J14" s="197"/>
      <c r="K14" s="198" t="s">
        <v>13496</v>
      </c>
      <c r="L14" s="197"/>
      <c r="M14" s="197"/>
      <c r="N14" s="197"/>
      <c r="O14" s="197"/>
    </row>
    <row r="15" spans="1:15" ht="13.8" customHeight="1">
      <c r="A15" s="197"/>
      <c r="B15" s="197"/>
      <c r="C15" s="197"/>
      <c r="D15" s="197"/>
      <c r="E15" s="200" t="s">
        <v>12972</v>
      </c>
      <c r="F15" s="197"/>
      <c r="G15" s="197"/>
      <c r="H15" s="197"/>
      <c r="I15" s="199" t="s">
        <v>6510</v>
      </c>
      <c r="J15" s="197"/>
      <c r="K15" s="200" t="s">
        <v>9</v>
      </c>
      <c r="L15" s="197"/>
      <c r="M15" s="197"/>
      <c r="N15" s="197"/>
      <c r="O15" s="197"/>
    </row>
    <row r="16" spans="1:15" ht="13.8" customHeight="1">
      <c r="A16" s="197"/>
      <c r="B16" s="197"/>
      <c r="C16" s="197"/>
      <c r="D16" s="197"/>
      <c r="E16" s="200" t="s">
        <v>3000</v>
      </c>
      <c r="F16" s="197"/>
      <c r="G16" s="197"/>
      <c r="H16" s="197"/>
      <c r="I16" s="205" t="s">
        <v>2979</v>
      </c>
      <c r="J16" s="197"/>
      <c r="K16" s="202" t="s">
        <v>13028</v>
      </c>
      <c r="L16" s="197"/>
      <c r="M16" s="197"/>
      <c r="N16" s="197"/>
      <c r="O16" s="197"/>
    </row>
    <row r="17" spans="1:15" ht="13.8" customHeight="1">
      <c r="A17" s="197"/>
      <c r="B17" s="197"/>
      <c r="C17" s="197"/>
      <c r="D17" s="197"/>
      <c r="E17" s="197"/>
      <c r="F17" s="197"/>
      <c r="G17" s="197"/>
      <c r="H17" s="197"/>
      <c r="I17" s="206" t="s">
        <v>13399</v>
      </c>
      <c r="J17" s="197"/>
      <c r="K17" s="200" t="s">
        <v>2949</v>
      </c>
      <c r="L17" s="197"/>
      <c r="M17" s="197"/>
      <c r="N17" s="197"/>
      <c r="O17" s="197"/>
    </row>
    <row r="18" spans="1:15" ht="13.8" customHeight="1">
      <c r="A18" s="197"/>
      <c r="B18" s="197"/>
      <c r="C18" s="197"/>
      <c r="D18" s="197"/>
      <c r="E18" s="197"/>
      <c r="F18" s="197"/>
      <c r="G18" s="197"/>
      <c r="H18" s="197"/>
      <c r="I18" s="199" t="s">
        <v>51</v>
      </c>
      <c r="J18" s="197"/>
      <c r="K18" s="200" t="s">
        <v>13457</v>
      </c>
      <c r="L18" s="197"/>
      <c r="M18" s="197"/>
      <c r="N18" s="197"/>
      <c r="O18" s="197"/>
    </row>
    <row r="19" spans="1:15" ht="13.8" customHeight="1">
      <c r="A19" s="197"/>
      <c r="B19" s="197"/>
      <c r="C19" s="197"/>
      <c r="D19" s="197"/>
      <c r="E19" s="198" t="s">
        <v>13492</v>
      </c>
      <c r="F19" s="197"/>
      <c r="G19" s="197"/>
      <c r="H19" s="197"/>
      <c r="I19" s="199" t="s">
        <v>2980</v>
      </c>
      <c r="J19" s="197"/>
      <c r="K19" s="200" t="s">
        <v>13458</v>
      </c>
      <c r="L19" s="197"/>
      <c r="M19" s="197"/>
      <c r="N19" s="197"/>
      <c r="O19" s="197"/>
    </row>
    <row r="20" spans="1:15" ht="13.8" customHeight="1">
      <c r="A20" s="197"/>
      <c r="B20" s="197"/>
      <c r="C20" s="198" t="s">
        <v>2982</v>
      </c>
      <c r="D20" s="197"/>
      <c r="E20" s="200" t="s">
        <v>9</v>
      </c>
      <c r="F20" s="197"/>
      <c r="G20" s="197"/>
      <c r="H20" s="197"/>
      <c r="I20" s="197"/>
      <c r="J20" s="197"/>
      <c r="K20" s="200" t="s">
        <v>13459</v>
      </c>
      <c r="L20" s="197"/>
      <c r="M20" s="197"/>
      <c r="N20" s="197"/>
      <c r="O20" s="197"/>
    </row>
    <row r="21" spans="1:15" ht="13.8" customHeight="1">
      <c r="A21" s="197"/>
      <c r="B21" s="197"/>
      <c r="C21" s="200" t="s">
        <v>9</v>
      </c>
      <c r="D21" s="197"/>
      <c r="E21" s="204" t="s">
        <v>12962</v>
      </c>
      <c r="F21" s="197"/>
      <c r="G21" s="198" t="s">
        <v>2989</v>
      </c>
      <c r="H21" s="197"/>
      <c r="I21" s="197"/>
      <c r="J21" s="197"/>
      <c r="K21" s="200" t="s">
        <v>13460</v>
      </c>
      <c r="L21" s="197"/>
      <c r="M21" s="197"/>
      <c r="N21" s="197"/>
      <c r="O21" s="197"/>
    </row>
    <row r="22" spans="1:15" ht="13.8" customHeight="1">
      <c r="A22" s="197"/>
      <c r="B22" s="197"/>
      <c r="C22" s="207" t="s">
        <v>2945</v>
      </c>
      <c r="D22" s="197"/>
      <c r="E22" s="200" t="s">
        <v>12981</v>
      </c>
      <c r="F22" s="197"/>
      <c r="G22" s="208" t="s">
        <v>9</v>
      </c>
      <c r="H22" s="197"/>
      <c r="I22" s="198" t="s">
        <v>13494</v>
      </c>
      <c r="J22" s="197"/>
      <c r="K22" s="200" t="s">
        <v>13015</v>
      </c>
      <c r="L22" s="197"/>
      <c r="M22" s="197"/>
      <c r="N22" s="197"/>
      <c r="O22" s="197"/>
    </row>
    <row r="23" spans="1:15" ht="13.8" customHeight="1">
      <c r="A23" s="197"/>
      <c r="B23" s="197"/>
      <c r="C23" s="200" t="s">
        <v>2949</v>
      </c>
      <c r="D23" s="197"/>
      <c r="E23" s="200" t="s">
        <v>98</v>
      </c>
      <c r="F23" s="197"/>
      <c r="G23" s="200" t="s">
        <v>249</v>
      </c>
      <c r="H23" s="197"/>
      <c r="I23" s="200" t="s">
        <v>9</v>
      </c>
      <c r="J23" s="197"/>
      <c r="K23" s="200" t="s">
        <v>2963</v>
      </c>
      <c r="L23" s="197"/>
      <c r="M23" s="197"/>
      <c r="N23" s="197"/>
      <c r="O23" s="197"/>
    </row>
    <row r="24" spans="1:15" ht="13.8" customHeight="1">
      <c r="A24" s="197"/>
      <c r="B24" s="197"/>
      <c r="C24" s="200" t="s">
        <v>12957</v>
      </c>
      <c r="D24" s="197"/>
      <c r="E24" s="208" t="s">
        <v>6808</v>
      </c>
      <c r="F24" s="197"/>
      <c r="G24" s="200" t="s">
        <v>250</v>
      </c>
      <c r="H24" s="197"/>
      <c r="I24" s="206" t="s">
        <v>13399</v>
      </c>
      <c r="J24" s="197"/>
      <c r="K24" s="200" t="s">
        <v>13019</v>
      </c>
      <c r="L24" s="197"/>
      <c r="M24" s="197"/>
      <c r="N24" s="197"/>
      <c r="O24" s="197"/>
    </row>
    <row r="25" spans="1:15" ht="13.8" customHeight="1">
      <c r="A25" s="197"/>
      <c r="B25" s="197"/>
      <c r="C25" s="200" t="s">
        <v>12959</v>
      </c>
      <c r="D25" s="197"/>
      <c r="E25" s="200" t="s">
        <v>102</v>
      </c>
      <c r="F25" s="197"/>
      <c r="G25" s="203" t="s">
        <v>118</v>
      </c>
      <c r="H25" s="197"/>
      <c r="I25" s="200" t="s">
        <v>107</v>
      </c>
      <c r="J25" s="197"/>
      <c r="K25" s="200" t="s">
        <v>13461</v>
      </c>
      <c r="L25" s="197"/>
      <c r="M25" s="197"/>
      <c r="N25" s="197"/>
      <c r="O25" s="197"/>
    </row>
    <row r="26" spans="1:15" ht="13.8" customHeight="1">
      <c r="A26" s="197"/>
      <c r="B26" s="197"/>
      <c r="C26" s="200" t="s">
        <v>12961</v>
      </c>
      <c r="D26" s="197"/>
      <c r="E26" s="200" t="s">
        <v>93</v>
      </c>
      <c r="F26" s="197"/>
      <c r="G26" s="200" t="s">
        <v>124</v>
      </c>
      <c r="H26" s="197"/>
      <c r="I26" s="200" t="s">
        <v>106</v>
      </c>
      <c r="J26" s="197"/>
      <c r="K26" s="200" t="s">
        <v>13462</v>
      </c>
      <c r="L26" s="197"/>
      <c r="M26" s="197"/>
      <c r="N26" s="197"/>
      <c r="O26" s="197"/>
    </row>
    <row r="27" spans="1:15" ht="13.8" customHeight="1">
      <c r="A27" s="197"/>
      <c r="B27" s="197"/>
      <c r="C27" s="200" t="s">
        <v>2950</v>
      </c>
      <c r="D27" s="197"/>
      <c r="E27" s="207" t="s">
        <v>2945</v>
      </c>
      <c r="F27" s="197"/>
      <c r="G27" s="200" t="s">
        <v>257</v>
      </c>
      <c r="H27" s="197"/>
      <c r="I27" s="209" t="s">
        <v>12993</v>
      </c>
      <c r="J27" s="197"/>
      <c r="K27" s="200" t="s">
        <v>13463</v>
      </c>
      <c r="L27" s="197"/>
      <c r="M27" s="197"/>
      <c r="N27" s="197"/>
      <c r="O27" s="197"/>
    </row>
    <row r="28" spans="1:15" ht="13.8" customHeight="1">
      <c r="A28" s="197"/>
      <c r="B28" s="197"/>
      <c r="C28" s="200" t="s">
        <v>13390</v>
      </c>
      <c r="D28" s="197"/>
      <c r="E28" s="206" t="s">
        <v>2946</v>
      </c>
      <c r="F28" s="197"/>
      <c r="G28" s="200" t="s">
        <v>259</v>
      </c>
      <c r="H28" s="197"/>
      <c r="I28" s="200" t="s">
        <v>13419</v>
      </c>
      <c r="J28" s="197"/>
      <c r="K28" s="200" t="s">
        <v>13464</v>
      </c>
      <c r="L28" s="197"/>
      <c r="M28" s="197"/>
      <c r="N28" s="197"/>
      <c r="O28" s="197"/>
    </row>
    <row r="29" spans="1:15" ht="13.8" customHeight="1">
      <c r="A29" s="197"/>
      <c r="B29" s="197"/>
      <c r="C29" s="197"/>
      <c r="D29" s="197"/>
      <c r="E29" s="197"/>
      <c r="F29" s="197"/>
      <c r="G29" s="200" t="s">
        <v>261</v>
      </c>
      <c r="H29" s="197"/>
      <c r="I29" s="200" t="s">
        <v>13420</v>
      </c>
      <c r="J29" s="197"/>
      <c r="K29" s="200" t="s">
        <v>13022</v>
      </c>
      <c r="L29" s="197"/>
      <c r="M29" s="197"/>
      <c r="N29" s="197"/>
      <c r="O29" s="197"/>
    </row>
    <row r="30" spans="1:15" ht="13.8" customHeight="1">
      <c r="A30" s="197"/>
      <c r="B30" s="197"/>
      <c r="C30" s="197"/>
      <c r="D30" s="197"/>
      <c r="E30" s="197"/>
      <c r="F30" s="197"/>
      <c r="G30" s="197"/>
      <c r="H30" s="197"/>
      <c r="I30" s="200" t="s">
        <v>13421</v>
      </c>
      <c r="J30" s="197"/>
      <c r="K30" s="200" t="s">
        <v>2964</v>
      </c>
      <c r="L30" s="197"/>
      <c r="M30" s="197"/>
      <c r="N30" s="197"/>
      <c r="O30" s="197"/>
    </row>
    <row r="31" spans="1:15" ht="13.8" customHeight="1">
      <c r="A31" s="197"/>
      <c r="B31" s="197"/>
      <c r="C31" s="198" t="s">
        <v>2760</v>
      </c>
      <c r="D31" s="197"/>
      <c r="E31" s="197"/>
      <c r="F31" s="197"/>
      <c r="G31" s="197"/>
      <c r="H31" s="197"/>
      <c r="I31" s="197"/>
      <c r="J31" s="197"/>
      <c r="K31" s="200" t="s">
        <v>13026</v>
      </c>
      <c r="L31" s="197"/>
      <c r="M31" s="197"/>
      <c r="N31" s="197"/>
      <c r="O31" s="197"/>
    </row>
    <row r="32" spans="1:15" ht="13.8" customHeight="1">
      <c r="A32" s="197"/>
      <c r="B32" s="197"/>
      <c r="C32" s="206" t="s">
        <v>9</v>
      </c>
      <c r="D32" s="197"/>
      <c r="E32" s="197"/>
      <c r="F32" s="197"/>
      <c r="G32" s="198" t="s">
        <v>2987</v>
      </c>
      <c r="H32" s="197"/>
      <c r="I32" s="197"/>
      <c r="J32" s="197"/>
      <c r="K32" s="197"/>
      <c r="L32" s="197"/>
      <c r="M32" s="197"/>
      <c r="N32" s="197"/>
      <c r="O32" s="197"/>
    </row>
    <row r="33" spans="1:15" ht="13.8" customHeight="1">
      <c r="A33" s="197"/>
      <c r="B33" s="197"/>
      <c r="C33" s="200" t="s">
        <v>2732</v>
      </c>
      <c r="D33" s="197"/>
      <c r="E33" s="197"/>
      <c r="F33" s="197"/>
      <c r="G33" s="200" t="s">
        <v>9</v>
      </c>
      <c r="H33" s="197"/>
      <c r="I33" s="211" t="s">
        <v>13495</v>
      </c>
      <c r="J33" s="197"/>
      <c r="K33" s="197"/>
      <c r="L33" s="197"/>
      <c r="M33" s="197"/>
      <c r="N33" s="197"/>
      <c r="O33" s="197"/>
    </row>
    <row r="34" spans="1:15" ht="13.8" customHeight="1">
      <c r="A34" s="197"/>
      <c r="B34" s="197"/>
      <c r="C34" s="200" t="s">
        <v>13493</v>
      </c>
      <c r="D34" s="197"/>
      <c r="E34" s="197"/>
      <c r="F34" s="197"/>
      <c r="G34" s="203" t="s">
        <v>118</v>
      </c>
      <c r="H34" s="197"/>
      <c r="I34" s="210" t="s">
        <v>9</v>
      </c>
      <c r="J34" s="197"/>
      <c r="K34" s="197"/>
      <c r="L34" s="197"/>
      <c r="M34" s="197"/>
      <c r="N34" s="197"/>
      <c r="O34" s="197"/>
    </row>
    <row r="35" spans="1:15" ht="13.8" customHeight="1">
      <c r="A35" s="197"/>
      <c r="B35" s="197"/>
      <c r="C35" s="200" t="s">
        <v>2745</v>
      </c>
      <c r="D35" s="197"/>
      <c r="E35" s="197"/>
      <c r="F35" s="197"/>
      <c r="G35" s="200" t="s">
        <v>219</v>
      </c>
      <c r="H35" s="197"/>
      <c r="I35" s="200" t="s">
        <v>13433</v>
      </c>
      <c r="J35" s="197"/>
      <c r="K35" s="197"/>
      <c r="L35" s="197"/>
      <c r="M35" s="197"/>
      <c r="N35" s="197"/>
      <c r="O35" s="197"/>
    </row>
    <row r="36" spans="1:15" ht="13.8" customHeight="1">
      <c r="A36" s="197"/>
      <c r="B36" s="197"/>
      <c r="C36" s="200" t="s">
        <v>13396</v>
      </c>
      <c r="D36" s="197"/>
      <c r="E36" s="197"/>
      <c r="F36" s="197"/>
      <c r="G36" s="200" t="s">
        <v>2769</v>
      </c>
      <c r="H36" s="197"/>
      <c r="I36" s="200" t="s">
        <v>93</v>
      </c>
      <c r="J36" s="197"/>
      <c r="K36" s="197"/>
      <c r="L36" s="197"/>
      <c r="M36" s="197"/>
      <c r="N36" s="197"/>
      <c r="O36" s="197"/>
    </row>
    <row r="37" spans="1:15" ht="13.8" customHeight="1">
      <c r="A37" s="197"/>
      <c r="B37" s="197"/>
      <c r="C37" s="197"/>
      <c r="D37" s="197"/>
      <c r="E37" s="197"/>
      <c r="F37" s="197"/>
      <c r="G37" s="200" t="s">
        <v>221</v>
      </c>
      <c r="H37" s="197"/>
      <c r="I37" s="208" t="s">
        <v>207</v>
      </c>
      <c r="J37" s="197"/>
      <c r="K37" s="197"/>
      <c r="L37" s="197"/>
      <c r="M37" s="197"/>
      <c r="N37" s="197"/>
      <c r="O37" s="197"/>
    </row>
    <row r="38" spans="1:15" ht="13.8" customHeight="1">
      <c r="A38" s="197"/>
      <c r="B38" s="197"/>
      <c r="C38" s="197"/>
      <c r="D38" s="197"/>
      <c r="E38" s="197"/>
      <c r="F38" s="197"/>
      <c r="G38" s="197"/>
      <c r="H38" s="197"/>
      <c r="I38" s="200" t="s">
        <v>208</v>
      </c>
      <c r="J38" s="197"/>
      <c r="K38" s="197"/>
      <c r="L38" s="197"/>
      <c r="M38" s="197"/>
      <c r="N38" s="197"/>
      <c r="O38" s="197"/>
    </row>
    <row r="39" spans="1:15" ht="13.8" customHeight="1">
      <c r="A39" s="197"/>
      <c r="B39" s="197"/>
      <c r="C39" s="197"/>
      <c r="D39" s="197"/>
      <c r="E39" s="197"/>
      <c r="F39" s="197"/>
      <c r="G39" s="197"/>
      <c r="H39" s="197"/>
      <c r="I39" s="208" t="s">
        <v>210</v>
      </c>
      <c r="J39" s="197"/>
      <c r="K39" s="197"/>
      <c r="L39" s="197"/>
      <c r="M39" s="197"/>
      <c r="N39" s="197"/>
      <c r="O39" s="197"/>
    </row>
    <row r="40" spans="1:15" ht="13.8" customHeight="1">
      <c r="A40" s="197"/>
      <c r="B40" s="197"/>
      <c r="C40" s="197"/>
      <c r="D40" s="197"/>
      <c r="E40" s="197"/>
      <c r="F40" s="197"/>
      <c r="G40" s="197"/>
      <c r="H40" s="197"/>
      <c r="I40" s="200" t="s">
        <v>211</v>
      </c>
      <c r="J40" s="197"/>
      <c r="K40" s="197"/>
      <c r="L40" s="197"/>
      <c r="M40" s="197"/>
      <c r="N40" s="197"/>
      <c r="O40" s="197"/>
    </row>
    <row r="41" spans="1:15" ht="13.8" customHeight="1">
      <c r="A41" s="197"/>
      <c r="B41" s="197"/>
      <c r="C41" s="197"/>
      <c r="D41" s="197"/>
      <c r="E41" s="197"/>
      <c r="F41" s="197"/>
      <c r="G41" s="197"/>
      <c r="H41" s="197"/>
      <c r="I41" s="208" t="s">
        <v>213</v>
      </c>
      <c r="J41" s="197"/>
      <c r="K41" s="197"/>
      <c r="L41" s="197"/>
      <c r="M41" s="197"/>
      <c r="N41" s="197"/>
      <c r="O41" s="197"/>
    </row>
    <row r="42" spans="1:15" ht="13.8" customHeight="1">
      <c r="A42" s="197"/>
      <c r="B42" s="197"/>
      <c r="C42" s="197"/>
      <c r="D42" s="197"/>
      <c r="E42" s="197"/>
      <c r="F42" s="197"/>
      <c r="G42" s="197"/>
      <c r="H42" s="197"/>
      <c r="I42" s="200" t="s">
        <v>214</v>
      </c>
      <c r="J42" s="197"/>
      <c r="K42" s="197"/>
      <c r="L42" s="197"/>
      <c r="M42" s="197"/>
      <c r="N42" s="197"/>
      <c r="O42" s="197"/>
    </row>
    <row r="43" spans="1:15" ht="13.8" customHeight="1">
      <c r="A43" s="197"/>
      <c r="B43" s="197"/>
      <c r="C43" s="197"/>
      <c r="D43" s="197"/>
      <c r="E43" s="197"/>
      <c r="F43" s="197"/>
      <c r="G43" s="197"/>
      <c r="H43" s="197"/>
      <c r="I43" s="200" t="s">
        <v>13438</v>
      </c>
      <c r="J43" s="197"/>
      <c r="K43" s="197"/>
      <c r="L43" s="197"/>
      <c r="M43" s="197"/>
      <c r="N43" s="197"/>
      <c r="O43" s="197"/>
    </row>
    <row r="44" spans="1:15" ht="13.8" customHeight="1">
      <c r="A44" s="197"/>
      <c r="B44" s="197"/>
      <c r="C44" s="197"/>
      <c r="D44" s="197"/>
      <c r="E44" s="197"/>
      <c r="F44" s="197"/>
      <c r="G44" s="197"/>
      <c r="H44" s="197"/>
      <c r="I44" s="202" t="s">
        <v>13439</v>
      </c>
      <c r="J44" s="197"/>
      <c r="K44" s="197"/>
      <c r="L44" s="197"/>
      <c r="M44" s="197"/>
      <c r="N44" s="197"/>
      <c r="O44" s="197"/>
    </row>
    <row r="45" spans="1:15" ht="13.8" customHeight="1">
      <c r="A45" s="197"/>
      <c r="B45" s="197"/>
      <c r="C45" s="197"/>
      <c r="D45" s="197"/>
      <c r="E45" s="197"/>
      <c r="F45" s="197"/>
      <c r="G45" s="197"/>
      <c r="H45" s="197"/>
      <c r="I45" s="200" t="s">
        <v>13440</v>
      </c>
      <c r="J45" s="197"/>
      <c r="K45" s="197"/>
      <c r="L45" s="197"/>
      <c r="M45" s="197"/>
      <c r="N45" s="197"/>
      <c r="O45" s="197"/>
    </row>
    <row r="46" spans="1:15" ht="13.8" customHeight="1">
      <c r="A46" s="197"/>
      <c r="B46" s="197"/>
      <c r="C46" s="197"/>
      <c r="D46" s="197"/>
      <c r="E46" s="197"/>
      <c r="F46" s="197"/>
      <c r="G46" s="197"/>
      <c r="H46" s="197"/>
      <c r="I46" s="197"/>
      <c r="J46" s="197"/>
      <c r="K46" s="197"/>
      <c r="L46" s="197"/>
      <c r="M46" s="197"/>
      <c r="N46" s="197"/>
      <c r="O46" s="197"/>
    </row>
    <row r="47" spans="1:15" ht="13.8" customHeight="1">
      <c r="A47" s="197"/>
      <c r="B47" s="197"/>
      <c r="C47" s="197"/>
      <c r="D47" s="197"/>
      <c r="E47" s="197"/>
      <c r="F47" s="197"/>
      <c r="G47" s="197"/>
      <c r="H47" s="197"/>
      <c r="I47" s="197"/>
      <c r="J47" s="197"/>
      <c r="K47" s="197"/>
      <c r="L47" s="197"/>
      <c r="M47" s="197"/>
      <c r="N47" s="197"/>
      <c r="O47" s="197"/>
    </row>
    <row r="48" spans="1:15" ht="13.8" customHeight="1">
      <c r="A48" s="197"/>
      <c r="B48" s="197"/>
      <c r="C48" s="197"/>
      <c r="D48" s="197"/>
      <c r="E48" s="197"/>
      <c r="F48" s="197"/>
      <c r="G48" s="197"/>
      <c r="H48" s="197"/>
      <c r="I48" s="197"/>
      <c r="J48" s="197"/>
      <c r="K48" s="197"/>
      <c r="L48" s="197"/>
      <c r="M48" s="197"/>
      <c r="N48" s="197"/>
      <c r="O48" s="197"/>
    </row>
    <row r="49" spans="1:15" ht="13.8" customHeight="1">
      <c r="A49" s="197"/>
      <c r="B49" s="197"/>
      <c r="C49" s="197"/>
      <c r="D49" s="197"/>
      <c r="E49" s="197"/>
      <c r="F49" s="197"/>
      <c r="G49" s="197"/>
      <c r="H49" s="197"/>
      <c r="I49" s="197"/>
      <c r="J49" s="197"/>
      <c r="K49" s="197"/>
      <c r="L49" s="197"/>
      <c r="M49" s="197"/>
      <c r="N49" s="197"/>
      <c r="O49" s="197"/>
    </row>
    <row r="50" spans="1:15" ht="13.8" customHeight="1">
      <c r="A50" s="197"/>
      <c r="B50" s="197"/>
      <c r="C50" s="197"/>
      <c r="D50" s="197"/>
      <c r="E50" s="197"/>
      <c r="F50" s="197"/>
      <c r="G50" s="197"/>
      <c r="H50" s="197"/>
      <c r="I50" s="197"/>
      <c r="J50" s="197"/>
      <c r="K50" s="197"/>
      <c r="L50" s="197"/>
      <c r="M50" s="197"/>
      <c r="N50" s="197"/>
      <c r="O50" s="197"/>
    </row>
    <row r="51" spans="1:15" ht="13.8" customHeight="1">
      <c r="A51" s="197"/>
      <c r="B51" s="197"/>
      <c r="C51" s="197"/>
      <c r="D51" s="197"/>
      <c r="E51" s="197"/>
      <c r="F51" s="197"/>
      <c r="G51" s="197"/>
      <c r="H51" s="197"/>
      <c r="I51" s="197"/>
      <c r="J51" s="197"/>
      <c r="K51" s="197"/>
      <c r="L51" s="197"/>
      <c r="M51" s="197"/>
      <c r="N51" s="197"/>
      <c r="O51" s="197"/>
    </row>
    <row r="52" spans="1:15" ht="13.8" customHeight="1">
      <c r="A52" s="197"/>
      <c r="B52" s="197"/>
      <c r="C52" s="197"/>
      <c r="D52" s="197"/>
      <c r="E52" s="197"/>
      <c r="F52" s="197"/>
      <c r="G52" s="197"/>
      <c r="H52" s="197"/>
      <c r="I52" s="197"/>
      <c r="J52" s="197"/>
      <c r="K52" s="197"/>
      <c r="L52" s="197"/>
      <c r="M52" s="197"/>
      <c r="N52" s="197"/>
      <c r="O52" s="197"/>
    </row>
    <row r="53" spans="1:15" ht="13.8" customHeight="1">
      <c r="A53" s="197"/>
      <c r="B53" s="197"/>
      <c r="C53" s="197"/>
      <c r="D53" s="197"/>
      <c r="E53" s="197"/>
      <c r="F53" s="197"/>
      <c r="G53" s="197"/>
      <c r="H53" s="197"/>
      <c r="I53" s="197"/>
      <c r="J53" s="197"/>
      <c r="K53" s="197"/>
      <c r="L53" s="197"/>
      <c r="M53" s="197"/>
      <c r="N53" s="197"/>
      <c r="O53" s="197"/>
    </row>
    <row r="54" spans="1:15" ht="13.8" customHeight="1">
      <c r="A54" s="197"/>
      <c r="B54" s="197"/>
      <c r="C54" s="197"/>
      <c r="D54" s="197"/>
      <c r="E54" s="197"/>
      <c r="F54" s="197"/>
      <c r="G54" s="197"/>
      <c r="H54" s="197"/>
      <c r="I54" s="197"/>
      <c r="J54" s="197"/>
      <c r="K54" s="197"/>
      <c r="L54" s="197"/>
      <c r="M54" s="197"/>
      <c r="N54" s="197"/>
      <c r="O54" s="197"/>
    </row>
    <row r="55" spans="1:15" ht="13.8" customHeight="1">
      <c r="A55" s="197"/>
      <c r="B55" s="197"/>
      <c r="C55" s="197"/>
      <c r="D55" s="197"/>
      <c r="E55" s="197"/>
      <c r="F55" s="197"/>
      <c r="G55" s="197"/>
      <c r="H55" s="197"/>
      <c r="I55" s="197"/>
      <c r="J55" s="197"/>
      <c r="K55" s="197"/>
      <c r="L55" s="197"/>
      <c r="M55" s="197"/>
      <c r="N55" s="197"/>
      <c r="O55" s="197"/>
    </row>
    <row r="56" spans="1:15" ht="13.8" customHeight="1">
      <c r="A56" s="197"/>
      <c r="B56" s="197"/>
      <c r="C56" s="197"/>
      <c r="D56" s="197"/>
      <c r="E56" s="197"/>
      <c r="F56" s="197"/>
      <c r="G56" s="197"/>
      <c r="H56" s="197"/>
      <c r="I56" s="197"/>
      <c r="J56" s="197"/>
      <c r="K56" s="197"/>
      <c r="L56" s="197"/>
      <c r="M56" s="197"/>
      <c r="N56" s="197"/>
      <c r="O56" s="197"/>
    </row>
  </sheetData>
  <phoneticPr fontId="5" type="noConversion"/>
  <hyperlinks>
    <hyperlink ref="G4" location="링크_WEAPON" display="WEAPON" xr:uid="{6FBCC8B8-092F-4C42-B1FF-F94C63B970C9}"/>
    <hyperlink ref="E4" location="링크_WEAPON_STATUS" display="WEAPON_STATUS" xr:uid="{4BA7C265-D26D-4A77-BA78-24D5CC52F7BD}"/>
    <hyperlink ref="C4" location="링크_WEAPON_EXP_INFO" display="WEAPON_EXP_INFO" xr:uid="{DF57C212-BC6D-4F11-85C6-5A443882ADE5}"/>
    <hyperlink ref="I4" location="링크_STUDENT" display="STUDENT" xr:uid="{2AEDF83B-8686-46B5-8DC3-FA4672188946}"/>
    <hyperlink ref="K4" location="링크_STUDENT_SPEECH" display="STUDENT_SPEECH" xr:uid="{83C3D1BB-E0A7-4315-ABFC-C5E648501299}"/>
    <hyperlink ref="K14" location="링크_UNIQUE_SKILL_REINFORCE" display="UNIQUE_SKILL_REINFORCE" xr:uid="{67C6FE98-FAB2-4EA3-9B06-016607A63D1F}"/>
    <hyperlink ref="C20" location="링크_SKILL_REINFORCE" display="SKILL_REINFORCE" xr:uid="{40BC41F7-648B-4D40-8C67-3CA4877ADAF8}"/>
    <hyperlink ref="E19" location="링크_WEAPON_LIMIT_BREAK" display="WEAPON_LIMIT_BREAK" xr:uid="{5DE37563-D629-4A50-BAA3-56E64B83940E}"/>
    <hyperlink ref="G21" location="링크_ITEM" display="ITEM" xr:uid="{FCA1C263-7A61-4AA3-92E2-26B6A9123B1D}"/>
    <hyperlink ref="I22" location="링크_STUDENT_UNIQUE_ITEM" display="STUDENT_UNIQUE_ITEM" xr:uid="{469E9362-A402-4402-B3A3-D04E3F0ED9F8}"/>
    <hyperlink ref="C31" location="링크_WARFARE_REINFORCE" display="WARFARE_REINFORCE" xr:uid="{92FD6DBF-DAC1-4B07-9B71-484649338822}"/>
    <hyperlink ref="G32" location="링크_GAIN_INFO" display="GAIN_INFO" xr:uid="{5C978BE0-3DE0-4142-9AFF-598EFD9223A5}"/>
    <hyperlink ref="I33" location="STUDENT_UNIQUE_LIMIT_BREAK!A1" display="STUDENT_UNIQUE_LIMIT_BREAK" xr:uid="{71421E6E-50D5-48E5-B213-EF4812B37AD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B5D7B-B098-4E0A-8746-6E5D86FEA7AF}">
  <dimension ref="A1:D3"/>
  <sheetViews>
    <sheetView showGridLines="0" workbookViewId="0">
      <selection activeCell="A4" sqref="A4"/>
    </sheetView>
  </sheetViews>
  <sheetFormatPr defaultColWidth="8.88671875" defaultRowHeight="13.8" customHeight="1"/>
  <cols>
    <col min="1" max="1" width="31.44140625" style="5" bestFit="1" customWidth="1"/>
    <col min="2" max="3" width="10" style="5" customWidth="1"/>
    <col min="4" max="4" width="24" style="5" customWidth="1"/>
    <col min="5" max="16384" width="8.88671875" style="5"/>
  </cols>
  <sheetData>
    <row r="1" spans="1:4" ht="13.8" customHeight="1">
      <c r="A1" s="6" t="s">
        <v>6614</v>
      </c>
      <c r="B1" s="6" t="s">
        <v>6611</v>
      </c>
      <c r="C1" s="6" t="s">
        <v>2626</v>
      </c>
      <c r="D1" s="6" t="s">
        <v>6613</v>
      </c>
    </row>
    <row r="2" spans="1:4" ht="13.8" customHeight="1">
      <c r="A2" s="7" t="s">
        <v>6608</v>
      </c>
      <c r="B2" s="7" t="s">
        <v>6609</v>
      </c>
      <c r="C2" s="7" t="s">
        <v>2262</v>
      </c>
      <c r="D2" s="7" t="s">
        <v>2194</v>
      </c>
    </row>
    <row r="3" spans="1:4" ht="13.8" customHeight="1">
      <c r="A3" s="101" t="s">
        <v>13515</v>
      </c>
      <c r="B3" s="101" t="s">
        <v>6612</v>
      </c>
      <c r="C3" s="101">
        <v>5</v>
      </c>
      <c r="D3" s="101" t="s">
        <v>6610</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BABAB"/>
  </sheetPr>
  <dimension ref="B3:M593"/>
  <sheetViews>
    <sheetView showGridLines="0" zoomScaleNormal="100" workbookViewId="0"/>
  </sheetViews>
  <sheetFormatPr defaultColWidth="14.44140625" defaultRowHeight="13.8" customHeight="1"/>
  <cols>
    <col min="1" max="1" width="8.6640625" style="9" customWidth="1"/>
    <col min="2" max="2" width="23.77734375" style="9" customWidth="1"/>
    <col min="3" max="3" width="19.33203125" style="9" customWidth="1"/>
    <col min="4" max="4" width="23.88671875" style="9" customWidth="1"/>
    <col min="5" max="5" width="16.5546875" style="9" customWidth="1"/>
    <col min="6" max="6" width="21.21875" style="9" customWidth="1"/>
    <col min="7" max="7" width="18.77734375" style="9" bestFit="1" customWidth="1"/>
    <col min="8" max="8" width="22.21875" style="9" customWidth="1"/>
    <col min="9" max="9" width="7.77734375" style="9" customWidth="1"/>
    <col min="10" max="10" width="8.6640625" style="9" customWidth="1"/>
    <col min="11" max="11" width="22.77734375" style="9" customWidth="1"/>
    <col min="12" max="26" width="8.6640625" style="9" customWidth="1"/>
    <col min="27" max="16384" width="14.44140625" style="9"/>
  </cols>
  <sheetData>
    <row r="3" spans="2:12" ht="13.8" customHeight="1">
      <c r="B3" s="10" t="s">
        <v>13337</v>
      </c>
      <c r="C3" s="11"/>
      <c r="D3" s="11"/>
      <c r="E3" s="11"/>
      <c r="F3" s="12"/>
      <c r="G3" s="12"/>
      <c r="H3" s="12"/>
      <c r="I3" s="13"/>
    </row>
    <row r="4" spans="2:12" ht="13.8" customHeight="1">
      <c r="B4" s="14" t="s">
        <v>0</v>
      </c>
      <c r="C4" s="15"/>
      <c r="D4" s="15"/>
      <c r="E4" s="15"/>
      <c r="F4" s="15"/>
      <c r="G4" s="15"/>
      <c r="H4" s="15"/>
      <c r="I4" s="16"/>
    </row>
    <row r="5" spans="2:12" ht="13.8" customHeight="1">
      <c r="B5" s="18">
        <v>0</v>
      </c>
      <c r="C5" s="18">
        <v>0</v>
      </c>
      <c r="D5" s="18">
        <v>0</v>
      </c>
      <c r="E5" s="18">
        <v>0</v>
      </c>
      <c r="F5" s="18">
        <v>1</v>
      </c>
      <c r="G5" s="20">
        <v>0</v>
      </c>
      <c r="H5" s="20">
        <v>1</v>
      </c>
      <c r="I5" s="22"/>
      <c r="K5" s="23" t="s">
        <v>3</v>
      </c>
      <c r="L5" s="24">
        <v>100</v>
      </c>
    </row>
    <row r="6" spans="2:12" ht="13.8" customHeight="1">
      <c r="B6" s="224" t="s">
        <v>1</v>
      </c>
      <c r="C6" s="225"/>
      <c r="D6" s="225"/>
      <c r="E6" s="225"/>
      <c r="F6" s="229"/>
      <c r="G6" s="214" t="s">
        <v>2</v>
      </c>
      <c r="H6" s="230"/>
      <c r="I6" s="22"/>
    </row>
    <row r="7" spans="2:12" ht="13.8" customHeight="1">
      <c r="B7" s="26"/>
      <c r="C7" s="27"/>
      <c r="D7" s="27"/>
      <c r="E7" s="27"/>
      <c r="F7" s="27"/>
      <c r="G7" s="27"/>
      <c r="H7" s="27"/>
      <c r="I7" s="28"/>
    </row>
    <row r="8" spans="2:12" ht="13.8" customHeight="1">
      <c r="B8" s="14" t="s">
        <v>4</v>
      </c>
      <c r="C8" s="29" t="s">
        <v>5</v>
      </c>
      <c r="D8" s="29"/>
      <c r="E8" s="29" t="s">
        <v>6</v>
      </c>
      <c r="F8" s="29" t="s">
        <v>7</v>
      </c>
      <c r="G8" s="29"/>
      <c r="H8" s="29"/>
      <c r="I8" s="30"/>
    </row>
    <row r="9" spans="2:12" ht="13.8" customHeight="1">
      <c r="B9" s="31" t="s">
        <v>8</v>
      </c>
      <c r="C9" s="32" t="s">
        <v>9</v>
      </c>
      <c r="D9" s="32"/>
      <c r="E9" s="33" t="s">
        <v>10</v>
      </c>
      <c r="F9" s="33" t="s">
        <v>11</v>
      </c>
      <c r="G9" s="33"/>
      <c r="H9" s="33"/>
      <c r="I9" s="34"/>
    </row>
    <row r="10" spans="2:12" ht="13.8" customHeight="1">
      <c r="B10" s="31" t="s">
        <v>12</v>
      </c>
      <c r="C10" s="32" t="s">
        <v>1</v>
      </c>
      <c r="D10" s="32"/>
      <c r="E10" s="33" t="s">
        <v>10</v>
      </c>
      <c r="F10" s="33" t="s">
        <v>13</v>
      </c>
      <c r="G10" s="33"/>
      <c r="H10" s="33"/>
      <c r="I10" s="34"/>
    </row>
    <row r="11" spans="2:12" ht="13.8" customHeight="1">
      <c r="B11" s="31" t="s">
        <v>14</v>
      </c>
      <c r="C11" s="32" t="s">
        <v>2</v>
      </c>
      <c r="D11" s="32"/>
      <c r="E11" s="33" t="s">
        <v>10</v>
      </c>
      <c r="F11" s="33" t="s">
        <v>15</v>
      </c>
      <c r="G11" s="33"/>
      <c r="H11" s="33"/>
      <c r="I11" s="34"/>
    </row>
    <row r="12" spans="2:12" ht="13.8" customHeight="1">
      <c r="B12" s="31" t="s">
        <v>16</v>
      </c>
      <c r="C12" s="32" t="s">
        <v>12966</v>
      </c>
      <c r="D12" s="32"/>
      <c r="E12" s="33" t="s">
        <v>10</v>
      </c>
      <c r="F12" s="33" t="s">
        <v>17</v>
      </c>
      <c r="G12" s="33"/>
      <c r="H12" s="33"/>
      <c r="I12" s="34"/>
    </row>
    <row r="13" spans="2:12" ht="13.8" customHeight="1">
      <c r="B13" s="61" t="s">
        <v>6811</v>
      </c>
      <c r="C13" s="32" t="s">
        <v>12962</v>
      </c>
      <c r="D13" s="32"/>
      <c r="E13" s="33" t="s">
        <v>10</v>
      </c>
      <c r="F13" s="33" t="s">
        <v>13491</v>
      </c>
      <c r="G13" s="33"/>
      <c r="H13" s="33"/>
      <c r="I13" s="62"/>
    </row>
    <row r="14" spans="2:12" ht="13.8" customHeight="1">
      <c r="B14" s="61" t="s">
        <v>2943</v>
      </c>
      <c r="C14" s="32" t="s">
        <v>2945</v>
      </c>
      <c r="D14" s="32"/>
      <c r="E14" s="33" t="s">
        <v>10</v>
      </c>
      <c r="F14" s="33" t="s">
        <v>2947</v>
      </c>
      <c r="G14" s="33"/>
      <c r="H14" s="33"/>
      <c r="I14" s="62"/>
    </row>
    <row r="15" spans="2:12" ht="13.8" customHeight="1">
      <c r="B15" s="61" t="s">
        <v>2944</v>
      </c>
      <c r="C15" s="32" t="s">
        <v>2946</v>
      </c>
      <c r="D15" s="32"/>
      <c r="E15" s="33" t="s">
        <v>10</v>
      </c>
      <c r="F15" s="33" t="s">
        <v>2948</v>
      </c>
      <c r="G15" s="33"/>
      <c r="H15" s="33"/>
      <c r="I15" s="62"/>
    </row>
    <row r="16" spans="2:12" ht="13.8" customHeight="1">
      <c r="B16" s="31" t="s">
        <v>18</v>
      </c>
      <c r="C16" s="32" t="s">
        <v>19</v>
      </c>
      <c r="D16" s="32"/>
      <c r="E16" s="33" t="s">
        <v>20</v>
      </c>
      <c r="F16" s="33" t="s">
        <v>18</v>
      </c>
      <c r="G16" s="33"/>
      <c r="H16" s="33"/>
      <c r="I16" s="34"/>
    </row>
    <row r="17" spans="2:12" ht="13.8" customHeight="1">
      <c r="B17" s="31" t="s">
        <v>21</v>
      </c>
      <c r="C17" s="32" t="s">
        <v>22</v>
      </c>
      <c r="D17" s="32"/>
      <c r="E17" s="33" t="s">
        <v>20</v>
      </c>
      <c r="F17" s="33" t="s">
        <v>21</v>
      </c>
      <c r="G17" s="33"/>
      <c r="H17" s="33"/>
      <c r="I17" s="34"/>
      <c r="K17" s="41"/>
      <c r="L17" s="41"/>
    </row>
    <row r="18" spans="2:12" ht="13.8" customHeight="1">
      <c r="B18" s="31" t="s">
        <v>23</v>
      </c>
      <c r="C18" s="32" t="s">
        <v>24</v>
      </c>
      <c r="D18" s="32"/>
      <c r="E18" s="33" t="s">
        <v>20</v>
      </c>
      <c r="F18" s="33" t="s">
        <v>23</v>
      </c>
      <c r="G18" s="33"/>
      <c r="H18" s="33"/>
      <c r="I18" s="34"/>
    </row>
    <row r="19" spans="2:12" ht="13.8" customHeight="1">
      <c r="B19" s="35"/>
      <c r="I19" s="36"/>
    </row>
    <row r="20" spans="2:12" ht="13.8" customHeight="1">
      <c r="B20" s="37" t="s">
        <v>2</v>
      </c>
      <c r="C20" s="38"/>
      <c r="D20" s="38"/>
      <c r="I20" s="36"/>
    </row>
    <row r="21" spans="2:12" ht="13.8" customHeight="1">
      <c r="B21" s="39" t="s">
        <v>25</v>
      </c>
      <c r="C21" s="15" t="s">
        <v>26</v>
      </c>
      <c r="D21" s="15" t="s">
        <v>2942</v>
      </c>
      <c r="I21" s="36"/>
    </row>
    <row r="22" spans="2:12" ht="13.8" customHeight="1">
      <c r="B22" s="40">
        <v>1</v>
      </c>
      <c r="C22" s="41" t="s">
        <v>27</v>
      </c>
      <c r="D22" s="41" t="s">
        <v>28</v>
      </c>
      <c r="E22" s="41"/>
      <c r="I22" s="36"/>
    </row>
    <row r="23" spans="2:12" ht="13.8" customHeight="1">
      <c r="B23" s="40">
        <v>2</v>
      </c>
      <c r="C23" s="41" t="s">
        <v>29</v>
      </c>
      <c r="D23" s="41" t="s">
        <v>30</v>
      </c>
      <c r="E23" s="41"/>
      <c r="I23" s="36"/>
      <c r="K23" s="41"/>
      <c r="L23" s="41"/>
    </row>
    <row r="24" spans="2:12" ht="13.8" customHeight="1">
      <c r="B24" s="40">
        <v>3</v>
      </c>
      <c r="C24" s="41" t="s">
        <v>31</v>
      </c>
      <c r="D24" s="41" t="s">
        <v>32</v>
      </c>
      <c r="E24" s="41"/>
      <c r="I24" s="36"/>
      <c r="K24" s="41"/>
      <c r="L24" s="41"/>
    </row>
    <row r="25" spans="2:12" ht="13.8" customHeight="1">
      <c r="B25" s="40">
        <v>4</v>
      </c>
      <c r="C25" s="41" t="s">
        <v>33</v>
      </c>
      <c r="D25" s="41" t="s">
        <v>34</v>
      </c>
      <c r="E25" s="41"/>
      <c r="I25" s="36"/>
      <c r="K25" s="41"/>
      <c r="L25" s="41"/>
    </row>
    <row r="26" spans="2:12" ht="13.8" customHeight="1">
      <c r="B26" s="40">
        <v>5</v>
      </c>
      <c r="C26" s="41" t="s">
        <v>35</v>
      </c>
      <c r="D26" s="41" t="s">
        <v>36</v>
      </c>
      <c r="E26" s="41"/>
      <c r="I26" s="36"/>
      <c r="K26" s="41"/>
      <c r="L26" s="41"/>
    </row>
    <row r="27" spans="2:12" ht="13.8" customHeight="1">
      <c r="B27" s="40">
        <v>6</v>
      </c>
      <c r="C27" s="41" t="s">
        <v>37</v>
      </c>
      <c r="D27" s="41" t="s">
        <v>38</v>
      </c>
      <c r="E27" s="41"/>
      <c r="I27" s="36"/>
      <c r="K27" s="41"/>
    </row>
    <row r="28" spans="2:12" ht="13.8" customHeight="1">
      <c r="B28" s="40">
        <v>7</v>
      </c>
      <c r="C28" s="41" t="s">
        <v>39</v>
      </c>
      <c r="D28" s="41" t="s">
        <v>40</v>
      </c>
      <c r="E28" s="41"/>
      <c r="I28" s="36"/>
    </row>
    <row r="29" spans="2:12" ht="13.8" customHeight="1">
      <c r="B29" s="40">
        <v>8</v>
      </c>
      <c r="C29" s="41" t="s">
        <v>41</v>
      </c>
      <c r="D29" s="41" t="s">
        <v>42</v>
      </c>
      <c r="E29" s="41"/>
      <c r="I29" s="36"/>
      <c r="K29" s="41"/>
    </row>
    <row r="30" spans="2:12" ht="13.8" customHeight="1">
      <c r="B30" s="40">
        <v>9</v>
      </c>
      <c r="C30" s="41" t="s">
        <v>43</v>
      </c>
      <c r="D30" s="41" t="s">
        <v>44</v>
      </c>
      <c r="E30" s="41"/>
      <c r="I30" s="36"/>
    </row>
    <row r="31" spans="2:12" ht="13.8" customHeight="1">
      <c r="B31" s="40">
        <v>10</v>
      </c>
      <c r="C31" s="41" t="s">
        <v>45</v>
      </c>
      <c r="D31" s="41" t="s">
        <v>46</v>
      </c>
      <c r="E31" s="41"/>
      <c r="I31" s="36"/>
      <c r="K31" s="41"/>
    </row>
    <row r="32" spans="2:12" ht="13.8" customHeight="1">
      <c r="B32" s="42">
        <v>11</v>
      </c>
      <c r="C32" s="43" t="s">
        <v>47</v>
      </c>
      <c r="D32" s="43" t="s">
        <v>48</v>
      </c>
      <c r="E32" s="43"/>
      <c r="F32" s="44"/>
      <c r="G32" s="44"/>
      <c r="H32" s="44"/>
      <c r="I32" s="45"/>
      <c r="K32" s="41"/>
    </row>
    <row r="33" spans="2:13" ht="13.8" customHeight="1">
      <c r="B33" s="91"/>
      <c r="C33" s="91"/>
      <c r="D33" s="92"/>
      <c r="E33" s="60"/>
      <c r="F33" s="60"/>
      <c r="G33" s="60"/>
      <c r="H33" s="60"/>
      <c r="I33" s="60"/>
      <c r="J33" s="92"/>
      <c r="K33" s="93"/>
      <c r="L33" s="92"/>
      <c r="M33" s="92"/>
    </row>
    <row r="34" spans="2:13" ht="13.8" customHeight="1">
      <c r="B34" s="91"/>
      <c r="C34" s="91"/>
      <c r="D34" s="92"/>
      <c r="E34" s="60"/>
      <c r="F34" s="60"/>
      <c r="G34" s="60"/>
      <c r="H34" s="60"/>
      <c r="I34" s="60"/>
      <c r="J34" s="92"/>
      <c r="K34" s="93"/>
      <c r="L34" s="92"/>
      <c r="M34" s="92"/>
    </row>
    <row r="35" spans="2:13" ht="13.8" customHeight="1">
      <c r="K35" s="41"/>
    </row>
    <row r="37" spans="2:13" ht="13.8" customHeight="1">
      <c r="B37" s="10" t="s">
        <v>13371</v>
      </c>
      <c r="C37" s="11"/>
      <c r="D37" s="11"/>
      <c r="E37" s="11"/>
      <c r="F37" s="12"/>
      <c r="G37" s="12"/>
      <c r="H37" s="12"/>
      <c r="I37" s="13"/>
    </row>
    <row r="38" spans="2:13" ht="13.8" customHeight="1">
      <c r="B38" s="14" t="s">
        <v>0</v>
      </c>
      <c r="C38" s="15"/>
      <c r="D38" s="15"/>
      <c r="E38" s="15"/>
      <c r="F38" s="15"/>
      <c r="G38" s="15"/>
      <c r="H38" s="15"/>
      <c r="I38" s="16"/>
    </row>
    <row r="39" spans="2:13" ht="13.8" customHeight="1">
      <c r="B39" s="17">
        <v>0</v>
      </c>
      <c r="C39" s="17">
        <v>1</v>
      </c>
      <c r="D39" s="17">
        <v>0</v>
      </c>
      <c r="E39" s="46">
        <v>0</v>
      </c>
      <c r="F39" s="46">
        <v>1</v>
      </c>
      <c r="G39" s="47"/>
      <c r="H39" s="21"/>
      <c r="I39" s="22"/>
      <c r="K39" s="23" t="s">
        <v>52</v>
      </c>
      <c r="L39" s="24">
        <v>1000</v>
      </c>
    </row>
    <row r="40" spans="2:13" ht="13.8" customHeight="1">
      <c r="B40" s="216" t="s">
        <v>12964</v>
      </c>
      <c r="C40" s="215"/>
      <c r="D40" s="213"/>
      <c r="E40" s="48"/>
      <c r="F40" s="48" t="s">
        <v>53</v>
      </c>
      <c r="G40" s="47"/>
      <c r="H40" s="21"/>
      <c r="I40" s="22"/>
    </row>
    <row r="41" spans="2:13" ht="13.8" customHeight="1">
      <c r="B41" s="26"/>
      <c r="C41" s="27"/>
      <c r="D41" s="27"/>
      <c r="E41" s="27"/>
      <c r="F41" s="27"/>
      <c r="G41" s="27"/>
      <c r="H41" s="27"/>
      <c r="I41" s="28"/>
    </row>
    <row r="42" spans="2:13" ht="13.8" customHeight="1">
      <c r="B42" s="14" t="s">
        <v>4</v>
      </c>
      <c r="C42" s="29" t="s">
        <v>5</v>
      </c>
      <c r="D42" s="29"/>
      <c r="E42" s="29" t="s">
        <v>6</v>
      </c>
      <c r="F42" s="29" t="s">
        <v>7</v>
      </c>
      <c r="G42" s="29"/>
      <c r="H42" s="29"/>
      <c r="I42" s="30"/>
    </row>
    <row r="43" spans="2:13" ht="13.8" customHeight="1">
      <c r="B43" s="31" t="s">
        <v>8</v>
      </c>
      <c r="C43" s="32" t="s">
        <v>9</v>
      </c>
      <c r="D43" s="32"/>
      <c r="E43" s="33" t="s">
        <v>10</v>
      </c>
      <c r="F43" s="33" t="s">
        <v>54</v>
      </c>
      <c r="G43" s="33"/>
      <c r="H43" s="33"/>
      <c r="I43" s="34"/>
    </row>
    <row r="44" spans="2:13" ht="13.8" customHeight="1">
      <c r="B44" s="31" t="s">
        <v>16</v>
      </c>
      <c r="C44" s="32" t="s">
        <v>12966</v>
      </c>
      <c r="D44" s="32"/>
      <c r="E44" s="33" t="s">
        <v>10</v>
      </c>
      <c r="F44" s="33" t="s">
        <v>16</v>
      </c>
      <c r="G44" s="33"/>
      <c r="H44" s="33"/>
      <c r="I44" s="34"/>
    </row>
    <row r="45" spans="2:13" ht="13.8" customHeight="1">
      <c r="B45" s="61" t="s">
        <v>2190</v>
      </c>
      <c r="C45" s="32" t="s">
        <v>2191</v>
      </c>
      <c r="D45" s="32"/>
      <c r="E45" s="33" t="s">
        <v>10</v>
      </c>
      <c r="F45" s="33" t="s">
        <v>2192</v>
      </c>
      <c r="G45" s="33"/>
      <c r="H45" s="33"/>
      <c r="I45" s="62"/>
    </row>
    <row r="46" spans="2:13" ht="13.8" customHeight="1">
      <c r="B46" s="31" t="s">
        <v>55</v>
      </c>
      <c r="C46" s="32" t="s">
        <v>12967</v>
      </c>
      <c r="D46" s="32"/>
      <c r="E46" s="33" t="s">
        <v>10</v>
      </c>
      <c r="F46" s="33" t="s">
        <v>56</v>
      </c>
      <c r="G46" s="33"/>
      <c r="H46" s="33"/>
      <c r="I46" s="34"/>
    </row>
    <row r="47" spans="2:13" ht="13.8" customHeight="1">
      <c r="B47" s="31" t="s">
        <v>57</v>
      </c>
      <c r="C47" s="32" t="s">
        <v>12968</v>
      </c>
      <c r="D47" s="32"/>
      <c r="E47" s="33" t="s">
        <v>10</v>
      </c>
      <c r="F47" s="33" t="s">
        <v>58</v>
      </c>
      <c r="G47" s="33"/>
      <c r="H47" s="33"/>
      <c r="I47" s="34"/>
    </row>
    <row r="48" spans="2:13" ht="13.8" customHeight="1">
      <c r="B48" s="31" t="s">
        <v>59</v>
      </c>
      <c r="C48" s="32" t="s">
        <v>3115</v>
      </c>
      <c r="D48" s="32"/>
      <c r="E48" s="33" t="s">
        <v>10</v>
      </c>
      <c r="F48" s="33" t="s">
        <v>60</v>
      </c>
      <c r="G48" s="33"/>
      <c r="H48" s="33"/>
      <c r="I48" s="34"/>
    </row>
    <row r="49" spans="2:9" ht="13.8" customHeight="1">
      <c r="B49" s="31" t="s">
        <v>61</v>
      </c>
      <c r="C49" s="32" t="s">
        <v>12969</v>
      </c>
      <c r="D49" s="32"/>
      <c r="E49" s="33" t="s">
        <v>10</v>
      </c>
      <c r="F49" s="33" t="s">
        <v>62</v>
      </c>
      <c r="G49" s="33"/>
      <c r="H49" s="33"/>
      <c r="I49" s="34"/>
    </row>
    <row r="50" spans="2:9" ht="13.8" customHeight="1">
      <c r="B50" s="31" t="s">
        <v>63</v>
      </c>
      <c r="C50" s="32" t="s">
        <v>12970</v>
      </c>
      <c r="D50" s="32"/>
      <c r="E50" s="33" t="s">
        <v>10</v>
      </c>
      <c r="F50" s="33" t="s">
        <v>64</v>
      </c>
      <c r="G50" s="33"/>
      <c r="H50" s="33"/>
      <c r="I50" s="34"/>
    </row>
    <row r="51" spans="2:9" ht="13.8" customHeight="1">
      <c r="B51" s="31" t="s">
        <v>65</v>
      </c>
      <c r="C51" s="32" t="s">
        <v>2999</v>
      </c>
      <c r="D51" s="32"/>
      <c r="E51" s="33" t="s">
        <v>10</v>
      </c>
      <c r="F51" s="33" t="s">
        <v>66</v>
      </c>
      <c r="G51" s="33"/>
      <c r="H51" s="33"/>
      <c r="I51" s="34"/>
    </row>
    <row r="52" spans="2:9" ht="13.8" customHeight="1">
      <c r="B52" s="31" t="s">
        <v>67</v>
      </c>
      <c r="C52" s="32" t="s">
        <v>12971</v>
      </c>
      <c r="D52" s="32"/>
      <c r="E52" s="33" t="s">
        <v>10</v>
      </c>
      <c r="F52" s="33" t="s">
        <v>68</v>
      </c>
      <c r="G52" s="33"/>
      <c r="H52" s="33"/>
      <c r="I52" s="34"/>
    </row>
    <row r="53" spans="2:9" ht="13.8" customHeight="1">
      <c r="B53" s="31" t="s">
        <v>69</v>
      </c>
      <c r="C53" s="32" t="s">
        <v>12972</v>
      </c>
      <c r="D53" s="32"/>
      <c r="E53" s="33" t="s">
        <v>10</v>
      </c>
      <c r="F53" s="33" t="s">
        <v>70</v>
      </c>
      <c r="G53" s="33"/>
      <c r="H53" s="33"/>
      <c r="I53" s="34"/>
    </row>
    <row r="54" spans="2:9" ht="13.8" customHeight="1">
      <c r="B54" s="31" t="s">
        <v>71</v>
      </c>
      <c r="C54" s="32" t="s">
        <v>3000</v>
      </c>
      <c r="D54" s="32"/>
      <c r="E54" s="33" t="s">
        <v>10</v>
      </c>
      <c r="F54" s="33" t="s">
        <v>72</v>
      </c>
      <c r="G54" s="33"/>
      <c r="H54" s="33"/>
      <c r="I54" s="34"/>
    </row>
    <row r="55" spans="2:9" ht="13.8" customHeight="1">
      <c r="B55" s="35"/>
      <c r="I55" s="36"/>
    </row>
    <row r="56" spans="2:9" ht="13.8" customHeight="1">
      <c r="B56" s="37" t="s">
        <v>13338</v>
      </c>
      <c r="C56" s="38"/>
      <c r="D56" s="38"/>
      <c r="F56" s="49" t="s">
        <v>12961</v>
      </c>
      <c r="G56" s="38"/>
      <c r="H56" s="38"/>
      <c r="I56" s="50"/>
    </row>
    <row r="57" spans="2:9" ht="13.8" customHeight="1">
      <c r="B57" s="39" t="s">
        <v>25</v>
      </c>
      <c r="C57" s="15" t="s">
        <v>7</v>
      </c>
      <c r="D57" s="15"/>
      <c r="F57" s="15" t="s">
        <v>25</v>
      </c>
      <c r="G57" s="15" t="s">
        <v>7</v>
      </c>
      <c r="H57" s="15"/>
      <c r="I57" s="16"/>
    </row>
    <row r="58" spans="2:9" ht="13.8" customHeight="1">
      <c r="B58" s="40">
        <v>1</v>
      </c>
      <c r="C58" s="41" t="s">
        <v>73</v>
      </c>
      <c r="D58" s="41"/>
      <c r="E58" s="41"/>
      <c r="F58" s="41">
        <v>0</v>
      </c>
      <c r="G58" s="41" t="s">
        <v>74</v>
      </c>
      <c r="H58" s="41"/>
      <c r="I58" s="51"/>
    </row>
    <row r="59" spans="2:9" ht="13.8" customHeight="1">
      <c r="B59" s="40">
        <v>2</v>
      </c>
      <c r="C59" s="41" t="s">
        <v>75</v>
      </c>
      <c r="F59" s="41">
        <v>1</v>
      </c>
      <c r="G59" s="41" t="s">
        <v>76</v>
      </c>
      <c r="I59" s="36"/>
    </row>
    <row r="60" spans="2:9" ht="13.8" customHeight="1">
      <c r="B60" s="42">
        <v>3</v>
      </c>
      <c r="C60" s="43" t="s">
        <v>77</v>
      </c>
      <c r="D60" s="44"/>
      <c r="E60" s="44"/>
      <c r="F60" s="43"/>
      <c r="G60" s="43"/>
      <c r="H60" s="44"/>
      <c r="I60" s="45"/>
    </row>
    <row r="65" spans="2:12" ht="13.8" customHeight="1">
      <c r="B65" s="131" t="s">
        <v>13372</v>
      </c>
      <c r="C65" s="132"/>
      <c r="D65" s="132"/>
      <c r="E65" s="132"/>
      <c r="F65" s="133"/>
      <c r="G65" s="133"/>
      <c r="H65" s="133"/>
      <c r="I65" s="134"/>
    </row>
    <row r="66" spans="2:12" ht="13.8" customHeight="1">
      <c r="B66" s="135" t="s">
        <v>0</v>
      </c>
      <c r="C66" s="15"/>
      <c r="D66" s="15"/>
      <c r="E66" s="15"/>
      <c r="F66" s="15"/>
      <c r="G66" s="15"/>
      <c r="H66" s="15"/>
      <c r="I66" s="136"/>
    </row>
    <row r="67" spans="2:12" ht="13.8" customHeight="1">
      <c r="B67" s="152">
        <v>0</v>
      </c>
      <c r="C67" s="18">
        <v>0</v>
      </c>
      <c r="D67" s="18">
        <v>0</v>
      </c>
      <c r="E67" s="18">
        <v>0</v>
      </c>
      <c r="F67" s="18">
        <v>1</v>
      </c>
      <c r="G67" s="153">
        <v>1</v>
      </c>
      <c r="H67" s="70"/>
      <c r="I67" s="137"/>
      <c r="K67" s="23" t="s">
        <v>13388</v>
      </c>
      <c r="L67" s="24">
        <v>10</v>
      </c>
    </row>
    <row r="68" spans="2:12" ht="13.8" customHeight="1">
      <c r="B68" s="224" t="s">
        <v>12963</v>
      </c>
      <c r="C68" s="225"/>
      <c r="D68" s="225"/>
      <c r="E68" s="225"/>
      <c r="F68" s="226"/>
      <c r="G68" s="154" t="s">
        <v>12982</v>
      </c>
      <c r="H68" s="70"/>
      <c r="I68" s="137"/>
    </row>
    <row r="69" spans="2:12" ht="13.8" customHeight="1">
      <c r="B69" s="138"/>
      <c r="C69" s="86"/>
      <c r="D69" s="86"/>
      <c r="E69" s="86"/>
      <c r="F69" s="86"/>
      <c r="G69" s="86"/>
      <c r="H69" s="86"/>
      <c r="I69" s="139"/>
    </row>
    <row r="70" spans="2:12" ht="13.8" customHeight="1">
      <c r="B70" s="135" t="s">
        <v>4</v>
      </c>
      <c r="C70" s="29" t="s">
        <v>5</v>
      </c>
      <c r="D70" s="29"/>
      <c r="E70" s="29" t="s">
        <v>6</v>
      </c>
      <c r="F70" s="29" t="s">
        <v>7</v>
      </c>
      <c r="G70" s="29"/>
      <c r="H70" s="29"/>
      <c r="I70" s="140"/>
    </row>
    <row r="71" spans="2:12" ht="13.8" customHeight="1">
      <c r="B71" s="141" t="s">
        <v>8</v>
      </c>
      <c r="C71" s="32" t="s">
        <v>9</v>
      </c>
      <c r="D71" s="32"/>
      <c r="E71" s="33" t="s">
        <v>10</v>
      </c>
      <c r="F71" s="33" t="s">
        <v>13377</v>
      </c>
      <c r="G71" s="33"/>
      <c r="H71" s="33"/>
      <c r="I71" s="142"/>
    </row>
    <row r="72" spans="2:12" ht="13.8" customHeight="1">
      <c r="B72" s="141" t="s">
        <v>6811</v>
      </c>
      <c r="C72" s="32" t="s">
        <v>12963</v>
      </c>
      <c r="D72" s="32"/>
      <c r="E72" s="33" t="s">
        <v>10</v>
      </c>
      <c r="F72" s="33" t="s">
        <v>6811</v>
      </c>
      <c r="G72" s="33"/>
      <c r="H72" s="33"/>
      <c r="I72" s="142"/>
    </row>
    <row r="73" spans="2:12" ht="13.8" customHeight="1">
      <c r="B73" s="141" t="s">
        <v>13373</v>
      </c>
      <c r="C73" s="32" t="s">
        <v>12982</v>
      </c>
      <c r="D73" s="32"/>
      <c r="E73" s="33" t="s">
        <v>10</v>
      </c>
      <c r="F73" s="33" t="s">
        <v>13378</v>
      </c>
      <c r="G73" s="33"/>
      <c r="H73" s="33"/>
      <c r="I73" s="142"/>
    </row>
    <row r="74" spans="2:12" ht="13.8" customHeight="1">
      <c r="B74" s="141" t="s">
        <v>3349</v>
      </c>
      <c r="C74" s="32" t="s">
        <v>3350</v>
      </c>
      <c r="D74" s="32"/>
      <c r="E74" s="33" t="s">
        <v>10</v>
      </c>
      <c r="F74" s="33" t="s">
        <v>13379</v>
      </c>
      <c r="G74" s="33"/>
      <c r="H74" s="33"/>
      <c r="I74" s="142"/>
    </row>
    <row r="75" spans="2:12" ht="13.8" customHeight="1">
      <c r="B75" s="141" t="s">
        <v>6807</v>
      </c>
      <c r="C75" s="32" t="s">
        <v>6809</v>
      </c>
      <c r="D75" s="32"/>
      <c r="E75" s="33" t="s">
        <v>10</v>
      </c>
      <c r="F75" s="33" t="s">
        <v>13380</v>
      </c>
      <c r="G75" s="33"/>
      <c r="H75" s="33"/>
      <c r="I75" s="142"/>
    </row>
    <row r="76" spans="2:12" ht="13.8" customHeight="1">
      <c r="B76" s="141" t="s">
        <v>13374</v>
      </c>
      <c r="C76" s="32" t="s">
        <v>13375</v>
      </c>
      <c r="D76" s="32"/>
      <c r="E76" s="33" t="s">
        <v>10</v>
      </c>
      <c r="F76" s="33" t="s">
        <v>13381</v>
      </c>
      <c r="G76" s="33"/>
      <c r="H76" s="33"/>
      <c r="I76" s="142"/>
    </row>
    <row r="77" spans="2:12" ht="13.8" customHeight="1">
      <c r="B77" s="141" t="s">
        <v>3099</v>
      </c>
      <c r="C77" s="32" t="s">
        <v>13376</v>
      </c>
      <c r="D77" s="32"/>
      <c r="E77" s="33" t="s">
        <v>10</v>
      </c>
      <c r="F77" s="33" t="s">
        <v>13382</v>
      </c>
      <c r="G77" s="33"/>
      <c r="H77" s="33"/>
      <c r="I77" s="142"/>
    </row>
    <row r="78" spans="2:12" ht="13.8" customHeight="1">
      <c r="B78" s="141" t="s">
        <v>13383</v>
      </c>
      <c r="C78" s="32" t="s">
        <v>2198</v>
      </c>
      <c r="D78" s="32"/>
      <c r="E78" s="33" t="s">
        <v>10</v>
      </c>
      <c r="F78" s="33" t="s">
        <v>13386</v>
      </c>
      <c r="G78" s="33"/>
      <c r="H78" s="33"/>
      <c r="I78" s="142"/>
    </row>
    <row r="79" spans="2:12" ht="13.8" customHeight="1">
      <c r="B79" s="141" t="s">
        <v>2736</v>
      </c>
      <c r="C79" s="32" t="s">
        <v>2759</v>
      </c>
      <c r="D79" s="32"/>
      <c r="E79" s="33" t="s">
        <v>10</v>
      </c>
      <c r="F79" s="33" t="s">
        <v>13387</v>
      </c>
      <c r="G79" s="33"/>
      <c r="H79" s="33"/>
      <c r="I79" s="142"/>
    </row>
    <row r="80" spans="2:12" ht="13.8" customHeight="1">
      <c r="B80" s="143"/>
      <c r="C80" s="70"/>
      <c r="D80" s="70"/>
      <c r="E80" s="70"/>
      <c r="F80" s="70"/>
      <c r="G80" s="70"/>
      <c r="H80" s="70"/>
      <c r="I80" s="144"/>
    </row>
    <row r="81" spans="2:12" ht="13.8" customHeight="1">
      <c r="B81" s="145" t="s">
        <v>12982</v>
      </c>
      <c r="C81" s="38"/>
      <c r="D81" s="38"/>
      <c r="E81" s="70"/>
      <c r="F81" s="70"/>
      <c r="G81" s="70"/>
      <c r="H81" s="70"/>
      <c r="I81" s="144"/>
    </row>
    <row r="82" spans="2:12" ht="13.8" customHeight="1">
      <c r="B82" s="146" t="s">
        <v>25</v>
      </c>
      <c r="C82" s="15" t="s">
        <v>7</v>
      </c>
      <c r="D82" s="15"/>
      <c r="E82" s="70"/>
      <c r="F82" s="70"/>
      <c r="G82" s="70"/>
      <c r="H82" s="70"/>
      <c r="I82" s="144"/>
    </row>
    <row r="83" spans="2:12" ht="13.8" customHeight="1">
      <c r="B83" s="147">
        <v>1</v>
      </c>
      <c r="C83" s="64" t="s">
        <v>95</v>
      </c>
      <c r="D83" s="64"/>
      <c r="E83" s="70"/>
      <c r="F83" s="70"/>
      <c r="G83" s="70"/>
      <c r="H83" s="70"/>
      <c r="I83" s="144"/>
    </row>
    <row r="84" spans="2:12" ht="13.8" customHeight="1">
      <c r="B84" s="147">
        <v>2</v>
      </c>
      <c r="C84" s="64" t="s">
        <v>96</v>
      </c>
      <c r="D84" s="70"/>
      <c r="E84" s="70"/>
      <c r="F84" s="70"/>
      <c r="G84" s="70"/>
      <c r="H84" s="70"/>
      <c r="I84" s="144"/>
    </row>
    <row r="85" spans="2:12" ht="13.8" customHeight="1">
      <c r="B85" s="148">
        <v>3</v>
      </c>
      <c r="C85" s="149" t="s">
        <v>97</v>
      </c>
      <c r="D85" s="150"/>
      <c r="E85" s="150"/>
      <c r="F85" s="150"/>
      <c r="G85" s="150"/>
      <c r="H85" s="150"/>
      <c r="I85" s="151"/>
    </row>
    <row r="90" spans="2:12" ht="13.8" customHeight="1">
      <c r="B90" s="131" t="s">
        <v>2197</v>
      </c>
      <c r="C90" s="132"/>
      <c r="D90" s="132"/>
      <c r="E90" s="132"/>
      <c r="F90" s="133"/>
      <c r="G90" s="133"/>
      <c r="H90" s="133"/>
      <c r="I90" s="134"/>
    </row>
    <row r="91" spans="2:12" ht="13.8" customHeight="1">
      <c r="B91" s="135" t="s">
        <v>0</v>
      </c>
      <c r="C91" s="15"/>
      <c r="D91" s="15"/>
      <c r="E91" s="15"/>
      <c r="F91" s="15"/>
      <c r="G91" s="15"/>
      <c r="H91" s="15"/>
      <c r="I91" s="136"/>
    </row>
    <row r="92" spans="2:12" ht="13.8" customHeight="1">
      <c r="B92" s="157">
        <v>0</v>
      </c>
      <c r="C92" s="157">
        <v>0</v>
      </c>
      <c r="D92" s="157">
        <v>0</v>
      </c>
      <c r="E92" s="157">
        <v>0</v>
      </c>
      <c r="F92" s="157">
        <v>1</v>
      </c>
      <c r="G92" s="158">
        <v>0</v>
      </c>
      <c r="H92" s="158">
        <v>1</v>
      </c>
      <c r="I92" s="137"/>
      <c r="K92" s="23" t="s">
        <v>13395</v>
      </c>
      <c r="L92" s="24">
        <v>100</v>
      </c>
    </row>
    <row r="93" spans="2:12" ht="13.8" customHeight="1">
      <c r="B93" s="219" t="s">
        <v>2198</v>
      </c>
      <c r="C93" s="220"/>
      <c r="D93" s="220"/>
      <c r="E93" s="220"/>
      <c r="F93" s="221"/>
      <c r="G93" s="222" t="s">
        <v>2199</v>
      </c>
      <c r="H93" s="223"/>
      <c r="I93" s="137"/>
    </row>
    <row r="94" spans="2:12" ht="13.8" customHeight="1">
      <c r="B94" s="138"/>
      <c r="C94" s="86"/>
      <c r="D94" s="86"/>
      <c r="E94" s="86"/>
      <c r="F94" s="86"/>
      <c r="G94" s="86"/>
      <c r="H94" s="86"/>
      <c r="I94" s="139"/>
    </row>
    <row r="95" spans="2:12" ht="13.8" customHeight="1">
      <c r="B95" s="135" t="s">
        <v>4</v>
      </c>
      <c r="C95" s="29" t="s">
        <v>5</v>
      </c>
      <c r="D95" s="29"/>
      <c r="E95" s="29" t="s">
        <v>6</v>
      </c>
      <c r="F95" s="29" t="s">
        <v>7</v>
      </c>
      <c r="G95" s="29"/>
      <c r="H95" s="29"/>
      <c r="I95" s="140"/>
    </row>
    <row r="96" spans="2:12" ht="13.8" customHeight="1">
      <c r="B96" s="141" t="s">
        <v>8</v>
      </c>
      <c r="C96" s="32" t="s">
        <v>9</v>
      </c>
      <c r="D96" s="32"/>
      <c r="E96" s="33" t="s">
        <v>10</v>
      </c>
      <c r="F96" s="33" t="s">
        <v>13391</v>
      </c>
      <c r="G96" s="33"/>
      <c r="H96" s="33"/>
      <c r="I96" s="142"/>
    </row>
    <row r="97" spans="2:9" ht="13.8" customHeight="1">
      <c r="B97" s="141" t="s">
        <v>13389</v>
      </c>
      <c r="C97" s="32" t="s">
        <v>2945</v>
      </c>
      <c r="D97" s="32"/>
      <c r="E97" s="33" t="s">
        <v>10</v>
      </c>
      <c r="F97" s="33" t="s">
        <v>13389</v>
      </c>
      <c r="G97" s="33"/>
      <c r="H97" s="33"/>
      <c r="I97" s="142"/>
    </row>
    <row r="98" spans="2:9" ht="13.8" customHeight="1">
      <c r="B98" s="141" t="s">
        <v>2200</v>
      </c>
      <c r="C98" s="32" t="s">
        <v>2199</v>
      </c>
      <c r="D98" s="32"/>
      <c r="E98" s="33" t="s">
        <v>10</v>
      </c>
      <c r="F98" s="33" t="s">
        <v>2200</v>
      </c>
      <c r="G98" s="33"/>
      <c r="H98" s="33"/>
      <c r="I98" s="142"/>
    </row>
    <row r="99" spans="2:9" ht="13.8" customHeight="1">
      <c r="B99" s="141" t="s">
        <v>12956</v>
      </c>
      <c r="C99" s="32" t="s">
        <v>2196</v>
      </c>
      <c r="D99" s="32"/>
      <c r="E99" s="33" t="s">
        <v>10</v>
      </c>
      <c r="F99" s="33" t="s">
        <v>13392</v>
      </c>
      <c r="G99" s="33"/>
      <c r="H99" s="33"/>
      <c r="I99" s="142"/>
    </row>
    <row r="100" spans="2:9" ht="13.8" customHeight="1">
      <c r="B100" s="141" t="s">
        <v>12958</v>
      </c>
      <c r="C100" s="32" t="s">
        <v>12960</v>
      </c>
      <c r="D100" s="32"/>
      <c r="E100" s="33" t="s">
        <v>10</v>
      </c>
      <c r="F100" s="33" t="s">
        <v>13393</v>
      </c>
      <c r="G100" s="33"/>
      <c r="H100" s="33"/>
      <c r="I100" s="142"/>
    </row>
    <row r="101" spans="2:9" ht="13.8" customHeight="1">
      <c r="B101" s="141" t="s">
        <v>2201</v>
      </c>
      <c r="C101" s="32" t="s">
        <v>12961</v>
      </c>
      <c r="D101" s="32"/>
      <c r="E101" s="33" t="s">
        <v>10</v>
      </c>
      <c r="F101" s="33" t="s">
        <v>13394</v>
      </c>
      <c r="G101" s="33"/>
      <c r="H101" s="33"/>
      <c r="I101" s="142"/>
    </row>
    <row r="102" spans="2:9" ht="13.8" customHeight="1">
      <c r="B102" s="141" t="s">
        <v>2723</v>
      </c>
      <c r="C102" s="32" t="s">
        <v>2950</v>
      </c>
      <c r="D102" s="32"/>
      <c r="E102" s="33" t="s">
        <v>2264</v>
      </c>
      <c r="F102" s="33" t="s">
        <v>2723</v>
      </c>
      <c r="G102" s="33"/>
      <c r="H102" s="33"/>
      <c r="I102" s="142"/>
    </row>
    <row r="103" spans="2:9" ht="13.8" customHeight="1">
      <c r="B103" s="141" t="s">
        <v>3352</v>
      </c>
      <c r="C103" s="32" t="s">
        <v>3353</v>
      </c>
      <c r="D103" s="32"/>
      <c r="E103" s="33" t="s">
        <v>2264</v>
      </c>
      <c r="F103" s="33" t="s">
        <v>3352</v>
      </c>
      <c r="G103" s="33"/>
      <c r="H103" s="33"/>
      <c r="I103" s="142"/>
    </row>
    <row r="104" spans="2:9" ht="13.8" customHeight="1">
      <c r="B104" s="143"/>
      <c r="C104" s="70"/>
      <c r="D104" s="70"/>
      <c r="E104" s="70"/>
      <c r="F104" s="70"/>
      <c r="G104" s="70"/>
      <c r="H104" s="70"/>
      <c r="I104" s="144"/>
    </row>
    <row r="105" spans="2:9" ht="13.8" customHeight="1">
      <c r="B105" s="145" t="s">
        <v>2196</v>
      </c>
      <c r="C105" s="38"/>
      <c r="D105" s="38"/>
      <c r="E105" s="70"/>
      <c r="F105" s="49" t="s">
        <v>12961</v>
      </c>
      <c r="G105" s="38"/>
      <c r="H105" s="38"/>
      <c r="I105" s="155"/>
    </row>
    <row r="106" spans="2:9" ht="13.8" customHeight="1">
      <c r="B106" s="146" t="s">
        <v>25</v>
      </c>
      <c r="C106" s="15" t="s">
        <v>7</v>
      </c>
      <c r="D106" s="15"/>
      <c r="E106" s="70"/>
      <c r="F106" s="15" t="s">
        <v>25</v>
      </c>
      <c r="G106" s="15" t="s">
        <v>7</v>
      </c>
      <c r="H106" s="15"/>
      <c r="I106" s="136"/>
    </row>
    <row r="107" spans="2:9" ht="13.8" customHeight="1">
      <c r="B107" s="147">
        <v>1</v>
      </c>
      <c r="C107" s="64" t="s">
        <v>73</v>
      </c>
      <c r="D107" s="64"/>
      <c r="E107" s="64"/>
      <c r="F107" s="64">
        <v>0</v>
      </c>
      <c r="G107" s="64" t="s">
        <v>74</v>
      </c>
      <c r="H107" s="99"/>
      <c r="I107" s="156"/>
    </row>
    <row r="108" spans="2:9" ht="13.8" customHeight="1">
      <c r="B108" s="147">
        <v>2</v>
      </c>
      <c r="C108" s="64" t="s">
        <v>186</v>
      </c>
      <c r="D108" s="64"/>
      <c r="E108" s="70"/>
      <c r="F108" s="64">
        <v>1</v>
      </c>
      <c r="G108" s="64" t="s">
        <v>76</v>
      </c>
      <c r="H108" s="99"/>
      <c r="I108" s="156"/>
    </row>
    <row r="109" spans="2:9" ht="13.8" customHeight="1">
      <c r="B109" s="147">
        <v>3</v>
      </c>
      <c r="C109" s="64" t="s">
        <v>187</v>
      </c>
      <c r="D109" s="64"/>
      <c r="E109" s="70"/>
      <c r="F109" s="64"/>
      <c r="G109" s="64"/>
      <c r="H109" s="70"/>
      <c r="I109" s="144"/>
    </row>
    <row r="110" spans="2:9" ht="13.8" customHeight="1">
      <c r="B110" s="147">
        <v>4</v>
      </c>
      <c r="C110" s="64" t="s">
        <v>188</v>
      </c>
      <c r="D110" s="64"/>
      <c r="E110" s="70"/>
      <c r="F110" s="70"/>
      <c r="G110" s="70"/>
      <c r="H110" s="70"/>
      <c r="I110" s="144"/>
    </row>
    <row r="111" spans="2:9" ht="13.8" customHeight="1">
      <c r="B111" s="147">
        <v>5</v>
      </c>
      <c r="C111" s="64" t="s">
        <v>75</v>
      </c>
      <c r="D111" s="64"/>
      <c r="E111" s="70"/>
      <c r="F111" s="70"/>
      <c r="G111" s="70"/>
      <c r="H111" s="70"/>
      <c r="I111" s="144"/>
    </row>
    <row r="112" spans="2:9" ht="13.8" customHeight="1">
      <c r="B112" s="147">
        <v>6</v>
      </c>
      <c r="C112" s="64" t="s">
        <v>189</v>
      </c>
      <c r="D112" s="64"/>
      <c r="E112" s="70"/>
      <c r="F112" s="70"/>
      <c r="G112" s="70"/>
      <c r="H112" s="70"/>
      <c r="I112" s="144"/>
    </row>
    <row r="113" spans="2:9" ht="13.8" customHeight="1">
      <c r="B113" s="147">
        <v>7</v>
      </c>
      <c r="C113" s="64" t="s">
        <v>190</v>
      </c>
      <c r="D113" s="64"/>
      <c r="E113" s="70"/>
      <c r="F113" s="70"/>
      <c r="G113" s="70"/>
      <c r="H113" s="70"/>
      <c r="I113" s="144"/>
    </row>
    <row r="114" spans="2:9" ht="13.8" customHeight="1">
      <c r="B114" s="147">
        <v>8</v>
      </c>
      <c r="C114" s="64" t="s">
        <v>191</v>
      </c>
      <c r="D114" s="64"/>
      <c r="E114" s="70"/>
      <c r="F114" s="70"/>
      <c r="G114" s="70"/>
      <c r="H114" s="70"/>
      <c r="I114" s="144"/>
    </row>
    <row r="115" spans="2:9" ht="13.8" customHeight="1">
      <c r="B115" s="147">
        <v>9</v>
      </c>
      <c r="C115" s="64" t="s">
        <v>192</v>
      </c>
      <c r="D115" s="64"/>
      <c r="E115" s="70"/>
      <c r="F115" s="70"/>
      <c r="G115" s="70"/>
      <c r="H115" s="70"/>
      <c r="I115" s="144"/>
    </row>
    <row r="116" spans="2:9" ht="13.8" customHeight="1">
      <c r="B116" s="147">
        <v>10</v>
      </c>
      <c r="C116" s="64" t="s">
        <v>193</v>
      </c>
      <c r="D116" s="64"/>
      <c r="E116" s="70"/>
      <c r="F116" s="70"/>
      <c r="G116" s="70"/>
      <c r="H116" s="70"/>
      <c r="I116" s="144"/>
    </row>
    <row r="117" spans="2:9" ht="13.8" customHeight="1">
      <c r="B117" s="147">
        <v>11</v>
      </c>
      <c r="C117" s="64" t="s">
        <v>77</v>
      </c>
      <c r="D117" s="64"/>
      <c r="E117" s="70"/>
      <c r="F117" s="70"/>
      <c r="G117" s="70"/>
      <c r="H117" s="70"/>
      <c r="I117" s="144"/>
    </row>
    <row r="118" spans="2:9" ht="13.8" customHeight="1">
      <c r="B118" s="147">
        <v>12</v>
      </c>
      <c r="C118" s="64" t="s">
        <v>194</v>
      </c>
      <c r="D118" s="64"/>
      <c r="E118" s="70"/>
      <c r="F118" s="70"/>
      <c r="G118" s="70"/>
      <c r="H118" s="70"/>
      <c r="I118" s="144"/>
    </row>
    <row r="119" spans="2:9" ht="13.8" customHeight="1">
      <c r="B119" s="147">
        <v>13</v>
      </c>
      <c r="C119" s="64" t="s">
        <v>195</v>
      </c>
      <c r="D119" s="64"/>
      <c r="E119" s="70"/>
      <c r="F119" s="70"/>
      <c r="G119" s="70"/>
      <c r="H119" s="70"/>
      <c r="I119" s="144"/>
    </row>
    <row r="120" spans="2:9" ht="13.8" customHeight="1">
      <c r="B120" s="147">
        <v>14</v>
      </c>
      <c r="C120" s="64" t="s">
        <v>196</v>
      </c>
      <c r="D120" s="64"/>
      <c r="E120" s="70"/>
      <c r="F120" s="70"/>
      <c r="G120" s="70"/>
      <c r="H120" s="70"/>
      <c r="I120" s="144"/>
    </row>
    <row r="121" spans="2:9" ht="13.8" customHeight="1">
      <c r="B121" s="147">
        <v>15</v>
      </c>
      <c r="C121" s="64" t="s">
        <v>197</v>
      </c>
      <c r="D121" s="64"/>
      <c r="E121" s="70"/>
      <c r="F121" s="70"/>
      <c r="G121" s="70"/>
      <c r="H121" s="70"/>
      <c r="I121" s="144"/>
    </row>
    <row r="122" spans="2:9" ht="13.8" customHeight="1">
      <c r="B122" s="147">
        <v>16</v>
      </c>
      <c r="C122" s="64" t="s">
        <v>198</v>
      </c>
      <c r="D122" s="64"/>
      <c r="E122" s="70"/>
      <c r="F122" s="70"/>
      <c r="G122" s="70"/>
      <c r="H122" s="70"/>
      <c r="I122" s="144"/>
    </row>
    <row r="123" spans="2:9" ht="13.8" customHeight="1">
      <c r="B123" s="147">
        <v>17</v>
      </c>
      <c r="C123" s="64" t="s">
        <v>199</v>
      </c>
      <c r="D123" s="64"/>
      <c r="E123" s="70"/>
      <c r="F123" s="70"/>
      <c r="G123" s="70"/>
      <c r="H123" s="70"/>
      <c r="I123" s="144"/>
    </row>
    <row r="124" spans="2:9" ht="13.8" customHeight="1">
      <c r="B124" s="147">
        <v>18</v>
      </c>
      <c r="C124" s="64" t="s">
        <v>2202</v>
      </c>
      <c r="D124" s="64"/>
      <c r="E124" s="70"/>
      <c r="F124" s="70"/>
      <c r="G124" s="70"/>
      <c r="H124" s="70"/>
      <c r="I124" s="144"/>
    </row>
    <row r="125" spans="2:9" ht="13.8" customHeight="1">
      <c r="B125" s="147">
        <v>19</v>
      </c>
      <c r="C125" s="64" t="s">
        <v>2203</v>
      </c>
      <c r="D125" s="64"/>
      <c r="E125" s="70"/>
      <c r="F125" s="70"/>
      <c r="G125" s="70"/>
      <c r="H125" s="70"/>
      <c r="I125" s="144"/>
    </row>
    <row r="126" spans="2:9" ht="13.8" customHeight="1">
      <c r="B126" s="147">
        <v>20</v>
      </c>
      <c r="C126" s="64" t="s">
        <v>2204</v>
      </c>
      <c r="D126" s="64"/>
      <c r="E126" s="70"/>
      <c r="F126" s="70"/>
      <c r="G126" s="70"/>
      <c r="H126" s="70"/>
      <c r="I126" s="144"/>
    </row>
    <row r="127" spans="2:9" ht="13.8" customHeight="1">
      <c r="B127" s="147">
        <v>21</v>
      </c>
      <c r="C127" s="64" t="s">
        <v>2205</v>
      </c>
      <c r="D127" s="64"/>
      <c r="E127" s="70"/>
      <c r="F127" s="70"/>
      <c r="G127" s="70"/>
      <c r="H127" s="70"/>
      <c r="I127" s="144"/>
    </row>
    <row r="128" spans="2:9" ht="13.8" customHeight="1">
      <c r="B128" s="148">
        <v>22</v>
      </c>
      <c r="C128" s="149" t="s">
        <v>2206</v>
      </c>
      <c r="D128" s="149"/>
      <c r="E128" s="150"/>
      <c r="F128" s="150"/>
      <c r="G128" s="150"/>
      <c r="H128" s="150"/>
      <c r="I128" s="151"/>
    </row>
    <row r="133" spans="2:12" ht="13.8" customHeight="1">
      <c r="B133" s="65" t="s">
        <v>2761</v>
      </c>
      <c r="C133" s="66"/>
      <c r="D133" s="66"/>
      <c r="E133" s="66"/>
      <c r="F133" s="67"/>
      <c r="G133" s="67"/>
      <c r="H133" s="67"/>
      <c r="I133" s="68"/>
    </row>
    <row r="134" spans="2:12" ht="13.8" customHeight="1">
      <c r="B134" s="69" t="s">
        <v>0</v>
      </c>
      <c r="C134" s="15"/>
      <c r="D134" s="15"/>
      <c r="E134" s="15"/>
      <c r="F134" s="15"/>
      <c r="G134" s="15"/>
      <c r="H134" s="15"/>
      <c r="I134" s="84"/>
    </row>
    <row r="135" spans="2:12" ht="13.8" customHeight="1">
      <c r="B135" s="152">
        <v>0</v>
      </c>
      <c r="C135" s="18">
        <v>0</v>
      </c>
      <c r="D135" s="18">
        <v>0</v>
      </c>
      <c r="E135" s="18">
        <v>0</v>
      </c>
      <c r="F135" s="18">
        <v>1</v>
      </c>
      <c r="G135" s="153">
        <v>1</v>
      </c>
      <c r="H135" s="97"/>
      <c r="I135" s="98"/>
      <c r="K135" s="23" t="s">
        <v>2952</v>
      </c>
      <c r="L135" s="24">
        <v>10</v>
      </c>
    </row>
    <row r="136" spans="2:12" ht="13.8" customHeight="1">
      <c r="B136" s="224" t="s">
        <v>2951</v>
      </c>
      <c r="C136" s="225"/>
      <c r="D136" s="225"/>
      <c r="E136" s="225"/>
      <c r="F136" s="226"/>
      <c r="G136" s="154" t="s">
        <v>2733</v>
      </c>
      <c r="H136" s="97"/>
      <c r="I136" s="98"/>
    </row>
    <row r="137" spans="2:12" ht="13.8" customHeight="1">
      <c r="B137" s="85"/>
      <c r="C137" s="86"/>
      <c r="D137" s="86"/>
      <c r="E137" s="86"/>
      <c r="F137" s="86"/>
      <c r="G137" s="86"/>
      <c r="H137" s="86"/>
      <c r="I137" s="87"/>
    </row>
    <row r="138" spans="2:12" ht="13.8" customHeight="1">
      <c r="B138" s="69" t="s">
        <v>4</v>
      </c>
      <c r="C138" s="29" t="s">
        <v>5</v>
      </c>
      <c r="D138" s="29"/>
      <c r="E138" s="29" t="s">
        <v>6</v>
      </c>
      <c r="F138" s="29" t="s">
        <v>7</v>
      </c>
      <c r="G138" s="29"/>
      <c r="H138" s="29"/>
      <c r="I138" s="72"/>
    </row>
    <row r="139" spans="2:12" ht="13.8" customHeight="1">
      <c r="B139" s="73" t="s">
        <v>8</v>
      </c>
      <c r="C139" s="32" t="s">
        <v>9</v>
      </c>
      <c r="D139" s="32"/>
      <c r="E139" s="33" t="s">
        <v>10</v>
      </c>
      <c r="F139" s="33" t="s">
        <v>2736</v>
      </c>
      <c r="G139" s="33"/>
      <c r="H139" s="33"/>
      <c r="I139" s="74"/>
    </row>
    <row r="140" spans="2:12" ht="13.8" customHeight="1">
      <c r="B140" s="73" t="s">
        <v>2731</v>
      </c>
      <c r="C140" s="32" t="s">
        <v>2732</v>
      </c>
      <c r="D140" s="32"/>
      <c r="E140" s="33" t="s">
        <v>10</v>
      </c>
      <c r="F140" s="33" t="s">
        <v>2737</v>
      </c>
      <c r="G140" s="33"/>
      <c r="H140" s="33"/>
      <c r="I140" s="74"/>
    </row>
    <row r="141" spans="2:12" ht="13.8" customHeight="1">
      <c r="B141" s="73" t="s">
        <v>3001</v>
      </c>
      <c r="C141" s="32" t="s">
        <v>2957</v>
      </c>
      <c r="D141" s="32"/>
      <c r="E141" s="33" t="s">
        <v>10</v>
      </c>
      <c r="F141" s="33" t="s">
        <v>3002</v>
      </c>
      <c r="G141" s="33"/>
      <c r="H141" s="33"/>
      <c r="I141" s="74"/>
    </row>
    <row r="142" spans="2:12" ht="13.8" customHeight="1">
      <c r="B142" s="73" t="s">
        <v>2747</v>
      </c>
      <c r="C142" s="32" t="s">
        <v>2745</v>
      </c>
      <c r="D142" s="32"/>
      <c r="E142" s="33" t="s">
        <v>2264</v>
      </c>
      <c r="F142" s="33" t="s">
        <v>2758</v>
      </c>
      <c r="G142" s="33"/>
      <c r="H142" s="33"/>
      <c r="I142" s="74"/>
    </row>
    <row r="143" spans="2:12" ht="13.8" customHeight="1">
      <c r="B143" s="73" t="s">
        <v>3354</v>
      </c>
      <c r="C143" s="32" t="s">
        <v>13397</v>
      </c>
      <c r="D143" s="32"/>
      <c r="E143" s="33" t="s">
        <v>2264</v>
      </c>
      <c r="F143" s="33" t="s">
        <v>13398</v>
      </c>
      <c r="G143" s="33"/>
      <c r="H143" s="33"/>
      <c r="I143" s="74"/>
    </row>
    <row r="144" spans="2:12" ht="13.8" customHeight="1">
      <c r="B144" s="88"/>
      <c r="C144" s="70"/>
      <c r="D144" s="70"/>
      <c r="E144" s="70"/>
      <c r="F144" s="70"/>
      <c r="G144" s="70"/>
      <c r="H144" s="70"/>
      <c r="I144" s="71"/>
    </row>
    <row r="145" spans="2:12" ht="13.8" customHeight="1">
      <c r="B145" s="77" t="s">
        <v>2732</v>
      </c>
      <c r="C145" s="38"/>
      <c r="D145" s="38"/>
      <c r="E145" s="70"/>
      <c r="F145" s="49" t="s">
        <v>2957</v>
      </c>
      <c r="G145" s="38"/>
      <c r="H145" s="38"/>
      <c r="I145" s="89"/>
    </row>
    <row r="146" spans="2:12" ht="13.8" customHeight="1">
      <c r="B146" s="78" t="s">
        <v>25</v>
      </c>
      <c r="C146" s="15" t="s">
        <v>7</v>
      </c>
      <c r="D146" s="15"/>
      <c r="E146" s="70"/>
      <c r="F146" s="15" t="s">
        <v>25</v>
      </c>
      <c r="G146" s="15" t="s">
        <v>7</v>
      </c>
      <c r="H146" s="15"/>
      <c r="I146" s="84"/>
    </row>
    <row r="147" spans="2:12" ht="13.8" customHeight="1">
      <c r="B147" s="81">
        <v>1</v>
      </c>
      <c r="C147" s="64" t="s">
        <v>2741</v>
      </c>
      <c r="D147" s="64"/>
      <c r="E147" s="64"/>
      <c r="F147" s="64">
        <v>1</v>
      </c>
      <c r="G147" s="64" t="s">
        <v>2243</v>
      </c>
      <c r="H147" s="64"/>
      <c r="I147" s="90"/>
    </row>
    <row r="148" spans="2:12" ht="13.8" customHeight="1">
      <c r="B148" s="81">
        <v>2</v>
      </c>
      <c r="C148" s="64" t="s">
        <v>2742</v>
      </c>
      <c r="D148" s="64"/>
      <c r="E148" s="70"/>
      <c r="F148" s="64">
        <v>2</v>
      </c>
      <c r="G148" s="64" t="s">
        <v>2244</v>
      </c>
      <c r="H148" s="70"/>
      <c r="I148" s="71"/>
    </row>
    <row r="149" spans="2:12" s="70" customFormat="1" ht="13.8" customHeight="1">
      <c r="B149" s="81">
        <v>3</v>
      </c>
      <c r="C149" s="64" t="s">
        <v>2740</v>
      </c>
      <c r="F149" s="64">
        <v>3</v>
      </c>
      <c r="G149" s="64" t="s">
        <v>2245</v>
      </c>
      <c r="I149" s="71"/>
    </row>
    <row r="150" spans="2:12" s="70" customFormat="1" ht="13.8" customHeight="1">
      <c r="B150" s="81"/>
      <c r="C150" s="64"/>
      <c r="F150" s="64">
        <v>4</v>
      </c>
      <c r="G150" s="64" t="s">
        <v>2246</v>
      </c>
      <c r="I150" s="71"/>
    </row>
    <row r="151" spans="2:12" ht="13.8" customHeight="1">
      <c r="B151" s="81"/>
      <c r="C151" s="64"/>
      <c r="D151" s="70"/>
      <c r="E151" s="70"/>
      <c r="F151" s="64">
        <v>5</v>
      </c>
      <c r="G151" s="64" t="s">
        <v>2247</v>
      </c>
      <c r="H151" s="70"/>
      <c r="I151" s="71"/>
    </row>
    <row r="152" spans="2:12" ht="13.8" customHeight="1">
      <c r="B152" s="79"/>
      <c r="C152" s="80"/>
      <c r="D152" s="82"/>
      <c r="E152" s="82"/>
      <c r="F152" s="80">
        <v>6</v>
      </c>
      <c r="G152" s="80" t="s">
        <v>2248</v>
      </c>
      <c r="H152" s="82"/>
      <c r="I152" s="83"/>
    </row>
    <row r="153" spans="2:12" ht="13.8" customHeight="1">
      <c r="B153" s="64"/>
      <c r="C153" s="64"/>
      <c r="D153" s="70"/>
      <c r="E153" s="70"/>
      <c r="F153" s="70"/>
      <c r="G153" s="70"/>
      <c r="H153" s="70"/>
      <c r="I153" s="70"/>
    </row>
    <row r="154" spans="2:12" ht="13.8" customHeight="1">
      <c r="B154" s="64"/>
      <c r="C154" s="64"/>
      <c r="D154" s="70"/>
      <c r="E154" s="70"/>
      <c r="F154" s="70"/>
      <c r="G154" s="70"/>
      <c r="H154" s="70"/>
      <c r="I154" s="70"/>
    </row>
    <row r="157" spans="2:12" ht="13.8" customHeight="1">
      <c r="B157" s="10" t="s">
        <v>78</v>
      </c>
      <c r="C157" s="11"/>
      <c r="D157" s="11"/>
      <c r="E157" s="11"/>
      <c r="F157" s="12"/>
      <c r="G157" s="12"/>
      <c r="H157" s="12"/>
      <c r="I157" s="13"/>
    </row>
    <row r="158" spans="2:12" ht="13.8" customHeight="1">
      <c r="B158" s="14" t="s">
        <v>0</v>
      </c>
      <c r="C158" s="15"/>
      <c r="D158" s="15"/>
      <c r="E158" s="15"/>
      <c r="F158" s="15"/>
      <c r="G158" s="15"/>
      <c r="H158" s="15"/>
      <c r="I158" s="16"/>
    </row>
    <row r="159" spans="2:12" ht="13.8" customHeight="1">
      <c r="B159" s="17">
        <v>1</v>
      </c>
      <c r="C159" s="19">
        <v>0</v>
      </c>
      <c r="D159" s="19">
        <v>1</v>
      </c>
      <c r="E159" s="47"/>
      <c r="F159" s="21"/>
      <c r="G159" s="21"/>
      <c r="H159" s="21"/>
      <c r="I159" s="22"/>
      <c r="K159" s="23" t="s">
        <v>79</v>
      </c>
      <c r="L159" s="24">
        <v>100</v>
      </c>
    </row>
    <row r="160" spans="2:12" ht="13.8" customHeight="1">
      <c r="B160" s="52" t="s">
        <v>6499</v>
      </c>
      <c r="C160" s="25"/>
      <c r="D160" s="25" t="s">
        <v>80</v>
      </c>
      <c r="E160" s="47"/>
      <c r="F160" s="21"/>
      <c r="G160" s="21"/>
      <c r="H160" s="21"/>
      <c r="I160" s="22"/>
    </row>
    <row r="161" spans="2:9" ht="13.8" customHeight="1">
      <c r="B161" s="26"/>
      <c r="C161" s="27"/>
      <c r="D161" s="27"/>
      <c r="E161" s="27"/>
      <c r="F161" s="27"/>
      <c r="G161" s="27"/>
      <c r="H161" s="27"/>
      <c r="I161" s="28"/>
    </row>
    <row r="162" spans="2:9" ht="13.8" customHeight="1">
      <c r="B162" s="14" t="s">
        <v>4</v>
      </c>
      <c r="C162" s="29" t="s">
        <v>5</v>
      </c>
      <c r="D162" s="29"/>
      <c r="E162" s="29" t="s">
        <v>6</v>
      </c>
      <c r="F162" s="29" t="s">
        <v>7</v>
      </c>
      <c r="G162" s="29"/>
      <c r="H162" s="29"/>
      <c r="I162" s="30"/>
    </row>
    <row r="163" spans="2:9" ht="13.8" customHeight="1">
      <c r="B163" s="31" t="s">
        <v>8</v>
      </c>
      <c r="C163" s="32" t="s">
        <v>9</v>
      </c>
      <c r="D163" s="32"/>
      <c r="E163" s="33" t="s">
        <v>10</v>
      </c>
      <c r="F163" s="33" t="s">
        <v>81</v>
      </c>
      <c r="G163" s="33"/>
      <c r="H163" s="33"/>
      <c r="I163" s="34"/>
    </row>
    <row r="164" spans="2:9" ht="13.8" customHeight="1">
      <c r="B164" s="31" t="s">
        <v>82</v>
      </c>
      <c r="C164" s="32" t="s">
        <v>6499</v>
      </c>
      <c r="D164" s="32"/>
      <c r="E164" s="33" t="s">
        <v>10</v>
      </c>
      <c r="F164" s="33" t="s">
        <v>83</v>
      </c>
      <c r="G164" s="33"/>
      <c r="H164" s="33"/>
      <c r="I164" s="34"/>
    </row>
    <row r="165" spans="2:9" ht="13.8" customHeight="1">
      <c r="B165" s="31" t="s">
        <v>84</v>
      </c>
      <c r="C165" s="32" t="s">
        <v>80</v>
      </c>
      <c r="D165" s="32"/>
      <c r="E165" s="33" t="s">
        <v>10</v>
      </c>
      <c r="F165" s="33" t="s">
        <v>85</v>
      </c>
      <c r="G165" s="33"/>
      <c r="H165" s="33"/>
      <c r="I165" s="34"/>
    </row>
    <row r="166" spans="2:9" ht="13.8" customHeight="1">
      <c r="B166" s="31" t="s">
        <v>86</v>
      </c>
      <c r="C166" s="32" t="s">
        <v>87</v>
      </c>
      <c r="D166" s="32"/>
      <c r="E166" s="33" t="s">
        <v>10</v>
      </c>
      <c r="F166" s="33" t="s">
        <v>88</v>
      </c>
      <c r="G166" s="33"/>
      <c r="H166" s="33"/>
      <c r="I166" s="34"/>
    </row>
    <row r="167" spans="2:9" ht="13.8" customHeight="1">
      <c r="B167" s="31" t="s">
        <v>89</v>
      </c>
      <c r="C167" s="32" t="s">
        <v>90</v>
      </c>
      <c r="D167" s="32"/>
      <c r="E167" s="33" t="s">
        <v>10</v>
      </c>
      <c r="F167" s="33" t="s">
        <v>91</v>
      </c>
      <c r="G167" s="33"/>
      <c r="H167" s="33"/>
      <c r="I167" s="34"/>
    </row>
    <row r="168" spans="2:9" ht="13.8" customHeight="1">
      <c r="B168" s="31" t="s">
        <v>92</v>
      </c>
      <c r="C168" s="32" t="s">
        <v>93</v>
      </c>
      <c r="D168" s="32"/>
      <c r="E168" s="33" t="s">
        <v>10</v>
      </c>
      <c r="F168" s="33" t="s">
        <v>94</v>
      </c>
      <c r="G168" s="33"/>
      <c r="H168" s="33"/>
      <c r="I168" s="34"/>
    </row>
    <row r="169" spans="2:9" ht="13.8" customHeight="1">
      <c r="B169" s="35"/>
      <c r="I169" s="36"/>
    </row>
    <row r="170" spans="2:9" ht="13.8" customHeight="1">
      <c r="B170" s="37" t="s">
        <v>6499</v>
      </c>
      <c r="C170" s="38"/>
      <c r="D170" s="38"/>
      <c r="I170" s="36"/>
    </row>
    <row r="171" spans="2:9" ht="13.8" customHeight="1">
      <c r="B171" s="39" t="s">
        <v>25</v>
      </c>
      <c r="C171" s="15" t="s">
        <v>7</v>
      </c>
      <c r="D171" s="15"/>
      <c r="I171" s="36"/>
    </row>
    <row r="172" spans="2:9" ht="13.8" customHeight="1">
      <c r="B172" s="40">
        <v>1</v>
      </c>
      <c r="C172" s="41" t="s">
        <v>95</v>
      </c>
      <c r="D172" s="41"/>
      <c r="E172" s="41"/>
      <c r="I172" s="36"/>
    </row>
    <row r="173" spans="2:9" ht="13.8" customHeight="1">
      <c r="B173" s="40">
        <v>2</v>
      </c>
      <c r="C173" s="41" t="s">
        <v>96</v>
      </c>
      <c r="I173" s="36"/>
    </row>
    <row r="174" spans="2:9" ht="13.8" customHeight="1">
      <c r="B174" s="42">
        <v>3</v>
      </c>
      <c r="C174" s="43" t="s">
        <v>97</v>
      </c>
      <c r="D174" s="44"/>
      <c r="E174" s="44"/>
      <c r="F174" s="43"/>
      <c r="G174" s="43"/>
      <c r="H174" s="44"/>
      <c r="I174" s="45"/>
    </row>
    <row r="175" spans="2:9" ht="13.8" customHeight="1">
      <c r="B175" s="64"/>
      <c r="C175" s="64"/>
      <c r="D175" s="70"/>
      <c r="E175" s="70"/>
      <c r="F175" s="64"/>
      <c r="G175" s="64"/>
      <c r="H175" s="70"/>
      <c r="I175" s="70"/>
    </row>
    <row r="176" spans="2:9" ht="13.8" customHeight="1">
      <c r="B176" s="64"/>
      <c r="C176" s="64"/>
      <c r="D176" s="70"/>
      <c r="E176" s="70"/>
      <c r="F176" s="64"/>
      <c r="G176" s="64"/>
      <c r="H176" s="70"/>
      <c r="I176" s="70"/>
    </row>
    <row r="179" spans="2:12" ht="13.8" customHeight="1">
      <c r="B179" s="131" t="s">
        <v>2235</v>
      </c>
      <c r="C179" s="132"/>
      <c r="D179" s="132"/>
      <c r="E179" s="132"/>
      <c r="F179" s="133"/>
      <c r="G179" s="133"/>
      <c r="H179" s="133"/>
      <c r="I179" s="134"/>
      <c r="J179" s="41"/>
    </row>
    <row r="180" spans="2:12" ht="13.8" customHeight="1">
      <c r="B180" s="135" t="s">
        <v>0</v>
      </c>
      <c r="C180" s="15"/>
      <c r="D180" s="15"/>
      <c r="E180" s="15"/>
      <c r="F180" s="15"/>
      <c r="G180" s="15"/>
      <c r="H180" s="15"/>
      <c r="I180" s="136"/>
      <c r="J180" s="41"/>
    </row>
    <row r="181" spans="2:12" ht="13.8" customHeight="1">
      <c r="B181" s="160">
        <v>1</v>
      </c>
      <c r="C181" s="161">
        <v>1</v>
      </c>
      <c r="D181" s="162">
        <v>1</v>
      </c>
      <c r="E181" s="163">
        <v>0</v>
      </c>
      <c r="F181" s="163">
        <v>1</v>
      </c>
      <c r="G181" s="70"/>
      <c r="H181" s="70"/>
      <c r="I181" s="144"/>
      <c r="J181" s="41"/>
      <c r="K181" s="23" t="s">
        <v>2955</v>
      </c>
      <c r="L181" s="24">
        <v>10000</v>
      </c>
    </row>
    <row r="182" spans="2:12" ht="13.8" customHeight="1">
      <c r="B182" s="166" t="s">
        <v>2234</v>
      </c>
      <c r="C182" s="165" t="s">
        <v>2237</v>
      </c>
      <c r="D182" s="164" t="s">
        <v>6500</v>
      </c>
      <c r="E182" s="227" t="s">
        <v>13410</v>
      </c>
      <c r="F182" s="228"/>
      <c r="G182" s="70"/>
      <c r="H182" s="70"/>
      <c r="I182" s="144"/>
      <c r="J182" s="41"/>
      <c r="K182" s="23" t="s">
        <v>13408</v>
      </c>
      <c r="L182" s="24">
        <v>1000</v>
      </c>
    </row>
    <row r="183" spans="2:12" ht="13.8" customHeight="1">
      <c r="B183" s="138"/>
      <c r="C183" s="86"/>
      <c r="D183" s="86"/>
      <c r="E183" s="86"/>
      <c r="F183" s="86"/>
      <c r="G183" s="86"/>
      <c r="H183" s="86"/>
      <c r="I183" s="139"/>
      <c r="J183" s="41"/>
      <c r="K183" s="23" t="s">
        <v>13409</v>
      </c>
      <c r="L183" s="24">
        <v>100</v>
      </c>
    </row>
    <row r="184" spans="2:12" ht="13.8" customHeight="1">
      <c r="B184" s="135" t="s">
        <v>4</v>
      </c>
      <c r="C184" s="29" t="s">
        <v>5</v>
      </c>
      <c r="D184" s="29"/>
      <c r="E184" s="29" t="s">
        <v>6</v>
      </c>
      <c r="F184" s="29" t="s">
        <v>7</v>
      </c>
      <c r="G184" s="29"/>
      <c r="H184" s="29"/>
      <c r="I184" s="140"/>
      <c r="J184" s="41"/>
    </row>
    <row r="185" spans="2:12" ht="13.8" customHeight="1">
      <c r="B185" s="141" t="s">
        <v>8</v>
      </c>
      <c r="C185" s="32" t="s">
        <v>9</v>
      </c>
      <c r="D185" s="32"/>
      <c r="E185" s="33" t="s">
        <v>10</v>
      </c>
      <c r="F185" s="33" t="s">
        <v>49</v>
      </c>
      <c r="G185" s="33"/>
      <c r="H185" s="33"/>
      <c r="I185" s="142"/>
      <c r="J185" s="41"/>
    </row>
    <row r="186" spans="2:12" ht="13.8" customHeight="1">
      <c r="B186" s="141" t="s">
        <v>2211</v>
      </c>
      <c r="C186" s="32" t="s">
        <v>2234</v>
      </c>
      <c r="D186" s="32"/>
      <c r="E186" s="33" t="s">
        <v>10</v>
      </c>
      <c r="F186" s="33" t="s">
        <v>2220</v>
      </c>
      <c r="G186" s="33"/>
      <c r="H186" s="33"/>
      <c r="I186" s="142"/>
      <c r="J186" s="41"/>
    </row>
    <row r="187" spans="2:12" ht="13.8" customHeight="1">
      <c r="B187" s="141" t="s">
        <v>2236</v>
      </c>
      <c r="C187" s="32" t="s">
        <v>2237</v>
      </c>
      <c r="D187" s="32"/>
      <c r="E187" s="33" t="s">
        <v>10</v>
      </c>
      <c r="F187" s="33" t="s">
        <v>2956</v>
      </c>
      <c r="G187" s="33"/>
      <c r="H187" s="33"/>
      <c r="I187" s="142"/>
      <c r="J187" s="41"/>
    </row>
    <row r="188" spans="2:12" ht="13.8" customHeight="1">
      <c r="B188" s="141" t="s">
        <v>6498</v>
      </c>
      <c r="C188" s="32" t="s">
        <v>6500</v>
      </c>
      <c r="D188" s="32"/>
      <c r="E188" s="33" t="s">
        <v>10</v>
      </c>
      <c r="F188" s="33" t="s">
        <v>13400</v>
      </c>
      <c r="G188" s="33"/>
      <c r="H188" s="33"/>
      <c r="I188" s="142"/>
      <c r="J188" s="41"/>
    </row>
    <row r="189" spans="2:12" ht="13.8" customHeight="1">
      <c r="B189" s="141" t="s">
        <v>6810</v>
      </c>
      <c r="C189" s="32" t="s">
        <v>3350</v>
      </c>
      <c r="D189" s="32"/>
      <c r="E189" s="33" t="s">
        <v>10</v>
      </c>
      <c r="F189" s="33" t="s">
        <v>13401</v>
      </c>
      <c r="G189" s="33"/>
      <c r="H189" s="33"/>
      <c r="I189" s="142"/>
      <c r="J189" s="41"/>
    </row>
    <row r="190" spans="2:12" ht="13.8" customHeight="1">
      <c r="B190" s="141" t="s">
        <v>6501</v>
      </c>
      <c r="C190" s="32" t="s">
        <v>6503</v>
      </c>
      <c r="D190" s="32"/>
      <c r="E190" s="33" t="s">
        <v>10</v>
      </c>
      <c r="F190" s="33" t="s">
        <v>13402</v>
      </c>
      <c r="G190" s="33"/>
      <c r="H190" s="33"/>
      <c r="I190" s="142"/>
      <c r="J190" s="41"/>
    </row>
    <row r="191" spans="2:12" ht="13.8" customHeight="1">
      <c r="B191" s="141" t="s">
        <v>2207</v>
      </c>
      <c r="C191" s="32" t="s">
        <v>2210</v>
      </c>
      <c r="D191" s="32"/>
      <c r="E191" s="33" t="s">
        <v>10</v>
      </c>
      <c r="F191" s="33" t="s">
        <v>2218</v>
      </c>
      <c r="G191" s="33"/>
      <c r="H191" s="33"/>
      <c r="I191" s="142"/>
      <c r="J191" s="41"/>
    </row>
    <row r="192" spans="2:12" ht="13.8" customHeight="1">
      <c r="B192" s="141" t="s">
        <v>2208</v>
      </c>
      <c r="C192" s="32" t="s">
        <v>2209</v>
      </c>
      <c r="D192" s="32"/>
      <c r="E192" s="33" t="s">
        <v>10</v>
      </c>
      <c r="F192" s="33" t="s">
        <v>2219</v>
      </c>
      <c r="G192" s="33"/>
      <c r="H192" s="33"/>
      <c r="I192" s="142"/>
      <c r="J192" s="41"/>
    </row>
    <row r="193" spans="2:10" ht="13.8" customHeight="1">
      <c r="B193" s="141" t="s">
        <v>13403</v>
      </c>
      <c r="C193" s="32" t="s">
        <v>6505</v>
      </c>
      <c r="D193" s="32"/>
      <c r="E193" s="33" t="s">
        <v>10</v>
      </c>
      <c r="F193" s="33" t="s">
        <v>13404</v>
      </c>
      <c r="G193" s="33"/>
      <c r="H193" s="33"/>
      <c r="I193" s="142"/>
      <c r="J193" s="41"/>
    </row>
    <row r="194" spans="2:10" ht="13.8" customHeight="1">
      <c r="B194" s="141" t="s">
        <v>6506</v>
      </c>
      <c r="C194" s="32" t="s">
        <v>6508</v>
      </c>
      <c r="D194" s="32"/>
      <c r="E194" s="33" t="s">
        <v>10</v>
      </c>
      <c r="F194" s="33" t="s">
        <v>13405</v>
      </c>
      <c r="G194" s="33"/>
      <c r="H194" s="33"/>
      <c r="I194" s="142"/>
      <c r="J194" s="41"/>
    </row>
    <row r="195" spans="2:10" ht="13.8" customHeight="1">
      <c r="B195" s="141" t="s">
        <v>6509</v>
      </c>
      <c r="C195" s="32" t="s">
        <v>6511</v>
      </c>
      <c r="D195" s="32"/>
      <c r="E195" s="33" t="s">
        <v>10</v>
      </c>
      <c r="F195" s="33" t="s">
        <v>13406</v>
      </c>
      <c r="G195" s="33"/>
      <c r="H195" s="33"/>
      <c r="I195" s="142"/>
      <c r="J195" s="41"/>
    </row>
    <row r="196" spans="2:10" ht="13.8" customHeight="1">
      <c r="B196" s="141" t="s">
        <v>2212</v>
      </c>
      <c r="C196" s="32" t="s">
        <v>2213</v>
      </c>
      <c r="D196" s="32"/>
      <c r="E196" s="33" t="s">
        <v>10</v>
      </c>
      <c r="F196" s="33" t="s">
        <v>2221</v>
      </c>
      <c r="G196" s="33"/>
      <c r="H196" s="33"/>
      <c r="I196" s="142"/>
      <c r="J196" s="41"/>
    </row>
    <row r="197" spans="2:10" ht="13.8" customHeight="1">
      <c r="B197" s="141" t="s">
        <v>3029</v>
      </c>
      <c r="C197" s="32" t="s">
        <v>3030</v>
      </c>
      <c r="D197" s="32"/>
      <c r="E197" s="33" t="s">
        <v>10</v>
      </c>
      <c r="F197" s="33" t="s">
        <v>13407</v>
      </c>
      <c r="G197" s="33"/>
      <c r="H197" s="33"/>
      <c r="I197" s="142"/>
      <c r="J197" s="41"/>
    </row>
    <row r="198" spans="2:10" ht="13.8" customHeight="1">
      <c r="B198" s="141" t="s">
        <v>2216</v>
      </c>
      <c r="C198" s="32" t="s">
        <v>2217</v>
      </c>
      <c r="D198" s="32"/>
      <c r="E198" s="33" t="s">
        <v>20</v>
      </c>
      <c r="F198" s="33" t="s">
        <v>2216</v>
      </c>
      <c r="G198" s="33"/>
      <c r="H198" s="33"/>
      <c r="I198" s="142"/>
      <c r="J198" s="41"/>
    </row>
    <row r="199" spans="2:10" ht="13.8" customHeight="1">
      <c r="B199" s="141" t="s">
        <v>2188</v>
      </c>
      <c r="C199" s="32" t="s">
        <v>2189</v>
      </c>
      <c r="D199" s="32"/>
      <c r="E199" s="33" t="s">
        <v>20</v>
      </c>
      <c r="F199" s="33" t="s">
        <v>2188</v>
      </c>
      <c r="G199" s="33"/>
      <c r="H199" s="33"/>
      <c r="I199" s="142"/>
      <c r="J199" s="41"/>
    </row>
    <row r="200" spans="2:10" ht="13.8" customHeight="1">
      <c r="B200" s="143"/>
      <c r="C200" s="70"/>
      <c r="D200" s="70"/>
      <c r="E200" s="70"/>
      <c r="F200" s="70"/>
      <c r="G200" s="70"/>
      <c r="H200" s="70"/>
      <c r="I200" s="144"/>
      <c r="J200" s="41"/>
    </row>
    <row r="201" spans="2:10" ht="13.8" customHeight="1">
      <c r="B201" s="145" t="s">
        <v>2234</v>
      </c>
      <c r="C201" s="38"/>
      <c r="D201" s="38"/>
      <c r="E201" s="70"/>
      <c r="F201" s="49" t="s">
        <v>2214</v>
      </c>
      <c r="G201" s="38"/>
      <c r="H201" s="38"/>
      <c r="I201" s="155"/>
      <c r="J201" s="41"/>
    </row>
    <row r="202" spans="2:10" ht="13.8" customHeight="1">
      <c r="B202" s="146" t="s">
        <v>25</v>
      </c>
      <c r="C202" s="15" t="s">
        <v>7</v>
      </c>
      <c r="D202" s="15"/>
      <c r="E202" s="70"/>
      <c r="F202" s="15" t="s">
        <v>25</v>
      </c>
      <c r="G202" s="15" t="s">
        <v>7</v>
      </c>
      <c r="H202" s="15"/>
      <c r="I202" s="136"/>
      <c r="J202" s="41"/>
    </row>
    <row r="203" spans="2:10" ht="13.8" customHeight="1">
      <c r="B203" s="147">
        <v>1</v>
      </c>
      <c r="C203" s="64" t="s">
        <v>2229</v>
      </c>
      <c r="D203" s="64"/>
      <c r="E203" s="70"/>
      <c r="F203" s="64">
        <v>1</v>
      </c>
      <c r="G203" s="64" t="s">
        <v>2222</v>
      </c>
      <c r="H203" s="64"/>
      <c r="I203" s="144"/>
      <c r="J203" s="41"/>
    </row>
    <row r="204" spans="2:10" ht="13.8" customHeight="1">
      <c r="B204" s="147">
        <v>2</v>
      </c>
      <c r="C204" s="64" t="s">
        <v>2230</v>
      </c>
      <c r="D204" s="70"/>
      <c r="E204" s="70"/>
      <c r="F204" s="64">
        <v>2</v>
      </c>
      <c r="G204" s="64" t="s">
        <v>2223</v>
      </c>
      <c r="H204" s="70"/>
      <c r="I204" s="144"/>
      <c r="J204" s="41"/>
    </row>
    <row r="205" spans="2:10" ht="13.8" customHeight="1">
      <c r="B205" s="143"/>
      <c r="C205" s="70"/>
      <c r="D205" s="70"/>
      <c r="E205" s="70"/>
      <c r="F205" s="64">
        <v>3</v>
      </c>
      <c r="G205" s="64" t="s">
        <v>2224</v>
      </c>
      <c r="H205" s="70"/>
      <c r="I205" s="144"/>
      <c r="J205" s="41"/>
    </row>
    <row r="206" spans="2:10" ht="13.8" customHeight="1">
      <c r="B206" s="145" t="s">
        <v>2237</v>
      </c>
      <c r="C206" s="38"/>
      <c r="D206" s="38"/>
      <c r="E206" s="70"/>
      <c r="F206" s="70"/>
      <c r="G206" s="70"/>
      <c r="H206" s="70"/>
      <c r="I206" s="144"/>
      <c r="J206" s="41"/>
    </row>
    <row r="207" spans="2:10" ht="13.8" customHeight="1">
      <c r="B207" s="146" t="s">
        <v>25</v>
      </c>
      <c r="C207" s="15" t="s">
        <v>7</v>
      </c>
      <c r="D207" s="15"/>
      <c r="E207" s="70"/>
      <c r="F207" s="49" t="s">
        <v>2215</v>
      </c>
      <c r="G207" s="38"/>
      <c r="H207" s="38"/>
      <c r="I207" s="155"/>
      <c r="J207" s="41"/>
    </row>
    <row r="208" spans="2:10" ht="13.8" customHeight="1">
      <c r="B208" s="147">
        <v>1</v>
      </c>
      <c r="C208" s="64" t="s">
        <v>2238</v>
      </c>
      <c r="D208" s="64"/>
      <c r="E208" s="70"/>
      <c r="F208" s="15" t="s">
        <v>25</v>
      </c>
      <c r="G208" s="15" t="s">
        <v>7</v>
      </c>
      <c r="H208" s="15"/>
      <c r="I208" s="136"/>
      <c r="J208" s="41"/>
    </row>
    <row r="209" spans="2:11" ht="13.8" customHeight="1">
      <c r="B209" s="147">
        <v>2</v>
      </c>
      <c r="C209" s="64" t="s">
        <v>2239</v>
      </c>
      <c r="D209" s="70"/>
      <c r="E209" s="70"/>
      <c r="F209" s="64">
        <v>1</v>
      </c>
      <c r="G209" s="64" t="s">
        <v>2225</v>
      </c>
      <c r="H209" s="64"/>
      <c r="I209" s="159"/>
      <c r="J209" s="41"/>
    </row>
    <row r="210" spans="2:11" ht="13.8" customHeight="1">
      <c r="B210" s="147">
        <v>3</v>
      </c>
      <c r="C210" s="64" t="s">
        <v>2240</v>
      </c>
      <c r="D210" s="70"/>
      <c r="E210" s="70"/>
      <c r="F210" s="64">
        <v>2</v>
      </c>
      <c r="G210" s="64" t="s">
        <v>2226</v>
      </c>
      <c r="H210" s="70"/>
      <c r="I210" s="144"/>
      <c r="J210" s="41"/>
    </row>
    <row r="211" spans="2:11" ht="13.8" customHeight="1">
      <c r="B211" s="147">
        <v>4</v>
      </c>
      <c r="C211" s="64" t="s">
        <v>2241</v>
      </c>
      <c r="D211" s="70"/>
      <c r="E211" s="70"/>
      <c r="F211" s="64">
        <v>3</v>
      </c>
      <c r="G211" s="64" t="s">
        <v>2227</v>
      </c>
      <c r="H211" s="70"/>
      <c r="I211" s="144"/>
      <c r="J211" s="41"/>
    </row>
    <row r="212" spans="2:11" ht="13.8" customHeight="1">
      <c r="B212" s="147">
        <v>5</v>
      </c>
      <c r="C212" s="64" t="s">
        <v>2242</v>
      </c>
      <c r="D212" s="70"/>
      <c r="E212" s="70"/>
      <c r="F212" s="64">
        <v>4</v>
      </c>
      <c r="G212" s="64" t="s">
        <v>2228</v>
      </c>
      <c r="H212" s="70"/>
      <c r="I212" s="144"/>
      <c r="J212" s="41"/>
    </row>
    <row r="213" spans="2:11" ht="13.8" customHeight="1">
      <c r="B213" s="143"/>
      <c r="C213" s="70"/>
      <c r="D213" s="70"/>
      <c r="E213" s="70"/>
      <c r="F213" s="70"/>
      <c r="G213" s="70"/>
      <c r="H213" s="70"/>
      <c r="I213" s="144"/>
      <c r="J213" s="41"/>
    </row>
    <row r="214" spans="2:11" ht="13.8" customHeight="1">
      <c r="B214" s="145" t="s">
        <v>6500</v>
      </c>
      <c r="C214" s="38"/>
      <c r="D214" s="38"/>
      <c r="E214" s="70"/>
      <c r="F214" s="49" t="s">
        <v>2957</v>
      </c>
      <c r="G214" s="38"/>
      <c r="H214" s="38"/>
      <c r="I214" s="155"/>
      <c r="J214" s="41"/>
    </row>
    <row r="215" spans="2:11" ht="13.8" customHeight="1">
      <c r="B215" s="146" t="s">
        <v>25</v>
      </c>
      <c r="C215" s="15" t="s">
        <v>7</v>
      </c>
      <c r="D215" s="15"/>
      <c r="E215" s="70"/>
      <c r="F215" s="15" t="s">
        <v>25</v>
      </c>
      <c r="G215" s="15" t="s">
        <v>7</v>
      </c>
      <c r="H215" s="15"/>
      <c r="I215" s="136"/>
      <c r="K215" s="41"/>
    </row>
    <row r="216" spans="2:11" ht="13.8" customHeight="1">
      <c r="B216" s="147">
        <v>1</v>
      </c>
      <c r="C216" s="64" t="s">
        <v>95</v>
      </c>
      <c r="D216" s="64"/>
      <c r="E216" s="70"/>
      <c r="F216" s="64">
        <v>1</v>
      </c>
      <c r="G216" s="64" t="s">
        <v>2243</v>
      </c>
      <c r="H216" s="64"/>
      <c r="I216" s="159"/>
      <c r="K216" s="41"/>
    </row>
    <row r="217" spans="2:11" ht="13.8" customHeight="1">
      <c r="B217" s="147">
        <v>2</v>
      </c>
      <c r="C217" s="64" t="s">
        <v>96</v>
      </c>
      <c r="D217" s="70"/>
      <c r="E217" s="70"/>
      <c r="F217" s="64">
        <v>2</v>
      </c>
      <c r="G217" s="64" t="s">
        <v>2244</v>
      </c>
      <c r="H217" s="70"/>
      <c r="I217" s="144"/>
      <c r="K217" s="41"/>
    </row>
    <row r="218" spans="2:11" ht="13.8" customHeight="1">
      <c r="B218" s="147">
        <v>3</v>
      </c>
      <c r="C218" s="64" t="s">
        <v>97</v>
      </c>
      <c r="D218" s="70"/>
      <c r="E218" s="70"/>
      <c r="F218" s="64">
        <v>3</v>
      </c>
      <c r="G218" s="64" t="s">
        <v>2245</v>
      </c>
      <c r="H218" s="70"/>
      <c r="I218" s="144"/>
      <c r="K218" s="41"/>
    </row>
    <row r="219" spans="2:11" ht="13.8" customHeight="1">
      <c r="B219" s="143"/>
      <c r="C219" s="70"/>
      <c r="D219" s="70"/>
      <c r="E219" s="70"/>
      <c r="F219" s="64">
        <v>4</v>
      </c>
      <c r="G219" s="64" t="s">
        <v>2246</v>
      </c>
      <c r="H219" s="70"/>
      <c r="I219" s="144"/>
      <c r="K219" s="41"/>
    </row>
    <row r="220" spans="2:11" ht="13.8" customHeight="1">
      <c r="B220" s="145" t="s">
        <v>6503</v>
      </c>
      <c r="C220" s="38"/>
      <c r="D220" s="38"/>
      <c r="E220" s="70"/>
      <c r="F220" s="64">
        <v>5</v>
      </c>
      <c r="G220" s="64" t="s">
        <v>2247</v>
      </c>
      <c r="H220" s="70"/>
      <c r="I220" s="144"/>
      <c r="K220" s="41"/>
    </row>
    <row r="221" spans="2:11" ht="13.8" customHeight="1">
      <c r="B221" s="146" t="s">
        <v>25</v>
      </c>
      <c r="C221" s="15" t="s">
        <v>7</v>
      </c>
      <c r="D221" s="15"/>
      <c r="E221" s="70"/>
      <c r="F221" s="64">
        <v>6</v>
      </c>
      <c r="G221" s="64" t="s">
        <v>2248</v>
      </c>
      <c r="H221" s="70"/>
      <c r="I221" s="144"/>
      <c r="K221" s="41"/>
    </row>
    <row r="222" spans="2:11" ht="13.8" customHeight="1">
      <c r="B222" s="147">
        <v>1</v>
      </c>
      <c r="C222" s="64" t="s">
        <v>2231</v>
      </c>
      <c r="D222" s="64"/>
      <c r="E222" s="70"/>
      <c r="F222" s="64"/>
      <c r="G222" s="64"/>
      <c r="H222" s="70"/>
      <c r="I222" s="144"/>
      <c r="J222" s="70"/>
      <c r="K222" s="41"/>
    </row>
    <row r="223" spans="2:11" ht="13.8" customHeight="1">
      <c r="B223" s="147">
        <v>2</v>
      </c>
      <c r="C223" s="64" t="s">
        <v>2232</v>
      </c>
      <c r="D223" s="70"/>
      <c r="E223" s="70"/>
      <c r="F223" s="64"/>
      <c r="G223" s="64"/>
      <c r="H223" s="70"/>
      <c r="I223" s="144"/>
      <c r="J223" s="70"/>
      <c r="K223" s="41"/>
    </row>
    <row r="224" spans="2:11" ht="13.8" customHeight="1">
      <c r="B224" s="148">
        <v>3</v>
      </c>
      <c r="C224" s="149" t="s">
        <v>2233</v>
      </c>
      <c r="D224" s="150"/>
      <c r="E224" s="150"/>
      <c r="F224" s="150"/>
      <c r="G224" s="150"/>
      <c r="H224" s="150"/>
      <c r="I224" s="151"/>
      <c r="J224" s="70"/>
      <c r="K224" s="41"/>
    </row>
    <row r="225" spans="2:12" ht="13.8" customHeight="1">
      <c r="B225" s="70"/>
      <c r="C225" s="70"/>
      <c r="D225" s="70"/>
      <c r="E225" s="70"/>
    </row>
    <row r="229" spans="2:12" ht="13.8" customHeight="1">
      <c r="B229" s="65" t="s">
        <v>2261</v>
      </c>
      <c r="C229" s="66"/>
      <c r="D229" s="66"/>
      <c r="E229" s="66"/>
      <c r="F229" s="67"/>
      <c r="G229" s="67"/>
      <c r="H229" s="67"/>
      <c r="I229" s="68"/>
    </row>
    <row r="230" spans="2:12" ht="13.8" customHeight="1">
      <c r="B230" s="69" t="s">
        <v>0</v>
      </c>
      <c r="C230" s="15"/>
      <c r="D230" s="15"/>
      <c r="E230" s="15"/>
      <c r="F230" s="15"/>
      <c r="G230" s="15"/>
      <c r="H230" s="15"/>
      <c r="I230" s="84"/>
    </row>
    <row r="231" spans="2:12" ht="13.8" customHeight="1">
      <c r="B231" s="18">
        <v>0</v>
      </c>
      <c r="C231" s="18">
        <v>0</v>
      </c>
      <c r="D231" s="18">
        <v>0</v>
      </c>
      <c r="E231" s="18">
        <v>0</v>
      </c>
      <c r="F231" s="18">
        <v>1</v>
      </c>
      <c r="G231" s="20">
        <v>0</v>
      </c>
      <c r="H231" s="20">
        <v>1</v>
      </c>
      <c r="I231" s="71"/>
      <c r="K231" s="23" t="s">
        <v>13414</v>
      </c>
      <c r="L231" s="24">
        <v>100</v>
      </c>
    </row>
    <row r="232" spans="2:12" ht="13.8" customHeight="1">
      <c r="B232" s="224" t="s">
        <v>2213</v>
      </c>
      <c r="C232" s="225"/>
      <c r="D232" s="225"/>
      <c r="E232" s="225"/>
      <c r="F232" s="229"/>
      <c r="G232" s="214" t="s">
        <v>13413</v>
      </c>
      <c r="H232" s="230"/>
      <c r="I232" s="71"/>
    </row>
    <row r="233" spans="2:12" ht="13.8" customHeight="1">
      <c r="B233" s="85"/>
      <c r="C233" s="86"/>
      <c r="D233" s="86"/>
      <c r="E233" s="86"/>
      <c r="F233" s="86"/>
      <c r="G233" s="86"/>
      <c r="H233" s="86"/>
      <c r="I233" s="87"/>
    </row>
    <row r="234" spans="2:12" ht="13.8" customHeight="1">
      <c r="B234" s="69" t="s">
        <v>4</v>
      </c>
      <c r="C234" s="29" t="s">
        <v>5</v>
      </c>
      <c r="D234" s="29"/>
      <c r="E234" s="29" t="s">
        <v>6</v>
      </c>
      <c r="F234" s="29" t="s">
        <v>7</v>
      </c>
      <c r="G234" s="29"/>
      <c r="H234" s="29"/>
      <c r="I234" s="72"/>
    </row>
    <row r="235" spans="2:12" ht="13.8" customHeight="1">
      <c r="B235" s="73" t="s">
        <v>8</v>
      </c>
      <c r="C235" s="32" t="s">
        <v>9</v>
      </c>
      <c r="D235" s="32"/>
      <c r="E235" s="33" t="s">
        <v>10</v>
      </c>
      <c r="F235" s="33" t="s">
        <v>2265</v>
      </c>
      <c r="G235" s="33"/>
      <c r="H235" s="33"/>
      <c r="I235" s="74"/>
    </row>
    <row r="236" spans="2:12" ht="13.8" customHeight="1">
      <c r="B236" s="73" t="s">
        <v>2212</v>
      </c>
      <c r="C236" s="32" t="s">
        <v>2213</v>
      </c>
      <c r="D236" s="32"/>
      <c r="E236" s="33" t="s">
        <v>10</v>
      </c>
      <c r="F236" s="33" t="s">
        <v>2986</v>
      </c>
      <c r="G236" s="33"/>
      <c r="H236" s="33"/>
      <c r="I236" s="74"/>
    </row>
    <row r="237" spans="2:12" ht="13.8" customHeight="1">
      <c r="B237" s="73" t="s">
        <v>2250</v>
      </c>
      <c r="C237" s="33" t="s">
        <v>2252</v>
      </c>
      <c r="D237" s="32"/>
      <c r="E237" s="33" t="s">
        <v>10</v>
      </c>
      <c r="F237" s="33" t="s">
        <v>2266</v>
      </c>
      <c r="G237" s="33"/>
      <c r="H237" s="33"/>
      <c r="I237" s="74"/>
    </row>
    <row r="238" spans="2:12" ht="13.8" customHeight="1">
      <c r="B238" s="73" t="s">
        <v>2249</v>
      </c>
      <c r="C238" s="32" t="s">
        <v>2254</v>
      </c>
      <c r="D238" s="32"/>
      <c r="E238" s="33" t="s">
        <v>10</v>
      </c>
      <c r="F238" s="33" t="s">
        <v>2267</v>
      </c>
      <c r="G238" s="33"/>
      <c r="H238" s="33"/>
      <c r="I238" s="74"/>
    </row>
    <row r="239" spans="2:12" ht="13.8" customHeight="1">
      <c r="B239" s="73" t="s">
        <v>2263</v>
      </c>
      <c r="C239" s="32" t="s">
        <v>13412</v>
      </c>
      <c r="D239" s="32"/>
      <c r="E239" s="33" t="s">
        <v>10</v>
      </c>
      <c r="F239" s="33" t="s">
        <v>2268</v>
      </c>
      <c r="G239" s="33"/>
      <c r="H239" s="33"/>
      <c r="I239" s="74"/>
    </row>
    <row r="240" spans="2:12" ht="13.8" customHeight="1">
      <c r="B240" s="73" t="s">
        <v>2255</v>
      </c>
      <c r="C240" s="32" t="s">
        <v>2256</v>
      </c>
      <c r="D240" s="32"/>
      <c r="E240" s="33" t="s">
        <v>2264</v>
      </c>
      <c r="F240" s="33" t="s">
        <v>2269</v>
      </c>
      <c r="G240" s="33"/>
      <c r="H240" s="33"/>
      <c r="I240" s="74"/>
    </row>
    <row r="241" spans="2:9" ht="13.8" customHeight="1">
      <c r="B241" s="73" t="s">
        <v>2258</v>
      </c>
      <c r="C241" s="32" t="s">
        <v>2259</v>
      </c>
      <c r="D241" s="32"/>
      <c r="E241" s="33" t="s">
        <v>2264</v>
      </c>
      <c r="F241" s="33" t="s">
        <v>2270</v>
      </c>
      <c r="G241" s="33"/>
      <c r="H241" s="33"/>
      <c r="I241" s="74"/>
    </row>
    <row r="242" spans="2:9" ht="13.8" customHeight="1">
      <c r="B242" s="88"/>
      <c r="C242" s="70"/>
      <c r="D242" s="70"/>
      <c r="E242" s="70"/>
      <c r="F242" s="70"/>
      <c r="G242" s="70"/>
      <c r="H242" s="70"/>
      <c r="I242" s="71"/>
    </row>
    <row r="243" spans="2:9" ht="13.8" customHeight="1">
      <c r="B243" s="77" t="s">
        <v>2251</v>
      </c>
      <c r="C243" s="38"/>
      <c r="D243" s="38"/>
      <c r="E243" s="70"/>
      <c r="F243" s="49" t="s">
        <v>2253</v>
      </c>
      <c r="G243" s="38"/>
      <c r="H243" s="38"/>
      <c r="I243" s="89"/>
    </row>
    <row r="244" spans="2:9" ht="13.8" customHeight="1">
      <c r="B244" s="78" t="s">
        <v>25</v>
      </c>
      <c r="C244" s="15" t="s">
        <v>7</v>
      </c>
      <c r="D244" s="15"/>
      <c r="E244" s="70"/>
      <c r="F244" s="15" t="s">
        <v>25</v>
      </c>
      <c r="G244" s="15" t="s">
        <v>7</v>
      </c>
      <c r="H244" s="15"/>
      <c r="I244" s="84"/>
    </row>
    <row r="245" spans="2:9" ht="13.8" customHeight="1">
      <c r="B245" s="81">
        <v>1</v>
      </c>
      <c r="C245" s="64" t="s">
        <v>2271</v>
      </c>
      <c r="D245" s="64"/>
      <c r="E245" s="70"/>
      <c r="F245" s="64">
        <v>1</v>
      </c>
      <c r="G245" s="64" t="s">
        <v>2278</v>
      </c>
      <c r="H245" s="64"/>
      <c r="I245" s="90"/>
    </row>
    <row r="246" spans="2:9" ht="13.8" customHeight="1">
      <c r="B246" s="81">
        <v>2</v>
      </c>
      <c r="C246" s="64" t="s">
        <v>2272</v>
      </c>
      <c r="D246" s="70"/>
      <c r="E246" s="70"/>
      <c r="F246" s="64">
        <v>2</v>
      </c>
      <c r="G246" s="64" t="s">
        <v>2279</v>
      </c>
      <c r="H246" s="70"/>
      <c r="I246" s="71"/>
    </row>
    <row r="247" spans="2:9" ht="13.8" customHeight="1">
      <c r="B247" s="81">
        <v>3</v>
      </c>
      <c r="C247" s="64" t="s">
        <v>2273</v>
      </c>
      <c r="D247" s="70"/>
      <c r="E247" s="70"/>
      <c r="F247" s="64">
        <v>3</v>
      </c>
      <c r="G247" s="64" t="s">
        <v>2280</v>
      </c>
      <c r="H247" s="70"/>
      <c r="I247" s="71"/>
    </row>
    <row r="248" spans="2:9" ht="13.8" customHeight="1">
      <c r="B248" s="81">
        <v>4</v>
      </c>
      <c r="C248" s="64" t="s">
        <v>2274</v>
      </c>
      <c r="D248" s="70"/>
      <c r="E248" s="70"/>
      <c r="F248" s="64">
        <v>4</v>
      </c>
      <c r="G248" s="64" t="s">
        <v>2281</v>
      </c>
      <c r="H248" s="70"/>
      <c r="I248" s="71"/>
    </row>
    <row r="249" spans="2:9" ht="13.8" customHeight="1">
      <c r="B249" s="81">
        <v>5</v>
      </c>
      <c r="C249" s="64" t="s">
        <v>2275</v>
      </c>
      <c r="D249" s="70"/>
      <c r="E249" s="70"/>
      <c r="F249" s="64">
        <v>5</v>
      </c>
      <c r="G249" s="64" t="s">
        <v>2282</v>
      </c>
      <c r="H249" s="70"/>
      <c r="I249" s="71"/>
    </row>
    <row r="250" spans="2:9" ht="13.8" customHeight="1">
      <c r="B250" s="81">
        <v>6</v>
      </c>
      <c r="C250" s="64" t="s">
        <v>2276</v>
      </c>
      <c r="D250" s="70"/>
      <c r="E250" s="70"/>
      <c r="F250" s="64">
        <v>6</v>
      </c>
      <c r="G250" s="64" t="s">
        <v>2283</v>
      </c>
      <c r="H250" s="70"/>
      <c r="I250" s="71"/>
    </row>
    <row r="251" spans="2:9" ht="13.8" customHeight="1">
      <c r="B251" s="81">
        <v>7</v>
      </c>
      <c r="C251" s="64" t="s">
        <v>2277</v>
      </c>
      <c r="D251" s="70"/>
      <c r="E251" s="70"/>
      <c r="F251" s="64">
        <v>7</v>
      </c>
      <c r="G251" s="64" t="s">
        <v>2284</v>
      </c>
      <c r="H251" s="70"/>
      <c r="I251" s="71"/>
    </row>
    <row r="252" spans="2:9" ht="13.8" customHeight="1">
      <c r="B252" s="81">
        <v>8</v>
      </c>
      <c r="C252" s="64" t="s">
        <v>2404</v>
      </c>
      <c r="D252" s="70"/>
      <c r="E252" s="70"/>
      <c r="F252" s="64">
        <v>8</v>
      </c>
      <c r="G252" s="64" t="s">
        <v>2285</v>
      </c>
      <c r="H252" s="70"/>
      <c r="I252" s="71"/>
    </row>
    <row r="253" spans="2:9" ht="13.8" customHeight="1">
      <c r="B253" s="81"/>
      <c r="C253" s="64"/>
      <c r="D253" s="70"/>
      <c r="E253" s="70"/>
      <c r="F253" s="64">
        <v>9</v>
      </c>
      <c r="G253" s="64" t="s">
        <v>2286</v>
      </c>
      <c r="H253" s="70"/>
      <c r="I253" s="71"/>
    </row>
    <row r="254" spans="2:9" ht="13.8" customHeight="1">
      <c r="B254" s="81"/>
      <c r="C254" s="64"/>
      <c r="D254" s="70"/>
      <c r="E254" s="70"/>
      <c r="F254" s="64">
        <v>10</v>
      </c>
      <c r="G254" s="64" t="s">
        <v>2287</v>
      </c>
      <c r="H254" s="70"/>
      <c r="I254" s="71"/>
    </row>
    <row r="255" spans="2:9" ht="13.8" customHeight="1">
      <c r="B255" s="81"/>
      <c r="C255" s="64"/>
      <c r="D255" s="70"/>
      <c r="E255" s="70"/>
      <c r="F255" s="64">
        <v>11</v>
      </c>
      <c r="G255" s="64" t="s">
        <v>2288</v>
      </c>
      <c r="H255" s="70"/>
      <c r="I255" s="71"/>
    </row>
    <row r="256" spans="2:9" ht="13.8" customHeight="1">
      <c r="B256" s="81"/>
      <c r="C256" s="64"/>
      <c r="D256" s="70"/>
      <c r="E256" s="70"/>
      <c r="F256" s="64">
        <v>12</v>
      </c>
      <c r="G256" s="64" t="s">
        <v>2289</v>
      </c>
      <c r="H256" s="70"/>
      <c r="I256" s="71"/>
    </row>
    <row r="257" spans="2:9" ht="13.8" customHeight="1">
      <c r="B257" s="81"/>
      <c r="C257" s="64"/>
      <c r="D257" s="70"/>
      <c r="E257" s="70"/>
      <c r="F257" s="64">
        <v>13</v>
      </c>
      <c r="G257" s="64" t="s">
        <v>2290</v>
      </c>
      <c r="H257" s="70"/>
      <c r="I257" s="71"/>
    </row>
    <row r="258" spans="2:9" ht="13.8" customHeight="1">
      <c r="B258" s="81"/>
      <c r="C258" s="64"/>
      <c r="D258" s="70"/>
      <c r="E258" s="70"/>
      <c r="F258" s="64">
        <v>14</v>
      </c>
      <c r="G258" s="64" t="s">
        <v>2291</v>
      </c>
      <c r="H258" s="70"/>
      <c r="I258" s="71"/>
    </row>
    <row r="259" spans="2:9" ht="13.8" customHeight="1">
      <c r="B259" s="81"/>
      <c r="C259" s="64"/>
      <c r="D259" s="70"/>
      <c r="E259" s="70"/>
      <c r="F259" s="64">
        <v>15</v>
      </c>
      <c r="G259" s="64" t="s">
        <v>2292</v>
      </c>
      <c r="H259" s="70"/>
      <c r="I259" s="71"/>
    </row>
    <row r="260" spans="2:9" ht="13.8" customHeight="1">
      <c r="B260" s="81"/>
      <c r="C260" s="64"/>
      <c r="D260" s="70"/>
      <c r="E260" s="70"/>
      <c r="F260" s="64">
        <v>16</v>
      </c>
      <c r="G260" s="64" t="s">
        <v>2293</v>
      </c>
      <c r="H260" s="70"/>
      <c r="I260" s="71"/>
    </row>
    <row r="261" spans="2:9" ht="13.8" customHeight="1">
      <c r="B261" s="81"/>
      <c r="C261" s="64"/>
      <c r="D261" s="70"/>
      <c r="E261" s="70"/>
      <c r="F261" s="64">
        <v>17</v>
      </c>
      <c r="G261" s="64" t="s">
        <v>2294</v>
      </c>
      <c r="H261" s="70"/>
      <c r="I261" s="71"/>
    </row>
    <row r="262" spans="2:9" ht="13.8" customHeight="1">
      <c r="B262" s="81"/>
      <c r="C262" s="64"/>
      <c r="D262" s="70"/>
      <c r="E262" s="70"/>
      <c r="F262" s="64">
        <v>18</v>
      </c>
      <c r="G262" s="64" t="s">
        <v>2295</v>
      </c>
      <c r="H262" s="70"/>
      <c r="I262" s="71"/>
    </row>
    <row r="263" spans="2:9" ht="13.8" customHeight="1">
      <c r="B263" s="81"/>
      <c r="C263" s="64"/>
      <c r="D263" s="70"/>
      <c r="E263" s="70"/>
      <c r="F263" s="64">
        <v>19</v>
      </c>
      <c r="G263" s="64" t="s">
        <v>2296</v>
      </c>
      <c r="H263" s="70"/>
      <c r="I263" s="71"/>
    </row>
    <row r="264" spans="2:9" ht="13.8" customHeight="1">
      <c r="B264" s="81"/>
      <c r="C264" s="64"/>
      <c r="D264" s="70"/>
      <c r="E264" s="70"/>
      <c r="F264" s="64">
        <v>20</v>
      </c>
      <c r="G264" s="64" t="s">
        <v>2297</v>
      </c>
      <c r="H264" s="70"/>
      <c r="I264" s="71"/>
    </row>
    <row r="265" spans="2:9" ht="13.8" customHeight="1">
      <c r="B265" s="81"/>
      <c r="C265" s="64"/>
      <c r="D265" s="70"/>
      <c r="E265" s="70"/>
      <c r="F265" s="64">
        <v>21</v>
      </c>
      <c r="G265" s="64" t="s">
        <v>2298</v>
      </c>
      <c r="H265" s="70"/>
      <c r="I265" s="71"/>
    </row>
    <row r="266" spans="2:9" ht="13.8" customHeight="1">
      <c r="B266" s="81"/>
      <c r="C266" s="64"/>
      <c r="D266" s="70"/>
      <c r="E266" s="70"/>
      <c r="F266" s="64">
        <v>22</v>
      </c>
      <c r="G266" s="64" t="s">
        <v>2299</v>
      </c>
      <c r="H266" s="70"/>
      <c r="I266" s="71"/>
    </row>
    <row r="267" spans="2:9" ht="13.8" customHeight="1">
      <c r="B267" s="81"/>
      <c r="C267" s="64"/>
      <c r="D267" s="70"/>
      <c r="E267" s="70"/>
      <c r="F267" s="64">
        <v>23</v>
      </c>
      <c r="G267" s="64" t="s">
        <v>2300</v>
      </c>
      <c r="H267" s="70"/>
      <c r="I267" s="71"/>
    </row>
    <row r="268" spans="2:9" ht="13.8" customHeight="1">
      <c r="B268" s="81"/>
      <c r="C268" s="64"/>
      <c r="D268" s="70"/>
      <c r="E268" s="70"/>
      <c r="F268" s="64">
        <v>24</v>
      </c>
      <c r="G268" s="64" t="s">
        <v>2301</v>
      </c>
      <c r="H268" s="70"/>
      <c r="I268" s="71"/>
    </row>
    <row r="269" spans="2:9" ht="13.8" customHeight="1">
      <c r="B269" s="81"/>
      <c r="C269" s="64"/>
      <c r="D269" s="70"/>
      <c r="E269" s="70"/>
      <c r="F269" s="64">
        <v>25</v>
      </c>
      <c r="G269" s="64" t="s">
        <v>2302</v>
      </c>
      <c r="H269" s="70"/>
      <c r="I269" s="71"/>
    </row>
    <row r="270" spans="2:9" ht="13.8" customHeight="1">
      <c r="B270" s="81"/>
      <c r="C270" s="64"/>
      <c r="D270" s="70"/>
      <c r="E270" s="70"/>
      <c r="F270" s="64">
        <v>26</v>
      </c>
      <c r="G270" s="64" t="s">
        <v>2303</v>
      </c>
      <c r="H270" s="70"/>
      <c r="I270" s="71"/>
    </row>
    <row r="271" spans="2:9" ht="13.8" customHeight="1">
      <c r="B271" s="81"/>
      <c r="C271" s="64"/>
      <c r="D271" s="70"/>
      <c r="E271" s="70"/>
      <c r="F271" s="64">
        <v>27</v>
      </c>
      <c r="G271" s="64" t="s">
        <v>2304</v>
      </c>
      <c r="H271" s="70"/>
      <c r="I271" s="71"/>
    </row>
    <row r="272" spans="2:9" ht="13.8" customHeight="1">
      <c r="B272" s="81"/>
      <c r="C272" s="64"/>
      <c r="D272" s="70"/>
      <c r="E272" s="70"/>
      <c r="F272" s="64">
        <v>28</v>
      </c>
      <c r="G272" s="64" t="s">
        <v>2305</v>
      </c>
      <c r="H272" s="70"/>
      <c r="I272" s="71"/>
    </row>
    <row r="273" spans="2:12" ht="13.8" customHeight="1">
      <c r="B273" s="81"/>
      <c r="C273" s="64"/>
      <c r="D273" s="70"/>
      <c r="E273" s="70"/>
      <c r="F273" s="64">
        <v>29</v>
      </c>
      <c r="G273" s="64" t="s">
        <v>2306</v>
      </c>
      <c r="H273" s="70"/>
      <c r="I273" s="71"/>
    </row>
    <row r="274" spans="2:12" ht="13.8" customHeight="1">
      <c r="B274" s="81"/>
      <c r="C274" s="64"/>
      <c r="D274" s="70"/>
      <c r="E274" s="70"/>
      <c r="F274" s="64">
        <v>30</v>
      </c>
      <c r="G274" s="64" t="s">
        <v>2405</v>
      </c>
      <c r="H274" s="70"/>
      <c r="I274" s="71"/>
    </row>
    <row r="275" spans="2:12" ht="13.8" customHeight="1">
      <c r="B275" s="79"/>
      <c r="C275" s="80"/>
      <c r="D275" s="82"/>
      <c r="E275" s="82"/>
      <c r="F275" s="80">
        <v>31</v>
      </c>
      <c r="G275" s="80" t="s">
        <v>2613</v>
      </c>
      <c r="H275" s="82"/>
      <c r="I275" s="83"/>
    </row>
    <row r="276" spans="2:12" ht="13.8" customHeight="1">
      <c r="B276" s="64"/>
      <c r="C276" s="64"/>
      <c r="D276" s="70"/>
      <c r="E276" s="70"/>
      <c r="F276" s="64"/>
      <c r="G276" s="64"/>
      <c r="H276" s="70"/>
      <c r="I276" s="70"/>
    </row>
    <row r="277" spans="2:12" ht="13.8" customHeight="1">
      <c r="B277" s="64"/>
      <c r="C277" s="64"/>
      <c r="D277" s="70"/>
      <c r="E277" s="70"/>
      <c r="F277" s="64"/>
      <c r="G277" s="64"/>
      <c r="H277" s="70"/>
      <c r="I277" s="70"/>
    </row>
    <row r="278" spans="2:12" ht="13.8" customHeight="1">
      <c r="B278" s="64"/>
      <c r="C278" s="64"/>
      <c r="D278" s="70"/>
      <c r="E278" s="70"/>
      <c r="F278" s="64"/>
      <c r="G278" s="64"/>
      <c r="H278" s="70"/>
      <c r="I278" s="70"/>
    </row>
    <row r="279" spans="2:12" ht="13.8" customHeight="1">
      <c r="B279" s="64"/>
      <c r="C279" s="64"/>
      <c r="D279" s="70"/>
      <c r="E279" s="70"/>
      <c r="F279" s="64"/>
      <c r="G279" s="64"/>
      <c r="H279" s="70"/>
      <c r="I279" s="70"/>
    </row>
    <row r="280" spans="2:12" ht="13.8" customHeight="1">
      <c r="B280" s="131" t="s">
        <v>13415</v>
      </c>
      <c r="C280" s="132"/>
      <c r="D280" s="132"/>
      <c r="E280" s="132"/>
      <c r="F280" s="133"/>
      <c r="G280" s="133"/>
      <c r="H280" s="133"/>
      <c r="I280" s="134"/>
    </row>
    <row r="281" spans="2:12" ht="13.8" customHeight="1">
      <c r="B281" s="135" t="s">
        <v>0</v>
      </c>
      <c r="C281" s="15"/>
      <c r="D281" s="15"/>
      <c r="E281" s="15"/>
      <c r="F281" s="15"/>
      <c r="G281" s="15"/>
      <c r="H281" s="15"/>
      <c r="I281" s="136"/>
    </row>
    <row r="282" spans="2:12" ht="13.8" customHeight="1">
      <c r="B282" s="173">
        <v>1</v>
      </c>
      <c r="C282" s="168">
        <v>0</v>
      </c>
      <c r="D282" s="168">
        <v>0</v>
      </c>
      <c r="E282" s="168">
        <v>0</v>
      </c>
      <c r="F282" s="168">
        <v>0</v>
      </c>
      <c r="G282" s="168">
        <v>1</v>
      </c>
      <c r="H282" s="169">
        <v>1</v>
      </c>
      <c r="I282" s="144"/>
      <c r="K282" s="23" t="s">
        <v>13454</v>
      </c>
      <c r="L282" s="24">
        <v>1000000</v>
      </c>
    </row>
    <row r="283" spans="2:12" ht="13.8" customHeight="1">
      <c r="B283" s="174"/>
      <c r="C283" s="235" t="s">
        <v>3030</v>
      </c>
      <c r="D283" s="236"/>
      <c r="E283" s="236"/>
      <c r="F283" s="236"/>
      <c r="G283" s="237"/>
      <c r="H283" s="170" t="s">
        <v>13417</v>
      </c>
      <c r="I283" s="144"/>
      <c r="K283" s="23" t="s">
        <v>13431</v>
      </c>
      <c r="L283" s="24">
        <v>10</v>
      </c>
    </row>
    <row r="284" spans="2:12" ht="13.8" customHeight="1">
      <c r="B284" s="138"/>
      <c r="C284" s="86"/>
      <c r="D284" s="86"/>
      <c r="E284" s="86"/>
      <c r="F284" s="86"/>
      <c r="G284" s="86"/>
      <c r="H284" s="86"/>
      <c r="I284" s="139"/>
    </row>
    <row r="285" spans="2:12" ht="13.8" customHeight="1">
      <c r="B285" s="135" t="s">
        <v>4</v>
      </c>
      <c r="C285" s="29" t="s">
        <v>5</v>
      </c>
      <c r="D285" s="29"/>
      <c r="E285" s="29" t="s">
        <v>6</v>
      </c>
      <c r="F285" s="29" t="s">
        <v>7</v>
      </c>
      <c r="G285" s="29"/>
      <c r="H285" s="29"/>
      <c r="I285" s="140"/>
    </row>
    <row r="286" spans="2:12" ht="13.8" customHeight="1">
      <c r="B286" s="141" t="s">
        <v>8</v>
      </c>
      <c r="C286" s="32" t="s">
        <v>9</v>
      </c>
      <c r="D286" s="32"/>
      <c r="E286" s="33" t="s">
        <v>10</v>
      </c>
      <c r="F286" s="33" t="s">
        <v>13422</v>
      </c>
      <c r="G286" s="33"/>
      <c r="H286" s="33"/>
      <c r="I286" s="142"/>
    </row>
    <row r="287" spans="2:12" ht="13.8" customHeight="1">
      <c r="B287" s="141" t="s">
        <v>3029</v>
      </c>
      <c r="C287" s="32" t="s">
        <v>3030</v>
      </c>
      <c r="D287" s="32"/>
      <c r="E287" s="33" t="s">
        <v>10</v>
      </c>
      <c r="F287" s="33" t="s">
        <v>3029</v>
      </c>
      <c r="G287" s="33"/>
      <c r="H287" s="33"/>
      <c r="I287" s="142"/>
    </row>
    <row r="288" spans="2:12" ht="13.8" customHeight="1">
      <c r="B288" s="141" t="s">
        <v>13416</v>
      </c>
      <c r="C288" s="33" t="s">
        <v>13417</v>
      </c>
      <c r="D288" s="32"/>
      <c r="E288" s="33" t="s">
        <v>10</v>
      </c>
      <c r="F288" s="33" t="s">
        <v>13423</v>
      </c>
      <c r="G288" s="33"/>
      <c r="H288" s="33"/>
      <c r="I288" s="142"/>
    </row>
    <row r="289" spans="2:9" ht="13.8" customHeight="1">
      <c r="B289" s="141" t="s">
        <v>3013</v>
      </c>
      <c r="C289" s="32" t="s">
        <v>13418</v>
      </c>
      <c r="D289" s="32"/>
      <c r="E289" s="33" t="s">
        <v>10</v>
      </c>
      <c r="F289" s="33" t="s">
        <v>13424</v>
      </c>
      <c r="G289" s="33"/>
      <c r="H289" s="33"/>
      <c r="I289" s="142"/>
    </row>
    <row r="290" spans="2:9" ht="13.8" customHeight="1">
      <c r="B290" s="141" t="s">
        <v>3113</v>
      </c>
      <c r="C290" s="32" t="s">
        <v>12994</v>
      </c>
      <c r="D290" s="32"/>
      <c r="E290" s="33" t="s">
        <v>10</v>
      </c>
      <c r="F290" s="33" t="s">
        <v>13425</v>
      </c>
      <c r="G290" s="33"/>
      <c r="H290" s="33"/>
      <c r="I290" s="142"/>
    </row>
    <row r="291" spans="2:9" ht="13.8" customHeight="1">
      <c r="B291" s="141" t="s">
        <v>12989</v>
      </c>
      <c r="C291" s="32" t="s">
        <v>13419</v>
      </c>
      <c r="D291" s="32"/>
      <c r="E291" s="33" t="s">
        <v>2264</v>
      </c>
      <c r="F291" s="33" t="s">
        <v>13426</v>
      </c>
      <c r="G291" s="33"/>
      <c r="H291" s="33"/>
      <c r="I291" s="142"/>
    </row>
    <row r="292" spans="2:9" ht="13.8" customHeight="1">
      <c r="B292" s="141" t="s">
        <v>12990</v>
      </c>
      <c r="C292" s="32" t="s">
        <v>3006</v>
      </c>
      <c r="D292" s="32"/>
      <c r="E292" s="33" t="s">
        <v>2264</v>
      </c>
      <c r="F292" s="33" t="s">
        <v>13427</v>
      </c>
      <c r="G292" s="33"/>
      <c r="H292" s="33"/>
      <c r="I292" s="142"/>
    </row>
    <row r="293" spans="2:9" ht="13.8" customHeight="1">
      <c r="B293" s="141" t="s">
        <v>12991</v>
      </c>
      <c r="C293" s="32" t="s">
        <v>3007</v>
      </c>
      <c r="D293" s="32"/>
      <c r="E293" s="33" t="s">
        <v>2264</v>
      </c>
      <c r="F293" s="33" t="s">
        <v>13428</v>
      </c>
      <c r="G293" s="33"/>
      <c r="H293" s="33"/>
      <c r="I293" s="142"/>
    </row>
    <row r="294" spans="2:9" ht="13.8" customHeight="1">
      <c r="B294" s="147"/>
      <c r="C294" s="64"/>
      <c r="D294" s="70"/>
      <c r="E294" s="70"/>
      <c r="F294" s="64"/>
      <c r="G294" s="64"/>
      <c r="H294" s="70"/>
      <c r="I294" s="144"/>
    </row>
    <row r="295" spans="2:9" ht="13.8" customHeight="1">
      <c r="B295" s="145" t="s">
        <v>13417</v>
      </c>
      <c r="C295" s="38"/>
      <c r="D295" s="38"/>
      <c r="E295" s="70"/>
      <c r="F295" s="64"/>
      <c r="G295" s="64"/>
      <c r="H295" s="70"/>
      <c r="I295" s="144"/>
    </row>
    <row r="296" spans="2:9" ht="13.8" customHeight="1">
      <c r="B296" s="146" t="s">
        <v>25</v>
      </c>
      <c r="C296" s="15" t="s">
        <v>7</v>
      </c>
      <c r="D296" s="15"/>
      <c r="E296" s="70"/>
      <c r="F296" s="64"/>
      <c r="G296" s="64"/>
      <c r="H296" s="70"/>
      <c r="I296" s="144"/>
    </row>
    <row r="297" spans="2:9" ht="13.8" customHeight="1">
      <c r="B297" s="147">
        <v>1</v>
      </c>
      <c r="C297" s="64" t="s">
        <v>13429</v>
      </c>
      <c r="D297" s="64"/>
      <c r="E297" s="70"/>
      <c r="F297" s="64"/>
      <c r="G297" s="64"/>
      <c r="H297" s="70"/>
      <c r="I297" s="144"/>
    </row>
    <row r="298" spans="2:9" ht="13.8" customHeight="1">
      <c r="B298" s="148">
        <v>2</v>
      </c>
      <c r="C298" s="149" t="s">
        <v>13430</v>
      </c>
      <c r="D298" s="150"/>
      <c r="E298" s="150"/>
      <c r="F298" s="149"/>
      <c r="G298" s="149"/>
      <c r="H298" s="150"/>
      <c r="I298" s="151"/>
    </row>
    <row r="299" spans="2:9" ht="13.8" customHeight="1">
      <c r="B299" s="64"/>
      <c r="C299" s="64"/>
      <c r="D299" s="70"/>
      <c r="E299" s="70"/>
      <c r="F299" s="64"/>
      <c r="G299" s="64"/>
      <c r="H299" s="70"/>
      <c r="I299" s="70"/>
    </row>
    <row r="300" spans="2:9" ht="13.8" customHeight="1">
      <c r="B300" s="64"/>
      <c r="C300" s="64"/>
      <c r="D300" s="70"/>
      <c r="E300" s="70"/>
      <c r="F300" s="64"/>
      <c r="G300" s="64"/>
      <c r="H300" s="70"/>
      <c r="I300" s="70"/>
    </row>
    <row r="301" spans="2:9" ht="13.8" customHeight="1">
      <c r="B301" s="64"/>
      <c r="C301" s="64"/>
      <c r="D301" s="70"/>
      <c r="E301" s="70"/>
      <c r="F301" s="64"/>
      <c r="G301" s="64"/>
      <c r="H301" s="70"/>
      <c r="I301" s="70"/>
    </row>
    <row r="302" spans="2:9" ht="13.8" customHeight="1">
      <c r="B302" s="64"/>
      <c r="C302" s="64"/>
      <c r="D302" s="70"/>
      <c r="E302" s="70"/>
      <c r="F302" s="64"/>
      <c r="G302" s="64"/>
      <c r="H302" s="70"/>
      <c r="I302" s="70"/>
    </row>
    <row r="303" spans="2:9" ht="13.8" customHeight="1">
      <c r="B303" s="65" t="s">
        <v>13432</v>
      </c>
      <c r="C303" s="66"/>
      <c r="D303" s="66"/>
      <c r="E303" s="66"/>
      <c r="F303" s="67"/>
      <c r="G303" s="67"/>
      <c r="H303" s="67"/>
      <c r="I303" s="68"/>
    </row>
    <row r="304" spans="2:9" ht="13.8" customHeight="1">
      <c r="B304" s="69" t="s">
        <v>0</v>
      </c>
      <c r="C304" s="15"/>
      <c r="D304" s="15"/>
      <c r="E304" s="15"/>
      <c r="F304" s="15"/>
      <c r="G304" s="15"/>
      <c r="H304" s="15"/>
      <c r="I304" s="84"/>
    </row>
    <row r="305" spans="2:12" ht="13.8" customHeight="1">
      <c r="B305" s="167">
        <v>0</v>
      </c>
      <c r="C305" s="168">
        <v>0</v>
      </c>
      <c r="D305" s="168">
        <v>0</v>
      </c>
      <c r="E305" s="168">
        <v>0</v>
      </c>
      <c r="F305" s="168">
        <v>1</v>
      </c>
      <c r="G305" s="172">
        <v>1</v>
      </c>
      <c r="I305" s="71"/>
      <c r="K305" s="23" t="s">
        <v>13453</v>
      </c>
      <c r="L305" s="24">
        <v>10</v>
      </c>
    </row>
    <row r="306" spans="2:12" ht="13.8" customHeight="1">
      <c r="B306" s="235" t="s">
        <v>3030</v>
      </c>
      <c r="C306" s="236"/>
      <c r="D306" s="236"/>
      <c r="E306" s="236"/>
      <c r="F306" s="237"/>
      <c r="G306" s="171" t="s">
        <v>2959</v>
      </c>
      <c r="H306" s="70"/>
      <c r="I306" s="71"/>
    </row>
    <row r="307" spans="2:12" ht="13.8" customHeight="1">
      <c r="B307" s="85"/>
      <c r="C307" s="86"/>
      <c r="D307" s="86"/>
      <c r="E307" s="86"/>
      <c r="F307" s="86"/>
      <c r="G307" s="86"/>
      <c r="H307" s="86"/>
      <c r="I307" s="87"/>
    </row>
    <row r="308" spans="2:12" ht="13.8" customHeight="1">
      <c r="B308" s="69" t="s">
        <v>4</v>
      </c>
      <c r="C308" s="29" t="s">
        <v>5</v>
      </c>
      <c r="D308" s="29"/>
      <c r="E308" s="29" t="s">
        <v>6</v>
      </c>
      <c r="F308" s="29" t="s">
        <v>7</v>
      </c>
      <c r="G308" s="29"/>
      <c r="H308" s="29"/>
      <c r="I308" s="72"/>
    </row>
    <row r="309" spans="2:12" ht="13.8" customHeight="1">
      <c r="B309" s="73" t="s">
        <v>8</v>
      </c>
      <c r="C309" s="32" t="s">
        <v>9</v>
      </c>
      <c r="D309" s="32"/>
      <c r="E309" s="33" t="s">
        <v>10</v>
      </c>
      <c r="F309" s="33" t="s">
        <v>3113</v>
      </c>
      <c r="G309" s="33"/>
      <c r="H309" s="33"/>
      <c r="I309" s="74"/>
    </row>
    <row r="310" spans="2:12" ht="13.8" customHeight="1">
      <c r="B310" s="73" t="s">
        <v>3014</v>
      </c>
      <c r="C310" s="32" t="s">
        <v>13433</v>
      </c>
      <c r="D310" s="32"/>
      <c r="E310" s="33" t="s">
        <v>10</v>
      </c>
      <c r="F310" s="33" t="s">
        <v>13441</v>
      </c>
      <c r="G310" s="33"/>
      <c r="H310" s="33"/>
      <c r="I310" s="74"/>
    </row>
    <row r="311" spans="2:12" ht="13.8" customHeight="1">
      <c r="B311" s="73" t="s">
        <v>3099</v>
      </c>
      <c r="C311" s="33" t="s">
        <v>93</v>
      </c>
      <c r="D311" s="32"/>
      <c r="E311" s="33" t="s">
        <v>10</v>
      </c>
      <c r="F311" s="33" t="s">
        <v>13443</v>
      </c>
      <c r="G311" s="33"/>
      <c r="H311" s="33"/>
      <c r="I311" s="74"/>
    </row>
    <row r="312" spans="2:12" ht="13.8" customHeight="1">
      <c r="B312" s="73" t="s">
        <v>3100</v>
      </c>
      <c r="C312" s="32" t="s">
        <v>207</v>
      </c>
      <c r="D312" s="32"/>
      <c r="E312" s="33" t="s">
        <v>10</v>
      </c>
      <c r="F312" s="33" t="s">
        <v>13444</v>
      </c>
      <c r="G312" s="33"/>
      <c r="H312" s="33"/>
      <c r="I312" s="74"/>
    </row>
    <row r="313" spans="2:12" ht="13.8" customHeight="1">
      <c r="B313" s="73" t="s">
        <v>12995</v>
      </c>
      <c r="C313" s="32" t="s">
        <v>208</v>
      </c>
      <c r="D313" s="32"/>
      <c r="E313" s="33" t="s">
        <v>10</v>
      </c>
      <c r="F313" s="33" t="s">
        <v>13445</v>
      </c>
      <c r="G313" s="33"/>
      <c r="H313" s="33"/>
      <c r="I313" s="74"/>
    </row>
    <row r="314" spans="2:12" ht="13.8" customHeight="1">
      <c r="B314" s="73" t="s">
        <v>3101</v>
      </c>
      <c r="C314" s="32" t="s">
        <v>13434</v>
      </c>
      <c r="D314" s="32"/>
      <c r="E314" s="33" t="s">
        <v>10</v>
      </c>
      <c r="F314" s="33" t="s">
        <v>13446</v>
      </c>
      <c r="G314" s="33"/>
      <c r="H314" s="33"/>
      <c r="I314" s="74"/>
    </row>
    <row r="315" spans="2:12" ht="13.8" customHeight="1">
      <c r="B315" s="73" t="s">
        <v>12996</v>
      </c>
      <c r="C315" s="32" t="s">
        <v>13435</v>
      </c>
      <c r="D315" s="32"/>
      <c r="E315" s="33" t="s">
        <v>10</v>
      </c>
      <c r="F315" s="33" t="s">
        <v>13447</v>
      </c>
      <c r="G315" s="33"/>
      <c r="H315" s="33"/>
      <c r="I315" s="74"/>
    </row>
    <row r="316" spans="2:12" ht="13.8" customHeight="1">
      <c r="B316" s="73" t="s">
        <v>3102</v>
      </c>
      <c r="C316" s="32" t="s">
        <v>13436</v>
      </c>
      <c r="D316" s="32"/>
      <c r="E316" s="33" t="s">
        <v>10</v>
      </c>
      <c r="F316" s="33" t="s">
        <v>13448</v>
      </c>
      <c r="G316" s="33"/>
      <c r="H316" s="33"/>
      <c r="I316" s="74"/>
    </row>
    <row r="317" spans="2:12" ht="13.8" customHeight="1">
      <c r="B317" s="73" t="s">
        <v>12997</v>
      </c>
      <c r="C317" s="32" t="s">
        <v>13437</v>
      </c>
      <c r="D317" s="32"/>
      <c r="E317" s="33" t="s">
        <v>10</v>
      </c>
      <c r="F317" s="33" t="s">
        <v>13449</v>
      </c>
      <c r="G317" s="33"/>
      <c r="H317" s="33"/>
      <c r="I317" s="74"/>
    </row>
    <row r="318" spans="2:12" ht="13.8" customHeight="1">
      <c r="B318" s="73" t="s">
        <v>3103</v>
      </c>
      <c r="C318" s="32" t="s">
        <v>3048</v>
      </c>
      <c r="D318" s="32"/>
      <c r="E318" s="33" t="s">
        <v>10</v>
      </c>
      <c r="F318" s="33" t="s">
        <v>13450</v>
      </c>
      <c r="G318" s="33"/>
      <c r="H318" s="33"/>
      <c r="I318" s="74"/>
    </row>
    <row r="319" spans="2:12" ht="13.8" customHeight="1">
      <c r="B319" s="73" t="s">
        <v>3073</v>
      </c>
      <c r="C319" s="32" t="s">
        <v>3074</v>
      </c>
      <c r="D319" s="32"/>
      <c r="E319" s="33" t="s">
        <v>10</v>
      </c>
      <c r="F319" s="33" t="s">
        <v>3073</v>
      </c>
      <c r="G319" s="33"/>
      <c r="H319" s="33"/>
      <c r="I319" s="74"/>
    </row>
    <row r="320" spans="2:12" ht="13.8" customHeight="1">
      <c r="B320" s="73" t="s">
        <v>3047</v>
      </c>
      <c r="C320" s="32" t="s">
        <v>3049</v>
      </c>
      <c r="D320" s="32"/>
      <c r="E320" s="33" t="s">
        <v>10</v>
      </c>
      <c r="F320" s="33" t="s">
        <v>13451</v>
      </c>
      <c r="G320" s="33"/>
      <c r="H320" s="33"/>
      <c r="I320" s="74"/>
    </row>
    <row r="321" spans="2:9" ht="13.8" customHeight="1">
      <c r="B321" s="88"/>
      <c r="C321" s="70"/>
      <c r="D321" s="70"/>
      <c r="E321" s="70"/>
      <c r="F321" s="70"/>
      <c r="G321" s="70"/>
      <c r="H321" s="70"/>
      <c r="I321" s="71"/>
    </row>
    <row r="322" spans="2:9" ht="13.8" customHeight="1">
      <c r="B322" s="77" t="s">
        <v>3048</v>
      </c>
      <c r="C322" s="38"/>
      <c r="D322" s="38"/>
      <c r="E322" s="70"/>
      <c r="F322" s="49" t="s">
        <v>3074</v>
      </c>
      <c r="G322" s="38"/>
      <c r="H322" s="38"/>
      <c r="I322" s="89"/>
    </row>
    <row r="323" spans="2:9" ht="13.8" customHeight="1">
      <c r="B323" s="78" t="s">
        <v>25</v>
      </c>
      <c r="C323" s="15" t="s">
        <v>7</v>
      </c>
      <c r="D323" s="29" t="s">
        <v>2626</v>
      </c>
      <c r="E323" s="70"/>
      <c r="F323" s="15" t="s">
        <v>25</v>
      </c>
      <c r="G323" s="15" t="s">
        <v>7</v>
      </c>
      <c r="H323" s="15"/>
      <c r="I323" s="15"/>
    </row>
    <row r="324" spans="2:9" ht="13.8" customHeight="1">
      <c r="B324" s="81">
        <v>1</v>
      </c>
      <c r="C324" s="64" t="s">
        <v>3104</v>
      </c>
      <c r="D324" s="126" t="s">
        <v>3106</v>
      </c>
      <c r="E324" s="70"/>
      <c r="F324" s="64">
        <v>1</v>
      </c>
      <c r="G324" s="64" t="s">
        <v>3057</v>
      </c>
      <c r="H324" s="64"/>
      <c r="I324" s="159"/>
    </row>
    <row r="325" spans="2:9" ht="13.8" customHeight="1">
      <c r="B325" s="81">
        <v>2</v>
      </c>
      <c r="C325" s="64" t="s">
        <v>3105</v>
      </c>
      <c r="D325" s="126" t="s">
        <v>13452</v>
      </c>
      <c r="E325" s="70"/>
      <c r="F325" s="64">
        <v>2</v>
      </c>
      <c r="G325" s="64" t="s">
        <v>3058</v>
      </c>
      <c r="H325" s="64"/>
      <c r="I325" s="159"/>
    </row>
    <row r="326" spans="2:9" ht="13.8" customHeight="1">
      <c r="B326" s="81"/>
      <c r="C326" s="64"/>
      <c r="D326" s="70"/>
      <c r="E326" s="70"/>
      <c r="F326" s="64">
        <v>3</v>
      </c>
      <c r="G326" s="64" t="s">
        <v>3066</v>
      </c>
      <c r="H326" s="70"/>
      <c r="I326" s="144"/>
    </row>
    <row r="327" spans="2:9" ht="13.8" customHeight="1">
      <c r="B327" s="81"/>
      <c r="C327" s="64"/>
      <c r="D327" s="70"/>
      <c r="E327" s="70"/>
      <c r="F327" s="64">
        <v>4</v>
      </c>
      <c r="G327" s="64" t="s">
        <v>3067</v>
      </c>
      <c r="H327" s="70"/>
      <c r="I327" s="71"/>
    </row>
    <row r="328" spans="2:9" ht="13.8" customHeight="1">
      <c r="B328" s="81"/>
      <c r="C328" s="64"/>
      <c r="D328" s="70"/>
      <c r="E328" s="70"/>
      <c r="F328" s="64">
        <v>5</v>
      </c>
      <c r="G328" s="64" t="s">
        <v>3069</v>
      </c>
      <c r="H328" s="70"/>
      <c r="I328" s="71"/>
    </row>
    <row r="329" spans="2:9" ht="13.8" customHeight="1">
      <c r="B329" s="81"/>
      <c r="C329" s="64"/>
      <c r="D329" s="70"/>
      <c r="E329" s="70"/>
      <c r="F329" s="64">
        <v>6</v>
      </c>
      <c r="G329" s="64" t="s">
        <v>3070</v>
      </c>
      <c r="H329" s="70"/>
      <c r="I329" s="71"/>
    </row>
    <row r="330" spans="2:9" ht="13.8" customHeight="1">
      <c r="B330" s="81"/>
      <c r="C330" s="64"/>
      <c r="D330" s="70"/>
      <c r="E330" s="70"/>
      <c r="F330" s="64">
        <v>7</v>
      </c>
      <c r="G330" s="64" t="s">
        <v>3109</v>
      </c>
      <c r="H330" s="70"/>
      <c r="I330" s="71"/>
    </row>
    <row r="331" spans="2:9" ht="13.8" customHeight="1">
      <c r="B331" s="81"/>
      <c r="C331" s="64"/>
      <c r="D331" s="70"/>
      <c r="E331" s="70"/>
      <c r="F331" s="64">
        <v>8</v>
      </c>
      <c r="G331" s="64" t="s">
        <v>3108</v>
      </c>
      <c r="H331" s="70"/>
      <c r="I331" s="71"/>
    </row>
    <row r="332" spans="2:9" ht="13.8" customHeight="1">
      <c r="B332" s="81"/>
      <c r="C332" s="64"/>
      <c r="D332" s="70"/>
      <c r="E332" s="70"/>
      <c r="F332" s="64">
        <v>9</v>
      </c>
      <c r="G332" s="64" t="s">
        <v>189</v>
      </c>
      <c r="H332" s="70"/>
      <c r="I332" s="71"/>
    </row>
    <row r="333" spans="2:9" ht="13.8" customHeight="1">
      <c r="B333" s="79"/>
      <c r="C333" s="80"/>
      <c r="D333" s="82"/>
      <c r="E333" s="82"/>
      <c r="F333" s="80">
        <v>10</v>
      </c>
      <c r="G333" s="80" t="s">
        <v>3107</v>
      </c>
      <c r="H333" s="82"/>
      <c r="I333" s="83"/>
    </row>
    <row r="334" spans="2:9" ht="13.8" customHeight="1">
      <c r="B334" s="64"/>
      <c r="C334" s="64"/>
      <c r="D334" s="70"/>
      <c r="E334" s="70"/>
      <c r="F334" s="64"/>
      <c r="G334" s="64"/>
      <c r="H334" s="70"/>
      <c r="I334" s="70"/>
    </row>
    <row r="335" spans="2:9" ht="13.8" customHeight="1">
      <c r="B335" s="64"/>
      <c r="C335" s="64"/>
      <c r="D335" s="70"/>
      <c r="E335" s="70"/>
      <c r="F335" s="64"/>
      <c r="G335" s="64"/>
      <c r="H335" s="70"/>
      <c r="I335" s="70"/>
    </row>
    <row r="336" spans="2:9" ht="13.8" customHeight="1">
      <c r="B336" s="64"/>
      <c r="C336" s="64"/>
      <c r="D336" s="70"/>
      <c r="E336" s="70"/>
      <c r="F336" s="64"/>
      <c r="G336" s="64"/>
      <c r="H336" s="70"/>
      <c r="I336" s="70"/>
    </row>
    <row r="337" spans="2:12" ht="13.8" customHeight="1">
      <c r="B337" s="64"/>
      <c r="C337" s="64"/>
      <c r="D337" s="70"/>
      <c r="E337" s="70"/>
      <c r="F337" s="64"/>
      <c r="G337" s="64"/>
      <c r="H337" s="70"/>
      <c r="I337" s="70"/>
    </row>
    <row r="338" spans="2:12" ht="13.8" customHeight="1">
      <c r="B338" s="65" t="s">
        <v>13455</v>
      </c>
      <c r="C338" s="66"/>
      <c r="D338" s="66"/>
      <c r="E338" s="66"/>
      <c r="F338" s="67"/>
      <c r="G338" s="67"/>
      <c r="H338" s="67"/>
      <c r="I338" s="68"/>
    </row>
    <row r="339" spans="2:12" ht="13.8" customHeight="1">
      <c r="B339" s="69" t="s">
        <v>0</v>
      </c>
      <c r="C339" s="15"/>
      <c r="D339" s="15"/>
      <c r="E339" s="15"/>
      <c r="F339" s="15"/>
      <c r="G339" s="15"/>
      <c r="H339" s="15"/>
      <c r="I339" s="84"/>
    </row>
    <row r="340" spans="2:12" ht="13.8" customHeight="1">
      <c r="B340" s="175">
        <v>0</v>
      </c>
      <c r="C340" s="175">
        <v>0</v>
      </c>
      <c r="D340" s="175">
        <v>0</v>
      </c>
      <c r="E340" s="175">
        <v>0</v>
      </c>
      <c r="F340" s="175">
        <v>1</v>
      </c>
      <c r="G340" s="175">
        <v>0</v>
      </c>
      <c r="H340" s="169">
        <v>1</v>
      </c>
      <c r="I340" s="71"/>
      <c r="K340" s="23" t="s">
        <v>13480</v>
      </c>
      <c r="L340" s="24">
        <v>100</v>
      </c>
    </row>
    <row r="341" spans="2:12" ht="13.8" customHeight="1">
      <c r="B341" s="238" t="s">
        <v>13028</v>
      </c>
      <c r="C341" s="239"/>
      <c r="D341" s="239"/>
      <c r="E341" s="239"/>
      <c r="F341" s="239"/>
      <c r="G341" s="240"/>
      <c r="H341" s="170" t="s">
        <v>2199</v>
      </c>
      <c r="I341" s="71"/>
    </row>
    <row r="342" spans="2:12" ht="13.8" customHeight="1">
      <c r="B342" s="85"/>
      <c r="C342" s="86"/>
      <c r="D342" s="86"/>
      <c r="E342" s="86"/>
      <c r="F342" s="86"/>
      <c r="G342" s="86"/>
      <c r="H342" s="86"/>
      <c r="I342" s="87"/>
    </row>
    <row r="343" spans="2:12" ht="13.8" customHeight="1">
      <c r="B343" s="69" t="s">
        <v>4</v>
      </c>
      <c r="C343" s="29" t="s">
        <v>5</v>
      </c>
      <c r="D343" s="29"/>
      <c r="E343" s="29" t="s">
        <v>6</v>
      </c>
      <c r="F343" s="29" t="s">
        <v>7</v>
      </c>
      <c r="G343" s="29"/>
      <c r="H343" s="29"/>
      <c r="I343" s="72"/>
    </row>
    <row r="344" spans="2:12" ht="13.8" customHeight="1">
      <c r="B344" s="73" t="s">
        <v>8</v>
      </c>
      <c r="C344" s="32" t="s">
        <v>9</v>
      </c>
      <c r="D344" s="32"/>
      <c r="E344" s="33" t="s">
        <v>10</v>
      </c>
      <c r="F344" s="33" t="s">
        <v>13465</v>
      </c>
      <c r="G344" s="33"/>
      <c r="H344" s="33"/>
      <c r="I344" s="74"/>
    </row>
    <row r="345" spans="2:12" ht="13.8" customHeight="1">
      <c r="B345" s="73" t="s">
        <v>13456</v>
      </c>
      <c r="C345" s="32" t="s">
        <v>13028</v>
      </c>
      <c r="D345" s="32"/>
      <c r="E345" s="33" t="s">
        <v>10</v>
      </c>
      <c r="F345" s="33" t="s">
        <v>3075</v>
      </c>
      <c r="G345" s="33"/>
      <c r="H345" s="33"/>
      <c r="I345" s="74"/>
    </row>
    <row r="346" spans="2:12" ht="13.8" customHeight="1">
      <c r="B346" s="73" t="s">
        <v>2200</v>
      </c>
      <c r="C346" s="32" t="s">
        <v>2199</v>
      </c>
      <c r="D346" s="32"/>
      <c r="E346" s="33" t="s">
        <v>10</v>
      </c>
      <c r="F346" s="33" t="s">
        <v>2200</v>
      </c>
      <c r="G346" s="33"/>
      <c r="H346" s="33"/>
      <c r="I346" s="74"/>
    </row>
    <row r="347" spans="2:12" ht="13.8" customHeight="1">
      <c r="B347" s="73" t="s">
        <v>3077</v>
      </c>
      <c r="C347" s="33" t="s">
        <v>3078</v>
      </c>
      <c r="D347" s="32"/>
      <c r="E347" s="33" t="s">
        <v>10</v>
      </c>
      <c r="F347" s="33" t="s">
        <v>13466</v>
      </c>
      <c r="G347" s="33"/>
      <c r="H347" s="33"/>
      <c r="I347" s="74"/>
    </row>
    <row r="348" spans="2:12" ht="13.8" customHeight="1">
      <c r="B348" s="73" t="s">
        <v>3079</v>
      </c>
      <c r="C348" s="32" t="s">
        <v>3080</v>
      </c>
      <c r="D348" s="32"/>
      <c r="E348" s="33" t="s">
        <v>10</v>
      </c>
      <c r="F348" s="33" t="s">
        <v>13467</v>
      </c>
      <c r="G348" s="33"/>
      <c r="H348" s="33"/>
      <c r="I348" s="74"/>
    </row>
    <row r="349" spans="2:12" ht="13.8" customHeight="1">
      <c r="B349" s="73" t="s">
        <v>3081</v>
      </c>
      <c r="C349" s="32" t="s">
        <v>3082</v>
      </c>
      <c r="D349" s="32"/>
      <c r="E349" s="33" t="s">
        <v>10</v>
      </c>
      <c r="F349" s="33" t="s">
        <v>13468</v>
      </c>
      <c r="G349" s="33"/>
      <c r="H349" s="33"/>
      <c r="I349" s="74"/>
    </row>
    <row r="350" spans="2:12" ht="13.8" customHeight="1">
      <c r="B350" s="73" t="s">
        <v>3083</v>
      </c>
      <c r="C350" s="32" t="s">
        <v>3084</v>
      </c>
      <c r="D350" s="32"/>
      <c r="E350" s="33" t="s">
        <v>10</v>
      </c>
      <c r="F350" s="33" t="s">
        <v>13469</v>
      </c>
      <c r="G350" s="33"/>
      <c r="H350" s="33"/>
      <c r="I350" s="74"/>
    </row>
    <row r="351" spans="2:12" ht="13.8" customHeight="1">
      <c r="B351" s="73" t="s">
        <v>13014</v>
      </c>
      <c r="C351" s="32" t="s">
        <v>13016</v>
      </c>
      <c r="D351" s="32"/>
      <c r="E351" s="33" t="s">
        <v>10</v>
      </c>
      <c r="F351" s="33" t="s">
        <v>13470</v>
      </c>
      <c r="G351" s="33"/>
      <c r="H351" s="33"/>
      <c r="I351" s="74"/>
    </row>
    <row r="352" spans="2:12" ht="13.8" customHeight="1">
      <c r="B352" s="73" t="s">
        <v>13017</v>
      </c>
      <c r="C352" s="32" t="s">
        <v>2615</v>
      </c>
      <c r="D352" s="32"/>
      <c r="E352" s="33" t="s">
        <v>10</v>
      </c>
      <c r="F352" s="33" t="s">
        <v>13471</v>
      </c>
      <c r="G352" s="33"/>
      <c r="H352" s="33"/>
      <c r="I352" s="74"/>
    </row>
    <row r="353" spans="2:11" ht="13.8" customHeight="1">
      <c r="B353" s="73" t="s">
        <v>13018</v>
      </c>
      <c r="C353" s="32" t="s">
        <v>13020</v>
      </c>
      <c r="D353" s="32"/>
      <c r="E353" s="33" t="s">
        <v>10</v>
      </c>
      <c r="F353" s="33" t="s">
        <v>13472</v>
      </c>
      <c r="G353" s="33"/>
      <c r="H353" s="33"/>
      <c r="I353" s="74"/>
    </row>
    <row r="354" spans="2:11" ht="13.8" customHeight="1">
      <c r="B354" s="73" t="s">
        <v>3086</v>
      </c>
      <c r="C354" s="33" t="s">
        <v>3087</v>
      </c>
      <c r="D354" s="32"/>
      <c r="E354" s="33" t="s">
        <v>10</v>
      </c>
      <c r="F354" s="33" t="s">
        <v>13473</v>
      </c>
      <c r="G354" s="33"/>
      <c r="H354" s="33"/>
      <c r="I354" s="74"/>
    </row>
    <row r="355" spans="2:11" ht="13.8" customHeight="1">
      <c r="B355" s="73" t="s">
        <v>3088</v>
      </c>
      <c r="C355" s="32" t="s">
        <v>3089</v>
      </c>
      <c r="D355" s="32"/>
      <c r="E355" s="33" t="s">
        <v>10</v>
      </c>
      <c r="F355" s="33" t="s">
        <v>13474</v>
      </c>
      <c r="G355" s="33"/>
      <c r="H355" s="33"/>
      <c r="I355" s="74"/>
    </row>
    <row r="356" spans="2:11" ht="13.8" customHeight="1">
      <c r="B356" s="73" t="s">
        <v>3090</v>
      </c>
      <c r="C356" s="32" t="s">
        <v>3091</v>
      </c>
      <c r="D356" s="32"/>
      <c r="E356" s="33" t="s">
        <v>10</v>
      </c>
      <c r="F356" s="33" t="s">
        <v>13475</v>
      </c>
      <c r="G356" s="33"/>
      <c r="H356" s="33"/>
      <c r="I356" s="74"/>
    </row>
    <row r="357" spans="2:11" ht="13.8" customHeight="1">
      <c r="B357" s="73" t="s">
        <v>3092</v>
      </c>
      <c r="C357" s="32" t="s">
        <v>3093</v>
      </c>
      <c r="D357" s="32"/>
      <c r="E357" s="33" t="s">
        <v>10</v>
      </c>
      <c r="F357" s="33" t="s">
        <v>13476</v>
      </c>
      <c r="G357" s="33"/>
      <c r="H357" s="33"/>
      <c r="I357" s="74"/>
    </row>
    <row r="358" spans="2:11" ht="13.8" customHeight="1">
      <c r="B358" s="73" t="s">
        <v>13021</v>
      </c>
      <c r="C358" s="32" t="s">
        <v>13023</v>
      </c>
      <c r="D358" s="32"/>
      <c r="E358" s="33" t="s">
        <v>10</v>
      </c>
      <c r="F358" s="33" t="s">
        <v>13477</v>
      </c>
      <c r="G358" s="33"/>
      <c r="H358" s="33"/>
      <c r="I358" s="74"/>
    </row>
    <row r="359" spans="2:11" ht="13.8" customHeight="1">
      <c r="B359" s="73" t="s">
        <v>13024</v>
      </c>
      <c r="C359" s="32" t="s">
        <v>2617</v>
      </c>
      <c r="D359" s="32"/>
      <c r="E359" s="33" t="s">
        <v>10</v>
      </c>
      <c r="F359" s="33" t="s">
        <v>13478</v>
      </c>
      <c r="G359" s="33"/>
      <c r="H359" s="33"/>
      <c r="I359" s="74"/>
    </row>
    <row r="360" spans="2:11" ht="13.8" customHeight="1">
      <c r="B360" s="73" t="s">
        <v>13025</v>
      </c>
      <c r="C360" s="32" t="s">
        <v>13027</v>
      </c>
      <c r="D360" s="32"/>
      <c r="E360" s="33" t="s">
        <v>10</v>
      </c>
      <c r="F360" s="33" t="s">
        <v>13479</v>
      </c>
      <c r="G360" s="33"/>
      <c r="H360" s="33"/>
      <c r="I360" s="74"/>
    </row>
    <row r="361" spans="2:11" ht="13.8" customHeight="1">
      <c r="B361" s="88"/>
      <c r="C361" s="70"/>
      <c r="D361" s="70"/>
      <c r="E361" s="70"/>
      <c r="F361" s="70"/>
      <c r="G361" s="70"/>
      <c r="H361" s="70"/>
      <c r="I361" s="71"/>
    </row>
    <row r="362" spans="2:11" ht="13.8" customHeight="1">
      <c r="B362" s="77" t="s">
        <v>2195</v>
      </c>
      <c r="C362" s="38"/>
      <c r="D362" s="38"/>
      <c r="E362" s="70"/>
      <c r="F362" s="49" t="s">
        <v>3048</v>
      </c>
      <c r="G362" s="38"/>
      <c r="H362" s="38"/>
      <c r="I362" s="89"/>
    </row>
    <row r="363" spans="2:11" ht="13.8" customHeight="1">
      <c r="B363" s="78" t="s">
        <v>25</v>
      </c>
      <c r="C363" s="15" t="s">
        <v>7</v>
      </c>
      <c r="D363" s="15"/>
      <c r="E363" s="70"/>
      <c r="F363" s="15" t="s">
        <v>25</v>
      </c>
      <c r="G363" s="15" t="s">
        <v>7</v>
      </c>
      <c r="H363" s="15"/>
      <c r="I363" s="84"/>
    </row>
    <row r="364" spans="2:11" ht="13.8" customHeight="1">
      <c r="B364" s="81">
        <v>1</v>
      </c>
      <c r="C364" s="64" t="s">
        <v>3050</v>
      </c>
      <c r="D364" s="64"/>
      <c r="E364" s="70"/>
      <c r="F364" s="64">
        <v>1</v>
      </c>
      <c r="G364" s="64" t="s">
        <v>3057</v>
      </c>
      <c r="H364" s="64"/>
      <c r="I364" s="90"/>
    </row>
    <row r="365" spans="2:11" ht="13.8" customHeight="1">
      <c r="B365" s="81">
        <v>2</v>
      </c>
      <c r="C365" s="64" t="s">
        <v>3051</v>
      </c>
      <c r="D365" s="70"/>
      <c r="E365" s="70"/>
      <c r="F365" s="64">
        <v>2</v>
      </c>
      <c r="G365" s="64" t="s">
        <v>3058</v>
      </c>
      <c r="H365" s="70"/>
      <c r="I365" s="71"/>
    </row>
    <row r="366" spans="2:11" ht="13.8" customHeight="1">
      <c r="B366" s="81">
        <v>3</v>
      </c>
      <c r="C366" s="64" t="s">
        <v>3052</v>
      </c>
      <c r="D366" s="70"/>
      <c r="E366" s="70"/>
      <c r="F366" s="64">
        <v>3</v>
      </c>
      <c r="G366" s="64" t="s">
        <v>3059</v>
      </c>
      <c r="H366" s="70"/>
      <c r="I366" s="71"/>
    </row>
    <row r="367" spans="2:11" ht="13.8" customHeight="1">
      <c r="B367" s="81">
        <v>4</v>
      </c>
      <c r="C367" s="64" t="s">
        <v>3053</v>
      </c>
      <c r="D367" s="70"/>
      <c r="E367" s="70"/>
      <c r="F367" s="64">
        <v>4</v>
      </c>
      <c r="G367" s="64" t="s">
        <v>3060</v>
      </c>
      <c r="H367" s="70"/>
      <c r="I367" s="71"/>
      <c r="K367" s="41"/>
    </row>
    <row r="368" spans="2:11" ht="13.8" customHeight="1">
      <c r="B368" s="81">
        <v>5</v>
      </c>
      <c r="C368" s="64" t="s">
        <v>3054</v>
      </c>
      <c r="D368" s="70"/>
      <c r="E368" s="70"/>
      <c r="F368" s="64">
        <v>5</v>
      </c>
      <c r="G368" s="64" t="s">
        <v>3061</v>
      </c>
      <c r="H368" s="70"/>
      <c r="I368" s="71"/>
      <c r="K368" s="41"/>
    </row>
    <row r="369" spans="2:9" ht="13.8" customHeight="1">
      <c r="B369" s="81">
        <v>6</v>
      </c>
      <c r="C369" s="64" t="s">
        <v>3055</v>
      </c>
      <c r="D369" s="70"/>
      <c r="E369" s="70"/>
      <c r="F369" s="64">
        <v>6</v>
      </c>
      <c r="G369" s="41" t="s">
        <v>3066</v>
      </c>
      <c r="H369" s="70"/>
      <c r="I369" s="71"/>
    </row>
    <row r="370" spans="2:9" ht="13.8" customHeight="1">
      <c r="B370" s="81">
        <v>7</v>
      </c>
      <c r="C370" s="64" t="s">
        <v>3056</v>
      </c>
      <c r="D370" s="70"/>
      <c r="E370" s="70"/>
      <c r="F370" s="64">
        <v>7</v>
      </c>
      <c r="G370" s="41" t="s">
        <v>3068</v>
      </c>
      <c r="H370" s="70"/>
      <c r="I370" s="71"/>
    </row>
    <row r="371" spans="2:9" ht="13.8" customHeight="1">
      <c r="B371" s="81">
        <v>8</v>
      </c>
      <c r="C371" s="64" t="s">
        <v>3098</v>
      </c>
      <c r="D371" s="70"/>
      <c r="E371" s="70"/>
      <c r="F371" s="64">
        <v>8</v>
      </c>
      <c r="G371" s="41" t="s">
        <v>3067</v>
      </c>
      <c r="H371" s="70"/>
      <c r="I371" s="71"/>
    </row>
    <row r="372" spans="2:9" ht="13.8" customHeight="1">
      <c r="B372" s="81"/>
      <c r="C372" s="64"/>
      <c r="D372" s="70"/>
      <c r="E372" s="70"/>
      <c r="F372" s="64">
        <v>9</v>
      </c>
      <c r="G372" s="64" t="s">
        <v>3069</v>
      </c>
      <c r="H372" s="70"/>
      <c r="I372" s="71"/>
    </row>
    <row r="373" spans="2:9" ht="13.8" customHeight="1">
      <c r="B373" s="81"/>
      <c r="C373" s="64"/>
      <c r="D373" s="70"/>
      <c r="E373" s="70"/>
      <c r="F373" s="64">
        <v>10</v>
      </c>
      <c r="G373" s="64" t="s">
        <v>3070</v>
      </c>
      <c r="H373" s="70"/>
      <c r="I373" s="71"/>
    </row>
    <row r="374" spans="2:9" ht="13.8" customHeight="1">
      <c r="B374" s="77" t="s">
        <v>3065</v>
      </c>
      <c r="C374" s="38"/>
      <c r="D374" s="38"/>
      <c r="E374" s="70"/>
      <c r="F374" s="64">
        <v>11</v>
      </c>
      <c r="G374" s="64" t="s">
        <v>3071</v>
      </c>
      <c r="H374" s="70"/>
      <c r="I374" s="71"/>
    </row>
    <row r="375" spans="2:9" ht="13.8" customHeight="1">
      <c r="B375" s="78" t="s">
        <v>25</v>
      </c>
      <c r="C375" s="15" t="s">
        <v>7</v>
      </c>
      <c r="D375" s="15"/>
      <c r="E375" s="70"/>
      <c r="F375" s="64">
        <v>12</v>
      </c>
      <c r="G375" s="41" t="s">
        <v>193</v>
      </c>
      <c r="H375" s="70"/>
      <c r="I375" s="71"/>
    </row>
    <row r="376" spans="2:9" ht="13.8" customHeight="1">
      <c r="B376" s="81">
        <v>0</v>
      </c>
      <c r="C376" s="64" t="s">
        <v>74</v>
      </c>
      <c r="D376" s="64"/>
      <c r="E376" s="70"/>
      <c r="F376" s="64">
        <v>13</v>
      </c>
      <c r="G376" s="41" t="s">
        <v>188</v>
      </c>
      <c r="H376" s="70"/>
      <c r="I376" s="71"/>
    </row>
    <row r="377" spans="2:9" ht="13.8" customHeight="1">
      <c r="B377" s="81">
        <v>1</v>
      </c>
      <c r="C377" s="64" t="s">
        <v>76</v>
      </c>
      <c r="D377" s="70"/>
      <c r="E377" s="70"/>
      <c r="F377" s="64">
        <v>14</v>
      </c>
      <c r="G377" s="41" t="s">
        <v>196</v>
      </c>
      <c r="H377" s="70"/>
      <c r="I377" s="71"/>
    </row>
    <row r="378" spans="2:9" ht="13.8" customHeight="1">
      <c r="B378" s="81"/>
      <c r="C378" s="64"/>
      <c r="D378" s="70"/>
      <c r="E378" s="70"/>
      <c r="F378" s="64">
        <v>15</v>
      </c>
      <c r="G378" s="41" t="s">
        <v>75</v>
      </c>
      <c r="H378" s="70"/>
      <c r="I378" s="71"/>
    </row>
    <row r="379" spans="2:9" ht="13.8" customHeight="1">
      <c r="B379" s="81"/>
      <c r="C379" s="64"/>
      <c r="D379" s="70"/>
      <c r="E379" s="70"/>
      <c r="F379" s="64">
        <v>16</v>
      </c>
      <c r="G379" s="41" t="s">
        <v>189</v>
      </c>
      <c r="H379" s="70"/>
      <c r="I379" s="71"/>
    </row>
    <row r="380" spans="2:9" ht="13.8" customHeight="1">
      <c r="B380" s="81"/>
      <c r="C380" s="64"/>
      <c r="D380" s="70"/>
      <c r="E380" s="70"/>
      <c r="F380" s="64">
        <v>17</v>
      </c>
      <c r="G380" s="41" t="s">
        <v>198</v>
      </c>
      <c r="H380" s="70"/>
      <c r="I380" s="71"/>
    </row>
    <row r="381" spans="2:9" ht="13.8" customHeight="1">
      <c r="B381" s="81"/>
      <c r="C381" s="64"/>
      <c r="D381" s="70"/>
      <c r="E381" s="70"/>
      <c r="F381" s="64">
        <v>18</v>
      </c>
      <c r="G381" s="64" t="s">
        <v>3072</v>
      </c>
      <c r="H381" s="70"/>
      <c r="I381" s="71"/>
    </row>
    <row r="382" spans="2:9" ht="13.8" customHeight="1">
      <c r="B382" s="81"/>
      <c r="C382" s="64"/>
      <c r="D382" s="70"/>
      <c r="E382" s="70"/>
      <c r="F382" s="64">
        <v>19</v>
      </c>
      <c r="G382" s="64" t="s">
        <v>3062</v>
      </c>
      <c r="H382" s="70"/>
      <c r="I382" s="71"/>
    </row>
    <row r="383" spans="2:9" ht="13.8" customHeight="1">
      <c r="B383" s="81"/>
      <c r="C383" s="64"/>
      <c r="D383" s="70"/>
      <c r="E383" s="70"/>
      <c r="F383" s="64">
        <v>20</v>
      </c>
      <c r="G383" s="64" t="s">
        <v>3063</v>
      </c>
      <c r="H383" s="70"/>
      <c r="I383" s="71"/>
    </row>
    <row r="384" spans="2:9" ht="13.8" customHeight="1">
      <c r="B384" s="81"/>
      <c r="C384" s="64"/>
      <c r="D384" s="70"/>
      <c r="E384" s="70"/>
      <c r="F384" s="64">
        <v>21</v>
      </c>
      <c r="G384" s="64" t="s">
        <v>3064</v>
      </c>
      <c r="H384" s="70"/>
      <c r="I384" s="71"/>
    </row>
    <row r="385" spans="2:12" ht="13.8" customHeight="1">
      <c r="B385" s="79"/>
      <c r="C385" s="80"/>
      <c r="D385" s="82"/>
      <c r="E385" s="82"/>
      <c r="F385" s="80">
        <v>22</v>
      </c>
      <c r="G385" s="80" t="s">
        <v>3076</v>
      </c>
      <c r="H385" s="82"/>
      <c r="I385" s="83"/>
    </row>
    <row r="386" spans="2:12" ht="13.8" customHeight="1">
      <c r="B386" s="64"/>
      <c r="C386" s="64"/>
      <c r="D386" s="70"/>
      <c r="E386" s="70"/>
      <c r="F386" s="64"/>
      <c r="G386" s="64"/>
      <c r="H386" s="70"/>
      <c r="I386" s="70"/>
    </row>
    <row r="387" spans="2:12" ht="13.8" customHeight="1">
      <c r="B387" s="64"/>
      <c r="C387" s="64"/>
      <c r="D387" s="70"/>
      <c r="E387" s="70"/>
      <c r="F387" s="64"/>
      <c r="G387" s="64"/>
      <c r="H387" s="70"/>
      <c r="I387" s="70"/>
    </row>
    <row r="388" spans="2:12" ht="13.8" customHeight="1">
      <c r="B388" s="64"/>
      <c r="C388" s="64"/>
      <c r="D388" s="70"/>
      <c r="E388" s="70"/>
      <c r="F388" s="64"/>
      <c r="G388" s="64"/>
      <c r="H388" s="70"/>
      <c r="I388" s="70"/>
    </row>
    <row r="390" spans="2:12" ht="13.8" customHeight="1">
      <c r="B390" s="65" t="s">
        <v>104</v>
      </c>
      <c r="C390" s="66"/>
      <c r="D390" s="66"/>
      <c r="E390" s="66"/>
      <c r="F390" s="67"/>
      <c r="G390" s="67"/>
      <c r="H390" s="67"/>
      <c r="I390" s="68"/>
    </row>
    <row r="391" spans="2:12" ht="13.8" customHeight="1">
      <c r="B391" s="69" t="s">
        <v>0</v>
      </c>
      <c r="C391" s="15"/>
      <c r="D391" s="15"/>
      <c r="E391" s="15"/>
      <c r="F391" s="15"/>
      <c r="G391" s="15"/>
      <c r="H391" s="15"/>
      <c r="I391" s="84"/>
    </row>
    <row r="392" spans="2:12" ht="13.8" customHeight="1">
      <c r="B392" s="176">
        <v>1</v>
      </c>
      <c r="C392" s="176">
        <v>0</v>
      </c>
      <c r="D392" s="96">
        <v>1</v>
      </c>
      <c r="E392" s="119">
        <v>0</v>
      </c>
      <c r="F392" s="17">
        <v>1</v>
      </c>
      <c r="H392" s="97"/>
      <c r="I392" s="98"/>
      <c r="K392" s="23" t="s">
        <v>105</v>
      </c>
      <c r="L392" s="24">
        <v>10000</v>
      </c>
    </row>
    <row r="393" spans="2:12" ht="13.8" customHeight="1">
      <c r="B393" s="233"/>
      <c r="C393" s="241"/>
      <c r="D393" s="112" t="s">
        <v>106</v>
      </c>
      <c r="E393" s="113" t="s">
        <v>107</v>
      </c>
      <c r="F393" s="53" t="s">
        <v>53</v>
      </c>
      <c r="H393" s="97"/>
      <c r="I393" s="98"/>
      <c r="K393" s="23" t="s">
        <v>108</v>
      </c>
      <c r="L393" s="24">
        <v>100</v>
      </c>
    </row>
    <row r="394" spans="2:12" ht="13.8" customHeight="1">
      <c r="B394" s="85"/>
      <c r="C394" s="86"/>
      <c r="D394" s="86"/>
      <c r="E394" s="86"/>
      <c r="F394" s="86"/>
      <c r="G394" s="86"/>
      <c r="H394" s="86"/>
      <c r="I394" s="87"/>
      <c r="K394" s="23" t="s">
        <v>109</v>
      </c>
      <c r="L394" s="24">
        <v>10</v>
      </c>
    </row>
    <row r="395" spans="2:12" ht="13.8" customHeight="1">
      <c r="B395" s="69" t="s">
        <v>4</v>
      </c>
      <c r="C395" s="29" t="s">
        <v>5</v>
      </c>
      <c r="D395" s="29"/>
      <c r="E395" s="29" t="s">
        <v>6</v>
      </c>
      <c r="F395" s="29" t="s">
        <v>7</v>
      </c>
      <c r="G395" s="29"/>
      <c r="H395" s="29"/>
      <c r="I395" s="72"/>
    </row>
    <row r="396" spans="2:12" ht="13.8" customHeight="1">
      <c r="B396" s="73" t="s">
        <v>8</v>
      </c>
      <c r="C396" s="32" t="s">
        <v>9</v>
      </c>
      <c r="D396" s="32"/>
      <c r="E396" s="33" t="s">
        <v>10</v>
      </c>
      <c r="F396" s="33" t="s">
        <v>110</v>
      </c>
      <c r="G396" s="33"/>
      <c r="H396" s="33"/>
      <c r="I396" s="74"/>
    </row>
    <row r="397" spans="2:12" ht="13.8" customHeight="1">
      <c r="B397" s="73" t="s">
        <v>111</v>
      </c>
      <c r="C397" s="32" t="s">
        <v>106</v>
      </c>
      <c r="D397" s="32"/>
      <c r="E397" s="33" t="s">
        <v>10</v>
      </c>
      <c r="F397" s="33" t="s">
        <v>112</v>
      </c>
      <c r="G397" s="33"/>
      <c r="H397" s="33"/>
      <c r="I397" s="74"/>
    </row>
    <row r="398" spans="2:12" ht="13.8" customHeight="1">
      <c r="B398" s="73" t="s">
        <v>113</v>
      </c>
      <c r="C398" s="32" t="s">
        <v>107</v>
      </c>
      <c r="D398" s="32"/>
      <c r="E398" s="33" t="s">
        <v>10</v>
      </c>
      <c r="F398" s="33" t="s">
        <v>114</v>
      </c>
      <c r="G398" s="33"/>
      <c r="H398" s="33"/>
      <c r="I398" s="74"/>
    </row>
    <row r="399" spans="2:12" ht="13.8" customHeight="1">
      <c r="B399" s="73" t="s">
        <v>115</v>
      </c>
      <c r="C399" s="32" t="s">
        <v>116</v>
      </c>
      <c r="D399" s="32"/>
      <c r="E399" s="33" t="s">
        <v>10</v>
      </c>
      <c r="F399" s="33" t="s">
        <v>115</v>
      </c>
      <c r="G399" s="33"/>
      <c r="H399" s="33"/>
      <c r="I399" s="74"/>
    </row>
    <row r="400" spans="2:12" ht="13.8" customHeight="1">
      <c r="B400" s="73" t="s">
        <v>117</v>
      </c>
      <c r="C400" s="32" t="s">
        <v>118</v>
      </c>
      <c r="D400" s="32"/>
      <c r="E400" s="33" t="s">
        <v>10</v>
      </c>
      <c r="F400" s="33" t="s">
        <v>119</v>
      </c>
      <c r="G400" s="33"/>
      <c r="H400" s="33"/>
      <c r="I400" s="74"/>
    </row>
    <row r="401" spans="2:9" ht="13.8" customHeight="1">
      <c r="B401" s="73" t="s">
        <v>120</v>
      </c>
      <c r="C401" s="32" t="s">
        <v>13044</v>
      </c>
      <c r="D401" s="32"/>
      <c r="E401" s="33" t="s">
        <v>10</v>
      </c>
      <c r="F401" s="33" t="s">
        <v>120</v>
      </c>
      <c r="G401" s="33"/>
      <c r="H401" s="33"/>
      <c r="I401" s="74"/>
    </row>
    <row r="402" spans="2:9" ht="13.8" customHeight="1">
      <c r="B402" s="73" t="s">
        <v>121</v>
      </c>
      <c r="C402" s="32" t="s">
        <v>13030</v>
      </c>
      <c r="D402" s="32"/>
      <c r="E402" s="33" t="s">
        <v>10</v>
      </c>
      <c r="F402" s="33" t="s">
        <v>122</v>
      </c>
      <c r="G402" s="33"/>
      <c r="H402" s="33"/>
      <c r="I402" s="74"/>
    </row>
    <row r="403" spans="2:9" ht="13.8" customHeight="1">
      <c r="B403" s="73" t="s">
        <v>123</v>
      </c>
      <c r="C403" s="32" t="s">
        <v>124</v>
      </c>
      <c r="D403" s="32"/>
      <c r="E403" s="33" t="s">
        <v>10</v>
      </c>
      <c r="F403" s="33" t="s">
        <v>125</v>
      </c>
      <c r="G403" s="33"/>
      <c r="H403" s="33"/>
      <c r="I403" s="74"/>
    </row>
    <row r="404" spans="2:9" ht="13.8" customHeight="1">
      <c r="B404" s="73" t="s">
        <v>126</v>
      </c>
      <c r="C404" s="32" t="s">
        <v>127</v>
      </c>
      <c r="D404" s="32"/>
      <c r="E404" s="33" t="s">
        <v>20</v>
      </c>
      <c r="F404" s="33" t="s">
        <v>128</v>
      </c>
      <c r="G404" s="33"/>
      <c r="H404" s="33"/>
      <c r="I404" s="74"/>
    </row>
    <row r="405" spans="2:9" ht="13.8" customHeight="1">
      <c r="B405" s="73" t="s">
        <v>129</v>
      </c>
      <c r="C405" s="32" t="s">
        <v>130</v>
      </c>
      <c r="D405" s="32"/>
      <c r="E405" s="33" t="s">
        <v>20</v>
      </c>
      <c r="F405" s="33" t="s">
        <v>131</v>
      </c>
      <c r="G405" s="33"/>
      <c r="H405" s="33"/>
      <c r="I405" s="74"/>
    </row>
    <row r="406" spans="2:9" ht="13.8" customHeight="1">
      <c r="B406" s="73" t="s">
        <v>132</v>
      </c>
      <c r="C406" s="32" t="s">
        <v>133</v>
      </c>
      <c r="D406" s="32"/>
      <c r="E406" s="33" t="s">
        <v>20</v>
      </c>
      <c r="F406" s="33" t="s">
        <v>134</v>
      </c>
      <c r="G406" s="33"/>
      <c r="H406" s="33"/>
      <c r="I406" s="74"/>
    </row>
    <row r="407" spans="2:9" ht="13.8" customHeight="1">
      <c r="B407" s="88"/>
      <c r="C407" s="70"/>
      <c r="D407" s="70"/>
      <c r="E407" s="70"/>
      <c r="F407" s="70"/>
      <c r="G407" s="70"/>
      <c r="H407" s="70"/>
      <c r="I407" s="71"/>
    </row>
    <row r="408" spans="2:9" ht="13.8" customHeight="1">
      <c r="B408" s="77" t="s">
        <v>106</v>
      </c>
      <c r="C408" s="38"/>
      <c r="D408" s="38"/>
      <c r="E408" s="70"/>
      <c r="F408" s="49" t="s">
        <v>107</v>
      </c>
      <c r="G408" s="38"/>
      <c r="H408" s="38"/>
      <c r="I408" s="89"/>
    </row>
    <row r="409" spans="2:9" ht="13.8" customHeight="1">
      <c r="B409" s="78" t="s">
        <v>25</v>
      </c>
      <c r="C409" s="15" t="s">
        <v>7</v>
      </c>
      <c r="D409" s="15"/>
      <c r="E409" s="70"/>
      <c r="F409" s="15" t="s">
        <v>25</v>
      </c>
      <c r="G409" s="15" t="s">
        <v>7</v>
      </c>
      <c r="H409" s="15"/>
      <c r="I409" s="84"/>
    </row>
    <row r="410" spans="2:9" ht="13.8" customHeight="1">
      <c r="B410" s="81">
        <v>0</v>
      </c>
      <c r="C410" s="64" t="s">
        <v>3114</v>
      </c>
      <c r="D410" s="94"/>
      <c r="E410" s="70"/>
      <c r="F410" s="64">
        <v>1</v>
      </c>
      <c r="G410" s="64" t="s">
        <v>147</v>
      </c>
      <c r="H410" s="99"/>
      <c r="I410" s="120"/>
    </row>
    <row r="411" spans="2:9" ht="13.8" customHeight="1">
      <c r="B411" s="81">
        <v>1</v>
      </c>
      <c r="C411" s="64" t="s">
        <v>136</v>
      </c>
      <c r="D411" s="99"/>
      <c r="E411" s="70"/>
      <c r="F411" s="64">
        <v>2</v>
      </c>
      <c r="G411" s="64" t="s">
        <v>149</v>
      </c>
      <c r="H411" s="99"/>
      <c r="I411" s="71"/>
    </row>
    <row r="412" spans="2:9" ht="13.8" customHeight="1">
      <c r="B412" s="81">
        <v>2</v>
      </c>
      <c r="C412" s="64" t="s">
        <v>138</v>
      </c>
      <c r="D412" s="99"/>
      <c r="E412" s="70"/>
      <c r="F412" s="64">
        <v>3</v>
      </c>
      <c r="G412" s="64" t="s">
        <v>151</v>
      </c>
      <c r="H412" s="70"/>
      <c r="I412" s="71"/>
    </row>
    <row r="413" spans="2:9" ht="13.8" customHeight="1">
      <c r="B413" s="81">
        <v>3</v>
      </c>
      <c r="C413" s="64" t="s">
        <v>140</v>
      </c>
      <c r="D413" s="99"/>
      <c r="E413" s="70"/>
      <c r="F413" s="64">
        <v>4</v>
      </c>
      <c r="G413" s="64" t="s">
        <v>153</v>
      </c>
      <c r="H413" s="70"/>
      <c r="I413" s="71"/>
    </row>
    <row r="414" spans="2:9" ht="13.8" customHeight="1">
      <c r="B414" s="81">
        <v>4</v>
      </c>
      <c r="C414" s="64" t="s">
        <v>142</v>
      </c>
      <c r="D414" s="70"/>
      <c r="E414" s="70"/>
      <c r="F414" s="64">
        <v>5</v>
      </c>
      <c r="G414" s="64" t="s">
        <v>155</v>
      </c>
      <c r="H414" s="70"/>
      <c r="I414" s="71"/>
    </row>
    <row r="415" spans="2:9" ht="13.8" customHeight="1">
      <c r="B415" s="147"/>
      <c r="C415" s="64"/>
      <c r="D415" s="99"/>
      <c r="E415" s="70"/>
      <c r="F415" s="64">
        <v>6</v>
      </c>
      <c r="G415" s="64" t="s">
        <v>157</v>
      </c>
      <c r="H415" s="70"/>
      <c r="I415" s="71"/>
    </row>
    <row r="416" spans="2:9" ht="13.8" customHeight="1">
      <c r="B416" s="143"/>
      <c r="E416" s="70"/>
      <c r="F416" s="64">
        <v>7</v>
      </c>
      <c r="G416" s="64" t="s">
        <v>158</v>
      </c>
      <c r="H416" s="70"/>
      <c r="I416" s="71"/>
    </row>
    <row r="417" spans="2:12" ht="13.8" customHeight="1">
      <c r="B417" s="177"/>
      <c r="C417" s="150"/>
      <c r="D417" s="150"/>
      <c r="E417" s="150"/>
      <c r="F417" s="149">
        <v>8</v>
      </c>
      <c r="G417" s="149" t="s">
        <v>159</v>
      </c>
      <c r="H417" s="150"/>
      <c r="I417" s="178"/>
    </row>
    <row r="418" spans="2:12" ht="13.8" customHeight="1">
      <c r="E418" s="70"/>
    </row>
    <row r="422" spans="2:12" ht="13.8" customHeight="1">
      <c r="B422" s="10" t="s">
        <v>160</v>
      </c>
      <c r="C422" s="11"/>
      <c r="D422" s="11"/>
      <c r="E422" s="11"/>
      <c r="F422" s="12"/>
      <c r="G422" s="12"/>
      <c r="H422" s="12"/>
      <c r="I422" s="13"/>
    </row>
    <row r="423" spans="2:12" ht="13.8" customHeight="1">
      <c r="B423" s="14" t="s">
        <v>0</v>
      </c>
      <c r="C423" s="15"/>
      <c r="D423" s="15"/>
      <c r="E423" s="15"/>
      <c r="F423" s="15"/>
      <c r="G423" s="15"/>
      <c r="H423" s="15"/>
      <c r="I423" s="16"/>
      <c r="J423" s="56"/>
      <c r="K423" s="56"/>
    </row>
    <row r="424" spans="2:12" ht="13.8" customHeight="1">
      <c r="B424" s="176">
        <v>0</v>
      </c>
      <c r="C424" s="176">
        <v>0</v>
      </c>
      <c r="D424" s="176">
        <v>1</v>
      </c>
      <c r="E424" s="179">
        <v>0</v>
      </c>
      <c r="F424" s="179">
        <v>1</v>
      </c>
      <c r="G424" s="181"/>
      <c r="H424" s="127"/>
      <c r="I424" s="180"/>
      <c r="J424" s="56"/>
      <c r="K424" s="23" t="s">
        <v>161</v>
      </c>
      <c r="L424" s="24">
        <v>1000</v>
      </c>
    </row>
    <row r="425" spans="2:12" ht="13.8" customHeight="1">
      <c r="B425" s="233" t="s">
        <v>13043</v>
      </c>
      <c r="C425" s="234"/>
      <c r="D425" s="241"/>
      <c r="E425" s="216" t="s">
        <v>53</v>
      </c>
      <c r="F425" s="242"/>
      <c r="G425" s="217"/>
      <c r="H425" s="218"/>
      <c r="I425" s="180"/>
      <c r="J425" s="57"/>
      <c r="K425" s="23" t="s">
        <v>162</v>
      </c>
      <c r="L425" s="24">
        <v>100</v>
      </c>
    </row>
    <row r="426" spans="2:12" ht="13.8" customHeight="1">
      <c r="B426" s="26"/>
      <c r="C426" s="27"/>
      <c r="D426" s="27"/>
      <c r="E426" s="27"/>
      <c r="F426" s="27"/>
      <c r="G426" s="27"/>
      <c r="H426" s="27"/>
      <c r="I426" s="28"/>
    </row>
    <row r="427" spans="2:12" ht="13.8" customHeight="1">
      <c r="B427" s="14" t="s">
        <v>4</v>
      </c>
      <c r="C427" s="29" t="s">
        <v>5</v>
      </c>
      <c r="D427" s="29"/>
      <c r="E427" s="29" t="s">
        <v>6</v>
      </c>
      <c r="F427" s="29" t="s">
        <v>7</v>
      </c>
      <c r="G427" s="29"/>
      <c r="H427" s="29"/>
      <c r="I427" s="30"/>
    </row>
    <row r="428" spans="2:12" ht="13.8" customHeight="1">
      <c r="B428" s="31" t="s">
        <v>8</v>
      </c>
      <c r="C428" s="32" t="s">
        <v>9</v>
      </c>
      <c r="D428" s="32"/>
      <c r="E428" s="33" t="s">
        <v>10</v>
      </c>
      <c r="F428" s="33" t="s">
        <v>163</v>
      </c>
      <c r="G428" s="33"/>
      <c r="H428" s="33"/>
      <c r="I428" s="34"/>
    </row>
    <row r="429" spans="2:12" ht="13.8" customHeight="1">
      <c r="B429" s="31" t="s">
        <v>120</v>
      </c>
      <c r="C429" s="32" t="s">
        <v>13043</v>
      </c>
      <c r="D429" s="32"/>
      <c r="E429" s="33" t="s">
        <v>10</v>
      </c>
      <c r="F429" s="33" t="s">
        <v>120</v>
      </c>
      <c r="G429" s="33"/>
      <c r="H429" s="33"/>
      <c r="I429" s="34"/>
    </row>
    <row r="430" spans="2:12" ht="13.8" customHeight="1">
      <c r="B430" s="31" t="s">
        <v>164</v>
      </c>
      <c r="C430" s="32" t="s">
        <v>80</v>
      </c>
      <c r="D430" s="32"/>
      <c r="E430" s="33" t="s">
        <v>10</v>
      </c>
      <c r="F430" s="33" t="s">
        <v>165</v>
      </c>
      <c r="G430" s="33"/>
      <c r="H430" s="33"/>
      <c r="I430" s="34"/>
    </row>
    <row r="431" spans="2:12" ht="13.8" customHeight="1">
      <c r="B431" s="31" t="s">
        <v>86</v>
      </c>
      <c r="C431" s="32" t="s">
        <v>87</v>
      </c>
      <c r="D431" s="32"/>
      <c r="E431" s="33" t="s">
        <v>10</v>
      </c>
      <c r="F431" s="33" t="s">
        <v>166</v>
      </c>
      <c r="G431" s="33"/>
      <c r="H431" s="33"/>
      <c r="I431" s="34"/>
    </row>
    <row r="432" spans="2:12" ht="13.8" customHeight="1">
      <c r="B432" s="31" t="s">
        <v>92</v>
      </c>
      <c r="C432" s="32" t="s">
        <v>93</v>
      </c>
      <c r="D432" s="32"/>
      <c r="E432" s="33" t="s">
        <v>10</v>
      </c>
      <c r="F432" s="33" t="s">
        <v>167</v>
      </c>
      <c r="G432" s="33"/>
      <c r="H432" s="33"/>
      <c r="I432" s="34"/>
    </row>
    <row r="433" spans="2:11" ht="13.8" customHeight="1">
      <c r="B433" s="31" t="s">
        <v>168</v>
      </c>
      <c r="C433" s="32" t="s">
        <v>12967</v>
      </c>
      <c r="D433" s="32"/>
      <c r="E433" s="33" t="s">
        <v>10</v>
      </c>
      <c r="F433" s="33" t="s">
        <v>169</v>
      </c>
      <c r="G433" s="33"/>
      <c r="H433" s="33"/>
      <c r="I433" s="34"/>
      <c r="K433" s="5"/>
    </row>
    <row r="434" spans="2:11" ht="13.8" customHeight="1">
      <c r="B434" s="31" t="s">
        <v>170</v>
      </c>
      <c r="C434" s="32" t="s">
        <v>12968</v>
      </c>
      <c r="D434" s="32"/>
      <c r="E434" s="33" t="s">
        <v>10</v>
      </c>
      <c r="F434" s="33" t="s">
        <v>171</v>
      </c>
      <c r="G434" s="33"/>
      <c r="H434" s="33"/>
      <c r="I434" s="34"/>
      <c r="K434" s="5"/>
    </row>
    <row r="435" spans="2:11" ht="13.8" customHeight="1">
      <c r="B435" s="31" t="s">
        <v>59</v>
      </c>
      <c r="C435" s="32" t="s">
        <v>3115</v>
      </c>
      <c r="D435" s="32"/>
      <c r="E435" s="33" t="s">
        <v>10</v>
      </c>
      <c r="F435" s="33" t="s">
        <v>60</v>
      </c>
      <c r="G435" s="33"/>
      <c r="H435" s="33"/>
      <c r="I435" s="34"/>
      <c r="K435" s="5"/>
    </row>
    <row r="436" spans="2:11" ht="13.8" customHeight="1">
      <c r="B436" s="31" t="s">
        <v>172</v>
      </c>
      <c r="C436" s="32" t="s">
        <v>12969</v>
      </c>
      <c r="D436" s="32"/>
      <c r="E436" s="33" t="s">
        <v>10</v>
      </c>
      <c r="F436" s="33" t="s">
        <v>173</v>
      </c>
      <c r="G436" s="33"/>
      <c r="H436" s="33"/>
      <c r="I436" s="34"/>
    </row>
    <row r="437" spans="2:11" ht="13.8" customHeight="1">
      <c r="B437" s="31" t="s">
        <v>174</v>
      </c>
      <c r="C437" s="32" t="s">
        <v>12970</v>
      </c>
      <c r="D437" s="32"/>
      <c r="E437" s="33" t="s">
        <v>10</v>
      </c>
      <c r="F437" s="33" t="s">
        <v>175</v>
      </c>
      <c r="G437" s="33"/>
      <c r="H437" s="33"/>
      <c r="I437" s="34"/>
    </row>
    <row r="438" spans="2:11" ht="13.8" customHeight="1">
      <c r="B438" s="31" t="s">
        <v>65</v>
      </c>
      <c r="C438" s="32" t="s">
        <v>2999</v>
      </c>
      <c r="D438" s="32"/>
      <c r="E438" s="33" t="s">
        <v>10</v>
      </c>
      <c r="F438" s="33" t="s">
        <v>66</v>
      </c>
      <c r="G438" s="33"/>
      <c r="H438" s="33"/>
      <c r="I438" s="34"/>
    </row>
    <row r="439" spans="2:11" ht="13.8" customHeight="1">
      <c r="B439" s="31" t="s">
        <v>176</v>
      </c>
      <c r="C439" s="32" t="s">
        <v>12971</v>
      </c>
      <c r="D439" s="32"/>
      <c r="E439" s="33" t="s">
        <v>10</v>
      </c>
      <c r="F439" s="33" t="s">
        <v>177</v>
      </c>
      <c r="G439" s="33"/>
      <c r="H439" s="33"/>
      <c r="I439" s="34"/>
    </row>
    <row r="440" spans="2:11" ht="13.8" customHeight="1">
      <c r="B440" s="31" t="s">
        <v>178</v>
      </c>
      <c r="C440" s="32" t="s">
        <v>12972</v>
      </c>
      <c r="D440" s="32"/>
      <c r="E440" s="33" t="s">
        <v>10</v>
      </c>
      <c r="F440" s="33" t="s">
        <v>179</v>
      </c>
      <c r="G440" s="33"/>
      <c r="H440" s="33"/>
      <c r="I440" s="34"/>
    </row>
    <row r="441" spans="2:11" ht="13.8" customHeight="1">
      <c r="B441" s="31" t="s">
        <v>71</v>
      </c>
      <c r="C441" s="32" t="s">
        <v>3000</v>
      </c>
      <c r="D441" s="32"/>
      <c r="E441" s="33" t="s">
        <v>10</v>
      </c>
      <c r="F441" s="33" t="s">
        <v>72</v>
      </c>
      <c r="G441" s="33"/>
      <c r="H441" s="33"/>
      <c r="I441" s="34"/>
    </row>
    <row r="442" spans="2:11" ht="13.8" customHeight="1">
      <c r="B442" s="31" t="s">
        <v>180</v>
      </c>
      <c r="C442" s="32" t="s">
        <v>13339</v>
      </c>
      <c r="D442" s="32"/>
      <c r="E442" s="33" t="s">
        <v>10</v>
      </c>
      <c r="F442" s="33" t="s">
        <v>181</v>
      </c>
      <c r="G442" s="33"/>
      <c r="H442" s="33"/>
      <c r="I442" s="34"/>
    </row>
    <row r="443" spans="2:11" ht="13.8" customHeight="1">
      <c r="B443" s="31" t="s">
        <v>182</v>
      </c>
      <c r="C443" s="32" t="s">
        <v>13040</v>
      </c>
      <c r="D443" s="32"/>
      <c r="E443" s="33" t="s">
        <v>10</v>
      </c>
      <c r="F443" s="33" t="s">
        <v>183</v>
      </c>
      <c r="G443" s="33"/>
      <c r="H443" s="33"/>
      <c r="I443" s="34"/>
    </row>
    <row r="444" spans="2:11" ht="13.8" customHeight="1">
      <c r="B444" s="31" t="s">
        <v>184</v>
      </c>
      <c r="C444" s="32" t="s">
        <v>3116</v>
      </c>
      <c r="D444" s="32"/>
      <c r="E444" s="33" t="s">
        <v>10</v>
      </c>
      <c r="F444" s="33" t="s">
        <v>185</v>
      </c>
      <c r="G444" s="33"/>
      <c r="H444" s="33"/>
      <c r="I444" s="34"/>
    </row>
    <row r="445" spans="2:11" ht="13.8" customHeight="1">
      <c r="B445" s="35"/>
      <c r="I445" s="36"/>
    </row>
    <row r="446" spans="2:11" ht="13.8" customHeight="1">
      <c r="B446" s="37" t="s">
        <v>13338</v>
      </c>
      <c r="C446" s="38"/>
      <c r="D446" s="38"/>
      <c r="F446" s="49" t="s">
        <v>12961</v>
      </c>
      <c r="G446" s="38"/>
      <c r="H446" s="38"/>
      <c r="I446" s="50"/>
    </row>
    <row r="447" spans="2:11" ht="13.8" customHeight="1">
      <c r="B447" s="39" t="s">
        <v>25</v>
      </c>
      <c r="C447" s="15" t="s">
        <v>7</v>
      </c>
      <c r="D447" s="15"/>
      <c r="F447" s="15" t="s">
        <v>25</v>
      </c>
      <c r="G447" s="15" t="s">
        <v>7</v>
      </c>
      <c r="H447" s="15"/>
      <c r="I447" s="16"/>
    </row>
    <row r="448" spans="2:11" ht="13.8" customHeight="1">
      <c r="B448" s="40">
        <v>1</v>
      </c>
      <c r="C448" s="41" t="s">
        <v>73</v>
      </c>
      <c r="D448" s="41"/>
      <c r="F448" s="41">
        <v>0</v>
      </c>
      <c r="G448" s="41" t="s">
        <v>74</v>
      </c>
      <c r="H448" s="5"/>
      <c r="I448" s="54"/>
    </row>
    <row r="449" spans="2:9" ht="13.8" customHeight="1">
      <c r="B449" s="40">
        <v>2</v>
      </c>
      <c r="C449" s="41" t="s">
        <v>186</v>
      </c>
      <c r="D449" s="41"/>
      <c r="F449" s="41">
        <v>1</v>
      </c>
      <c r="G449" s="41" t="s">
        <v>76</v>
      </c>
      <c r="H449" s="5"/>
      <c r="I449" s="54"/>
    </row>
    <row r="450" spans="2:9" ht="13.8" customHeight="1">
      <c r="B450" s="40">
        <v>3</v>
      </c>
      <c r="C450" s="41" t="s">
        <v>187</v>
      </c>
      <c r="D450" s="41"/>
      <c r="F450" s="41"/>
      <c r="G450" s="41"/>
      <c r="H450" s="5"/>
      <c r="I450" s="54"/>
    </row>
    <row r="451" spans="2:9" ht="13.8" customHeight="1">
      <c r="B451" s="40">
        <v>4</v>
      </c>
      <c r="C451" s="41" t="s">
        <v>188</v>
      </c>
      <c r="D451" s="41"/>
      <c r="F451" s="41"/>
      <c r="G451" s="41"/>
      <c r="H451" s="5"/>
      <c r="I451" s="54"/>
    </row>
    <row r="452" spans="2:9" ht="13.8" customHeight="1">
      <c r="B452" s="40">
        <v>5</v>
      </c>
      <c r="C452" s="41" t="s">
        <v>75</v>
      </c>
      <c r="D452" s="41"/>
      <c r="F452" s="41"/>
      <c r="G452" s="41"/>
      <c r="H452" s="5"/>
      <c r="I452" s="54"/>
    </row>
    <row r="453" spans="2:9" ht="13.8" customHeight="1">
      <c r="B453" s="40">
        <v>6</v>
      </c>
      <c r="C453" s="41" t="s">
        <v>189</v>
      </c>
      <c r="D453" s="41"/>
      <c r="F453" s="41"/>
      <c r="G453" s="41"/>
      <c r="H453" s="5"/>
      <c r="I453" s="54"/>
    </row>
    <row r="454" spans="2:9" ht="13.8" customHeight="1">
      <c r="B454" s="40">
        <v>7</v>
      </c>
      <c r="C454" s="41" t="s">
        <v>190</v>
      </c>
      <c r="D454" s="41"/>
      <c r="F454" s="41"/>
      <c r="G454" s="41"/>
      <c r="H454" s="5"/>
      <c r="I454" s="54"/>
    </row>
    <row r="455" spans="2:9" ht="13.8" customHeight="1">
      <c r="B455" s="40">
        <v>8</v>
      </c>
      <c r="C455" s="41" t="s">
        <v>191</v>
      </c>
      <c r="D455" s="41"/>
      <c r="F455" s="41"/>
      <c r="G455" s="41"/>
      <c r="H455" s="5"/>
      <c r="I455" s="54"/>
    </row>
    <row r="456" spans="2:9" ht="13.8" customHeight="1">
      <c r="B456" s="40">
        <v>9</v>
      </c>
      <c r="C456" s="41" t="s">
        <v>192</v>
      </c>
      <c r="D456" s="41"/>
      <c r="F456" s="41"/>
      <c r="G456" s="41"/>
      <c r="H456" s="5"/>
      <c r="I456" s="54"/>
    </row>
    <row r="457" spans="2:9" ht="13.8" customHeight="1">
      <c r="B457" s="40">
        <v>10</v>
      </c>
      <c r="C457" s="41" t="s">
        <v>193</v>
      </c>
      <c r="D457" s="41"/>
      <c r="F457" s="41"/>
      <c r="G457" s="41"/>
      <c r="H457" s="5"/>
      <c r="I457" s="54"/>
    </row>
    <row r="458" spans="2:9" ht="13.8" customHeight="1">
      <c r="B458" s="40">
        <v>11</v>
      </c>
      <c r="C458" s="41" t="s">
        <v>77</v>
      </c>
      <c r="D458" s="41"/>
      <c r="F458" s="41"/>
      <c r="G458" s="41"/>
      <c r="H458" s="5"/>
      <c r="I458" s="54"/>
    </row>
    <row r="459" spans="2:9" ht="13.8" customHeight="1">
      <c r="B459" s="40">
        <v>12</v>
      </c>
      <c r="C459" s="41" t="s">
        <v>194</v>
      </c>
      <c r="D459" s="41"/>
      <c r="F459" s="41"/>
      <c r="G459" s="41"/>
      <c r="H459" s="5"/>
      <c r="I459" s="54"/>
    </row>
    <row r="460" spans="2:9" ht="13.8" customHeight="1">
      <c r="B460" s="40">
        <v>13</v>
      </c>
      <c r="C460" s="41" t="s">
        <v>195</v>
      </c>
      <c r="D460" s="41"/>
      <c r="F460" s="41"/>
      <c r="G460" s="41"/>
      <c r="H460" s="5"/>
      <c r="I460" s="54"/>
    </row>
    <row r="461" spans="2:9" ht="13.8" customHeight="1">
      <c r="B461" s="40">
        <v>14</v>
      </c>
      <c r="C461" s="41" t="s">
        <v>196</v>
      </c>
      <c r="D461" s="41"/>
      <c r="F461" s="41"/>
      <c r="G461" s="41"/>
      <c r="H461" s="5"/>
      <c r="I461" s="54"/>
    </row>
    <row r="462" spans="2:9" ht="13.8" customHeight="1">
      <c r="B462" s="40">
        <v>15</v>
      </c>
      <c r="C462" s="41" t="s">
        <v>197</v>
      </c>
      <c r="D462" s="41"/>
      <c r="F462" s="41"/>
      <c r="G462" s="41"/>
      <c r="H462" s="5"/>
      <c r="I462" s="54"/>
    </row>
    <row r="463" spans="2:9" ht="13.8" customHeight="1">
      <c r="B463" s="40">
        <v>16</v>
      </c>
      <c r="C463" s="41" t="s">
        <v>198</v>
      </c>
      <c r="D463" s="41"/>
      <c r="F463" s="41"/>
      <c r="G463" s="41"/>
      <c r="H463" s="5"/>
      <c r="I463" s="54"/>
    </row>
    <row r="464" spans="2:9" ht="13.8" customHeight="1">
      <c r="B464" s="42">
        <v>17</v>
      </c>
      <c r="C464" s="43" t="s">
        <v>199</v>
      </c>
      <c r="D464" s="43"/>
      <c r="E464" s="44"/>
      <c r="F464" s="43"/>
      <c r="G464" s="43"/>
      <c r="H464" s="55"/>
      <c r="I464" s="58"/>
    </row>
    <row r="469" spans="2:12" ht="13.8" customHeight="1">
      <c r="B469" s="10" t="s">
        <v>13481</v>
      </c>
      <c r="C469" s="11"/>
      <c r="D469" s="11"/>
      <c r="E469" s="11"/>
      <c r="F469" s="12"/>
      <c r="G469" s="12"/>
      <c r="H469" s="12"/>
      <c r="I469" s="13"/>
    </row>
    <row r="470" spans="2:12" ht="13.8" customHeight="1">
      <c r="B470" s="14" t="s">
        <v>0</v>
      </c>
      <c r="C470" s="15"/>
      <c r="D470" s="15"/>
      <c r="E470" s="15"/>
      <c r="F470" s="15"/>
      <c r="G470" s="15"/>
      <c r="H470" s="15"/>
      <c r="I470" s="16"/>
    </row>
    <row r="471" spans="2:12" ht="13.8" customHeight="1">
      <c r="B471" s="17">
        <v>0</v>
      </c>
      <c r="C471" s="17">
        <v>0</v>
      </c>
      <c r="D471" s="17">
        <v>0</v>
      </c>
      <c r="E471" s="17">
        <v>0</v>
      </c>
      <c r="F471" s="17">
        <v>1</v>
      </c>
      <c r="G471" s="183">
        <v>1</v>
      </c>
      <c r="H471" s="21"/>
      <c r="I471" s="22"/>
      <c r="K471" s="23" t="s">
        <v>13484</v>
      </c>
      <c r="L471" s="24">
        <v>10</v>
      </c>
    </row>
    <row r="472" spans="2:12" ht="13.8" customHeight="1">
      <c r="B472" s="216" t="s">
        <v>13482</v>
      </c>
      <c r="C472" s="231"/>
      <c r="D472" s="231"/>
      <c r="E472" s="231"/>
      <c r="F472" s="232"/>
      <c r="G472" s="184" t="s">
        <v>12981</v>
      </c>
      <c r="H472" s="21"/>
      <c r="I472" s="22"/>
    </row>
    <row r="473" spans="2:12" ht="13.8" customHeight="1">
      <c r="B473" s="26"/>
      <c r="C473" s="27"/>
      <c r="D473" s="27"/>
      <c r="E473" s="27"/>
      <c r="F473" s="27"/>
      <c r="G473" s="27"/>
      <c r="H473" s="27"/>
      <c r="I473" s="28"/>
    </row>
    <row r="474" spans="2:12" ht="13.8" customHeight="1">
      <c r="B474" s="14" t="s">
        <v>4</v>
      </c>
      <c r="C474" s="29" t="s">
        <v>5</v>
      </c>
      <c r="D474" s="29"/>
      <c r="E474" s="29" t="s">
        <v>6</v>
      </c>
      <c r="F474" s="29" t="s">
        <v>7</v>
      </c>
      <c r="G474" s="29"/>
      <c r="H474" s="29"/>
      <c r="I474" s="30"/>
    </row>
    <row r="475" spans="2:12" ht="13.8" customHeight="1">
      <c r="B475" s="31" t="s">
        <v>8</v>
      </c>
      <c r="C475" s="32" t="s">
        <v>9</v>
      </c>
      <c r="D475" s="32"/>
      <c r="E475" s="33" t="s">
        <v>10</v>
      </c>
      <c r="F475" s="33" t="s">
        <v>200</v>
      </c>
      <c r="G475" s="33"/>
      <c r="H475" s="33"/>
      <c r="I475" s="34"/>
    </row>
    <row r="476" spans="2:12" ht="13.8" customHeight="1">
      <c r="B476" s="31" t="s">
        <v>13373</v>
      </c>
      <c r="C476" s="32" t="s">
        <v>12981</v>
      </c>
      <c r="D476" s="32"/>
      <c r="E476" s="33" t="s">
        <v>10</v>
      </c>
      <c r="F476" s="33" t="s">
        <v>201</v>
      </c>
      <c r="G476" s="33"/>
      <c r="H476" s="33"/>
      <c r="I476" s="34"/>
    </row>
    <row r="477" spans="2:12" ht="13.8" customHeight="1">
      <c r="B477" s="61" t="s">
        <v>2995</v>
      </c>
      <c r="C477" s="32" t="s">
        <v>2996</v>
      </c>
      <c r="D477" s="32"/>
      <c r="E477" s="33" t="s">
        <v>10</v>
      </c>
      <c r="F477" s="33" t="s">
        <v>13483</v>
      </c>
      <c r="G477" s="33"/>
      <c r="H477" s="33"/>
      <c r="I477" s="62"/>
    </row>
    <row r="478" spans="2:12" ht="13.8" customHeight="1">
      <c r="B478" s="31" t="s">
        <v>100</v>
      </c>
      <c r="C478" s="32" t="s">
        <v>98</v>
      </c>
      <c r="D478" s="32"/>
      <c r="E478" s="33" t="s">
        <v>10</v>
      </c>
      <c r="F478" s="33" t="s">
        <v>2953</v>
      </c>
      <c r="G478" s="33"/>
      <c r="H478" s="33"/>
      <c r="I478" s="34"/>
    </row>
    <row r="479" spans="2:12" ht="13.8" customHeight="1">
      <c r="B479" s="31" t="s">
        <v>92</v>
      </c>
      <c r="C479" s="32" t="s">
        <v>93</v>
      </c>
      <c r="D479" s="32"/>
      <c r="E479" s="33" t="s">
        <v>10</v>
      </c>
      <c r="F479" s="33" t="s">
        <v>103</v>
      </c>
      <c r="G479" s="33"/>
      <c r="H479" s="33"/>
      <c r="I479" s="34"/>
    </row>
    <row r="480" spans="2:12" ht="13.8" customHeight="1">
      <c r="B480" s="31" t="s">
        <v>2960</v>
      </c>
      <c r="C480" s="32" t="s">
        <v>2961</v>
      </c>
      <c r="D480" s="32"/>
      <c r="E480" s="33" t="s">
        <v>10</v>
      </c>
      <c r="F480" s="33" t="s">
        <v>2965</v>
      </c>
      <c r="G480" s="33"/>
      <c r="H480" s="33"/>
      <c r="I480" s="34"/>
    </row>
    <row r="481" spans="2:9" ht="13.8" customHeight="1">
      <c r="B481" s="31" t="s">
        <v>2962</v>
      </c>
      <c r="C481" s="32" t="s">
        <v>2615</v>
      </c>
      <c r="D481" s="32"/>
      <c r="E481" s="33" t="s">
        <v>10</v>
      </c>
      <c r="F481" s="33" t="s">
        <v>2966</v>
      </c>
      <c r="G481" s="33"/>
      <c r="H481" s="33"/>
      <c r="I481" s="34"/>
    </row>
    <row r="482" spans="2:9" ht="13.8" customHeight="1">
      <c r="B482" s="31" t="s">
        <v>2622</v>
      </c>
      <c r="C482" s="32" t="s">
        <v>2623</v>
      </c>
      <c r="D482" s="32"/>
      <c r="E482" s="33" t="s">
        <v>10</v>
      </c>
      <c r="F482" s="33" t="s">
        <v>2967</v>
      </c>
      <c r="G482" s="33"/>
      <c r="H482" s="33"/>
      <c r="I482" s="34"/>
    </row>
    <row r="483" spans="2:9" ht="13.8" customHeight="1">
      <c r="B483" s="31" t="s">
        <v>2616</v>
      </c>
      <c r="C483" s="32" t="s">
        <v>2617</v>
      </c>
      <c r="D483" s="32"/>
      <c r="E483" s="33" t="s">
        <v>10</v>
      </c>
      <c r="F483" s="33" t="s">
        <v>2968</v>
      </c>
      <c r="G483" s="33"/>
      <c r="H483" s="33"/>
      <c r="I483" s="34"/>
    </row>
    <row r="484" spans="2:9" ht="13.8" customHeight="1">
      <c r="B484" s="31" t="s">
        <v>2624</v>
      </c>
      <c r="C484" s="32" t="s">
        <v>2625</v>
      </c>
      <c r="D484" s="32"/>
      <c r="E484" s="33" t="s">
        <v>10</v>
      </c>
      <c r="F484" s="33" t="s">
        <v>2969</v>
      </c>
      <c r="G484" s="33"/>
      <c r="H484" s="33"/>
      <c r="I484" s="34"/>
    </row>
    <row r="485" spans="2:9" ht="13.8" customHeight="1">
      <c r="B485" s="31" t="s">
        <v>2618</v>
      </c>
      <c r="C485" s="32" t="s">
        <v>2619</v>
      </c>
      <c r="D485" s="32"/>
      <c r="E485" s="33" t="s">
        <v>10</v>
      </c>
      <c r="F485" s="33" t="s">
        <v>2970</v>
      </c>
      <c r="G485" s="33"/>
      <c r="H485" s="33"/>
      <c r="I485" s="34"/>
    </row>
    <row r="486" spans="2:9" ht="13.8" customHeight="1">
      <c r="B486" s="35"/>
      <c r="I486" s="36"/>
    </row>
    <row r="487" spans="2:9" ht="13.8" customHeight="1">
      <c r="B487" s="37" t="s">
        <v>12981</v>
      </c>
      <c r="C487" s="38"/>
      <c r="D487" s="38"/>
      <c r="I487" s="36"/>
    </row>
    <row r="488" spans="2:9" ht="13.8" customHeight="1">
      <c r="B488" s="39" t="s">
        <v>25</v>
      </c>
      <c r="C488" s="15" t="s">
        <v>7</v>
      </c>
      <c r="D488" s="15"/>
      <c r="I488" s="36"/>
    </row>
    <row r="489" spans="2:9" ht="13.8" customHeight="1">
      <c r="B489" s="40">
        <v>1</v>
      </c>
      <c r="C489" s="41" t="s">
        <v>95</v>
      </c>
      <c r="D489" s="41"/>
      <c r="E489" s="41"/>
      <c r="I489" s="36"/>
    </row>
    <row r="490" spans="2:9" ht="13.8" customHeight="1">
      <c r="B490" s="40">
        <v>2</v>
      </c>
      <c r="C490" s="41" t="s">
        <v>96</v>
      </c>
      <c r="I490" s="36"/>
    </row>
    <row r="491" spans="2:9" ht="13.8" customHeight="1">
      <c r="B491" s="40">
        <v>3</v>
      </c>
      <c r="C491" s="41" t="s">
        <v>97</v>
      </c>
      <c r="I491" s="36"/>
    </row>
    <row r="492" spans="2:9" ht="13.8" customHeight="1">
      <c r="B492" s="40">
        <v>4</v>
      </c>
      <c r="C492" s="41" t="s">
        <v>202</v>
      </c>
      <c r="I492" s="36"/>
    </row>
    <row r="493" spans="2:9" ht="13.8" customHeight="1">
      <c r="B493" s="40">
        <v>5</v>
      </c>
      <c r="C493" s="41" t="s">
        <v>203</v>
      </c>
      <c r="I493" s="36"/>
    </row>
    <row r="494" spans="2:9" ht="13.8" customHeight="1">
      <c r="B494" s="40">
        <v>6</v>
      </c>
      <c r="C494" s="41" t="s">
        <v>204</v>
      </c>
      <c r="I494" s="36"/>
    </row>
    <row r="495" spans="2:9" ht="13.8" customHeight="1">
      <c r="B495" s="42">
        <v>7</v>
      </c>
      <c r="C495" s="43" t="s">
        <v>205</v>
      </c>
      <c r="D495" s="44"/>
      <c r="E495" s="44"/>
      <c r="F495" s="43"/>
      <c r="G495" s="43"/>
      <c r="H495" s="44"/>
      <c r="I495" s="45"/>
    </row>
    <row r="500" spans="2:12" ht="13.8" customHeight="1">
      <c r="B500" s="10" t="s">
        <v>215</v>
      </c>
      <c r="C500" s="11"/>
      <c r="D500" s="11"/>
      <c r="E500" s="11"/>
      <c r="F500" s="12"/>
      <c r="G500" s="12"/>
      <c r="H500" s="12"/>
      <c r="I500" s="13"/>
    </row>
    <row r="501" spans="2:12" ht="13.8" customHeight="1">
      <c r="B501" s="14" t="s">
        <v>0</v>
      </c>
      <c r="C501" s="15"/>
      <c r="D501" s="15"/>
      <c r="E501" s="15"/>
      <c r="F501" s="15"/>
      <c r="G501" s="15"/>
      <c r="H501" s="15"/>
      <c r="I501" s="16"/>
    </row>
    <row r="502" spans="2:12" ht="13.8" customHeight="1">
      <c r="B502" s="17">
        <v>0</v>
      </c>
      <c r="C502" s="17">
        <v>0</v>
      </c>
      <c r="D502" s="17">
        <v>0</v>
      </c>
      <c r="E502" s="17">
        <v>0</v>
      </c>
      <c r="F502" s="17">
        <v>0</v>
      </c>
      <c r="G502" s="17">
        <v>1</v>
      </c>
      <c r="H502" s="18">
        <v>0</v>
      </c>
      <c r="I502" s="18">
        <v>1</v>
      </c>
      <c r="K502" s="23" t="s">
        <v>216</v>
      </c>
      <c r="L502" s="24">
        <v>100</v>
      </c>
    </row>
    <row r="503" spans="2:12" ht="13.8" customHeight="1">
      <c r="B503" s="216" t="s">
        <v>118</v>
      </c>
      <c r="C503" s="215"/>
      <c r="D503" s="215"/>
      <c r="E503" s="215"/>
      <c r="F503" s="215"/>
      <c r="G503" s="213"/>
      <c r="H503" s="212" t="s">
        <v>53</v>
      </c>
      <c r="I503" s="213"/>
    </row>
    <row r="504" spans="2:12" ht="13.8" customHeight="1">
      <c r="B504" s="26"/>
      <c r="C504" s="27"/>
      <c r="D504" s="27"/>
      <c r="E504" s="27"/>
      <c r="F504" s="27"/>
      <c r="G504" s="27"/>
      <c r="H504" s="27"/>
      <c r="I504" s="28"/>
    </row>
    <row r="505" spans="2:12" ht="13.8" customHeight="1">
      <c r="B505" s="14" t="s">
        <v>4</v>
      </c>
      <c r="C505" s="29" t="s">
        <v>5</v>
      </c>
      <c r="D505" s="29"/>
      <c r="E505" s="29" t="s">
        <v>6</v>
      </c>
      <c r="F505" s="29" t="s">
        <v>7</v>
      </c>
      <c r="G505" s="29"/>
      <c r="H505" s="29"/>
      <c r="I505" s="30"/>
    </row>
    <row r="506" spans="2:12" ht="13.8" customHeight="1">
      <c r="B506" s="31" t="s">
        <v>8</v>
      </c>
      <c r="C506" s="32" t="s">
        <v>9</v>
      </c>
      <c r="D506" s="32"/>
      <c r="E506" s="33" t="s">
        <v>10</v>
      </c>
      <c r="F506" s="33" t="s">
        <v>217</v>
      </c>
      <c r="G506" s="33"/>
      <c r="H506" s="33"/>
      <c r="I506" s="34"/>
    </row>
    <row r="507" spans="2:12" ht="13.8" customHeight="1">
      <c r="B507" s="31" t="s">
        <v>117</v>
      </c>
      <c r="C507" s="32" t="s">
        <v>118</v>
      </c>
      <c r="D507" s="32"/>
      <c r="E507" s="33" t="s">
        <v>10</v>
      </c>
      <c r="F507" s="33" t="s">
        <v>117</v>
      </c>
      <c r="G507" s="33"/>
      <c r="H507" s="33"/>
      <c r="I507" s="34"/>
    </row>
    <row r="508" spans="2:12" ht="13.8" customHeight="1">
      <c r="B508" s="31" t="s">
        <v>218</v>
      </c>
      <c r="C508" s="32" t="s">
        <v>219</v>
      </c>
      <c r="D508" s="32"/>
      <c r="E508" s="33" t="s">
        <v>10</v>
      </c>
      <c r="F508" s="33" t="s">
        <v>218</v>
      </c>
      <c r="G508" s="33"/>
      <c r="H508" s="33"/>
      <c r="I508" s="34"/>
    </row>
    <row r="509" spans="2:12" ht="13.8" customHeight="1">
      <c r="B509" s="31" t="s">
        <v>2768</v>
      </c>
      <c r="C509" s="32" t="s">
        <v>2262</v>
      </c>
      <c r="D509" s="32"/>
      <c r="E509" s="33" t="s">
        <v>10</v>
      </c>
      <c r="F509" s="33" t="s">
        <v>2971</v>
      </c>
      <c r="G509" s="33"/>
      <c r="H509" s="33"/>
      <c r="I509" s="34"/>
    </row>
    <row r="510" spans="2:12" ht="13.8" customHeight="1">
      <c r="B510" s="31" t="s">
        <v>220</v>
      </c>
      <c r="C510" s="32" t="s">
        <v>221</v>
      </c>
      <c r="D510" s="32"/>
      <c r="E510" s="33" t="s">
        <v>20</v>
      </c>
      <c r="F510" s="33" t="s">
        <v>220</v>
      </c>
      <c r="G510" s="33"/>
      <c r="H510" s="33"/>
      <c r="I510" s="34"/>
    </row>
    <row r="511" spans="2:12" ht="13.8" customHeight="1">
      <c r="B511" s="35"/>
      <c r="I511" s="36"/>
    </row>
    <row r="512" spans="2:12" ht="13.8" customHeight="1">
      <c r="B512" s="37" t="s">
        <v>219</v>
      </c>
      <c r="C512" s="38"/>
      <c r="D512" s="38"/>
      <c r="F512" s="41"/>
      <c r="G512" s="41"/>
      <c r="H512" s="5"/>
      <c r="I512" s="54"/>
    </row>
    <row r="513" spans="2:9" ht="13.8" customHeight="1">
      <c r="B513" s="39" t="s">
        <v>25</v>
      </c>
      <c r="C513" s="15" t="s">
        <v>7</v>
      </c>
      <c r="D513" s="15" t="s">
        <v>2626</v>
      </c>
      <c r="F513" s="41"/>
      <c r="G513" s="41"/>
      <c r="H513" s="5"/>
      <c r="I513" s="54"/>
    </row>
    <row r="514" spans="2:9" ht="13.8" customHeight="1">
      <c r="B514" s="40">
        <v>1</v>
      </c>
      <c r="C514" s="41" t="s">
        <v>222</v>
      </c>
      <c r="D514" s="5"/>
      <c r="F514" s="41"/>
      <c r="G514" s="41"/>
      <c r="H514" s="5"/>
      <c r="I514" s="54"/>
    </row>
    <row r="515" spans="2:9" ht="13.8" customHeight="1">
      <c r="B515" s="40">
        <v>2</v>
      </c>
      <c r="C515" s="41" t="s">
        <v>224</v>
      </c>
      <c r="D515" s="41" t="s">
        <v>13485</v>
      </c>
      <c r="F515" s="41"/>
      <c r="G515" s="41"/>
      <c r="H515" s="5"/>
      <c r="I515" s="54"/>
    </row>
    <row r="516" spans="2:9" ht="13.8" customHeight="1">
      <c r="B516" s="40">
        <v>3</v>
      </c>
      <c r="C516" s="41" t="s">
        <v>226</v>
      </c>
      <c r="D516" s="5"/>
      <c r="F516" s="41"/>
      <c r="G516" s="41"/>
      <c r="H516" s="5"/>
      <c r="I516" s="54"/>
    </row>
    <row r="517" spans="2:9" ht="13.8" customHeight="1">
      <c r="B517" s="40">
        <v>4</v>
      </c>
      <c r="C517" s="41" t="s">
        <v>227</v>
      </c>
      <c r="D517" s="5"/>
      <c r="F517" s="41"/>
      <c r="G517" s="41"/>
      <c r="H517" s="5"/>
      <c r="I517" s="54"/>
    </row>
    <row r="518" spans="2:9" ht="13.8" customHeight="1">
      <c r="B518" s="40">
        <v>5</v>
      </c>
      <c r="C518" s="41" t="s">
        <v>228</v>
      </c>
      <c r="D518" s="5"/>
      <c r="F518" s="41"/>
      <c r="G518" s="41"/>
      <c r="H518" s="5"/>
      <c r="I518" s="54"/>
    </row>
    <row r="519" spans="2:9" ht="13.8" customHeight="1">
      <c r="B519" s="40">
        <v>6</v>
      </c>
      <c r="C519" s="41" t="s">
        <v>229</v>
      </c>
      <c r="D519" s="5"/>
      <c r="F519" s="41"/>
      <c r="G519" s="41"/>
      <c r="H519" s="5"/>
      <c r="I519" s="54"/>
    </row>
    <row r="520" spans="2:9" ht="13.8" customHeight="1">
      <c r="B520" s="40">
        <v>7</v>
      </c>
      <c r="C520" s="41" t="s">
        <v>230</v>
      </c>
      <c r="D520" s="5"/>
      <c r="F520" s="41"/>
      <c r="G520" s="41"/>
      <c r="H520" s="5"/>
      <c r="I520" s="54"/>
    </row>
    <row r="521" spans="2:9" ht="13.8" customHeight="1">
      <c r="B521" s="40">
        <v>8</v>
      </c>
      <c r="C521" s="41" t="s">
        <v>231</v>
      </c>
      <c r="D521" s="5"/>
      <c r="F521" s="41"/>
      <c r="G521" s="41"/>
      <c r="H521" s="5"/>
      <c r="I521" s="54"/>
    </row>
    <row r="522" spans="2:9" ht="13.8" customHeight="1">
      <c r="B522" s="40">
        <v>9</v>
      </c>
      <c r="C522" s="41" t="s">
        <v>232</v>
      </c>
      <c r="D522" s="5"/>
      <c r="F522" s="41"/>
      <c r="G522" s="41"/>
      <c r="H522" s="5"/>
      <c r="I522" s="54"/>
    </row>
    <row r="523" spans="2:9" ht="13.8" customHeight="1">
      <c r="B523" s="40">
        <v>10</v>
      </c>
      <c r="C523" s="41" t="s">
        <v>233</v>
      </c>
      <c r="D523" s="5"/>
      <c r="F523" s="41"/>
      <c r="G523" s="41"/>
      <c r="H523" s="5"/>
      <c r="I523" s="54"/>
    </row>
    <row r="524" spans="2:9" ht="13.8" customHeight="1">
      <c r="B524" s="40">
        <v>11</v>
      </c>
      <c r="C524" s="41" t="s">
        <v>234</v>
      </c>
      <c r="D524" s="5"/>
      <c r="F524" s="41"/>
      <c r="G524" s="41"/>
      <c r="H524" s="5"/>
      <c r="I524" s="54"/>
    </row>
    <row r="525" spans="2:9" ht="13.8" customHeight="1">
      <c r="B525" s="40">
        <v>12</v>
      </c>
      <c r="C525" s="41" t="s">
        <v>235</v>
      </c>
      <c r="D525" s="5"/>
      <c r="F525" s="41"/>
      <c r="G525" s="41"/>
      <c r="H525" s="5"/>
      <c r="I525" s="54"/>
    </row>
    <row r="526" spans="2:9" ht="13.8" customHeight="1">
      <c r="B526" s="40">
        <v>13</v>
      </c>
      <c r="C526" s="41" t="s">
        <v>236</v>
      </c>
      <c r="D526" s="5"/>
      <c r="F526" s="41"/>
      <c r="G526" s="41"/>
      <c r="H526" s="5"/>
      <c r="I526" s="54"/>
    </row>
    <row r="527" spans="2:9" ht="13.8" customHeight="1">
      <c r="B527" s="40">
        <v>14</v>
      </c>
      <c r="C527" s="41" t="s">
        <v>237</v>
      </c>
      <c r="D527" s="5"/>
      <c r="F527" s="41"/>
      <c r="G527" s="41"/>
      <c r="H527" s="5"/>
      <c r="I527" s="54"/>
    </row>
    <row r="528" spans="2:9" ht="13.8" customHeight="1">
      <c r="B528" s="40">
        <v>15</v>
      </c>
      <c r="C528" s="41" t="s">
        <v>238</v>
      </c>
      <c r="D528" s="5"/>
      <c r="F528" s="41"/>
      <c r="G528" s="41"/>
      <c r="H528" s="5"/>
      <c r="I528" s="54"/>
    </row>
    <row r="529" spans="2:12" ht="13.8" customHeight="1">
      <c r="B529" s="40">
        <v>16</v>
      </c>
      <c r="C529" s="41" t="s">
        <v>239</v>
      </c>
      <c r="D529" s="5"/>
      <c r="F529" s="41"/>
      <c r="G529" s="41"/>
      <c r="H529" s="5"/>
      <c r="I529" s="54"/>
    </row>
    <row r="530" spans="2:12" ht="13.8" customHeight="1">
      <c r="B530" s="40">
        <v>17</v>
      </c>
      <c r="C530" s="41" t="s">
        <v>240</v>
      </c>
      <c r="D530" s="5"/>
      <c r="F530" s="41"/>
      <c r="G530" s="41"/>
      <c r="H530" s="5"/>
      <c r="I530" s="54"/>
    </row>
    <row r="531" spans="2:12" ht="13.8" customHeight="1">
      <c r="B531" s="40">
        <v>18</v>
      </c>
      <c r="C531" s="41" t="s">
        <v>241</v>
      </c>
      <c r="D531" s="5"/>
      <c r="F531" s="41"/>
      <c r="G531" s="41"/>
      <c r="H531" s="5"/>
      <c r="I531" s="54"/>
    </row>
    <row r="532" spans="2:12" ht="13.8" customHeight="1">
      <c r="B532" s="40">
        <v>19</v>
      </c>
      <c r="C532" s="41" t="s">
        <v>242</v>
      </c>
      <c r="D532" s="5"/>
      <c r="F532" s="41"/>
      <c r="G532" s="41"/>
      <c r="H532" s="5"/>
      <c r="I532" s="54"/>
    </row>
    <row r="533" spans="2:12" ht="13.8" customHeight="1">
      <c r="B533" s="40">
        <v>20</v>
      </c>
      <c r="C533" s="41" t="s">
        <v>243</v>
      </c>
      <c r="D533" s="5"/>
      <c r="F533" s="41"/>
      <c r="G533" s="41"/>
      <c r="H533" s="5"/>
      <c r="I533" s="54"/>
    </row>
    <row r="534" spans="2:12" ht="13.8" customHeight="1">
      <c r="B534" s="40">
        <v>21</v>
      </c>
      <c r="C534" s="41" t="s">
        <v>244</v>
      </c>
      <c r="D534" s="5"/>
      <c r="F534" s="41"/>
      <c r="G534" s="41"/>
      <c r="H534" s="5"/>
      <c r="I534" s="54"/>
    </row>
    <row r="535" spans="2:12" ht="13.8" customHeight="1">
      <c r="B535" s="40">
        <v>22</v>
      </c>
      <c r="C535" s="41" t="s">
        <v>245</v>
      </c>
      <c r="D535" s="5"/>
      <c r="F535" s="41"/>
      <c r="G535" s="41"/>
      <c r="H535" s="5"/>
      <c r="I535" s="54"/>
    </row>
    <row r="536" spans="2:12" ht="13.8" customHeight="1">
      <c r="B536" s="42">
        <v>23</v>
      </c>
      <c r="C536" s="43" t="s">
        <v>246</v>
      </c>
      <c r="D536" s="55"/>
      <c r="E536" s="44"/>
      <c r="F536" s="43"/>
      <c r="G536" s="43"/>
      <c r="H536" s="55"/>
      <c r="I536" s="58"/>
    </row>
    <row r="541" spans="2:12" ht="13.8" customHeight="1">
      <c r="B541" s="65" t="s">
        <v>2972</v>
      </c>
      <c r="C541" s="66"/>
      <c r="D541" s="66"/>
      <c r="E541" s="66"/>
      <c r="F541" s="67"/>
      <c r="G541" s="67"/>
      <c r="H541" s="67"/>
      <c r="I541" s="68"/>
    </row>
    <row r="542" spans="2:12" ht="13.8" customHeight="1">
      <c r="B542" s="69" t="s">
        <v>0</v>
      </c>
      <c r="C542" s="15"/>
      <c r="D542" s="15"/>
      <c r="E542" s="15"/>
      <c r="F542" s="15"/>
      <c r="G542" s="15"/>
      <c r="H542" s="15"/>
      <c r="I542" s="84"/>
    </row>
    <row r="543" spans="2:12" ht="13.8" customHeight="1">
      <c r="B543" s="186">
        <v>1</v>
      </c>
      <c r="C543" s="176">
        <v>1</v>
      </c>
      <c r="D543" s="176">
        <v>0</v>
      </c>
      <c r="E543" s="188">
        <v>1</v>
      </c>
      <c r="F543" s="185">
        <v>1</v>
      </c>
      <c r="G543" s="97"/>
      <c r="H543" s="97"/>
      <c r="I543" s="98"/>
      <c r="K543" s="23" t="s">
        <v>2978</v>
      </c>
      <c r="L543" s="24">
        <v>10000</v>
      </c>
    </row>
    <row r="544" spans="2:12" ht="13.8" customHeight="1">
      <c r="B544" s="187"/>
      <c r="C544" s="233" t="s">
        <v>2941</v>
      </c>
      <c r="D544" s="234"/>
      <c r="E544" s="189" t="s">
        <v>2991</v>
      </c>
      <c r="F544" s="182" t="s">
        <v>2988</v>
      </c>
      <c r="G544" s="97"/>
      <c r="H544" s="97"/>
      <c r="I544" s="98"/>
      <c r="K544" s="23" t="s">
        <v>2977</v>
      </c>
      <c r="L544" s="24">
        <v>1000</v>
      </c>
    </row>
    <row r="545" spans="2:12" ht="13.8" customHeight="1">
      <c r="B545" s="85"/>
      <c r="C545" s="86"/>
      <c r="D545" s="86"/>
      <c r="E545" s="86"/>
      <c r="F545" s="86"/>
      <c r="G545" s="86"/>
      <c r="H545" s="86"/>
      <c r="I545" s="87"/>
      <c r="K545" s="23" t="s">
        <v>13488</v>
      </c>
      <c r="L545" s="24">
        <v>10</v>
      </c>
    </row>
    <row r="546" spans="2:12" ht="13.8" customHeight="1">
      <c r="B546" s="69" t="s">
        <v>4</v>
      </c>
      <c r="C546" s="29" t="s">
        <v>5</v>
      </c>
      <c r="D546" s="29"/>
      <c r="E546" s="29" t="s">
        <v>6</v>
      </c>
      <c r="F546" s="29" t="s">
        <v>7</v>
      </c>
      <c r="G546" s="29"/>
      <c r="H546" s="29"/>
      <c r="I546" s="72"/>
    </row>
    <row r="547" spans="2:12" ht="13.8" customHeight="1">
      <c r="B547" s="73" t="s">
        <v>8</v>
      </c>
      <c r="C547" s="32" t="s">
        <v>9</v>
      </c>
      <c r="D547" s="32"/>
      <c r="E547" s="33" t="s">
        <v>10</v>
      </c>
      <c r="F547" s="33" t="s">
        <v>2975</v>
      </c>
      <c r="G547" s="33"/>
      <c r="H547" s="33"/>
      <c r="I547" s="74"/>
    </row>
    <row r="548" spans="2:12" ht="13.8" customHeight="1">
      <c r="B548" s="73" t="s">
        <v>2940</v>
      </c>
      <c r="C548" s="32" t="s">
        <v>2941</v>
      </c>
      <c r="D548" s="32"/>
      <c r="E548" s="33" t="s">
        <v>10</v>
      </c>
      <c r="F548" s="33" t="s">
        <v>2976</v>
      </c>
      <c r="G548" s="33"/>
      <c r="H548" s="33"/>
      <c r="I548" s="74"/>
    </row>
    <row r="549" spans="2:12" ht="13.8" customHeight="1">
      <c r="B549" s="73" t="s">
        <v>2990</v>
      </c>
      <c r="C549" s="32" t="s">
        <v>2991</v>
      </c>
      <c r="D549" s="32"/>
      <c r="E549" s="33" t="s">
        <v>10</v>
      </c>
      <c r="F549" s="33" t="s">
        <v>13486</v>
      </c>
      <c r="G549" s="33"/>
      <c r="H549" s="33"/>
      <c r="I549" s="74"/>
    </row>
    <row r="550" spans="2:12" ht="13.8" customHeight="1">
      <c r="B550" s="73" t="s">
        <v>2992</v>
      </c>
      <c r="C550" s="32" t="s">
        <v>2988</v>
      </c>
      <c r="D550" s="32"/>
      <c r="E550" s="33" t="s">
        <v>10</v>
      </c>
      <c r="F550" s="33" t="s">
        <v>13487</v>
      </c>
      <c r="G550" s="33"/>
      <c r="H550" s="33"/>
      <c r="I550" s="74"/>
    </row>
    <row r="551" spans="2:12" ht="13.8" customHeight="1">
      <c r="B551" s="75"/>
      <c r="C551" s="63"/>
      <c r="D551" s="63"/>
      <c r="E551" s="60"/>
      <c r="F551" s="60"/>
      <c r="G551" s="60"/>
      <c r="H551" s="60"/>
      <c r="I551" s="76"/>
    </row>
    <row r="552" spans="2:12" ht="13.8" customHeight="1">
      <c r="B552" s="77" t="s">
        <v>2941</v>
      </c>
      <c r="C552" s="38"/>
      <c r="D552" s="38"/>
      <c r="E552" s="60"/>
      <c r="F552" s="60"/>
      <c r="G552" s="60"/>
      <c r="H552" s="60"/>
      <c r="I552" s="76"/>
    </row>
    <row r="553" spans="2:12" ht="13.8" customHeight="1">
      <c r="B553" s="78" t="s">
        <v>25</v>
      </c>
      <c r="C553" s="15" t="s">
        <v>7</v>
      </c>
      <c r="D553" s="15"/>
      <c r="E553" s="60"/>
      <c r="F553" s="60"/>
      <c r="G553" s="60"/>
      <c r="H553" s="60"/>
      <c r="I553" s="76"/>
    </row>
    <row r="554" spans="2:12" ht="13.8" customHeight="1">
      <c r="B554" s="81">
        <v>1</v>
      </c>
      <c r="C554" s="64" t="s">
        <v>2973</v>
      </c>
      <c r="D554" s="99"/>
      <c r="E554" s="70"/>
      <c r="F554" s="70"/>
      <c r="G554" s="70"/>
      <c r="H554" s="70"/>
      <c r="I554" s="71"/>
    </row>
    <row r="555" spans="2:12" ht="13.8" customHeight="1">
      <c r="B555" s="79">
        <v>2</v>
      </c>
      <c r="C555" s="80" t="s">
        <v>2974</v>
      </c>
      <c r="D555" s="82"/>
      <c r="E555" s="82"/>
      <c r="F555" s="82"/>
      <c r="G555" s="82"/>
      <c r="H555" s="82"/>
      <c r="I555" s="83"/>
    </row>
    <row r="556" spans="2:12" ht="13.8" customHeight="1">
      <c r="B556" s="41"/>
      <c r="C556" s="41"/>
      <c r="D556" s="41"/>
      <c r="F556" s="41"/>
      <c r="G556" s="41"/>
      <c r="H556" s="5"/>
      <c r="I556" s="5"/>
    </row>
    <row r="557" spans="2:12" ht="13.8" customHeight="1">
      <c r="B557" s="41"/>
      <c r="C557" s="41"/>
      <c r="D557" s="41"/>
      <c r="F557" s="41"/>
      <c r="G557" s="41"/>
      <c r="H557" s="5"/>
      <c r="I557" s="5"/>
    </row>
    <row r="558" spans="2:12" ht="13.8" customHeight="1">
      <c r="B558" s="41"/>
      <c r="C558" s="41"/>
      <c r="D558" s="41"/>
      <c r="F558" s="41"/>
      <c r="G558" s="41"/>
      <c r="H558" s="5"/>
      <c r="I558" s="5"/>
    </row>
    <row r="560" spans="2:12" ht="13.8" customHeight="1">
      <c r="B560" s="10" t="s">
        <v>247</v>
      </c>
      <c r="C560" s="11"/>
      <c r="D560" s="11"/>
      <c r="E560" s="11"/>
      <c r="F560" s="12"/>
      <c r="G560" s="12"/>
      <c r="H560" s="12"/>
      <c r="I560" s="13"/>
    </row>
    <row r="561" spans="2:12" ht="13.8" customHeight="1">
      <c r="B561" s="14" t="s">
        <v>0</v>
      </c>
      <c r="C561" s="15"/>
      <c r="D561" s="15"/>
      <c r="E561" s="15"/>
      <c r="F561" s="15"/>
      <c r="G561" s="15"/>
      <c r="H561" s="15"/>
      <c r="I561" s="16"/>
    </row>
    <row r="562" spans="2:12" ht="13.8" customHeight="1">
      <c r="B562" s="17">
        <v>1</v>
      </c>
      <c r="C562" s="18">
        <v>0</v>
      </c>
      <c r="D562" s="18">
        <v>1</v>
      </c>
      <c r="E562" s="19">
        <v>0</v>
      </c>
      <c r="F562" s="19">
        <v>0</v>
      </c>
      <c r="G562" s="20">
        <v>1</v>
      </c>
      <c r="H562" s="21"/>
      <c r="I562" s="22"/>
      <c r="K562" s="23" t="s">
        <v>248</v>
      </c>
      <c r="L562" s="24">
        <v>100000</v>
      </c>
    </row>
    <row r="563" spans="2:12" ht="13.8" customHeight="1">
      <c r="B563" s="52" t="s">
        <v>249</v>
      </c>
      <c r="C563" s="212" t="s">
        <v>250</v>
      </c>
      <c r="D563" s="213"/>
      <c r="E563" s="214" t="s">
        <v>53</v>
      </c>
      <c r="F563" s="215"/>
      <c r="G563" s="213"/>
      <c r="H563" s="21"/>
      <c r="I563" s="22"/>
      <c r="K563" s="23" t="s">
        <v>251</v>
      </c>
      <c r="L563" s="24">
        <v>1000</v>
      </c>
    </row>
    <row r="564" spans="2:12" ht="13.8" customHeight="1">
      <c r="B564" s="26"/>
      <c r="C564" s="27"/>
      <c r="D564" s="27"/>
      <c r="E564" s="27"/>
      <c r="F564" s="27"/>
      <c r="G564" s="27"/>
      <c r="H564" s="27"/>
      <c r="I564" s="28"/>
    </row>
    <row r="565" spans="2:12" ht="13.8" customHeight="1">
      <c r="B565" s="14" t="s">
        <v>4</v>
      </c>
      <c r="C565" s="29" t="s">
        <v>5</v>
      </c>
      <c r="D565" s="29"/>
      <c r="E565" s="29" t="s">
        <v>6</v>
      </c>
      <c r="F565" s="29" t="s">
        <v>7</v>
      </c>
      <c r="G565" s="29"/>
      <c r="H565" s="29"/>
      <c r="I565" s="30"/>
    </row>
    <row r="566" spans="2:12" ht="13.8" customHeight="1">
      <c r="B566" s="31" t="s">
        <v>8</v>
      </c>
      <c r="C566" s="32" t="s">
        <v>9</v>
      </c>
      <c r="D566" s="32"/>
      <c r="E566" s="33" t="s">
        <v>10</v>
      </c>
      <c r="F566" s="33" t="s">
        <v>252</v>
      </c>
      <c r="G566" s="33"/>
      <c r="H566" s="33"/>
      <c r="I566" s="34"/>
    </row>
    <row r="567" spans="2:12" ht="13.8" customHeight="1">
      <c r="B567" s="31" t="s">
        <v>253</v>
      </c>
      <c r="C567" s="32" t="s">
        <v>249</v>
      </c>
      <c r="D567" s="32"/>
      <c r="E567" s="33" t="s">
        <v>10</v>
      </c>
      <c r="F567" s="33" t="s">
        <v>253</v>
      </c>
      <c r="G567" s="33"/>
      <c r="H567" s="33"/>
      <c r="I567" s="34"/>
    </row>
    <row r="568" spans="2:12" ht="13.8" customHeight="1">
      <c r="B568" s="31" t="s">
        <v>254</v>
      </c>
      <c r="C568" s="32" t="s">
        <v>250</v>
      </c>
      <c r="D568" s="32"/>
      <c r="E568" s="33" t="s">
        <v>10</v>
      </c>
      <c r="F568" s="33" t="s">
        <v>254</v>
      </c>
      <c r="G568" s="33"/>
      <c r="H568" s="33"/>
      <c r="I568" s="34"/>
    </row>
    <row r="569" spans="2:12" ht="13.8" customHeight="1">
      <c r="B569" s="31" t="s">
        <v>117</v>
      </c>
      <c r="C569" s="32" t="s">
        <v>118</v>
      </c>
      <c r="D569" s="32"/>
      <c r="E569" s="33" t="s">
        <v>10</v>
      </c>
      <c r="F569" s="33" t="s">
        <v>255</v>
      </c>
      <c r="G569" s="33"/>
      <c r="H569" s="33"/>
      <c r="I569" s="34"/>
    </row>
    <row r="570" spans="2:12" ht="13.8" customHeight="1">
      <c r="B570" s="31" t="s">
        <v>123</v>
      </c>
      <c r="C570" s="32" t="s">
        <v>124</v>
      </c>
      <c r="D570" s="32"/>
      <c r="E570" s="33" t="s">
        <v>10</v>
      </c>
      <c r="F570" s="33" t="s">
        <v>125</v>
      </c>
      <c r="G570" s="33"/>
      <c r="H570" s="33"/>
      <c r="I570" s="34"/>
    </row>
    <row r="571" spans="2:12" ht="13.8" customHeight="1">
      <c r="B571" s="31" t="s">
        <v>256</v>
      </c>
      <c r="C571" s="32" t="s">
        <v>257</v>
      </c>
      <c r="D571" s="32"/>
      <c r="E571" s="33" t="s">
        <v>20</v>
      </c>
      <c r="F571" s="33" t="s">
        <v>256</v>
      </c>
      <c r="G571" s="33"/>
      <c r="H571" s="33"/>
      <c r="I571" s="34"/>
    </row>
    <row r="572" spans="2:12" ht="13.8" customHeight="1">
      <c r="B572" s="31" t="s">
        <v>258</v>
      </c>
      <c r="C572" s="32" t="s">
        <v>259</v>
      </c>
      <c r="D572" s="32"/>
      <c r="E572" s="33" t="s">
        <v>20</v>
      </c>
      <c r="F572" s="33" t="s">
        <v>258</v>
      </c>
      <c r="G572" s="33"/>
      <c r="H572" s="33"/>
      <c r="I572" s="34"/>
    </row>
    <row r="573" spans="2:12" ht="13.8" customHeight="1">
      <c r="B573" s="31" t="s">
        <v>260</v>
      </c>
      <c r="C573" s="32" t="s">
        <v>261</v>
      </c>
      <c r="D573" s="32"/>
      <c r="E573" s="33" t="s">
        <v>20</v>
      </c>
      <c r="F573" s="33" t="s">
        <v>260</v>
      </c>
      <c r="G573" s="33"/>
      <c r="H573" s="33"/>
      <c r="I573" s="34"/>
    </row>
    <row r="574" spans="2:12" ht="13.8" customHeight="1">
      <c r="B574" s="35"/>
      <c r="I574" s="36"/>
    </row>
    <row r="575" spans="2:12" ht="13.8" customHeight="1">
      <c r="B575" s="37" t="s">
        <v>249</v>
      </c>
      <c r="C575" s="38"/>
      <c r="D575" s="38"/>
      <c r="F575" s="49" t="s">
        <v>250</v>
      </c>
      <c r="G575" s="38"/>
      <c r="H575" s="38"/>
      <c r="I575" s="50"/>
    </row>
    <row r="576" spans="2:12" ht="13.8" customHeight="1">
      <c r="B576" s="39" t="s">
        <v>25</v>
      </c>
      <c r="C576" s="15" t="s">
        <v>7</v>
      </c>
      <c r="D576" s="15"/>
      <c r="F576" s="15" t="s">
        <v>25</v>
      </c>
      <c r="G576" s="15" t="s">
        <v>7</v>
      </c>
      <c r="H576" s="15"/>
      <c r="I576" s="16"/>
    </row>
    <row r="577" spans="2:12" ht="13.8" customHeight="1">
      <c r="B577" s="40">
        <v>1</v>
      </c>
      <c r="C577" s="41" t="s">
        <v>262</v>
      </c>
      <c r="D577" s="41"/>
      <c r="F577" s="41">
        <v>1</v>
      </c>
      <c r="G577" s="41" t="s">
        <v>262</v>
      </c>
      <c r="H577" s="41"/>
      <c r="I577" s="51"/>
    </row>
    <row r="578" spans="2:12" ht="13.8" customHeight="1">
      <c r="B578" s="40">
        <v>2</v>
      </c>
      <c r="C578" s="41" t="s">
        <v>263</v>
      </c>
      <c r="F578" s="41">
        <v>2</v>
      </c>
      <c r="G578" s="41" t="s">
        <v>263</v>
      </c>
      <c r="H578" s="41"/>
      <c r="I578" s="51"/>
    </row>
    <row r="579" spans="2:12" ht="13.8" customHeight="1">
      <c r="B579" s="40">
        <v>3</v>
      </c>
      <c r="C579" s="41" t="s">
        <v>264</v>
      </c>
      <c r="F579" s="41">
        <v>3</v>
      </c>
      <c r="G579" s="41" t="s">
        <v>265</v>
      </c>
      <c r="H579" s="41"/>
      <c r="I579" s="51"/>
    </row>
    <row r="580" spans="2:12" ht="13.8" customHeight="1">
      <c r="B580" s="40">
        <v>4</v>
      </c>
      <c r="C580" s="41" t="s">
        <v>266</v>
      </c>
      <c r="F580" s="41">
        <v>4</v>
      </c>
      <c r="G580" s="41" t="s">
        <v>267</v>
      </c>
      <c r="H580" s="41"/>
      <c r="I580" s="51"/>
    </row>
    <row r="581" spans="2:12" ht="13.8" customHeight="1">
      <c r="B581" s="40">
        <v>5</v>
      </c>
      <c r="C581" s="41" t="s">
        <v>268</v>
      </c>
      <c r="F581" s="41">
        <v>5</v>
      </c>
      <c r="G581" s="41" t="s">
        <v>269</v>
      </c>
      <c r="H581" s="41"/>
      <c r="I581" s="51"/>
    </row>
    <row r="582" spans="2:12" ht="13.8" customHeight="1">
      <c r="B582" s="40">
        <v>6</v>
      </c>
      <c r="C582" s="41" t="s">
        <v>270</v>
      </c>
      <c r="F582" s="41">
        <v>6</v>
      </c>
      <c r="G582" s="41" t="s">
        <v>271</v>
      </c>
      <c r="H582" s="41"/>
      <c r="I582" s="51"/>
    </row>
    <row r="583" spans="2:12" ht="13.8" customHeight="1">
      <c r="B583" s="40"/>
      <c r="C583" s="41"/>
      <c r="F583" s="41">
        <v>7</v>
      </c>
      <c r="G583" s="41" t="s">
        <v>272</v>
      </c>
      <c r="H583" s="41"/>
      <c r="I583" s="51"/>
    </row>
    <row r="584" spans="2:12" ht="13.8" customHeight="1">
      <c r="B584" s="40"/>
      <c r="C584" s="41"/>
      <c r="F584" s="41">
        <v>8</v>
      </c>
      <c r="G584" s="41" t="s">
        <v>273</v>
      </c>
      <c r="H584" s="41"/>
      <c r="I584" s="51"/>
      <c r="L584" s="5"/>
    </row>
    <row r="585" spans="2:12" ht="13.8" customHeight="1">
      <c r="B585" s="40"/>
      <c r="C585" s="41"/>
      <c r="F585" s="41">
        <v>9</v>
      </c>
      <c r="G585" s="41" t="s">
        <v>274</v>
      </c>
      <c r="H585" s="41"/>
      <c r="I585" s="51"/>
    </row>
    <row r="586" spans="2:12" ht="13.8" customHeight="1">
      <c r="B586" s="40"/>
      <c r="C586" s="41"/>
      <c r="F586" s="41">
        <v>10</v>
      </c>
      <c r="G586" s="41" t="s">
        <v>275</v>
      </c>
      <c r="H586" s="41"/>
      <c r="I586" s="51"/>
    </row>
    <row r="587" spans="2:12" ht="13.8" customHeight="1">
      <c r="B587" s="40"/>
      <c r="C587" s="41"/>
      <c r="F587" s="41">
        <v>11</v>
      </c>
      <c r="G587" s="41" t="s">
        <v>276</v>
      </c>
      <c r="H587" s="41"/>
      <c r="I587" s="51"/>
    </row>
    <row r="588" spans="2:12" ht="13.8" customHeight="1">
      <c r="B588" s="40"/>
      <c r="C588" s="41"/>
      <c r="F588" s="41">
        <v>12</v>
      </c>
      <c r="G588" s="41" t="s">
        <v>277</v>
      </c>
      <c r="H588" s="41"/>
      <c r="I588" s="51"/>
    </row>
    <row r="589" spans="2:12" ht="13.8" customHeight="1">
      <c r="B589" s="40"/>
      <c r="C589" s="41"/>
      <c r="F589" s="41">
        <v>13</v>
      </c>
      <c r="G589" s="41" t="s">
        <v>266</v>
      </c>
      <c r="H589" s="41"/>
      <c r="I589" s="51"/>
    </row>
    <row r="590" spans="2:12" ht="13.8" customHeight="1">
      <c r="B590" s="40"/>
      <c r="C590" s="41"/>
      <c r="F590" s="41">
        <v>14</v>
      </c>
      <c r="G590" s="41" t="s">
        <v>278</v>
      </c>
      <c r="H590" s="41"/>
      <c r="I590" s="51"/>
    </row>
    <row r="591" spans="2:12" ht="13.8" customHeight="1">
      <c r="B591" s="40"/>
      <c r="C591" s="41"/>
      <c r="F591" s="41">
        <v>15</v>
      </c>
      <c r="G591" s="41" t="s">
        <v>279</v>
      </c>
      <c r="H591" s="41"/>
      <c r="I591" s="51"/>
    </row>
    <row r="592" spans="2:12" ht="13.8" customHeight="1">
      <c r="B592" s="42"/>
      <c r="C592" s="43"/>
      <c r="D592" s="44"/>
      <c r="E592" s="44"/>
      <c r="F592" s="43">
        <v>16</v>
      </c>
      <c r="G592" s="43" t="s">
        <v>270</v>
      </c>
      <c r="H592" s="43"/>
      <c r="I592" s="59"/>
    </row>
    <row r="593" spans="2:7" ht="13.8" customHeight="1">
      <c r="B593" s="41"/>
      <c r="C593" s="41"/>
      <c r="F593" s="41"/>
      <c r="G593" s="41"/>
    </row>
  </sheetData>
  <mergeCells count="23">
    <mergeCell ref="B6:F6"/>
    <mergeCell ref="G6:H6"/>
    <mergeCell ref="B68:F68"/>
    <mergeCell ref="B472:F472"/>
    <mergeCell ref="C544:D544"/>
    <mergeCell ref="B306:F306"/>
    <mergeCell ref="C283:G283"/>
    <mergeCell ref="B341:G341"/>
    <mergeCell ref="B425:D425"/>
    <mergeCell ref="B393:C393"/>
    <mergeCell ref="E425:F425"/>
    <mergeCell ref="B503:G503"/>
    <mergeCell ref="H503:I503"/>
    <mergeCell ref="C563:D563"/>
    <mergeCell ref="E563:G563"/>
    <mergeCell ref="B40:D40"/>
    <mergeCell ref="G425:H425"/>
    <mergeCell ref="B93:F93"/>
    <mergeCell ref="G93:H93"/>
    <mergeCell ref="B136:F136"/>
    <mergeCell ref="E182:F182"/>
    <mergeCell ref="B232:F232"/>
    <mergeCell ref="G232:H232"/>
  </mergeCells>
  <phoneticPr fontId="5" type="noConversion"/>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59999389629810485"/>
  </sheetPr>
  <dimension ref="A1:J99"/>
  <sheetViews>
    <sheetView showGridLines="0" zoomScaleNormal="100" workbookViewId="0">
      <pane ySplit="3" topLeftCell="A4" activePane="bottomLeft" state="frozen"/>
      <selection pane="bottomLeft"/>
    </sheetView>
  </sheetViews>
  <sheetFormatPr defaultColWidth="14.44140625" defaultRowHeight="13.8" customHeight="1"/>
  <cols>
    <col min="1" max="1" width="8.88671875" style="5" customWidth="1"/>
    <col min="2" max="2" width="31.77734375" style="5" bestFit="1" customWidth="1"/>
    <col min="3" max="3" width="14.44140625" style="5" bestFit="1" customWidth="1"/>
    <col min="4" max="4" width="16.33203125" style="5" customWidth="1"/>
    <col min="5" max="5" width="13.109375" style="5" bestFit="1" customWidth="1"/>
    <col min="6" max="6" width="14.5546875" style="5" bestFit="1" customWidth="1"/>
    <col min="7" max="7" width="18.33203125" style="5" bestFit="1" customWidth="1"/>
    <col min="8" max="8" width="22.77734375" style="5" bestFit="1" customWidth="1"/>
    <col min="9" max="9" width="23.33203125" style="5" bestFit="1" customWidth="1"/>
    <col min="10" max="10" width="22.109375" style="5" bestFit="1" customWidth="1"/>
    <col min="11" max="27" width="8.6640625" style="5" customWidth="1"/>
    <col min="28" max="16384" width="14.44140625" style="5"/>
  </cols>
  <sheetData>
    <row r="1" spans="1:10" ht="13.8" customHeight="1">
      <c r="A1" s="6" t="s">
        <v>8</v>
      </c>
      <c r="B1" s="6" t="s">
        <v>280</v>
      </c>
      <c r="C1" s="6" t="s">
        <v>281</v>
      </c>
      <c r="D1" s="6" t="s">
        <v>12</v>
      </c>
      <c r="E1" s="6" t="s">
        <v>2997</v>
      </c>
      <c r="F1" s="6" t="s">
        <v>16</v>
      </c>
      <c r="G1" s="6" t="s">
        <v>6811</v>
      </c>
      <c r="H1" s="6" t="s">
        <v>18</v>
      </c>
      <c r="I1" s="6" t="s">
        <v>21</v>
      </c>
      <c r="J1" s="6" t="s">
        <v>23</v>
      </c>
    </row>
    <row r="2" spans="1:10" ht="13.8" customHeight="1">
      <c r="A2" s="7" t="s">
        <v>9</v>
      </c>
      <c r="B2" s="7" t="s">
        <v>19</v>
      </c>
      <c r="C2" s="7" t="s">
        <v>51</v>
      </c>
      <c r="D2" s="7" t="s">
        <v>1</v>
      </c>
      <c r="E2" s="7" t="s">
        <v>2</v>
      </c>
      <c r="F2" s="7" t="s">
        <v>12966</v>
      </c>
      <c r="G2" s="7" t="s">
        <v>12963</v>
      </c>
      <c r="H2" s="7" t="s">
        <v>19</v>
      </c>
      <c r="I2" s="7" t="s">
        <v>22</v>
      </c>
      <c r="J2" s="7" t="s">
        <v>24</v>
      </c>
    </row>
    <row r="3" spans="1:10" ht="13.8" customHeight="1">
      <c r="A3" s="8" t="s">
        <v>282</v>
      </c>
      <c r="B3" s="8" t="s">
        <v>283</v>
      </c>
      <c r="C3" s="8" t="s">
        <v>283</v>
      </c>
      <c r="D3" s="8" t="s">
        <v>282</v>
      </c>
      <c r="E3" s="8" t="s">
        <v>282</v>
      </c>
      <c r="F3" s="8" t="s">
        <v>282</v>
      </c>
      <c r="G3" s="8" t="s">
        <v>282</v>
      </c>
      <c r="H3" s="8" t="s">
        <v>284</v>
      </c>
      <c r="I3" s="8" t="s">
        <v>284</v>
      </c>
      <c r="J3" s="8" t="s">
        <v>284</v>
      </c>
    </row>
    <row r="4" spans="1:10" ht="13.8" customHeight="1">
      <c r="A4" s="101">
        <f t="shared" ref="A4:A35" si="0">D4*ID규칙_사용학생_아이디_단위+E4</f>
        <v>1130103</v>
      </c>
      <c r="B4" s="100" t="s">
        <v>285</v>
      </c>
      <c r="C4" s="100" t="s">
        <v>286</v>
      </c>
      <c r="D4" s="101">
        <f>INDEX(STUDENT!$A$4:$A$99,MATCH(WEAPON!C4,STUDENT!$B$4:$B$99,0))</f>
        <v>11301</v>
      </c>
      <c r="E4" s="101">
        <v>3</v>
      </c>
      <c r="F4" s="101">
        <f>INDEX(WEAPON_STATUS!$C:$C,MATCH(B4,WEAPON_STATUS!$B:$B,0))</f>
        <v>11301</v>
      </c>
      <c r="G4" s="101">
        <f>INDEX(WEAPON_LIMIT_BREAK!C:C,MATCH(B4,WEAPON_LIMIT_BREAK!B:B,0))</f>
        <v>11301</v>
      </c>
      <c r="H4" s="101" t="str">
        <f t="shared" ref="H4:H99" si="1">"WEAPON_NAME_"&amp;A4</f>
        <v>WEAPON_NAME_1130103</v>
      </c>
      <c r="I4" s="101" t="str">
        <f t="shared" ref="I4:I99" si="2">"WEAPON_IMAGE_"&amp;A4</f>
        <v>WEAPON_IMAGE_1130103</v>
      </c>
      <c r="J4" s="101" t="str">
        <f t="shared" ref="J4:J99" si="3">"WEAPON_DESC_"&amp;A4</f>
        <v>WEAPON_DESC_1130103</v>
      </c>
    </row>
    <row r="5" spans="1:10" ht="13.8" customHeight="1">
      <c r="A5" s="101">
        <f t="shared" si="0"/>
        <v>1230205</v>
      </c>
      <c r="B5" s="100" t="s">
        <v>287</v>
      </c>
      <c r="C5" s="100" t="s">
        <v>288</v>
      </c>
      <c r="D5" s="101">
        <f>INDEX(STUDENT!$A$4:$A$99,MATCH(WEAPON!C5,STUDENT!$B$4:$B$99,0))</f>
        <v>12302</v>
      </c>
      <c r="E5" s="101">
        <v>5</v>
      </c>
      <c r="F5" s="101">
        <f>INDEX(WEAPON_STATUS!$C:$C,MATCH(B5,WEAPON_STATUS!$B:$B,0))</f>
        <v>12302</v>
      </c>
      <c r="G5" s="101">
        <f>INDEX(WEAPON_LIMIT_BREAK!C:C,MATCH(B5,WEAPON_LIMIT_BREAK!B:B,0))</f>
        <v>12302</v>
      </c>
      <c r="H5" s="101" t="str">
        <f t="shared" si="1"/>
        <v>WEAPON_NAME_1230205</v>
      </c>
      <c r="I5" s="101" t="str">
        <f t="shared" si="2"/>
        <v>WEAPON_IMAGE_1230205</v>
      </c>
      <c r="J5" s="101" t="str">
        <f t="shared" si="3"/>
        <v>WEAPON_DESC_1230205</v>
      </c>
    </row>
    <row r="6" spans="1:10" ht="13.8" customHeight="1">
      <c r="A6" s="101">
        <f t="shared" si="0"/>
        <v>1120303</v>
      </c>
      <c r="B6" s="100" t="s">
        <v>289</v>
      </c>
      <c r="C6" s="100" t="s">
        <v>290</v>
      </c>
      <c r="D6" s="101">
        <f>INDEX(STUDENT!$A$4:$A$99,MATCH(WEAPON!C6,STUDENT!$B$4:$B$99,0))</f>
        <v>11203</v>
      </c>
      <c r="E6" s="101">
        <v>3</v>
      </c>
      <c r="F6" s="101">
        <f>INDEX(WEAPON_STATUS!$C:$C,MATCH(B6,WEAPON_STATUS!$B:$B,0))</f>
        <v>11203</v>
      </c>
      <c r="G6" s="101">
        <f>INDEX(WEAPON_LIMIT_BREAK!C:C,MATCH(B6,WEAPON_LIMIT_BREAK!B:B,0))</f>
        <v>11203</v>
      </c>
      <c r="H6" s="101" t="str">
        <f t="shared" si="1"/>
        <v>WEAPON_NAME_1120303</v>
      </c>
      <c r="I6" s="101" t="str">
        <f t="shared" si="2"/>
        <v>WEAPON_IMAGE_1120303</v>
      </c>
      <c r="J6" s="101" t="str">
        <f t="shared" si="3"/>
        <v>WEAPON_DESC_1120303</v>
      </c>
    </row>
    <row r="7" spans="1:10" ht="13.8" customHeight="1">
      <c r="A7" s="101">
        <f t="shared" si="0"/>
        <v>1120406</v>
      </c>
      <c r="B7" s="100" t="s">
        <v>291</v>
      </c>
      <c r="C7" s="100" t="s">
        <v>292</v>
      </c>
      <c r="D7" s="101">
        <f>INDEX(STUDENT!$A$4:$A$99,MATCH(WEAPON!C7,STUDENT!$B$4:$B$99,0))</f>
        <v>11204</v>
      </c>
      <c r="E7" s="101">
        <v>6</v>
      </c>
      <c r="F7" s="101">
        <f>INDEX(WEAPON_STATUS!$C:$C,MATCH(B7,WEAPON_STATUS!$B:$B,0))</f>
        <v>11204</v>
      </c>
      <c r="G7" s="101">
        <f>INDEX(WEAPON_LIMIT_BREAK!C:C,MATCH(B7,WEAPON_LIMIT_BREAK!B:B,0))</f>
        <v>11204</v>
      </c>
      <c r="H7" s="101" t="str">
        <f t="shared" si="1"/>
        <v>WEAPON_NAME_1120406</v>
      </c>
      <c r="I7" s="101" t="str">
        <f t="shared" si="2"/>
        <v>WEAPON_IMAGE_1120406</v>
      </c>
      <c r="J7" s="101" t="str">
        <f t="shared" si="3"/>
        <v>WEAPON_DESC_1120406</v>
      </c>
    </row>
    <row r="8" spans="1:10" ht="13.8" customHeight="1">
      <c r="A8" s="101">
        <f t="shared" si="0"/>
        <v>2320101</v>
      </c>
      <c r="B8" s="100" t="s">
        <v>293</v>
      </c>
      <c r="C8" s="100" t="s">
        <v>294</v>
      </c>
      <c r="D8" s="101">
        <f>INDEX(STUDENT!$A$4:$A$99,MATCH(WEAPON!C8,STUDENT!$B$4:$B$99,0))</f>
        <v>23201</v>
      </c>
      <c r="E8" s="101">
        <v>1</v>
      </c>
      <c r="F8" s="101">
        <f>INDEX(WEAPON_STATUS!$C:$C,MATCH(B8,WEAPON_STATUS!$B:$B,0))</f>
        <v>23201</v>
      </c>
      <c r="G8" s="101">
        <f>INDEX(WEAPON_LIMIT_BREAK!C:C,MATCH(B8,WEAPON_LIMIT_BREAK!B:B,0))</f>
        <v>23201</v>
      </c>
      <c r="H8" s="101" t="str">
        <f t="shared" si="1"/>
        <v>WEAPON_NAME_2320101</v>
      </c>
      <c r="I8" s="101" t="str">
        <f t="shared" si="2"/>
        <v>WEAPON_IMAGE_2320101</v>
      </c>
      <c r="J8" s="101" t="str">
        <f t="shared" si="3"/>
        <v>WEAPON_DESC_2320101</v>
      </c>
    </row>
    <row r="9" spans="1:10" ht="13.8" customHeight="1">
      <c r="A9" s="101">
        <f t="shared" si="0"/>
        <v>1130504</v>
      </c>
      <c r="B9" s="100" t="s">
        <v>295</v>
      </c>
      <c r="C9" s="100" t="s">
        <v>296</v>
      </c>
      <c r="D9" s="101">
        <f>INDEX(STUDENT!$A$4:$A$99,MATCH(WEAPON!C9,STUDENT!$B$4:$B$99,0))</f>
        <v>11305</v>
      </c>
      <c r="E9" s="101">
        <v>4</v>
      </c>
      <c r="F9" s="101">
        <f>INDEX(WEAPON_STATUS!$C:$C,MATCH(B9,WEAPON_STATUS!$B:$B,0))</f>
        <v>11305</v>
      </c>
      <c r="G9" s="101">
        <f>INDEX(WEAPON_LIMIT_BREAK!C:C,MATCH(B9,WEAPON_LIMIT_BREAK!B:B,0))</f>
        <v>11305</v>
      </c>
      <c r="H9" s="101" t="str">
        <f t="shared" si="1"/>
        <v>WEAPON_NAME_1130504</v>
      </c>
      <c r="I9" s="101" t="str">
        <f t="shared" si="2"/>
        <v>WEAPON_IMAGE_1130504</v>
      </c>
      <c r="J9" s="101" t="str">
        <f t="shared" si="3"/>
        <v>WEAPON_DESC_1130504</v>
      </c>
    </row>
    <row r="10" spans="1:10" ht="13.8" customHeight="1">
      <c r="A10" s="101">
        <f t="shared" si="0"/>
        <v>1120606</v>
      </c>
      <c r="B10" s="100" t="s">
        <v>297</v>
      </c>
      <c r="C10" s="100" t="s">
        <v>298</v>
      </c>
      <c r="D10" s="101">
        <f>INDEX(STUDENT!$A$4:$A$99,MATCH(WEAPON!C10,STUDENT!$B$4:$B$99,0))</f>
        <v>11206</v>
      </c>
      <c r="E10" s="101">
        <v>6</v>
      </c>
      <c r="F10" s="101">
        <f>INDEX(WEAPON_STATUS!$C:$C,MATCH(B10,WEAPON_STATUS!$B:$B,0))</f>
        <v>11206</v>
      </c>
      <c r="G10" s="101">
        <f>INDEX(WEAPON_LIMIT_BREAK!C:C,MATCH(B10,WEAPON_LIMIT_BREAK!B:B,0))</f>
        <v>11206</v>
      </c>
      <c r="H10" s="101" t="str">
        <f t="shared" si="1"/>
        <v>WEAPON_NAME_1120606</v>
      </c>
      <c r="I10" s="101" t="str">
        <f t="shared" si="2"/>
        <v>WEAPON_IMAGE_1120606</v>
      </c>
      <c r="J10" s="101" t="str">
        <f t="shared" si="3"/>
        <v>WEAPON_DESC_1120606</v>
      </c>
    </row>
    <row r="11" spans="1:10" ht="13.8" customHeight="1">
      <c r="A11" s="101">
        <f t="shared" si="0"/>
        <v>1420701</v>
      </c>
      <c r="B11" s="100" t="s">
        <v>299</v>
      </c>
      <c r="C11" s="100" t="s">
        <v>300</v>
      </c>
      <c r="D11" s="101">
        <f>INDEX(STUDENT!$A$4:$A$99,MATCH(WEAPON!C11,STUDENT!$B$4:$B$99,0))</f>
        <v>14207</v>
      </c>
      <c r="E11" s="101">
        <v>1</v>
      </c>
      <c r="F11" s="101">
        <f>INDEX(WEAPON_STATUS!$C:$C,MATCH(B11,WEAPON_STATUS!$B:$B,0))</f>
        <v>14207</v>
      </c>
      <c r="G11" s="101">
        <f>INDEX(WEAPON_LIMIT_BREAK!C:C,MATCH(B11,WEAPON_LIMIT_BREAK!B:B,0))</f>
        <v>14207</v>
      </c>
      <c r="H11" s="101" t="str">
        <f t="shared" si="1"/>
        <v>WEAPON_NAME_1420701</v>
      </c>
      <c r="I11" s="101" t="str">
        <f t="shared" si="2"/>
        <v>WEAPON_IMAGE_1420701</v>
      </c>
      <c r="J11" s="101" t="str">
        <f t="shared" si="3"/>
        <v>WEAPON_DESC_1420701</v>
      </c>
    </row>
    <row r="12" spans="1:10" ht="13.8" customHeight="1">
      <c r="A12" s="101">
        <f t="shared" si="0"/>
        <v>1110805</v>
      </c>
      <c r="B12" s="100" t="s">
        <v>301</v>
      </c>
      <c r="C12" s="100" t="s">
        <v>302</v>
      </c>
      <c r="D12" s="101">
        <f>INDEX(STUDENT!$A$4:$A$99,MATCH(WEAPON!C12,STUDENT!$B$4:$B$99,0))</f>
        <v>11108</v>
      </c>
      <c r="E12" s="101">
        <v>5</v>
      </c>
      <c r="F12" s="101">
        <f>INDEX(WEAPON_STATUS!$C:$C,MATCH(B12,WEAPON_STATUS!$B:$B,0))</f>
        <v>11108</v>
      </c>
      <c r="G12" s="101">
        <f>INDEX(WEAPON_LIMIT_BREAK!C:C,MATCH(B12,WEAPON_LIMIT_BREAK!B:B,0))</f>
        <v>11108</v>
      </c>
      <c r="H12" s="101" t="str">
        <f t="shared" si="1"/>
        <v>WEAPON_NAME_1110805</v>
      </c>
      <c r="I12" s="101" t="str">
        <f t="shared" si="2"/>
        <v>WEAPON_IMAGE_1110805</v>
      </c>
      <c r="J12" s="101" t="str">
        <f t="shared" si="3"/>
        <v>WEAPON_DESC_1110805</v>
      </c>
    </row>
    <row r="13" spans="1:10" ht="13.8" customHeight="1">
      <c r="A13" s="101">
        <f t="shared" si="0"/>
        <v>1130906</v>
      </c>
      <c r="B13" s="100" t="s">
        <v>303</v>
      </c>
      <c r="C13" s="100" t="s">
        <v>304</v>
      </c>
      <c r="D13" s="101">
        <f>INDEX(STUDENT!$A$4:$A$99,MATCH(WEAPON!C13,STUDENT!$B$4:$B$99,0))</f>
        <v>11309</v>
      </c>
      <c r="E13" s="101">
        <v>6</v>
      </c>
      <c r="F13" s="101">
        <f>INDEX(WEAPON_STATUS!$C:$C,MATCH(B13,WEAPON_STATUS!$B:$B,0))</f>
        <v>11309</v>
      </c>
      <c r="G13" s="101">
        <f>INDEX(WEAPON_LIMIT_BREAK!C:C,MATCH(B13,WEAPON_LIMIT_BREAK!B:B,0))</f>
        <v>11309</v>
      </c>
      <c r="H13" s="101" t="str">
        <f t="shared" si="1"/>
        <v>WEAPON_NAME_1130906</v>
      </c>
      <c r="I13" s="101" t="str">
        <f t="shared" si="2"/>
        <v>WEAPON_IMAGE_1130906</v>
      </c>
      <c r="J13" s="101" t="str">
        <f t="shared" si="3"/>
        <v>WEAPON_DESC_1130906</v>
      </c>
    </row>
    <row r="14" spans="1:10" ht="13.8" customHeight="1">
      <c r="A14" s="101">
        <f t="shared" si="0"/>
        <v>2430201</v>
      </c>
      <c r="B14" s="100" t="s">
        <v>305</v>
      </c>
      <c r="C14" s="100" t="s">
        <v>306</v>
      </c>
      <c r="D14" s="101">
        <f>INDEX(STUDENT!$A$4:$A$99,MATCH(WEAPON!C14,STUDENT!$B$4:$B$99,0))</f>
        <v>24302</v>
      </c>
      <c r="E14" s="101">
        <v>1</v>
      </c>
      <c r="F14" s="101">
        <f>INDEX(WEAPON_STATUS!$C:$C,MATCH(B14,WEAPON_STATUS!$B:$B,0))</f>
        <v>24302</v>
      </c>
      <c r="G14" s="101">
        <f>INDEX(WEAPON_LIMIT_BREAK!C:C,MATCH(B14,WEAPON_LIMIT_BREAK!B:B,0))</f>
        <v>24302</v>
      </c>
      <c r="H14" s="101" t="str">
        <f t="shared" si="1"/>
        <v>WEAPON_NAME_2430201</v>
      </c>
      <c r="I14" s="101" t="str">
        <f t="shared" si="2"/>
        <v>WEAPON_IMAGE_2430201</v>
      </c>
      <c r="J14" s="101" t="str">
        <f t="shared" si="3"/>
        <v>WEAPON_DESC_2430201</v>
      </c>
    </row>
    <row r="15" spans="1:10" ht="13.8" customHeight="1">
      <c r="A15" s="101">
        <f t="shared" si="0"/>
        <v>1131004</v>
      </c>
      <c r="B15" s="100" t="s">
        <v>307</v>
      </c>
      <c r="C15" s="100" t="s">
        <v>308</v>
      </c>
      <c r="D15" s="101">
        <f>INDEX(STUDENT!$A$4:$A$99,MATCH(WEAPON!C15,STUDENT!$B$4:$B$99,0))</f>
        <v>11310</v>
      </c>
      <c r="E15" s="101">
        <v>4</v>
      </c>
      <c r="F15" s="101">
        <f>INDEX(WEAPON_STATUS!$C:$C,MATCH(B15,WEAPON_STATUS!$B:$B,0))</f>
        <v>11310</v>
      </c>
      <c r="G15" s="101">
        <f>INDEX(WEAPON_LIMIT_BREAK!C:C,MATCH(B15,WEAPON_LIMIT_BREAK!B:B,0))</f>
        <v>11310</v>
      </c>
      <c r="H15" s="101" t="str">
        <f t="shared" si="1"/>
        <v>WEAPON_NAME_1131004</v>
      </c>
      <c r="I15" s="101" t="str">
        <f t="shared" si="2"/>
        <v>WEAPON_IMAGE_1131004</v>
      </c>
      <c r="J15" s="101" t="str">
        <f t="shared" si="3"/>
        <v>WEAPON_DESC_1131004</v>
      </c>
    </row>
    <row r="16" spans="1:10" ht="13.8" customHeight="1">
      <c r="A16" s="101">
        <f t="shared" si="0"/>
        <v>2310301</v>
      </c>
      <c r="B16" s="100" t="s">
        <v>309</v>
      </c>
      <c r="C16" s="100" t="s">
        <v>310</v>
      </c>
      <c r="D16" s="101">
        <f>INDEX(STUDENT!$A$4:$A$99,MATCH(WEAPON!C16,STUDENT!$B$4:$B$99,0))</f>
        <v>23103</v>
      </c>
      <c r="E16" s="101">
        <v>1</v>
      </c>
      <c r="F16" s="101">
        <f>INDEX(WEAPON_STATUS!$C:$C,MATCH(B16,WEAPON_STATUS!$B:$B,0))</f>
        <v>23103</v>
      </c>
      <c r="G16" s="101">
        <f>INDEX(WEAPON_LIMIT_BREAK!C:C,MATCH(B16,WEAPON_LIMIT_BREAK!B:B,0))</f>
        <v>23103</v>
      </c>
      <c r="H16" s="101" t="str">
        <f t="shared" si="1"/>
        <v>WEAPON_NAME_2310301</v>
      </c>
      <c r="I16" s="101" t="str">
        <f t="shared" si="2"/>
        <v>WEAPON_IMAGE_2310301</v>
      </c>
      <c r="J16" s="101" t="str">
        <f t="shared" si="3"/>
        <v>WEAPON_DESC_2310301</v>
      </c>
    </row>
    <row r="17" spans="1:10" ht="13.8" customHeight="1">
      <c r="A17" s="101">
        <f t="shared" si="0"/>
        <v>1131104</v>
      </c>
      <c r="B17" s="100" t="s">
        <v>311</v>
      </c>
      <c r="C17" s="100" t="s">
        <v>312</v>
      </c>
      <c r="D17" s="101">
        <f>INDEX(STUDENT!$A$4:$A$99,MATCH(WEAPON!C17,STUDENT!$B$4:$B$99,0))</f>
        <v>11311</v>
      </c>
      <c r="E17" s="101">
        <v>4</v>
      </c>
      <c r="F17" s="101">
        <f>INDEX(WEAPON_STATUS!$C:$C,MATCH(B17,WEAPON_STATUS!$B:$B,0))</f>
        <v>11311</v>
      </c>
      <c r="G17" s="101">
        <f>INDEX(WEAPON_LIMIT_BREAK!C:C,MATCH(B17,WEAPON_LIMIT_BREAK!B:B,0))</f>
        <v>11311</v>
      </c>
      <c r="H17" s="101" t="str">
        <f t="shared" si="1"/>
        <v>WEAPON_NAME_1131104</v>
      </c>
      <c r="I17" s="101" t="str">
        <f t="shared" si="2"/>
        <v>WEAPON_IMAGE_1131104</v>
      </c>
      <c r="J17" s="101" t="str">
        <f t="shared" si="3"/>
        <v>WEAPON_DESC_1131104</v>
      </c>
    </row>
    <row r="18" spans="1:10" ht="13.8" customHeight="1">
      <c r="A18" s="101">
        <f t="shared" si="0"/>
        <v>1121203</v>
      </c>
      <c r="B18" s="100" t="s">
        <v>313</v>
      </c>
      <c r="C18" s="100" t="s">
        <v>314</v>
      </c>
      <c r="D18" s="101">
        <f>INDEX(STUDENT!$A$4:$A$99,MATCH(WEAPON!C18,STUDENT!$B$4:$B$99,0))</f>
        <v>11212</v>
      </c>
      <c r="E18" s="101">
        <v>3</v>
      </c>
      <c r="F18" s="101">
        <f>INDEX(WEAPON_STATUS!$C:$C,MATCH(B18,WEAPON_STATUS!$B:$B,0))</f>
        <v>11212</v>
      </c>
      <c r="G18" s="101">
        <f>INDEX(WEAPON_LIMIT_BREAK!C:C,MATCH(B18,WEAPON_LIMIT_BREAK!B:B,0))</f>
        <v>11212</v>
      </c>
      <c r="H18" s="101" t="str">
        <f t="shared" si="1"/>
        <v>WEAPON_NAME_1121203</v>
      </c>
      <c r="I18" s="101" t="str">
        <f t="shared" si="2"/>
        <v>WEAPON_IMAGE_1121203</v>
      </c>
      <c r="J18" s="101" t="str">
        <f t="shared" si="3"/>
        <v>WEAPON_DESC_1121203</v>
      </c>
    </row>
    <row r="19" spans="1:10" ht="13.8" customHeight="1">
      <c r="A19" s="101">
        <f t="shared" si="0"/>
        <v>1131306</v>
      </c>
      <c r="B19" s="100" t="s">
        <v>315</v>
      </c>
      <c r="C19" s="100" t="s">
        <v>316</v>
      </c>
      <c r="D19" s="101">
        <f>INDEX(STUDENT!$A$4:$A$99,MATCH(WEAPON!C19,STUDENT!$B$4:$B$99,0))</f>
        <v>11313</v>
      </c>
      <c r="E19" s="101">
        <v>6</v>
      </c>
      <c r="F19" s="101">
        <f>INDEX(WEAPON_STATUS!$C:$C,MATCH(B19,WEAPON_STATUS!$B:$B,0))</f>
        <v>11313</v>
      </c>
      <c r="G19" s="101">
        <f>INDEX(WEAPON_LIMIT_BREAK!C:C,MATCH(B19,WEAPON_LIMIT_BREAK!B:B,0))</f>
        <v>11313</v>
      </c>
      <c r="H19" s="101" t="str">
        <f t="shared" si="1"/>
        <v>WEAPON_NAME_1131306</v>
      </c>
      <c r="I19" s="101" t="str">
        <f t="shared" si="2"/>
        <v>WEAPON_IMAGE_1131306</v>
      </c>
      <c r="J19" s="101" t="str">
        <f t="shared" si="3"/>
        <v>WEAPON_DESC_1131306</v>
      </c>
    </row>
    <row r="20" spans="1:10" ht="13.8" customHeight="1">
      <c r="A20" s="101">
        <f t="shared" si="0"/>
        <v>1121403</v>
      </c>
      <c r="B20" s="100" t="s">
        <v>317</v>
      </c>
      <c r="C20" s="100" t="s">
        <v>318</v>
      </c>
      <c r="D20" s="101">
        <f>INDEX(STUDENT!$A$4:$A$99,MATCH(WEAPON!C20,STUDENT!$B$4:$B$99,0))</f>
        <v>11214</v>
      </c>
      <c r="E20" s="101">
        <v>3</v>
      </c>
      <c r="F20" s="101">
        <f>INDEX(WEAPON_STATUS!$C:$C,MATCH(B20,WEAPON_STATUS!$B:$B,0))</f>
        <v>11214</v>
      </c>
      <c r="G20" s="101">
        <f>INDEX(WEAPON_LIMIT_BREAK!C:C,MATCH(B20,WEAPON_LIMIT_BREAK!B:B,0))</f>
        <v>11214</v>
      </c>
      <c r="H20" s="101" t="str">
        <f t="shared" si="1"/>
        <v>WEAPON_NAME_1121403</v>
      </c>
      <c r="I20" s="101" t="str">
        <f t="shared" si="2"/>
        <v>WEAPON_IMAGE_1121403</v>
      </c>
      <c r="J20" s="101" t="str">
        <f t="shared" si="3"/>
        <v>WEAPON_DESC_1121403</v>
      </c>
    </row>
    <row r="21" spans="1:10" ht="13.8" customHeight="1">
      <c r="A21" s="101">
        <f t="shared" si="0"/>
        <v>2320402</v>
      </c>
      <c r="B21" s="100" t="s">
        <v>319</v>
      </c>
      <c r="C21" s="100" t="s">
        <v>320</v>
      </c>
      <c r="D21" s="101">
        <f>INDEX(STUDENT!$A$4:$A$99,MATCH(WEAPON!C21,STUDENT!$B$4:$B$99,0))</f>
        <v>23204</v>
      </c>
      <c r="E21" s="101">
        <v>2</v>
      </c>
      <c r="F21" s="101">
        <f>INDEX(WEAPON_STATUS!$C:$C,MATCH(B21,WEAPON_STATUS!$B:$B,0))</f>
        <v>23204</v>
      </c>
      <c r="G21" s="101">
        <f>INDEX(WEAPON_LIMIT_BREAK!C:C,MATCH(B21,WEAPON_LIMIT_BREAK!B:B,0))</f>
        <v>23204</v>
      </c>
      <c r="H21" s="101" t="str">
        <f t="shared" si="1"/>
        <v>WEAPON_NAME_2320402</v>
      </c>
      <c r="I21" s="101" t="str">
        <f t="shared" si="2"/>
        <v>WEAPON_IMAGE_2320402</v>
      </c>
      <c r="J21" s="101" t="str">
        <f t="shared" si="3"/>
        <v>WEAPON_DESC_2320402</v>
      </c>
    </row>
    <row r="22" spans="1:10" ht="13.8" customHeight="1">
      <c r="A22" s="101">
        <f t="shared" si="0"/>
        <v>2410505</v>
      </c>
      <c r="B22" s="100" t="s">
        <v>321</v>
      </c>
      <c r="C22" s="100" t="s">
        <v>322</v>
      </c>
      <c r="D22" s="101">
        <f>INDEX(STUDENT!$A$4:$A$99,MATCH(WEAPON!C22,STUDENT!$B$4:$B$99,0))</f>
        <v>24105</v>
      </c>
      <c r="E22" s="101">
        <v>5</v>
      </c>
      <c r="F22" s="101">
        <f>INDEX(WEAPON_STATUS!$C:$C,MATCH(B22,WEAPON_STATUS!$B:$B,0))</f>
        <v>24105</v>
      </c>
      <c r="G22" s="101">
        <f>INDEX(WEAPON_LIMIT_BREAK!C:C,MATCH(B22,WEAPON_LIMIT_BREAK!B:B,0))</f>
        <v>24105</v>
      </c>
      <c r="H22" s="101" t="str">
        <f t="shared" si="1"/>
        <v>WEAPON_NAME_2410505</v>
      </c>
      <c r="I22" s="101" t="str">
        <f t="shared" si="2"/>
        <v>WEAPON_IMAGE_2410505</v>
      </c>
      <c r="J22" s="101" t="str">
        <f t="shared" si="3"/>
        <v>WEAPON_DESC_2410505</v>
      </c>
    </row>
    <row r="23" spans="1:10" ht="13.8" customHeight="1">
      <c r="A23" s="101">
        <f t="shared" si="0"/>
        <v>2530607</v>
      </c>
      <c r="B23" s="100" t="s">
        <v>323</v>
      </c>
      <c r="C23" s="100" t="s">
        <v>324</v>
      </c>
      <c r="D23" s="101">
        <f>INDEX(STUDENT!$A$4:$A$99,MATCH(WEAPON!C23,STUDENT!$B$4:$B$99,0))</f>
        <v>25306</v>
      </c>
      <c r="E23" s="101">
        <v>7</v>
      </c>
      <c r="F23" s="101">
        <f>INDEX(WEAPON_STATUS!$C:$C,MATCH(B23,WEAPON_STATUS!$B:$B,0))</f>
        <v>25306</v>
      </c>
      <c r="G23" s="101">
        <f>INDEX(WEAPON_LIMIT_BREAK!C:C,MATCH(B23,WEAPON_LIMIT_BREAK!B:B,0))</f>
        <v>25306</v>
      </c>
      <c r="H23" s="101" t="str">
        <f t="shared" si="1"/>
        <v>WEAPON_NAME_2530607</v>
      </c>
      <c r="I23" s="101" t="str">
        <f t="shared" si="2"/>
        <v>WEAPON_IMAGE_2530607</v>
      </c>
      <c r="J23" s="101" t="str">
        <f t="shared" si="3"/>
        <v>WEAPON_DESC_2530607</v>
      </c>
    </row>
    <row r="24" spans="1:10" ht="13.8" customHeight="1">
      <c r="A24" s="101">
        <f t="shared" si="0"/>
        <v>2530701</v>
      </c>
      <c r="B24" s="100" t="s">
        <v>325</v>
      </c>
      <c r="C24" s="100" t="s">
        <v>326</v>
      </c>
      <c r="D24" s="101">
        <f>INDEX(STUDENT!$A$4:$A$99,MATCH(WEAPON!C24,STUDENT!$B$4:$B$99,0))</f>
        <v>25307</v>
      </c>
      <c r="E24" s="101">
        <v>1</v>
      </c>
      <c r="F24" s="101">
        <f>INDEX(WEAPON_STATUS!$C:$C,MATCH(B24,WEAPON_STATUS!$B:$B,0))</f>
        <v>25307</v>
      </c>
      <c r="G24" s="101">
        <f>INDEX(WEAPON_LIMIT_BREAK!C:C,MATCH(B24,WEAPON_LIMIT_BREAK!B:B,0))</f>
        <v>25307</v>
      </c>
      <c r="H24" s="101" t="str">
        <f t="shared" si="1"/>
        <v>WEAPON_NAME_2530701</v>
      </c>
      <c r="I24" s="101" t="str">
        <f t="shared" si="2"/>
        <v>WEAPON_IMAGE_2530701</v>
      </c>
      <c r="J24" s="101" t="str">
        <f t="shared" si="3"/>
        <v>WEAPON_DESC_2530701</v>
      </c>
    </row>
    <row r="25" spans="1:10" ht="13.8" customHeight="1">
      <c r="A25" s="101">
        <f t="shared" si="0"/>
        <v>1131511</v>
      </c>
      <c r="B25" s="100" t="s">
        <v>327</v>
      </c>
      <c r="C25" s="100" t="s">
        <v>328</v>
      </c>
      <c r="D25" s="101">
        <f>INDEX(STUDENT!$A$4:$A$99,MATCH(WEAPON!C25,STUDENT!$B$4:$B$99,0))</f>
        <v>11315</v>
      </c>
      <c r="E25" s="101">
        <v>11</v>
      </c>
      <c r="F25" s="101">
        <f>INDEX(WEAPON_STATUS!$C:$C,MATCH(B25,WEAPON_STATUS!$B:$B,0))</f>
        <v>11315</v>
      </c>
      <c r="G25" s="101">
        <f>INDEX(WEAPON_LIMIT_BREAK!C:C,MATCH(B25,WEAPON_LIMIT_BREAK!B:B,0))</f>
        <v>11315</v>
      </c>
      <c r="H25" s="101" t="str">
        <f t="shared" si="1"/>
        <v>WEAPON_NAME_1131511</v>
      </c>
      <c r="I25" s="101" t="str">
        <f t="shared" si="2"/>
        <v>WEAPON_IMAGE_1131511</v>
      </c>
      <c r="J25" s="101" t="str">
        <f t="shared" si="3"/>
        <v>WEAPON_DESC_1131511</v>
      </c>
    </row>
    <row r="26" spans="1:10" ht="13.8" customHeight="1">
      <c r="A26" s="101">
        <f t="shared" si="0"/>
        <v>1431601</v>
      </c>
      <c r="B26" s="100" t="s">
        <v>329</v>
      </c>
      <c r="C26" s="100" t="s">
        <v>330</v>
      </c>
      <c r="D26" s="101">
        <f>INDEX(STUDENT!$A$4:$A$99,MATCH(WEAPON!C26,STUDENT!$B$4:$B$99,0))</f>
        <v>14316</v>
      </c>
      <c r="E26" s="101">
        <v>1</v>
      </c>
      <c r="F26" s="101">
        <f>INDEX(WEAPON_STATUS!$C:$C,MATCH(B26,WEAPON_STATUS!$B:$B,0))</f>
        <v>14316</v>
      </c>
      <c r="G26" s="101">
        <f>INDEX(WEAPON_LIMIT_BREAK!C:C,MATCH(B26,WEAPON_LIMIT_BREAK!B:B,0))</f>
        <v>14316</v>
      </c>
      <c r="H26" s="101" t="str">
        <f t="shared" si="1"/>
        <v>WEAPON_NAME_1431601</v>
      </c>
      <c r="I26" s="101" t="str">
        <f t="shared" si="2"/>
        <v>WEAPON_IMAGE_1431601</v>
      </c>
      <c r="J26" s="101" t="str">
        <f t="shared" si="3"/>
        <v>WEAPON_DESC_1431601</v>
      </c>
    </row>
    <row r="27" spans="1:10" ht="13.8" customHeight="1">
      <c r="A27" s="101">
        <f t="shared" si="0"/>
        <v>1221702</v>
      </c>
      <c r="B27" s="100" t="s">
        <v>331</v>
      </c>
      <c r="C27" s="100" t="s">
        <v>332</v>
      </c>
      <c r="D27" s="101">
        <f>INDEX(STUDENT!$A$4:$A$99,MATCH(WEAPON!C27,STUDENT!$B$4:$B$99,0))</f>
        <v>12217</v>
      </c>
      <c r="E27" s="101">
        <v>2</v>
      </c>
      <c r="F27" s="101">
        <f>INDEX(WEAPON_STATUS!$C:$C,MATCH(B27,WEAPON_STATUS!$B:$B,0))</f>
        <v>12217</v>
      </c>
      <c r="G27" s="101">
        <f>INDEX(WEAPON_LIMIT_BREAK!C:C,MATCH(B27,WEAPON_LIMIT_BREAK!B:B,0))</f>
        <v>12217</v>
      </c>
      <c r="H27" s="101" t="str">
        <f t="shared" si="1"/>
        <v>WEAPON_NAME_1221702</v>
      </c>
      <c r="I27" s="101" t="str">
        <f t="shared" si="2"/>
        <v>WEAPON_IMAGE_1221702</v>
      </c>
      <c r="J27" s="101" t="str">
        <f t="shared" si="3"/>
        <v>WEAPON_DESC_1221702</v>
      </c>
    </row>
    <row r="28" spans="1:10" ht="13.8" customHeight="1">
      <c r="A28" s="101">
        <f t="shared" si="0"/>
        <v>1131806</v>
      </c>
      <c r="B28" s="100" t="s">
        <v>333</v>
      </c>
      <c r="C28" s="100" t="s">
        <v>334</v>
      </c>
      <c r="D28" s="101">
        <f>INDEX(STUDENT!$A$4:$A$99,MATCH(WEAPON!C28,STUDENT!$B$4:$B$99,0))</f>
        <v>11318</v>
      </c>
      <c r="E28" s="101">
        <v>6</v>
      </c>
      <c r="F28" s="101">
        <f>INDEX(WEAPON_STATUS!$C:$C,MATCH(B28,WEAPON_STATUS!$B:$B,0))</f>
        <v>11318</v>
      </c>
      <c r="G28" s="101">
        <f>INDEX(WEAPON_LIMIT_BREAK!C:C,MATCH(B28,WEAPON_LIMIT_BREAK!B:B,0))</f>
        <v>11318</v>
      </c>
      <c r="H28" s="101" t="str">
        <f t="shared" si="1"/>
        <v>WEAPON_NAME_1131806</v>
      </c>
      <c r="I28" s="101" t="str">
        <f t="shared" si="2"/>
        <v>WEAPON_IMAGE_1131806</v>
      </c>
      <c r="J28" s="101" t="str">
        <f t="shared" si="3"/>
        <v>WEAPON_DESC_1131806</v>
      </c>
    </row>
    <row r="29" spans="1:10" ht="13.8" customHeight="1">
      <c r="A29" s="101">
        <f t="shared" si="0"/>
        <v>2130803</v>
      </c>
      <c r="B29" s="100" t="s">
        <v>335</v>
      </c>
      <c r="C29" s="100" t="s">
        <v>336</v>
      </c>
      <c r="D29" s="101">
        <f>INDEX(STUDENT!$A$4:$A$99,MATCH(WEAPON!C29,STUDENT!$B$4:$B$99,0))</f>
        <v>21308</v>
      </c>
      <c r="E29" s="101">
        <v>3</v>
      </c>
      <c r="F29" s="101">
        <f>INDEX(WEAPON_STATUS!$C:$C,MATCH(B29,WEAPON_STATUS!$B:$B,0))</f>
        <v>21308</v>
      </c>
      <c r="G29" s="101">
        <f>INDEX(WEAPON_LIMIT_BREAK!C:C,MATCH(B29,WEAPON_LIMIT_BREAK!B:B,0))</f>
        <v>21308</v>
      </c>
      <c r="H29" s="101" t="str">
        <f t="shared" si="1"/>
        <v>WEAPON_NAME_2130803</v>
      </c>
      <c r="I29" s="101" t="str">
        <f t="shared" si="2"/>
        <v>WEAPON_IMAGE_2130803</v>
      </c>
      <c r="J29" s="101" t="str">
        <f t="shared" si="3"/>
        <v>WEAPON_DESC_2130803</v>
      </c>
    </row>
    <row r="30" spans="1:10" ht="13.8" customHeight="1">
      <c r="A30" s="101">
        <f t="shared" si="0"/>
        <v>2420903</v>
      </c>
      <c r="B30" s="100" t="s">
        <v>337</v>
      </c>
      <c r="C30" s="100" t="s">
        <v>338</v>
      </c>
      <c r="D30" s="101">
        <f>INDEX(STUDENT!$A$4:$A$99,MATCH(WEAPON!C30,STUDENT!$B$4:$B$99,0))</f>
        <v>24209</v>
      </c>
      <c r="E30" s="101">
        <v>3</v>
      </c>
      <c r="F30" s="101">
        <f>INDEX(WEAPON_STATUS!$C:$C,MATCH(B30,WEAPON_STATUS!$B:$B,0))</f>
        <v>24209</v>
      </c>
      <c r="G30" s="101">
        <f>INDEX(WEAPON_LIMIT_BREAK!C:C,MATCH(B30,WEAPON_LIMIT_BREAK!B:B,0))</f>
        <v>24209</v>
      </c>
      <c r="H30" s="101" t="str">
        <f t="shared" si="1"/>
        <v>WEAPON_NAME_2420903</v>
      </c>
      <c r="I30" s="101" t="str">
        <f t="shared" si="2"/>
        <v>WEAPON_IMAGE_2420903</v>
      </c>
      <c r="J30" s="101" t="str">
        <f t="shared" si="3"/>
        <v>WEAPON_DESC_2420903</v>
      </c>
    </row>
    <row r="31" spans="1:10" ht="13.8" customHeight="1">
      <c r="A31" s="101">
        <f t="shared" si="0"/>
        <v>1131906</v>
      </c>
      <c r="B31" s="100" t="s">
        <v>339</v>
      </c>
      <c r="C31" s="100" t="s">
        <v>340</v>
      </c>
      <c r="D31" s="101">
        <f>INDEX(STUDENT!$A$4:$A$99,MATCH(WEAPON!C31,STUDENT!$B$4:$B$99,0))</f>
        <v>11319</v>
      </c>
      <c r="E31" s="101">
        <v>6</v>
      </c>
      <c r="F31" s="101">
        <f>INDEX(WEAPON_STATUS!$C:$C,MATCH(B31,WEAPON_STATUS!$B:$B,0))</f>
        <v>11319</v>
      </c>
      <c r="G31" s="101">
        <f>INDEX(WEAPON_LIMIT_BREAK!C:C,MATCH(B31,WEAPON_LIMIT_BREAK!B:B,0))</f>
        <v>11319</v>
      </c>
      <c r="H31" s="101" t="str">
        <f t="shared" si="1"/>
        <v>WEAPON_NAME_1131906</v>
      </c>
      <c r="I31" s="101" t="str">
        <f t="shared" si="2"/>
        <v>WEAPON_IMAGE_1131906</v>
      </c>
      <c r="J31" s="101" t="str">
        <f t="shared" si="3"/>
        <v>WEAPON_DESC_1131906</v>
      </c>
    </row>
    <row r="32" spans="1:10" ht="13.8" customHeight="1">
      <c r="A32" s="101">
        <f t="shared" si="0"/>
        <v>2411001</v>
      </c>
      <c r="B32" s="100" t="s">
        <v>341</v>
      </c>
      <c r="C32" s="100" t="s">
        <v>342</v>
      </c>
      <c r="D32" s="101">
        <f>INDEX(STUDENT!$A$4:$A$99,MATCH(WEAPON!C32,STUDENT!$B$4:$B$99,0))</f>
        <v>24110</v>
      </c>
      <c r="E32" s="101">
        <v>1</v>
      </c>
      <c r="F32" s="101">
        <f>INDEX(WEAPON_STATUS!$C:$C,MATCH(B32,WEAPON_STATUS!$B:$B,0))</f>
        <v>24110</v>
      </c>
      <c r="G32" s="101">
        <f>INDEX(WEAPON_LIMIT_BREAK!C:C,MATCH(B32,WEAPON_LIMIT_BREAK!B:B,0))</f>
        <v>24110</v>
      </c>
      <c r="H32" s="101" t="str">
        <f t="shared" si="1"/>
        <v>WEAPON_NAME_2411001</v>
      </c>
      <c r="I32" s="101" t="str">
        <f t="shared" si="2"/>
        <v>WEAPON_IMAGE_2411001</v>
      </c>
      <c r="J32" s="101" t="str">
        <f t="shared" si="3"/>
        <v>WEAPON_DESC_2411001</v>
      </c>
    </row>
    <row r="33" spans="1:10" ht="13.8" customHeight="1">
      <c r="A33" s="101">
        <f t="shared" si="0"/>
        <v>1132002</v>
      </c>
      <c r="B33" s="100" t="s">
        <v>343</v>
      </c>
      <c r="C33" s="100" t="s">
        <v>344</v>
      </c>
      <c r="D33" s="101">
        <f>INDEX(STUDENT!$A$4:$A$99,MATCH(WEAPON!C33,STUDENT!$B$4:$B$99,0))</f>
        <v>11320</v>
      </c>
      <c r="E33" s="101">
        <v>2</v>
      </c>
      <c r="F33" s="101">
        <f>INDEX(WEAPON_STATUS!$C:$C,MATCH(B33,WEAPON_STATUS!$B:$B,0))</f>
        <v>11320</v>
      </c>
      <c r="G33" s="101">
        <f>INDEX(WEAPON_LIMIT_BREAK!C:C,MATCH(B33,WEAPON_LIMIT_BREAK!B:B,0))</f>
        <v>11320</v>
      </c>
      <c r="H33" s="101" t="str">
        <f t="shared" si="1"/>
        <v>WEAPON_NAME_1132002</v>
      </c>
      <c r="I33" s="101" t="str">
        <f t="shared" si="2"/>
        <v>WEAPON_IMAGE_1132002</v>
      </c>
      <c r="J33" s="101" t="str">
        <f t="shared" si="3"/>
        <v>WEAPON_DESC_1132002</v>
      </c>
    </row>
    <row r="34" spans="1:10" ht="13.8" customHeight="1">
      <c r="A34" s="101">
        <f t="shared" si="0"/>
        <v>1112103</v>
      </c>
      <c r="B34" s="100" t="s">
        <v>345</v>
      </c>
      <c r="C34" s="100" t="s">
        <v>346</v>
      </c>
      <c r="D34" s="101">
        <f>INDEX(STUDENT!$A$4:$A$99,MATCH(WEAPON!C34,STUDENT!$B$4:$B$99,0))</f>
        <v>11121</v>
      </c>
      <c r="E34" s="101">
        <v>3</v>
      </c>
      <c r="F34" s="101">
        <f>INDEX(WEAPON_STATUS!$C:$C,MATCH(B34,WEAPON_STATUS!$B:$B,0))</f>
        <v>11121</v>
      </c>
      <c r="G34" s="101">
        <f>INDEX(WEAPON_LIMIT_BREAK!C:C,MATCH(B34,WEAPON_LIMIT_BREAK!B:B,0))</f>
        <v>11121</v>
      </c>
      <c r="H34" s="101" t="str">
        <f t="shared" si="1"/>
        <v>WEAPON_NAME_1112103</v>
      </c>
      <c r="I34" s="101" t="str">
        <f t="shared" si="2"/>
        <v>WEAPON_IMAGE_1112103</v>
      </c>
      <c r="J34" s="101" t="str">
        <f t="shared" si="3"/>
        <v>WEAPON_DESC_1112103</v>
      </c>
    </row>
    <row r="35" spans="1:10" ht="13.8" customHeight="1">
      <c r="A35" s="101">
        <f t="shared" si="0"/>
        <v>1132204</v>
      </c>
      <c r="B35" s="100" t="s">
        <v>347</v>
      </c>
      <c r="C35" s="100" t="s">
        <v>348</v>
      </c>
      <c r="D35" s="101">
        <f>INDEX(STUDENT!$A$4:$A$99,MATCH(WEAPON!C35,STUDENT!$B$4:$B$99,0))</f>
        <v>11322</v>
      </c>
      <c r="E35" s="101">
        <v>4</v>
      </c>
      <c r="F35" s="101">
        <f>INDEX(WEAPON_STATUS!$C:$C,MATCH(B35,WEAPON_STATUS!$B:$B,0))</f>
        <v>11322</v>
      </c>
      <c r="G35" s="101">
        <f>INDEX(WEAPON_LIMIT_BREAK!C:C,MATCH(B35,WEAPON_LIMIT_BREAK!B:B,0))</f>
        <v>11322</v>
      </c>
      <c r="H35" s="101" t="str">
        <f t="shared" si="1"/>
        <v>WEAPON_NAME_1132204</v>
      </c>
      <c r="I35" s="101" t="str">
        <f t="shared" si="2"/>
        <v>WEAPON_IMAGE_1132204</v>
      </c>
      <c r="J35" s="101" t="str">
        <f t="shared" si="3"/>
        <v>WEAPON_DESC_1132204</v>
      </c>
    </row>
    <row r="36" spans="1:10" ht="13.8" customHeight="1">
      <c r="A36" s="101">
        <f t="shared" ref="A36:A67" si="4">D36*ID규칙_사용학생_아이디_단위+E36</f>
        <v>1422301</v>
      </c>
      <c r="B36" s="100" t="s">
        <v>349</v>
      </c>
      <c r="C36" s="100" t="s">
        <v>350</v>
      </c>
      <c r="D36" s="101">
        <f>INDEX(STUDENT!$A$4:$A$99,MATCH(WEAPON!C36,STUDENT!$B$4:$B$99,0))</f>
        <v>14223</v>
      </c>
      <c r="E36" s="101">
        <v>1</v>
      </c>
      <c r="F36" s="101">
        <f>INDEX(WEAPON_STATUS!$C:$C,MATCH(B36,WEAPON_STATUS!$B:$B,0))</f>
        <v>14223</v>
      </c>
      <c r="G36" s="101">
        <f>INDEX(WEAPON_LIMIT_BREAK!C:C,MATCH(B36,WEAPON_LIMIT_BREAK!B:B,0))</f>
        <v>14223</v>
      </c>
      <c r="H36" s="101" t="str">
        <f t="shared" si="1"/>
        <v>WEAPON_NAME_1422301</v>
      </c>
      <c r="I36" s="101" t="str">
        <f t="shared" si="2"/>
        <v>WEAPON_IMAGE_1422301</v>
      </c>
      <c r="J36" s="101" t="str">
        <f t="shared" si="3"/>
        <v>WEAPON_DESC_1422301</v>
      </c>
    </row>
    <row r="37" spans="1:10" ht="13.8" customHeight="1">
      <c r="A37" s="101">
        <f t="shared" si="4"/>
        <v>1132403</v>
      </c>
      <c r="B37" s="100" t="s">
        <v>351</v>
      </c>
      <c r="C37" s="100" t="s">
        <v>352</v>
      </c>
      <c r="D37" s="101">
        <f>INDEX(STUDENT!$A$4:$A$99,MATCH(WEAPON!C37,STUDENT!$B$4:$B$99,0))</f>
        <v>11324</v>
      </c>
      <c r="E37" s="101">
        <v>3</v>
      </c>
      <c r="F37" s="101">
        <f>INDEX(WEAPON_STATUS!$C:$C,MATCH(B37,WEAPON_STATUS!$B:$B,0))</f>
        <v>11324</v>
      </c>
      <c r="G37" s="101">
        <f>INDEX(WEAPON_LIMIT_BREAK!C:C,MATCH(B37,WEAPON_LIMIT_BREAK!B:B,0))</f>
        <v>11324</v>
      </c>
      <c r="H37" s="101" t="str">
        <f t="shared" si="1"/>
        <v>WEAPON_NAME_1132403</v>
      </c>
      <c r="I37" s="101" t="str">
        <f t="shared" si="2"/>
        <v>WEAPON_IMAGE_1132403</v>
      </c>
      <c r="J37" s="101" t="str">
        <f t="shared" si="3"/>
        <v>WEAPON_DESC_1132403</v>
      </c>
    </row>
    <row r="38" spans="1:10" ht="13.8" customHeight="1">
      <c r="A38" s="101">
        <f t="shared" si="4"/>
        <v>1122502</v>
      </c>
      <c r="B38" s="100" t="s">
        <v>353</v>
      </c>
      <c r="C38" s="100" t="s">
        <v>354</v>
      </c>
      <c r="D38" s="101">
        <f>INDEX(STUDENT!$A$4:$A$99,MATCH(WEAPON!C38,STUDENT!$B$4:$B$99,0))</f>
        <v>11225</v>
      </c>
      <c r="E38" s="101">
        <v>2</v>
      </c>
      <c r="F38" s="101">
        <f>INDEX(WEAPON_STATUS!$C:$C,MATCH(B38,WEAPON_STATUS!$B:$B,0))</f>
        <v>11225</v>
      </c>
      <c r="G38" s="101">
        <f>INDEX(WEAPON_LIMIT_BREAK!C:C,MATCH(B38,WEAPON_LIMIT_BREAK!B:B,0))</f>
        <v>11225</v>
      </c>
      <c r="H38" s="101" t="str">
        <f t="shared" si="1"/>
        <v>WEAPON_NAME_1122502</v>
      </c>
      <c r="I38" s="101" t="str">
        <f t="shared" si="2"/>
        <v>WEAPON_IMAGE_1122502</v>
      </c>
      <c r="J38" s="101" t="str">
        <f t="shared" si="3"/>
        <v>WEAPON_DESC_1122502</v>
      </c>
    </row>
    <row r="39" spans="1:10" ht="13.8" customHeight="1">
      <c r="A39" s="101">
        <f t="shared" si="4"/>
        <v>2131110</v>
      </c>
      <c r="B39" s="100" t="s">
        <v>355</v>
      </c>
      <c r="C39" s="100" t="s">
        <v>356</v>
      </c>
      <c r="D39" s="101">
        <f>INDEX(STUDENT!$A$4:$A$99,MATCH(WEAPON!C39,STUDENT!$B$4:$B$99,0))</f>
        <v>21311</v>
      </c>
      <c r="E39" s="101">
        <v>10</v>
      </c>
      <c r="F39" s="101">
        <f>INDEX(WEAPON_STATUS!$C:$C,MATCH(B39,WEAPON_STATUS!$B:$B,0))</f>
        <v>21311</v>
      </c>
      <c r="G39" s="101">
        <f>INDEX(WEAPON_LIMIT_BREAK!C:C,MATCH(B39,WEAPON_LIMIT_BREAK!B:B,0))</f>
        <v>21311</v>
      </c>
      <c r="H39" s="101" t="str">
        <f t="shared" si="1"/>
        <v>WEAPON_NAME_2131110</v>
      </c>
      <c r="I39" s="101" t="str">
        <f t="shared" si="2"/>
        <v>WEAPON_IMAGE_2131110</v>
      </c>
      <c r="J39" s="101" t="str">
        <f t="shared" si="3"/>
        <v>WEAPON_DESC_2131110</v>
      </c>
    </row>
    <row r="40" spans="1:10" ht="13.8" customHeight="1">
      <c r="A40" s="101">
        <f t="shared" si="4"/>
        <v>1412606</v>
      </c>
      <c r="B40" s="100" t="s">
        <v>357</v>
      </c>
      <c r="C40" s="100" t="s">
        <v>358</v>
      </c>
      <c r="D40" s="101">
        <f>INDEX(STUDENT!$A$4:$A$99,MATCH(WEAPON!C40,STUDENT!$B$4:$B$99,0))</f>
        <v>14126</v>
      </c>
      <c r="E40" s="101">
        <v>6</v>
      </c>
      <c r="F40" s="101">
        <f>INDEX(WEAPON_STATUS!$C:$C,MATCH(B40,WEAPON_STATUS!$B:$B,0))</f>
        <v>14126</v>
      </c>
      <c r="G40" s="101">
        <f>INDEX(WEAPON_LIMIT_BREAK!C:C,MATCH(B40,WEAPON_LIMIT_BREAK!B:B,0))</f>
        <v>14126</v>
      </c>
      <c r="H40" s="101" t="str">
        <f t="shared" si="1"/>
        <v>WEAPON_NAME_1412606</v>
      </c>
      <c r="I40" s="101" t="str">
        <f t="shared" si="2"/>
        <v>WEAPON_IMAGE_1412606</v>
      </c>
      <c r="J40" s="101" t="str">
        <f t="shared" si="3"/>
        <v>WEAPON_DESC_1412606</v>
      </c>
    </row>
    <row r="41" spans="1:10" ht="13.8" customHeight="1">
      <c r="A41" s="101">
        <f t="shared" si="4"/>
        <v>1132705</v>
      </c>
      <c r="B41" s="100" t="s">
        <v>359</v>
      </c>
      <c r="C41" s="100" t="s">
        <v>360</v>
      </c>
      <c r="D41" s="101">
        <f>INDEX(STUDENT!$A$4:$A$99,MATCH(WEAPON!C41,STUDENT!$B$4:$B$99,0))</f>
        <v>11327</v>
      </c>
      <c r="E41" s="101">
        <v>5</v>
      </c>
      <c r="F41" s="101">
        <f>INDEX(WEAPON_STATUS!$C:$C,MATCH(B41,WEAPON_STATUS!$B:$B,0))</f>
        <v>11327</v>
      </c>
      <c r="G41" s="101">
        <f>INDEX(WEAPON_LIMIT_BREAK!C:C,MATCH(B41,WEAPON_LIMIT_BREAK!B:B,0))</f>
        <v>11327</v>
      </c>
      <c r="H41" s="101" t="str">
        <f t="shared" si="1"/>
        <v>WEAPON_NAME_1132705</v>
      </c>
      <c r="I41" s="101" t="str">
        <f t="shared" si="2"/>
        <v>WEAPON_IMAGE_1132705</v>
      </c>
      <c r="J41" s="101" t="str">
        <f t="shared" si="3"/>
        <v>WEAPON_DESC_1132705</v>
      </c>
    </row>
    <row r="42" spans="1:10" ht="13.8" customHeight="1">
      <c r="A42" s="101">
        <f t="shared" si="4"/>
        <v>2431201</v>
      </c>
      <c r="B42" s="100" t="s">
        <v>361</v>
      </c>
      <c r="C42" s="100" t="s">
        <v>362</v>
      </c>
      <c r="D42" s="101">
        <f>INDEX(STUDENT!$A$4:$A$99,MATCH(WEAPON!C42,STUDENT!$B$4:$B$99,0))</f>
        <v>24312</v>
      </c>
      <c r="E42" s="101">
        <v>1</v>
      </c>
      <c r="F42" s="101">
        <f>INDEX(WEAPON_STATUS!$C:$C,MATCH(B42,WEAPON_STATUS!$B:$B,0))</f>
        <v>24312</v>
      </c>
      <c r="G42" s="101">
        <f>INDEX(WEAPON_LIMIT_BREAK!C:C,MATCH(B42,WEAPON_LIMIT_BREAK!B:B,0))</f>
        <v>24312</v>
      </c>
      <c r="H42" s="101" t="str">
        <f t="shared" si="1"/>
        <v>WEAPON_NAME_2431201</v>
      </c>
      <c r="I42" s="101" t="str">
        <f t="shared" si="2"/>
        <v>WEAPON_IMAGE_2431201</v>
      </c>
      <c r="J42" s="101" t="str">
        <f t="shared" si="3"/>
        <v>WEAPON_DESC_2431201</v>
      </c>
    </row>
    <row r="43" spans="1:10" ht="13.8" customHeight="1">
      <c r="A43" s="101">
        <f t="shared" si="4"/>
        <v>1232805</v>
      </c>
      <c r="B43" s="100" t="s">
        <v>363</v>
      </c>
      <c r="C43" s="100" t="s">
        <v>364</v>
      </c>
      <c r="D43" s="101">
        <f>INDEX(STUDENT!$A$4:$A$99,MATCH(WEAPON!C43,STUDENT!$B$4:$B$99,0))</f>
        <v>12328</v>
      </c>
      <c r="E43" s="101">
        <v>5</v>
      </c>
      <c r="F43" s="101">
        <f>INDEX(WEAPON_STATUS!$C:$C,MATCH(B43,WEAPON_STATUS!$B:$B,0))</f>
        <v>12328</v>
      </c>
      <c r="G43" s="101">
        <f>INDEX(WEAPON_LIMIT_BREAK!C:C,MATCH(B43,WEAPON_LIMIT_BREAK!B:B,0))</f>
        <v>12328</v>
      </c>
      <c r="H43" s="101" t="str">
        <f t="shared" si="1"/>
        <v>WEAPON_NAME_1232805</v>
      </c>
      <c r="I43" s="101" t="str">
        <f t="shared" si="2"/>
        <v>WEAPON_IMAGE_1232805</v>
      </c>
      <c r="J43" s="101" t="str">
        <f t="shared" si="3"/>
        <v>WEAPON_DESC_1232805</v>
      </c>
    </row>
    <row r="44" spans="1:10" ht="13.8" customHeight="1">
      <c r="A44" s="101">
        <f t="shared" si="4"/>
        <v>1132909</v>
      </c>
      <c r="B44" s="100" t="s">
        <v>365</v>
      </c>
      <c r="C44" s="100" t="s">
        <v>366</v>
      </c>
      <c r="D44" s="101">
        <f>INDEX(STUDENT!$A$4:$A$99,MATCH(WEAPON!C44,STUDENT!$B$4:$B$99,0))</f>
        <v>11329</v>
      </c>
      <c r="E44" s="101">
        <v>9</v>
      </c>
      <c r="F44" s="101">
        <f>INDEX(WEAPON_STATUS!$C:$C,MATCH(B44,WEAPON_STATUS!$B:$B,0))</f>
        <v>11329</v>
      </c>
      <c r="G44" s="101">
        <f>INDEX(WEAPON_LIMIT_BREAK!C:C,MATCH(B44,WEAPON_LIMIT_BREAK!B:B,0))</f>
        <v>11329</v>
      </c>
      <c r="H44" s="101" t="str">
        <f t="shared" si="1"/>
        <v>WEAPON_NAME_1132909</v>
      </c>
      <c r="I44" s="101" t="str">
        <f t="shared" si="2"/>
        <v>WEAPON_IMAGE_1132909</v>
      </c>
      <c r="J44" s="101" t="str">
        <f t="shared" si="3"/>
        <v>WEAPON_DESC_1132909</v>
      </c>
    </row>
    <row r="45" spans="1:10" ht="13.8" customHeight="1">
      <c r="A45" s="101">
        <f t="shared" si="4"/>
        <v>1123003</v>
      </c>
      <c r="B45" s="100" t="s">
        <v>367</v>
      </c>
      <c r="C45" s="100" t="s">
        <v>368</v>
      </c>
      <c r="D45" s="101">
        <f>INDEX(STUDENT!$A$4:$A$99,MATCH(WEAPON!C45,STUDENT!$B$4:$B$99,0))</f>
        <v>11230</v>
      </c>
      <c r="E45" s="101">
        <v>3</v>
      </c>
      <c r="F45" s="101">
        <f>INDEX(WEAPON_STATUS!$C:$C,MATCH(B45,WEAPON_STATUS!$B:$B,0))</f>
        <v>11230</v>
      </c>
      <c r="G45" s="101">
        <f>INDEX(WEAPON_LIMIT_BREAK!C:C,MATCH(B45,WEAPON_LIMIT_BREAK!B:B,0))</f>
        <v>11230</v>
      </c>
      <c r="H45" s="101" t="str">
        <f t="shared" si="1"/>
        <v>WEAPON_NAME_1123003</v>
      </c>
      <c r="I45" s="101" t="str">
        <f t="shared" si="2"/>
        <v>WEAPON_IMAGE_1123003</v>
      </c>
      <c r="J45" s="101" t="str">
        <f t="shared" si="3"/>
        <v>WEAPON_DESC_1123003</v>
      </c>
    </row>
    <row r="46" spans="1:10" ht="13.8" customHeight="1">
      <c r="A46" s="101">
        <f t="shared" si="4"/>
        <v>1133104</v>
      </c>
      <c r="B46" s="100" t="s">
        <v>369</v>
      </c>
      <c r="C46" s="100" t="s">
        <v>370</v>
      </c>
      <c r="D46" s="101">
        <f>INDEX(STUDENT!$A$4:$A$99,MATCH(WEAPON!C46,STUDENT!$B$4:$B$99,0))</f>
        <v>11331</v>
      </c>
      <c r="E46" s="101">
        <v>4</v>
      </c>
      <c r="F46" s="101">
        <f>INDEX(WEAPON_STATUS!$C:$C,MATCH(B46,WEAPON_STATUS!$B:$B,0))</f>
        <v>11331</v>
      </c>
      <c r="G46" s="101">
        <f>INDEX(WEAPON_LIMIT_BREAK!C:C,MATCH(B46,WEAPON_LIMIT_BREAK!B:B,0))</f>
        <v>11331</v>
      </c>
      <c r="H46" s="101" t="str">
        <f t="shared" si="1"/>
        <v>WEAPON_NAME_1133104</v>
      </c>
      <c r="I46" s="101" t="str">
        <f t="shared" si="2"/>
        <v>WEAPON_IMAGE_1133104</v>
      </c>
      <c r="J46" s="101" t="str">
        <f t="shared" si="3"/>
        <v>WEAPON_DESC_1133104</v>
      </c>
    </row>
    <row r="47" spans="1:10" ht="13.8" customHeight="1">
      <c r="A47" s="101">
        <f t="shared" si="4"/>
        <v>1133207</v>
      </c>
      <c r="B47" s="100" t="s">
        <v>371</v>
      </c>
      <c r="C47" s="100" t="s">
        <v>372</v>
      </c>
      <c r="D47" s="101">
        <f>INDEX(STUDENT!$A$4:$A$99,MATCH(WEAPON!C47,STUDENT!$B$4:$B$99,0))</f>
        <v>11332</v>
      </c>
      <c r="E47" s="101">
        <v>7</v>
      </c>
      <c r="F47" s="101">
        <f>INDEX(WEAPON_STATUS!$C:$C,MATCH(B47,WEAPON_STATUS!$B:$B,0))</f>
        <v>11332</v>
      </c>
      <c r="G47" s="101">
        <f>INDEX(WEAPON_LIMIT_BREAK!C:C,MATCH(B47,WEAPON_LIMIT_BREAK!B:B,0))</f>
        <v>11332</v>
      </c>
      <c r="H47" s="101" t="str">
        <f t="shared" si="1"/>
        <v>WEAPON_NAME_1133207</v>
      </c>
      <c r="I47" s="101" t="str">
        <f t="shared" si="2"/>
        <v>WEAPON_IMAGE_1133207</v>
      </c>
      <c r="J47" s="101" t="str">
        <f t="shared" si="3"/>
        <v>WEAPON_DESC_1133207</v>
      </c>
    </row>
    <row r="48" spans="1:10" ht="13.8" customHeight="1">
      <c r="A48" s="101">
        <f t="shared" si="4"/>
        <v>1433303</v>
      </c>
      <c r="B48" s="100" t="s">
        <v>373</v>
      </c>
      <c r="C48" s="100" t="s">
        <v>374</v>
      </c>
      <c r="D48" s="101">
        <f>INDEX(STUDENT!$A$4:$A$99,MATCH(WEAPON!C48,STUDENT!$B$4:$B$99,0))</f>
        <v>14333</v>
      </c>
      <c r="E48" s="101">
        <v>3</v>
      </c>
      <c r="F48" s="101">
        <f>INDEX(WEAPON_STATUS!$C:$C,MATCH(B48,WEAPON_STATUS!$B:$B,0))</f>
        <v>14333</v>
      </c>
      <c r="G48" s="101">
        <f>INDEX(WEAPON_LIMIT_BREAK!C:C,MATCH(B48,WEAPON_LIMIT_BREAK!B:B,0))</f>
        <v>14333</v>
      </c>
      <c r="H48" s="101" t="str">
        <f t="shared" si="1"/>
        <v>WEAPON_NAME_1433303</v>
      </c>
      <c r="I48" s="101" t="str">
        <f t="shared" si="2"/>
        <v>WEAPON_IMAGE_1433303</v>
      </c>
      <c r="J48" s="101" t="str">
        <f t="shared" si="3"/>
        <v>WEAPON_DESC_1433303</v>
      </c>
    </row>
    <row r="49" spans="1:10" ht="13.8" customHeight="1">
      <c r="A49" s="101">
        <f t="shared" si="4"/>
        <v>2321303</v>
      </c>
      <c r="B49" s="100" t="s">
        <v>375</v>
      </c>
      <c r="C49" s="100" t="s">
        <v>376</v>
      </c>
      <c r="D49" s="101">
        <f>INDEX(STUDENT!$A$4:$A$99,MATCH(WEAPON!C49,STUDENT!$B$4:$B$99,0))</f>
        <v>23213</v>
      </c>
      <c r="E49" s="101">
        <v>3</v>
      </c>
      <c r="F49" s="101">
        <f>INDEX(WEAPON_STATUS!$C:$C,MATCH(B49,WEAPON_STATUS!$B:$B,0))</f>
        <v>23213</v>
      </c>
      <c r="G49" s="101">
        <f>INDEX(WEAPON_LIMIT_BREAK!C:C,MATCH(B49,WEAPON_LIMIT_BREAK!B:B,0))</f>
        <v>23213</v>
      </c>
      <c r="H49" s="101" t="str">
        <f t="shared" si="1"/>
        <v>WEAPON_NAME_2321303</v>
      </c>
      <c r="I49" s="101" t="str">
        <f t="shared" si="2"/>
        <v>WEAPON_IMAGE_2321303</v>
      </c>
      <c r="J49" s="101" t="str">
        <f t="shared" si="3"/>
        <v>WEAPON_DESC_2321303</v>
      </c>
    </row>
    <row r="50" spans="1:10" ht="13.8" customHeight="1">
      <c r="A50" s="101">
        <f t="shared" si="4"/>
        <v>1133403</v>
      </c>
      <c r="B50" s="100" t="s">
        <v>377</v>
      </c>
      <c r="C50" s="100" t="s">
        <v>378</v>
      </c>
      <c r="D50" s="101">
        <f>INDEX(STUDENT!$A$4:$A$99,MATCH(WEAPON!C50,STUDENT!$B$4:$B$99,0))</f>
        <v>11334</v>
      </c>
      <c r="E50" s="101">
        <v>3</v>
      </c>
      <c r="F50" s="101">
        <f>INDEX(WEAPON_STATUS!$C:$C,MATCH(B50,WEAPON_STATUS!$B:$B,0))</f>
        <v>11334</v>
      </c>
      <c r="G50" s="101">
        <f>INDEX(WEAPON_LIMIT_BREAK!C:C,MATCH(B50,WEAPON_LIMIT_BREAK!B:B,0))</f>
        <v>11334</v>
      </c>
      <c r="H50" s="101" t="str">
        <f t="shared" si="1"/>
        <v>WEAPON_NAME_1133403</v>
      </c>
      <c r="I50" s="101" t="str">
        <f t="shared" si="2"/>
        <v>WEAPON_IMAGE_1133403</v>
      </c>
      <c r="J50" s="101" t="str">
        <f t="shared" si="3"/>
        <v>WEAPON_DESC_1133403</v>
      </c>
    </row>
    <row r="51" spans="1:10" ht="13.8" customHeight="1">
      <c r="A51" s="101">
        <f t="shared" si="4"/>
        <v>1333504</v>
      </c>
      <c r="B51" s="100" t="s">
        <v>379</v>
      </c>
      <c r="C51" s="100" t="s">
        <v>380</v>
      </c>
      <c r="D51" s="101">
        <f>INDEX(STUDENT!$A$4:$A$99,MATCH(WEAPON!C51,STUDENT!$B$4:$B$99,0))</f>
        <v>13335</v>
      </c>
      <c r="E51" s="101">
        <v>4</v>
      </c>
      <c r="F51" s="101">
        <f>INDEX(WEAPON_STATUS!$C:$C,MATCH(B51,WEAPON_STATUS!$B:$B,0))</f>
        <v>13335</v>
      </c>
      <c r="G51" s="101">
        <f>INDEX(WEAPON_LIMIT_BREAK!C:C,MATCH(B51,WEAPON_LIMIT_BREAK!B:B,0))</f>
        <v>13335</v>
      </c>
      <c r="H51" s="101" t="str">
        <f t="shared" si="1"/>
        <v>WEAPON_NAME_1333504</v>
      </c>
      <c r="I51" s="101" t="str">
        <f t="shared" si="2"/>
        <v>WEAPON_IMAGE_1333504</v>
      </c>
      <c r="J51" s="101" t="str">
        <f t="shared" si="3"/>
        <v>WEAPON_DESC_1333504</v>
      </c>
    </row>
    <row r="52" spans="1:10" ht="13.8" customHeight="1">
      <c r="A52" s="101">
        <f t="shared" si="4"/>
        <v>1413603</v>
      </c>
      <c r="B52" s="100" t="s">
        <v>381</v>
      </c>
      <c r="C52" s="100" t="s">
        <v>382</v>
      </c>
      <c r="D52" s="101">
        <f>INDEX(STUDENT!$A$4:$A$99,MATCH(WEAPON!C52,STUDENT!$B$4:$B$99,0))</f>
        <v>14136</v>
      </c>
      <c r="E52" s="101">
        <v>3</v>
      </c>
      <c r="F52" s="101">
        <f>INDEX(WEAPON_STATUS!$C:$C,MATCH(B52,WEAPON_STATUS!$B:$B,0))</f>
        <v>14136</v>
      </c>
      <c r="G52" s="101">
        <f>INDEX(WEAPON_LIMIT_BREAK!C:C,MATCH(B52,WEAPON_LIMIT_BREAK!B:B,0))</f>
        <v>14136</v>
      </c>
      <c r="H52" s="101" t="str">
        <f t="shared" si="1"/>
        <v>WEAPON_NAME_1413603</v>
      </c>
      <c r="I52" s="101" t="str">
        <f t="shared" si="2"/>
        <v>WEAPON_IMAGE_1413603</v>
      </c>
      <c r="J52" s="101" t="str">
        <f t="shared" si="3"/>
        <v>WEAPON_DESC_1413603</v>
      </c>
    </row>
    <row r="53" spans="1:10" ht="13.8" customHeight="1">
      <c r="A53" s="101">
        <f t="shared" si="4"/>
        <v>1233705</v>
      </c>
      <c r="B53" s="100" t="s">
        <v>383</v>
      </c>
      <c r="C53" s="100" t="s">
        <v>384</v>
      </c>
      <c r="D53" s="101">
        <f>INDEX(STUDENT!$A$4:$A$99,MATCH(WEAPON!C53,STUDENT!$B$4:$B$99,0))</f>
        <v>12337</v>
      </c>
      <c r="E53" s="101">
        <v>5</v>
      </c>
      <c r="F53" s="101">
        <f>INDEX(WEAPON_STATUS!$C:$C,MATCH(B53,WEAPON_STATUS!$B:$B,0))</f>
        <v>12337</v>
      </c>
      <c r="G53" s="101">
        <f>INDEX(WEAPON_LIMIT_BREAK!C:C,MATCH(B53,WEAPON_LIMIT_BREAK!B:B,0))</f>
        <v>12337</v>
      </c>
      <c r="H53" s="101" t="str">
        <f t="shared" si="1"/>
        <v>WEAPON_NAME_1233705</v>
      </c>
      <c r="I53" s="101" t="str">
        <f t="shared" si="2"/>
        <v>WEAPON_IMAGE_1233705</v>
      </c>
      <c r="J53" s="101" t="str">
        <f t="shared" si="3"/>
        <v>WEAPON_DESC_1233705</v>
      </c>
    </row>
    <row r="54" spans="1:10" ht="13.8" customHeight="1">
      <c r="A54" s="101">
        <f t="shared" si="4"/>
        <v>1433804</v>
      </c>
      <c r="B54" s="100" t="s">
        <v>385</v>
      </c>
      <c r="C54" s="100" t="s">
        <v>386</v>
      </c>
      <c r="D54" s="101">
        <f>INDEX(STUDENT!$A$4:$A$99,MATCH(WEAPON!C54,STUDENT!$B$4:$B$99,0))</f>
        <v>14338</v>
      </c>
      <c r="E54" s="101">
        <v>4</v>
      </c>
      <c r="F54" s="101">
        <f>INDEX(WEAPON_STATUS!$C:$C,MATCH(B54,WEAPON_STATUS!$B:$B,0))</f>
        <v>14338</v>
      </c>
      <c r="G54" s="101">
        <f>INDEX(WEAPON_LIMIT_BREAK!C:C,MATCH(B54,WEAPON_LIMIT_BREAK!B:B,0))</f>
        <v>14338</v>
      </c>
      <c r="H54" s="101" t="str">
        <f t="shared" si="1"/>
        <v>WEAPON_NAME_1433804</v>
      </c>
      <c r="I54" s="101" t="str">
        <f t="shared" si="2"/>
        <v>WEAPON_IMAGE_1433804</v>
      </c>
      <c r="J54" s="101" t="str">
        <f t="shared" si="3"/>
        <v>WEAPON_DESC_1433804</v>
      </c>
    </row>
    <row r="55" spans="1:10" ht="13.8" customHeight="1">
      <c r="A55" s="101">
        <f t="shared" si="4"/>
        <v>2411403</v>
      </c>
      <c r="B55" s="100" t="s">
        <v>387</v>
      </c>
      <c r="C55" s="100" t="s">
        <v>388</v>
      </c>
      <c r="D55" s="101">
        <f>INDEX(STUDENT!$A$4:$A$99,MATCH(WEAPON!C55,STUDENT!$B$4:$B$99,0))</f>
        <v>24114</v>
      </c>
      <c r="E55" s="101">
        <v>3</v>
      </c>
      <c r="F55" s="101">
        <f>INDEX(WEAPON_STATUS!$C:$C,MATCH(B55,WEAPON_STATUS!$B:$B,0))</f>
        <v>24114</v>
      </c>
      <c r="G55" s="101">
        <f>INDEX(WEAPON_LIMIT_BREAK!C:C,MATCH(B55,WEAPON_LIMIT_BREAK!B:B,0))</f>
        <v>24114</v>
      </c>
      <c r="H55" s="101" t="str">
        <f t="shared" si="1"/>
        <v>WEAPON_NAME_2411403</v>
      </c>
      <c r="I55" s="101" t="str">
        <f t="shared" si="2"/>
        <v>WEAPON_IMAGE_2411403</v>
      </c>
      <c r="J55" s="101" t="str">
        <f t="shared" si="3"/>
        <v>WEAPON_DESC_2411403</v>
      </c>
    </row>
    <row r="56" spans="1:10" ht="13.8" customHeight="1">
      <c r="A56" s="101">
        <f t="shared" si="4"/>
        <v>2111503</v>
      </c>
      <c r="B56" s="100" t="s">
        <v>389</v>
      </c>
      <c r="C56" s="100" t="s">
        <v>390</v>
      </c>
      <c r="D56" s="101">
        <f>INDEX(STUDENT!$A$4:$A$99,MATCH(WEAPON!C56,STUDENT!$B$4:$B$99,0))</f>
        <v>21115</v>
      </c>
      <c r="E56" s="101">
        <v>3</v>
      </c>
      <c r="F56" s="101">
        <f>INDEX(WEAPON_STATUS!$C:$C,MATCH(B56,WEAPON_STATUS!$B:$B,0))</f>
        <v>21115</v>
      </c>
      <c r="G56" s="101">
        <f>INDEX(WEAPON_LIMIT_BREAK!C:C,MATCH(B56,WEAPON_LIMIT_BREAK!B:B,0))</f>
        <v>21115</v>
      </c>
      <c r="H56" s="101" t="str">
        <f t="shared" si="1"/>
        <v>WEAPON_NAME_2111503</v>
      </c>
      <c r="I56" s="101" t="str">
        <f t="shared" si="2"/>
        <v>WEAPON_IMAGE_2111503</v>
      </c>
      <c r="J56" s="101" t="str">
        <f t="shared" si="3"/>
        <v>WEAPON_DESC_2111503</v>
      </c>
    </row>
    <row r="57" spans="1:10" ht="13.8" customHeight="1">
      <c r="A57" s="101">
        <f t="shared" si="4"/>
        <v>2421602</v>
      </c>
      <c r="B57" s="100" t="s">
        <v>391</v>
      </c>
      <c r="C57" s="100" t="s">
        <v>392</v>
      </c>
      <c r="D57" s="101">
        <f>INDEX(STUDENT!$A$4:$A$99,MATCH(WEAPON!C57,STUDENT!$B$4:$B$99,0))</f>
        <v>24216</v>
      </c>
      <c r="E57" s="101">
        <v>2</v>
      </c>
      <c r="F57" s="101">
        <f>INDEX(WEAPON_STATUS!$C:$C,MATCH(B57,WEAPON_STATUS!$B:$B,0))</f>
        <v>24216</v>
      </c>
      <c r="G57" s="101">
        <f>INDEX(WEAPON_LIMIT_BREAK!C:C,MATCH(B57,WEAPON_LIMIT_BREAK!B:B,0))</f>
        <v>24216</v>
      </c>
      <c r="H57" s="101" t="str">
        <f t="shared" si="1"/>
        <v>WEAPON_NAME_2421602</v>
      </c>
      <c r="I57" s="101" t="str">
        <f t="shared" si="2"/>
        <v>WEAPON_IMAGE_2421602</v>
      </c>
      <c r="J57" s="101" t="str">
        <f t="shared" si="3"/>
        <v>WEAPON_DESC_2421602</v>
      </c>
    </row>
    <row r="58" spans="1:10" ht="13.8" customHeight="1">
      <c r="A58" s="101">
        <f t="shared" si="4"/>
        <v>1133906</v>
      </c>
      <c r="B58" s="100" t="s">
        <v>393</v>
      </c>
      <c r="C58" s="100" t="s">
        <v>394</v>
      </c>
      <c r="D58" s="101">
        <f>INDEX(STUDENT!$A$4:$A$99,MATCH(WEAPON!C58,STUDENT!$B$4:$B$99,0))</f>
        <v>11339</v>
      </c>
      <c r="E58" s="101">
        <v>6</v>
      </c>
      <c r="F58" s="101">
        <f>INDEX(WEAPON_STATUS!$C:$C,MATCH(B58,WEAPON_STATUS!$B:$B,0))</f>
        <v>11339</v>
      </c>
      <c r="G58" s="101">
        <f>INDEX(WEAPON_LIMIT_BREAK!C:C,MATCH(B58,WEAPON_LIMIT_BREAK!B:B,0))</f>
        <v>11339</v>
      </c>
      <c r="H58" s="101" t="str">
        <f t="shared" si="1"/>
        <v>WEAPON_NAME_1133906</v>
      </c>
      <c r="I58" s="101" t="str">
        <f t="shared" si="2"/>
        <v>WEAPON_IMAGE_1133906</v>
      </c>
      <c r="J58" s="101" t="str">
        <f t="shared" si="3"/>
        <v>WEAPON_DESC_1133906</v>
      </c>
    </row>
    <row r="59" spans="1:10" ht="13.8" customHeight="1">
      <c r="A59" s="101">
        <f t="shared" si="4"/>
        <v>1234002</v>
      </c>
      <c r="B59" s="100" t="s">
        <v>395</v>
      </c>
      <c r="C59" s="100" t="s">
        <v>396</v>
      </c>
      <c r="D59" s="101">
        <f>INDEX(STUDENT!$A$4:$A$99,MATCH(WEAPON!C59,STUDENT!$B$4:$B$99,0))</f>
        <v>12340</v>
      </c>
      <c r="E59" s="101">
        <v>2</v>
      </c>
      <c r="F59" s="101">
        <f>INDEX(WEAPON_STATUS!$C:$C,MATCH(B59,WEAPON_STATUS!$B:$B,0))</f>
        <v>12340</v>
      </c>
      <c r="G59" s="101">
        <f>INDEX(WEAPON_LIMIT_BREAK!C:C,MATCH(B59,WEAPON_LIMIT_BREAK!B:B,0))</f>
        <v>12340</v>
      </c>
      <c r="H59" s="101" t="str">
        <f t="shared" si="1"/>
        <v>WEAPON_NAME_1234002</v>
      </c>
      <c r="I59" s="101" t="str">
        <f t="shared" si="2"/>
        <v>WEAPON_IMAGE_1234002</v>
      </c>
      <c r="J59" s="101" t="str">
        <f t="shared" si="3"/>
        <v>WEAPON_DESC_1234002</v>
      </c>
    </row>
    <row r="60" spans="1:10" ht="13.8" customHeight="1">
      <c r="A60" s="101">
        <f t="shared" si="4"/>
        <v>1234105</v>
      </c>
      <c r="B60" s="100" t="s">
        <v>397</v>
      </c>
      <c r="C60" s="100" t="s">
        <v>398</v>
      </c>
      <c r="D60" s="101">
        <f>INDEX(STUDENT!$A$4:$A$99,MATCH(WEAPON!C60,STUDENT!$B$4:$B$99,0))</f>
        <v>12341</v>
      </c>
      <c r="E60" s="101">
        <v>5</v>
      </c>
      <c r="F60" s="101">
        <f>INDEX(WEAPON_STATUS!$C:$C,MATCH(B60,WEAPON_STATUS!$B:$B,0))</f>
        <v>12341</v>
      </c>
      <c r="G60" s="101">
        <f>INDEX(WEAPON_LIMIT_BREAK!C:C,MATCH(B60,WEAPON_LIMIT_BREAK!B:B,0))</f>
        <v>12341</v>
      </c>
      <c r="H60" s="101" t="str">
        <f t="shared" si="1"/>
        <v>WEAPON_NAME_1234105</v>
      </c>
      <c r="I60" s="101" t="str">
        <f t="shared" si="2"/>
        <v>WEAPON_IMAGE_1234105</v>
      </c>
      <c r="J60" s="101" t="str">
        <f t="shared" si="3"/>
        <v>WEAPON_DESC_1234105</v>
      </c>
    </row>
    <row r="61" spans="1:10" ht="13.8" customHeight="1">
      <c r="A61" s="101">
        <f t="shared" si="4"/>
        <v>2311703</v>
      </c>
      <c r="B61" s="100" t="s">
        <v>3351</v>
      </c>
      <c r="C61" s="100" t="s">
        <v>400</v>
      </c>
      <c r="D61" s="101">
        <f>INDEX(STUDENT!$A$4:$A$99,MATCH(WEAPON!C61,STUDENT!$B$4:$B$99,0))</f>
        <v>23117</v>
      </c>
      <c r="E61" s="101">
        <v>3</v>
      </c>
      <c r="F61" s="101">
        <f>INDEX(WEAPON_STATUS!$C:$C,MATCH(B61,WEAPON_STATUS!$B:$B,0))</f>
        <v>23117</v>
      </c>
      <c r="G61" s="101">
        <f>INDEX(WEAPON_LIMIT_BREAK!C:C,MATCH(B61,WEAPON_LIMIT_BREAK!B:B,0))</f>
        <v>23117</v>
      </c>
      <c r="H61" s="101" t="str">
        <f t="shared" si="1"/>
        <v>WEAPON_NAME_2311703</v>
      </c>
      <c r="I61" s="101" t="str">
        <f t="shared" si="2"/>
        <v>WEAPON_IMAGE_2311703</v>
      </c>
      <c r="J61" s="101" t="str">
        <f t="shared" si="3"/>
        <v>WEAPON_DESC_2311703</v>
      </c>
    </row>
    <row r="62" spans="1:10" ht="13.8" customHeight="1">
      <c r="A62" s="101">
        <f t="shared" si="4"/>
        <v>2321803</v>
      </c>
      <c r="B62" s="100" t="s">
        <v>401</v>
      </c>
      <c r="C62" s="100" t="s">
        <v>402</v>
      </c>
      <c r="D62" s="101">
        <f>INDEX(STUDENT!$A$4:$A$99,MATCH(WEAPON!C62,STUDENT!$B$4:$B$99,0))</f>
        <v>23218</v>
      </c>
      <c r="E62" s="101">
        <v>3</v>
      </c>
      <c r="F62" s="101">
        <f>INDEX(WEAPON_STATUS!$C:$C,MATCH(B62,WEAPON_STATUS!$B:$B,0))</f>
        <v>23218</v>
      </c>
      <c r="G62" s="101">
        <f>INDEX(WEAPON_LIMIT_BREAK!C:C,MATCH(B62,WEAPON_LIMIT_BREAK!B:B,0))</f>
        <v>23218</v>
      </c>
      <c r="H62" s="101" t="str">
        <f t="shared" si="1"/>
        <v>WEAPON_NAME_2321803</v>
      </c>
      <c r="I62" s="101" t="str">
        <f t="shared" si="2"/>
        <v>WEAPON_IMAGE_2321803</v>
      </c>
      <c r="J62" s="101" t="str">
        <f t="shared" si="3"/>
        <v>WEAPON_DESC_2321803</v>
      </c>
    </row>
    <row r="63" spans="1:10" ht="13.8" customHeight="1">
      <c r="A63" s="101">
        <f t="shared" si="4"/>
        <v>1134205</v>
      </c>
      <c r="B63" s="100" t="s">
        <v>403</v>
      </c>
      <c r="C63" s="100" t="s">
        <v>404</v>
      </c>
      <c r="D63" s="101">
        <f>INDEX(STUDENT!$A$4:$A$99,MATCH(WEAPON!C63,STUDENT!$B$4:$B$99,0))</f>
        <v>11342</v>
      </c>
      <c r="E63" s="101">
        <v>5</v>
      </c>
      <c r="F63" s="101">
        <f>INDEX(WEAPON_STATUS!$C:$C,MATCH(B63,WEAPON_STATUS!$B:$B,0))</f>
        <v>11342</v>
      </c>
      <c r="G63" s="101">
        <f>INDEX(WEAPON_LIMIT_BREAK!C:C,MATCH(B63,WEAPON_LIMIT_BREAK!B:B,0))</f>
        <v>11342</v>
      </c>
      <c r="H63" s="101" t="str">
        <f t="shared" si="1"/>
        <v>WEAPON_NAME_1134205</v>
      </c>
      <c r="I63" s="101" t="str">
        <f t="shared" si="2"/>
        <v>WEAPON_IMAGE_1134205</v>
      </c>
      <c r="J63" s="101" t="str">
        <f t="shared" si="3"/>
        <v>WEAPON_DESC_1134205</v>
      </c>
    </row>
    <row r="64" spans="1:10" ht="13.8" customHeight="1">
      <c r="A64" s="101">
        <f t="shared" si="4"/>
        <v>1124304</v>
      </c>
      <c r="B64" s="100" t="s">
        <v>405</v>
      </c>
      <c r="C64" s="100" t="s">
        <v>406</v>
      </c>
      <c r="D64" s="101">
        <f>INDEX(STUDENT!$A$4:$A$99,MATCH(WEAPON!C64,STUDENT!$B$4:$B$99,0))</f>
        <v>11243</v>
      </c>
      <c r="E64" s="101">
        <v>4</v>
      </c>
      <c r="F64" s="101">
        <f>INDEX(WEAPON_STATUS!$C:$C,MATCH(B64,WEAPON_STATUS!$B:$B,0))</f>
        <v>11243</v>
      </c>
      <c r="G64" s="101">
        <f>INDEX(WEAPON_LIMIT_BREAK!C:C,MATCH(B64,WEAPON_LIMIT_BREAK!B:B,0))</f>
        <v>11243</v>
      </c>
      <c r="H64" s="101" t="str">
        <f t="shared" si="1"/>
        <v>WEAPON_NAME_1124304</v>
      </c>
      <c r="I64" s="101" t="str">
        <f t="shared" si="2"/>
        <v>WEAPON_IMAGE_1124304</v>
      </c>
      <c r="J64" s="101" t="str">
        <f t="shared" si="3"/>
        <v>WEAPON_DESC_1124304</v>
      </c>
    </row>
    <row r="65" spans="1:10" ht="13.8" customHeight="1">
      <c r="A65" s="101">
        <f t="shared" si="4"/>
        <v>2131904</v>
      </c>
      <c r="B65" s="100" t="s">
        <v>407</v>
      </c>
      <c r="C65" s="100" t="s">
        <v>408</v>
      </c>
      <c r="D65" s="101">
        <f>INDEX(STUDENT!$A$4:$A$99,MATCH(WEAPON!C65,STUDENT!$B$4:$B$99,0))</f>
        <v>21319</v>
      </c>
      <c r="E65" s="101">
        <v>4</v>
      </c>
      <c r="F65" s="101">
        <f>INDEX(WEAPON_STATUS!$C:$C,MATCH(B65,WEAPON_STATUS!$B:$B,0))</f>
        <v>21319</v>
      </c>
      <c r="G65" s="101">
        <f>INDEX(WEAPON_LIMIT_BREAK!C:C,MATCH(B65,WEAPON_LIMIT_BREAK!B:B,0))</f>
        <v>21319</v>
      </c>
      <c r="H65" s="101" t="str">
        <f t="shared" si="1"/>
        <v>WEAPON_NAME_2131904</v>
      </c>
      <c r="I65" s="101" t="str">
        <f t="shared" si="2"/>
        <v>WEAPON_IMAGE_2131904</v>
      </c>
      <c r="J65" s="101" t="str">
        <f t="shared" si="3"/>
        <v>WEAPON_DESC_2131904</v>
      </c>
    </row>
    <row r="66" spans="1:10" ht="13.8" customHeight="1">
      <c r="A66" s="101">
        <f t="shared" si="4"/>
        <v>2422005</v>
      </c>
      <c r="B66" s="100" t="s">
        <v>409</v>
      </c>
      <c r="C66" s="100" t="s">
        <v>410</v>
      </c>
      <c r="D66" s="101">
        <f>INDEX(STUDENT!$A$4:$A$99,MATCH(WEAPON!C66,STUDENT!$B$4:$B$99,0))</f>
        <v>24220</v>
      </c>
      <c r="E66" s="101">
        <v>5</v>
      </c>
      <c r="F66" s="101">
        <f>INDEX(WEAPON_STATUS!$C:$C,MATCH(B66,WEAPON_STATUS!$B:$B,0))</f>
        <v>24220</v>
      </c>
      <c r="G66" s="101">
        <f>INDEX(WEAPON_LIMIT_BREAK!C:C,MATCH(B66,WEAPON_LIMIT_BREAK!B:B,0))</f>
        <v>24220</v>
      </c>
      <c r="H66" s="101" t="str">
        <f t="shared" si="1"/>
        <v>WEAPON_NAME_2422005</v>
      </c>
      <c r="I66" s="101" t="str">
        <f t="shared" si="2"/>
        <v>WEAPON_IMAGE_2422005</v>
      </c>
      <c r="J66" s="101" t="str">
        <f t="shared" si="3"/>
        <v>WEAPON_DESC_2422005</v>
      </c>
    </row>
    <row r="67" spans="1:10" ht="13.8" customHeight="1">
      <c r="A67" s="101">
        <f t="shared" si="4"/>
        <v>1114406</v>
      </c>
      <c r="B67" s="100" t="s">
        <v>411</v>
      </c>
      <c r="C67" s="100" t="s">
        <v>412</v>
      </c>
      <c r="D67" s="101">
        <f>INDEX(STUDENT!$A$4:$A$99,MATCH(WEAPON!C67,STUDENT!$B$4:$B$99,0))</f>
        <v>11144</v>
      </c>
      <c r="E67" s="101">
        <v>6</v>
      </c>
      <c r="F67" s="101">
        <f>INDEX(WEAPON_STATUS!$C:$C,MATCH(B67,WEAPON_STATUS!$B:$B,0))</f>
        <v>11144</v>
      </c>
      <c r="G67" s="101">
        <f>INDEX(WEAPON_LIMIT_BREAK!C:C,MATCH(B67,WEAPON_LIMIT_BREAK!B:B,0))</f>
        <v>11144</v>
      </c>
      <c r="H67" s="101" t="str">
        <f t="shared" si="1"/>
        <v>WEAPON_NAME_1114406</v>
      </c>
      <c r="I67" s="101" t="str">
        <f t="shared" si="2"/>
        <v>WEAPON_IMAGE_1114406</v>
      </c>
      <c r="J67" s="101" t="str">
        <f t="shared" si="3"/>
        <v>WEAPON_DESC_1114406</v>
      </c>
    </row>
    <row r="68" spans="1:10" ht="13.8" customHeight="1">
      <c r="A68" s="101">
        <f t="shared" ref="A68:A99" si="5">D68*ID규칙_사용학생_아이디_단위+E68</f>
        <v>1224502</v>
      </c>
      <c r="B68" s="100" t="s">
        <v>413</v>
      </c>
      <c r="C68" s="100" t="s">
        <v>414</v>
      </c>
      <c r="D68" s="101">
        <f>INDEX(STUDENT!$A$4:$A$99,MATCH(WEAPON!C68,STUDENT!$B$4:$B$99,0))</f>
        <v>12245</v>
      </c>
      <c r="E68" s="101">
        <v>2</v>
      </c>
      <c r="F68" s="101">
        <f>INDEX(WEAPON_STATUS!$C:$C,MATCH(B68,WEAPON_STATUS!$B:$B,0))</f>
        <v>12245</v>
      </c>
      <c r="G68" s="101">
        <f>INDEX(WEAPON_LIMIT_BREAK!C:C,MATCH(B68,WEAPON_LIMIT_BREAK!B:B,0))</f>
        <v>12245</v>
      </c>
      <c r="H68" s="101" t="str">
        <f t="shared" si="1"/>
        <v>WEAPON_NAME_1224502</v>
      </c>
      <c r="I68" s="101" t="str">
        <f t="shared" si="2"/>
        <v>WEAPON_IMAGE_1224502</v>
      </c>
      <c r="J68" s="101" t="str">
        <f t="shared" si="3"/>
        <v>WEAPON_DESC_1224502</v>
      </c>
    </row>
    <row r="69" spans="1:10" ht="13.8" customHeight="1">
      <c r="A69" s="101">
        <f t="shared" si="5"/>
        <v>1434601</v>
      </c>
      <c r="B69" s="100" t="s">
        <v>415</v>
      </c>
      <c r="C69" s="100" t="s">
        <v>416</v>
      </c>
      <c r="D69" s="101">
        <f>INDEX(STUDENT!$A$4:$A$99,MATCH(WEAPON!C69,STUDENT!$B$4:$B$99,0))</f>
        <v>14346</v>
      </c>
      <c r="E69" s="101">
        <v>1</v>
      </c>
      <c r="F69" s="101">
        <f>INDEX(WEAPON_STATUS!$C:$C,MATCH(B69,WEAPON_STATUS!$B:$B,0))</f>
        <v>14346</v>
      </c>
      <c r="G69" s="101">
        <f>INDEX(WEAPON_LIMIT_BREAK!C:C,MATCH(B69,WEAPON_LIMIT_BREAK!B:B,0))</f>
        <v>14346</v>
      </c>
      <c r="H69" s="101" t="str">
        <f t="shared" si="1"/>
        <v>WEAPON_NAME_1434601</v>
      </c>
      <c r="I69" s="101" t="str">
        <f t="shared" si="2"/>
        <v>WEAPON_IMAGE_1434601</v>
      </c>
      <c r="J69" s="101" t="str">
        <f t="shared" si="3"/>
        <v>WEAPON_DESC_1434601</v>
      </c>
    </row>
    <row r="70" spans="1:10" ht="13.8" customHeight="1">
      <c r="A70" s="101">
        <f t="shared" si="5"/>
        <v>2432101</v>
      </c>
      <c r="B70" s="100" t="s">
        <v>417</v>
      </c>
      <c r="C70" s="100" t="s">
        <v>418</v>
      </c>
      <c r="D70" s="101">
        <f>INDEX(STUDENT!$A$4:$A$99,MATCH(WEAPON!C70,STUDENT!$B$4:$B$99,0))</f>
        <v>24321</v>
      </c>
      <c r="E70" s="101">
        <v>1</v>
      </c>
      <c r="F70" s="101">
        <f>INDEX(WEAPON_STATUS!$C:$C,MATCH(B70,WEAPON_STATUS!$B:$B,0))</f>
        <v>24321</v>
      </c>
      <c r="G70" s="101">
        <f>INDEX(WEAPON_LIMIT_BREAK!C:C,MATCH(B70,WEAPON_LIMIT_BREAK!B:B,0))</f>
        <v>24321</v>
      </c>
      <c r="H70" s="101" t="str">
        <f t="shared" si="1"/>
        <v>WEAPON_NAME_2432101</v>
      </c>
      <c r="I70" s="101" t="str">
        <f t="shared" si="2"/>
        <v>WEAPON_IMAGE_2432101</v>
      </c>
      <c r="J70" s="101" t="str">
        <f t="shared" si="3"/>
        <v>WEAPON_DESC_2432101</v>
      </c>
    </row>
    <row r="71" spans="1:10" ht="13.8" customHeight="1">
      <c r="A71" s="101">
        <f t="shared" si="5"/>
        <v>1134703</v>
      </c>
      <c r="B71" s="100" t="s">
        <v>419</v>
      </c>
      <c r="C71" s="100" t="s">
        <v>420</v>
      </c>
      <c r="D71" s="101">
        <f>INDEX(STUDENT!$A$4:$A$99,MATCH(WEAPON!C71,STUDENT!$B$4:$B$99,0))</f>
        <v>11347</v>
      </c>
      <c r="E71" s="101">
        <v>3</v>
      </c>
      <c r="F71" s="101">
        <f>INDEX(WEAPON_STATUS!$C:$C,MATCH(B71,WEAPON_STATUS!$B:$B,0))</f>
        <v>11347</v>
      </c>
      <c r="G71" s="101">
        <f>INDEX(WEAPON_LIMIT_BREAK!C:C,MATCH(B71,WEAPON_LIMIT_BREAK!B:B,0))</f>
        <v>11347</v>
      </c>
      <c r="H71" s="101" t="str">
        <f t="shared" si="1"/>
        <v>WEAPON_NAME_1134703</v>
      </c>
      <c r="I71" s="101" t="str">
        <f t="shared" si="2"/>
        <v>WEAPON_IMAGE_1134703</v>
      </c>
      <c r="J71" s="101" t="str">
        <f t="shared" si="3"/>
        <v>WEAPON_DESC_1134703</v>
      </c>
    </row>
    <row r="72" spans="1:10" ht="13.8" customHeight="1">
      <c r="A72" s="101">
        <f t="shared" si="5"/>
        <v>1424807</v>
      </c>
      <c r="B72" s="100" t="s">
        <v>421</v>
      </c>
      <c r="C72" s="100" t="s">
        <v>422</v>
      </c>
      <c r="D72" s="101">
        <f>INDEX(STUDENT!$A$4:$A$99,MATCH(WEAPON!C72,STUDENT!$B$4:$B$99,0))</f>
        <v>14248</v>
      </c>
      <c r="E72" s="101">
        <v>7</v>
      </c>
      <c r="F72" s="101">
        <f>INDEX(WEAPON_STATUS!$C:$C,MATCH(B72,WEAPON_STATUS!$B:$B,0))</f>
        <v>14248</v>
      </c>
      <c r="G72" s="101">
        <f>INDEX(WEAPON_LIMIT_BREAK!C:C,MATCH(B72,WEAPON_LIMIT_BREAK!B:B,0))</f>
        <v>14248</v>
      </c>
      <c r="H72" s="101" t="str">
        <f t="shared" si="1"/>
        <v>WEAPON_NAME_1424807</v>
      </c>
      <c r="I72" s="101" t="str">
        <f t="shared" si="2"/>
        <v>WEAPON_IMAGE_1424807</v>
      </c>
      <c r="J72" s="101" t="str">
        <f t="shared" si="3"/>
        <v>WEAPON_DESC_1424807</v>
      </c>
    </row>
    <row r="73" spans="1:10" ht="13.8" customHeight="1">
      <c r="A73" s="101">
        <f t="shared" si="5"/>
        <v>1114905</v>
      </c>
      <c r="B73" s="100" t="s">
        <v>423</v>
      </c>
      <c r="C73" s="100" t="s">
        <v>424</v>
      </c>
      <c r="D73" s="101">
        <f>INDEX(STUDENT!$A$4:$A$99,MATCH(WEAPON!C73,STUDENT!$B$4:$B$99,0))</f>
        <v>11149</v>
      </c>
      <c r="E73" s="101">
        <v>5</v>
      </c>
      <c r="F73" s="101">
        <f>INDEX(WEAPON_STATUS!$C:$C,MATCH(B73,WEAPON_STATUS!$B:$B,0))</f>
        <v>11149</v>
      </c>
      <c r="G73" s="101">
        <f>INDEX(WEAPON_LIMIT_BREAK!C:C,MATCH(B73,WEAPON_LIMIT_BREAK!B:B,0))</f>
        <v>11149</v>
      </c>
      <c r="H73" s="101" t="str">
        <f t="shared" si="1"/>
        <v>WEAPON_NAME_1114905</v>
      </c>
      <c r="I73" s="101" t="str">
        <f t="shared" si="2"/>
        <v>WEAPON_IMAGE_1114905</v>
      </c>
      <c r="J73" s="101" t="str">
        <f t="shared" si="3"/>
        <v>WEAPON_DESC_1114905</v>
      </c>
    </row>
    <row r="74" spans="1:10" ht="13.8" customHeight="1">
      <c r="A74" s="101">
        <f t="shared" si="5"/>
        <v>1135002</v>
      </c>
      <c r="B74" s="100" t="s">
        <v>425</v>
      </c>
      <c r="C74" s="100" t="s">
        <v>426</v>
      </c>
      <c r="D74" s="101">
        <f>INDEX(STUDENT!$A$4:$A$99,MATCH(WEAPON!C74,STUDENT!$B$4:$B$99,0))</f>
        <v>11350</v>
      </c>
      <c r="E74" s="101">
        <v>2</v>
      </c>
      <c r="F74" s="101">
        <f>INDEX(WEAPON_STATUS!$C:$C,MATCH(B74,WEAPON_STATUS!$B:$B,0))</f>
        <v>11350</v>
      </c>
      <c r="G74" s="101">
        <f>INDEX(WEAPON_LIMIT_BREAK!C:C,MATCH(B74,WEAPON_LIMIT_BREAK!B:B,0))</f>
        <v>11350</v>
      </c>
      <c r="H74" s="101" t="str">
        <f t="shared" si="1"/>
        <v>WEAPON_NAME_1135002</v>
      </c>
      <c r="I74" s="101" t="str">
        <f t="shared" si="2"/>
        <v>WEAPON_IMAGE_1135002</v>
      </c>
      <c r="J74" s="101" t="str">
        <f t="shared" si="3"/>
        <v>WEAPON_DESC_1135002</v>
      </c>
    </row>
    <row r="75" spans="1:10" ht="13.8" customHeight="1">
      <c r="A75" s="101">
        <f t="shared" si="5"/>
        <v>1235102</v>
      </c>
      <c r="B75" s="100" t="s">
        <v>427</v>
      </c>
      <c r="C75" s="100" t="s">
        <v>428</v>
      </c>
      <c r="D75" s="101">
        <f>INDEX(STUDENT!$A$4:$A$99,MATCH(WEAPON!C75,STUDENT!$B$4:$B$99,0))</f>
        <v>12351</v>
      </c>
      <c r="E75" s="101">
        <v>2</v>
      </c>
      <c r="F75" s="101">
        <f>INDEX(WEAPON_STATUS!$C:$C,MATCH(B75,WEAPON_STATUS!$B:$B,0))</f>
        <v>12351</v>
      </c>
      <c r="G75" s="101">
        <f>INDEX(WEAPON_LIMIT_BREAK!C:C,MATCH(B75,WEAPON_LIMIT_BREAK!B:B,0))</f>
        <v>12351</v>
      </c>
      <c r="H75" s="101" t="str">
        <f t="shared" si="1"/>
        <v>WEAPON_NAME_1235102</v>
      </c>
      <c r="I75" s="101" t="str">
        <f t="shared" si="2"/>
        <v>WEAPON_IMAGE_1235102</v>
      </c>
      <c r="J75" s="101" t="str">
        <f t="shared" si="3"/>
        <v>WEAPON_DESC_1235102</v>
      </c>
    </row>
    <row r="76" spans="1:10" ht="13.8" customHeight="1">
      <c r="A76" s="101">
        <f t="shared" si="5"/>
        <v>1135204</v>
      </c>
      <c r="B76" s="100" t="s">
        <v>429</v>
      </c>
      <c r="C76" s="100" t="s">
        <v>430</v>
      </c>
      <c r="D76" s="101">
        <f>INDEX(STUDENT!$A$4:$A$99,MATCH(WEAPON!C76,STUDENT!$B$4:$B$99,0))</f>
        <v>11352</v>
      </c>
      <c r="E76" s="101">
        <v>4</v>
      </c>
      <c r="F76" s="101">
        <f>INDEX(WEAPON_STATUS!$C:$C,MATCH(B76,WEAPON_STATUS!$B:$B,0))</f>
        <v>11352</v>
      </c>
      <c r="G76" s="101">
        <f>INDEX(WEAPON_LIMIT_BREAK!C:C,MATCH(B76,WEAPON_LIMIT_BREAK!B:B,0))</f>
        <v>11352</v>
      </c>
      <c r="H76" s="101" t="str">
        <f t="shared" si="1"/>
        <v>WEAPON_NAME_1135204</v>
      </c>
      <c r="I76" s="101" t="str">
        <f t="shared" si="2"/>
        <v>WEAPON_IMAGE_1135204</v>
      </c>
      <c r="J76" s="101" t="str">
        <f t="shared" si="3"/>
        <v>WEAPON_DESC_1135204</v>
      </c>
    </row>
    <row r="77" spans="1:10" ht="13.8" customHeight="1">
      <c r="A77" s="101">
        <f t="shared" si="5"/>
        <v>2112201</v>
      </c>
      <c r="B77" s="100" t="s">
        <v>431</v>
      </c>
      <c r="C77" s="100" t="s">
        <v>432</v>
      </c>
      <c r="D77" s="101">
        <f>INDEX(STUDENT!$A$4:$A$99,MATCH(WEAPON!C77,STUDENT!$B$4:$B$99,0))</f>
        <v>21122</v>
      </c>
      <c r="E77" s="101">
        <v>1</v>
      </c>
      <c r="F77" s="101">
        <f>INDEX(WEAPON_STATUS!$C:$C,MATCH(B77,WEAPON_STATUS!$B:$B,0))</f>
        <v>21122</v>
      </c>
      <c r="G77" s="101">
        <f>INDEX(WEAPON_LIMIT_BREAK!C:C,MATCH(B77,WEAPON_LIMIT_BREAK!B:B,0))</f>
        <v>21122</v>
      </c>
      <c r="H77" s="101" t="str">
        <f t="shared" si="1"/>
        <v>WEAPON_NAME_2112201</v>
      </c>
      <c r="I77" s="101" t="str">
        <f t="shared" si="2"/>
        <v>WEAPON_IMAGE_2112201</v>
      </c>
      <c r="J77" s="101" t="str">
        <f t="shared" si="3"/>
        <v>WEAPON_DESC_2112201</v>
      </c>
    </row>
    <row r="78" spans="1:10" ht="13.8" customHeight="1">
      <c r="A78" s="101">
        <f t="shared" si="5"/>
        <v>1135304</v>
      </c>
      <c r="B78" s="100" t="s">
        <v>433</v>
      </c>
      <c r="C78" s="100" t="s">
        <v>434</v>
      </c>
      <c r="D78" s="101">
        <f>INDEX(STUDENT!$A$4:$A$99,MATCH(WEAPON!C78,STUDENT!$B$4:$B$99,0))</f>
        <v>11353</v>
      </c>
      <c r="E78" s="101">
        <v>4</v>
      </c>
      <c r="F78" s="101">
        <f>INDEX(WEAPON_STATUS!$C:$C,MATCH(B78,WEAPON_STATUS!$B:$B,0))</f>
        <v>11353</v>
      </c>
      <c r="G78" s="101">
        <f>INDEX(WEAPON_LIMIT_BREAK!C:C,MATCH(B78,WEAPON_LIMIT_BREAK!B:B,0))</f>
        <v>11353</v>
      </c>
      <c r="H78" s="101" t="str">
        <f t="shared" si="1"/>
        <v>WEAPON_NAME_1135304</v>
      </c>
      <c r="I78" s="101" t="str">
        <f t="shared" si="2"/>
        <v>WEAPON_IMAGE_1135304</v>
      </c>
      <c r="J78" s="101" t="str">
        <f t="shared" si="3"/>
        <v>WEAPON_DESC_1135304</v>
      </c>
    </row>
    <row r="79" spans="1:10" ht="13.8" customHeight="1">
      <c r="A79" s="101">
        <f t="shared" si="5"/>
        <v>1335403</v>
      </c>
      <c r="B79" s="100" t="s">
        <v>435</v>
      </c>
      <c r="C79" s="100" t="s">
        <v>436</v>
      </c>
      <c r="D79" s="101">
        <f>INDEX(STUDENT!$A$4:$A$99,MATCH(WEAPON!C79,STUDENT!$B$4:$B$99,0))</f>
        <v>13354</v>
      </c>
      <c r="E79" s="101">
        <v>3</v>
      </c>
      <c r="F79" s="101">
        <f>INDEX(WEAPON_STATUS!$C:$C,MATCH(B79,WEAPON_STATUS!$B:$B,0))</f>
        <v>13354</v>
      </c>
      <c r="G79" s="101">
        <f>INDEX(WEAPON_LIMIT_BREAK!C:C,MATCH(B79,WEAPON_LIMIT_BREAK!B:B,0))</f>
        <v>13354</v>
      </c>
      <c r="H79" s="101" t="str">
        <f t="shared" si="1"/>
        <v>WEAPON_NAME_1335403</v>
      </c>
      <c r="I79" s="101" t="str">
        <f t="shared" si="2"/>
        <v>WEAPON_IMAGE_1335403</v>
      </c>
      <c r="J79" s="101" t="str">
        <f t="shared" si="3"/>
        <v>WEAPON_DESC_1335403</v>
      </c>
    </row>
    <row r="80" spans="1:10" ht="13.8" customHeight="1">
      <c r="A80" s="101">
        <f t="shared" si="5"/>
        <v>1335502</v>
      </c>
      <c r="B80" s="100" t="s">
        <v>437</v>
      </c>
      <c r="C80" s="100" t="s">
        <v>438</v>
      </c>
      <c r="D80" s="101">
        <f>INDEX(STUDENT!$A$4:$A$99,MATCH(WEAPON!C80,STUDENT!$B$4:$B$99,0))</f>
        <v>13355</v>
      </c>
      <c r="E80" s="101">
        <v>2</v>
      </c>
      <c r="F80" s="101">
        <f>INDEX(WEAPON_STATUS!$C:$C,MATCH(B80,WEAPON_STATUS!$B:$B,0))</f>
        <v>13355</v>
      </c>
      <c r="G80" s="101">
        <f>INDEX(WEAPON_LIMIT_BREAK!C:C,MATCH(B80,WEAPON_LIMIT_BREAK!B:B,0))</f>
        <v>13355</v>
      </c>
      <c r="H80" s="101" t="str">
        <f t="shared" si="1"/>
        <v>WEAPON_NAME_1335502</v>
      </c>
      <c r="I80" s="101" t="str">
        <f t="shared" si="2"/>
        <v>WEAPON_IMAGE_1335502</v>
      </c>
      <c r="J80" s="101" t="str">
        <f t="shared" si="3"/>
        <v>WEAPON_DESC_1335502</v>
      </c>
    </row>
    <row r="81" spans="1:10" ht="13.8" customHeight="1">
      <c r="A81" s="101">
        <f t="shared" si="5"/>
        <v>1435601</v>
      </c>
      <c r="B81" s="100" t="s">
        <v>439</v>
      </c>
      <c r="C81" s="100" t="s">
        <v>440</v>
      </c>
      <c r="D81" s="101">
        <f>INDEX(STUDENT!$A$4:$A$99,MATCH(WEAPON!C81,STUDENT!$B$4:$B$99,0))</f>
        <v>14356</v>
      </c>
      <c r="E81" s="101">
        <v>1</v>
      </c>
      <c r="F81" s="101">
        <f>INDEX(WEAPON_STATUS!$C:$C,MATCH(B81,WEAPON_STATUS!$B:$B,0))</f>
        <v>14356</v>
      </c>
      <c r="G81" s="101">
        <f>INDEX(WEAPON_LIMIT_BREAK!C:C,MATCH(B81,WEAPON_LIMIT_BREAK!B:B,0))</f>
        <v>14356</v>
      </c>
      <c r="H81" s="101" t="str">
        <f t="shared" si="1"/>
        <v>WEAPON_NAME_1435601</v>
      </c>
      <c r="I81" s="101" t="str">
        <f t="shared" si="2"/>
        <v>WEAPON_IMAGE_1435601</v>
      </c>
      <c r="J81" s="101" t="str">
        <f t="shared" si="3"/>
        <v>WEAPON_DESC_1435601</v>
      </c>
    </row>
    <row r="82" spans="1:10" ht="13.8" customHeight="1">
      <c r="A82" s="101">
        <f t="shared" si="5"/>
        <v>1135701</v>
      </c>
      <c r="B82" s="100" t="s">
        <v>441</v>
      </c>
      <c r="C82" s="100" t="s">
        <v>442</v>
      </c>
      <c r="D82" s="101">
        <f>INDEX(STUDENT!$A$4:$A$99,MATCH(WEAPON!C82,STUDENT!$B$4:$B$99,0))</f>
        <v>11357</v>
      </c>
      <c r="E82" s="101">
        <v>1</v>
      </c>
      <c r="F82" s="101">
        <f>INDEX(WEAPON_STATUS!$C:$C,MATCH(B82,WEAPON_STATUS!$B:$B,0))</f>
        <v>11357</v>
      </c>
      <c r="G82" s="101">
        <f>INDEX(WEAPON_LIMIT_BREAK!C:C,MATCH(B82,WEAPON_LIMIT_BREAK!B:B,0))</f>
        <v>11357</v>
      </c>
      <c r="H82" s="101" t="str">
        <f t="shared" si="1"/>
        <v>WEAPON_NAME_1135701</v>
      </c>
      <c r="I82" s="101" t="str">
        <f t="shared" si="2"/>
        <v>WEAPON_IMAGE_1135701</v>
      </c>
      <c r="J82" s="101" t="str">
        <f t="shared" si="3"/>
        <v>WEAPON_DESC_1135701</v>
      </c>
    </row>
    <row r="83" spans="1:10" ht="13.8" customHeight="1">
      <c r="A83" s="101">
        <f t="shared" si="5"/>
        <v>1415804</v>
      </c>
      <c r="B83" s="100" t="s">
        <v>443</v>
      </c>
      <c r="C83" s="100" t="s">
        <v>444</v>
      </c>
      <c r="D83" s="101">
        <f>INDEX(STUDENT!$A$4:$A$99,MATCH(WEAPON!C83,STUDENT!$B$4:$B$99,0))</f>
        <v>14158</v>
      </c>
      <c r="E83" s="101">
        <v>4</v>
      </c>
      <c r="F83" s="101">
        <f>INDEX(WEAPON_STATUS!$C:$C,MATCH(B83,WEAPON_STATUS!$B:$B,0))</f>
        <v>14158</v>
      </c>
      <c r="G83" s="101">
        <f>INDEX(WEAPON_LIMIT_BREAK!C:C,MATCH(B83,WEAPON_LIMIT_BREAK!B:B,0))</f>
        <v>14158</v>
      </c>
      <c r="H83" s="101" t="str">
        <f t="shared" si="1"/>
        <v>WEAPON_NAME_1415804</v>
      </c>
      <c r="I83" s="101" t="str">
        <f t="shared" si="2"/>
        <v>WEAPON_IMAGE_1415804</v>
      </c>
      <c r="J83" s="101" t="str">
        <f t="shared" si="3"/>
        <v>WEAPON_DESC_1415804</v>
      </c>
    </row>
    <row r="84" spans="1:10" ht="13.8" customHeight="1">
      <c r="A84" s="101">
        <f t="shared" si="5"/>
        <v>1235902</v>
      </c>
      <c r="B84" s="100" t="s">
        <v>445</v>
      </c>
      <c r="C84" s="100" t="s">
        <v>446</v>
      </c>
      <c r="D84" s="101">
        <f>INDEX(STUDENT!$A$4:$A$99,MATCH(WEAPON!C84,STUDENT!$B$4:$B$99,0))</f>
        <v>12359</v>
      </c>
      <c r="E84" s="101">
        <v>2</v>
      </c>
      <c r="F84" s="101">
        <f>INDEX(WEAPON_STATUS!$C:$C,MATCH(B84,WEAPON_STATUS!$B:$B,0))</f>
        <v>12359</v>
      </c>
      <c r="G84" s="101">
        <f>INDEX(WEAPON_LIMIT_BREAK!C:C,MATCH(B84,WEAPON_LIMIT_BREAK!B:B,0))</f>
        <v>12359</v>
      </c>
      <c r="H84" s="101" t="str">
        <f t="shared" si="1"/>
        <v>WEAPON_NAME_1235902</v>
      </c>
      <c r="I84" s="101" t="str">
        <f t="shared" si="2"/>
        <v>WEAPON_IMAGE_1235902</v>
      </c>
      <c r="J84" s="101" t="str">
        <f t="shared" si="3"/>
        <v>WEAPON_DESC_1235902</v>
      </c>
    </row>
    <row r="85" spans="1:10" ht="13.8" customHeight="1">
      <c r="A85" s="101">
        <f t="shared" si="5"/>
        <v>2412302</v>
      </c>
      <c r="B85" s="100" t="s">
        <v>447</v>
      </c>
      <c r="C85" s="100" t="s">
        <v>448</v>
      </c>
      <c r="D85" s="101">
        <f>INDEX(STUDENT!$A$4:$A$99,MATCH(WEAPON!C85,STUDENT!$B$4:$B$99,0))</f>
        <v>24123</v>
      </c>
      <c r="E85" s="101">
        <v>2</v>
      </c>
      <c r="F85" s="101">
        <f>INDEX(WEAPON_STATUS!$C:$C,MATCH(B85,WEAPON_STATUS!$B:$B,0))</f>
        <v>24123</v>
      </c>
      <c r="G85" s="101">
        <f>INDEX(WEAPON_LIMIT_BREAK!C:C,MATCH(B85,WEAPON_LIMIT_BREAK!B:B,0))</f>
        <v>24123</v>
      </c>
      <c r="H85" s="101" t="str">
        <f t="shared" si="1"/>
        <v>WEAPON_NAME_2412302</v>
      </c>
      <c r="I85" s="101" t="str">
        <f t="shared" si="2"/>
        <v>WEAPON_IMAGE_2412302</v>
      </c>
      <c r="J85" s="101" t="str">
        <f t="shared" si="3"/>
        <v>WEAPON_DESC_2412302</v>
      </c>
    </row>
    <row r="86" spans="1:10" ht="13.8" customHeight="1">
      <c r="A86" s="101">
        <f t="shared" si="5"/>
        <v>1136007</v>
      </c>
      <c r="B86" s="100" t="s">
        <v>449</v>
      </c>
      <c r="C86" s="100" t="s">
        <v>450</v>
      </c>
      <c r="D86" s="101">
        <f>INDEX(STUDENT!$A$4:$A$99,MATCH(WEAPON!C86,STUDENT!$B$4:$B$99,0))</f>
        <v>11360</v>
      </c>
      <c r="E86" s="101">
        <v>7</v>
      </c>
      <c r="F86" s="101">
        <f>INDEX(WEAPON_STATUS!$C:$C,MATCH(B86,WEAPON_STATUS!$B:$B,0))</f>
        <v>11360</v>
      </c>
      <c r="G86" s="101">
        <f>INDEX(WEAPON_LIMIT_BREAK!C:C,MATCH(B86,WEAPON_LIMIT_BREAK!B:B,0))</f>
        <v>11360</v>
      </c>
      <c r="H86" s="101" t="str">
        <f t="shared" si="1"/>
        <v>WEAPON_NAME_1136007</v>
      </c>
      <c r="I86" s="101" t="str">
        <f t="shared" si="2"/>
        <v>WEAPON_IMAGE_1136007</v>
      </c>
      <c r="J86" s="101" t="str">
        <f t="shared" si="3"/>
        <v>WEAPON_DESC_1136007</v>
      </c>
    </row>
    <row r="87" spans="1:10" ht="13.8" customHeight="1">
      <c r="A87" s="101">
        <f t="shared" si="5"/>
        <v>2132403</v>
      </c>
      <c r="B87" s="100" t="s">
        <v>451</v>
      </c>
      <c r="C87" s="100" t="s">
        <v>452</v>
      </c>
      <c r="D87" s="101">
        <f>INDEX(STUDENT!$A$4:$A$99,MATCH(WEAPON!C87,STUDENT!$B$4:$B$99,0))</f>
        <v>21324</v>
      </c>
      <c r="E87" s="101">
        <v>3</v>
      </c>
      <c r="F87" s="101">
        <f>INDEX(WEAPON_STATUS!$C:$C,MATCH(B87,WEAPON_STATUS!$B:$B,0))</f>
        <v>21324</v>
      </c>
      <c r="G87" s="101">
        <f>INDEX(WEAPON_LIMIT_BREAK!C:C,MATCH(B87,WEAPON_LIMIT_BREAK!B:B,0))</f>
        <v>21324</v>
      </c>
      <c r="H87" s="101" t="str">
        <f t="shared" si="1"/>
        <v>WEAPON_NAME_2132403</v>
      </c>
      <c r="I87" s="101" t="str">
        <f t="shared" si="2"/>
        <v>WEAPON_IMAGE_2132403</v>
      </c>
      <c r="J87" s="101" t="str">
        <f t="shared" si="3"/>
        <v>WEAPON_DESC_2132403</v>
      </c>
    </row>
    <row r="88" spans="1:10" ht="13.8" customHeight="1">
      <c r="A88" s="101">
        <f t="shared" si="5"/>
        <v>1426101</v>
      </c>
      <c r="B88" s="100" t="s">
        <v>453</v>
      </c>
      <c r="C88" s="100" t="s">
        <v>454</v>
      </c>
      <c r="D88" s="101">
        <f>INDEX(STUDENT!$A$4:$A$99,MATCH(WEAPON!C88,STUDENT!$B$4:$B$99,0))</f>
        <v>14261</v>
      </c>
      <c r="E88" s="101">
        <v>1</v>
      </c>
      <c r="F88" s="101">
        <f>INDEX(WEAPON_STATUS!$C:$C,MATCH(B88,WEAPON_STATUS!$B:$B,0))</f>
        <v>14261</v>
      </c>
      <c r="G88" s="101">
        <f>INDEX(WEAPON_LIMIT_BREAK!C:C,MATCH(B88,WEAPON_LIMIT_BREAK!B:B,0))</f>
        <v>14261</v>
      </c>
      <c r="H88" s="101" t="str">
        <f t="shared" si="1"/>
        <v>WEAPON_NAME_1426101</v>
      </c>
      <c r="I88" s="101" t="str">
        <f t="shared" si="2"/>
        <v>WEAPON_IMAGE_1426101</v>
      </c>
      <c r="J88" s="101" t="str">
        <f t="shared" si="3"/>
        <v>WEAPON_DESC_1426101</v>
      </c>
    </row>
    <row r="89" spans="1:10" ht="13.8" customHeight="1">
      <c r="A89" s="101">
        <f t="shared" si="5"/>
        <v>1116204</v>
      </c>
      <c r="B89" s="100" t="s">
        <v>455</v>
      </c>
      <c r="C89" s="100" t="s">
        <v>456</v>
      </c>
      <c r="D89" s="101">
        <f>INDEX(STUDENT!$A$4:$A$99,MATCH(WEAPON!C89,STUDENT!$B$4:$B$99,0))</f>
        <v>11162</v>
      </c>
      <c r="E89" s="101">
        <v>4</v>
      </c>
      <c r="F89" s="101">
        <f>INDEX(WEAPON_STATUS!$C:$C,MATCH(B89,WEAPON_STATUS!$B:$B,0))</f>
        <v>11162</v>
      </c>
      <c r="G89" s="101">
        <f>INDEX(WEAPON_LIMIT_BREAK!C:C,MATCH(B89,WEAPON_LIMIT_BREAK!B:B,0))</f>
        <v>11162</v>
      </c>
      <c r="H89" s="101" t="str">
        <f t="shared" si="1"/>
        <v>WEAPON_NAME_1116204</v>
      </c>
      <c r="I89" s="101" t="str">
        <f t="shared" si="2"/>
        <v>WEAPON_IMAGE_1116204</v>
      </c>
      <c r="J89" s="101" t="str">
        <f t="shared" si="3"/>
        <v>WEAPON_DESC_1116204</v>
      </c>
    </row>
    <row r="90" spans="1:10" ht="13.8" customHeight="1">
      <c r="A90" s="101">
        <f t="shared" si="5"/>
        <v>2132501</v>
      </c>
      <c r="B90" s="100" t="s">
        <v>457</v>
      </c>
      <c r="C90" s="100" t="s">
        <v>458</v>
      </c>
      <c r="D90" s="101">
        <f>INDEX(STUDENT!$A$4:$A$99,MATCH(WEAPON!C90,STUDENT!$B$4:$B$99,0))</f>
        <v>21325</v>
      </c>
      <c r="E90" s="101">
        <v>1</v>
      </c>
      <c r="F90" s="101">
        <f>INDEX(WEAPON_STATUS!$C:$C,MATCH(B90,WEAPON_STATUS!$B:$B,0))</f>
        <v>21325</v>
      </c>
      <c r="G90" s="101">
        <f>INDEX(WEAPON_LIMIT_BREAK!C:C,MATCH(B90,WEAPON_LIMIT_BREAK!B:B,0))</f>
        <v>21325</v>
      </c>
      <c r="H90" s="101" t="str">
        <f t="shared" si="1"/>
        <v>WEAPON_NAME_2132501</v>
      </c>
      <c r="I90" s="101" t="str">
        <f t="shared" si="2"/>
        <v>WEAPON_IMAGE_2132501</v>
      </c>
      <c r="J90" s="101" t="str">
        <f t="shared" si="3"/>
        <v>WEAPON_DESC_2132501</v>
      </c>
    </row>
    <row r="91" spans="1:10" ht="13.8" customHeight="1">
      <c r="A91" s="101">
        <f t="shared" si="5"/>
        <v>1236302</v>
      </c>
      <c r="B91" s="100" t="s">
        <v>459</v>
      </c>
      <c r="C91" s="100" t="s">
        <v>460</v>
      </c>
      <c r="D91" s="101">
        <f>INDEX(STUDENT!$A$4:$A$99,MATCH(WEAPON!C91,STUDENT!$B$4:$B$99,0))</f>
        <v>12363</v>
      </c>
      <c r="E91" s="101">
        <v>2</v>
      </c>
      <c r="F91" s="101">
        <f>INDEX(WEAPON_STATUS!$C:$C,MATCH(B91,WEAPON_STATUS!$B:$B,0))</f>
        <v>12363</v>
      </c>
      <c r="G91" s="101">
        <f>INDEX(WEAPON_LIMIT_BREAK!C:C,MATCH(B91,WEAPON_LIMIT_BREAK!B:B,0))</f>
        <v>12363</v>
      </c>
      <c r="H91" s="101" t="str">
        <f t="shared" si="1"/>
        <v>WEAPON_NAME_1236302</v>
      </c>
      <c r="I91" s="101" t="str">
        <f t="shared" si="2"/>
        <v>WEAPON_IMAGE_1236302</v>
      </c>
      <c r="J91" s="101" t="str">
        <f t="shared" si="3"/>
        <v>WEAPON_DESC_1236302</v>
      </c>
    </row>
    <row r="92" spans="1:10" ht="13.8" customHeight="1">
      <c r="A92" s="101">
        <f t="shared" si="5"/>
        <v>2132606</v>
      </c>
      <c r="B92" s="100" t="s">
        <v>461</v>
      </c>
      <c r="C92" s="100" t="s">
        <v>462</v>
      </c>
      <c r="D92" s="101">
        <f>INDEX(STUDENT!$A$4:$A$99,MATCH(WEAPON!C92,STUDENT!$B$4:$B$99,0))</f>
        <v>21326</v>
      </c>
      <c r="E92" s="101">
        <v>6</v>
      </c>
      <c r="F92" s="101">
        <f>INDEX(WEAPON_STATUS!$C:$C,MATCH(B92,WEAPON_STATUS!$B:$B,0))</f>
        <v>21326</v>
      </c>
      <c r="G92" s="101">
        <f>INDEX(WEAPON_LIMIT_BREAK!C:C,MATCH(B92,WEAPON_LIMIT_BREAK!B:B,0))</f>
        <v>21326</v>
      </c>
      <c r="H92" s="101" t="str">
        <f t="shared" si="1"/>
        <v>WEAPON_NAME_2132606</v>
      </c>
      <c r="I92" s="101" t="str">
        <f t="shared" si="2"/>
        <v>WEAPON_IMAGE_2132606</v>
      </c>
      <c r="J92" s="101" t="str">
        <f t="shared" si="3"/>
        <v>WEAPON_DESC_2132606</v>
      </c>
    </row>
    <row r="93" spans="1:10" ht="13.8" customHeight="1">
      <c r="A93" s="101">
        <f t="shared" si="5"/>
        <v>2132701</v>
      </c>
      <c r="B93" s="100" t="s">
        <v>463</v>
      </c>
      <c r="C93" s="100" t="s">
        <v>464</v>
      </c>
      <c r="D93" s="101">
        <f>INDEX(STUDENT!$A$4:$A$99,MATCH(WEAPON!C93,STUDENT!$B$4:$B$99,0))</f>
        <v>21327</v>
      </c>
      <c r="E93" s="101">
        <v>1</v>
      </c>
      <c r="F93" s="101">
        <f>INDEX(WEAPON_STATUS!$C:$C,MATCH(B93,WEAPON_STATUS!$B:$B,0))</f>
        <v>21327</v>
      </c>
      <c r="G93" s="101">
        <f>INDEX(WEAPON_LIMIT_BREAK!C:C,MATCH(B93,WEAPON_LIMIT_BREAK!B:B,0))</f>
        <v>21327</v>
      </c>
      <c r="H93" s="101" t="str">
        <f t="shared" si="1"/>
        <v>WEAPON_NAME_2132701</v>
      </c>
      <c r="I93" s="101" t="str">
        <f t="shared" si="2"/>
        <v>WEAPON_IMAGE_2132701</v>
      </c>
      <c r="J93" s="101" t="str">
        <f t="shared" si="3"/>
        <v>WEAPON_DESC_2132701</v>
      </c>
    </row>
    <row r="94" spans="1:10" ht="13.8" customHeight="1">
      <c r="A94" s="101">
        <f t="shared" si="5"/>
        <v>2432804</v>
      </c>
      <c r="B94" s="100" t="s">
        <v>465</v>
      </c>
      <c r="C94" s="100" t="s">
        <v>466</v>
      </c>
      <c r="D94" s="101">
        <f>INDEX(STUDENT!$A$4:$A$99,MATCH(WEAPON!C94,STUDENT!$B$4:$B$99,0))</f>
        <v>24328</v>
      </c>
      <c r="E94" s="101">
        <v>4</v>
      </c>
      <c r="F94" s="101">
        <f>INDEX(WEAPON_STATUS!$C:$C,MATCH(B94,WEAPON_STATUS!$B:$B,0))</f>
        <v>24328</v>
      </c>
      <c r="G94" s="101">
        <f>INDEX(WEAPON_LIMIT_BREAK!C:C,MATCH(B94,WEAPON_LIMIT_BREAK!B:B,0))</f>
        <v>24328</v>
      </c>
      <c r="H94" s="101" t="str">
        <f t="shared" si="1"/>
        <v>WEAPON_NAME_2432804</v>
      </c>
      <c r="I94" s="101" t="str">
        <f t="shared" si="2"/>
        <v>WEAPON_IMAGE_2432804</v>
      </c>
      <c r="J94" s="101" t="str">
        <f t="shared" si="3"/>
        <v>WEAPON_DESC_2432804</v>
      </c>
    </row>
    <row r="95" spans="1:10" ht="13.8" customHeight="1">
      <c r="A95" s="101">
        <f t="shared" si="5"/>
        <v>1136403</v>
      </c>
      <c r="B95" s="100" t="s">
        <v>467</v>
      </c>
      <c r="C95" s="100" t="s">
        <v>468</v>
      </c>
      <c r="D95" s="101">
        <f>INDEX(STUDENT!$A$4:$A$99,MATCH(WEAPON!C95,STUDENT!$B$4:$B$99,0))</f>
        <v>11364</v>
      </c>
      <c r="E95" s="101">
        <v>3</v>
      </c>
      <c r="F95" s="101">
        <f>INDEX(WEAPON_STATUS!$C:$C,MATCH(B95,WEAPON_STATUS!$B:$B,0))</f>
        <v>11364</v>
      </c>
      <c r="G95" s="101">
        <f>INDEX(WEAPON_LIMIT_BREAK!C:C,MATCH(B95,WEAPON_LIMIT_BREAK!B:B,0))</f>
        <v>11364</v>
      </c>
      <c r="H95" s="101" t="str">
        <f t="shared" si="1"/>
        <v>WEAPON_NAME_1136403</v>
      </c>
      <c r="I95" s="101" t="str">
        <f t="shared" si="2"/>
        <v>WEAPON_IMAGE_1136403</v>
      </c>
      <c r="J95" s="101" t="str">
        <f t="shared" si="3"/>
        <v>WEAPON_DESC_1136403</v>
      </c>
    </row>
    <row r="96" spans="1:10" ht="13.8" customHeight="1">
      <c r="A96" s="101">
        <f t="shared" si="5"/>
        <v>1236502</v>
      </c>
      <c r="B96" s="100" t="s">
        <v>469</v>
      </c>
      <c r="C96" s="100" t="s">
        <v>470</v>
      </c>
      <c r="D96" s="101">
        <f>INDEX(STUDENT!$A$4:$A$99,MATCH(WEAPON!C96,STUDENT!$B$4:$B$99,0))</f>
        <v>12365</v>
      </c>
      <c r="E96" s="101">
        <v>2</v>
      </c>
      <c r="F96" s="101">
        <f>INDEX(WEAPON_STATUS!$C:$C,MATCH(B96,WEAPON_STATUS!$B:$B,0))</f>
        <v>12365</v>
      </c>
      <c r="G96" s="101">
        <f>INDEX(WEAPON_LIMIT_BREAK!C:C,MATCH(B96,WEAPON_LIMIT_BREAK!B:B,0))</f>
        <v>12365</v>
      </c>
      <c r="H96" s="101" t="str">
        <f t="shared" si="1"/>
        <v>WEAPON_NAME_1236502</v>
      </c>
      <c r="I96" s="101" t="str">
        <f t="shared" si="2"/>
        <v>WEAPON_IMAGE_1236502</v>
      </c>
      <c r="J96" s="101" t="str">
        <f t="shared" si="3"/>
        <v>WEAPON_DESC_1236502</v>
      </c>
    </row>
    <row r="97" spans="1:10" ht="13.8" customHeight="1">
      <c r="A97" s="101">
        <f t="shared" si="5"/>
        <v>1136608</v>
      </c>
      <c r="B97" s="100" t="s">
        <v>471</v>
      </c>
      <c r="C97" s="100" t="s">
        <v>472</v>
      </c>
      <c r="D97" s="101">
        <f>INDEX(STUDENT!$A$4:$A$99,MATCH(WEAPON!C97,STUDENT!$B$4:$B$99,0))</f>
        <v>11366</v>
      </c>
      <c r="E97" s="101">
        <v>8</v>
      </c>
      <c r="F97" s="101">
        <f>INDEX(WEAPON_STATUS!$C:$C,MATCH(B97,WEAPON_STATUS!$B:$B,0))</f>
        <v>11366</v>
      </c>
      <c r="G97" s="101">
        <f>INDEX(WEAPON_LIMIT_BREAK!C:C,MATCH(B97,WEAPON_LIMIT_BREAK!B:B,0))</f>
        <v>11366</v>
      </c>
      <c r="H97" s="101" t="str">
        <f t="shared" si="1"/>
        <v>WEAPON_NAME_1136608</v>
      </c>
      <c r="I97" s="101" t="str">
        <f t="shared" si="2"/>
        <v>WEAPON_IMAGE_1136608</v>
      </c>
      <c r="J97" s="101" t="str">
        <f t="shared" si="3"/>
        <v>WEAPON_DESC_1136608</v>
      </c>
    </row>
    <row r="98" spans="1:10" ht="13.8" customHeight="1">
      <c r="A98" s="101">
        <f t="shared" si="5"/>
        <v>2432904</v>
      </c>
      <c r="B98" s="100" t="s">
        <v>473</v>
      </c>
      <c r="C98" s="100" t="s">
        <v>474</v>
      </c>
      <c r="D98" s="101">
        <f>INDEX(STUDENT!$A$4:$A$99,MATCH(WEAPON!C98,STUDENT!$B$4:$B$99,0))</f>
        <v>24329</v>
      </c>
      <c r="E98" s="101">
        <v>4</v>
      </c>
      <c r="F98" s="101">
        <f>INDEX(WEAPON_STATUS!$C:$C,MATCH(B98,WEAPON_STATUS!$B:$B,0))</f>
        <v>24329</v>
      </c>
      <c r="G98" s="101">
        <f>INDEX(WEAPON_LIMIT_BREAK!C:C,MATCH(B98,WEAPON_LIMIT_BREAK!B:B,0))</f>
        <v>24329</v>
      </c>
      <c r="H98" s="101" t="str">
        <f t="shared" si="1"/>
        <v>WEAPON_NAME_2432904</v>
      </c>
      <c r="I98" s="101" t="str">
        <f t="shared" si="2"/>
        <v>WEAPON_IMAGE_2432904</v>
      </c>
      <c r="J98" s="101" t="str">
        <f t="shared" si="3"/>
        <v>WEAPON_DESC_2432904</v>
      </c>
    </row>
    <row r="99" spans="1:10" ht="13.8" customHeight="1">
      <c r="A99" s="101">
        <f t="shared" si="5"/>
        <v>2433007</v>
      </c>
      <c r="B99" s="100" t="s">
        <v>475</v>
      </c>
      <c r="C99" s="100" t="s">
        <v>476</v>
      </c>
      <c r="D99" s="101">
        <f>INDEX(STUDENT!$A$4:$A$99,MATCH(WEAPON!C99,STUDENT!$B$4:$B$99,0))</f>
        <v>24330</v>
      </c>
      <c r="E99" s="101">
        <v>7</v>
      </c>
      <c r="F99" s="101">
        <f>INDEX(WEAPON_STATUS!$C:$C,MATCH(B99,WEAPON_STATUS!$B:$B,0))</f>
        <v>24330</v>
      </c>
      <c r="G99" s="101">
        <f>INDEX(WEAPON_LIMIT_BREAK!C:C,MATCH(B99,WEAPON_LIMIT_BREAK!B:B,0))</f>
        <v>24330</v>
      </c>
      <c r="H99" s="101" t="str">
        <f t="shared" si="1"/>
        <v>WEAPON_NAME_2433007</v>
      </c>
      <c r="I99" s="101" t="str">
        <f t="shared" si="2"/>
        <v>WEAPON_IMAGE_2433007</v>
      </c>
      <c r="J99" s="101" t="str">
        <f t="shared" si="3"/>
        <v>WEAPON_DESC_2433007</v>
      </c>
    </row>
  </sheetData>
  <phoneticPr fontId="5" type="noConversion"/>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803"/>
  <sheetViews>
    <sheetView showGridLines="0" zoomScaleNormal="100" workbookViewId="0">
      <pane ySplit="3" topLeftCell="A7" activePane="bottomLeft" state="frozen"/>
      <selection pane="bottomLeft"/>
    </sheetView>
  </sheetViews>
  <sheetFormatPr defaultColWidth="14.44140625" defaultRowHeight="13.8" customHeight="1"/>
  <cols>
    <col min="1" max="1" width="10.33203125" style="9" customWidth="1"/>
    <col min="2" max="2" width="31.77734375" style="9" bestFit="1" customWidth="1"/>
    <col min="3" max="3" width="14.5546875" style="9" bestFit="1" customWidth="1"/>
    <col min="4" max="4" width="5.77734375" style="9" bestFit="1" customWidth="1"/>
    <col min="5" max="5" width="13.44140625" style="9" bestFit="1" customWidth="1"/>
    <col min="6" max="6" width="15" style="9" bestFit="1" customWidth="1"/>
    <col min="7" max="7" width="8.109375" style="9" bestFit="1" customWidth="1"/>
    <col min="8" max="8" width="13.44140625" style="9" bestFit="1" customWidth="1"/>
    <col min="9" max="9" width="15" style="9" bestFit="1" customWidth="1"/>
    <col min="10" max="10" width="8.109375" style="9" bestFit="1" customWidth="1"/>
    <col min="11" max="11" width="13.44140625" style="9" bestFit="1" customWidth="1"/>
    <col min="12" max="12" width="15" style="9" bestFit="1" customWidth="1"/>
    <col min="13" max="13" width="8.109375" style="9" bestFit="1" customWidth="1"/>
    <col min="14" max="16" width="17.33203125" style="128" bestFit="1" customWidth="1"/>
    <col min="17" max="16384" width="14.44140625" style="9"/>
  </cols>
  <sheetData>
    <row r="1" spans="1:16" ht="13.8" customHeight="1">
      <c r="A1" s="6" t="s">
        <v>8</v>
      </c>
      <c r="B1" s="6" t="s">
        <v>280</v>
      </c>
      <c r="C1" s="6" t="s">
        <v>16</v>
      </c>
      <c r="D1" s="6" t="s">
        <v>2190</v>
      </c>
      <c r="E1" s="6" t="s">
        <v>55</v>
      </c>
      <c r="F1" s="6" t="s">
        <v>57</v>
      </c>
      <c r="G1" s="6" t="s">
        <v>59</v>
      </c>
      <c r="H1" s="6" t="s">
        <v>61</v>
      </c>
      <c r="I1" s="6" t="s">
        <v>63</v>
      </c>
      <c r="J1" s="6" t="s">
        <v>65</v>
      </c>
      <c r="K1" s="6" t="s">
        <v>67</v>
      </c>
      <c r="L1" s="6" t="s">
        <v>69</v>
      </c>
      <c r="M1" s="6" t="s">
        <v>71</v>
      </c>
      <c r="N1" s="6" t="s">
        <v>477</v>
      </c>
      <c r="O1" s="6" t="s">
        <v>478</v>
      </c>
      <c r="P1" s="6" t="s">
        <v>479</v>
      </c>
    </row>
    <row r="2" spans="1:16" ht="13.8" customHeight="1">
      <c r="A2" s="7" t="s">
        <v>9</v>
      </c>
      <c r="B2" s="7" t="s">
        <v>19</v>
      </c>
      <c r="C2" s="7" t="s">
        <v>12966</v>
      </c>
      <c r="D2" s="7" t="s">
        <v>80</v>
      </c>
      <c r="E2" s="7" t="s">
        <v>12973</v>
      </c>
      <c r="F2" s="7" t="s">
        <v>12974</v>
      </c>
      <c r="G2" s="7" t="s">
        <v>2998</v>
      </c>
      <c r="H2" s="7" t="s">
        <v>12975</v>
      </c>
      <c r="I2" s="7" t="s">
        <v>12976</v>
      </c>
      <c r="J2" s="7" t="s">
        <v>2999</v>
      </c>
      <c r="K2" s="7" t="s">
        <v>12977</v>
      </c>
      <c r="L2" s="7" t="s">
        <v>12978</v>
      </c>
      <c r="M2" s="7" t="s">
        <v>3000</v>
      </c>
      <c r="N2" s="7" t="s">
        <v>3095</v>
      </c>
      <c r="O2" s="7" t="s">
        <v>12979</v>
      </c>
      <c r="P2" s="7" t="s">
        <v>12980</v>
      </c>
    </row>
    <row r="3" spans="1:16" ht="13.8" customHeight="1">
      <c r="A3" s="8" t="s">
        <v>282</v>
      </c>
      <c r="B3" s="8" t="s">
        <v>283</v>
      </c>
      <c r="C3" s="8" t="s">
        <v>282</v>
      </c>
      <c r="D3" s="8" t="s">
        <v>282</v>
      </c>
      <c r="E3" s="8" t="s">
        <v>282</v>
      </c>
      <c r="F3" s="8" t="s">
        <v>282</v>
      </c>
      <c r="G3" s="8" t="s">
        <v>282</v>
      </c>
      <c r="H3" s="8" t="s">
        <v>282</v>
      </c>
      <c r="I3" s="8" t="s">
        <v>282</v>
      </c>
      <c r="J3" s="8" t="s">
        <v>282</v>
      </c>
      <c r="K3" s="8" t="s">
        <v>282</v>
      </c>
      <c r="L3" s="8" t="s">
        <v>282</v>
      </c>
      <c r="M3" s="8" t="s">
        <v>282</v>
      </c>
      <c r="N3" s="8" t="s">
        <v>283</v>
      </c>
      <c r="O3" s="8" t="s">
        <v>283</v>
      </c>
      <c r="P3" s="8" t="s">
        <v>283</v>
      </c>
    </row>
    <row r="4" spans="1:16" ht="13.8" customHeight="1">
      <c r="A4" s="101">
        <f>C4*ID규칙_기본능력치그룹_단위+COUNTIF($C$4:C4,C4)</f>
        <v>11301001</v>
      </c>
      <c r="B4" s="100" t="s">
        <v>285</v>
      </c>
      <c r="C4" s="101">
        <f>VLOOKUP(B4,WEAPON!$B:$D,3,0)</f>
        <v>11301</v>
      </c>
      <c r="D4" s="102">
        <v>1</v>
      </c>
      <c r="E4" s="101">
        <v>1</v>
      </c>
      <c r="F4" s="101">
        <v>123</v>
      </c>
      <c r="G4" s="101">
        <v>0</v>
      </c>
      <c r="H4" s="101">
        <v>2</v>
      </c>
      <c r="I4" s="101">
        <v>640</v>
      </c>
      <c r="J4" s="101">
        <v>0</v>
      </c>
      <c r="K4" s="101">
        <v>0</v>
      </c>
      <c r="L4" s="101">
        <v>0</v>
      </c>
      <c r="M4" s="101">
        <v>0</v>
      </c>
      <c r="N4" s="100" t="str">
        <f t="shared" ref="N4:N67" si="0">IF(E4=0,"-",VLOOKUP(E4,STATS_TYPE,2,0)&amp;" +")&amp;IF(E4=0,"",IF(G4=0,F4,F4/100&amp;"%"))</f>
        <v>공격력 +123</v>
      </c>
      <c r="O4" s="100" t="str">
        <f t="shared" ref="O4:O67" si="1">IF(H4=0,"-",VLOOKUP(H4,STATS_TYPE,2,0)&amp;" +")&amp;IF(H4=0,"",IF(J4=0,I4,I4/100&amp;"%"))</f>
        <v>최대 체력 +640</v>
      </c>
      <c r="P4" s="100" t="str">
        <f t="shared" ref="P4:P67" si="2">IF(K4=0,"-",VLOOKUP(K4,STATS_TYPE,2,0)&amp;" +")&amp;IF(K4=0,"",IF(M4=0,L4,L4/100&amp;"%"))</f>
        <v>-</v>
      </c>
    </row>
    <row r="5" spans="1:16" ht="13.8" customHeight="1">
      <c r="A5" s="101">
        <f>C5*ID규칙_기본능력치그룹_단위+COUNTIF($C$4:C5,C5)</f>
        <v>11301002</v>
      </c>
      <c r="B5" s="100" t="s">
        <v>285</v>
      </c>
      <c r="C5" s="101">
        <f>VLOOKUP(B5,WEAPON!$B:$D,3,0)</f>
        <v>11301</v>
      </c>
      <c r="D5" s="102">
        <v>2</v>
      </c>
      <c r="E5" s="101">
        <v>1</v>
      </c>
      <c r="F5" s="101">
        <v>134</v>
      </c>
      <c r="G5" s="101">
        <v>0</v>
      </c>
      <c r="H5" s="101">
        <v>2</v>
      </c>
      <c r="I5" s="101">
        <v>698</v>
      </c>
      <c r="J5" s="101">
        <v>0</v>
      </c>
      <c r="K5" s="101">
        <v>0</v>
      </c>
      <c r="L5" s="101">
        <v>0</v>
      </c>
      <c r="M5" s="101">
        <v>0</v>
      </c>
      <c r="N5" s="100" t="str">
        <f t="shared" si="0"/>
        <v>공격력 +134</v>
      </c>
      <c r="O5" s="100" t="str">
        <f t="shared" si="1"/>
        <v>최대 체력 +698</v>
      </c>
      <c r="P5" s="100" t="str">
        <f t="shared" si="2"/>
        <v>-</v>
      </c>
    </row>
    <row r="6" spans="1:16" ht="13.8" customHeight="1">
      <c r="A6" s="101">
        <f>C6*ID규칙_기본능력치그룹_단위+COUNTIF($C$4:C6,C6)</f>
        <v>11301003</v>
      </c>
      <c r="B6" s="100" t="s">
        <v>285</v>
      </c>
      <c r="C6" s="101">
        <f>VLOOKUP(B6,WEAPON!$B:$D,3,0)</f>
        <v>11301</v>
      </c>
      <c r="D6" s="102">
        <v>3</v>
      </c>
      <c r="E6" s="101">
        <v>1</v>
      </c>
      <c r="F6" s="101">
        <v>145</v>
      </c>
      <c r="G6" s="101">
        <v>0</v>
      </c>
      <c r="H6" s="101">
        <v>2</v>
      </c>
      <c r="I6" s="101">
        <v>756</v>
      </c>
      <c r="J6" s="101">
        <v>0</v>
      </c>
      <c r="K6" s="101">
        <v>0</v>
      </c>
      <c r="L6" s="101">
        <v>0</v>
      </c>
      <c r="M6" s="101">
        <v>0</v>
      </c>
      <c r="N6" s="100" t="str">
        <f t="shared" si="0"/>
        <v>공격력 +145</v>
      </c>
      <c r="O6" s="100" t="str">
        <f t="shared" si="1"/>
        <v>최대 체력 +756</v>
      </c>
      <c r="P6" s="100" t="str">
        <f t="shared" si="2"/>
        <v>-</v>
      </c>
    </row>
    <row r="7" spans="1:16" ht="13.8" customHeight="1">
      <c r="A7" s="101">
        <f>C7*ID규칙_기본능력치그룹_단위+COUNTIF($C$4:C7,C7)</f>
        <v>11301004</v>
      </c>
      <c r="B7" s="100" t="s">
        <v>285</v>
      </c>
      <c r="C7" s="101">
        <f>VLOOKUP(B7,WEAPON!$B:$D,3,0)</f>
        <v>11301</v>
      </c>
      <c r="D7" s="102">
        <v>4</v>
      </c>
      <c r="E7" s="101">
        <v>1</v>
      </c>
      <c r="F7" s="101">
        <v>156</v>
      </c>
      <c r="G7" s="101">
        <v>0</v>
      </c>
      <c r="H7" s="101">
        <v>2</v>
      </c>
      <c r="I7" s="101">
        <v>815</v>
      </c>
      <c r="J7" s="101">
        <v>0</v>
      </c>
      <c r="K7" s="101">
        <v>0</v>
      </c>
      <c r="L7" s="101">
        <v>0</v>
      </c>
      <c r="M7" s="101">
        <v>0</v>
      </c>
      <c r="N7" s="100" t="str">
        <f t="shared" si="0"/>
        <v>공격력 +156</v>
      </c>
      <c r="O7" s="100" t="str">
        <f t="shared" si="1"/>
        <v>최대 체력 +815</v>
      </c>
      <c r="P7" s="100" t="str">
        <f t="shared" si="2"/>
        <v>-</v>
      </c>
    </row>
    <row r="8" spans="1:16" ht="13.8" customHeight="1">
      <c r="A8" s="101">
        <f>C8*ID규칙_기본능력치그룹_단위+COUNTIF($C$4:C8,C8)</f>
        <v>11301005</v>
      </c>
      <c r="B8" s="100" t="s">
        <v>285</v>
      </c>
      <c r="C8" s="101">
        <f>VLOOKUP(B8,WEAPON!$B:$D,3,0)</f>
        <v>11301</v>
      </c>
      <c r="D8" s="102">
        <v>5</v>
      </c>
      <c r="E8" s="101">
        <v>1</v>
      </c>
      <c r="F8" s="101">
        <v>168</v>
      </c>
      <c r="G8" s="101">
        <v>0</v>
      </c>
      <c r="H8" s="101">
        <v>2</v>
      </c>
      <c r="I8" s="101">
        <v>873</v>
      </c>
      <c r="J8" s="101">
        <v>0</v>
      </c>
      <c r="K8" s="101">
        <v>0</v>
      </c>
      <c r="L8" s="101">
        <v>0</v>
      </c>
      <c r="M8" s="101">
        <v>0</v>
      </c>
      <c r="N8" s="100" t="str">
        <f t="shared" si="0"/>
        <v>공격력 +168</v>
      </c>
      <c r="O8" s="100" t="str">
        <f t="shared" si="1"/>
        <v>최대 체력 +873</v>
      </c>
      <c r="P8" s="100" t="str">
        <f t="shared" si="2"/>
        <v>-</v>
      </c>
    </row>
    <row r="9" spans="1:16" ht="13.8" customHeight="1">
      <c r="A9" s="101">
        <f>C9*ID규칙_기본능력치그룹_단위+COUNTIF($C$4:C9,C9)</f>
        <v>11301006</v>
      </c>
      <c r="B9" s="100" t="s">
        <v>285</v>
      </c>
      <c r="C9" s="101">
        <f>VLOOKUP(B9,WEAPON!$B:$D,3,0)</f>
        <v>11301</v>
      </c>
      <c r="D9" s="102">
        <v>6</v>
      </c>
      <c r="E9" s="101">
        <v>1</v>
      </c>
      <c r="F9" s="101">
        <v>179</v>
      </c>
      <c r="G9" s="101">
        <v>0</v>
      </c>
      <c r="H9" s="101">
        <v>2</v>
      </c>
      <c r="I9" s="101">
        <v>931</v>
      </c>
      <c r="J9" s="101">
        <v>0</v>
      </c>
      <c r="K9" s="101">
        <v>0</v>
      </c>
      <c r="L9" s="101">
        <v>0</v>
      </c>
      <c r="M9" s="101">
        <v>0</v>
      </c>
      <c r="N9" s="100" t="str">
        <f t="shared" si="0"/>
        <v>공격력 +179</v>
      </c>
      <c r="O9" s="100" t="str">
        <f t="shared" si="1"/>
        <v>최대 체력 +931</v>
      </c>
      <c r="P9" s="100" t="str">
        <f t="shared" si="2"/>
        <v>-</v>
      </c>
    </row>
    <row r="10" spans="1:16" ht="13.8" customHeight="1">
      <c r="A10" s="101">
        <f>C10*ID규칙_기본능력치그룹_단위+COUNTIF($C$4:C10,C10)</f>
        <v>11301007</v>
      </c>
      <c r="B10" s="100" t="s">
        <v>285</v>
      </c>
      <c r="C10" s="101">
        <f>VLOOKUP(B10,WEAPON!$B:$D,3,0)</f>
        <v>11301</v>
      </c>
      <c r="D10" s="102">
        <v>7</v>
      </c>
      <c r="E10" s="101">
        <v>1</v>
      </c>
      <c r="F10" s="101">
        <v>190</v>
      </c>
      <c r="G10" s="101">
        <v>0</v>
      </c>
      <c r="H10" s="101">
        <v>2</v>
      </c>
      <c r="I10" s="101">
        <v>989</v>
      </c>
      <c r="J10" s="101">
        <v>0</v>
      </c>
      <c r="K10" s="101">
        <v>0</v>
      </c>
      <c r="L10" s="101">
        <v>0</v>
      </c>
      <c r="M10" s="101">
        <v>0</v>
      </c>
      <c r="N10" s="100" t="str">
        <f t="shared" si="0"/>
        <v>공격력 +190</v>
      </c>
      <c r="O10" s="100" t="str">
        <f t="shared" si="1"/>
        <v>최대 체력 +989</v>
      </c>
      <c r="P10" s="100" t="str">
        <f t="shared" si="2"/>
        <v>-</v>
      </c>
    </row>
    <row r="11" spans="1:16" ht="13.8" customHeight="1">
      <c r="A11" s="101">
        <f>C11*ID규칙_기본능력치그룹_단위+COUNTIF($C$4:C11,C11)</f>
        <v>11301008</v>
      </c>
      <c r="B11" s="100" t="s">
        <v>285</v>
      </c>
      <c r="C11" s="101">
        <f>VLOOKUP(B11,WEAPON!$B:$D,3,0)</f>
        <v>11301</v>
      </c>
      <c r="D11" s="102">
        <v>8</v>
      </c>
      <c r="E11" s="101">
        <v>1</v>
      </c>
      <c r="F11" s="101">
        <v>201</v>
      </c>
      <c r="G11" s="101">
        <v>0</v>
      </c>
      <c r="H11" s="101">
        <v>2</v>
      </c>
      <c r="I11" s="101">
        <v>1047</v>
      </c>
      <c r="J11" s="101">
        <v>0</v>
      </c>
      <c r="K11" s="101">
        <v>0</v>
      </c>
      <c r="L11" s="101">
        <v>0</v>
      </c>
      <c r="M11" s="101">
        <v>0</v>
      </c>
      <c r="N11" s="100" t="str">
        <f t="shared" si="0"/>
        <v>공격력 +201</v>
      </c>
      <c r="O11" s="100" t="str">
        <f t="shared" si="1"/>
        <v>최대 체력 +1047</v>
      </c>
      <c r="P11" s="100" t="str">
        <f t="shared" si="2"/>
        <v>-</v>
      </c>
    </row>
    <row r="12" spans="1:16" ht="13.8" customHeight="1">
      <c r="A12" s="101">
        <f>C12*ID규칙_기본능력치그룹_단위+COUNTIF($C$4:C12,C12)</f>
        <v>11301009</v>
      </c>
      <c r="B12" s="100" t="s">
        <v>285</v>
      </c>
      <c r="C12" s="101">
        <f>VLOOKUP(B12,WEAPON!$B:$D,3,0)</f>
        <v>11301</v>
      </c>
      <c r="D12" s="102">
        <v>9</v>
      </c>
      <c r="E12" s="101">
        <v>1</v>
      </c>
      <c r="F12" s="101">
        <v>212</v>
      </c>
      <c r="G12" s="101">
        <v>0</v>
      </c>
      <c r="H12" s="101">
        <v>2</v>
      </c>
      <c r="I12" s="101">
        <v>1105</v>
      </c>
      <c r="J12" s="101">
        <v>0</v>
      </c>
      <c r="K12" s="101">
        <v>0</v>
      </c>
      <c r="L12" s="101">
        <v>0</v>
      </c>
      <c r="M12" s="101">
        <v>0</v>
      </c>
      <c r="N12" s="100" t="str">
        <f t="shared" si="0"/>
        <v>공격력 +212</v>
      </c>
      <c r="O12" s="100" t="str">
        <f t="shared" si="1"/>
        <v>최대 체력 +1105</v>
      </c>
      <c r="P12" s="100" t="str">
        <f t="shared" si="2"/>
        <v>-</v>
      </c>
    </row>
    <row r="13" spans="1:16" ht="13.8" customHeight="1">
      <c r="A13" s="101">
        <f>C13*ID규칙_기본능력치그룹_단위+COUNTIF($C$4:C13,C13)</f>
        <v>11301010</v>
      </c>
      <c r="B13" s="100" t="s">
        <v>285</v>
      </c>
      <c r="C13" s="101">
        <f>VLOOKUP(B13,WEAPON!$B:$D,3,0)</f>
        <v>11301</v>
      </c>
      <c r="D13" s="102">
        <v>10</v>
      </c>
      <c r="E13" s="101">
        <v>1</v>
      </c>
      <c r="F13" s="101">
        <v>223</v>
      </c>
      <c r="G13" s="101">
        <v>0</v>
      </c>
      <c r="H13" s="101">
        <v>2</v>
      </c>
      <c r="I13" s="101">
        <v>1164</v>
      </c>
      <c r="J13" s="101">
        <v>0</v>
      </c>
      <c r="K13" s="101">
        <v>0</v>
      </c>
      <c r="L13" s="101">
        <v>0</v>
      </c>
      <c r="M13" s="101">
        <v>0</v>
      </c>
      <c r="N13" s="100" t="str">
        <f t="shared" si="0"/>
        <v>공격력 +223</v>
      </c>
      <c r="O13" s="100" t="str">
        <f t="shared" si="1"/>
        <v>최대 체력 +1164</v>
      </c>
      <c r="P13" s="100" t="str">
        <f t="shared" si="2"/>
        <v>-</v>
      </c>
    </row>
    <row r="14" spans="1:16" ht="13.8" customHeight="1">
      <c r="A14" s="101">
        <f>C14*ID규칙_기본능력치그룹_단위+COUNTIF($C$4:C14,C14)</f>
        <v>11301011</v>
      </c>
      <c r="B14" s="100" t="s">
        <v>285</v>
      </c>
      <c r="C14" s="101">
        <f>VLOOKUP(B14,WEAPON!$B:$D,3,0)</f>
        <v>11301</v>
      </c>
      <c r="D14" s="102">
        <v>11</v>
      </c>
      <c r="E14" s="101">
        <v>1</v>
      </c>
      <c r="F14" s="101">
        <v>234</v>
      </c>
      <c r="G14" s="101">
        <v>0</v>
      </c>
      <c r="H14" s="101">
        <v>2</v>
      </c>
      <c r="I14" s="101">
        <v>1222</v>
      </c>
      <c r="J14" s="101">
        <v>0</v>
      </c>
      <c r="K14" s="101">
        <v>0</v>
      </c>
      <c r="L14" s="101">
        <v>0</v>
      </c>
      <c r="M14" s="101">
        <v>0</v>
      </c>
      <c r="N14" s="100" t="str">
        <f t="shared" si="0"/>
        <v>공격력 +234</v>
      </c>
      <c r="O14" s="100" t="str">
        <f t="shared" si="1"/>
        <v>최대 체력 +1222</v>
      </c>
      <c r="P14" s="100" t="str">
        <f t="shared" si="2"/>
        <v>-</v>
      </c>
    </row>
    <row r="15" spans="1:16" ht="13.8" customHeight="1">
      <c r="A15" s="101">
        <f>C15*ID규칙_기본능력치그룹_단위+COUNTIF($C$4:C15,C15)</f>
        <v>11301012</v>
      </c>
      <c r="B15" s="100" t="s">
        <v>285</v>
      </c>
      <c r="C15" s="101">
        <f>VLOOKUP(B15,WEAPON!$B:$D,3,0)</f>
        <v>11301</v>
      </c>
      <c r="D15" s="102">
        <v>12</v>
      </c>
      <c r="E15" s="101">
        <v>1</v>
      </c>
      <c r="F15" s="101">
        <v>245</v>
      </c>
      <c r="G15" s="101">
        <v>0</v>
      </c>
      <c r="H15" s="101">
        <v>2</v>
      </c>
      <c r="I15" s="101">
        <v>1280</v>
      </c>
      <c r="J15" s="101">
        <v>0</v>
      </c>
      <c r="K15" s="101">
        <v>0</v>
      </c>
      <c r="L15" s="101">
        <v>0</v>
      </c>
      <c r="M15" s="101">
        <v>0</v>
      </c>
      <c r="N15" s="100" t="str">
        <f t="shared" si="0"/>
        <v>공격력 +245</v>
      </c>
      <c r="O15" s="100" t="str">
        <f t="shared" si="1"/>
        <v>최대 체력 +1280</v>
      </c>
      <c r="P15" s="100" t="str">
        <f t="shared" si="2"/>
        <v>-</v>
      </c>
    </row>
    <row r="16" spans="1:16" ht="13.8" customHeight="1">
      <c r="A16" s="101">
        <f>C16*ID규칙_기본능력치그룹_단위+COUNTIF($C$4:C16,C16)</f>
        <v>11301013</v>
      </c>
      <c r="B16" s="100" t="s">
        <v>285</v>
      </c>
      <c r="C16" s="101">
        <f>VLOOKUP(B16,WEAPON!$B:$D,3,0)</f>
        <v>11301</v>
      </c>
      <c r="D16" s="102">
        <v>13</v>
      </c>
      <c r="E16" s="101">
        <v>1</v>
      </c>
      <c r="F16" s="101">
        <v>257</v>
      </c>
      <c r="G16" s="101">
        <v>0</v>
      </c>
      <c r="H16" s="101">
        <v>2</v>
      </c>
      <c r="I16" s="101">
        <v>1338</v>
      </c>
      <c r="J16" s="101">
        <v>0</v>
      </c>
      <c r="K16" s="101">
        <v>0</v>
      </c>
      <c r="L16" s="101">
        <v>0</v>
      </c>
      <c r="M16" s="101">
        <v>0</v>
      </c>
      <c r="N16" s="100" t="str">
        <f t="shared" si="0"/>
        <v>공격력 +257</v>
      </c>
      <c r="O16" s="100" t="str">
        <f t="shared" si="1"/>
        <v>최대 체력 +1338</v>
      </c>
      <c r="P16" s="100" t="str">
        <f t="shared" si="2"/>
        <v>-</v>
      </c>
    </row>
    <row r="17" spans="1:16" ht="13.8" customHeight="1">
      <c r="A17" s="101">
        <f>C17*ID규칙_기본능력치그룹_단위+COUNTIF($C$4:C17,C17)</f>
        <v>11301014</v>
      </c>
      <c r="B17" s="100" t="s">
        <v>285</v>
      </c>
      <c r="C17" s="101">
        <f>VLOOKUP(B17,WEAPON!$B:$D,3,0)</f>
        <v>11301</v>
      </c>
      <c r="D17" s="102">
        <v>14</v>
      </c>
      <c r="E17" s="101">
        <v>1</v>
      </c>
      <c r="F17" s="101">
        <v>268</v>
      </c>
      <c r="G17" s="101">
        <v>0</v>
      </c>
      <c r="H17" s="101">
        <v>2</v>
      </c>
      <c r="I17" s="101">
        <v>1396</v>
      </c>
      <c r="J17" s="101">
        <v>0</v>
      </c>
      <c r="K17" s="101">
        <v>0</v>
      </c>
      <c r="L17" s="101">
        <v>0</v>
      </c>
      <c r="M17" s="101">
        <v>0</v>
      </c>
      <c r="N17" s="100" t="str">
        <f t="shared" si="0"/>
        <v>공격력 +268</v>
      </c>
      <c r="O17" s="100" t="str">
        <f t="shared" si="1"/>
        <v>최대 체력 +1396</v>
      </c>
      <c r="P17" s="100" t="str">
        <f t="shared" si="2"/>
        <v>-</v>
      </c>
    </row>
    <row r="18" spans="1:16" ht="13.8" customHeight="1">
      <c r="A18" s="101">
        <f>C18*ID규칙_기본능력치그룹_단위+COUNTIF($C$4:C18,C18)</f>
        <v>11301015</v>
      </c>
      <c r="B18" s="100" t="s">
        <v>285</v>
      </c>
      <c r="C18" s="101">
        <f>VLOOKUP(B18,WEAPON!$B:$D,3,0)</f>
        <v>11301</v>
      </c>
      <c r="D18" s="102">
        <v>15</v>
      </c>
      <c r="E18" s="101">
        <v>1</v>
      </c>
      <c r="F18" s="101">
        <v>279</v>
      </c>
      <c r="G18" s="101">
        <v>0</v>
      </c>
      <c r="H18" s="101">
        <v>2</v>
      </c>
      <c r="I18" s="101">
        <v>1454</v>
      </c>
      <c r="J18" s="101">
        <v>0</v>
      </c>
      <c r="K18" s="101">
        <v>0</v>
      </c>
      <c r="L18" s="101">
        <v>0</v>
      </c>
      <c r="M18" s="101">
        <v>0</v>
      </c>
      <c r="N18" s="100" t="str">
        <f t="shared" si="0"/>
        <v>공격력 +279</v>
      </c>
      <c r="O18" s="100" t="str">
        <f t="shared" si="1"/>
        <v>최대 체력 +1454</v>
      </c>
      <c r="P18" s="100" t="str">
        <f t="shared" si="2"/>
        <v>-</v>
      </c>
    </row>
    <row r="19" spans="1:16" ht="13.8" customHeight="1">
      <c r="A19" s="101">
        <f>C19*ID규칙_기본능력치그룹_단위+COUNTIF($C$4:C19,C19)</f>
        <v>11301016</v>
      </c>
      <c r="B19" s="100" t="s">
        <v>285</v>
      </c>
      <c r="C19" s="101">
        <f>VLOOKUP(B19,WEAPON!$B:$D,3,0)</f>
        <v>11301</v>
      </c>
      <c r="D19" s="102">
        <v>16</v>
      </c>
      <c r="E19" s="101">
        <v>1</v>
      </c>
      <c r="F19" s="101">
        <v>290</v>
      </c>
      <c r="G19" s="101">
        <v>0</v>
      </c>
      <c r="H19" s="101">
        <v>2</v>
      </c>
      <c r="I19" s="101">
        <v>1513</v>
      </c>
      <c r="J19" s="101">
        <v>0</v>
      </c>
      <c r="K19" s="101">
        <v>0</v>
      </c>
      <c r="L19" s="101">
        <v>0</v>
      </c>
      <c r="M19" s="101">
        <v>0</v>
      </c>
      <c r="N19" s="100" t="str">
        <f t="shared" si="0"/>
        <v>공격력 +290</v>
      </c>
      <c r="O19" s="100" t="str">
        <f t="shared" si="1"/>
        <v>최대 체력 +1513</v>
      </c>
      <c r="P19" s="100" t="str">
        <f t="shared" si="2"/>
        <v>-</v>
      </c>
    </row>
    <row r="20" spans="1:16" ht="13.8" customHeight="1">
      <c r="A20" s="101">
        <f>C20*ID규칙_기본능력치그룹_단위+COUNTIF($C$4:C20,C20)</f>
        <v>11301017</v>
      </c>
      <c r="B20" s="100" t="s">
        <v>285</v>
      </c>
      <c r="C20" s="101">
        <f>VLOOKUP(B20,WEAPON!$B:$D,3,0)</f>
        <v>11301</v>
      </c>
      <c r="D20" s="102">
        <v>17</v>
      </c>
      <c r="E20" s="101">
        <v>1</v>
      </c>
      <c r="F20" s="101">
        <v>301</v>
      </c>
      <c r="G20" s="101">
        <v>0</v>
      </c>
      <c r="H20" s="101">
        <v>2</v>
      </c>
      <c r="I20" s="101">
        <v>1571</v>
      </c>
      <c r="J20" s="101">
        <v>0</v>
      </c>
      <c r="K20" s="101">
        <v>0</v>
      </c>
      <c r="L20" s="101">
        <v>0</v>
      </c>
      <c r="M20" s="101">
        <v>0</v>
      </c>
      <c r="N20" s="100" t="str">
        <f t="shared" si="0"/>
        <v>공격력 +301</v>
      </c>
      <c r="O20" s="100" t="str">
        <f t="shared" si="1"/>
        <v>최대 체력 +1571</v>
      </c>
      <c r="P20" s="100" t="str">
        <f t="shared" si="2"/>
        <v>-</v>
      </c>
    </row>
    <row r="21" spans="1:16" ht="13.8" customHeight="1">
      <c r="A21" s="101">
        <f>C21*ID규칙_기본능력치그룹_단위+COUNTIF($C$4:C21,C21)</f>
        <v>11301018</v>
      </c>
      <c r="B21" s="100" t="s">
        <v>285</v>
      </c>
      <c r="C21" s="101">
        <f>VLOOKUP(B21,WEAPON!$B:$D,3,0)</f>
        <v>11301</v>
      </c>
      <c r="D21" s="102">
        <v>18</v>
      </c>
      <c r="E21" s="101">
        <v>1</v>
      </c>
      <c r="F21" s="101">
        <v>312</v>
      </c>
      <c r="G21" s="101">
        <v>0</v>
      </c>
      <c r="H21" s="101">
        <v>2</v>
      </c>
      <c r="I21" s="101">
        <v>1629</v>
      </c>
      <c r="J21" s="101">
        <v>0</v>
      </c>
      <c r="K21" s="101">
        <v>0</v>
      </c>
      <c r="L21" s="101">
        <v>0</v>
      </c>
      <c r="M21" s="101">
        <v>0</v>
      </c>
      <c r="N21" s="100" t="str">
        <f t="shared" si="0"/>
        <v>공격력 +312</v>
      </c>
      <c r="O21" s="100" t="str">
        <f t="shared" si="1"/>
        <v>최대 체력 +1629</v>
      </c>
      <c r="P21" s="100" t="str">
        <f t="shared" si="2"/>
        <v>-</v>
      </c>
    </row>
    <row r="22" spans="1:16" ht="13.8" customHeight="1">
      <c r="A22" s="101">
        <f>C22*ID규칙_기본능력치그룹_단위+COUNTIF($C$4:C22,C22)</f>
        <v>11301019</v>
      </c>
      <c r="B22" s="100" t="s">
        <v>285</v>
      </c>
      <c r="C22" s="101">
        <f>VLOOKUP(B22,WEAPON!$B:$D,3,0)</f>
        <v>11301</v>
      </c>
      <c r="D22" s="102">
        <v>19</v>
      </c>
      <c r="E22" s="101">
        <v>1</v>
      </c>
      <c r="F22" s="101">
        <v>323</v>
      </c>
      <c r="G22" s="101">
        <v>0</v>
      </c>
      <c r="H22" s="101">
        <v>2</v>
      </c>
      <c r="I22" s="101">
        <v>1687</v>
      </c>
      <c r="J22" s="101">
        <v>0</v>
      </c>
      <c r="K22" s="101">
        <v>0</v>
      </c>
      <c r="L22" s="101">
        <v>0</v>
      </c>
      <c r="M22" s="101">
        <v>0</v>
      </c>
      <c r="N22" s="100" t="str">
        <f t="shared" si="0"/>
        <v>공격력 +323</v>
      </c>
      <c r="O22" s="100" t="str">
        <f t="shared" si="1"/>
        <v>최대 체력 +1687</v>
      </c>
      <c r="P22" s="100" t="str">
        <f t="shared" si="2"/>
        <v>-</v>
      </c>
    </row>
    <row r="23" spans="1:16" ht="13.8" customHeight="1">
      <c r="A23" s="101">
        <f>C23*ID규칙_기본능력치그룹_단위+COUNTIF($C$4:C23,C23)</f>
        <v>11301020</v>
      </c>
      <c r="B23" s="100" t="s">
        <v>285</v>
      </c>
      <c r="C23" s="101">
        <f>VLOOKUP(B23,WEAPON!$B:$D,3,0)</f>
        <v>11301</v>
      </c>
      <c r="D23" s="102">
        <v>20</v>
      </c>
      <c r="E23" s="101">
        <v>1</v>
      </c>
      <c r="F23" s="101">
        <v>334</v>
      </c>
      <c r="G23" s="101">
        <v>0</v>
      </c>
      <c r="H23" s="101">
        <v>2</v>
      </c>
      <c r="I23" s="101">
        <v>1745</v>
      </c>
      <c r="J23" s="101">
        <v>0</v>
      </c>
      <c r="K23" s="101">
        <v>0</v>
      </c>
      <c r="L23" s="101">
        <v>0</v>
      </c>
      <c r="M23" s="101">
        <v>0</v>
      </c>
      <c r="N23" s="100" t="str">
        <f t="shared" si="0"/>
        <v>공격력 +334</v>
      </c>
      <c r="O23" s="100" t="str">
        <f t="shared" si="1"/>
        <v>최대 체력 +1745</v>
      </c>
      <c r="P23" s="100" t="str">
        <f t="shared" si="2"/>
        <v>-</v>
      </c>
    </row>
    <row r="24" spans="1:16" ht="13.8" customHeight="1">
      <c r="A24" s="101">
        <f>C24*ID규칙_기본능력치그룹_단위+COUNTIF($C$4:C24,C24)</f>
        <v>11301021</v>
      </c>
      <c r="B24" s="100" t="s">
        <v>285</v>
      </c>
      <c r="C24" s="101">
        <f>VLOOKUP(B24,WEAPON!$B:$D,3,0)</f>
        <v>11301</v>
      </c>
      <c r="D24" s="102">
        <v>21</v>
      </c>
      <c r="E24" s="101">
        <v>1</v>
      </c>
      <c r="F24" s="101">
        <v>346</v>
      </c>
      <c r="G24" s="101">
        <v>0</v>
      </c>
      <c r="H24" s="101">
        <v>2</v>
      </c>
      <c r="I24" s="101">
        <v>1803</v>
      </c>
      <c r="J24" s="101">
        <v>0</v>
      </c>
      <c r="K24" s="101">
        <v>0</v>
      </c>
      <c r="L24" s="101">
        <v>0</v>
      </c>
      <c r="M24" s="101">
        <v>0</v>
      </c>
      <c r="N24" s="100" t="str">
        <f t="shared" si="0"/>
        <v>공격력 +346</v>
      </c>
      <c r="O24" s="100" t="str">
        <f t="shared" si="1"/>
        <v>최대 체력 +1803</v>
      </c>
      <c r="P24" s="100" t="str">
        <f t="shared" si="2"/>
        <v>-</v>
      </c>
    </row>
    <row r="25" spans="1:16" ht="13.8" customHeight="1">
      <c r="A25" s="101">
        <f>C25*ID규칙_기본능력치그룹_단위+COUNTIF($C$4:C25,C25)</f>
        <v>11301022</v>
      </c>
      <c r="B25" s="100" t="s">
        <v>285</v>
      </c>
      <c r="C25" s="101">
        <f>VLOOKUP(B25,WEAPON!$B:$D,3,0)</f>
        <v>11301</v>
      </c>
      <c r="D25" s="102">
        <v>22</v>
      </c>
      <c r="E25" s="101">
        <v>1</v>
      </c>
      <c r="F25" s="101">
        <v>357</v>
      </c>
      <c r="G25" s="101">
        <v>0</v>
      </c>
      <c r="H25" s="101">
        <v>2</v>
      </c>
      <c r="I25" s="101">
        <v>1862</v>
      </c>
      <c r="J25" s="101">
        <v>0</v>
      </c>
      <c r="K25" s="101">
        <v>0</v>
      </c>
      <c r="L25" s="101">
        <v>0</v>
      </c>
      <c r="M25" s="101">
        <v>0</v>
      </c>
      <c r="N25" s="100" t="str">
        <f t="shared" si="0"/>
        <v>공격력 +357</v>
      </c>
      <c r="O25" s="100" t="str">
        <f t="shared" si="1"/>
        <v>최대 체력 +1862</v>
      </c>
      <c r="P25" s="100" t="str">
        <f t="shared" si="2"/>
        <v>-</v>
      </c>
    </row>
    <row r="26" spans="1:16" ht="13.8" customHeight="1">
      <c r="A26" s="101">
        <f>C26*ID규칙_기본능력치그룹_단위+COUNTIF($C$4:C26,C26)</f>
        <v>11301023</v>
      </c>
      <c r="B26" s="100" t="s">
        <v>285</v>
      </c>
      <c r="C26" s="101">
        <f>VLOOKUP(B26,WEAPON!$B:$D,3,0)</f>
        <v>11301</v>
      </c>
      <c r="D26" s="102">
        <v>23</v>
      </c>
      <c r="E26" s="101">
        <v>1</v>
      </c>
      <c r="F26" s="101">
        <v>368</v>
      </c>
      <c r="G26" s="101">
        <v>0</v>
      </c>
      <c r="H26" s="101">
        <v>2</v>
      </c>
      <c r="I26" s="101">
        <v>1920</v>
      </c>
      <c r="J26" s="101">
        <v>0</v>
      </c>
      <c r="K26" s="101">
        <v>0</v>
      </c>
      <c r="L26" s="101">
        <v>0</v>
      </c>
      <c r="M26" s="101">
        <v>0</v>
      </c>
      <c r="N26" s="100" t="str">
        <f t="shared" si="0"/>
        <v>공격력 +368</v>
      </c>
      <c r="O26" s="100" t="str">
        <f t="shared" si="1"/>
        <v>최대 체력 +1920</v>
      </c>
      <c r="P26" s="100" t="str">
        <f t="shared" si="2"/>
        <v>-</v>
      </c>
    </row>
    <row r="27" spans="1:16" ht="13.8" customHeight="1">
      <c r="A27" s="101">
        <f>C27*ID규칙_기본능력치그룹_단위+COUNTIF($C$4:C27,C27)</f>
        <v>11301024</v>
      </c>
      <c r="B27" s="100" t="s">
        <v>285</v>
      </c>
      <c r="C27" s="101">
        <f>VLOOKUP(B27,WEAPON!$B:$D,3,0)</f>
        <v>11301</v>
      </c>
      <c r="D27" s="102">
        <v>24</v>
      </c>
      <c r="E27" s="101">
        <v>1</v>
      </c>
      <c r="F27" s="101">
        <v>379</v>
      </c>
      <c r="G27" s="101">
        <v>0</v>
      </c>
      <c r="H27" s="101">
        <v>2</v>
      </c>
      <c r="I27" s="101">
        <v>1978</v>
      </c>
      <c r="J27" s="101">
        <v>0</v>
      </c>
      <c r="K27" s="101">
        <v>0</v>
      </c>
      <c r="L27" s="101">
        <v>0</v>
      </c>
      <c r="M27" s="101">
        <v>0</v>
      </c>
      <c r="N27" s="100" t="str">
        <f t="shared" si="0"/>
        <v>공격력 +379</v>
      </c>
      <c r="O27" s="100" t="str">
        <f t="shared" si="1"/>
        <v>최대 체력 +1978</v>
      </c>
      <c r="P27" s="100" t="str">
        <f t="shared" si="2"/>
        <v>-</v>
      </c>
    </row>
    <row r="28" spans="1:16" ht="13.8" customHeight="1">
      <c r="A28" s="101">
        <f>C28*ID규칙_기본능력치그룹_단위+COUNTIF($C$4:C28,C28)</f>
        <v>11301025</v>
      </c>
      <c r="B28" s="100" t="s">
        <v>285</v>
      </c>
      <c r="C28" s="101">
        <f>VLOOKUP(B28,WEAPON!$B:$D,3,0)</f>
        <v>11301</v>
      </c>
      <c r="D28" s="102">
        <v>25</v>
      </c>
      <c r="E28" s="101">
        <v>1</v>
      </c>
      <c r="F28" s="101">
        <v>390</v>
      </c>
      <c r="G28" s="101">
        <v>0</v>
      </c>
      <c r="H28" s="101">
        <v>2</v>
      </c>
      <c r="I28" s="101">
        <v>2036</v>
      </c>
      <c r="J28" s="101">
        <v>0</v>
      </c>
      <c r="K28" s="101">
        <v>0</v>
      </c>
      <c r="L28" s="101">
        <v>0</v>
      </c>
      <c r="M28" s="101">
        <v>0</v>
      </c>
      <c r="N28" s="100" t="str">
        <f t="shared" si="0"/>
        <v>공격력 +390</v>
      </c>
      <c r="O28" s="100" t="str">
        <f t="shared" si="1"/>
        <v>최대 체력 +2036</v>
      </c>
      <c r="P28" s="100" t="str">
        <f t="shared" si="2"/>
        <v>-</v>
      </c>
    </row>
    <row r="29" spans="1:16" ht="13.8" customHeight="1">
      <c r="A29" s="101">
        <f>C29*ID규칙_기본능력치그룹_단위+COUNTIF($C$4:C29,C29)</f>
        <v>11301026</v>
      </c>
      <c r="B29" s="100" t="s">
        <v>285</v>
      </c>
      <c r="C29" s="101">
        <f>VLOOKUP(B29,WEAPON!$B:$D,3,0)</f>
        <v>11301</v>
      </c>
      <c r="D29" s="102">
        <v>26</v>
      </c>
      <c r="E29" s="101">
        <v>1</v>
      </c>
      <c r="F29" s="101">
        <v>401</v>
      </c>
      <c r="G29" s="101">
        <v>0</v>
      </c>
      <c r="H29" s="101">
        <v>2</v>
      </c>
      <c r="I29" s="101">
        <v>2094</v>
      </c>
      <c r="J29" s="101">
        <v>0</v>
      </c>
      <c r="K29" s="101">
        <v>0</v>
      </c>
      <c r="L29" s="101">
        <v>0</v>
      </c>
      <c r="M29" s="101">
        <v>0</v>
      </c>
      <c r="N29" s="100" t="str">
        <f t="shared" si="0"/>
        <v>공격력 +401</v>
      </c>
      <c r="O29" s="100" t="str">
        <f t="shared" si="1"/>
        <v>최대 체력 +2094</v>
      </c>
      <c r="P29" s="100" t="str">
        <f t="shared" si="2"/>
        <v>-</v>
      </c>
    </row>
    <row r="30" spans="1:16" ht="13.8" customHeight="1">
      <c r="A30" s="101">
        <f>C30*ID규칙_기본능력치그룹_단위+COUNTIF($C$4:C30,C30)</f>
        <v>11301027</v>
      </c>
      <c r="B30" s="100" t="s">
        <v>285</v>
      </c>
      <c r="C30" s="101">
        <f>VLOOKUP(B30,WEAPON!$B:$D,3,0)</f>
        <v>11301</v>
      </c>
      <c r="D30" s="102">
        <v>27</v>
      </c>
      <c r="E30" s="101">
        <v>1</v>
      </c>
      <c r="F30" s="101">
        <v>412</v>
      </c>
      <c r="G30" s="101">
        <v>0</v>
      </c>
      <c r="H30" s="101">
        <v>2</v>
      </c>
      <c r="I30" s="101">
        <v>2152</v>
      </c>
      <c r="J30" s="101">
        <v>0</v>
      </c>
      <c r="K30" s="101">
        <v>0</v>
      </c>
      <c r="L30" s="101">
        <v>0</v>
      </c>
      <c r="M30" s="101">
        <v>0</v>
      </c>
      <c r="N30" s="100" t="str">
        <f t="shared" si="0"/>
        <v>공격력 +412</v>
      </c>
      <c r="O30" s="100" t="str">
        <f t="shared" si="1"/>
        <v>최대 체력 +2152</v>
      </c>
      <c r="P30" s="100" t="str">
        <f t="shared" si="2"/>
        <v>-</v>
      </c>
    </row>
    <row r="31" spans="1:16" ht="13.8" customHeight="1">
      <c r="A31" s="101">
        <f>C31*ID규칙_기본능력치그룹_단위+COUNTIF($C$4:C31,C31)</f>
        <v>11301028</v>
      </c>
      <c r="B31" s="100" t="s">
        <v>285</v>
      </c>
      <c r="C31" s="101">
        <f>VLOOKUP(B31,WEAPON!$B:$D,3,0)</f>
        <v>11301</v>
      </c>
      <c r="D31" s="102">
        <v>28</v>
      </c>
      <c r="E31" s="101">
        <v>1</v>
      </c>
      <c r="F31" s="101">
        <v>424</v>
      </c>
      <c r="G31" s="101">
        <v>0</v>
      </c>
      <c r="H31" s="101">
        <v>2</v>
      </c>
      <c r="I31" s="101">
        <v>2211</v>
      </c>
      <c r="J31" s="101">
        <v>0</v>
      </c>
      <c r="K31" s="101">
        <v>0</v>
      </c>
      <c r="L31" s="101">
        <v>0</v>
      </c>
      <c r="M31" s="101">
        <v>0</v>
      </c>
      <c r="N31" s="100" t="str">
        <f t="shared" si="0"/>
        <v>공격력 +424</v>
      </c>
      <c r="O31" s="100" t="str">
        <f t="shared" si="1"/>
        <v>최대 체력 +2211</v>
      </c>
      <c r="P31" s="100" t="str">
        <f t="shared" si="2"/>
        <v>-</v>
      </c>
    </row>
    <row r="32" spans="1:16" ht="13.8" customHeight="1">
      <c r="A32" s="101">
        <f>C32*ID규칙_기본능력치그룹_단위+COUNTIF($C$4:C32,C32)</f>
        <v>11301029</v>
      </c>
      <c r="B32" s="100" t="s">
        <v>285</v>
      </c>
      <c r="C32" s="101">
        <f>VLOOKUP(B32,WEAPON!$B:$D,3,0)</f>
        <v>11301</v>
      </c>
      <c r="D32" s="102">
        <v>29</v>
      </c>
      <c r="E32" s="101">
        <v>1</v>
      </c>
      <c r="F32" s="101">
        <v>435</v>
      </c>
      <c r="G32" s="101">
        <v>0</v>
      </c>
      <c r="H32" s="101">
        <v>2</v>
      </c>
      <c r="I32" s="101">
        <v>2269</v>
      </c>
      <c r="J32" s="101">
        <v>0</v>
      </c>
      <c r="K32" s="101">
        <v>0</v>
      </c>
      <c r="L32" s="101">
        <v>0</v>
      </c>
      <c r="M32" s="101">
        <v>0</v>
      </c>
      <c r="N32" s="100" t="str">
        <f t="shared" si="0"/>
        <v>공격력 +435</v>
      </c>
      <c r="O32" s="100" t="str">
        <f t="shared" si="1"/>
        <v>최대 체력 +2269</v>
      </c>
      <c r="P32" s="100" t="str">
        <f t="shared" si="2"/>
        <v>-</v>
      </c>
    </row>
    <row r="33" spans="1:16" ht="13.8" customHeight="1">
      <c r="A33" s="101">
        <f>C33*ID규칙_기본능력치그룹_단위+COUNTIF($C$4:C33,C33)</f>
        <v>11301030</v>
      </c>
      <c r="B33" s="100" t="s">
        <v>285</v>
      </c>
      <c r="C33" s="101">
        <f>VLOOKUP(B33,WEAPON!$B:$D,3,0)</f>
        <v>11301</v>
      </c>
      <c r="D33" s="102">
        <v>30</v>
      </c>
      <c r="E33" s="101">
        <v>1</v>
      </c>
      <c r="F33" s="101">
        <v>446</v>
      </c>
      <c r="G33" s="101">
        <v>0</v>
      </c>
      <c r="H33" s="101">
        <v>2</v>
      </c>
      <c r="I33" s="101">
        <v>2327</v>
      </c>
      <c r="J33" s="101">
        <v>0</v>
      </c>
      <c r="K33" s="101">
        <v>0</v>
      </c>
      <c r="L33" s="101">
        <v>0</v>
      </c>
      <c r="M33" s="101">
        <v>0</v>
      </c>
      <c r="N33" s="100" t="str">
        <f t="shared" si="0"/>
        <v>공격력 +446</v>
      </c>
      <c r="O33" s="100" t="str">
        <f t="shared" si="1"/>
        <v>최대 체력 +2327</v>
      </c>
      <c r="P33" s="100" t="str">
        <f t="shared" si="2"/>
        <v>-</v>
      </c>
    </row>
    <row r="34" spans="1:16" ht="13.8" customHeight="1">
      <c r="A34" s="101">
        <f>C34*ID규칙_기본능력치그룹_단위+COUNTIF($C$4:C34,C34)</f>
        <v>11301031</v>
      </c>
      <c r="B34" s="100" t="s">
        <v>285</v>
      </c>
      <c r="C34" s="101">
        <f>VLOOKUP(B34,WEAPON!$B:$D,3,0)</f>
        <v>11301</v>
      </c>
      <c r="D34" s="102">
        <v>31</v>
      </c>
      <c r="E34" s="101">
        <v>1</v>
      </c>
      <c r="F34" s="101">
        <v>457</v>
      </c>
      <c r="G34" s="101">
        <v>0</v>
      </c>
      <c r="H34" s="101">
        <v>2</v>
      </c>
      <c r="I34" s="101">
        <v>2385</v>
      </c>
      <c r="J34" s="101">
        <v>0</v>
      </c>
      <c r="K34" s="101">
        <v>0</v>
      </c>
      <c r="L34" s="101">
        <v>0</v>
      </c>
      <c r="M34" s="101">
        <v>0</v>
      </c>
      <c r="N34" s="100" t="str">
        <f t="shared" si="0"/>
        <v>공격력 +457</v>
      </c>
      <c r="O34" s="100" t="str">
        <f t="shared" si="1"/>
        <v>최대 체력 +2385</v>
      </c>
      <c r="P34" s="100" t="str">
        <f t="shared" si="2"/>
        <v>-</v>
      </c>
    </row>
    <row r="35" spans="1:16" ht="13.8" customHeight="1">
      <c r="A35" s="101">
        <f>C35*ID규칙_기본능력치그룹_단위+COUNTIF($C$4:C35,C35)</f>
        <v>11301032</v>
      </c>
      <c r="B35" s="100" t="s">
        <v>285</v>
      </c>
      <c r="C35" s="101">
        <f>VLOOKUP(B35,WEAPON!$B:$D,3,0)</f>
        <v>11301</v>
      </c>
      <c r="D35" s="102">
        <v>32</v>
      </c>
      <c r="E35" s="101">
        <v>1</v>
      </c>
      <c r="F35" s="101">
        <v>468</v>
      </c>
      <c r="G35" s="101">
        <v>0</v>
      </c>
      <c r="H35" s="101">
        <v>2</v>
      </c>
      <c r="I35" s="101">
        <v>2443</v>
      </c>
      <c r="J35" s="101">
        <v>0</v>
      </c>
      <c r="K35" s="101">
        <v>0</v>
      </c>
      <c r="L35" s="101">
        <v>0</v>
      </c>
      <c r="M35" s="101">
        <v>0</v>
      </c>
      <c r="N35" s="100" t="str">
        <f t="shared" si="0"/>
        <v>공격력 +468</v>
      </c>
      <c r="O35" s="100" t="str">
        <f t="shared" si="1"/>
        <v>최대 체력 +2443</v>
      </c>
      <c r="P35" s="100" t="str">
        <f t="shared" si="2"/>
        <v>-</v>
      </c>
    </row>
    <row r="36" spans="1:16" ht="13.8" customHeight="1">
      <c r="A36" s="101">
        <f>C36*ID규칙_기본능력치그룹_단위+COUNTIF($C$4:C36,C36)</f>
        <v>11301033</v>
      </c>
      <c r="B36" s="100" t="s">
        <v>285</v>
      </c>
      <c r="C36" s="101">
        <f>VLOOKUP(B36,WEAPON!$B:$D,3,0)</f>
        <v>11301</v>
      </c>
      <c r="D36" s="102">
        <v>33</v>
      </c>
      <c r="E36" s="101">
        <v>1</v>
      </c>
      <c r="F36" s="101">
        <v>479</v>
      </c>
      <c r="G36" s="101">
        <v>0</v>
      </c>
      <c r="H36" s="101">
        <v>2</v>
      </c>
      <c r="I36" s="101">
        <v>2502</v>
      </c>
      <c r="J36" s="101">
        <v>0</v>
      </c>
      <c r="K36" s="101">
        <v>0</v>
      </c>
      <c r="L36" s="101">
        <v>0</v>
      </c>
      <c r="M36" s="101">
        <v>0</v>
      </c>
      <c r="N36" s="100" t="str">
        <f t="shared" si="0"/>
        <v>공격력 +479</v>
      </c>
      <c r="O36" s="100" t="str">
        <f t="shared" si="1"/>
        <v>최대 체력 +2502</v>
      </c>
      <c r="P36" s="100" t="str">
        <f t="shared" si="2"/>
        <v>-</v>
      </c>
    </row>
    <row r="37" spans="1:16" ht="13.8" customHeight="1">
      <c r="A37" s="101">
        <f>C37*ID규칙_기본능력치그룹_단위+COUNTIF($C$4:C37,C37)</f>
        <v>11301034</v>
      </c>
      <c r="B37" s="100" t="s">
        <v>285</v>
      </c>
      <c r="C37" s="101">
        <f>VLOOKUP(B37,WEAPON!$B:$D,3,0)</f>
        <v>11301</v>
      </c>
      <c r="D37" s="102">
        <v>34</v>
      </c>
      <c r="E37" s="101">
        <v>1</v>
      </c>
      <c r="F37" s="101">
        <v>490</v>
      </c>
      <c r="G37" s="101">
        <v>0</v>
      </c>
      <c r="H37" s="101">
        <v>2</v>
      </c>
      <c r="I37" s="101">
        <v>2560</v>
      </c>
      <c r="J37" s="101">
        <v>0</v>
      </c>
      <c r="K37" s="101">
        <v>0</v>
      </c>
      <c r="L37" s="101">
        <v>0</v>
      </c>
      <c r="M37" s="101">
        <v>0</v>
      </c>
      <c r="N37" s="100" t="str">
        <f t="shared" si="0"/>
        <v>공격력 +490</v>
      </c>
      <c r="O37" s="100" t="str">
        <f t="shared" si="1"/>
        <v>최대 체력 +2560</v>
      </c>
      <c r="P37" s="100" t="str">
        <f t="shared" si="2"/>
        <v>-</v>
      </c>
    </row>
    <row r="38" spans="1:16" ht="13.8" customHeight="1">
      <c r="A38" s="101">
        <f>C38*ID규칙_기본능력치그룹_단위+COUNTIF($C$4:C38,C38)</f>
        <v>11301035</v>
      </c>
      <c r="B38" s="100" t="s">
        <v>285</v>
      </c>
      <c r="C38" s="101">
        <f>VLOOKUP(B38,WEAPON!$B:$D,3,0)</f>
        <v>11301</v>
      </c>
      <c r="D38" s="102">
        <v>35</v>
      </c>
      <c r="E38" s="101">
        <v>1</v>
      </c>
      <c r="F38" s="101">
        <v>502</v>
      </c>
      <c r="G38" s="101">
        <v>0</v>
      </c>
      <c r="H38" s="101">
        <v>2</v>
      </c>
      <c r="I38" s="101">
        <v>2618</v>
      </c>
      <c r="J38" s="101">
        <v>0</v>
      </c>
      <c r="K38" s="101">
        <v>0</v>
      </c>
      <c r="L38" s="101">
        <v>0</v>
      </c>
      <c r="M38" s="101">
        <v>0</v>
      </c>
      <c r="N38" s="100" t="str">
        <f t="shared" si="0"/>
        <v>공격력 +502</v>
      </c>
      <c r="O38" s="100" t="str">
        <f t="shared" si="1"/>
        <v>최대 체력 +2618</v>
      </c>
      <c r="P38" s="100" t="str">
        <f t="shared" si="2"/>
        <v>-</v>
      </c>
    </row>
    <row r="39" spans="1:16" ht="13.8" customHeight="1">
      <c r="A39" s="101">
        <f>C39*ID규칙_기본능력치그룹_단위+COUNTIF($C$4:C39,C39)</f>
        <v>11301036</v>
      </c>
      <c r="B39" s="100" t="s">
        <v>285</v>
      </c>
      <c r="C39" s="101">
        <f>VLOOKUP(B39,WEAPON!$B:$D,3,0)</f>
        <v>11301</v>
      </c>
      <c r="D39" s="102">
        <v>36</v>
      </c>
      <c r="E39" s="101">
        <v>1</v>
      </c>
      <c r="F39" s="101">
        <v>513</v>
      </c>
      <c r="G39" s="101">
        <v>0</v>
      </c>
      <c r="H39" s="101">
        <v>2</v>
      </c>
      <c r="I39" s="101">
        <v>2676</v>
      </c>
      <c r="J39" s="101">
        <v>0</v>
      </c>
      <c r="K39" s="101">
        <v>0</v>
      </c>
      <c r="L39" s="101">
        <v>0</v>
      </c>
      <c r="M39" s="101">
        <v>0</v>
      </c>
      <c r="N39" s="100" t="str">
        <f t="shared" si="0"/>
        <v>공격력 +513</v>
      </c>
      <c r="O39" s="100" t="str">
        <f t="shared" si="1"/>
        <v>최대 체력 +2676</v>
      </c>
      <c r="P39" s="100" t="str">
        <f t="shared" si="2"/>
        <v>-</v>
      </c>
    </row>
    <row r="40" spans="1:16" ht="13.8" customHeight="1">
      <c r="A40" s="101">
        <f>C40*ID규칙_기본능력치그룹_단위+COUNTIF($C$4:C40,C40)</f>
        <v>11301037</v>
      </c>
      <c r="B40" s="100" t="s">
        <v>285</v>
      </c>
      <c r="C40" s="101">
        <f>VLOOKUP(B40,WEAPON!$B:$D,3,0)</f>
        <v>11301</v>
      </c>
      <c r="D40" s="102">
        <v>37</v>
      </c>
      <c r="E40" s="101">
        <v>1</v>
      </c>
      <c r="F40" s="101">
        <v>524</v>
      </c>
      <c r="G40" s="101">
        <v>0</v>
      </c>
      <c r="H40" s="101">
        <v>2</v>
      </c>
      <c r="I40" s="101">
        <v>2734</v>
      </c>
      <c r="J40" s="101">
        <v>0</v>
      </c>
      <c r="K40" s="101">
        <v>0</v>
      </c>
      <c r="L40" s="101">
        <v>0</v>
      </c>
      <c r="M40" s="101">
        <v>0</v>
      </c>
      <c r="N40" s="100" t="str">
        <f t="shared" si="0"/>
        <v>공격력 +524</v>
      </c>
      <c r="O40" s="100" t="str">
        <f t="shared" si="1"/>
        <v>최대 체력 +2734</v>
      </c>
      <c r="P40" s="100" t="str">
        <f t="shared" si="2"/>
        <v>-</v>
      </c>
    </row>
    <row r="41" spans="1:16" ht="13.8" customHeight="1">
      <c r="A41" s="101">
        <f>C41*ID규칙_기본능력치그룹_단위+COUNTIF($C$4:C41,C41)</f>
        <v>11301038</v>
      </c>
      <c r="B41" s="100" t="s">
        <v>285</v>
      </c>
      <c r="C41" s="101">
        <f>VLOOKUP(B41,WEAPON!$B:$D,3,0)</f>
        <v>11301</v>
      </c>
      <c r="D41" s="102">
        <v>38</v>
      </c>
      <c r="E41" s="101">
        <v>1</v>
      </c>
      <c r="F41" s="101">
        <v>535</v>
      </c>
      <c r="G41" s="101">
        <v>0</v>
      </c>
      <c r="H41" s="101">
        <v>2</v>
      </c>
      <c r="I41" s="101">
        <v>2793</v>
      </c>
      <c r="J41" s="101">
        <v>0</v>
      </c>
      <c r="K41" s="101">
        <v>0</v>
      </c>
      <c r="L41" s="101">
        <v>0</v>
      </c>
      <c r="M41" s="101">
        <v>0</v>
      </c>
      <c r="N41" s="100" t="str">
        <f t="shared" si="0"/>
        <v>공격력 +535</v>
      </c>
      <c r="O41" s="100" t="str">
        <f t="shared" si="1"/>
        <v>최대 체력 +2793</v>
      </c>
      <c r="P41" s="100" t="str">
        <f t="shared" si="2"/>
        <v>-</v>
      </c>
    </row>
    <row r="42" spans="1:16" ht="13.8" customHeight="1">
      <c r="A42" s="101">
        <f>C42*ID규칙_기본능력치그룹_단위+COUNTIF($C$4:C42,C42)</f>
        <v>11301039</v>
      </c>
      <c r="B42" s="100" t="s">
        <v>285</v>
      </c>
      <c r="C42" s="101">
        <f>VLOOKUP(B42,WEAPON!$B:$D,3,0)</f>
        <v>11301</v>
      </c>
      <c r="D42" s="102">
        <v>39</v>
      </c>
      <c r="E42" s="101">
        <v>1</v>
      </c>
      <c r="F42" s="101">
        <v>546</v>
      </c>
      <c r="G42" s="101">
        <v>0</v>
      </c>
      <c r="H42" s="101">
        <v>2</v>
      </c>
      <c r="I42" s="101">
        <v>2851</v>
      </c>
      <c r="J42" s="101">
        <v>0</v>
      </c>
      <c r="K42" s="101">
        <v>0</v>
      </c>
      <c r="L42" s="101">
        <v>0</v>
      </c>
      <c r="M42" s="101">
        <v>0</v>
      </c>
      <c r="N42" s="100" t="str">
        <f t="shared" si="0"/>
        <v>공격력 +546</v>
      </c>
      <c r="O42" s="100" t="str">
        <f t="shared" si="1"/>
        <v>최대 체력 +2851</v>
      </c>
      <c r="P42" s="100" t="str">
        <f t="shared" si="2"/>
        <v>-</v>
      </c>
    </row>
    <row r="43" spans="1:16" ht="13.8" customHeight="1">
      <c r="A43" s="101">
        <f>C43*ID규칙_기본능력치그룹_단위+COUNTIF($C$4:C43,C43)</f>
        <v>11301040</v>
      </c>
      <c r="B43" s="100" t="s">
        <v>285</v>
      </c>
      <c r="C43" s="101">
        <f>VLOOKUP(B43,WEAPON!$B:$D,3,0)</f>
        <v>11301</v>
      </c>
      <c r="D43" s="102">
        <v>40</v>
      </c>
      <c r="E43" s="101">
        <v>1</v>
      </c>
      <c r="F43" s="101">
        <v>557</v>
      </c>
      <c r="G43" s="101">
        <v>0</v>
      </c>
      <c r="H43" s="101">
        <v>2</v>
      </c>
      <c r="I43" s="101">
        <v>2909</v>
      </c>
      <c r="J43" s="101">
        <v>0</v>
      </c>
      <c r="K43" s="101">
        <v>0</v>
      </c>
      <c r="L43" s="101">
        <v>0</v>
      </c>
      <c r="M43" s="101">
        <v>0</v>
      </c>
      <c r="N43" s="100" t="str">
        <f t="shared" si="0"/>
        <v>공격력 +557</v>
      </c>
      <c r="O43" s="100" t="str">
        <f t="shared" si="1"/>
        <v>최대 체력 +2909</v>
      </c>
      <c r="P43" s="100" t="str">
        <f t="shared" si="2"/>
        <v>-</v>
      </c>
    </row>
    <row r="44" spans="1:16" ht="13.8" customHeight="1">
      <c r="A44" s="101">
        <f>C44*ID규칙_기본능력치그룹_단위+COUNTIF($C$4:C44,C44)</f>
        <v>11301041</v>
      </c>
      <c r="B44" s="100" t="s">
        <v>285</v>
      </c>
      <c r="C44" s="101">
        <f>VLOOKUP(B44,WEAPON!$B:$D,3,0)</f>
        <v>11301</v>
      </c>
      <c r="D44" s="102">
        <v>41</v>
      </c>
      <c r="E44" s="101">
        <v>1</v>
      </c>
      <c r="F44" s="101">
        <v>568</v>
      </c>
      <c r="G44" s="101">
        <v>0</v>
      </c>
      <c r="H44" s="101">
        <v>2</v>
      </c>
      <c r="I44" s="101">
        <v>2967</v>
      </c>
      <c r="J44" s="101">
        <v>0</v>
      </c>
      <c r="K44" s="101">
        <v>0</v>
      </c>
      <c r="L44" s="101">
        <v>0</v>
      </c>
      <c r="M44" s="101">
        <v>0</v>
      </c>
      <c r="N44" s="100" t="str">
        <f t="shared" si="0"/>
        <v>공격력 +568</v>
      </c>
      <c r="O44" s="100" t="str">
        <f t="shared" si="1"/>
        <v>최대 체력 +2967</v>
      </c>
      <c r="P44" s="100" t="str">
        <f t="shared" si="2"/>
        <v>-</v>
      </c>
    </row>
    <row r="45" spans="1:16" ht="13.8" customHeight="1">
      <c r="A45" s="101">
        <f>C45*ID규칙_기본능력치그룹_단위+COUNTIF($C$4:C45,C45)</f>
        <v>11301042</v>
      </c>
      <c r="B45" s="100" t="s">
        <v>285</v>
      </c>
      <c r="C45" s="101">
        <f>VLOOKUP(B45,WEAPON!$B:$D,3,0)</f>
        <v>11301</v>
      </c>
      <c r="D45" s="102">
        <v>42</v>
      </c>
      <c r="E45" s="101">
        <v>1</v>
      </c>
      <c r="F45" s="101">
        <v>579</v>
      </c>
      <c r="G45" s="101">
        <v>0</v>
      </c>
      <c r="H45" s="101">
        <v>2</v>
      </c>
      <c r="I45" s="101">
        <v>3025</v>
      </c>
      <c r="J45" s="101">
        <v>0</v>
      </c>
      <c r="K45" s="101">
        <v>0</v>
      </c>
      <c r="L45" s="101">
        <v>0</v>
      </c>
      <c r="M45" s="101">
        <v>0</v>
      </c>
      <c r="N45" s="100" t="str">
        <f t="shared" si="0"/>
        <v>공격력 +579</v>
      </c>
      <c r="O45" s="100" t="str">
        <f t="shared" si="1"/>
        <v>최대 체력 +3025</v>
      </c>
      <c r="P45" s="100" t="str">
        <f t="shared" si="2"/>
        <v>-</v>
      </c>
    </row>
    <row r="46" spans="1:16" ht="13.8" customHeight="1">
      <c r="A46" s="101">
        <f>C46*ID규칙_기본능력치그룹_단위+COUNTIF($C$4:C46,C46)</f>
        <v>11301043</v>
      </c>
      <c r="B46" s="100" t="s">
        <v>285</v>
      </c>
      <c r="C46" s="101">
        <f>VLOOKUP(B46,WEAPON!$B:$D,3,0)</f>
        <v>11301</v>
      </c>
      <c r="D46" s="102">
        <v>43</v>
      </c>
      <c r="E46" s="101">
        <v>1</v>
      </c>
      <c r="F46" s="101">
        <v>591</v>
      </c>
      <c r="G46" s="101">
        <v>0</v>
      </c>
      <c r="H46" s="101">
        <v>2</v>
      </c>
      <c r="I46" s="101">
        <v>3084</v>
      </c>
      <c r="J46" s="101">
        <v>0</v>
      </c>
      <c r="K46" s="101">
        <v>0</v>
      </c>
      <c r="L46" s="101">
        <v>0</v>
      </c>
      <c r="M46" s="101">
        <v>0</v>
      </c>
      <c r="N46" s="100" t="str">
        <f t="shared" si="0"/>
        <v>공격력 +591</v>
      </c>
      <c r="O46" s="100" t="str">
        <f t="shared" si="1"/>
        <v>최대 체력 +3084</v>
      </c>
      <c r="P46" s="100" t="str">
        <f t="shared" si="2"/>
        <v>-</v>
      </c>
    </row>
    <row r="47" spans="1:16" ht="13.8" customHeight="1">
      <c r="A47" s="101">
        <f>C47*ID규칙_기본능력치그룹_단위+COUNTIF($C$4:C47,C47)</f>
        <v>11301044</v>
      </c>
      <c r="B47" s="100" t="s">
        <v>285</v>
      </c>
      <c r="C47" s="101">
        <f>VLOOKUP(B47,WEAPON!$B:$D,3,0)</f>
        <v>11301</v>
      </c>
      <c r="D47" s="102">
        <v>44</v>
      </c>
      <c r="E47" s="101">
        <v>1</v>
      </c>
      <c r="F47" s="101">
        <v>602</v>
      </c>
      <c r="G47" s="101">
        <v>0</v>
      </c>
      <c r="H47" s="101">
        <v>2</v>
      </c>
      <c r="I47" s="101">
        <v>3142</v>
      </c>
      <c r="J47" s="101">
        <v>0</v>
      </c>
      <c r="K47" s="101">
        <v>0</v>
      </c>
      <c r="L47" s="101">
        <v>0</v>
      </c>
      <c r="M47" s="101">
        <v>0</v>
      </c>
      <c r="N47" s="100" t="str">
        <f t="shared" si="0"/>
        <v>공격력 +602</v>
      </c>
      <c r="O47" s="100" t="str">
        <f t="shared" si="1"/>
        <v>최대 체력 +3142</v>
      </c>
      <c r="P47" s="100" t="str">
        <f t="shared" si="2"/>
        <v>-</v>
      </c>
    </row>
    <row r="48" spans="1:16" ht="13.8" customHeight="1">
      <c r="A48" s="101">
        <f>C48*ID규칙_기본능력치그룹_단위+COUNTIF($C$4:C48,C48)</f>
        <v>11301045</v>
      </c>
      <c r="B48" s="100" t="s">
        <v>285</v>
      </c>
      <c r="C48" s="101">
        <f>VLOOKUP(B48,WEAPON!$B:$D,3,0)</f>
        <v>11301</v>
      </c>
      <c r="D48" s="102">
        <v>45</v>
      </c>
      <c r="E48" s="101">
        <v>1</v>
      </c>
      <c r="F48" s="101">
        <v>613</v>
      </c>
      <c r="G48" s="101">
        <v>0</v>
      </c>
      <c r="H48" s="101">
        <v>2</v>
      </c>
      <c r="I48" s="101">
        <v>3200</v>
      </c>
      <c r="J48" s="101">
        <v>0</v>
      </c>
      <c r="K48" s="101">
        <v>0</v>
      </c>
      <c r="L48" s="101">
        <v>0</v>
      </c>
      <c r="M48" s="101">
        <v>0</v>
      </c>
      <c r="N48" s="100" t="str">
        <f t="shared" si="0"/>
        <v>공격력 +613</v>
      </c>
      <c r="O48" s="100" t="str">
        <f t="shared" si="1"/>
        <v>최대 체력 +3200</v>
      </c>
      <c r="P48" s="100" t="str">
        <f t="shared" si="2"/>
        <v>-</v>
      </c>
    </row>
    <row r="49" spans="1:16" ht="13.8" customHeight="1">
      <c r="A49" s="101">
        <f>C49*ID규칙_기본능력치그룹_단위+COUNTIF($C$4:C49,C49)</f>
        <v>11301046</v>
      </c>
      <c r="B49" s="100" t="s">
        <v>285</v>
      </c>
      <c r="C49" s="101">
        <f>VLOOKUP(B49,WEAPON!$B:$D,3,0)</f>
        <v>11301</v>
      </c>
      <c r="D49" s="102">
        <v>46</v>
      </c>
      <c r="E49" s="101">
        <v>1</v>
      </c>
      <c r="F49" s="101">
        <v>624</v>
      </c>
      <c r="G49" s="101">
        <v>0</v>
      </c>
      <c r="H49" s="101">
        <v>2</v>
      </c>
      <c r="I49" s="101">
        <v>3258</v>
      </c>
      <c r="J49" s="101">
        <v>0</v>
      </c>
      <c r="K49" s="101">
        <v>0</v>
      </c>
      <c r="L49" s="101">
        <v>0</v>
      </c>
      <c r="M49" s="101">
        <v>0</v>
      </c>
      <c r="N49" s="100" t="str">
        <f t="shared" si="0"/>
        <v>공격력 +624</v>
      </c>
      <c r="O49" s="100" t="str">
        <f t="shared" si="1"/>
        <v>최대 체력 +3258</v>
      </c>
      <c r="P49" s="100" t="str">
        <f t="shared" si="2"/>
        <v>-</v>
      </c>
    </row>
    <row r="50" spans="1:16" ht="13.8" customHeight="1">
      <c r="A50" s="101">
        <f>C50*ID규칙_기본능력치그룹_단위+COUNTIF($C$4:C50,C50)</f>
        <v>11301047</v>
      </c>
      <c r="B50" s="100" t="s">
        <v>285</v>
      </c>
      <c r="C50" s="101">
        <f>VLOOKUP(B50,WEAPON!$B:$D,3,0)</f>
        <v>11301</v>
      </c>
      <c r="D50" s="102">
        <v>47</v>
      </c>
      <c r="E50" s="101">
        <v>1</v>
      </c>
      <c r="F50" s="101">
        <v>635</v>
      </c>
      <c r="G50" s="101">
        <v>0</v>
      </c>
      <c r="H50" s="101">
        <v>2</v>
      </c>
      <c r="I50" s="101">
        <v>3316</v>
      </c>
      <c r="J50" s="101">
        <v>0</v>
      </c>
      <c r="K50" s="101">
        <v>0</v>
      </c>
      <c r="L50" s="101">
        <v>0</v>
      </c>
      <c r="M50" s="101">
        <v>0</v>
      </c>
      <c r="N50" s="100" t="str">
        <f t="shared" si="0"/>
        <v>공격력 +635</v>
      </c>
      <c r="O50" s="100" t="str">
        <f t="shared" si="1"/>
        <v>최대 체력 +3316</v>
      </c>
      <c r="P50" s="100" t="str">
        <f t="shared" si="2"/>
        <v>-</v>
      </c>
    </row>
    <row r="51" spans="1:16" ht="13.8" customHeight="1">
      <c r="A51" s="101">
        <f>C51*ID규칙_기본능력치그룹_단위+COUNTIF($C$4:C51,C51)</f>
        <v>11301048</v>
      </c>
      <c r="B51" s="100" t="s">
        <v>285</v>
      </c>
      <c r="C51" s="101">
        <f>VLOOKUP(B51,WEAPON!$B:$D,3,0)</f>
        <v>11301</v>
      </c>
      <c r="D51" s="102">
        <v>48</v>
      </c>
      <c r="E51" s="101">
        <v>1</v>
      </c>
      <c r="F51" s="101">
        <v>647</v>
      </c>
      <c r="G51" s="101">
        <v>0</v>
      </c>
      <c r="H51" s="101">
        <v>2</v>
      </c>
      <c r="I51" s="101">
        <v>3375</v>
      </c>
      <c r="J51" s="101">
        <v>0</v>
      </c>
      <c r="K51" s="101">
        <v>0</v>
      </c>
      <c r="L51" s="101">
        <v>0</v>
      </c>
      <c r="M51" s="101">
        <v>0</v>
      </c>
      <c r="N51" s="100" t="str">
        <f t="shared" si="0"/>
        <v>공격력 +647</v>
      </c>
      <c r="O51" s="100" t="str">
        <f t="shared" si="1"/>
        <v>최대 체력 +3375</v>
      </c>
      <c r="P51" s="100" t="str">
        <f t="shared" si="2"/>
        <v>-</v>
      </c>
    </row>
    <row r="52" spans="1:16" ht="13.8" customHeight="1">
      <c r="A52" s="101">
        <f>C52*ID규칙_기본능력치그룹_단위+COUNTIF($C$4:C52,C52)</f>
        <v>11301049</v>
      </c>
      <c r="B52" s="100" t="s">
        <v>285</v>
      </c>
      <c r="C52" s="101">
        <f>VLOOKUP(B52,WEAPON!$B:$D,3,0)</f>
        <v>11301</v>
      </c>
      <c r="D52" s="102">
        <v>49</v>
      </c>
      <c r="E52" s="101">
        <v>1</v>
      </c>
      <c r="F52" s="101">
        <v>658</v>
      </c>
      <c r="G52" s="101">
        <v>0</v>
      </c>
      <c r="H52" s="101">
        <v>2</v>
      </c>
      <c r="I52" s="101">
        <v>3433</v>
      </c>
      <c r="J52" s="101">
        <v>0</v>
      </c>
      <c r="K52" s="101">
        <v>0</v>
      </c>
      <c r="L52" s="101">
        <v>0</v>
      </c>
      <c r="M52" s="101">
        <v>0</v>
      </c>
      <c r="N52" s="100" t="str">
        <f t="shared" si="0"/>
        <v>공격력 +658</v>
      </c>
      <c r="O52" s="100" t="str">
        <f t="shared" si="1"/>
        <v>최대 체력 +3433</v>
      </c>
      <c r="P52" s="100" t="str">
        <f t="shared" si="2"/>
        <v>-</v>
      </c>
    </row>
    <row r="53" spans="1:16" ht="13.8" customHeight="1">
      <c r="A53" s="101">
        <f>C53*ID규칙_기본능력치그룹_단위+COUNTIF($C$4:C53,C53)</f>
        <v>11301050</v>
      </c>
      <c r="B53" s="100" t="s">
        <v>285</v>
      </c>
      <c r="C53" s="101">
        <f>VLOOKUP(B53,WEAPON!$B:$D,3,0)</f>
        <v>11301</v>
      </c>
      <c r="D53" s="102">
        <v>50</v>
      </c>
      <c r="E53" s="101">
        <v>1</v>
      </c>
      <c r="F53" s="101">
        <v>669</v>
      </c>
      <c r="G53" s="101">
        <v>0</v>
      </c>
      <c r="H53" s="101">
        <v>2</v>
      </c>
      <c r="I53" s="101">
        <v>3491</v>
      </c>
      <c r="J53" s="101">
        <v>0</v>
      </c>
      <c r="K53" s="101">
        <v>0</v>
      </c>
      <c r="L53" s="101">
        <v>0</v>
      </c>
      <c r="M53" s="101">
        <v>0</v>
      </c>
      <c r="N53" s="100" t="str">
        <f t="shared" si="0"/>
        <v>공격력 +669</v>
      </c>
      <c r="O53" s="100" t="str">
        <f t="shared" si="1"/>
        <v>최대 체력 +3491</v>
      </c>
      <c r="P53" s="100" t="str">
        <f t="shared" si="2"/>
        <v>-</v>
      </c>
    </row>
    <row r="54" spans="1:16" ht="13.8" customHeight="1">
      <c r="A54" s="101">
        <f>C54*ID규칙_기본능력치그룹_단위+COUNTIF($C$4:C54,C54)</f>
        <v>12302001</v>
      </c>
      <c r="B54" s="100" t="s">
        <v>287</v>
      </c>
      <c r="C54" s="101">
        <f>VLOOKUP(B54,WEAPON!$B:$D,3,0)</f>
        <v>12302</v>
      </c>
      <c r="D54" s="102">
        <v>1</v>
      </c>
      <c r="E54" s="101">
        <v>1</v>
      </c>
      <c r="F54" s="101">
        <v>77</v>
      </c>
      <c r="G54" s="101">
        <v>0</v>
      </c>
      <c r="H54" s="101">
        <v>2</v>
      </c>
      <c r="I54" s="101">
        <v>1385</v>
      </c>
      <c r="J54" s="101">
        <v>0</v>
      </c>
      <c r="K54" s="101">
        <v>3</v>
      </c>
      <c r="L54" s="101">
        <v>169</v>
      </c>
      <c r="M54" s="101">
        <v>0</v>
      </c>
      <c r="N54" s="100" t="str">
        <f t="shared" si="0"/>
        <v>공격력 +77</v>
      </c>
      <c r="O54" s="100" t="str">
        <f t="shared" si="1"/>
        <v>최대 체력 +1385</v>
      </c>
      <c r="P54" s="100" t="str">
        <f t="shared" si="2"/>
        <v>치유력 +169</v>
      </c>
    </row>
    <row r="55" spans="1:16" ht="13.8" customHeight="1">
      <c r="A55" s="101">
        <f>C55*ID규칙_기본능력치그룹_단위+COUNTIF($C$4:C55,C55)</f>
        <v>12302002</v>
      </c>
      <c r="B55" s="100" t="s">
        <v>287</v>
      </c>
      <c r="C55" s="101">
        <f>VLOOKUP(B55,WEAPON!$B:$D,3,0)</f>
        <v>12302</v>
      </c>
      <c r="D55" s="102">
        <v>2</v>
      </c>
      <c r="E55" s="101">
        <v>1</v>
      </c>
      <c r="F55" s="101">
        <v>84</v>
      </c>
      <c r="G55" s="101">
        <v>0</v>
      </c>
      <c r="H55" s="101">
        <v>2</v>
      </c>
      <c r="I55" s="101">
        <v>1511</v>
      </c>
      <c r="J55" s="101">
        <v>0</v>
      </c>
      <c r="K55" s="101">
        <v>3</v>
      </c>
      <c r="L55" s="101">
        <v>184</v>
      </c>
      <c r="M55" s="101">
        <v>0</v>
      </c>
      <c r="N55" s="100" t="str">
        <f t="shared" si="0"/>
        <v>공격력 +84</v>
      </c>
      <c r="O55" s="100" t="str">
        <f t="shared" si="1"/>
        <v>최대 체력 +1511</v>
      </c>
      <c r="P55" s="100" t="str">
        <f t="shared" si="2"/>
        <v>치유력 +184</v>
      </c>
    </row>
    <row r="56" spans="1:16" ht="13.8" customHeight="1">
      <c r="A56" s="101">
        <f>C56*ID규칙_기본능력치그룹_단위+COUNTIF($C$4:C56,C56)</f>
        <v>12302003</v>
      </c>
      <c r="B56" s="100" t="s">
        <v>287</v>
      </c>
      <c r="C56" s="101">
        <f>VLOOKUP(B56,WEAPON!$B:$D,3,0)</f>
        <v>12302</v>
      </c>
      <c r="D56" s="102">
        <v>3</v>
      </c>
      <c r="E56" s="101">
        <v>1</v>
      </c>
      <c r="F56" s="101">
        <v>91</v>
      </c>
      <c r="G56" s="101">
        <v>0</v>
      </c>
      <c r="H56" s="101">
        <v>2</v>
      </c>
      <c r="I56" s="101">
        <v>1637</v>
      </c>
      <c r="J56" s="101">
        <v>0</v>
      </c>
      <c r="K56" s="101">
        <v>3</v>
      </c>
      <c r="L56" s="101">
        <v>200</v>
      </c>
      <c r="M56" s="101">
        <v>0</v>
      </c>
      <c r="N56" s="100" t="str">
        <f t="shared" si="0"/>
        <v>공격력 +91</v>
      </c>
      <c r="O56" s="100" t="str">
        <f t="shared" si="1"/>
        <v>최대 체력 +1637</v>
      </c>
      <c r="P56" s="100" t="str">
        <f t="shared" si="2"/>
        <v>치유력 +200</v>
      </c>
    </row>
    <row r="57" spans="1:16" ht="13.8" customHeight="1">
      <c r="A57" s="101">
        <f>C57*ID규칙_기본능력치그룹_단위+COUNTIF($C$4:C57,C57)</f>
        <v>12302004</v>
      </c>
      <c r="B57" s="100" t="s">
        <v>287</v>
      </c>
      <c r="C57" s="101">
        <f>VLOOKUP(B57,WEAPON!$B:$D,3,0)</f>
        <v>12302</v>
      </c>
      <c r="D57" s="102">
        <v>4</v>
      </c>
      <c r="E57" s="101">
        <v>1</v>
      </c>
      <c r="F57" s="101">
        <v>98</v>
      </c>
      <c r="G57" s="101">
        <v>0</v>
      </c>
      <c r="H57" s="101">
        <v>2</v>
      </c>
      <c r="I57" s="101">
        <v>1763</v>
      </c>
      <c r="J57" s="101">
        <v>0</v>
      </c>
      <c r="K57" s="101">
        <v>3</v>
      </c>
      <c r="L57" s="101">
        <v>215</v>
      </c>
      <c r="M57" s="101">
        <v>0</v>
      </c>
      <c r="N57" s="100" t="str">
        <f t="shared" si="0"/>
        <v>공격력 +98</v>
      </c>
      <c r="O57" s="100" t="str">
        <f t="shared" si="1"/>
        <v>최대 체력 +1763</v>
      </c>
      <c r="P57" s="100" t="str">
        <f t="shared" si="2"/>
        <v>치유력 +215</v>
      </c>
    </row>
    <row r="58" spans="1:16" ht="13.8" customHeight="1">
      <c r="A58" s="101">
        <f>C58*ID규칙_기본능력치그룹_단위+COUNTIF($C$4:C58,C58)</f>
        <v>12302005</v>
      </c>
      <c r="B58" s="100" t="s">
        <v>287</v>
      </c>
      <c r="C58" s="101">
        <f>VLOOKUP(B58,WEAPON!$B:$D,3,0)</f>
        <v>12302</v>
      </c>
      <c r="D58" s="102">
        <v>5</v>
      </c>
      <c r="E58" s="101">
        <v>1</v>
      </c>
      <c r="F58" s="101">
        <v>105</v>
      </c>
      <c r="G58" s="101">
        <v>0</v>
      </c>
      <c r="H58" s="101">
        <v>2</v>
      </c>
      <c r="I58" s="101">
        <v>1889</v>
      </c>
      <c r="J58" s="101">
        <v>0</v>
      </c>
      <c r="K58" s="101">
        <v>3</v>
      </c>
      <c r="L58" s="101">
        <v>230</v>
      </c>
      <c r="M58" s="101">
        <v>0</v>
      </c>
      <c r="N58" s="100" t="str">
        <f t="shared" si="0"/>
        <v>공격력 +105</v>
      </c>
      <c r="O58" s="100" t="str">
        <f t="shared" si="1"/>
        <v>최대 체력 +1889</v>
      </c>
      <c r="P58" s="100" t="str">
        <f t="shared" si="2"/>
        <v>치유력 +230</v>
      </c>
    </row>
    <row r="59" spans="1:16" ht="13.8" customHeight="1">
      <c r="A59" s="101">
        <f>C59*ID규칙_기본능력치그룹_단위+COUNTIF($C$4:C59,C59)</f>
        <v>12302006</v>
      </c>
      <c r="B59" s="100" t="s">
        <v>287</v>
      </c>
      <c r="C59" s="101">
        <f>VLOOKUP(B59,WEAPON!$B:$D,3,0)</f>
        <v>12302</v>
      </c>
      <c r="D59" s="102">
        <v>6</v>
      </c>
      <c r="E59" s="101">
        <v>1</v>
      </c>
      <c r="F59" s="101">
        <v>112</v>
      </c>
      <c r="G59" s="101">
        <v>0</v>
      </c>
      <c r="H59" s="101">
        <v>2</v>
      </c>
      <c r="I59" s="101">
        <v>2014</v>
      </c>
      <c r="J59" s="101">
        <v>0</v>
      </c>
      <c r="K59" s="101">
        <v>3</v>
      </c>
      <c r="L59" s="101">
        <v>246</v>
      </c>
      <c r="M59" s="101">
        <v>0</v>
      </c>
      <c r="N59" s="100" t="str">
        <f t="shared" si="0"/>
        <v>공격력 +112</v>
      </c>
      <c r="O59" s="100" t="str">
        <f t="shared" si="1"/>
        <v>최대 체력 +2014</v>
      </c>
      <c r="P59" s="100" t="str">
        <f t="shared" si="2"/>
        <v>치유력 +246</v>
      </c>
    </row>
    <row r="60" spans="1:16" ht="13.8" customHeight="1">
      <c r="A60" s="101">
        <f>C60*ID규칙_기본능력치그룹_단위+COUNTIF($C$4:C60,C60)</f>
        <v>12302007</v>
      </c>
      <c r="B60" s="100" t="s">
        <v>287</v>
      </c>
      <c r="C60" s="101">
        <f>VLOOKUP(B60,WEAPON!$B:$D,3,0)</f>
        <v>12302</v>
      </c>
      <c r="D60" s="102">
        <v>7</v>
      </c>
      <c r="E60" s="101">
        <v>1</v>
      </c>
      <c r="F60" s="101">
        <v>119</v>
      </c>
      <c r="G60" s="101">
        <v>0</v>
      </c>
      <c r="H60" s="101">
        <v>2</v>
      </c>
      <c r="I60" s="101">
        <v>2140</v>
      </c>
      <c r="J60" s="101">
        <v>0</v>
      </c>
      <c r="K60" s="101">
        <v>3</v>
      </c>
      <c r="L60" s="101">
        <v>261</v>
      </c>
      <c r="M60" s="101">
        <v>0</v>
      </c>
      <c r="N60" s="100" t="str">
        <f t="shared" si="0"/>
        <v>공격력 +119</v>
      </c>
      <c r="O60" s="100" t="str">
        <f t="shared" si="1"/>
        <v>최대 체력 +2140</v>
      </c>
      <c r="P60" s="100" t="str">
        <f t="shared" si="2"/>
        <v>치유력 +261</v>
      </c>
    </row>
    <row r="61" spans="1:16" ht="13.8" customHeight="1">
      <c r="A61" s="101">
        <f>C61*ID규칙_기본능력치그룹_단위+COUNTIF($C$4:C61,C61)</f>
        <v>12302008</v>
      </c>
      <c r="B61" s="100" t="s">
        <v>287</v>
      </c>
      <c r="C61" s="101">
        <f>VLOOKUP(B61,WEAPON!$B:$D,3,0)</f>
        <v>12302</v>
      </c>
      <c r="D61" s="102">
        <v>8</v>
      </c>
      <c r="E61" s="101">
        <v>1</v>
      </c>
      <c r="F61" s="101">
        <v>126</v>
      </c>
      <c r="G61" s="101">
        <v>0</v>
      </c>
      <c r="H61" s="101">
        <v>2</v>
      </c>
      <c r="I61" s="101">
        <v>2266</v>
      </c>
      <c r="J61" s="101">
        <v>0</v>
      </c>
      <c r="K61" s="101">
        <v>3</v>
      </c>
      <c r="L61" s="101">
        <v>276</v>
      </c>
      <c r="M61" s="101">
        <v>0</v>
      </c>
      <c r="N61" s="100" t="str">
        <f t="shared" si="0"/>
        <v>공격력 +126</v>
      </c>
      <c r="O61" s="100" t="str">
        <f t="shared" si="1"/>
        <v>최대 체력 +2266</v>
      </c>
      <c r="P61" s="100" t="str">
        <f t="shared" si="2"/>
        <v>치유력 +276</v>
      </c>
    </row>
    <row r="62" spans="1:16" ht="13.8" customHeight="1">
      <c r="A62" s="101">
        <f>C62*ID규칙_기본능력치그룹_단위+COUNTIF($C$4:C62,C62)</f>
        <v>12302009</v>
      </c>
      <c r="B62" s="100" t="s">
        <v>287</v>
      </c>
      <c r="C62" s="101">
        <f>VLOOKUP(B62,WEAPON!$B:$D,3,0)</f>
        <v>12302</v>
      </c>
      <c r="D62" s="102">
        <v>9</v>
      </c>
      <c r="E62" s="101">
        <v>1</v>
      </c>
      <c r="F62" s="101">
        <v>133</v>
      </c>
      <c r="G62" s="101">
        <v>0</v>
      </c>
      <c r="H62" s="101">
        <v>2</v>
      </c>
      <c r="I62" s="101">
        <v>2392</v>
      </c>
      <c r="J62" s="101">
        <v>0</v>
      </c>
      <c r="K62" s="101">
        <v>3</v>
      </c>
      <c r="L62" s="101">
        <v>292</v>
      </c>
      <c r="M62" s="101">
        <v>0</v>
      </c>
      <c r="N62" s="100" t="str">
        <f t="shared" si="0"/>
        <v>공격력 +133</v>
      </c>
      <c r="O62" s="100" t="str">
        <f t="shared" si="1"/>
        <v>최대 체력 +2392</v>
      </c>
      <c r="P62" s="100" t="str">
        <f t="shared" si="2"/>
        <v>치유력 +292</v>
      </c>
    </row>
    <row r="63" spans="1:16" ht="13.8" customHeight="1">
      <c r="A63" s="101">
        <f>C63*ID규칙_기본능력치그룹_단위+COUNTIF($C$4:C63,C63)</f>
        <v>12302010</v>
      </c>
      <c r="B63" s="100" t="s">
        <v>287</v>
      </c>
      <c r="C63" s="101">
        <f>VLOOKUP(B63,WEAPON!$B:$D,3,0)</f>
        <v>12302</v>
      </c>
      <c r="D63" s="102">
        <v>10</v>
      </c>
      <c r="E63" s="101">
        <v>1</v>
      </c>
      <c r="F63" s="101">
        <v>140</v>
      </c>
      <c r="G63" s="101">
        <v>0</v>
      </c>
      <c r="H63" s="101">
        <v>2</v>
      </c>
      <c r="I63" s="101">
        <v>2518</v>
      </c>
      <c r="J63" s="101">
        <v>0</v>
      </c>
      <c r="K63" s="101">
        <v>3</v>
      </c>
      <c r="L63" s="101">
        <v>307</v>
      </c>
      <c r="M63" s="101">
        <v>0</v>
      </c>
      <c r="N63" s="100" t="str">
        <f t="shared" si="0"/>
        <v>공격력 +140</v>
      </c>
      <c r="O63" s="100" t="str">
        <f t="shared" si="1"/>
        <v>최대 체력 +2518</v>
      </c>
      <c r="P63" s="100" t="str">
        <f t="shared" si="2"/>
        <v>치유력 +307</v>
      </c>
    </row>
    <row r="64" spans="1:16" ht="13.8" customHeight="1">
      <c r="A64" s="101">
        <f>C64*ID규칙_기본능력치그룹_단위+COUNTIF($C$4:C64,C64)</f>
        <v>12302011</v>
      </c>
      <c r="B64" s="100" t="s">
        <v>287</v>
      </c>
      <c r="C64" s="101">
        <f>VLOOKUP(B64,WEAPON!$B:$D,3,0)</f>
        <v>12302</v>
      </c>
      <c r="D64" s="102">
        <v>11</v>
      </c>
      <c r="E64" s="101">
        <v>1</v>
      </c>
      <c r="F64" s="101">
        <v>147</v>
      </c>
      <c r="G64" s="101">
        <v>0</v>
      </c>
      <c r="H64" s="101">
        <v>2</v>
      </c>
      <c r="I64" s="101">
        <v>2644</v>
      </c>
      <c r="J64" s="101">
        <v>0</v>
      </c>
      <c r="K64" s="101">
        <v>3</v>
      </c>
      <c r="L64" s="101">
        <v>322</v>
      </c>
      <c r="M64" s="101">
        <v>0</v>
      </c>
      <c r="N64" s="100" t="str">
        <f t="shared" si="0"/>
        <v>공격력 +147</v>
      </c>
      <c r="O64" s="100" t="str">
        <f t="shared" si="1"/>
        <v>최대 체력 +2644</v>
      </c>
      <c r="P64" s="100" t="str">
        <f t="shared" si="2"/>
        <v>치유력 +322</v>
      </c>
    </row>
    <row r="65" spans="1:16" ht="13.8" customHeight="1">
      <c r="A65" s="101">
        <f>C65*ID규칙_기본능력치그룹_단위+COUNTIF($C$4:C65,C65)</f>
        <v>12302012</v>
      </c>
      <c r="B65" s="100" t="s">
        <v>287</v>
      </c>
      <c r="C65" s="101">
        <f>VLOOKUP(B65,WEAPON!$B:$D,3,0)</f>
        <v>12302</v>
      </c>
      <c r="D65" s="102">
        <v>12</v>
      </c>
      <c r="E65" s="101">
        <v>1</v>
      </c>
      <c r="F65" s="101">
        <v>154</v>
      </c>
      <c r="G65" s="101">
        <v>0</v>
      </c>
      <c r="H65" s="101">
        <v>2</v>
      </c>
      <c r="I65" s="101">
        <v>2770</v>
      </c>
      <c r="J65" s="101">
        <v>0</v>
      </c>
      <c r="K65" s="101">
        <v>3</v>
      </c>
      <c r="L65" s="101">
        <v>338</v>
      </c>
      <c r="M65" s="101">
        <v>0</v>
      </c>
      <c r="N65" s="100" t="str">
        <f t="shared" si="0"/>
        <v>공격력 +154</v>
      </c>
      <c r="O65" s="100" t="str">
        <f t="shared" si="1"/>
        <v>최대 체력 +2770</v>
      </c>
      <c r="P65" s="100" t="str">
        <f t="shared" si="2"/>
        <v>치유력 +338</v>
      </c>
    </row>
    <row r="66" spans="1:16" ht="13.8" customHeight="1">
      <c r="A66" s="101">
        <f>C66*ID규칙_기본능력치그룹_단위+COUNTIF($C$4:C66,C66)</f>
        <v>12302013</v>
      </c>
      <c r="B66" s="100" t="s">
        <v>287</v>
      </c>
      <c r="C66" s="101">
        <f>VLOOKUP(B66,WEAPON!$B:$D,3,0)</f>
        <v>12302</v>
      </c>
      <c r="D66" s="102">
        <v>13</v>
      </c>
      <c r="E66" s="101">
        <v>1</v>
      </c>
      <c r="F66" s="101">
        <v>161</v>
      </c>
      <c r="G66" s="101">
        <v>0</v>
      </c>
      <c r="H66" s="101">
        <v>2</v>
      </c>
      <c r="I66" s="101">
        <v>2896</v>
      </c>
      <c r="J66" s="101">
        <v>0</v>
      </c>
      <c r="K66" s="101">
        <v>3</v>
      </c>
      <c r="L66" s="101">
        <v>353</v>
      </c>
      <c r="M66" s="101">
        <v>0</v>
      </c>
      <c r="N66" s="100" t="str">
        <f t="shared" si="0"/>
        <v>공격력 +161</v>
      </c>
      <c r="O66" s="100" t="str">
        <f t="shared" si="1"/>
        <v>최대 체력 +2896</v>
      </c>
      <c r="P66" s="100" t="str">
        <f t="shared" si="2"/>
        <v>치유력 +353</v>
      </c>
    </row>
    <row r="67" spans="1:16" ht="13.8" customHeight="1">
      <c r="A67" s="101">
        <f>C67*ID규칙_기본능력치그룹_단위+COUNTIF($C$4:C67,C67)</f>
        <v>12302014</v>
      </c>
      <c r="B67" s="100" t="s">
        <v>287</v>
      </c>
      <c r="C67" s="101">
        <f>VLOOKUP(B67,WEAPON!$B:$D,3,0)</f>
        <v>12302</v>
      </c>
      <c r="D67" s="102">
        <v>14</v>
      </c>
      <c r="E67" s="101">
        <v>1</v>
      </c>
      <c r="F67" s="101">
        <v>167</v>
      </c>
      <c r="G67" s="101">
        <v>0</v>
      </c>
      <c r="H67" s="101">
        <v>2</v>
      </c>
      <c r="I67" s="101">
        <v>3022</v>
      </c>
      <c r="J67" s="101">
        <v>0</v>
      </c>
      <c r="K67" s="101">
        <v>3</v>
      </c>
      <c r="L67" s="101">
        <v>368</v>
      </c>
      <c r="M67" s="101">
        <v>0</v>
      </c>
      <c r="N67" s="100" t="str">
        <f t="shared" si="0"/>
        <v>공격력 +167</v>
      </c>
      <c r="O67" s="100" t="str">
        <f t="shared" si="1"/>
        <v>최대 체력 +3022</v>
      </c>
      <c r="P67" s="100" t="str">
        <f t="shared" si="2"/>
        <v>치유력 +368</v>
      </c>
    </row>
    <row r="68" spans="1:16" ht="13.8" customHeight="1">
      <c r="A68" s="101">
        <f>C68*ID규칙_기본능력치그룹_단위+COUNTIF($C$4:C68,C68)</f>
        <v>12302015</v>
      </c>
      <c r="B68" s="100" t="s">
        <v>287</v>
      </c>
      <c r="C68" s="101">
        <f>VLOOKUP(B68,WEAPON!$B:$D,3,0)</f>
        <v>12302</v>
      </c>
      <c r="D68" s="102">
        <v>15</v>
      </c>
      <c r="E68" s="101">
        <v>1</v>
      </c>
      <c r="F68" s="101">
        <v>174</v>
      </c>
      <c r="G68" s="101">
        <v>0</v>
      </c>
      <c r="H68" s="101">
        <v>2</v>
      </c>
      <c r="I68" s="101">
        <v>3147</v>
      </c>
      <c r="J68" s="101">
        <v>0</v>
      </c>
      <c r="K68" s="101">
        <v>3</v>
      </c>
      <c r="L68" s="101">
        <v>384</v>
      </c>
      <c r="M68" s="101">
        <v>0</v>
      </c>
      <c r="N68" s="100" t="str">
        <f t="shared" ref="N68:N131" si="3">IF(E68=0,"-",VLOOKUP(E68,STATS_TYPE,2,0)&amp;" +")&amp;IF(E68=0,"",IF(G68=0,F68,F68/100&amp;"%"))</f>
        <v>공격력 +174</v>
      </c>
      <c r="O68" s="100" t="str">
        <f t="shared" ref="O68:O131" si="4">IF(H68=0,"-",VLOOKUP(H68,STATS_TYPE,2,0)&amp;" +")&amp;IF(H68=0,"",IF(J68=0,I68,I68/100&amp;"%"))</f>
        <v>최대 체력 +3147</v>
      </c>
      <c r="P68" s="100" t="str">
        <f t="shared" ref="P68:P131" si="5">IF(K68=0,"-",VLOOKUP(K68,STATS_TYPE,2,0)&amp;" +")&amp;IF(K68=0,"",IF(M68=0,L68,L68/100&amp;"%"))</f>
        <v>치유력 +384</v>
      </c>
    </row>
    <row r="69" spans="1:16" ht="13.8" customHeight="1">
      <c r="A69" s="101">
        <f>C69*ID규칙_기본능력치그룹_단위+COUNTIF($C$4:C69,C69)</f>
        <v>12302016</v>
      </c>
      <c r="B69" s="100" t="s">
        <v>287</v>
      </c>
      <c r="C69" s="101">
        <f>VLOOKUP(B69,WEAPON!$B:$D,3,0)</f>
        <v>12302</v>
      </c>
      <c r="D69" s="102">
        <v>16</v>
      </c>
      <c r="E69" s="101">
        <v>1</v>
      </c>
      <c r="F69" s="101">
        <v>181</v>
      </c>
      <c r="G69" s="101">
        <v>0</v>
      </c>
      <c r="H69" s="101">
        <v>2</v>
      </c>
      <c r="I69" s="101">
        <v>3273</v>
      </c>
      <c r="J69" s="101">
        <v>0</v>
      </c>
      <c r="K69" s="101">
        <v>3</v>
      </c>
      <c r="L69" s="101">
        <v>399</v>
      </c>
      <c r="M69" s="101">
        <v>0</v>
      </c>
      <c r="N69" s="100" t="str">
        <f t="shared" si="3"/>
        <v>공격력 +181</v>
      </c>
      <c r="O69" s="100" t="str">
        <f t="shared" si="4"/>
        <v>최대 체력 +3273</v>
      </c>
      <c r="P69" s="100" t="str">
        <f t="shared" si="5"/>
        <v>치유력 +399</v>
      </c>
    </row>
    <row r="70" spans="1:16" ht="13.8" customHeight="1">
      <c r="A70" s="101">
        <f>C70*ID규칙_기본능력치그룹_단위+COUNTIF($C$4:C70,C70)</f>
        <v>12302017</v>
      </c>
      <c r="B70" s="100" t="s">
        <v>287</v>
      </c>
      <c r="C70" s="101">
        <f>VLOOKUP(B70,WEAPON!$B:$D,3,0)</f>
        <v>12302</v>
      </c>
      <c r="D70" s="102">
        <v>17</v>
      </c>
      <c r="E70" s="101">
        <v>1</v>
      </c>
      <c r="F70" s="101">
        <v>188</v>
      </c>
      <c r="G70" s="101">
        <v>0</v>
      </c>
      <c r="H70" s="101">
        <v>2</v>
      </c>
      <c r="I70" s="101">
        <v>3399</v>
      </c>
      <c r="J70" s="101">
        <v>0</v>
      </c>
      <c r="K70" s="101">
        <v>3</v>
      </c>
      <c r="L70" s="101">
        <v>414</v>
      </c>
      <c r="M70" s="101">
        <v>0</v>
      </c>
      <c r="N70" s="100" t="str">
        <f t="shared" si="3"/>
        <v>공격력 +188</v>
      </c>
      <c r="O70" s="100" t="str">
        <f t="shared" si="4"/>
        <v>최대 체력 +3399</v>
      </c>
      <c r="P70" s="100" t="str">
        <f t="shared" si="5"/>
        <v>치유력 +414</v>
      </c>
    </row>
    <row r="71" spans="1:16" ht="13.8" customHeight="1">
      <c r="A71" s="101">
        <f>C71*ID규칙_기본능력치그룹_단위+COUNTIF($C$4:C71,C71)</f>
        <v>12302018</v>
      </c>
      <c r="B71" s="100" t="s">
        <v>287</v>
      </c>
      <c r="C71" s="101">
        <f>VLOOKUP(B71,WEAPON!$B:$D,3,0)</f>
        <v>12302</v>
      </c>
      <c r="D71" s="102">
        <v>18</v>
      </c>
      <c r="E71" s="101">
        <v>1</v>
      </c>
      <c r="F71" s="101">
        <v>195</v>
      </c>
      <c r="G71" s="101">
        <v>0</v>
      </c>
      <c r="H71" s="101">
        <v>2</v>
      </c>
      <c r="I71" s="101">
        <v>3525</v>
      </c>
      <c r="J71" s="101">
        <v>0</v>
      </c>
      <c r="K71" s="101">
        <v>3</v>
      </c>
      <c r="L71" s="101">
        <v>430</v>
      </c>
      <c r="M71" s="101">
        <v>0</v>
      </c>
      <c r="N71" s="100" t="str">
        <f t="shared" si="3"/>
        <v>공격력 +195</v>
      </c>
      <c r="O71" s="100" t="str">
        <f t="shared" si="4"/>
        <v>최대 체력 +3525</v>
      </c>
      <c r="P71" s="100" t="str">
        <f t="shared" si="5"/>
        <v>치유력 +430</v>
      </c>
    </row>
    <row r="72" spans="1:16" ht="13.8" customHeight="1">
      <c r="A72" s="101">
        <f>C72*ID규칙_기본능력치그룹_단위+COUNTIF($C$4:C72,C72)</f>
        <v>12302019</v>
      </c>
      <c r="B72" s="100" t="s">
        <v>287</v>
      </c>
      <c r="C72" s="101">
        <f>VLOOKUP(B72,WEAPON!$B:$D,3,0)</f>
        <v>12302</v>
      </c>
      <c r="D72" s="102">
        <v>19</v>
      </c>
      <c r="E72" s="101">
        <v>1</v>
      </c>
      <c r="F72" s="101">
        <v>202</v>
      </c>
      <c r="G72" s="101">
        <v>0</v>
      </c>
      <c r="H72" s="101">
        <v>2</v>
      </c>
      <c r="I72" s="101">
        <v>3651</v>
      </c>
      <c r="J72" s="101">
        <v>0</v>
      </c>
      <c r="K72" s="101">
        <v>3</v>
      </c>
      <c r="L72" s="101">
        <v>445</v>
      </c>
      <c r="M72" s="101">
        <v>0</v>
      </c>
      <c r="N72" s="100" t="str">
        <f t="shared" si="3"/>
        <v>공격력 +202</v>
      </c>
      <c r="O72" s="100" t="str">
        <f t="shared" si="4"/>
        <v>최대 체력 +3651</v>
      </c>
      <c r="P72" s="100" t="str">
        <f t="shared" si="5"/>
        <v>치유력 +445</v>
      </c>
    </row>
    <row r="73" spans="1:16" ht="13.8" customHeight="1">
      <c r="A73" s="101">
        <f>C73*ID규칙_기본능력치그룹_단위+COUNTIF($C$4:C73,C73)</f>
        <v>12302020</v>
      </c>
      <c r="B73" s="100" t="s">
        <v>287</v>
      </c>
      <c r="C73" s="101">
        <f>VLOOKUP(B73,WEAPON!$B:$D,3,0)</f>
        <v>12302</v>
      </c>
      <c r="D73" s="102">
        <v>20</v>
      </c>
      <c r="E73" s="101">
        <v>1</v>
      </c>
      <c r="F73" s="101">
        <v>209</v>
      </c>
      <c r="G73" s="101">
        <v>0</v>
      </c>
      <c r="H73" s="101">
        <v>2</v>
      </c>
      <c r="I73" s="101">
        <v>3777</v>
      </c>
      <c r="J73" s="101">
        <v>0</v>
      </c>
      <c r="K73" s="101">
        <v>3</v>
      </c>
      <c r="L73" s="101">
        <v>460</v>
      </c>
      <c r="M73" s="101">
        <v>0</v>
      </c>
      <c r="N73" s="100" t="str">
        <f t="shared" si="3"/>
        <v>공격력 +209</v>
      </c>
      <c r="O73" s="100" t="str">
        <f t="shared" si="4"/>
        <v>최대 체력 +3777</v>
      </c>
      <c r="P73" s="100" t="str">
        <f t="shared" si="5"/>
        <v>치유력 +460</v>
      </c>
    </row>
    <row r="74" spans="1:16" ht="13.8" customHeight="1">
      <c r="A74" s="101">
        <f>C74*ID규칙_기본능력치그룹_단위+COUNTIF($C$4:C74,C74)</f>
        <v>12302021</v>
      </c>
      <c r="B74" s="100" t="s">
        <v>287</v>
      </c>
      <c r="C74" s="101">
        <f>VLOOKUP(B74,WEAPON!$B:$D,3,0)</f>
        <v>12302</v>
      </c>
      <c r="D74" s="102">
        <v>21</v>
      </c>
      <c r="E74" s="101">
        <v>1</v>
      </c>
      <c r="F74" s="101">
        <v>216</v>
      </c>
      <c r="G74" s="101">
        <v>0</v>
      </c>
      <c r="H74" s="101">
        <v>2</v>
      </c>
      <c r="I74" s="101">
        <v>3903</v>
      </c>
      <c r="J74" s="101">
        <v>0</v>
      </c>
      <c r="K74" s="101">
        <v>3</v>
      </c>
      <c r="L74" s="101">
        <v>476</v>
      </c>
      <c r="M74" s="101">
        <v>0</v>
      </c>
      <c r="N74" s="100" t="str">
        <f t="shared" si="3"/>
        <v>공격력 +216</v>
      </c>
      <c r="O74" s="100" t="str">
        <f t="shared" si="4"/>
        <v>최대 체력 +3903</v>
      </c>
      <c r="P74" s="100" t="str">
        <f t="shared" si="5"/>
        <v>치유력 +476</v>
      </c>
    </row>
    <row r="75" spans="1:16" ht="13.8" customHeight="1">
      <c r="A75" s="101">
        <f>C75*ID규칙_기본능력치그룹_단위+COUNTIF($C$4:C75,C75)</f>
        <v>12302022</v>
      </c>
      <c r="B75" s="100" t="s">
        <v>287</v>
      </c>
      <c r="C75" s="101">
        <f>VLOOKUP(B75,WEAPON!$B:$D,3,0)</f>
        <v>12302</v>
      </c>
      <c r="D75" s="102">
        <v>22</v>
      </c>
      <c r="E75" s="101">
        <v>1</v>
      </c>
      <c r="F75" s="101">
        <v>223</v>
      </c>
      <c r="G75" s="101">
        <v>0</v>
      </c>
      <c r="H75" s="101">
        <v>2</v>
      </c>
      <c r="I75" s="101">
        <v>4029</v>
      </c>
      <c r="J75" s="101">
        <v>0</v>
      </c>
      <c r="K75" s="101">
        <v>3</v>
      </c>
      <c r="L75" s="101">
        <v>491</v>
      </c>
      <c r="M75" s="101">
        <v>0</v>
      </c>
      <c r="N75" s="100" t="str">
        <f t="shared" si="3"/>
        <v>공격력 +223</v>
      </c>
      <c r="O75" s="100" t="str">
        <f t="shared" si="4"/>
        <v>최대 체력 +4029</v>
      </c>
      <c r="P75" s="100" t="str">
        <f t="shared" si="5"/>
        <v>치유력 +491</v>
      </c>
    </row>
    <row r="76" spans="1:16" ht="13.8" customHeight="1">
      <c r="A76" s="101">
        <f>C76*ID규칙_기본능력치그룹_단위+COUNTIF($C$4:C76,C76)</f>
        <v>12302023</v>
      </c>
      <c r="B76" s="100" t="s">
        <v>287</v>
      </c>
      <c r="C76" s="101">
        <f>VLOOKUP(B76,WEAPON!$B:$D,3,0)</f>
        <v>12302</v>
      </c>
      <c r="D76" s="102">
        <v>23</v>
      </c>
      <c r="E76" s="101">
        <v>1</v>
      </c>
      <c r="F76" s="101">
        <v>230</v>
      </c>
      <c r="G76" s="101">
        <v>0</v>
      </c>
      <c r="H76" s="101">
        <v>2</v>
      </c>
      <c r="I76" s="101">
        <v>4155</v>
      </c>
      <c r="J76" s="101">
        <v>0</v>
      </c>
      <c r="K76" s="101">
        <v>3</v>
      </c>
      <c r="L76" s="101">
        <v>506</v>
      </c>
      <c r="M76" s="101">
        <v>0</v>
      </c>
      <c r="N76" s="100" t="str">
        <f t="shared" si="3"/>
        <v>공격력 +230</v>
      </c>
      <c r="O76" s="100" t="str">
        <f t="shared" si="4"/>
        <v>최대 체력 +4155</v>
      </c>
      <c r="P76" s="100" t="str">
        <f t="shared" si="5"/>
        <v>치유력 +506</v>
      </c>
    </row>
    <row r="77" spans="1:16" ht="13.8" customHeight="1">
      <c r="A77" s="101">
        <f>C77*ID규칙_기본능력치그룹_단위+COUNTIF($C$4:C77,C77)</f>
        <v>12302024</v>
      </c>
      <c r="B77" s="100" t="s">
        <v>287</v>
      </c>
      <c r="C77" s="101">
        <f>VLOOKUP(B77,WEAPON!$B:$D,3,0)</f>
        <v>12302</v>
      </c>
      <c r="D77" s="102">
        <v>24</v>
      </c>
      <c r="E77" s="101">
        <v>1</v>
      </c>
      <c r="F77" s="101">
        <v>237</v>
      </c>
      <c r="G77" s="101">
        <v>0</v>
      </c>
      <c r="H77" s="101">
        <v>2</v>
      </c>
      <c r="I77" s="101">
        <v>4280</v>
      </c>
      <c r="J77" s="101">
        <v>0</v>
      </c>
      <c r="K77" s="101">
        <v>3</v>
      </c>
      <c r="L77" s="101">
        <v>522</v>
      </c>
      <c r="M77" s="101">
        <v>0</v>
      </c>
      <c r="N77" s="100" t="str">
        <f t="shared" si="3"/>
        <v>공격력 +237</v>
      </c>
      <c r="O77" s="100" t="str">
        <f t="shared" si="4"/>
        <v>최대 체력 +4280</v>
      </c>
      <c r="P77" s="100" t="str">
        <f t="shared" si="5"/>
        <v>치유력 +522</v>
      </c>
    </row>
    <row r="78" spans="1:16" ht="13.8" customHeight="1">
      <c r="A78" s="101">
        <f>C78*ID규칙_기본능력치그룹_단위+COUNTIF($C$4:C78,C78)</f>
        <v>12302025</v>
      </c>
      <c r="B78" s="100" t="s">
        <v>287</v>
      </c>
      <c r="C78" s="101">
        <f>VLOOKUP(B78,WEAPON!$B:$D,3,0)</f>
        <v>12302</v>
      </c>
      <c r="D78" s="102">
        <v>25</v>
      </c>
      <c r="E78" s="101">
        <v>1</v>
      </c>
      <c r="F78" s="101">
        <v>244</v>
      </c>
      <c r="G78" s="101">
        <v>0</v>
      </c>
      <c r="H78" s="101">
        <v>2</v>
      </c>
      <c r="I78" s="101">
        <v>4406</v>
      </c>
      <c r="J78" s="101">
        <v>0</v>
      </c>
      <c r="K78" s="101">
        <v>3</v>
      </c>
      <c r="L78" s="101">
        <v>537</v>
      </c>
      <c r="M78" s="101">
        <v>0</v>
      </c>
      <c r="N78" s="100" t="str">
        <f t="shared" si="3"/>
        <v>공격력 +244</v>
      </c>
      <c r="O78" s="100" t="str">
        <f t="shared" si="4"/>
        <v>최대 체력 +4406</v>
      </c>
      <c r="P78" s="100" t="str">
        <f t="shared" si="5"/>
        <v>치유력 +537</v>
      </c>
    </row>
    <row r="79" spans="1:16" ht="13.8" customHeight="1">
      <c r="A79" s="101">
        <f>C79*ID규칙_기본능력치그룹_단위+COUNTIF($C$4:C79,C79)</f>
        <v>12302026</v>
      </c>
      <c r="B79" s="100" t="s">
        <v>287</v>
      </c>
      <c r="C79" s="101">
        <f>VLOOKUP(B79,WEAPON!$B:$D,3,0)</f>
        <v>12302</v>
      </c>
      <c r="D79" s="102">
        <v>26</v>
      </c>
      <c r="E79" s="101">
        <v>1</v>
      </c>
      <c r="F79" s="101">
        <v>251</v>
      </c>
      <c r="G79" s="101">
        <v>0</v>
      </c>
      <c r="H79" s="101">
        <v>2</v>
      </c>
      <c r="I79" s="101">
        <v>4532</v>
      </c>
      <c r="J79" s="101">
        <v>0</v>
      </c>
      <c r="K79" s="101">
        <v>3</v>
      </c>
      <c r="L79" s="101">
        <v>553</v>
      </c>
      <c r="M79" s="101">
        <v>0</v>
      </c>
      <c r="N79" s="100" t="str">
        <f t="shared" si="3"/>
        <v>공격력 +251</v>
      </c>
      <c r="O79" s="100" t="str">
        <f t="shared" si="4"/>
        <v>최대 체력 +4532</v>
      </c>
      <c r="P79" s="100" t="str">
        <f t="shared" si="5"/>
        <v>치유력 +553</v>
      </c>
    </row>
    <row r="80" spans="1:16" ht="13.8" customHeight="1">
      <c r="A80" s="101">
        <f>C80*ID규칙_기본능력치그룹_단위+COUNTIF($C$4:C80,C80)</f>
        <v>12302027</v>
      </c>
      <c r="B80" s="100" t="s">
        <v>287</v>
      </c>
      <c r="C80" s="101">
        <f>VLOOKUP(B80,WEAPON!$B:$D,3,0)</f>
        <v>12302</v>
      </c>
      <c r="D80" s="102">
        <v>27</v>
      </c>
      <c r="E80" s="101">
        <v>1</v>
      </c>
      <c r="F80" s="101">
        <v>258</v>
      </c>
      <c r="G80" s="101">
        <v>0</v>
      </c>
      <c r="H80" s="101">
        <v>2</v>
      </c>
      <c r="I80" s="101">
        <v>4658</v>
      </c>
      <c r="J80" s="101">
        <v>0</v>
      </c>
      <c r="K80" s="101">
        <v>3</v>
      </c>
      <c r="L80" s="101">
        <v>568</v>
      </c>
      <c r="M80" s="101">
        <v>0</v>
      </c>
      <c r="N80" s="100" t="str">
        <f t="shared" si="3"/>
        <v>공격력 +258</v>
      </c>
      <c r="O80" s="100" t="str">
        <f t="shared" si="4"/>
        <v>최대 체력 +4658</v>
      </c>
      <c r="P80" s="100" t="str">
        <f t="shared" si="5"/>
        <v>치유력 +568</v>
      </c>
    </row>
    <row r="81" spans="1:16" ht="13.8" customHeight="1">
      <c r="A81" s="101">
        <f>C81*ID규칙_기본능력치그룹_단위+COUNTIF($C$4:C81,C81)</f>
        <v>12302028</v>
      </c>
      <c r="B81" s="100" t="s">
        <v>287</v>
      </c>
      <c r="C81" s="101">
        <f>VLOOKUP(B81,WEAPON!$B:$D,3,0)</f>
        <v>12302</v>
      </c>
      <c r="D81" s="102">
        <v>28</v>
      </c>
      <c r="E81" s="101">
        <v>1</v>
      </c>
      <c r="F81" s="101">
        <v>265</v>
      </c>
      <c r="G81" s="101">
        <v>0</v>
      </c>
      <c r="H81" s="101">
        <v>2</v>
      </c>
      <c r="I81" s="101">
        <v>4784</v>
      </c>
      <c r="J81" s="101">
        <v>0</v>
      </c>
      <c r="K81" s="101">
        <v>3</v>
      </c>
      <c r="L81" s="101">
        <v>583</v>
      </c>
      <c r="M81" s="101">
        <v>0</v>
      </c>
      <c r="N81" s="100" t="str">
        <f t="shared" si="3"/>
        <v>공격력 +265</v>
      </c>
      <c r="O81" s="100" t="str">
        <f t="shared" si="4"/>
        <v>최대 체력 +4784</v>
      </c>
      <c r="P81" s="100" t="str">
        <f t="shared" si="5"/>
        <v>치유력 +583</v>
      </c>
    </row>
    <row r="82" spans="1:16" ht="13.8" customHeight="1">
      <c r="A82" s="101">
        <f>C82*ID규칙_기본능력치그룹_단위+COUNTIF($C$4:C82,C82)</f>
        <v>12302029</v>
      </c>
      <c r="B82" s="100" t="s">
        <v>287</v>
      </c>
      <c r="C82" s="101">
        <f>VLOOKUP(B82,WEAPON!$B:$D,3,0)</f>
        <v>12302</v>
      </c>
      <c r="D82" s="102">
        <v>29</v>
      </c>
      <c r="E82" s="101">
        <v>1</v>
      </c>
      <c r="F82" s="101">
        <v>272</v>
      </c>
      <c r="G82" s="101">
        <v>0</v>
      </c>
      <c r="H82" s="101">
        <v>2</v>
      </c>
      <c r="I82" s="101">
        <v>4910</v>
      </c>
      <c r="J82" s="101">
        <v>0</v>
      </c>
      <c r="K82" s="101">
        <v>3</v>
      </c>
      <c r="L82" s="101">
        <v>599</v>
      </c>
      <c r="M82" s="101">
        <v>0</v>
      </c>
      <c r="N82" s="100" t="str">
        <f t="shared" si="3"/>
        <v>공격력 +272</v>
      </c>
      <c r="O82" s="100" t="str">
        <f t="shared" si="4"/>
        <v>최대 체력 +4910</v>
      </c>
      <c r="P82" s="100" t="str">
        <f t="shared" si="5"/>
        <v>치유력 +599</v>
      </c>
    </row>
    <row r="83" spans="1:16" ht="13.8" customHeight="1">
      <c r="A83" s="101">
        <f>C83*ID규칙_기본능력치그룹_단위+COUNTIF($C$4:C83,C83)</f>
        <v>12302030</v>
      </c>
      <c r="B83" s="100" t="s">
        <v>287</v>
      </c>
      <c r="C83" s="101">
        <f>VLOOKUP(B83,WEAPON!$B:$D,3,0)</f>
        <v>12302</v>
      </c>
      <c r="D83" s="102">
        <v>30</v>
      </c>
      <c r="E83" s="101">
        <v>1</v>
      </c>
      <c r="F83" s="101">
        <v>279</v>
      </c>
      <c r="G83" s="101">
        <v>0</v>
      </c>
      <c r="H83" s="101">
        <v>2</v>
      </c>
      <c r="I83" s="101">
        <v>5036</v>
      </c>
      <c r="J83" s="101">
        <v>0</v>
      </c>
      <c r="K83" s="101">
        <v>3</v>
      </c>
      <c r="L83" s="101">
        <v>614</v>
      </c>
      <c r="M83" s="101">
        <v>0</v>
      </c>
      <c r="N83" s="100" t="str">
        <f t="shared" si="3"/>
        <v>공격력 +279</v>
      </c>
      <c r="O83" s="100" t="str">
        <f t="shared" si="4"/>
        <v>최대 체력 +5036</v>
      </c>
      <c r="P83" s="100" t="str">
        <f t="shared" si="5"/>
        <v>치유력 +614</v>
      </c>
    </row>
    <row r="84" spans="1:16" ht="13.8" customHeight="1">
      <c r="A84" s="101">
        <f>C84*ID규칙_기본능력치그룹_단위+COUNTIF($C$4:C84,C84)</f>
        <v>12302031</v>
      </c>
      <c r="B84" s="100" t="s">
        <v>287</v>
      </c>
      <c r="C84" s="101">
        <f>VLOOKUP(B84,WEAPON!$B:$D,3,0)</f>
        <v>12302</v>
      </c>
      <c r="D84" s="102">
        <v>31</v>
      </c>
      <c r="E84" s="101">
        <v>1</v>
      </c>
      <c r="F84" s="101">
        <v>286</v>
      </c>
      <c r="G84" s="101">
        <v>0</v>
      </c>
      <c r="H84" s="101">
        <v>2</v>
      </c>
      <c r="I84" s="101">
        <v>5162</v>
      </c>
      <c r="J84" s="101">
        <v>0</v>
      </c>
      <c r="K84" s="101">
        <v>3</v>
      </c>
      <c r="L84" s="101">
        <v>629</v>
      </c>
      <c r="M84" s="101">
        <v>0</v>
      </c>
      <c r="N84" s="100" t="str">
        <f t="shared" si="3"/>
        <v>공격력 +286</v>
      </c>
      <c r="O84" s="100" t="str">
        <f t="shared" si="4"/>
        <v>최대 체력 +5162</v>
      </c>
      <c r="P84" s="100" t="str">
        <f t="shared" si="5"/>
        <v>치유력 +629</v>
      </c>
    </row>
    <row r="85" spans="1:16" ht="13.8" customHeight="1">
      <c r="A85" s="101">
        <f>C85*ID규칙_기본능력치그룹_단위+COUNTIF($C$4:C85,C85)</f>
        <v>12302032</v>
      </c>
      <c r="B85" s="100" t="s">
        <v>287</v>
      </c>
      <c r="C85" s="101">
        <f>VLOOKUP(B85,WEAPON!$B:$D,3,0)</f>
        <v>12302</v>
      </c>
      <c r="D85" s="102">
        <v>32</v>
      </c>
      <c r="E85" s="101">
        <v>1</v>
      </c>
      <c r="F85" s="101">
        <v>293</v>
      </c>
      <c r="G85" s="101">
        <v>0</v>
      </c>
      <c r="H85" s="101">
        <v>2</v>
      </c>
      <c r="I85" s="101">
        <v>5288</v>
      </c>
      <c r="J85" s="101">
        <v>0</v>
      </c>
      <c r="K85" s="101">
        <v>3</v>
      </c>
      <c r="L85" s="101">
        <v>645</v>
      </c>
      <c r="M85" s="101">
        <v>0</v>
      </c>
      <c r="N85" s="100" t="str">
        <f t="shared" si="3"/>
        <v>공격력 +293</v>
      </c>
      <c r="O85" s="100" t="str">
        <f t="shared" si="4"/>
        <v>최대 체력 +5288</v>
      </c>
      <c r="P85" s="100" t="str">
        <f t="shared" si="5"/>
        <v>치유력 +645</v>
      </c>
    </row>
    <row r="86" spans="1:16" ht="13.8" customHeight="1">
      <c r="A86" s="101">
        <f>C86*ID규칙_기본능력치그룹_단위+COUNTIF($C$4:C86,C86)</f>
        <v>12302033</v>
      </c>
      <c r="B86" s="100" t="s">
        <v>287</v>
      </c>
      <c r="C86" s="101">
        <f>VLOOKUP(B86,WEAPON!$B:$D,3,0)</f>
        <v>12302</v>
      </c>
      <c r="D86" s="102">
        <v>33</v>
      </c>
      <c r="E86" s="101">
        <v>1</v>
      </c>
      <c r="F86" s="101">
        <v>300</v>
      </c>
      <c r="G86" s="101">
        <v>0</v>
      </c>
      <c r="H86" s="101">
        <v>2</v>
      </c>
      <c r="I86" s="101">
        <v>5414</v>
      </c>
      <c r="J86" s="101">
        <v>0</v>
      </c>
      <c r="K86" s="101">
        <v>3</v>
      </c>
      <c r="L86" s="101">
        <v>660</v>
      </c>
      <c r="M86" s="101">
        <v>0</v>
      </c>
      <c r="N86" s="100" t="str">
        <f t="shared" si="3"/>
        <v>공격력 +300</v>
      </c>
      <c r="O86" s="100" t="str">
        <f t="shared" si="4"/>
        <v>최대 체력 +5414</v>
      </c>
      <c r="P86" s="100" t="str">
        <f t="shared" si="5"/>
        <v>치유력 +660</v>
      </c>
    </row>
    <row r="87" spans="1:16" ht="13.8" customHeight="1">
      <c r="A87" s="101">
        <f>C87*ID규칙_기본능력치그룹_단위+COUNTIF($C$4:C87,C87)</f>
        <v>12302034</v>
      </c>
      <c r="B87" s="100" t="s">
        <v>287</v>
      </c>
      <c r="C87" s="101">
        <f>VLOOKUP(B87,WEAPON!$B:$D,3,0)</f>
        <v>12302</v>
      </c>
      <c r="D87" s="102">
        <v>34</v>
      </c>
      <c r="E87" s="101">
        <v>1</v>
      </c>
      <c r="F87" s="101">
        <v>307</v>
      </c>
      <c r="G87" s="101">
        <v>0</v>
      </c>
      <c r="H87" s="101">
        <v>2</v>
      </c>
      <c r="I87" s="101">
        <v>5540</v>
      </c>
      <c r="J87" s="101">
        <v>0</v>
      </c>
      <c r="K87" s="101">
        <v>3</v>
      </c>
      <c r="L87" s="101">
        <v>675</v>
      </c>
      <c r="M87" s="101">
        <v>0</v>
      </c>
      <c r="N87" s="100" t="str">
        <f t="shared" si="3"/>
        <v>공격력 +307</v>
      </c>
      <c r="O87" s="100" t="str">
        <f t="shared" si="4"/>
        <v>최대 체력 +5540</v>
      </c>
      <c r="P87" s="100" t="str">
        <f t="shared" si="5"/>
        <v>치유력 +675</v>
      </c>
    </row>
    <row r="88" spans="1:16" ht="13.8" customHeight="1">
      <c r="A88" s="101">
        <f>C88*ID규칙_기본능력치그룹_단위+COUNTIF($C$4:C88,C88)</f>
        <v>12302035</v>
      </c>
      <c r="B88" s="100" t="s">
        <v>287</v>
      </c>
      <c r="C88" s="101">
        <f>VLOOKUP(B88,WEAPON!$B:$D,3,0)</f>
        <v>12302</v>
      </c>
      <c r="D88" s="102">
        <v>35</v>
      </c>
      <c r="E88" s="101">
        <v>1</v>
      </c>
      <c r="F88" s="101">
        <v>314</v>
      </c>
      <c r="G88" s="101">
        <v>0</v>
      </c>
      <c r="H88" s="101">
        <v>2</v>
      </c>
      <c r="I88" s="101">
        <v>5666</v>
      </c>
      <c r="J88" s="101">
        <v>0</v>
      </c>
      <c r="K88" s="101">
        <v>3</v>
      </c>
      <c r="L88" s="101">
        <v>691</v>
      </c>
      <c r="M88" s="101">
        <v>0</v>
      </c>
      <c r="N88" s="100" t="str">
        <f t="shared" si="3"/>
        <v>공격력 +314</v>
      </c>
      <c r="O88" s="100" t="str">
        <f t="shared" si="4"/>
        <v>최대 체력 +5666</v>
      </c>
      <c r="P88" s="100" t="str">
        <f t="shared" si="5"/>
        <v>치유력 +691</v>
      </c>
    </row>
    <row r="89" spans="1:16" ht="13.8" customHeight="1">
      <c r="A89" s="101">
        <f>C89*ID규칙_기본능력치그룹_단위+COUNTIF($C$4:C89,C89)</f>
        <v>12302036</v>
      </c>
      <c r="B89" s="100" t="s">
        <v>287</v>
      </c>
      <c r="C89" s="101">
        <f>VLOOKUP(B89,WEAPON!$B:$D,3,0)</f>
        <v>12302</v>
      </c>
      <c r="D89" s="102">
        <v>36</v>
      </c>
      <c r="E89" s="101">
        <v>1</v>
      </c>
      <c r="F89" s="101">
        <v>321</v>
      </c>
      <c r="G89" s="101">
        <v>0</v>
      </c>
      <c r="H89" s="101">
        <v>2</v>
      </c>
      <c r="I89" s="101">
        <v>5791</v>
      </c>
      <c r="J89" s="101">
        <v>0</v>
      </c>
      <c r="K89" s="101">
        <v>3</v>
      </c>
      <c r="L89" s="101">
        <v>706</v>
      </c>
      <c r="M89" s="101">
        <v>0</v>
      </c>
      <c r="N89" s="100" t="str">
        <f t="shared" si="3"/>
        <v>공격력 +321</v>
      </c>
      <c r="O89" s="100" t="str">
        <f t="shared" si="4"/>
        <v>최대 체력 +5791</v>
      </c>
      <c r="P89" s="100" t="str">
        <f t="shared" si="5"/>
        <v>치유력 +706</v>
      </c>
    </row>
    <row r="90" spans="1:16" ht="13.8" customHeight="1">
      <c r="A90" s="101">
        <f>C90*ID규칙_기본능력치그룹_단위+COUNTIF($C$4:C90,C90)</f>
        <v>12302037</v>
      </c>
      <c r="B90" s="100" t="s">
        <v>287</v>
      </c>
      <c r="C90" s="101">
        <f>VLOOKUP(B90,WEAPON!$B:$D,3,0)</f>
        <v>12302</v>
      </c>
      <c r="D90" s="102">
        <v>37</v>
      </c>
      <c r="E90" s="101">
        <v>1</v>
      </c>
      <c r="F90" s="101">
        <v>328</v>
      </c>
      <c r="G90" s="101">
        <v>0</v>
      </c>
      <c r="H90" s="101">
        <v>2</v>
      </c>
      <c r="I90" s="101">
        <v>5917</v>
      </c>
      <c r="J90" s="101">
        <v>0</v>
      </c>
      <c r="K90" s="101">
        <v>3</v>
      </c>
      <c r="L90" s="101">
        <v>721</v>
      </c>
      <c r="M90" s="101">
        <v>0</v>
      </c>
      <c r="N90" s="100" t="str">
        <f t="shared" si="3"/>
        <v>공격력 +328</v>
      </c>
      <c r="O90" s="100" t="str">
        <f t="shared" si="4"/>
        <v>최대 체력 +5917</v>
      </c>
      <c r="P90" s="100" t="str">
        <f t="shared" si="5"/>
        <v>치유력 +721</v>
      </c>
    </row>
    <row r="91" spans="1:16" ht="13.8" customHeight="1">
      <c r="A91" s="101">
        <f>C91*ID규칙_기본능력치그룹_단위+COUNTIF($C$4:C91,C91)</f>
        <v>12302038</v>
      </c>
      <c r="B91" s="100" t="s">
        <v>287</v>
      </c>
      <c r="C91" s="101">
        <f>VLOOKUP(B91,WEAPON!$B:$D,3,0)</f>
        <v>12302</v>
      </c>
      <c r="D91" s="102">
        <v>38</v>
      </c>
      <c r="E91" s="101">
        <v>1</v>
      </c>
      <c r="F91" s="101">
        <v>335</v>
      </c>
      <c r="G91" s="101">
        <v>0</v>
      </c>
      <c r="H91" s="101">
        <v>2</v>
      </c>
      <c r="I91" s="101">
        <v>6043</v>
      </c>
      <c r="J91" s="101">
        <v>0</v>
      </c>
      <c r="K91" s="101">
        <v>3</v>
      </c>
      <c r="L91" s="101">
        <v>737</v>
      </c>
      <c r="M91" s="101">
        <v>0</v>
      </c>
      <c r="N91" s="100" t="str">
        <f t="shared" si="3"/>
        <v>공격력 +335</v>
      </c>
      <c r="O91" s="100" t="str">
        <f t="shared" si="4"/>
        <v>최대 체력 +6043</v>
      </c>
      <c r="P91" s="100" t="str">
        <f t="shared" si="5"/>
        <v>치유력 +737</v>
      </c>
    </row>
    <row r="92" spans="1:16" ht="13.8" customHeight="1">
      <c r="A92" s="101">
        <f>C92*ID규칙_기본능력치그룹_단위+COUNTIF($C$4:C92,C92)</f>
        <v>12302039</v>
      </c>
      <c r="B92" s="100" t="s">
        <v>287</v>
      </c>
      <c r="C92" s="101">
        <f>VLOOKUP(B92,WEAPON!$B:$D,3,0)</f>
        <v>12302</v>
      </c>
      <c r="D92" s="102">
        <v>39</v>
      </c>
      <c r="E92" s="101">
        <v>1</v>
      </c>
      <c r="F92" s="101">
        <v>342</v>
      </c>
      <c r="G92" s="101">
        <v>0</v>
      </c>
      <c r="H92" s="101">
        <v>2</v>
      </c>
      <c r="I92" s="101">
        <v>6169</v>
      </c>
      <c r="J92" s="101">
        <v>0</v>
      </c>
      <c r="K92" s="101">
        <v>3</v>
      </c>
      <c r="L92" s="101">
        <v>752</v>
      </c>
      <c r="M92" s="101">
        <v>0</v>
      </c>
      <c r="N92" s="100" t="str">
        <f t="shared" si="3"/>
        <v>공격력 +342</v>
      </c>
      <c r="O92" s="100" t="str">
        <f t="shared" si="4"/>
        <v>최대 체력 +6169</v>
      </c>
      <c r="P92" s="100" t="str">
        <f t="shared" si="5"/>
        <v>치유력 +752</v>
      </c>
    </row>
    <row r="93" spans="1:16" ht="13.8" customHeight="1">
      <c r="A93" s="101">
        <f>C93*ID규칙_기본능력치그룹_단위+COUNTIF($C$4:C93,C93)</f>
        <v>12302040</v>
      </c>
      <c r="B93" s="100" t="s">
        <v>287</v>
      </c>
      <c r="C93" s="101">
        <f>VLOOKUP(B93,WEAPON!$B:$D,3,0)</f>
        <v>12302</v>
      </c>
      <c r="D93" s="102">
        <v>40</v>
      </c>
      <c r="E93" s="101">
        <v>1</v>
      </c>
      <c r="F93" s="101">
        <v>349</v>
      </c>
      <c r="G93" s="101">
        <v>0</v>
      </c>
      <c r="H93" s="101">
        <v>2</v>
      </c>
      <c r="I93" s="101">
        <v>6295</v>
      </c>
      <c r="J93" s="101">
        <v>0</v>
      </c>
      <c r="K93" s="101">
        <v>3</v>
      </c>
      <c r="L93" s="101">
        <v>767</v>
      </c>
      <c r="M93" s="101">
        <v>0</v>
      </c>
      <c r="N93" s="100" t="str">
        <f t="shared" si="3"/>
        <v>공격력 +349</v>
      </c>
      <c r="O93" s="100" t="str">
        <f t="shared" si="4"/>
        <v>최대 체력 +6295</v>
      </c>
      <c r="P93" s="100" t="str">
        <f t="shared" si="5"/>
        <v>치유력 +767</v>
      </c>
    </row>
    <row r="94" spans="1:16" ht="13.8" customHeight="1">
      <c r="A94" s="101">
        <f>C94*ID규칙_기본능력치그룹_단위+COUNTIF($C$4:C94,C94)</f>
        <v>12302041</v>
      </c>
      <c r="B94" s="100" t="s">
        <v>287</v>
      </c>
      <c r="C94" s="101">
        <f>VLOOKUP(B94,WEAPON!$B:$D,3,0)</f>
        <v>12302</v>
      </c>
      <c r="D94" s="102">
        <v>41</v>
      </c>
      <c r="E94" s="101">
        <v>1</v>
      </c>
      <c r="F94" s="101">
        <v>356</v>
      </c>
      <c r="G94" s="101">
        <v>0</v>
      </c>
      <c r="H94" s="101">
        <v>2</v>
      </c>
      <c r="I94" s="101">
        <v>6421</v>
      </c>
      <c r="J94" s="101">
        <v>0</v>
      </c>
      <c r="K94" s="101">
        <v>3</v>
      </c>
      <c r="L94" s="101">
        <v>783</v>
      </c>
      <c r="M94" s="101">
        <v>0</v>
      </c>
      <c r="N94" s="100" t="str">
        <f t="shared" si="3"/>
        <v>공격력 +356</v>
      </c>
      <c r="O94" s="100" t="str">
        <f t="shared" si="4"/>
        <v>최대 체력 +6421</v>
      </c>
      <c r="P94" s="100" t="str">
        <f t="shared" si="5"/>
        <v>치유력 +783</v>
      </c>
    </row>
    <row r="95" spans="1:16" ht="13.8" customHeight="1">
      <c r="A95" s="101">
        <f>C95*ID규칙_기본능력치그룹_단위+COUNTIF($C$4:C95,C95)</f>
        <v>12302042</v>
      </c>
      <c r="B95" s="100" t="s">
        <v>287</v>
      </c>
      <c r="C95" s="101">
        <f>VLOOKUP(B95,WEAPON!$B:$D,3,0)</f>
        <v>12302</v>
      </c>
      <c r="D95" s="102">
        <v>42</v>
      </c>
      <c r="E95" s="101">
        <v>1</v>
      </c>
      <c r="F95" s="101">
        <v>363</v>
      </c>
      <c r="G95" s="101">
        <v>0</v>
      </c>
      <c r="H95" s="101">
        <v>2</v>
      </c>
      <c r="I95" s="101">
        <v>6547</v>
      </c>
      <c r="J95" s="101">
        <v>0</v>
      </c>
      <c r="K95" s="101">
        <v>3</v>
      </c>
      <c r="L95" s="101">
        <v>798</v>
      </c>
      <c r="M95" s="101">
        <v>0</v>
      </c>
      <c r="N95" s="100" t="str">
        <f t="shared" si="3"/>
        <v>공격력 +363</v>
      </c>
      <c r="O95" s="100" t="str">
        <f t="shared" si="4"/>
        <v>최대 체력 +6547</v>
      </c>
      <c r="P95" s="100" t="str">
        <f t="shared" si="5"/>
        <v>치유력 +798</v>
      </c>
    </row>
    <row r="96" spans="1:16" ht="13.8" customHeight="1">
      <c r="A96" s="101">
        <f>C96*ID규칙_기본능력치그룹_단위+COUNTIF($C$4:C96,C96)</f>
        <v>12302043</v>
      </c>
      <c r="B96" s="100" t="s">
        <v>287</v>
      </c>
      <c r="C96" s="101">
        <f>VLOOKUP(B96,WEAPON!$B:$D,3,0)</f>
        <v>12302</v>
      </c>
      <c r="D96" s="102">
        <v>43</v>
      </c>
      <c r="E96" s="101">
        <v>1</v>
      </c>
      <c r="F96" s="101">
        <v>370</v>
      </c>
      <c r="G96" s="101">
        <v>0</v>
      </c>
      <c r="H96" s="101">
        <v>2</v>
      </c>
      <c r="I96" s="101">
        <v>6673</v>
      </c>
      <c r="J96" s="101">
        <v>0</v>
      </c>
      <c r="K96" s="101">
        <v>3</v>
      </c>
      <c r="L96" s="101">
        <v>813</v>
      </c>
      <c r="M96" s="101">
        <v>0</v>
      </c>
      <c r="N96" s="100" t="str">
        <f t="shared" si="3"/>
        <v>공격력 +370</v>
      </c>
      <c r="O96" s="100" t="str">
        <f t="shared" si="4"/>
        <v>최대 체력 +6673</v>
      </c>
      <c r="P96" s="100" t="str">
        <f t="shared" si="5"/>
        <v>치유력 +813</v>
      </c>
    </row>
    <row r="97" spans="1:16" ht="13.8" customHeight="1">
      <c r="A97" s="101">
        <f>C97*ID규칙_기본능력치그룹_단위+COUNTIF($C$4:C97,C97)</f>
        <v>12302044</v>
      </c>
      <c r="B97" s="100" t="s">
        <v>287</v>
      </c>
      <c r="C97" s="101">
        <f>VLOOKUP(B97,WEAPON!$B:$D,3,0)</f>
        <v>12302</v>
      </c>
      <c r="D97" s="102">
        <v>44</v>
      </c>
      <c r="E97" s="101">
        <v>1</v>
      </c>
      <c r="F97" s="101">
        <v>377</v>
      </c>
      <c r="G97" s="101">
        <v>0</v>
      </c>
      <c r="H97" s="101">
        <v>2</v>
      </c>
      <c r="I97" s="101">
        <v>6799</v>
      </c>
      <c r="J97" s="101">
        <v>0</v>
      </c>
      <c r="K97" s="101">
        <v>3</v>
      </c>
      <c r="L97" s="101">
        <v>828</v>
      </c>
      <c r="M97" s="101">
        <v>0</v>
      </c>
      <c r="N97" s="100" t="str">
        <f t="shared" si="3"/>
        <v>공격력 +377</v>
      </c>
      <c r="O97" s="100" t="str">
        <f t="shared" si="4"/>
        <v>최대 체력 +6799</v>
      </c>
      <c r="P97" s="100" t="str">
        <f t="shared" si="5"/>
        <v>치유력 +828</v>
      </c>
    </row>
    <row r="98" spans="1:16" ht="13.8" customHeight="1">
      <c r="A98" s="101">
        <f>C98*ID규칙_기본능력치그룹_단위+COUNTIF($C$4:C98,C98)</f>
        <v>12302045</v>
      </c>
      <c r="B98" s="100" t="s">
        <v>287</v>
      </c>
      <c r="C98" s="101">
        <f>VLOOKUP(B98,WEAPON!$B:$D,3,0)</f>
        <v>12302</v>
      </c>
      <c r="D98" s="102">
        <v>45</v>
      </c>
      <c r="E98" s="101">
        <v>1</v>
      </c>
      <c r="F98" s="101">
        <v>384</v>
      </c>
      <c r="G98" s="101">
        <v>0</v>
      </c>
      <c r="H98" s="101">
        <v>2</v>
      </c>
      <c r="I98" s="101">
        <v>6924</v>
      </c>
      <c r="J98" s="101">
        <v>0</v>
      </c>
      <c r="K98" s="101">
        <v>3</v>
      </c>
      <c r="L98" s="101">
        <v>844</v>
      </c>
      <c r="M98" s="101">
        <v>0</v>
      </c>
      <c r="N98" s="100" t="str">
        <f t="shared" si="3"/>
        <v>공격력 +384</v>
      </c>
      <c r="O98" s="100" t="str">
        <f t="shared" si="4"/>
        <v>최대 체력 +6924</v>
      </c>
      <c r="P98" s="100" t="str">
        <f t="shared" si="5"/>
        <v>치유력 +844</v>
      </c>
    </row>
    <row r="99" spans="1:16" ht="13.8" customHeight="1">
      <c r="A99" s="101">
        <f>C99*ID규칙_기본능력치그룹_단위+COUNTIF($C$4:C99,C99)</f>
        <v>12302046</v>
      </c>
      <c r="B99" s="100" t="s">
        <v>287</v>
      </c>
      <c r="C99" s="101">
        <f>VLOOKUP(B99,WEAPON!$B:$D,3,0)</f>
        <v>12302</v>
      </c>
      <c r="D99" s="102">
        <v>46</v>
      </c>
      <c r="E99" s="101">
        <v>1</v>
      </c>
      <c r="F99" s="101">
        <v>391</v>
      </c>
      <c r="G99" s="101">
        <v>0</v>
      </c>
      <c r="H99" s="101">
        <v>2</v>
      </c>
      <c r="I99" s="101">
        <v>7050</v>
      </c>
      <c r="J99" s="101">
        <v>0</v>
      </c>
      <c r="K99" s="101">
        <v>3</v>
      </c>
      <c r="L99" s="101">
        <v>859</v>
      </c>
      <c r="M99" s="101">
        <v>0</v>
      </c>
      <c r="N99" s="100" t="str">
        <f t="shared" si="3"/>
        <v>공격력 +391</v>
      </c>
      <c r="O99" s="100" t="str">
        <f t="shared" si="4"/>
        <v>최대 체력 +7050</v>
      </c>
      <c r="P99" s="100" t="str">
        <f t="shared" si="5"/>
        <v>치유력 +859</v>
      </c>
    </row>
    <row r="100" spans="1:16" ht="13.8" customHeight="1">
      <c r="A100" s="101">
        <f>C100*ID규칙_기본능력치그룹_단위+COUNTIF($C$4:C100,C100)</f>
        <v>12302047</v>
      </c>
      <c r="B100" s="100" t="s">
        <v>287</v>
      </c>
      <c r="C100" s="101">
        <f>VLOOKUP(B100,WEAPON!$B:$D,3,0)</f>
        <v>12302</v>
      </c>
      <c r="D100" s="102">
        <v>47</v>
      </c>
      <c r="E100" s="101">
        <v>1</v>
      </c>
      <c r="F100" s="101">
        <v>398</v>
      </c>
      <c r="G100" s="101">
        <v>0</v>
      </c>
      <c r="H100" s="101">
        <v>2</v>
      </c>
      <c r="I100" s="101">
        <v>7176</v>
      </c>
      <c r="J100" s="101">
        <v>0</v>
      </c>
      <c r="K100" s="101">
        <v>3</v>
      </c>
      <c r="L100" s="101">
        <v>874</v>
      </c>
      <c r="M100" s="101">
        <v>0</v>
      </c>
      <c r="N100" s="100" t="str">
        <f t="shared" si="3"/>
        <v>공격력 +398</v>
      </c>
      <c r="O100" s="100" t="str">
        <f t="shared" si="4"/>
        <v>최대 체력 +7176</v>
      </c>
      <c r="P100" s="100" t="str">
        <f t="shared" si="5"/>
        <v>치유력 +874</v>
      </c>
    </row>
    <row r="101" spans="1:16" ht="13.8" customHeight="1">
      <c r="A101" s="101">
        <f>C101*ID규칙_기본능력치그룹_단위+COUNTIF($C$4:C101,C101)</f>
        <v>12302048</v>
      </c>
      <c r="B101" s="100" t="s">
        <v>287</v>
      </c>
      <c r="C101" s="101">
        <f>VLOOKUP(B101,WEAPON!$B:$D,3,0)</f>
        <v>12302</v>
      </c>
      <c r="D101" s="102">
        <v>48</v>
      </c>
      <c r="E101" s="101">
        <v>1</v>
      </c>
      <c r="F101" s="101">
        <v>405</v>
      </c>
      <c r="G101" s="101">
        <v>0</v>
      </c>
      <c r="H101" s="101">
        <v>2</v>
      </c>
      <c r="I101" s="101">
        <v>7302</v>
      </c>
      <c r="J101" s="101">
        <v>0</v>
      </c>
      <c r="K101" s="101">
        <v>3</v>
      </c>
      <c r="L101" s="101">
        <v>890</v>
      </c>
      <c r="M101" s="101">
        <v>0</v>
      </c>
      <c r="N101" s="100" t="str">
        <f t="shared" si="3"/>
        <v>공격력 +405</v>
      </c>
      <c r="O101" s="100" t="str">
        <f t="shared" si="4"/>
        <v>최대 체력 +7302</v>
      </c>
      <c r="P101" s="100" t="str">
        <f t="shared" si="5"/>
        <v>치유력 +890</v>
      </c>
    </row>
    <row r="102" spans="1:16" ht="13.8" customHeight="1">
      <c r="A102" s="101">
        <f>C102*ID규칙_기본능력치그룹_단위+COUNTIF($C$4:C102,C102)</f>
        <v>12302049</v>
      </c>
      <c r="B102" s="100" t="s">
        <v>287</v>
      </c>
      <c r="C102" s="101">
        <f>VLOOKUP(B102,WEAPON!$B:$D,3,0)</f>
        <v>12302</v>
      </c>
      <c r="D102" s="102">
        <v>49</v>
      </c>
      <c r="E102" s="101">
        <v>1</v>
      </c>
      <c r="F102" s="101">
        <v>412</v>
      </c>
      <c r="G102" s="101">
        <v>0</v>
      </c>
      <c r="H102" s="101">
        <v>2</v>
      </c>
      <c r="I102" s="101">
        <v>7428</v>
      </c>
      <c r="J102" s="101">
        <v>0</v>
      </c>
      <c r="K102" s="101">
        <v>3</v>
      </c>
      <c r="L102" s="101">
        <v>905</v>
      </c>
      <c r="M102" s="101">
        <v>0</v>
      </c>
      <c r="N102" s="100" t="str">
        <f t="shared" si="3"/>
        <v>공격력 +412</v>
      </c>
      <c r="O102" s="100" t="str">
        <f t="shared" si="4"/>
        <v>최대 체력 +7428</v>
      </c>
      <c r="P102" s="100" t="str">
        <f t="shared" si="5"/>
        <v>치유력 +905</v>
      </c>
    </row>
    <row r="103" spans="1:16" ht="13.8" customHeight="1">
      <c r="A103" s="101">
        <f>C103*ID규칙_기본능력치그룹_단위+COUNTIF($C$4:C103,C103)</f>
        <v>12302050</v>
      </c>
      <c r="B103" s="100" t="s">
        <v>287</v>
      </c>
      <c r="C103" s="101">
        <f>VLOOKUP(B103,WEAPON!$B:$D,3,0)</f>
        <v>12302</v>
      </c>
      <c r="D103" s="102">
        <v>50</v>
      </c>
      <c r="E103" s="101">
        <v>1</v>
      </c>
      <c r="F103" s="101">
        <v>419</v>
      </c>
      <c r="G103" s="101">
        <v>0</v>
      </c>
      <c r="H103" s="101">
        <v>2</v>
      </c>
      <c r="I103" s="101">
        <v>7554</v>
      </c>
      <c r="J103" s="101">
        <v>0</v>
      </c>
      <c r="K103" s="101">
        <v>3</v>
      </c>
      <c r="L103" s="101">
        <v>920</v>
      </c>
      <c r="M103" s="101">
        <v>0</v>
      </c>
      <c r="N103" s="100" t="str">
        <f t="shared" si="3"/>
        <v>공격력 +419</v>
      </c>
      <c r="O103" s="100" t="str">
        <f t="shared" si="4"/>
        <v>최대 체력 +7554</v>
      </c>
      <c r="P103" s="100" t="str">
        <f t="shared" si="5"/>
        <v>치유력 +920</v>
      </c>
    </row>
    <row r="104" spans="1:16" ht="13.8" customHeight="1">
      <c r="A104" s="101">
        <f>C104*ID규칙_기본능력치그룹_단위+COUNTIF($C$4:C104,C104)</f>
        <v>11203001</v>
      </c>
      <c r="B104" s="100" t="s">
        <v>289</v>
      </c>
      <c r="C104" s="101">
        <f>VLOOKUP(B104,WEAPON!$B:$D,3,0)</f>
        <v>11203</v>
      </c>
      <c r="D104" s="102">
        <v>1</v>
      </c>
      <c r="E104" s="101">
        <v>1</v>
      </c>
      <c r="F104" s="101">
        <v>112</v>
      </c>
      <c r="G104" s="101">
        <v>0</v>
      </c>
      <c r="H104" s="101">
        <v>2</v>
      </c>
      <c r="I104" s="101">
        <v>567</v>
      </c>
      <c r="J104" s="101">
        <v>0</v>
      </c>
      <c r="K104" s="101">
        <v>0</v>
      </c>
      <c r="L104" s="101">
        <v>0</v>
      </c>
      <c r="M104" s="101">
        <v>0</v>
      </c>
      <c r="N104" s="100" t="str">
        <f t="shared" si="3"/>
        <v>공격력 +112</v>
      </c>
      <c r="O104" s="100" t="str">
        <f t="shared" si="4"/>
        <v>최대 체력 +567</v>
      </c>
      <c r="P104" s="100" t="str">
        <f t="shared" si="5"/>
        <v>-</v>
      </c>
    </row>
    <row r="105" spans="1:16" ht="13.8" customHeight="1">
      <c r="A105" s="101">
        <f>C105*ID규칙_기본능력치그룹_단위+COUNTIF($C$4:C105,C105)</f>
        <v>11203002</v>
      </c>
      <c r="B105" s="100" t="s">
        <v>289</v>
      </c>
      <c r="C105" s="101">
        <f>VLOOKUP(B105,WEAPON!$B:$D,3,0)</f>
        <v>11203</v>
      </c>
      <c r="D105" s="102">
        <v>2</v>
      </c>
      <c r="E105" s="101">
        <v>1</v>
      </c>
      <c r="F105" s="101">
        <v>122</v>
      </c>
      <c r="G105" s="101">
        <v>0</v>
      </c>
      <c r="H105" s="101">
        <v>2</v>
      </c>
      <c r="I105" s="101">
        <v>619</v>
      </c>
      <c r="J105" s="101">
        <v>0</v>
      </c>
      <c r="K105" s="101">
        <v>0</v>
      </c>
      <c r="L105" s="101">
        <v>0</v>
      </c>
      <c r="M105" s="101">
        <v>0</v>
      </c>
      <c r="N105" s="100" t="str">
        <f t="shared" si="3"/>
        <v>공격력 +122</v>
      </c>
      <c r="O105" s="100" t="str">
        <f t="shared" si="4"/>
        <v>최대 체력 +619</v>
      </c>
      <c r="P105" s="100" t="str">
        <f t="shared" si="5"/>
        <v>-</v>
      </c>
    </row>
    <row r="106" spans="1:16" ht="13.8" customHeight="1">
      <c r="A106" s="101">
        <f>C106*ID규칙_기본능력치그룹_단위+COUNTIF($C$4:C106,C106)</f>
        <v>11203003</v>
      </c>
      <c r="B106" s="100" t="s">
        <v>289</v>
      </c>
      <c r="C106" s="101">
        <f>VLOOKUP(B106,WEAPON!$B:$D,3,0)</f>
        <v>11203</v>
      </c>
      <c r="D106" s="102">
        <v>3</v>
      </c>
      <c r="E106" s="101">
        <v>1</v>
      </c>
      <c r="F106" s="101">
        <v>132</v>
      </c>
      <c r="G106" s="101">
        <v>0</v>
      </c>
      <c r="H106" s="101">
        <v>2</v>
      </c>
      <c r="I106" s="101">
        <v>670</v>
      </c>
      <c r="J106" s="101">
        <v>0</v>
      </c>
      <c r="K106" s="101">
        <v>0</v>
      </c>
      <c r="L106" s="101">
        <v>0</v>
      </c>
      <c r="M106" s="101">
        <v>0</v>
      </c>
      <c r="N106" s="100" t="str">
        <f t="shared" si="3"/>
        <v>공격력 +132</v>
      </c>
      <c r="O106" s="100" t="str">
        <f t="shared" si="4"/>
        <v>최대 체력 +670</v>
      </c>
      <c r="P106" s="100" t="str">
        <f t="shared" si="5"/>
        <v>-</v>
      </c>
    </row>
    <row r="107" spans="1:16" ht="13.8" customHeight="1">
      <c r="A107" s="101">
        <f>C107*ID규칙_기본능력치그룹_단위+COUNTIF($C$4:C107,C107)</f>
        <v>11203004</v>
      </c>
      <c r="B107" s="100" t="s">
        <v>289</v>
      </c>
      <c r="C107" s="101">
        <f>VLOOKUP(B107,WEAPON!$B:$D,3,0)</f>
        <v>11203</v>
      </c>
      <c r="D107" s="102">
        <v>4</v>
      </c>
      <c r="E107" s="101">
        <v>1</v>
      </c>
      <c r="F107" s="101">
        <v>143</v>
      </c>
      <c r="G107" s="101">
        <v>0</v>
      </c>
      <c r="H107" s="101">
        <v>2</v>
      </c>
      <c r="I107" s="101">
        <v>722</v>
      </c>
      <c r="J107" s="101">
        <v>0</v>
      </c>
      <c r="K107" s="101">
        <v>0</v>
      </c>
      <c r="L107" s="101">
        <v>0</v>
      </c>
      <c r="M107" s="101">
        <v>0</v>
      </c>
      <c r="N107" s="100" t="str">
        <f t="shared" si="3"/>
        <v>공격력 +143</v>
      </c>
      <c r="O107" s="100" t="str">
        <f t="shared" si="4"/>
        <v>최대 체력 +722</v>
      </c>
      <c r="P107" s="100" t="str">
        <f t="shared" si="5"/>
        <v>-</v>
      </c>
    </row>
    <row r="108" spans="1:16" ht="13.8" customHeight="1">
      <c r="A108" s="101">
        <f>C108*ID규칙_기본능력치그룹_단위+COUNTIF($C$4:C108,C108)</f>
        <v>11203005</v>
      </c>
      <c r="B108" s="100" t="s">
        <v>289</v>
      </c>
      <c r="C108" s="101">
        <f>VLOOKUP(B108,WEAPON!$B:$D,3,0)</f>
        <v>11203</v>
      </c>
      <c r="D108" s="102">
        <v>5</v>
      </c>
      <c r="E108" s="101">
        <v>1</v>
      </c>
      <c r="F108" s="101">
        <v>153</v>
      </c>
      <c r="G108" s="101">
        <v>0</v>
      </c>
      <c r="H108" s="101">
        <v>2</v>
      </c>
      <c r="I108" s="101">
        <v>773</v>
      </c>
      <c r="J108" s="101">
        <v>0</v>
      </c>
      <c r="K108" s="101">
        <v>0</v>
      </c>
      <c r="L108" s="101">
        <v>0</v>
      </c>
      <c r="M108" s="101">
        <v>0</v>
      </c>
      <c r="N108" s="100" t="str">
        <f t="shared" si="3"/>
        <v>공격력 +153</v>
      </c>
      <c r="O108" s="100" t="str">
        <f t="shared" si="4"/>
        <v>최대 체력 +773</v>
      </c>
      <c r="P108" s="100" t="str">
        <f t="shared" si="5"/>
        <v>-</v>
      </c>
    </row>
    <row r="109" spans="1:16" ht="13.8" customHeight="1">
      <c r="A109" s="101">
        <f>C109*ID규칙_기본능력치그룹_단위+COUNTIF($C$4:C109,C109)</f>
        <v>11203006</v>
      </c>
      <c r="B109" s="100" t="s">
        <v>289</v>
      </c>
      <c r="C109" s="101">
        <f>VLOOKUP(B109,WEAPON!$B:$D,3,0)</f>
        <v>11203</v>
      </c>
      <c r="D109" s="102">
        <v>6</v>
      </c>
      <c r="E109" s="101">
        <v>1</v>
      </c>
      <c r="F109" s="101">
        <v>163</v>
      </c>
      <c r="G109" s="101">
        <v>0</v>
      </c>
      <c r="H109" s="101">
        <v>2</v>
      </c>
      <c r="I109" s="101">
        <v>825</v>
      </c>
      <c r="J109" s="101">
        <v>0</v>
      </c>
      <c r="K109" s="101">
        <v>0</v>
      </c>
      <c r="L109" s="101">
        <v>0</v>
      </c>
      <c r="M109" s="101">
        <v>0</v>
      </c>
      <c r="N109" s="100" t="str">
        <f t="shared" si="3"/>
        <v>공격력 +163</v>
      </c>
      <c r="O109" s="100" t="str">
        <f t="shared" si="4"/>
        <v>최대 체력 +825</v>
      </c>
      <c r="P109" s="100" t="str">
        <f t="shared" si="5"/>
        <v>-</v>
      </c>
    </row>
    <row r="110" spans="1:16" ht="13.8" customHeight="1">
      <c r="A110" s="101">
        <f>C110*ID규칙_기본능력치그룹_단위+COUNTIF($C$4:C110,C110)</f>
        <v>11203007</v>
      </c>
      <c r="B110" s="100" t="s">
        <v>289</v>
      </c>
      <c r="C110" s="101">
        <f>VLOOKUP(B110,WEAPON!$B:$D,3,0)</f>
        <v>11203</v>
      </c>
      <c r="D110" s="102">
        <v>7</v>
      </c>
      <c r="E110" s="101">
        <v>1</v>
      </c>
      <c r="F110" s="101">
        <v>173</v>
      </c>
      <c r="G110" s="101">
        <v>0</v>
      </c>
      <c r="H110" s="101">
        <v>2</v>
      </c>
      <c r="I110" s="101">
        <v>876</v>
      </c>
      <c r="J110" s="101">
        <v>0</v>
      </c>
      <c r="K110" s="101">
        <v>0</v>
      </c>
      <c r="L110" s="101">
        <v>0</v>
      </c>
      <c r="M110" s="101">
        <v>0</v>
      </c>
      <c r="N110" s="100" t="str">
        <f t="shared" si="3"/>
        <v>공격력 +173</v>
      </c>
      <c r="O110" s="100" t="str">
        <f t="shared" si="4"/>
        <v>최대 체력 +876</v>
      </c>
      <c r="P110" s="100" t="str">
        <f t="shared" si="5"/>
        <v>-</v>
      </c>
    </row>
    <row r="111" spans="1:16" ht="13.8" customHeight="1">
      <c r="A111" s="101">
        <f>C111*ID규칙_기본능력치그룹_단위+COUNTIF($C$4:C111,C111)</f>
        <v>11203008</v>
      </c>
      <c r="B111" s="100" t="s">
        <v>289</v>
      </c>
      <c r="C111" s="101">
        <f>VLOOKUP(B111,WEAPON!$B:$D,3,0)</f>
        <v>11203</v>
      </c>
      <c r="D111" s="102">
        <v>8</v>
      </c>
      <c r="E111" s="101">
        <v>1</v>
      </c>
      <c r="F111" s="101">
        <v>183</v>
      </c>
      <c r="G111" s="101">
        <v>0</v>
      </c>
      <c r="H111" s="101">
        <v>2</v>
      </c>
      <c r="I111" s="101">
        <v>928</v>
      </c>
      <c r="J111" s="101">
        <v>0</v>
      </c>
      <c r="K111" s="101">
        <v>0</v>
      </c>
      <c r="L111" s="101">
        <v>0</v>
      </c>
      <c r="M111" s="101">
        <v>0</v>
      </c>
      <c r="N111" s="100" t="str">
        <f t="shared" si="3"/>
        <v>공격력 +183</v>
      </c>
      <c r="O111" s="100" t="str">
        <f t="shared" si="4"/>
        <v>최대 체력 +928</v>
      </c>
      <c r="P111" s="100" t="str">
        <f t="shared" si="5"/>
        <v>-</v>
      </c>
    </row>
    <row r="112" spans="1:16" ht="13.8" customHeight="1">
      <c r="A112" s="101">
        <f>C112*ID규칙_기본능력치그룹_단위+COUNTIF($C$4:C112,C112)</f>
        <v>11203009</v>
      </c>
      <c r="B112" s="100" t="s">
        <v>289</v>
      </c>
      <c r="C112" s="101">
        <f>VLOOKUP(B112,WEAPON!$B:$D,3,0)</f>
        <v>11203</v>
      </c>
      <c r="D112" s="102">
        <v>9</v>
      </c>
      <c r="E112" s="101">
        <v>1</v>
      </c>
      <c r="F112" s="101">
        <v>193</v>
      </c>
      <c r="G112" s="101">
        <v>0</v>
      </c>
      <c r="H112" s="101">
        <v>2</v>
      </c>
      <c r="I112" s="101">
        <v>980</v>
      </c>
      <c r="J112" s="101">
        <v>0</v>
      </c>
      <c r="K112" s="101">
        <v>0</v>
      </c>
      <c r="L112" s="101">
        <v>0</v>
      </c>
      <c r="M112" s="101">
        <v>0</v>
      </c>
      <c r="N112" s="100" t="str">
        <f t="shared" si="3"/>
        <v>공격력 +193</v>
      </c>
      <c r="O112" s="100" t="str">
        <f t="shared" si="4"/>
        <v>최대 체력 +980</v>
      </c>
      <c r="P112" s="100" t="str">
        <f t="shared" si="5"/>
        <v>-</v>
      </c>
    </row>
    <row r="113" spans="1:16" ht="13.8" customHeight="1">
      <c r="A113" s="101">
        <f>C113*ID규칙_기본능력치그룹_단위+COUNTIF($C$4:C113,C113)</f>
        <v>11203010</v>
      </c>
      <c r="B113" s="100" t="s">
        <v>289</v>
      </c>
      <c r="C113" s="101">
        <f>VLOOKUP(B113,WEAPON!$B:$D,3,0)</f>
        <v>11203</v>
      </c>
      <c r="D113" s="102">
        <v>10</v>
      </c>
      <c r="E113" s="101">
        <v>1</v>
      </c>
      <c r="F113" s="101">
        <v>204</v>
      </c>
      <c r="G113" s="101">
        <v>0</v>
      </c>
      <c r="H113" s="101">
        <v>2</v>
      </c>
      <c r="I113" s="101">
        <v>1031</v>
      </c>
      <c r="J113" s="101">
        <v>0</v>
      </c>
      <c r="K113" s="101">
        <v>0</v>
      </c>
      <c r="L113" s="101">
        <v>0</v>
      </c>
      <c r="M113" s="101">
        <v>0</v>
      </c>
      <c r="N113" s="100" t="str">
        <f t="shared" si="3"/>
        <v>공격력 +204</v>
      </c>
      <c r="O113" s="100" t="str">
        <f t="shared" si="4"/>
        <v>최대 체력 +1031</v>
      </c>
      <c r="P113" s="100" t="str">
        <f t="shared" si="5"/>
        <v>-</v>
      </c>
    </row>
    <row r="114" spans="1:16" ht="13.8" customHeight="1">
      <c r="A114" s="101">
        <f>C114*ID규칙_기본능력치그룹_단위+COUNTIF($C$4:C114,C114)</f>
        <v>11203011</v>
      </c>
      <c r="B114" s="100" t="s">
        <v>289</v>
      </c>
      <c r="C114" s="101">
        <f>VLOOKUP(B114,WEAPON!$B:$D,3,0)</f>
        <v>11203</v>
      </c>
      <c r="D114" s="102">
        <v>11</v>
      </c>
      <c r="E114" s="101">
        <v>1</v>
      </c>
      <c r="F114" s="101">
        <v>214</v>
      </c>
      <c r="G114" s="101">
        <v>0</v>
      </c>
      <c r="H114" s="101">
        <v>2</v>
      </c>
      <c r="I114" s="101">
        <v>1083</v>
      </c>
      <c r="J114" s="101">
        <v>0</v>
      </c>
      <c r="K114" s="101">
        <v>0</v>
      </c>
      <c r="L114" s="101">
        <v>0</v>
      </c>
      <c r="M114" s="101">
        <v>0</v>
      </c>
      <c r="N114" s="100" t="str">
        <f t="shared" si="3"/>
        <v>공격력 +214</v>
      </c>
      <c r="O114" s="100" t="str">
        <f t="shared" si="4"/>
        <v>최대 체력 +1083</v>
      </c>
      <c r="P114" s="100" t="str">
        <f t="shared" si="5"/>
        <v>-</v>
      </c>
    </row>
    <row r="115" spans="1:16" ht="13.8" customHeight="1">
      <c r="A115" s="101">
        <f>C115*ID규칙_기본능력치그룹_단위+COUNTIF($C$4:C115,C115)</f>
        <v>11203012</v>
      </c>
      <c r="B115" s="100" t="s">
        <v>289</v>
      </c>
      <c r="C115" s="101">
        <f>VLOOKUP(B115,WEAPON!$B:$D,3,0)</f>
        <v>11203</v>
      </c>
      <c r="D115" s="102">
        <v>12</v>
      </c>
      <c r="E115" s="101">
        <v>1</v>
      </c>
      <c r="F115" s="101">
        <v>224</v>
      </c>
      <c r="G115" s="101">
        <v>0</v>
      </c>
      <c r="H115" s="101">
        <v>2</v>
      </c>
      <c r="I115" s="101">
        <v>1134</v>
      </c>
      <c r="J115" s="101">
        <v>0</v>
      </c>
      <c r="K115" s="101">
        <v>0</v>
      </c>
      <c r="L115" s="101">
        <v>0</v>
      </c>
      <c r="M115" s="101">
        <v>0</v>
      </c>
      <c r="N115" s="100" t="str">
        <f t="shared" si="3"/>
        <v>공격력 +224</v>
      </c>
      <c r="O115" s="100" t="str">
        <f t="shared" si="4"/>
        <v>최대 체력 +1134</v>
      </c>
      <c r="P115" s="100" t="str">
        <f t="shared" si="5"/>
        <v>-</v>
      </c>
    </row>
    <row r="116" spans="1:16" ht="13.8" customHeight="1">
      <c r="A116" s="101">
        <f>C116*ID규칙_기본능력치그룹_단위+COUNTIF($C$4:C116,C116)</f>
        <v>11203013</v>
      </c>
      <c r="B116" s="100" t="s">
        <v>289</v>
      </c>
      <c r="C116" s="101">
        <f>VLOOKUP(B116,WEAPON!$B:$D,3,0)</f>
        <v>11203</v>
      </c>
      <c r="D116" s="102">
        <v>13</v>
      </c>
      <c r="E116" s="101">
        <v>1</v>
      </c>
      <c r="F116" s="101">
        <v>234</v>
      </c>
      <c r="G116" s="101">
        <v>0</v>
      </c>
      <c r="H116" s="101">
        <v>2</v>
      </c>
      <c r="I116" s="101">
        <v>1186</v>
      </c>
      <c r="J116" s="101">
        <v>0</v>
      </c>
      <c r="K116" s="101">
        <v>0</v>
      </c>
      <c r="L116" s="101">
        <v>0</v>
      </c>
      <c r="M116" s="101">
        <v>0</v>
      </c>
      <c r="N116" s="100" t="str">
        <f t="shared" si="3"/>
        <v>공격력 +234</v>
      </c>
      <c r="O116" s="100" t="str">
        <f t="shared" si="4"/>
        <v>최대 체력 +1186</v>
      </c>
      <c r="P116" s="100" t="str">
        <f t="shared" si="5"/>
        <v>-</v>
      </c>
    </row>
    <row r="117" spans="1:16" ht="13.8" customHeight="1">
      <c r="A117" s="101">
        <f>C117*ID규칙_기본능력치그룹_단위+COUNTIF($C$4:C117,C117)</f>
        <v>11203014</v>
      </c>
      <c r="B117" s="100" t="s">
        <v>289</v>
      </c>
      <c r="C117" s="101">
        <f>VLOOKUP(B117,WEAPON!$B:$D,3,0)</f>
        <v>11203</v>
      </c>
      <c r="D117" s="102">
        <v>14</v>
      </c>
      <c r="E117" s="101">
        <v>1</v>
      </c>
      <c r="F117" s="101">
        <v>244</v>
      </c>
      <c r="G117" s="101">
        <v>0</v>
      </c>
      <c r="H117" s="101">
        <v>2</v>
      </c>
      <c r="I117" s="101">
        <v>1238</v>
      </c>
      <c r="J117" s="101">
        <v>0</v>
      </c>
      <c r="K117" s="101">
        <v>0</v>
      </c>
      <c r="L117" s="101">
        <v>0</v>
      </c>
      <c r="M117" s="101">
        <v>0</v>
      </c>
      <c r="N117" s="100" t="str">
        <f t="shared" si="3"/>
        <v>공격력 +244</v>
      </c>
      <c r="O117" s="100" t="str">
        <f t="shared" si="4"/>
        <v>최대 체력 +1238</v>
      </c>
      <c r="P117" s="100" t="str">
        <f t="shared" si="5"/>
        <v>-</v>
      </c>
    </row>
    <row r="118" spans="1:16" ht="13.8" customHeight="1">
      <c r="A118" s="101">
        <f>C118*ID규칙_기본능력치그룹_단위+COUNTIF($C$4:C118,C118)</f>
        <v>11203015</v>
      </c>
      <c r="B118" s="100" t="s">
        <v>289</v>
      </c>
      <c r="C118" s="101">
        <f>VLOOKUP(B118,WEAPON!$B:$D,3,0)</f>
        <v>11203</v>
      </c>
      <c r="D118" s="102">
        <v>15</v>
      </c>
      <c r="E118" s="101">
        <v>1</v>
      </c>
      <c r="F118" s="101">
        <v>254</v>
      </c>
      <c r="G118" s="101">
        <v>0</v>
      </c>
      <c r="H118" s="101">
        <v>2</v>
      </c>
      <c r="I118" s="101">
        <v>1289</v>
      </c>
      <c r="J118" s="101">
        <v>0</v>
      </c>
      <c r="K118" s="101">
        <v>0</v>
      </c>
      <c r="L118" s="101">
        <v>0</v>
      </c>
      <c r="M118" s="101">
        <v>0</v>
      </c>
      <c r="N118" s="100" t="str">
        <f t="shared" si="3"/>
        <v>공격력 +254</v>
      </c>
      <c r="O118" s="100" t="str">
        <f t="shared" si="4"/>
        <v>최대 체력 +1289</v>
      </c>
      <c r="P118" s="100" t="str">
        <f t="shared" si="5"/>
        <v>-</v>
      </c>
    </row>
    <row r="119" spans="1:16" ht="13.8" customHeight="1">
      <c r="A119" s="101">
        <f>C119*ID규칙_기본능력치그룹_단위+COUNTIF($C$4:C119,C119)</f>
        <v>11203016</v>
      </c>
      <c r="B119" s="100" t="s">
        <v>289</v>
      </c>
      <c r="C119" s="101">
        <f>VLOOKUP(B119,WEAPON!$B:$D,3,0)</f>
        <v>11203</v>
      </c>
      <c r="D119" s="102">
        <v>16</v>
      </c>
      <c r="E119" s="101">
        <v>1</v>
      </c>
      <c r="F119" s="101">
        <v>265</v>
      </c>
      <c r="G119" s="101">
        <v>0</v>
      </c>
      <c r="H119" s="101">
        <v>2</v>
      </c>
      <c r="I119" s="101">
        <v>1341</v>
      </c>
      <c r="J119" s="101">
        <v>0</v>
      </c>
      <c r="K119" s="101">
        <v>0</v>
      </c>
      <c r="L119" s="101">
        <v>0</v>
      </c>
      <c r="M119" s="101">
        <v>0</v>
      </c>
      <c r="N119" s="100" t="str">
        <f t="shared" si="3"/>
        <v>공격력 +265</v>
      </c>
      <c r="O119" s="100" t="str">
        <f t="shared" si="4"/>
        <v>최대 체력 +1341</v>
      </c>
      <c r="P119" s="100" t="str">
        <f t="shared" si="5"/>
        <v>-</v>
      </c>
    </row>
    <row r="120" spans="1:16" ht="13.8" customHeight="1">
      <c r="A120" s="101">
        <f>C120*ID규칙_기본능력치그룹_단위+COUNTIF($C$4:C120,C120)</f>
        <v>11203017</v>
      </c>
      <c r="B120" s="100" t="s">
        <v>289</v>
      </c>
      <c r="C120" s="101">
        <f>VLOOKUP(B120,WEAPON!$B:$D,3,0)</f>
        <v>11203</v>
      </c>
      <c r="D120" s="102">
        <v>17</v>
      </c>
      <c r="E120" s="101">
        <v>1</v>
      </c>
      <c r="F120" s="101">
        <v>275</v>
      </c>
      <c r="G120" s="101">
        <v>0</v>
      </c>
      <c r="H120" s="101">
        <v>2</v>
      </c>
      <c r="I120" s="101">
        <v>1392</v>
      </c>
      <c r="J120" s="101">
        <v>0</v>
      </c>
      <c r="K120" s="101">
        <v>0</v>
      </c>
      <c r="L120" s="101">
        <v>0</v>
      </c>
      <c r="M120" s="101">
        <v>0</v>
      </c>
      <c r="N120" s="100" t="str">
        <f t="shared" si="3"/>
        <v>공격력 +275</v>
      </c>
      <c r="O120" s="100" t="str">
        <f t="shared" si="4"/>
        <v>최대 체력 +1392</v>
      </c>
      <c r="P120" s="100" t="str">
        <f t="shared" si="5"/>
        <v>-</v>
      </c>
    </row>
    <row r="121" spans="1:16" ht="13.8" customHeight="1">
      <c r="A121" s="101">
        <f>C121*ID규칙_기본능력치그룹_단위+COUNTIF($C$4:C121,C121)</f>
        <v>11203018</v>
      </c>
      <c r="B121" s="100" t="s">
        <v>289</v>
      </c>
      <c r="C121" s="101">
        <f>VLOOKUP(B121,WEAPON!$B:$D,3,0)</f>
        <v>11203</v>
      </c>
      <c r="D121" s="102">
        <v>18</v>
      </c>
      <c r="E121" s="101">
        <v>1</v>
      </c>
      <c r="F121" s="101">
        <v>285</v>
      </c>
      <c r="G121" s="101">
        <v>0</v>
      </c>
      <c r="H121" s="101">
        <v>2</v>
      </c>
      <c r="I121" s="101">
        <v>1444</v>
      </c>
      <c r="J121" s="101">
        <v>0</v>
      </c>
      <c r="K121" s="101">
        <v>0</v>
      </c>
      <c r="L121" s="101">
        <v>0</v>
      </c>
      <c r="M121" s="101">
        <v>0</v>
      </c>
      <c r="N121" s="100" t="str">
        <f t="shared" si="3"/>
        <v>공격력 +285</v>
      </c>
      <c r="O121" s="100" t="str">
        <f t="shared" si="4"/>
        <v>최대 체력 +1444</v>
      </c>
      <c r="P121" s="100" t="str">
        <f t="shared" si="5"/>
        <v>-</v>
      </c>
    </row>
    <row r="122" spans="1:16" ht="13.8" customHeight="1">
      <c r="A122" s="101">
        <f>C122*ID규칙_기본능력치그룹_단위+COUNTIF($C$4:C122,C122)</f>
        <v>11203019</v>
      </c>
      <c r="B122" s="100" t="s">
        <v>289</v>
      </c>
      <c r="C122" s="101">
        <f>VLOOKUP(B122,WEAPON!$B:$D,3,0)</f>
        <v>11203</v>
      </c>
      <c r="D122" s="102">
        <v>19</v>
      </c>
      <c r="E122" s="101">
        <v>1</v>
      </c>
      <c r="F122" s="101">
        <v>295</v>
      </c>
      <c r="G122" s="101">
        <v>0</v>
      </c>
      <c r="H122" s="101">
        <v>2</v>
      </c>
      <c r="I122" s="101">
        <v>1495</v>
      </c>
      <c r="J122" s="101">
        <v>0</v>
      </c>
      <c r="K122" s="101">
        <v>0</v>
      </c>
      <c r="L122" s="101">
        <v>0</v>
      </c>
      <c r="M122" s="101">
        <v>0</v>
      </c>
      <c r="N122" s="100" t="str">
        <f t="shared" si="3"/>
        <v>공격력 +295</v>
      </c>
      <c r="O122" s="100" t="str">
        <f t="shared" si="4"/>
        <v>최대 체력 +1495</v>
      </c>
      <c r="P122" s="100" t="str">
        <f t="shared" si="5"/>
        <v>-</v>
      </c>
    </row>
    <row r="123" spans="1:16" ht="13.8" customHeight="1">
      <c r="A123" s="101">
        <f>C123*ID규칙_기본능력치그룹_단위+COUNTIF($C$4:C123,C123)</f>
        <v>11203020</v>
      </c>
      <c r="B123" s="100" t="s">
        <v>289</v>
      </c>
      <c r="C123" s="101">
        <f>VLOOKUP(B123,WEAPON!$B:$D,3,0)</f>
        <v>11203</v>
      </c>
      <c r="D123" s="102">
        <v>20</v>
      </c>
      <c r="E123" s="101">
        <v>1</v>
      </c>
      <c r="F123" s="101">
        <v>305</v>
      </c>
      <c r="G123" s="101">
        <v>0</v>
      </c>
      <c r="H123" s="101">
        <v>2</v>
      </c>
      <c r="I123" s="101">
        <v>1547</v>
      </c>
      <c r="J123" s="101">
        <v>0</v>
      </c>
      <c r="K123" s="101">
        <v>0</v>
      </c>
      <c r="L123" s="101">
        <v>0</v>
      </c>
      <c r="M123" s="101">
        <v>0</v>
      </c>
      <c r="N123" s="100" t="str">
        <f t="shared" si="3"/>
        <v>공격력 +305</v>
      </c>
      <c r="O123" s="100" t="str">
        <f t="shared" si="4"/>
        <v>최대 체력 +1547</v>
      </c>
      <c r="P123" s="100" t="str">
        <f t="shared" si="5"/>
        <v>-</v>
      </c>
    </row>
    <row r="124" spans="1:16" ht="13.8" customHeight="1">
      <c r="A124" s="101">
        <f>C124*ID규칙_기본능력치그룹_단위+COUNTIF($C$4:C124,C124)</f>
        <v>11203021</v>
      </c>
      <c r="B124" s="100" t="s">
        <v>289</v>
      </c>
      <c r="C124" s="101">
        <f>VLOOKUP(B124,WEAPON!$B:$D,3,0)</f>
        <v>11203</v>
      </c>
      <c r="D124" s="102">
        <v>21</v>
      </c>
      <c r="E124" s="101">
        <v>1</v>
      </c>
      <c r="F124" s="101">
        <v>315</v>
      </c>
      <c r="G124" s="101">
        <v>0</v>
      </c>
      <c r="H124" s="101">
        <v>2</v>
      </c>
      <c r="I124" s="101">
        <v>1599</v>
      </c>
      <c r="J124" s="101">
        <v>0</v>
      </c>
      <c r="K124" s="101">
        <v>0</v>
      </c>
      <c r="L124" s="101">
        <v>0</v>
      </c>
      <c r="M124" s="101">
        <v>0</v>
      </c>
      <c r="N124" s="100" t="str">
        <f t="shared" si="3"/>
        <v>공격력 +315</v>
      </c>
      <c r="O124" s="100" t="str">
        <f t="shared" si="4"/>
        <v>최대 체력 +1599</v>
      </c>
      <c r="P124" s="100" t="str">
        <f t="shared" si="5"/>
        <v>-</v>
      </c>
    </row>
    <row r="125" spans="1:16" ht="13.8" customHeight="1">
      <c r="A125" s="101">
        <f>C125*ID규칙_기본능력치그룹_단위+COUNTIF($C$4:C125,C125)</f>
        <v>11203022</v>
      </c>
      <c r="B125" s="100" t="s">
        <v>289</v>
      </c>
      <c r="C125" s="101">
        <f>VLOOKUP(B125,WEAPON!$B:$D,3,0)</f>
        <v>11203</v>
      </c>
      <c r="D125" s="102">
        <v>22</v>
      </c>
      <c r="E125" s="101">
        <v>1</v>
      </c>
      <c r="F125" s="101">
        <v>326</v>
      </c>
      <c r="G125" s="101">
        <v>0</v>
      </c>
      <c r="H125" s="101">
        <v>2</v>
      </c>
      <c r="I125" s="101">
        <v>1650</v>
      </c>
      <c r="J125" s="101">
        <v>0</v>
      </c>
      <c r="K125" s="101">
        <v>0</v>
      </c>
      <c r="L125" s="101">
        <v>0</v>
      </c>
      <c r="M125" s="101">
        <v>0</v>
      </c>
      <c r="N125" s="100" t="str">
        <f t="shared" si="3"/>
        <v>공격력 +326</v>
      </c>
      <c r="O125" s="100" t="str">
        <f t="shared" si="4"/>
        <v>최대 체력 +1650</v>
      </c>
      <c r="P125" s="100" t="str">
        <f t="shared" si="5"/>
        <v>-</v>
      </c>
    </row>
    <row r="126" spans="1:16" ht="13.8" customHeight="1">
      <c r="A126" s="101">
        <f>C126*ID규칙_기본능력치그룹_단위+COUNTIF($C$4:C126,C126)</f>
        <v>11203023</v>
      </c>
      <c r="B126" s="100" t="s">
        <v>289</v>
      </c>
      <c r="C126" s="101">
        <f>VLOOKUP(B126,WEAPON!$B:$D,3,0)</f>
        <v>11203</v>
      </c>
      <c r="D126" s="102">
        <v>23</v>
      </c>
      <c r="E126" s="101">
        <v>1</v>
      </c>
      <c r="F126" s="101">
        <v>336</v>
      </c>
      <c r="G126" s="101">
        <v>0</v>
      </c>
      <c r="H126" s="101">
        <v>2</v>
      </c>
      <c r="I126" s="101">
        <v>1702</v>
      </c>
      <c r="J126" s="101">
        <v>0</v>
      </c>
      <c r="K126" s="101">
        <v>0</v>
      </c>
      <c r="L126" s="101">
        <v>0</v>
      </c>
      <c r="M126" s="101">
        <v>0</v>
      </c>
      <c r="N126" s="100" t="str">
        <f t="shared" si="3"/>
        <v>공격력 +336</v>
      </c>
      <c r="O126" s="100" t="str">
        <f t="shared" si="4"/>
        <v>최대 체력 +1702</v>
      </c>
      <c r="P126" s="100" t="str">
        <f t="shared" si="5"/>
        <v>-</v>
      </c>
    </row>
    <row r="127" spans="1:16" ht="13.8" customHeight="1">
      <c r="A127" s="101">
        <f>C127*ID규칙_기본능력치그룹_단위+COUNTIF($C$4:C127,C127)</f>
        <v>11203024</v>
      </c>
      <c r="B127" s="100" t="s">
        <v>289</v>
      </c>
      <c r="C127" s="101">
        <f>VLOOKUP(B127,WEAPON!$B:$D,3,0)</f>
        <v>11203</v>
      </c>
      <c r="D127" s="102">
        <v>24</v>
      </c>
      <c r="E127" s="101">
        <v>1</v>
      </c>
      <c r="F127" s="101">
        <v>346</v>
      </c>
      <c r="G127" s="101">
        <v>0</v>
      </c>
      <c r="H127" s="101">
        <v>2</v>
      </c>
      <c r="I127" s="101">
        <v>1753</v>
      </c>
      <c r="J127" s="101">
        <v>0</v>
      </c>
      <c r="K127" s="101">
        <v>0</v>
      </c>
      <c r="L127" s="101">
        <v>0</v>
      </c>
      <c r="M127" s="101">
        <v>0</v>
      </c>
      <c r="N127" s="100" t="str">
        <f t="shared" si="3"/>
        <v>공격력 +346</v>
      </c>
      <c r="O127" s="100" t="str">
        <f t="shared" si="4"/>
        <v>최대 체력 +1753</v>
      </c>
      <c r="P127" s="100" t="str">
        <f t="shared" si="5"/>
        <v>-</v>
      </c>
    </row>
    <row r="128" spans="1:16" ht="13.8" customHeight="1">
      <c r="A128" s="101">
        <f>C128*ID규칙_기본능력치그룹_단위+COUNTIF($C$4:C128,C128)</f>
        <v>11203025</v>
      </c>
      <c r="B128" s="100" t="s">
        <v>289</v>
      </c>
      <c r="C128" s="101">
        <f>VLOOKUP(B128,WEAPON!$B:$D,3,0)</f>
        <v>11203</v>
      </c>
      <c r="D128" s="102">
        <v>25</v>
      </c>
      <c r="E128" s="101">
        <v>1</v>
      </c>
      <c r="F128" s="101">
        <v>356</v>
      </c>
      <c r="G128" s="101">
        <v>0</v>
      </c>
      <c r="H128" s="101">
        <v>2</v>
      </c>
      <c r="I128" s="101">
        <v>1805</v>
      </c>
      <c r="J128" s="101">
        <v>0</v>
      </c>
      <c r="K128" s="101">
        <v>0</v>
      </c>
      <c r="L128" s="101">
        <v>0</v>
      </c>
      <c r="M128" s="101">
        <v>0</v>
      </c>
      <c r="N128" s="100" t="str">
        <f t="shared" si="3"/>
        <v>공격력 +356</v>
      </c>
      <c r="O128" s="100" t="str">
        <f t="shared" si="4"/>
        <v>최대 체력 +1805</v>
      </c>
      <c r="P128" s="100" t="str">
        <f t="shared" si="5"/>
        <v>-</v>
      </c>
    </row>
    <row r="129" spans="1:16" ht="13.8" customHeight="1">
      <c r="A129" s="101">
        <f>C129*ID규칙_기본능력치그룹_단위+COUNTIF($C$4:C129,C129)</f>
        <v>11203026</v>
      </c>
      <c r="B129" s="100" t="s">
        <v>289</v>
      </c>
      <c r="C129" s="101">
        <f>VLOOKUP(B129,WEAPON!$B:$D,3,0)</f>
        <v>11203</v>
      </c>
      <c r="D129" s="102">
        <v>26</v>
      </c>
      <c r="E129" s="101">
        <v>1</v>
      </c>
      <c r="F129" s="101">
        <v>366</v>
      </c>
      <c r="G129" s="101">
        <v>0</v>
      </c>
      <c r="H129" s="101">
        <v>2</v>
      </c>
      <c r="I129" s="101">
        <v>1857</v>
      </c>
      <c r="J129" s="101">
        <v>0</v>
      </c>
      <c r="K129" s="101">
        <v>0</v>
      </c>
      <c r="L129" s="101">
        <v>0</v>
      </c>
      <c r="M129" s="101">
        <v>0</v>
      </c>
      <c r="N129" s="100" t="str">
        <f t="shared" si="3"/>
        <v>공격력 +366</v>
      </c>
      <c r="O129" s="100" t="str">
        <f t="shared" si="4"/>
        <v>최대 체력 +1857</v>
      </c>
      <c r="P129" s="100" t="str">
        <f t="shared" si="5"/>
        <v>-</v>
      </c>
    </row>
    <row r="130" spans="1:16" ht="13.8" customHeight="1">
      <c r="A130" s="101">
        <f>C130*ID규칙_기본능력치그룹_단위+COUNTIF($C$4:C130,C130)</f>
        <v>11203027</v>
      </c>
      <c r="B130" s="100" t="s">
        <v>289</v>
      </c>
      <c r="C130" s="101">
        <f>VLOOKUP(B130,WEAPON!$B:$D,3,0)</f>
        <v>11203</v>
      </c>
      <c r="D130" s="102">
        <v>27</v>
      </c>
      <c r="E130" s="101">
        <v>1</v>
      </c>
      <c r="F130" s="101">
        <v>376</v>
      </c>
      <c r="G130" s="101">
        <v>0</v>
      </c>
      <c r="H130" s="101">
        <v>2</v>
      </c>
      <c r="I130" s="101">
        <v>1908</v>
      </c>
      <c r="J130" s="101">
        <v>0</v>
      </c>
      <c r="K130" s="101">
        <v>0</v>
      </c>
      <c r="L130" s="101">
        <v>0</v>
      </c>
      <c r="M130" s="101">
        <v>0</v>
      </c>
      <c r="N130" s="100" t="str">
        <f t="shared" si="3"/>
        <v>공격력 +376</v>
      </c>
      <c r="O130" s="100" t="str">
        <f t="shared" si="4"/>
        <v>최대 체력 +1908</v>
      </c>
      <c r="P130" s="100" t="str">
        <f t="shared" si="5"/>
        <v>-</v>
      </c>
    </row>
    <row r="131" spans="1:16" ht="13.8" customHeight="1">
      <c r="A131" s="101">
        <f>C131*ID규칙_기본능력치그룹_단위+COUNTIF($C$4:C131,C131)</f>
        <v>11203028</v>
      </c>
      <c r="B131" s="100" t="s">
        <v>289</v>
      </c>
      <c r="C131" s="101">
        <f>VLOOKUP(B131,WEAPON!$B:$D,3,0)</f>
        <v>11203</v>
      </c>
      <c r="D131" s="102">
        <v>28</v>
      </c>
      <c r="E131" s="101">
        <v>1</v>
      </c>
      <c r="F131" s="101">
        <v>387</v>
      </c>
      <c r="G131" s="101">
        <v>0</v>
      </c>
      <c r="H131" s="101">
        <v>2</v>
      </c>
      <c r="I131" s="101">
        <v>1960</v>
      </c>
      <c r="J131" s="101">
        <v>0</v>
      </c>
      <c r="K131" s="101">
        <v>0</v>
      </c>
      <c r="L131" s="101">
        <v>0</v>
      </c>
      <c r="M131" s="101">
        <v>0</v>
      </c>
      <c r="N131" s="100" t="str">
        <f t="shared" si="3"/>
        <v>공격력 +387</v>
      </c>
      <c r="O131" s="100" t="str">
        <f t="shared" si="4"/>
        <v>최대 체력 +1960</v>
      </c>
      <c r="P131" s="100" t="str">
        <f t="shared" si="5"/>
        <v>-</v>
      </c>
    </row>
    <row r="132" spans="1:16" ht="13.8" customHeight="1">
      <c r="A132" s="101">
        <f>C132*ID규칙_기본능력치그룹_단위+COUNTIF($C$4:C132,C132)</f>
        <v>11203029</v>
      </c>
      <c r="B132" s="100" t="s">
        <v>289</v>
      </c>
      <c r="C132" s="101">
        <f>VLOOKUP(B132,WEAPON!$B:$D,3,0)</f>
        <v>11203</v>
      </c>
      <c r="D132" s="102">
        <v>29</v>
      </c>
      <c r="E132" s="101">
        <v>1</v>
      </c>
      <c r="F132" s="101">
        <v>397</v>
      </c>
      <c r="G132" s="101">
        <v>0</v>
      </c>
      <c r="H132" s="101">
        <v>2</v>
      </c>
      <c r="I132" s="101">
        <v>2011</v>
      </c>
      <c r="J132" s="101">
        <v>0</v>
      </c>
      <c r="K132" s="101">
        <v>0</v>
      </c>
      <c r="L132" s="101">
        <v>0</v>
      </c>
      <c r="M132" s="101">
        <v>0</v>
      </c>
      <c r="N132" s="100" t="str">
        <f t="shared" ref="N132:N195" si="6">IF(E132=0,"-",VLOOKUP(E132,STATS_TYPE,2,0)&amp;" +")&amp;IF(E132=0,"",IF(G132=0,F132,F132/100&amp;"%"))</f>
        <v>공격력 +397</v>
      </c>
      <c r="O132" s="100" t="str">
        <f t="shared" ref="O132:O195" si="7">IF(H132=0,"-",VLOOKUP(H132,STATS_TYPE,2,0)&amp;" +")&amp;IF(H132=0,"",IF(J132=0,I132,I132/100&amp;"%"))</f>
        <v>최대 체력 +2011</v>
      </c>
      <c r="P132" s="100" t="str">
        <f t="shared" ref="P132:P195" si="8">IF(K132=0,"-",VLOOKUP(K132,STATS_TYPE,2,0)&amp;" +")&amp;IF(K132=0,"",IF(M132=0,L132,L132/100&amp;"%"))</f>
        <v>-</v>
      </c>
    </row>
    <row r="133" spans="1:16" ht="13.8" customHeight="1">
      <c r="A133" s="101">
        <f>C133*ID규칙_기본능력치그룹_단위+COUNTIF($C$4:C133,C133)</f>
        <v>11203030</v>
      </c>
      <c r="B133" s="100" t="s">
        <v>289</v>
      </c>
      <c r="C133" s="101">
        <f>VLOOKUP(B133,WEAPON!$B:$D,3,0)</f>
        <v>11203</v>
      </c>
      <c r="D133" s="102">
        <v>30</v>
      </c>
      <c r="E133" s="101">
        <v>1</v>
      </c>
      <c r="F133" s="101">
        <v>407</v>
      </c>
      <c r="G133" s="101">
        <v>0</v>
      </c>
      <c r="H133" s="101">
        <v>2</v>
      </c>
      <c r="I133" s="101">
        <v>2063</v>
      </c>
      <c r="J133" s="101">
        <v>0</v>
      </c>
      <c r="K133" s="101">
        <v>0</v>
      </c>
      <c r="L133" s="101">
        <v>0</v>
      </c>
      <c r="M133" s="101">
        <v>0</v>
      </c>
      <c r="N133" s="100" t="str">
        <f t="shared" si="6"/>
        <v>공격력 +407</v>
      </c>
      <c r="O133" s="100" t="str">
        <f t="shared" si="7"/>
        <v>최대 체력 +2063</v>
      </c>
      <c r="P133" s="100" t="str">
        <f t="shared" si="8"/>
        <v>-</v>
      </c>
    </row>
    <row r="134" spans="1:16" ht="13.8" customHeight="1">
      <c r="A134" s="101">
        <f>C134*ID규칙_기본능력치그룹_단위+COUNTIF($C$4:C134,C134)</f>
        <v>11203031</v>
      </c>
      <c r="B134" s="100" t="s">
        <v>289</v>
      </c>
      <c r="C134" s="101">
        <f>VLOOKUP(B134,WEAPON!$B:$D,3,0)</f>
        <v>11203</v>
      </c>
      <c r="D134" s="102">
        <v>31</v>
      </c>
      <c r="E134" s="101">
        <v>1</v>
      </c>
      <c r="F134" s="101">
        <v>417</v>
      </c>
      <c r="G134" s="101">
        <v>0</v>
      </c>
      <c r="H134" s="101">
        <v>2</v>
      </c>
      <c r="I134" s="101">
        <v>2115</v>
      </c>
      <c r="J134" s="101">
        <v>0</v>
      </c>
      <c r="K134" s="101">
        <v>0</v>
      </c>
      <c r="L134" s="101">
        <v>0</v>
      </c>
      <c r="M134" s="101">
        <v>0</v>
      </c>
      <c r="N134" s="100" t="str">
        <f t="shared" si="6"/>
        <v>공격력 +417</v>
      </c>
      <c r="O134" s="100" t="str">
        <f t="shared" si="7"/>
        <v>최대 체력 +2115</v>
      </c>
      <c r="P134" s="100" t="str">
        <f t="shared" si="8"/>
        <v>-</v>
      </c>
    </row>
    <row r="135" spans="1:16" ht="13.8" customHeight="1">
      <c r="A135" s="101">
        <f>C135*ID규칙_기본능력치그룹_단위+COUNTIF($C$4:C135,C135)</f>
        <v>11203032</v>
      </c>
      <c r="B135" s="100" t="s">
        <v>289</v>
      </c>
      <c r="C135" s="101">
        <f>VLOOKUP(B135,WEAPON!$B:$D,3,0)</f>
        <v>11203</v>
      </c>
      <c r="D135" s="102">
        <v>32</v>
      </c>
      <c r="E135" s="101">
        <v>1</v>
      </c>
      <c r="F135" s="101">
        <v>427</v>
      </c>
      <c r="G135" s="101">
        <v>0</v>
      </c>
      <c r="H135" s="101">
        <v>2</v>
      </c>
      <c r="I135" s="101">
        <v>2166</v>
      </c>
      <c r="J135" s="101">
        <v>0</v>
      </c>
      <c r="K135" s="101">
        <v>0</v>
      </c>
      <c r="L135" s="101">
        <v>0</v>
      </c>
      <c r="M135" s="101">
        <v>0</v>
      </c>
      <c r="N135" s="100" t="str">
        <f t="shared" si="6"/>
        <v>공격력 +427</v>
      </c>
      <c r="O135" s="100" t="str">
        <f t="shared" si="7"/>
        <v>최대 체력 +2166</v>
      </c>
      <c r="P135" s="100" t="str">
        <f t="shared" si="8"/>
        <v>-</v>
      </c>
    </row>
    <row r="136" spans="1:16" ht="13.8" customHeight="1">
      <c r="A136" s="101">
        <f>C136*ID규칙_기본능력치그룹_단위+COUNTIF($C$4:C136,C136)</f>
        <v>11203033</v>
      </c>
      <c r="B136" s="100" t="s">
        <v>289</v>
      </c>
      <c r="C136" s="101">
        <f>VLOOKUP(B136,WEAPON!$B:$D,3,0)</f>
        <v>11203</v>
      </c>
      <c r="D136" s="102">
        <v>33</v>
      </c>
      <c r="E136" s="101">
        <v>1</v>
      </c>
      <c r="F136" s="101">
        <v>437</v>
      </c>
      <c r="G136" s="101">
        <v>0</v>
      </c>
      <c r="H136" s="101">
        <v>2</v>
      </c>
      <c r="I136" s="101">
        <v>2218</v>
      </c>
      <c r="J136" s="101">
        <v>0</v>
      </c>
      <c r="K136" s="101">
        <v>0</v>
      </c>
      <c r="L136" s="101">
        <v>0</v>
      </c>
      <c r="M136" s="101">
        <v>0</v>
      </c>
      <c r="N136" s="100" t="str">
        <f t="shared" si="6"/>
        <v>공격력 +437</v>
      </c>
      <c r="O136" s="100" t="str">
        <f t="shared" si="7"/>
        <v>최대 체력 +2218</v>
      </c>
      <c r="P136" s="100" t="str">
        <f t="shared" si="8"/>
        <v>-</v>
      </c>
    </row>
    <row r="137" spans="1:16" ht="13.8" customHeight="1">
      <c r="A137" s="101">
        <f>C137*ID규칙_기본능력치그룹_단위+COUNTIF($C$4:C137,C137)</f>
        <v>11203034</v>
      </c>
      <c r="B137" s="100" t="s">
        <v>289</v>
      </c>
      <c r="C137" s="101">
        <f>VLOOKUP(B137,WEAPON!$B:$D,3,0)</f>
        <v>11203</v>
      </c>
      <c r="D137" s="102">
        <v>34</v>
      </c>
      <c r="E137" s="101">
        <v>1</v>
      </c>
      <c r="F137" s="101">
        <v>447</v>
      </c>
      <c r="G137" s="101">
        <v>0</v>
      </c>
      <c r="H137" s="101">
        <v>2</v>
      </c>
      <c r="I137" s="101">
        <v>2269</v>
      </c>
      <c r="J137" s="101">
        <v>0</v>
      </c>
      <c r="K137" s="101">
        <v>0</v>
      </c>
      <c r="L137" s="101">
        <v>0</v>
      </c>
      <c r="M137" s="101">
        <v>0</v>
      </c>
      <c r="N137" s="100" t="str">
        <f t="shared" si="6"/>
        <v>공격력 +447</v>
      </c>
      <c r="O137" s="100" t="str">
        <f t="shared" si="7"/>
        <v>최대 체력 +2269</v>
      </c>
      <c r="P137" s="100" t="str">
        <f t="shared" si="8"/>
        <v>-</v>
      </c>
    </row>
    <row r="138" spans="1:16" ht="13.8" customHeight="1">
      <c r="A138" s="101">
        <f>C138*ID규칙_기본능력치그룹_단위+COUNTIF($C$4:C138,C138)</f>
        <v>11203035</v>
      </c>
      <c r="B138" s="100" t="s">
        <v>289</v>
      </c>
      <c r="C138" s="101">
        <f>VLOOKUP(B138,WEAPON!$B:$D,3,0)</f>
        <v>11203</v>
      </c>
      <c r="D138" s="102">
        <v>35</v>
      </c>
      <c r="E138" s="101">
        <v>1</v>
      </c>
      <c r="F138" s="101">
        <v>458</v>
      </c>
      <c r="G138" s="101">
        <v>0</v>
      </c>
      <c r="H138" s="101">
        <v>2</v>
      </c>
      <c r="I138" s="101">
        <v>2321</v>
      </c>
      <c r="J138" s="101">
        <v>0</v>
      </c>
      <c r="K138" s="101">
        <v>0</v>
      </c>
      <c r="L138" s="101">
        <v>0</v>
      </c>
      <c r="M138" s="101">
        <v>0</v>
      </c>
      <c r="N138" s="100" t="str">
        <f t="shared" si="6"/>
        <v>공격력 +458</v>
      </c>
      <c r="O138" s="100" t="str">
        <f t="shared" si="7"/>
        <v>최대 체력 +2321</v>
      </c>
      <c r="P138" s="100" t="str">
        <f t="shared" si="8"/>
        <v>-</v>
      </c>
    </row>
    <row r="139" spans="1:16" ht="13.8" customHeight="1">
      <c r="A139" s="101">
        <f>C139*ID규칙_기본능력치그룹_단위+COUNTIF($C$4:C139,C139)</f>
        <v>11203036</v>
      </c>
      <c r="B139" s="100" t="s">
        <v>289</v>
      </c>
      <c r="C139" s="101">
        <f>VLOOKUP(B139,WEAPON!$B:$D,3,0)</f>
        <v>11203</v>
      </c>
      <c r="D139" s="102">
        <v>36</v>
      </c>
      <c r="E139" s="101">
        <v>1</v>
      </c>
      <c r="F139" s="101">
        <v>468</v>
      </c>
      <c r="G139" s="101">
        <v>0</v>
      </c>
      <c r="H139" s="101">
        <v>2</v>
      </c>
      <c r="I139" s="101">
        <v>2372</v>
      </c>
      <c r="J139" s="101">
        <v>0</v>
      </c>
      <c r="K139" s="101">
        <v>0</v>
      </c>
      <c r="L139" s="101">
        <v>0</v>
      </c>
      <c r="M139" s="101">
        <v>0</v>
      </c>
      <c r="N139" s="100" t="str">
        <f t="shared" si="6"/>
        <v>공격력 +468</v>
      </c>
      <c r="O139" s="100" t="str">
        <f t="shared" si="7"/>
        <v>최대 체력 +2372</v>
      </c>
      <c r="P139" s="100" t="str">
        <f t="shared" si="8"/>
        <v>-</v>
      </c>
    </row>
    <row r="140" spans="1:16" ht="13.8" customHeight="1">
      <c r="A140" s="101">
        <f>C140*ID규칙_기본능력치그룹_단위+COUNTIF($C$4:C140,C140)</f>
        <v>11203037</v>
      </c>
      <c r="B140" s="100" t="s">
        <v>289</v>
      </c>
      <c r="C140" s="101">
        <f>VLOOKUP(B140,WEAPON!$B:$D,3,0)</f>
        <v>11203</v>
      </c>
      <c r="D140" s="102">
        <v>37</v>
      </c>
      <c r="E140" s="101">
        <v>1</v>
      </c>
      <c r="F140" s="101">
        <v>478</v>
      </c>
      <c r="G140" s="101">
        <v>0</v>
      </c>
      <c r="H140" s="101">
        <v>2</v>
      </c>
      <c r="I140" s="101">
        <v>2424</v>
      </c>
      <c r="J140" s="101">
        <v>0</v>
      </c>
      <c r="K140" s="101">
        <v>0</v>
      </c>
      <c r="L140" s="101">
        <v>0</v>
      </c>
      <c r="M140" s="101">
        <v>0</v>
      </c>
      <c r="N140" s="100" t="str">
        <f t="shared" si="6"/>
        <v>공격력 +478</v>
      </c>
      <c r="O140" s="100" t="str">
        <f t="shared" si="7"/>
        <v>최대 체력 +2424</v>
      </c>
      <c r="P140" s="100" t="str">
        <f t="shared" si="8"/>
        <v>-</v>
      </c>
    </row>
    <row r="141" spans="1:16" ht="13.8" customHeight="1">
      <c r="A141" s="101">
        <f>C141*ID규칙_기본능력치그룹_단위+COUNTIF($C$4:C141,C141)</f>
        <v>11203038</v>
      </c>
      <c r="B141" s="100" t="s">
        <v>289</v>
      </c>
      <c r="C141" s="101">
        <f>VLOOKUP(B141,WEAPON!$B:$D,3,0)</f>
        <v>11203</v>
      </c>
      <c r="D141" s="102">
        <v>38</v>
      </c>
      <c r="E141" s="101">
        <v>1</v>
      </c>
      <c r="F141" s="101">
        <v>488</v>
      </c>
      <c r="G141" s="101">
        <v>0</v>
      </c>
      <c r="H141" s="101">
        <v>2</v>
      </c>
      <c r="I141" s="101">
        <v>2475</v>
      </c>
      <c r="J141" s="101">
        <v>0</v>
      </c>
      <c r="K141" s="101">
        <v>0</v>
      </c>
      <c r="L141" s="101">
        <v>0</v>
      </c>
      <c r="M141" s="101">
        <v>0</v>
      </c>
      <c r="N141" s="100" t="str">
        <f t="shared" si="6"/>
        <v>공격력 +488</v>
      </c>
      <c r="O141" s="100" t="str">
        <f t="shared" si="7"/>
        <v>최대 체력 +2475</v>
      </c>
      <c r="P141" s="100" t="str">
        <f t="shared" si="8"/>
        <v>-</v>
      </c>
    </row>
    <row r="142" spans="1:16" ht="13.8" customHeight="1">
      <c r="A142" s="101">
        <f>C142*ID규칙_기본능력치그룹_단위+COUNTIF($C$4:C142,C142)</f>
        <v>11203039</v>
      </c>
      <c r="B142" s="100" t="s">
        <v>289</v>
      </c>
      <c r="C142" s="101">
        <f>VLOOKUP(B142,WEAPON!$B:$D,3,0)</f>
        <v>11203</v>
      </c>
      <c r="D142" s="102">
        <v>39</v>
      </c>
      <c r="E142" s="101">
        <v>1</v>
      </c>
      <c r="F142" s="101">
        <v>498</v>
      </c>
      <c r="G142" s="101">
        <v>0</v>
      </c>
      <c r="H142" s="101">
        <v>2</v>
      </c>
      <c r="I142" s="101">
        <v>2527</v>
      </c>
      <c r="J142" s="101">
        <v>0</v>
      </c>
      <c r="K142" s="101">
        <v>0</v>
      </c>
      <c r="L142" s="101">
        <v>0</v>
      </c>
      <c r="M142" s="101">
        <v>0</v>
      </c>
      <c r="N142" s="100" t="str">
        <f t="shared" si="6"/>
        <v>공격력 +498</v>
      </c>
      <c r="O142" s="100" t="str">
        <f t="shared" si="7"/>
        <v>최대 체력 +2527</v>
      </c>
      <c r="P142" s="100" t="str">
        <f t="shared" si="8"/>
        <v>-</v>
      </c>
    </row>
    <row r="143" spans="1:16" ht="13.8" customHeight="1">
      <c r="A143" s="101">
        <f>C143*ID규칙_기본능력치그룹_단위+COUNTIF($C$4:C143,C143)</f>
        <v>11203040</v>
      </c>
      <c r="B143" s="100" t="s">
        <v>289</v>
      </c>
      <c r="C143" s="101">
        <f>VLOOKUP(B143,WEAPON!$B:$D,3,0)</f>
        <v>11203</v>
      </c>
      <c r="D143" s="102">
        <v>40</v>
      </c>
      <c r="E143" s="101">
        <v>1</v>
      </c>
      <c r="F143" s="101">
        <v>508</v>
      </c>
      <c r="G143" s="101">
        <v>0</v>
      </c>
      <c r="H143" s="101">
        <v>2</v>
      </c>
      <c r="I143" s="101">
        <v>2578</v>
      </c>
      <c r="J143" s="101">
        <v>0</v>
      </c>
      <c r="K143" s="101">
        <v>0</v>
      </c>
      <c r="L143" s="101">
        <v>0</v>
      </c>
      <c r="M143" s="101">
        <v>0</v>
      </c>
      <c r="N143" s="100" t="str">
        <f t="shared" si="6"/>
        <v>공격력 +508</v>
      </c>
      <c r="O143" s="100" t="str">
        <f t="shared" si="7"/>
        <v>최대 체력 +2578</v>
      </c>
      <c r="P143" s="100" t="str">
        <f t="shared" si="8"/>
        <v>-</v>
      </c>
    </row>
    <row r="144" spans="1:16" ht="13.8" customHeight="1">
      <c r="A144" s="101">
        <f>C144*ID규칙_기본능력치그룹_단위+COUNTIF($C$4:C144,C144)</f>
        <v>11203041</v>
      </c>
      <c r="B144" s="100" t="s">
        <v>289</v>
      </c>
      <c r="C144" s="101">
        <f>VLOOKUP(B144,WEAPON!$B:$D,3,0)</f>
        <v>11203</v>
      </c>
      <c r="D144" s="102">
        <v>41</v>
      </c>
      <c r="E144" s="101">
        <v>1</v>
      </c>
      <c r="F144" s="101">
        <v>518</v>
      </c>
      <c r="G144" s="101">
        <v>0</v>
      </c>
      <c r="H144" s="101">
        <v>2</v>
      </c>
      <c r="I144" s="101">
        <v>2630</v>
      </c>
      <c r="J144" s="101">
        <v>0</v>
      </c>
      <c r="K144" s="101">
        <v>0</v>
      </c>
      <c r="L144" s="101">
        <v>0</v>
      </c>
      <c r="M144" s="101">
        <v>0</v>
      </c>
      <c r="N144" s="100" t="str">
        <f t="shared" si="6"/>
        <v>공격력 +518</v>
      </c>
      <c r="O144" s="100" t="str">
        <f t="shared" si="7"/>
        <v>최대 체력 +2630</v>
      </c>
      <c r="P144" s="100" t="str">
        <f t="shared" si="8"/>
        <v>-</v>
      </c>
    </row>
    <row r="145" spans="1:16" ht="13.8" customHeight="1">
      <c r="A145" s="101">
        <f>C145*ID규칙_기본능력치그룹_단위+COUNTIF($C$4:C145,C145)</f>
        <v>11203042</v>
      </c>
      <c r="B145" s="100" t="s">
        <v>289</v>
      </c>
      <c r="C145" s="101">
        <f>VLOOKUP(B145,WEAPON!$B:$D,3,0)</f>
        <v>11203</v>
      </c>
      <c r="D145" s="102">
        <v>42</v>
      </c>
      <c r="E145" s="101">
        <v>1</v>
      </c>
      <c r="F145" s="101">
        <v>528</v>
      </c>
      <c r="G145" s="101">
        <v>0</v>
      </c>
      <c r="H145" s="101">
        <v>2</v>
      </c>
      <c r="I145" s="101">
        <v>2681</v>
      </c>
      <c r="J145" s="101">
        <v>0</v>
      </c>
      <c r="K145" s="101">
        <v>0</v>
      </c>
      <c r="L145" s="101">
        <v>0</v>
      </c>
      <c r="M145" s="101">
        <v>0</v>
      </c>
      <c r="N145" s="100" t="str">
        <f t="shared" si="6"/>
        <v>공격력 +528</v>
      </c>
      <c r="O145" s="100" t="str">
        <f t="shared" si="7"/>
        <v>최대 체력 +2681</v>
      </c>
      <c r="P145" s="100" t="str">
        <f t="shared" si="8"/>
        <v>-</v>
      </c>
    </row>
    <row r="146" spans="1:16" ht="13.8" customHeight="1">
      <c r="A146" s="101">
        <f>C146*ID규칙_기본능력치그룹_단위+COUNTIF($C$4:C146,C146)</f>
        <v>11203043</v>
      </c>
      <c r="B146" s="100" t="s">
        <v>289</v>
      </c>
      <c r="C146" s="101">
        <f>VLOOKUP(B146,WEAPON!$B:$D,3,0)</f>
        <v>11203</v>
      </c>
      <c r="D146" s="102">
        <v>43</v>
      </c>
      <c r="E146" s="101">
        <v>1</v>
      </c>
      <c r="F146" s="101">
        <v>539</v>
      </c>
      <c r="G146" s="101">
        <v>0</v>
      </c>
      <c r="H146" s="101">
        <v>2</v>
      </c>
      <c r="I146" s="101">
        <v>2733</v>
      </c>
      <c r="J146" s="101">
        <v>0</v>
      </c>
      <c r="K146" s="101">
        <v>0</v>
      </c>
      <c r="L146" s="101">
        <v>0</v>
      </c>
      <c r="M146" s="101">
        <v>0</v>
      </c>
      <c r="N146" s="100" t="str">
        <f t="shared" si="6"/>
        <v>공격력 +539</v>
      </c>
      <c r="O146" s="100" t="str">
        <f t="shared" si="7"/>
        <v>최대 체력 +2733</v>
      </c>
      <c r="P146" s="100" t="str">
        <f t="shared" si="8"/>
        <v>-</v>
      </c>
    </row>
    <row r="147" spans="1:16" ht="13.8" customHeight="1">
      <c r="A147" s="101">
        <f>C147*ID규칙_기본능력치그룹_단위+COUNTIF($C$4:C147,C147)</f>
        <v>11203044</v>
      </c>
      <c r="B147" s="100" t="s">
        <v>289</v>
      </c>
      <c r="C147" s="101">
        <f>VLOOKUP(B147,WEAPON!$B:$D,3,0)</f>
        <v>11203</v>
      </c>
      <c r="D147" s="102">
        <v>44</v>
      </c>
      <c r="E147" s="101">
        <v>1</v>
      </c>
      <c r="F147" s="101">
        <v>549</v>
      </c>
      <c r="G147" s="101">
        <v>0</v>
      </c>
      <c r="H147" s="101">
        <v>2</v>
      </c>
      <c r="I147" s="101">
        <v>2785</v>
      </c>
      <c r="J147" s="101">
        <v>0</v>
      </c>
      <c r="K147" s="101">
        <v>0</v>
      </c>
      <c r="L147" s="101">
        <v>0</v>
      </c>
      <c r="M147" s="101">
        <v>0</v>
      </c>
      <c r="N147" s="100" t="str">
        <f t="shared" si="6"/>
        <v>공격력 +549</v>
      </c>
      <c r="O147" s="100" t="str">
        <f t="shared" si="7"/>
        <v>최대 체력 +2785</v>
      </c>
      <c r="P147" s="100" t="str">
        <f t="shared" si="8"/>
        <v>-</v>
      </c>
    </row>
    <row r="148" spans="1:16" ht="13.8" customHeight="1">
      <c r="A148" s="101">
        <f>C148*ID규칙_기본능력치그룹_단위+COUNTIF($C$4:C148,C148)</f>
        <v>11203045</v>
      </c>
      <c r="B148" s="100" t="s">
        <v>289</v>
      </c>
      <c r="C148" s="101">
        <f>VLOOKUP(B148,WEAPON!$B:$D,3,0)</f>
        <v>11203</v>
      </c>
      <c r="D148" s="102">
        <v>45</v>
      </c>
      <c r="E148" s="101">
        <v>1</v>
      </c>
      <c r="F148" s="101">
        <v>559</v>
      </c>
      <c r="G148" s="101">
        <v>0</v>
      </c>
      <c r="H148" s="101">
        <v>2</v>
      </c>
      <c r="I148" s="101">
        <v>2836</v>
      </c>
      <c r="J148" s="101">
        <v>0</v>
      </c>
      <c r="K148" s="101">
        <v>0</v>
      </c>
      <c r="L148" s="101">
        <v>0</v>
      </c>
      <c r="M148" s="101">
        <v>0</v>
      </c>
      <c r="N148" s="100" t="str">
        <f t="shared" si="6"/>
        <v>공격력 +559</v>
      </c>
      <c r="O148" s="100" t="str">
        <f t="shared" si="7"/>
        <v>최대 체력 +2836</v>
      </c>
      <c r="P148" s="100" t="str">
        <f t="shared" si="8"/>
        <v>-</v>
      </c>
    </row>
    <row r="149" spans="1:16" ht="13.8" customHeight="1">
      <c r="A149" s="101">
        <f>C149*ID규칙_기본능력치그룹_단위+COUNTIF($C$4:C149,C149)</f>
        <v>11203046</v>
      </c>
      <c r="B149" s="100" t="s">
        <v>289</v>
      </c>
      <c r="C149" s="101">
        <f>VLOOKUP(B149,WEAPON!$B:$D,3,0)</f>
        <v>11203</v>
      </c>
      <c r="D149" s="102">
        <v>46</v>
      </c>
      <c r="E149" s="101">
        <v>1</v>
      </c>
      <c r="F149" s="101">
        <v>569</v>
      </c>
      <c r="G149" s="101">
        <v>0</v>
      </c>
      <c r="H149" s="101">
        <v>2</v>
      </c>
      <c r="I149" s="101">
        <v>2888</v>
      </c>
      <c r="J149" s="101">
        <v>0</v>
      </c>
      <c r="K149" s="101">
        <v>0</v>
      </c>
      <c r="L149" s="101">
        <v>0</v>
      </c>
      <c r="M149" s="101">
        <v>0</v>
      </c>
      <c r="N149" s="100" t="str">
        <f t="shared" si="6"/>
        <v>공격력 +569</v>
      </c>
      <c r="O149" s="100" t="str">
        <f t="shared" si="7"/>
        <v>최대 체력 +2888</v>
      </c>
      <c r="P149" s="100" t="str">
        <f t="shared" si="8"/>
        <v>-</v>
      </c>
    </row>
    <row r="150" spans="1:16" ht="13.8" customHeight="1">
      <c r="A150" s="101">
        <f>C150*ID규칙_기본능력치그룹_단위+COUNTIF($C$4:C150,C150)</f>
        <v>11203047</v>
      </c>
      <c r="B150" s="100" t="s">
        <v>289</v>
      </c>
      <c r="C150" s="101">
        <f>VLOOKUP(B150,WEAPON!$B:$D,3,0)</f>
        <v>11203</v>
      </c>
      <c r="D150" s="102">
        <v>47</v>
      </c>
      <c r="E150" s="101">
        <v>1</v>
      </c>
      <c r="F150" s="101">
        <v>579</v>
      </c>
      <c r="G150" s="101">
        <v>0</v>
      </c>
      <c r="H150" s="101">
        <v>2</v>
      </c>
      <c r="I150" s="101">
        <v>2939</v>
      </c>
      <c r="J150" s="101">
        <v>0</v>
      </c>
      <c r="K150" s="101">
        <v>0</v>
      </c>
      <c r="L150" s="101">
        <v>0</v>
      </c>
      <c r="M150" s="101">
        <v>0</v>
      </c>
      <c r="N150" s="100" t="str">
        <f t="shared" si="6"/>
        <v>공격력 +579</v>
      </c>
      <c r="O150" s="100" t="str">
        <f t="shared" si="7"/>
        <v>최대 체력 +2939</v>
      </c>
      <c r="P150" s="100" t="str">
        <f t="shared" si="8"/>
        <v>-</v>
      </c>
    </row>
    <row r="151" spans="1:16" ht="13.8" customHeight="1">
      <c r="A151" s="101">
        <f>C151*ID규칙_기본능력치그룹_단위+COUNTIF($C$4:C151,C151)</f>
        <v>11203048</v>
      </c>
      <c r="B151" s="100" t="s">
        <v>289</v>
      </c>
      <c r="C151" s="101">
        <f>VLOOKUP(B151,WEAPON!$B:$D,3,0)</f>
        <v>11203</v>
      </c>
      <c r="D151" s="102">
        <v>48</v>
      </c>
      <c r="E151" s="101">
        <v>1</v>
      </c>
      <c r="F151" s="101">
        <v>589</v>
      </c>
      <c r="G151" s="101">
        <v>0</v>
      </c>
      <c r="H151" s="101">
        <v>2</v>
      </c>
      <c r="I151" s="101">
        <v>2991</v>
      </c>
      <c r="J151" s="101">
        <v>0</v>
      </c>
      <c r="K151" s="101">
        <v>0</v>
      </c>
      <c r="L151" s="101">
        <v>0</v>
      </c>
      <c r="M151" s="101">
        <v>0</v>
      </c>
      <c r="N151" s="100" t="str">
        <f t="shared" si="6"/>
        <v>공격력 +589</v>
      </c>
      <c r="O151" s="100" t="str">
        <f t="shared" si="7"/>
        <v>최대 체력 +2991</v>
      </c>
      <c r="P151" s="100" t="str">
        <f t="shared" si="8"/>
        <v>-</v>
      </c>
    </row>
    <row r="152" spans="1:16" ht="13.8" customHeight="1">
      <c r="A152" s="101">
        <f>C152*ID규칙_기본능력치그룹_단위+COUNTIF($C$4:C152,C152)</f>
        <v>11203049</v>
      </c>
      <c r="B152" s="100" t="s">
        <v>289</v>
      </c>
      <c r="C152" s="101">
        <f>VLOOKUP(B152,WEAPON!$B:$D,3,0)</f>
        <v>11203</v>
      </c>
      <c r="D152" s="102">
        <v>49</v>
      </c>
      <c r="E152" s="101">
        <v>1</v>
      </c>
      <c r="F152" s="101">
        <v>600</v>
      </c>
      <c r="G152" s="101">
        <v>0</v>
      </c>
      <c r="H152" s="101">
        <v>2</v>
      </c>
      <c r="I152" s="101">
        <v>3043</v>
      </c>
      <c r="J152" s="101">
        <v>0</v>
      </c>
      <c r="K152" s="101">
        <v>0</v>
      </c>
      <c r="L152" s="101">
        <v>0</v>
      </c>
      <c r="M152" s="101">
        <v>0</v>
      </c>
      <c r="N152" s="100" t="str">
        <f t="shared" si="6"/>
        <v>공격력 +600</v>
      </c>
      <c r="O152" s="100" t="str">
        <f t="shared" si="7"/>
        <v>최대 체력 +3043</v>
      </c>
      <c r="P152" s="100" t="str">
        <f t="shared" si="8"/>
        <v>-</v>
      </c>
    </row>
    <row r="153" spans="1:16" ht="13.8" customHeight="1">
      <c r="A153" s="101">
        <f>C153*ID규칙_기본능력치그룹_단위+COUNTIF($C$4:C153,C153)</f>
        <v>11203050</v>
      </c>
      <c r="B153" s="100" t="s">
        <v>289</v>
      </c>
      <c r="C153" s="101">
        <f>VLOOKUP(B153,WEAPON!$B:$D,3,0)</f>
        <v>11203</v>
      </c>
      <c r="D153" s="102">
        <v>50</v>
      </c>
      <c r="E153" s="101">
        <v>1</v>
      </c>
      <c r="F153" s="101">
        <v>610</v>
      </c>
      <c r="G153" s="101">
        <v>0</v>
      </c>
      <c r="H153" s="101">
        <v>2</v>
      </c>
      <c r="I153" s="101">
        <v>3094</v>
      </c>
      <c r="J153" s="101">
        <v>0</v>
      </c>
      <c r="K153" s="101">
        <v>0</v>
      </c>
      <c r="L153" s="101">
        <v>0</v>
      </c>
      <c r="M153" s="101">
        <v>0</v>
      </c>
      <c r="N153" s="100" t="str">
        <f t="shared" si="6"/>
        <v>공격력 +610</v>
      </c>
      <c r="O153" s="100" t="str">
        <f t="shared" si="7"/>
        <v>최대 체력 +3094</v>
      </c>
      <c r="P153" s="100" t="str">
        <f t="shared" si="8"/>
        <v>-</v>
      </c>
    </row>
    <row r="154" spans="1:16" ht="13.8" customHeight="1">
      <c r="A154" s="101">
        <f>C154*ID규칙_기본능력치그룹_단위+COUNTIF($C$4:C154,C154)</f>
        <v>11204001</v>
      </c>
      <c r="B154" s="100" t="s">
        <v>291</v>
      </c>
      <c r="C154" s="101">
        <f>VLOOKUP(B154,WEAPON!$B:$D,3,0)</f>
        <v>11204</v>
      </c>
      <c r="D154" s="102">
        <v>1</v>
      </c>
      <c r="E154" s="101">
        <v>1</v>
      </c>
      <c r="F154" s="101">
        <v>48</v>
      </c>
      <c r="G154" s="101">
        <v>0</v>
      </c>
      <c r="H154" s="101">
        <v>2</v>
      </c>
      <c r="I154" s="101">
        <v>502</v>
      </c>
      <c r="J154" s="101">
        <v>0</v>
      </c>
      <c r="K154" s="101">
        <v>3</v>
      </c>
      <c r="L154" s="101">
        <v>249</v>
      </c>
      <c r="M154" s="101">
        <v>0</v>
      </c>
      <c r="N154" s="100" t="str">
        <f t="shared" si="6"/>
        <v>공격력 +48</v>
      </c>
      <c r="O154" s="100" t="str">
        <f t="shared" si="7"/>
        <v>최대 체력 +502</v>
      </c>
      <c r="P154" s="100" t="str">
        <f t="shared" si="8"/>
        <v>치유력 +249</v>
      </c>
    </row>
    <row r="155" spans="1:16" ht="13.8" customHeight="1">
      <c r="A155" s="101">
        <f>C155*ID규칙_기본능력치그룹_단위+COUNTIF($C$4:C155,C155)</f>
        <v>11204002</v>
      </c>
      <c r="B155" s="100" t="s">
        <v>291</v>
      </c>
      <c r="C155" s="101">
        <f>VLOOKUP(B155,WEAPON!$B:$D,3,0)</f>
        <v>11204</v>
      </c>
      <c r="D155" s="102">
        <v>2</v>
      </c>
      <c r="E155" s="101">
        <v>1</v>
      </c>
      <c r="F155" s="101">
        <v>52</v>
      </c>
      <c r="G155" s="101">
        <v>0</v>
      </c>
      <c r="H155" s="101">
        <v>2</v>
      </c>
      <c r="I155" s="101">
        <v>548</v>
      </c>
      <c r="J155" s="101">
        <v>0</v>
      </c>
      <c r="K155" s="101">
        <v>3</v>
      </c>
      <c r="L155" s="101">
        <v>272</v>
      </c>
      <c r="M155" s="101">
        <v>0</v>
      </c>
      <c r="N155" s="100" t="str">
        <f t="shared" si="6"/>
        <v>공격력 +52</v>
      </c>
      <c r="O155" s="100" t="str">
        <f t="shared" si="7"/>
        <v>최대 체력 +548</v>
      </c>
      <c r="P155" s="100" t="str">
        <f t="shared" si="8"/>
        <v>치유력 +272</v>
      </c>
    </row>
    <row r="156" spans="1:16" ht="13.8" customHeight="1">
      <c r="A156" s="101">
        <f>C156*ID규칙_기본능력치그룹_단위+COUNTIF($C$4:C156,C156)</f>
        <v>11204003</v>
      </c>
      <c r="B156" s="100" t="s">
        <v>291</v>
      </c>
      <c r="C156" s="101">
        <f>VLOOKUP(B156,WEAPON!$B:$D,3,0)</f>
        <v>11204</v>
      </c>
      <c r="D156" s="102">
        <v>3</v>
      </c>
      <c r="E156" s="101">
        <v>1</v>
      </c>
      <c r="F156" s="101">
        <v>57</v>
      </c>
      <c r="G156" s="101">
        <v>0</v>
      </c>
      <c r="H156" s="101">
        <v>2</v>
      </c>
      <c r="I156" s="101">
        <v>593</v>
      </c>
      <c r="J156" s="101">
        <v>0</v>
      </c>
      <c r="K156" s="101">
        <v>3</v>
      </c>
      <c r="L156" s="101">
        <v>294</v>
      </c>
      <c r="M156" s="101">
        <v>0</v>
      </c>
      <c r="N156" s="100" t="str">
        <f t="shared" si="6"/>
        <v>공격력 +57</v>
      </c>
      <c r="O156" s="100" t="str">
        <f t="shared" si="7"/>
        <v>최대 체력 +593</v>
      </c>
      <c r="P156" s="100" t="str">
        <f t="shared" si="8"/>
        <v>치유력 +294</v>
      </c>
    </row>
    <row r="157" spans="1:16" ht="13.8" customHeight="1">
      <c r="A157" s="101">
        <f>C157*ID규칙_기본능력치그룹_단위+COUNTIF($C$4:C157,C157)</f>
        <v>11204004</v>
      </c>
      <c r="B157" s="100" t="s">
        <v>291</v>
      </c>
      <c r="C157" s="101">
        <f>VLOOKUP(B157,WEAPON!$B:$D,3,0)</f>
        <v>11204</v>
      </c>
      <c r="D157" s="102">
        <v>4</v>
      </c>
      <c r="E157" s="101">
        <v>1</v>
      </c>
      <c r="F157" s="101">
        <v>61</v>
      </c>
      <c r="G157" s="101">
        <v>0</v>
      </c>
      <c r="H157" s="101">
        <v>2</v>
      </c>
      <c r="I157" s="101">
        <v>639</v>
      </c>
      <c r="J157" s="101">
        <v>0</v>
      </c>
      <c r="K157" s="101">
        <v>3</v>
      </c>
      <c r="L157" s="101">
        <v>317</v>
      </c>
      <c r="M157" s="101">
        <v>0</v>
      </c>
      <c r="N157" s="100" t="str">
        <f t="shared" si="6"/>
        <v>공격력 +61</v>
      </c>
      <c r="O157" s="100" t="str">
        <f t="shared" si="7"/>
        <v>최대 체력 +639</v>
      </c>
      <c r="P157" s="100" t="str">
        <f t="shared" si="8"/>
        <v>치유력 +317</v>
      </c>
    </row>
    <row r="158" spans="1:16" ht="13.8" customHeight="1">
      <c r="A158" s="101">
        <f>C158*ID규칙_기본능력치그룹_단위+COUNTIF($C$4:C158,C158)</f>
        <v>11204005</v>
      </c>
      <c r="B158" s="100" t="s">
        <v>291</v>
      </c>
      <c r="C158" s="101">
        <f>VLOOKUP(B158,WEAPON!$B:$D,3,0)</f>
        <v>11204</v>
      </c>
      <c r="D158" s="102">
        <v>5</v>
      </c>
      <c r="E158" s="101">
        <v>1</v>
      </c>
      <c r="F158" s="101">
        <v>65</v>
      </c>
      <c r="G158" s="101">
        <v>0</v>
      </c>
      <c r="H158" s="101">
        <v>2</v>
      </c>
      <c r="I158" s="101">
        <v>684</v>
      </c>
      <c r="J158" s="101">
        <v>0</v>
      </c>
      <c r="K158" s="101">
        <v>3</v>
      </c>
      <c r="L158" s="101">
        <v>340</v>
      </c>
      <c r="M158" s="101">
        <v>0</v>
      </c>
      <c r="N158" s="100" t="str">
        <f t="shared" si="6"/>
        <v>공격력 +65</v>
      </c>
      <c r="O158" s="100" t="str">
        <f t="shared" si="7"/>
        <v>최대 체력 +684</v>
      </c>
      <c r="P158" s="100" t="str">
        <f t="shared" si="8"/>
        <v>치유력 +340</v>
      </c>
    </row>
    <row r="159" spans="1:16" ht="13.8" customHeight="1">
      <c r="A159" s="101">
        <f>C159*ID규칙_기본능력치그룹_단위+COUNTIF($C$4:C159,C159)</f>
        <v>11204006</v>
      </c>
      <c r="B159" s="100" t="s">
        <v>291</v>
      </c>
      <c r="C159" s="101">
        <f>VLOOKUP(B159,WEAPON!$B:$D,3,0)</f>
        <v>11204</v>
      </c>
      <c r="D159" s="102">
        <v>6</v>
      </c>
      <c r="E159" s="101">
        <v>1</v>
      </c>
      <c r="F159" s="101">
        <v>70</v>
      </c>
      <c r="G159" s="101">
        <v>0</v>
      </c>
      <c r="H159" s="101">
        <v>2</v>
      </c>
      <c r="I159" s="101">
        <v>730</v>
      </c>
      <c r="J159" s="101">
        <v>0</v>
      </c>
      <c r="K159" s="101">
        <v>3</v>
      </c>
      <c r="L159" s="101">
        <v>362</v>
      </c>
      <c r="M159" s="101">
        <v>0</v>
      </c>
      <c r="N159" s="100" t="str">
        <f t="shared" si="6"/>
        <v>공격력 +70</v>
      </c>
      <c r="O159" s="100" t="str">
        <f t="shared" si="7"/>
        <v>최대 체력 +730</v>
      </c>
      <c r="P159" s="100" t="str">
        <f t="shared" si="8"/>
        <v>치유력 +362</v>
      </c>
    </row>
    <row r="160" spans="1:16" ht="13.8" customHeight="1">
      <c r="A160" s="101">
        <f>C160*ID규칙_기본능력치그룹_단위+COUNTIF($C$4:C160,C160)</f>
        <v>11204007</v>
      </c>
      <c r="B160" s="100" t="s">
        <v>291</v>
      </c>
      <c r="C160" s="101">
        <f>VLOOKUP(B160,WEAPON!$B:$D,3,0)</f>
        <v>11204</v>
      </c>
      <c r="D160" s="102">
        <v>7</v>
      </c>
      <c r="E160" s="101">
        <v>1</v>
      </c>
      <c r="F160" s="101">
        <v>74</v>
      </c>
      <c r="G160" s="101">
        <v>0</v>
      </c>
      <c r="H160" s="101">
        <v>2</v>
      </c>
      <c r="I160" s="101">
        <v>775</v>
      </c>
      <c r="J160" s="101">
        <v>0</v>
      </c>
      <c r="K160" s="101">
        <v>3</v>
      </c>
      <c r="L160" s="101">
        <v>385</v>
      </c>
      <c r="M160" s="101">
        <v>0</v>
      </c>
      <c r="N160" s="100" t="str">
        <f t="shared" si="6"/>
        <v>공격력 +74</v>
      </c>
      <c r="O160" s="100" t="str">
        <f t="shared" si="7"/>
        <v>최대 체력 +775</v>
      </c>
      <c r="P160" s="100" t="str">
        <f t="shared" si="8"/>
        <v>치유력 +385</v>
      </c>
    </row>
    <row r="161" spans="1:16" ht="13.8" customHeight="1">
      <c r="A161" s="101">
        <f>C161*ID규칙_기본능력치그룹_단위+COUNTIF($C$4:C161,C161)</f>
        <v>11204008</v>
      </c>
      <c r="B161" s="100" t="s">
        <v>291</v>
      </c>
      <c r="C161" s="101">
        <f>VLOOKUP(B161,WEAPON!$B:$D,3,0)</f>
        <v>11204</v>
      </c>
      <c r="D161" s="102">
        <v>8</v>
      </c>
      <c r="E161" s="101">
        <v>1</v>
      </c>
      <c r="F161" s="101">
        <v>78</v>
      </c>
      <c r="G161" s="101">
        <v>0</v>
      </c>
      <c r="H161" s="101">
        <v>2</v>
      </c>
      <c r="I161" s="101">
        <v>821</v>
      </c>
      <c r="J161" s="101">
        <v>0</v>
      </c>
      <c r="K161" s="101">
        <v>3</v>
      </c>
      <c r="L161" s="101">
        <v>408</v>
      </c>
      <c r="M161" s="101">
        <v>0</v>
      </c>
      <c r="N161" s="100" t="str">
        <f t="shared" si="6"/>
        <v>공격력 +78</v>
      </c>
      <c r="O161" s="100" t="str">
        <f t="shared" si="7"/>
        <v>최대 체력 +821</v>
      </c>
      <c r="P161" s="100" t="str">
        <f t="shared" si="8"/>
        <v>치유력 +408</v>
      </c>
    </row>
    <row r="162" spans="1:16" ht="13.8" customHeight="1">
      <c r="A162" s="101">
        <f>C162*ID규칙_기본능력치그룹_단위+COUNTIF($C$4:C162,C162)</f>
        <v>11204009</v>
      </c>
      <c r="B162" s="100" t="s">
        <v>291</v>
      </c>
      <c r="C162" s="101">
        <f>VLOOKUP(B162,WEAPON!$B:$D,3,0)</f>
        <v>11204</v>
      </c>
      <c r="D162" s="102">
        <v>9</v>
      </c>
      <c r="E162" s="101">
        <v>1</v>
      </c>
      <c r="F162" s="101">
        <v>82</v>
      </c>
      <c r="G162" s="101">
        <v>0</v>
      </c>
      <c r="H162" s="101">
        <v>2</v>
      </c>
      <c r="I162" s="101">
        <v>867</v>
      </c>
      <c r="J162" s="101">
        <v>0</v>
      </c>
      <c r="K162" s="101">
        <v>3</v>
      </c>
      <c r="L162" s="101">
        <v>430</v>
      </c>
      <c r="M162" s="101">
        <v>0</v>
      </c>
      <c r="N162" s="100" t="str">
        <f t="shared" si="6"/>
        <v>공격력 +82</v>
      </c>
      <c r="O162" s="100" t="str">
        <f t="shared" si="7"/>
        <v>최대 체력 +867</v>
      </c>
      <c r="P162" s="100" t="str">
        <f t="shared" si="8"/>
        <v>치유력 +430</v>
      </c>
    </row>
    <row r="163" spans="1:16" ht="13.8" customHeight="1">
      <c r="A163" s="101">
        <f>C163*ID규칙_기본능력치그룹_단위+COUNTIF($C$4:C163,C163)</f>
        <v>11204010</v>
      </c>
      <c r="B163" s="100" t="s">
        <v>291</v>
      </c>
      <c r="C163" s="101">
        <f>VLOOKUP(B163,WEAPON!$B:$D,3,0)</f>
        <v>11204</v>
      </c>
      <c r="D163" s="102">
        <v>10</v>
      </c>
      <c r="E163" s="101">
        <v>1</v>
      </c>
      <c r="F163" s="101">
        <v>87</v>
      </c>
      <c r="G163" s="101">
        <v>0</v>
      </c>
      <c r="H163" s="101">
        <v>2</v>
      </c>
      <c r="I163" s="101">
        <v>912</v>
      </c>
      <c r="J163" s="101">
        <v>0</v>
      </c>
      <c r="K163" s="101">
        <v>3</v>
      </c>
      <c r="L163" s="101">
        <v>453</v>
      </c>
      <c r="M163" s="101">
        <v>0</v>
      </c>
      <c r="N163" s="100" t="str">
        <f t="shared" si="6"/>
        <v>공격력 +87</v>
      </c>
      <c r="O163" s="100" t="str">
        <f t="shared" si="7"/>
        <v>최대 체력 +912</v>
      </c>
      <c r="P163" s="100" t="str">
        <f t="shared" si="8"/>
        <v>치유력 +453</v>
      </c>
    </row>
    <row r="164" spans="1:16" ht="13.8" customHeight="1">
      <c r="A164" s="101">
        <f>C164*ID규칙_기본능력치그룹_단위+COUNTIF($C$4:C164,C164)</f>
        <v>11204011</v>
      </c>
      <c r="B164" s="100" t="s">
        <v>291</v>
      </c>
      <c r="C164" s="101">
        <f>VLOOKUP(B164,WEAPON!$B:$D,3,0)</f>
        <v>11204</v>
      </c>
      <c r="D164" s="102">
        <v>11</v>
      </c>
      <c r="E164" s="101">
        <v>1</v>
      </c>
      <c r="F164" s="101">
        <v>91</v>
      </c>
      <c r="G164" s="101">
        <v>0</v>
      </c>
      <c r="H164" s="101">
        <v>2</v>
      </c>
      <c r="I164" s="101">
        <v>958</v>
      </c>
      <c r="J164" s="101">
        <v>0</v>
      </c>
      <c r="K164" s="101">
        <v>3</v>
      </c>
      <c r="L164" s="101">
        <v>476</v>
      </c>
      <c r="M164" s="101">
        <v>0</v>
      </c>
      <c r="N164" s="100" t="str">
        <f t="shared" si="6"/>
        <v>공격력 +91</v>
      </c>
      <c r="O164" s="100" t="str">
        <f t="shared" si="7"/>
        <v>최대 체력 +958</v>
      </c>
      <c r="P164" s="100" t="str">
        <f t="shared" si="8"/>
        <v>치유력 +476</v>
      </c>
    </row>
    <row r="165" spans="1:16" ht="13.8" customHeight="1">
      <c r="A165" s="101">
        <f>C165*ID규칙_기본능력치그룹_단위+COUNTIF($C$4:C165,C165)</f>
        <v>11204012</v>
      </c>
      <c r="B165" s="100" t="s">
        <v>291</v>
      </c>
      <c r="C165" s="101">
        <f>VLOOKUP(B165,WEAPON!$B:$D,3,0)</f>
        <v>11204</v>
      </c>
      <c r="D165" s="102">
        <v>12</v>
      </c>
      <c r="E165" s="101">
        <v>1</v>
      </c>
      <c r="F165" s="101">
        <v>95</v>
      </c>
      <c r="G165" s="101">
        <v>0</v>
      </c>
      <c r="H165" s="101">
        <v>2</v>
      </c>
      <c r="I165" s="101">
        <v>1003</v>
      </c>
      <c r="J165" s="101">
        <v>0</v>
      </c>
      <c r="K165" s="101">
        <v>3</v>
      </c>
      <c r="L165" s="101">
        <v>498</v>
      </c>
      <c r="M165" s="101">
        <v>0</v>
      </c>
      <c r="N165" s="100" t="str">
        <f t="shared" si="6"/>
        <v>공격력 +95</v>
      </c>
      <c r="O165" s="100" t="str">
        <f t="shared" si="7"/>
        <v>최대 체력 +1003</v>
      </c>
      <c r="P165" s="100" t="str">
        <f t="shared" si="8"/>
        <v>치유력 +498</v>
      </c>
    </row>
    <row r="166" spans="1:16" ht="13.8" customHeight="1">
      <c r="A166" s="101">
        <f>C166*ID규칙_기본능력치그룹_단위+COUNTIF($C$4:C166,C166)</f>
        <v>11204013</v>
      </c>
      <c r="B166" s="100" t="s">
        <v>291</v>
      </c>
      <c r="C166" s="101">
        <f>VLOOKUP(B166,WEAPON!$B:$D,3,0)</f>
        <v>11204</v>
      </c>
      <c r="D166" s="102">
        <v>13</v>
      </c>
      <c r="E166" s="101">
        <v>1</v>
      </c>
      <c r="F166" s="101">
        <v>100</v>
      </c>
      <c r="G166" s="101">
        <v>0</v>
      </c>
      <c r="H166" s="101">
        <v>2</v>
      </c>
      <c r="I166" s="101">
        <v>1049</v>
      </c>
      <c r="J166" s="101">
        <v>0</v>
      </c>
      <c r="K166" s="101">
        <v>3</v>
      </c>
      <c r="L166" s="101">
        <v>521</v>
      </c>
      <c r="M166" s="101">
        <v>0</v>
      </c>
      <c r="N166" s="100" t="str">
        <f t="shared" si="6"/>
        <v>공격력 +100</v>
      </c>
      <c r="O166" s="100" t="str">
        <f t="shared" si="7"/>
        <v>최대 체력 +1049</v>
      </c>
      <c r="P166" s="100" t="str">
        <f t="shared" si="8"/>
        <v>치유력 +521</v>
      </c>
    </row>
    <row r="167" spans="1:16" ht="13.8" customHeight="1">
      <c r="A167" s="101">
        <f>C167*ID규칙_기본능력치그룹_단위+COUNTIF($C$4:C167,C167)</f>
        <v>11204014</v>
      </c>
      <c r="B167" s="100" t="s">
        <v>291</v>
      </c>
      <c r="C167" s="101">
        <f>VLOOKUP(B167,WEAPON!$B:$D,3,0)</f>
        <v>11204</v>
      </c>
      <c r="D167" s="102">
        <v>14</v>
      </c>
      <c r="E167" s="101">
        <v>1</v>
      </c>
      <c r="F167" s="101">
        <v>104</v>
      </c>
      <c r="G167" s="101">
        <v>0</v>
      </c>
      <c r="H167" s="101">
        <v>2</v>
      </c>
      <c r="I167" s="101">
        <v>1095</v>
      </c>
      <c r="J167" s="101">
        <v>0</v>
      </c>
      <c r="K167" s="101">
        <v>3</v>
      </c>
      <c r="L167" s="101">
        <v>543</v>
      </c>
      <c r="M167" s="101">
        <v>0</v>
      </c>
      <c r="N167" s="100" t="str">
        <f t="shared" si="6"/>
        <v>공격력 +104</v>
      </c>
      <c r="O167" s="100" t="str">
        <f t="shared" si="7"/>
        <v>최대 체력 +1095</v>
      </c>
      <c r="P167" s="100" t="str">
        <f t="shared" si="8"/>
        <v>치유력 +543</v>
      </c>
    </row>
    <row r="168" spans="1:16" ht="13.8" customHeight="1">
      <c r="A168" s="101">
        <f>C168*ID규칙_기본능력치그룹_단위+COUNTIF($C$4:C168,C168)</f>
        <v>11204015</v>
      </c>
      <c r="B168" s="100" t="s">
        <v>291</v>
      </c>
      <c r="C168" s="101">
        <f>VLOOKUP(B168,WEAPON!$B:$D,3,0)</f>
        <v>11204</v>
      </c>
      <c r="D168" s="102">
        <v>15</v>
      </c>
      <c r="E168" s="101">
        <v>1</v>
      </c>
      <c r="F168" s="101">
        <v>108</v>
      </c>
      <c r="G168" s="101">
        <v>0</v>
      </c>
      <c r="H168" s="101">
        <v>2</v>
      </c>
      <c r="I168" s="101">
        <v>1140</v>
      </c>
      <c r="J168" s="101">
        <v>0</v>
      </c>
      <c r="K168" s="101">
        <v>3</v>
      </c>
      <c r="L168" s="101">
        <v>566</v>
      </c>
      <c r="M168" s="101">
        <v>0</v>
      </c>
      <c r="N168" s="100" t="str">
        <f t="shared" si="6"/>
        <v>공격력 +108</v>
      </c>
      <c r="O168" s="100" t="str">
        <f t="shared" si="7"/>
        <v>최대 체력 +1140</v>
      </c>
      <c r="P168" s="100" t="str">
        <f t="shared" si="8"/>
        <v>치유력 +566</v>
      </c>
    </row>
    <row r="169" spans="1:16" ht="13.8" customHeight="1">
      <c r="A169" s="101">
        <f>C169*ID규칙_기본능력치그룹_단위+COUNTIF($C$4:C169,C169)</f>
        <v>11204016</v>
      </c>
      <c r="B169" s="100" t="s">
        <v>291</v>
      </c>
      <c r="C169" s="101">
        <f>VLOOKUP(B169,WEAPON!$B:$D,3,0)</f>
        <v>11204</v>
      </c>
      <c r="D169" s="102">
        <v>16</v>
      </c>
      <c r="E169" s="101">
        <v>1</v>
      </c>
      <c r="F169" s="101">
        <v>113</v>
      </c>
      <c r="G169" s="101">
        <v>0</v>
      </c>
      <c r="H169" s="101">
        <v>2</v>
      </c>
      <c r="I169" s="101">
        <v>1186</v>
      </c>
      <c r="J169" s="101">
        <v>0</v>
      </c>
      <c r="K169" s="101">
        <v>3</v>
      </c>
      <c r="L169" s="101">
        <v>589</v>
      </c>
      <c r="M169" s="101">
        <v>0</v>
      </c>
      <c r="N169" s="100" t="str">
        <f t="shared" si="6"/>
        <v>공격력 +113</v>
      </c>
      <c r="O169" s="100" t="str">
        <f t="shared" si="7"/>
        <v>최대 체력 +1186</v>
      </c>
      <c r="P169" s="100" t="str">
        <f t="shared" si="8"/>
        <v>치유력 +589</v>
      </c>
    </row>
    <row r="170" spans="1:16" ht="13.8" customHeight="1">
      <c r="A170" s="101">
        <f>C170*ID규칙_기본능력치그룹_단위+COUNTIF($C$4:C170,C170)</f>
        <v>11204017</v>
      </c>
      <c r="B170" s="100" t="s">
        <v>291</v>
      </c>
      <c r="C170" s="101">
        <f>VLOOKUP(B170,WEAPON!$B:$D,3,0)</f>
        <v>11204</v>
      </c>
      <c r="D170" s="102">
        <v>17</v>
      </c>
      <c r="E170" s="101">
        <v>1</v>
      </c>
      <c r="F170" s="101">
        <v>117</v>
      </c>
      <c r="G170" s="101">
        <v>0</v>
      </c>
      <c r="H170" s="101">
        <v>2</v>
      </c>
      <c r="I170" s="101">
        <v>1231</v>
      </c>
      <c r="J170" s="101">
        <v>0</v>
      </c>
      <c r="K170" s="101">
        <v>3</v>
      </c>
      <c r="L170" s="101">
        <v>611</v>
      </c>
      <c r="M170" s="101">
        <v>0</v>
      </c>
      <c r="N170" s="100" t="str">
        <f t="shared" si="6"/>
        <v>공격력 +117</v>
      </c>
      <c r="O170" s="100" t="str">
        <f t="shared" si="7"/>
        <v>최대 체력 +1231</v>
      </c>
      <c r="P170" s="100" t="str">
        <f t="shared" si="8"/>
        <v>치유력 +611</v>
      </c>
    </row>
    <row r="171" spans="1:16" ht="13.8" customHeight="1">
      <c r="A171" s="101">
        <f>C171*ID규칙_기본능력치그룹_단위+COUNTIF($C$4:C171,C171)</f>
        <v>11204018</v>
      </c>
      <c r="B171" s="100" t="s">
        <v>291</v>
      </c>
      <c r="C171" s="101">
        <f>VLOOKUP(B171,WEAPON!$B:$D,3,0)</f>
        <v>11204</v>
      </c>
      <c r="D171" s="102">
        <v>18</v>
      </c>
      <c r="E171" s="101">
        <v>1</v>
      </c>
      <c r="F171" s="101">
        <v>121</v>
      </c>
      <c r="G171" s="101">
        <v>0</v>
      </c>
      <c r="H171" s="101">
        <v>2</v>
      </c>
      <c r="I171" s="101">
        <v>1277</v>
      </c>
      <c r="J171" s="101">
        <v>0</v>
      </c>
      <c r="K171" s="101">
        <v>3</v>
      </c>
      <c r="L171" s="101">
        <v>634</v>
      </c>
      <c r="M171" s="101">
        <v>0</v>
      </c>
      <c r="N171" s="100" t="str">
        <f t="shared" si="6"/>
        <v>공격력 +121</v>
      </c>
      <c r="O171" s="100" t="str">
        <f t="shared" si="7"/>
        <v>최대 체력 +1277</v>
      </c>
      <c r="P171" s="100" t="str">
        <f t="shared" si="8"/>
        <v>치유력 +634</v>
      </c>
    </row>
    <row r="172" spans="1:16" ht="13.8" customHeight="1">
      <c r="A172" s="101">
        <f>C172*ID규칙_기본능력치그룹_단위+COUNTIF($C$4:C172,C172)</f>
        <v>11204019</v>
      </c>
      <c r="B172" s="100" t="s">
        <v>291</v>
      </c>
      <c r="C172" s="101">
        <f>VLOOKUP(B172,WEAPON!$B:$D,3,0)</f>
        <v>11204</v>
      </c>
      <c r="D172" s="102">
        <v>19</v>
      </c>
      <c r="E172" s="101">
        <v>1</v>
      </c>
      <c r="F172" s="101">
        <v>126</v>
      </c>
      <c r="G172" s="101">
        <v>0</v>
      </c>
      <c r="H172" s="101">
        <v>2</v>
      </c>
      <c r="I172" s="101">
        <v>1322</v>
      </c>
      <c r="J172" s="101">
        <v>0</v>
      </c>
      <c r="K172" s="101">
        <v>3</v>
      </c>
      <c r="L172" s="101">
        <v>657</v>
      </c>
      <c r="M172" s="101">
        <v>0</v>
      </c>
      <c r="N172" s="100" t="str">
        <f t="shared" si="6"/>
        <v>공격력 +126</v>
      </c>
      <c r="O172" s="100" t="str">
        <f t="shared" si="7"/>
        <v>최대 체력 +1322</v>
      </c>
      <c r="P172" s="100" t="str">
        <f t="shared" si="8"/>
        <v>치유력 +657</v>
      </c>
    </row>
    <row r="173" spans="1:16" ht="13.8" customHeight="1">
      <c r="A173" s="101">
        <f>C173*ID규칙_기본능력치그룹_단위+COUNTIF($C$4:C173,C173)</f>
        <v>11204020</v>
      </c>
      <c r="B173" s="100" t="s">
        <v>291</v>
      </c>
      <c r="C173" s="101">
        <f>VLOOKUP(B173,WEAPON!$B:$D,3,0)</f>
        <v>11204</v>
      </c>
      <c r="D173" s="102">
        <v>20</v>
      </c>
      <c r="E173" s="101">
        <v>1</v>
      </c>
      <c r="F173" s="101">
        <v>130</v>
      </c>
      <c r="G173" s="101">
        <v>0</v>
      </c>
      <c r="H173" s="101">
        <v>2</v>
      </c>
      <c r="I173" s="101">
        <v>1368</v>
      </c>
      <c r="J173" s="101">
        <v>0</v>
      </c>
      <c r="K173" s="101">
        <v>3</v>
      </c>
      <c r="L173" s="101">
        <v>679</v>
      </c>
      <c r="M173" s="101">
        <v>0</v>
      </c>
      <c r="N173" s="100" t="str">
        <f t="shared" si="6"/>
        <v>공격력 +130</v>
      </c>
      <c r="O173" s="100" t="str">
        <f t="shared" si="7"/>
        <v>최대 체력 +1368</v>
      </c>
      <c r="P173" s="100" t="str">
        <f t="shared" si="8"/>
        <v>치유력 +679</v>
      </c>
    </row>
    <row r="174" spans="1:16" ht="13.8" customHeight="1">
      <c r="A174" s="101">
        <f>C174*ID규칙_기본능력치그룹_단위+COUNTIF($C$4:C174,C174)</f>
        <v>11204021</v>
      </c>
      <c r="B174" s="100" t="s">
        <v>291</v>
      </c>
      <c r="C174" s="101">
        <f>VLOOKUP(B174,WEAPON!$B:$D,3,0)</f>
        <v>11204</v>
      </c>
      <c r="D174" s="102">
        <v>21</v>
      </c>
      <c r="E174" s="101">
        <v>1</v>
      </c>
      <c r="F174" s="101">
        <v>134</v>
      </c>
      <c r="G174" s="101">
        <v>0</v>
      </c>
      <c r="H174" s="101">
        <v>2</v>
      </c>
      <c r="I174" s="101">
        <v>1414</v>
      </c>
      <c r="J174" s="101">
        <v>0</v>
      </c>
      <c r="K174" s="101">
        <v>3</v>
      </c>
      <c r="L174" s="101">
        <v>702</v>
      </c>
      <c r="M174" s="101">
        <v>0</v>
      </c>
      <c r="N174" s="100" t="str">
        <f t="shared" si="6"/>
        <v>공격력 +134</v>
      </c>
      <c r="O174" s="100" t="str">
        <f t="shared" si="7"/>
        <v>최대 체력 +1414</v>
      </c>
      <c r="P174" s="100" t="str">
        <f t="shared" si="8"/>
        <v>치유력 +702</v>
      </c>
    </row>
    <row r="175" spans="1:16" ht="13.8" customHeight="1">
      <c r="A175" s="101">
        <f>C175*ID규칙_기본능력치그룹_단위+COUNTIF($C$4:C175,C175)</f>
        <v>11204022</v>
      </c>
      <c r="B175" s="100" t="s">
        <v>291</v>
      </c>
      <c r="C175" s="101">
        <f>VLOOKUP(B175,WEAPON!$B:$D,3,0)</f>
        <v>11204</v>
      </c>
      <c r="D175" s="102">
        <v>22</v>
      </c>
      <c r="E175" s="101">
        <v>1</v>
      </c>
      <c r="F175" s="101">
        <v>139</v>
      </c>
      <c r="G175" s="101">
        <v>0</v>
      </c>
      <c r="H175" s="101">
        <v>2</v>
      </c>
      <c r="I175" s="101">
        <v>1459</v>
      </c>
      <c r="J175" s="101">
        <v>0</v>
      </c>
      <c r="K175" s="101">
        <v>3</v>
      </c>
      <c r="L175" s="101">
        <v>725</v>
      </c>
      <c r="M175" s="101">
        <v>0</v>
      </c>
      <c r="N175" s="100" t="str">
        <f t="shared" si="6"/>
        <v>공격력 +139</v>
      </c>
      <c r="O175" s="100" t="str">
        <f t="shared" si="7"/>
        <v>최대 체력 +1459</v>
      </c>
      <c r="P175" s="100" t="str">
        <f t="shared" si="8"/>
        <v>치유력 +725</v>
      </c>
    </row>
    <row r="176" spans="1:16" ht="13.8" customHeight="1">
      <c r="A176" s="101">
        <f>C176*ID규칙_기본능력치그룹_단위+COUNTIF($C$4:C176,C176)</f>
        <v>11204023</v>
      </c>
      <c r="B176" s="100" t="s">
        <v>291</v>
      </c>
      <c r="C176" s="101">
        <f>VLOOKUP(B176,WEAPON!$B:$D,3,0)</f>
        <v>11204</v>
      </c>
      <c r="D176" s="102">
        <v>23</v>
      </c>
      <c r="E176" s="101">
        <v>1</v>
      </c>
      <c r="F176" s="101">
        <v>143</v>
      </c>
      <c r="G176" s="101">
        <v>0</v>
      </c>
      <c r="H176" s="101">
        <v>2</v>
      </c>
      <c r="I176" s="101">
        <v>1505</v>
      </c>
      <c r="J176" s="101">
        <v>0</v>
      </c>
      <c r="K176" s="101">
        <v>3</v>
      </c>
      <c r="L176" s="101">
        <v>747</v>
      </c>
      <c r="M176" s="101">
        <v>0</v>
      </c>
      <c r="N176" s="100" t="str">
        <f t="shared" si="6"/>
        <v>공격력 +143</v>
      </c>
      <c r="O176" s="100" t="str">
        <f t="shared" si="7"/>
        <v>최대 체력 +1505</v>
      </c>
      <c r="P176" s="100" t="str">
        <f t="shared" si="8"/>
        <v>치유력 +747</v>
      </c>
    </row>
    <row r="177" spans="1:16" ht="13.8" customHeight="1">
      <c r="A177" s="101">
        <f>C177*ID규칙_기본능력치그룹_단위+COUNTIF($C$4:C177,C177)</f>
        <v>11204024</v>
      </c>
      <c r="B177" s="100" t="s">
        <v>291</v>
      </c>
      <c r="C177" s="101">
        <f>VLOOKUP(B177,WEAPON!$B:$D,3,0)</f>
        <v>11204</v>
      </c>
      <c r="D177" s="102">
        <v>24</v>
      </c>
      <c r="E177" s="101">
        <v>1</v>
      </c>
      <c r="F177" s="101">
        <v>147</v>
      </c>
      <c r="G177" s="101">
        <v>0</v>
      </c>
      <c r="H177" s="101">
        <v>2</v>
      </c>
      <c r="I177" s="101">
        <v>1550</v>
      </c>
      <c r="J177" s="101">
        <v>0</v>
      </c>
      <c r="K177" s="101">
        <v>3</v>
      </c>
      <c r="L177" s="101">
        <v>770</v>
      </c>
      <c r="M177" s="101">
        <v>0</v>
      </c>
      <c r="N177" s="100" t="str">
        <f t="shared" si="6"/>
        <v>공격력 +147</v>
      </c>
      <c r="O177" s="100" t="str">
        <f t="shared" si="7"/>
        <v>최대 체력 +1550</v>
      </c>
      <c r="P177" s="100" t="str">
        <f t="shared" si="8"/>
        <v>치유력 +770</v>
      </c>
    </row>
    <row r="178" spans="1:16" ht="13.8" customHeight="1">
      <c r="A178" s="101">
        <f>C178*ID규칙_기본능력치그룹_단위+COUNTIF($C$4:C178,C178)</f>
        <v>11204025</v>
      </c>
      <c r="B178" s="100" t="s">
        <v>291</v>
      </c>
      <c r="C178" s="101">
        <f>VLOOKUP(B178,WEAPON!$B:$D,3,0)</f>
        <v>11204</v>
      </c>
      <c r="D178" s="102">
        <v>25</v>
      </c>
      <c r="E178" s="101">
        <v>1</v>
      </c>
      <c r="F178" s="101">
        <v>151</v>
      </c>
      <c r="G178" s="101">
        <v>0</v>
      </c>
      <c r="H178" s="101">
        <v>2</v>
      </c>
      <c r="I178" s="101">
        <v>1596</v>
      </c>
      <c r="J178" s="101">
        <v>0</v>
      </c>
      <c r="K178" s="101">
        <v>3</v>
      </c>
      <c r="L178" s="101">
        <v>793</v>
      </c>
      <c r="M178" s="101">
        <v>0</v>
      </c>
      <c r="N178" s="100" t="str">
        <f t="shared" si="6"/>
        <v>공격력 +151</v>
      </c>
      <c r="O178" s="100" t="str">
        <f t="shared" si="7"/>
        <v>최대 체력 +1596</v>
      </c>
      <c r="P178" s="100" t="str">
        <f t="shared" si="8"/>
        <v>치유력 +793</v>
      </c>
    </row>
    <row r="179" spans="1:16" ht="13.8" customHeight="1">
      <c r="A179" s="101">
        <f>C179*ID규칙_기본능력치그룹_단위+COUNTIF($C$4:C179,C179)</f>
        <v>11204026</v>
      </c>
      <c r="B179" s="100" t="s">
        <v>291</v>
      </c>
      <c r="C179" s="101">
        <f>VLOOKUP(B179,WEAPON!$B:$D,3,0)</f>
        <v>11204</v>
      </c>
      <c r="D179" s="102">
        <v>26</v>
      </c>
      <c r="E179" s="101">
        <v>1</v>
      </c>
      <c r="F179" s="101">
        <v>156</v>
      </c>
      <c r="G179" s="101">
        <v>0</v>
      </c>
      <c r="H179" s="101">
        <v>2</v>
      </c>
      <c r="I179" s="101">
        <v>1642</v>
      </c>
      <c r="J179" s="101">
        <v>0</v>
      </c>
      <c r="K179" s="101">
        <v>3</v>
      </c>
      <c r="L179" s="101">
        <v>815</v>
      </c>
      <c r="M179" s="101">
        <v>0</v>
      </c>
      <c r="N179" s="100" t="str">
        <f t="shared" si="6"/>
        <v>공격력 +156</v>
      </c>
      <c r="O179" s="100" t="str">
        <f t="shared" si="7"/>
        <v>최대 체력 +1642</v>
      </c>
      <c r="P179" s="100" t="str">
        <f t="shared" si="8"/>
        <v>치유력 +815</v>
      </c>
    </row>
    <row r="180" spans="1:16" ht="13.8" customHeight="1">
      <c r="A180" s="101">
        <f>C180*ID규칙_기본능력치그룹_단위+COUNTIF($C$4:C180,C180)</f>
        <v>11204027</v>
      </c>
      <c r="B180" s="100" t="s">
        <v>291</v>
      </c>
      <c r="C180" s="101">
        <f>VLOOKUP(B180,WEAPON!$B:$D,3,0)</f>
        <v>11204</v>
      </c>
      <c r="D180" s="102">
        <v>27</v>
      </c>
      <c r="E180" s="101">
        <v>1</v>
      </c>
      <c r="F180" s="101">
        <v>160</v>
      </c>
      <c r="G180" s="101">
        <v>0</v>
      </c>
      <c r="H180" s="101">
        <v>2</v>
      </c>
      <c r="I180" s="101">
        <v>1687</v>
      </c>
      <c r="J180" s="101">
        <v>0</v>
      </c>
      <c r="K180" s="101">
        <v>3</v>
      </c>
      <c r="L180" s="101">
        <v>838</v>
      </c>
      <c r="M180" s="101">
        <v>0</v>
      </c>
      <c r="N180" s="100" t="str">
        <f t="shared" si="6"/>
        <v>공격력 +160</v>
      </c>
      <c r="O180" s="100" t="str">
        <f t="shared" si="7"/>
        <v>최대 체력 +1687</v>
      </c>
      <c r="P180" s="100" t="str">
        <f t="shared" si="8"/>
        <v>치유력 +838</v>
      </c>
    </row>
    <row r="181" spans="1:16" ht="13.8" customHeight="1">
      <c r="A181" s="101">
        <f>C181*ID규칙_기본능력치그룹_단위+COUNTIF($C$4:C181,C181)</f>
        <v>11204028</v>
      </c>
      <c r="B181" s="100" t="s">
        <v>291</v>
      </c>
      <c r="C181" s="101">
        <f>VLOOKUP(B181,WEAPON!$B:$D,3,0)</f>
        <v>11204</v>
      </c>
      <c r="D181" s="102">
        <v>28</v>
      </c>
      <c r="E181" s="101">
        <v>1</v>
      </c>
      <c r="F181" s="101">
        <v>164</v>
      </c>
      <c r="G181" s="101">
        <v>0</v>
      </c>
      <c r="H181" s="101">
        <v>2</v>
      </c>
      <c r="I181" s="101">
        <v>1733</v>
      </c>
      <c r="J181" s="101">
        <v>0</v>
      </c>
      <c r="K181" s="101">
        <v>3</v>
      </c>
      <c r="L181" s="101">
        <v>861</v>
      </c>
      <c r="M181" s="101">
        <v>0</v>
      </c>
      <c r="N181" s="100" t="str">
        <f t="shared" si="6"/>
        <v>공격력 +164</v>
      </c>
      <c r="O181" s="100" t="str">
        <f t="shared" si="7"/>
        <v>최대 체력 +1733</v>
      </c>
      <c r="P181" s="100" t="str">
        <f t="shared" si="8"/>
        <v>치유력 +861</v>
      </c>
    </row>
    <row r="182" spans="1:16" ht="13.8" customHeight="1">
      <c r="A182" s="101">
        <f>C182*ID규칙_기본능력치그룹_단위+COUNTIF($C$4:C182,C182)</f>
        <v>11204029</v>
      </c>
      <c r="B182" s="100" t="s">
        <v>291</v>
      </c>
      <c r="C182" s="101">
        <f>VLOOKUP(B182,WEAPON!$B:$D,3,0)</f>
        <v>11204</v>
      </c>
      <c r="D182" s="102">
        <v>29</v>
      </c>
      <c r="E182" s="101">
        <v>1</v>
      </c>
      <c r="F182" s="101">
        <v>169</v>
      </c>
      <c r="G182" s="101">
        <v>0</v>
      </c>
      <c r="H182" s="101">
        <v>2</v>
      </c>
      <c r="I182" s="101">
        <v>1778</v>
      </c>
      <c r="J182" s="101">
        <v>0</v>
      </c>
      <c r="K182" s="101">
        <v>3</v>
      </c>
      <c r="L182" s="101">
        <v>883</v>
      </c>
      <c r="M182" s="101">
        <v>0</v>
      </c>
      <c r="N182" s="100" t="str">
        <f t="shared" si="6"/>
        <v>공격력 +169</v>
      </c>
      <c r="O182" s="100" t="str">
        <f t="shared" si="7"/>
        <v>최대 체력 +1778</v>
      </c>
      <c r="P182" s="100" t="str">
        <f t="shared" si="8"/>
        <v>치유력 +883</v>
      </c>
    </row>
    <row r="183" spans="1:16" ht="13.8" customHeight="1">
      <c r="A183" s="101">
        <f>C183*ID규칙_기본능력치그룹_단위+COUNTIF($C$4:C183,C183)</f>
        <v>11204030</v>
      </c>
      <c r="B183" s="100" t="s">
        <v>291</v>
      </c>
      <c r="C183" s="101">
        <f>VLOOKUP(B183,WEAPON!$B:$D,3,0)</f>
        <v>11204</v>
      </c>
      <c r="D183" s="102">
        <v>30</v>
      </c>
      <c r="E183" s="101">
        <v>1</v>
      </c>
      <c r="F183" s="101">
        <v>173</v>
      </c>
      <c r="G183" s="101">
        <v>0</v>
      </c>
      <c r="H183" s="101">
        <v>2</v>
      </c>
      <c r="I183" s="101">
        <v>1824</v>
      </c>
      <c r="J183" s="101">
        <v>0</v>
      </c>
      <c r="K183" s="101">
        <v>3</v>
      </c>
      <c r="L183" s="101">
        <v>906</v>
      </c>
      <c r="M183" s="101">
        <v>0</v>
      </c>
      <c r="N183" s="100" t="str">
        <f t="shared" si="6"/>
        <v>공격력 +173</v>
      </c>
      <c r="O183" s="100" t="str">
        <f t="shared" si="7"/>
        <v>최대 체력 +1824</v>
      </c>
      <c r="P183" s="100" t="str">
        <f t="shared" si="8"/>
        <v>치유력 +906</v>
      </c>
    </row>
    <row r="184" spans="1:16" ht="13.8" customHeight="1">
      <c r="A184" s="101">
        <f>C184*ID규칙_기본능력치그룹_단위+COUNTIF($C$4:C184,C184)</f>
        <v>11204031</v>
      </c>
      <c r="B184" s="100" t="s">
        <v>291</v>
      </c>
      <c r="C184" s="101">
        <f>VLOOKUP(B184,WEAPON!$B:$D,3,0)</f>
        <v>11204</v>
      </c>
      <c r="D184" s="102">
        <v>31</v>
      </c>
      <c r="E184" s="101">
        <v>1</v>
      </c>
      <c r="F184" s="101">
        <v>177</v>
      </c>
      <c r="G184" s="101">
        <v>0</v>
      </c>
      <c r="H184" s="101">
        <v>2</v>
      </c>
      <c r="I184" s="101">
        <v>1870</v>
      </c>
      <c r="J184" s="101">
        <v>0</v>
      </c>
      <c r="K184" s="101">
        <v>3</v>
      </c>
      <c r="L184" s="101">
        <v>929</v>
      </c>
      <c r="M184" s="101">
        <v>0</v>
      </c>
      <c r="N184" s="100" t="str">
        <f t="shared" si="6"/>
        <v>공격력 +177</v>
      </c>
      <c r="O184" s="100" t="str">
        <f t="shared" si="7"/>
        <v>최대 체력 +1870</v>
      </c>
      <c r="P184" s="100" t="str">
        <f t="shared" si="8"/>
        <v>치유력 +929</v>
      </c>
    </row>
    <row r="185" spans="1:16" ht="13.8" customHeight="1">
      <c r="A185" s="101">
        <f>C185*ID규칙_기본능력치그룹_단위+COUNTIF($C$4:C185,C185)</f>
        <v>11204032</v>
      </c>
      <c r="B185" s="100" t="s">
        <v>291</v>
      </c>
      <c r="C185" s="101">
        <f>VLOOKUP(B185,WEAPON!$B:$D,3,0)</f>
        <v>11204</v>
      </c>
      <c r="D185" s="102">
        <v>32</v>
      </c>
      <c r="E185" s="101">
        <v>1</v>
      </c>
      <c r="F185" s="101">
        <v>182</v>
      </c>
      <c r="G185" s="101">
        <v>0</v>
      </c>
      <c r="H185" s="101">
        <v>2</v>
      </c>
      <c r="I185" s="101">
        <v>1915</v>
      </c>
      <c r="J185" s="101">
        <v>0</v>
      </c>
      <c r="K185" s="101">
        <v>3</v>
      </c>
      <c r="L185" s="101">
        <v>951</v>
      </c>
      <c r="M185" s="101">
        <v>0</v>
      </c>
      <c r="N185" s="100" t="str">
        <f t="shared" si="6"/>
        <v>공격력 +182</v>
      </c>
      <c r="O185" s="100" t="str">
        <f t="shared" si="7"/>
        <v>최대 체력 +1915</v>
      </c>
      <c r="P185" s="100" t="str">
        <f t="shared" si="8"/>
        <v>치유력 +951</v>
      </c>
    </row>
    <row r="186" spans="1:16" ht="13.8" customHeight="1">
      <c r="A186" s="101">
        <f>C186*ID규칙_기본능력치그룹_단위+COUNTIF($C$4:C186,C186)</f>
        <v>11204033</v>
      </c>
      <c r="B186" s="100" t="s">
        <v>291</v>
      </c>
      <c r="C186" s="101">
        <f>VLOOKUP(B186,WEAPON!$B:$D,3,0)</f>
        <v>11204</v>
      </c>
      <c r="D186" s="102">
        <v>33</v>
      </c>
      <c r="E186" s="101">
        <v>1</v>
      </c>
      <c r="F186" s="101">
        <v>186</v>
      </c>
      <c r="G186" s="101">
        <v>0</v>
      </c>
      <c r="H186" s="101">
        <v>2</v>
      </c>
      <c r="I186" s="101">
        <v>1961</v>
      </c>
      <c r="J186" s="101">
        <v>0</v>
      </c>
      <c r="K186" s="101">
        <v>3</v>
      </c>
      <c r="L186" s="101">
        <v>974</v>
      </c>
      <c r="M186" s="101">
        <v>0</v>
      </c>
      <c r="N186" s="100" t="str">
        <f t="shared" si="6"/>
        <v>공격력 +186</v>
      </c>
      <c r="O186" s="100" t="str">
        <f t="shared" si="7"/>
        <v>최대 체력 +1961</v>
      </c>
      <c r="P186" s="100" t="str">
        <f t="shared" si="8"/>
        <v>치유력 +974</v>
      </c>
    </row>
    <row r="187" spans="1:16" ht="13.8" customHeight="1">
      <c r="A187" s="101">
        <f>C187*ID규칙_기본능력치그룹_단위+COUNTIF($C$4:C187,C187)</f>
        <v>11204034</v>
      </c>
      <c r="B187" s="100" t="s">
        <v>291</v>
      </c>
      <c r="C187" s="101">
        <f>VLOOKUP(B187,WEAPON!$B:$D,3,0)</f>
        <v>11204</v>
      </c>
      <c r="D187" s="102">
        <v>34</v>
      </c>
      <c r="E187" s="101">
        <v>1</v>
      </c>
      <c r="F187" s="101">
        <v>191</v>
      </c>
      <c r="G187" s="101">
        <v>0</v>
      </c>
      <c r="H187" s="101">
        <v>2</v>
      </c>
      <c r="I187" s="101">
        <v>2006</v>
      </c>
      <c r="J187" s="101">
        <v>0</v>
      </c>
      <c r="K187" s="101">
        <v>3</v>
      </c>
      <c r="L187" s="101">
        <v>996</v>
      </c>
      <c r="M187" s="101">
        <v>0</v>
      </c>
      <c r="N187" s="100" t="str">
        <f t="shared" si="6"/>
        <v>공격력 +191</v>
      </c>
      <c r="O187" s="100" t="str">
        <f t="shared" si="7"/>
        <v>최대 체력 +2006</v>
      </c>
      <c r="P187" s="100" t="str">
        <f t="shared" si="8"/>
        <v>치유력 +996</v>
      </c>
    </row>
    <row r="188" spans="1:16" ht="13.8" customHeight="1">
      <c r="A188" s="101">
        <f>C188*ID규칙_기본능력치그룹_단위+COUNTIF($C$4:C188,C188)</f>
        <v>11204035</v>
      </c>
      <c r="B188" s="100" t="s">
        <v>291</v>
      </c>
      <c r="C188" s="101">
        <f>VLOOKUP(B188,WEAPON!$B:$D,3,0)</f>
        <v>11204</v>
      </c>
      <c r="D188" s="102">
        <v>35</v>
      </c>
      <c r="E188" s="101">
        <v>1</v>
      </c>
      <c r="F188" s="101">
        <v>195</v>
      </c>
      <c r="G188" s="101">
        <v>0</v>
      </c>
      <c r="H188" s="101">
        <v>2</v>
      </c>
      <c r="I188" s="101">
        <v>2052</v>
      </c>
      <c r="J188" s="101">
        <v>0</v>
      </c>
      <c r="K188" s="101">
        <v>3</v>
      </c>
      <c r="L188" s="101">
        <v>1019</v>
      </c>
      <c r="M188" s="101">
        <v>0</v>
      </c>
      <c r="N188" s="100" t="str">
        <f t="shared" si="6"/>
        <v>공격력 +195</v>
      </c>
      <c r="O188" s="100" t="str">
        <f t="shared" si="7"/>
        <v>최대 체력 +2052</v>
      </c>
      <c r="P188" s="100" t="str">
        <f t="shared" si="8"/>
        <v>치유력 +1019</v>
      </c>
    </row>
    <row r="189" spans="1:16" ht="13.8" customHeight="1">
      <c r="A189" s="101">
        <f>C189*ID규칙_기본능력치그룹_단위+COUNTIF($C$4:C189,C189)</f>
        <v>11204036</v>
      </c>
      <c r="B189" s="100" t="s">
        <v>291</v>
      </c>
      <c r="C189" s="101">
        <f>VLOOKUP(B189,WEAPON!$B:$D,3,0)</f>
        <v>11204</v>
      </c>
      <c r="D189" s="102">
        <v>36</v>
      </c>
      <c r="E189" s="101">
        <v>1</v>
      </c>
      <c r="F189" s="101">
        <v>199</v>
      </c>
      <c r="G189" s="101">
        <v>0</v>
      </c>
      <c r="H189" s="101">
        <v>2</v>
      </c>
      <c r="I189" s="101">
        <v>2098</v>
      </c>
      <c r="J189" s="101">
        <v>0</v>
      </c>
      <c r="K189" s="101">
        <v>3</v>
      </c>
      <c r="L189" s="101">
        <v>1042</v>
      </c>
      <c r="M189" s="101">
        <v>0</v>
      </c>
      <c r="N189" s="100" t="str">
        <f t="shared" si="6"/>
        <v>공격력 +199</v>
      </c>
      <c r="O189" s="100" t="str">
        <f t="shared" si="7"/>
        <v>최대 체력 +2098</v>
      </c>
      <c r="P189" s="100" t="str">
        <f t="shared" si="8"/>
        <v>치유력 +1042</v>
      </c>
    </row>
    <row r="190" spans="1:16" ht="13.8" customHeight="1">
      <c r="A190" s="101">
        <f>C190*ID규칙_기본능력치그룹_단위+COUNTIF($C$4:C190,C190)</f>
        <v>11204037</v>
      </c>
      <c r="B190" s="100" t="s">
        <v>291</v>
      </c>
      <c r="C190" s="101">
        <f>VLOOKUP(B190,WEAPON!$B:$D,3,0)</f>
        <v>11204</v>
      </c>
      <c r="D190" s="102">
        <v>37</v>
      </c>
      <c r="E190" s="101">
        <v>1</v>
      </c>
      <c r="F190" s="101">
        <v>204</v>
      </c>
      <c r="G190" s="101">
        <v>0</v>
      </c>
      <c r="H190" s="101">
        <v>2</v>
      </c>
      <c r="I190" s="101">
        <v>2143</v>
      </c>
      <c r="J190" s="101">
        <v>0</v>
      </c>
      <c r="K190" s="101">
        <v>3</v>
      </c>
      <c r="L190" s="101">
        <v>1064</v>
      </c>
      <c r="M190" s="101">
        <v>0</v>
      </c>
      <c r="N190" s="100" t="str">
        <f t="shared" si="6"/>
        <v>공격력 +204</v>
      </c>
      <c r="O190" s="100" t="str">
        <f t="shared" si="7"/>
        <v>최대 체력 +2143</v>
      </c>
      <c r="P190" s="100" t="str">
        <f t="shared" si="8"/>
        <v>치유력 +1064</v>
      </c>
    </row>
    <row r="191" spans="1:16" ht="13.8" customHeight="1">
      <c r="A191" s="101">
        <f>C191*ID규칙_기본능력치그룹_단위+COUNTIF($C$4:C191,C191)</f>
        <v>11204038</v>
      </c>
      <c r="B191" s="100" t="s">
        <v>291</v>
      </c>
      <c r="C191" s="101">
        <f>VLOOKUP(B191,WEAPON!$B:$D,3,0)</f>
        <v>11204</v>
      </c>
      <c r="D191" s="102">
        <v>38</v>
      </c>
      <c r="E191" s="101">
        <v>1</v>
      </c>
      <c r="F191" s="101">
        <v>208</v>
      </c>
      <c r="G191" s="101">
        <v>0</v>
      </c>
      <c r="H191" s="101">
        <v>2</v>
      </c>
      <c r="I191" s="101">
        <v>2189</v>
      </c>
      <c r="J191" s="101">
        <v>0</v>
      </c>
      <c r="K191" s="101">
        <v>3</v>
      </c>
      <c r="L191" s="101">
        <v>1087</v>
      </c>
      <c r="M191" s="101">
        <v>0</v>
      </c>
      <c r="N191" s="100" t="str">
        <f t="shared" si="6"/>
        <v>공격력 +208</v>
      </c>
      <c r="O191" s="100" t="str">
        <f t="shared" si="7"/>
        <v>최대 체력 +2189</v>
      </c>
      <c r="P191" s="100" t="str">
        <f t="shared" si="8"/>
        <v>치유력 +1087</v>
      </c>
    </row>
    <row r="192" spans="1:16" ht="13.8" customHeight="1">
      <c r="A192" s="101">
        <f>C192*ID규칙_기본능력치그룹_단위+COUNTIF($C$4:C192,C192)</f>
        <v>11204039</v>
      </c>
      <c r="B192" s="100" t="s">
        <v>291</v>
      </c>
      <c r="C192" s="101">
        <f>VLOOKUP(B192,WEAPON!$B:$D,3,0)</f>
        <v>11204</v>
      </c>
      <c r="D192" s="102">
        <v>39</v>
      </c>
      <c r="E192" s="101">
        <v>1</v>
      </c>
      <c r="F192" s="101">
        <v>213</v>
      </c>
      <c r="G192" s="101">
        <v>0</v>
      </c>
      <c r="H192" s="101">
        <v>2</v>
      </c>
      <c r="I192" s="101">
        <v>2234</v>
      </c>
      <c r="J192" s="101">
        <v>0</v>
      </c>
      <c r="K192" s="101">
        <v>3</v>
      </c>
      <c r="L192" s="101">
        <v>1109</v>
      </c>
      <c r="M192" s="101">
        <v>0</v>
      </c>
      <c r="N192" s="100" t="str">
        <f t="shared" si="6"/>
        <v>공격력 +213</v>
      </c>
      <c r="O192" s="100" t="str">
        <f t="shared" si="7"/>
        <v>최대 체력 +2234</v>
      </c>
      <c r="P192" s="100" t="str">
        <f t="shared" si="8"/>
        <v>치유력 +1109</v>
      </c>
    </row>
    <row r="193" spans="1:16" ht="13.8" customHeight="1">
      <c r="A193" s="101">
        <f>C193*ID규칙_기본능력치그룹_단위+COUNTIF($C$4:C193,C193)</f>
        <v>11204040</v>
      </c>
      <c r="B193" s="100" t="s">
        <v>291</v>
      </c>
      <c r="C193" s="101">
        <f>VLOOKUP(B193,WEAPON!$B:$D,3,0)</f>
        <v>11204</v>
      </c>
      <c r="D193" s="102">
        <v>40</v>
      </c>
      <c r="E193" s="101">
        <v>1</v>
      </c>
      <c r="F193" s="101">
        <v>217</v>
      </c>
      <c r="G193" s="101">
        <v>0</v>
      </c>
      <c r="H193" s="101">
        <v>2</v>
      </c>
      <c r="I193" s="101">
        <v>2280</v>
      </c>
      <c r="J193" s="101">
        <v>0</v>
      </c>
      <c r="K193" s="101">
        <v>3</v>
      </c>
      <c r="L193" s="101">
        <v>1132</v>
      </c>
      <c r="M193" s="101">
        <v>0</v>
      </c>
      <c r="N193" s="100" t="str">
        <f t="shared" si="6"/>
        <v>공격력 +217</v>
      </c>
      <c r="O193" s="100" t="str">
        <f t="shared" si="7"/>
        <v>최대 체력 +2280</v>
      </c>
      <c r="P193" s="100" t="str">
        <f t="shared" si="8"/>
        <v>치유력 +1132</v>
      </c>
    </row>
    <row r="194" spans="1:16" ht="13.8" customHeight="1">
      <c r="A194" s="101">
        <f>C194*ID규칙_기본능력치그룹_단위+COUNTIF($C$4:C194,C194)</f>
        <v>11204041</v>
      </c>
      <c r="B194" s="100" t="s">
        <v>291</v>
      </c>
      <c r="C194" s="101">
        <f>VLOOKUP(B194,WEAPON!$B:$D,3,0)</f>
        <v>11204</v>
      </c>
      <c r="D194" s="102">
        <v>41</v>
      </c>
      <c r="E194" s="101">
        <v>1</v>
      </c>
      <c r="F194" s="101">
        <v>221</v>
      </c>
      <c r="G194" s="101">
        <v>0</v>
      </c>
      <c r="H194" s="101">
        <v>2</v>
      </c>
      <c r="I194" s="101">
        <v>2326</v>
      </c>
      <c r="J194" s="101">
        <v>0</v>
      </c>
      <c r="K194" s="101">
        <v>3</v>
      </c>
      <c r="L194" s="101">
        <v>1155</v>
      </c>
      <c r="M194" s="101">
        <v>0</v>
      </c>
      <c r="N194" s="100" t="str">
        <f t="shared" si="6"/>
        <v>공격력 +221</v>
      </c>
      <c r="O194" s="100" t="str">
        <f t="shared" si="7"/>
        <v>최대 체력 +2326</v>
      </c>
      <c r="P194" s="100" t="str">
        <f t="shared" si="8"/>
        <v>치유력 +1155</v>
      </c>
    </row>
    <row r="195" spans="1:16" ht="13.8" customHeight="1">
      <c r="A195" s="101">
        <f>C195*ID규칙_기본능력치그룹_단위+COUNTIF($C$4:C195,C195)</f>
        <v>11204042</v>
      </c>
      <c r="B195" s="100" t="s">
        <v>291</v>
      </c>
      <c r="C195" s="101">
        <f>VLOOKUP(B195,WEAPON!$B:$D,3,0)</f>
        <v>11204</v>
      </c>
      <c r="D195" s="102">
        <v>42</v>
      </c>
      <c r="E195" s="101">
        <v>1</v>
      </c>
      <c r="F195" s="101">
        <v>226</v>
      </c>
      <c r="G195" s="101">
        <v>0</v>
      </c>
      <c r="H195" s="101">
        <v>2</v>
      </c>
      <c r="I195" s="101">
        <v>2371</v>
      </c>
      <c r="J195" s="101">
        <v>0</v>
      </c>
      <c r="K195" s="101">
        <v>3</v>
      </c>
      <c r="L195" s="101">
        <v>1178</v>
      </c>
      <c r="M195" s="101">
        <v>0</v>
      </c>
      <c r="N195" s="100" t="str">
        <f t="shared" si="6"/>
        <v>공격력 +226</v>
      </c>
      <c r="O195" s="100" t="str">
        <f t="shared" si="7"/>
        <v>최대 체력 +2371</v>
      </c>
      <c r="P195" s="100" t="str">
        <f t="shared" si="8"/>
        <v>치유력 +1178</v>
      </c>
    </row>
    <row r="196" spans="1:16" ht="13.8" customHeight="1">
      <c r="A196" s="101">
        <f>C196*ID규칙_기본능력치그룹_단위+COUNTIF($C$4:C196,C196)</f>
        <v>11204043</v>
      </c>
      <c r="B196" s="100" t="s">
        <v>291</v>
      </c>
      <c r="C196" s="101">
        <f>VLOOKUP(B196,WEAPON!$B:$D,3,0)</f>
        <v>11204</v>
      </c>
      <c r="D196" s="102">
        <v>43</v>
      </c>
      <c r="E196" s="101">
        <v>1</v>
      </c>
      <c r="F196" s="101">
        <v>230</v>
      </c>
      <c r="G196" s="101">
        <v>0</v>
      </c>
      <c r="H196" s="101">
        <v>2</v>
      </c>
      <c r="I196" s="101">
        <v>2417</v>
      </c>
      <c r="J196" s="101">
        <v>0</v>
      </c>
      <c r="K196" s="101">
        <v>3</v>
      </c>
      <c r="L196" s="101">
        <v>1200</v>
      </c>
      <c r="M196" s="101">
        <v>0</v>
      </c>
      <c r="N196" s="100" t="str">
        <f t="shared" ref="N196:N259" si="9">IF(E196=0,"-",VLOOKUP(E196,STATS_TYPE,2,0)&amp;" +")&amp;IF(E196=0,"",IF(G196=0,F196,F196/100&amp;"%"))</f>
        <v>공격력 +230</v>
      </c>
      <c r="O196" s="100" t="str">
        <f t="shared" ref="O196:O259" si="10">IF(H196=0,"-",VLOOKUP(H196,STATS_TYPE,2,0)&amp;" +")&amp;IF(H196=0,"",IF(J196=0,I196,I196/100&amp;"%"))</f>
        <v>최대 체력 +2417</v>
      </c>
      <c r="P196" s="100" t="str">
        <f t="shared" ref="P196:P259" si="11">IF(K196=0,"-",VLOOKUP(K196,STATS_TYPE,2,0)&amp;" +")&amp;IF(K196=0,"",IF(M196=0,L196,L196/100&amp;"%"))</f>
        <v>치유력 +1200</v>
      </c>
    </row>
    <row r="197" spans="1:16" ht="13.8" customHeight="1">
      <c r="A197" s="101">
        <f>C197*ID규칙_기본능력치그룹_단위+COUNTIF($C$4:C197,C197)</f>
        <v>11204044</v>
      </c>
      <c r="B197" s="100" t="s">
        <v>291</v>
      </c>
      <c r="C197" s="101">
        <f>VLOOKUP(B197,WEAPON!$B:$D,3,0)</f>
        <v>11204</v>
      </c>
      <c r="D197" s="102">
        <v>44</v>
      </c>
      <c r="E197" s="101">
        <v>1</v>
      </c>
      <c r="F197" s="101">
        <v>234</v>
      </c>
      <c r="G197" s="101">
        <v>0</v>
      </c>
      <c r="H197" s="101">
        <v>2</v>
      </c>
      <c r="I197" s="101">
        <v>2462</v>
      </c>
      <c r="J197" s="101">
        <v>0</v>
      </c>
      <c r="K197" s="101">
        <v>3</v>
      </c>
      <c r="L197" s="101">
        <v>1223</v>
      </c>
      <c r="M197" s="101">
        <v>0</v>
      </c>
      <c r="N197" s="100" t="str">
        <f t="shared" si="9"/>
        <v>공격력 +234</v>
      </c>
      <c r="O197" s="100" t="str">
        <f t="shared" si="10"/>
        <v>최대 체력 +2462</v>
      </c>
      <c r="P197" s="100" t="str">
        <f t="shared" si="11"/>
        <v>치유력 +1223</v>
      </c>
    </row>
    <row r="198" spans="1:16" ht="13.8" customHeight="1">
      <c r="A198" s="101">
        <f>C198*ID규칙_기본능력치그룹_단위+COUNTIF($C$4:C198,C198)</f>
        <v>11204045</v>
      </c>
      <c r="B198" s="100" t="s">
        <v>291</v>
      </c>
      <c r="C198" s="101">
        <f>VLOOKUP(B198,WEAPON!$B:$D,3,0)</f>
        <v>11204</v>
      </c>
      <c r="D198" s="102">
        <v>45</v>
      </c>
      <c r="E198" s="101">
        <v>1</v>
      </c>
      <c r="F198" s="101">
        <v>239</v>
      </c>
      <c r="G198" s="101">
        <v>0</v>
      </c>
      <c r="H198" s="101">
        <v>2</v>
      </c>
      <c r="I198" s="101">
        <v>2508</v>
      </c>
      <c r="J198" s="101">
        <v>0</v>
      </c>
      <c r="K198" s="101">
        <v>3</v>
      </c>
      <c r="L198" s="101">
        <v>1246</v>
      </c>
      <c r="M198" s="101">
        <v>0</v>
      </c>
      <c r="N198" s="100" t="str">
        <f t="shared" si="9"/>
        <v>공격력 +239</v>
      </c>
      <c r="O198" s="100" t="str">
        <f t="shared" si="10"/>
        <v>최대 체력 +2508</v>
      </c>
      <c r="P198" s="100" t="str">
        <f t="shared" si="11"/>
        <v>치유력 +1246</v>
      </c>
    </row>
    <row r="199" spans="1:16" ht="13.8" customHeight="1">
      <c r="A199" s="101">
        <f>C199*ID규칙_기본능력치그룹_단위+COUNTIF($C$4:C199,C199)</f>
        <v>11204046</v>
      </c>
      <c r="B199" s="100" t="s">
        <v>291</v>
      </c>
      <c r="C199" s="101">
        <f>VLOOKUP(B199,WEAPON!$B:$D,3,0)</f>
        <v>11204</v>
      </c>
      <c r="D199" s="102">
        <v>46</v>
      </c>
      <c r="E199" s="101">
        <v>1</v>
      </c>
      <c r="F199" s="101">
        <v>243</v>
      </c>
      <c r="G199" s="101">
        <v>0</v>
      </c>
      <c r="H199" s="101">
        <v>2</v>
      </c>
      <c r="I199" s="101">
        <v>2554</v>
      </c>
      <c r="J199" s="101">
        <v>0</v>
      </c>
      <c r="K199" s="101">
        <v>3</v>
      </c>
      <c r="L199" s="101">
        <v>1268</v>
      </c>
      <c r="M199" s="101">
        <v>0</v>
      </c>
      <c r="N199" s="100" t="str">
        <f t="shared" si="9"/>
        <v>공격력 +243</v>
      </c>
      <c r="O199" s="100" t="str">
        <f t="shared" si="10"/>
        <v>최대 체력 +2554</v>
      </c>
      <c r="P199" s="100" t="str">
        <f t="shared" si="11"/>
        <v>치유력 +1268</v>
      </c>
    </row>
    <row r="200" spans="1:16" ht="13.8" customHeight="1">
      <c r="A200" s="101">
        <f>C200*ID규칙_기본능력치그룹_단위+COUNTIF($C$4:C200,C200)</f>
        <v>11204047</v>
      </c>
      <c r="B200" s="100" t="s">
        <v>291</v>
      </c>
      <c r="C200" s="101">
        <f>VLOOKUP(B200,WEAPON!$B:$D,3,0)</f>
        <v>11204</v>
      </c>
      <c r="D200" s="102">
        <v>47</v>
      </c>
      <c r="E200" s="101">
        <v>1</v>
      </c>
      <c r="F200" s="101">
        <v>247</v>
      </c>
      <c r="G200" s="101">
        <v>0</v>
      </c>
      <c r="H200" s="101">
        <v>2</v>
      </c>
      <c r="I200" s="101">
        <v>2599</v>
      </c>
      <c r="J200" s="101">
        <v>0</v>
      </c>
      <c r="K200" s="101">
        <v>3</v>
      </c>
      <c r="L200" s="101">
        <v>1291</v>
      </c>
      <c r="M200" s="101">
        <v>0</v>
      </c>
      <c r="N200" s="100" t="str">
        <f t="shared" si="9"/>
        <v>공격력 +247</v>
      </c>
      <c r="O200" s="100" t="str">
        <f t="shared" si="10"/>
        <v>최대 체력 +2599</v>
      </c>
      <c r="P200" s="100" t="str">
        <f t="shared" si="11"/>
        <v>치유력 +1291</v>
      </c>
    </row>
    <row r="201" spans="1:16" ht="13.8" customHeight="1">
      <c r="A201" s="101">
        <f>C201*ID규칙_기본능력치그룹_단위+COUNTIF($C$4:C201,C201)</f>
        <v>11204048</v>
      </c>
      <c r="B201" s="100" t="s">
        <v>291</v>
      </c>
      <c r="C201" s="101">
        <f>VLOOKUP(B201,WEAPON!$B:$D,3,0)</f>
        <v>11204</v>
      </c>
      <c r="D201" s="102">
        <v>48</v>
      </c>
      <c r="E201" s="101">
        <v>1</v>
      </c>
      <c r="F201" s="101">
        <v>251</v>
      </c>
      <c r="G201" s="101">
        <v>0</v>
      </c>
      <c r="H201" s="101">
        <v>2</v>
      </c>
      <c r="I201" s="101">
        <v>2645</v>
      </c>
      <c r="J201" s="101">
        <v>0</v>
      </c>
      <c r="K201" s="101">
        <v>3</v>
      </c>
      <c r="L201" s="101">
        <v>1314</v>
      </c>
      <c r="M201" s="101">
        <v>0</v>
      </c>
      <c r="N201" s="100" t="str">
        <f t="shared" si="9"/>
        <v>공격력 +251</v>
      </c>
      <c r="O201" s="100" t="str">
        <f t="shared" si="10"/>
        <v>최대 체력 +2645</v>
      </c>
      <c r="P201" s="100" t="str">
        <f t="shared" si="11"/>
        <v>치유력 +1314</v>
      </c>
    </row>
    <row r="202" spans="1:16" ht="13.8" customHeight="1">
      <c r="A202" s="101">
        <f>C202*ID규칙_기본능력치그룹_단위+COUNTIF($C$4:C202,C202)</f>
        <v>11204049</v>
      </c>
      <c r="B202" s="100" t="s">
        <v>291</v>
      </c>
      <c r="C202" s="101">
        <f>VLOOKUP(B202,WEAPON!$B:$D,3,0)</f>
        <v>11204</v>
      </c>
      <c r="D202" s="102">
        <v>49</v>
      </c>
      <c r="E202" s="101">
        <v>1</v>
      </c>
      <c r="F202" s="101">
        <v>256</v>
      </c>
      <c r="G202" s="101">
        <v>0</v>
      </c>
      <c r="H202" s="101">
        <v>2</v>
      </c>
      <c r="I202" s="101">
        <v>2690</v>
      </c>
      <c r="J202" s="101">
        <v>0</v>
      </c>
      <c r="K202" s="101">
        <v>3</v>
      </c>
      <c r="L202" s="101">
        <v>1336</v>
      </c>
      <c r="M202" s="101">
        <v>0</v>
      </c>
      <c r="N202" s="100" t="str">
        <f t="shared" si="9"/>
        <v>공격력 +256</v>
      </c>
      <c r="O202" s="100" t="str">
        <f t="shared" si="10"/>
        <v>최대 체력 +2690</v>
      </c>
      <c r="P202" s="100" t="str">
        <f t="shared" si="11"/>
        <v>치유력 +1336</v>
      </c>
    </row>
    <row r="203" spans="1:16" ht="13.8" customHeight="1">
      <c r="A203" s="101">
        <f>C203*ID규칙_기본능력치그룹_단위+COUNTIF($C$4:C203,C203)</f>
        <v>11204050</v>
      </c>
      <c r="B203" s="100" t="s">
        <v>291</v>
      </c>
      <c r="C203" s="101">
        <f>VLOOKUP(B203,WEAPON!$B:$D,3,0)</f>
        <v>11204</v>
      </c>
      <c r="D203" s="102">
        <v>50</v>
      </c>
      <c r="E203" s="101">
        <v>1</v>
      </c>
      <c r="F203" s="101">
        <v>260</v>
      </c>
      <c r="G203" s="101">
        <v>0</v>
      </c>
      <c r="H203" s="101">
        <v>2</v>
      </c>
      <c r="I203" s="101">
        <v>2736</v>
      </c>
      <c r="J203" s="101">
        <v>0</v>
      </c>
      <c r="K203" s="101">
        <v>3</v>
      </c>
      <c r="L203" s="101">
        <v>1359</v>
      </c>
      <c r="M203" s="101">
        <v>0</v>
      </c>
      <c r="N203" s="100" t="str">
        <f t="shared" si="9"/>
        <v>공격력 +260</v>
      </c>
      <c r="O203" s="100" t="str">
        <f t="shared" si="10"/>
        <v>최대 체력 +2736</v>
      </c>
      <c r="P203" s="100" t="str">
        <f t="shared" si="11"/>
        <v>치유력 +1359</v>
      </c>
    </row>
    <row r="204" spans="1:16" ht="13.8" customHeight="1">
      <c r="A204" s="101">
        <f>C204*ID규칙_기본능력치그룹_단위+COUNTIF($C$4:C204,C204)</f>
        <v>23201001</v>
      </c>
      <c r="B204" s="100" t="s">
        <v>293</v>
      </c>
      <c r="C204" s="101">
        <f>VLOOKUP(B204,WEAPON!$B:$D,3,0)</f>
        <v>23201</v>
      </c>
      <c r="D204" s="102">
        <v>1</v>
      </c>
      <c r="E204" s="101">
        <v>1</v>
      </c>
      <c r="F204" s="101">
        <v>48</v>
      </c>
      <c r="G204" s="101">
        <v>0</v>
      </c>
      <c r="H204" s="101">
        <v>2</v>
      </c>
      <c r="I204" s="101">
        <v>502</v>
      </c>
      <c r="J204" s="101">
        <v>0</v>
      </c>
      <c r="K204" s="101">
        <v>3</v>
      </c>
      <c r="L204" s="101">
        <v>249</v>
      </c>
      <c r="M204" s="101">
        <v>0</v>
      </c>
      <c r="N204" s="100" t="str">
        <f t="shared" si="9"/>
        <v>공격력 +48</v>
      </c>
      <c r="O204" s="100" t="str">
        <f t="shared" si="10"/>
        <v>최대 체력 +502</v>
      </c>
      <c r="P204" s="100" t="str">
        <f t="shared" si="11"/>
        <v>치유력 +249</v>
      </c>
    </row>
    <row r="205" spans="1:16" ht="13.8" customHeight="1">
      <c r="A205" s="101">
        <f>C205*ID규칙_기본능력치그룹_단위+COUNTIF($C$4:C205,C205)</f>
        <v>23201002</v>
      </c>
      <c r="B205" s="100" t="s">
        <v>293</v>
      </c>
      <c r="C205" s="101">
        <f>VLOOKUP(B205,WEAPON!$B:$D,3,0)</f>
        <v>23201</v>
      </c>
      <c r="D205" s="102">
        <v>2</v>
      </c>
      <c r="E205" s="101">
        <v>1</v>
      </c>
      <c r="F205" s="101">
        <v>52</v>
      </c>
      <c r="G205" s="101">
        <v>0</v>
      </c>
      <c r="H205" s="101">
        <v>2</v>
      </c>
      <c r="I205" s="101">
        <v>548</v>
      </c>
      <c r="J205" s="101">
        <v>0</v>
      </c>
      <c r="K205" s="101">
        <v>3</v>
      </c>
      <c r="L205" s="101">
        <v>272</v>
      </c>
      <c r="M205" s="101">
        <v>0</v>
      </c>
      <c r="N205" s="100" t="str">
        <f t="shared" si="9"/>
        <v>공격력 +52</v>
      </c>
      <c r="O205" s="100" t="str">
        <f t="shared" si="10"/>
        <v>최대 체력 +548</v>
      </c>
      <c r="P205" s="100" t="str">
        <f t="shared" si="11"/>
        <v>치유력 +272</v>
      </c>
    </row>
    <row r="206" spans="1:16" ht="13.8" customHeight="1">
      <c r="A206" s="101">
        <f>C206*ID규칙_기본능력치그룹_단위+COUNTIF($C$4:C206,C206)</f>
        <v>23201003</v>
      </c>
      <c r="B206" s="100" t="s">
        <v>293</v>
      </c>
      <c r="C206" s="101">
        <f>VLOOKUP(B206,WEAPON!$B:$D,3,0)</f>
        <v>23201</v>
      </c>
      <c r="D206" s="102">
        <v>3</v>
      </c>
      <c r="E206" s="101">
        <v>1</v>
      </c>
      <c r="F206" s="101">
        <v>57</v>
      </c>
      <c r="G206" s="101">
        <v>0</v>
      </c>
      <c r="H206" s="101">
        <v>2</v>
      </c>
      <c r="I206" s="101">
        <v>593</v>
      </c>
      <c r="J206" s="101">
        <v>0</v>
      </c>
      <c r="K206" s="101">
        <v>3</v>
      </c>
      <c r="L206" s="101">
        <v>294</v>
      </c>
      <c r="M206" s="101">
        <v>0</v>
      </c>
      <c r="N206" s="100" t="str">
        <f t="shared" si="9"/>
        <v>공격력 +57</v>
      </c>
      <c r="O206" s="100" t="str">
        <f t="shared" si="10"/>
        <v>최대 체력 +593</v>
      </c>
      <c r="P206" s="100" t="str">
        <f t="shared" si="11"/>
        <v>치유력 +294</v>
      </c>
    </row>
    <row r="207" spans="1:16" ht="13.8" customHeight="1">
      <c r="A207" s="101">
        <f>C207*ID규칙_기본능력치그룹_단위+COUNTIF($C$4:C207,C207)</f>
        <v>23201004</v>
      </c>
      <c r="B207" s="100" t="s">
        <v>293</v>
      </c>
      <c r="C207" s="101">
        <f>VLOOKUP(B207,WEAPON!$B:$D,3,0)</f>
        <v>23201</v>
      </c>
      <c r="D207" s="102">
        <v>4</v>
      </c>
      <c r="E207" s="101">
        <v>1</v>
      </c>
      <c r="F207" s="101">
        <v>61</v>
      </c>
      <c r="G207" s="101">
        <v>0</v>
      </c>
      <c r="H207" s="101">
        <v>2</v>
      </c>
      <c r="I207" s="101">
        <v>639</v>
      </c>
      <c r="J207" s="101">
        <v>0</v>
      </c>
      <c r="K207" s="101">
        <v>3</v>
      </c>
      <c r="L207" s="101">
        <v>317</v>
      </c>
      <c r="M207" s="101">
        <v>0</v>
      </c>
      <c r="N207" s="100" t="str">
        <f t="shared" si="9"/>
        <v>공격력 +61</v>
      </c>
      <c r="O207" s="100" t="str">
        <f t="shared" si="10"/>
        <v>최대 체력 +639</v>
      </c>
      <c r="P207" s="100" t="str">
        <f t="shared" si="11"/>
        <v>치유력 +317</v>
      </c>
    </row>
    <row r="208" spans="1:16" ht="13.8" customHeight="1">
      <c r="A208" s="101">
        <f>C208*ID규칙_기본능력치그룹_단위+COUNTIF($C$4:C208,C208)</f>
        <v>23201005</v>
      </c>
      <c r="B208" s="100" t="s">
        <v>293</v>
      </c>
      <c r="C208" s="101">
        <f>VLOOKUP(B208,WEAPON!$B:$D,3,0)</f>
        <v>23201</v>
      </c>
      <c r="D208" s="102">
        <v>5</v>
      </c>
      <c r="E208" s="101">
        <v>1</v>
      </c>
      <c r="F208" s="101">
        <v>65</v>
      </c>
      <c r="G208" s="101">
        <v>0</v>
      </c>
      <c r="H208" s="101">
        <v>2</v>
      </c>
      <c r="I208" s="101">
        <v>684</v>
      </c>
      <c r="J208" s="101">
        <v>0</v>
      </c>
      <c r="K208" s="101">
        <v>3</v>
      </c>
      <c r="L208" s="101">
        <v>340</v>
      </c>
      <c r="M208" s="101">
        <v>0</v>
      </c>
      <c r="N208" s="100" t="str">
        <f t="shared" si="9"/>
        <v>공격력 +65</v>
      </c>
      <c r="O208" s="100" t="str">
        <f t="shared" si="10"/>
        <v>최대 체력 +684</v>
      </c>
      <c r="P208" s="100" t="str">
        <f t="shared" si="11"/>
        <v>치유력 +340</v>
      </c>
    </row>
    <row r="209" spans="1:16" ht="13.8" customHeight="1">
      <c r="A209" s="101">
        <f>C209*ID규칙_기본능력치그룹_단위+COUNTIF($C$4:C209,C209)</f>
        <v>23201006</v>
      </c>
      <c r="B209" s="100" t="s">
        <v>293</v>
      </c>
      <c r="C209" s="101">
        <f>VLOOKUP(B209,WEAPON!$B:$D,3,0)</f>
        <v>23201</v>
      </c>
      <c r="D209" s="102">
        <v>6</v>
      </c>
      <c r="E209" s="101">
        <v>1</v>
      </c>
      <c r="F209" s="101">
        <v>70</v>
      </c>
      <c r="G209" s="101">
        <v>0</v>
      </c>
      <c r="H209" s="101">
        <v>2</v>
      </c>
      <c r="I209" s="101">
        <v>730</v>
      </c>
      <c r="J209" s="101">
        <v>0</v>
      </c>
      <c r="K209" s="101">
        <v>3</v>
      </c>
      <c r="L209" s="101">
        <v>362</v>
      </c>
      <c r="M209" s="101">
        <v>0</v>
      </c>
      <c r="N209" s="100" t="str">
        <f t="shared" si="9"/>
        <v>공격력 +70</v>
      </c>
      <c r="O209" s="100" t="str">
        <f t="shared" si="10"/>
        <v>최대 체력 +730</v>
      </c>
      <c r="P209" s="100" t="str">
        <f t="shared" si="11"/>
        <v>치유력 +362</v>
      </c>
    </row>
    <row r="210" spans="1:16" ht="13.8" customHeight="1">
      <c r="A210" s="101">
        <f>C210*ID규칙_기본능력치그룹_단위+COUNTIF($C$4:C210,C210)</f>
        <v>23201007</v>
      </c>
      <c r="B210" s="100" t="s">
        <v>293</v>
      </c>
      <c r="C210" s="101">
        <f>VLOOKUP(B210,WEAPON!$B:$D,3,0)</f>
        <v>23201</v>
      </c>
      <c r="D210" s="102">
        <v>7</v>
      </c>
      <c r="E210" s="101">
        <v>1</v>
      </c>
      <c r="F210" s="101">
        <v>74</v>
      </c>
      <c r="G210" s="101">
        <v>0</v>
      </c>
      <c r="H210" s="101">
        <v>2</v>
      </c>
      <c r="I210" s="101">
        <v>775</v>
      </c>
      <c r="J210" s="101">
        <v>0</v>
      </c>
      <c r="K210" s="101">
        <v>3</v>
      </c>
      <c r="L210" s="101">
        <v>385</v>
      </c>
      <c r="M210" s="101">
        <v>0</v>
      </c>
      <c r="N210" s="100" t="str">
        <f t="shared" si="9"/>
        <v>공격력 +74</v>
      </c>
      <c r="O210" s="100" t="str">
        <f t="shared" si="10"/>
        <v>최대 체력 +775</v>
      </c>
      <c r="P210" s="100" t="str">
        <f t="shared" si="11"/>
        <v>치유력 +385</v>
      </c>
    </row>
    <row r="211" spans="1:16" ht="13.8" customHeight="1">
      <c r="A211" s="101">
        <f>C211*ID규칙_기본능력치그룹_단위+COUNTIF($C$4:C211,C211)</f>
        <v>23201008</v>
      </c>
      <c r="B211" s="100" t="s">
        <v>293</v>
      </c>
      <c r="C211" s="101">
        <f>VLOOKUP(B211,WEAPON!$B:$D,3,0)</f>
        <v>23201</v>
      </c>
      <c r="D211" s="102">
        <v>8</v>
      </c>
      <c r="E211" s="101">
        <v>1</v>
      </c>
      <c r="F211" s="101">
        <v>78</v>
      </c>
      <c r="G211" s="101">
        <v>0</v>
      </c>
      <c r="H211" s="101">
        <v>2</v>
      </c>
      <c r="I211" s="101">
        <v>821</v>
      </c>
      <c r="J211" s="101">
        <v>0</v>
      </c>
      <c r="K211" s="101">
        <v>3</v>
      </c>
      <c r="L211" s="101">
        <v>408</v>
      </c>
      <c r="M211" s="101">
        <v>0</v>
      </c>
      <c r="N211" s="100" t="str">
        <f t="shared" si="9"/>
        <v>공격력 +78</v>
      </c>
      <c r="O211" s="100" t="str">
        <f t="shared" si="10"/>
        <v>최대 체력 +821</v>
      </c>
      <c r="P211" s="100" t="str">
        <f t="shared" si="11"/>
        <v>치유력 +408</v>
      </c>
    </row>
    <row r="212" spans="1:16" ht="13.8" customHeight="1">
      <c r="A212" s="101">
        <f>C212*ID규칙_기본능력치그룹_단위+COUNTIF($C$4:C212,C212)</f>
        <v>23201009</v>
      </c>
      <c r="B212" s="100" t="s">
        <v>293</v>
      </c>
      <c r="C212" s="101">
        <f>VLOOKUP(B212,WEAPON!$B:$D,3,0)</f>
        <v>23201</v>
      </c>
      <c r="D212" s="102">
        <v>9</v>
      </c>
      <c r="E212" s="101">
        <v>1</v>
      </c>
      <c r="F212" s="101">
        <v>82</v>
      </c>
      <c r="G212" s="101">
        <v>0</v>
      </c>
      <c r="H212" s="101">
        <v>2</v>
      </c>
      <c r="I212" s="101">
        <v>867</v>
      </c>
      <c r="J212" s="101">
        <v>0</v>
      </c>
      <c r="K212" s="101">
        <v>3</v>
      </c>
      <c r="L212" s="101">
        <v>430</v>
      </c>
      <c r="M212" s="101">
        <v>0</v>
      </c>
      <c r="N212" s="100" t="str">
        <f t="shared" si="9"/>
        <v>공격력 +82</v>
      </c>
      <c r="O212" s="100" t="str">
        <f t="shared" si="10"/>
        <v>최대 체력 +867</v>
      </c>
      <c r="P212" s="100" t="str">
        <f t="shared" si="11"/>
        <v>치유력 +430</v>
      </c>
    </row>
    <row r="213" spans="1:16" ht="13.8" customHeight="1">
      <c r="A213" s="101">
        <f>C213*ID규칙_기본능력치그룹_단위+COUNTIF($C$4:C213,C213)</f>
        <v>23201010</v>
      </c>
      <c r="B213" s="100" t="s">
        <v>293</v>
      </c>
      <c r="C213" s="101">
        <f>VLOOKUP(B213,WEAPON!$B:$D,3,0)</f>
        <v>23201</v>
      </c>
      <c r="D213" s="102">
        <v>10</v>
      </c>
      <c r="E213" s="101">
        <v>1</v>
      </c>
      <c r="F213" s="101">
        <v>87</v>
      </c>
      <c r="G213" s="101">
        <v>0</v>
      </c>
      <c r="H213" s="101">
        <v>2</v>
      </c>
      <c r="I213" s="101">
        <v>912</v>
      </c>
      <c r="J213" s="101">
        <v>0</v>
      </c>
      <c r="K213" s="101">
        <v>3</v>
      </c>
      <c r="L213" s="101">
        <v>453</v>
      </c>
      <c r="M213" s="101">
        <v>0</v>
      </c>
      <c r="N213" s="100" t="str">
        <f t="shared" si="9"/>
        <v>공격력 +87</v>
      </c>
      <c r="O213" s="100" t="str">
        <f t="shared" si="10"/>
        <v>최대 체력 +912</v>
      </c>
      <c r="P213" s="100" t="str">
        <f t="shared" si="11"/>
        <v>치유력 +453</v>
      </c>
    </row>
    <row r="214" spans="1:16" ht="13.8" customHeight="1">
      <c r="A214" s="101">
        <f>C214*ID규칙_기본능력치그룹_단위+COUNTIF($C$4:C214,C214)</f>
        <v>23201011</v>
      </c>
      <c r="B214" s="100" t="s">
        <v>293</v>
      </c>
      <c r="C214" s="101">
        <f>VLOOKUP(B214,WEAPON!$B:$D,3,0)</f>
        <v>23201</v>
      </c>
      <c r="D214" s="102">
        <v>11</v>
      </c>
      <c r="E214" s="101">
        <v>1</v>
      </c>
      <c r="F214" s="101">
        <v>91</v>
      </c>
      <c r="G214" s="101">
        <v>0</v>
      </c>
      <c r="H214" s="101">
        <v>2</v>
      </c>
      <c r="I214" s="101">
        <v>958</v>
      </c>
      <c r="J214" s="101">
        <v>0</v>
      </c>
      <c r="K214" s="101">
        <v>3</v>
      </c>
      <c r="L214" s="101">
        <v>476</v>
      </c>
      <c r="M214" s="101">
        <v>0</v>
      </c>
      <c r="N214" s="100" t="str">
        <f t="shared" si="9"/>
        <v>공격력 +91</v>
      </c>
      <c r="O214" s="100" t="str">
        <f t="shared" si="10"/>
        <v>최대 체력 +958</v>
      </c>
      <c r="P214" s="100" t="str">
        <f t="shared" si="11"/>
        <v>치유력 +476</v>
      </c>
    </row>
    <row r="215" spans="1:16" ht="13.8" customHeight="1">
      <c r="A215" s="101">
        <f>C215*ID규칙_기본능력치그룹_단위+COUNTIF($C$4:C215,C215)</f>
        <v>23201012</v>
      </c>
      <c r="B215" s="100" t="s">
        <v>293</v>
      </c>
      <c r="C215" s="101">
        <f>VLOOKUP(B215,WEAPON!$B:$D,3,0)</f>
        <v>23201</v>
      </c>
      <c r="D215" s="102">
        <v>12</v>
      </c>
      <c r="E215" s="101">
        <v>1</v>
      </c>
      <c r="F215" s="101">
        <v>95</v>
      </c>
      <c r="G215" s="101">
        <v>0</v>
      </c>
      <c r="H215" s="101">
        <v>2</v>
      </c>
      <c r="I215" s="101">
        <v>1003</v>
      </c>
      <c r="J215" s="101">
        <v>0</v>
      </c>
      <c r="K215" s="101">
        <v>3</v>
      </c>
      <c r="L215" s="101">
        <v>498</v>
      </c>
      <c r="M215" s="101">
        <v>0</v>
      </c>
      <c r="N215" s="100" t="str">
        <f t="shared" si="9"/>
        <v>공격력 +95</v>
      </c>
      <c r="O215" s="100" t="str">
        <f t="shared" si="10"/>
        <v>최대 체력 +1003</v>
      </c>
      <c r="P215" s="100" t="str">
        <f t="shared" si="11"/>
        <v>치유력 +498</v>
      </c>
    </row>
    <row r="216" spans="1:16" ht="13.8" customHeight="1">
      <c r="A216" s="101">
        <f>C216*ID규칙_기본능력치그룹_단위+COUNTIF($C$4:C216,C216)</f>
        <v>23201013</v>
      </c>
      <c r="B216" s="100" t="s">
        <v>293</v>
      </c>
      <c r="C216" s="101">
        <f>VLOOKUP(B216,WEAPON!$B:$D,3,0)</f>
        <v>23201</v>
      </c>
      <c r="D216" s="102">
        <v>13</v>
      </c>
      <c r="E216" s="101">
        <v>1</v>
      </c>
      <c r="F216" s="101">
        <v>100</v>
      </c>
      <c r="G216" s="101">
        <v>0</v>
      </c>
      <c r="H216" s="101">
        <v>2</v>
      </c>
      <c r="I216" s="101">
        <v>1049</v>
      </c>
      <c r="J216" s="101">
        <v>0</v>
      </c>
      <c r="K216" s="101">
        <v>3</v>
      </c>
      <c r="L216" s="101">
        <v>521</v>
      </c>
      <c r="M216" s="101">
        <v>0</v>
      </c>
      <c r="N216" s="100" t="str">
        <f t="shared" si="9"/>
        <v>공격력 +100</v>
      </c>
      <c r="O216" s="100" t="str">
        <f t="shared" si="10"/>
        <v>최대 체력 +1049</v>
      </c>
      <c r="P216" s="100" t="str">
        <f t="shared" si="11"/>
        <v>치유력 +521</v>
      </c>
    </row>
    <row r="217" spans="1:16" ht="13.8" customHeight="1">
      <c r="A217" s="101">
        <f>C217*ID규칙_기본능력치그룹_단위+COUNTIF($C$4:C217,C217)</f>
        <v>23201014</v>
      </c>
      <c r="B217" s="100" t="s">
        <v>293</v>
      </c>
      <c r="C217" s="101">
        <f>VLOOKUP(B217,WEAPON!$B:$D,3,0)</f>
        <v>23201</v>
      </c>
      <c r="D217" s="102">
        <v>14</v>
      </c>
      <c r="E217" s="101">
        <v>1</v>
      </c>
      <c r="F217" s="101">
        <v>104</v>
      </c>
      <c r="G217" s="101">
        <v>0</v>
      </c>
      <c r="H217" s="101">
        <v>2</v>
      </c>
      <c r="I217" s="101">
        <v>1095</v>
      </c>
      <c r="J217" s="101">
        <v>0</v>
      </c>
      <c r="K217" s="101">
        <v>3</v>
      </c>
      <c r="L217" s="101">
        <v>543</v>
      </c>
      <c r="M217" s="101">
        <v>0</v>
      </c>
      <c r="N217" s="100" t="str">
        <f t="shared" si="9"/>
        <v>공격력 +104</v>
      </c>
      <c r="O217" s="100" t="str">
        <f t="shared" si="10"/>
        <v>최대 체력 +1095</v>
      </c>
      <c r="P217" s="100" t="str">
        <f t="shared" si="11"/>
        <v>치유력 +543</v>
      </c>
    </row>
    <row r="218" spans="1:16" ht="13.8" customHeight="1">
      <c r="A218" s="101">
        <f>C218*ID규칙_기본능력치그룹_단위+COUNTIF($C$4:C218,C218)</f>
        <v>23201015</v>
      </c>
      <c r="B218" s="100" t="s">
        <v>293</v>
      </c>
      <c r="C218" s="101">
        <f>VLOOKUP(B218,WEAPON!$B:$D,3,0)</f>
        <v>23201</v>
      </c>
      <c r="D218" s="102">
        <v>15</v>
      </c>
      <c r="E218" s="101">
        <v>1</v>
      </c>
      <c r="F218" s="101">
        <v>108</v>
      </c>
      <c r="G218" s="101">
        <v>0</v>
      </c>
      <c r="H218" s="101">
        <v>2</v>
      </c>
      <c r="I218" s="101">
        <v>1140</v>
      </c>
      <c r="J218" s="101">
        <v>0</v>
      </c>
      <c r="K218" s="101">
        <v>3</v>
      </c>
      <c r="L218" s="101">
        <v>566</v>
      </c>
      <c r="M218" s="101">
        <v>0</v>
      </c>
      <c r="N218" s="100" t="str">
        <f t="shared" si="9"/>
        <v>공격력 +108</v>
      </c>
      <c r="O218" s="100" t="str">
        <f t="shared" si="10"/>
        <v>최대 체력 +1140</v>
      </c>
      <c r="P218" s="100" t="str">
        <f t="shared" si="11"/>
        <v>치유력 +566</v>
      </c>
    </row>
    <row r="219" spans="1:16" ht="13.8" customHeight="1">
      <c r="A219" s="101">
        <f>C219*ID규칙_기본능력치그룹_단위+COUNTIF($C$4:C219,C219)</f>
        <v>23201016</v>
      </c>
      <c r="B219" s="100" t="s">
        <v>293</v>
      </c>
      <c r="C219" s="101">
        <f>VLOOKUP(B219,WEAPON!$B:$D,3,0)</f>
        <v>23201</v>
      </c>
      <c r="D219" s="102">
        <v>16</v>
      </c>
      <c r="E219" s="101">
        <v>1</v>
      </c>
      <c r="F219" s="101">
        <v>113</v>
      </c>
      <c r="G219" s="101">
        <v>0</v>
      </c>
      <c r="H219" s="101">
        <v>2</v>
      </c>
      <c r="I219" s="101">
        <v>1186</v>
      </c>
      <c r="J219" s="101">
        <v>0</v>
      </c>
      <c r="K219" s="101">
        <v>3</v>
      </c>
      <c r="L219" s="101">
        <v>589</v>
      </c>
      <c r="M219" s="101">
        <v>0</v>
      </c>
      <c r="N219" s="100" t="str">
        <f t="shared" si="9"/>
        <v>공격력 +113</v>
      </c>
      <c r="O219" s="100" t="str">
        <f t="shared" si="10"/>
        <v>최대 체력 +1186</v>
      </c>
      <c r="P219" s="100" t="str">
        <f t="shared" si="11"/>
        <v>치유력 +589</v>
      </c>
    </row>
    <row r="220" spans="1:16" ht="13.8" customHeight="1">
      <c r="A220" s="101">
        <f>C220*ID규칙_기본능력치그룹_단위+COUNTIF($C$4:C220,C220)</f>
        <v>23201017</v>
      </c>
      <c r="B220" s="100" t="s">
        <v>293</v>
      </c>
      <c r="C220" s="101">
        <f>VLOOKUP(B220,WEAPON!$B:$D,3,0)</f>
        <v>23201</v>
      </c>
      <c r="D220" s="102">
        <v>17</v>
      </c>
      <c r="E220" s="101">
        <v>1</v>
      </c>
      <c r="F220" s="101">
        <v>117</v>
      </c>
      <c r="G220" s="101">
        <v>0</v>
      </c>
      <c r="H220" s="101">
        <v>2</v>
      </c>
      <c r="I220" s="101">
        <v>1231</v>
      </c>
      <c r="J220" s="101">
        <v>0</v>
      </c>
      <c r="K220" s="101">
        <v>3</v>
      </c>
      <c r="L220" s="101">
        <v>611</v>
      </c>
      <c r="M220" s="101">
        <v>0</v>
      </c>
      <c r="N220" s="100" t="str">
        <f t="shared" si="9"/>
        <v>공격력 +117</v>
      </c>
      <c r="O220" s="100" t="str">
        <f t="shared" si="10"/>
        <v>최대 체력 +1231</v>
      </c>
      <c r="P220" s="100" t="str">
        <f t="shared" si="11"/>
        <v>치유력 +611</v>
      </c>
    </row>
    <row r="221" spans="1:16" ht="13.8" customHeight="1">
      <c r="A221" s="101">
        <f>C221*ID규칙_기본능력치그룹_단위+COUNTIF($C$4:C221,C221)</f>
        <v>23201018</v>
      </c>
      <c r="B221" s="100" t="s">
        <v>293</v>
      </c>
      <c r="C221" s="101">
        <f>VLOOKUP(B221,WEAPON!$B:$D,3,0)</f>
        <v>23201</v>
      </c>
      <c r="D221" s="102">
        <v>18</v>
      </c>
      <c r="E221" s="101">
        <v>1</v>
      </c>
      <c r="F221" s="101">
        <v>121</v>
      </c>
      <c r="G221" s="101">
        <v>0</v>
      </c>
      <c r="H221" s="101">
        <v>2</v>
      </c>
      <c r="I221" s="101">
        <v>1277</v>
      </c>
      <c r="J221" s="101">
        <v>0</v>
      </c>
      <c r="K221" s="101">
        <v>3</v>
      </c>
      <c r="L221" s="101">
        <v>634</v>
      </c>
      <c r="M221" s="101">
        <v>0</v>
      </c>
      <c r="N221" s="100" t="str">
        <f t="shared" si="9"/>
        <v>공격력 +121</v>
      </c>
      <c r="O221" s="100" t="str">
        <f t="shared" si="10"/>
        <v>최대 체력 +1277</v>
      </c>
      <c r="P221" s="100" t="str">
        <f t="shared" si="11"/>
        <v>치유력 +634</v>
      </c>
    </row>
    <row r="222" spans="1:16" ht="13.8" customHeight="1">
      <c r="A222" s="101">
        <f>C222*ID규칙_기본능력치그룹_단위+COUNTIF($C$4:C222,C222)</f>
        <v>23201019</v>
      </c>
      <c r="B222" s="100" t="s">
        <v>293</v>
      </c>
      <c r="C222" s="101">
        <f>VLOOKUP(B222,WEAPON!$B:$D,3,0)</f>
        <v>23201</v>
      </c>
      <c r="D222" s="102">
        <v>19</v>
      </c>
      <c r="E222" s="101">
        <v>1</v>
      </c>
      <c r="F222" s="101">
        <v>125</v>
      </c>
      <c r="G222" s="101">
        <v>0</v>
      </c>
      <c r="H222" s="101">
        <v>2</v>
      </c>
      <c r="I222" s="101">
        <v>1322</v>
      </c>
      <c r="J222" s="101">
        <v>0</v>
      </c>
      <c r="K222" s="101">
        <v>3</v>
      </c>
      <c r="L222" s="101">
        <v>657</v>
      </c>
      <c r="M222" s="101">
        <v>0</v>
      </c>
      <c r="N222" s="100" t="str">
        <f t="shared" si="9"/>
        <v>공격력 +125</v>
      </c>
      <c r="O222" s="100" t="str">
        <f t="shared" si="10"/>
        <v>최대 체력 +1322</v>
      </c>
      <c r="P222" s="100" t="str">
        <f t="shared" si="11"/>
        <v>치유력 +657</v>
      </c>
    </row>
    <row r="223" spans="1:16" ht="13.8" customHeight="1">
      <c r="A223" s="101">
        <f>C223*ID규칙_기본능력치그룹_단위+COUNTIF($C$4:C223,C223)</f>
        <v>23201020</v>
      </c>
      <c r="B223" s="100" t="s">
        <v>293</v>
      </c>
      <c r="C223" s="101">
        <f>VLOOKUP(B223,WEAPON!$B:$D,3,0)</f>
        <v>23201</v>
      </c>
      <c r="D223" s="102">
        <v>20</v>
      </c>
      <c r="E223" s="101">
        <v>1</v>
      </c>
      <c r="F223" s="101">
        <v>130</v>
      </c>
      <c r="G223" s="101">
        <v>0</v>
      </c>
      <c r="H223" s="101">
        <v>2</v>
      </c>
      <c r="I223" s="101">
        <v>1368</v>
      </c>
      <c r="J223" s="101">
        <v>0</v>
      </c>
      <c r="K223" s="101">
        <v>3</v>
      </c>
      <c r="L223" s="101">
        <v>679</v>
      </c>
      <c r="M223" s="101">
        <v>0</v>
      </c>
      <c r="N223" s="100" t="str">
        <f t="shared" si="9"/>
        <v>공격력 +130</v>
      </c>
      <c r="O223" s="100" t="str">
        <f t="shared" si="10"/>
        <v>최대 체력 +1368</v>
      </c>
      <c r="P223" s="100" t="str">
        <f t="shared" si="11"/>
        <v>치유력 +679</v>
      </c>
    </row>
    <row r="224" spans="1:16" ht="13.8" customHeight="1">
      <c r="A224" s="101">
        <f>C224*ID규칙_기본능력치그룹_단위+COUNTIF($C$4:C224,C224)</f>
        <v>23201021</v>
      </c>
      <c r="B224" s="100" t="s">
        <v>293</v>
      </c>
      <c r="C224" s="101">
        <f>VLOOKUP(B224,WEAPON!$B:$D,3,0)</f>
        <v>23201</v>
      </c>
      <c r="D224" s="102">
        <v>21</v>
      </c>
      <c r="E224" s="101">
        <v>1</v>
      </c>
      <c r="F224" s="101">
        <v>134</v>
      </c>
      <c r="G224" s="101">
        <v>0</v>
      </c>
      <c r="H224" s="101">
        <v>2</v>
      </c>
      <c r="I224" s="101">
        <v>1414</v>
      </c>
      <c r="J224" s="101">
        <v>0</v>
      </c>
      <c r="K224" s="101">
        <v>3</v>
      </c>
      <c r="L224" s="101">
        <v>702</v>
      </c>
      <c r="M224" s="101">
        <v>0</v>
      </c>
      <c r="N224" s="100" t="str">
        <f t="shared" si="9"/>
        <v>공격력 +134</v>
      </c>
      <c r="O224" s="100" t="str">
        <f t="shared" si="10"/>
        <v>최대 체력 +1414</v>
      </c>
      <c r="P224" s="100" t="str">
        <f t="shared" si="11"/>
        <v>치유력 +702</v>
      </c>
    </row>
    <row r="225" spans="1:16" ht="13.8" customHeight="1">
      <c r="A225" s="101">
        <f>C225*ID규칙_기본능력치그룹_단위+COUNTIF($C$4:C225,C225)</f>
        <v>23201022</v>
      </c>
      <c r="B225" s="100" t="s">
        <v>293</v>
      </c>
      <c r="C225" s="101">
        <f>VLOOKUP(B225,WEAPON!$B:$D,3,0)</f>
        <v>23201</v>
      </c>
      <c r="D225" s="102">
        <v>22</v>
      </c>
      <c r="E225" s="101">
        <v>1</v>
      </c>
      <c r="F225" s="101">
        <v>138</v>
      </c>
      <c r="G225" s="101">
        <v>0</v>
      </c>
      <c r="H225" s="101">
        <v>2</v>
      </c>
      <c r="I225" s="101">
        <v>1459</v>
      </c>
      <c r="J225" s="101">
        <v>0</v>
      </c>
      <c r="K225" s="101">
        <v>3</v>
      </c>
      <c r="L225" s="101">
        <v>725</v>
      </c>
      <c r="M225" s="101">
        <v>0</v>
      </c>
      <c r="N225" s="100" t="str">
        <f t="shared" si="9"/>
        <v>공격력 +138</v>
      </c>
      <c r="O225" s="100" t="str">
        <f t="shared" si="10"/>
        <v>최대 체력 +1459</v>
      </c>
      <c r="P225" s="100" t="str">
        <f t="shared" si="11"/>
        <v>치유력 +725</v>
      </c>
    </row>
    <row r="226" spans="1:16" ht="13.8" customHeight="1">
      <c r="A226" s="101">
        <f>C226*ID규칙_기본능력치그룹_단위+COUNTIF($C$4:C226,C226)</f>
        <v>23201023</v>
      </c>
      <c r="B226" s="100" t="s">
        <v>293</v>
      </c>
      <c r="C226" s="101">
        <f>VLOOKUP(B226,WEAPON!$B:$D,3,0)</f>
        <v>23201</v>
      </c>
      <c r="D226" s="102">
        <v>23</v>
      </c>
      <c r="E226" s="101">
        <v>1</v>
      </c>
      <c r="F226" s="101">
        <v>143</v>
      </c>
      <c r="G226" s="101">
        <v>0</v>
      </c>
      <c r="H226" s="101">
        <v>2</v>
      </c>
      <c r="I226" s="101">
        <v>1505</v>
      </c>
      <c r="J226" s="101">
        <v>0</v>
      </c>
      <c r="K226" s="101">
        <v>3</v>
      </c>
      <c r="L226" s="101">
        <v>747</v>
      </c>
      <c r="M226" s="101">
        <v>0</v>
      </c>
      <c r="N226" s="100" t="str">
        <f t="shared" si="9"/>
        <v>공격력 +143</v>
      </c>
      <c r="O226" s="100" t="str">
        <f t="shared" si="10"/>
        <v>최대 체력 +1505</v>
      </c>
      <c r="P226" s="100" t="str">
        <f t="shared" si="11"/>
        <v>치유력 +747</v>
      </c>
    </row>
    <row r="227" spans="1:16" ht="13.8" customHeight="1">
      <c r="A227" s="101">
        <f>C227*ID규칙_기본능력치그룹_단위+COUNTIF($C$4:C227,C227)</f>
        <v>23201024</v>
      </c>
      <c r="B227" s="100" t="s">
        <v>293</v>
      </c>
      <c r="C227" s="101">
        <f>VLOOKUP(B227,WEAPON!$B:$D,3,0)</f>
        <v>23201</v>
      </c>
      <c r="D227" s="102">
        <v>24</v>
      </c>
      <c r="E227" s="101">
        <v>1</v>
      </c>
      <c r="F227" s="101">
        <v>147</v>
      </c>
      <c r="G227" s="101">
        <v>0</v>
      </c>
      <c r="H227" s="101">
        <v>2</v>
      </c>
      <c r="I227" s="101">
        <v>1550</v>
      </c>
      <c r="J227" s="101">
        <v>0</v>
      </c>
      <c r="K227" s="101">
        <v>3</v>
      </c>
      <c r="L227" s="101">
        <v>770</v>
      </c>
      <c r="M227" s="101">
        <v>0</v>
      </c>
      <c r="N227" s="100" t="str">
        <f t="shared" si="9"/>
        <v>공격력 +147</v>
      </c>
      <c r="O227" s="100" t="str">
        <f t="shared" si="10"/>
        <v>최대 체력 +1550</v>
      </c>
      <c r="P227" s="100" t="str">
        <f t="shared" si="11"/>
        <v>치유력 +770</v>
      </c>
    </row>
    <row r="228" spans="1:16" ht="13.8" customHeight="1">
      <c r="A228" s="101">
        <f>C228*ID규칙_기본능력치그룹_단위+COUNTIF($C$4:C228,C228)</f>
        <v>23201025</v>
      </c>
      <c r="B228" s="100" t="s">
        <v>293</v>
      </c>
      <c r="C228" s="101">
        <f>VLOOKUP(B228,WEAPON!$B:$D,3,0)</f>
        <v>23201</v>
      </c>
      <c r="D228" s="102">
        <v>25</v>
      </c>
      <c r="E228" s="101">
        <v>1</v>
      </c>
      <c r="F228" s="101">
        <v>151</v>
      </c>
      <c r="G228" s="101">
        <v>0</v>
      </c>
      <c r="H228" s="101">
        <v>2</v>
      </c>
      <c r="I228" s="101">
        <v>1596</v>
      </c>
      <c r="J228" s="101">
        <v>0</v>
      </c>
      <c r="K228" s="101">
        <v>3</v>
      </c>
      <c r="L228" s="101">
        <v>793</v>
      </c>
      <c r="M228" s="101">
        <v>0</v>
      </c>
      <c r="N228" s="100" t="str">
        <f t="shared" si="9"/>
        <v>공격력 +151</v>
      </c>
      <c r="O228" s="100" t="str">
        <f t="shared" si="10"/>
        <v>최대 체력 +1596</v>
      </c>
      <c r="P228" s="100" t="str">
        <f t="shared" si="11"/>
        <v>치유력 +793</v>
      </c>
    </row>
    <row r="229" spans="1:16" ht="13.8" customHeight="1">
      <c r="A229" s="101">
        <f>C229*ID규칙_기본능력치그룹_단위+COUNTIF($C$4:C229,C229)</f>
        <v>23201026</v>
      </c>
      <c r="B229" s="100" t="s">
        <v>293</v>
      </c>
      <c r="C229" s="101">
        <f>VLOOKUP(B229,WEAPON!$B:$D,3,0)</f>
        <v>23201</v>
      </c>
      <c r="D229" s="102">
        <v>26</v>
      </c>
      <c r="E229" s="101">
        <v>1</v>
      </c>
      <c r="F229" s="101">
        <v>156</v>
      </c>
      <c r="G229" s="101">
        <v>0</v>
      </c>
      <c r="H229" s="101">
        <v>2</v>
      </c>
      <c r="I229" s="101">
        <v>1642</v>
      </c>
      <c r="J229" s="101">
        <v>0</v>
      </c>
      <c r="K229" s="101">
        <v>3</v>
      </c>
      <c r="L229" s="101">
        <v>815</v>
      </c>
      <c r="M229" s="101">
        <v>0</v>
      </c>
      <c r="N229" s="100" t="str">
        <f t="shared" si="9"/>
        <v>공격력 +156</v>
      </c>
      <c r="O229" s="100" t="str">
        <f t="shared" si="10"/>
        <v>최대 체력 +1642</v>
      </c>
      <c r="P229" s="100" t="str">
        <f t="shared" si="11"/>
        <v>치유력 +815</v>
      </c>
    </row>
    <row r="230" spans="1:16" ht="13.8" customHeight="1">
      <c r="A230" s="101">
        <f>C230*ID규칙_기본능력치그룹_단위+COUNTIF($C$4:C230,C230)</f>
        <v>23201027</v>
      </c>
      <c r="B230" s="100" t="s">
        <v>293</v>
      </c>
      <c r="C230" s="101">
        <f>VLOOKUP(B230,WEAPON!$B:$D,3,0)</f>
        <v>23201</v>
      </c>
      <c r="D230" s="102">
        <v>27</v>
      </c>
      <c r="E230" s="101">
        <v>1</v>
      </c>
      <c r="F230" s="101">
        <v>160</v>
      </c>
      <c r="G230" s="101">
        <v>0</v>
      </c>
      <c r="H230" s="101">
        <v>2</v>
      </c>
      <c r="I230" s="101">
        <v>1687</v>
      </c>
      <c r="J230" s="101">
        <v>0</v>
      </c>
      <c r="K230" s="101">
        <v>3</v>
      </c>
      <c r="L230" s="101">
        <v>838</v>
      </c>
      <c r="M230" s="101">
        <v>0</v>
      </c>
      <c r="N230" s="100" t="str">
        <f t="shared" si="9"/>
        <v>공격력 +160</v>
      </c>
      <c r="O230" s="100" t="str">
        <f t="shared" si="10"/>
        <v>최대 체력 +1687</v>
      </c>
      <c r="P230" s="100" t="str">
        <f t="shared" si="11"/>
        <v>치유력 +838</v>
      </c>
    </row>
    <row r="231" spans="1:16" ht="13.8" customHeight="1">
      <c r="A231" s="101">
        <f>C231*ID규칙_기본능력치그룹_단위+COUNTIF($C$4:C231,C231)</f>
        <v>23201028</v>
      </c>
      <c r="B231" s="100" t="s">
        <v>293</v>
      </c>
      <c r="C231" s="101">
        <f>VLOOKUP(B231,WEAPON!$B:$D,3,0)</f>
        <v>23201</v>
      </c>
      <c r="D231" s="102">
        <v>28</v>
      </c>
      <c r="E231" s="101">
        <v>1</v>
      </c>
      <c r="F231" s="101">
        <v>164</v>
      </c>
      <c r="G231" s="101">
        <v>0</v>
      </c>
      <c r="H231" s="101">
        <v>2</v>
      </c>
      <c r="I231" s="101">
        <v>1733</v>
      </c>
      <c r="J231" s="101">
        <v>0</v>
      </c>
      <c r="K231" s="101">
        <v>3</v>
      </c>
      <c r="L231" s="101">
        <v>861</v>
      </c>
      <c r="M231" s="101">
        <v>0</v>
      </c>
      <c r="N231" s="100" t="str">
        <f t="shared" si="9"/>
        <v>공격력 +164</v>
      </c>
      <c r="O231" s="100" t="str">
        <f t="shared" si="10"/>
        <v>최대 체력 +1733</v>
      </c>
      <c r="P231" s="100" t="str">
        <f t="shared" si="11"/>
        <v>치유력 +861</v>
      </c>
    </row>
    <row r="232" spans="1:16" ht="13.8" customHeight="1">
      <c r="A232" s="101">
        <f>C232*ID규칙_기본능력치그룹_단위+COUNTIF($C$4:C232,C232)</f>
        <v>23201029</v>
      </c>
      <c r="B232" s="100" t="s">
        <v>293</v>
      </c>
      <c r="C232" s="101">
        <f>VLOOKUP(B232,WEAPON!$B:$D,3,0)</f>
        <v>23201</v>
      </c>
      <c r="D232" s="102">
        <v>29</v>
      </c>
      <c r="E232" s="101">
        <v>1</v>
      </c>
      <c r="F232" s="101">
        <v>168</v>
      </c>
      <c r="G232" s="101">
        <v>0</v>
      </c>
      <c r="H232" s="101">
        <v>2</v>
      </c>
      <c r="I232" s="101">
        <v>1778</v>
      </c>
      <c r="J232" s="101">
        <v>0</v>
      </c>
      <c r="K232" s="101">
        <v>3</v>
      </c>
      <c r="L232" s="101">
        <v>883</v>
      </c>
      <c r="M232" s="101">
        <v>0</v>
      </c>
      <c r="N232" s="100" t="str">
        <f t="shared" si="9"/>
        <v>공격력 +168</v>
      </c>
      <c r="O232" s="100" t="str">
        <f t="shared" si="10"/>
        <v>최대 체력 +1778</v>
      </c>
      <c r="P232" s="100" t="str">
        <f t="shared" si="11"/>
        <v>치유력 +883</v>
      </c>
    </row>
    <row r="233" spans="1:16" ht="13.8" customHeight="1">
      <c r="A233" s="101">
        <f>C233*ID규칙_기본능력치그룹_단위+COUNTIF($C$4:C233,C233)</f>
        <v>23201030</v>
      </c>
      <c r="B233" s="100" t="s">
        <v>293</v>
      </c>
      <c r="C233" s="101">
        <f>VLOOKUP(B233,WEAPON!$B:$D,3,0)</f>
        <v>23201</v>
      </c>
      <c r="D233" s="102">
        <v>30</v>
      </c>
      <c r="E233" s="101">
        <v>1</v>
      </c>
      <c r="F233" s="101">
        <v>173</v>
      </c>
      <c r="G233" s="101">
        <v>0</v>
      </c>
      <c r="H233" s="101">
        <v>2</v>
      </c>
      <c r="I233" s="101">
        <v>1824</v>
      </c>
      <c r="J233" s="101">
        <v>0</v>
      </c>
      <c r="K233" s="101">
        <v>3</v>
      </c>
      <c r="L233" s="101">
        <v>906</v>
      </c>
      <c r="M233" s="101">
        <v>0</v>
      </c>
      <c r="N233" s="100" t="str">
        <f t="shared" si="9"/>
        <v>공격력 +173</v>
      </c>
      <c r="O233" s="100" t="str">
        <f t="shared" si="10"/>
        <v>최대 체력 +1824</v>
      </c>
      <c r="P233" s="100" t="str">
        <f t="shared" si="11"/>
        <v>치유력 +906</v>
      </c>
    </row>
    <row r="234" spans="1:16" ht="13.8" customHeight="1">
      <c r="A234" s="101">
        <f>C234*ID규칙_기본능력치그룹_단위+COUNTIF($C$4:C234,C234)</f>
        <v>23201031</v>
      </c>
      <c r="B234" s="100" t="s">
        <v>293</v>
      </c>
      <c r="C234" s="101">
        <f>VLOOKUP(B234,WEAPON!$B:$D,3,0)</f>
        <v>23201</v>
      </c>
      <c r="D234" s="102">
        <v>31</v>
      </c>
      <c r="E234" s="101">
        <v>1</v>
      </c>
      <c r="F234" s="101">
        <v>177</v>
      </c>
      <c r="G234" s="101">
        <v>0</v>
      </c>
      <c r="H234" s="101">
        <v>2</v>
      </c>
      <c r="I234" s="101">
        <v>1870</v>
      </c>
      <c r="J234" s="101">
        <v>0</v>
      </c>
      <c r="K234" s="101">
        <v>3</v>
      </c>
      <c r="L234" s="101">
        <v>929</v>
      </c>
      <c r="M234" s="101">
        <v>0</v>
      </c>
      <c r="N234" s="100" t="str">
        <f t="shared" si="9"/>
        <v>공격력 +177</v>
      </c>
      <c r="O234" s="100" t="str">
        <f t="shared" si="10"/>
        <v>최대 체력 +1870</v>
      </c>
      <c r="P234" s="100" t="str">
        <f t="shared" si="11"/>
        <v>치유력 +929</v>
      </c>
    </row>
    <row r="235" spans="1:16" ht="13.8" customHeight="1">
      <c r="A235" s="101">
        <f>C235*ID규칙_기본능력치그룹_단위+COUNTIF($C$4:C235,C235)</f>
        <v>23201032</v>
      </c>
      <c r="B235" s="100" t="s">
        <v>293</v>
      </c>
      <c r="C235" s="101">
        <f>VLOOKUP(B235,WEAPON!$B:$D,3,0)</f>
        <v>23201</v>
      </c>
      <c r="D235" s="102">
        <v>32</v>
      </c>
      <c r="E235" s="101">
        <v>1</v>
      </c>
      <c r="F235" s="101">
        <v>182</v>
      </c>
      <c r="G235" s="101">
        <v>0</v>
      </c>
      <c r="H235" s="101">
        <v>2</v>
      </c>
      <c r="I235" s="101">
        <v>1915</v>
      </c>
      <c r="J235" s="101">
        <v>0</v>
      </c>
      <c r="K235" s="101">
        <v>3</v>
      </c>
      <c r="L235" s="101">
        <v>951</v>
      </c>
      <c r="M235" s="101">
        <v>0</v>
      </c>
      <c r="N235" s="100" t="str">
        <f t="shared" si="9"/>
        <v>공격력 +182</v>
      </c>
      <c r="O235" s="100" t="str">
        <f t="shared" si="10"/>
        <v>최대 체력 +1915</v>
      </c>
      <c r="P235" s="100" t="str">
        <f t="shared" si="11"/>
        <v>치유력 +951</v>
      </c>
    </row>
    <row r="236" spans="1:16" ht="13.8" customHeight="1">
      <c r="A236" s="101">
        <f>C236*ID규칙_기본능력치그룹_단위+COUNTIF($C$4:C236,C236)</f>
        <v>23201033</v>
      </c>
      <c r="B236" s="100" t="s">
        <v>293</v>
      </c>
      <c r="C236" s="101">
        <f>VLOOKUP(B236,WEAPON!$B:$D,3,0)</f>
        <v>23201</v>
      </c>
      <c r="D236" s="102">
        <v>33</v>
      </c>
      <c r="E236" s="101">
        <v>1</v>
      </c>
      <c r="F236" s="101">
        <v>186</v>
      </c>
      <c r="G236" s="101">
        <v>0</v>
      </c>
      <c r="H236" s="101">
        <v>2</v>
      </c>
      <c r="I236" s="101">
        <v>1961</v>
      </c>
      <c r="J236" s="101">
        <v>0</v>
      </c>
      <c r="K236" s="101">
        <v>3</v>
      </c>
      <c r="L236" s="101">
        <v>974</v>
      </c>
      <c r="M236" s="101">
        <v>0</v>
      </c>
      <c r="N236" s="100" t="str">
        <f t="shared" si="9"/>
        <v>공격력 +186</v>
      </c>
      <c r="O236" s="100" t="str">
        <f t="shared" si="10"/>
        <v>최대 체력 +1961</v>
      </c>
      <c r="P236" s="100" t="str">
        <f t="shared" si="11"/>
        <v>치유력 +974</v>
      </c>
    </row>
    <row r="237" spans="1:16" ht="13.8" customHeight="1">
      <c r="A237" s="101">
        <f>C237*ID규칙_기본능력치그룹_단위+COUNTIF($C$4:C237,C237)</f>
        <v>23201034</v>
      </c>
      <c r="B237" s="100" t="s">
        <v>293</v>
      </c>
      <c r="C237" s="101">
        <f>VLOOKUP(B237,WEAPON!$B:$D,3,0)</f>
        <v>23201</v>
      </c>
      <c r="D237" s="102">
        <v>34</v>
      </c>
      <c r="E237" s="101">
        <v>1</v>
      </c>
      <c r="F237" s="101">
        <v>191</v>
      </c>
      <c r="G237" s="101">
        <v>0</v>
      </c>
      <c r="H237" s="101">
        <v>2</v>
      </c>
      <c r="I237" s="101">
        <v>2006</v>
      </c>
      <c r="J237" s="101">
        <v>0</v>
      </c>
      <c r="K237" s="101">
        <v>3</v>
      </c>
      <c r="L237" s="101">
        <v>996</v>
      </c>
      <c r="M237" s="101">
        <v>0</v>
      </c>
      <c r="N237" s="100" t="str">
        <f t="shared" si="9"/>
        <v>공격력 +191</v>
      </c>
      <c r="O237" s="100" t="str">
        <f t="shared" si="10"/>
        <v>최대 체력 +2006</v>
      </c>
      <c r="P237" s="100" t="str">
        <f t="shared" si="11"/>
        <v>치유력 +996</v>
      </c>
    </row>
    <row r="238" spans="1:16" ht="13.8" customHeight="1">
      <c r="A238" s="101">
        <f>C238*ID규칙_기본능력치그룹_단위+COUNTIF($C$4:C238,C238)</f>
        <v>23201035</v>
      </c>
      <c r="B238" s="100" t="s">
        <v>293</v>
      </c>
      <c r="C238" s="101">
        <f>VLOOKUP(B238,WEAPON!$B:$D,3,0)</f>
        <v>23201</v>
      </c>
      <c r="D238" s="102">
        <v>35</v>
      </c>
      <c r="E238" s="101">
        <v>1</v>
      </c>
      <c r="F238" s="101">
        <v>195</v>
      </c>
      <c r="G238" s="101">
        <v>0</v>
      </c>
      <c r="H238" s="101">
        <v>2</v>
      </c>
      <c r="I238" s="101">
        <v>2052</v>
      </c>
      <c r="J238" s="101">
        <v>0</v>
      </c>
      <c r="K238" s="101">
        <v>3</v>
      </c>
      <c r="L238" s="101">
        <v>1019</v>
      </c>
      <c r="M238" s="101">
        <v>0</v>
      </c>
      <c r="N238" s="100" t="str">
        <f t="shared" si="9"/>
        <v>공격력 +195</v>
      </c>
      <c r="O238" s="100" t="str">
        <f t="shared" si="10"/>
        <v>최대 체력 +2052</v>
      </c>
      <c r="P238" s="100" t="str">
        <f t="shared" si="11"/>
        <v>치유력 +1019</v>
      </c>
    </row>
    <row r="239" spans="1:16" ht="13.8" customHeight="1">
      <c r="A239" s="101">
        <f>C239*ID규칙_기본능력치그룹_단위+COUNTIF($C$4:C239,C239)</f>
        <v>23201036</v>
      </c>
      <c r="B239" s="100" t="s">
        <v>293</v>
      </c>
      <c r="C239" s="101">
        <f>VLOOKUP(B239,WEAPON!$B:$D,3,0)</f>
        <v>23201</v>
      </c>
      <c r="D239" s="102">
        <v>36</v>
      </c>
      <c r="E239" s="101">
        <v>1</v>
      </c>
      <c r="F239" s="101">
        <v>199</v>
      </c>
      <c r="G239" s="101">
        <v>0</v>
      </c>
      <c r="H239" s="101">
        <v>2</v>
      </c>
      <c r="I239" s="101">
        <v>2098</v>
      </c>
      <c r="J239" s="101">
        <v>0</v>
      </c>
      <c r="K239" s="101">
        <v>3</v>
      </c>
      <c r="L239" s="101">
        <v>1042</v>
      </c>
      <c r="M239" s="101">
        <v>0</v>
      </c>
      <c r="N239" s="100" t="str">
        <f t="shared" si="9"/>
        <v>공격력 +199</v>
      </c>
      <c r="O239" s="100" t="str">
        <f t="shared" si="10"/>
        <v>최대 체력 +2098</v>
      </c>
      <c r="P239" s="100" t="str">
        <f t="shared" si="11"/>
        <v>치유력 +1042</v>
      </c>
    </row>
    <row r="240" spans="1:16" ht="13.8" customHeight="1">
      <c r="A240" s="101">
        <f>C240*ID규칙_기본능력치그룹_단위+COUNTIF($C$4:C240,C240)</f>
        <v>23201037</v>
      </c>
      <c r="B240" s="100" t="s">
        <v>293</v>
      </c>
      <c r="C240" s="101">
        <f>VLOOKUP(B240,WEAPON!$B:$D,3,0)</f>
        <v>23201</v>
      </c>
      <c r="D240" s="102">
        <v>37</v>
      </c>
      <c r="E240" s="101">
        <v>1</v>
      </c>
      <c r="F240" s="101">
        <v>204</v>
      </c>
      <c r="G240" s="101">
        <v>0</v>
      </c>
      <c r="H240" s="101">
        <v>2</v>
      </c>
      <c r="I240" s="101">
        <v>2143</v>
      </c>
      <c r="J240" s="101">
        <v>0</v>
      </c>
      <c r="K240" s="101">
        <v>3</v>
      </c>
      <c r="L240" s="101">
        <v>1064</v>
      </c>
      <c r="M240" s="101">
        <v>0</v>
      </c>
      <c r="N240" s="100" t="str">
        <f t="shared" si="9"/>
        <v>공격력 +204</v>
      </c>
      <c r="O240" s="100" t="str">
        <f t="shared" si="10"/>
        <v>최대 체력 +2143</v>
      </c>
      <c r="P240" s="100" t="str">
        <f t="shared" si="11"/>
        <v>치유력 +1064</v>
      </c>
    </row>
    <row r="241" spans="1:16" ht="13.8" customHeight="1">
      <c r="A241" s="101">
        <f>C241*ID규칙_기본능력치그룹_단위+COUNTIF($C$4:C241,C241)</f>
        <v>23201038</v>
      </c>
      <c r="B241" s="100" t="s">
        <v>293</v>
      </c>
      <c r="C241" s="101">
        <f>VLOOKUP(B241,WEAPON!$B:$D,3,0)</f>
        <v>23201</v>
      </c>
      <c r="D241" s="102">
        <v>38</v>
      </c>
      <c r="E241" s="101">
        <v>1</v>
      </c>
      <c r="F241" s="101">
        <v>208</v>
      </c>
      <c r="G241" s="101">
        <v>0</v>
      </c>
      <c r="H241" s="101">
        <v>2</v>
      </c>
      <c r="I241" s="101">
        <v>2189</v>
      </c>
      <c r="J241" s="101">
        <v>0</v>
      </c>
      <c r="K241" s="101">
        <v>3</v>
      </c>
      <c r="L241" s="101">
        <v>1087</v>
      </c>
      <c r="M241" s="101">
        <v>0</v>
      </c>
      <c r="N241" s="100" t="str">
        <f t="shared" si="9"/>
        <v>공격력 +208</v>
      </c>
      <c r="O241" s="100" t="str">
        <f t="shared" si="10"/>
        <v>최대 체력 +2189</v>
      </c>
      <c r="P241" s="100" t="str">
        <f t="shared" si="11"/>
        <v>치유력 +1087</v>
      </c>
    </row>
    <row r="242" spans="1:16" ht="13.8" customHeight="1">
      <c r="A242" s="101">
        <f>C242*ID규칙_기본능력치그룹_단위+COUNTIF($C$4:C242,C242)</f>
        <v>23201039</v>
      </c>
      <c r="B242" s="100" t="s">
        <v>293</v>
      </c>
      <c r="C242" s="101">
        <f>VLOOKUP(B242,WEAPON!$B:$D,3,0)</f>
        <v>23201</v>
      </c>
      <c r="D242" s="102">
        <v>39</v>
      </c>
      <c r="E242" s="101">
        <v>1</v>
      </c>
      <c r="F242" s="101">
        <v>213</v>
      </c>
      <c r="G242" s="101">
        <v>0</v>
      </c>
      <c r="H242" s="101">
        <v>2</v>
      </c>
      <c r="I242" s="101">
        <v>2234</v>
      </c>
      <c r="J242" s="101">
        <v>0</v>
      </c>
      <c r="K242" s="101">
        <v>3</v>
      </c>
      <c r="L242" s="101">
        <v>1109</v>
      </c>
      <c r="M242" s="101">
        <v>0</v>
      </c>
      <c r="N242" s="100" t="str">
        <f t="shared" si="9"/>
        <v>공격력 +213</v>
      </c>
      <c r="O242" s="100" t="str">
        <f t="shared" si="10"/>
        <v>최대 체력 +2234</v>
      </c>
      <c r="P242" s="100" t="str">
        <f t="shared" si="11"/>
        <v>치유력 +1109</v>
      </c>
    </row>
    <row r="243" spans="1:16" ht="13.8" customHeight="1">
      <c r="A243" s="101">
        <f>C243*ID규칙_기본능력치그룹_단위+COUNTIF($C$4:C243,C243)</f>
        <v>23201040</v>
      </c>
      <c r="B243" s="100" t="s">
        <v>293</v>
      </c>
      <c r="C243" s="101">
        <f>VLOOKUP(B243,WEAPON!$B:$D,3,0)</f>
        <v>23201</v>
      </c>
      <c r="D243" s="102">
        <v>40</v>
      </c>
      <c r="E243" s="101">
        <v>1</v>
      </c>
      <c r="F243" s="101">
        <v>217</v>
      </c>
      <c r="G243" s="101">
        <v>0</v>
      </c>
      <c r="H243" s="101">
        <v>2</v>
      </c>
      <c r="I243" s="101">
        <v>2280</v>
      </c>
      <c r="J243" s="101">
        <v>0</v>
      </c>
      <c r="K243" s="101">
        <v>3</v>
      </c>
      <c r="L243" s="101">
        <v>1132</v>
      </c>
      <c r="M243" s="101">
        <v>0</v>
      </c>
      <c r="N243" s="100" t="str">
        <f t="shared" si="9"/>
        <v>공격력 +217</v>
      </c>
      <c r="O243" s="100" t="str">
        <f t="shared" si="10"/>
        <v>최대 체력 +2280</v>
      </c>
      <c r="P243" s="100" t="str">
        <f t="shared" si="11"/>
        <v>치유력 +1132</v>
      </c>
    </row>
    <row r="244" spans="1:16" ht="13.8" customHeight="1">
      <c r="A244" s="101">
        <f>C244*ID규칙_기본능력치그룹_단위+COUNTIF($C$4:C244,C244)</f>
        <v>23201041</v>
      </c>
      <c r="B244" s="100" t="s">
        <v>293</v>
      </c>
      <c r="C244" s="101">
        <f>VLOOKUP(B244,WEAPON!$B:$D,3,0)</f>
        <v>23201</v>
      </c>
      <c r="D244" s="102">
        <v>41</v>
      </c>
      <c r="E244" s="101">
        <v>1</v>
      </c>
      <c r="F244" s="101">
        <v>221</v>
      </c>
      <c r="G244" s="101">
        <v>0</v>
      </c>
      <c r="H244" s="101">
        <v>2</v>
      </c>
      <c r="I244" s="101">
        <v>2326</v>
      </c>
      <c r="J244" s="101">
        <v>0</v>
      </c>
      <c r="K244" s="101">
        <v>3</v>
      </c>
      <c r="L244" s="101">
        <v>1155</v>
      </c>
      <c r="M244" s="101">
        <v>0</v>
      </c>
      <c r="N244" s="100" t="str">
        <f t="shared" si="9"/>
        <v>공격력 +221</v>
      </c>
      <c r="O244" s="100" t="str">
        <f t="shared" si="10"/>
        <v>최대 체력 +2326</v>
      </c>
      <c r="P244" s="100" t="str">
        <f t="shared" si="11"/>
        <v>치유력 +1155</v>
      </c>
    </row>
    <row r="245" spans="1:16" ht="13.8" customHeight="1">
      <c r="A245" s="101">
        <f>C245*ID규칙_기본능력치그룹_단위+COUNTIF($C$4:C245,C245)</f>
        <v>23201042</v>
      </c>
      <c r="B245" s="100" t="s">
        <v>293</v>
      </c>
      <c r="C245" s="101">
        <f>VLOOKUP(B245,WEAPON!$B:$D,3,0)</f>
        <v>23201</v>
      </c>
      <c r="D245" s="102">
        <v>42</v>
      </c>
      <c r="E245" s="101">
        <v>1</v>
      </c>
      <c r="F245" s="101">
        <v>226</v>
      </c>
      <c r="G245" s="101">
        <v>0</v>
      </c>
      <c r="H245" s="101">
        <v>2</v>
      </c>
      <c r="I245" s="101">
        <v>2371</v>
      </c>
      <c r="J245" s="101">
        <v>0</v>
      </c>
      <c r="K245" s="101">
        <v>3</v>
      </c>
      <c r="L245" s="101">
        <v>1178</v>
      </c>
      <c r="M245" s="101">
        <v>0</v>
      </c>
      <c r="N245" s="100" t="str">
        <f t="shared" si="9"/>
        <v>공격력 +226</v>
      </c>
      <c r="O245" s="100" t="str">
        <f t="shared" si="10"/>
        <v>최대 체력 +2371</v>
      </c>
      <c r="P245" s="100" t="str">
        <f t="shared" si="11"/>
        <v>치유력 +1178</v>
      </c>
    </row>
    <row r="246" spans="1:16" ht="13.8" customHeight="1">
      <c r="A246" s="101">
        <f>C246*ID규칙_기본능력치그룹_단위+COUNTIF($C$4:C246,C246)</f>
        <v>23201043</v>
      </c>
      <c r="B246" s="100" t="s">
        <v>293</v>
      </c>
      <c r="C246" s="101">
        <f>VLOOKUP(B246,WEAPON!$B:$D,3,0)</f>
        <v>23201</v>
      </c>
      <c r="D246" s="102">
        <v>43</v>
      </c>
      <c r="E246" s="101">
        <v>1</v>
      </c>
      <c r="F246" s="101">
        <v>230</v>
      </c>
      <c r="G246" s="101">
        <v>0</v>
      </c>
      <c r="H246" s="101">
        <v>2</v>
      </c>
      <c r="I246" s="101">
        <v>2417</v>
      </c>
      <c r="J246" s="101">
        <v>0</v>
      </c>
      <c r="K246" s="101">
        <v>3</v>
      </c>
      <c r="L246" s="101">
        <v>1200</v>
      </c>
      <c r="M246" s="101">
        <v>0</v>
      </c>
      <c r="N246" s="100" t="str">
        <f t="shared" si="9"/>
        <v>공격력 +230</v>
      </c>
      <c r="O246" s="100" t="str">
        <f t="shared" si="10"/>
        <v>최대 체력 +2417</v>
      </c>
      <c r="P246" s="100" t="str">
        <f t="shared" si="11"/>
        <v>치유력 +1200</v>
      </c>
    </row>
    <row r="247" spans="1:16" ht="13.8" customHeight="1">
      <c r="A247" s="101">
        <f>C247*ID규칙_기본능력치그룹_단위+COUNTIF($C$4:C247,C247)</f>
        <v>23201044</v>
      </c>
      <c r="B247" s="100" t="s">
        <v>293</v>
      </c>
      <c r="C247" s="101">
        <f>VLOOKUP(B247,WEAPON!$B:$D,3,0)</f>
        <v>23201</v>
      </c>
      <c r="D247" s="102">
        <v>44</v>
      </c>
      <c r="E247" s="101">
        <v>1</v>
      </c>
      <c r="F247" s="101">
        <v>234</v>
      </c>
      <c r="G247" s="101">
        <v>0</v>
      </c>
      <c r="H247" s="101">
        <v>2</v>
      </c>
      <c r="I247" s="101">
        <v>2462</v>
      </c>
      <c r="J247" s="101">
        <v>0</v>
      </c>
      <c r="K247" s="101">
        <v>3</v>
      </c>
      <c r="L247" s="101">
        <v>1223</v>
      </c>
      <c r="M247" s="101">
        <v>0</v>
      </c>
      <c r="N247" s="100" t="str">
        <f t="shared" si="9"/>
        <v>공격력 +234</v>
      </c>
      <c r="O247" s="100" t="str">
        <f t="shared" si="10"/>
        <v>최대 체력 +2462</v>
      </c>
      <c r="P247" s="100" t="str">
        <f t="shared" si="11"/>
        <v>치유력 +1223</v>
      </c>
    </row>
    <row r="248" spans="1:16" ht="13.8" customHeight="1">
      <c r="A248" s="101">
        <f>C248*ID규칙_기본능력치그룹_단위+COUNTIF($C$4:C248,C248)</f>
        <v>23201045</v>
      </c>
      <c r="B248" s="100" t="s">
        <v>293</v>
      </c>
      <c r="C248" s="101">
        <f>VLOOKUP(B248,WEAPON!$B:$D,3,0)</f>
        <v>23201</v>
      </c>
      <c r="D248" s="102">
        <v>45</v>
      </c>
      <c r="E248" s="101">
        <v>1</v>
      </c>
      <c r="F248" s="101">
        <v>238</v>
      </c>
      <c r="G248" s="101">
        <v>0</v>
      </c>
      <c r="H248" s="101">
        <v>2</v>
      </c>
      <c r="I248" s="101">
        <v>2508</v>
      </c>
      <c r="J248" s="101">
        <v>0</v>
      </c>
      <c r="K248" s="101">
        <v>3</v>
      </c>
      <c r="L248" s="101">
        <v>1246</v>
      </c>
      <c r="M248" s="101">
        <v>0</v>
      </c>
      <c r="N248" s="100" t="str">
        <f t="shared" si="9"/>
        <v>공격력 +238</v>
      </c>
      <c r="O248" s="100" t="str">
        <f t="shared" si="10"/>
        <v>최대 체력 +2508</v>
      </c>
      <c r="P248" s="100" t="str">
        <f t="shared" si="11"/>
        <v>치유력 +1246</v>
      </c>
    </row>
    <row r="249" spans="1:16" ht="13.8" customHeight="1">
      <c r="A249" s="101">
        <f>C249*ID규칙_기본능력치그룹_단위+COUNTIF($C$4:C249,C249)</f>
        <v>23201046</v>
      </c>
      <c r="B249" s="100" t="s">
        <v>293</v>
      </c>
      <c r="C249" s="101">
        <f>VLOOKUP(B249,WEAPON!$B:$D,3,0)</f>
        <v>23201</v>
      </c>
      <c r="D249" s="102">
        <v>46</v>
      </c>
      <c r="E249" s="101">
        <v>1</v>
      </c>
      <c r="F249" s="101">
        <v>243</v>
      </c>
      <c r="G249" s="101">
        <v>0</v>
      </c>
      <c r="H249" s="101">
        <v>2</v>
      </c>
      <c r="I249" s="101">
        <v>2554</v>
      </c>
      <c r="J249" s="101">
        <v>0</v>
      </c>
      <c r="K249" s="101">
        <v>3</v>
      </c>
      <c r="L249" s="101">
        <v>1268</v>
      </c>
      <c r="M249" s="101">
        <v>0</v>
      </c>
      <c r="N249" s="100" t="str">
        <f t="shared" si="9"/>
        <v>공격력 +243</v>
      </c>
      <c r="O249" s="100" t="str">
        <f t="shared" si="10"/>
        <v>최대 체력 +2554</v>
      </c>
      <c r="P249" s="100" t="str">
        <f t="shared" si="11"/>
        <v>치유력 +1268</v>
      </c>
    </row>
    <row r="250" spans="1:16" ht="13.8" customHeight="1">
      <c r="A250" s="101">
        <f>C250*ID규칙_기본능력치그룹_단위+COUNTIF($C$4:C250,C250)</f>
        <v>23201047</v>
      </c>
      <c r="B250" s="100" t="s">
        <v>293</v>
      </c>
      <c r="C250" s="101">
        <f>VLOOKUP(B250,WEAPON!$B:$D,3,0)</f>
        <v>23201</v>
      </c>
      <c r="D250" s="102">
        <v>47</v>
      </c>
      <c r="E250" s="101">
        <v>1</v>
      </c>
      <c r="F250" s="101">
        <v>247</v>
      </c>
      <c r="G250" s="101">
        <v>0</v>
      </c>
      <c r="H250" s="101">
        <v>2</v>
      </c>
      <c r="I250" s="101">
        <v>2599</v>
      </c>
      <c r="J250" s="101">
        <v>0</v>
      </c>
      <c r="K250" s="101">
        <v>3</v>
      </c>
      <c r="L250" s="101">
        <v>1291</v>
      </c>
      <c r="M250" s="101">
        <v>0</v>
      </c>
      <c r="N250" s="100" t="str">
        <f t="shared" si="9"/>
        <v>공격력 +247</v>
      </c>
      <c r="O250" s="100" t="str">
        <f t="shared" si="10"/>
        <v>최대 체력 +2599</v>
      </c>
      <c r="P250" s="100" t="str">
        <f t="shared" si="11"/>
        <v>치유력 +1291</v>
      </c>
    </row>
    <row r="251" spans="1:16" ht="13.8" customHeight="1">
      <c r="A251" s="101">
        <f>C251*ID규칙_기본능력치그룹_단위+COUNTIF($C$4:C251,C251)</f>
        <v>23201048</v>
      </c>
      <c r="B251" s="100" t="s">
        <v>293</v>
      </c>
      <c r="C251" s="101">
        <f>VLOOKUP(B251,WEAPON!$B:$D,3,0)</f>
        <v>23201</v>
      </c>
      <c r="D251" s="102">
        <v>48</v>
      </c>
      <c r="E251" s="101">
        <v>1</v>
      </c>
      <c r="F251" s="101">
        <v>251</v>
      </c>
      <c r="G251" s="101">
        <v>0</v>
      </c>
      <c r="H251" s="101">
        <v>2</v>
      </c>
      <c r="I251" s="101">
        <v>2645</v>
      </c>
      <c r="J251" s="101">
        <v>0</v>
      </c>
      <c r="K251" s="101">
        <v>3</v>
      </c>
      <c r="L251" s="101">
        <v>1314</v>
      </c>
      <c r="M251" s="101">
        <v>0</v>
      </c>
      <c r="N251" s="100" t="str">
        <f t="shared" si="9"/>
        <v>공격력 +251</v>
      </c>
      <c r="O251" s="100" t="str">
        <f t="shared" si="10"/>
        <v>최대 체력 +2645</v>
      </c>
      <c r="P251" s="100" t="str">
        <f t="shared" si="11"/>
        <v>치유력 +1314</v>
      </c>
    </row>
    <row r="252" spans="1:16" ht="13.8" customHeight="1">
      <c r="A252" s="101">
        <f>C252*ID규칙_기본능력치그룹_단위+COUNTIF($C$4:C252,C252)</f>
        <v>23201049</v>
      </c>
      <c r="B252" s="100" t="s">
        <v>293</v>
      </c>
      <c r="C252" s="101">
        <f>VLOOKUP(B252,WEAPON!$B:$D,3,0)</f>
        <v>23201</v>
      </c>
      <c r="D252" s="102">
        <v>49</v>
      </c>
      <c r="E252" s="101">
        <v>1</v>
      </c>
      <c r="F252" s="101">
        <v>256</v>
      </c>
      <c r="G252" s="101">
        <v>0</v>
      </c>
      <c r="H252" s="101">
        <v>2</v>
      </c>
      <c r="I252" s="101">
        <v>2690</v>
      </c>
      <c r="J252" s="101">
        <v>0</v>
      </c>
      <c r="K252" s="101">
        <v>3</v>
      </c>
      <c r="L252" s="101">
        <v>1336</v>
      </c>
      <c r="M252" s="101">
        <v>0</v>
      </c>
      <c r="N252" s="100" t="str">
        <f t="shared" si="9"/>
        <v>공격력 +256</v>
      </c>
      <c r="O252" s="100" t="str">
        <f t="shared" si="10"/>
        <v>최대 체력 +2690</v>
      </c>
      <c r="P252" s="100" t="str">
        <f t="shared" si="11"/>
        <v>치유력 +1336</v>
      </c>
    </row>
    <row r="253" spans="1:16" ht="13.8" customHeight="1">
      <c r="A253" s="101">
        <f>C253*ID규칙_기본능력치그룹_단위+COUNTIF($C$4:C253,C253)</f>
        <v>23201050</v>
      </c>
      <c r="B253" s="100" t="s">
        <v>293</v>
      </c>
      <c r="C253" s="101">
        <f>VLOOKUP(B253,WEAPON!$B:$D,3,0)</f>
        <v>23201</v>
      </c>
      <c r="D253" s="102">
        <v>50</v>
      </c>
      <c r="E253" s="101">
        <v>1</v>
      </c>
      <c r="F253" s="101">
        <v>260</v>
      </c>
      <c r="G253" s="101">
        <v>0</v>
      </c>
      <c r="H253" s="101">
        <v>2</v>
      </c>
      <c r="I253" s="101">
        <v>2736</v>
      </c>
      <c r="J253" s="101">
        <v>0</v>
      </c>
      <c r="K253" s="101">
        <v>3</v>
      </c>
      <c r="L253" s="101">
        <v>1359</v>
      </c>
      <c r="M253" s="101">
        <v>0</v>
      </c>
      <c r="N253" s="100" t="str">
        <f t="shared" si="9"/>
        <v>공격력 +260</v>
      </c>
      <c r="O253" s="100" t="str">
        <f t="shared" si="10"/>
        <v>최대 체력 +2736</v>
      </c>
      <c r="P253" s="100" t="str">
        <f t="shared" si="11"/>
        <v>치유력 +1359</v>
      </c>
    </row>
    <row r="254" spans="1:16" ht="13.8" customHeight="1">
      <c r="A254" s="101">
        <f>C254*ID규칙_기본능력치그룹_단위+COUNTIF($C$4:C254,C254)</f>
        <v>11305001</v>
      </c>
      <c r="B254" s="100" t="s">
        <v>295</v>
      </c>
      <c r="C254" s="101">
        <f>VLOOKUP(B254,WEAPON!$B:$D,3,0)</f>
        <v>11305</v>
      </c>
      <c r="D254" s="102">
        <v>1</v>
      </c>
      <c r="E254" s="101">
        <v>1</v>
      </c>
      <c r="F254" s="101">
        <v>162</v>
      </c>
      <c r="G254" s="101">
        <v>0</v>
      </c>
      <c r="H254" s="101">
        <v>2</v>
      </c>
      <c r="I254" s="101">
        <v>561</v>
      </c>
      <c r="J254" s="101">
        <v>0</v>
      </c>
      <c r="K254" s="101">
        <v>0</v>
      </c>
      <c r="L254" s="101">
        <v>0</v>
      </c>
      <c r="M254" s="101">
        <v>0</v>
      </c>
      <c r="N254" s="100" t="str">
        <f t="shared" si="9"/>
        <v>공격력 +162</v>
      </c>
      <c r="O254" s="100" t="str">
        <f t="shared" si="10"/>
        <v>최대 체력 +561</v>
      </c>
      <c r="P254" s="100" t="str">
        <f t="shared" si="11"/>
        <v>-</v>
      </c>
    </row>
    <row r="255" spans="1:16" ht="13.8" customHeight="1">
      <c r="A255" s="101">
        <f>C255*ID규칙_기본능력치그룹_단위+COUNTIF($C$4:C255,C255)</f>
        <v>11305002</v>
      </c>
      <c r="B255" s="100" t="s">
        <v>295</v>
      </c>
      <c r="C255" s="101">
        <f>VLOOKUP(B255,WEAPON!$B:$D,3,0)</f>
        <v>11305</v>
      </c>
      <c r="D255" s="102">
        <v>2</v>
      </c>
      <c r="E255" s="101">
        <v>1</v>
      </c>
      <c r="F255" s="101">
        <v>177</v>
      </c>
      <c r="G255" s="101">
        <v>0</v>
      </c>
      <c r="H255" s="101">
        <v>2</v>
      </c>
      <c r="I255" s="101">
        <v>612</v>
      </c>
      <c r="J255" s="101">
        <v>0</v>
      </c>
      <c r="K255" s="101">
        <v>0</v>
      </c>
      <c r="L255" s="101">
        <v>0</v>
      </c>
      <c r="M255" s="101">
        <v>0</v>
      </c>
      <c r="N255" s="100" t="str">
        <f t="shared" si="9"/>
        <v>공격력 +177</v>
      </c>
      <c r="O255" s="100" t="str">
        <f t="shared" si="10"/>
        <v>최대 체력 +612</v>
      </c>
      <c r="P255" s="100" t="str">
        <f t="shared" si="11"/>
        <v>-</v>
      </c>
    </row>
    <row r="256" spans="1:16" ht="13.8" customHeight="1">
      <c r="A256" s="101">
        <f>C256*ID규칙_기본능력치그룹_단위+COUNTIF($C$4:C256,C256)</f>
        <v>11305003</v>
      </c>
      <c r="B256" s="100" t="s">
        <v>295</v>
      </c>
      <c r="C256" s="101">
        <f>VLOOKUP(B256,WEAPON!$B:$D,3,0)</f>
        <v>11305</v>
      </c>
      <c r="D256" s="102">
        <v>3</v>
      </c>
      <c r="E256" s="101">
        <v>1</v>
      </c>
      <c r="F256" s="101">
        <v>191</v>
      </c>
      <c r="G256" s="101">
        <v>0</v>
      </c>
      <c r="H256" s="101">
        <v>2</v>
      </c>
      <c r="I256" s="101">
        <v>663</v>
      </c>
      <c r="J256" s="101">
        <v>0</v>
      </c>
      <c r="K256" s="101">
        <v>0</v>
      </c>
      <c r="L256" s="101">
        <v>0</v>
      </c>
      <c r="M256" s="101">
        <v>0</v>
      </c>
      <c r="N256" s="100" t="str">
        <f t="shared" si="9"/>
        <v>공격력 +191</v>
      </c>
      <c r="O256" s="100" t="str">
        <f t="shared" si="10"/>
        <v>최대 체력 +663</v>
      </c>
      <c r="P256" s="100" t="str">
        <f t="shared" si="11"/>
        <v>-</v>
      </c>
    </row>
    <row r="257" spans="1:16" ht="13.8" customHeight="1">
      <c r="A257" s="101">
        <f>C257*ID규칙_기본능력치그룹_단위+COUNTIF($C$4:C257,C257)</f>
        <v>11305004</v>
      </c>
      <c r="B257" s="100" t="s">
        <v>295</v>
      </c>
      <c r="C257" s="101">
        <f>VLOOKUP(B257,WEAPON!$B:$D,3,0)</f>
        <v>11305</v>
      </c>
      <c r="D257" s="102">
        <v>4</v>
      </c>
      <c r="E257" s="101">
        <v>1</v>
      </c>
      <c r="F257" s="101">
        <v>206</v>
      </c>
      <c r="G257" s="101">
        <v>0</v>
      </c>
      <c r="H257" s="101">
        <v>2</v>
      </c>
      <c r="I257" s="101">
        <v>714</v>
      </c>
      <c r="J257" s="101">
        <v>0</v>
      </c>
      <c r="K257" s="101">
        <v>0</v>
      </c>
      <c r="L257" s="101">
        <v>0</v>
      </c>
      <c r="M257" s="101">
        <v>0</v>
      </c>
      <c r="N257" s="100" t="str">
        <f t="shared" si="9"/>
        <v>공격력 +206</v>
      </c>
      <c r="O257" s="100" t="str">
        <f t="shared" si="10"/>
        <v>최대 체력 +714</v>
      </c>
      <c r="P257" s="100" t="str">
        <f t="shared" si="11"/>
        <v>-</v>
      </c>
    </row>
    <row r="258" spans="1:16" ht="13.8" customHeight="1">
      <c r="A258" s="101">
        <f>C258*ID규칙_기본능력치그룹_단위+COUNTIF($C$4:C258,C258)</f>
        <v>11305005</v>
      </c>
      <c r="B258" s="100" t="s">
        <v>295</v>
      </c>
      <c r="C258" s="101">
        <f>VLOOKUP(B258,WEAPON!$B:$D,3,0)</f>
        <v>11305</v>
      </c>
      <c r="D258" s="102">
        <v>5</v>
      </c>
      <c r="E258" s="101">
        <v>1</v>
      </c>
      <c r="F258" s="101">
        <v>221</v>
      </c>
      <c r="G258" s="101">
        <v>0</v>
      </c>
      <c r="H258" s="101">
        <v>2</v>
      </c>
      <c r="I258" s="101">
        <v>765</v>
      </c>
      <c r="J258" s="101">
        <v>0</v>
      </c>
      <c r="K258" s="101">
        <v>0</v>
      </c>
      <c r="L258" s="101">
        <v>0</v>
      </c>
      <c r="M258" s="101">
        <v>0</v>
      </c>
      <c r="N258" s="100" t="str">
        <f t="shared" si="9"/>
        <v>공격력 +221</v>
      </c>
      <c r="O258" s="100" t="str">
        <f t="shared" si="10"/>
        <v>최대 체력 +765</v>
      </c>
      <c r="P258" s="100" t="str">
        <f t="shared" si="11"/>
        <v>-</v>
      </c>
    </row>
    <row r="259" spans="1:16" ht="13.8" customHeight="1">
      <c r="A259" s="101">
        <f>C259*ID규칙_기본능력치그룹_단위+COUNTIF($C$4:C259,C259)</f>
        <v>11305006</v>
      </c>
      <c r="B259" s="100" t="s">
        <v>295</v>
      </c>
      <c r="C259" s="101">
        <f>VLOOKUP(B259,WEAPON!$B:$D,3,0)</f>
        <v>11305</v>
      </c>
      <c r="D259" s="102">
        <v>6</v>
      </c>
      <c r="E259" s="101">
        <v>1</v>
      </c>
      <c r="F259" s="101">
        <v>236</v>
      </c>
      <c r="G259" s="101">
        <v>0</v>
      </c>
      <c r="H259" s="101">
        <v>2</v>
      </c>
      <c r="I259" s="101">
        <v>816</v>
      </c>
      <c r="J259" s="101">
        <v>0</v>
      </c>
      <c r="K259" s="101">
        <v>0</v>
      </c>
      <c r="L259" s="101">
        <v>0</v>
      </c>
      <c r="M259" s="101">
        <v>0</v>
      </c>
      <c r="N259" s="100" t="str">
        <f t="shared" si="9"/>
        <v>공격력 +236</v>
      </c>
      <c r="O259" s="100" t="str">
        <f t="shared" si="10"/>
        <v>최대 체력 +816</v>
      </c>
      <c r="P259" s="100" t="str">
        <f t="shared" si="11"/>
        <v>-</v>
      </c>
    </row>
    <row r="260" spans="1:16" ht="13.8" customHeight="1">
      <c r="A260" s="101">
        <f>C260*ID규칙_기본능력치그룹_단위+COUNTIF($C$4:C260,C260)</f>
        <v>11305007</v>
      </c>
      <c r="B260" s="100" t="s">
        <v>295</v>
      </c>
      <c r="C260" s="101">
        <f>VLOOKUP(B260,WEAPON!$B:$D,3,0)</f>
        <v>11305</v>
      </c>
      <c r="D260" s="102">
        <v>7</v>
      </c>
      <c r="E260" s="101">
        <v>1</v>
      </c>
      <c r="F260" s="101">
        <v>250</v>
      </c>
      <c r="G260" s="101">
        <v>0</v>
      </c>
      <c r="H260" s="101">
        <v>2</v>
      </c>
      <c r="I260" s="101">
        <v>867</v>
      </c>
      <c r="J260" s="101">
        <v>0</v>
      </c>
      <c r="K260" s="101">
        <v>0</v>
      </c>
      <c r="L260" s="101">
        <v>0</v>
      </c>
      <c r="M260" s="101">
        <v>0</v>
      </c>
      <c r="N260" s="100" t="str">
        <f t="shared" ref="N260:N323" si="12">IF(E260=0,"-",VLOOKUP(E260,STATS_TYPE,2,0)&amp;" +")&amp;IF(E260=0,"",IF(G260=0,F260,F260/100&amp;"%"))</f>
        <v>공격력 +250</v>
      </c>
      <c r="O260" s="100" t="str">
        <f t="shared" ref="O260:O323" si="13">IF(H260=0,"-",VLOOKUP(H260,STATS_TYPE,2,0)&amp;" +")&amp;IF(H260=0,"",IF(J260=0,I260,I260/100&amp;"%"))</f>
        <v>최대 체력 +867</v>
      </c>
      <c r="P260" s="100" t="str">
        <f t="shared" ref="P260:P323" si="14">IF(K260=0,"-",VLOOKUP(K260,STATS_TYPE,2,0)&amp;" +")&amp;IF(K260=0,"",IF(M260=0,L260,L260/100&amp;"%"))</f>
        <v>-</v>
      </c>
    </row>
    <row r="261" spans="1:16" ht="13.8" customHeight="1">
      <c r="A261" s="101">
        <f>C261*ID규칙_기본능력치그룹_단위+COUNTIF($C$4:C261,C261)</f>
        <v>11305008</v>
      </c>
      <c r="B261" s="100" t="s">
        <v>295</v>
      </c>
      <c r="C261" s="101">
        <f>VLOOKUP(B261,WEAPON!$B:$D,3,0)</f>
        <v>11305</v>
      </c>
      <c r="D261" s="102">
        <v>8</v>
      </c>
      <c r="E261" s="101">
        <v>1</v>
      </c>
      <c r="F261" s="101">
        <v>265</v>
      </c>
      <c r="G261" s="101">
        <v>0</v>
      </c>
      <c r="H261" s="101">
        <v>2</v>
      </c>
      <c r="I261" s="101">
        <v>918</v>
      </c>
      <c r="J261" s="101">
        <v>0</v>
      </c>
      <c r="K261" s="101">
        <v>0</v>
      </c>
      <c r="L261" s="101">
        <v>0</v>
      </c>
      <c r="M261" s="101">
        <v>0</v>
      </c>
      <c r="N261" s="100" t="str">
        <f t="shared" si="12"/>
        <v>공격력 +265</v>
      </c>
      <c r="O261" s="100" t="str">
        <f t="shared" si="13"/>
        <v>최대 체력 +918</v>
      </c>
      <c r="P261" s="100" t="str">
        <f t="shared" si="14"/>
        <v>-</v>
      </c>
    </row>
    <row r="262" spans="1:16" ht="13.8" customHeight="1">
      <c r="A262" s="101">
        <f>C262*ID규칙_기본능력치그룹_단위+COUNTIF($C$4:C262,C262)</f>
        <v>11305009</v>
      </c>
      <c r="B262" s="100" t="s">
        <v>295</v>
      </c>
      <c r="C262" s="101">
        <f>VLOOKUP(B262,WEAPON!$B:$D,3,0)</f>
        <v>11305</v>
      </c>
      <c r="D262" s="102">
        <v>9</v>
      </c>
      <c r="E262" s="101">
        <v>1</v>
      </c>
      <c r="F262" s="101">
        <v>280</v>
      </c>
      <c r="G262" s="101">
        <v>0</v>
      </c>
      <c r="H262" s="101">
        <v>2</v>
      </c>
      <c r="I262" s="101">
        <v>969</v>
      </c>
      <c r="J262" s="101">
        <v>0</v>
      </c>
      <c r="K262" s="101">
        <v>0</v>
      </c>
      <c r="L262" s="101">
        <v>0</v>
      </c>
      <c r="M262" s="101">
        <v>0</v>
      </c>
      <c r="N262" s="100" t="str">
        <f t="shared" si="12"/>
        <v>공격력 +280</v>
      </c>
      <c r="O262" s="100" t="str">
        <f t="shared" si="13"/>
        <v>최대 체력 +969</v>
      </c>
      <c r="P262" s="100" t="str">
        <f t="shared" si="14"/>
        <v>-</v>
      </c>
    </row>
    <row r="263" spans="1:16" ht="13.8" customHeight="1">
      <c r="A263" s="101">
        <f>C263*ID규칙_기본능력치그룹_단위+COUNTIF($C$4:C263,C263)</f>
        <v>11305010</v>
      </c>
      <c r="B263" s="100" t="s">
        <v>295</v>
      </c>
      <c r="C263" s="101">
        <f>VLOOKUP(B263,WEAPON!$B:$D,3,0)</f>
        <v>11305</v>
      </c>
      <c r="D263" s="102">
        <v>10</v>
      </c>
      <c r="E263" s="101">
        <v>1</v>
      </c>
      <c r="F263" s="101">
        <v>294</v>
      </c>
      <c r="G263" s="101">
        <v>0</v>
      </c>
      <c r="H263" s="101">
        <v>2</v>
      </c>
      <c r="I263" s="101">
        <v>1020</v>
      </c>
      <c r="J263" s="101">
        <v>0</v>
      </c>
      <c r="K263" s="101">
        <v>0</v>
      </c>
      <c r="L263" s="101">
        <v>0</v>
      </c>
      <c r="M263" s="101">
        <v>0</v>
      </c>
      <c r="N263" s="100" t="str">
        <f t="shared" si="12"/>
        <v>공격력 +294</v>
      </c>
      <c r="O263" s="100" t="str">
        <f t="shared" si="13"/>
        <v>최대 체력 +1020</v>
      </c>
      <c r="P263" s="100" t="str">
        <f t="shared" si="14"/>
        <v>-</v>
      </c>
    </row>
    <row r="264" spans="1:16" ht="13.8" customHeight="1">
      <c r="A264" s="101">
        <f>C264*ID규칙_기본능력치그룹_단위+COUNTIF($C$4:C264,C264)</f>
        <v>11305011</v>
      </c>
      <c r="B264" s="100" t="s">
        <v>295</v>
      </c>
      <c r="C264" s="101">
        <f>VLOOKUP(B264,WEAPON!$B:$D,3,0)</f>
        <v>11305</v>
      </c>
      <c r="D264" s="102">
        <v>11</v>
      </c>
      <c r="E264" s="101">
        <v>1</v>
      </c>
      <c r="F264" s="101">
        <v>309</v>
      </c>
      <c r="G264" s="101">
        <v>0</v>
      </c>
      <c r="H264" s="101">
        <v>2</v>
      </c>
      <c r="I264" s="101">
        <v>1071</v>
      </c>
      <c r="J264" s="101">
        <v>0</v>
      </c>
      <c r="K264" s="101">
        <v>0</v>
      </c>
      <c r="L264" s="101">
        <v>0</v>
      </c>
      <c r="M264" s="101">
        <v>0</v>
      </c>
      <c r="N264" s="100" t="str">
        <f t="shared" si="12"/>
        <v>공격력 +309</v>
      </c>
      <c r="O264" s="100" t="str">
        <f t="shared" si="13"/>
        <v>최대 체력 +1071</v>
      </c>
      <c r="P264" s="100" t="str">
        <f t="shared" si="14"/>
        <v>-</v>
      </c>
    </row>
    <row r="265" spans="1:16" ht="13.8" customHeight="1">
      <c r="A265" s="101">
        <f>C265*ID규칙_기본능력치그룹_단위+COUNTIF($C$4:C265,C265)</f>
        <v>11305012</v>
      </c>
      <c r="B265" s="100" t="s">
        <v>295</v>
      </c>
      <c r="C265" s="101">
        <f>VLOOKUP(B265,WEAPON!$B:$D,3,0)</f>
        <v>11305</v>
      </c>
      <c r="D265" s="102">
        <v>12</v>
      </c>
      <c r="E265" s="101">
        <v>1</v>
      </c>
      <c r="F265" s="101">
        <v>324</v>
      </c>
      <c r="G265" s="101">
        <v>0</v>
      </c>
      <c r="H265" s="101">
        <v>2</v>
      </c>
      <c r="I265" s="101">
        <v>1122</v>
      </c>
      <c r="J265" s="101">
        <v>0</v>
      </c>
      <c r="K265" s="101">
        <v>0</v>
      </c>
      <c r="L265" s="101">
        <v>0</v>
      </c>
      <c r="M265" s="101">
        <v>0</v>
      </c>
      <c r="N265" s="100" t="str">
        <f t="shared" si="12"/>
        <v>공격력 +324</v>
      </c>
      <c r="O265" s="100" t="str">
        <f t="shared" si="13"/>
        <v>최대 체력 +1122</v>
      </c>
      <c r="P265" s="100" t="str">
        <f t="shared" si="14"/>
        <v>-</v>
      </c>
    </row>
    <row r="266" spans="1:16" ht="13.8" customHeight="1">
      <c r="A266" s="101">
        <f>C266*ID규칙_기본능력치그룹_단위+COUNTIF($C$4:C266,C266)</f>
        <v>11305013</v>
      </c>
      <c r="B266" s="100" t="s">
        <v>295</v>
      </c>
      <c r="C266" s="101">
        <f>VLOOKUP(B266,WEAPON!$B:$D,3,0)</f>
        <v>11305</v>
      </c>
      <c r="D266" s="102">
        <v>13</v>
      </c>
      <c r="E266" s="101">
        <v>1</v>
      </c>
      <c r="F266" s="101">
        <v>339</v>
      </c>
      <c r="G266" s="101">
        <v>0</v>
      </c>
      <c r="H266" s="101">
        <v>2</v>
      </c>
      <c r="I266" s="101">
        <v>1173</v>
      </c>
      <c r="J266" s="101">
        <v>0</v>
      </c>
      <c r="K266" s="101">
        <v>0</v>
      </c>
      <c r="L266" s="101">
        <v>0</v>
      </c>
      <c r="M266" s="101">
        <v>0</v>
      </c>
      <c r="N266" s="100" t="str">
        <f t="shared" si="12"/>
        <v>공격력 +339</v>
      </c>
      <c r="O266" s="100" t="str">
        <f t="shared" si="13"/>
        <v>최대 체력 +1173</v>
      </c>
      <c r="P266" s="100" t="str">
        <f t="shared" si="14"/>
        <v>-</v>
      </c>
    </row>
    <row r="267" spans="1:16" ht="13.8" customHeight="1">
      <c r="A267" s="101">
        <f>C267*ID규칙_기본능력치그룹_단위+COUNTIF($C$4:C267,C267)</f>
        <v>11305014</v>
      </c>
      <c r="B267" s="100" t="s">
        <v>295</v>
      </c>
      <c r="C267" s="101">
        <f>VLOOKUP(B267,WEAPON!$B:$D,3,0)</f>
        <v>11305</v>
      </c>
      <c r="D267" s="102">
        <v>14</v>
      </c>
      <c r="E267" s="101">
        <v>1</v>
      </c>
      <c r="F267" s="101">
        <v>353</v>
      </c>
      <c r="G267" s="101">
        <v>0</v>
      </c>
      <c r="H267" s="101">
        <v>2</v>
      </c>
      <c r="I267" s="101">
        <v>1223</v>
      </c>
      <c r="J267" s="101">
        <v>0</v>
      </c>
      <c r="K267" s="101">
        <v>0</v>
      </c>
      <c r="L267" s="101">
        <v>0</v>
      </c>
      <c r="M267" s="101">
        <v>0</v>
      </c>
      <c r="N267" s="100" t="str">
        <f t="shared" si="12"/>
        <v>공격력 +353</v>
      </c>
      <c r="O267" s="100" t="str">
        <f t="shared" si="13"/>
        <v>최대 체력 +1223</v>
      </c>
      <c r="P267" s="100" t="str">
        <f t="shared" si="14"/>
        <v>-</v>
      </c>
    </row>
    <row r="268" spans="1:16" ht="13.8" customHeight="1">
      <c r="A268" s="101">
        <f>C268*ID규칙_기본능력치그룹_단위+COUNTIF($C$4:C268,C268)</f>
        <v>11305015</v>
      </c>
      <c r="B268" s="100" t="s">
        <v>295</v>
      </c>
      <c r="C268" s="101">
        <f>VLOOKUP(B268,WEAPON!$B:$D,3,0)</f>
        <v>11305</v>
      </c>
      <c r="D268" s="102">
        <v>15</v>
      </c>
      <c r="E268" s="101">
        <v>1</v>
      </c>
      <c r="F268" s="101">
        <v>368</v>
      </c>
      <c r="G268" s="101">
        <v>0</v>
      </c>
      <c r="H268" s="101">
        <v>2</v>
      </c>
      <c r="I268" s="101">
        <v>1274</v>
      </c>
      <c r="J268" s="101">
        <v>0</v>
      </c>
      <c r="K268" s="101">
        <v>0</v>
      </c>
      <c r="L268" s="101">
        <v>0</v>
      </c>
      <c r="M268" s="101">
        <v>0</v>
      </c>
      <c r="N268" s="100" t="str">
        <f t="shared" si="12"/>
        <v>공격력 +368</v>
      </c>
      <c r="O268" s="100" t="str">
        <f t="shared" si="13"/>
        <v>최대 체력 +1274</v>
      </c>
      <c r="P268" s="100" t="str">
        <f t="shared" si="14"/>
        <v>-</v>
      </c>
    </row>
    <row r="269" spans="1:16" ht="13.8" customHeight="1">
      <c r="A269" s="101">
        <f>C269*ID규칙_기본능력치그룹_단위+COUNTIF($C$4:C269,C269)</f>
        <v>11305016</v>
      </c>
      <c r="B269" s="100" t="s">
        <v>295</v>
      </c>
      <c r="C269" s="101">
        <f>VLOOKUP(B269,WEAPON!$B:$D,3,0)</f>
        <v>11305</v>
      </c>
      <c r="D269" s="102">
        <v>16</v>
      </c>
      <c r="E269" s="101">
        <v>1</v>
      </c>
      <c r="F269" s="101">
        <v>383</v>
      </c>
      <c r="G269" s="101">
        <v>0</v>
      </c>
      <c r="H269" s="101">
        <v>2</v>
      </c>
      <c r="I269" s="101">
        <v>1325</v>
      </c>
      <c r="J269" s="101">
        <v>0</v>
      </c>
      <c r="K269" s="101">
        <v>0</v>
      </c>
      <c r="L269" s="101">
        <v>0</v>
      </c>
      <c r="M269" s="101">
        <v>0</v>
      </c>
      <c r="N269" s="100" t="str">
        <f t="shared" si="12"/>
        <v>공격력 +383</v>
      </c>
      <c r="O269" s="100" t="str">
        <f t="shared" si="13"/>
        <v>최대 체력 +1325</v>
      </c>
      <c r="P269" s="100" t="str">
        <f t="shared" si="14"/>
        <v>-</v>
      </c>
    </row>
    <row r="270" spans="1:16" ht="13.8" customHeight="1">
      <c r="A270" s="101">
        <f>C270*ID규칙_기본능력치그룹_단위+COUNTIF($C$4:C270,C270)</f>
        <v>11305017</v>
      </c>
      <c r="B270" s="100" t="s">
        <v>295</v>
      </c>
      <c r="C270" s="101">
        <f>VLOOKUP(B270,WEAPON!$B:$D,3,0)</f>
        <v>11305</v>
      </c>
      <c r="D270" s="102">
        <v>17</v>
      </c>
      <c r="E270" s="101">
        <v>1</v>
      </c>
      <c r="F270" s="101">
        <v>398</v>
      </c>
      <c r="G270" s="101">
        <v>0</v>
      </c>
      <c r="H270" s="101">
        <v>2</v>
      </c>
      <c r="I270" s="101">
        <v>1376</v>
      </c>
      <c r="J270" s="101">
        <v>0</v>
      </c>
      <c r="K270" s="101">
        <v>0</v>
      </c>
      <c r="L270" s="101">
        <v>0</v>
      </c>
      <c r="M270" s="101">
        <v>0</v>
      </c>
      <c r="N270" s="100" t="str">
        <f t="shared" si="12"/>
        <v>공격력 +398</v>
      </c>
      <c r="O270" s="100" t="str">
        <f t="shared" si="13"/>
        <v>최대 체력 +1376</v>
      </c>
      <c r="P270" s="100" t="str">
        <f t="shared" si="14"/>
        <v>-</v>
      </c>
    </row>
    <row r="271" spans="1:16" ht="13.8" customHeight="1">
      <c r="A271" s="101">
        <f>C271*ID규칙_기본능력치그룹_단위+COUNTIF($C$4:C271,C271)</f>
        <v>11305018</v>
      </c>
      <c r="B271" s="100" t="s">
        <v>295</v>
      </c>
      <c r="C271" s="101">
        <f>VLOOKUP(B271,WEAPON!$B:$D,3,0)</f>
        <v>11305</v>
      </c>
      <c r="D271" s="102">
        <v>18</v>
      </c>
      <c r="E271" s="101">
        <v>1</v>
      </c>
      <c r="F271" s="101">
        <v>412</v>
      </c>
      <c r="G271" s="101">
        <v>0</v>
      </c>
      <c r="H271" s="101">
        <v>2</v>
      </c>
      <c r="I271" s="101">
        <v>1427</v>
      </c>
      <c r="J271" s="101">
        <v>0</v>
      </c>
      <c r="K271" s="101">
        <v>0</v>
      </c>
      <c r="L271" s="101">
        <v>0</v>
      </c>
      <c r="M271" s="101">
        <v>0</v>
      </c>
      <c r="N271" s="100" t="str">
        <f t="shared" si="12"/>
        <v>공격력 +412</v>
      </c>
      <c r="O271" s="100" t="str">
        <f t="shared" si="13"/>
        <v>최대 체력 +1427</v>
      </c>
      <c r="P271" s="100" t="str">
        <f t="shared" si="14"/>
        <v>-</v>
      </c>
    </row>
    <row r="272" spans="1:16" ht="13.8" customHeight="1">
      <c r="A272" s="101">
        <f>C272*ID규칙_기본능력치그룹_단위+COUNTIF($C$4:C272,C272)</f>
        <v>11305019</v>
      </c>
      <c r="B272" s="100" t="s">
        <v>295</v>
      </c>
      <c r="C272" s="101">
        <f>VLOOKUP(B272,WEAPON!$B:$D,3,0)</f>
        <v>11305</v>
      </c>
      <c r="D272" s="102">
        <v>19</v>
      </c>
      <c r="E272" s="101">
        <v>1</v>
      </c>
      <c r="F272" s="101">
        <v>427</v>
      </c>
      <c r="G272" s="101">
        <v>0</v>
      </c>
      <c r="H272" s="101">
        <v>2</v>
      </c>
      <c r="I272" s="101">
        <v>1478</v>
      </c>
      <c r="J272" s="101">
        <v>0</v>
      </c>
      <c r="K272" s="101">
        <v>0</v>
      </c>
      <c r="L272" s="101">
        <v>0</v>
      </c>
      <c r="M272" s="101">
        <v>0</v>
      </c>
      <c r="N272" s="100" t="str">
        <f t="shared" si="12"/>
        <v>공격력 +427</v>
      </c>
      <c r="O272" s="100" t="str">
        <f t="shared" si="13"/>
        <v>최대 체력 +1478</v>
      </c>
      <c r="P272" s="100" t="str">
        <f t="shared" si="14"/>
        <v>-</v>
      </c>
    </row>
    <row r="273" spans="1:16" ht="13.8" customHeight="1">
      <c r="A273" s="101">
        <f>C273*ID규칙_기본능력치그룹_단위+COUNTIF($C$4:C273,C273)</f>
        <v>11305020</v>
      </c>
      <c r="B273" s="100" t="s">
        <v>295</v>
      </c>
      <c r="C273" s="101">
        <f>VLOOKUP(B273,WEAPON!$B:$D,3,0)</f>
        <v>11305</v>
      </c>
      <c r="D273" s="102">
        <v>20</v>
      </c>
      <c r="E273" s="101">
        <v>1</v>
      </c>
      <c r="F273" s="101">
        <v>442</v>
      </c>
      <c r="G273" s="101">
        <v>0</v>
      </c>
      <c r="H273" s="101">
        <v>2</v>
      </c>
      <c r="I273" s="101">
        <v>1529</v>
      </c>
      <c r="J273" s="101">
        <v>0</v>
      </c>
      <c r="K273" s="101">
        <v>0</v>
      </c>
      <c r="L273" s="101">
        <v>0</v>
      </c>
      <c r="M273" s="101">
        <v>0</v>
      </c>
      <c r="N273" s="100" t="str">
        <f t="shared" si="12"/>
        <v>공격력 +442</v>
      </c>
      <c r="O273" s="100" t="str">
        <f t="shared" si="13"/>
        <v>최대 체력 +1529</v>
      </c>
      <c r="P273" s="100" t="str">
        <f t="shared" si="14"/>
        <v>-</v>
      </c>
    </row>
    <row r="274" spans="1:16" ht="13.8" customHeight="1">
      <c r="A274" s="101">
        <f>C274*ID규칙_기본능력치그룹_단위+COUNTIF($C$4:C274,C274)</f>
        <v>11305021</v>
      </c>
      <c r="B274" s="100" t="s">
        <v>295</v>
      </c>
      <c r="C274" s="101">
        <f>VLOOKUP(B274,WEAPON!$B:$D,3,0)</f>
        <v>11305</v>
      </c>
      <c r="D274" s="102">
        <v>21</v>
      </c>
      <c r="E274" s="101">
        <v>1</v>
      </c>
      <c r="F274" s="101">
        <v>456</v>
      </c>
      <c r="G274" s="101">
        <v>0</v>
      </c>
      <c r="H274" s="101">
        <v>2</v>
      </c>
      <c r="I274" s="101">
        <v>1580</v>
      </c>
      <c r="J274" s="101">
        <v>0</v>
      </c>
      <c r="K274" s="101">
        <v>0</v>
      </c>
      <c r="L274" s="101">
        <v>0</v>
      </c>
      <c r="M274" s="101">
        <v>0</v>
      </c>
      <c r="N274" s="100" t="str">
        <f t="shared" si="12"/>
        <v>공격력 +456</v>
      </c>
      <c r="O274" s="100" t="str">
        <f t="shared" si="13"/>
        <v>최대 체력 +1580</v>
      </c>
      <c r="P274" s="100" t="str">
        <f t="shared" si="14"/>
        <v>-</v>
      </c>
    </row>
    <row r="275" spans="1:16" ht="13.8" customHeight="1">
      <c r="A275" s="101">
        <f>C275*ID규칙_기본능력치그룹_단위+COUNTIF($C$4:C275,C275)</f>
        <v>11305022</v>
      </c>
      <c r="B275" s="100" t="s">
        <v>295</v>
      </c>
      <c r="C275" s="101">
        <f>VLOOKUP(B275,WEAPON!$B:$D,3,0)</f>
        <v>11305</v>
      </c>
      <c r="D275" s="102">
        <v>22</v>
      </c>
      <c r="E275" s="101">
        <v>1</v>
      </c>
      <c r="F275" s="101">
        <v>471</v>
      </c>
      <c r="G275" s="101">
        <v>0</v>
      </c>
      <c r="H275" s="101">
        <v>2</v>
      </c>
      <c r="I275" s="101">
        <v>1631</v>
      </c>
      <c r="J275" s="101">
        <v>0</v>
      </c>
      <c r="K275" s="101">
        <v>0</v>
      </c>
      <c r="L275" s="101">
        <v>0</v>
      </c>
      <c r="M275" s="101">
        <v>0</v>
      </c>
      <c r="N275" s="100" t="str">
        <f t="shared" si="12"/>
        <v>공격력 +471</v>
      </c>
      <c r="O275" s="100" t="str">
        <f t="shared" si="13"/>
        <v>최대 체력 +1631</v>
      </c>
      <c r="P275" s="100" t="str">
        <f t="shared" si="14"/>
        <v>-</v>
      </c>
    </row>
    <row r="276" spans="1:16" ht="13.8" customHeight="1">
      <c r="A276" s="101">
        <f>C276*ID규칙_기본능력치그룹_단위+COUNTIF($C$4:C276,C276)</f>
        <v>11305023</v>
      </c>
      <c r="B276" s="100" t="s">
        <v>295</v>
      </c>
      <c r="C276" s="101">
        <f>VLOOKUP(B276,WEAPON!$B:$D,3,0)</f>
        <v>11305</v>
      </c>
      <c r="D276" s="102">
        <v>23</v>
      </c>
      <c r="E276" s="101">
        <v>1</v>
      </c>
      <c r="F276" s="101">
        <v>486</v>
      </c>
      <c r="G276" s="101">
        <v>0</v>
      </c>
      <c r="H276" s="101">
        <v>2</v>
      </c>
      <c r="I276" s="101">
        <v>1682</v>
      </c>
      <c r="J276" s="101">
        <v>0</v>
      </c>
      <c r="K276" s="101">
        <v>0</v>
      </c>
      <c r="L276" s="101">
        <v>0</v>
      </c>
      <c r="M276" s="101">
        <v>0</v>
      </c>
      <c r="N276" s="100" t="str">
        <f t="shared" si="12"/>
        <v>공격력 +486</v>
      </c>
      <c r="O276" s="100" t="str">
        <f t="shared" si="13"/>
        <v>최대 체력 +1682</v>
      </c>
      <c r="P276" s="100" t="str">
        <f t="shared" si="14"/>
        <v>-</v>
      </c>
    </row>
    <row r="277" spans="1:16" ht="13.8" customHeight="1">
      <c r="A277" s="101">
        <f>C277*ID규칙_기본능력치그룹_단위+COUNTIF($C$4:C277,C277)</f>
        <v>11305024</v>
      </c>
      <c r="B277" s="100" t="s">
        <v>295</v>
      </c>
      <c r="C277" s="101">
        <f>VLOOKUP(B277,WEAPON!$B:$D,3,0)</f>
        <v>11305</v>
      </c>
      <c r="D277" s="102">
        <v>24</v>
      </c>
      <c r="E277" s="101">
        <v>1</v>
      </c>
      <c r="F277" s="101">
        <v>501</v>
      </c>
      <c r="G277" s="101">
        <v>0</v>
      </c>
      <c r="H277" s="101">
        <v>2</v>
      </c>
      <c r="I277" s="101">
        <v>1733</v>
      </c>
      <c r="J277" s="101">
        <v>0</v>
      </c>
      <c r="K277" s="101">
        <v>0</v>
      </c>
      <c r="L277" s="101">
        <v>0</v>
      </c>
      <c r="M277" s="101">
        <v>0</v>
      </c>
      <c r="N277" s="100" t="str">
        <f t="shared" si="12"/>
        <v>공격력 +501</v>
      </c>
      <c r="O277" s="100" t="str">
        <f t="shared" si="13"/>
        <v>최대 체력 +1733</v>
      </c>
      <c r="P277" s="100" t="str">
        <f t="shared" si="14"/>
        <v>-</v>
      </c>
    </row>
    <row r="278" spans="1:16" ht="13.8" customHeight="1">
      <c r="A278" s="101">
        <f>C278*ID규칙_기본능력치그룹_단위+COUNTIF($C$4:C278,C278)</f>
        <v>11305025</v>
      </c>
      <c r="B278" s="100" t="s">
        <v>295</v>
      </c>
      <c r="C278" s="101">
        <f>VLOOKUP(B278,WEAPON!$B:$D,3,0)</f>
        <v>11305</v>
      </c>
      <c r="D278" s="102">
        <v>25</v>
      </c>
      <c r="E278" s="101">
        <v>1</v>
      </c>
      <c r="F278" s="101">
        <v>515</v>
      </c>
      <c r="G278" s="101">
        <v>0</v>
      </c>
      <c r="H278" s="101">
        <v>2</v>
      </c>
      <c r="I278" s="101">
        <v>1784</v>
      </c>
      <c r="J278" s="101">
        <v>0</v>
      </c>
      <c r="K278" s="101">
        <v>0</v>
      </c>
      <c r="L278" s="101">
        <v>0</v>
      </c>
      <c r="M278" s="101">
        <v>0</v>
      </c>
      <c r="N278" s="100" t="str">
        <f t="shared" si="12"/>
        <v>공격력 +515</v>
      </c>
      <c r="O278" s="100" t="str">
        <f t="shared" si="13"/>
        <v>최대 체력 +1784</v>
      </c>
      <c r="P278" s="100" t="str">
        <f t="shared" si="14"/>
        <v>-</v>
      </c>
    </row>
    <row r="279" spans="1:16" ht="13.8" customHeight="1">
      <c r="A279" s="101">
        <f>C279*ID규칙_기본능력치그룹_단위+COUNTIF($C$4:C279,C279)</f>
        <v>11305026</v>
      </c>
      <c r="B279" s="100" t="s">
        <v>295</v>
      </c>
      <c r="C279" s="101">
        <f>VLOOKUP(B279,WEAPON!$B:$D,3,0)</f>
        <v>11305</v>
      </c>
      <c r="D279" s="102">
        <v>26</v>
      </c>
      <c r="E279" s="101">
        <v>1</v>
      </c>
      <c r="F279" s="101">
        <v>530</v>
      </c>
      <c r="G279" s="101">
        <v>0</v>
      </c>
      <c r="H279" s="101">
        <v>2</v>
      </c>
      <c r="I279" s="101">
        <v>1835</v>
      </c>
      <c r="J279" s="101">
        <v>0</v>
      </c>
      <c r="K279" s="101">
        <v>0</v>
      </c>
      <c r="L279" s="101">
        <v>0</v>
      </c>
      <c r="M279" s="101">
        <v>0</v>
      </c>
      <c r="N279" s="100" t="str">
        <f t="shared" si="12"/>
        <v>공격력 +530</v>
      </c>
      <c r="O279" s="100" t="str">
        <f t="shared" si="13"/>
        <v>최대 체력 +1835</v>
      </c>
      <c r="P279" s="100" t="str">
        <f t="shared" si="14"/>
        <v>-</v>
      </c>
    </row>
    <row r="280" spans="1:16" ht="13.8" customHeight="1">
      <c r="A280" s="101">
        <f>C280*ID규칙_기본능력치그룹_단위+COUNTIF($C$4:C280,C280)</f>
        <v>11305027</v>
      </c>
      <c r="B280" s="100" t="s">
        <v>295</v>
      </c>
      <c r="C280" s="101">
        <f>VLOOKUP(B280,WEAPON!$B:$D,3,0)</f>
        <v>11305</v>
      </c>
      <c r="D280" s="102">
        <v>27</v>
      </c>
      <c r="E280" s="101">
        <v>1</v>
      </c>
      <c r="F280" s="101">
        <v>545</v>
      </c>
      <c r="G280" s="101">
        <v>0</v>
      </c>
      <c r="H280" s="101">
        <v>2</v>
      </c>
      <c r="I280" s="101">
        <v>1886</v>
      </c>
      <c r="J280" s="101">
        <v>0</v>
      </c>
      <c r="K280" s="101">
        <v>0</v>
      </c>
      <c r="L280" s="101">
        <v>0</v>
      </c>
      <c r="M280" s="101">
        <v>0</v>
      </c>
      <c r="N280" s="100" t="str">
        <f t="shared" si="12"/>
        <v>공격력 +545</v>
      </c>
      <c r="O280" s="100" t="str">
        <f t="shared" si="13"/>
        <v>최대 체력 +1886</v>
      </c>
      <c r="P280" s="100" t="str">
        <f t="shared" si="14"/>
        <v>-</v>
      </c>
    </row>
    <row r="281" spans="1:16" ht="13.8" customHeight="1">
      <c r="A281" s="101">
        <f>C281*ID규칙_기본능력치그룹_단위+COUNTIF($C$4:C281,C281)</f>
        <v>11305028</v>
      </c>
      <c r="B281" s="100" t="s">
        <v>295</v>
      </c>
      <c r="C281" s="101">
        <f>VLOOKUP(B281,WEAPON!$B:$D,3,0)</f>
        <v>11305</v>
      </c>
      <c r="D281" s="102">
        <v>28</v>
      </c>
      <c r="E281" s="101">
        <v>1</v>
      </c>
      <c r="F281" s="101">
        <v>559</v>
      </c>
      <c r="G281" s="101">
        <v>0</v>
      </c>
      <c r="H281" s="101">
        <v>2</v>
      </c>
      <c r="I281" s="101">
        <v>1937</v>
      </c>
      <c r="J281" s="101">
        <v>0</v>
      </c>
      <c r="K281" s="101">
        <v>0</v>
      </c>
      <c r="L281" s="101">
        <v>0</v>
      </c>
      <c r="M281" s="101">
        <v>0</v>
      </c>
      <c r="N281" s="100" t="str">
        <f t="shared" si="12"/>
        <v>공격력 +559</v>
      </c>
      <c r="O281" s="100" t="str">
        <f t="shared" si="13"/>
        <v>최대 체력 +1937</v>
      </c>
      <c r="P281" s="100" t="str">
        <f t="shared" si="14"/>
        <v>-</v>
      </c>
    </row>
    <row r="282" spans="1:16" ht="13.8" customHeight="1">
      <c r="A282" s="101">
        <f>C282*ID규칙_기본능력치그룹_단위+COUNTIF($C$4:C282,C282)</f>
        <v>11305029</v>
      </c>
      <c r="B282" s="100" t="s">
        <v>295</v>
      </c>
      <c r="C282" s="101">
        <f>VLOOKUP(B282,WEAPON!$B:$D,3,0)</f>
        <v>11305</v>
      </c>
      <c r="D282" s="102">
        <v>29</v>
      </c>
      <c r="E282" s="101">
        <v>1</v>
      </c>
      <c r="F282" s="101">
        <v>574</v>
      </c>
      <c r="G282" s="101">
        <v>0</v>
      </c>
      <c r="H282" s="101">
        <v>2</v>
      </c>
      <c r="I282" s="101">
        <v>1988</v>
      </c>
      <c r="J282" s="101">
        <v>0</v>
      </c>
      <c r="K282" s="101">
        <v>0</v>
      </c>
      <c r="L282" s="101">
        <v>0</v>
      </c>
      <c r="M282" s="101">
        <v>0</v>
      </c>
      <c r="N282" s="100" t="str">
        <f t="shared" si="12"/>
        <v>공격력 +574</v>
      </c>
      <c r="O282" s="100" t="str">
        <f t="shared" si="13"/>
        <v>최대 체력 +1988</v>
      </c>
      <c r="P282" s="100" t="str">
        <f t="shared" si="14"/>
        <v>-</v>
      </c>
    </row>
    <row r="283" spans="1:16" ht="13.8" customHeight="1">
      <c r="A283" s="101">
        <f>C283*ID규칙_기본능력치그룹_단위+COUNTIF($C$4:C283,C283)</f>
        <v>11305030</v>
      </c>
      <c r="B283" s="100" t="s">
        <v>295</v>
      </c>
      <c r="C283" s="101">
        <f>VLOOKUP(B283,WEAPON!$B:$D,3,0)</f>
        <v>11305</v>
      </c>
      <c r="D283" s="102">
        <v>30</v>
      </c>
      <c r="E283" s="101">
        <v>1</v>
      </c>
      <c r="F283" s="101">
        <v>589</v>
      </c>
      <c r="G283" s="101">
        <v>0</v>
      </c>
      <c r="H283" s="101">
        <v>2</v>
      </c>
      <c r="I283" s="101">
        <v>2039</v>
      </c>
      <c r="J283" s="101">
        <v>0</v>
      </c>
      <c r="K283" s="101">
        <v>0</v>
      </c>
      <c r="L283" s="101">
        <v>0</v>
      </c>
      <c r="M283" s="101">
        <v>0</v>
      </c>
      <c r="N283" s="100" t="str">
        <f t="shared" si="12"/>
        <v>공격력 +589</v>
      </c>
      <c r="O283" s="100" t="str">
        <f t="shared" si="13"/>
        <v>최대 체력 +2039</v>
      </c>
      <c r="P283" s="100" t="str">
        <f t="shared" si="14"/>
        <v>-</v>
      </c>
    </row>
    <row r="284" spans="1:16" ht="13.8" customHeight="1">
      <c r="A284" s="101">
        <f>C284*ID규칙_기본능력치그룹_단위+COUNTIF($C$4:C284,C284)</f>
        <v>11305031</v>
      </c>
      <c r="B284" s="100" t="s">
        <v>295</v>
      </c>
      <c r="C284" s="101">
        <f>VLOOKUP(B284,WEAPON!$B:$D,3,0)</f>
        <v>11305</v>
      </c>
      <c r="D284" s="102">
        <v>31</v>
      </c>
      <c r="E284" s="101">
        <v>1</v>
      </c>
      <c r="F284" s="101">
        <v>604</v>
      </c>
      <c r="G284" s="101">
        <v>0</v>
      </c>
      <c r="H284" s="101">
        <v>2</v>
      </c>
      <c r="I284" s="101">
        <v>2090</v>
      </c>
      <c r="J284" s="101">
        <v>0</v>
      </c>
      <c r="K284" s="101">
        <v>0</v>
      </c>
      <c r="L284" s="101">
        <v>0</v>
      </c>
      <c r="M284" s="101">
        <v>0</v>
      </c>
      <c r="N284" s="100" t="str">
        <f t="shared" si="12"/>
        <v>공격력 +604</v>
      </c>
      <c r="O284" s="100" t="str">
        <f t="shared" si="13"/>
        <v>최대 체력 +2090</v>
      </c>
      <c r="P284" s="100" t="str">
        <f t="shared" si="14"/>
        <v>-</v>
      </c>
    </row>
    <row r="285" spans="1:16" ht="13.8" customHeight="1">
      <c r="A285" s="101">
        <f>C285*ID규칙_기본능력치그룹_단위+COUNTIF($C$4:C285,C285)</f>
        <v>11305032</v>
      </c>
      <c r="B285" s="100" t="s">
        <v>295</v>
      </c>
      <c r="C285" s="101">
        <f>VLOOKUP(B285,WEAPON!$B:$D,3,0)</f>
        <v>11305</v>
      </c>
      <c r="D285" s="102">
        <v>32</v>
      </c>
      <c r="E285" s="101">
        <v>1</v>
      </c>
      <c r="F285" s="101">
        <v>618</v>
      </c>
      <c r="G285" s="101">
        <v>0</v>
      </c>
      <c r="H285" s="101">
        <v>2</v>
      </c>
      <c r="I285" s="101">
        <v>2141</v>
      </c>
      <c r="J285" s="101">
        <v>0</v>
      </c>
      <c r="K285" s="101">
        <v>0</v>
      </c>
      <c r="L285" s="101">
        <v>0</v>
      </c>
      <c r="M285" s="101">
        <v>0</v>
      </c>
      <c r="N285" s="100" t="str">
        <f t="shared" si="12"/>
        <v>공격력 +618</v>
      </c>
      <c r="O285" s="100" t="str">
        <f t="shared" si="13"/>
        <v>최대 체력 +2141</v>
      </c>
      <c r="P285" s="100" t="str">
        <f t="shared" si="14"/>
        <v>-</v>
      </c>
    </row>
    <row r="286" spans="1:16" ht="13.8" customHeight="1">
      <c r="A286" s="101">
        <f>C286*ID규칙_기본능력치그룹_단위+COUNTIF($C$4:C286,C286)</f>
        <v>11305033</v>
      </c>
      <c r="B286" s="100" t="s">
        <v>295</v>
      </c>
      <c r="C286" s="101">
        <f>VLOOKUP(B286,WEAPON!$B:$D,3,0)</f>
        <v>11305</v>
      </c>
      <c r="D286" s="102">
        <v>33</v>
      </c>
      <c r="E286" s="101">
        <v>1</v>
      </c>
      <c r="F286" s="101">
        <v>633</v>
      </c>
      <c r="G286" s="101">
        <v>0</v>
      </c>
      <c r="H286" s="101">
        <v>2</v>
      </c>
      <c r="I286" s="101">
        <v>2192</v>
      </c>
      <c r="J286" s="101">
        <v>0</v>
      </c>
      <c r="K286" s="101">
        <v>0</v>
      </c>
      <c r="L286" s="101">
        <v>0</v>
      </c>
      <c r="M286" s="101">
        <v>0</v>
      </c>
      <c r="N286" s="100" t="str">
        <f t="shared" si="12"/>
        <v>공격력 +633</v>
      </c>
      <c r="O286" s="100" t="str">
        <f t="shared" si="13"/>
        <v>최대 체력 +2192</v>
      </c>
      <c r="P286" s="100" t="str">
        <f t="shared" si="14"/>
        <v>-</v>
      </c>
    </row>
    <row r="287" spans="1:16" ht="13.8" customHeight="1">
      <c r="A287" s="101">
        <f>C287*ID규칙_기본능력치그룹_단위+COUNTIF($C$4:C287,C287)</f>
        <v>11305034</v>
      </c>
      <c r="B287" s="100" t="s">
        <v>295</v>
      </c>
      <c r="C287" s="101">
        <f>VLOOKUP(B287,WEAPON!$B:$D,3,0)</f>
        <v>11305</v>
      </c>
      <c r="D287" s="102">
        <v>34</v>
      </c>
      <c r="E287" s="101">
        <v>1</v>
      </c>
      <c r="F287" s="101">
        <v>648</v>
      </c>
      <c r="G287" s="101">
        <v>0</v>
      </c>
      <c r="H287" s="101">
        <v>2</v>
      </c>
      <c r="I287" s="101">
        <v>2243</v>
      </c>
      <c r="J287" s="101">
        <v>0</v>
      </c>
      <c r="K287" s="101">
        <v>0</v>
      </c>
      <c r="L287" s="101">
        <v>0</v>
      </c>
      <c r="M287" s="101">
        <v>0</v>
      </c>
      <c r="N287" s="100" t="str">
        <f t="shared" si="12"/>
        <v>공격력 +648</v>
      </c>
      <c r="O287" s="100" t="str">
        <f t="shared" si="13"/>
        <v>최대 체력 +2243</v>
      </c>
      <c r="P287" s="100" t="str">
        <f t="shared" si="14"/>
        <v>-</v>
      </c>
    </row>
    <row r="288" spans="1:16" ht="13.8" customHeight="1">
      <c r="A288" s="101">
        <f>C288*ID규칙_기본능력치그룹_단위+COUNTIF($C$4:C288,C288)</f>
        <v>11305035</v>
      </c>
      <c r="B288" s="100" t="s">
        <v>295</v>
      </c>
      <c r="C288" s="101">
        <f>VLOOKUP(B288,WEAPON!$B:$D,3,0)</f>
        <v>11305</v>
      </c>
      <c r="D288" s="102">
        <v>35</v>
      </c>
      <c r="E288" s="101">
        <v>1</v>
      </c>
      <c r="F288" s="101">
        <v>663</v>
      </c>
      <c r="G288" s="101">
        <v>0</v>
      </c>
      <c r="H288" s="101">
        <v>2</v>
      </c>
      <c r="I288" s="101">
        <v>2294</v>
      </c>
      <c r="J288" s="101">
        <v>0</v>
      </c>
      <c r="K288" s="101">
        <v>0</v>
      </c>
      <c r="L288" s="101">
        <v>0</v>
      </c>
      <c r="M288" s="101">
        <v>0</v>
      </c>
      <c r="N288" s="100" t="str">
        <f t="shared" si="12"/>
        <v>공격력 +663</v>
      </c>
      <c r="O288" s="100" t="str">
        <f t="shared" si="13"/>
        <v>최대 체력 +2294</v>
      </c>
      <c r="P288" s="100" t="str">
        <f t="shared" si="14"/>
        <v>-</v>
      </c>
    </row>
    <row r="289" spans="1:16" ht="13.8" customHeight="1">
      <c r="A289" s="101">
        <f>C289*ID규칙_기본능력치그룹_단위+COUNTIF($C$4:C289,C289)</f>
        <v>11305036</v>
      </c>
      <c r="B289" s="100" t="s">
        <v>295</v>
      </c>
      <c r="C289" s="101">
        <f>VLOOKUP(B289,WEAPON!$B:$D,3,0)</f>
        <v>11305</v>
      </c>
      <c r="D289" s="102">
        <v>36</v>
      </c>
      <c r="E289" s="101">
        <v>1</v>
      </c>
      <c r="F289" s="101">
        <v>677</v>
      </c>
      <c r="G289" s="101">
        <v>0</v>
      </c>
      <c r="H289" s="101">
        <v>2</v>
      </c>
      <c r="I289" s="101">
        <v>2344</v>
      </c>
      <c r="J289" s="101">
        <v>0</v>
      </c>
      <c r="K289" s="101">
        <v>0</v>
      </c>
      <c r="L289" s="101">
        <v>0</v>
      </c>
      <c r="M289" s="101">
        <v>0</v>
      </c>
      <c r="N289" s="100" t="str">
        <f t="shared" si="12"/>
        <v>공격력 +677</v>
      </c>
      <c r="O289" s="100" t="str">
        <f t="shared" si="13"/>
        <v>최대 체력 +2344</v>
      </c>
      <c r="P289" s="100" t="str">
        <f t="shared" si="14"/>
        <v>-</v>
      </c>
    </row>
    <row r="290" spans="1:16" ht="13.8" customHeight="1">
      <c r="A290" s="101">
        <f>C290*ID규칙_기본능력치그룹_단위+COUNTIF($C$4:C290,C290)</f>
        <v>11305037</v>
      </c>
      <c r="B290" s="100" t="s">
        <v>295</v>
      </c>
      <c r="C290" s="101">
        <f>VLOOKUP(B290,WEAPON!$B:$D,3,0)</f>
        <v>11305</v>
      </c>
      <c r="D290" s="102">
        <v>37</v>
      </c>
      <c r="E290" s="101">
        <v>1</v>
      </c>
      <c r="F290" s="101">
        <v>692</v>
      </c>
      <c r="G290" s="101">
        <v>0</v>
      </c>
      <c r="H290" s="101">
        <v>2</v>
      </c>
      <c r="I290" s="101">
        <v>2395</v>
      </c>
      <c r="J290" s="101">
        <v>0</v>
      </c>
      <c r="K290" s="101">
        <v>0</v>
      </c>
      <c r="L290" s="101">
        <v>0</v>
      </c>
      <c r="M290" s="101">
        <v>0</v>
      </c>
      <c r="N290" s="100" t="str">
        <f t="shared" si="12"/>
        <v>공격력 +692</v>
      </c>
      <c r="O290" s="100" t="str">
        <f t="shared" si="13"/>
        <v>최대 체력 +2395</v>
      </c>
      <c r="P290" s="100" t="str">
        <f t="shared" si="14"/>
        <v>-</v>
      </c>
    </row>
    <row r="291" spans="1:16" ht="13.8" customHeight="1">
      <c r="A291" s="101">
        <f>C291*ID규칙_기본능력치그룹_단위+COUNTIF($C$4:C291,C291)</f>
        <v>11305038</v>
      </c>
      <c r="B291" s="100" t="s">
        <v>295</v>
      </c>
      <c r="C291" s="101">
        <f>VLOOKUP(B291,WEAPON!$B:$D,3,0)</f>
        <v>11305</v>
      </c>
      <c r="D291" s="102">
        <v>38</v>
      </c>
      <c r="E291" s="101">
        <v>1</v>
      </c>
      <c r="F291" s="101">
        <v>707</v>
      </c>
      <c r="G291" s="101">
        <v>0</v>
      </c>
      <c r="H291" s="101">
        <v>2</v>
      </c>
      <c r="I291" s="101">
        <v>2446</v>
      </c>
      <c r="J291" s="101">
        <v>0</v>
      </c>
      <c r="K291" s="101">
        <v>0</v>
      </c>
      <c r="L291" s="101">
        <v>0</v>
      </c>
      <c r="M291" s="101">
        <v>0</v>
      </c>
      <c r="N291" s="100" t="str">
        <f t="shared" si="12"/>
        <v>공격력 +707</v>
      </c>
      <c r="O291" s="100" t="str">
        <f t="shared" si="13"/>
        <v>최대 체력 +2446</v>
      </c>
      <c r="P291" s="100" t="str">
        <f t="shared" si="14"/>
        <v>-</v>
      </c>
    </row>
    <row r="292" spans="1:16" ht="13.8" customHeight="1">
      <c r="A292" s="101">
        <f>C292*ID규칙_기본능력치그룹_단위+COUNTIF($C$4:C292,C292)</f>
        <v>11305039</v>
      </c>
      <c r="B292" s="100" t="s">
        <v>295</v>
      </c>
      <c r="C292" s="101">
        <f>VLOOKUP(B292,WEAPON!$B:$D,3,0)</f>
        <v>11305</v>
      </c>
      <c r="D292" s="102">
        <v>39</v>
      </c>
      <c r="E292" s="101">
        <v>1</v>
      </c>
      <c r="F292" s="101">
        <v>721</v>
      </c>
      <c r="G292" s="101">
        <v>0</v>
      </c>
      <c r="H292" s="101">
        <v>2</v>
      </c>
      <c r="I292" s="101">
        <v>2497</v>
      </c>
      <c r="J292" s="101">
        <v>0</v>
      </c>
      <c r="K292" s="101">
        <v>0</v>
      </c>
      <c r="L292" s="101">
        <v>0</v>
      </c>
      <c r="M292" s="101">
        <v>0</v>
      </c>
      <c r="N292" s="100" t="str">
        <f t="shared" si="12"/>
        <v>공격력 +721</v>
      </c>
      <c r="O292" s="100" t="str">
        <f t="shared" si="13"/>
        <v>최대 체력 +2497</v>
      </c>
      <c r="P292" s="100" t="str">
        <f t="shared" si="14"/>
        <v>-</v>
      </c>
    </row>
    <row r="293" spans="1:16" ht="13.8" customHeight="1">
      <c r="A293" s="101">
        <f>C293*ID규칙_기본능력치그룹_단위+COUNTIF($C$4:C293,C293)</f>
        <v>11305040</v>
      </c>
      <c r="B293" s="100" t="s">
        <v>295</v>
      </c>
      <c r="C293" s="101">
        <f>VLOOKUP(B293,WEAPON!$B:$D,3,0)</f>
        <v>11305</v>
      </c>
      <c r="D293" s="102">
        <v>40</v>
      </c>
      <c r="E293" s="101">
        <v>1</v>
      </c>
      <c r="F293" s="101">
        <v>736</v>
      </c>
      <c r="G293" s="101">
        <v>0</v>
      </c>
      <c r="H293" s="101">
        <v>2</v>
      </c>
      <c r="I293" s="101">
        <v>2548</v>
      </c>
      <c r="J293" s="101">
        <v>0</v>
      </c>
      <c r="K293" s="101">
        <v>0</v>
      </c>
      <c r="L293" s="101">
        <v>0</v>
      </c>
      <c r="M293" s="101">
        <v>0</v>
      </c>
      <c r="N293" s="100" t="str">
        <f t="shared" si="12"/>
        <v>공격력 +736</v>
      </c>
      <c r="O293" s="100" t="str">
        <f t="shared" si="13"/>
        <v>최대 체력 +2548</v>
      </c>
      <c r="P293" s="100" t="str">
        <f t="shared" si="14"/>
        <v>-</v>
      </c>
    </row>
    <row r="294" spans="1:16" ht="13.8" customHeight="1">
      <c r="A294" s="101">
        <f>C294*ID규칙_기본능력치그룹_단위+COUNTIF($C$4:C294,C294)</f>
        <v>11305041</v>
      </c>
      <c r="B294" s="100" t="s">
        <v>295</v>
      </c>
      <c r="C294" s="101">
        <f>VLOOKUP(B294,WEAPON!$B:$D,3,0)</f>
        <v>11305</v>
      </c>
      <c r="D294" s="102">
        <v>41</v>
      </c>
      <c r="E294" s="101">
        <v>1</v>
      </c>
      <c r="F294" s="101">
        <v>751</v>
      </c>
      <c r="G294" s="101">
        <v>0</v>
      </c>
      <c r="H294" s="101">
        <v>2</v>
      </c>
      <c r="I294" s="101">
        <v>2599</v>
      </c>
      <c r="J294" s="101">
        <v>0</v>
      </c>
      <c r="K294" s="101">
        <v>0</v>
      </c>
      <c r="L294" s="101">
        <v>0</v>
      </c>
      <c r="M294" s="101">
        <v>0</v>
      </c>
      <c r="N294" s="100" t="str">
        <f t="shared" si="12"/>
        <v>공격력 +751</v>
      </c>
      <c r="O294" s="100" t="str">
        <f t="shared" si="13"/>
        <v>최대 체력 +2599</v>
      </c>
      <c r="P294" s="100" t="str">
        <f t="shared" si="14"/>
        <v>-</v>
      </c>
    </row>
    <row r="295" spans="1:16" ht="13.8" customHeight="1">
      <c r="A295" s="101">
        <f>C295*ID규칙_기본능력치그룹_단위+COUNTIF($C$4:C295,C295)</f>
        <v>11305042</v>
      </c>
      <c r="B295" s="100" t="s">
        <v>295</v>
      </c>
      <c r="C295" s="101">
        <f>VLOOKUP(B295,WEAPON!$B:$D,3,0)</f>
        <v>11305</v>
      </c>
      <c r="D295" s="102">
        <v>42</v>
      </c>
      <c r="E295" s="101">
        <v>1</v>
      </c>
      <c r="F295" s="101">
        <v>766</v>
      </c>
      <c r="G295" s="101">
        <v>0</v>
      </c>
      <c r="H295" s="101">
        <v>2</v>
      </c>
      <c r="I295" s="101">
        <v>2650</v>
      </c>
      <c r="J295" s="101">
        <v>0</v>
      </c>
      <c r="K295" s="101">
        <v>0</v>
      </c>
      <c r="L295" s="101">
        <v>0</v>
      </c>
      <c r="M295" s="101">
        <v>0</v>
      </c>
      <c r="N295" s="100" t="str">
        <f t="shared" si="12"/>
        <v>공격력 +766</v>
      </c>
      <c r="O295" s="100" t="str">
        <f t="shared" si="13"/>
        <v>최대 체력 +2650</v>
      </c>
      <c r="P295" s="100" t="str">
        <f t="shared" si="14"/>
        <v>-</v>
      </c>
    </row>
    <row r="296" spans="1:16" ht="13.8" customHeight="1">
      <c r="A296" s="101">
        <f>C296*ID규칙_기본능력치그룹_단위+COUNTIF($C$4:C296,C296)</f>
        <v>11305043</v>
      </c>
      <c r="B296" s="100" t="s">
        <v>295</v>
      </c>
      <c r="C296" s="101">
        <f>VLOOKUP(B296,WEAPON!$B:$D,3,0)</f>
        <v>11305</v>
      </c>
      <c r="D296" s="102">
        <v>43</v>
      </c>
      <c r="E296" s="101">
        <v>1</v>
      </c>
      <c r="F296" s="101">
        <v>780</v>
      </c>
      <c r="G296" s="101">
        <v>0</v>
      </c>
      <c r="H296" s="101">
        <v>2</v>
      </c>
      <c r="I296" s="101">
        <v>2701</v>
      </c>
      <c r="J296" s="101">
        <v>0</v>
      </c>
      <c r="K296" s="101">
        <v>0</v>
      </c>
      <c r="L296" s="101">
        <v>0</v>
      </c>
      <c r="M296" s="101">
        <v>0</v>
      </c>
      <c r="N296" s="100" t="str">
        <f t="shared" si="12"/>
        <v>공격력 +780</v>
      </c>
      <c r="O296" s="100" t="str">
        <f t="shared" si="13"/>
        <v>최대 체력 +2701</v>
      </c>
      <c r="P296" s="100" t="str">
        <f t="shared" si="14"/>
        <v>-</v>
      </c>
    </row>
    <row r="297" spans="1:16" ht="13.8" customHeight="1">
      <c r="A297" s="101">
        <f>C297*ID규칙_기본능력치그룹_단위+COUNTIF($C$4:C297,C297)</f>
        <v>11305044</v>
      </c>
      <c r="B297" s="100" t="s">
        <v>295</v>
      </c>
      <c r="C297" s="101">
        <f>VLOOKUP(B297,WEAPON!$B:$D,3,0)</f>
        <v>11305</v>
      </c>
      <c r="D297" s="102">
        <v>44</v>
      </c>
      <c r="E297" s="101">
        <v>1</v>
      </c>
      <c r="F297" s="101">
        <v>795</v>
      </c>
      <c r="G297" s="101">
        <v>0</v>
      </c>
      <c r="H297" s="101">
        <v>2</v>
      </c>
      <c r="I297" s="101">
        <v>2752</v>
      </c>
      <c r="J297" s="101">
        <v>0</v>
      </c>
      <c r="K297" s="101">
        <v>0</v>
      </c>
      <c r="L297" s="101">
        <v>0</v>
      </c>
      <c r="M297" s="101">
        <v>0</v>
      </c>
      <c r="N297" s="100" t="str">
        <f t="shared" si="12"/>
        <v>공격력 +795</v>
      </c>
      <c r="O297" s="100" t="str">
        <f t="shared" si="13"/>
        <v>최대 체력 +2752</v>
      </c>
      <c r="P297" s="100" t="str">
        <f t="shared" si="14"/>
        <v>-</v>
      </c>
    </row>
    <row r="298" spans="1:16" ht="13.8" customHeight="1">
      <c r="A298" s="101">
        <f>C298*ID규칙_기본능력치그룹_단위+COUNTIF($C$4:C298,C298)</f>
        <v>11305045</v>
      </c>
      <c r="B298" s="100" t="s">
        <v>295</v>
      </c>
      <c r="C298" s="101">
        <f>VLOOKUP(B298,WEAPON!$B:$D,3,0)</f>
        <v>11305</v>
      </c>
      <c r="D298" s="102">
        <v>45</v>
      </c>
      <c r="E298" s="101">
        <v>1</v>
      </c>
      <c r="F298" s="101">
        <v>810</v>
      </c>
      <c r="G298" s="101">
        <v>0</v>
      </c>
      <c r="H298" s="101">
        <v>2</v>
      </c>
      <c r="I298" s="101">
        <v>2803</v>
      </c>
      <c r="J298" s="101">
        <v>0</v>
      </c>
      <c r="K298" s="101">
        <v>0</v>
      </c>
      <c r="L298" s="101">
        <v>0</v>
      </c>
      <c r="M298" s="101">
        <v>0</v>
      </c>
      <c r="N298" s="100" t="str">
        <f t="shared" si="12"/>
        <v>공격력 +810</v>
      </c>
      <c r="O298" s="100" t="str">
        <f t="shared" si="13"/>
        <v>최대 체력 +2803</v>
      </c>
      <c r="P298" s="100" t="str">
        <f t="shared" si="14"/>
        <v>-</v>
      </c>
    </row>
    <row r="299" spans="1:16" ht="13.8" customHeight="1">
      <c r="A299" s="101">
        <f>C299*ID규칙_기본능력치그룹_단위+COUNTIF($C$4:C299,C299)</f>
        <v>11305046</v>
      </c>
      <c r="B299" s="100" t="s">
        <v>295</v>
      </c>
      <c r="C299" s="101">
        <f>VLOOKUP(B299,WEAPON!$B:$D,3,0)</f>
        <v>11305</v>
      </c>
      <c r="D299" s="102">
        <v>46</v>
      </c>
      <c r="E299" s="101">
        <v>1</v>
      </c>
      <c r="F299" s="101">
        <v>825</v>
      </c>
      <c r="G299" s="101">
        <v>0</v>
      </c>
      <c r="H299" s="101">
        <v>2</v>
      </c>
      <c r="I299" s="101">
        <v>2854</v>
      </c>
      <c r="J299" s="101">
        <v>0</v>
      </c>
      <c r="K299" s="101">
        <v>0</v>
      </c>
      <c r="L299" s="101">
        <v>0</v>
      </c>
      <c r="M299" s="101">
        <v>0</v>
      </c>
      <c r="N299" s="100" t="str">
        <f t="shared" si="12"/>
        <v>공격력 +825</v>
      </c>
      <c r="O299" s="100" t="str">
        <f t="shared" si="13"/>
        <v>최대 체력 +2854</v>
      </c>
      <c r="P299" s="100" t="str">
        <f t="shared" si="14"/>
        <v>-</v>
      </c>
    </row>
    <row r="300" spans="1:16" ht="13.8" customHeight="1">
      <c r="A300" s="101">
        <f>C300*ID규칙_기본능력치그룹_단위+COUNTIF($C$4:C300,C300)</f>
        <v>11305047</v>
      </c>
      <c r="B300" s="100" t="s">
        <v>295</v>
      </c>
      <c r="C300" s="101">
        <f>VLOOKUP(B300,WEAPON!$B:$D,3,0)</f>
        <v>11305</v>
      </c>
      <c r="D300" s="102">
        <v>47</v>
      </c>
      <c r="E300" s="101">
        <v>1</v>
      </c>
      <c r="F300" s="101">
        <v>840</v>
      </c>
      <c r="G300" s="101">
        <v>0</v>
      </c>
      <c r="H300" s="101">
        <v>2</v>
      </c>
      <c r="I300" s="101">
        <v>2905</v>
      </c>
      <c r="J300" s="101">
        <v>0</v>
      </c>
      <c r="K300" s="101">
        <v>0</v>
      </c>
      <c r="L300" s="101">
        <v>0</v>
      </c>
      <c r="M300" s="101">
        <v>0</v>
      </c>
      <c r="N300" s="100" t="str">
        <f t="shared" si="12"/>
        <v>공격력 +840</v>
      </c>
      <c r="O300" s="100" t="str">
        <f t="shared" si="13"/>
        <v>최대 체력 +2905</v>
      </c>
      <c r="P300" s="100" t="str">
        <f t="shared" si="14"/>
        <v>-</v>
      </c>
    </row>
    <row r="301" spans="1:16" ht="13.8" customHeight="1">
      <c r="A301" s="101">
        <f>C301*ID규칙_기본능력치그룹_단위+COUNTIF($C$4:C301,C301)</f>
        <v>11305048</v>
      </c>
      <c r="B301" s="100" t="s">
        <v>295</v>
      </c>
      <c r="C301" s="101">
        <f>VLOOKUP(B301,WEAPON!$B:$D,3,0)</f>
        <v>11305</v>
      </c>
      <c r="D301" s="102">
        <v>48</v>
      </c>
      <c r="E301" s="101">
        <v>1</v>
      </c>
      <c r="F301" s="101">
        <v>854</v>
      </c>
      <c r="G301" s="101">
        <v>0</v>
      </c>
      <c r="H301" s="101">
        <v>2</v>
      </c>
      <c r="I301" s="101">
        <v>2956</v>
      </c>
      <c r="J301" s="101">
        <v>0</v>
      </c>
      <c r="K301" s="101">
        <v>0</v>
      </c>
      <c r="L301" s="101">
        <v>0</v>
      </c>
      <c r="M301" s="101">
        <v>0</v>
      </c>
      <c r="N301" s="100" t="str">
        <f t="shared" si="12"/>
        <v>공격력 +854</v>
      </c>
      <c r="O301" s="100" t="str">
        <f t="shared" si="13"/>
        <v>최대 체력 +2956</v>
      </c>
      <c r="P301" s="100" t="str">
        <f t="shared" si="14"/>
        <v>-</v>
      </c>
    </row>
    <row r="302" spans="1:16" ht="13.8" customHeight="1">
      <c r="A302" s="101">
        <f>C302*ID규칙_기본능력치그룹_단위+COUNTIF($C$4:C302,C302)</f>
        <v>11305049</v>
      </c>
      <c r="B302" s="100" t="s">
        <v>295</v>
      </c>
      <c r="C302" s="101">
        <f>VLOOKUP(B302,WEAPON!$B:$D,3,0)</f>
        <v>11305</v>
      </c>
      <c r="D302" s="102">
        <v>49</v>
      </c>
      <c r="E302" s="101">
        <v>1</v>
      </c>
      <c r="F302" s="101">
        <v>869</v>
      </c>
      <c r="G302" s="101">
        <v>0</v>
      </c>
      <c r="H302" s="101">
        <v>2</v>
      </c>
      <c r="I302" s="101">
        <v>3007</v>
      </c>
      <c r="J302" s="101">
        <v>0</v>
      </c>
      <c r="K302" s="101">
        <v>0</v>
      </c>
      <c r="L302" s="101">
        <v>0</v>
      </c>
      <c r="M302" s="101">
        <v>0</v>
      </c>
      <c r="N302" s="100" t="str">
        <f t="shared" si="12"/>
        <v>공격력 +869</v>
      </c>
      <c r="O302" s="100" t="str">
        <f t="shared" si="13"/>
        <v>최대 체력 +3007</v>
      </c>
      <c r="P302" s="100" t="str">
        <f t="shared" si="14"/>
        <v>-</v>
      </c>
    </row>
    <row r="303" spans="1:16" ht="13.8" customHeight="1">
      <c r="A303" s="101">
        <f>C303*ID규칙_기본능력치그룹_단위+COUNTIF($C$4:C303,C303)</f>
        <v>11305050</v>
      </c>
      <c r="B303" s="100" t="s">
        <v>295</v>
      </c>
      <c r="C303" s="101">
        <f>VLOOKUP(B303,WEAPON!$B:$D,3,0)</f>
        <v>11305</v>
      </c>
      <c r="D303" s="102">
        <v>50</v>
      </c>
      <c r="E303" s="101">
        <v>1</v>
      </c>
      <c r="F303" s="101">
        <v>884</v>
      </c>
      <c r="G303" s="101">
        <v>0</v>
      </c>
      <c r="H303" s="101">
        <v>2</v>
      </c>
      <c r="I303" s="101">
        <v>3058</v>
      </c>
      <c r="J303" s="101">
        <v>0</v>
      </c>
      <c r="K303" s="101">
        <v>0</v>
      </c>
      <c r="L303" s="101">
        <v>0</v>
      </c>
      <c r="M303" s="101">
        <v>0</v>
      </c>
      <c r="N303" s="100" t="str">
        <f t="shared" si="12"/>
        <v>공격력 +884</v>
      </c>
      <c r="O303" s="100" t="str">
        <f t="shared" si="13"/>
        <v>최대 체력 +3058</v>
      </c>
      <c r="P303" s="100" t="str">
        <f t="shared" si="14"/>
        <v>-</v>
      </c>
    </row>
    <row r="304" spans="1:16" ht="13.8" customHeight="1">
      <c r="A304" s="101">
        <f>C304*ID규칙_기본능력치그룹_단위+COUNTIF($C$4:C304,C304)</f>
        <v>11206001</v>
      </c>
      <c r="B304" s="100" t="s">
        <v>297</v>
      </c>
      <c r="C304" s="101">
        <f>VLOOKUP(B304,WEAPON!$B:$D,3,0)</f>
        <v>11206</v>
      </c>
      <c r="D304" s="102">
        <v>1</v>
      </c>
      <c r="E304" s="101">
        <v>1</v>
      </c>
      <c r="F304" s="101">
        <v>75</v>
      </c>
      <c r="G304" s="101">
        <v>0</v>
      </c>
      <c r="H304" s="101">
        <v>2</v>
      </c>
      <c r="I304" s="101">
        <v>510</v>
      </c>
      <c r="J304" s="101">
        <v>0</v>
      </c>
      <c r="K304" s="101">
        <v>0</v>
      </c>
      <c r="L304" s="101">
        <v>0</v>
      </c>
      <c r="M304" s="101">
        <v>0</v>
      </c>
      <c r="N304" s="100" t="str">
        <f t="shared" si="12"/>
        <v>공격력 +75</v>
      </c>
      <c r="O304" s="100" t="str">
        <f t="shared" si="13"/>
        <v>최대 체력 +510</v>
      </c>
      <c r="P304" s="100" t="str">
        <f t="shared" si="14"/>
        <v>-</v>
      </c>
    </row>
    <row r="305" spans="1:16" ht="13.8" customHeight="1">
      <c r="A305" s="101">
        <f>C305*ID규칙_기본능력치그룹_단위+COUNTIF($C$4:C305,C305)</f>
        <v>11206002</v>
      </c>
      <c r="B305" s="100" t="s">
        <v>297</v>
      </c>
      <c r="C305" s="101">
        <f>VLOOKUP(B305,WEAPON!$B:$D,3,0)</f>
        <v>11206</v>
      </c>
      <c r="D305" s="102">
        <v>2</v>
      </c>
      <c r="E305" s="101">
        <v>1</v>
      </c>
      <c r="F305" s="101">
        <v>82</v>
      </c>
      <c r="G305" s="101">
        <v>0</v>
      </c>
      <c r="H305" s="101">
        <v>2</v>
      </c>
      <c r="I305" s="101">
        <v>556</v>
      </c>
      <c r="J305" s="101">
        <v>0</v>
      </c>
      <c r="K305" s="101">
        <v>0</v>
      </c>
      <c r="L305" s="101">
        <v>0</v>
      </c>
      <c r="M305" s="101">
        <v>0</v>
      </c>
      <c r="N305" s="100" t="str">
        <f t="shared" si="12"/>
        <v>공격력 +82</v>
      </c>
      <c r="O305" s="100" t="str">
        <f t="shared" si="13"/>
        <v>최대 체력 +556</v>
      </c>
      <c r="P305" s="100" t="str">
        <f t="shared" si="14"/>
        <v>-</v>
      </c>
    </row>
    <row r="306" spans="1:16" ht="13.8" customHeight="1">
      <c r="A306" s="101">
        <f>C306*ID규칙_기본능력치그룹_단위+COUNTIF($C$4:C306,C306)</f>
        <v>11206003</v>
      </c>
      <c r="B306" s="100" t="s">
        <v>297</v>
      </c>
      <c r="C306" s="101">
        <f>VLOOKUP(B306,WEAPON!$B:$D,3,0)</f>
        <v>11206</v>
      </c>
      <c r="D306" s="102">
        <v>3</v>
      </c>
      <c r="E306" s="101">
        <v>1</v>
      </c>
      <c r="F306" s="101">
        <v>89</v>
      </c>
      <c r="G306" s="101">
        <v>0</v>
      </c>
      <c r="H306" s="101">
        <v>2</v>
      </c>
      <c r="I306" s="101">
        <v>603</v>
      </c>
      <c r="J306" s="101">
        <v>0</v>
      </c>
      <c r="K306" s="101">
        <v>0</v>
      </c>
      <c r="L306" s="101">
        <v>0</v>
      </c>
      <c r="M306" s="101">
        <v>0</v>
      </c>
      <c r="N306" s="100" t="str">
        <f t="shared" si="12"/>
        <v>공격력 +89</v>
      </c>
      <c r="O306" s="100" t="str">
        <f t="shared" si="13"/>
        <v>최대 체력 +603</v>
      </c>
      <c r="P306" s="100" t="str">
        <f t="shared" si="14"/>
        <v>-</v>
      </c>
    </row>
    <row r="307" spans="1:16" ht="13.8" customHeight="1">
      <c r="A307" s="101">
        <f>C307*ID규칙_기본능력치그룹_단위+COUNTIF($C$4:C307,C307)</f>
        <v>11206004</v>
      </c>
      <c r="B307" s="100" t="s">
        <v>297</v>
      </c>
      <c r="C307" s="101">
        <f>VLOOKUP(B307,WEAPON!$B:$D,3,0)</f>
        <v>11206</v>
      </c>
      <c r="D307" s="102">
        <v>4</v>
      </c>
      <c r="E307" s="101">
        <v>1</v>
      </c>
      <c r="F307" s="101">
        <v>95</v>
      </c>
      <c r="G307" s="101">
        <v>0</v>
      </c>
      <c r="H307" s="101">
        <v>2</v>
      </c>
      <c r="I307" s="101">
        <v>649</v>
      </c>
      <c r="J307" s="101">
        <v>0</v>
      </c>
      <c r="K307" s="101">
        <v>0</v>
      </c>
      <c r="L307" s="101">
        <v>0</v>
      </c>
      <c r="M307" s="101">
        <v>0</v>
      </c>
      <c r="N307" s="100" t="str">
        <f t="shared" si="12"/>
        <v>공격력 +95</v>
      </c>
      <c r="O307" s="100" t="str">
        <f t="shared" si="13"/>
        <v>최대 체력 +649</v>
      </c>
      <c r="P307" s="100" t="str">
        <f t="shared" si="14"/>
        <v>-</v>
      </c>
    </row>
    <row r="308" spans="1:16" ht="13.8" customHeight="1">
      <c r="A308" s="101">
        <f>C308*ID규칙_기본능력치그룹_단위+COUNTIF($C$4:C308,C308)</f>
        <v>11206005</v>
      </c>
      <c r="B308" s="100" t="s">
        <v>297</v>
      </c>
      <c r="C308" s="101">
        <f>VLOOKUP(B308,WEAPON!$B:$D,3,0)</f>
        <v>11206</v>
      </c>
      <c r="D308" s="102">
        <v>5</v>
      </c>
      <c r="E308" s="101">
        <v>1</v>
      </c>
      <c r="F308" s="101">
        <v>102</v>
      </c>
      <c r="G308" s="101">
        <v>0</v>
      </c>
      <c r="H308" s="101">
        <v>2</v>
      </c>
      <c r="I308" s="101">
        <v>695</v>
      </c>
      <c r="J308" s="101">
        <v>0</v>
      </c>
      <c r="K308" s="101">
        <v>0</v>
      </c>
      <c r="L308" s="101">
        <v>0</v>
      </c>
      <c r="M308" s="101">
        <v>0</v>
      </c>
      <c r="N308" s="100" t="str">
        <f t="shared" si="12"/>
        <v>공격력 +102</v>
      </c>
      <c r="O308" s="100" t="str">
        <f t="shared" si="13"/>
        <v>최대 체력 +695</v>
      </c>
      <c r="P308" s="100" t="str">
        <f t="shared" si="14"/>
        <v>-</v>
      </c>
    </row>
    <row r="309" spans="1:16" ht="13.8" customHeight="1">
      <c r="A309" s="101">
        <f>C309*ID규칙_기본능력치그룹_단위+COUNTIF($C$4:C309,C309)</f>
        <v>11206006</v>
      </c>
      <c r="B309" s="100" t="s">
        <v>297</v>
      </c>
      <c r="C309" s="101">
        <f>VLOOKUP(B309,WEAPON!$B:$D,3,0)</f>
        <v>11206</v>
      </c>
      <c r="D309" s="102">
        <v>6</v>
      </c>
      <c r="E309" s="101">
        <v>1</v>
      </c>
      <c r="F309" s="101">
        <v>109</v>
      </c>
      <c r="G309" s="101">
        <v>0</v>
      </c>
      <c r="H309" s="101">
        <v>2</v>
      </c>
      <c r="I309" s="101">
        <v>742</v>
      </c>
      <c r="J309" s="101">
        <v>0</v>
      </c>
      <c r="K309" s="101">
        <v>0</v>
      </c>
      <c r="L309" s="101">
        <v>0</v>
      </c>
      <c r="M309" s="101">
        <v>0</v>
      </c>
      <c r="N309" s="100" t="str">
        <f t="shared" si="12"/>
        <v>공격력 +109</v>
      </c>
      <c r="O309" s="100" t="str">
        <f t="shared" si="13"/>
        <v>최대 체력 +742</v>
      </c>
      <c r="P309" s="100" t="str">
        <f t="shared" si="14"/>
        <v>-</v>
      </c>
    </row>
    <row r="310" spans="1:16" ht="13.8" customHeight="1">
      <c r="A310" s="101">
        <f>C310*ID규칙_기본능력치그룹_단위+COUNTIF($C$4:C310,C310)</f>
        <v>11206007</v>
      </c>
      <c r="B310" s="100" t="s">
        <v>297</v>
      </c>
      <c r="C310" s="101">
        <f>VLOOKUP(B310,WEAPON!$B:$D,3,0)</f>
        <v>11206</v>
      </c>
      <c r="D310" s="102">
        <v>7</v>
      </c>
      <c r="E310" s="101">
        <v>1</v>
      </c>
      <c r="F310" s="101">
        <v>116</v>
      </c>
      <c r="G310" s="101">
        <v>0</v>
      </c>
      <c r="H310" s="101">
        <v>2</v>
      </c>
      <c r="I310" s="101">
        <v>788</v>
      </c>
      <c r="J310" s="101">
        <v>0</v>
      </c>
      <c r="K310" s="101">
        <v>0</v>
      </c>
      <c r="L310" s="101">
        <v>0</v>
      </c>
      <c r="M310" s="101">
        <v>0</v>
      </c>
      <c r="N310" s="100" t="str">
        <f t="shared" si="12"/>
        <v>공격력 +116</v>
      </c>
      <c r="O310" s="100" t="str">
        <f t="shared" si="13"/>
        <v>최대 체력 +788</v>
      </c>
      <c r="P310" s="100" t="str">
        <f t="shared" si="14"/>
        <v>-</v>
      </c>
    </row>
    <row r="311" spans="1:16" ht="13.8" customHeight="1">
      <c r="A311" s="101">
        <f>C311*ID규칙_기본능력치그룹_단위+COUNTIF($C$4:C311,C311)</f>
        <v>11206008</v>
      </c>
      <c r="B311" s="100" t="s">
        <v>297</v>
      </c>
      <c r="C311" s="101">
        <f>VLOOKUP(B311,WEAPON!$B:$D,3,0)</f>
        <v>11206</v>
      </c>
      <c r="D311" s="102">
        <v>8</v>
      </c>
      <c r="E311" s="101">
        <v>1</v>
      </c>
      <c r="F311" s="101">
        <v>123</v>
      </c>
      <c r="G311" s="101">
        <v>0</v>
      </c>
      <c r="H311" s="101">
        <v>2</v>
      </c>
      <c r="I311" s="101">
        <v>834</v>
      </c>
      <c r="J311" s="101">
        <v>0</v>
      </c>
      <c r="K311" s="101">
        <v>0</v>
      </c>
      <c r="L311" s="101">
        <v>0</v>
      </c>
      <c r="M311" s="101">
        <v>0</v>
      </c>
      <c r="N311" s="100" t="str">
        <f t="shared" si="12"/>
        <v>공격력 +123</v>
      </c>
      <c r="O311" s="100" t="str">
        <f t="shared" si="13"/>
        <v>최대 체력 +834</v>
      </c>
      <c r="P311" s="100" t="str">
        <f t="shared" si="14"/>
        <v>-</v>
      </c>
    </row>
    <row r="312" spans="1:16" ht="13.8" customHeight="1">
      <c r="A312" s="101">
        <f>C312*ID규칙_기본능력치그룹_단위+COUNTIF($C$4:C312,C312)</f>
        <v>11206009</v>
      </c>
      <c r="B312" s="100" t="s">
        <v>297</v>
      </c>
      <c r="C312" s="101">
        <f>VLOOKUP(B312,WEAPON!$B:$D,3,0)</f>
        <v>11206</v>
      </c>
      <c r="D312" s="102">
        <v>9</v>
      </c>
      <c r="E312" s="101">
        <v>1</v>
      </c>
      <c r="F312" s="101">
        <v>130</v>
      </c>
      <c r="G312" s="101">
        <v>0</v>
      </c>
      <c r="H312" s="101">
        <v>2</v>
      </c>
      <c r="I312" s="101">
        <v>881</v>
      </c>
      <c r="J312" s="101">
        <v>0</v>
      </c>
      <c r="K312" s="101">
        <v>0</v>
      </c>
      <c r="L312" s="101">
        <v>0</v>
      </c>
      <c r="M312" s="101">
        <v>0</v>
      </c>
      <c r="N312" s="100" t="str">
        <f t="shared" si="12"/>
        <v>공격력 +130</v>
      </c>
      <c r="O312" s="100" t="str">
        <f t="shared" si="13"/>
        <v>최대 체력 +881</v>
      </c>
      <c r="P312" s="100" t="str">
        <f t="shared" si="14"/>
        <v>-</v>
      </c>
    </row>
    <row r="313" spans="1:16" ht="13.8" customHeight="1">
      <c r="A313" s="101">
        <f>C313*ID규칙_기본능력치그룹_단위+COUNTIF($C$4:C313,C313)</f>
        <v>11206010</v>
      </c>
      <c r="B313" s="100" t="s">
        <v>297</v>
      </c>
      <c r="C313" s="101">
        <f>VLOOKUP(B313,WEAPON!$B:$D,3,0)</f>
        <v>11206</v>
      </c>
      <c r="D313" s="102">
        <v>10</v>
      </c>
      <c r="E313" s="101">
        <v>1</v>
      </c>
      <c r="F313" s="101">
        <v>136</v>
      </c>
      <c r="G313" s="101">
        <v>0</v>
      </c>
      <c r="H313" s="101">
        <v>2</v>
      </c>
      <c r="I313" s="101">
        <v>927</v>
      </c>
      <c r="J313" s="101">
        <v>0</v>
      </c>
      <c r="K313" s="101">
        <v>0</v>
      </c>
      <c r="L313" s="101">
        <v>0</v>
      </c>
      <c r="M313" s="101">
        <v>0</v>
      </c>
      <c r="N313" s="100" t="str">
        <f t="shared" si="12"/>
        <v>공격력 +136</v>
      </c>
      <c r="O313" s="100" t="str">
        <f t="shared" si="13"/>
        <v>최대 체력 +927</v>
      </c>
      <c r="P313" s="100" t="str">
        <f t="shared" si="14"/>
        <v>-</v>
      </c>
    </row>
    <row r="314" spans="1:16" ht="13.8" customHeight="1">
      <c r="A314" s="101">
        <f>C314*ID규칙_기본능력치그룹_단위+COUNTIF($C$4:C314,C314)</f>
        <v>11206011</v>
      </c>
      <c r="B314" s="100" t="s">
        <v>297</v>
      </c>
      <c r="C314" s="101">
        <f>VLOOKUP(B314,WEAPON!$B:$D,3,0)</f>
        <v>11206</v>
      </c>
      <c r="D314" s="102">
        <v>11</v>
      </c>
      <c r="E314" s="101">
        <v>1</v>
      </c>
      <c r="F314" s="101">
        <v>143</v>
      </c>
      <c r="G314" s="101">
        <v>0</v>
      </c>
      <c r="H314" s="101">
        <v>2</v>
      </c>
      <c r="I314" s="101">
        <v>973</v>
      </c>
      <c r="J314" s="101">
        <v>0</v>
      </c>
      <c r="K314" s="101">
        <v>0</v>
      </c>
      <c r="L314" s="101">
        <v>0</v>
      </c>
      <c r="M314" s="101">
        <v>0</v>
      </c>
      <c r="N314" s="100" t="str">
        <f t="shared" si="12"/>
        <v>공격력 +143</v>
      </c>
      <c r="O314" s="100" t="str">
        <f t="shared" si="13"/>
        <v>최대 체력 +973</v>
      </c>
      <c r="P314" s="100" t="str">
        <f t="shared" si="14"/>
        <v>-</v>
      </c>
    </row>
    <row r="315" spans="1:16" ht="13.8" customHeight="1">
      <c r="A315" s="101">
        <f>C315*ID규칙_기본능력치그룹_단위+COUNTIF($C$4:C315,C315)</f>
        <v>11206012</v>
      </c>
      <c r="B315" s="100" t="s">
        <v>297</v>
      </c>
      <c r="C315" s="101">
        <f>VLOOKUP(B315,WEAPON!$B:$D,3,0)</f>
        <v>11206</v>
      </c>
      <c r="D315" s="102">
        <v>12</v>
      </c>
      <c r="E315" s="101">
        <v>1</v>
      </c>
      <c r="F315" s="101">
        <v>150</v>
      </c>
      <c r="G315" s="101">
        <v>0</v>
      </c>
      <c r="H315" s="101">
        <v>2</v>
      </c>
      <c r="I315" s="101">
        <v>1020</v>
      </c>
      <c r="J315" s="101">
        <v>0</v>
      </c>
      <c r="K315" s="101">
        <v>0</v>
      </c>
      <c r="L315" s="101">
        <v>0</v>
      </c>
      <c r="M315" s="101">
        <v>0</v>
      </c>
      <c r="N315" s="100" t="str">
        <f t="shared" si="12"/>
        <v>공격력 +150</v>
      </c>
      <c r="O315" s="100" t="str">
        <f t="shared" si="13"/>
        <v>최대 체력 +1020</v>
      </c>
      <c r="P315" s="100" t="str">
        <f t="shared" si="14"/>
        <v>-</v>
      </c>
    </row>
    <row r="316" spans="1:16" ht="13.8" customHeight="1">
      <c r="A316" s="101">
        <f>C316*ID규칙_기본능력치그룹_단위+COUNTIF($C$4:C316,C316)</f>
        <v>11206013</v>
      </c>
      <c r="B316" s="100" t="s">
        <v>297</v>
      </c>
      <c r="C316" s="101">
        <f>VLOOKUP(B316,WEAPON!$B:$D,3,0)</f>
        <v>11206</v>
      </c>
      <c r="D316" s="102">
        <v>13</v>
      </c>
      <c r="E316" s="101">
        <v>1</v>
      </c>
      <c r="F316" s="101">
        <v>157</v>
      </c>
      <c r="G316" s="101">
        <v>0</v>
      </c>
      <c r="H316" s="101">
        <v>2</v>
      </c>
      <c r="I316" s="101">
        <v>1066</v>
      </c>
      <c r="J316" s="101">
        <v>0</v>
      </c>
      <c r="K316" s="101">
        <v>0</v>
      </c>
      <c r="L316" s="101">
        <v>0</v>
      </c>
      <c r="M316" s="101">
        <v>0</v>
      </c>
      <c r="N316" s="100" t="str">
        <f t="shared" si="12"/>
        <v>공격력 +157</v>
      </c>
      <c r="O316" s="100" t="str">
        <f t="shared" si="13"/>
        <v>최대 체력 +1066</v>
      </c>
      <c r="P316" s="100" t="str">
        <f t="shared" si="14"/>
        <v>-</v>
      </c>
    </row>
    <row r="317" spans="1:16" ht="13.8" customHeight="1">
      <c r="A317" s="101">
        <f>C317*ID규칙_기본능력치그룹_단위+COUNTIF($C$4:C317,C317)</f>
        <v>11206014</v>
      </c>
      <c r="B317" s="100" t="s">
        <v>297</v>
      </c>
      <c r="C317" s="101">
        <f>VLOOKUP(B317,WEAPON!$B:$D,3,0)</f>
        <v>11206</v>
      </c>
      <c r="D317" s="102">
        <v>14</v>
      </c>
      <c r="E317" s="101">
        <v>1</v>
      </c>
      <c r="F317" s="101">
        <v>164</v>
      </c>
      <c r="G317" s="101">
        <v>0</v>
      </c>
      <c r="H317" s="101">
        <v>2</v>
      </c>
      <c r="I317" s="101">
        <v>1112</v>
      </c>
      <c r="J317" s="101">
        <v>0</v>
      </c>
      <c r="K317" s="101">
        <v>0</v>
      </c>
      <c r="L317" s="101">
        <v>0</v>
      </c>
      <c r="M317" s="101">
        <v>0</v>
      </c>
      <c r="N317" s="100" t="str">
        <f t="shared" si="12"/>
        <v>공격력 +164</v>
      </c>
      <c r="O317" s="100" t="str">
        <f t="shared" si="13"/>
        <v>최대 체력 +1112</v>
      </c>
      <c r="P317" s="100" t="str">
        <f t="shared" si="14"/>
        <v>-</v>
      </c>
    </row>
    <row r="318" spans="1:16" ht="13.8" customHeight="1">
      <c r="A318" s="101">
        <f>C318*ID규칙_기본능력치그룹_단위+COUNTIF($C$4:C318,C318)</f>
        <v>11206015</v>
      </c>
      <c r="B318" s="100" t="s">
        <v>297</v>
      </c>
      <c r="C318" s="101">
        <f>VLOOKUP(B318,WEAPON!$B:$D,3,0)</f>
        <v>11206</v>
      </c>
      <c r="D318" s="102">
        <v>15</v>
      </c>
      <c r="E318" s="101">
        <v>1</v>
      </c>
      <c r="F318" s="101">
        <v>170</v>
      </c>
      <c r="G318" s="101">
        <v>0</v>
      </c>
      <c r="H318" s="101">
        <v>2</v>
      </c>
      <c r="I318" s="101">
        <v>1159</v>
      </c>
      <c r="J318" s="101">
        <v>0</v>
      </c>
      <c r="K318" s="101">
        <v>0</v>
      </c>
      <c r="L318" s="101">
        <v>0</v>
      </c>
      <c r="M318" s="101">
        <v>0</v>
      </c>
      <c r="N318" s="100" t="str">
        <f t="shared" si="12"/>
        <v>공격력 +170</v>
      </c>
      <c r="O318" s="100" t="str">
        <f t="shared" si="13"/>
        <v>최대 체력 +1159</v>
      </c>
      <c r="P318" s="100" t="str">
        <f t="shared" si="14"/>
        <v>-</v>
      </c>
    </row>
    <row r="319" spans="1:16" ht="13.8" customHeight="1">
      <c r="A319" s="101">
        <f>C319*ID규칙_기본능력치그룹_단위+COUNTIF($C$4:C319,C319)</f>
        <v>11206016</v>
      </c>
      <c r="B319" s="100" t="s">
        <v>297</v>
      </c>
      <c r="C319" s="101">
        <f>VLOOKUP(B319,WEAPON!$B:$D,3,0)</f>
        <v>11206</v>
      </c>
      <c r="D319" s="102">
        <v>16</v>
      </c>
      <c r="E319" s="101">
        <v>1</v>
      </c>
      <c r="F319" s="101">
        <v>177</v>
      </c>
      <c r="G319" s="101">
        <v>0</v>
      </c>
      <c r="H319" s="101">
        <v>2</v>
      </c>
      <c r="I319" s="101">
        <v>1205</v>
      </c>
      <c r="J319" s="101">
        <v>0</v>
      </c>
      <c r="K319" s="101">
        <v>0</v>
      </c>
      <c r="L319" s="101">
        <v>0</v>
      </c>
      <c r="M319" s="101">
        <v>0</v>
      </c>
      <c r="N319" s="100" t="str">
        <f t="shared" si="12"/>
        <v>공격력 +177</v>
      </c>
      <c r="O319" s="100" t="str">
        <f t="shared" si="13"/>
        <v>최대 체력 +1205</v>
      </c>
      <c r="P319" s="100" t="str">
        <f t="shared" si="14"/>
        <v>-</v>
      </c>
    </row>
    <row r="320" spans="1:16" ht="13.8" customHeight="1">
      <c r="A320" s="101">
        <f>C320*ID규칙_기본능력치그룹_단위+COUNTIF($C$4:C320,C320)</f>
        <v>11206017</v>
      </c>
      <c r="B320" s="100" t="s">
        <v>297</v>
      </c>
      <c r="C320" s="101">
        <f>VLOOKUP(B320,WEAPON!$B:$D,3,0)</f>
        <v>11206</v>
      </c>
      <c r="D320" s="102">
        <v>17</v>
      </c>
      <c r="E320" s="101">
        <v>1</v>
      </c>
      <c r="F320" s="101">
        <v>184</v>
      </c>
      <c r="G320" s="101">
        <v>0</v>
      </c>
      <c r="H320" s="101">
        <v>2</v>
      </c>
      <c r="I320" s="101">
        <v>1251</v>
      </c>
      <c r="J320" s="101">
        <v>0</v>
      </c>
      <c r="K320" s="101">
        <v>0</v>
      </c>
      <c r="L320" s="101">
        <v>0</v>
      </c>
      <c r="M320" s="101">
        <v>0</v>
      </c>
      <c r="N320" s="100" t="str">
        <f t="shared" si="12"/>
        <v>공격력 +184</v>
      </c>
      <c r="O320" s="100" t="str">
        <f t="shared" si="13"/>
        <v>최대 체력 +1251</v>
      </c>
      <c r="P320" s="100" t="str">
        <f t="shared" si="14"/>
        <v>-</v>
      </c>
    </row>
    <row r="321" spans="1:16" ht="13.8" customHeight="1">
      <c r="A321" s="101">
        <f>C321*ID규칙_기본능력치그룹_단위+COUNTIF($C$4:C321,C321)</f>
        <v>11206018</v>
      </c>
      <c r="B321" s="100" t="s">
        <v>297</v>
      </c>
      <c r="C321" s="101">
        <f>VLOOKUP(B321,WEAPON!$B:$D,3,0)</f>
        <v>11206</v>
      </c>
      <c r="D321" s="102">
        <v>18</v>
      </c>
      <c r="E321" s="101">
        <v>1</v>
      </c>
      <c r="F321" s="101">
        <v>191</v>
      </c>
      <c r="G321" s="101">
        <v>0</v>
      </c>
      <c r="H321" s="101">
        <v>2</v>
      </c>
      <c r="I321" s="101">
        <v>1298</v>
      </c>
      <c r="J321" s="101">
        <v>0</v>
      </c>
      <c r="K321" s="101">
        <v>0</v>
      </c>
      <c r="L321" s="101">
        <v>0</v>
      </c>
      <c r="M321" s="101">
        <v>0</v>
      </c>
      <c r="N321" s="100" t="str">
        <f t="shared" si="12"/>
        <v>공격력 +191</v>
      </c>
      <c r="O321" s="100" t="str">
        <f t="shared" si="13"/>
        <v>최대 체력 +1298</v>
      </c>
      <c r="P321" s="100" t="str">
        <f t="shared" si="14"/>
        <v>-</v>
      </c>
    </row>
    <row r="322" spans="1:16" ht="13.8" customHeight="1">
      <c r="A322" s="101">
        <f>C322*ID규칙_기본능력치그룹_단위+COUNTIF($C$4:C322,C322)</f>
        <v>11206019</v>
      </c>
      <c r="B322" s="100" t="s">
        <v>297</v>
      </c>
      <c r="C322" s="101">
        <f>VLOOKUP(B322,WEAPON!$B:$D,3,0)</f>
        <v>11206</v>
      </c>
      <c r="D322" s="102">
        <v>19</v>
      </c>
      <c r="E322" s="101">
        <v>1</v>
      </c>
      <c r="F322" s="101">
        <v>198</v>
      </c>
      <c r="G322" s="101">
        <v>0</v>
      </c>
      <c r="H322" s="101">
        <v>2</v>
      </c>
      <c r="I322" s="101">
        <v>1344</v>
      </c>
      <c r="J322" s="101">
        <v>0</v>
      </c>
      <c r="K322" s="101">
        <v>0</v>
      </c>
      <c r="L322" s="101">
        <v>0</v>
      </c>
      <c r="M322" s="101">
        <v>0</v>
      </c>
      <c r="N322" s="100" t="str">
        <f t="shared" si="12"/>
        <v>공격력 +198</v>
      </c>
      <c r="O322" s="100" t="str">
        <f t="shared" si="13"/>
        <v>최대 체력 +1344</v>
      </c>
      <c r="P322" s="100" t="str">
        <f t="shared" si="14"/>
        <v>-</v>
      </c>
    </row>
    <row r="323" spans="1:16" ht="13.8" customHeight="1">
      <c r="A323" s="101">
        <f>C323*ID규칙_기본능력치그룹_단위+COUNTIF($C$4:C323,C323)</f>
        <v>11206020</v>
      </c>
      <c r="B323" s="100" t="s">
        <v>297</v>
      </c>
      <c r="C323" s="101">
        <f>VLOOKUP(B323,WEAPON!$B:$D,3,0)</f>
        <v>11206</v>
      </c>
      <c r="D323" s="102">
        <v>20</v>
      </c>
      <c r="E323" s="101">
        <v>1</v>
      </c>
      <c r="F323" s="101">
        <v>205</v>
      </c>
      <c r="G323" s="101">
        <v>0</v>
      </c>
      <c r="H323" s="101">
        <v>2</v>
      </c>
      <c r="I323" s="101">
        <v>1390</v>
      </c>
      <c r="J323" s="101">
        <v>0</v>
      </c>
      <c r="K323" s="101">
        <v>0</v>
      </c>
      <c r="L323" s="101">
        <v>0</v>
      </c>
      <c r="M323" s="101">
        <v>0</v>
      </c>
      <c r="N323" s="100" t="str">
        <f t="shared" si="12"/>
        <v>공격력 +205</v>
      </c>
      <c r="O323" s="100" t="str">
        <f t="shared" si="13"/>
        <v>최대 체력 +1390</v>
      </c>
      <c r="P323" s="100" t="str">
        <f t="shared" si="14"/>
        <v>-</v>
      </c>
    </row>
    <row r="324" spans="1:16" ht="13.8" customHeight="1">
      <c r="A324" s="101">
        <f>C324*ID규칙_기본능력치그룹_단위+COUNTIF($C$4:C324,C324)</f>
        <v>11206021</v>
      </c>
      <c r="B324" s="100" t="s">
        <v>297</v>
      </c>
      <c r="C324" s="101">
        <f>VLOOKUP(B324,WEAPON!$B:$D,3,0)</f>
        <v>11206</v>
      </c>
      <c r="D324" s="102">
        <v>21</v>
      </c>
      <c r="E324" s="101">
        <v>1</v>
      </c>
      <c r="F324" s="101">
        <v>211</v>
      </c>
      <c r="G324" s="101">
        <v>0</v>
      </c>
      <c r="H324" s="101">
        <v>2</v>
      </c>
      <c r="I324" s="101">
        <v>1437</v>
      </c>
      <c r="J324" s="101">
        <v>0</v>
      </c>
      <c r="K324" s="101">
        <v>0</v>
      </c>
      <c r="L324" s="101">
        <v>0</v>
      </c>
      <c r="M324" s="101">
        <v>0</v>
      </c>
      <c r="N324" s="100" t="str">
        <f t="shared" ref="N324:N387" si="15">IF(E324=0,"-",VLOOKUP(E324,STATS_TYPE,2,0)&amp;" +")&amp;IF(E324=0,"",IF(G324=0,F324,F324/100&amp;"%"))</f>
        <v>공격력 +211</v>
      </c>
      <c r="O324" s="100" t="str">
        <f t="shared" ref="O324:O387" si="16">IF(H324=0,"-",VLOOKUP(H324,STATS_TYPE,2,0)&amp;" +")&amp;IF(H324=0,"",IF(J324=0,I324,I324/100&amp;"%"))</f>
        <v>최대 체력 +1437</v>
      </c>
      <c r="P324" s="100" t="str">
        <f t="shared" ref="P324:P387" si="17">IF(K324=0,"-",VLOOKUP(K324,STATS_TYPE,2,0)&amp;" +")&amp;IF(K324=0,"",IF(M324=0,L324,L324/100&amp;"%"))</f>
        <v>-</v>
      </c>
    </row>
    <row r="325" spans="1:16" ht="13.8" customHeight="1">
      <c r="A325" s="101">
        <f>C325*ID규칙_기본능력치그룹_단위+COUNTIF($C$4:C325,C325)</f>
        <v>11206022</v>
      </c>
      <c r="B325" s="100" t="s">
        <v>297</v>
      </c>
      <c r="C325" s="101">
        <f>VLOOKUP(B325,WEAPON!$B:$D,3,0)</f>
        <v>11206</v>
      </c>
      <c r="D325" s="102">
        <v>22</v>
      </c>
      <c r="E325" s="101">
        <v>1</v>
      </c>
      <c r="F325" s="101">
        <v>218</v>
      </c>
      <c r="G325" s="101">
        <v>0</v>
      </c>
      <c r="H325" s="101">
        <v>2</v>
      </c>
      <c r="I325" s="101">
        <v>1483</v>
      </c>
      <c r="J325" s="101">
        <v>0</v>
      </c>
      <c r="K325" s="101">
        <v>0</v>
      </c>
      <c r="L325" s="101">
        <v>0</v>
      </c>
      <c r="M325" s="101">
        <v>0</v>
      </c>
      <c r="N325" s="100" t="str">
        <f t="shared" si="15"/>
        <v>공격력 +218</v>
      </c>
      <c r="O325" s="100" t="str">
        <f t="shared" si="16"/>
        <v>최대 체력 +1483</v>
      </c>
      <c r="P325" s="100" t="str">
        <f t="shared" si="17"/>
        <v>-</v>
      </c>
    </row>
    <row r="326" spans="1:16" ht="13.8" customHeight="1">
      <c r="A326" s="101">
        <f>C326*ID규칙_기본능력치그룹_단위+COUNTIF($C$4:C326,C326)</f>
        <v>11206023</v>
      </c>
      <c r="B326" s="100" t="s">
        <v>297</v>
      </c>
      <c r="C326" s="101">
        <f>VLOOKUP(B326,WEAPON!$B:$D,3,0)</f>
        <v>11206</v>
      </c>
      <c r="D326" s="102">
        <v>23</v>
      </c>
      <c r="E326" s="101">
        <v>1</v>
      </c>
      <c r="F326" s="101">
        <v>225</v>
      </c>
      <c r="G326" s="101">
        <v>0</v>
      </c>
      <c r="H326" s="101">
        <v>2</v>
      </c>
      <c r="I326" s="101">
        <v>1529</v>
      </c>
      <c r="J326" s="101">
        <v>0</v>
      </c>
      <c r="K326" s="101">
        <v>0</v>
      </c>
      <c r="L326" s="101">
        <v>0</v>
      </c>
      <c r="M326" s="101">
        <v>0</v>
      </c>
      <c r="N326" s="100" t="str">
        <f t="shared" si="15"/>
        <v>공격력 +225</v>
      </c>
      <c r="O326" s="100" t="str">
        <f t="shared" si="16"/>
        <v>최대 체력 +1529</v>
      </c>
      <c r="P326" s="100" t="str">
        <f t="shared" si="17"/>
        <v>-</v>
      </c>
    </row>
    <row r="327" spans="1:16" ht="13.8" customHeight="1">
      <c r="A327" s="101">
        <f>C327*ID규칙_기본능력치그룹_단위+COUNTIF($C$4:C327,C327)</f>
        <v>11206024</v>
      </c>
      <c r="B327" s="100" t="s">
        <v>297</v>
      </c>
      <c r="C327" s="101">
        <f>VLOOKUP(B327,WEAPON!$B:$D,3,0)</f>
        <v>11206</v>
      </c>
      <c r="D327" s="102">
        <v>24</v>
      </c>
      <c r="E327" s="101">
        <v>1</v>
      </c>
      <c r="F327" s="101">
        <v>232</v>
      </c>
      <c r="G327" s="101">
        <v>0</v>
      </c>
      <c r="H327" s="101">
        <v>2</v>
      </c>
      <c r="I327" s="101">
        <v>1576</v>
      </c>
      <c r="J327" s="101">
        <v>0</v>
      </c>
      <c r="K327" s="101">
        <v>0</v>
      </c>
      <c r="L327" s="101">
        <v>0</v>
      </c>
      <c r="M327" s="101">
        <v>0</v>
      </c>
      <c r="N327" s="100" t="str">
        <f t="shared" si="15"/>
        <v>공격력 +232</v>
      </c>
      <c r="O327" s="100" t="str">
        <f t="shared" si="16"/>
        <v>최대 체력 +1576</v>
      </c>
      <c r="P327" s="100" t="str">
        <f t="shared" si="17"/>
        <v>-</v>
      </c>
    </row>
    <row r="328" spans="1:16" ht="13.8" customHeight="1">
      <c r="A328" s="101">
        <f>C328*ID규칙_기본능력치그룹_단위+COUNTIF($C$4:C328,C328)</f>
        <v>11206025</v>
      </c>
      <c r="B328" s="100" t="s">
        <v>297</v>
      </c>
      <c r="C328" s="101">
        <f>VLOOKUP(B328,WEAPON!$B:$D,3,0)</f>
        <v>11206</v>
      </c>
      <c r="D328" s="102">
        <v>25</v>
      </c>
      <c r="E328" s="101">
        <v>1</v>
      </c>
      <c r="F328" s="101">
        <v>239</v>
      </c>
      <c r="G328" s="101">
        <v>0</v>
      </c>
      <c r="H328" s="101">
        <v>2</v>
      </c>
      <c r="I328" s="101">
        <v>1622</v>
      </c>
      <c r="J328" s="101">
        <v>0</v>
      </c>
      <c r="K328" s="101">
        <v>0</v>
      </c>
      <c r="L328" s="101">
        <v>0</v>
      </c>
      <c r="M328" s="101">
        <v>0</v>
      </c>
      <c r="N328" s="100" t="str">
        <f t="shared" si="15"/>
        <v>공격력 +239</v>
      </c>
      <c r="O328" s="100" t="str">
        <f t="shared" si="16"/>
        <v>최대 체력 +1622</v>
      </c>
      <c r="P328" s="100" t="str">
        <f t="shared" si="17"/>
        <v>-</v>
      </c>
    </row>
    <row r="329" spans="1:16" ht="13.8" customHeight="1">
      <c r="A329" s="101">
        <f>C329*ID규칙_기본능력치그룹_단위+COUNTIF($C$4:C329,C329)</f>
        <v>11206026</v>
      </c>
      <c r="B329" s="100" t="s">
        <v>297</v>
      </c>
      <c r="C329" s="101">
        <f>VLOOKUP(B329,WEAPON!$B:$D,3,0)</f>
        <v>11206</v>
      </c>
      <c r="D329" s="102">
        <v>26</v>
      </c>
      <c r="E329" s="101">
        <v>1</v>
      </c>
      <c r="F329" s="101">
        <v>246</v>
      </c>
      <c r="G329" s="101">
        <v>0</v>
      </c>
      <c r="H329" s="101">
        <v>2</v>
      </c>
      <c r="I329" s="101">
        <v>1669</v>
      </c>
      <c r="J329" s="101">
        <v>0</v>
      </c>
      <c r="K329" s="101">
        <v>0</v>
      </c>
      <c r="L329" s="101">
        <v>0</v>
      </c>
      <c r="M329" s="101">
        <v>0</v>
      </c>
      <c r="N329" s="100" t="str">
        <f t="shared" si="15"/>
        <v>공격력 +246</v>
      </c>
      <c r="O329" s="100" t="str">
        <f t="shared" si="16"/>
        <v>최대 체력 +1669</v>
      </c>
      <c r="P329" s="100" t="str">
        <f t="shared" si="17"/>
        <v>-</v>
      </c>
    </row>
    <row r="330" spans="1:16" ht="13.8" customHeight="1">
      <c r="A330" s="101">
        <f>C330*ID규칙_기본능력치그룹_단위+COUNTIF($C$4:C330,C330)</f>
        <v>11206027</v>
      </c>
      <c r="B330" s="100" t="s">
        <v>297</v>
      </c>
      <c r="C330" s="101">
        <f>VLOOKUP(B330,WEAPON!$B:$D,3,0)</f>
        <v>11206</v>
      </c>
      <c r="D330" s="102">
        <v>27</v>
      </c>
      <c r="E330" s="101">
        <v>1</v>
      </c>
      <c r="F330" s="101">
        <v>252</v>
      </c>
      <c r="G330" s="101">
        <v>0</v>
      </c>
      <c r="H330" s="101">
        <v>2</v>
      </c>
      <c r="I330" s="101">
        <v>1715</v>
      </c>
      <c r="J330" s="101">
        <v>0</v>
      </c>
      <c r="K330" s="101">
        <v>0</v>
      </c>
      <c r="L330" s="101">
        <v>0</v>
      </c>
      <c r="M330" s="101">
        <v>0</v>
      </c>
      <c r="N330" s="100" t="str">
        <f t="shared" si="15"/>
        <v>공격력 +252</v>
      </c>
      <c r="O330" s="100" t="str">
        <f t="shared" si="16"/>
        <v>최대 체력 +1715</v>
      </c>
      <c r="P330" s="100" t="str">
        <f t="shared" si="17"/>
        <v>-</v>
      </c>
    </row>
    <row r="331" spans="1:16" ht="13.8" customHeight="1">
      <c r="A331" s="101">
        <f>C331*ID규칙_기본능력치그룹_단위+COUNTIF($C$4:C331,C331)</f>
        <v>11206028</v>
      </c>
      <c r="B331" s="100" t="s">
        <v>297</v>
      </c>
      <c r="C331" s="101">
        <f>VLOOKUP(B331,WEAPON!$B:$D,3,0)</f>
        <v>11206</v>
      </c>
      <c r="D331" s="102">
        <v>28</v>
      </c>
      <c r="E331" s="101">
        <v>1</v>
      </c>
      <c r="F331" s="101">
        <v>259</v>
      </c>
      <c r="G331" s="101">
        <v>0</v>
      </c>
      <c r="H331" s="101">
        <v>2</v>
      </c>
      <c r="I331" s="101">
        <v>1761</v>
      </c>
      <c r="J331" s="101">
        <v>0</v>
      </c>
      <c r="K331" s="101">
        <v>0</v>
      </c>
      <c r="L331" s="101">
        <v>0</v>
      </c>
      <c r="M331" s="101">
        <v>0</v>
      </c>
      <c r="N331" s="100" t="str">
        <f t="shared" si="15"/>
        <v>공격력 +259</v>
      </c>
      <c r="O331" s="100" t="str">
        <f t="shared" si="16"/>
        <v>최대 체력 +1761</v>
      </c>
      <c r="P331" s="100" t="str">
        <f t="shared" si="17"/>
        <v>-</v>
      </c>
    </row>
    <row r="332" spans="1:16" ht="13.8" customHeight="1">
      <c r="A332" s="101">
        <f>C332*ID규칙_기본능력치그룹_단위+COUNTIF($C$4:C332,C332)</f>
        <v>11206029</v>
      </c>
      <c r="B332" s="100" t="s">
        <v>297</v>
      </c>
      <c r="C332" s="101">
        <f>VLOOKUP(B332,WEAPON!$B:$D,3,0)</f>
        <v>11206</v>
      </c>
      <c r="D332" s="102">
        <v>29</v>
      </c>
      <c r="E332" s="101">
        <v>1</v>
      </c>
      <c r="F332" s="101">
        <v>266</v>
      </c>
      <c r="G332" s="101">
        <v>0</v>
      </c>
      <c r="H332" s="101">
        <v>2</v>
      </c>
      <c r="I332" s="101">
        <v>1808</v>
      </c>
      <c r="J332" s="101">
        <v>0</v>
      </c>
      <c r="K332" s="101">
        <v>0</v>
      </c>
      <c r="L332" s="101">
        <v>0</v>
      </c>
      <c r="M332" s="101">
        <v>0</v>
      </c>
      <c r="N332" s="100" t="str">
        <f t="shared" si="15"/>
        <v>공격력 +266</v>
      </c>
      <c r="O332" s="100" t="str">
        <f t="shared" si="16"/>
        <v>최대 체력 +1808</v>
      </c>
      <c r="P332" s="100" t="str">
        <f t="shared" si="17"/>
        <v>-</v>
      </c>
    </row>
    <row r="333" spans="1:16" ht="13.8" customHeight="1">
      <c r="A333" s="101">
        <f>C333*ID규칙_기본능력치그룹_단위+COUNTIF($C$4:C333,C333)</f>
        <v>11206030</v>
      </c>
      <c r="B333" s="100" t="s">
        <v>297</v>
      </c>
      <c r="C333" s="101">
        <f>VLOOKUP(B333,WEAPON!$B:$D,3,0)</f>
        <v>11206</v>
      </c>
      <c r="D333" s="102">
        <v>30</v>
      </c>
      <c r="E333" s="101">
        <v>1</v>
      </c>
      <c r="F333" s="101">
        <v>273</v>
      </c>
      <c r="G333" s="101">
        <v>0</v>
      </c>
      <c r="H333" s="101">
        <v>2</v>
      </c>
      <c r="I333" s="101">
        <v>1854</v>
      </c>
      <c r="J333" s="101">
        <v>0</v>
      </c>
      <c r="K333" s="101">
        <v>0</v>
      </c>
      <c r="L333" s="101">
        <v>0</v>
      </c>
      <c r="M333" s="101">
        <v>0</v>
      </c>
      <c r="N333" s="100" t="str">
        <f t="shared" si="15"/>
        <v>공격력 +273</v>
      </c>
      <c r="O333" s="100" t="str">
        <f t="shared" si="16"/>
        <v>최대 체력 +1854</v>
      </c>
      <c r="P333" s="100" t="str">
        <f t="shared" si="17"/>
        <v>-</v>
      </c>
    </row>
    <row r="334" spans="1:16" ht="13.8" customHeight="1">
      <c r="A334" s="101">
        <f>C334*ID규칙_기본능력치그룹_단위+COUNTIF($C$4:C334,C334)</f>
        <v>11206031</v>
      </c>
      <c r="B334" s="100" t="s">
        <v>297</v>
      </c>
      <c r="C334" s="101">
        <f>VLOOKUP(B334,WEAPON!$B:$D,3,0)</f>
        <v>11206</v>
      </c>
      <c r="D334" s="102">
        <v>31</v>
      </c>
      <c r="E334" s="101">
        <v>1</v>
      </c>
      <c r="F334" s="101">
        <v>280</v>
      </c>
      <c r="G334" s="101">
        <v>0</v>
      </c>
      <c r="H334" s="101">
        <v>2</v>
      </c>
      <c r="I334" s="101">
        <v>1900</v>
      </c>
      <c r="J334" s="101">
        <v>0</v>
      </c>
      <c r="K334" s="101">
        <v>0</v>
      </c>
      <c r="L334" s="101">
        <v>0</v>
      </c>
      <c r="M334" s="101">
        <v>0</v>
      </c>
      <c r="N334" s="100" t="str">
        <f t="shared" si="15"/>
        <v>공격력 +280</v>
      </c>
      <c r="O334" s="100" t="str">
        <f t="shared" si="16"/>
        <v>최대 체력 +1900</v>
      </c>
      <c r="P334" s="100" t="str">
        <f t="shared" si="17"/>
        <v>-</v>
      </c>
    </row>
    <row r="335" spans="1:16" ht="13.8" customHeight="1">
      <c r="A335" s="101">
        <f>C335*ID규칙_기본능력치그룹_단위+COUNTIF($C$4:C335,C335)</f>
        <v>11206032</v>
      </c>
      <c r="B335" s="100" t="s">
        <v>297</v>
      </c>
      <c r="C335" s="101">
        <f>VLOOKUP(B335,WEAPON!$B:$D,3,0)</f>
        <v>11206</v>
      </c>
      <c r="D335" s="102">
        <v>32</v>
      </c>
      <c r="E335" s="101">
        <v>1</v>
      </c>
      <c r="F335" s="101">
        <v>287</v>
      </c>
      <c r="G335" s="101">
        <v>0</v>
      </c>
      <c r="H335" s="101">
        <v>2</v>
      </c>
      <c r="I335" s="101">
        <v>1947</v>
      </c>
      <c r="J335" s="101">
        <v>0</v>
      </c>
      <c r="K335" s="101">
        <v>0</v>
      </c>
      <c r="L335" s="101">
        <v>0</v>
      </c>
      <c r="M335" s="101">
        <v>0</v>
      </c>
      <c r="N335" s="100" t="str">
        <f t="shared" si="15"/>
        <v>공격력 +287</v>
      </c>
      <c r="O335" s="100" t="str">
        <f t="shared" si="16"/>
        <v>최대 체력 +1947</v>
      </c>
      <c r="P335" s="100" t="str">
        <f t="shared" si="17"/>
        <v>-</v>
      </c>
    </row>
    <row r="336" spans="1:16" ht="13.8" customHeight="1">
      <c r="A336" s="101">
        <f>C336*ID규칙_기본능력치그룹_단위+COUNTIF($C$4:C336,C336)</f>
        <v>11206033</v>
      </c>
      <c r="B336" s="100" t="s">
        <v>297</v>
      </c>
      <c r="C336" s="101">
        <f>VLOOKUP(B336,WEAPON!$B:$D,3,0)</f>
        <v>11206</v>
      </c>
      <c r="D336" s="102">
        <v>33</v>
      </c>
      <c r="E336" s="101">
        <v>1</v>
      </c>
      <c r="F336" s="101">
        <v>294</v>
      </c>
      <c r="G336" s="101">
        <v>0</v>
      </c>
      <c r="H336" s="101">
        <v>2</v>
      </c>
      <c r="I336" s="101">
        <v>1993</v>
      </c>
      <c r="J336" s="101">
        <v>0</v>
      </c>
      <c r="K336" s="101">
        <v>0</v>
      </c>
      <c r="L336" s="101">
        <v>0</v>
      </c>
      <c r="M336" s="101">
        <v>0</v>
      </c>
      <c r="N336" s="100" t="str">
        <f t="shared" si="15"/>
        <v>공격력 +294</v>
      </c>
      <c r="O336" s="100" t="str">
        <f t="shared" si="16"/>
        <v>최대 체력 +1993</v>
      </c>
      <c r="P336" s="100" t="str">
        <f t="shared" si="17"/>
        <v>-</v>
      </c>
    </row>
    <row r="337" spans="1:16" ht="13.8" customHeight="1">
      <c r="A337" s="101">
        <f>C337*ID규칙_기본능력치그룹_단위+COUNTIF($C$4:C337,C337)</f>
        <v>11206034</v>
      </c>
      <c r="B337" s="100" t="s">
        <v>297</v>
      </c>
      <c r="C337" s="101">
        <f>VLOOKUP(B337,WEAPON!$B:$D,3,0)</f>
        <v>11206</v>
      </c>
      <c r="D337" s="102">
        <v>34</v>
      </c>
      <c r="E337" s="101">
        <v>1</v>
      </c>
      <c r="F337" s="101">
        <v>301</v>
      </c>
      <c r="G337" s="101">
        <v>0</v>
      </c>
      <c r="H337" s="101">
        <v>2</v>
      </c>
      <c r="I337" s="101">
        <v>2039</v>
      </c>
      <c r="J337" s="101">
        <v>0</v>
      </c>
      <c r="K337" s="101">
        <v>0</v>
      </c>
      <c r="L337" s="101">
        <v>0</v>
      </c>
      <c r="M337" s="101">
        <v>0</v>
      </c>
      <c r="N337" s="100" t="str">
        <f t="shared" si="15"/>
        <v>공격력 +301</v>
      </c>
      <c r="O337" s="100" t="str">
        <f t="shared" si="16"/>
        <v>최대 체력 +2039</v>
      </c>
      <c r="P337" s="100" t="str">
        <f t="shared" si="17"/>
        <v>-</v>
      </c>
    </row>
    <row r="338" spans="1:16" ht="13.8" customHeight="1">
      <c r="A338" s="101">
        <f>C338*ID규칙_기본능력치그룹_단위+COUNTIF($C$4:C338,C338)</f>
        <v>11206035</v>
      </c>
      <c r="B338" s="100" t="s">
        <v>297</v>
      </c>
      <c r="C338" s="101">
        <f>VLOOKUP(B338,WEAPON!$B:$D,3,0)</f>
        <v>11206</v>
      </c>
      <c r="D338" s="102">
        <v>35</v>
      </c>
      <c r="E338" s="101">
        <v>1</v>
      </c>
      <c r="F338" s="101">
        <v>308</v>
      </c>
      <c r="G338" s="101">
        <v>0</v>
      </c>
      <c r="H338" s="101">
        <v>2</v>
      </c>
      <c r="I338" s="101">
        <v>2086</v>
      </c>
      <c r="J338" s="101">
        <v>0</v>
      </c>
      <c r="K338" s="101">
        <v>0</v>
      </c>
      <c r="L338" s="101">
        <v>0</v>
      </c>
      <c r="M338" s="101">
        <v>0</v>
      </c>
      <c r="N338" s="100" t="str">
        <f t="shared" si="15"/>
        <v>공격력 +308</v>
      </c>
      <c r="O338" s="100" t="str">
        <f t="shared" si="16"/>
        <v>최대 체력 +2086</v>
      </c>
      <c r="P338" s="100" t="str">
        <f t="shared" si="17"/>
        <v>-</v>
      </c>
    </row>
    <row r="339" spans="1:16" ht="13.8" customHeight="1">
      <c r="A339" s="101">
        <f>C339*ID규칙_기본능력치그룹_단위+COUNTIF($C$4:C339,C339)</f>
        <v>11206036</v>
      </c>
      <c r="B339" s="100" t="s">
        <v>297</v>
      </c>
      <c r="C339" s="101">
        <f>VLOOKUP(B339,WEAPON!$B:$D,3,0)</f>
        <v>11206</v>
      </c>
      <c r="D339" s="102">
        <v>36</v>
      </c>
      <c r="E339" s="101">
        <v>1</v>
      </c>
      <c r="F339" s="101">
        <v>314</v>
      </c>
      <c r="G339" s="101">
        <v>0</v>
      </c>
      <c r="H339" s="101">
        <v>2</v>
      </c>
      <c r="I339" s="101">
        <v>2132</v>
      </c>
      <c r="J339" s="101">
        <v>0</v>
      </c>
      <c r="K339" s="101">
        <v>0</v>
      </c>
      <c r="L339" s="101">
        <v>0</v>
      </c>
      <c r="M339" s="101">
        <v>0</v>
      </c>
      <c r="N339" s="100" t="str">
        <f t="shared" si="15"/>
        <v>공격력 +314</v>
      </c>
      <c r="O339" s="100" t="str">
        <f t="shared" si="16"/>
        <v>최대 체력 +2132</v>
      </c>
      <c r="P339" s="100" t="str">
        <f t="shared" si="17"/>
        <v>-</v>
      </c>
    </row>
    <row r="340" spans="1:16" ht="13.8" customHeight="1">
      <c r="A340" s="101">
        <f>C340*ID규칙_기본능력치그룹_단위+COUNTIF($C$4:C340,C340)</f>
        <v>11206037</v>
      </c>
      <c r="B340" s="100" t="s">
        <v>297</v>
      </c>
      <c r="C340" s="101">
        <f>VLOOKUP(B340,WEAPON!$B:$D,3,0)</f>
        <v>11206</v>
      </c>
      <c r="D340" s="102">
        <v>37</v>
      </c>
      <c r="E340" s="101">
        <v>1</v>
      </c>
      <c r="F340" s="101">
        <v>321</v>
      </c>
      <c r="G340" s="101">
        <v>0</v>
      </c>
      <c r="H340" s="101">
        <v>2</v>
      </c>
      <c r="I340" s="101">
        <v>2178</v>
      </c>
      <c r="J340" s="101">
        <v>0</v>
      </c>
      <c r="K340" s="101">
        <v>0</v>
      </c>
      <c r="L340" s="101">
        <v>0</v>
      </c>
      <c r="M340" s="101">
        <v>0</v>
      </c>
      <c r="N340" s="100" t="str">
        <f t="shared" si="15"/>
        <v>공격력 +321</v>
      </c>
      <c r="O340" s="100" t="str">
        <f t="shared" si="16"/>
        <v>최대 체력 +2178</v>
      </c>
      <c r="P340" s="100" t="str">
        <f t="shared" si="17"/>
        <v>-</v>
      </c>
    </row>
    <row r="341" spans="1:16" ht="13.8" customHeight="1">
      <c r="A341" s="101">
        <f>C341*ID규칙_기본능력치그룹_단위+COUNTIF($C$4:C341,C341)</f>
        <v>11206038</v>
      </c>
      <c r="B341" s="100" t="s">
        <v>297</v>
      </c>
      <c r="C341" s="101">
        <f>VLOOKUP(B341,WEAPON!$B:$D,3,0)</f>
        <v>11206</v>
      </c>
      <c r="D341" s="102">
        <v>38</v>
      </c>
      <c r="E341" s="101">
        <v>1</v>
      </c>
      <c r="F341" s="101">
        <v>328</v>
      </c>
      <c r="G341" s="101">
        <v>0</v>
      </c>
      <c r="H341" s="101">
        <v>2</v>
      </c>
      <c r="I341" s="101">
        <v>2224</v>
      </c>
      <c r="J341" s="101">
        <v>0</v>
      </c>
      <c r="K341" s="101">
        <v>0</v>
      </c>
      <c r="L341" s="101">
        <v>0</v>
      </c>
      <c r="M341" s="101">
        <v>0</v>
      </c>
      <c r="N341" s="100" t="str">
        <f t="shared" si="15"/>
        <v>공격력 +328</v>
      </c>
      <c r="O341" s="100" t="str">
        <f t="shared" si="16"/>
        <v>최대 체력 +2224</v>
      </c>
      <c r="P341" s="100" t="str">
        <f t="shared" si="17"/>
        <v>-</v>
      </c>
    </row>
    <row r="342" spans="1:16" ht="13.8" customHeight="1">
      <c r="A342" s="101">
        <f>C342*ID규칙_기본능력치그룹_단위+COUNTIF($C$4:C342,C342)</f>
        <v>11206039</v>
      </c>
      <c r="B342" s="100" t="s">
        <v>297</v>
      </c>
      <c r="C342" s="101">
        <f>VLOOKUP(B342,WEAPON!$B:$D,3,0)</f>
        <v>11206</v>
      </c>
      <c r="D342" s="102">
        <v>39</v>
      </c>
      <c r="E342" s="101">
        <v>1</v>
      </c>
      <c r="F342" s="101">
        <v>335</v>
      </c>
      <c r="G342" s="101">
        <v>0</v>
      </c>
      <c r="H342" s="101">
        <v>2</v>
      </c>
      <c r="I342" s="101">
        <v>2271</v>
      </c>
      <c r="J342" s="101">
        <v>0</v>
      </c>
      <c r="K342" s="101">
        <v>0</v>
      </c>
      <c r="L342" s="101">
        <v>0</v>
      </c>
      <c r="M342" s="101">
        <v>0</v>
      </c>
      <c r="N342" s="100" t="str">
        <f t="shared" si="15"/>
        <v>공격력 +335</v>
      </c>
      <c r="O342" s="100" t="str">
        <f t="shared" si="16"/>
        <v>최대 체력 +2271</v>
      </c>
      <c r="P342" s="100" t="str">
        <f t="shared" si="17"/>
        <v>-</v>
      </c>
    </row>
    <row r="343" spans="1:16" ht="13.8" customHeight="1">
      <c r="A343" s="101">
        <f>C343*ID규칙_기본능력치그룹_단위+COUNTIF($C$4:C343,C343)</f>
        <v>11206040</v>
      </c>
      <c r="B343" s="100" t="s">
        <v>297</v>
      </c>
      <c r="C343" s="101">
        <f>VLOOKUP(B343,WEAPON!$B:$D,3,0)</f>
        <v>11206</v>
      </c>
      <c r="D343" s="102">
        <v>40</v>
      </c>
      <c r="E343" s="101">
        <v>1</v>
      </c>
      <c r="F343" s="101">
        <v>342</v>
      </c>
      <c r="G343" s="101">
        <v>0</v>
      </c>
      <c r="H343" s="101">
        <v>2</v>
      </c>
      <c r="I343" s="101">
        <v>2317</v>
      </c>
      <c r="J343" s="101">
        <v>0</v>
      </c>
      <c r="K343" s="101">
        <v>0</v>
      </c>
      <c r="L343" s="101">
        <v>0</v>
      </c>
      <c r="M343" s="101">
        <v>0</v>
      </c>
      <c r="N343" s="100" t="str">
        <f t="shared" si="15"/>
        <v>공격력 +342</v>
      </c>
      <c r="O343" s="100" t="str">
        <f t="shared" si="16"/>
        <v>최대 체력 +2317</v>
      </c>
      <c r="P343" s="100" t="str">
        <f t="shared" si="17"/>
        <v>-</v>
      </c>
    </row>
    <row r="344" spans="1:16" ht="13.8" customHeight="1">
      <c r="A344" s="101">
        <f>C344*ID규칙_기본능력치그룹_단위+COUNTIF($C$4:C344,C344)</f>
        <v>11206041</v>
      </c>
      <c r="B344" s="100" t="s">
        <v>297</v>
      </c>
      <c r="C344" s="101">
        <f>VLOOKUP(B344,WEAPON!$B:$D,3,0)</f>
        <v>11206</v>
      </c>
      <c r="D344" s="102">
        <v>41</v>
      </c>
      <c r="E344" s="101">
        <v>1</v>
      </c>
      <c r="F344" s="101">
        <v>349</v>
      </c>
      <c r="G344" s="101">
        <v>0</v>
      </c>
      <c r="H344" s="101">
        <v>2</v>
      </c>
      <c r="I344" s="101">
        <v>2364</v>
      </c>
      <c r="J344" s="101">
        <v>0</v>
      </c>
      <c r="K344" s="101">
        <v>0</v>
      </c>
      <c r="L344" s="101">
        <v>0</v>
      </c>
      <c r="M344" s="101">
        <v>0</v>
      </c>
      <c r="N344" s="100" t="str">
        <f t="shared" si="15"/>
        <v>공격력 +349</v>
      </c>
      <c r="O344" s="100" t="str">
        <f t="shared" si="16"/>
        <v>최대 체력 +2364</v>
      </c>
      <c r="P344" s="100" t="str">
        <f t="shared" si="17"/>
        <v>-</v>
      </c>
    </row>
    <row r="345" spans="1:16" ht="13.8" customHeight="1">
      <c r="A345" s="101">
        <f>C345*ID규칙_기본능력치그룹_단위+COUNTIF($C$4:C345,C345)</f>
        <v>11206042</v>
      </c>
      <c r="B345" s="100" t="s">
        <v>297</v>
      </c>
      <c r="C345" s="101">
        <f>VLOOKUP(B345,WEAPON!$B:$D,3,0)</f>
        <v>11206</v>
      </c>
      <c r="D345" s="102">
        <v>42</v>
      </c>
      <c r="E345" s="101">
        <v>1</v>
      </c>
      <c r="F345" s="101">
        <v>356</v>
      </c>
      <c r="G345" s="101">
        <v>0</v>
      </c>
      <c r="H345" s="101">
        <v>2</v>
      </c>
      <c r="I345" s="101">
        <v>2410</v>
      </c>
      <c r="J345" s="101">
        <v>0</v>
      </c>
      <c r="K345" s="101">
        <v>0</v>
      </c>
      <c r="L345" s="101">
        <v>0</v>
      </c>
      <c r="M345" s="101">
        <v>0</v>
      </c>
      <c r="N345" s="100" t="str">
        <f t="shared" si="15"/>
        <v>공격력 +356</v>
      </c>
      <c r="O345" s="100" t="str">
        <f t="shared" si="16"/>
        <v>최대 체력 +2410</v>
      </c>
      <c r="P345" s="100" t="str">
        <f t="shared" si="17"/>
        <v>-</v>
      </c>
    </row>
    <row r="346" spans="1:16" ht="13.8" customHeight="1">
      <c r="A346" s="101">
        <f>C346*ID규칙_기본능력치그룹_단위+COUNTIF($C$4:C346,C346)</f>
        <v>11206043</v>
      </c>
      <c r="B346" s="100" t="s">
        <v>297</v>
      </c>
      <c r="C346" s="101">
        <f>VLOOKUP(B346,WEAPON!$B:$D,3,0)</f>
        <v>11206</v>
      </c>
      <c r="D346" s="102">
        <v>43</v>
      </c>
      <c r="E346" s="101">
        <v>1</v>
      </c>
      <c r="F346" s="101">
        <v>362</v>
      </c>
      <c r="G346" s="101">
        <v>0</v>
      </c>
      <c r="H346" s="101">
        <v>2</v>
      </c>
      <c r="I346" s="101">
        <v>2456</v>
      </c>
      <c r="J346" s="101">
        <v>0</v>
      </c>
      <c r="K346" s="101">
        <v>0</v>
      </c>
      <c r="L346" s="101">
        <v>0</v>
      </c>
      <c r="M346" s="101">
        <v>0</v>
      </c>
      <c r="N346" s="100" t="str">
        <f t="shared" si="15"/>
        <v>공격력 +362</v>
      </c>
      <c r="O346" s="100" t="str">
        <f t="shared" si="16"/>
        <v>최대 체력 +2456</v>
      </c>
      <c r="P346" s="100" t="str">
        <f t="shared" si="17"/>
        <v>-</v>
      </c>
    </row>
    <row r="347" spans="1:16" ht="13.8" customHeight="1">
      <c r="A347" s="101">
        <f>C347*ID규칙_기본능력치그룹_단위+COUNTIF($C$4:C347,C347)</f>
        <v>11206044</v>
      </c>
      <c r="B347" s="100" t="s">
        <v>297</v>
      </c>
      <c r="C347" s="101">
        <f>VLOOKUP(B347,WEAPON!$B:$D,3,0)</f>
        <v>11206</v>
      </c>
      <c r="D347" s="102">
        <v>44</v>
      </c>
      <c r="E347" s="101">
        <v>1</v>
      </c>
      <c r="F347" s="101">
        <v>369</v>
      </c>
      <c r="G347" s="101">
        <v>0</v>
      </c>
      <c r="H347" s="101">
        <v>2</v>
      </c>
      <c r="I347" s="101">
        <v>2503</v>
      </c>
      <c r="J347" s="101">
        <v>0</v>
      </c>
      <c r="K347" s="101">
        <v>0</v>
      </c>
      <c r="L347" s="101">
        <v>0</v>
      </c>
      <c r="M347" s="101">
        <v>0</v>
      </c>
      <c r="N347" s="100" t="str">
        <f t="shared" si="15"/>
        <v>공격력 +369</v>
      </c>
      <c r="O347" s="100" t="str">
        <f t="shared" si="16"/>
        <v>최대 체력 +2503</v>
      </c>
      <c r="P347" s="100" t="str">
        <f t="shared" si="17"/>
        <v>-</v>
      </c>
    </row>
    <row r="348" spans="1:16" ht="13.8" customHeight="1">
      <c r="A348" s="101">
        <f>C348*ID규칙_기본능력치그룹_단위+COUNTIF($C$4:C348,C348)</f>
        <v>11206045</v>
      </c>
      <c r="B348" s="100" t="s">
        <v>297</v>
      </c>
      <c r="C348" s="101">
        <f>VLOOKUP(B348,WEAPON!$B:$D,3,0)</f>
        <v>11206</v>
      </c>
      <c r="D348" s="102">
        <v>45</v>
      </c>
      <c r="E348" s="101">
        <v>1</v>
      </c>
      <c r="F348" s="101">
        <v>376</v>
      </c>
      <c r="G348" s="101">
        <v>0</v>
      </c>
      <c r="H348" s="101">
        <v>2</v>
      </c>
      <c r="I348" s="101">
        <v>2549</v>
      </c>
      <c r="J348" s="101">
        <v>0</v>
      </c>
      <c r="K348" s="101">
        <v>0</v>
      </c>
      <c r="L348" s="101">
        <v>0</v>
      </c>
      <c r="M348" s="101">
        <v>0</v>
      </c>
      <c r="N348" s="100" t="str">
        <f t="shared" si="15"/>
        <v>공격력 +376</v>
      </c>
      <c r="O348" s="100" t="str">
        <f t="shared" si="16"/>
        <v>최대 체력 +2549</v>
      </c>
      <c r="P348" s="100" t="str">
        <f t="shared" si="17"/>
        <v>-</v>
      </c>
    </row>
    <row r="349" spans="1:16" ht="13.8" customHeight="1">
      <c r="A349" s="101">
        <f>C349*ID규칙_기본능력치그룹_단위+COUNTIF($C$4:C349,C349)</f>
        <v>11206046</v>
      </c>
      <c r="B349" s="100" t="s">
        <v>297</v>
      </c>
      <c r="C349" s="101">
        <f>VLOOKUP(B349,WEAPON!$B:$D,3,0)</f>
        <v>11206</v>
      </c>
      <c r="D349" s="102">
        <v>46</v>
      </c>
      <c r="E349" s="101">
        <v>1</v>
      </c>
      <c r="F349" s="101">
        <v>383</v>
      </c>
      <c r="G349" s="101">
        <v>0</v>
      </c>
      <c r="H349" s="101">
        <v>2</v>
      </c>
      <c r="I349" s="101">
        <v>2596</v>
      </c>
      <c r="J349" s="101">
        <v>0</v>
      </c>
      <c r="K349" s="101">
        <v>0</v>
      </c>
      <c r="L349" s="101">
        <v>0</v>
      </c>
      <c r="M349" s="101">
        <v>0</v>
      </c>
      <c r="N349" s="100" t="str">
        <f t="shared" si="15"/>
        <v>공격력 +383</v>
      </c>
      <c r="O349" s="100" t="str">
        <f t="shared" si="16"/>
        <v>최대 체력 +2596</v>
      </c>
      <c r="P349" s="100" t="str">
        <f t="shared" si="17"/>
        <v>-</v>
      </c>
    </row>
    <row r="350" spans="1:16" ht="13.8" customHeight="1">
      <c r="A350" s="101">
        <f>C350*ID규칙_기본능력치그룹_단위+COUNTIF($C$4:C350,C350)</f>
        <v>11206047</v>
      </c>
      <c r="B350" s="100" t="s">
        <v>297</v>
      </c>
      <c r="C350" s="101">
        <f>VLOOKUP(B350,WEAPON!$B:$D,3,0)</f>
        <v>11206</v>
      </c>
      <c r="D350" s="102">
        <v>47</v>
      </c>
      <c r="E350" s="101">
        <v>1</v>
      </c>
      <c r="F350" s="101">
        <v>390</v>
      </c>
      <c r="G350" s="101">
        <v>0</v>
      </c>
      <c r="H350" s="101">
        <v>2</v>
      </c>
      <c r="I350" s="101">
        <v>2642</v>
      </c>
      <c r="J350" s="101">
        <v>0</v>
      </c>
      <c r="K350" s="101">
        <v>0</v>
      </c>
      <c r="L350" s="101">
        <v>0</v>
      </c>
      <c r="M350" s="101">
        <v>0</v>
      </c>
      <c r="N350" s="100" t="str">
        <f t="shared" si="15"/>
        <v>공격력 +390</v>
      </c>
      <c r="O350" s="100" t="str">
        <f t="shared" si="16"/>
        <v>최대 체력 +2642</v>
      </c>
      <c r="P350" s="100" t="str">
        <f t="shared" si="17"/>
        <v>-</v>
      </c>
    </row>
    <row r="351" spans="1:16" ht="13.8" customHeight="1">
      <c r="A351" s="101">
        <f>C351*ID규칙_기본능력치그룹_단위+COUNTIF($C$4:C351,C351)</f>
        <v>11206048</v>
      </c>
      <c r="B351" s="100" t="s">
        <v>297</v>
      </c>
      <c r="C351" s="101">
        <f>VLOOKUP(B351,WEAPON!$B:$D,3,0)</f>
        <v>11206</v>
      </c>
      <c r="D351" s="102">
        <v>48</v>
      </c>
      <c r="E351" s="101">
        <v>1</v>
      </c>
      <c r="F351" s="101">
        <v>396</v>
      </c>
      <c r="G351" s="101">
        <v>0</v>
      </c>
      <c r="H351" s="101">
        <v>2</v>
      </c>
      <c r="I351" s="101">
        <v>2688</v>
      </c>
      <c r="J351" s="101">
        <v>0</v>
      </c>
      <c r="K351" s="101">
        <v>0</v>
      </c>
      <c r="L351" s="101">
        <v>0</v>
      </c>
      <c r="M351" s="101">
        <v>0</v>
      </c>
      <c r="N351" s="100" t="str">
        <f t="shared" si="15"/>
        <v>공격력 +396</v>
      </c>
      <c r="O351" s="100" t="str">
        <f t="shared" si="16"/>
        <v>최대 체력 +2688</v>
      </c>
      <c r="P351" s="100" t="str">
        <f t="shared" si="17"/>
        <v>-</v>
      </c>
    </row>
    <row r="352" spans="1:16" ht="13.8" customHeight="1">
      <c r="A352" s="101">
        <f>C352*ID규칙_기본능력치그룹_단위+COUNTIF($C$4:C352,C352)</f>
        <v>11206049</v>
      </c>
      <c r="B352" s="100" t="s">
        <v>297</v>
      </c>
      <c r="C352" s="101">
        <f>VLOOKUP(B352,WEAPON!$B:$D,3,0)</f>
        <v>11206</v>
      </c>
      <c r="D352" s="102">
        <v>49</v>
      </c>
      <c r="E352" s="101">
        <v>1</v>
      </c>
      <c r="F352" s="101">
        <v>403</v>
      </c>
      <c r="G352" s="101">
        <v>0</v>
      </c>
      <c r="H352" s="101">
        <v>2</v>
      </c>
      <c r="I352" s="101">
        <v>2735</v>
      </c>
      <c r="J352" s="101">
        <v>0</v>
      </c>
      <c r="K352" s="101">
        <v>0</v>
      </c>
      <c r="L352" s="101">
        <v>0</v>
      </c>
      <c r="M352" s="101">
        <v>0</v>
      </c>
      <c r="N352" s="100" t="str">
        <f t="shared" si="15"/>
        <v>공격력 +403</v>
      </c>
      <c r="O352" s="100" t="str">
        <f t="shared" si="16"/>
        <v>최대 체력 +2735</v>
      </c>
      <c r="P352" s="100" t="str">
        <f t="shared" si="17"/>
        <v>-</v>
      </c>
    </row>
    <row r="353" spans="1:16" ht="13.8" customHeight="1">
      <c r="A353" s="101">
        <f>C353*ID규칙_기본능력치그룹_단위+COUNTIF($C$4:C353,C353)</f>
        <v>11206050</v>
      </c>
      <c r="B353" s="100" t="s">
        <v>297</v>
      </c>
      <c r="C353" s="101">
        <f>VLOOKUP(B353,WEAPON!$B:$D,3,0)</f>
        <v>11206</v>
      </c>
      <c r="D353" s="102">
        <v>50</v>
      </c>
      <c r="E353" s="101">
        <v>1</v>
      </c>
      <c r="F353" s="101">
        <v>410</v>
      </c>
      <c r="G353" s="101">
        <v>0</v>
      </c>
      <c r="H353" s="101">
        <v>2</v>
      </c>
      <c r="I353" s="101">
        <v>2781</v>
      </c>
      <c r="J353" s="101">
        <v>0</v>
      </c>
      <c r="K353" s="101">
        <v>0</v>
      </c>
      <c r="L353" s="101">
        <v>0</v>
      </c>
      <c r="M353" s="101">
        <v>0</v>
      </c>
      <c r="N353" s="100" t="str">
        <f t="shared" si="15"/>
        <v>공격력 +410</v>
      </c>
      <c r="O353" s="100" t="str">
        <f t="shared" si="16"/>
        <v>최대 체력 +2781</v>
      </c>
      <c r="P353" s="100" t="str">
        <f t="shared" si="17"/>
        <v>-</v>
      </c>
    </row>
    <row r="354" spans="1:16" ht="13.8" customHeight="1">
      <c r="A354" s="101">
        <f>C354*ID규칙_기본능력치그룹_단위+COUNTIF($C$4:C354,C354)</f>
        <v>14207001</v>
      </c>
      <c r="B354" s="100" t="s">
        <v>299</v>
      </c>
      <c r="C354" s="101">
        <f>VLOOKUP(B354,WEAPON!$B:$D,3,0)</f>
        <v>14207</v>
      </c>
      <c r="D354" s="102">
        <v>1</v>
      </c>
      <c r="E354" s="101">
        <v>1</v>
      </c>
      <c r="F354" s="101">
        <v>42</v>
      </c>
      <c r="G354" s="101">
        <v>0</v>
      </c>
      <c r="H354" s="101">
        <v>2</v>
      </c>
      <c r="I354" s="101">
        <v>678</v>
      </c>
      <c r="J354" s="101">
        <v>0</v>
      </c>
      <c r="K354" s="101">
        <v>0</v>
      </c>
      <c r="L354" s="101">
        <v>0</v>
      </c>
      <c r="M354" s="101">
        <v>0</v>
      </c>
      <c r="N354" s="100" t="str">
        <f t="shared" si="15"/>
        <v>공격력 +42</v>
      </c>
      <c r="O354" s="100" t="str">
        <f t="shared" si="16"/>
        <v>최대 체력 +678</v>
      </c>
      <c r="P354" s="100" t="str">
        <f t="shared" si="17"/>
        <v>-</v>
      </c>
    </row>
    <row r="355" spans="1:16" ht="13.8" customHeight="1">
      <c r="A355" s="101">
        <f>C355*ID규칙_기본능력치그룹_단위+COUNTIF($C$4:C355,C355)</f>
        <v>14207002</v>
      </c>
      <c r="B355" s="100" t="s">
        <v>299</v>
      </c>
      <c r="C355" s="101">
        <f>VLOOKUP(B355,WEAPON!$B:$D,3,0)</f>
        <v>14207</v>
      </c>
      <c r="D355" s="102">
        <v>2</v>
      </c>
      <c r="E355" s="101">
        <v>1</v>
      </c>
      <c r="F355" s="101">
        <v>46</v>
      </c>
      <c r="G355" s="101">
        <v>0</v>
      </c>
      <c r="H355" s="101">
        <v>2</v>
      </c>
      <c r="I355" s="101">
        <v>740</v>
      </c>
      <c r="J355" s="101">
        <v>0</v>
      </c>
      <c r="K355" s="101">
        <v>0</v>
      </c>
      <c r="L355" s="101">
        <v>0</v>
      </c>
      <c r="M355" s="101">
        <v>0</v>
      </c>
      <c r="N355" s="100" t="str">
        <f t="shared" si="15"/>
        <v>공격력 +46</v>
      </c>
      <c r="O355" s="100" t="str">
        <f t="shared" si="16"/>
        <v>최대 체력 +740</v>
      </c>
      <c r="P355" s="100" t="str">
        <f t="shared" si="17"/>
        <v>-</v>
      </c>
    </row>
    <row r="356" spans="1:16" ht="13.8" customHeight="1">
      <c r="A356" s="101">
        <f>C356*ID규칙_기본능력치그룹_단위+COUNTIF($C$4:C356,C356)</f>
        <v>14207003</v>
      </c>
      <c r="B356" s="100" t="s">
        <v>299</v>
      </c>
      <c r="C356" s="101">
        <f>VLOOKUP(B356,WEAPON!$B:$D,3,0)</f>
        <v>14207</v>
      </c>
      <c r="D356" s="102">
        <v>3</v>
      </c>
      <c r="E356" s="101">
        <v>1</v>
      </c>
      <c r="F356" s="101">
        <v>50</v>
      </c>
      <c r="G356" s="101">
        <v>0</v>
      </c>
      <c r="H356" s="101">
        <v>2</v>
      </c>
      <c r="I356" s="101">
        <v>801</v>
      </c>
      <c r="J356" s="101">
        <v>0</v>
      </c>
      <c r="K356" s="101">
        <v>0</v>
      </c>
      <c r="L356" s="101">
        <v>0</v>
      </c>
      <c r="M356" s="101">
        <v>0</v>
      </c>
      <c r="N356" s="100" t="str">
        <f t="shared" si="15"/>
        <v>공격력 +50</v>
      </c>
      <c r="O356" s="100" t="str">
        <f t="shared" si="16"/>
        <v>최대 체력 +801</v>
      </c>
      <c r="P356" s="100" t="str">
        <f t="shared" si="17"/>
        <v>-</v>
      </c>
    </row>
    <row r="357" spans="1:16" ht="13.8" customHeight="1">
      <c r="A357" s="101">
        <f>C357*ID규칙_기본능력치그룹_단위+COUNTIF($C$4:C357,C357)</f>
        <v>14207004</v>
      </c>
      <c r="B357" s="100" t="s">
        <v>299</v>
      </c>
      <c r="C357" s="101">
        <f>VLOOKUP(B357,WEAPON!$B:$D,3,0)</f>
        <v>14207</v>
      </c>
      <c r="D357" s="102">
        <v>4</v>
      </c>
      <c r="E357" s="101">
        <v>1</v>
      </c>
      <c r="F357" s="101">
        <v>53</v>
      </c>
      <c r="G357" s="101">
        <v>0</v>
      </c>
      <c r="H357" s="101">
        <v>2</v>
      </c>
      <c r="I357" s="101">
        <v>863</v>
      </c>
      <c r="J357" s="101">
        <v>0</v>
      </c>
      <c r="K357" s="101">
        <v>0</v>
      </c>
      <c r="L357" s="101">
        <v>0</v>
      </c>
      <c r="M357" s="101">
        <v>0</v>
      </c>
      <c r="N357" s="100" t="str">
        <f t="shared" si="15"/>
        <v>공격력 +53</v>
      </c>
      <c r="O357" s="100" t="str">
        <f t="shared" si="16"/>
        <v>최대 체력 +863</v>
      </c>
      <c r="P357" s="100" t="str">
        <f t="shared" si="17"/>
        <v>-</v>
      </c>
    </row>
    <row r="358" spans="1:16" ht="13.8" customHeight="1">
      <c r="A358" s="101">
        <f>C358*ID규칙_기본능력치그룹_단위+COUNTIF($C$4:C358,C358)</f>
        <v>14207005</v>
      </c>
      <c r="B358" s="100" t="s">
        <v>299</v>
      </c>
      <c r="C358" s="101">
        <f>VLOOKUP(B358,WEAPON!$B:$D,3,0)</f>
        <v>14207</v>
      </c>
      <c r="D358" s="102">
        <v>5</v>
      </c>
      <c r="E358" s="101">
        <v>1</v>
      </c>
      <c r="F358" s="101">
        <v>57</v>
      </c>
      <c r="G358" s="101">
        <v>0</v>
      </c>
      <c r="H358" s="101">
        <v>2</v>
      </c>
      <c r="I358" s="101">
        <v>924</v>
      </c>
      <c r="J358" s="101">
        <v>0</v>
      </c>
      <c r="K358" s="101">
        <v>0</v>
      </c>
      <c r="L358" s="101">
        <v>0</v>
      </c>
      <c r="M358" s="101">
        <v>0</v>
      </c>
      <c r="N358" s="100" t="str">
        <f t="shared" si="15"/>
        <v>공격력 +57</v>
      </c>
      <c r="O358" s="100" t="str">
        <f t="shared" si="16"/>
        <v>최대 체력 +924</v>
      </c>
      <c r="P358" s="100" t="str">
        <f t="shared" si="17"/>
        <v>-</v>
      </c>
    </row>
    <row r="359" spans="1:16" ht="13.8" customHeight="1">
      <c r="A359" s="101">
        <f>C359*ID규칙_기본능력치그룹_단위+COUNTIF($C$4:C359,C359)</f>
        <v>14207006</v>
      </c>
      <c r="B359" s="100" t="s">
        <v>299</v>
      </c>
      <c r="C359" s="101">
        <f>VLOOKUP(B359,WEAPON!$B:$D,3,0)</f>
        <v>14207</v>
      </c>
      <c r="D359" s="102">
        <v>6</v>
      </c>
      <c r="E359" s="101">
        <v>1</v>
      </c>
      <c r="F359" s="101">
        <v>61</v>
      </c>
      <c r="G359" s="101">
        <v>0</v>
      </c>
      <c r="H359" s="101">
        <v>2</v>
      </c>
      <c r="I359" s="101">
        <v>986</v>
      </c>
      <c r="J359" s="101">
        <v>0</v>
      </c>
      <c r="K359" s="101">
        <v>0</v>
      </c>
      <c r="L359" s="101">
        <v>0</v>
      </c>
      <c r="M359" s="101">
        <v>0</v>
      </c>
      <c r="N359" s="100" t="str">
        <f t="shared" si="15"/>
        <v>공격력 +61</v>
      </c>
      <c r="O359" s="100" t="str">
        <f t="shared" si="16"/>
        <v>최대 체력 +986</v>
      </c>
      <c r="P359" s="100" t="str">
        <f t="shared" si="17"/>
        <v>-</v>
      </c>
    </row>
    <row r="360" spans="1:16" ht="13.8" customHeight="1">
      <c r="A360" s="101">
        <f>C360*ID규칙_기본능력치그룹_단위+COUNTIF($C$4:C360,C360)</f>
        <v>14207007</v>
      </c>
      <c r="B360" s="100" t="s">
        <v>299</v>
      </c>
      <c r="C360" s="101">
        <f>VLOOKUP(B360,WEAPON!$B:$D,3,0)</f>
        <v>14207</v>
      </c>
      <c r="D360" s="102">
        <v>7</v>
      </c>
      <c r="E360" s="101">
        <v>1</v>
      </c>
      <c r="F360" s="101">
        <v>65</v>
      </c>
      <c r="G360" s="101">
        <v>0</v>
      </c>
      <c r="H360" s="101">
        <v>2</v>
      </c>
      <c r="I360" s="101">
        <v>1048</v>
      </c>
      <c r="J360" s="101">
        <v>0</v>
      </c>
      <c r="K360" s="101">
        <v>0</v>
      </c>
      <c r="L360" s="101">
        <v>0</v>
      </c>
      <c r="M360" s="101">
        <v>0</v>
      </c>
      <c r="N360" s="100" t="str">
        <f t="shared" si="15"/>
        <v>공격력 +65</v>
      </c>
      <c r="O360" s="100" t="str">
        <f t="shared" si="16"/>
        <v>최대 체력 +1048</v>
      </c>
      <c r="P360" s="100" t="str">
        <f t="shared" si="17"/>
        <v>-</v>
      </c>
    </row>
    <row r="361" spans="1:16" ht="13.8" customHeight="1">
      <c r="A361" s="101">
        <f>C361*ID규칙_기본능력치그룹_단위+COUNTIF($C$4:C361,C361)</f>
        <v>14207008</v>
      </c>
      <c r="B361" s="100" t="s">
        <v>299</v>
      </c>
      <c r="C361" s="101">
        <f>VLOOKUP(B361,WEAPON!$B:$D,3,0)</f>
        <v>14207</v>
      </c>
      <c r="D361" s="102">
        <v>8</v>
      </c>
      <c r="E361" s="101">
        <v>1</v>
      </c>
      <c r="F361" s="101">
        <v>69</v>
      </c>
      <c r="G361" s="101">
        <v>0</v>
      </c>
      <c r="H361" s="101">
        <v>2</v>
      </c>
      <c r="I361" s="101">
        <v>1109</v>
      </c>
      <c r="J361" s="101">
        <v>0</v>
      </c>
      <c r="K361" s="101">
        <v>0</v>
      </c>
      <c r="L361" s="101">
        <v>0</v>
      </c>
      <c r="M361" s="101">
        <v>0</v>
      </c>
      <c r="N361" s="100" t="str">
        <f t="shared" si="15"/>
        <v>공격력 +69</v>
      </c>
      <c r="O361" s="100" t="str">
        <f t="shared" si="16"/>
        <v>최대 체력 +1109</v>
      </c>
      <c r="P361" s="100" t="str">
        <f t="shared" si="17"/>
        <v>-</v>
      </c>
    </row>
    <row r="362" spans="1:16" ht="13.8" customHeight="1">
      <c r="A362" s="101">
        <f>C362*ID규칙_기본능력치그룹_단위+COUNTIF($C$4:C362,C362)</f>
        <v>14207009</v>
      </c>
      <c r="B362" s="100" t="s">
        <v>299</v>
      </c>
      <c r="C362" s="101">
        <f>VLOOKUP(B362,WEAPON!$B:$D,3,0)</f>
        <v>14207</v>
      </c>
      <c r="D362" s="102">
        <v>9</v>
      </c>
      <c r="E362" s="101">
        <v>1</v>
      </c>
      <c r="F362" s="101">
        <v>72</v>
      </c>
      <c r="G362" s="101">
        <v>0</v>
      </c>
      <c r="H362" s="101">
        <v>2</v>
      </c>
      <c r="I362" s="101">
        <v>1171</v>
      </c>
      <c r="J362" s="101">
        <v>0</v>
      </c>
      <c r="K362" s="101">
        <v>0</v>
      </c>
      <c r="L362" s="101">
        <v>0</v>
      </c>
      <c r="M362" s="101">
        <v>0</v>
      </c>
      <c r="N362" s="100" t="str">
        <f t="shared" si="15"/>
        <v>공격력 +72</v>
      </c>
      <c r="O362" s="100" t="str">
        <f t="shared" si="16"/>
        <v>최대 체력 +1171</v>
      </c>
      <c r="P362" s="100" t="str">
        <f t="shared" si="17"/>
        <v>-</v>
      </c>
    </row>
    <row r="363" spans="1:16" ht="13.8" customHeight="1">
      <c r="A363" s="101">
        <f>C363*ID규칙_기본능력치그룹_단위+COUNTIF($C$4:C363,C363)</f>
        <v>14207010</v>
      </c>
      <c r="B363" s="100" t="s">
        <v>299</v>
      </c>
      <c r="C363" s="101">
        <f>VLOOKUP(B363,WEAPON!$B:$D,3,0)</f>
        <v>14207</v>
      </c>
      <c r="D363" s="102">
        <v>10</v>
      </c>
      <c r="E363" s="101">
        <v>1</v>
      </c>
      <c r="F363" s="101">
        <v>76</v>
      </c>
      <c r="G363" s="101">
        <v>0</v>
      </c>
      <c r="H363" s="101">
        <v>2</v>
      </c>
      <c r="I363" s="101">
        <v>1233</v>
      </c>
      <c r="J363" s="101">
        <v>0</v>
      </c>
      <c r="K363" s="101">
        <v>0</v>
      </c>
      <c r="L363" s="101">
        <v>0</v>
      </c>
      <c r="M363" s="101">
        <v>0</v>
      </c>
      <c r="N363" s="100" t="str">
        <f t="shared" si="15"/>
        <v>공격력 +76</v>
      </c>
      <c r="O363" s="100" t="str">
        <f t="shared" si="16"/>
        <v>최대 체력 +1233</v>
      </c>
      <c r="P363" s="100" t="str">
        <f t="shared" si="17"/>
        <v>-</v>
      </c>
    </row>
    <row r="364" spans="1:16" ht="13.8" customHeight="1">
      <c r="A364" s="101">
        <f>C364*ID규칙_기본능력치그룹_단위+COUNTIF($C$4:C364,C364)</f>
        <v>14207011</v>
      </c>
      <c r="B364" s="100" t="s">
        <v>299</v>
      </c>
      <c r="C364" s="101">
        <f>VLOOKUP(B364,WEAPON!$B:$D,3,0)</f>
        <v>14207</v>
      </c>
      <c r="D364" s="102">
        <v>11</v>
      </c>
      <c r="E364" s="101">
        <v>1</v>
      </c>
      <c r="F364" s="101">
        <v>80</v>
      </c>
      <c r="G364" s="101">
        <v>0</v>
      </c>
      <c r="H364" s="101">
        <v>2</v>
      </c>
      <c r="I364" s="101">
        <v>1294</v>
      </c>
      <c r="J364" s="101">
        <v>0</v>
      </c>
      <c r="K364" s="101">
        <v>0</v>
      </c>
      <c r="L364" s="101">
        <v>0</v>
      </c>
      <c r="M364" s="101">
        <v>0</v>
      </c>
      <c r="N364" s="100" t="str">
        <f t="shared" si="15"/>
        <v>공격력 +80</v>
      </c>
      <c r="O364" s="100" t="str">
        <f t="shared" si="16"/>
        <v>최대 체력 +1294</v>
      </c>
      <c r="P364" s="100" t="str">
        <f t="shared" si="17"/>
        <v>-</v>
      </c>
    </row>
    <row r="365" spans="1:16" ht="13.8" customHeight="1">
      <c r="A365" s="101">
        <f>C365*ID규칙_기본능력치그룹_단위+COUNTIF($C$4:C365,C365)</f>
        <v>14207012</v>
      </c>
      <c r="B365" s="100" t="s">
        <v>299</v>
      </c>
      <c r="C365" s="101">
        <f>VLOOKUP(B365,WEAPON!$B:$D,3,0)</f>
        <v>14207</v>
      </c>
      <c r="D365" s="102">
        <v>12</v>
      </c>
      <c r="E365" s="101">
        <v>1</v>
      </c>
      <c r="F365" s="101">
        <v>84</v>
      </c>
      <c r="G365" s="101">
        <v>0</v>
      </c>
      <c r="H365" s="101">
        <v>2</v>
      </c>
      <c r="I365" s="101">
        <v>1356</v>
      </c>
      <c r="J365" s="101">
        <v>0</v>
      </c>
      <c r="K365" s="101">
        <v>0</v>
      </c>
      <c r="L365" s="101">
        <v>0</v>
      </c>
      <c r="M365" s="101">
        <v>0</v>
      </c>
      <c r="N365" s="100" t="str">
        <f t="shared" si="15"/>
        <v>공격력 +84</v>
      </c>
      <c r="O365" s="100" t="str">
        <f t="shared" si="16"/>
        <v>최대 체력 +1356</v>
      </c>
      <c r="P365" s="100" t="str">
        <f t="shared" si="17"/>
        <v>-</v>
      </c>
    </row>
    <row r="366" spans="1:16" ht="13.8" customHeight="1">
      <c r="A366" s="101">
        <f>C366*ID규칙_기본능력치그룹_단위+COUNTIF($C$4:C366,C366)</f>
        <v>14207013</v>
      </c>
      <c r="B366" s="100" t="s">
        <v>299</v>
      </c>
      <c r="C366" s="101">
        <f>VLOOKUP(B366,WEAPON!$B:$D,3,0)</f>
        <v>14207</v>
      </c>
      <c r="D366" s="102">
        <v>13</v>
      </c>
      <c r="E366" s="101">
        <v>1</v>
      </c>
      <c r="F366" s="101">
        <v>87</v>
      </c>
      <c r="G366" s="101">
        <v>0</v>
      </c>
      <c r="H366" s="101">
        <v>2</v>
      </c>
      <c r="I366" s="101">
        <v>1417</v>
      </c>
      <c r="J366" s="101">
        <v>0</v>
      </c>
      <c r="K366" s="101">
        <v>0</v>
      </c>
      <c r="L366" s="101">
        <v>0</v>
      </c>
      <c r="M366" s="101">
        <v>0</v>
      </c>
      <c r="N366" s="100" t="str">
        <f t="shared" si="15"/>
        <v>공격력 +87</v>
      </c>
      <c r="O366" s="100" t="str">
        <f t="shared" si="16"/>
        <v>최대 체력 +1417</v>
      </c>
      <c r="P366" s="100" t="str">
        <f t="shared" si="17"/>
        <v>-</v>
      </c>
    </row>
    <row r="367" spans="1:16" ht="13.8" customHeight="1">
      <c r="A367" s="101">
        <f>C367*ID규칙_기본능력치그룹_단위+COUNTIF($C$4:C367,C367)</f>
        <v>14207014</v>
      </c>
      <c r="B367" s="100" t="s">
        <v>299</v>
      </c>
      <c r="C367" s="101">
        <f>VLOOKUP(B367,WEAPON!$B:$D,3,0)</f>
        <v>14207</v>
      </c>
      <c r="D367" s="102">
        <v>14</v>
      </c>
      <c r="E367" s="101">
        <v>1</v>
      </c>
      <c r="F367" s="101">
        <v>91</v>
      </c>
      <c r="G367" s="101">
        <v>0</v>
      </c>
      <c r="H367" s="101">
        <v>2</v>
      </c>
      <c r="I367" s="101">
        <v>1479</v>
      </c>
      <c r="J367" s="101">
        <v>0</v>
      </c>
      <c r="K367" s="101">
        <v>0</v>
      </c>
      <c r="L367" s="101">
        <v>0</v>
      </c>
      <c r="M367" s="101">
        <v>0</v>
      </c>
      <c r="N367" s="100" t="str">
        <f t="shared" si="15"/>
        <v>공격력 +91</v>
      </c>
      <c r="O367" s="100" t="str">
        <f t="shared" si="16"/>
        <v>최대 체력 +1479</v>
      </c>
      <c r="P367" s="100" t="str">
        <f t="shared" si="17"/>
        <v>-</v>
      </c>
    </row>
    <row r="368" spans="1:16" ht="13.8" customHeight="1">
      <c r="A368" s="101">
        <f>C368*ID규칙_기본능력치그룹_단위+COUNTIF($C$4:C368,C368)</f>
        <v>14207015</v>
      </c>
      <c r="B368" s="100" t="s">
        <v>299</v>
      </c>
      <c r="C368" s="101">
        <f>VLOOKUP(B368,WEAPON!$B:$D,3,0)</f>
        <v>14207</v>
      </c>
      <c r="D368" s="102">
        <v>15</v>
      </c>
      <c r="E368" s="101">
        <v>1</v>
      </c>
      <c r="F368" s="101">
        <v>95</v>
      </c>
      <c r="G368" s="101">
        <v>0</v>
      </c>
      <c r="H368" s="101">
        <v>2</v>
      </c>
      <c r="I368" s="101">
        <v>1541</v>
      </c>
      <c r="J368" s="101">
        <v>0</v>
      </c>
      <c r="K368" s="101">
        <v>0</v>
      </c>
      <c r="L368" s="101">
        <v>0</v>
      </c>
      <c r="M368" s="101">
        <v>0</v>
      </c>
      <c r="N368" s="100" t="str">
        <f t="shared" si="15"/>
        <v>공격력 +95</v>
      </c>
      <c r="O368" s="100" t="str">
        <f t="shared" si="16"/>
        <v>최대 체력 +1541</v>
      </c>
      <c r="P368" s="100" t="str">
        <f t="shared" si="17"/>
        <v>-</v>
      </c>
    </row>
    <row r="369" spans="1:16" ht="13.8" customHeight="1">
      <c r="A369" s="101">
        <f>C369*ID규칙_기본능력치그룹_단위+COUNTIF($C$4:C369,C369)</f>
        <v>14207016</v>
      </c>
      <c r="B369" s="100" t="s">
        <v>299</v>
      </c>
      <c r="C369" s="101">
        <f>VLOOKUP(B369,WEAPON!$B:$D,3,0)</f>
        <v>14207</v>
      </c>
      <c r="D369" s="102">
        <v>16</v>
      </c>
      <c r="E369" s="101">
        <v>1</v>
      </c>
      <c r="F369" s="101">
        <v>99</v>
      </c>
      <c r="G369" s="101">
        <v>0</v>
      </c>
      <c r="H369" s="101">
        <v>2</v>
      </c>
      <c r="I369" s="101">
        <v>1602</v>
      </c>
      <c r="J369" s="101">
        <v>0</v>
      </c>
      <c r="K369" s="101">
        <v>0</v>
      </c>
      <c r="L369" s="101">
        <v>0</v>
      </c>
      <c r="M369" s="101">
        <v>0</v>
      </c>
      <c r="N369" s="100" t="str">
        <f t="shared" si="15"/>
        <v>공격력 +99</v>
      </c>
      <c r="O369" s="100" t="str">
        <f t="shared" si="16"/>
        <v>최대 체력 +1602</v>
      </c>
      <c r="P369" s="100" t="str">
        <f t="shared" si="17"/>
        <v>-</v>
      </c>
    </row>
    <row r="370" spans="1:16" ht="13.8" customHeight="1">
      <c r="A370" s="101">
        <f>C370*ID규칙_기본능력치그룹_단위+COUNTIF($C$4:C370,C370)</f>
        <v>14207017</v>
      </c>
      <c r="B370" s="100" t="s">
        <v>299</v>
      </c>
      <c r="C370" s="101">
        <f>VLOOKUP(B370,WEAPON!$B:$D,3,0)</f>
        <v>14207</v>
      </c>
      <c r="D370" s="102">
        <v>17</v>
      </c>
      <c r="E370" s="101">
        <v>1</v>
      </c>
      <c r="F370" s="101">
        <v>103</v>
      </c>
      <c r="G370" s="101">
        <v>0</v>
      </c>
      <c r="H370" s="101">
        <v>2</v>
      </c>
      <c r="I370" s="101">
        <v>1664</v>
      </c>
      <c r="J370" s="101">
        <v>0</v>
      </c>
      <c r="K370" s="101">
        <v>0</v>
      </c>
      <c r="L370" s="101">
        <v>0</v>
      </c>
      <c r="M370" s="101">
        <v>0</v>
      </c>
      <c r="N370" s="100" t="str">
        <f t="shared" si="15"/>
        <v>공격력 +103</v>
      </c>
      <c r="O370" s="100" t="str">
        <f t="shared" si="16"/>
        <v>최대 체력 +1664</v>
      </c>
      <c r="P370" s="100" t="str">
        <f t="shared" si="17"/>
        <v>-</v>
      </c>
    </row>
    <row r="371" spans="1:16" ht="13.8" customHeight="1">
      <c r="A371" s="101">
        <f>C371*ID규칙_기본능력치그룹_단위+COUNTIF($C$4:C371,C371)</f>
        <v>14207018</v>
      </c>
      <c r="B371" s="100" t="s">
        <v>299</v>
      </c>
      <c r="C371" s="101">
        <f>VLOOKUP(B371,WEAPON!$B:$D,3,0)</f>
        <v>14207</v>
      </c>
      <c r="D371" s="102">
        <v>18</v>
      </c>
      <c r="E371" s="101">
        <v>1</v>
      </c>
      <c r="F371" s="101">
        <v>106</v>
      </c>
      <c r="G371" s="101">
        <v>0</v>
      </c>
      <c r="H371" s="101">
        <v>2</v>
      </c>
      <c r="I371" s="101">
        <v>1726</v>
      </c>
      <c r="J371" s="101">
        <v>0</v>
      </c>
      <c r="K371" s="101">
        <v>0</v>
      </c>
      <c r="L371" s="101">
        <v>0</v>
      </c>
      <c r="M371" s="101">
        <v>0</v>
      </c>
      <c r="N371" s="100" t="str">
        <f t="shared" si="15"/>
        <v>공격력 +106</v>
      </c>
      <c r="O371" s="100" t="str">
        <f t="shared" si="16"/>
        <v>최대 체력 +1726</v>
      </c>
      <c r="P371" s="100" t="str">
        <f t="shared" si="17"/>
        <v>-</v>
      </c>
    </row>
    <row r="372" spans="1:16" ht="13.8" customHeight="1">
      <c r="A372" s="101">
        <f>C372*ID규칙_기본능력치그룹_단위+COUNTIF($C$4:C372,C372)</f>
        <v>14207019</v>
      </c>
      <c r="B372" s="100" t="s">
        <v>299</v>
      </c>
      <c r="C372" s="101">
        <f>VLOOKUP(B372,WEAPON!$B:$D,3,0)</f>
        <v>14207</v>
      </c>
      <c r="D372" s="102">
        <v>19</v>
      </c>
      <c r="E372" s="101">
        <v>1</v>
      </c>
      <c r="F372" s="101">
        <v>110</v>
      </c>
      <c r="G372" s="101">
        <v>0</v>
      </c>
      <c r="H372" s="101">
        <v>2</v>
      </c>
      <c r="I372" s="101">
        <v>1787</v>
      </c>
      <c r="J372" s="101">
        <v>0</v>
      </c>
      <c r="K372" s="101">
        <v>0</v>
      </c>
      <c r="L372" s="101">
        <v>0</v>
      </c>
      <c r="M372" s="101">
        <v>0</v>
      </c>
      <c r="N372" s="100" t="str">
        <f t="shared" si="15"/>
        <v>공격력 +110</v>
      </c>
      <c r="O372" s="100" t="str">
        <f t="shared" si="16"/>
        <v>최대 체력 +1787</v>
      </c>
      <c r="P372" s="100" t="str">
        <f t="shared" si="17"/>
        <v>-</v>
      </c>
    </row>
    <row r="373" spans="1:16" ht="13.8" customHeight="1">
      <c r="A373" s="101">
        <f>C373*ID규칙_기본능력치그룹_단위+COUNTIF($C$4:C373,C373)</f>
        <v>14207020</v>
      </c>
      <c r="B373" s="100" t="s">
        <v>299</v>
      </c>
      <c r="C373" s="101">
        <f>VLOOKUP(B373,WEAPON!$B:$D,3,0)</f>
        <v>14207</v>
      </c>
      <c r="D373" s="102">
        <v>20</v>
      </c>
      <c r="E373" s="101">
        <v>1</v>
      </c>
      <c r="F373" s="101">
        <v>114</v>
      </c>
      <c r="G373" s="101">
        <v>0</v>
      </c>
      <c r="H373" s="101">
        <v>2</v>
      </c>
      <c r="I373" s="101">
        <v>1849</v>
      </c>
      <c r="J373" s="101">
        <v>0</v>
      </c>
      <c r="K373" s="101">
        <v>0</v>
      </c>
      <c r="L373" s="101">
        <v>0</v>
      </c>
      <c r="M373" s="101">
        <v>0</v>
      </c>
      <c r="N373" s="100" t="str">
        <f t="shared" si="15"/>
        <v>공격력 +114</v>
      </c>
      <c r="O373" s="100" t="str">
        <f t="shared" si="16"/>
        <v>최대 체력 +1849</v>
      </c>
      <c r="P373" s="100" t="str">
        <f t="shared" si="17"/>
        <v>-</v>
      </c>
    </row>
    <row r="374" spans="1:16" ht="13.8" customHeight="1">
      <c r="A374" s="101">
        <f>C374*ID규칙_기본능력치그룹_단위+COUNTIF($C$4:C374,C374)</f>
        <v>14207021</v>
      </c>
      <c r="B374" s="100" t="s">
        <v>299</v>
      </c>
      <c r="C374" s="101">
        <f>VLOOKUP(B374,WEAPON!$B:$D,3,0)</f>
        <v>14207</v>
      </c>
      <c r="D374" s="102">
        <v>21</v>
      </c>
      <c r="E374" s="101">
        <v>1</v>
      </c>
      <c r="F374" s="101">
        <v>118</v>
      </c>
      <c r="G374" s="101">
        <v>0</v>
      </c>
      <c r="H374" s="101">
        <v>2</v>
      </c>
      <c r="I374" s="101">
        <v>1910</v>
      </c>
      <c r="J374" s="101">
        <v>0</v>
      </c>
      <c r="K374" s="101">
        <v>0</v>
      </c>
      <c r="L374" s="101">
        <v>0</v>
      </c>
      <c r="M374" s="101">
        <v>0</v>
      </c>
      <c r="N374" s="100" t="str">
        <f t="shared" si="15"/>
        <v>공격력 +118</v>
      </c>
      <c r="O374" s="100" t="str">
        <f t="shared" si="16"/>
        <v>최대 체력 +1910</v>
      </c>
      <c r="P374" s="100" t="str">
        <f t="shared" si="17"/>
        <v>-</v>
      </c>
    </row>
    <row r="375" spans="1:16" ht="13.8" customHeight="1">
      <c r="A375" s="101">
        <f>C375*ID규칙_기본능력치그룹_단위+COUNTIF($C$4:C375,C375)</f>
        <v>14207022</v>
      </c>
      <c r="B375" s="100" t="s">
        <v>299</v>
      </c>
      <c r="C375" s="101">
        <f>VLOOKUP(B375,WEAPON!$B:$D,3,0)</f>
        <v>14207</v>
      </c>
      <c r="D375" s="102">
        <v>22</v>
      </c>
      <c r="E375" s="101">
        <v>1</v>
      </c>
      <c r="F375" s="101">
        <v>122</v>
      </c>
      <c r="G375" s="101">
        <v>0</v>
      </c>
      <c r="H375" s="101">
        <v>2</v>
      </c>
      <c r="I375" s="101">
        <v>1972</v>
      </c>
      <c r="J375" s="101">
        <v>0</v>
      </c>
      <c r="K375" s="101">
        <v>0</v>
      </c>
      <c r="L375" s="101">
        <v>0</v>
      </c>
      <c r="M375" s="101">
        <v>0</v>
      </c>
      <c r="N375" s="100" t="str">
        <f t="shared" si="15"/>
        <v>공격력 +122</v>
      </c>
      <c r="O375" s="100" t="str">
        <f t="shared" si="16"/>
        <v>최대 체력 +1972</v>
      </c>
      <c r="P375" s="100" t="str">
        <f t="shared" si="17"/>
        <v>-</v>
      </c>
    </row>
    <row r="376" spans="1:16" ht="13.8" customHeight="1">
      <c r="A376" s="101">
        <f>C376*ID규칙_기본능력치그룹_단위+COUNTIF($C$4:C376,C376)</f>
        <v>14207023</v>
      </c>
      <c r="B376" s="100" t="s">
        <v>299</v>
      </c>
      <c r="C376" s="101">
        <f>VLOOKUP(B376,WEAPON!$B:$D,3,0)</f>
        <v>14207</v>
      </c>
      <c r="D376" s="102">
        <v>23</v>
      </c>
      <c r="E376" s="101">
        <v>1</v>
      </c>
      <c r="F376" s="101">
        <v>125</v>
      </c>
      <c r="G376" s="101">
        <v>0</v>
      </c>
      <c r="H376" s="101">
        <v>2</v>
      </c>
      <c r="I376" s="101">
        <v>2034</v>
      </c>
      <c r="J376" s="101">
        <v>0</v>
      </c>
      <c r="K376" s="101">
        <v>0</v>
      </c>
      <c r="L376" s="101">
        <v>0</v>
      </c>
      <c r="M376" s="101">
        <v>0</v>
      </c>
      <c r="N376" s="100" t="str">
        <f t="shared" si="15"/>
        <v>공격력 +125</v>
      </c>
      <c r="O376" s="100" t="str">
        <f t="shared" si="16"/>
        <v>최대 체력 +2034</v>
      </c>
      <c r="P376" s="100" t="str">
        <f t="shared" si="17"/>
        <v>-</v>
      </c>
    </row>
    <row r="377" spans="1:16" ht="13.8" customHeight="1">
      <c r="A377" s="101">
        <f>C377*ID규칙_기본능력치그룹_단위+COUNTIF($C$4:C377,C377)</f>
        <v>14207024</v>
      </c>
      <c r="B377" s="100" t="s">
        <v>299</v>
      </c>
      <c r="C377" s="101">
        <f>VLOOKUP(B377,WEAPON!$B:$D,3,0)</f>
        <v>14207</v>
      </c>
      <c r="D377" s="102">
        <v>24</v>
      </c>
      <c r="E377" s="101">
        <v>1</v>
      </c>
      <c r="F377" s="101">
        <v>129</v>
      </c>
      <c r="G377" s="101">
        <v>0</v>
      </c>
      <c r="H377" s="101">
        <v>2</v>
      </c>
      <c r="I377" s="101">
        <v>2095</v>
      </c>
      <c r="J377" s="101">
        <v>0</v>
      </c>
      <c r="K377" s="101">
        <v>0</v>
      </c>
      <c r="L377" s="101">
        <v>0</v>
      </c>
      <c r="M377" s="101">
        <v>0</v>
      </c>
      <c r="N377" s="100" t="str">
        <f t="shared" si="15"/>
        <v>공격력 +129</v>
      </c>
      <c r="O377" s="100" t="str">
        <f t="shared" si="16"/>
        <v>최대 체력 +2095</v>
      </c>
      <c r="P377" s="100" t="str">
        <f t="shared" si="17"/>
        <v>-</v>
      </c>
    </row>
    <row r="378" spans="1:16" ht="13.8" customHeight="1">
      <c r="A378" s="101">
        <f>C378*ID규칙_기본능력치그룹_단위+COUNTIF($C$4:C378,C378)</f>
        <v>14207025</v>
      </c>
      <c r="B378" s="100" t="s">
        <v>299</v>
      </c>
      <c r="C378" s="101">
        <f>VLOOKUP(B378,WEAPON!$B:$D,3,0)</f>
        <v>14207</v>
      </c>
      <c r="D378" s="102">
        <v>25</v>
      </c>
      <c r="E378" s="101">
        <v>1</v>
      </c>
      <c r="F378" s="101">
        <v>133</v>
      </c>
      <c r="G378" s="101">
        <v>0</v>
      </c>
      <c r="H378" s="101">
        <v>2</v>
      </c>
      <c r="I378" s="101">
        <v>2157</v>
      </c>
      <c r="J378" s="101">
        <v>0</v>
      </c>
      <c r="K378" s="101">
        <v>0</v>
      </c>
      <c r="L378" s="101">
        <v>0</v>
      </c>
      <c r="M378" s="101">
        <v>0</v>
      </c>
      <c r="N378" s="100" t="str">
        <f t="shared" si="15"/>
        <v>공격력 +133</v>
      </c>
      <c r="O378" s="100" t="str">
        <f t="shared" si="16"/>
        <v>최대 체력 +2157</v>
      </c>
      <c r="P378" s="100" t="str">
        <f t="shared" si="17"/>
        <v>-</v>
      </c>
    </row>
    <row r="379" spans="1:16" ht="13.8" customHeight="1">
      <c r="A379" s="101">
        <f>C379*ID규칙_기본능력치그룹_단위+COUNTIF($C$4:C379,C379)</f>
        <v>14207026</v>
      </c>
      <c r="B379" s="100" t="s">
        <v>299</v>
      </c>
      <c r="C379" s="101">
        <f>VLOOKUP(B379,WEAPON!$B:$D,3,0)</f>
        <v>14207</v>
      </c>
      <c r="D379" s="102">
        <v>26</v>
      </c>
      <c r="E379" s="101">
        <v>1</v>
      </c>
      <c r="F379" s="101">
        <v>137</v>
      </c>
      <c r="G379" s="101">
        <v>0</v>
      </c>
      <c r="H379" s="101">
        <v>2</v>
      </c>
      <c r="I379" s="101">
        <v>2219</v>
      </c>
      <c r="J379" s="101">
        <v>0</v>
      </c>
      <c r="K379" s="101">
        <v>0</v>
      </c>
      <c r="L379" s="101">
        <v>0</v>
      </c>
      <c r="M379" s="101">
        <v>0</v>
      </c>
      <c r="N379" s="100" t="str">
        <f t="shared" si="15"/>
        <v>공격력 +137</v>
      </c>
      <c r="O379" s="100" t="str">
        <f t="shared" si="16"/>
        <v>최대 체력 +2219</v>
      </c>
      <c r="P379" s="100" t="str">
        <f t="shared" si="17"/>
        <v>-</v>
      </c>
    </row>
    <row r="380" spans="1:16" ht="13.8" customHeight="1">
      <c r="A380" s="101">
        <f>C380*ID규칙_기본능력치그룹_단위+COUNTIF($C$4:C380,C380)</f>
        <v>14207027</v>
      </c>
      <c r="B380" s="100" t="s">
        <v>299</v>
      </c>
      <c r="C380" s="101">
        <f>VLOOKUP(B380,WEAPON!$B:$D,3,0)</f>
        <v>14207</v>
      </c>
      <c r="D380" s="102">
        <v>27</v>
      </c>
      <c r="E380" s="101">
        <v>1</v>
      </c>
      <c r="F380" s="101">
        <v>141</v>
      </c>
      <c r="G380" s="101">
        <v>0</v>
      </c>
      <c r="H380" s="101">
        <v>2</v>
      </c>
      <c r="I380" s="101">
        <v>2280</v>
      </c>
      <c r="J380" s="101">
        <v>0</v>
      </c>
      <c r="K380" s="101">
        <v>0</v>
      </c>
      <c r="L380" s="101">
        <v>0</v>
      </c>
      <c r="M380" s="101">
        <v>0</v>
      </c>
      <c r="N380" s="100" t="str">
        <f t="shared" si="15"/>
        <v>공격력 +141</v>
      </c>
      <c r="O380" s="100" t="str">
        <f t="shared" si="16"/>
        <v>최대 체력 +2280</v>
      </c>
      <c r="P380" s="100" t="str">
        <f t="shared" si="17"/>
        <v>-</v>
      </c>
    </row>
    <row r="381" spans="1:16" ht="13.8" customHeight="1">
      <c r="A381" s="101">
        <f>C381*ID규칙_기본능력치그룹_단위+COUNTIF($C$4:C381,C381)</f>
        <v>14207028</v>
      </c>
      <c r="B381" s="100" t="s">
        <v>299</v>
      </c>
      <c r="C381" s="101">
        <f>VLOOKUP(B381,WEAPON!$B:$D,3,0)</f>
        <v>14207</v>
      </c>
      <c r="D381" s="102">
        <v>28</v>
      </c>
      <c r="E381" s="101">
        <v>1</v>
      </c>
      <c r="F381" s="101">
        <v>144</v>
      </c>
      <c r="G381" s="101">
        <v>0</v>
      </c>
      <c r="H381" s="101">
        <v>2</v>
      </c>
      <c r="I381" s="101">
        <v>2342</v>
      </c>
      <c r="J381" s="101">
        <v>0</v>
      </c>
      <c r="K381" s="101">
        <v>0</v>
      </c>
      <c r="L381" s="101">
        <v>0</v>
      </c>
      <c r="M381" s="101">
        <v>0</v>
      </c>
      <c r="N381" s="100" t="str">
        <f t="shared" si="15"/>
        <v>공격력 +144</v>
      </c>
      <c r="O381" s="100" t="str">
        <f t="shared" si="16"/>
        <v>최대 체력 +2342</v>
      </c>
      <c r="P381" s="100" t="str">
        <f t="shared" si="17"/>
        <v>-</v>
      </c>
    </row>
    <row r="382" spans="1:16" ht="13.8" customHeight="1">
      <c r="A382" s="101">
        <f>C382*ID규칙_기본능력치그룹_단위+COUNTIF($C$4:C382,C382)</f>
        <v>14207029</v>
      </c>
      <c r="B382" s="100" t="s">
        <v>299</v>
      </c>
      <c r="C382" s="101">
        <f>VLOOKUP(B382,WEAPON!$B:$D,3,0)</f>
        <v>14207</v>
      </c>
      <c r="D382" s="102">
        <v>29</v>
      </c>
      <c r="E382" s="101">
        <v>1</v>
      </c>
      <c r="F382" s="101">
        <v>148</v>
      </c>
      <c r="G382" s="101">
        <v>0</v>
      </c>
      <c r="H382" s="101">
        <v>2</v>
      </c>
      <c r="I382" s="101">
        <v>2403</v>
      </c>
      <c r="J382" s="101">
        <v>0</v>
      </c>
      <c r="K382" s="101">
        <v>0</v>
      </c>
      <c r="L382" s="101">
        <v>0</v>
      </c>
      <c r="M382" s="101">
        <v>0</v>
      </c>
      <c r="N382" s="100" t="str">
        <f t="shared" si="15"/>
        <v>공격력 +148</v>
      </c>
      <c r="O382" s="100" t="str">
        <f t="shared" si="16"/>
        <v>최대 체력 +2403</v>
      </c>
      <c r="P382" s="100" t="str">
        <f t="shared" si="17"/>
        <v>-</v>
      </c>
    </row>
    <row r="383" spans="1:16" ht="13.8" customHeight="1">
      <c r="A383" s="101">
        <f>C383*ID규칙_기본능력치그룹_단위+COUNTIF($C$4:C383,C383)</f>
        <v>14207030</v>
      </c>
      <c r="B383" s="100" t="s">
        <v>299</v>
      </c>
      <c r="C383" s="101">
        <f>VLOOKUP(B383,WEAPON!$B:$D,3,0)</f>
        <v>14207</v>
      </c>
      <c r="D383" s="102">
        <v>30</v>
      </c>
      <c r="E383" s="101">
        <v>1</v>
      </c>
      <c r="F383" s="101">
        <v>152</v>
      </c>
      <c r="G383" s="101">
        <v>0</v>
      </c>
      <c r="H383" s="101">
        <v>2</v>
      </c>
      <c r="I383" s="101">
        <v>2465</v>
      </c>
      <c r="J383" s="101">
        <v>0</v>
      </c>
      <c r="K383" s="101">
        <v>0</v>
      </c>
      <c r="L383" s="101">
        <v>0</v>
      </c>
      <c r="M383" s="101">
        <v>0</v>
      </c>
      <c r="N383" s="100" t="str">
        <f t="shared" si="15"/>
        <v>공격력 +152</v>
      </c>
      <c r="O383" s="100" t="str">
        <f t="shared" si="16"/>
        <v>최대 체력 +2465</v>
      </c>
      <c r="P383" s="100" t="str">
        <f t="shared" si="17"/>
        <v>-</v>
      </c>
    </row>
    <row r="384" spans="1:16" ht="13.8" customHeight="1">
      <c r="A384" s="101">
        <f>C384*ID규칙_기본능력치그룹_단위+COUNTIF($C$4:C384,C384)</f>
        <v>14207031</v>
      </c>
      <c r="B384" s="100" t="s">
        <v>299</v>
      </c>
      <c r="C384" s="101">
        <f>VLOOKUP(B384,WEAPON!$B:$D,3,0)</f>
        <v>14207</v>
      </c>
      <c r="D384" s="102">
        <v>31</v>
      </c>
      <c r="E384" s="101">
        <v>1</v>
      </c>
      <c r="F384" s="101">
        <v>156</v>
      </c>
      <c r="G384" s="101">
        <v>0</v>
      </c>
      <c r="H384" s="101">
        <v>2</v>
      </c>
      <c r="I384" s="101">
        <v>2527</v>
      </c>
      <c r="J384" s="101">
        <v>0</v>
      </c>
      <c r="K384" s="101">
        <v>0</v>
      </c>
      <c r="L384" s="101">
        <v>0</v>
      </c>
      <c r="M384" s="101">
        <v>0</v>
      </c>
      <c r="N384" s="100" t="str">
        <f t="shared" si="15"/>
        <v>공격력 +156</v>
      </c>
      <c r="O384" s="100" t="str">
        <f t="shared" si="16"/>
        <v>최대 체력 +2527</v>
      </c>
      <c r="P384" s="100" t="str">
        <f t="shared" si="17"/>
        <v>-</v>
      </c>
    </row>
    <row r="385" spans="1:16" ht="13.8" customHeight="1">
      <c r="A385" s="101">
        <f>C385*ID규칙_기본능력치그룹_단위+COUNTIF($C$4:C385,C385)</f>
        <v>14207032</v>
      </c>
      <c r="B385" s="100" t="s">
        <v>299</v>
      </c>
      <c r="C385" s="101">
        <f>VLOOKUP(B385,WEAPON!$B:$D,3,0)</f>
        <v>14207</v>
      </c>
      <c r="D385" s="102">
        <v>32</v>
      </c>
      <c r="E385" s="101">
        <v>1</v>
      </c>
      <c r="F385" s="101">
        <v>159</v>
      </c>
      <c r="G385" s="101">
        <v>0</v>
      </c>
      <c r="H385" s="101">
        <v>2</v>
      </c>
      <c r="I385" s="101">
        <v>2588</v>
      </c>
      <c r="J385" s="101">
        <v>0</v>
      </c>
      <c r="K385" s="101">
        <v>0</v>
      </c>
      <c r="L385" s="101">
        <v>0</v>
      </c>
      <c r="M385" s="101">
        <v>0</v>
      </c>
      <c r="N385" s="100" t="str">
        <f t="shared" si="15"/>
        <v>공격력 +159</v>
      </c>
      <c r="O385" s="100" t="str">
        <f t="shared" si="16"/>
        <v>최대 체력 +2588</v>
      </c>
      <c r="P385" s="100" t="str">
        <f t="shared" si="17"/>
        <v>-</v>
      </c>
    </row>
    <row r="386" spans="1:16" ht="13.8" customHeight="1">
      <c r="A386" s="101">
        <f>C386*ID규칙_기본능력치그룹_단위+COUNTIF($C$4:C386,C386)</f>
        <v>14207033</v>
      </c>
      <c r="B386" s="100" t="s">
        <v>299</v>
      </c>
      <c r="C386" s="101">
        <f>VLOOKUP(B386,WEAPON!$B:$D,3,0)</f>
        <v>14207</v>
      </c>
      <c r="D386" s="102">
        <v>33</v>
      </c>
      <c r="E386" s="101">
        <v>1</v>
      </c>
      <c r="F386" s="101">
        <v>163</v>
      </c>
      <c r="G386" s="101">
        <v>0</v>
      </c>
      <c r="H386" s="101">
        <v>2</v>
      </c>
      <c r="I386" s="101">
        <v>2650</v>
      </c>
      <c r="J386" s="101">
        <v>0</v>
      </c>
      <c r="K386" s="101">
        <v>0</v>
      </c>
      <c r="L386" s="101">
        <v>0</v>
      </c>
      <c r="M386" s="101">
        <v>0</v>
      </c>
      <c r="N386" s="100" t="str">
        <f t="shared" si="15"/>
        <v>공격력 +163</v>
      </c>
      <c r="O386" s="100" t="str">
        <f t="shared" si="16"/>
        <v>최대 체력 +2650</v>
      </c>
      <c r="P386" s="100" t="str">
        <f t="shared" si="17"/>
        <v>-</v>
      </c>
    </row>
    <row r="387" spans="1:16" ht="13.8" customHeight="1">
      <c r="A387" s="101">
        <f>C387*ID규칙_기본능력치그룹_단위+COUNTIF($C$4:C387,C387)</f>
        <v>14207034</v>
      </c>
      <c r="B387" s="100" t="s">
        <v>299</v>
      </c>
      <c r="C387" s="101">
        <f>VLOOKUP(B387,WEAPON!$B:$D,3,0)</f>
        <v>14207</v>
      </c>
      <c r="D387" s="102">
        <v>34</v>
      </c>
      <c r="E387" s="101">
        <v>1</v>
      </c>
      <c r="F387" s="101">
        <v>167</v>
      </c>
      <c r="G387" s="101">
        <v>0</v>
      </c>
      <c r="H387" s="101">
        <v>2</v>
      </c>
      <c r="I387" s="101">
        <v>2712</v>
      </c>
      <c r="J387" s="101">
        <v>0</v>
      </c>
      <c r="K387" s="101">
        <v>0</v>
      </c>
      <c r="L387" s="101">
        <v>0</v>
      </c>
      <c r="M387" s="101">
        <v>0</v>
      </c>
      <c r="N387" s="100" t="str">
        <f t="shared" si="15"/>
        <v>공격력 +167</v>
      </c>
      <c r="O387" s="100" t="str">
        <f t="shared" si="16"/>
        <v>최대 체력 +2712</v>
      </c>
      <c r="P387" s="100" t="str">
        <f t="shared" si="17"/>
        <v>-</v>
      </c>
    </row>
    <row r="388" spans="1:16" ht="13.8" customHeight="1">
      <c r="A388" s="101">
        <f>C388*ID규칙_기본능력치그룹_단위+COUNTIF($C$4:C388,C388)</f>
        <v>14207035</v>
      </c>
      <c r="B388" s="100" t="s">
        <v>299</v>
      </c>
      <c r="C388" s="101">
        <f>VLOOKUP(B388,WEAPON!$B:$D,3,0)</f>
        <v>14207</v>
      </c>
      <c r="D388" s="102">
        <v>35</v>
      </c>
      <c r="E388" s="101">
        <v>1</v>
      </c>
      <c r="F388" s="101">
        <v>171</v>
      </c>
      <c r="G388" s="101">
        <v>0</v>
      </c>
      <c r="H388" s="101">
        <v>2</v>
      </c>
      <c r="I388" s="101">
        <v>2774</v>
      </c>
      <c r="J388" s="101">
        <v>0</v>
      </c>
      <c r="K388" s="101">
        <v>0</v>
      </c>
      <c r="L388" s="101">
        <v>0</v>
      </c>
      <c r="M388" s="101">
        <v>0</v>
      </c>
      <c r="N388" s="100" t="str">
        <f t="shared" ref="N388:N451" si="18">IF(E388=0,"-",VLOOKUP(E388,STATS_TYPE,2,0)&amp;" +")&amp;IF(E388=0,"",IF(G388=0,F388,F388/100&amp;"%"))</f>
        <v>공격력 +171</v>
      </c>
      <c r="O388" s="100" t="str">
        <f t="shared" ref="O388:O451" si="19">IF(H388=0,"-",VLOOKUP(H388,STATS_TYPE,2,0)&amp;" +")&amp;IF(H388=0,"",IF(J388=0,I388,I388/100&amp;"%"))</f>
        <v>최대 체력 +2774</v>
      </c>
      <c r="P388" s="100" t="str">
        <f t="shared" ref="P388:P451" si="20">IF(K388=0,"-",VLOOKUP(K388,STATS_TYPE,2,0)&amp;" +")&amp;IF(K388=0,"",IF(M388=0,L388,L388/100&amp;"%"))</f>
        <v>-</v>
      </c>
    </row>
    <row r="389" spans="1:16" ht="13.8" customHeight="1">
      <c r="A389" s="101">
        <f>C389*ID규칙_기본능력치그룹_단위+COUNTIF($C$4:C389,C389)</f>
        <v>14207036</v>
      </c>
      <c r="B389" s="100" t="s">
        <v>299</v>
      </c>
      <c r="C389" s="101">
        <f>VLOOKUP(B389,WEAPON!$B:$D,3,0)</f>
        <v>14207</v>
      </c>
      <c r="D389" s="102">
        <v>36</v>
      </c>
      <c r="E389" s="101">
        <v>1</v>
      </c>
      <c r="F389" s="101">
        <v>174</v>
      </c>
      <c r="G389" s="101">
        <v>0</v>
      </c>
      <c r="H389" s="101">
        <v>2</v>
      </c>
      <c r="I389" s="101">
        <v>2835</v>
      </c>
      <c r="J389" s="101">
        <v>0</v>
      </c>
      <c r="K389" s="101">
        <v>0</v>
      </c>
      <c r="L389" s="101">
        <v>0</v>
      </c>
      <c r="M389" s="101">
        <v>0</v>
      </c>
      <c r="N389" s="100" t="str">
        <f t="shared" si="18"/>
        <v>공격력 +174</v>
      </c>
      <c r="O389" s="100" t="str">
        <f t="shared" si="19"/>
        <v>최대 체력 +2835</v>
      </c>
      <c r="P389" s="100" t="str">
        <f t="shared" si="20"/>
        <v>-</v>
      </c>
    </row>
    <row r="390" spans="1:16" ht="13.8" customHeight="1">
      <c r="A390" s="101">
        <f>C390*ID규칙_기본능력치그룹_단위+COUNTIF($C$4:C390,C390)</f>
        <v>14207037</v>
      </c>
      <c r="B390" s="100" t="s">
        <v>299</v>
      </c>
      <c r="C390" s="101">
        <f>VLOOKUP(B390,WEAPON!$B:$D,3,0)</f>
        <v>14207</v>
      </c>
      <c r="D390" s="102">
        <v>37</v>
      </c>
      <c r="E390" s="101">
        <v>1</v>
      </c>
      <c r="F390" s="101">
        <v>178</v>
      </c>
      <c r="G390" s="101">
        <v>0</v>
      </c>
      <c r="H390" s="101">
        <v>2</v>
      </c>
      <c r="I390" s="101">
        <v>2897</v>
      </c>
      <c r="J390" s="101">
        <v>0</v>
      </c>
      <c r="K390" s="101">
        <v>0</v>
      </c>
      <c r="L390" s="101">
        <v>0</v>
      </c>
      <c r="M390" s="101">
        <v>0</v>
      </c>
      <c r="N390" s="100" t="str">
        <f t="shared" si="18"/>
        <v>공격력 +178</v>
      </c>
      <c r="O390" s="100" t="str">
        <f t="shared" si="19"/>
        <v>최대 체력 +2897</v>
      </c>
      <c r="P390" s="100" t="str">
        <f t="shared" si="20"/>
        <v>-</v>
      </c>
    </row>
    <row r="391" spans="1:16" ht="13.8" customHeight="1">
      <c r="A391" s="101">
        <f>C391*ID규칙_기본능력치그룹_단위+COUNTIF($C$4:C391,C391)</f>
        <v>14207038</v>
      </c>
      <c r="B391" s="100" t="s">
        <v>299</v>
      </c>
      <c r="C391" s="101">
        <f>VLOOKUP(B391,WEAPON!$B:$D,3,0)</f>
        <v>14207</v>
      </c>
      <c r="D391" s="102">
        <v>38</v>
      </c>
      <c r="E391" s="101">
        <v>1</v>
      </c>
      <c r="F391" s="101">
        <v>182</v>
      </c>
      <c r="G391" s="101">
        <v>0</v>
      </c>
      <c r="H391" s="101">
        <v>2</v>
      </c>
      <c r="I391" s="101">
        <v>2959</v>
      </c>
      <c r="J391" s="101">
        <v>0</v>
      </c>
      <c r="K391" s="101">
        <v>0</v>
      </c>
      <c r="L391" s="101">
        <v>0</v>
      </c>
      <c r="M391" s="101">
        <v>0</v>
      </c>
      <c r="N391" s="100" t="str">
        <f t="shared" si="18"/>
        <v>공격력 +182</v>
      </c>
      <c r="O391" s="100" t="str">
        <f t="shared" si="19"/>
        <v>최대 체력 +2959</v>
      </c>
      <c r="P391" s="100" t="str">
        <f t="shared" si="20"/>
        <v>-</v>
      </c>
    </row>
    <row r="392" spans="1:16" ht="13.8" customHeight="1">
      <c r="A392" s="101">
        <f>C392*ID규칙_기본능력치그룹_단위+COUNTIF($C$4:C392,C392)</f>
        <v>14207039</v>
      </c>
      <c r="B392" s="100" t="s">
        <v>299</v>
      </c>
      <c r="C392" s="101">
        <f>VLOOKUP(B392,WEAPON!$B:$D,3,0)</f>
        <v>14207</v>
      </c>
      <c r="D392" s="102">
        <v>39</v>
      </c>
      <c r="E392" s="101">
        <v>1</v>
      </c>
      <c r="F392" s="101">
        <v>185</v>
      </c>
      <c r="G392" s="101">
        <v>0</v>
      </c>
      <c r="H392" s="101">
        <v>2</v>
      </c>
      <c r="I392" s="101">
        <v>3020</v>
      </c>
      <c r="J392" s="101">
        <v>0</v>
      </c>
      <c r="K392" s="101">
        <v>0</v>
      </c>
      <c r="L392" s="101">
        <v>0</v>
      </c>
      <c r="M392" s="101">
        <v>0</v>
      </c>
      <c r="N392" s="100" t="str">
        <f t="shared" si="18"/>
        <v>공격력 +185</v>
      </c>
      <c r="O392" s="100" t="str">
        <f t="shared" si="19"/>
        <v>최대 체력 +3020</v>
      </c>
      <c r="P392" s="100" t="str">
        <f t="shared" si="20"/>
        <v>-</v>
      </c>
    </row>
    <row r="393" spans="1:16" ht="13.8" customHeight="1">
      <c r="A393" s="101">
        <f>C393*ID규칙_기본능력치그룹_단위+COUNTIF($C$4:C393,C393)</f>
        <v>14207040</v>
      </c>
      <c r="B393" s="100" t="s">
        <v>299</v>
      </c>
      <c r="C393" s="101">
        <f>VLOOKUP(B393,WEAPON!$B:$D,3,0)</f>
        <v>14207</v>
      </c>
      <c r="D393" s="102">
        <v>40</v>
      </c>
      <c r="E393" s="101">
        <v>1</v>
      </c>
      <c r="F393" s="101">
        <v>189</v>
      </c>
      <c r="G393" s="101">
        <v>0</v>
      </c>
      <c r="H393" s="101">
        <v>2</v>
      </c>
      <c r="I393" s="101">
        <v>3082</v>
      </c>
      <c r="J393" s="101">
        <v>0</v>
      </c>
      <c r="K393" s="101">
        <v>0</v>
      </c>
      <c r="L393" s="101">
        <v>0</v>
      </c>
      <c r="M393" s="101">
        <v>0</v>
      </c>
      <c r="N393" s="100" t="str">
        <f t="shared" si="18"/>
        <v>공격력 +189</v>
      </c>
      <c r="O393" s="100" t="str">
        <f t="shared" si="19"/>
        <v>최대 체력 +3082</v>
      </c>
      <c r="P393" s="100" t="str">
        <f t="shared" si="20"/>
        <v>-</v>
      </c>
    </row>
    <row r="394" spans="1:16" ht="13.8" customHeight="1">
      <c r="A394" s="101">
        <f>C394*ID규칙_기본능력치그룹_단위+COUNTIF($C$4:C394,C394)</f>
        <v>14207041</v>
      </c>
      <c r="B394" s="100" t="s">
        <v>299</v>
      </c>
      <c r="C394" s="101">
        <f>VLOOKUP(B394,WEAPON!$B:$D,3,0)</f>
        <v>14207</v>
      </c>
      <c r="D394" s="102">
        <v>41</v>
      </c>
      <c r="E394" s="101">
        <v>1</v>
      </c>
      <c r="F394" s="101">
        <v>193</v>
      </c>
      <c r="G394" s="101">
        <v>0</v>
      </c>
      <c r="H394" s="101">
        <v>2</v>
      </c>
      <c r="I394" s="101">
        <v>3144</v>
      </c>
      <c r="J394" s="101">
        <v>0</v>
      </c>
      <c r="K394" s="101">
        <v>0</v>
      </c>
      <c r="L394" s="101">
        <v>0</v>
      </c>
      <c r="M394" s="101">
        <v>0</v>
      </c>
      <c r="N394" s="100" t="str">
        <f t="shared" si="18"/>
        <v>공격력 +193</v>
      </c>
      <c r="O394" s="100" t="str">
        <f t="shared" si="19"/>
        <v>최대 체력 +3144</v>
      </c>
      <c r="P394" s="100" t="str">
        <f t="shared" si="20"/>
        <v>-</v>
      </c>
    </row>
    <row r="395" spans="1:16" ht="13.8" customHeight="1">
      <c r="A395" s="101">
        <f>C395*ID규칙_기본능력치그룹_단위+COUNTIF($C$4:C395,C395)</f>
        <v>14207042</v>
      </c>
      <c r="B395" s="100" t="s">
        <v>299</v>
      </c>
      <c r="C395" s="101">
        <f>VLOOKUP(B395,WEAPON!$B:$D,3,0)</f>
        <v>14207</v>
      </c>
      <c r="D395" s="102">
        <v>42</v>
      </c>
      <c r="E395" s="101">
        <v>1</v>
      </c>
      <c r="F395" s="101">
        <v>197</v>
      </c>
      <c r="G395" s="101">
        <v>0</v>
      </c>
      <c r="H395" s="101">
        <v>2</v>
      </c>
      <c r="I395" s="101">
        <v>3205</v>
      </c>
      <c r="J395" s="101">
        <v>0</v>
      </c>
      <c r="K395" s="101">
        <v>0</v>
      </c>
      <c r="L395" s="101">
        <v>0</v>
      </c>
      <c r="M395" s="101">
        <v>0</v>
      </c>
      <c r="N395" s="100" t="str">
        <f t="shared" si="18"/>
        <v>공격력 +197</v>
      </c>
      <c r="O395" s="100" t="str">
        <f t="shared" si="19"/>
        <v>최대 체력 +3205</v>
      </c>
      <c r="P395" s="100" t="str">
        <f t="shared" si="20"/>
        <v>-</v>
      </c>
    </row>
    <row r="396" spans="1:16" ht="13.8" customHeight="1">
      <c r="A396" s="101">
        <f>C396*ID규칙_기본능력치그룹_단위+COUNTIF($C$4:C396,C396)</f>
        <v>14207043</v>
      </c>
      <c r="B396" s="100" t="s">
        <v>299</v>
      </c>
      <c r="C396" s="101">
        <f>VLOOKUP(B396,WEAPON!$B:$D,3,0)</f>
        <v>14207</v>
      </c>
      <c r="D396" s="102">
        <v>43</v>
      </c>
      <c r="E396" s="101">
        <v>1</v>
      </c>
      <c r="F396" s="101">
        <v>201</v>
      </c>
      <c r="G396" s="101">
        <v>0</v>
      </c>
      <c r="H396" s="101">
        <v>2</v>
      </c>
      <c r="I396" s="101">
        <v>3267</v>
      </c>
      <c r="J396" s="101">
        <v>0</v>
      </c>
      <c r="K396" s="101">
        <v>0</v>
      </c>
      <c r="L396" s="101">
        <v>0</v>
      </c>
      <c r="M396" s="101">
        <v>0</v>
      </c>
      <c r="N396" s="100" t="str">
        <f t="shared" si="18"/>
        <v>공격력 +201</v>
      </c>
      <c r="O396" s="100" t="str">
        <f t="shared" si="19"/>
        <v>최대 체력 +3267</v>
      </c>
      <c r="P396" s="100" t="str">
        <f t="shared" si="20"/>
        <v>-</v>
      </c>
    </row>
    <row r="397" spans="1:16" ht="13.8" customHeight="1">
      <c r="A397" s="101">
        <f>C397*ID규칙_기본능력치그룹_단위+COUNTIF($C$4:C397,C397)</f>
        <v>14207044</v>
      </c>
      <c r="B397" s="100" t="s">
        <v>299</v>
      </c>
      <c r="C397" s="101">
        <f>VLOOKUP(B397,WEAPON!$B:$D,3,0)</f>
        <v>14207</v>
      </c>
      <c r="D397" s="102">
        <v>44</v>
      </c>
      <c r="E397" s="101">
        <v>1</v>
      </c>
      <c r="F397" s="101">
        <v>204</v>
      </c>
      <c r="G397" s="101">
        <v>0</v>
      </c>
      <c r="H397" s="101">
        <v>2</v>
      </c>
      <c r="I397" s="101">
        <v>3328</v>
      </c>
      <c r="J397" s="101">
        <v>0</v>
      </c>
      <c r="K397" s="101">
        <v>0</v>
      </c>
      <c r="L397" s="101">
        <v>0</v>
      </c>
      <c r="M397" s="101">
        <v>0</v>
      </c>
      <c r="N397" s="100" t="str">
        <f t="shared" si="18"/>
        <v>공격력 +204</v>
      </c>
      <c r="O397" s="100" t="str">
        <f t="shared" si="19"/>
        <v>최대 체력 +3328</v>
      </c>
      <c r="P397" s="100" t="str">
        <f t="shared" si="20"/>
        <v>-</v>
      </c>
    </row>
    <row r="398" spans="1:16" ht="13.8" customHeight="1">
      <c r="A398" s="101">
        <f>C398*ID규칙_기본능력치그룹_단위+COUNTIF($C$4:C398,C398)</f>
        <v>14207045</v>
      </c>
      <c r="B398" s="100" t="s">
        <v>299</v>
      </c>
      <c r="C398" s="101">
        <f>VLOOKUP(B398,WEAPON!$B:$D,3,0)</f>
        <v>14207</v>
      </c>
      <c r="D398" s="102">
        <v>45</v>
      </c>
      <c r="E398" s="101">
        <v>1</v>
      </c>
      <c r="F398" s="101">
        <v>208</v>
      </c>
      <c r="G398" s="101">
        <v>0</v>
      </c>
      <c r="H398" s="101">
        <v>2</v>
      </c>
      <c r="I398" s="101">
        <v>3390</v>
      </c>
      <c r="J398" s="101">
        <v>0</v>
      </c>
      <c r="K398" s="101">
        <v>0</v>
      </c>
      <c r="L398" s="101">
        <v>0</v>
      </c>
      <c r="M398" s="101">
        <v>0</v>
      </c>
      <c r="N398" s="100" t="str">
        <f t="shared" si="18"/>
        <v>공격력 +208</v>
      </c>
      <c r="O398" s="100" t="str">
        <f t="shared" si="19"/>
        <v>최대 체력 +3390</v>
      </c>
      <c r="P398" s="100" t="str">
        <f t="shared" si="20"/>
        <v>-</v>
      </c>
    </row>
    <row r="399" spans="1:16" ht="13.8" customHeight="1">
      <c r="A399" s="101">
        <f>C399*ID규칙_기본능력치그룹_단위+COUNTIF($C$4:C399,C399)</f>
        <v>14207046</v>
      </c>
      <c r="B399" s="100" t="s">
        <v>299</v>
      </c>
      <c r="C399" s="101">
        <f>VLOOKUP(B399,WEAPON!$B:$D,3,0)</f>
        <v>14207</v>
      </c>
      <c r="D399" s="102">
        <v>46</v>
      </c>
      <c r="E399" s="101">
        <v>1</v>
      </c>
      <c r="F399" s="101">
        <v>212</v>
      </c>
      <c r="G399" s="101">
        <v>0</v>
      </c>
      <c r="H399" s="101">
        <v>2</v>
      </c>
      <c r="I399" s="101">
        <v>3452</v>
      </c>
      <c r="J399" s="101">
        <v>0</v>
      </c>
      <c r="K399" s="101">
        <v>0</v>
      </c>
      <c r="L399" s="101">
        <v>0</v>
      </c>
      <c r="M399" s="101">
        <v>0</v>
      </c>
      <c r="N399" s="100" t="str">
        <f t="shared" si="18"/>
        <v>공격력 +212</v>
      </c>
      <c r="O399" s="100" t="str">
        <f t="shared" si="19"/>
        <v>최대 체력 +3452</v>
      </c>
      <c r="P399" s="100" t="str">
        <f t="shared" si="20"/>
        <v>-</v>
      </c>
    </row>
    <row r="400" spans="1:16" ht="13.8" customHeight="1">
      <c r="A400" s="101">
        <f>C400*ID규칙_기본능력치그룹_단위+COUNTIF($C$4:C400,C400)</f>
        <v>14207047</v>
      </c>
      <c r="B400" s="100" t="s">
        <v>299</v>
      </c>
      <c r="C400" s="101">
        <f>VLOOKUP(B400,WEAPON!$B:$D,3,0)</f>
        <v>14207</v>
      </c>
      <c r="D400" s="102">
        <v>47</v>
      </c>
      <c r="E400" s="101">
        <v>1</v>
      </c>
      <c r="F400" s="101">
        <v>216</v>
      </c>
      <c r="G400" s="101">
        <v>0</v>
      </c>
      <c r="H400" s="101">
        <v>2</v>
      </c>
      <c r="I400" s="101">
        <v>3513</v>
      </c>
      <c r="J400" s="101">
        <v>0</v>
      </c>
      <c r="K400" s="101">
        <v>0</v>
      </c>
      <c r="L400" s="101">
        <v>0</v>
      </c>
      <c r="M400" s="101">
        <v>0</v>
      </c>
      <c r="N400" s="100" t="str">
        <f t="shared" si="18"/>
        <v>공격력 +216</v>
      </c>
      <c r="O400" s="100" t="str">
        <f t="shared" si="19"/>
        <v>최대 체력 +3513</v>
      </c>
      <c r="P400" s="100" t="str">
        <f t="shared" si="20"/>
        <v>-</v>
      </c>
    </row>
    <row r="401" spans="1:16" ht="13.8" customHeight="1">
      <c r="A401" s="101">
        <f>C401*ID규칙_기본능력치그룹_단위+COUNTIF($C$4:C401,C401)</f>
        <v>14207048</v>
      </c>
      <c r="B401" s="100" t="s">
        <v>299</v>
      </c>
      <c r="C401" s="101">
        <f>VLOOKUP(B401,WEAPON!$B:$D,3,0)</f>
        <v>14207</v>
      </c>
      <c r="D401" s="102">
        <v>48</v>
      </c>
      <c r="E401" s="101">
        <v>1</v>
      </c>
      <c r="F401" s="101">
        <v>220</v>
      </c>
      <c r="G401" s="101">
        <v>0</v>
      </c>
      <c r="H401" s="101">
        <v>2</v>
      </c>
      <c r="I401" s="101">
        <v>3575</v>
      </c>
      <c r="J401" s="101">
        <v>0</v>
      </c>
      <c r="K401" s="101">
        <v>0</v>
      </c>
      <c r="L401" s="101">
        <v>0</v>
      </c>
      <c r="M401" s="101">
        <v>0</v>
      </c>
      <c r="N401" s="100" t="str">
        <f t="shared" si="18"/>
        <v>공격력 +220</v>
      </c>
      <c r="O401" s="100" t="str">
        <f t="shared" si="19"/>
        <v>최대 체력 +3575</v>
      </c>
      <c r="P401" s="100" t="str">
        <f t="shared" si="20"/>
        <v>-</v>
      </c>
    </row>
    <row r="402" spans="1:16" ht="13.8" customHeight="1">
      <c r="A402" s="101">
        <f>C402*ID규칙_기본능력치그룹_단위+COUNTIF($C$4:C402,C402)</f>
        <v>14207049</v>
      </c>
      <c r="B402" s="100" t="s">
        <v>299</v>
      </c>
      <c r="C402" s="101">
        <f>VLOOKUP(B402,WEAPON!$B:$D,3,0)</f>
        <v>14207</v>
      </c>
      <c r="D402" s="102">
        <v>49</v>
      </c>
      <c r="E402" s="101">
        <v>1</v>
      </c>
      <c r="F402" s="101">
        <v>223</v>
      </c>
      <c r="G402" s="101">
        <v>0</v>
      </c>
      <c r="H402" s="101">
        <v>2</v>
      </c>
      <c r="I402" s="101">
        <v>3636</v>
      </c>
      <c r="J402" s="101">
        <v>0</v>
      </c>
      <c r="K402" s="101">
        <v>0</v>
      </c>
      <c r="L402" s="101">
        <v>0</v>
      </c>
      <c r="M402" s="101">
        <v>0</v>
      </c>
      <c r="N402" s="100" t="str">
        <f t="shared" si="18"/>
        <v>공격력 +223</v>
      </c>
      <c r="O402" s="100" t="str">
        <f t="shared" si="19"/>
        <v>최대 체력 +3636</v>
      </c>
      <c r="P402" s="100" t="str">
        <f t="shared" si="20"/>
        <v>-</v>
      </c>
    </row>
    <row r="403" spans="1:16" ht="13.8" customHeight="1">
      <c r="A403" s="101">
        <f>C403*ID규칙_기본능력치그룹_단위+COUNTIF($C$4:C403,C403)</f>
        <v>14207050</v>
      </c>
      <c r="B403" s="100" t="s">
        <v>299</v>
      </c>
      <c r="C403" s="101">
        <f>VLOOKUP(B403,WEAPON!$B:$D,3,0)</f>
        <v>14207</v>
      </c>
      <c r="D403" s="102">
        <v>50</v>
      </c>
      <c r="E403" s="101">
        <v>1</v>
      </c>
      <c r="F403" s="101">
        <v>227</v>
      </c>
      <c r="G403" s="101">
        <v>0</v>
      </c>
      <c r="H403" s="101">
        <v>2</v>
      </c>
      <c r="I403" s="101">
        <v>3698</v>
      </c>
      <c r="J403" s="101">
        <v>0</v>
      </c>
      <c r="K403" s="101">
        <v>0</v>
      </c>
      <c r="L403" s="101">
        <v>0</v>
      </c>
      <c r="M403" s="101">
        <v>0</v>
      </c>
      <c r="N403" s="100" t="str">
        <f t="shared" si="18"/>
        <v>공격력 +227</v>
      </c>
      <c r="O403" s="100" t="str">
        <f t="shared" si="19"/>
        <v>최대 체력 +3698</v>
      </c>
      <c r="P403" s="100" t="str">
        <f t="shared" si="20"/>
        <v>-</v>
      </c>
    </row>
    <row r="404" spans="1:16" ht="13.8" customHeight="1">
      <c r="A404" s="101">
        <f>C404*ID규칙_기본능력치그룹_단위+COUNTIF($C$4:C404,C404)</f>
        <v>11108001</v>
      </c>
      <c r="B404" s="100" t="s">
        <v>301</v>
      </c>
      <c r="C404" s="101">
        <f>VLOOKUP(B404,WEAPON!$B:$D,3,0)</f>
        <v>11108</v>
      </c>
      <c r="D404" s="102">
        <v>1</v>
      </c>
      <c r="E404" s="101">
        <v>1</v>
      </c>
      <c r="F404" s="101">
        <v>59</v>
      </c>
      <c r="G404" s="101">
        <v>0</v>
      </c>
      <c r="H404" s="101">
        <v>2</v>
      </c>
      <c r="I404" s="101">
        <v>1667</v>
      </c>
      <c r="J404" s="101">
        <v>0</v>
      </c>
      <c r="K404" s="101">
        <v>0</v>
      </c>
      <c r="L404" s="101">
        <v>0</v>
      </c>
      <c r="M404" s="101">
        <v>0</v>
      </c>
      <c r="N404" s="100" t="str">
        <f t="shared" si="18"/>
        <v>공격력 +59</v>
      </c>
      <c r="O404" s="100" t="str">
        <f t="shared" si="19"/>
        <v>최대 체력 +1667</v>
      </c>
      <c r="P404" s="100" t="str">
        <f t="shared" si="20"/>
        <v>-</v>
      </c>
    </row>
    <row r="405" spans="1:16" ht="13.8" customHeight="1">
      <c r="A405" s="101">
        <f>C405*ID규칙_기본능력치그룹_단위+COUNTIF($C$4:C405,C405)</f>
        <v>11108002</v>
      </c>
      <c r="B405" s="100" t="s">
        <v>301</v>
      </c>
      <c r="C405" s="101">
        <f>VLOOKUP(B405,WEAPON!$B:$D,3,0)</f>
        <v>11108</v>
      </c>
      <c r="D405" s="102">
        <v>2</v>
      </c>
      <c r="E405" s="101">
        <v>1</v>
      </c>
      <c r="F405" s="101">
        <v>64</v>
      </c>
      <c r="G405" s="101">
        <v>0</v>
      </c>
      <c r="H405" s="101">
        <v>2</v>
      </c>
      <c r="I405" s="101">
        <v>1819</v>
      </c>
      <c r="J405" s="101">
        <v>0</v>
      </c>
      <c r="K405" s="101">
        <v>0</v>
      </c>
      <c r="L405" s="101">
        <v>0</v>
      </c>
      <c r="M405" s="101">
        <v>0</v>
      </c>
      <c r="N405" s="100" t="str">
        <f t="shared" si="18"/>
        <v>공격력 +64</v>
      </c>
      <c r="O405" s="100" t="str">
        <f t="shared" si="19"/>
        <v>최대 체력 +1819</v>
      </c>
      <c r="P405" s="100" t="str">
        <f t="shared" si="20"/>
        <v>-</v>
      </c>
    </row>
    <row r="406" spans="1:16" ht="13.8" customHeight="1">
      <c r="A406" s="101">
        <f>C406*ID규칙_기본능력치그룹_단위+COUNTIF($C$4:C406,C406)</f>
        <v>11108003</v>
      </c>
      <c r="B406" s="100" t="s">
        <v>301</v>
      </c>
      <c r="C406" s="101">
        <f>VLOOKUP(B406,WEAPON!$B:$D,3,0)</f>
        <v>11108</v>
      </c>
      <c r="D406" s="102">
        <v>3</v>
      </c>
      <c r="E406" s="101">
        <v>1</v>
      </c>
      <c r="F406" s="101">
        <v>70</v>
      </c>
      <c r="G406" s="101">
        <v>0</v>
      </c>
      <c r="H406" s="101">
        <v>2</v>
      </c>
      <c r="I406" s="101">
        <v>1970</v>
      </c>
      <c r="J406" s="101">
        <v>0</v>
      </c>
      <c r="K406" s="101">
        <v>0</v>
      </c>
      <c r="L406" s="101">
        <v>0</v>
      </c>
      <c r="M406" s="101">
        <v>0</v>
      </c>
      <c r="N406" s="100" t="str">
        <f t="shared" si="18"/>
        <v>공격력 +70</v>
      </c>
      <c r="O406" s="100" t="str">
        <f t="shared" si="19"/>
        <v>최대 체력 +1970</v>
      </c>
      <c r="P406" s="100" t="str">
        <f t="shared" si="20"/>
        <v>-</v>
      </c>
    </row>
    <row r="407" spans="1:16" ht="13.8" customHeight="1">
      <c r="A407" s="101">
        <f>C407*ID규칙_기본능력치그룹_단위+COUNTIF($C$4:C407,C407)</f>
        <v>11108004</v>
      </c>
      <c r="B407" s="100" t="s">
        <v>301</v>
      </c>
      <c r="C407" s="101">
        <f>VLOOKUP(B407,WEAPON!$B:$D,3,0)</f>
        <v>11108</v>
      </c>
      <c r="D407" s="102">
        <v>4</v>
      </c>
      <c r="E407" s="101">
        <v>1</v>
      </c>
      <c r="F407" s="101">
        <v>75</v>
      </c>
      <c r="G407" s="101">
        <v>0</v>
      </c>
      <c r="H407" s="101">
        <v>2</v>
      </c>
      <c r="I407" s="101">
        <v>2122</v>
      </c>
      <c r="J407" s="101">
        <v>0</v>
      </c>
      <c r="K407" s="101">
        <v>0</v>
      </c>
      <c r="L407" s="101">
        <v>0</v>
      </c>
      <c r="M407" s="101">
        <v>0</v>
      </c>
      <c r="N407" s="100" t="str">
        <f t="shared" si="18"/>
        <v>공격력 +75</v>
      </c>
      <c r="O407" s="100" t="str">
        <f t="shared" si="19"/>
        <v>최대 체력 +2122</v>
      </c>
      <c r="P407" s="100" t="str">
        <f t="shared" si="20"/>
        <v>-</v>
      </c>
    </row>
    <row r="408" spans="1:16" ht="13.8" customHeight="1">
      <c r="A408" s="101">
        <f>C408*ID규칙_기본능력치그룹_단위+COUNTIF($C$4:C408,C408)</f>
        <v>11108005</v>
      </c>
      <c r="B408" s="100" t="s">
        <v>301</v>
      </c>
      <c r="C408" s="101">
        <f>VLOOKUP(B408,WEAPON!$B:$D,3,0)</f>
        <v>11108</v>
      </c>
      <c r="D408" s="102">
        <v>5</v>
      </c>
      <c r="E408" s="101">
        <v>1</v>
      </c>
      <c r="F408" s="101">
        <v>80</v>
      </c>
      <c r="G408" s="101">
        <v>0</v>
      </c>
      <c r="H408" s="101">
        <v>2</v>
      </c>
      <c r="I408" s="101">
        <v>2273</v>
      </c>
      <c r="J408" s="101">
        <v>0</v>
      </c>
      <c r="K408" s="101">
        <v>0</v>
      </c>
      <c r="L408" s="101">
        <v>0</v>
      </c>
      <c r="M408" s="101">
        <v>0</v>
      </c>
      <c r="N408" s="100" t="str">
        <f t="shared" si="18"/>
        <v>공격력 +80</v>
      </c>
      <c r="O408" s="100" t="str">
        <f t="shared" si="19"/>
        <v>최대 체력 +2273</v>
      </c>
      <c r="P408" s="100" t="str">
        <f t="shared" si="20"/>
        <v>-</v>
      </c>
    </row>
    <row r="409" spans="1:16" ht="13.8" customHeight="1">
      <c r="A409" s="101">
        <f>C409*ID규칙_기본능력치그룹_단위+COUNTIF($C$4:C409,C409)</f>
        <v>11108006</v>
      </c>
      <c r="B409" s="100" t="s">
        <v>301</v>
      </c>
      <c r="C409" s="101">
        <f>VLOOKUP(B409,WEAPON!$B:$D,3,0)</f>
        <v>11108</v>
      </c>
      <c r="D409" s="102">
        <v>6</v>
      </c>
      <c r="E409" s="101">
        <v>1</v>
      </c>
      <c r="F409" s="101">
        <v>86</v>
      </c>
      <c r="G409" s="101">
        <v>0</v>
      </c>
      <c r="H409" s="101">
        <v>2</v>
      </c>
      <c r="I409" s="101">
        <v>2425</v>
      </c>
      <c r="J409" s="101">
        <v>0</v>
      </c>
      <c r="K409" s="101">
        <v>0</v>
      </c>
      <c r="L409" s="101">
        <v>0</v>
      </c>
      <c r="M409" s="101">
        <v>0</v>
      </c>
      <c r="N409" s="100" t="str">
        <f t="shared" si="18"/>
        <v>공격력 +86</v>
      </c>
      <c r="O409" s="100" t="str">
        <f t="shared" si="19"/>
        <v>최대 체력 +2425</v>
      </c>
      <c r="P409" s="100" t="str">
        <f t="shared" si="20"/>
        <v>-</v>
      </c>
    </row>
    <row r="410" spans="1:16" ht="13.8" customHeight="1">
      <c r="A410" s="101">
        <f>C410*ID규칙_기본능력치그룹_단위+COUNTIF($C$4:C410,C410)</f>
        <v>11108007</v>
      </c>
      <c r="B410" s="100" t="s">
        <v>301</v>
      </c>
      <c r="C410" s="101">
        <f>VLOOKUP(B410,WEAPON!$B:$D,3,0)</f>
        <v>11108</v>
      </c>
      <c r="D410" s="102">
        <v>7</v>
      </c>
      <c r="E410" s="101">
        <v>1</v>
      </c>
      <c r="F410" s="101">
        <v>91</v>
      </c>
      <c r="G410" s="101">
        <v>0</v>
      </c>
      <c r="H410" s="101">
        <v>2</v>
      </c>
      <c r="I410" s="101">
        <v>2576</v>
      </c>
      <c r="J410" s="101">
        <v>0</v>
      </c>
      <c r="K410" s="101">
        <v>0</v>
      </c>
      <c r="L410" s="101">
        <v>0</v>
      </c>
      <c r="M410" s="101">
        <v>0</v>
      </c>
      <c r="N410" s="100" t="str">
        <f t="shared" si="18"/>
        <v>공격력 +91</v>
      </c>
      <c r="O410" s="100" t="str">
        <f t="shared" si="19"/>
        <v>최대 체력 +2576</v>
      </c>
      <c r="P410" s="100" t="str">
        <f t="shared" si="20"/>
        <v>-</v>
      </c>
    </row>
    <row r="411" spans="1:16" ht="13.8" customHeight="1">
      <c r="A411" s="101">
        <f>C411*ID규칙_기본능력치그룹_단위+COUNTIF($C$4:C411,C411)</f>
        <v>11108008</v>
      </c>
      <c r="B411" s="100" t="s">
        <v>301</v>
      </c>
      <c r="C411" s="101">
        <f>VLOOKUP(B411,WEAPON!$B:$D,3,0)</f>
        <v>11108</v>
      </c>
      <c r="D411" s="102">
        <v>8</v>
      </c>
      <c r="E411" s="101">
        <v>1</v>
      </c>
      <c r="F411" s="101">
        <v>97</v>
      </c>
      <c r="G411" s="101">
        <v>0</v>
      </c>
      <c r="H411" s="101">
        <v>2</v>
      </c>
      <c r="I411" s="101">
        <v>2728</v>
      </c>
      <c r="J411" s="101">
        <v>0</v>
      </c>
      <c r="K411" s="101">
        <v>0</v>
      </c>
      <c r="L411" s="101">
        <v>0</v>
      </c>
      <c r="M411" s="101">
        <v>0</v>
      </c>
      <c r="N411" s="100" t="str">
        <f t="shared" si="18"/>
        <v>공격력 +97</v>
      </c>
      <c r="O411" s="100" t="str">
        <f t="shared" si="19"/>
        <v>최대 체력 +2728</v>
      </c>
      <c r="P411" s="100" t="str">
        <f t="shared" si="20"/>
        <v>-</v>
      </c>
    </row>
    <row r="412" spans="1:16" ht="13.8" customHeight="1">
      <c r="A412" s="101">
        <f>C412*ID규칙_기본능력치그룹_단위+COUNTIF($C$4:C412,C412)</f>
        <v>11108009</v>
      </c>
      <c r="B412" s="100" t="s">
        <v>301</v>
      </c>
      <c r="C412" s="101">
        <f>VLOOKUP(B412,WEAPON!$B:$D,3,0)</f>
        <v>11108</v>
      </c>
      <c r="D412" s="102">
        <v>9</v>
      </c>
      <c r="E412" s="101">
        <v>1</v>
      </c>
      <c r="F412" s="101">
        <v>102</v>
      </c>
      <c r="G412" s="101">
        <v>0</v>
      </c>
      <c r="H412" s="101">
        <v>2</v>
      </c>
      <c r="I412" s="101">
        <v>2879</v>
      </c>
      <c r="J412" s="101">
        <v>0</v>
      </c>
      <c r="K412" s="101">
        <v>0</v>
      </c>
      <c r="L412" s="101">
        <v>0</v>
      </c>
      <c r="M412" s="101">
        <v>0</v>
      </c>
      <c r="N412" s="100" t="str">
        <f t="shared" si="18"/>
        <v>공격력 +102</v>
      </c>
      <c r="O412" s="100" t="str">
        <f t="shared" si="19"/>
        <v>최대 체력 +2879</v>
      </c>
      <c r="P412" s="100" t="str">
        <f t="shared" si="20"/>
        <v>-</v>
      </c>
    </row>
    <row r="413" spans="1:16" ht="13.8" customHeight="1">
      <c r="A413" s="101">
        <f>C413*ID규칙_기본능력치그룹_단위+COUNTIF($C$4:C413,C413)</f>
        <v>11108010</v>
      </c>
      <c r="B413" s="100" t="s">
        <v>301</v>
      </c>
      <c r="C413" s="101">
        <f>VLOOKUP(B413,WEAPON!$B:$D,3,0)</f>
        <v>11108</v>
      </c>
      <c r="D413" s="102">
        <v>10</v>
      </c>
      <c r="E413" s="101">
        <v>1</v>
      </c>
      <c r="F413" s="101">
        <v>107</v>
      </c>
      <c r="G413" s="101">
        <v>0</v>
      </c>
      <c r="H413" s="101">
        <v>2</v>
      </c>
      <c r="I413" s="101">
        <v>3031</v>
      </c>
      <c r="J413" s="101">
        <v>0</v>
      </c>
      <c r="K413" s="101">
        <v>0</v>
      </c>
      <c r="L413" s="101">
        <v>0</v>
      </c>
      <c r="M413" s="101">
        <v>0</v>
      </c>
      <c r="N413" s="100" t="str">
        <f t="shared" si="18"/>
        <v>공격력 +107</v>
      </c>
      <c r="O413" s="100" t="str">
        <f t="shared" si="19"/>
        <v>최대 체력 +3031</v>
      </c>
      <c r="P413" s="100" t="str">
        <f t="shared" si="20"/>
        <v>-</v>
      </c>
    </row>
    <row r="414" spans="1:16" ht="13.8" customHeight="1">
      <c r="A414" s="101">
        <f>C414*ID규칙_기본능력치그룹_단위+COUNTIF($C$4:C414,C414)</f>
        <v>11108011</v>
      </c>
      <c r="B414" s="100" t="s">
        <v>301</v>
      </c>
      <c r="C414" s="101">
        <f>VLOOKUP(B414,WEAPON!$B:$D,3,0)</f>
        <v>11108</v>
      </c>
      <c r="D414" s="102">
        <v>11</v>
      </c>
      <c r="E414" s="101">
        <v>1</v>
      </c>
      <c r="F414" s="101">
        <v>113</v>
      </c>
      <c r="G414" s="101">
        <v>0</v>
      </c>
      <c r="H414" s="101">
        <v>2</v>
      </c>
      <c r="I414" s="101">
        <v>3183</v>
      </c>
      <c r="J414" s="101">
        <v>0</v>
      </c>
      <c r="K414" s="101">
        <v>0</v>
      </c>
      <c r="L414" s="101">
        <v>0</v>
      </c>
      <c r="M414" s="101">
        <v>0</v>
      </c>
      <c r="N414" s="100" t="str">
        <f t="shared" si="18"/>
        <v>공격력 +113</v>
      </c>
      <c r="O414" s="100" t="str">
        <f t="shared" si="19"/>
        <v>최대 체력 +3183</v>
      </c>
      <c r="P414" s="100" t="str">
        <f t="shared" si="20"/>
        <v>-</v>
      </c>
    </row>
    <row r="415" spans="1:16" ht="13.8" customHeight="1">
      <c r="A415" s="101">
        <f>C415*ID규칙_기본능력치그룹_단위+COUNTIF($C$4:C415,C415)</f>
        <v>11108012</v>
      </c>
      <c r="B415" s="100" t="s">
        <v>301</v>
      </c>
      <c r="C415" s="101">
        <f>VLOOKUP(B415,WEAPON!$B:$D,3,0)</f>
        <v>11108</v>
      </c>
      <c r="D415" s="102">
        <v>12</v>
      </c>
      <c r="E415" s="101">
        <v>1</v>
      </c>
      <c r="F415" s="101">
        <v>118</v>
      </c>
      <c r="G415" s="101">
        <v>0</v>
      </c>
      <c r="H415" s="101">
        <v>2</v>
      </c>
      <c r="I415" s="101">
        <v>3334</v>
      </c>
      <c r="J415" s="101">
        <v>0</v>
      </c>
      <c r="K415" s="101">
        <v>0</v>
      </c>
      <c r="L415" s="101">
        <v>0</v>
      </c>
      <c r="M415" s="101">
        <v>0</v>
      </c>
      <c r="N415" s="100" t="str">
        <f t="shared" si="18"/>
        <v>공격력 +118</v>
      </c>
      <c r="O415" s="100" t="str">
        <f t="shared" si="19"/>
        <v>최대 체력 +3334</v>
      </c>
      <c r="P415" s="100" t="str">
        <f t="shared" si="20"/>
        <v>-</v>
      </c>
    </row>
    <row r="416" spans="1:16" ht="13.8" customHeight="1">
      <c r="A416" s="101">
        <f>C416*ID규칙_기본능력치그룹_단위+COUNTIF($C$4:C416,C416)</f>
        <v>11108013</v>
      </c>
      <c r="B416" s="100" t="s">
        <v>301</v>
      </c>
      <c r="C416" s="101">
        <f>VLOOKUP(B416,WEAPON!$B:$D,3,0)</f>
        <v>11108</v>
      </c>
      <c r="D416" s="102">
        <v>13</v>
      </c>
      <c r="E416" s="101">
        <v>1</v>
      </c>
      <c r="F416" s="101">
        <v>123</v>
      </c>
      <c r="G416" s="101">
        <v>0</v>
      </c>
      <c r="H416" s="101">
        <v>2</v>
      </c>
      <c r="I416" s="101">
        <v>3486</v>
      </c>
      <c r="J416" s="101">
        <v>0</v>
      </c>
      <c r="K416" s="101">
        <v>0</v>
      </c>
      <c r="L416" s="101">
        <v>0</v>
      </c>
      <c r="M416" s="101">
        <v>0</v>
      </c>
      <c r="N416" s="100" t="str">
        <f t="shared" si="18"/>
        <v>공격력 +123</v>
      </c>
      <c r="O416" s="100" t="str">
        <f t="shared" si="19"/>
        <v>최대 체력 +3486</v>
      </c>
      <c r="P416" s="100" t="str">
        <f t="shared" si="20"/>
        <v>-</v>
      </c>
    </row>
    <row r="417" spans="1:16" ht="13.8" customHeight="1">
      <c r="A417" s="101">
        <f>C417*ID규칙_기본능력치그룹_단위+COUNTIF($C$4:C417,C417)</f>
        <v>11108014</v>
      </c>
      <c r="B417" s="100" t="s">
        <v>301</v>
      </c>
      <c r="C417" s="101">
        <f>VLOOKUP(B417,WEAPON!$B:$D,3,0)</f>
        <v>11108</v>
      </c>
      <c r="D417" s="102">
        <v>14</v>
      </c>
      <c r="E417" s="101">
        <v>1</v>
      </c>
      <c r="F417" s="101">
        <v>129</v>
      </c>
      <c r="G417" s="101">
        <v>0</v>
      </c>
      <c r="H417" s="101">
        <v>2</v>
      </c>
      <c r="I417" s="101">
        <v>3637</v>
      </c>
      <c r="J417" s="101">
        <v>0</v>
      </c>
      <c r="K417" s="101">
        <v>0</v>
      </c>
      <c r="L417" s="101">
        <v>0</v>
      </c>
      <c r="M417" s="101">
        <v>0</v>
      </c>
      <c r="N417" s="100" t="str">
        <f t="shared" si="18"/>
        <v>공격력 +129</v>
      </c>
      <c r="O417" s="100" t="str">
        <f t="shared" si="19"/>
        <v>최대 체력 +3637</v>
      </c>
      <c r="P417" s="100" t="str">
        <f t="shared" si="20"/>
        <v>-</v>
      </c>
    </row>
    <row r="418" spans="1:16" ht="13.8" customHeight="1">
      <c r="A418" s="101">
        <f>C418*ID규칙_기본능력치그룹_단위+COUNTIF($C$4:C418,C418)</f>
        <v>11108015</v>
      </c>
      <c r="B418" s="100" t="s">
        <v>301</v>
      </c>
      <c r="C418" s="101">
        <f>VLOOKUP(B418,WEAPON!$B:$D,3,0)</f>
        <v>11108</v>
      </c>
      <c r="D418" s="102">
        <v>15</v>
      </c>
      <c r="E418" s="101">
        <v>1</v>
      </c>
      <c r="F418" s="101">
        <v>134</v>
      </c>
      <c r="G418" s="101">
        <v>0</v>
      </c>
      <c r="H418" s="101">
        <v>2</v>
      </c>
      <c r="I418" s="101">
        <v>3789</v>
      </c>
      <c r="J418" s="101">
        <v>0</v>
      </c>
      <c r="K418" s="101">
        <v>0</v>
      </c>
      <c r="L418" s="101">
        <v>0</v>
      </c>
      <c r="M418" s="101">
        <v>0</v>
      </c>
      <c r="N418" s="100" t="str">
        <f t="shared" si="18"/>
        <v>공격력 +134</v>
      </c>
      <c r="O418" s="100" t="str">
        <f t="shared" si="19"/>
        <v>최대 체력 +3789</v>
      </c>
      <c r="P418" s="100" t="str">
        <f t="shared" si="20"/>
        <v>-</v>
      </c>
    </row>
    <row r="419" spans="1:16" ht="13.8" customHeight="1">
      <c r="A419" s="101">
        <f>C419*ID규칙_기본능력치그룹_단위+COUNTIF($C$4:C419,C419)</f>
        <v>11108016</v>
      </c>
      <c r="B419" s="100" t="s">
        <v>301</v>
      </c>
      <c r="C419" s="101">
        <f>VLOOKUP(B419,WEAPON!$B:$D,3,0)</f>
        <v>11108</v>
      </c>
      <c r="D419" s="102">
        <v>16</v>
      </c>
      <c r="E419" s="101">
        <v>1</v>
      </c>
      <c r="F419" s="101">
        <v>140</v>
      </c>
      <c r="G419" s="101">
        <v>0</v>
      </c>
      <c r="H419" s="101">
        <v>2</v>
      </c>
      <c r="I419" s="101">
        <v>3940</v>
      </c>
      <c r="J419" s="101">
        <v>0</v>
      </c>
      <c r="K419" s="101">
        <v>0</v>
      </c>
      <c r="L419" s="101">
        <v>0</v>
      </c>
      <c r="M419" s="101">
        <v>0</v>
      </c>
      <c r="N419" s="100" t="str">
        <f t="shared" si="18"/>
        <v>공격력 +140</v>
      </c>
      <c r="O419" s="100" t="str">
        <f t="shared" si="19"/>
        <v>최대 체력 +3940</v>
      </c>
      <c r="P419" s="100" t="str">
        <f t="shared" si="20"/>
        <v>-</v>
      </c>
    </row>
    <row r="420" spans="1:16" ht="13.8" customHeight="1">
      <c r="A420" s="101">
        <f>C420*ID규칙_기본능력치그룹_단위+COUNTIF($C$4:C420,C420)</f>
        <v>11108017</v>
      </c>
      <c r="B420" s="100" t="s">
        <v>301</v>
      </c>
      <c r="C420" s="101">
        <f>VLOOKUP(B420,WEAPON!$B:$D,3,0)</f>
        <v>11108</v>
      </c>
      <c r="D420" s="102">
        <v>17</v>
      </c>
      <c r="E420" s="101">
        <v>1</v>
      </c>
      <c r="F420" s="101">
        <v>145</v>
      </c>
      <c r="G420" s="101">
        <v>0</v>
      </c>
      <c r="H420" s="101">
        <v>2</v>
      </c>
      <c r="I420" s="101">
        <v>4092</v>
      </c>
      <c r="J420" s="101">
        <v>0</v>
      </c>
      <c r="K420" s="101">
        <v>0</v>
      </c>
      <c r="L420" s="101">
        <v>0</v>
      </c>
      <c r="M420" s="101">
        <v>0</v>
      </c>
      <c r="N420" s="100" t="str">
        <f t="shared" si="18"/>
        <v>공격력 +145</v>
      </c>
      <c r="O420" s="100" t="str">
        <f t="shared" si="19"/>
        <v>최대 체력 +4092</v>
      </c>
      <c r="P420" s="100" t="str">
        <f t="shared" si="20"/>
        <v>-</v>
      </c>
    </row>
    <row r="421" spans="1:16" ht="13.8" customHeight="1">
      <c r="A421" s="101">
        <f>C421*ID규칙_기본능력치그룹_단위+COUNTIF($C$4:C421,C421)</f>
        <v>11108018</v>
      </c>
      <c r="B421" s="100" t="s">
        <v>301</v>
      </c>
      <c r="C421" s="101">
        <f>VLOOKUP(B421,WEAPON!$B:$D,3,0)</f>
        <v>11108</v>
      </c>
      <c r="D421" s="102">
        <v>18</v>
      </c>
      <c r="E421" s="101">
        <v>1</v>
      </c>
      <c r="F421" s="101">
        <v>150</v>
      </c>
      <c r="G421" s="101">
        <v>0</v>
      </c>
      <c r="H421" s="101">
        <v>2</v>
      </c>
      <c r="I421" s="101">
        <v>4243</v>
      </c>
      <c r="J421" s="101">
        <v>0</v>
      </c>
      <c r="K421" s="101">
        <v>0</v>
      </c>
      <c r="L421" s="101">
        <v>0</v>
      </c>
      <c r="M421" s="101">
        <v>0</v>
      </c>
      <c r="N421" s="100" t="str">
        <f t="shared" si="18"/>
        <v>공격력 +150</v>
      </c>
      <c r="O421" s="100" t="str">
        <f t="shared" si="19"/>
        <v>최대 체력 +4243</v>
      </c>
      <c r="P421" s="100" t="str">
        <f t="shared" si="20"/>
        <v>-</v>
      </c>
    </row>
    <row r="422" spans="1:16" ht="13.8" customHeight="1">
      <c r="A422" s="101">
        <f>C422*ID규칙_기본능력치그룹_단위+COUNTIF($C$4:C422,C422)</f>
        <v>11108019</v>
      </c>
      <c r="B422" s="100" t="s">
        <v>301</v>
      </c>
      <c r="C422" s="101">
        <f>VLOOKUP(B422,WEAPON!$B:$D,3,0)</f>
        <v>11108</v>
      </c>
      <c r="D422" s="102">
        <v>19</v>
      </c>
      <c r="E422" s="101">
        <v>1</v>
      </c>
      <c r="F422" s="101">
        <v>156</v>
      </c>
      <c r="G422" s="101">
        <v>0</v>
      </c>
      <c r="H422" s="101">
        <v>2</v>
      </c>
      <c r="I422" s="101">
        <v>4395</v>
      </c>
      <c r="J422" s="101">
        <v>0</v>
      </c>
      <c r="K422" s="101">
        <v>0</v>
      </c>
      <c r="L422" s="101">
        <v>0</v>
      </c>
      <c r="M422" s="101">
        <v>0</v>
      </c>
      <c r="N422" s="100" t="str">
        <f t="shared" si="18"/>
        <v>공격력 +156</v>
      </c>
      <c r="O422" s="100" t="str">
        <f t="shared" si="19"/>
        <v>최대 체력 +4395</v>
      </c>
      <c r="P422" s="100" t="str">
        <f t="shared" si="20"/>
        <v>-</v>
      </c>
    </row>
    <row r="423" spans="1:16" ht="13.8" customHeight="1">
      <c r="A423" s="101">
        <f>C423*ID규칙_기본능력치그룹_단위+COUNTIF($C$4:C423,C423)</f>
        <v>11108020</v>
      </c>
      <c r="B423" s="100" t="s">
        <v>301</v>
      </c>
      <c r="C423" s="101">
        <f>VLOOKUP(B423,WEAPON!$B:$D,3,0)</f>
        <v>11108</v>
      </c>
      <c r="D423" s="102">
        <v>20</v>
      </c>
      <c r="E423" s="101">
        <v>1</v>
      </c>
      <c r="F423" s="101">
        <v>161</v>
      </c>
      <c r="G423" s="101">
        <v>0</v>
      </c>
      <c r="H423" s="101">
        <v>2</v>
      </c>
      <c r="I423" s="101">
        <v>4546</v>
      </c>
      <c r="J423" s="101">
        <v>0</v>
      </c>
      <c r="K423" s="101">
        <v>0</v>
      </c>
      <c r="L423" s="101">
        <v>0</v>
      </c>
      <c r="M423" s="101">
        <v>0</v>
      </c>
      <c r="N423" s="100" t="str">
        <f t="shared" si="18"/>
        <v>공격력 +161</v>
      </c>
      <c r="O423" s="100" t="str">
        <f t="shared" si="19"/>
        <v>최대 체력 +4546</v>
      </c>
      <c r="P423" s="100" t="str">
        <f t="shared" si="20"/>
        <v>-</v>
      </c>
    </row>
    <row r="424" spans="1:16" ht="13.8" customHeight="1">
      <c r="A424" s="101">
        <f>C424*ID규칙_기본능력치그룹_단위+COUNTIF($C$4:C424,C424)</f>
        <v>11108021</v>
      </c>
      <c r="B424" s="100" t="s">
        <v>301</v>
      </c>
      <c r="C424" s="101">
        <f>VLOOKUP(B424,WEAPON!$B:$D,3,0)</f>
        <v>11108</v>
      </c>
      <c r="D424" s="102">
        <v>21</v>
      </c>
      <c r="E424" s="101">
        <v>1</v>
      </c>
      <c r="F424" s="101">
        <v>166</v>
      </c>
      <c r="G424" s="101">
        <v>0</v>
      </c>
      <c r="H424" s="101">
        <v>2</v>
      </c>
      <c r="I424" s="101">
        <v>4698</v>
      </c>
      <c r="J424" s="101">
        <v>0</v>
      </c>
      <c r="K424" s="101">
        <v>0</v>
      </c>
      <c r="L424" s="101">
        <v>0</v>
      </c>
      <c r="M424" s="101">
        <v>0</v>
      </c>
      <c r="N424" s="100" t="str">
        <f t="shared" si="18"/>
        <v>공격력 +166</v>
      </c>
      <c r="O424" s="100" t="str">
        <f t="shared" si="19"/>
        <v>최대 체력 +4698</v>
      </c>
      <c r="P424" s="100" t="str">
        <f t="shared" si="20"/>
        <v>-</v>
      </c>
    </row>
    <row r="425" spans="1:16" ht="13.8" customHeight="1">
      <c r="A425" s="101">
        <f>C425*ID규칙_기본능력치그룹_단위+COUNTIF($C$4:C425,C425)</f>
        <v>11108022</v>
      </c>
      <c r="B425" s="100" t="s">
        <v>301</v>
      </c>
      <c r="C425" s="101">
        <f>VLOOKUP(B425,WEAPON!$B:$D,3,0)</f>
        <v>11108</v>
      </c>
      <c r="D425" s="102">
        <v>22</v>
      </c>
      <c r="E425" s="101">
        <v>1</v>
      </c>
      <c r="F425" s="101">
        <v>172</v>
      </c>
      <c r="G425" s="101">
        <v>0</v>
      </c>
      <c r="H425" s="101">
        <v>2</v>
      </c>
      <c r="I425" s="101">
        <v>4850</v>
      </c>
      <c r="J425" s="101">
        <v>0</v>
      </c>
      <c r="K425" s="101">
        <v>0</v>
      </c>
      <c r="L425" s="101">
        <v>0</v>
      </c>
      <c r="M425" s="101">
        <v>0</v>
      </c>
      <c r="N425" s="100" t="str">
        <f t="shared" si="18"/>
        <v>공격력 +172</v>
      </c>
      <c r="O425" s="100" t="str">
        <f t="shared" si="19"/>
        <v>최대 체력 +4850</v>
      </c>
      <c r="P425" s="100" t="str">
        <f t="shared" si="20"/>
        <v>-</v>
      </c>
    </row>
    <row r="426" spans="1:16" ht="13.8" customHeight="1">
      <c r="A426" s="101">
        <f>C426*ID규칙_기본능력치그룹_단위+COUNTIF($C$4:C426,C426)</f>
        <v>11108023</v>
      </c>
      <c r="B426" s="100" t="s">
        <v>301</v>
      </c>
      <c r="C426" s="101">
        <f>VLOOKUP(B426,WEAPON!$B:$D,3,0)</f>
        <v>11108</v>
      </c>
      <c r="D426" s="102">
        <v>23</v>
      </c>
      <c r="E426" s="101">
        <v>1</v>
      </c>
      <c r="F426" s="101">
        <v>177</v>
      </c>
      <c r="G426" s="101">
        <v>0</v>
      </c>
      <c r="H426" s="101">
        <v>2</v>
      </c>
      <c r="I426" s="101">
        <v>5001</v>
      </c>
      <c r="J426" s="101">
        <v>0</v>
      </c>
      <c r="K426" s="101">
        <v>0</v>
      </c>
      <c r="L426" s="101">
        <v>0</v>
      </c>
      <c r="M426" s="101">
        <v>0</v>
      </c>
      <c r="N426" s="100" t="str">
        <f t="shared" si="18"/>
        <v>공격력 +177</v>
      </c>
      <c r="O426" s="100" t="str">
        <f t="shared" si="19"/>
        <v>최대 체력 +5001</v>
      </c>
      <c r="P426" s="100" t="str">
        <f t="shared" si="20"/>
        <v>-</v>
      </c>
    </row>
    <row r="427" spans="1:16" ht="13.8" customHeight="1">
      <c r="A427" s="101">
        <f>C427*ID규칙_기본능력치그룹_단위+COUNTIF($C$4:C427,C427)</f>
        <v>11108024</v>
      </c>
      <c r="B427" s="100" t="s">
        <v>301</v>
      </c>
      <c r="C427" s="101">
        <f>VLOOKUP(B427,WEAPON!$B:$D,3,0)</f>
        <v>11108</v>
      </c>
      <c r="D427" s="102">
        <v>24</v>
      </c>
      <c r="E427" s="101">
        <v>1</v>
      </c>
      <c r="F427" s="101">
        <v>183</v>
      </c>
      <c r="G427" s="101">
        <v>0</v>
      </c>
      <c r="H427" s="101">
        <v>2</v>
      </c>
      <c r="I427" s="101">
        <v>5153</v>
      </c>
      <c r="J427" s="101">
        <v>0</v>
      </c>
      <c r="K427" s="101">
        <v>0</v>
      </c>
      <c r="L427" s="101">
        <v>0</v>
      </c>
      <c r="M427" s="101">
        <v>0</v>
      </c>
      <c r="N427" s="100" t="str">
        <f t="shared" si="18"/>
        <v>공격력 +183</v>
      </c>
      <c r="O427" s="100" t="str">
        <f t="shared" si="19"/>
        <v>최대 체력 +5153</v>
      </c>
      <c r="P427" s="100" t="str">
        <f t="shared" si="20"/>
        <v>-</v>
      </c>
    </row>
    <row r="428" spans="1:16" ht="13.8" customHeight="1">
      <c r="A428" s="101">
        <f>C428*ID규칙_기본능력치그룹_단위+COUNTIF($C$4:C428,C428)</f>
        <v>11108025</v>
      </c>
      <c r="B428" s="100" t="s">
        <v>301</v>
      </c>
      <c r="C428" s="101">
        <f>VLOOKUP(B428,WEAPON!$B:$D,3,0)</f>
        <v>11108</v>
      </c>
      <c r="D428" s="102">
        <v>25</v>
      </c>
      <c r="E428" s="101">
        <v>1</v>
      </c>
      <c r="F428" s="101">
        <v>188</v>
      </c>
      <c r="G428" s="101">
        <v>0</v>
      </c>
      <c r="H428" s="101">
        <v>2</v>
      </c>
      <c r="I428" s="101">
        <v>5304</v>
      </c>
      <c r="J428" s="101">
        <v>0</v>
      </c>
      <c r="K428" s="101">
        <v>0</v>
      </c>
      <c r="L428" s="101">
        <v>0</v>
      </c>
      <c r="M428" s="101">
        <v>0</v>
      </c>
      <c r="N428" s="100" t="str">
        <f t="shared" si="18"/>
        <v>공격력 +188</v>
      </c>
      <c r="O428" s="100" t="str">
        <f t="shared" si="19"/>
        <v>최대 체력 +5304</v>
      </c>
      <c r="P428" s="100" t="str">
        <f t="shared" si="20"/>
        <v>-</v>
      </c>
    </row>
    <row r="429" spans="1:16" ht="13.8" customHeight="1">
      <c r="A429" s="101">
        <f>C429*ID규칙_기본능력치그룹_단위+COUNTIF($C$4:C429,C429)</f>
        <v>11108026</v>
      </c>
      <c r="B429" s="100" t="s">
        <v>301</v>
      </c>
      <c r="C429" s="101">
        <f>VLOOKUP(B429,WEAPON!$B:$D,3,0)</f>
        <v>11108</v>
      </c>
      <c r="D429" s="102">
        <v>26</v>
      </c>
      <c r="E429" s="101">
        <v>1</v>
      </c>
      <c r="F429" s="101">
        <v>193</v>
      </c>
      <c r="G429" s="101">
        <v>0</v>
      </c>
      <c r="H429" s="101">
        <v>2</v>
      </c>
      <c r="I429" s="101">
        <v>5456</v>
      </c>
      <c r="J429" s="101">
        <v>0</v>
      </c>
      <c r="K429" s="101">
        <v>0</v>
      </c>
      <c r="L429" s="101">
        <v>0</v>
      </c>
      <c r="M429" s="101">
        <v>0</v>
      </c>
      <c r="N429" s="100" t="str">
        <f t="shared" si="18"/>
        <v>공격력 +193</v>
      </c>
      <c r="O429" s="100" t="str">
        <f t="shared" si="19"/>
        <v>최대 체력 +5456</v>
      </c>
      <c r="P429" s="100" t="str">
        <f t="shared" si="20"/>
        <v>-</v>
      </c>
    </row>
    <row r="430" spans="1:16" ht="13.8" customHeight="1">
      <c r="A430" s="101">
        <f>C430*ID규칙_기본능력치그룹_단위+COUNTIF($C$4:C430,C430)</f>
        <v>11108027</v>
      </c>
      <c r="B430" s="100" t="s">
        <v>301</v>
      </c>
      <c r="C430" s="101">
        <f>VLOOKUP(B430,WEAPON!$B:$D,3,0)</f>
        <v>11108</v>
      </c>
      <c r="D430" s="102">
        <v>27</v>
      </c>
      <c r="E430" s="101">
        <v>1</v>
      </c>
      <c r="F430" s="101">
        <v>199</v>
      </c>
      <c r="G430" s="101">
        <v>0</v>
      </c>
      <c r="H430" s="101">
        <v>2</v>
      </c>
      <c r="I430" s="101">
        <v>5607</v>
      </c>
      <c r="J430" s="101">
        <v>0</v>
      </c>
      <c r="K430" s="101">
        <v>0</v>
      </c>
      <c r="L430" s="101">
        <v>0</v>
      </c>
      <c r="M430" s="101">
        <v>0</v>
      </c>
      <c r="N430" s="100" t="str">
        <f t="shared" si="18"/>
        <v>공격력 +199</v>
      </c>
      <c r="O430" s="100" t="str">
        <f t="shared" si="19"/>
        <v>최대 체력 +5607</v>
      </c>
      <c r="P430" s="100" t="str">
        <f t="shared" si="20"/>
        <v>-</v>
      </c>
    </row>
    <row r="431" spans="1:16" ht="13.8" customHeight="1">
      <c r="A431" s="101">
        <f>C431*ID규칙_기본능력치그룹_단위+COUNTIF($C$4:C431,C431)</f>
        <v>11108028</v>
      </c>
      <c r="B431" s="100" t="s">
        <v>301</v>
      </c>
      <c r="C431" s="101">
        <f>VLOOKUP(B431,WEAPON!$B:$D,3,0)</f>
        <v>11108</v>
      </c>
      <c r="D431" s="102">
        <v>28</v>
      </c>
      <c r="E431" s="101">
        <v>1</v>
      </c>
      <c r="F431" s="101">
        <v>204</v>
      </c>
      <c r="G431" s="101">
        <v>0</v>
      </c>
      <c r="H431" s="101">
        <v>2</v>
      </c>
      <c r="I431" s="101">
        <v>5759</v>
      </c>
      <c r="J431" s="101">
        <v>0</v>
      </c>
      <c r="K431" s="101">
        <v>0</v>
      </c>
      <c r="L431" s="101">
        <v>0</v>
      </c>
      <c r="M431" s="101">
        <v>0</v>
      </c>
      <c r="N431" s="100" t="str">
        <f t="shared" si="18"/>
        <v>공격력 +204</v>
      </c>
      <c r="O431" s="100" t="str">
        <f t="shared" si="19"/>
        <v>최대 체력 +5759</v>
      </c>
      <c r="P431" s="100" t="str">
        <f t="shared" si="20"/>
        <v>-</v>
      </c>
    </row>
    <row r="432" spans="1:16" ht="13.8" customHeight="1">
      <c r="A432" s="101">
        <f>C432*ID규칙_기본능력치그룹_단위+COUNTIF($C$4:C432,C432)</f>
        <v>11108029</v>
      </c>
      <c r="B432" s="100" t="s">
        <v>301</v>
      </c>
      <c r="C432" s="101">
        <f>VLOOKUP(B432,WEAPON!$B:$D,3,0)</f>
        <v>11108</v>
      </c>
      <c r="D432" s="102">
        <v>29</v>
      </c>
      <c r="E432" s="101">
        <v>1</v>
      </c>
      <c r="F432" s="101">
        <v>209</v>
      </c>
      <c r="G432" s="101">
        <v>0</v>
      </c>
      <c r="H432" s="101">
        <v>2</v>
      </c>
      <c r="I432" s="101">
        <v>5910</v>
      </c>
      <c r="J432" s="101">
        <v>0</v>
      </c>
      <c r="K432" s="101">
        <v>0</v>
      </c>
      <c r="L432" s="101">
        <v>0</v>
      </c>
      <c r="M432" s="101">
        <v>0</v>
      </c>
      <c r="N432" s="100" t="str">
        <f t="shared" si="18"/>
        <v>공격력 +209</v>
      </c>
      <c r="O432" s="100" t="str">
        <f t="shared" si="19"/>
        <v>최대 체력 +5910</v>
      </c>
      <c r="P432" s="100" t="str">
        <f t="shared" si="20"/>
        <v>-</v>
      </c>
    </row>
    <row r="433" spans="1:16" ht="13.8" customHeight="1">
      <c r="A433" s="101">
        <f>C433*ID규칙_기본능력치그룹_단위+COUNTIF($C$4:C433,C433)</f>
        <v>11108030</v>
      </c>
      <c r="B433" s="100" t="s">
        <v>301</v>
      </c>
      <c r="C433" s="101">
        <f>VLOOKUP(B433,WEAPON!$B:$D,3,0)</f>
        <v>11108</v>
      </c>
      <c r="D433" s="102">
        <v>30</v>
      </c>
      <c r="E433" s="101">
        <v>1</v>
      </c>
      <c r="F433" s="101">
        <v>215</v>
      </c>
      <c r="G433" s="101">
        <v>0</v>
      </c>
      <c r="H433" s="101">
        <v>2</v>
      </c>
      <c r="I433" s="101">
        <v>6062</v>
      </c>
      <c r="J433" s="101">
        <v>0</v>
      </c>
      <c r="K433" s="101">
        <v>0</v>
      </c>
      <c r="L433" s="101">
        <v>0</v>
      </c>
      <c r="M433" s="101">
        <v>0</v>
      </c>
      <c r="N433" s="100" t="str">
        <f t="shared" si="18"/>
        <v>공격력 +215</v>
      </c>
      <c r="O433" s="100" t="str">
        <f t="shared" si="19"/>
        <v>최대 체력 +6062</v>
      </c>
      <c r="P433" s="100" t="str">
        <f t="shared" si="20"/>
        <v>-</v>
      </c>
    </row>
    <row r="434" spans="1:16" ht="13.8" customHeight="1">
      <c r="A434" s="101">
        <f>C434*ID규칙_기본능력치그룹_단위+COUNTIF($C$4:C434,C434)</f>
        <v>11108031</v>
      </c>
      <c r="B434" s="100" t="s">
        <v>301</v>
      </c>
      <c r="C434" s="101">
        <f>VLOOKUP(B434,WEAPON!$B:$D,3,0)</f>
        <v>11108</v>
      </c>
      <c r="D434" s="102">
        <v>31</v>
      </c>
      <c r="E434" s="101">
        <v>1</v>
      </c>
      <c r="F434" s="101">
        <v>220</v>
      </c>
      <c r="G434" s="101">
        <v>0</v>
      </c>
      <c r="H434" s="101">
        <v>2</v>
      </c>
      <c r="I434" s="101">
        <v>6214</v>
      </c>
      <c r="J434" s="101">
        <v>0</v>
      </c>
      <c r="K434" s="101">
        <v>0</v>
      </c>
      <c r="L434" s="101">
        <v>0</v>
      </c>
      <c r="M434" s="101">
        <v>0</v>
      </c>
      <c r="N434" s="100" t="str">
        <f t="shared" si="18"/>
        <v>공격력 +220</v>
      </c>
      <c r="O434" s="100" t="str">
        <f t="shared" si="19"/>
        <v>최대 체력 +6214</v>
      </c>
      <c r="P434" s="100" t="str">
        <f t="shared" si="20"/>
        <v>-</v>
      </c>
    </row>
    <row r="435" spans="1:16" ht="13.8" customHeight="1">
      <c r="A435" s="101">
        <f>C435*ID규칙_기본능력치그룹_단위+COUNTIF($C$4:C435,C435)</f>
        <v>11108032</v>
      </c>
      <c r="B435" s="100" t="s">
        <v>301</v>
      </c>
      <c r="C435" s="101">
        <f>VLOOKUP(B435,WEAPON!$B:$D,3,0)</f>
        <v>11108</v>
      </c>
      <c r="D435" s="102">
        <v>32</v>
      </c>
      <c r="E435" s="101">
        <v>1</v>
      </c>
      <c r="F435" s="101">
        <v>226</v>
      </c>
      <c r="G435" s="101">
        <v>0</v>
      </c>
      <c r="H435" s="101">
        <v>2</v>
      </c>
      <c r="I435" s="101">
        <v>6365</v>
      </c>
      <c r="J435" s="101">
        <v>0</v>
      </c>
      <c r="K435" s="101">
        <v>0</v>
      </c>
      <c r="L435" s="101">
        <v>0</v>
      </c>
      <c r="M435" s="101">
        <v>0</v>
      </c>
      <c r="N435" s="100" t="str">
        <f t="shared" si="18"/>
        <v>공격력 +226</v>
      </c>
      <c r="O435" s="100" t="str">
        <f t="shared" si="19"/>
        <v>최대 체력 +6365</v>
      </c>
      <c r="P435" s="100" t="str">
        <f t="shared" si="20"/>
        <v>-</v>
      </c>
    </row>
    <row r="436" spans="1:16" ht="13.8" customHeight="1">
      <c r="A436" s="101">
        <f>C436*ID규칙_기본능력치그룹_단위+COUNTIF($C$4:C436,C436)</f>
        <v>11108033</v>
      </c>
      <c r="B436" s="100" t="s">
        <v>301</v>
      </c>
      <c r="C436" s="101">
        <f>VLOOKUP(B436,WEAPON!$B:$D,3,0)</f>
        <v>11108</v>
      </c>
      <c r="D436" s="102">
        <v>33</v>
      </c>
      <c r="E436" s="101">
        <v>1</v>
      </c>
      <c r="F436" s="101">
        <v>231</v>
      </c>
      <c r="G436" s="101">
        <v>0</v>
      </c>
      <c r="H436" s="101">
        <v>2</v>
      </c>
      <c r="I436" s="101">
        <v>6517</v>
      </c>
      <c r="J436" s="101">
        <v>0</v>
      </c>
      <c r="K436" s="101">
        <v>0</v>
      </c>
      <c r="L436" s="101">
        <v>0</v>
      </c>
      <c r="M436" s="101">
        <v>0</v>
      </c>
      <c r="N436" s="100" t="str">
        <f t="shared" si="18"/>
        <v>공격력 +231</v>
      </c>
      <c r="O436" s="100" t="str">
        <f t="shared" si="19"/>
        <v>최대 체력 +6517</v>
      </c>
      <c r="P436" s="100" t="str">
        <f t="shared" si="20"/>
        <v>-</v>
      </c>
    </row>
    <row r="437" spans="1:16" ht="13.8" customHeight="1">
      <c r="A437" s="101">
        <f>C437*ID규칙_기본능력치그룹_단위+COUNTIF($C$4:C437,C437)</f>
        <v>11108034</v>
      </c>
      <c r="B437" s="100" t="s">
        <v>301</v>
      </c>
      <c r="C437" s="101">
        <f>VLOOKUP(B437,WEAPON!$B:$D,3,0)</f>
        <v>11108</v>
      </c>
      <c r="D437" s="102">
        <v>34</v>
      </c>
      <c r="E437" s="101">
        <v>1</v>
      </c>
      <c r="F437" s="101">
        <v>237</v>
      </c>
      <c r="G437" s="101">
        <v>0</v>
      </c>
      <c r="H437" s="101">
        <v>2</v>
      </c>
      <c r="I437" s="101">
        <v>6668</v>
      </c>
      <c r="J437" s="101">
        <v>0</v>
      </c>
      <c r="K437" s="101">
        <v>0</v>
      </c>
      <c r="L437" s="101">
        <v>0</v>
      </c>
      <c r="M437" s="101">
        <v>0</v>
      </c>
      <c r="N437" s="100" t="str">
        <f t="shared" si="18"/>
        <v>공격력 +237</v>
      </c>
      <c r="O437" s="100" t="str">
        <f t="shared" si="19"/>
        <v>최대 체력 +6668</v>
      </c>
      <c r="P437" s="100" t="str">
        <f t="shared" si="20"/>
        <v>-</v>
      </c>
    </row>
    <row r="438" spans="1:16" ht="13.8" customHeight="1">
      <c r="A438" s="101">
        <f>C438*ID규칙_기본능력치그룹_단위+COUNTIF($C$4:C438,C438)</f>
        <v>11108035</v>
      </c>
      <c r="B438" s="100" t="s">
        <v>301</v>
      </c>
      <c r="C438" s="101">
        <f>VLOOKUP(B438,WEAPON!$B:$D,3,0)</f>
        <v>11108</v>
      </c>
      <c r="D438" s="102">
        <v>35</v>
      </c>
      <c r="E438" s="101">
        <v>1</v>
      </c>
      <c r="F438" s="101">
        <v>242</v>
      </c>
      <c r="G438" s="101">
        <v>0</v>
      </c>
      <c r="H438" s="101">
        <v>2</v>
      </c>
      <c r="I438" s="101">
        <v>6820</v>
      </c>
      <c r="J438" s="101">
        <v>0</v>
      </c>
      <c r="K438" s="101">
        <v>0</v>
      </c>
      <c r="L438" s="101">
        <v>0</v>
      </c>
      <c r="M438" s="101">
        <v>0</v>
      </c>
      <c r="N438" s="100" t="str">
        <f t="shared" si="18"/>
        <v>공격력 +242</v>
      </c>
      <c r="O438" s="100" t="str">
        <f t="shared" si="19"/>
        <v>최대 체력 +6820</v>
      </c>
      <c r="P438" s="100" t="str">
        <f t="shared" si="20"/>
        <v>-</v>
      </c>
    </row>
    <row r="439" spans="1:16" ht="13.8" customHeight="1">
      <c r="A439" s="101">
        <f>C439*ID규칙_기본능력치그룹_단위+COUNTIF($C$4:C439,C439)</f>
        <v>11108036</v>
      </c>
      <c r="B439" s="100" t="s">
        <v>301</v>
      </c>
      <c r="C439" s="101">
        <f>VLOOKUP(B439,WEAPON!$B:$D,3,0)</f>
        <v>11108</v>
      </c>
      <c r="D439" s="102">
        <v>36</v>
      </c>
      <c r="E439" s="101">
        <v>1</v>
      </c>
      <c r="F439" s="101">
        <v>247</v>
      </c>
      <c r="G439" s="101">
        <v>0</v>
      </c>
      <c r="H439" s="101">
        <v>2</v>
      </c>
      <c r="I439" s="101">
        <v>6971</v>
      </c>
      <c r="J439" s="101">
        <v>0</v>
      </c>
      <c r="K439" s="101">
        <v>0</v>
      </c>
      <c r="L439" s="101">
        <v>0</v>
      </c>
      <c r="M439" s="101">
        <v>0</v>
      </c>
      <c r="N439" s="100" t="str">
        <f t="shared" si="18"/>
        <v>공격력 +247</v>
      </c>
      <c r="O439" s="100" t="str">
        <f t="shared" si="19"/>
        <v>최대 체력 +6971</v>
      </c>
      <c r="P439" s="100" t="str">
        <f t="shared" si="20"/>
        <v>-</v>
      </c>
    </row>
    <row r="440" spans="1:16" ht="13.8" customHeight="1">
      <c r="A440" s="101">
        <f>C440*ID규칙_기본능력치그룹_단위+COUNTIF($C$4:C440,C440)</f>
        <v>11108037</v>
      </c>
      <c r="B440" s="100" t="s">
        <v>301</v>
      </c>
      <c r="C440" s="101">
        <f>VLOOKUP(B440,WEAPON!$B:$D,3,0)</f>
        <v>11108</v>
      </c>
      <c r="D440" s="102">
        <v>37</v>
      </c>
      <c r="E440" s="101">
        <v>1</v>
      </c>
      <c r="F440" s="101">
        <v>253</v>
      </c>
      <c r="G440" s="101">
        <v>0</v>
      </c>
      <c r="H440" s="101">
        <v>2</v>
      </c>
      <c r="I440" s="101">
        <v>7123</v>
      </c>
      <c r="J440" s="101">
        <v>0</v>
      </c>
      <c r="K440" s="101">
        <v>0</v>
      </c>
      <c r="L440" s="101">
        <v>0</v>
      </c>
      <c r="M440" s="101">
        <v>0</v>
      </c>
      <c r="N440" s="100" t="str">
        <f t="shared" si="18"/>
        <v>공격력 +253</v>
      </c>
      <c r="O440" s="100" t="str">
        <f t="shared" si="19"/>
        <v>최대 체력 +7123</v>
      </c>
      <c r="P440" s="100" t="str">
        <f t="shared" si="20"/>
        <v>-</v>
      </c>
    </row>
    <row r="441" spans="1:16" ht="13.8" customHeight="1">
      <c r="A441" s="101">
        <f>C441*ID규칙_기본능력치그룹_단위+COUNTIF($C$4:C441,C441)</f>
        <v>11108038</v>
      </c>
      <c r="B441" s="100" t="s">
        <v>301</v>
      </c>
      <c r="C441" s="101">
        <f>VLOOKUP(B441,WEAPON!$B:$D,3,0)</f>
        <v>11108</v>
      </c>
      <c r="D441" s="102">
        <v>38</v>
      </c>
      <c r="E441" s="101">
        <v>1</v>
      </c>
      <c r="F441" s="101">
        <v>258</v>
      </c>
      <c r="G441" s="101">
        <v>0</v>
      </c>
      <c r="H441" s="101">
        <v>2</v>
      </c>
      <c r="I441" s="101">
        <v>7274</v>
      </c>
      <c r="J441" s="101">
        <v>0</v>
      </c>
      <c r="K441" s="101">
        <v>0</v>
      </c>
      <c r="L441" s="101">
        <v>0</v>
      </c>
      <c r="M441" s="101">
        <v>0</v>
      </c>
      <c r="N441" s="100" t="str">
        <f t="shared" si="18"/>
        <v>공격력 +258</v>
      </c>
      <c r="O441" s="100" t="str">
        <f t="shared" si="19"/>
        <v>최대 체력 +7274</v>
      </c>
      <c r="P441" s="100" t="str">
        <f t="shared" si="20"/>
        <v>-</v>
      </c>
    </row>
    <row r="442" spans="1:16" ht="13.8" customHeight="1">
      <c r="A442" s="101">
        <f>C442*ID규칙_기본능력치그룹_단위+COUNTIF($C$4:C442,C442)</f>
        <v>11108039</v>
      </c>
      <c r="B442" s="100" t="s">
        <v>301</v>
      </c>
      <c r="C442" s="101">
        <f>VLOOKUP(B442,WEAPON!$B:$D,3,0)</f>
        <v>11108</v>
      </c>
      <c r="D442" s="102">
        <v>39</v>
      </c>
      <c r="E442" s="101">
        <v>1</v>
      </c>
      <c r="F442" s="101">
        <v>264</v>
      </c>
      <c r="G442" s="101">
        <v>0</v>
      </c>
      <c r="H442" s="101">
        <v>2</v>
      </c>
      <c r="I442" s="101">
        <v>7426</v>
      </c>
      <c r="J442" s="101">
        <v>0</v>
      </c>
      <c r="K442" s="101">
        <v>0</v>
      </c>
      <c r="L442" s="101">
        <v>0</v>
      </c>
      <c r="M442" s="101">
        <v>0</v>
      </c>
      <c r="N442" s="100" t="str">
        <f t="shared" si="18"/>
        <v>공격력 +264</v>
      </c>
      <c r="O442" s="100" t="str">
        <f t="shared" si="19"/>
        <v>최대 체력 +7426</v>
      </c>
      <c r="P442" s="100" t="str">
        <f t="shared" si="20"/>
        <v>-</v>
      </c>
    </row>
    <row r="443" spans="1:16" ht="13.8" customHeight="1">
      <c r="A443" s="101">
        <f>C443*ID규칙_기본능력치그룹_단위+COUNTIF($C$4:C443,C443)</f>
        <v>11108040</v>
      </c>
      <c r="B443" s="100" t="s">
        <v>301</v>
      </c>
      <c r="C443" s="101">
        <f>VLOOKUP(B443,WEAPON!$B:$D,3,0)</f>
        <v>11108</v>
      </c>
      <c r="D443" s="102">
        <v>40</v>
      </c>
      <c r="E443" s="101">
        <v>1</v>
      </c>
      <c r="F443" s="101">
        <v>269</v>
      </c>
      <c r="G443" s="101">
        <v>0</v>
      </c>
      <c r="H443" s="101">
        <v>2</v>
      </c>
      <c r="I443" s="101">
        <v>7577</v>
      </c>
      <c r="J443" s="101">
        <v>0</v>
      </c>
      <c r="K443" s="101">
        <v>0</v>
      </c>
      <c r="L443" s="101">
        <v>0</v>
      </c>
      <c r="M443" s="101">
        <v>0</v>
      </c>
      <c r="N443" s="100" t="str">
        <f t="shared" si="18"/>
        <v>공격력 +269</v>
      </c>
      <c r="O443" s="100" t="str">
        <f t="shared" si="19"/>
        <v>최대 체력 +7577</v>
      </c>
      <c r="P443" s="100" t="str">
        <f t="shared" si="20"/>
        <v>-</v>
      </c>
    </row>
    <row r="444" spans="1:16" ht="13.8" customHeight="1">
      <c r="A444" s="101">
        <f>C444*ID규칙_기본능력치그룹_단위+COUNTIF($C$4:C444,C444)</f>
        <v>11108041</v>
      </c>
      <c r="B444" s="100" t="s">
        <v>301</v>
      </c>
      <c r="C444" s="101">
        <f>VLOOKUP(B444,WEAPON!$B:$D,3,0)</f>
        <v>11108</v>
      </c>
      <c r="D444" s="102">
        <v>41</v>
      </c>
      <c r="E444" s="101">
        <v>1</v>
      </c>
      <c r="F444" s="101">
        <v>274</v>
      </c>
      <c r="G444" s="101">
        <v>0</v>
      </c>
      <c r="H444" s="101">
        <v>2</v>
      </c>
      <c r="I444" s="101">
        <v>7729</v>
      </c>
      <c r="J444" s="101">
        <v>0</v>
      </c>
      <c r="K444" s="101">
        <v>0</v>
      </c>
      <c r="L444" s="101">
        <v>0</v>
      </c>
      <c r="M444" s="101">
        <v>0</v>
      </c>
      <c r="N444" s="100" t="str">
        <f t="shared" si="18"/>
        <v>공격력 +274</v>
      </c>
      <c r="O444" s="100" t="str">
        <f t="shared" si="19"/>
        <v>최대 체력 +7729</v>
      </c>
      <c r="P444" s="100" t="str">
        <f t="shared" si="20"/>
        <v>-</v>
      </c>
    </row>
    <row r="445" spans="1:16" ht="13.8" customHeight="1">
      <c r="A445" s="101">
        <f>C445*ID규칙_기본능력치그룹_단위+COUNTIF($C$4:C445,C445)</f>
        <v>11108042</v>
      </c>
      <c r="B445" s="100" t="s">
        <v>301</v>
      </c>
      <c r="C445" s="101">
        <f>VLOOKUP(B445,WEAPON!$B:$D,3,0)</f>
        <v>11108</v>
      </c>
      <c r="D445" s="102">
        <v>42</v>
      </c>
      <c r="E445" s="101">
        <v>1</v>
      </c>
      <c r="F445" s="101">
        <v>280</v>
      </c>
      <c r="G445" s="101">
        <v>0</v>
      </c>
      <c r="H445" s="101">
        <v>2</v>
      </c>
      <c r="I445" s="101">
        <v>7880</v>
      </c>
      <c r="J445" s="101">
        <v>0</v>
      </c>
      <c r="K445" s="101">
        <v>0</v>
      </c>
      <c r="L445" s="101">
        <v>0</v>
      </c>
      <c r="M445" s="101">
        <v>0</v>
      </c>
      <c r="N445" s="100" t="str">
        <f t="shared" si="18"/>
        <v>공격력 +280</v>
      </c>
      <c r="O445" s="100" t="str">
        <f t="shared" si="19"/>
        <v>최대 체력 +7880</v>
      </c>
      <c r="P445" s="100" t="str">
        <f t="shared" si="20"/>
        <v>-</v>
      </c>
    </row>
    <row r="446" spans="1:16" ht="13.8" customHeight="1">
      <c r="A446" s="101">
        <f>C446*ID규칙_기본능력치그룹_단위+COUNTIF($C$4:C446,C446)</f>
        <v>11108043</v>
      </c>
      <c r="B446" s="100" t="s">
        <v>301</v>
      </c>
      <c r="C446" s="101">
        <f>VLOOKUP(B446,WEAPON!$B:$D,3,0)</f>
        <v>11108</v>
      </c>
      <c r="D446" s="102">
        <v>43</v>
      </c>
      <c r="E446" s="101">
        <v>1</v>
      </c>
      <c r="F446" s="101">
        <v>285</v>
      </c>
      <c r="G446" s="101">
        <v>0</v>
      </c>
      <c r="H446" s="101">
        <v>2</v>
      </c>
      <c r="I446" s="101">
        <v>8032</v>
      </c>
      <c r="J446" s="101">
        <v>0</v>
      </c>
      <c r="K446" s="101">
        <v>0</v>
      </c>
      <c r="L446" s="101">
        <v>0</v>
      </c>
      <c r="M446" s="101">
        <v>0</v>
      </c>
      <c r="N446" s="100" t="str">
        <f t="shared" si="18"/>
        <v>공격력 +285</v>
      </c>
      <c r="O446" s="100" t="str">
        <f t="shared" si="19"/>
        <v>최대 체력 +8032</v>
      </c>
      <c r="P446" s="100" t="str">
        <f t="shared" si="20"/>
        <v>-</v>
      </c>
    </row>
    <row r="447" spans="1:16" ht="13.8" customHeight="1">
      <c r="A447" s="101">
        <f>C447*ID규칙_기본능력치그룹_단위+COUNTIF($C$4:C447,C447)</f>
        <v>11108044</v>
      </c>
      <c r="B447" s="100" t="s">
        <v>301</v>
      </c>
      <c r="C447" s="101">
        <f>VLOOKUP(B447,WEAPON!$B:$D,3,0)</f>
        <v>11108</v>
      </c>
      <c r="D447" s="102">
        <v>44</v>
      </c>
      <c r="E447" s="101">
        <v>1</v>
      </c>
      <c r="F447" s="101">
        <v>291</v>
      </c>
      <c r="G447" s="101">
        <v>0</v>
      </c>
      <c r="H447" s="101">
        <v>2</v>
      </c>
      <c r="I447" s="101">
        <v>8183</v>
      </c>
      <c r="J447" s="101">
        <v>0</v>
      </c>
      <c r="K447" s="101">
        <v>0</v>
      </c>
      <c r="L447" s="101">
        <v>0</v>
      </c>
      <c r="M447" s="101">
        <v>0</v>
      </c>
      <c r="N447" s="100" t="str">
        <f t="shared" si="18"/>
        <v>공격력 +291</v>
      </c>
      <c r="O447" s="100" t="str">
        <f t="shared" si="19"/>
        <v>최대 체력 +8183</v>
      </c>
      <c r="P447" s="100" t="str">
        <f t="shared" si="20"/>
        <v>-</v>
      </c>
    </row>
    <row r="448" spans="1:16" ht="13.8" customHeight="1">
      <c r="A448" s="101">
        <f>C448*ID규칙_기본능력치그룹_단위+COUNTIF($C$4:C448,C448)</f>
        <v>11108045</v>
      </c>
      <c r="B448" s="100" t="s">
        <v>301</v>
      </c>
      <c r="C448" s="101">
        <f>VLOOKUP(B448,WEAPON!$B:$D,3,0)</f>
        <v>11108</v>
      </c>
      <c r="D448" s="102">
        <v>45</v>
      </c>
      <c r="E448" s="101">
        <v>1</v>
      </c>
      <c r="F448" s="101">
        <v>296</v>
      </c>
      <c r="G448" s="101">
        <v>0</v>
      </c>
      <c r="H448" s="101">
        <v>2</v>
      </c>
      <c r="I448" s="101">
        <v>8335</v>
      </c>
      <c r="J448" s="101">
        <v>0</v>
      </c>
      <c r="K448" s="101">
        <v>0</v>
      </c>
      <c r="L448" s="101">
        <v>0</v>
      </c>
      <c r="M448" s="101">
        <v>0</v>
      </c>
      <c r="N448" s="100" t="str">
        <f t="shared" si="18"/>
        <v>공격력 +296</v>
      </c>
      <c r="O448" s="100" t="str">
        <f t="shared" si="19"/>
        <v>최대 체력 +8335</v>
      </c>
      <c r="P448" s="100" t="str">
        <f t="shared" si="20"/>
        <v>-</v>
      </c>
    </row>
    <row r="449" spans="1:16" ht="13.8" customHeight="1">
      <c r="A449" s="101">
        <f>C449*ID규칙_기본능력치그룹_단위+COUNTIF($C$4:C449,C449)</f>
        <v>11108046</v>
      </c>
      <c r="B449" s="100" t="s">
        <v>301</v>
      </c>
      <c r="C449" s="101">
        <f>VLOOKUP(B449,WEAPON!$B:$D,3,0)</f>
        <v>11108</v>
      </c>
      <c r="D449" s="102">
        <v>46</v>
      </c>
      <c r="E449" s="101">
        <v>1</v>
      </c>
      <c r="F449" s="101">
        <v>301</v>
      </c>
      <c r="G449" s="101">
        <v>0</v>
      </c>
      <c r="H449" s="101">
        <v>2</v>
      </c>
      <c r="I449" s="101">
        <v>8486</v>
      </c>
      <c r="J449" s="101">
        <v>0</v>
      </c>
      <c r="K449" s="101">
        <v>0</v>
      </c>
      <c r="L449" s="101">
        <v>0</v>
      </c>
      <c r="M449" s="101">
        <v>0</v>
      </c>
      <c r="N449" s="100" t="str">
        <f t="shared" si="18"/>
        <v>공격력 +301</v>
      </c>
      <c r="O449" s="100" t="str">
        <f t="shared" si="19"/>
        <v>최대 체력 +8486</v>
      </c>
      <c r="P449" s="100" t="str">
        <f t="shared" si="20"/>
        <v>-</v>
      </c>
    </row>
    <row r="450" spans="1:16" ht="13.8" customHeight="1">
      <c r="A450" s="101">
        <f>C450*ID규칙_기본능력치그룹_단위+COUNTIF($C$4:C450,C450)</f>
        <v>11108047</v>
      </c>
      <c r="B450" s="100" t="s">
        <v>301</v>
      </c>
      <c r="C450" s="101">
        <f>VLOOKUP(B450,WEAPON!$B:$D,3,0)</f>
        <v>11108</v>
      </c>
      <c r="D450" s="102">
        <v>47</v>
      </c>
      <c r="E450" s="101">
        <v>1</v>
      </c>
      <c r="F450" s="101">
        <v>307</v>
      </c>
      <c r="G450" s="101">
        <v>0</v>
      </c>
      <c r="H450" s="101">
        <v>2</v>
      </c>
      <c r="I450" s="101">
        <v>8638</v>
      </c>
      <c r="J450" s="101">
        <v>0</v>
      </c>
      <c r="K450" s="101">
        <v>0</v>
      </c>
      <c r="L450" s="101">
        <v>0</v>
      </c>
      <c r="M450" s="101">
        <v>0</v>
      </c>
      <c r="N450" s="100" t="str">
        <f t="shared" si="18"/>
        <v>공격력 +307</v>
      </c>
      <c r="O450" s="100" t="str">
        <f t="shared" si="19"/>
        <v>최대 체력 +8638</v>
      </c>
      <c r="P450" s="100" t="str">
        <f t="shared" si="20"/>
        <v>-</v>
      </c>
    </row>
    <row r="451" spans="1:16" ht="13.8" customHeight="1">
      <c r="A451" s="101">
        <f>C451*ID규칙_기본능력치그룹_단위+COUNTIF($C$4:C451,C451)</f>
        <v>11108048</v>
      </c>
      <c r="B451" s="100" t="s">
        <v>301</v>
      </c>
      <c r="C451" s="101">
        <f>VLOOKUP(B451,WEAPON!$B:$D,3,0)</f>
        <v>11108</v>
      </c>
      <c r="D451" s="102">
        <v>48</v>
      </c>
      <c r="E451" s="101">
        <v>1</v>
      </c>
      <c r="F451" s="101">
        <v>312</v>
      </c>
      <c r="G451" s="101">
        <v>0</v>
      </c>
      <c r="H451" s="101">
        <v>2</v>
      </c>
      <c r="I451" s="101">
        <v>8789</v>
      </c>
      <c r="J451" s="101">
        <v>0</v>
      </c>
      <c r="K451" s="101">
        <v>0</v>
      </c>
      <c r="L451" s="101">
        <v>0</v>
      </c>
      <c r="M451" s="101">
        <v>0</v>
      </c>
      <c r="N451" s="100" t="str">
        <f t="shared" si="18"/>
        <v>공격력 +312</v>
      </c>
      <c r="O451" s="100" t="str">
        <f t="shared" si="19"/>
        <v>최대 체력 +8789</v>
      </c>
      <c r="P451" s="100" t="str">
        <f t="shared" si="20"/>
        <v>-</v>
      </c>
    </row>
    <row r="452" spans="1:16" ht="13.8" customHeight="1">
      <c r="A452" s="101">
        <f>C452*ID규칙_기본능력치그룹_단위+COUNTIF($C$4:C452,C452)</f>
        <v>11108049</v>
      </c>
      <c r="B452" s="100" t="s">
        <v>301</v>
      </c>
      <c r="C452" s="101">
        <f>VLOOKUP(B452,WEAPON!$B:$D,3,0)</f>
        <v>11108</v>
      </c>
      <c r="D452" s="102">
        <v>49</v>
      </c>
      <c r="E452" s="101">
        <v>1</v>
      </c>
      <c r="F452" s="101">
        <v>318</v>
      </c>
      <c r="G452" s="101">
        <v>0</v>
      </c>
      <c r="H452" s="101">
        <v>2</v>
      </c>
      <c r="I452" s="101">
        <v>8941</v>
      </c>
      <c r="J452" s="101">
        <v>0</v>
      </c>
      <c r="K452" s="101">
        <v>0</v>
      </c>
      <c r="L452" s="101">
        <v>0</v>
      </c>
      <c r="M452" s="101">
        <v>0</v>
      </c>
      <c r="N452" s="100" t="str">
        <f t="shared" ref="N452:N515" si="21">IF(E452=0,"-",VLOOKUP(E452,STATS_TYPE,2,0)&amp;" +")&amp;IF(E452=0,"",IF(G452=0,F452,F452/100&amp;"%"))</f>
        <v>공격력 +318</v>
      </c>
      <c r="O452" s="100" t="str">
        <f t="shared" ref="O452:O515" si="22">IF(H452=0,"-",VLOOKUP(H452,STATS_TYPE,2,0)&amp;" +")&amp;IF(H452=0,"",IF(J452=0,I452,I452/100&amp;"%"))</f>
        <v>최대 체력 +8941</v>
      </c>
      <c r="P452" s="100" t="str">
        <f t="shared" ref="P452:P515" si="23">IF(K452=0,"-",VLOOKUP(K452,STATS_TYPE,2,0)&amp;" +")&amp;IF(K452=0,"",IF(M452=0,L452,L452/100&amp;"%"))</f>
        <v>-</v>
      </c>
    </row>
    <row r="453" spans="1:16" ht="13.8" customHeight="1">
      <c r="A453" s="101">
        <f>C453*ID규칙_기본능력치그룹_단위+COUNTIF($C$4:C453,C453)</f>
        <v>11108050</v>
      </c>
      <c r="B453" s="100" t="s">
        <v>301</v>
      </c>
      <c r="C453" s="101">
        <f>VLOOKUP(B453,WEAPON!$B:$D,3,0)</f>
        <v>11108</v>
      </c>
      <c r="D453" s="102">
        <v>50</v>
      </c>
      <c r="E453" s="101">
        <v>1</v>
      </c>
      <c r="F453" s="101">
        <v>323</v>
      </c>
      <c r="G453" s="101">
        <v>0</v>
      </c>
      <c r="H453" s="101">
        <v>2</v>
      </c>
      <c r="I453" s="101">
        <v>9092</v>
      </c>
      <c r="J453" s="101">
        <v>0</v>
      </c>
      <c r="K453" s="101">
        <v>0</v>
      </c>
      <c r="L453" s="101">
        <v>0</v>
      </c>
      <c r="M453" s="101">
        <v>0</v>
      </c>
      <c r="N453" s="100" t="str">
        <f t="shared" si="21"/>
        <v>공격력 +323</v>
      </c>
      <c r="O453" s="100" t="str">
        <f t="shared" si="22"/>
        <v>최대 체력 +9092</v>
      </c>
      <c r="P453" s="100" t="str">
        <f t="shared" si="23"/>
        <v>-</v>
      </c>
    </row>
    <row r="454" spans="1:16" ht="13.8" customHeight="1">
      <c r="A454" s="101">
        <f>C454*ID규칙_기본능력치그룹_단위+COUNTIF($C$4:C454,C454)</f>
        <v>11309001</v>
      </c>
      <c r="B454" s="100" t="s">
        <v>303</v>
      </c>
      <c r="C454" s="101">
        <f>VLOOKUP(B454,WEAPON!$B:$D,3,0)</f>
        <v>11309</v>
      </c>
      <c r="D454" s="102">
        <v>1</v>
      </c>
      <c r="E454" s="101">
        <v>1</v>
      </c>
      <c r="F454" s="101">
        <v>162</v>
      </c>
      <c r="G454" s="101">
        <v>0</v>
      </c>
      <c r="H454" s="101">
        <v>2</v>
      </c>
      <c r="I454" s="101">
        <v>821</v>
      </c>
      <c r="J454" s="101">
        <v>0</v>
      </c>
      <c r="K454" s="101">
        <v>0</v>
      </c>
      <c r="L454" s="101">
        <v>0</v>
      </c>
      <c r="M454" s="101">
        <v>0</v>
      </c>
      <c r="N454" s="100" t="str">
        <f t="shared" si="21"/>
        <v>공격력 +162</v>
      </c>
      <c r="O454" s="100" t="str">
        <f t="shared" si="22"/>
        <v>최대 체력 +821</v>
      </c>
      <c r="P454" s="100" t="str">
        <f t="shared" si="23"/>
        <v>-</v>
      </c>
    </row>
    <row r="455" spans="1:16" ht="13.8" customHeight="1">
      <c r="A455" s="101">
        <f>C455*ID규칙_기본능력치그룹_단위+COUNTIF($C$4:C455,C455)</f>
        <v>11309002</v>
      </c>
      <c r="B455" s="100" t="s">
        <v>303</v>
      </c>
      <c r="C455" s="101">
        <f>VLOOKUP(B455,WEAPON!$B:$D,3,0)</f>
        <v>11309</v>
      </c>
      <c r="D455" s="102">
        <v>2</v>
      </c>
      <c r="E455" s="101">
        <v>1</v>
      </c>
      <c r="F455" s="101">
        <v>177</v>
      </c>
      <c r="G455" s="101">
        <v>0</v>
      </c>
      <c r="H455" s="101">
        <v>2</v>
      </c>
      <c r="I455" s="101">
        <v>896</v>
      </c>
      <c r="J455" s="101">
        <v>0</v>
      </c>
      <c r="K455" s="101">
        <v>0</v>
      </c>
      <c r="L455" s="101">
        <v>0</v>
      </c>
      <c r="M455" s="101">
        <v>0</v>
      </c>
      <c r="N455" s="100" t="str">
        <f t="shared" si="21"/>
        <v>공격력 +177</v>
      </c>
      <c r="O455" s="100" t="str">
        <f t="shared" si="22"/>
        <v>최대 체력 +896</v>
      </c>
      <c r="P455" s="100" t="str">
        <f t="shared" si="23"/>
        <v>-</v>
      </c>
    </row>
    <row r="456" spans="1:16" ht="13.8" customHeight="1">
      <c r="A456" s="101">
        <f>C456*ID규칙_기본능력치그룹_단위+COUNTIF($C$4:C456,C456)</f>
        <v>11309003</v>
      </c>
      <c r="B456" s="100" t="s">
        <v>303</v>
      </c>
      <c r="C456" s="101">
        <f>VLOOKUP(B456,WEAPON!$B:$D,3,0)</f>
        <v>11309</v>
      </c>
      <c r="D456" s="102">
        <v>3</v>
      </c>
      <c r="E456" s="101">
        <v>1</v>
      </c>
      <c r="F456" s="101">
        <v>191</v>
      </c>
      <c r="G456" s="101">
        <v>0</v>
      </c>
      <c r="H456" s="101">
        <v>2</v>
      </c>
      <c r="I456" s="101">
        <v>970</v>
      </c>
      <c r="J456" s="101">
        <v>0</v>
      </c>
      <c r="K456" s="101">
        <v>0</v>
      </c>
      <c r="L456" s="101">
        <v>0</v>
      </c>
      <c r="M456" s="101">
        <v>0</v>
      </c>
      <c r="N456" s="100" t="str">
        <f t="shared" si="21"/>
        <v>공격력 +191</v>
      </c>
      <c r="O456" s="100" t="str">
        <f t="shared" si="22"/>
        <v>최대 체력 +970</v>
      </c>
      <c r="P456" s="100" t="str">
        <f t="shared" si="23"/>
        <v>-</v>
      </c>
    </row>
    <row r="457" spans="1:16" ht="13.8" customHeight="1">
      <c r="A457" s="101">
        <f>C457*ID규칙_기본능력치그룹_단위+COUNTIF($C$4:C457,C457)</f>
        <v>11309004</v>
      </c>
      <c r="B457" s="100" t="s">
        <v>303</v>
      </c>
      <c r="C457" s="101">
        <f>VLOOKUP(B457,WEAPON!$B:$D,3,0)</f>
        <v>11309</v>
      </c>
      <c r="D457" s="102">
        <v>4</v>
      </c>
      <c r="E457" s="101">
        <v>1</v>
      </c>
      <c r="F457" s="101">
        <v>206</v>
      </c>
      <c r="G457" s="101">
        <v>0</v>
      </c>
      <c r="H457" s="101">
        <v>2</v>
      </c>
      <c r="I457" s="101">
        <v>1045</v>
      </c>
      <c r="J457" s="101">
        <v>0</v>
      </c>
      <c r="K457" s="101">
        <v>0</v>
      </c>
      <c r="L457" s="101">
        <v>0</v>
      </c>
      <c r="M457" s="101">
        <v>0</v>
      </c>
      <c r="N457" s="100" t="str">
        <f t="shared" si="21"/>
        <v>공격력 +206</v>
      </c>
      <c r="O457" s="100" t="str">
        <f t="shared" si="22"/>
        <v>최대 체력 +1045</v>
      </c>
      <c r="P457" s="100" t="str">
        <f t="shared" si="23"/>
        <v>-</v>
      </c>
    </row>
    <row r="458" spans="1:16" ht="13.8" customHeight="1">
      <c r="A458" s="101">
        <f>C458*ID규칙_기본능력치그룹_단위+COUNTIF($C$4:C458,C458)</f>
        <v>11309005</v>
      </c>
      <c r="B458" s="100" t="s">
        <v>303</v>
      </c>
      <c r="C458" s="101">
        <f>VLOOKUP(B458,WEAPON!$B:$D,3,0)</f>
        <v>11309</v>
      </c>
      <c r="D458" s="102">
        <v>5</v>
      </c>
      <c r="E458" s="101">
        <v>1</v>
      </c>
      <c r="F458" s="101">
        <v>221</v>
      </c>
      <c r="G458" s="101">
        <v>0</v>
      </c>
      <c r="H458" s="101">
        <v>2</v>
      </c>
      <c r="I458" s="101">
        <v>1119</v>
      </c>
      <c r="J458" s="101">
        <v>0</v>
      </c>
      <c r="K458" s="101">
        <v>0</v>
      </c>
      <c r="L458" s="101">
        <v>0</v>
      </c>
      <c r="M458" s="101">
        <v>0</v>
      </c>
      <c r="N458" s="100" t="str">
        <f t="shared" si="21"/>
        <v>공격력 +221</v>
      </c>
      <c r="O458" s="100" t="str">
        <f t="shared" si="22"/>
        <v>최대 체력 +1119</v>
      </c>
      <c r="P458" s="100" t="str">
        <f t="shared" si="23"/>
        <v>-</v>
      </c>
    </row>
    <row r="459" spans="1:16" ht="13.8" customHeight="1">
      <c r="A459" s="101">
        <f>C459*ID규칙_기본능력치그룹_단위+COUNTIF($C$4:C459,C459)</f>
        <v>11309006</v>
      </c>
      <c r="B459" s="100" t="s">
        <v>303</v>
      </c>
      <c r="C459" s="101">
        <f>VLOOKUP(B459,WEAPON!$B:$D,3,0)</f>
        <v>11309</v>
      </c>
      <c r="D459" s="102">
        <v>6</v>
      </c>
      <c r="E459" s="101">
        <v>1</v>
      </c>
      <c r="F459" s="101">
        <v>236</v>
      </c>
      <c r="G459" s="101">
        <v>0</v>
      </c>
      <c r="H459" s="101">
        <v>2</v>
      </c>
      <c r="I459" s="101">
        <v>1194</v>
      </c>
      <c r="J459" s="101">
        <v>0</v>
      </c>
      <c r="K459" s="101">
        <v>0</v>
      </c>
      <c r="L459" s="101">
        <v>0</v>
      </c>
      <c r="M459" s="101">
        <v>0</v>
      </c>
      <c r="N459" s="100" t="str">
        <f t="shared" si="21"/>
        <v>공격력 +236</v>
      </c>
      <c r="O459" s="100" t="str">
        <f t="shared" si="22"/>
        <v>최대 체력 +1194</v>
      </c>
      <c r="P459" s="100" t="str">
        <f t="shared" si="23"/>
        <v>-</v>
      </c>
    </row>
    <row r="460" spans="1:16" ht="13.8" customHeight="1">
      <c r="A460" s="101">
        <f>C460*ID규칙_기본능력치그룹_단위+COUNTIF($C$4:C460,C460)</f>
        <v>11309007</v>
      </c>
      <c r="B460" s="100" t="s">
        <v>303</v>
      </c>
      <c r="C460" s="101">
        <f>VLOOKUP(B460,WEAPON!$B:$D,3,0)</f>
        <v>11309</v>
      </c>
      <c r="D460" s="102">
        <v>7</v>
      </c>
      <c r="E460" s="101">
        <v>1</v>
      </c>
      <c r="F460" s="101">
        <v>250</v>
      </c>
      <c r="G460" s="101">
        <v>0</v>
      </c>
      <c r="H460" s="101">
        <v>2</v>
      </c>
      <c r="I460" s="101">
        <v>1268</v>
      </c>
      <c r="J460" s="101">
        <v>0</v>
      </c>
      <c r="K460" s="101">
        <v>0</v>
      </c>
      <c r="L460" s="101">
        <v>0</v>
      </c>
      <c r="M460" s="101">
        <v>0</v>
      </c>
      <c r="N460" s="100" t="str">
        <f t="shared" si="21"/>
        <v>공격력 +250</v>
      </c>
      <c r="O460" s="100" t="str">
        <f t="shared" si="22"/>
        <v>최대 체력 +1268</v>
      </c>
      <c r="P460" s="100" t="str">
        <f t="shared" si="23"/>
        <v>-</v>
      </c>
    </row>
    <row r="461" spans="1:16" ht="13.8" customHeight="1">
      <c r="A461" s="101">
        <f>C461*ID규칙_기본능력치그룹_단위+COUNTIF($C$4:C461,C461)</f>
        <v>11309008</v>
      </c>
      <c r="B461" s="100" t="s">
        <v>303</v>
      </c>
      <c r="C461" s="101">
        <f>VLOOKUP(B461,WEAPON!$B:$D,3,0)</f>
        <v>11309</v>
      </c>
      <c r="D461" s="102">
        <v>8</v>
      </c>
      <c r="E461" s="101">
        <v>1</v>
      </c>
      <c r="F461" s="101">
        <v>265</v>
      </c>
      <c r="G461" s="101">
        <v>0</v>
      </c>
      <c r="H461" s="101">
        <v>2</v>
      </c>
      <c r="I461" s="101">
        <v>1343</v>
      </c>
      <c r="J461" s="101">
        <v>0</v>
      </c>
      <c r="K461" s="101">
        <v>0</v>
      </c>
      <c r="L461" s="101">
        <v>0</v>
      </c>
      <c r="M461" s="101">
        <v>0</v>
      </c>
      <c r="N461" s="100" t="str">
        <f t="shared" si="21"/>
        <v>공격력 +265</v>
      </c>
      <c r="O461" s="100" t="str">
        <f t="shared" si="22"/>
        <v>최대 체력 +1343</v>
      </c>
      <c r="P461" s="100" t="str">
        <f t="shared" si="23"/>
        <v>-</v>
      </c>
    </row>
    <row r="462" spans="1:16" ht="13.8" customHeight="1">
      <c r="A462" s="101">
        <f>C462*ID규칙_기본능력치그룹_단위+COUNTIF($C$4:C462,C462)</f>
        <v>11309009</v>
      </c>
      <c r="B462" s="100" t="s">
        <v>303</v>
      </c>
      <c r="C462" s="101">
        <f>VLOOKUP(B462,WEAPON!$B:$D,3,0)</f>
        <v>11309</v>
      </c>
      <c r="D462" s="102">
        <v>9</v>
      </c>
      <c r="E462" s="101">
        <v>1</v>
      </c>
      <c r="F462" s="101">
        <v>280</v>
      </c>
      <c r="G462" s="101">
        <v>0</v>
      </c>
      <c r="H462" s="101">
        <v>2</v>
      </c>
      <c r="I462" s="101">
        <v>1418</v>
      </c>
      <c r="J462" s="101">
        <v>0</v>
      </c>
      <c r="K462" s="101">
        <v>0</v>
      </c>
      <c r="L462" s="101">
        <v>0</v>
      </c>
      <c r="M462" s="101">
        <v>0</v>
      </c>
      <c r="N462" s="100" t="str">
        <f t="shared" si="21"/>
        <v>공격력 +280</v>
      </c>
      <c r="O462" s="100" t="str">
        <f t="shared" si="22"/>
        <v>최대 체력 +1418</v>
      </c>
      <c r="P462" s="100" t="str">
        <f t="shared" si="23"/>
        <v>-</v>
      </c>
    </row>
    <row r="463" spans="1:16" ht="13.8" customHeight="1">
      <c r="A463" s="101">
        <f>C463*ID규칙_기본능력치그룹_단위+COUNTIF($C$4:C463,C463)</f>
        <v>11309010</v>
      </c>
      <c r="B463" s="100" t="s">
        <v>303</v>
      </c>
      <c r="C463" s="101">
        <f>VLOOKUP(B463,WEAPON!$B:$D,3,0)</f>
        <v>11309</v>
      </c>
      <c r="D463" s="102">
        <v>10</v>
      </c>
      <c r="E463" s="101">
        <v>1</v>
      </c>
      <c r="F463" s="101">
        <v>294</v>
      </c>
      <c r="G463" s="101">
        <v>0</v>
      </c>
      <c r="H463" s="101">
        <v>2</v>
      </c>
      <c r="I463" s="101">
        <v>1492</v>
      </c>
      <c r="J463" s="101">
        <v>0</v>
      </c>
      <c r="K463" s="101">
        <v>0</v>
      </c>
      <c r="L463" s="101">
        <v>0</v>
      </c>
      <c r="M463" s="101">
        <v>0</v>
      </c>
      <c r="N463" s="100" t="str">
        <f t="shared" si="21"/>
        <v>공격력 +294</v>
      </c>
      <c r="O463" s="100" t="str">
        <f t="shared" si="22"/>
        <v>최대 체력 +1492</v>
      </c>
      <c r="P463" s="100" t="str">
        <f t="shared" si="23"/>
        <v>-</v>
      </c>
    </row>
    <row r="464" spans="1:16" ht="13.8" customHeight="1">
      <c r="A464" s="101">
        <f>C464*ID규칙_기본능력치그룹_단위+COUNTIF($C$4:C464,C464)</f>
        <v>11309011</v>
      </c>
      <c r="B464" s="100" t="s">
        <v>303</v>
      </c>
      <c r="C464" s="101">
        <f>VLOOKUP(B464,WEAPON!$B:$D,3,0)</f>
        <v>11309</v>
      </c>
      <c r="D464" s="102">
        <v>11</v>
      </c>
      <c r="E464" s="101">
        <v>1</v>
      </c>
      <c r="F464" s="101">
        <v>309</v>
      </c>
      <c r="G464" s="101">
        <v>0</v>
      </c>
      <c r="H464" s="101">
        <v>2</v>
      </c>
      <c r="I464" s="101">
        <v>1567</v>
      </c>
      <c r="J464" s="101">
        <v>0</v>
      </c>
      <c r="K464" s="101">
        <v>0</v>
      </c>
      <c r="L464" s="101">
        <v>0</v>
      </c>
      <c r="M464" s="101">
        <v>0</v>
      </c>
      <c r="N464" s="100" t="str">
        <f t="shared" si="21"/>
        <v>공격력 +309</v>
      </c>
      <c r="O464" s="100" t="str">
        <f t="shared" si="22"/>
        <v>최대 체력 +1567</v>
      </c>
      <c r="P464" s="100" t="str">
        <f t="shared" si="23"/>
        <v>-</v>
      </c>
    </row>
    <row r="465" spans="1:16" ht="13.8" customHeight="1">
      <c r="A465" s="101">
        <f>C465*ID규칙_기본능력치그룹_단위+COUNTIF($C$4:C465,C465)</f>
        <v>11309012</v>
      </c>
      <c r="B465" s="100" t="s">
        <v>303</v>
      </c>
      <c r="C465" s="101">
        <f>VLOOKUP(B465,WEAPON!$B:$D,3,0)</f>
        <v>11309</v>
      </c>
      <c r="D465" s="102">
        <v>12</v>
      </c>
      <c r="E465" s="101">
        <v>1</v>
      </c>
      <c r="F465" s="101">
        <v>324</v>
      </c>
      <c r="G465" s="101">
        <v>0</v>
      </c>
      <c r="H465" s="101">
        <v>2</v>
      </c>
      <c r="I465" s="101">
        <v>1641</v>
      </c>
      <c r="J465" s="101">
        <v>0</v>
      </c>
      <c r="K465" s="101">
        <v>0</v>
      </c>
      <c r="L465" s="101">
        <v>0</v>
      </c>
      <c r="M465" s="101">
        <v>0</v>
      </c>
      <c r="N465" s="100" t="str">
        <f t="shared" si="21"/>
        <v>공격력 +324</v>
      </c>
      <c r="O465" s="100" t="str">
        <f t="shared" si="22"/>
        <v>최대 체력 +1641</v>
      </c>
      <c r="P465" s="100" t="str">
        <f t="shared" si="23"/>
        <v>-</v>
      </c>
    </row>
    <row r="466" spans="1:16" ht="13.8" customHeight="1">
      <c r="A466" s="101">
        <f>C466*ID규칙_기본능력치그룹_단위+COUNTIF($C$4:C466,C466)</f>
        <v>11309013</v>
      </c>
      <c r="B466" s="100" t="s">
        <v>303</v>
      </c>
      <c r="C466" s="101">
        <f>VLOOKUP(B466,WEAPON!$B:$D,3,0)</f>
        <v>11309</v>
      </c>
      <c r="D466" s="102">
        <v>13</v>
      </c>
      <c r="E466" s="101">
        <v>1</v>
      </c>
      <c r="F466" s="101">
        <v>339</v>
      </c>
      <c r="G466" s="101">
        <v>0</v>
      </c>
      <c r="H466" s="101">
        <v>2</v>
      </c>
      <c r="I466" s="101">
        <v>1716</v>
      </c>
      <c r="J466" s="101">
        <v>0</v>
      </c>
      <c r="K466" s="101">
        <v>0</v>
      </c>
      <c r="L466" s="101">
        <v>0</v>
      </c>
      <c r="M466" s="101">
        <v>0</v>
      </c>
      <c r="N466" s="100" t="str">
        <f t="shared" si="21"/>
        <v>공격력 +339</v>
      </c>
      <c r="O466" s="100" t="str">
        <f t="shared" si="22"/>
        <v>최대 체력 +1716</v>
      </c>
      <c r="P466" s="100" t="str">
        <f t="shared" si="23"/>
        <v>-</v>
      </c>
    </row>
    <row r="467" spans="1:16" ht="13.8" customHeight="1">
      <c r="A467" s="101">
        <f>C467*ID규칙_기본능력치그룹_단위+COUNTIF($C$4:C467,C467)</f>
        <v>11309014</v>
      </c>
      <c r="B467" s="100" t="s">
        <v>303</v>
      </c>
      <c r="C467" s="101">
        <f>VLOOKUP(B467,WEAPON!$B:$D,3,0)</f>
        <v>11309</v>
      </c>
      <c r="D467" s="102">
        <v>14</v>
      </c>
      <c r="E467" s="101">
        <v>1</v>
      </c>
      <c r="F467" s="101">
        <v>353</v>
      </c>
      <c r="G467" s="101">
        <v>0</v>
      </c>
      <c r="H467" s="101">
        <v>2</v>
      </c>
      <c r="I467" s="101">
        <v>1791</v>
      </c>
      <c r="J467" s="101">
        <v>0</v>
      </c>
      <c r="K467" s="101">
        <v>0</v>
      </c>
      <c r="L467" s="101">
        <v>0</v>
      </c>
      <c r="M467" s="101">
        <v>0</v>
      </c>
      <c r="N467" s="100" t="str">
        <f t="shared" si="21"/>
        <v>공격력 +353</v>
      </c>
      <c r="O467" s="100" t="str">
        <f t="shared" si="22"/>
        <v>최대 체력 +1791</v>
      </c>
      <c r="P467" s="100" t="str">
        <f t="shared" si="23"/>
        <v>-</v>
      </c>
    </row>
    <row r="468" spans="1:16" ht="13.8" customHeight="1">
      <c r="A468" s="101">
        <f>C468*ID규칙_기본능력치그룹_단위+COUNTIF($C$4:C468,C468)</f>
        <v>11309015</v>
      </c>
      <c r="B468" s="100" t="s">
        <v>303</v>
      </c>
      <c r="C468" s="101">
        <f>VLOOKUP(B468,WEAPON!$B:$D,3,0)</f>
        <v>11309</v>
      </c>
      <c r="D468" s="102">
        <v>15</v>
      </c>
      <c r="E468" s="101">
        <v>1</v>
      </c>
      <c r="F468" s="101">
        <v>368</v>
      </c>
      <c r="G468" s="101">
        <v>0</v>
      </c>
      <c r="H468" s="101">
        <v>2</v>
      </c>
      <c r="I468" s="101">
        <v>1865</v>
      </c>
      <c r="J468" s="101">
        <v>0</v>
      </c>
      <c r="K468" s="101">
        <v>0</v>
      </c>
      <c r="L468" s="101">
        <v>0</v>
      </c>
      <c r="M468" s="101">
        <v>0</v>
      </c>
      <c r="N468" s="100" t="str">
        <f t="shared" si="21"/>
        <v>공격력 +368</v>
      </c>
      <c r="O468" s="100" t="str">
        <f t="shared" si="22"/>
        <v>최대 체력 +1865</v>
      </c>
      <c r="P468" s="100" t="str">
        <f t="shared" si="23"/>
        <v>-</v>
      </c>
    </row>
    <row r="469" spans="1:16" ht="13.8" customHeight="1">
      <c r="A469" s="101">
        <f>C469*ID규칙_기본능력치그룹_단위+COUNTIF($C$4:C469,C469)</f>
        <v>11309016</v>
      </c>
      <c r="B469" s="100" t="s">
        <v>303</v>
      </c>
      <c r="C469" s="101">
        <f>VLOOKUP(B469,WEAPON!$B:$D,3,0)</f>
        <v>11309</v>
      </c>
      <c r="D469" s="102">
        <v>16</v>
      </c>
      <c r="E469" s="101">
        <v>1</v>
      </c>
      <c r="F469" s="101">
        <v>383</v>
      </c>
      <c r="G469" s="101">
        <v>0</v>
      </c>
      <c r="H469" s="101">
        <v>2</v>
      </c>
      <c r="I469" s="101">
        <v>1940</v>
      </c>
      <c r="J469" s="101">
        <v>0</v>
      </c>
      <c r="K469" s="101">
        <v>0</v>
      </c>
      <c r="L469" s="101">
        <v>0</v>
      </c>
      <c r="M469" s="101">
        <v>0</v>
      </c>
      <c r="N469" s="100" t="str">
        <f t="shared" si="21"/>
        <v>공격력 +383</v>
      </c>
      <c r="O469" s="100" t="str">
        <f t="shared" si="22"/>
        <v>최대 체력 +1940</v>
      </c>
      <c r="P469" s="100" t="str">
        <f t="shared" si="23"/>
        <v>-</v>
      </c>
    </row>
    <row r="470" spans="1:16" ht="13.8" customHeight="1">
      <c r="A470" s="101">
        <f>C470*ID규칙_기본능력치그룹_단위+COUNTIF($C$4:C470,C470)</f>
        <v>11309017</v>
      </c>
      <c r="B470" s="100" t="s">
        <v>303</v>
      </c>
      <c r="C470" s="101">
        <f>VLOOKUP(B470,WEAPON!$B:$D,3,0)</f>
        <v>11309</v>
      </c>
      <c r="D470" s="102">
        <v>17</v>
      </c>
      <c r="E470" s="101">
        <v>1</v>
      </c>
      <c r="F470" s="101">
        <v>398</v>
      </c>
      <c r="G470" s="101">
        <v>0</v>
      </c>
      <c r="H470" s="101">
        <v>2</v>
      </c>
      <c r="I470" s="101">
        <v>2014</v>
      </c>
      <c r="J470" s="101">
        <v>0</v>
      </c>
      <c r="K470" s="101">
        <v>0</v>
      </c>
      <c r="L470" s="101">
        <v>0</v>
      </c>
      <c r="M470" s="101">
        <v>0</v>
      </c>
      <c r="N470" s="100" t="str">
        <f t="shared" si="21"/>
        <v>공격력 +398</v>
      </c>
      <c r="O470" s="100" t="str">
        <f t="shared" si="22"/>
        <v>최대 체력 +2014</v>
      </c>
      <c r="P470" s="100" t="str">
        <f t="shared" si="23"/>
        <v>-</v>
      </c>
    </row>
    <row r="471" spans="1:16" ht="13.8" customHeight="1">
      <c r="A471" s="101">
        <f>C471*ID규칙_기본능력치그룹_단위+COUNTIF($C$4:C471,C471)</f>
        <v>11309018</v>
      </c>
      <c r="B471" s="100" t="s">
        <v>303</v>
      </c>
      <c r="C471" s="101">
        <f>VLOOKUP(B471,WEAPON!$B:$D,3,0)</f>
        <v>11309</v>
      </c>
      <c r="D471" s="102">
        <v>18</v>
      </c>
      <c r="E471" s="101">
        <v>1</v>
      </c>
      <c r="F471" s="101">
        <v>412</v>
      </c>
      <c r="G471" s="101">
        <v>0</v>
      </c>
      <c r="H471" s="101">
        <v>2</v>
      </c>
      <c r="I471" s="101">
        <v>2089</v>
      </c>
      <c r="J471" s="101">
        <v>0</v>
      </c>
      <c r="K471" s="101">
        <v>0</v>
      </c>
      <c r="L471" s="101">
        <v>0</v>
      </c>
      <c r="M471" s="101">
        <v>0</v>
      </c>
      <c r="N471" s="100" t="str">
        <f t="shared" si="21"/>
        <v>공격력 +412</v>
      </c>
      <c r="O471" s="100" t="str">
        <f t="shared" si="22"/>
        <v>최대 체력 +2089</v>
      </c>
      <c r="P471" s="100" t="str">
        <f t="shared" si="23"/>
        <v>-</v>
      </c>
    </row>
    <row r="472" spans="1:16" ht="13.8" customHeight="1">
      <c r="A472" s="101">
        <f>C472*ID규칙_기본능력치그룹_단위+COUNTIF($C$4:C472,C472)</f>
        <v>11309019</v>
      </c>
      <c r="B472" s="100" t="s">
        <v>303</v>
      </c>
      <c r="C472" s="101">
        <f>VLOOKUP(B472,WEAPON!$B:$D,3,0)</f>
        <v>11309</v>
      </c>
      <c r="D472" s="102">
        <v>19</v>
      </c>
      <c r="E472" s="101">
        <v>1</v>
      </c>
      <c r="F472" s="101">
        <v>427</v>
      </c>
      <c r="G472" s="101">
        <v>0</v>
      </c>
      <c r="H472" s="101">
        <v>2</v>
      </c>
      <c r="I472" s="101">
        <v>2163</v>
      </c>
      <c r="J472" s="101">
        <v>0</v>
      </c>
      <c r="K472" s="101">
        <v>0</v>
      </c>
      <c r="L472" s="101">
        <v>0</v>
      </c>
      <c r="M472" s="101">
        <v>0</v>
      </c>
      <c r="N472" s="100" t="str">
        <f t="shared" si="21"/>
        <v>공격력 +427</v>
      </c>
      <c r="O472" s="100" t="str">
        <f t="shared" si="22"/>
        <v>최대 체력 +2163</v>
      </c>
      <c r="P472" s="100" t="str">
        <f t="shared" si="23"/>
        <v>-</v>
      </c>
    </row>
    <row r="473" spans="1:16" ht="13.8" customHeight="1">
      <c r="A473" s="101">
        <f>C473*ID규칙_기본능력치그룹_단위+COUNTIF($C$4:C473,C473)</f>
        <v>11309020</v>
      </c>
      <c r="B473" s="100" t="s">
        <v>303</v>
      </c>
      <c r="C473" s="101">
        <f>VLOOKUP(B473,WEAPON!$B:$D,3,0)</f>
        <v>11309</v>
      </c>
      <c r="D473" s="102">
        <v>20</v>
      </c>
      <c r="E473" s="101">
        <v>1</v>
      </c>
      <c r="F473" s="101">
        <v>442</v>
      </c>
      <c r="G473" s="101">
        <v>0</v>
      </c>
      <c r="H473" s="101">
        <v>2</v>
      </c>
      <c r="I473" s="101">
        <v>2238</v>
      </c>
      <c r="J473" s="101">
        <v>0</v>
      </c>
      <c r="K473" s="101">
        <v>0</v>
      </c>
      <c r="L473" s="101">
        <v>0</v>
      </c>
      <c r="M473" s="101">
        <v>0</v>
      </c>
      <c r="N473" s="100" t="str">
        <f t="shared" si="21"/>
        <v>공격력 +442</v>
      </c>
      <c r="O473" s="100" t="str">
        <f t="shared" si="22"/>
        <v>최대 체력 +2238</v>
      </c>
      <c r="P473" s="100" t="str">
        <f t="shared" si="23"/>
        <v>-</v>
      </c>
    </row>
    <row r="474" spans="1:16" ht="13.8" customHeight="1">
      <c r="A474" s="101">
        <f>C474*ID규칙_기본능력치그룹_단위+COUNTIF($C$4:C474,C474)</f>
        <v>11309021</v>
      </c>
      <c r="B474" s="100" t="s">
        <v>303</v>
      </c>
      <c r="C474" s="101">
        <f>VLOOKUP(B474,WEAPON!$B:$D,3,0)</f>
        <v>11309</v>
      </c>
      <c r="D474" s="102">
        <v>21</v>
      </c>
      <c r="E474" s="101">
        <v>1</v>
      </c>
      <c r="F474" s="101">
        <v>456</v>
      </c>
      <c r="G474" s="101">
        <v>0</v>
      </c>
      <c r="H474" s="101">
        <v>2</v>
      </c>
      <c r="I474" s="101">
        <v>2313</v>
      </c>
      <c r="J474" s="101">
        <v>0</v>
      </c>
      <c r="K474" s="101">
        <v>0</v>
      </c>
      <c r="L474" s="101">
        <v>0</v>
      </c>
      <c r="M474" s="101">
        <v>0</v>
      </c>
      <c r="N474" s="100" t="str">
        <f t="shared" si="21"/>
        <v>공격력 +456</v>
      </c>
      <c r="O474" s="100" t="str">
        <f t="shared" si="22"/>
        <v>최대 체력 +2313</v>
      </c>
      <c r="P474" s="100" t="str">
        <f t="shared" si="23"/>
        <v>-</v>
      </c>
    </row>
    <row r="475" spans="1:16" ht="13.8" customHeight="1">
      <c r="A475" s="101">
        <f>C475*ID규칙_기본능력치그룹_단위+COUNTIF($C$4:C475,C475)</f>
        <v>11309022</v>
      </c>
      <c r="B475" s="100" t="s">
        <v>303</v>
      </c>
      <c r="C475" s="101">
        <f>VLOOKUP(B475,WEAPON!$B:$D,3,0)</f>
        <v>11309</v>
      </c>
      <c r="D475" s="102">
        <v>22</v>
      </c>
      <c r="E475" s="101">
        <v>1</v>
      </c>
      <c r="F475" s="101">
        <v>471</v>
      </c>
      <c r="G475" s="101">
        <v>0</v>
      </c>
      <c r="H475" s="101">
        <v>2</v>
      </c>
      <c r="I475" s="101">
        <v>2387</v>
      </c>
      <c r="J475" s="101">
        <v>0</v>
      </c>
      <c r="K475" s="101">
        <v>0</v>
      </c>
      <c r="L475" s="101">
        <v>0</v>
      </c>
      <c r="M475" s="101">
        <v>0</v>
      </c>
      <c r="N475" s="100" t="str">
        <f t="shared" si="21"/>
        <v>공격력 +471</v>
      </c>
      <c r="O475" s="100" t="str">
        <f t="shared" si="22"/>
        <v>최대 체력 +2387</v>
      </c>
      <c r="P475" s="100" t="str">
        <f t="shared" si="23"/>
        <v>-</v>
      </c>
    </row>
    <row r="476" spans="1:16" ht="13.8" customHeight="1">
      <c r="A476" s="101">
        <f>C476*ID규칙_기본능력치그룹_단위+COUNTIF($C$4:C476,C476)</f>
        <v>11309023</v>
      </c>
      <c r="B476" s="100" t="s">
        <v>303</v>
      </c>
      <c r="C476" s="101">
        <f>VLOOKUP(B476,WEAPON!$B:$D,3,0)</f>
        <v>11309</v>
      </c>
      <c r="D476" s="102">
        <v>23</v>
      </c>
      <c r="E476" s="101">
        <v>1</v>
      </c>
      <c r="F476" s="101">
        <v>486</v>
      </c>
      <c r="G476" s="101">
        <v>0</v>
      </c>
      <c r="H476" s="101">
        <v>2</v>
      </c>
      <c r="I476" s="101">
        <v>2462</v>
      </c>
      <c r="J476" s="101">
        <v>0</v>
      </c>
      <c r="K476" s="101">
        <v>0</v>
      </c>
      <c r="L476" s="101">
        <v>0</v>
      </c>
      <c r="M476" s="101">
        <v>0</v>
      </c>
      <c r="N476" s="100" t="str">
        <f t="shared" si="21"/>
        <v>공격력 +486</v>
      </c>
      <c r="O476" s="100" t="str">
        <f t="shared" si="22"/>
        <v>최대 체력 +2462</v>
      </c>
      <c r="P476" s="100" t="str">
        <f t="shared" si="23"/>
        <v>-</v>
      </c>
    </row>
    <row r="477" spans="1:16" ht="13.8" customHeight="1">
      <c r="A477" s="101">
        <f>C477*ID규칙_기본능력치그룹_단위+COUNTIF($C$4:C477,C477)</f>
        <v>11309024</v>
      </c>
      <c r="B477" s="100" t="s">
        <v>303</v>
      </c>
      <c r="C477" s="101">
        <f>VLOOKUP(B477,WEAPON!$B:$D,3,0)</f>
        <v>11309</v>
      </c>
      <c r="D477" s="102">
        <v>24</v>
      </c>
      <c r="E477" s="101">
        <v>1</v>
      </c>
      <c r="F477" s="101">
        <v>501</v>
      </c>
      <c r="G477" s="101">
        <v>0</v>
      </c>
      <c r="H477" s="101">
        <v>2</v>
      </c>
      <c r="I477" s="101">
        <v>2536</v>
      </c>
      <c r="J477" s="101">
        <v>0</v>
      </c>
      <c r="K477" s="101">
        <v>0</v>
      </c>
      <c r="L477" s="101">
        <v>0</v>
      </c>
      <c r="M477" s="101">
        <v>0</v>
      </c>
      <c r="N477" s="100" t="str">
        <f t="shared" si="21"/>
        <v>공격력 +501</v>
      </c>
      <c r="O477" s="100" t="str">
        <f t="shared" si="22"/>
        <v>최대 체력 +2536</v>
      </c>
      <c r="P477" s="100" t="str">
        <f t="shared" si="23"/>
        <v>-</v>
      </c>
    </row>
    <row r="478" spans="1:16" ht="13.8" customHeight="1">
      <c r="A478" s="101">
        <f>C478*ID규칙_기본능력치그룹_단위+COUNTIF($C$4:C478,C478)</f>
        <v>11309025</v>
      </c>
      <c r="B478" s="100" t="s">
        <v>303</v>
      </c>
      <c r="C478" s="101">
        <f>VLOOKUP(B478,WEAPON!$B:$D,3,0)</f>
        <v>11309</v>
      </c>
      <c r="D478" s="102">
        <v>25</v>
      </c>
      <c r="E478" s="101">
        <v>1</v>
      </c>
      <c r="F478" s="101">
        <v>515</v>
      </c>
      <c r="G478" s="101">
        <v>0</v>
      </c>
      <c r="H478" s="101">
        <v>2</v>
      </c>
      <c r="I478" s="101">
        <v>2611</v>
      </c>
      <c r="J478" s="101">
        <v>0</v>
      </c>
      <c r="K478" s="101">
        <v>0</v>
      </c>
      <c r="L478" s="101">
        <v>0</v>
      </c>
      <c r="M478" s="101">
        <v>0</v>
      </c>
      <c r="N478" s="100" t="str">
        <f t="shared" si="21"/>
        <v>공격력 +515</v>
      </c>
      <c r="O478" s="100" t="str">
        <f t="shared" si="22"/>
        <v>최대 체력 +2611</v>
      </c>
      <c r="P478" s="100" t="str">
        <f t="shared" si="23"/>
        <v>-</v>
      </c>
    </row>
    <row r="479" spans="1:16" ht="13.8" customHeight="1">
      <c r="A479" s="101">
        <f>C479*ID규칙_기본능력치그룹_단위+COUNTIF($C$4:C479,C479)</f>
        <v>11309026</v>
      </c>
      <c r="B479" s="100" t="s">
        <v>303</v>
      </c>
      <c r="C479" s="101">
        <f>VLOOKUP(B479,WEAPON!$B:$D,3,0)</f>
        <v>11309</v>
      </c>
      <c r="D479" s="102">
        <v>26</v>
      </c>
      <c r="E479" s="101">
        <v>1</v>
      </c>
      <c r="F479" s="101">
        <v>530</v>
      </c>
      <c r="G479" s="101">
        <v>0</v>
      </c>
      <c r="H479" s="101">
        <v>2</v>
      </c>
      <c r="I479" s="101">
        <v>2686</v>
      </c>
      <c r="J479" s="101">
        <v>0</v>
      </c>
      <c r="K479" s="101">
        <v>0</v>
      </c>
      <c r="L479" s="101">
        <v>0</v>
      </c>
      <c r="M479" s="101">
        <v>0</v>
      </c>
      <c r="N479" s="100" t="str">
        <f t="shared" si="21"/>
        <v>공격력 +530</v>
      </c>
      <c r="O479" s="100" t="str">
        <f t="shared" si="22"/>
        <v>최대 체력 +2686</v>
      </c>
      <c r="P479" s="100" t="str">
        <f t="shared" si="23"/>
        <v>-</v>
      </c>
    </row>
    <row r="480" spans="1:16" ht="13.8" customHeight="1">
      <c r="A480" s="101">
        <f>C480*ID규칙_기본능력치그룹_단위+COUNTIF($C$4:C480,C480)</f>
        <v>11309027</v>
      </c>
      <c r="B480" s="100" t="s">
        <v>303</v>
      </c>
      <c r="C480" s="101">
        <f>VLOOKUP(B480,WEAPON!$B:$D,3,0)</f>
        <v>11309</v>
      </c>
      <c r="D480" s="102">
        <v>27</v>
      </c>
      <c r="E480" s="101">
        <v>1</v>
      </c>
      <c r="F480" s="101">
        <v>545</v>
      </c>
      <c r="G480" s="101">
        <v>0</v>
      </c>
      <c r="H480" s="101">
        <v>2</v>
      </c>
      <c r="I480" s="101">
        <v>2760</v>
      </c>
      <c r="J480" s="101">
        <v>0</v>
      </c>
      <c r="K480" s="101">
        <v>0</v>
      </c>
      <c r="L480" s="101">
        <v>0</v>
      </c>
      <c r="M480" s="101">
        <v>0</v>
      </c>
      <c r="N480" s="100" t="str">
        <f t="shared" si="21"/>
        <v>공격력 +545</v>
      </c>
      <c r="O480" s="100" t="str">
        <f t="shared" si="22"/>
        <v>최대 체력 +2760</v>
      </c>
      <c r="P480" s="100" t="str">
        <f t="shared" si="23"/>
        <v>-</v>
      </c>
    </row>
    <row r="481" spans="1:16" ht="13.8" customHeight="1">
      <c r="A481" s="101">
        <f>C481*ID규칙_기본능력치그룹_단위+COUNTIF($C$4:C481,C481)</f>
        <v>11309028</v>
      </c>
      <c r="B481" s="100" t="s">
        <v>303</v>
      </c>
      <c r="C481" s="101">
        <f>VLOOKUP(B481,WEAPON!$B:$D,3,0)</f>
        <v>11309</v>
      </c>
      <c r="D481" s="102">
        <v>28</v>
      </c>
      <c r="E481" s="101">
        <v>1</v>
      </c>
      <c r="F481" s="101">
        <v>559</v>
      </c>
      <c r="G481" s="101">
        <v>0</v>
      </c>
      <c r="H481" s="101">
        <v>2</v>
      </c>
      <c r="I481" s="101">
        <v>2835</v>
      </c>
      <c r="J481" s="101">
        <v>0</v>
      </c>
      <c r="K481" s="101">
        <v>0</v>
      </c>
      <c r="L481" s="101">
        <v>0</v>
      </c>
      <c r="M481" s="101">
        <v>0</v>
      </c>
      <c r="N481" s="100" t="str">
        <f t="shared" si="21"/>
        <v>공격력 +559</v>
      </c>
      <c r="O481" s="100" t="str">
        <f t="shared" si="22"/>
        <v>최대 체력 +2835</v>
      </c>
      <c r="P481" s="100" t="str">
        <f t="shared" si="23"/>
        <v>-</v>
      </c>
    </row>
    <row r="482" spans="1:16" ht="13.8" customHeight="1">
      <c r="A482" s="101">
        <f>C482*ID규칙_기본능력치그룹_단위+COUNTIF($C$4:C482,C482)</f>
        <v>11309029</v>
      </c>
      <c r="B482" s="100" t="s">
        <v>303</v>
      </c>
      <c r="C482" s="101">
        <f>VLOOKUP(B482,WEAPON!$B:$D,3,0)</f>
        <v>11309</v>
      </c>
      <c r="D482" s="102">
        <v>29</v>
      </c>
      <c r="E482" s="101">
        <v>1</v>
      </c>
      <c r="F482" s="101">
        <v>574</v>
      </c>
      <c r="G482" s="101">
        <v>0</v>
      </c>
      <c r="H482" s="101">
        <v>2</v>
      </c>
      <c r="I482" s="101">
        <v>2909</v>
      </c>
      <c r="J482" s="101">
        <v>0</v>
      </c>
      <c r="K482" s="101">
        <v>0</v>
      </c>
      <c r="L482" s="101">
        <v>0</v>
      </c>
      <c r="M482" s="101">
        <v>0</v>
      </c>
      <c r="N482" s="100" t="str">
        <f t="shared" si="21"/>
        <v>공격력 +574</v>
      </c>
      <c r="O482" s="100" t="str">
        <f t="shared" si="22"/>
        <v>최대 체력 +2909</v>
      </c>
      <c r="P482" s="100" t="str">
        <f t="shared" si="23"/>
        <v>-</v>
      </c>
    </row>
    <row r="483" spans="1:16" ht="13.8" customHeight="1">
      <c r="A483" s="101">
        <f>C483*ID규칙_기본능력치그룹_단위+COUNTIF($C$4:C483,C483)</f>
        <v>11309030</v>
      </c>
      <c r="B483" s="100" t="s">
        <v>303</v>
      </c>
      <c r="C483" s="101">
        <f>VLOOKUP(B483,WEAPON!$B:$D,3,0)</f>
        <v>11309</v>
      </c>
      <c r="D483" s="102">
        <v>30</v>
      </c>
      <c r="E483" s="101">
        <v>1</v>
      </c>
      <c r="F483" s="101">
        <v>589</v>
      </c>
      <c r="G483" s="101">
        <v>0</v>
      </c>
      <c r="H483" s="101">
        <v>2</v>
      </c>
      <c r="I483" s="101">
        <v>2984</v>
      </c>
      <c r="J483" s="101">
        <v>0</v>
      </c>
      <c r="K483" s="101">
        <v>0</v>
      </c>
      <c r="L483" s="101">
        <v>0</v>
      </c>
      <c r="M483" s="101">
        <v>0</v>
      </c>
      <c r="N483" s="100" t="str">
        <f t="shared" si="21"/>
        <v>공격력 +589</v>
      </c>
      <c r="O483" s="100" t="str">
        <f t="shared" si="22"/>
        <v>최대 체력 +2984</v>
      </c>
      <c r="P483" s="100" t="str">
        <f t="shared" si="23"/>
        <v>-</v>
      </c>
    </row>
    <row r="484" spans="1:16" ht="13.8" customHeight="1">
      <c r="A484" s="101">
        <f>C484*ID규칙_기본능력치그룹_단위+COUNTIF($C$4:C484,C484)</f>
        <v>11309031</v>
      </c>
      <c r="B484" s="100" t="s">
        <v>303</v>
      </c>
      <c r="C484" s="101">
        <f>VLOOKUP(B484,WEAPON!$B:$D,3,0)</f>
        <v>11309</v>
      </c>
      <c r="D484" s="102">
        <v>31</v>
      </c>
      <c r="E484" s="101">
        <v>1</v>
      </c>
      <c r="F484" s="101">
        <v>604</v>
      </c>
      <c r="G484" s="101">
        <v>0</v>
      </c>
      <c r="H484" s="101">
        <v>2</v>
      </c>
      <c r="I484" s="101">
        <v>3059</v>
      </c>
      <c r="J484" s="101">
        <v>0</v>
      </c>
      <c r="K484" s="101">
        <v>0</v>
      </c>
      <c r="L484" s="101">
        <v>0</v>
      </c>
      <c r="M484" s="101">
        <v>0</v>
      </c>
      <c r="N484" s="100" t="str">
        <f t="shared" si="21"/>
        <v>공격력 +604</v>
      </c>
      <c r="O484" s="100" t="str">
        <f t="shared" si="22"/>
        <v>최대 체력 +3059</v>
      </c>
      <c r="P484" s="100" t="str">
        <f t="shared" si="23"/>
        <v>-</v>
      </c>
    </row>
    <row r="485" spans="1:16" ht="13.8" customHeight="1">
      <c r="A485" s="101">
        <f>C485*ID규칙_기본능력치그룹_단위+COUNTIF($C$4:C485,C485)</f>
        <v>11309032</v>
      </c>
      <c r="B485" s="100" t="s">
        <v>303</v>
      </c>
      <c r="C485" s="101">
        <f>VLOOKUP(B485,WEAPON!$B:$D,3,0)</f>
        <v>11309</v>
      </c>
      <c r="D485" s="102">
        <v>32</v>
      </c>
      <c r="E485" s="101">
        <v>1</v>
      </c>
      <c r="F485" s="101">
        <v>619</v>
      </c>
      <c r="G485" s="101">
        <v>0</v>
      </c>
      <c r="H485" s="101">
        <v>2</v>
      </c>
      <c r="I485" s="101">
        <v>3133</v>
      </c>
      <c r="J485" s="101">
        <v>0</v>
      </c>
      <c r="K485" s="101">
        <v>0</v>
      </c>
      <c r="L485" s="101">
        <v>0</v>
      </c>
      <c r="M485" s="101">
        <v>0</v>
      </c>
      <c r="N485" s="100" t="str">
        <f t="shared" si="21"/>
        <v>공격력 +619</v>
      </c>
      <c r="O485" s="100" t="str">
        <f t="shared" si="22"/>
        <v>최대 체력 +3133</v>
      </c>
      <c r="P485" s="100" t="str">
        <f t="shared" si="23"/>
        <v>-</v>
      </c>
    </row>
    <row r="486" spans="1:16" ht="13.8" customHeight="1">
      <c r="A486" s="101">
        <f>C486*ID규칙_기본능력치그룹_단위+COUNTIF($C$4:C486,C486)</f>
        <v>11309033</v>
      </c>
      <c r="B486" s="100" t="s">
        <v>303</v>
      </c>
      <c r="C486" s="101">
        <f>VLOOKUP(B486,WEAPON!$B:$D,3,0)</f>
        <v>11309</v>
      </c>
      <c r="D486" s="102">
        <v>33</v>
      </c>
      <c r="E486" s="101">
        <v>1</v>
      </c>
      <c r="F486" s="101">
        <v>633</v>
      </c>
      <c r="G486" s="101">
        <v>0</v>
      </c>
      <c r="H486" s="101">
        <v>2</v>
      </c>
      <c r="I486" s="101">
        <v>3208</v>
      </c>
      <c r="J486" s="101">
        <v>0</v>
      </c>
      <c r="K486" s="101">
        <v>0</v>
      </c>
      <c r="L486" s="101">
        <v>0</v>
      </c>
      <c r="M486" s="101">
        <v>0</v>
      </c>
      <c r="N486" s="100" t="str">
        <f t="shared" si="21"/>
        <v>공격력 +633</v>
      </c>
      <c r="O486" s="100" t="str">
        <f t="shared" si="22"/>
        <v>최대 체력 +3208</v>
      </c>
      <c r="P486" s="100" t="str">
        <f t="shared" si="23"/>
        <v>-</v>
      </c>
    </row>
    <row r="487" spans="1:16" ht="13.8" customHeight="1">
      <c r="A487" s="101">
        <f>C487*ID규칙_기본능력치그룹_단위+COUNTIF($C$4:C487,C487)</f>
        <v>11309034</v>
      </c>
      <c r="B487" s="100" t="s">
        <v>303</v>
      </c>
      <c r="C487" s="101">
        <f>VLOOKUP(B487,WEAPON!$B:$D,3,0)</f>
        <v>11309</v>
      </c>
      <c r="D487" s="102">
        <v>34</v>
      </c>
      <c r="E487" s="101">
        <v>1</v>
      </c>
      <c r="F487" s="101">
        <v>648</v>
      </c>
      <c r="G487" s="101">
        <v>0</v>
      </c>
      <c r="H487" s="101">
        <v>2</v>
      </c>
      <c r="I487" s="101">
        <v>3282</v>
      </c>
      <c r="J487" s="101">
        <v>0</v>
      </c>
      <c r="K487" s="101">
        <v>0</v>
      </c>
      <c r="L487" s="101">
        <v>0</v>
      </c>
      <c r="M487" s="101">
        <v>0</v>
      </c>
      <c r="N487" s="100" t="str">
        <f t="shared" si="21"/>
        <v>공격력 +648</v>
      </c>
      <c r="O487" s="100" t="str">
        <f t="shared" si="22"/>
        <v>최대 체력 +3282</v>
      </c>
      <c r="P487" s="100" t="str">
        <f t="shared" si="23"/>
        <v>-</v>
      </c>
    </row>
    <row r="488" spans="1:16" ht="13.8" customHeight="1">
      <c r="A488" s="101">
        <f>C488*ID규칙_기본능력치그룹_단위+COUNTIF($C$4:C488,C488)</f>
        <v>11309035</v>
      </c>
      <c r="B488" s="100" t="s">
        <v>303</v>
      </c>
      <c r="C488" s="101">
        <f>VLOOKUP(B488,WEAPON!$B:$D,3,0)</f>
        <v>11309</v>
      </c>
      <c r="D488" s="102">
        <v>35</v>
      </c>
      <c r="E488" s="101">
        <v>1</v>
      </c>
      <c r="F488" s="101">
        <v>663</v>
      </c>
      <c r="G488" s="101">
        <v>0</v>
      </c>
      <c r="H488" s="101">
        <v>2</v>
      </c>
      <c r="I488" s="101">
        <v>3357</v>
      </c>
      <c r="J488" s="101">
        <v>0</v>
      </c>
      <c r="K488" s="101">
        <v>0</v>
      </c>
      <c r="L488" s="101">
        <v>0</v>
      </c>
      <c r="M488" s="101">
        <v>0</v>
      </c>
      <c r="N488" s="100" t="str">
        <f t="shared" si="21"/>
        <v>공격력 +663</v>
      </c>
      <c r="O488" s="100" t="str">
        <f t="shared" si="22"/>
        <v>최대 체력 +3357</v>
      </c>
      <c r="P488" s="100" t="str">
        <f t="shared" si="23"/>
        <v>-</v>
      </c>
    </row>
    <row r="489" spans="1:16" ht="13.8" customHeight="1">
      <c r="A489" s="101">
        <f>C489*ID규칙_기본능력치그룹_단위+COUNTIF($C$4:C489,C489)</f>
        <v>11309036</v>
      </c>
      <c r="B489" s="100" t="s">
        <v>303</v>
      </c>
      <c r="C489" s="101">
        <f>VLOOKUP(B489,WEAPON!$B:$D,3,0)</f>
        <v>11309</v>
      </c>
      <c r="D489" s="102">
        <v>36</v>
      </c>
      <c r="E489" s="101">
        <v>1</v>
      </c>
      <c r="F489" s="101">
        <v>678</v>
      </c>
      <c r="G489" s="101">
        <v>0</v>
      </c>
      <c r="H489" s="101">
        <v>2</v>
      </c>
      <c r="I489" s="101">
        <v>3432</v>
      </c>
      <c r="J489" s="101">
        <v>0</v>
      </c>
      <c r="K489" s="101">
        <v>0</v>
      </c>
      <c r="L489" s="101">
        <v>0</v>
      </c>
      <c r="M489" s="101">
        <v>0</v>
      </c>
      <c r="N489" s="100" t="str">
        <f t="shared" si="21"/>
        <v>공격력 +678</v>
      </c>
      <c r="O489" s="100" t="str">
        <f t="shared" si="22"/>
        <v>최대 체력 +3432</v>
      </c>
      <c r="P489" s="100" t="str">
        <f t="shared" si="23"/>
        <v>-</v>
      </c>
    </row>
    <row r="490" spans="1:16" ht="13.8" customHeight="1">
      <c r="A490" s="101">
        <f>C490*ID규칙_기본능력치그룹_단위+COUNTIF($C$4:C490,C490)</f>
        <v>11309037</v>
      </c>
      <c r="B490" s="100" t="s">
        <v>303</v>
      </c>
      <c r="C490" s="101">
        <f>VLOOKUP(B490,WEAPON!$B:$D,3,0)</f>
        <v>11309</v>
      </c>
      <c r="D490" s="102">
        <v>37</v>
      </c>
      <c r="E490" s="101">
        <v>1</v>
      </c>
      <c r="F490" s="101">
        <v>693</v>
      </c>
      <c r="G490" s="101">
        <v>0</v>
      </c>
      <c r="H490" s="101">
        <v>2</v>
      </c>
      <c r="I490" s="101">
        <v>3506</v>
      </c>
      <c r="J490" s="101">
        <v>0</v>
      </c>
      <c r="K490" s="101">
        <v>0</v>
      </c>
      <c r="L490" s="101">
        <v>0</v>
      </c>
      <c r="M490" s="101">
        <v>0</v>
      </c>
      <c r="N490" s="100" t="str">
        <f t="shared" si="21"/>
        <v>공격력 +693</v>
      </c>
      <c r="O490" s="100" t="str">
        <f t="shared" si="22"/>
        <v>최대 체력 +3506</v>
      </c>
      <c r="P490" s="100" t="str">
        <f t="shared" si="23"/>
        <v>-</v>
      </c>
    </row>
    <row r="491" spans="1:16" ht="13.8" customHeight="1">
      <c r="A491" s="101">
        <f>C491*ID규칙_기본능력치그룹_단위+COUNTIF($C$4:C491,C491)</f>
        <v>11309038</v>
      </c>
      <c r="B491" s="100" t="s">
        <v>303</v>
      </c>
      <c r="C491" s="101">
        <f>VLOOKUP(B491,WEAPON!$B:$D,3,0)</f>
        <v>11309</v>
      </c>
      <c r="D491" s="102">
        <v>38</v>
      </c>
      <c r="E491" s="101">
        <v>1</v>
      </c>
      <c r="F491" s="101">
        <v>707</v>
      </c>
      <c r="G491" s="101">
        <v>0</v>
      </c>
      <c r="H491" s="101">
        <v>2</v>
      </c>
      <c r="I491" s="101">
        <v>3581</v>
      </c>
      <c r="J491" s="101">
        <v>0</v>
      </c>
      <c r="K491" s="101">
        <v>0</v>
      </c>
      <c r="L491" s="101">
        <v>0</v>
      </c>
      <c r="M491" s="101">
        <v>0</v>
      </c>
      <c r="N491" s="100" t="str">
        <f t="shared" si="21"/>
        <v>공격력 +707</v>
      </c>
      <c r="O491" s="100" t="str">
        <f t="shared" si="22"/>
        <v>최대 체력 +3581</v>
      </c>
      <c r="P491" s="100" t="str">
        <f t="shared" si="23"/>
        <v>-</v>
      </c>
    </row>
    <row r="492" spans="1:16" ht="13.8" customHeight="1">
      <c r="A492" s="101">
        <f>C492*ID규칙_기본능력치그룹_단위+COUNTIF($C$4:C492,C492)</f>
        <v>11309039</v>
      </c>
      <c r="B492" s="100" t="s">
        <v>303</v>
      </c>
      <c r="C492" s="101">
        <f>VLOOKUP(B492,WEAPON!$B:$D,3,0)</f>
        <v>11309</v>
      </c>
      <c r="D492" s="102">
        <v>39</v>
      </c>
      <c r="E492" s="101">
        <v>1</v>
      </c>
      <c r="F492" s="101">
        <v>722</v>
      </c>
      <c r="G492" s="101">
        <v>0</v>
      </c>
      <c r="H492" s="101">
        <v>2</v>
      </c>
      <c r="I492" s="101">
        <v>3655</v>
      </c>
      <c r="J492" s="101">
        <v>0</v>
      </c>
      <c r="K492" s="101">
        <v>0</v>
      </c>
      <c r="L492" s="101">
        <v>0</v>
      </c>
      <c r="M492" s="101">
        <v>0</v>
      </c>
      <c r="N492" s="100" t="str">
        <f t="shared" si="21"/>
        <v>공격력 +722</v>
      </c>
      <c r="O492" s="100" t="str">
        <f t="shared" si="22"/>
        <v>최대 체력 +3655</v>
      </c>
      <c r="P492" s="100" t="str">
        <f t="shared" si="23"/>
        <v>-</v>
      </c>
    </row>
    <row r="493" spans="1:16" ht="13.8" customHeight="1">
      <c r="A493" s="101">
        <f>C493*ID규칙_기본능력치그룹_단위+COUNTIF($C$4:C493,C493)</f>
        <v>11309040</v>
      </c>
      <c r="B493" s="100" t="s">
        <v>303</v>
      </c>
      <c r="C493" s="101">
        <f>VLOOKUP(B493,WEAPON!$B:$D,3,0)</f>
        <v>11309</v>
      </c>
      <c r="D493" s="102">
        <v>40</v>
      </c>
      <c r="E493" s="101">
        <v>1</v>
      </c>
      <c r="F493" s="101">
        <v>737</v>
      </c>
      <c r="G493" s="101">
        <v>0</v>
      </c>
      <c r="H493" s="101">
        <v>2</v>
      </c>
      <c r="I493" s="101">
        <v>3730</v>
      </c>
      <c r="J493" s="101">
        <v>0</v>
      </c>
      <c r="K493" s="101">
        <v>0</v>
      </c>
      <c r="L493" s="101">
        <v>0</v>
      </c>
      <c r="M493" s="101">
        <v>0</v>
      </c>
      <c r="N493" s="100" t="str">
        <f t="shared" si="21"/>
        <v>공격력 +737</v>
      </c>
      <c r="O493" s="100" t="str">
        <f t="shared" si="22"/>
        <v>최대 체력 +3730</v>
      </c>
      <c r="P493" s="100" t="str">
        <f t="shared" si="23"/>
        <v>-</v>
      </c>
    </row>
    <row r="494" spans="1:16" ht="13.8" customHeight="1">
      <c r="A494" s="101">
        <f>C494*ID규칙_기본능력치그룹_단위+COUNTIF($C$4:C494,C494)</f>
        <v>11309041</v>
      </c>
      <c r="B494" s="100" t="s">
        <v>303</v>
      </c>
      <c r="C494" s="101">
        <f>VLOOKUP(B494,WEAPON!$B:$D,3,0)</f>
        <v>11309</v>
      </c>
      <c r="D494" s="102">
        <v>41</v>
      </c>
      <c r="E494" s="101">
        <v>1</v>
      </c>
      <c r="F494" s="101">
        <v>752</v>
      </c>
      <c r="G494" s="101">
        <v>0</v>
      </c>
      <c r="H494" s="101">
        <v>2</v>
      </c>
      <c r="I494" s="101">
        <v>3805</v>
      </c>
      <c r="J494" s="101">
        <v>0</v>
      </c>
      <c r="K494" s="101">
        <v>0</v>
      </c>
      <c r="L494" s="101">
        <v>0</v>
      </c>
      <c r="M494" s="101">
        <v>0</v>
      </c>
      <c r="N494" s="100" t="str">
        <f t="shared" si="21"/>
        <v>공격력 +752</v>
      </c>
      <c r="O494" s="100" t="str">
        <f t="shared" si="22"/>
        <v>최대 체력 +3805</v>
      </c>
      <c r="P494" s="100" t="str">
        <f t="shared" si="23"/>
        <v>-</v>
      </c>
    </row>
    <row r="495" spans="1:16" ht="13.8" customHeight="1">
      <c r="A495" s="101">
        <f>C495*ID규칙_기본능력치그룹_단위+COUNTIF($C$4:C495,C495)</f>
        <v>11309042</v>
      </c>
      <c r="B495" s="100" t="s">
        <v>303</v>
      </c>
      <c r="C495" s="101">
        <f>VLOOKUP(B495,WEAPON!$B:$D,3,0)</f>
        <v>11309</v>
      </c>
      <c r="D495" s="102">
        <v>42</v>
      </c>
      <c r="E495" s="101">
        <v>1</v>
      </c>
      <c r="F495" s="101">
        <v>766</v>
      </c>
      <c r="G495" s="101">
        <v>0</v>
      </c>
      <c r="H495" s="101">
        <v>2</v>
      </c>
      <c r="I495" s="101">
        <v>3879</v>
      </c>
      <c r="J495" s="101">
        <v>0</v>
      </c>
      <c r="K495" s="101">
        <v>0</v>
      </c>
      <c r="L495" s="101">
        <v>0</v>
      </c>
      <c r="M495" s="101">
        <v>0</v>
      </c>
      <c r="N495" s="100" t="str">
        <f t="shared" si="21"/>
        <v>공격력 +766</v>
      </c>
      <c r="O495" s="100" t="str">
        <f t="shared" si="22"/>
        <v>최대 체력 +3879</v>
      </c>
      <c r="P495" s="100" t="str">
        <f t="shared" si="23"/>
        <v>-</v>
      </c>
    </row>
    <row r="496" spans="1:16" ht="13.8" customHeight="1">
      <c r="A496" s="101">
        <f>C496*ID규칙_기본능력치그룹_단위+COUNTIF($C$4:C496,C496)</f>
        <v>11309043</v>
      </c>
      <c r="B496" s="100" t="s">
        <v>303</v>
      </c>
      <c r="C496" s="101">
        <f>VLOOKUP(B496,WEAPON!$B:$D,3,0)</f>
        <v>11309</v>
      </c>
      <c r="D496" s="102">
        <v>43</v>
      </c>
      <c r="E496" s="101">
        <v>1</v>
      </c>
      <c r="F496" s="101">
        <v>781</v>
      </c>
      <c r="G496" s="101">
        <v>0</v>
      </c>
      <c r="H496" s="101">
        <v>2</v>
      </c>
      <c r="I496" s="101">
        <v>3954</v>
      </c>
      <c r="J496" s="101">
        <v>0</v>
      </c>
      <c r="K496" s="101">
        <v>0</v>
      </c>
      <c r="L496" s="101">
        <v>0</v>
      </c>
      <c r="M496" s="101">
        <v>0</v>
      </c>
      <c r="N496" s="100" t="str">
        <f t="shared" si="21"/>
        <v>공격력 +781</v>
      </c>
      <c r="O496" s="100" t="str">
        <f t="shared" si="22"/>
        <v>최대 체력 +3954</v>
      </c>
      <c r="P496" s="100" t="str">
        <f t="shared" si="23"/>
        <v>-</v>
      </c>
    </row>
    <row r="497" spans="1:16" ht="13.8" customHeight="1">
      <c r="A497" s="101">
        <f>C497*ID규칙_기본능력치그룹_단위+COUNTIF($C$4:C497,C497)</f>
        <v>11309044</v>
      </c>
      <c r="B497" s="100" t="s">
        <v>303</v>
      </c>
      <c r="C497" s="101">
        <f>VLOOKUP(B497,WEAPON!$B:$D,3,0)</f>
        <v>11309</v>
      </c>
      <c r="D497" s="102">
        <v>44</v>
      </c>
      <c r="E497" s="101">
        <v>1</v>
      </c>
      <c r="F497" s="101">
        <v>796</v>
      </c>
      <c r="G497" s="101">
        <v>0</v>
      </c>
      <c r="H497" s="101">
        <v>2</v>
      </c>
      <c r="I497" s="101">
        <v>4028</v>
      </c>
      <c r="J497" s="101">
        <v>0</v>
      </c>
      <c r="K497" s="101">
        <v>0</v>
      </c>
      <c r="L497" s="101">
        <v>0</v>
      </c>
      <c r="M497" s="101">
        <v>0</v>
      </c>
      <c r="N497" s="100" t="str">
        <f t="shared" si="21"/>
        <v>공격력 +796</v>
      </c>
      <c r="O497" s="100" t="str">
        <f t="shared" si="22"/>
        <v>최대 체력 +4028</v>
      </c>
      <c r="P497" s="100" t="str">
        <f t="shared" si="23"/>
        <v>-</v>
      </c>
    </row>
    <row r="498" spans="1:16" ht="13.8" customHeight="1">
      <c r="A498" s="101">
        <f>C498*ID규칙_기본능력치그룹_단위+COUNTIF($C$4:C498,C498)</f>
        <v>11309045</v>
      </c>
      <c r="B498" s="100" t="s">
        <v>303</v>
      </c>
      <c r="C498" s="101">
        <f>VLOOKUP(B498,WEAPON!$B:$D,3,0)</f>
        <v>11309</v>
      </c>
      <c r="D498" s="102">
        <v>45</v>
      </c>
      <c r="E498" s="101">
        <v>1</v>
      </c>
      <c r="F498" s="101">
        <v>811</v>
      </c>
      <c r="G498" s="101">
        <v>0</v>
      </c>
      <c r="H498" s="101">
        <v>2</v>
      </c>
      <c r="I498" s="101">
        <v>4103</v>
      </c>
      <c r="J498" s="101">
        <v>0</v>
      </c>
      <c r="K498" s="101">
        <v>0</v>
      </c>
      <c r="L498" s="101">
        <v>0</v>
      </c>
      <c r="M498" s="101">
        <v>0</v>
      </c>
      <c r="N498" s="100" t="str">
        <f t="shared" si="21"/>
        <v>공격력 +811</v>
      </c>
      <c r="O498" s="100" t="str">
        <f t="shared" si="22"/>
        <v>최대 체력 +4103</v>
      </c>
      <c r="P498" s="100" t="str">
        <f t="shared" si="23"/>
        <v>-</v>
      </c>
    </row>
    <row r="499" spans="1:16" ht="13.8" customHeight="1">
      <c r="A499" s="101">
        <f>C499*ID규칙_기본능력치그룹_단위+COUNTIF($C$4:C499,C499)</f>
        <v>11309046</v>
      </c>
      <c r="B499" s="100" t="s">
        <v>303</v>
      </c>
      <c r="C499" s="101">
        <f>VLOOKUP(B499,WEAPON!$B:$D,3,0)</f>
        <v>11309</v>
      </c>
      <c r="D499" s="102">
        <v>46</v>
      </c>
      <c r="E499" s="101">
        <v>1</v>
      </c>
      <c r="F499" s="101">
        <v>825</v>
      </c>
      <c r="G499" s="101">
        <v>0</v>
      </c>
      <c r="H499" s="101">
        <v>2</v>
      </c>
      <c r="I499" s="101">
        <v>4178</v>
      </c>
      <c r="J499" s="101">
        <v>0</v>
      </c>
      <c r="K499" s="101">
        <v>0</v>
      </c>
      <c r="L499" s="101">
        <v>0</v>
      </c>
      <c r="M499" s="101">
        <v>0</v>
      </c>
      <c r="N499" s="100" t="str">
        <f t="shared" si="21"/>
        <v>공격력 +825</v>
      </c>
      <c r="O499" s="100" t="str">
        <f t="shared" si="22"/>
        <v>최대 체력 +4178</v>
      </c>
      <c r="P499" s="100" t="str">
        <f t="shared" si="23"/>
        <v>-</v>
      </c>
    </row>
    <row r="500" spans="1:16" ht="13.8" customHeight="1">
      <c r="A500" s="101">
        <f>C500*ID규칙_기본능력치그룹_단위+COUNTIF($C$4:C500,C500)</f>
        <v>11309047</v>
      </c>
      <c r="B500" s="100" t="s">
        <v>303</v>
      </c>
      <c r="C500" s="101">
        <f>VLOOKUP(B500,WEAPON!$B:$D,3,0)</f>
        <v>11309</v>
      </c>
      <c r="D500" s="102">
        <v>47</v>
      </c>
      <c r="E500" s="101">
        <v>1</v>
      </c>
      <c r="F500" s="101">
        <v>840</v>
      </c>
      <c r="G500" s="101">
        <v>0</v>
      </c>
      <c r="H500" s="101">
        <v>2</v>
      </c>
      <c r="I500" s="101">
        <v>4252</v>
      </c>
      <c r="J500" s="101">
        <v>0</v>
      </c>
      <c r="K500" s="101">
        <v>0</v>
      </c>
      <c r="L500" s="101">
        <v>0</v>
      </c>
      <c r="M500" s="101">
        <v>0</v>
      </c>
      <c r="N500" s="100" t="str">
        <f t="shared" si="21"/>
        <v>공격력 +840</v>
      </c>
      <c r="O500" s="100" t="str">
        <f t="shared" si="22"/>
        <v>최대 체력 +4252</v>
      </c>
      <c r="P500" s="100" t="str">
        <f t="shared" si="23"/>
        <v>-</v>
      </c>
    </row>
    <row r="501" spans="1:16" ht="13.8" customHeight="1">
      <c r="A501" s="101">
        <f>C501*ID규칙_기본능력치그룹_단위+COUNTIF($C$4:C501,C501)</f>
        <v>11309048</v>
      </c>
      <c r="B501" s="100" t="s">
        <v>303</v>
      </c>
      <c r="C501" s="101">
        <f>VLOOKUP(B501,WEAPON!$B:$D,3,0)</f>
        <v>11309</v>
      </c>
      <c r="D501" s="102">
        <v>48</v>
      </c>
      <c r="E501" s="101">
        <v>1</v>
      </c>
      <c r="F501" s="101">
        <v>855</v>
      </c>
      <c r="G501" s="101">
        <v>0</v>
      </c>
      <c r="H501" s="101">
        <v>2</v>
      </c>
      <c r="I501" s="101">
        <v>4327</v>
      </c>
      <c r="J501" s="101">
        <v>0</v>
      </c>
      <c r="K501" s="101">
        <v>0</v>
      </c>
      <c r="L501" s="101">
        <v>0</v>
      </c>
      <c r="M501" s="101">
        <v>0</v>
      </c>
      <c r="N501" s="100" t="str">
        <f t="shared" si="21"/>
        <v>공격력 +855</v>
      </c>
      <c r="O501" s="100" t="str">
        <f t="shared" si="22"/>
        <v>최대 체력 +4327</v>
      </c>
      <c r="P501" s="100" t="str">
        <f t="shared" si="23"/>
        <v>-</v>
      </c>
    </row>
    <row r="502" spans="1:16" ht="13.8" customHeight="1">
      <c r="A502" s="101">
        <f>C502*ID규칙_기본능력치그룹_단위+COUNTIF($C$4:C502,C502)</f>
        <v>11309049</v>
      </c>
      <c r="B502" s="100" t="s">
        <v>303</v>
      </c>
      <c r="C502" s="101">
        <f>VLOOKUP(B502,WEAPON!$B:$D,3,0)</f>
        <v>11309</v>
      </c>
      <c r="D502" s="102">
        <v>49</v>
      </c>
      <c r="E502" s="101">
        <v>1</v>
      </c>
      <c r="F502" s="101">
        <v>869</v>
      </c>
      <c r="G502" s="101">
        <v>0</v>
      </c>
      <c r="H502" s="101">
        <v>2</v>
      </c>
      <c r="I502" s="101">
        <v>4401</v>
      </c>
      <c r="J502" s="101">
        <v>0</v>
      </c>
      <c r="K502" s="101">
        <v>0</v>
      </c>
      <c r="L502" s="101">
        <v>0</v>
      </c>
      <c r="M502" s="101">
        <v>0</v>
      </c>
      <c r="N502" s="100" t="str">
        <f t="shared" si="21"/>
        <v>공격력 +869</v>
      </c>
      <c r="O502" s="100" t="str">
        <f t="shared" si="22"/>
        <v>최대 체력 +4401</v>
      </c>
      <c r="P502" s="100" t="str">
        <f t="shared" si="23"/>
        <v>-</v>
      </c>
    </row>
    <row r="503" spans="1:16" ht="13.8" customHeight="1">
      <c r="A503" s="101">
        <f>C503*ID규칙_기본능력치그룹_단위+COUNTIF($C$4:C503,C503)</f>
        <v>11309050</v>
      </c>
      <c r="B503" s="100" t="s">
        <v>303</v>
      </c>
      <c r="C503" s="101">
        <f>VLOOKUP(B503,WEAPON!$B:$D,3,0)</f>
        <v>11309</v>
      </c>
      <c r="D503" s="102">
        <v>50</v>
      </c>
      <c r="E503" s="101">
        <v>1</v>
      </c>
      <c r="F503" s="101">
        <v>884</v>
      </c>
      <c r="G503" s="101">
        <v>0</v>
      </c>
      <c r="H503" s="101">
        <v>2</v>
      </c>
      <c r="I503" s="101">
        <v>4476</v>
      </c>
      <c r="J503" s="101">
        <v>0</v>
      </c>
      <c r="K503" s="101">
        <v>0</v>
      </c>
      <c r="L503" s="101">
        <v>0</v>
      </c>
      <c r="M503" s="101">
        <v>0</v>
      </c>
      <c r="N503" s="100" t="str">
        <f t="shared" si="21"/>
        <v>공격력 +884</v>
      </c>
      <c r="O503" s="100" t="str">
        <f t="shared" si="22"/>
        <v>최대 체력 +4476</v>
      </c>
      <c r="P503" s="100" t="str">
        <f t="shared" si="23"/>
        <v>-</v>
      </c>
    </row>
    <row r="504" spans="1:16" ht="13.8" customHeight="1">
      <c r="A504" s="101">
        <f>C504*ID규칙_기본능력치그룹_단위+COUNTIF($C$4:C504,C504)</f>
        <v>24302001</v>
      </c>
      <c r="B504" s="100" t="s">
        <v>305</v>
      </c>
      <c r="C504" s="101">
        <f>VLOOKUP(B504,WEAPON!$B:$D,3,0)</f>
        <v>24302</v>
      </c>
      <c r="D504" s="102">
        <v>1</v>
      </c>
      <c r="E504" s="101">
        <v>1</v>
      </c>
      <c r="F504" s="101">
        <v>65</v>
      </c>
      <c r="G504" s="101">
        <v>0</v>
      </c>
      <c r="H504" s="101">
        <v>2</v>
      </c>
      <c r="I504" s="101">
        <v>462</v>
      </c>
      <c r="J504" s="101">
        <v>0</v>
      </c>
      <c r="K504" s="101">
        <v>3</v>
      </c>
      <c r="L504" s="101">
        <v>200</v>
      </c>
      <c r="M504" s="101">
        <v>0</v>
      </c>
      <c r="N504" s="100" t="str">
        <f t="shared" si="21"/>
        <v>공격력 +65</v>
      </c>
      <c r="O504" s="100" t="str">
        <f t="shared" si="22"/>
        <v>최대 체력 +462</v>
      </c>
      <c r="P504" s="100" t="str">
        <f t="shared" si="23"/>
        <v>치유력 +200</v>
      </c>
    </row>
    <row r="505" spans="1:16" ht="13.8" customHeight="1">
      <c r="A505" s="101">
        <f>C505*ID규칙_기본능력치그룹_단위+COUNTIF($C$4:C505,C505)</f>
        <v>24302002</v>
      </c>
      <c r="B505" s="100" t="s">
        <v>305</v>
      </c>
      <c r="C505" s="101">
        <f>VLOOKUP(B505,WEAPON!$B:$D,3,0)</f>
        <v>24302</v>
      </c>
      <c r="D505" s="102">
        <v>2</v>
      </c>
      <c r="E505" s="101">
        <v>1</v>
      </c>
      <c r="F505" s="101">
        <v>71</v>
      </c>
      <c r="G505" s="101">
        <v>0</v>
      </c>
      <c r="H505" s="101">
        <v>2</v>
      </c>
      <c r="I505" s="101">
        <v>504</v>
      </c>
      <c r="J505" s="101">
        <v>0</v>
      </c>
      <c r="K505" s="101">
        <v>3</v>
      </c>
      <c r="L505" s="101">
        <v>218</v>
      </c>
      <c r="M505" s="101">
        <v>0</v>
      </c>
      <c r="N505" s="100" t="str">
        <f t="shared" si="21"/>
        <v>공격력 +71</v>
      </c>
      <c r="O505" s="100" t="str">
        <f t="shared" si="22"/>
        <v>최대 체력 +504</v>
      </c>
      <c r="P505" s="100" t="str">
        <f t="shared" si="23"/>
        <v>치유력 +218</v>
      </c>
    </row>
    <row r="506" spans="1:16" ht="13.8" customHeight="1">
      <c r="A506" s="101">
        <f>C506*ID규칙_기본능력치그룹_단위+COUNTIF($C$4:C506,C506)</f>
        <v>24302003</v>
      </c>
      <c r="B506" s="100" t="s">
        <v>305</v>
      </c>
      <c r="C506" s="101">
        <f>VLOOKUP(B506,WEAPON!$B:$D,3,0)</f>
        <v>24302</v>
      </c>
      <c r="D506" s="102">
        <v>3</v>
      </c>
      <c r="E506" s="101">
        <v>1</v>
      </c>
      <c r="F506" s="101">
        <v>77</v>
      </c>
      <c r="G506" s="101">
        <v>0</v>
      </c>
      <c r="H506" s="101">
        <v>2</v>
      </c>
      <c r="I506" s="101">
        <v>546</v>
      </c>
      <c r="J506" s="101">
        <v>0</v>
      </c>
      <c r="K506" s="101">
        <v>3</v>
      </c>
      <c r="L506" s="101">
        <v>236</v>
      </c>
      <c r="M506" s="101">
        <v>0</v>
      </c>
      <c r="N506" s="100" t="str">
        <f t="shared" si="21"/>
        <v>공격력 +77</v>
      </c>
      <c r="O506" s="100" t="str">
        <f t="shared" si="22"/>
        <v>최대 체력 +546</v>
      </c>
      <c r="P506" s="100" t="str">
        <f t="shared" si="23"/>
        <v>치유력 +236</v>
      </c>
    </row>
    <row r="507" spans="1:16" ht="13.8" customHeight="1">
      <c r="A507" s="101">
        <f>C507*ID규칙_기본능력치그룹_단위+COUNTIF($C$4:C507,C507)</f>
        <v>24302004</v>
      </c>
      <c r="B507" s="100" t="s">
        <v>305</v>
      </c>
      <c r="C507" s="101">
        <f>VLOOKUP(B507,WEAPON!$B:$D,3,0)</f>
        <v>24302</v>
      </c>
      <c r="D507" s="102">
        <v>4</v>
      </c>
      <c r="E507" s="101">
        <v>1</v>
      </c>
      <c r="F507" s="101">
        <v>83</v>
      </c>
      <c r="G507" s="101">
        <v>0</v>
      </c>
      <c r="H507" s="101">
        <v>2</v>
      </c>
      <c r="I507" s="101">
        <v>588</v>
      </c>
      <c r="J507" s="101">
        <v>0</v>
      </c>
      <c r="K507" s="101">
        <v>3</v>
      </c>
      <c r="L507" s="101">
        <v>254</v>
      </c>
      <c r="M507" s="101">
        <v>0</v>
      </c>
      <c r="N507" s="100" t="str">
        <f t="shared" si="21"/>
        <v>공격력 +83</v>
      </c>
      <c r="O507" s="100" t="str">
        <f t="shared" si="22"/>
        <v>최대 체력 +588</v>
      </c>
      <c r="P507" s="100" t="str">
        <f t="shared" si="23"/>
        <v>치유력 +254</v>
      </c>
    </row>
    <row r="508" spans="1:16" ht="13.8" customHeight="1">
      <c r="A508" s="101">
        <f>C508*ID규칙_기본능력치그룹_단위+COUNTIF($C$4:C508,C508)</f>
        <v>24302005</v>
      </c>
      <c r="B508" s="100" t="s">
        <v>305</v>
      </c>
      <c r="C508" s="101">
        <f>VLOOKUP(B508,WEAPON!$B:$D,3,0)</f>
        <v>24302</v>
      </c>
      <c r="D508" s="102">
        <v>5</v>
      </c>
      <c r="E508" s="101">
        <v>1</v>
      </c>
      <c r="F508" s="101">
        <v>89</v>
      </c>
      <c r="G508" s="101">
        <v>0</v>
      </c>
      <c r="H508" s="101">
        <v>2</v>
      </c>
      <c r="I508" s="101">
        <v>630</v>
      </c>
      <c r="J508" s="101">
        <v>0</v>
      </c>
      <c r="K508" s="101">
        <v>3</v>
      </c>
      <c r="L508" s="101">
        <v>273</v>
      </c>
      <c r="M508" s="101">
        <v>0</v>
      </c>
      <c r="N508" s="100" t="str">
        <f t="shared" si="21"/>
        <v>공격력 +89</v>
      </c>
      <c r="O508" s="100" t="str">
        <f t="shared" si="22"/>
        <v>최대 체력 +630</v>
      </c>
      <c r="P508" s="100" t="str">
        <f t="shared" si="23"/>
        <v>치유력 +273</v>
      </c>
    </row>
    <row r="509" spans="1:16" ht="13.8" customHeight="1">
      <c r="A509" s="101">
        <f>C509*ID규칙_기본능력치그룹_단위+COUNTIF($C$4:C509,C509)</f>
        <v>24302006</v>
      </c>
      <c r="B509" s="100" t="s">
        <v>305</v>
      </c>
      <c r="C509" s="101">
        <f>VLOOKUP(B509,WEAPON!$B:$D,3,0)</f>
        <v>24302</v>
      </c>
      <c r="D509" s="102">
        <v>6</v>
      </c>
      <c r="E509" s="101">
        <v>1</v>
      </c>
      <c r="F509" s="101">
        <v>94</v>
      </c>
      <c r="G509" s="101">
        <v>0</v>
      </c>
      <c r="H509" s="101">
        <v>2</v>
      </c>
      <c r="I509" s="101">
        <v>672</v>
      </c>
      <c r="J509" s="101">
        <v>0</v>
      </c>
      <c r="K509" s="101">
        <v>3</v>
      </c>
      <c r="L509" s="101">
        <v>291</v>
      </c>
      <c r="M509" s="101">
        <v>0</v>
      </c>
      <c r="N509" s="100" t="str">
        <f t="shared" si="21"/>
        <v>공격력 +94</v>
      </c>
      <c r="O509" s="100" t="str">
        <f t="shared" si="22"/>
        <v>최대 체력 +672</v>
      </c>
      <c r="P509" s="100" t="str">
        <f t="shared" si="23"/>
        <v>치유력 +291</v>
      </c>
    </row>
    <row r="510" spans="1:16" ht="13.8" customHeight="1">
      <c r="A510" s="101">
        <f>C510*ID규칙_기본능력치그룹_단위+COUNTIF($C$4:C510,C510)</f>
        <v>24302007</v>
      </c>
      <c r="B510" s="100" t="s">
        <v>305</v>
      </c>
      <c r="C510" s="101">
        <f>VLOOKUP(B510,WEAPON!$B:$D,3,0)</f>
        <v>24302</v>
      </c>
      <c r="D510" s="102">
        <v>7</v>
      </c>
      <c r="E510" s="101">
        <v>1</v>
      </c>
      <c r="F510" s="101">
        <v>100</v>
      </c>
      <c r="G510" s="101">
        <v>0</v>
      </c>
      <c r="H510" s="101">
        <v>2</v>
      </c>
      <c r="I510" s="101">
        <v>714</v>
      </c>
      <c r="J510" s="101">
        <v>0</v>
      </c>
      <c r="K510" s="101">
        <v>3</v>
      </c>
      <c r="L510" s="101">
        <v>309</v>
      </c>
      <c r="M510" s="101">
        <v>0</v>
      </c>
      <c r="N510" s="100" t="str">
        <f t="shared" si="21"/>
        <v>공격력 +100</v>
      </c>
      <c r="O510" s="100" t="str">
        <f t="shared" si="22"/>
        <v>최대 체력 +714</v>
      </c>
      <c r="P510" s="100" t="str">
        <f t="shared" si="23"/>
        <v>치유력 +309</v>
      </c>
    </row>
    <row r="511" spans="1:16" ht="13.8" customHeight="1">
      <c r="A511" s="101">
        <f>C511*ID규칙_기본능력치그룹_단위+COUNTIF($C$4:C511,C511)</f>
        <v>24302008</v>
      </c>
      <c r="B511" s="100" t="s">
        <v>305</v>
      </c>
      <c r="C511" s="101">
        <f>VLOOKUP(B511,WEAPON!$B:$D,3,0)</f>
        <v>24302</v>
      </c>
      <c r="D511" s="102">
        <v>8</v>
      </c>
      <c r="E511" s="101">
        <v>1</v>
      </c>
      <c r="F511" s="101">
        <v>106</v>
      </c>
      <c r="G511" s="101">
        <v>0</v>
      </c>
      <c r="H511" s="101">
        <v>2</v>
      </c>
      <c r="I511" s="101">
        <v>756</v>
      </c>
      <c r="J511" s="101">
        <v>0</v>
      </c>
      <c r="K511" s="101">
        <v>3</v>
      </c>
      <c r="L511" s="101">
        <v>327</v>
      </c>
      <c r="M511" s="101">
        <v>0</v>
      </c>
      <c r="N511" s="100" t="str">
        <f t="shared" si="21"/>
        <v>공격력 +106</v>
      </c>
      <c r="O511" s="100" t="str">
        <f t="shared" si="22"/>
        <v>최대 체력 +756</v>
      </c>
      <c r="P511" s="100" t="str">
        <f t="shared" si="23"/>
        <v>치유력 +327</v>
      </c>
    </row>
    <row r="512" spans="1:16" ht="13.8" customHeight="1">
      <c r="A512" s="101">
        <f>C512*ID규칙_기본능력치그룹_단위+COUNTIF($C$4:C512,C512)</f>
        <v>24302009</v>
      </c>
      <c r="B512" s="100" t="s">
        <v>305</v>
      </c>
      <c r="C512" s="101">
        <f>VLOOKUP(B512,WEAPON!$B:$D,3,0)</f>
        <v>24302</v>
      </c>
      <c r="D512" s="102">
        <v>9</v>
      </c>
      <c r="E512" s="101">
        <v>1</v>
      </c>
      <c r="F512" s="101">
        <v>112</v>
      </c>
      <c r="G512" s="101">
        <v>0</v>
      </c>
      <c r="H512" s="101">
        <v>2</v>
      </c>
      <c r="I512" s="101">
        <v>798</v>
      </c>
      <c r="J512" s="101">
        <v>0</v>
      </c>
      <c r="K512" s="101">
        <v>3</v>
      </c>
      <c r="L512" s="101">
        <v>345</v>
      </c>
      <c r="M512" s="101">
        <v>0</v>
      </c>
      <c r="N512" s="100" t="str">
        <f t="shared" si="21"/>
        <v>공격력 +112</v>
      </c>
      <c r="O512" s="100" t="str">
        <f t="shared" si="22"/>
        <v>최대 체력 +798</v>
      </c>
      <c r="P512" s="100" t="str">
        <f t="shared" si="23"/>
        <v>치유력 +345</v>
      </c>
    </row>
    <row r="513" spans="1:16" ht="13.8" customHeight="1">
      <c r="A513" s="101">
        <f>C513*ID규칙_기본능력치그룹_단위+COUNTIF($C$4:C513,C513)</f>
        <v>24302010</v>
      </c>
      <c r="B513" s="100" t="s">
        <v>305</v>
      </c>
      <c r="C513" s="101">
        <f>VLOOKUP(B513,WEAPON!$B:$D,3,0)</f>
        <v>24302</v>
      </c>
      <c r="D513" s="102">
        <v>10</v>
      </c>
      <c r="E513" s="101">
        <v>1</v>
      </c>
      <c r="F513" s="101">
        <v>118</v>
      </c>
      <c r="G513" s="101">
        <v>0</v>
      </c>
      <c r="H513" s="101">
        <v>2</v>
      </c>
      <c r="I513" s="101">
        <v>840</v>
      </c>
      <c r="J513" s="101">
        <v>0</v>
      </c>
      <c r="K513" s="101">
        <v>3</v>
      </c>
      <c r="L513" s="101">
        <v>363</v>
      </c>
      <c r="M513" s="101">
        <v>0</v>
      </c>
      <c r="N513" s="100" t="str">
        <f t="shared" si="21"/>
        <v>공격력 +118</v>
      </c>
      <c r="O513" s="100" t="str">
        <f t="shared" si="22"/>
        <v>최대 체력 +840</v>
      </c>
      <c r="P513" s="100" t="str">
        <f t="shared" si="23"/>
        <v>치유력 +363</v>
      </c>
    </row>
    <row r="514" spans="1:16" ht="13.8" customHeight="1">
      <c r="A514" s="101">
        <f>C514*ID규칙_기본능력치그룹_단위+COUNTIF($C$4:C514,C514)</f>
        <v>24302011</v>
      </c>
      <c r="B514" s="100" t="s">
        <v>305</v>
      </c>
      <c r="C514" s="101">
        <f>VLOOKUP(B514,WEAPON!$B:$D,3,0)</f>
        <v>24302</v>
      </c>
      <c r="D514" s="102">
        <v>11</v>
      </c>
      <c r="E514" s="101">
        <v>1</v>
      </c>
      <c r="F514" s="101">
        <v>124</v>
      </c>
      <c r="G514" s="101">
        <v>0</v>
      </c>
      <c r="H514" s="101">
        <v>2</v>
      </c>
      <c r="I514" s="101">
        <v>882</v>
      </c>
      <c r="J514" s="101">
        <v>0</v>
      </c>
      <c r="K514" s="101">
        <v>3</v>
      </c>
      <c r="L514" s="101">
        <v>381</v>
      </c>
      <c r="M514" s="101">
        <v>0</v>
      </c>
      <c r="N514" s="100" t="str">
        <f t="shared" si="21"/>
        <v>공격력 +124</v>
      </c>
      <c r="O514" s="100" t="str">
        <f t="shared" si="22"/>
        <v>최대 체력 +882</v>
      </c>
      <c r="P514" s="100" t="str">
        <f t="shared" si="23"/>
        <v>치유력 +381</v>
      </c>
    </row>
    <row r="515" spans="1:16" ht="13.8" customHeight="1">
      <c r="A515" s="101">
        <f>C515*ID규칙_기본능력치그룹_단위+COUNTIF($C$4:C515,C515)</f>
        <v>24302012</v>
      </c>
      <c r="B515" s="100" t="s">
        <v>305</v>
      </c>
      <c r="C515" s="101">
        <f>VLOOKUP(B515,WEAPON!$B:$D,3,0)</f>
        <v>24302</v>
      </c>
      <c r="D515" s="102">
        <v>12</v>
      </c>
      <c r="E515" s="101">
        <v>1</v>
      </c>
      <c r="F515" s="101">
        <v>130</v>
      </c>
      <c r="G515" s="101">
        <v>0</v>
      </c>
      <c r="H515" s="101">
        <v>2</v>
      </c>
      <c r="I515" s="101">
        <v>924</v>
      </c>
      <c r="J515" s="101">
        <v>0</v>
      </c>
      <c r="K515" s="101">
        <v>3</v>
      </c>
      <c r="L515" s="101">
        <v>399</v>
      </c>
      <c r="M515" s="101">
        <v>0</v>
      </c>
      <c r="N515" s="100" t="str">
        <f t="shared" si="21"/>
        <v>공격력 +130</v>
      </c>
      <c r="O515" s="100" t="str">
        <f t="shared" si="22"/>
        <v>최대 체력 +924</v>
      </c>
      <c r="P515" s="100" t="str">
        <f t="shared" si="23"/>
        <v>치유력 +399</v>
      </c>
    </row>
    <row r="516" spans="1:16" ht="13.8" customHeight="1">
      <c r="A516" s="101">
        <f>C516*ID규칙_기본능력치그룹_단위+COUNTIF($C$4:C516,C516)</f>
        <v>24302013</v>
      </c>
      <c r="B516" s="100" t="s">
        <v>305</v>
      </c>
      <c r="C516" s="101">
        <f>VLOOKUP(B516,WEAPON!$B:$D,3,0)</f>
        <v>24302</v>
      </c>
      <c r="D516" s="102">
        <v>13</v>
      </c>
      <c r="E516" s="101">
        <v>1</v>
      </c>
      <c r="F516" s="101">
        <v>136</v>
      </c>
      <c r="G516" s="101">
        <v>0</v>
      </c>
      <c r="H516" s="101">
        <v>2</v>
      </c>
      <c r="I516" s="101">
        <v>966</v>
      </c>
      <c r="J516" s="101">
        <v>0</v>
      </c>
      <c r="K516" s="101">
        <v>3</v>
      </c>
      <c r="L516" s="101">
        <v>418</v>
      </c>
      <c r="M516" s="101">
        <v>0</v>
      </c>
      <c r="N516" s="100" t="str">
        <f t="shared" ref="N516:N579" si="24">IF(E516=0,"-",VLOOKUP(E516,STATS_TYPE,2,0)&amp;" +")&amp;IF(E516=0,"",IF(G516=0,F516,F516/100&amp;"%"))</f>
        <v>공격력 +136</v>
      </c>
      <c r="O516" s="100" t="str">
        <f t="shared" ref="O516:O579" si="25">IF(H516=0,"-",VLOOKUP(H516,STATS_TYPE,2,0)&amp;" +")&amp;IF(H516=0,"",IF(J516=0,I516,I516/100&amp;"%"))</f>
        <v>최대 체력 +966</v>
      </c>
      <c r="P516" s="100" t="str">
        <f t="shared" ref="P516:P579" si="26">IF(K516=0,"-",VLOOKUP(K516,STATS_TYPE,2,0)&amp;" +")&amp;IF(K516=0,"",IF(M516=0,L516,L516/100&amp;"%"))</f>
        <v>치유력 +418</v>
      </c>
    </row>
    <row r="517" spans="1:16" ht="13.8" customHeight="1">
      <c r="A517" s="101">
        <f>C517*ID규칙_기본능력치그룹_단위+COUNTIF($C$4:C517,C517)</f>
        <v>24302014</v>
      </c>
      <c r="B517" s="100" t="s">
        <v>305</v>
      </c>
      <c r="C517" s="101">
        <f>VLOOKUP(B517,WEAPON!$B:$D,3,0)</f>
        <v>24302</v>
      </c>
      <c r="D517" s="102">
        <v>14</v>
      </c>
      <c r="E517" s="101">
        <v>1</v>
      </c>
      <c r="F517" s="101">
        <v>142</v>
      </c>
      <c r="G517" s="101">
        <v>0</v>
      </c>
      <c r="H517" s="101">
        <v>2</v>
      </c>
      <c r="I517" s="101">
        <v>1008</v>
      </c>
      <c r="J517" s="101">
        <v>0</v>
      </c>
      <c r="K517" s="101">
        <v>3</v>
      </c>
      <c r="L517" s="101">
        <v>436</v>
      </c>
      <c r="M517" s="101">
        <v>0</v>
      </c>
      <c r="N517" s="100" t="str">
        <f t="shared" si="24"/>
        <v>공격력 +142</v>
      </c>
      <c r="O517" s="100" t="str">
        <f t="shared" si="25"/>
        <v>최대 체력 +1008</v>
      </c>
      <c r="P517" s="100" t="str">
        <f t="shared" si="26"/>
        <v>치유력 +436</v>
      </c>
    </row>
    <row r="518" spans="1:16" ht="13.8" customHeight="1">
      <c r="A518" s="101">
        <f>C518*ID규칙_기본능력치그룹_단위+COUNTIF($C$4:C518,C518)</f>
        <v>24302015</v>
      </c>
      <c r="B518" s="100" t="s">
        <v>305</v>
      </c>
      <c r="C518" s="101">
        <f>VLOOKUP(B518,WEAPON!$B:$D,3,0)</f>
        <v>24302</v>
      </c>
      <c r="D518" s="102">
        <v>15</v>
      </c>
      <c r="E518" s="101">
        <v>1</v>
      </c>
      <c r="F518" s="101">
        <v>147</v>
      </c>
      <c r="G518" s="101">
        <v>0</v>
      </c>
      <c r="H518" s="101">
        <v>2</v>
      </c>
      <c r="I518" s="101">
        <v>1050</v>
      </c>
      <c r="J518" s="101">
        <v>0</v>
      </c>
      <c r="K518" s="101">
        <v>3</v>
      </c>
      <c r="L518" s="101">
        <v>454</v>
      </c>
      <c r="M518" s="101">
        <v>0</v>
      </c>
      <c r="N518" s="100" t="str">
        <f t="shared" si="24"/>
        <v>공격력 +147</v>
      </c>
      <c r="O518" s="100" t="str">
        <f t="shared" si="25"/>
        <v>최대 체력 +1050</v>
      </c>
      <c r="P518" s="100" t="str">
        <f t="shared" si="26"/>
        <v>치유력 +454</v>
      </c>
    </row>
    <row r="519" spans="1:16" ht="13.8" customHeight="1">
      <c r="A519" s="101">
        <f>C519*ID규칙_기본능력치그룹_단위+COUNTIF($C$4:C519,C519)</f>
        <v>24302016</v>
      </c>
      <c r="B519" s="100" t="s">
        <v>305</v>
      </c>
      <c r="C519" s="101">
        <f>VLOOKUP(B519,WEAPON!$B:$D,3,0)</f>
        <v>24302</v>
      </c>
      <c r="D519" s="102">
        <v>16</v>
      </c>
      <c r="E519" s="101">
        <v>1</v>
      </c>
      <c r="F519" s="101">
        <v>153</v>
      </c>
      <c r="G519" s="101">
        <v>0</v>
      </c>
      <c r="H519" s="101">
        <v>2</v>
      </c>
      <c r="I519" s="101">
        <v>1092</v>
      </c>
      <c r="J519" s="101">
        <v>0</v>
      </c>
      <c r="K519" s="101">
        <v>3</v>
      </c>
      <c r="L519" s="101">
        <v>472</v>
      </c>
      <c r="M519" s="101">
        <v>0</v>
      </c>
      <c r="N519" s="100" t="str">
        <f t="shared" si="24"/>
        <v>공격력 +153</v>
      </c>
      <c r="O519" s="100" t="str">
        <f t="shared" si="25"/>
        <v>최대 체력 +1092</v>
      </c>
      <c r="P519" s="100" t="str">
        <f t="shared" si="26"/>
        <v>치유력 +472</v>
      </c>
    </row>
    <row r="520" spans="1:16" ht="13.8" customHeight="1">
      <c r="A520" s="101">
        <f>C520*ID규칙_기본능력치그룹_단위+COUNTIF($C$4:C520,C520)</f>
        <v>24302017</v>
      </c>
      <c r="B520" s="100" t="s">
        <v>305</v>
      </c>
      <c r="C520" s="101">
        <f>VLOOKUP(B520,WEAPON!$B:$D,3,0)</f>
        <v>24302</v>
      </c>
      <c r="D520" s="102">
        <v>17</v>
      </c>
      <c r="E520" s="101">
        <v>1</v>
      </c>
      <c r="F520" s="101">
        <v>159</v>
      </c>
      <c r="G520" s="101">
        <v>0</v>
      </c>
      <c r="H520" s="101">
        <v>2</v>
      </c>
      <c r="I520" s="101">
        <v>1134</v>
      </c>
      <c r="J520" s="101">
        <v>0</v>
      </c>
      <c r="K520" s="101">
        <v>3</v>
      </c>
      <c r="L520" s="101">
        <v>490</v>
      </c>
      <c r="M520" s="101">
        <v>0</v>
      </c>
      <c r="N520" s="100" t="str">
        <f t="shared" si="24"/>
        <v>공격력 +159</v>
      </c>
      <c r="O520" s="100" t="str">
        <f t="shared" si="25"/>
        <v>최대 체력 +1134</v>
      </c>
      <c r="P520" s="100" t="str">
        <f t="shared" si="26"/>
        <v>치유력 +490</v>
      </c>
    </row>
    <row r="521" spans="1:16" ht="13.8" customHeight="1">
      <c r="A521" s="101">
        <f>C521*ID규칙_기본능력치그룹_단위+COUNTIF($C$4:C521,C521)</f>
        <v>24302018</v>
      </c>
      <c r="B521" s="100" t="s">
        <v>305</v>
      </c>
      <c r="C521" s="101">
        <f>VLOOKUP(B521,WEAPON!$B:$D,3,0)</f>
        <v>24302</v>
      </c>
      <c r="D521" s="102">
        <v>18</v>
      </c>
      <c r="E521" s="101">
        <v>1</v>
      </c>
      <c r="F521" s="101">
        <v>165</v>
      </c>
      <c r="G521" s="101">
        <v>0</v>
      </c>
      <c r="H521" s="101">
        <v>2</v>
      </c>
      <c r="I521" s="101">
        <v>1176</v>
      </c>
      <c r="J521" s="101">
        <v>0</v>
      </c>
      <c r="K521" s="101">
        <v>3</v>
      </c>
      <c r="L521" s="101">
        <v>508</v>
      </c>
      <c r="M521" s="101">
        <v>0</v>
      </c>
      <c r="N521" s="100" t="str">
        <f t="shared" si="24"/>
        <v>공격력 +165</v>
      </c>
      <c r="O521" s="100" t="str">
        <f t="shared" si="25"/>
        <v>최대 체력 +1176</v>
      </c>
      <c r="P521" s="100" t="str">
        <f t="shared" si="26"/>
        <v>치유력 +508</v>
      </c>
    </row>
    <row r="522" spans="1:16" ht="13.8" customHeight="1">
      <c r="A522" s="101">
        <f>C522*ID규칙_기본능력치그룹_단위+COUNTIF($C$4:C522,C522)</f>
        <v>24302019</v>
      </c>
      <c r="B522" s="100" t="s">
        <v>305</v>
      </c>
      <c r="C522" s="101">
        <f>VLOOKUP(B522,WEAPON!$B:$D,3,0)</f>
        <v>24302</v>
      </c>
      <c r="D522" s="102">
        <v>19</v>
      </c>
      <c r="E522" s="101">
        <v>1</v>
      </c>
      <c r="F522" s="101">
        <v>171</v>
      </c>
      <c r="G522" s="101">
        <v>0</v>
      </c>
      <c r="H522" s="101">
        <v>2</v>
      </c>
      <c r="I522" s="101">
        <v>1218</v>
      </c>
      <c r="J522" s="101">
        <v>0</v>
      </c>
      <c r="K522" s="101">
        <v>3</v>
      </c>
      <c r="L522" s="101">
        <v>526</v>
      </c>
      <c r="M522" s="101">
        <v>0</v>
      </c>
      <c r="N522" s="100" t="str">
        <f t="shared" si="24"/>
        <v>공격력 +171</v>
      </c>
      <c r="O522" s="100" t="str">
        <f t="shared" si="25"/>
        <v>최대 체력 +1218</v>
      </c>
      <c r="P522" s="100" t="str">
        <f t="shared" si="26"/>
        <v>치유력 +526</v>
      </c>
    </row>
    <row r="523" spans="1:16" ht="13.8" customHeight="1">
      <c r="A523" s="101">
        <f>C523*ID규칙_기본능력치그룹_단위+COUNTIF($C$4:C523,C523)</f>
        <v>24302020</v>
      </c>
      <c r="B523" s="100" t="s">
        <v>305</v>
      </c>
      <c r="C523" s="101">
        <f>VLOOKUP(B523,WEAPON!$B:$D,3,0)</f>
        <v>24302</v>
      </c>
      <c r="D523" s="102">
        <v>20</v>
      </c>
      <c r="E523" s="101">
        <v>1</v>
      </c>
      <c r="F523" s="101">
        <v>177</v>
      </c>
      <c r="G523" s="101">
        <v>0</v>
      </c>
      <c r="H523" s="101">
        <v>2</v>
      </c>
      <c r="I523" s="101">
        <v>1260</v>
      </c>
      <c r="J523" s="101">
        <v>0</v>
      </c>
      <c r="K523" s="101">
        <v>3</v>
      </c>
      <c r="L523" s="101">
        <v>544</v>
      </c>
      <c r="M523" s="101">
        <v>0</v>
      </c>
      <c r="N523" s="100" t="str">
        <f t="shared" si="24"/>
        <v>공격력 +177</v>
      </c>
      <c r="O523" s="100" t="str">
        <f t="shared" si="25"/>
        <v>최대 체력 +1260</v>
      </c>
      <c r="P523" s="100" t="str">
        <f t="shared" si="26"/>
        <v>치유력 +544</v>
      </c>
    </row>
    <row r="524" spans="1:16" ht="13.8" customHeight="1">
      <c r="A524" s="101">
        <f>C524*ID규칙_기본능력치그룹_단위+COUNTIF($C$4:C524,C524)</f>
        <v>24302021</v>
      </c>
      <c r="B524" s="100" t="s">
        <v>305</v>
      </c>
      <c r="C524" s="101">
        <f>VLOOKUP(B524,WEAPON!$B:$D,3,0)</f>
        <v>24302</v>
      </c>
      <c r="D524" s="102">
        <v>21</v>
      </c>
      <c r="E524" s="101">
        <v>1</v>
      </c>
      <c r="F524" s="101">
        <v>183</v>
      </c>
      <c r="G524" s="101">
        <v>0</v>
      </c>
      <c r="H524" s="101">
        <v>2</v>
      </c>
      <c r="I524" s="101">
        <v>1302</v>
      </c>
      <c r="J524" s="101">
        <v>0</v>
      </c>
      <c r="K524" s="101">
        <v>3</v>
      </c>
      <c r="L524" s="101">
        <v>563</v>
      </c>
      <c r="M524" s="101">
        <v>0</v>
      </c>
      <c r="N524" s="100" t="str">
        <f t="shared" si="24"/>
        <v>공격력 +183</v>
      </c>
      <c r="O524" s="100" t="str">
        <f t="shared" si="25"/>
        <v>최대 체력 +1302</v>
      </c>
      <c r="P524" s="100" t="str">
        <f t="shared" si="26"/>
        <v>치유력 +563</v>
      </c>
    </row>
    <row r="525" spans="1:16" ht="13.8" customHeight="1">
      <c r="A525" s="101">
        <f>C525*ID규칙_기본능력치그룹_단위+COUNTIF($C$4:C525,C525)</f>
        <v>24302022</v>
      </c>
      <c r="B525" s="100" t="s">
        <v>305</v>
      </c>
      <c r="C525" s="101">
        <f>VLOOKUP(B525,WEAPON!$B:$D,3,0)</f>
        <v>24302</v>
      </c>
      <c r="D525" s="102">
        <v>22</v>
      </c>
      <c r="E525" s="101">
        <v>1</v>
      </c>
      <c r="F525" s="101">
        <v>189</v>
      </c>
      <c r="G525" s="101">
        <v>0</v>
      </c>
      <c r="H525" s="101">
        <v>2</v>
      </c>
      <c r="I525" s="101">
        <v>1344</v>
      </c>
      <c r="J525" s="101">
        <v>0</v>
      </c>
      <c r="K525" s="101">
        <v>3</v>
      </c>
      <c r="L525" s="101">
        <v>581</v>
      </c>
      <c r="M525" s="101">
        <v>0</v>
      </c>
      <c r="N525" s="100" t="str">
        <f t="shared" si="24"/>
        <v>공격력 +189</v>
      </c>
      <c r="O525" s="100" t="str">
        <f t="shared" si="25"/>
        <v>최대 체력 +1344</v>
      </c>
      <c r="P525" s="100" t="str">
        <f t="shared" si="26"/>
        <v>치유력 +581</v>
      </c>
    </row>
    <row r="526" spans="1:16" ht="13.8" customHeight="1">
      <c r="A526" s="101">
        <f>C526*ID규칙_기본능력치그룹_단위+COUNTIF($C$4:C526,C526)</f>
        <v>24302023</v>
      </c>
      <c r="B526" s="100" t="s">
        <v>305</v>
      </c>
      <c r="C526" s="101">
        <f>VLOOKUP(B526,WEAPON!$B:$D,3,0)</f>
        <v>24302</v>
      </c>
      <c r="D526" s="102">
        <v>23</v>
      </c>
      <c r="E526" s="101">
        <v>1</v>
      </c>
      <c r="F526" s="101">
        <v>195</v>
      </c>
      <c r="G526" s="101">
        <v>0</v>
      </c>
      <c r="H526" s="101">
        <v>2</v>
      </c>
      <c r="I526" s="101">
        <v>1386</v>
      </c>
      <c r="J526" s="101">
        <v>0</v>
      </c>
      <c r="K526" s="101">
        <v>3</v>
      </c>
      <c r="L526" s="101">
        <v>599</v>
      </c>
      <c r="M526" s="101">
        <v>0</v>
      </c>
      <c r="N526" s="100" t="str">
        <f t="shared" si="24"/>
        <v>공격력 +195</v>
      </c>
      <c r="O526" s="100" t="str">
        <f t="shared" si="25"/>
        <v>최대 체력 +1386</v>
      </c>
      <c r="P526" s="100" t="str">
        <f t="shared" si="26"/>
        <v>치유력 +599</v>
      </c>
    </row>
    <row r="527" spans="1:16" ht="13.8" customHeight="1">
      <c r="A527" s="101">
        <f>C527*ID규칙_기본능력치그룹_단위+COUNTIF($C$4:C527,C527)</f>
        <v>24302024</v>
      </c>
      <c r="B527" s="100" t="s">
        <v>305</v>
      </c>
      <c r="C527" s="101">
        <f>VLOOKUP(B527,WEAPON!$B:$D,3,0)</f>
        <v>24302</v>
      </c>
      <c r="D527" s="102">
        <v>24</v>
      </c>
      <c r="E527" s="101">
        <v>1</v>
      </c>
      <c r="F527" s="101">
        <v>200</v>
      </c>
      <c r="G527" s="101">
        <v>0</v>
      </c>
      <c r="H527" s="101">
        <v>2</v>
      </c>
      <c r="I527" s="101">
        <v>1428</v>
      </c>
      <c r="J527" s="101">
        <v>0</v>
      </c>
      <c r="K527" s="101">
        <v>3</v>
      </c>
      <c r="L527" s="101">
        <v>617</v>
      </c>
      <c r="M527" s="101">
        <v>0</v>
      </c>
      <c r="N527" s="100" t="str">
        <f t="shared" si="24"/>
        <v>공격력 +200</v>
      </c>
      <c r="O527" s="100" t="str">
        <f t="shared" si="25"/>
        <v>최대 체력 +1428</v>
      </c>
      <c r="P527" s="100" t="str">
        <f t="shared" si="26"/>
        <v>치유력 +617</v>
      </c>
    </row>
    <row r="528" spans="1:16" ht="13.8" customHeight="1">
      <c r="A528" s="101">
        <f>C528*ID규칙_기본능력치그룹_단위+COUNTIF($C$4:C528,C528)</f>
        <v>24302025</v>
      </c>
      <c r="B528" s="100" t="s">
        <v>305</v>
      </c>
      <c r="C528" s="101">
        <f>VLOOKUP(B528,WEAPON!$B:$D,3,0)</f>
        <v>24302</v>
      </c>
      <c r="D528" s="102">
        <v>25</v>
      </c>
      <c r="E528" s="101">
        <v>1</v>
      </c>
      <c r="F528" s="101">
        <v>206</v>
      </c>
      <c r="G528" s="101">
        <v>0</v>
      </c>
      <c r="H528" s="101">
        <v>2</v>
      </c>
      <c r="I528" s="101">
        <v>1470</v>
      </c>
      <c r="J528" s="101">
        <v>0</v>
      </c>
      <c r="K528" s="101">
        <v>3</v>
      </c>
      <c r="L528" s="101">
        <v>635</v>
      </c>
      <c r="M528" s="101">
        <v>0</v>
      </c>
      <c r="N528" s="100" t="str">
        <f t="shared" si="24"/>
        <v>공격력 +206</v>
      </c>
      <c r="O528" s="100" t="str">
        <f t="shared" si="25"/>
        <v>최대 체력 +1470</v>
      </c>
      <c r="P528" s="100" t="str">
        <f t="shared" si="26"/>
        <v>치유력 +635</v>
      </c>
    </row>
    <row r="529" spans="1:16" ht="13.8" customHeight="1">
      <c r="A529" s="101">
        <f>C529*ID규칙_기본능력치그룹_단위+COUNTIF($C$4:C529,C529)</f>
        <v>24302026</v>
      </c>
      <c r="B529" s="100" t="s">
        <v>305</v>
      </c>
      <c r="C529" s="101">
        <f>VLOOKUP(B529,WEAPON!$B:$D,3,0)</f>
        <v>24302</v>
      </c>
      <c r="D529" s="102">
        <v>26</v>
      </c>
      <c r="E529" s="101">
        <v>1</v>
      </c>
      <c r="F529" s="101">
        <v>212</v>
      </c>
      <c r="G529" s="101">
        <v>0</v>
      </c>
      <c r="H529" s="101">
        <v>2</v>
      </c>
      <c r="I529" s="101">
        <v>1512</v>
      </c>
      <c r="J529" s="101">
        <v>0</v>
      </c>
      <c r="K529" s="101">
        <v>3</v>
      </c>
      <c r="L529" s="101">
        <v>653</v>
      </c>
      <c r="M529" s="101">
        <v>0</v>
      </c>
      <c r="N529" s="100" t="str">
        <f t="shared" si="24"/>
        <v>공격력 +212</v>
      </c>
      <c r="O529" s="100" t="str">
        <f t="shared" si="25"/>
        <v>최대 체력 +1512</v>
      </c>
      <c r="P529" s="100" t="str">
        <f t="shared" si="26"/>
        <v>치유력 +653</v>
      </c>
    </row>
    <row r="530" spans="1:16" ht="13.8" customHeight="1">
      <c r="A530" s="101">
        <f>C530*ID규칙_기본능력치그룹_단위+COUNTIF($C$4:C530,C530)</f>
        <v>24302027</v>
      </c>
      <c r="B530" s="100" t="s">
        <v>305</v>
      </c>
      <c r="C530" s="101">
        <f>VLOOKUP(B530,WEAPON!$B:$D,3,0)</f>
        <v>24302</v>
      </c>
      <c r="D530" s="102">
        <v>27</v>
      </c>
      <c r="E530" s="101">
        <v>1</v>
      </c>
      <c r="F530" s="101">
        <v>218</v>
      </c>
      <c r="G530" s="101">
        <v>0</v>
      </c>
      <c r="H530" s="101">
        <v>2</v>
      </c>
      <c r="I530" s="101">
        <v>1554</v>
      </c>
      <c r="J530" s="101">
        <v>0</v>
      </c>
      <c r="K530" s="101">
        <v>3</v>
      </c>
      <c r="L530" s="101">
        <v>671</v>
      </c>
      <c r="M530" s="101">
        <v>0</v>
      </c>
      <c r="N530" s="100" t="str">
        <f t="shared" si="24"/>
        <v>공격력 +218</v>
      </c>
      <c r="O530" s="100" t="str">
        <f t="shared" si="25"/>
        <v>최대 체력 +1554</v>
      </c>
      <c r="P530" s="100" t="str">
        <f t="shared" si="26"/>
        <v>치유력 +671</v>
      </c>
    </row>
    <row r="531" spans="1:16" ht="13.8" customHeight="1">
      <c r="A531" s="101">
        <f>C531*ID규칙_기본능력치그룹_단위+COUNTIF($C$4:C531,C531)</f>
        <v>24302028</v>
      </c>
      <c r="B531" s="100" t="s">
        <v>305</v>
      </c>
      <c r="C531" s="101">
        <f>VLOOKUP(B531,WEAPON!$B:$D,3,0)</f>
        <v>24302</v>
      </c>
      <c r="D531" s="102">
        <v>28</v>
      </c>
      <c r="E531" s="101">
        <v>1</v>
      </c>
      <c r="F531" s="101">
        <v>224</v>
      </c>
      <c r="G531" s="101">
        <v>0</v>
      </c>
      <c r="H531" s="101">
        <v>2</v>
      </c>
      <c r="I531" s="101">
        <v>1596</v>
      </c>
      <c r="J531" s="101">
        <v>0</v>
      </c>
      <c r="K531" s="101">
        <v>3</v>
      </c>
      <c r="L531" s="101">
        <v>690</v>
      </c>
      <c r="M531" s="101">
        <v>0</v>
      </c>
      <c r="N531" s="100" t="str">
        <f t="shared" si="24"/>
        <v>공격력 +224</v>
      </c>
      <c r="O531" s="100" t="str">
        <f t="shared" si="25"/>
        <v>최대 체력 +1596</v>
      </c>
      <c r="P531" s="100" t="str">
        <f t="shared" si="26"/>
        <v>치유력 +690</v>
      </c>
    </row>
    <row r="532" spans="1:16" ht="13.8" customHeight="1">
      <c r="A532" s="101">
        <f>C532*ID규칙_기본능력치그룹_단위+COUNTIF($C$4:C532,C532)</f>
        <v>24302029</v>
      </c>
      <c r="B532" s="100" t="s">
        <v>305</v>
      </c>
      <c r="C532" s="101">
        <f>VLOOKUP(B532,WEAPON!$B:$D,3,0)</f>
        <v>24302</v>
      </c>
      <c r="D532" s="102">
        <v>29</v>
      </c>
      <c r="E532" s="101">
        <v>1</v>
      </c>
      <c r="F532" s="101">
        <v>230</v>
      </c>
      <c r="G532" s="101">
        <v>0</v>
      </c>
      <c r="H532" s="101">
        <v>2</v>
      </c>
      <c r="I532" s="101">
        <v>1638</v>
      </c>
      <c r="J532" s="101">
        <v>0</v>
      </c>
      <c r="K532" s="101">
        <v>3</v>
      </c>
      <c r="L532" s="101">
        <v>708</v>
      </c>
      <c r="M532" s="101">
        <v>0</v>
      </c>
      <c r="N532" s="100" t="str">
        <f t="shared" si="24"/>
        <v>공격력 +230</v>
      </c>
      <c r="O532" s="100" t="str">
        <f t="shared" si="25"/>
        <v>최대 체력 +1638</v>
      </c>
      <c r="P532" s="100" t="str">
        <f t="shared" si="26"/>
        <v>치유력 +708</v>
      </c>
    </row>
    <row r="533" spans="1:16" ht="13.8" customHeight="1">
      <c r="A533" s="101">
        <f>C533*ID규칙_기본능력치그룹_단위+COUNTIF($C$4:C533,C533)</f>
        <v>24302030</v>
      </c>
      <c r="B533" s="100" t="s">
        <v>305</v>
      </c>
      <c r="C533" s="101">
        <f>VLOOKUP(B533,WEAPON!$B:$D,3,0)</f>
        <v>24302</v>
      </c>
      <c r="D533" s="102">
        <v>30</v>
      </c>
      <c r="E533" s="101">
        <v>1</v>
      </c>
      <c r="F533" s="101">
        <v>236</v>
      </c>
      <c r="G533" s="101">
        <v>0</v>
      </c>
      <c r="H533" s="101">
        <v>2</v>
      </c>
      <c r="I533" s="101">
        <v>1680</v>
      </c>
      <c r="J533" s="101">
        <v>0</v>
      </c>
      <c r="K533" s="101">
        <v>3</v>
      </c>
      <c r="L533" s="101">
        <v>726</v>
      </c>
      <c r="M533" s="101">
        <v>0</v>
      </c>
      <c r="N533" s="100" t="str">
        <f t="shared" si="24"/>
        <v>공격력 +236</v>
      </c>
      <c r="O533" s="100" t="str">
        <f t="shared" si="25"/>
        <v>최대 체력 +1680</v>
      </c>
      <c r="P533" s="100" t="str">
        <f t="shared" si="26"/>
        <v>치유력 +726</v>
      </c>
    </row>
    <row r="534" spans="1:16" ht="13.8" customHeight="1">
      <c r="A534" s="101">
        <f>C534*ID규칙_기본능력치그룹_단위+COUNTIF($C$4:C534,C534)</f>
        <v>24302031</v>
      </c>
      <c r="B534" s="100" t="s">
        <v>305</v>
      </c>
      <c r="C534" s="101">
        <f>VLOOKUP(B534,WEAPON!$B:$D,3,0)</f>
        <v>24302</v>
      </c>
      <c r="D534" s="102">
        <v>31</v>
      </c>
      <c r="E534" s="101">
        <v>1</v>
      </c>
      <c r="F534" s="101">
        <v>242</v>
      </c>
      <c r="G534" s="101">
        <v>0</v>
      </c>
      <c r="H534" s="101">
        <v>2</v>
      </c>
      <c r="I534" s="101">
        <v>1722</v>
      </c>
      <c r="J534" s="101">
        <v>0</v>
      </c>
      <c r="K534" s="101">
        <v>3</v>
      </c>
      <c r="L534" s="101">
        <v>744</v>
      </c>
      <c r="M534" s="101">
        <v>0</v>
      </c>
      <c r="N534" s="100" t="str">
        <f t="shared" si="24"/>
        <v>공격력 +242</v>
      </c>
      <c r="O534" s="100" t="str">
        <f t="shared" si="25"/>
        <v>최대 체력 +1722</v>
      </c>
      <c r="P534" s="100" t="str">
        <f t="shared" si="26"/>
        <v>치유력 +744</v>
      </c>
    </row>
    <row r="535" spans="1:16" ht="13.8" customHeight="1">
      <c r="A535" s="101">
        <f>C535*ID규칙_기본능력치그룹_단위+COUNTIF($C$4:C535,C535)</f>
        <v>24302032</v>
      </c>
      <c r="B535" s="100" t="s">
        <v>305</v>
      </c>
      <c r="C535" s="101">
        <f>VLOOKUP(B535,WEAPON!$B:$D,3,0)</f>
        <v>24302</v>
      </c>
      <c r="D535" s="102">
        <v>32</v>
      </c>
      <c r="E535" s="101">
        <v>1</v>
      </c>
      <c r="F535" s="101">
        <v>248</v>
      </c>
      <c r="G535" s="101">
        <v>0</v>
      </c>
      <c r="H535" s="101">
        <v>2</v>
      </c>
      <c r="I535" s="101">
        <v>1764</v>
      </c>
      <c r="J535" s="101">
        <v>0</v>
      </c>
      <c r="K535" s="101">
        <v>3</v>
      </c>
      <c r="L535" s="101">
        <v>762</v>
      </c>
      <c r="M535" s="101">
        <v>0</v>
      </c>
      <c r="N535" s="100" t="str">
        <f t="shared" si="24"/>
        <v>공격력 +248</v>
      </c>
      <c r="O535" s="100" t="str">
        <f t="shared" si="25"/>
        <v>최대 체력 +1764</v>
      </c>
      <c r="P535" s="100" t="str">
        <f t="shared" si="26"/>
        <v>치유력 +762</v>
      </c>
    </row>
    <row r="536" spans="1:16" ht="13.8" customHeight="1">
      <c r="A536" s="101">
        <f>C536*ID규칙_기본능력치그룹_단위+COUNTIF($C$4:C536,C536)</f>
        <v>24302033</v>
      </c>
      <c r="B536" s="100" t="s">
        <v>305</v>
      </c>
      <c r="C536" s="101">
        <f>VLOOKUP(B536,WEAPON!$B:$D,3,0)</f>
        <v>24302</v>
      </c>
      <c r="D536" s="102">
        <v>33</v>
      </c>
      <c r="E536" s="101">
        <v>1</v>
      </c>
      <c r="F536" s="101">
        <v>254</v>
      </c>
      <c r="G536" s="101">
        <v>0</v>
      </c>
      <c r="H536" s="101">
        <v>2</v>
      </c>
      <c r="I536" s="101">
        <v>1806</v>
      </c>
      <c r="J536" s="101">
        <v>0</v>
      </c>
      <c r="K536" s="101">
        <v>3</v>
      </c>
      <c r="L536" s="101">
        <v>781</v>
      </c>
      <c r="M536" s="101">
        <v>0</v>
      </c>
      <c r="N536" s="100" t="str">
        <f t="shared" si="24"/>
        <v>공격력 +254</v>
      </c>
      <c r="O536" s="100" t="str">
        <f t="shared" si="25"/>
        <v>최대 체력 +1806</v>
      </c>
      <c r="P536" s="100" t="str">
        <f t="shared" si="26"/>
        <v>치유력 +781</v>
      </c>
    </row>
    <row r="537" spans="1:16" ht="13.8" customHeight="1">
      <c r="A537" s="101">
        <f>C537*ID규칙_기본능력치그룹_단위+COUNTIF($C$4:C537,C537)</f>
        <v>24302034</v>
      </c>
      <c r="B537" s="100" t="s">
        <v>305</v>
      </c>
      <c r="C537" s="101">
        <f>VLOOKUP(B537,WEAPON!$B:$D,3,0)</f>
        <v>24302</v>
      </c>
      <c r="D537" s="102">
        <v>34</v>
      </c>
      <c r="E537" s="101">
        <v>1</v>
      </c>
      <c r="F537" s="101">
        <v>260</v>
      </c>
      <c r="G537" s="101">
        <v>0</v>
      </c>
      <c r="H537" s="101">
        <v>2</v>
      </c>
      <c r="I537" s="101">
        <v>1848</v>
      </c>
      <c r="J537" s="101">
        <v>0</v>
      </c>
      <c r="K537" s="101">
        <v>3</v>
      </c>
      <c r="L537" s="101">
        <v>799</v>
      </c>
      <c r="M537" s="101">
        <v>0</v>
      </c>
      <c r="N537" s="100" t="str">
        <f t="shared" si="24"/>
        <v>공격력 +260</v>
      </c>
      <c r="O537" s="100" t="str">
        <f t="shared" si="25"/>
        <v>최대 체력 +1848</v>
      </c>
      <c r="P537" s="100" t="str">
        <f t="shared" si="26"/>
        <v>치유력 +799</v>
      </c>
    </row>
    <row r="538" spans="1:16" ht="13.8" customHeight="1">
      <c r="A538" s="101">
        <f>C538*ID규칙_기본능력치그룹_단위+COUNTIF($C$4:C538,C538)</f>
        <v>24302035</v>
      </c>
      <c r="B538" s="100" t="s">
        <v>305</v>
      </c>
      <c r="C538" s="101">
        <f>VLOOKUP(B538,WEAPON!$B:$D,3,0)</f>
        <v>24302</v>
      </c>
      <c r="D538" s="102">
        <v>35</v>
      </c>
      <c r="E538" s="101">
        <v>1</v>
      </c>
      <c r="F538" s="101">
        <v>266</v>
      </c>
      <c r="G538" s="101">
        <v>0</v>
      </c>
      <c r="H538" s="101">
        <v>2</v>
      </c>
      <c r="I538" s="101">
        <v>1891</v>
      </c>
      <c r="J538" s="101">
        <v>0</v>
      </c>
      <c r="K538" s="101">
        <v>3</v>
      </c>
      <c r="L538" s="101">
        <v>817</v>
      </c>
      <c r="M538" s="101">
        <v>0</v>
      </c>
      <c r="N538" s="100" t="str">
        <f t="shared" si="24"/>
        <v>공격력 +266</v>
      </c>
      <c r="O538" s="100" t="str">
        <f t="shared" si="25"/>
        <v>최대 체력 +1891</v>
      </c>
      <c r="P538" s="100" t="str">
        <f t="shared" si="26"/>
        <v>치유력 +817</v>
      </c>
    </row>
    <row r="539" spans="1:16" ht="13.8" customHeight="1">
      <c r="A539" s="101">
        <f>C539*ID규칙_기본능력치그룹_단위+COUNTIF($C$4:C539,C539)</f>
        <v>24302036</v>
      </c>
      <c r="B539" s="100" t="s">
        <v>305</v>
      </c>
      <c r="C539" s="101">
        <f>VLOOKUP(B539,WEAPON!$B:$D,3,0)</f>
        <v>24302</v>
      </c>
      <c r="D539" s="102">
        <v>36</v>
      </c>
      <c r="E539" s="101">
        <v>1</v>
      </c>
      <c r="F539" s="101">
        <v>271</v>
      </c>
      <c r="G539" s="101">
        <v>0</v>
      </c>
      <c r="H539" s="101">
        <v>2</v>
      </c>
      <c r="I539" s="101">
        <v>1933</v>
      </c>
      <c r="J539" s="101">
        <v>0</v>
      </c>
      <c r="K539" s="101">
        <v>3</v>
      </c>
      <c r="L539" s="101">
        <v>835</v>
      </c>
      <c r="M539" s="101">
        <v>0</v>
      </c>
      <c r="N539" s="100" t="str">
        <f t="shared" si="24"/>
        <v>공격력 +271</v>
      </c>
      <c r="O539" s="100" t="str">
        <f t="shared" si="25"/>
        <v>최대 체력 +1933</v>
      </c>
      <c r="P539" s="100" t="str">
        <f t="shared" si="26"/>
        <v>치유력 +835</v>
      </c>
    </row>
    <row r="540" spans="1:16" ht="13.8" customHeight="1">
      <c r="A540" s="101">
        <f>C540*ID규칙_기본능력치그룹_단위+COUNTIF($C$4:C540,C540)</f>
        <v>24302037</v>
      </c>
      <c r="B540" s="100" t="s">
        <v>305</v>
      </c>
      <c r="C540" s="101">
        <f>VLOOKUP(B540,WEAPON!$B:$D,3,0)</f>
        <v>24302</v>
      </c>
      <c r="D540" s="102">
        <v>37</v>
      </c>
      <c r="E540" s="101">
        <v>1</v>
      </c>
      <c r="F540" s="101">
        <v>277</v>
      </c>
      <c r="G540" s="101">
        <v>0</v>
      </c>
      <c r="H540" s="101">
        <v>2</v>
      </c>
      <c r="I540" s="101">
        <v>1975</v>
      </c>
      <c r="J540" s="101">
        <v>0</v>
      </c>
      <c r="K540" s="101">
        <v>3</v>
      </c>
      <c r="L540" s="101">
        <v>853</v>
      </c>
      <c r="M540" s="101">
        <v>0</v>
      </c>
      <c r="N540" s="100" t="str">
        <f t="shared" si="24"/>
        <v>공격력 +277</v>
      </c>
      <c r="O540" s="100" t="str">
        <f t="shared" si="25"/>
        <v>최대 체력 +1975</v>
      </c>
      <c r="P540" s="100" t="str">
        <f t="shared" si="26"/>
        <v>치유력 +853</v>
      </c>
    </row>
    <row r="541" spans="1:16" ht="13.8" customHeight="1">
      <c r="A541" s="101">
        <f>C541*ID규칙_기본능력치그룹_단위+COUNTIF($C$4:C541,C541)</f>
        <v>24302038</v>
      </c>
      <c r="B541" s="100" t="s">
        <v>305</v>
      </c>
      <c r="C541" s="101">
        <f>VLOOKUP(B541,WEAPON!$B:$D,3,0)</f>
        <v>24302</v>
      </c>
      <c r="D541" s="102">
        <v>38</v>
      </c>
      <c r="E541" s="101">
        <v>1</v>
      </c>
      <c r="F541" s="101">
        <v>283</v>
      </c>
      <c r="G541" s="101">
        <v>0</v>
      </c>
      <c r="H541" s="101">
        <v>2</v>
      </c>
      <c r="I541" s="101">
        <v>2017</v>
      </c>
      <c r="J541" s="101">
        <v>0</v>
      </c>
      <c r="K541" s="101">
        <v>3</v>
      </c>
      <c r="L541" s="101">
        <v>872</v>
      </c>
      <c r="M541" s="101">
        <v>0</v>
      </c>
      <c r="N541" s="100" t="str">
        <f t="shared" si="24"/>
        <v>공격력 +283</v>
      </c>
      <c r="O541" s="100" t="str">
        <f t="shared" si="25"/>
        <v>최대 체력 +2017</v>
      </c>
      <c r="P541" s="100" t="str">
        <f t="shared" si="26"/>
        <v>치유력 +872</v>
      </c>
    </row>
    <row r="542" spans="1:16" ht="13.8" customHeight="1">
      <c r="A542" s="101">
        <f>C542*ID규칙_기본능력치그룹_단위+COUNTIF($C$4:C542,C542)</f>
        <v>24302039</v>
      </c>
      <c r="B542" s="100" t="s">
        <v>305</v>
      </c>
      <c r="C542" s="101">
        <f>VLOOKUP(B542,WEAPON!$B:$D,3,0)</f>
        <v>24302</v>
      </c>
      <c r="D542" s="102">
        <v>39</v>
      </c>
      <c r="E542" s="101">
        <v>1</v>
      </c>
      <c r="F542" s="101">
        <v>289</v>
      </c>
      <c r="G542" s="101">
        <v>0</v>
      </c>
      <c r="H542" s="101">
        <v>2</v>
      </c>
      <c r="I542" s="101">
        <v>2059</v>
      </c>
      <c r="J542" s="101">
        <v>0</v>
      </c>
      <c r="K542" s="101">
        <v>3</v>
      </c>
      <c r="L542" s="101">
        <v>890</v>
      </c>
      <c r="M542" s="101">
        <v>0</v>
      </c>
      <c r="N542" s="100" t="str">
        <f t="shared" si="24"/>
        <v>공격력 +289</v>
      </c>
      <c r="O542" s="100" t="str">
        <f t="shared" si="25"/>
        <v>최대 체력 +2059</v>
      </c>
      <c r="P542" s="100" t="str">
        <f t="shared" si="26"/>
        <v>치유력 +890</v>
      </c>
    </row>
    <row r="543" spans="1:16" ht="13.8" customHeight="1">
      <c r="A543" s="101">
        <f>C543*ID규칙_기본능력치그룹_단위+COUNTIF($C$4:C543,C543)</f>
        <v>24302040</v>
      </c>
      <c r="B543" s="100" t="s">
        <v>305</v>
      </c>
      <c r="C543" s="101">
        <f>VLOOKUP(B543,WEAPON!$B:$D,3,0)</f>
        <v>24302</v>
      </c>
      <c r="D543" s="102">
        <v>40</v>
      </c>
      <c r="E543" s="101">
        <v>1</v>
      </c>
      <c r="F543" s="101">
        <v>295</v>
      </c>
      <c r="G543" s="101">
        <v>0</v>
      </c>
      <c r="H543" s="101">
        <v>2</v>
      </c>
      <c r="I543" s="101">
        <v>2101</v>
      </c>
      <c r="J543" s="101">
        <v>0</v>
      </c>
      <c r="K543" s="101">
        <v>3</v>
      </c>
      <c r="L543" s="101">
        <v>908</v>
      </c>
      <c r="M543" s="101">
        <v>0</v>
      </c>
      <c r="N543" s="100" t="str">
        <f t="shared" si="24"/>
        <v>공격력 +295</v>
      </c>
      <c r="O543" s="100" t="str">
        <f t="shared" si="25"/>
        <v>최대 체력 +2101</v>
      </c>
      <c r="P543" s="100" t="str">
        <f t="shared" si="26"/>
        <v>치유력 +908</v>
      </c>
    </row>
    <row r="544" spans="1:16" ht="13.8" customHeight="1">
      <c r="A544" s="101">
        <f>C544*ID규칙_기본능력치그룹_단위+COUNTIF($C$4:C544,C544)</f>
        <v>24302041</v>
      </c>
      <c r="B544" s="100" t="s">
        <v>305</v>
      </c>
      <c r="C544" s="101">
        <f>VLOOKUP(B544,WEAPON!$B:$D,3,0)</f>
        <v>24302</v>
      </c>
      <c r="D544" s="102">
        <v>41</v>
      </c>
      <c r="E544" s="101">
        <v>1</v>
      </c>
      <c r="F544" s="101">
        <v>301</v>
      </c>
      <c r="G544" s="101">
        <v>0</v>
      </c>
      <c r="H544" s="101">
        <v>2</v>
      </c>
      <c r="I544" s="101">
        <v>2143</v>
      </c>
      <c r="J544" s="101">
        <v>0</v>
      </c>
      <c r="K544" s="101">
        <v>3</v>
      </c>
      <c r="L544" s="101">
        <v>926</v>
      </c>
      <c r="M544" s="101">
        <v>0</v>
      </c>
      <c r="N544" s="100" t="str">
        <f t="shared" si="24"/>
        <v>공격력 +301</v>
      </c>
      <c r="O544" s="100" t="str">
        <f t="shared" si="25"/>
        <v>최대 체력 +2143</v>
      </c>
      <c r="P544" s="100" t="str">
        <f t="shared" si="26"/>
        <v>치유력 +926</v>
      </c>
    </row>
    <row r="545" spans="1:16" ht="13.8" customHeight="1">
      <c r="A545" s="101">
        <f>C545*ID규칙_기본능력치그룹_단위+COUNTIF($C$4:C545,C545)</f>
        <v>24302042</v>
      </c>
      <c r="B545" s="100" t="s">
        <v>305</v>
      </c>
      <c r="C545" s="101">
        <f>VLOOKUP(B545,WEAPON!$B:$D,3,0)</f>
        <v>24302</v>
      </c>
      <c r="D545" s="102">
        <v>42</v>
      </c>
      <c r="E545" s="101">
        <v>1</v>
      </c>
      <c r="F545" s="101">
        <v>307</v>
      </c>
      <c r="G545" s="101">
        <v>0</v>
      </c>
      <c r="H545" s="101">
        <v>2</v>
      </c>
      <c r="I545" s="101">
        <v>2185</v>
      </c>
      <c r="J545" s="101">
        <v>0</v>
      </c>
      <c r="K545" s="101">
        <v>3</v>
      </c>
      <c r="L545" s="101">
        <v>944</v>
      </c>
      <c r="M545" s="101">
        <v>0</v>
      </c>
      <c r="N545" s="100" t="str">
        <f t="shared" si="24"/>
        <v>공격력 +307</v>
      </c>
      <c r="O545" s="100" t="str">
        <f t="shared" si="25"/>
        <v>최대 체력 +2185</v>
      </c>
      <c r="P545" s="100" t="str">
        <f t="shared" si="26"/>
        <v>치유력 +944</v>
      </c>
    </row>
    <row r="546" spans="1:16" ht="13.8" customHeight="1">
      <c r="A546" s="101">
        <f>C546*ID규칙_기본능력치그룹_단위+COUNTIF($C$4:C546,C546)</f>
        <v>24302043</v>
      </c>
      <c r="B546" s="100" t="s">
        <v>305</v>
      </c>
      <c r="C546" s="101">
        <f>VLOOKUP(B546,WEAPON!$B:$D,3,0)</f>
        <v>24302</v>
      </c>
      <c r="D546" s="102">
        <v>43</v>
      </c>
      <c r="E546" s="101">
        <v>1</v>
      </c>
      <c r="F546" s="101">
        <v>313</v>
      </c>
      <c r="G546" s="101">
        <v>0</v>
      </c>
      <c r="H546" s="101">
        <v>2</v>
      </c>
      <c r="I546" s="101">
        <v>2227</v>
      </c>
      <c r="J546" s="101">
        <v>0</v>
      </c>
      <c r="K546" s="101">
        <v>3</v>
      </c>
      <c r="L546" s="101">
        <v>962</v>
      </c>
      <c r="M546" s="101">
        <v>0</v>
      </c>
      <c r="N546" s="100" t="str">
        <f t="shared" si="24"/>
        <v>공격력 +313</v>
      </c>
      <c r="O546" s="100" t="str">
        <f t="shared" si="25"/>
        <v>최대 체력 +2227</v>
      </c>
      <c r="P546" s="100" t="str">
        <f t="shared" si="26"/>
        <v>치유력 +962</v>
      </c>
    </row>
    <row r="547" spans="1:16" ht="13.8" customHeight="1">
      <c r="A547" s="101">
        <f>C547*ID규칙_기본능력치그룹_단위+COUNTIF($C$4:C547,C547)</f>
        <v>24302044</v>
      </c>
      <c r="B547" s="100" t="s">
        <v>305</v>
      </c>
      <c r="C547" s="101">
        <f>VLOOKUP(B547,WEAPON!$B:$D,3,0)</f>
        <v>24302</v>
      </c>
      <c r="D547" s="102">
        <v>44</v>
      </c>
      <c r="E547" s="101">
        <v>1</v>
      </c>
      <c r="F547" s="101">
        <v>319</v>
      </c>
      <c r="G547" s="101">
        <v>0</v>
      </c>
      <c r="H547" s="101">
        <v>2</v>
      </c>
      <c r="I547" s="101">
        <v>2269</v>
      </c>
      <c r="J547" s="101">
        <v>0</v>
      </c>
      <c r="K547" s="101">
        <v>3</v>
      </c>
      <c r="L547" s="101">
        <v>981</v>
      </c>
      <c r="M547" s="101">
        <v>0</v>
      </c>
      <c r="N547" s="100" t="str">
        <f t="shared" si="24"/>
        <v>공격력 +319</v>
      </c>
      <c r="O547" s="100" t="str">
        <f t="shared" si="25"/>
        <v>최대 체력 +2269</v>
      </c>
      <c r="P547" s="100" t="str">
        <f t="shared" si="26"/>
        <v>치유력 +981</v>
      </c>
    </row>
    <row r="548" spans="1:16" ht="13.8" customHeight="1">
      <c r="A548" s="101">
        <f>C548*ID규칙_기본능력치그룹_단위+COUNTIF($C$4:C548,C548)</f>
        <v>24302045</v>
      </c>
      <c r="B548" s="100" t="s">
        <v>305</v>
      </c>
      <c r="C548" s="101">
        <f>VLOOKUP(B548,WEAPON!$B:$D,3,0)</f>
        <v>24302</v>
      </c>
      <c r="D548" s="102">
        <v>45</v>
      </c>
      <c r="E548" s="101">
        <v>1</v>
      </c>
      <c r="F548" s="101">
        <v>325</v>
      </c>
      <c r="G548" s="101">
        <v>0</v>
      </c>
      <c r="H548" s="101">
        <v>2</v>
      </c>
      <c r="I548" s="101">
        <v>2311</v>
      </c>
      <c r="J548" s="101">
        <v>0</v>
      </c>
      <c r="K548" s="101">
        <v>3</v>
      </c>
      <c r="L548" s="101">
        <v>999</v>
      </c>
      <c r="M548" s="101">
        <v>0</v>
      </c>
      <c r="N548" s="100" t="str">
        <f t="shared" si="24"/>
        <v>공격력 +325</v>
      </c>
      <c r="O548" s="100" t="str">
        <f t="shared" si="25"/>
        <v>최대 체력 +2311</v>
      </c>
      <c r="P548" s="100" t="str">
        <f t="shared" si="26"/>
        <v>치유력 +999</v>
      </c>
    </row>
    <row r="549" spans="1:16" ht="13.8" customHeight="1">
      <c r="A549" s="101">
        <f>C549*ID규칙_기본능력치그룹_단위+COUNTIF($C$4:C549,C549)</f>
        <v>24302046</v>
      </c>
      <c r="B549" s="100" t="s">
        <v>305</v>
      </c>
      <c r="C549" s="101">
        <f>VLOOKUP(B549,WEAPON!$B:$D,3,0)</f>
        <v>24302</v>
      </c>
      <c r="D549" s="102">
        <v>46</v>
      </c>
      <c r="E549" s="101">
        <v>1</v>
      </c>
      <c r="F549" s="101">
        <v>330</v>
      </c>
      <c r="G549" s="101">
        <v>0</v>
      </c>
      <c r="H549" s="101">
        <v>2</v>
      </c>
      <c r="I549" s="101">
        <v>2353</v>
      </c>
      <c r="J549" s="101">
        <v>0</v>
      </c>
      <c r="K549" s="101">
        <v>3</v>
      </c>
      <c r="L549" s="101">
        <v>1017</v>
      </c>
      <c r="M549" s="101">
        <v>0</v>
      </c>
      <c r="N549" s="100" t="str">
        <f t="shared" si="24"/>
        <v>공격력 +330</v>
      </c>
      <c r="O549" s="100" t="str">
        <f t="shared" si="25"/>
        <v>최대 체력 +2353</v>
      </c>
      <c r="P549" s="100" t="str">
        <f t="shared" si="26"/>
        <v>치유력 +1017</v>
      </c>
    </row>
    <row r="550" spans="1:16" ht="13.8" customHeight="1">
      <c r="A550" s="101">
        <f>C550*ID규칙_기본능력치그룹_단위+COUNTIF($C$4:C550,C550)</f>
        <v>24302047</v>
      </c>
      <c r="B550" s="100" t="s">
        <v>305</v>
      </c>
      <c r="C550" s="101">
        <f>VLOOKUP(B550,WEAPON!$B:$D,3,0)</f>
        <v>24302</v>
      </c>
      <c r="D550" s="102">
        <v>47</v>
      </c>
      <c r="E550" s="101">
        <v>1</v>
      </c>
      <c r="F550" s="101">
        <v>336</v>
      </c>
      <c r="G550" s="101">
        <v>0</v>
      </c>
      <c r="H550" s="101">
        <v>2</v>
      </c>
      <c r="I550" s="101">
        <v>2395</v>
      </c>
      <c r="J550" s="101">
        <v>0</v>
      </c>
      <c r="K550" s="101">
        <v>3</v>
      </c>
      <c r="L550" s="101">
        <v>1035</v>
      </c>
      <c r="M550" s="101">
        <v>0</v>
      </c>
      <c r="N550" s="100" t="str">
        <f t="shared" si="24"/>
        <v>공격력 +336</v>
      </c>
      <c r="O550" s="100" t="str">
        <f t="shared" si="25"/>
        <v>최대 체력 +2395</v>
      </c>
      <c r="P550" s="100" t="str">
        <f t="shared" si="26"/>
        <v>치유력 +1035</v>
      </c>
    </row>
    <row r="551" spans="1:16" ht="13.8" customHeight="1">
      <c r="A551" s="101">
        <f>C551*ID규칙_기본능력치그룹_단위+COUNTIF($C$4:C551,C551)</f>
        <v>24302048</v>
      </c>
      <c r="B551" s="100" t="s">
        <v>305</v>
      </c>
      <c r="C551" s="101">
        <f>VLOOKUP(B551,WEAPON!$B:$D,3,0)</f>
        <v>24302</v>
      </c>
      <c r="D551" s="102">
        <v>48</v>
      </c>
      <c r="E551" s="101">
        <v>1</v>
      </c>
      <c r="F551" s="101">
        <v>342</v>
      </c>
      <c r="G551" s="101">
        <v>0</v>
      </c>
      <c r="H551" s="101">
        <v>2</v>
      </c>
      <c r="I551" s="101">
        <v>2437</v>
      </c>
      <c r="J551" s="101">
        <v>0</v>
      </c>
      <c r="K551" s="101">
        <v>3</v>
      </c>
      <c r="L551" s="101">
        <v>1053</v>
      </c>
      <c r="M551" s="101">
        <v>0</v>
      </c>
      <c r="N551" s="100" t="str">
        <f t="shared" si="24"/>
        <v>공격력 +342</v>
      </c>
      <c r="O551" s="100" t="str">
        <f t="shared" si="25"/>
        <v>최대 체력 +2437</v>
      </c>
      <c r="P551" s="100" t="str">
        <f t="shared" si="26"/>
        <v>치유력 +1053</v>
      </c>
    </row>
    <row r="552" spans="1:16" ht="13.8" customHeight="1">
      <c r="A552" s="101">
        <f>C552*ID규칙_기본능력치그룹_단위+COUNTIF($C$4:C552,C552)</f>
        <v>24302049</v>
      </c>
      <c r="B552" s="100" t="s">
        <v>305</v>
      </c>
      <c r="C552" s="101">
        <f>VLOOKUP(B552,WEAPON!$B:$D,3,0)</f>
        <v>24302</v>
      </c>
      <c r="D552" s="102">
        <v>49</v>
      </c>
      <c r="E552" s="101">
        <v>1</v>
      </c>
      <c r="F552" s="101">
        <v>348</v>
      </c>
      <c r="G552" s="101">
        <v>0</v>
      </c>
      <c r="H552" s="101">
        <v>2</v>
      </c>
      <c r="I552" s="101">
        <v>2479</v>
      </c>
      <c r="J552" s="101">
        <v>0</v>
      </c>
      <c r="K552" s="101">
        <v>3</v>
      </c>
      <c r="L552" s="101">
        <v>1071</v>
      </c>
      <c r="M552" s="101">
        <v>0</v>
      </c>
      <c r="N552" s="100" t="str">
        <f t="shared" si="24"/>
        <v>공격력 +348</v>
      </c>
      <c r="O552" s="100" t="str">
        <f t="shared" si="25"/>
        <v>최대 체력 +2479</v>
      </c>
      <c r="P552" s="100" t="str">
        <f t="shared" si="26"/>
        <v>치유력 +1071</v>
      </c>
    </row>
    <row r="553" spans="1:16" ht="13.8" customHeight="1">
      <c r="A553" s="101">
        <f>C553*ID규칙_기본능력치그룹_단위+COUNTIF($C$4:C553,C553)</f>
        <v>24302050</v>
      </c>
      <c r="B553" s="100" t="s">
        <v>305</v>
      </c>
      <c r="C553" s="101">
        <f>VLOOKUP(B553,WEAPON!$B:$D,3,0)</f>
        <v>24302</v>
      </c>
      <c r="D553" s="102">
        <v>50</v>
      </c>
      <c r="E553" s="101">
        <v>1</v>
      </c>
      <c r="F553" s="101">
        <v>354</v>
      </c>
      <c r="G553" s="101">
        <v>0</v>
      </c>
      <c r="H553" s="101">
        <v>2</v>
      </c>
      <c r="I553" s="101">
        <v>2521</v>
      </c>
      <c r="J553" s="101">
        <v>0</v>
      </c>
      <c r="K553" s="101">
        <v>3</v>
      </c>
      <c r="L553" s="101">
        <v>1089</v>
      </c>
      <c r="M553" s="101">
        <v>0</v>
      </c>
      <c r="N553" s="100" t="str">
        <f t="shared" si="24"/>
        <v>공격력 +354</v>
      </c>
      <c r="O553" s="100" t="str">
        <f t="shared" si="25"/>
        <v>최대 체력 +2521</v>
      </c>
      <c r="P553" s="100" t="str">
        <f t="shared" si="26"/>
        <v>치유력 +1089</v>
      </c>
    </row>
    <row r="554" spans="1:16" ht="13.8" customHeight="1">
      <c r="A554" s="101">
        <f>C554*ID규칙_기본능력치그룹_단위+COUNTIF($C$4:C554,C554)</f>
        <v>11310001</v>
      </c>
      <c r="B554" s="100" t="s">
        <v>307</v>
      </c>
      <c r="C554" s="101">
        <f>VLOOKUP(B554,WEAPON!$B:$D,3,0)</f>
        <v>11310</v>
      </c>
      <c r="D554" s="102">
        <v>1</v>
      </c>
      <c r="E554" s="101">
        <v>1</v>
      </c>
      <c r="F554" s="101">
        <v>77</v>
      </c>
      <c r="G554" s="101">
        <v>0</v>
      </c>
      <c r="H554" s="101">
        <v>2</v>
      </c>
      <c r="I554" s="101">
        <v>366</v>
      </c>
      <c r="J554" s="101">
        <v>0</v>
      </c>
      <c r="K554" s="101">
        <v>0</v>
      </c>
      <c r="L554" s="101">
        <v>0</v>
      </c>
      <c r="M554" s="101">
        <v>0</v>
      </c>
      <c r="N554" s="100" t="str">
        <f t="shared" si="24"/>
        <v>공격력 +77</v>
      </c>
      <c r="O554" s="100" t="str">
        <f t="shared" si="25"/>
        <v>최대 체력 +366</v>
      </c>
      <c r="P554" s="100" t="str">
        <f t="shared" si="26"/>
        <v>-</v>
      </c>
    </row>
    <row r="555" spans="1:16" ht="13.8" customHeight="1">
      <c r="A555" s="101">
        <f>C555*ID규칙_기본능력치그룹_단위+COUNTIF($C$4:C555,C555)</f>
        <v>11310002</v>
      </c>
      <c r="B555" s="100" t="s">
        <v>307</v>
      </c>
      <c r="C555" s="101">
        <f>VLOOKUP(B555,WEAPON!$B:$D,3,0)</f>
        <v>11310</v>
      </c>
      <c r="D555" s="102">
        <v>2</v>
      </c>
      <c r="E555" s="101">
        <v>1</v>
      </c>
      <c r="F555" s="101">
        <v>84</v>
      </c>
      <c r="G555" s="101">
        <v>0</v>
      </c>
      <c r="H555" s="101">
        <v>2</v>
      </c>
      <c r="I555" s="101">
        <v>399</v>
      </c>
      <c r="J555" s="101">
        <v>0</v>
      </c>
      <c r="K555" s="101">
        <v>0</v>
      </c>
      <c r="L555" s="101">
        <v>0</v>
      </c>
      <c r="M555" s="101">
        <v>0</v>
      </c>
      <c r="N555" s="100" t="str">
        <f t="shared" si="24"/>
        <v>공격력 +84</v>
      </c>
      <c r="O555" s="100" t="str">
        <f t="shared" si="25"/>
        <v>최대 체력 +399</v>
      </c>
      <c r="P555" s="100" t="str">
        <f t="shared" si="26"/>
        <v>-</v>
      </c>
    </row>
    <row r="556" spans="1:16" ht="13.8" customHeight="1">
      <c r="A556" s="101">
        <f>C556*ID규칙_기본능력치그룹_단위+COUNTIF($C$4:C556,C556)</f>
        <v>11310003</v>
      </c>
      <c r="B556" s="100" t="s">
        <v>307</v>
      </c>
      <c r="C556" s="101">
        <f>VLOOKUP(B556,WEAPON!$B:$D,3,0)</f>
        <v>11310</v>
      </c>
      <c r="D556" s="102">
        <v>3</v>
      </c>
      <c r="E556" s="101">
        <v>1</v>
      </c>
      <c r="F556" s="101">
        <v>91</v>
      </c>
      <c r="G556" s="101">
        <v>0</v>
      </c>
      <c r="H556" s="101">
        <v>2</v>
      </c>
      <c r="I556" s="101">
        <v>433</v>
      </c>
      <c r="J556" s="101">
        <v>0</v>
      </c>
      <c r="K556" s="101">
        <v>0</v>
      </c>
      <c r="L556" s="101">
        <v>0</v>
      </c>
      <c r="M556" s="101">
        <v>0</v>
      </c>
      <c r="N556" s="100" t="str">
        <f t="shared" si="24"/>
        <v>공격력 +91</v>
      </c>
      <c r="O556" s="100" t="str">
        <f t="shared" si="25"/>
        <v>최대 체력 +433</v>
      </c>
      <c r="P556" s="100" t="str">
        <f t="shared" si="26"/>
        <v>-</v>
      </c>
    </row>
    <row r="557" spans="1:16" ht="13.8" customHeight="1">
      <c r="A557" s="101">
        <f>C557*ID규칙_기본능력치그룹_단위+COUNTIF($C$4:C557,C557)</f>
        <v>11310004</v>
      </c>
      <c r="B557" s="100" t="s">
        <v>307</v>
      </c>
      <c r="C557" s="101">
        <f>VLOOKUP(B557,WEAPON!$B:$D,3,0)</f>
        <v>11310</v>
      </c>
      <c r="D557" s="102">
        <v>4</v>
      </c>
      <c r="E557" s="101">
        <v>1</v>
      </c>
      <c r="F557" s="101">
        <v>98</v>
      </c>
      <c r="G557" s="101">
        <v>0</v>
      </c>
      <c r="H557" s="101">
        <v>2</v>
      </c>
      <c r="I557" s="101">
        <v>466</v>
      </c>
      <c r="J557" s="101">
        <v>0</v>
      </c>
      <c r="K557" s="101">
        <v>0</v>
      </c>
      <c r="L557" s="101">
        <v>0</v>
      </c>
      <c r="M557" s="101">
        <v>0</v>
      </c>
      <c r="N557" s="100" t="str">
        <f t="shared" si="24"/>
        <v>공격력 +98</v>
      </c>
      <c r="O557" s="100" t="str">
        <f t="shared" si="25"/>
        <v>최대 체력 +466</v>
      </c>
      <c r="P557" s="100" t="str">
        <f t="shared" si="26"/>
        <v>-</v>
      </c>
    </row>
    <row r="558" spans="1:16" ht="13.8" customHeight="1">
      <c r="A558" s="101">
        <f>C558*ID규칙_기본능력치그룹_단위+COUNTIF($C$4:C558,C558)</f>
        <v>11310005</v>
      </c>
      <c r="B558" s="100" t="s">
        <v>307</v>
      </c>
      <c r="C558" s="101">
        <f>VLOOKUP(B558,WEAPON!$B:$D,3,0)</f>
        <v>11310</v>
      </c>
      <c r="D558" s="102">
        <v>5</v>
      </c>
      <c r="E558" s="101">
        <v>1</v>
      </c>
      <c r="F558" s="101">
        <v>105</v>
      </c>
      <c r="G558" s="101">
        <v>0</v>
      </c>
      <c r="H558" s="101">
        <v>2</v>
      </c>
      <c r="I558" s="101">
        <v>499</v>
      </c>
      <c r="J558" s="101">
        <v>0</v>
      </c>
      <c r="K558" s="101">
        <v>0</v>
      </c>
      <c r="L558" s="101">
        <v>0</v>
      </c>
      <c r="M558" s="101">
        <v>0</v>
      </c>
      <c r="N558" s="100" t="str">
        <f t="shared" si="24"/>
        <v>공격력 +105</v>
      </c>
      <c r="O558" s="100" t="str">
        <f t="shared" si="25"/>
        <v>최대 체력 +499</v>
      </c>
      <c r="P558" s="100" t="str">
        <f t="shared" si="26"/>
        <v>-</v>
      </c>
    </row>
    <row r="559" spans="1:16" ht="13.8" customHeight="1">
      <c r="A559" s="101">
        <f>C559*ID규칙_기본능력치그룹_단위+COUNTIF($C$4:C559,C559)</f>
        <v>11310006</v>
      </c>
      <c r="B559" s="100" t="s">
        <v>307</v>
      </c>
      <c r="C559" s="101">
        <f>VLOOKUP(B559,WEAPON!$B:$D,3,0)</f>
        <v>11310</v>
      </c>
      <c r="D559" s="102">
        <v>6</v>
      </c>
      <c r="E559" s="101">
        <v>1</v>
      </c>
      <c r="F559" s="101">
        <v>112</v>
      </c>
      <c r="G559" s="101">
        <v>0</v>
      </c>
      <c r="H559" s="101">
        <v>2</v>
      </c>
      <c r="I559" s="101">
        <v>532</v>
      </c>
      <c r="J559" s="101">
        <v>0</v>
      </c>
      <c r="K559" s="101">
        <v>0</v>
      </c>
      <c r="L559" s="101">
        <v>0</v>
      </c>
      <c r="M559" s="101">
        <v>0</v>
      </c>
      <c r="N559" s="100" t="str">
        <f t="shared" si="24"/>
        <v>공격력 +112</v>
      </c>
      <c r="O559" s="100" t="str">
        <f t="shared" si="25"/>
        <v>최대 체력 +532</v>
      </c>
      <c r="P559" s="100" t="str">
        <f t="shared" si="26"/>
        <v>-</v>
      </c>
    </row>
    <row r="560" spans="1:16" ht="13.8" customHeight="1">
      <c r="A560" s="101">
        <f>C560*ID규칙_기본능력치그룹_단위+COUNTIF($C$4:C560,C560)</f>
        <v>11310007</v>
      </c>
      <c r="B560" s="100" t="s">
        <v>307</v>
      </c>
      <c r="C560" s="101">
        <f>VLOOKUP(B560,WEAPON!$B:$D,3,0)</f>
        <v>11310</v>
      </c>
      <c r="D560" s="102">
        <v>7</v>
      </c>
      <c r="E560" s="101">
        <v>1</v>
      </c>
      <c r="F560" s="101">
        <v>119</v>
      </c>
      <c r="G560" s="101">
        <v>0</v>
      </c>
      <c r="H560" s="101">
        <v>2</v>
      </c>
      <c r="I560" s="101">
        <v>566</v>
      </c>
      <c r="J560" s="101">
        <v>0</v>
      </c>
      <c r="K560" s="101">
        <v>0</v>
      </c>
      <c r="L560" s="101">
        <v>0</v>
      </c>
      <c r="M560" s="101">
        <v>0</v>
      </c>
      <c r="N560" s="100" t="str">
        <f t="shared" si="24"/>
        <v>공격력 +119</v>
      </c>
      <c r="O560" s="100" t="str">
        <f t="shared" si="25"/>
        <v>최대 체력 +566</v>
      </c>
      <c r="P560" s="100" t="str">
        <f t="shared" si="26"/>
        <v>-</v>
      </c>
    </row>
    <row r="561" spans="1:16" ht="13.8" customHeight="1">
      <c r="A561" s="101">
        <f>C561*ID규칙_기본능력치그룹_단위+COUNTIF($C$4:C561,C561)</f>
        <v>11310008</v>
      </c>
      <c r="B561" s="100" t="s">
        <v>307</v>
      </c>
      <c r="C561" s="101">
        <f>VLOOKUP(B561,WEAPON!$B:$D,3,0)</f>
        <v>11310</v>
      </c>
      <c r="D561" s="102">
        <v>8</v>
      </c>
      <c r="E561" s="101">
        <v>1</v>
      </c>
      <c r="F561" s="101">
        <v>126</v>
      </c>
      <c r="G561" s="101">
        <v>0</v>
      </c>
      <c r="H561" s="101">
        <v>2</v>
      </c>
      <c r="I561" s="101">
        <v>599</v>
      </c>
      <c r="J561" s="101">
        <v>0</v>
      </c>
      <c r="K561" s="101">
        <v>0</v>
      </c>
      <c r="L561" s="101">
        <v>0</v>
      </c>
      <c r="M561" s="101">
        <v>0</v>
      </c>
      <c r="N561" s="100" t="str">
        <f t="shared" si="24"/>
        <v>공격력 +126</v>
      </c>
      <c r="O561" s="100" t="str">
        <f t="shared" si="25"/>
        <v>최대 체력 +599</v>
      </c>
      <c r="P561" s="100" t="str">
        <f t="shared" si="26"/>
        <v>-</v>
      </c>
    </row>
    <row r="562" spans="1:16" ht="13.8" customHeight="1">
      <c r="A562" s="101">
        <f>C562*ID규칙_기본능력치그룹_단위+COUNTIF($C$4:C562,C562)</f>
        <v>11310009</v>
      </c>
      <c r="B562" s="100" t="s">
        <v>307</v>
      </c>
      <c r="C562" s="101">
        <f>VLOOKUP(B562,WEAPON!$B:$D,3,0)</f>
        <v>11310</v>
      </c>
      <c r="D562" s="102">
        <v>9</v>
      </c>
      <c r="E562" s="101">
        <v>1</v>
      </c>
      <c r="F562" s="101">
        <v>133</v>
      </c>
      <c r="G562" s="101">
        <v>0</v>
      </c>
      <c r="H562" s="101">
        <v>2</v>
      </c>
      <c r="I562" s="101">
        <v>632</v>
      </c>
      <c r="J562" s="101">
        <v>0</v>
      </c>
      <c r="K562" s="101">
        <v>0</v>
      </c>
      <c r="L562" s="101">
        <v>0</v>
      </c>
      <c r="M562" s="101">
        <v>0</v>
      </c>
      <c r="N562" s="100" t="str">
        <f t="shared" si="24"/>
        <v>공격력 +133</v>
      </c>
      <c r="O562" s="100" t="str">
        <f t="shared" si="25"/>
        <v>최대 체력 +632</v>
      </c>
      <c r="P562" s="100" t="str">
        <f t="shared" si="26"/>
        <v>-</v>
      </c>
    </row>
    <row r="563" spans="1:16" ht="13.8" customHeight="1">
      <c r="A563" s="101">
        <f>C563*ID규칙_기본능력치그룹_단위+COUNTIF($C$4:C563,C563)</f>
        <v>11310010</v>
      </c>
      <c r="B563" s="100" t="s">
        <v>307</v>
      </c>
      <c r="C563" s="101">
        <f>VLOOKUP(B563,WEAPON!$B:$D,3,0)</f>
        <v>11310</v>
      </c>
      <c r="D563" s="102">
        <v>10</v>
      </c>
      <c r="E563" s="101">
        <v>1</v>
      </c>
      <c r="F563" s="101">
        <v>140</v>
      </c>
      <c r="G563" s="101">
        <v>0</v>
      </c>
      <c r="H563" s="101">
        <v>2</v>
      </c>
      <c r="I563" s="101">
        <v>665</v>
      </c>
      <c r="J563" s="101">
        <v>0</v>
      </c>
      <c r="K563" s="101">
        <v>0</v>
      </c>
      <c r="L563" s="101">
        <v>0</v>
      </c>
      <c r="M563" s="101">
        <v>0</v>
      </c>
      <c r="N563" s="100" t="str">
        <f t="shared" si="24"/>
        <v>공격력 +140</v>
      </c>
      <c r="O563" s="100" t="str">
        <f t="shared" si="25"/>
        <v>최대 체력 +665</v>
      </c>
      <c r="P563" s="100" t="str">
        <f t="shared" si="26"/>
        <v>-</v>
      </c>
    </row>
    <row r="564" spans="1:16" ht="13.8" customHeight="1">
      <c r="A564" s="101">
        <f>C564*ID규칙_기본능력치그룹_단위+COUNTIF($C$4:C564,C564)</f>
        <v>11310011</v>
      </c>
      <c r="B564" s="100" t="s">
        <v>307</v>
      </c>
      <c r="C564" s="101">
        <f>VLOOKUP(B564,WEAPON!$B:$D,3,0)</f>
        <v>11310</v>
      </c>
      <c r="D564" s="102">
        <v>11</v>
      </c>
      <c r="E564" s="101">
        <v>1</v>
      </c>
      <c r="F564" s="101">
        <v>147</v>
      </c>
      <c r="G564" s="101">
        <v>0</v>
      </c>
      <c r="H564" s="101">
        <v>2</v>
      </c>
      <c r="I564" s="101">
        <v>699</v>
      </c>
      <c r="J564" s="101">
        <v>0</v>
      </c>
      <c r="K564" s="101">
        <v>0</v>
      </c>
      <c r="L564" s="101">
        <v>0</v>
      </c>
      <c r="M564" s="101">
        <v>0</v>
      </c>
      <c r="N564" s="100" t="str">
        <f t="shared" si="24"/>
        <v>공격력 +147</v>
      </c>
      <c r="O564" s="100" t="str">
        <f t="shared" si="25"/>
        <v>최대 체력 +699</v>
      </c>
      <c r="P564" s="100" t="str">
        <f t="shared" si="26"/>
        <v>-</v>
      </c>
    </row>
    <row r="565" spans="1:16" ht="13.8" customHeight="1">
      <c r="A565" s="101">
        <f>C565*ID규칙_기본능력치그룹_단위+COUNTIF($C$4:C565,C565)</f>
        <v>11310012</v>
      </c>
      <c r="B565" s="100" t="s">
        <v>307</v>
      </c>
      <c r="C565" s="101">
        <f>VLOOKUP(B565,WEAPON!$B:$D,3,0)</f>
        <v>11310</v>
      </c>
      <c r="D565" s="102">
        <v>12</v>
      </c>
      <c r="E565" s="101">
        <v>1</v>
      </c>
      <c r="F565" s="101">
        <v>154</v>
      </c>
      <c r="G565" s="101">
        <v>0</v>
      </c>
      <c r="H565" s="101">
        <v>2</v>
      </c>
      <c r="I565" s="101">
        <v>732</v>
      </c>
      <c r="J565" s="101">
        <v>0</v>
      </c>
      <c r="K565" s="101">
        <v>0</v>
      </c>
      <c r="L565" s="101">
        <v>0</v>
      </c>
      <c r="M565" s="101">
        <v>0</v>
      </c>
      <c r="N565" s="100" t="str">
        <f t="shared" si="24"/>
        <v>공격력 +154</v>
      </c>
      <c r="O565" s="100" t="str">
        <f t="shared" si="25"/>
        <v>최대 체력 +732</v>
      </c>
      <c r="P565" s="100" t="str">
        <f t="shared" si="26"/>
        <v>-</v>
      </c>
    </row>
    <row r="566" spans="1:16" ht="13.8" customHeight="1">
      <c r="A566" s="101">
        <f>C566*ID규칙_기본능력치그룹_단위+COUNTIF($C$4:C566,C566)</f>
        <v>11310013</v>
      </c>
      <c r="B566" s="100" t="s">
        <v>307</v>
      </c>
      <c r="C566" s="101">
        <f>VLOOKUP(B566,WEAPON!$B:$D,3,0)</f>
        <v>11310</v>
      </c>
      <c r="D566" s="102">
        <v>13</v>
      </c>
      <c r="E566" s="101">
        <v>1</v>
      </c>
      <c r="F566" s="101">
        <v>161</v>
      </c>
      <c r="G566" s="101">
        <v>0</v>
      </c>
      <c r="H566" s="101">
        <v>2</v>
      </c>
      <c r="I566" s="101">
        <v>765</v>
      </c>
      <c r="J566" s="101">
        <v>0</v>
      </c>
      <c r="K566" s="101">
        <v>0</v>
      </c>
      <c r="L566" s="101">
        <v>0</v>
      </c>
      <c r="M566" s="101">
        <v>0</v>
      </c>
      <c r="N566" s="100" t="str">
        <f t="shared" si="24"/>
        <v>공격력 +161</v>
      </c>
      <c r="O566" s="100" t="str">
        <f t="shared" si="25"/>
        <v>최대 체력 +765</v>
      </c>
      <c r="P566" s="100" t="str">
        <f t="shared" si="26"/>
        <v>-</v>
      </c>
    </row>
    <row r="567" spans="1:16" ht="13.8" customHeight="1">
      <c r="A567" s="101">
        <f>C567*ID규칙_기본능력치그룹_단위+COUNTIF($C$4:C567,C567)</f>
        <v>11310014</v>
      </c>
      <c r="B567" s="100" t="s">
        <v>307</v>
      </c>
      <c r="C567" s="101">
        <f>VLOOKUP(B567,WEAPON!$B:$D,3,0)</f>
        <v>11310</v>
      </c>
      <c r="D567" s="102">
        <v>14</v>
      </c>
      <c r="E567" s="101">
        <v>1</v>
      </c>
      <c r="F567" s="101">
        <v>168</v>
      </c>
      <c r="G567" s="101">
        <v>0</v>
      </c>
      <c r="H567" s="101">
        <v>2</v>
      </c>
      <c r="I567" s="101">
        <v>799</v>
      </c>
      <c r="J567" s="101">
        <v>0</v>
      </c>
      <c r="K567" s="101">
        <v>0</v>
      </c>
      <c r="L567" s="101">
        <v>0</v>
      </c>
      <c r="M567" s="101">
        <v>0</v>
      </c>
      <c r="N567" s="100" t="str">
        <f t="shared" si="24"/>
        <v>공격력 +168</v>
      </c>
      <c r="O567" s="100" t="str">
        <f t="shared" si="25"/>
        <v>최대 체력 +799</v>
      </c>
      <c r="P567" s="100" t="str">
        <f t="shared" si="26"/>
        <v>-</v>
      </c>
    </row>
    <row r="568" spans="1:16" ht="13.8" customHeight="1">
      <c r="A568" s="101">
        <f>C568*ID규칙_기본능력치그룹_단위+COUNTIF($C$4:C568,C568)</f>
        <v>11310015</v>
      </c>
      <c r="B568" s="100" t="s">
        <v>307</v>
      </c>
      <c r="C568" s="101">
        <f>VLOOKUP(B568,WEAPON!$B:$D,3,0)</f>
        <v>11310</v>
      </c>
      <c r="D568" s="102">
        <v>15</v>
      </c>
      <c r="E568" s="101">
        <v>1</v>
      </c>
      <c r="F568" s="101">
        <v>175</v>
      </c>
      <c r="G568" s="101">
        <v>0</v>
      </c>
      <c r="H568" s="101">
        <v>2</v>
      </c>
      <c r="I568" s="101">
        <v>832</v>
      </c>
      <c r="J568" s="101">
        <v>0</v>
      </c>
      <c r="K568" s="101">
        <v>0</v>
      </c>
      <c r="L568" s="101">
        <v>0</v>
      </c>
      <c r="M568" s="101">
        <v>0</v>
      </c>
      <c r="N568" s="100" t="str">
        <f t="shared" si="24"/>
        <v>공격력 +175</v>
      </c>
      <c r="O568" s="100" t="str">
        <f t="shared" si="25"/>
        <v>최대 체력 +832</v>
      </c>
      <c r="P568" s="100" t="str">
        <f t="shared" si="26"/>
        <v>-</v>
      </c>
    </row>
    <row r="569" spans="1:16" ht="13.8" customHeight="1">
      <c r="A569" s="101">
        <f>C569*ID규칙_기본능력치그룹_단위+COUNTIF($C$4:C569,C569)</f>
        <v>11310016</v>
      </c>
      <c r="B569" s="100" t="s">
        <v>307</v>
      </c>
      <c r="C569" s="101">
        <f>VLOOKUP(B569,WEAPON!$B:$D,3,0)</f>
        <v>11310</v>
      </c>
      <c r="D569" s="102">
        <v>16</v>
      </c>
      <c r="E569" s="101">
        <v>1</v>
      </c>
      <c r="F569" s="101">
        <v>182</v>
      </c>
      <c r="G569" s="101">
        <v>0</v>
      </c>
      <c r="H569" s="101">
        <v>2</v>
      </c>
      <c r="I569" s="101">
        <v>865</v>
      </c>
      <c r="J569" s="101">
        <v>0</v>
      </c>
      <c r="K569" s="101">
        <v>0</v>
      </c>
      <c r="L569" s="101">
        <v>0</v>
      </c>
      <c r="M569" s="101">
        <v>0</v>
      </c>
      <c r="N569" s="100" t="str">
        <f t="shared" si="24"/>
        <v>공격력 +182</v>
      </c>
      <c r="O569" s="100" t="str">
        <f t="shared" si="25"/>
        <v>최대 체력 +865</v>
      </c>
      <c r="P569" s="100" t="str">
        <f t="shared" si="26"/>
        <v>-</v>
      </c>
    </row>
    <row r="570" spans="1:16" ht="13.8" customHeight="1">
      <c r="A570" s="101">
        <f>C570*ID규칙_기본능력치그룹_단위+COUNTIF($C$4:C570,C570)</f>
        <v>11310017</v>
      </c>
      <c r="B570" s="100" t="s">
        <v>307</v>
      </c>
      <c r="C570" s="101">
        <f>VLOOKUP(B570,WEAPON!$B:$D,3,0)</f>
        <v>11310</v>
      </c>
      <c r="D570" s="102">
        <v>17</v>
      </c>
      <c r="E570" s="101">
        <v>1</v>
      </c>
      <c r="F570" s="101">
        <v>189</v>
      </c>
      <c r="G570" s="101">
        <v>0</v>
      </c>
      <c r="H570" s="101">
        <v>2</v>
      </c>
      <c r="I570" s="101">
        <v>898</v>
      </c>
      <c r="J570" s="101">
        <v>0</v>
      </c>
      <c r="K570" s="101">
        <v>0</v>
      </c>
      <c r="L570" s="101">
        <v>0</v>
      </c>
      <c r="M570" s="101">
        <v>0</v>
      </c>
      <c r="N570" s="100" t="str">
        <f t="shared" si="24"/>
        <v>공격력 +189</v>
      </c>
      <c r="O570" s="100" t="str">
        <f t="shared" si="25"/>
        <v>최대 체력 +898</v>
      </c>
      <c r="P570" s="100" t="str">
        <f t="shared" si="26"/>
        <v>-</v>
      </c>
    </row>
    <row r="571" spans="1:16" ht="13.8" customHeight="1">
      <c r="A571" s="101">
        <f>C571*ID규칙_기본능력치그룹_단위+COUNTIF($C$4:C571,C571)</f>
        <v>11310018</v>
      </c>
      <c r="B571" s="100" t="s">
        <v>307</v>
      </c>
      <c r="C571" s="101">
        <f>VLOOKUP(B571,WEAPON!$B:$D,3,0)</f>
        <v>11310</v>
      </c>
      <c r="D571" s="102">
        <v>18</v>
      </c>
      <c r="E571" s="101">
        <v>1</v>
      </c>
      <c r="F571" s="101">
        <v>197</v>
      </c>
      <c r="G571" s="101">
        <v>0</v>
      </c>
      <c r="H571" s="101">
        <v>2</v>
      </c>
      <c r="I571" s="101">
        <v>932</v>
      </c>
      <c r="J571" s="101">
        <v>0</v>
      </c>
      <c r="K571" s="101">
        <v>0</v>
      </c>
      <c r="L571" s="101">
        <v>0</v>
      </c>
      <c r="M571" s="101">
        <v>0</v>
      </c>
      <c r="N571" s="100" t="str">
        <f t="shared" si="24"/>
        <v>공격력 +197</v>
      </c>
      <c r="O571" s="100" t="str">
        <f t="shared" si="25"/>
        <v>최대 체력 +932</v>
      </c>
      <c r="P571" s="100" t="str">
        <f t="shared" si="26"/>
        <v>-</v>
      </c>
    </row>
    <row r="572" spans="1:16" ht="13.8" customHeight="1">
      <c r="A572" s="101">
        <f>C572*ID규칙_기본능력치그룹_단위+COUNTIF($C$4:C572,C572)</f>
        <v>11310019</v>
      </c>
      <c r="B572" s="100" t="s">
        <v>307</v>
      </c>
      <c r="C572" s="101">
        <f>VLOOKUP(B572,WEAPON!$B:$D,3,0)</f>
        <v>11310</v>
      </c>
      <c r="D572" s="102">
        <v>19</v>
      </c>
      <c r="E572" s="101">
        <v>1</v>
      </c>
      <c r="F572" s="101">
        <v>204</v>
      </c>
      <c r="G572" s="101">
        <v>0</v>
      </c>
      <c r="H572" s="101">
        <v>2</v>
      </c>
      <c r="I572" s="101">
        <v>965</v>
      </c>
      <c r="J572" s="101">
        <v>0</v>
      </c>
      <c r="K572" s="101">
        <v>0</v>
      </c>
      <c r="L572" s="101">
        <v>0</v>
      </c>
      <c r="M572" s="101">
        <v>0</v>
      </c>
      <c r="N572" s="100" t="str">
        <f t="shared" si="24"/>
        <v>공격력 +204</v>
      </c>
      <c r="O572" s="100" t="str">
        <f t="shared" si="25"/>
        <v>최대 체력 +965</v>
      </c>
      <c r="P572" s="100" t="str">
        <f t="shared" si="26"/>
        <v>-</v>
      </c>
    </row>
    <row r="573" spans="1:16" ht="13.8" customHeight="1">
      <c r="A573" s="101">
        <f>C573*ID규칙_기본능력치그룹_단위+COUNTIF($C$4:C573,C573)</f>
        <v>11310020</v>
      </c>
      <c r="B573" s="100" t="s">
        <v>307</v>
      </c>
      <c r="C573" s="101">
        <f>VLOOKUP(B573,WEAPON!$B:$D,3,0)</f>
        <v>11310</v>
      </c>
      <c r="D573" s="102">
        <v>20</v>
      </c>
      <c r="E573" s="101">
        <v>1</v>
      </c>
      <c r="F573" s="101">
        <v>211</v>
      </c>
      <c r="G573" s="101">
        <v>0</v>
      </c>
      <c r="H573" s="101">
        <v>2</v>
      </c>
      <c r="I573" s="101">
        <v>998</v>
      </c>
      <c r="J573" s="101">
        <v>0</v>
      </c>
      <c r="K573" s="101">
        <v>0</v>
      </c>
      <c r="L573" s="101">
        <v>0</v>
      </c>
      <c r="M573" s="101">
        <v>0</v>
      </c>
      <c r="N573" s="100" t="str">
        <f t="shared" si="24"/>
        <v>공격력 +211</v>
      </c>
      <c r="O573" s="100" t="str">
        <f t="shared" si="25"/>
        <v>최대 체력 +998</v>
      </c>
      <c r="P573" s="100" t="str">
        <f t="shared" si="26"/>
        <v>-</v>
      </c>
    </row>
    <row r="574" spans="1:16" ht="13.8" customHeight="1">
      <c r="A574" s="101">
        <f>C574*ID규칙_기본능력치그룹_단위+COUNTIF($C$4:C574,C574)</f>
        <v>11310021</v>
      </c>
      <c r="B574" s="100" t="s">
        <v>307</v>
      </c>
      <c r="C574" s="101">
        <f>VLOOKUP(B574,WEAPON!$B:$D,3,0)</f>
        <v>11310</v>
      </c>
      <c r="D574" s="102">
        <v>21</v>
      </c>
      <c r="E574" s="101">
        <v>1</v>
      </c>
      <c r="F574" s="101">
        <v>218</v>
      </c>
      <c r="G574" s="101">
        <v>0</v>
      </c>
      <c r="H574" s="101">
        <v>2</v>
      </c>
      <c r="I574" s="101">
        <v>1031</v>
      </c>
      <c r="J574" s="101">
        <v>0</v>
      </c>
      <c r="K574" s="101">
        <v>0</v>
      </c>
      <c r="L574" s="101">
        <v>0</v>
      </c>
      <c r="M574" s="101">
        <v>0</v>
      </c>
      <c r="N574" s="100" t="str">
        <f t="shared" si="24"/>
        <v>공격력 +218</v>
      </c>
      <c r="O574" s="100" t="str">
        <f t="shared" si="25"/>
        <v>최대 체력 +1031</v>
      </c>
      <c r="P574" s="100" t="str">
        <f t="shared" si="26"/>
        <v>-</v>
      </c>
    </row>
    <row r="575" spans="1:16" ht="13.8" customHeight="1">
      <c r="A575" s="101">
        <f>C575*ID규칙_기본능력치그룹_단위+COUNTIF($C$4:C575,C575)</f>
        <v>11310022</v>
      </c>
      <c r="B575" s="100" t="s">
        <v>307</v>
      </c>
      <c r="C575" s="101">
        <f>VLOOKUP(B575,WEAPON!$B:$D,3,0)</f>
        <v>11310</v>
      </c>
      <c r="D575" s="102">
        <v>22</v>
      </c>
      <c r="E575" s="101">
        <v>1</v>
      </c>
      <c r="F575" s="101">
        <v>225</v>
      </c>
      <c r="G575" s="101">
        <v>0</v>
      </c>
      <c r="H575" s="101">
        <v>2</v>
      </c>
      <c r="I575" s="101">
        <v>1065</v>
      </c>
      <c r="J575" s="101">
        <v>0</v>
      </c>
      <c r="K575" s="101">
        <v>0</v>
      </c>
      <c r="L575" s="101">
        <v>0</v>
      </c>
      <c r="M575" s="101">
        <v>0</v>
      </c>
      <c r="N575" s="100" t="str">
        <f t="shared" si="24"/>
        <v>공격력 +225</v>
      </c>
      <c r="O575" s="100" t="str">
        <f t="shared" si="25"/>
        <v>최대 체력 +1065</v>
      </c>
      <c r="P575" s="100" t="str">
        <f t="shared" si="26"/>
        <v>-</v>
      </c>
    </row>
    <row r="576" spans="1:16" ht="13.8" customHeight="1">
      <c r="A576" s="101">
        <f>C576*ID규칙_기본능력치그룹_단위+COUNTIF($C$4:C576,C576)</f>
        <v>11310023</v>
      </c>
      <c r="B576" s="100" t="s">
        <v>307</v>
      </c>
      <c r="C576" s="101">
        <f>VLOOKUP(B576,WEAPON!$B:$D,3,0)</f>
        <v>11310</v>
      </c>
      <c r="D576" s="102">
        <v>23</v>
      </c>
      <c r="E576" s="101">
        <v>1</v>
      </c>
      <c r="F576" s="101">
        <v>232</v>
      </c>
      <c r="G576" s="101">
        <v>0</v>
      </c>
      <c r="H576" s="101">
        <v>2</v>
      </c>
      <c r="I576" s="101">
        <v>1098</v>
      </c>
      <c r="J576" s="101">
        <v>0</v>
      </c>
      <c r="K576" s="101">
        <v>0</v>
      </c>
      <c r="L576" s="101">
        <v>0</v>
      </c>
      <c r="M576" s="101">
        <v>0</v>
      </c>
      <c r="N576" s="100" t="str">
        <f t="shared" si="24"/>
        <v>공격력 +232</v>
      </c>
      <c r="O576" s="100" t="str">
        <f t="shared" si="25"/>
        <v>최대 체력 +1098</v>
      </c>
      <c r="P576" s="100" t="str">
        <f t="shared" si="26"/>
        <v>-</v>
      </c>
    </row>
    <row r="577" spans="1:16" ht="13.8" customHeight="1">
      <c r="A577" s="101">
        <f>C577*ID규칙_기본능력치그룹_단위+COUNTIF($C$4:C577,C577)</f>
        <v>11310024</v>
      </c>
      <c r="B577" s="100" t="s">
        <v>307</v>
      </c>
      <c r="C577" s="101">
        <f>VLOOKUP(B577,WEAPON!$B:$D,3,0)</f>
        <v>11310</v>
      </c>
      <c r="D577" s="102">
        <v>24</v>
      </c>
      <c r="E577" s="101">
        <v>1</v>
      </c>
      <c r="F577" s="101">
        <v>239</v>
      </c>
      <c r="G577" s="101">
        <v>0</v>
      </c>
      <c r="H577" s="101">
        <v>2</v>
      </c>
      <c r="I577" s="101">
        <v>1131</v>
      </c>
      <c r="J577" s="101">
        <v>0</v>
      </c>
      <c r="K577" s="101">
        <v>0</v>
      </c>
      <c r="L577" s="101">
        <v>0</v>
      </c>
      <c r="M577" s="101">
        <v>0</v>
      </c>
      <c r="N577" s="100" t="str">
        <f t="shared" si="24"/>
        <v>공격력 +239</v>
      </c>
      <c r="O577" s="100" t="str">
        <f t="shared" si="25"/>
        <v>최대 체력 +1131</v>
      </c>
      <c r="P577" s="100" t="str">
        <f t="shared" si="26"/>
        <v>-</v>
      </c>
    </row>
    <row r="578" spans="1:16" ht="13.8" customHeight="1">
      <c r="A578" s="101">
        <f>C578*ID규칙_기본능력치그룹_단위+COUNTIF($C$4:C578,C578)</f>
        <v>11310025</v>
      </c>
      <c r="B578" s="100" t="s">
        <v>307</v>
      </c>
      <c r="C578" s="101">
        <f>VLOOKUP(B578,WEAPON!$B:$D,3,0)</f>
        <v>11310</v>
      </c>
      <c r="D578" s="102">
        <v>25</v>
      </c>
      <c r="E578" s="101">
        <v>1</v>
      </c>
      <c r="F578" s="101">
        <v>246</v>
      </c>
      <c r="G578" s="101">
        <v>0</v>
      </c>
      <c r="H578" s="101">
        <v>2</v>
      </c>
      <c r="I578" s="101">
        <v>1164</v>
      </c>
      <c r="J578" s="101">
        <v>0</v>
      </c>
      <c r="K578" s="101">
        <v>0</v>
      </c>
      <c r="L578" s="101">
        <v>0</v>
      </c>
      <c r="M578" s="101">
        <v>0</v>
      </c>
      <c r="N578" s="100" t="str">
        <f t="shared" si="24"/>
        <v>공격력 +246</v>
      </c>
      <c r="O578" s="100" t="str">
        <f t="shared" si="25"/>
        <v>최대 체력 +1164</v>
      </c>
      <c r="P578" s="100" t="str">
        <f t="shared" si="26"/>
        <v>-</v>
      </c>
    </row>
    <row r="579" spans="1:16" ht="13.8" customHeight="1">
      <c r="A579" s="101">
        <f>C579*ID규칙_기본능력치그룹_단위+COUNTIF($C$4:C579,C579)</f>
        <v>11310026</v>
      </c>
      <c r="B579" s="100" t="s">
        <v>307</v>
      </c>
      <c r="C579" s="101">
        <f>VLOOKUP(B579,WEAPON!$B:$D,3,0)</f>
        <v>11310</v>
      </c>
      <c r="D579" s="102">
        <v>26</v>
      </c>
      <c r="E579" s="101">
        <v>1</v>
      </c>
      <c r="F579" s="101">
        <v>253</v>
      </c>
      <c r="G579" s="101">
        <v>0</v>
      </c>
      <c r="H579" s="101">
        <v>2</v>
      </c>
      <c r="I579" s="101">
        <v>1198</v>
      </c>
      <c r="J579" s="101">
        <v>0</v>
      </c>
      <c r="K579" s="101">
        <v>0</v>
      </c>
      <c r="L579" s="101">
        <v>0</v>
      </c>
      <c r="M579" s="101">
        <v>0</v>
      </c>
      <c r="N579" s="100" t="str">
        <f t="shared" si="24"/>
        <v>공격력 +253</v>
      </c>
      <c r="O579" s="100" t="str">
        <f t="shared" si="25"/>
        <v>최대 체력 +1198</v>
      </c>
      <c r="P579" s="100" t="str">
        <f t="shared" si="26"/>
        <v>-</v>
      </c>
    </row>
    <row r="580" spans="1:16" ht="13.8" customHeight="1">
      <c r="A580" s="101">
        <f>C580*ID규칙_기본능력치그룹_단위+COUNTIF($C$4:C580,C580)</f>
        <v>11310027</v>
      </c>
      <c r="B580" s="100" t="s">
        <v>307</v>
      </c>
      <c r="C580" s="101">
        <f>VLOOKUP(B580,WEAPON!$B:$D,3,0)</f>
        <v>11310</v>
      </c>
      <c r="D580" s="102">
        <v>27</v>
      </c>
      <c r="E580" s="101">
        <v>1</v>
      </c>
      <c r="F580" s="101">
        <v>260</v>
      </c>
      <c r="G580" s="101">
        <v>0</v>
      </c>
      <c r="H580" s="101">
        <v>2</v>
      </c>
      <c r="I580" s="101">
        <v>1231</v>
      </c>
      <c r="J580" s="101">
        <v>0</v>
      </c>
      <c r="K580" s="101">
        <v>0</v>
      </c>
      <c r="L580" s="101">
        <v>0</v>
      </c>
      <c r="M580" s="101">
        <v>0</v>
      </c>
      <c r="N580" s="100" t="str">
        <f t="shared" ref="N580:N643" si="27">IF(E580=0,"-",VLOOKUP(E580,STATS_TYPE,2,0)&amp;" +")&amp;IF(E580=0,"",IF(G580=0,F580,F580/100&amp;"%"))</f>
        <v>공격력 +260</v>
      </c>
      <c r="O580" s="100" t="str">
        <f t="shared" ref="O580:O643" si="28">IF(H580=0,"-",VLOOKUP(H580,STATS_TYPE,2,0)&amp;" +")&amp;IF(H580=0,"",IF(J580=0,I580,I580/100&amp;"%"))</f>
        <v>최대 체력 +1231</v>
      </c>
      <c r="P580" s="100" t="str">
        <f t="shared" ref="P580:P643" si="29">IF(K580=0,"-",VLOOKUP(K580,STATS_TYPE,2,0)&amp;" +")&amp;IF(K580=0,"",IF(M580=0,L580,L580/100&amp;"%"))</f>
        <v>-</v>
      </c>
    </row>
    <row r="581" spans="1:16" ht="13.8" customHeight="1">
      <c r="A581" s="101">
        <f>C581*ID규칙_기본능력치그룹_단위+COUNTIF($C$4:C581,C581)</f>
        <v>11310028</v>
      </c>
      <c r="B581" s="100" t="s">
        <v>307</v>
      </c>
      <c r="C581" s="101">
        <f>VLOOKUP(B581,WEAPON!$B:$D,3,0)</f>
        <v>11310</v>
      </c>
      <c r="D581" s="102">
        <v>28</v>
      </c>
      <c r="E581" s="101">
        <v>1</v>
      </c>
      <c r="F581" s="101">
        <v>267</v>
      </c>
      <c r="G581" s="101">
        <v>0</v>
      </c>
      <c r="H581" s="101">
        <v>2</v>
      </c>
      <c r="I581" s="101">
        <v>1264</v>
      </c>
      <c r="J581" s="101">
        <v>0</v>
      </c>
      <c r="K581" s="101">
        <v>0</v>
      </c>
      <c r="L581" s="101">
        <v>0</v>
      </c>
      <c r="M581" s="101">
        <v>0</v>
      </c>
      <c r="N581" s="100" t="str">
        <f t="shared" si="27"/>
        <v>공격력 +267</v>
      </c>
      <c r="O581" s="100" t="str">
        <f t="shared" si="28"/>
        <v>최대 체력 +1264</v>
      </c>
      <c r="P581" s="100" t="str">
        <f t="shared" si="29"/>
        <v>-</v>
      </c>
    </row>
    <row r="582" spans="1:16" ht="13.8" customHeight="1">
      <c r="A582" s="101">
        <f>C582*ID규칙_기본능력치그룹_단위+COUNTIF($C$4:C582,C582)</f>
        <v>11310029</v>
      </c>
      <c r="B582" s="100" t="s">
        <v>307</v>
      </c>
      <c r="C582" s="101">
        <f>VLOOKUP(B582,WEAPON!$B:$D,3,0)</f>
        <v>11310</v>
      </c>
      <c r="D582" s="102">
        <v>29</v>
      </c>
      <c r="E582" s="101">
        <v>1</v>
      </c>
      <c r="F582" s="101">
        <v>274</v>
      </c>
      <c r="G582" s="101">
        <v>0</v>
      </c>
      <c r="H582" s="101">
        <v>2</v>
      </c>
      <c r="I582" s="101">
        <v>1298</v>
      </c>
      <c r="J582" s="101">
        <v>0</v>
      </c>
      <c r="K582" s="101">
        <v>0</v>
      </c>
      <c r="L582" s="101">
        <v>0</v>
      </c>
      <c r="M582" s="101">
        <v>0</v>
      </c>
      <c r="N582" s="100" t="str">
        <f t="shared" si="27"/>
        <v>공격력 +274</v>
      </c>
      <c r="O582" s="100" t="str">
        <f t="shared" si="28"/>
        <v>최대 체력 +1298</v>
      </c>
      <c r="P582" s="100" t="str">
        <f t="shared" si="29"/>
        <v>-</v>
      </c>
    </row>
    <row r="583" spans="1:16" ht="13.8" customHeight="1">
      <c r="A583" s="101">
        <f>C583*ID규칙_기본능력치그룹_단위+COUNTIF($C$4:C583,C583)</f>
        <v>11310030</v>
      </c>
      <c r="B583" s="100" t="s">
        <v>307</v>
      </c>
      <c r="C583" s="101">
        <f>VLOOKUP(B583,WEAPON!$B:$D,3,0)</f>
        <v>11310</v>
      </c>
      <c r="D583" s="102">
        <v>30</v>
      </c>
      <c r="E583" s="101">
        <v>1</v>
      </c>
      <c r="F583" s="101">
        <v>281</v>
      </c>
      <c r="G583" s="101">
        <v>0</v>
      </c>
      <c r="H583" s="101">
        <v>2</v>
      </c>
      <c r="I583" s="101">
        <v>1331</v>
      </c>
      <c r="J583" s="101">
        <v>0</v>
      </c>
      <c r="K583" s="101">
        <v>0</v>
      </c>
      <c r="L583" s="101">
        <v>0</v>
      </c>
      <c r="M583" s="101">
        <v>0</v>
      </c>
      <c r="N583" s="100" t="str">
        <f t="shared" si="27"/>
        <v>공격력 +281</v>
      </c>
      <c r="O583" s="100" t="str">
        <f t="shared" si="28"/>
        <v>최대 체력 +1331</v>
      </c>
      <c r="P583" s="100" t="str">
        <f t="shared" si="29"/>
        <v>-</v>
      </c>
    </row>
    <row r="584" spans="1:16" ht="13.8" customHeight="1">
      <c r="A584" s="101">
        <f>C584*ID규칙_기본능력치그룹_단위+COUNTIF($C$4:C584,C584)</f>
        <v>11310031</v>
      </c>
      <c r="B584" s="100" t="s">
        <v>307</v>
      </c>
      <c r="C584" s="101">
        <f>VLOOKUP(B584,WEAPON!$B:$D,3,0)</f>
        <v>11310</v>
      </c>
      <c r="D584" s="102">
        <v>31</v>
      </c>
      <c r="E584" s="101">
        <v>1</v>
      </c>
      <c r="F584" s="101">
        <v>288</v>
      </c>
      <c r="G584" s="101">
        <v>0</v>
      </c>
      <c r="H584" s="101">
        <v>2</v>
      </c>
      <c r="I584" s="101">
        <v>1364</v>
      </c>
      <c r="J584" s="101">
        <v>0</v>
      </c>
      <c r="K584" s="101">
        <v>0</v>
      </c>
      <c r="L584" s="101">
        <v>0</v>
      </c>
      <c r="M584" s="101">
        <v>0</v>
      </c>
      <c r="N584" s="100" t="str">
        <f t="shared" si="27"/>
        <v>공격력 +288</v>
      </c>
      <c r="O584" s="100" t="str">
        <f t="shared" si="28"/>
        <v>최대 체력 +1364</v>
      </c>
      <c r="P584" s="100" t="str">
        <f t="shared" si="29"/>
        <v>-</v>
      </c>
    </row>
    <row r="585" spans="1:16" ht="13.8" customHeight="1">
      <c r="A585" s="101">
        <f>C585*ID규칙_기본능력치그룹_단위+COUNTIF($C$4:C585,C585)</f>
        <v>11310032</v>
      </c>
      <c r="B585" s="100" t="s">
        <v>307</v>
      </c>
      <c r="C585" s="101">
        <f>VLOOKUP(B585,WEAPON!$B:$D,3,0)</f>
        <v>11310</v>
      </c>
      <c r="D585" s="102">
        <v>32</v>
      </c>
      <c r="E585" s="101">
        <v>1</v>
      </c>
      <c r="F585" s="101">
        <v>295</v>
      </c>
      <c r="G585" s="101">
        <v>0</v>
      </c>
      <c r="H585" s="101">
        <v>2</v>
      </c>
      <c r="I585" s="101">
        <v>1397</v>
      </c>
      <c r="J585" s="101">
        <v>0</v>
      </c>
      <c r="K585" s="101">
        <v>0</v>
      </c>
      <c r="L585" s="101">
        <v>0</v>
      </c>
      <c r="M585" s="101">
        <v>0</v>
      </c>
      <c r="N585" s="100" t="str">
        <f t="shared" si="27"/>
        <v>공격력 +295</v>
      </c>
      <c r="O585" s="100" t="str">
        <f t="shared" si="28"/>
        <v>최대 체력 +1397</v>
      </c>
      <c r="P585" s="100" t="str">
        <f t="shared" si="29"/>
        <v>-</v>
      </c>
    </row>
    <row r="586" spans="1:16" ht="13.8" customHeight="1">
      <c r="A586" s="101">
        <f>C586*ID규칙_기본능력치그룹_단위+COUNTIF($C$4:C586,C586)</f>
        <v>11310033</v>
      </c>
      <c r="B586" s="100" t="s">
        <v>307</v>
      </c>
      <c r="C586" s="101">
        <f>VLOOKUP(B586,WEAPON!$B:$D,3,0)</f>
        <v>11310</v>
      </c>
      <c r="D586" s="102">
        <v>33</v>
      </c>
      <c r="E586" s="101">
        <v>1</v>
      </c>
      <c r="F586" s="101">
        <v>302</v>
      </c>
      <c r="G586" s="101">
        <v>0</v>
      </c>
      <c r="H586" s="101">
        <v>2</v>
      </c>
      <c r="I586" s="101">
        <v>1431</v>
      </c>
      <c r="J586" s="101">
        <v>0</v>
      </c>
      <c r="K586" s="101">
        <v>0</v>
      </c>
      <c r="L586" s="101">
        <v>0</v>
      </c>
      <c r="M586" s="101">
        <v>0</v>
      </c>
      <c r="N586" s="100" t="str">
        <f t="shared" si="27"/>
        <v>공격력 +302</v>
      </c>
      <c r="O586" s="100" t="str">
        <f t="shared" si="28"/>
        <v>최대 체력 +1431</v>
      </c>
      <c r="P586" s="100" t="str">
        <f t="shared" si="29"/>
        <v>-</v>
      </c>
    </row>
    <row r="587" spans="1:16" ht="13.8" customHeight="1">
      <c r="A587" s="101">
        <f>C587*ID규칙_기본능력치그룹_단위+COUNTIF($C$4:C587,C587)</f>
        <v>11310034</v>
      </c>
      <c r="B587" s="100" t="s">
        <v>307</v>
      </c>
      <c r="C587" s="101">
        <f>VLOOKUP(B587,WEAPON!$B:$D,3,0)</f>
        <v>11310</v>
      </c>
      <c r="D587" s="102">
        <v>34</v>
      </c>
      <c r="E587" s="101">
        <v>1</v>
      </c>
      <c r="F587" s="101">
        <v>309</v>
      </c>
      <c r="G587" s="101">
        <v>0</v>
      </c>
      <c r="H587" s="101">
        <v>2</v>
      </c>
      <c r="I587" s="101">
        <v>1464</v>
      </c>
      <c r="J587" s="101">
        <v>0</v>
      </c>
      <c r="K587" s="101">
        <v>0</v>
      </c>
      <c r="L587" s="101">
        <v>0</v>
      </c>
      <c r="M587" s="101">
        <v>0</v>
      </c>
      <c r="N587" s="100" t="str">
        <f t="shared" si="27"/>
        <v>공격력 +309</v>
      </c>
      <c r="O587" s="100" t="str">
        <f t="shared" si="28"/>
        <v>최대 체력 +1464</v>
      </c>
      <c r="P587" s="100" t="str">
        <f t="shared" si="29"/>
        <v>-</v>
      </c>
    </row>
    <row r="588" spans="1:16" ht="13.8" customHeight="1">
      <c r="A588" s="101">
        <f>C588*ID규칙_기본능력치그룹_단위+COUNTIF($C$4:C588,C588)</f>
        <v>11310035</v>
      </c>
      <c r="B588" s="100" t="s">
        <v>307</v>
      </c>
      <c r="C588" s="101">
        <f>VLOOKUP(B588,WEAPON!$B:$D,3,0)</f>
        <v>11310</v>
      </c>
      <c r="D588" s="102">
        <v>35</v>
      </c>
      <c r="E588" s="101">
        <v>1</v>
      </c>
      <c r="F588" s="101">
        <v>317</v>
      </c>
      <c r="G588" s="101">
        <v>0</v>
      </c>
      <c r="H588" s="101">
        <v>2</v>
      </c>
      <c r="I588" s="101">
        <v>1497</v>
      </c>
      <c r="J588" s="101">
        <v>0</v>
      </c>
      <c r="K588" s="101">
        <v>0</v>
      </c>
      <c r="L588" s="101">
        <v>0</v>
      </c>
      <c r="M588" s="101">
        <v>0</v>
      </c>
      <c r="N588" s="100" t="str">
        <f t="shared" si="27"/>
        <v>공격력 +317</v>
      </c>
      <c r="O588" s="100" t="str">
        <f t="shared" si="28"/>
        <v>최대 체력 +1497</v>
      </c>
      <c r="P588" s="100" t="str">
        <f t="shared" si="29"/>
        <v>-</v>
      </c>
    </row>
    <row r="589" spans="1:16" ht="13.8" customHeight="1">
      <c r="A589" s="101">
        <f>C589*ID규칙_기본능력치그룹_단위+COUNTIF($C$4:C589,C589)</f>
        <v>11310036</v>
      </c>
      <c r="B589" s="100" t="s">
        <v>307</v>
      </c>
      <c r="C589" s="101">
        <f>VLOOKUP(B589,WEAPON!$B:$D,3,0)</f>
        <v>11310</v>
      </c>
      <c r="D589" s="102">
        <v>36</v>
      </c>
      <c r="E589" s="101">
        <v>1</v>
      </c>
      <c r="F589" s="101">
        <v>324</v>
      </c>
      <c r="G589" s="101">
        <v>0</v>
      </c>
      <c r="H589" s="101">
        <v>2</v>
      </c>
      <c r="I589" s="101">
        <v>1530</v>
      </c>
      <c r="J589" s="101">
        <v>0</v>
      </c>
      <c r="K589" s="101">
        <v>0</v>
      </c>
      <c r="L589" s="101">
        <v>0</v>
      </c>
      <c r="M589" s="101">
        <v>0</v>
      </c>
      <c r="N589" s="100" t="str">
        <f t="shared" si="27"/>
        <v>공격력 +324</v>
      </c>
      <c r="O589" s="100" t="str">
        <f t="shared" si="28"/>
        <v>최대 체력 +1530</v>
      </c>
      <c r="P589" s="100" t="str">
        <f t="shared" si="29"/>
        <v>-</v>
      </c>
    </row>
    <row r="590" spans="1:16" ht="13.8" customHeight="1">
      <c r="A590" s="101">
        <f>C590*ID규칙_기본능력치그룹_단위+COUNTIF($C$4:C590,C590)</f>
        <v>11310037</v>
      </c>
      <c r="B590" s="100" t="s">
        <v>307</v>
      </c>
      <c r="C590" s="101">
        <f>VLOOKUP(B590,WEAPON!$B:$D,3,0)</f>
        <v>11310</v>
      </c>
      <c r="D590" s="102">
        <v>37</v>
      </c>
      <c r="E590" s="101">
        <v>1</v>
      </c>
      <c r="F590" s="101">
        <v>331</v>
      </c>
      <c r="G590" s="101">
        <v>0</v>
      </c>
      <c r="H590" s="101">
        <v>2</v>
      </c>
      <c r="I590" s="101">
        <v>1563</v>
      </c>
      <c r="J590" s="101">
        <v>0</v>
      </c>
      <c r="K590" s="101">
        <v>0</v>
      </c>
      <c r="L590" s="101">
        <v>0</v>
      </c>
      <c r="M590" s="101">
        <v>0</v>
      </c>
      <c r="N590" s="100" t="str">
        <f t="shared" si="27"/>
        <v>공격력 +331</v>
      </c>
      <c r="O590" s="100" t="str">
        <f t="shared" si="28"/>
        <v>최대 체력 +1563</v>
      </c>
      <c r="P590" s="100" t="str">
        <f t="shared" si="29"/>
        <v>-</v>
      </c>
    </row>
    <row r="591" spans="1:16" ht="13.8" customHeight="1">
      <c r="A591" s="101">
        <f>C591*ID규칙_기본능력치그룹_단위+COUNTIF($C$4:C591,C591)</f>
        <v>11310038</v>
      </c>
      <c r="B591" s="100" t="s">
        <v>307</v>
      </c>
      <c r="C591" s="101">
        <f>VLOOKUP(B591,WEAPON!$B:$D,3,0)</f>
        <v>11310</v>
      </c>
      <c r="D591" s="102">
        <v>38</v>
      </c>
      <c r="E591" s="101">
        <v>1</v>
      </c>
      <c r="F591" s="101">
        <v>338</v>
      </c>
      <c r="G591" s="101">
        <v>0</v>
      </c>
      <c r="H591" s="101">
        <v>2</v>
      </c>
      <c r="I591" s="101">
        <v>1597</v>
      </c>
      <c r="J591" s="101">
        <v>0</v>
      </c>
      <c r="K591" s="101">
        <v>0</v>
      </c>
      <c r="L591" s="101">
        <v>0</v>
      </c>
      <c r="M591" s="101">
        <v>0</v>
      </c>
      <c r="N591" s="100" t="str">
        <f t="shared" si="27"/>
        <v>공격력 +338</v>
      </c>
      <c r="O591" s="100" t="str">
        <f t="shared" si="28"/>
        <v>최대 체력 +1597</v>
      </c>
      <c r="P591" s="100" t="str">
        <f t="shared" si="29"/>
        <v>-</v>
      </c>
    </row>
    <row r="592" spans="1:16" ht="13.8" customHeight="1">
      <c r="A592" s="101">
        <f>C592*ID규칙_기본능력치그룹_단위+COUNTIF($C$4:C592,C592)</f>
        <v>11310039</v>
      </c>
      <c r="B592" s="100" t="s">
        <v>307</v>
      </c>
      <c r="C592" s="101">
        <f>VLOOKUP(B592,WEAPON!$B:$D,3,0)</f>
        <v>11310</v>
      </c>
      <c r="D592" s="102">
        <v>39</v>
      </c>
      <c r="E592" s="101">
        <v>1</v>
      </c>
      <c r="F592" s="101">
        <v>345</v>
      </c>
      <c r="G592" s="101">
        <v>0</v>
      </c>
      <c r="H592" s="101">
        <v>2</v>
      </c>
      <c r="I592" s="101">
        <v>1630</v>
      </c>
      <c r="J592" s="101">
        <v>0</v>
      </c>
      <c r="K592" s="101">
        <v>0</v>
      </c>
      <c r="L592" s="101">
        <v>0</v>
      </c>
      <c r="M592" s="101">
        <v>0</v>
      </c>
      <c r="N592" s="100" t="str">
        <f t="shared" si="27"/>
        <v>공격력 +345</v>
      </c>
      <c r="O592" s="100" t="str">
        <f t="shared" si="28"/>
        <v>최대 체력 +1630</v>
      </c>
      <c r="P592" s="100" t="str">
        <f t="shared" si="29"/>
        <v>-</v>
      </c>
    </row>
    <row r="593" spans="1:16" ht="13.8" customHeight="1">
      <c r="A593" s="101">
        <f>C593*ID규칙_기본능력치그룹_단위+COUNTIF($C$4:C593,C593)</f>
        <v>11310040</v>
      </c>
      <c r="B593" s="100" t="s">
        <v>307</v>
      </c>
      <c r="C593" s="101">
        <f>VLOOKUP(B593,WEAPON!$B:$D,3,0)</f>
        <v>11310</v>
      </c>
      <c r="D593" s="102">
        <v>40</v>
      </c>
      <c r="E593" s="101">
        <v>1</v>
      </c>
      <c r="F593" s="101">
        <v>352</v>
      </c>
      <c r="G593" s="101">
        <v>0</v>
      </c>
      <c r="H593" s="101">
        <v>2</v>
      </c>
      <c r="I593" s="101">
        <v>1663</v>
      </c>
      <c r="J593" s="101">
        <v>0</v>
      </c>
      <c r="K593" s="101">
        <v>0</v>
      </c>
      <c r="L593" s="101">
        <v>0</v>
      </c>
      <c r="M593" s="101">
        <v>0</v>
      </c>
      <c r="N593" s="100" t="str">
        <f t="shared" si="27"/>
        <v>공격력 +352</v>
      </c>
      <c r="O593" s="100" t="str">
        <f t="shared" si="28"/>
        <v>최대 체력 +1663</v>
      </c>
      <c r="P593" s="100" t="str">
        <f t="shared" si="29"/>
        <v>-</v>
      </c>
    </row>
    <row r="594" spans="1:16" ht="13.8" customHeight="1">
      <c r="A594" s="101">
        <f>C594*ID규칙_기본능력치그룹_단위+COUNTIF($C$4:C594,C594)</f>
        <v>11310041</v>
      </c>
      <c r="B594" s="100" t="s">
        <v>307</v>
      </c>
      <c r="C594" s="101">
        <f>VLOOKUP(B594,WEAPON!$B:$D,3,0)</f>
        <v>11310</v>
      </c>
      <c r="D594" s="102">
        <v>41</v>
      </c>
      <c r="E594" s="101">
        <v>1</v>
      </c>
      <c r="F594" s="101">
        <v>359</v>
      </c>
      <c r="G594" s="101">
        <v>0</v>
      </c>
      <c r="H594" s="101">
        <v>2</v>
      </c>
      <c r="I594" s="101">
        <v>1696</v>
      </c>
      <c r="J594" s="101">
        <v>0</v>
      </c>
      <c r="K594" s="101">
        <v>0</v>
      </c>
      <c r="L594" s="101">
        <v>0</v>
      </c>
      <c r="M594" s="101">
        <v>0</v>
      </c>
      <c r="N594" s="100" t="str">
        <f t="shared" si="27"/>
        <v>공격력 +359</v>
      </c>
      <c r="O594" s="100" t="str">
        <f t="shared" si="28"/>
        <v>최대 체력 +1696</v>
      </c>
      <c r="P594" s="100" t="str">
        <f t="shared" si="29"/>
        <v>-</v>
      </c>
    </row>
    <row r="595" spans="1:16" ht="13.8" customHeight="1">
      <c r="A595" s="101">
        <f>C595*ID규칙_기본능력치그룹_단위+COUNTIF($C$4:C595,C595)</f>
        <v>11310042</v>
      </c>
      <c r="B595" s="100" t="s">
        <v>307</v>
      </c>
      <c r="C595" s="101">
        <f>VLOOKUP(B595,WEAPON!$B:$D,3,0)</f>
        <v>11310</v>
      </c>
      <c r="D595" s="102">
        <v>42</v>
      </c>
      <c r="E595" s="101">
        <v>1</v>
      </c>
      <c r="F595" s="101">
        <v>366</v>
      </c>
      <c r="G595" s="101">
        <v>0</v>
      </c>
      <c r="H595" s="101">
        <v>2</v>
      </c>
      <c r="I595" s="101">
        <v>1730</v>
      </c>
      <c r="J595" s="101">
        <v>0</v>
      </c>
      <c r="K595" s="101">
        <v>0</v>
      </c>
      <c r="L595" s="101">
        <v>0</v>
      </c>
      <c r="M595" s="101">
        <v>0</v>
      </c>
      <c r="N595" s="100" t="str">
        <f t="shared" si="27"/>
        <v>공격력 +366</v>
      </c>
      <c r="O595" s="100" t="str">
        <f t="shared" si="28"/>
        <v>최대 체력 +1730</v>
      </c>
      <c r="P595" s="100" t="str">
        <f t="shared" si="29"/>
        <v>-</v>
      </c>
    </row>
    <row r="596" spans="1:16" ht="13.8" customHeight="1">
      <c r="A596" s="101">
        <f>C596*ID규칙_기본능력치그룹_단위+COUNTIF($C$4:C596,C596)</f>
        <v>11310043</v>
      </c>
      <c r="B596" s="100" t="s">
        <v>307</v>
      </c>
      <c r="C596" s="101">
        <f>VLOOKUP(B596,WEAPON!$B:$D,3,0)</f>
        <v>11310</v>
      </c>
      <c r="D596" s="102">
        <v>43</v>
      </c>
      <c r="E596" s="101">
        <v>1</v>
      </c>
      <c r="F596" s="101">
        <v>373</v>
      </c>
      <c r="G596" s="101">
        <v>0</v>
      </c>
      <c r="H596" s="101">
        <v>2</v>
      </c>
      <c r="I596" s="101">
        <v>1763</v>
      </c>
      <c r="J596" s="101">
        <v>0</v>
      </c>
      <c r="K596" s="101">
        <v>0</v>
      </c>
      <c r="L596" s="101">
        <v>0</v>
      </c>
      <c r="M596" s="101">
        <v>0</v>
      </c>
      <c r="N596" s="100" t="str">
        <f t="shared" si="27"/>
        <v>공격력 +373</v>
      </c>
      <c r="O596" s="100" t="str">
        <f t="shared" si="28"/>
        <v>최대 체력 +1763</v>
      </c>
      <c r="P596" s="100" t="str">
        <f t="shared" si="29"/>
        <v>-</v>
      </c>
    </row>
    <row r="597" spans="1:16" ht="13.8" customHeight="1">
      <c r="A597" s="101">
        <f>C597*ID규칙_기본능력치그룹_단위+COUNTIF($C$4:C597,C597)</f>
        <v>11310044</v>
      </c>
      <c r="B597" s="100" t="s">
        <v>307</v>
      </c>
      <c r="C597" s="101">
        <f>VLOOKUP(B597,WEAPON!$B:$D,3,0)</f>
        <v>11310</v>
      </c>
      <c r="D597" s="102">
        <v>44</v>
      </c>
      <c r="E597" s="101">
        <v>1</v>
      </c>
      <c r="F597" s="101">
        <v>380</v>
      </c>
      <c r="G597" s="101">
        <v>0</v>
      </c>
      <c r="H597" s="101">
        <v>2</v>
      </c>
      <c r="I597" s="101">
        <v>1796</v>
      </c>
      <c r="J597" s="101">
        <v>0</v>
      </c>
      <c r="K597" s="101">
        <v>0</v>
      </c>
      <c r="L597" s="101">
        <v>0</v>
      </c>
      <c r="M597" s="101">
        <v>0</v>
      </c>
      <c r="N597" s="100" t="str">
        <f t="shared" si="27"/>
        <v>공격력 +380</v>
      </c>
      <c r="O597" s="100" t="str">
        <f t="shared" si="28"/>
        <v>최대 체력 +1796</v>
      </c>
      <c r="P597" s="100" t="str">
        <f t="shared" si="29"/>
        <v>-</v>
      </c>
    </row>
    <row r="598" spans="1:16" ht="13.8" customHeight="1">
      <c r="A598" s="101">
        <f>C598*ID규칙_기본능력치그룹_단위+COUNTIF($C$4:C598,C598)</f>
        <v>11310045</v>
      </c>
      <c r="B598" s="100" t="s">
        <v>307</v>
      </c>
      <c r="C598" s="101">
        <f>VLOOKUP(B598,WEAPON!$B:$D,3,0)</f>
        <v>11310</v>
      </c>
      <c r="D598" s="102">
        <v>45</v>
      </c>
      <c r="E598" s="101">
        <v>1</v>
      </c>
      <c r="F598" s="101">
        <v>387</v>
      </c>
      <c r="G598" s="101">
        <v>0</v>
      </c>
      <c r="H598" s="101">
        <v>2</v>
      </c>
      <c r="I598" s="101">
        <v>1830</v>
      </c>
      <c r="J598" s="101">
        <v>0</v>
      </c>
      <c r="K598" s="101">
        <v>0</v>
      </c>
      <c r="L598" s="101">
        <v>0</v>
      </c>
      <c r="M598" s="101">
        <v>0</v>
      </c>
      <c r="N598" s="100" t="str">
        <f t="shared" si="27"/>
        <v>공격력 +387</v>
      </c>
      <c r="O598" s="100" t="str">
        <f t="shared" si="28"/>
        <v>최대 체력 +1830</v>
      </c>
      <c r="P598" s="100" t="str">
        <f t="shared" si="29"/>
        <v>-</v>
      </c>
    </row>
    <row r="599" spans="1:16" ht="13.8" customHeight="1">
      <c r="A599" s="101">
        <f>C599*ID규칙_기본능력치그룹_단위+COUNTIF($C$4:C599,C599)</f>
        <v>11310046</v>
      </c>
      <c r="B599" s="100" t="s">
        <v>307</v>
      </c>
      <c r="C599" s="101">
        <f>VLOOKUP(B599,WEAPON!$B:$D,3,0)</f>
        <v>11310</v>
      </c>
      <c r="D599" s="102">
        <v>46</v>
      </c>
      <c r="E599" s="101">
        <v>1</v>
      </c>
      <c r="F599" s="101">
        <v>394</v>
      </c>
      <c r="G599" s="101">
        <v>0</v>
      </c>
      <c r="H599" s="101">
        <v>2</v>
      </c>
      <c r="I599" s="101">
        <v>1863</v>
      </c>
      <c r="J599" s="101">
        <v>0</v>
      </c>
      <c r="K599" s="101">
        <v>0</v>
      </c>
      <c r="L599" s="101">
        <v>0</v>
      </c>
      <c r="M599" s="101">
        <v>0</v>
      </c>
      <c r="N599" s="100" t="str">
        <f t="shared" si="27"/>
        <v>공격력 +394</v>
      </c>
      <c r="O599" s="100" t="str">
        <f t="shared" si="28"/>
        <v>최대 체력 +1863</v>
      </c>
      <c r="P599" s="100" t="str">
        <f t="shared" si="29"/>
        <v>-</v>
      </c>
    </row>
    <row r="600" spans="1:16" ht="13.8" customHeight="1">
      <c r="A600" s="101">
        <f>C600*ID규칙_기본능력치그룹_단위+COUNTIF($C$4:C600,C600)</f>
        <v>11310047</v>
      </c>
      <c r="B600" s="100" t="s">
        <v>307</v>
      </c>
      <c r="C600" s="101">
        <f>VLOOKUP(B600,WEAPON!$B:$D,3,0)</f>
        <v>11310</v>
      </c>
      <c r="D600" s="102">
        <v>47</v>
      </c>
      <c r="E600" s="101">
        <v>1</v>
      </c>
      <c r="F600" s="101">
        <v>401</v>
      </c>
      <c r="G600" s="101">
        <v>0</v>
      </c>
      <c r="H600" s="101">
        <v>2</v>
      </c>
      <c r="I600" s="101">
        <v>1896</v>
      </c>
      <c r="J600" s="101">
        <v>0</v>
      </c>
      <c r="K600" s="101">
        <v>0</v>
      </c>
      <c r="L600" s="101">
        <v>0</v>
      </c>
      <c r="M600" s="101">
        <v>0</v>
      </c>
      <c r="N600" s="100" t="str">
        <f t="shared" si="27"/>
        <v>공격력 +401</v>
      </c>
      <c r="O600" s="100" t="str">
        <f t="shared" si="28"/>
        <v>최대 체력 +1896</v>
      </c>
      <c r="P600" s="100" t="str">
        <f t="shared" si="29"/>
        <v>-</v>
      </c>
    </row>
    <row r="601" spans="1:16" ht="13.8" customHeight="1">
      <c r="A601" s="101">
        <f>C601*ID규칙_기본능력치그룹_단위+COUNTIF($C$4:C601,C601)</f>
        <v>11310048</v>
      </c>
      <c r="B601" s="100" t="s">
        <v>307</v>
      </c>
      <c r="C601" s="101">
        <f>VLOOKUP(B601,WEAPON!$B:$D,3,0)</f>
        <v>11310</v>
      </c>
      <c r="D601" s="102">
        <v>48</v>
      </c>
      <c r="E601" s="101">
        <v>1</v>
      </c>
      <c r="F601" s="101">
        <v>408</v>
      </c>
      <c r="G601" s="101">
        <v>0</v>
      </c>
      <c r="H601" s="101">
        <v>2</v>
      </c>
      <c r="I601" s="101">
        <v>1929</v>
      </c>
      <c r="J601" s="101">
        <v>0</v>
      </c>
      <c r="K601" s="101">
        <v>0</v>
      </c>
      <c r="L601" s="101">
        <v>0</v>
      </c>
      <c r="M601" s="101">
        <v>0</v>
      </c>
      <c r="N601" s="100" t="str">
        <f t="shared" si="27"/>
        <v>공격력 +408</v>
      </c>
      <c r="O601" s="100" t="str">
        <f t="shared" si="28"/>
        <v>최대 체력 +1929</v>
      </c>
      <c r="P601" s="100" t="str">
        <f t="shared" si="29"/>
        <v>-</v>
      </c>
    </row>
    <row r="602" spans="1:16" ht="13.8" customHeight="1">
      <c r="A602" s="101">
        <f>C602*ID규칙_기본능력치그룹_단위+COUNTIF($C$4:C602,C602)</f>
        <v>11310049</v>
      </c>
      <c r="B602" s="100" t="s">
        <v>307</v>
      </c>
      <c r="C602" s="101">
        <f>VLOOKUP(B602,WEAPON!$B:$D,3,0)</f>
        <v>11310</v>
      </c>
      <c r="D602" s="102">
        <v>49</v>
      </c>
      <c r="E602" s="101">
        <v>1</v>
      </c>
      <c r="F602" s="101">
        <v>415</v>
      </c>
      <c r="G602" s="101">
        <v>0</v>
      </c>
      <c r="H602" s="101">
        <v>2</v>
      </c>
      <c r="I602" s="101">
        <v>1963</v>
      </c>
      <c r="J602" s="101">
        <v>0</v>
      </c>
      <c r="K602" s="101">
        <v>0</v>
      </c>
      <c r="L602" s="101">
        <v>0</v>
      </c>
      <c r="M602" s="101">
        <v>0</v>
      </c>
      <c r="N602" s="100" t="str">
        <f t="shared" si="27"/>
        <v>공격력 +415</v>
      </c>
      <c r="O602" s="100" t="str">
        <f t="shared" si="28"/>
        <v>최대 체력 +1963</v>
      </c>
      <c r="P602" s="100" t="str">
        <f t="shared" si="29"/>
        <v>-</v>
      </c>
    </row>
    <row r="603" spans="1:16" ht="13.8" customHeight="1">
      <c r="A603" s="101">
        <f>C603*ID규칙_기본능력치그룹_단위+COUNTIF($C$4:C603,C603)</f>
        <v>11310050</v>
      </c>
      <c r="B603" s="100" t="s">
        <v>307</v>
      </c>
      <c r="C603" s="101">
        <f>VLOOKUP(B603,WEAPON!$B:$D,3,0)</f>
        <v>11310</v>
      </c>
      <c r="D603" s="102">
        <v>50</v>
      </c>
      <c r="E603" s="101">
        <v>1</v>
      </c>
      <c r="F603" s="101">
        <v>422</v>
      </c>
      <c r="G603" s="101">
        <v>0</v>
      </c>
      <c r="H603" s="101">
        <v>2</v>
      </c>
      <c r="I603" s="101">
        <v>1996</v>
      </c>
      <c r="J603" s="101">
        <v>0</v>
      </c>
      <c r="K603" s="101">
        <v>0</v>
      </c>
      <c r="L603" s="101">
        <v>0</v>
      </c>
      <c r="M603" s="101">
        <v>0</v>
      </c>
      <c r="N603" s="100" t="str">
        <f t="shared" si="27"/>
        <v>공격력 +422</v>
      </c>
      <c r="O603" s="100" t="str">
        <f t="shared" si="28"/>
        <v>최대 체력 +1996</v>
      </c>
      <c r="P603" s="100" t="str">
        <f t="shared" si="29"/>
        <v>-</v>
      </c>
    </row>
    <row r="604" spans="1:16" ht="13.8" customHeight="1">
      <c r="A604" s="101">
        <f>C604*ID규칙_기본능력치그룹_단위+COUNTIF($C$4:C604,C604)</f>
        <v>23103001</v>
      </c>
      <c r="B604" s="100" t="s">
        <v>309</v>
      </c>
      <c r="C604" s="101">
        <f>VLOOKUP(B604,WEAPON!$B:$D,3,0)</f>
        <v>23103</v>
      </c>
      <c r="D604" s="102">
        <v>1</v>
      </c>
      <c r="E604" s="101">
        <v>1</v>
      </c>
      <c r="F604" s="101">
        <v>43</v>
      </c>
      <c r="G604" s="101">
        <v>0</v>
      </c>
      <c r="H604" s="101">
        <v>2</v>
      </c>
      <c r="I604" s="101">
        <v>438</v>
      </c>
      <c r="J604" s="101">
        <v>0</v>
      </c>
      <c r="K604" s="101">
        <v>3</v>
      </c>
      <c r="L604" s="101">
        <v>226</v>
      </c>
      <c r="M604" s="101">
        <v>0</v>
      </c>
      <c r="N604" s="100" t="str">
        <f t="shared" si="27"/>
        <v>공격력 +43</v>
      </c>
      <c r="O604" s="100" t="str">
        <f t="shared" si="28"/>
        <v>최대 체력 +438</v>
      </c>
      <c r="P604" s="100" t="str">
        <f t="shared" si="29"/>
        <v>치유력 +226</v>
      </c>
    </row>
    <row r="605" spans="1:16" ht="13.8" customHeight="1">
      <c r="A605" s="101">
        <f>C605*ID규칙_기본능력치그룹_단위+COUNTIF($C$4:C605,C605)</f>
        <v>23103002</v>
      </c>
      <c r="B605" s="100" t="s">
        <v>309</v>
      </c>
      <c r="C605" s="101">
        <f>VLOOKUP(B605,WEAPON!$B:$D,3,0)</f>
        <v>23103</v>
      </c>
      <c r="D605" s="102">
        <v>2</v>
      </c>
      <c r="E605" s="101">
        <v>1</v>
      </c>
      <c r="F605" s="101">
        <v>47</v>
      </c>
      <c r="G605" s="101">
        <v>0</v>
      </c>
      <c r="H605" s="101">
        <v>2</v>
      </c>
      <c r="I605" s="101">
        <v>478</v>
      </c>
      <c r="J605" s="101">
        <v>0</v>
      </c>
      <c r="K605" s="101">
        <v>3</v>
      </c>
      <c r="L605" s="101">
        <v>247</v>
      </c>
      <c r="M605" s="101">
        <v>0</v>
      </c>
      <c r="N605" s="100" t="str">
        <f t="shared" si="27"/>
        <v>공격력 +47</v>
      </c>
      <c r="O605" s="100" t="str">
        <f t="shared" si="28"/>
        <v>최대 체력 +478</v>
      </c>
      <c r="P605" s="100" t="str">
        <f t="shared" si="29"/>
        <v>치유력 +247</v>
      </c>
    </row>
    <row r="606" spans="1:16" ht="13.8" customHeight="1">
      <c r="A606" s="101">
        <f>C606*ID규칙_기본능력치그룹_단위+COUNTIF($C$4:C606,C606)</f>
        <v>23103003</v>
      </c>
      <c r="B606" s="100" t="s">
        <v>309</v>
      </c>
      <c r="C606" s="101">
        <f>VLOOKUP(B606,WEAPON!$B:$D,3,0)</f>
        <v>23103</v>
      </c>
      <c r="D606" s="102">
        <v>3</v>
      </c>
      <c r="E606" s="101">
        <v>1</v>
      </c>
      <c r="F606" s="101">
        <v>51</v>
      </c>
      <c r="G606" s="101">
        <v>0</v>
      </c>
      <c r="H606" s="101">
        <v>2</v>
      </c>
      <c r="I606" s="101">
        <v>518</v>
      </c>
      <c r="J606" s="101">
        <v>0</v>
      </c>
      <c r="K606" s="101">
        <v>3</v>
      </c>
      <c r="L606" s="101">
        <v>267</v>
      </c>
      <c r="M606" s="101">
        <v>0</v>
      </c>
      <c r="N606" s="100" t="str">
        <f t="shared" si="27"/>
        <v>공격력 +51</v>
      </c>
      <c r="O606" s="100" t="str">
        <f t="shared" si="28"/>
        <v>최대 체력 +518</v>
      </c>
      <c r="P606" s="100" t="str">
        <f t="shared" si="29"/>
        <v>치유력 +267</v>
      </c>
    </row>
    <row r="607" spans="1:16" ht="13.8" customHeight="1">
      <c r="A607" s="101">
        <f>C607*ID규칙_기본능력치그룹_단위+COUNTIF($C$4:C607,C607)</f>
        <v>23103004</v>
      </c>
      <c r="B607" s="100" t="s">
        <v>309</v>
      </c>
      <c r="C607" s="101">
        <f>VLOOKUP(B607,WEAPON!$B:$D,3,0)</f>
        <v>23103</v>
      </c>
      <c r="D607" s="102">
        <v>4</v>
      </c>
      <c r="E607" s="101">
        <v>1</v>
      </c>
      <c r="F607" s="101">
        <v>55</v>
      </c>
      <c r="G607" s="101">
        <v>0</v>
      </c>
      <c r="H607" s="101">
        <v>2</v>
      </c>
      <c r="I607" s="101">
        <v>557</v>
      </c>
      <c r="J607" s="101">
        <v>0</v>
      </c>
      <c r="K607" s="101">
        <v>3</v>
      </c>
      <c r="L607" s="101">
        <v>288</v>
      </c>
      <c r="M607" s="101">
        <v>0</v>
      </c>
      <c r="N607" s="100" t="str">
        <f t="shared" si="27"/>
        <v>공격력 +55</v>
      </c>
      <c r="O607" s="100" t="str">
        <f t="shared" si="28"/>
        <v>최대 체력 +557</v>
      </c>
      <c r="P607" s="100" t="str">
        <f t="shared" si="29"/>
        <v>치유력 +288</v>
      </c>
    </row>
    <row r="608" spans="1:16" ht="13.8" customHeight="1">
      <c r="A608" s="101">
        <f>C608*ID규칙_기본능력치그룹_단위+COUNTIF($C$4:C608,C608)</f>
        <v>23103005</v>
      </c>
      <c r="B608" s="100" t="s">
        <v>309</v>
      </c>
      <c r="C608" s="101">
        <f>VLOOKUP(B608,WEAPON!$B:$D,3,0)</f>
        <v>23103</v>
      </c>
      <c r="D608" s="102">
        <v>5</v>
      </c>
      <c r="E608" s="101">
        <v>1</v>
      </c>
      <c r="F608" s="101">
        <v>59</v>
      </c>
      <c r="G608" s="101">
        <v>0</v>
      </c>
      <c r="H608" s="101">
        <v>2</v>
      </c>
      <c r="I608" s="101">
        <v>597</v>
      </c>
      <c r="J608" s="101">
        <v>0</v>
      </c>
      <c r="K608" s="101">
        <v>3</v>
      </c>
      <c r="L608" s="101">
        <v>308</v>
      </c>
      <c r="M608" s="101">
        <v>0</v>
      </c>
      <c r="N608" s="100" t="str">
        <f t="shared" si="27"/>
        <v>공격력 +59</v>
      </c>
      <c r="O608" s="100" t="str">
        <f t="shared" si="28"/>
        <v>최대 체력 +597</v>
      </c>
      <c r="P608" s="100" t="str">
        <f t="shared" si="29"/>
        <v>치유력 +308</v>
      </c>
    </row>
    <row r="609" spans="1:16" ht="13.8" customHeight="1">
      <c r="A609" s="101">
        <f>C609*ID규칙_기본능력치그룹_단위+COUNTIF($C$4:C609,C609)</f>
        <v>23103006</v>
      </c>
      <c r="B609" s="100" t="s">
        <v>309</v>
      </c>
      <c r="C609" s="101">
        <f>VLOOKUP(B609,WEAPON!$B:$D,3,0)</f>
        <v>23103</v>
      </c>
      <c r="D609" s="102">
        <v>6</v>
      </c>
      <c r="E609" s="101">
        <v>1</v>
      </c>
      <c r="F609" s="101">
        <v>63</v>
      </c>
      <c r="G609" s="101">
        <v>0</v>
      </c>
      <c r="H609" s="101">
        <v>2</v>
      </c>
      <c r="I609" s="101">
        <v>637</v>
      </c>
      <c r="J609" s="101">
        <v>0</v>
      </c>
      <c r="K609" s="101">
        <v>3</v>
      </c>
      <c r="L609" s="101">
        <v>329</v>
      </c>
      <c r="M609" s="101">
        <v>0</v>
      </c>
      <c r="N609" s="100" t="str">
        <f t="shared" si="27"/>
        <v>공격력 +63</v>
      </c>
      <c r="O609" s="100" t="str">
        <f t="shared" si="28"/>
        <v>최대 체력 +637</v>
      </c>
      <c r="P609" s="100" t="str">
        <f t="shared" si="29"/>
        <v>치유력 +329</v>
      </c>
    </row>
    <row r="610" spans="1:16" ht="13.8" customHeight="1">
      <c r="A610" s="101">
        <f>C610*ID규칙_기본능력치그룹_단위+COUNTIF($C$4:C610,C610)</f>
        <v>23103007</v>
      </c>
      <c r="B610" s="100" t="s">
        <v>309</v>
      </c>
      <c r="C610" s="101">
        <f>VLOOKUP(B610,WEAPON!$B:$D,3,0)</f>
        <v>23103</v>
      </c>
      <c r="D610" s="102">
        <v>7</v>
      </c>
      <c r="E610" s="101">
        <v>1</v>
      </c>
      <c r="F610" s="101">
        <v>67</v>
      </c>
      <c r="G610" s="101">
        <v>0</v>
      </c>
      <c r="H610" s="101">
        <v>2</v>
      </c>
      <c r="I610" s="101">
        <v>677</v>
      </c>
      <c r="J610" s="101">
        <v>0</v>
      </c>
      <c r="K610" s="101">
        <v>3</v>
      </c>
      <c r="L610" s="101">
        <v>349</v>
      </c>
      <c r="M610" s="101">
        <v>0</v>
      </c>
      <c r="N610" s="100" t="str">
        <f t="shared" si="27"/>
        <v>공격력 +67</v>
      </c>
      <c r="O610" s="100" t="str">
        <f t="shared" si="28"/>
        <v>최대 체력 +677</v>
      </c>
      <c r="P610" s="100" t="str">
        <f t="shared" si="29"/>
        <v>치유력 +349</v>
      </c>
    </row>
    <row r="611" spans="1:16" ht="13.8" customHeight="1">
      <c r="A611" s="101">
        <f>C611*ID규칙_기본능력치그룹_단위+COUNTIF($C$4:C611,C611)</f>
        <v>23103008</v>
      </c>
      <c r="B611" s="100" t="s">
        <v>309</v>
      </c>
      <c r="C611" s="101">
        <f>VLOOKUP(B611,WEAPON!$B:$D,3,0)</f>
        <v>23103</v>
      </c>
      <c r="D611" s="102">
        <v>8</v>
      </c>
      <c r="E611" s="101">
        <v>1</v>
      </c>
      <c r="F611" s="101">
        <v>71</v>
      </c>
      <c r="G611" s="101">
        <v>0</v>
      </c>
      <c r="H611" s="101">
        <v>2</v>
      </c>
      <c r="I611" s="101">
        <v>717</v>
      </c>
      <c r="J611" s="101">
        <v>0</v>
      </c>
      <c r="K611" s="101">
        <v>3</v>
      </c>
      <c r="L611" s="101">
        <v>370</v>
      </c>
      <c r="M611" s="101">
        <v>0</v>
      </c>
      <c r="N611" s="100" t="str">
        <f t="shared" si="27"/>
        <v>공격력 +71</v>
      </c>
      <c r="O611" s="100" t="str">
        <f t="shared" si="28"/>
        <v>최대 체력 +717</v>
      </c>
      <c r="P611" s="100" t="str">
        <f t="shared" si="29"/>
        <v>치유력 +370</v>
      </c>
    </row>
    <row r="612" spans="1:16" ht="13.8" customHeight="1">
      <c r="A612" s="101">
        <f>C612*ID규칙_기본능력치그룹_단위+COUNTIF($C$4:C612,C612)</f>
        <v>23103009</v>
      </c>
      <c r="B612" s="100" t="s">
        <v>309</v>
      </c>
      <c r="C612" s="101">
        <f>VLOOKUP(B612,WEAPON!$B:$D,3,0)</f>
        <v>23103</v>
      </c>
      <c r="D612" s="102">
        <v>9</v>
      </c>
      <c r="E612" s="101">
        <v>1</v>
      </c>
      <c r="F612" s="101">
        <v>74</v>
      </c>
      <c r="G612" s="101">
        <v>0</v>
      </c>
      <c r="H612" s="101">
        <v>2</v>
      </c>
      <c r="I612" s="101">
        <v>756</v>
      </c>
      <c r="J612" s="101">
        <v>0</v>
      </c>
      <c r="K612" s="101">
        <v>3</v>
      </c>
      <c r="L612" s="101">
        <v>390</v>
      </c>
      <c r="M612" s="101">
        <v>0</v>
      </c>
      <c r="N612" s="100" t="str">
        <f t="shared" si="27"/>
        <v>공격력 +74</v>
      </c>
      <c r="O612" s="100" t="str">
        <f t="shared" si="28"/>
        <v>최대 체력 +756</v>
      </c>
      <c r="P612" s="100" t="str">
        <f t="shared" si="29"/>
        <v>치유력 +390</v>
      </c>
    </row>
    <row r="613" spans="1:16" ht="13.8" customHeight="1">
      <c r="A613" s="101">
        <f>C613*ID규칙_기본능력치그룹_단위+COUNTIF($C$4:C613,C613)</f>
        <v>23103010</v>
      </c>
      <c r="B613" s="100" t="s">
        <v>309</v>
      </c>
      <c r="C613" s="101">
        <f>VLOOKUP(B613,WEAPON!$B:$D,3,0)</f>
        <v>23103</v>
      </c>
      <c r="D613" s="102">
        <v>10</v>
      </c>
      <c r="E613" s="101">
        <v>1</v>
      </c>
      <c r="F613" s="101">
        <v>78</v>
      </c>
      <c r="G613" s="101">
        <v>0</v>
      </c>
      <c r="H613" s="101">
        <v>2</v>
      </c>
      <c r="I613" s="101">
        <v>796</v>
      </c>
      <c r="J613" s="101">
        <v>0</v>
      </c>
      <c r="K613" s="101">
        <v>3</v>
      </c>
      <c r="L613" s="101">
        <v>411</v>
      </c>
      <c r="M613" s="101">
        <v>0</v>
      </c>
      <c r="N613" s="100" t="str">
        <f t="shared" si="27"/>
        <v>공격력 +78</v>
      </c>
      <c r="O613" s="100" t="str">
        <f t="shared" si="28"/>
        <v>최대 체력 +796</v>
      </c>
      <c r="P613" s="100" t="str">
        <f t="shared" si="29"/>
        <v>치유력 +411</v>
      </c>
    </row>
    <row r="614" spans="1:16" ht="13.8" customHeight="1">
      <c r="A614" s="101">
        <f>C614*ID규칙_기본능력치그룹_단위+COUNTIF($C$4:C614,C614)</f>
        <v>23103011</v>
      </c>
      <c r="B614" s="100" t="s">
        <v>309</v>
      </c>
      <c r="C614" s="101">
        <f>VLOOKUP(B614,WEAPON!$B:$D,3,0)</f>
        <v>23103</v>
      </c>
      <c r="D614" s="102">
        <v>11</v>
      </c>
      <c r="E614" s="101">
        <v>1</v>
      </c>
      <c r="F614" s="101">
        <v>82</v>
      </c>
      <c r="G614" s="101">
        <v>0</v>
      </c>
      <c r="H614" s="101">
        <v>2</v>
      </c>
      <c r="I614" s="101">
        <v>836</v>
      </c>
      <c r="J614" s="101">
        <v>0</v>
      </c>
      <c r="K614" s="101">
        <v>3</v>
      </c>
      <c r="L614" s="101">
        <v>431</v>
      </c>
      <c r="M614" s="101">
        <v>0</v>
      </c>
      <c r="N614" s="100" t="str">
        <f t="shared" si="27"/>
        <v>공격력 +82</v>
      </c>
      <c r="O614" s="100" t="str">
        <f t="shared" si="28"/>
        <v>최대 체력 +836</v>
      </c>
      <c r="P614" s="100" t="str">
        <f t="shared" si="29"/>
        <v>치유력 +431</v>
      </c>
    </row>
    <row r="615" spans="1:16" ht="13.8" customHeight="1">
      <c r="A615" s="101">
        <f>C615*ID규칙_기본능력치그룹_단위+COUNTIF($C$4:C615,C615)</f>
        <v>23103012</v>
      </c>
      <c r="B615" s="100" t="s">
        <v>309</v>
      </c>
      <c r="C615" s="101">
        <f>VLOOKUP(B615,WEAPON!$B:$D,3,0)</f>
        <v>23103</v>
      </c>
      <c r="D615" s="102">
        <v>12</v>
      </c>
      <c r="E615" s="101">
        <v>1</v>
      </c>
      <c r="F615" s="101">
        <v>86</v>
      </c>
      <c r="G615" s="101">
        <v>0</v>
      </c>
      <c r="H615" s="101">
        <v>2</v>
      </c>
      <c r="I615" s="101">
        <v>876</v>
      </c>
      <c r="J615" s="101">
        <v>0</v>
      </c>
      <c r="K615" s="101">
        <v>3</v>
      </c>
      <c r="L615" s="101">
        <v>452</v>
      </c>
      <c r="M615" s="101">
        <v>0</v>
      </c>
      <c r="N615" s="100" t="str">
        <f t="shared" si="27"/>
        <v>공격력 +86</v>
      </c>
      <c r="O615" s="100" t="str">
        <f t="shared" si="28"/>
        <v>최대 체력 +876</v>
      </c>
      <c r="P615" s="100" t="str">
        <f t="shared" si="29"/>
        <v>치유력 +452</v>
      </c>
    </row>
    <row r="616" spans="1:16" ht="13.8" customHeight="1">
      <c r="A616" s="101">
        <f>C616*ID규칙_기본능력치그룹_단위+COUNTIF($C$4:C616,C616)</f>
        <v>23103013</v>
      </c>
      <c r="B616" s="100" t="s">
        <v>309</v>
      </c>
      <c r="C616" s="101">
        <f>VLOOKUP(B616,WEAPON!$B:$D,3,0)</f>
        <v>23103</v>
      </c>
      <c r="D616" s="102">
        <v>13</v>
      </c>
      <c r="E616" s="101">
        <v>1</v>
      </c>
      <c r="F616" s="101">
        <v>90</v>
      </c>
      <c r="G616" s="101">
        <v>0</v>
      </c>
      <c r="H616" s="101">
        <v>2</v>
      </c>
      <c r="I616" s="101">
        <v>915</v>
      </c>
      <c r="J616" s="101">
        <v>0</v>
      </c>
      <c r="K616" s="101">
        <v>3</v>
      </c>
      <c r="L616" s="101">
        <v>472</v>
      </c>
      <c r="M616" s="101">
        <v>0</v>
      </c>
      <c r="N616" s="100" t="str">
        <f t="shared" si="27"/>
        <v>공격력 +90</v>
      </c>
      <c r="O616" s="100" t="str">
        <f t="shared" si="28"/>
        <v>최대 체력 +915</v>
      </c>
      <c r="P616" s="100" t="str">
        <f t="shared" si="29"/>
        <v>치유력 +472</v>
      </c>
    </row>
    <row r="617" spans="1:16" ht="13.8" customHeight="1">
      <c r="A617" s="101">
        <f>C617*ID규칙_기본능력치그룹_단위+COUNTIF($C$4:C617,C617)</f>
        <v>23103014</v>
      </c>
      <c r="B617" s="100" t="s">
        <v>309</v>
      </c>
      <c r="C617" s="101">
        <f>VLOOKUP(B617,WEAPON!$B:$D,3,0)</f>
        <v>23103</v>
      </c>
      <c r="D617" s="102">
        <v>14</v>
      </c>
      <c r="E617" s="101">
        <v>1</v>
      </c>
      <c r="F617" s="101">
        <v>94</v>
      </c>
      <c r="G617" s="101">
        <v>0</v>
      </c>
      <c r="H617" s="101">
        <v>2</v>
      </c>
      <c r="I617" s="101">
        <v>955</v>
      </c>
      <c r="J617" s="101">
        <v>0</v>
      </c>
      <c r="K617" s="101">
        <v>3</v>
      </c>
      <c r="L617" s="101">
        <v>493</v>
      </c>
      <c r="M617" s="101">
        <v>0</v>
      </c>
      <c r="N617" s="100" t="str">
        <f t="shared" si="27"/>
        <v>공격력 +94</v>
      </c>
      <c r="O617" s="100" t="str">
        <f t="shared" si="28"/>
        <v>최대 체력 +955</v>
      </c>
      <c r="P617" s="100" t="str">
        <f t="shared" si="29"/>
        <v>치유력 +493</v>
      </c>
    </row>
    <row r="618" spans="1:16" ht="13.8" customHeight="1">
      <c r="A618" s="101">
        <f>C618*ID규칙_기본능력치그룹_단위+COUNTIF($C$4:C618,C618)</f>
        <v>23103015</v>
      </c>
      <c r="B618" s="100" t="s">
        <v>309</v>
      </c>
      <c r="C618" s="101">
        <f>VLOOKUP(B618,WEAPON!$B:$D,3,0)</f>
        <v>23103</v>
      </c>
      <c r="D618" s="102">
        <v>15</v>
      </c>
      <c r="E618" s="101">
        <v>1</v>
      </c>
      <c r="F618" s="101">
        <v>98</v>
      </c>
      <c r="G618" s="101">
        <v>0</v>
      </c>
      <c r="H618" s="101">
        <v>2</v>
      </c>
      <c r="I618" s="101">
        <v>995</v>
      </c>
      <c r="J618" s="101">
        <v>0</v>
      </c>
      <c r="K618" s="101">
        <v>3</v>
      </c>
      <c r="L618" s="101">
        <v>513</v>
      </c>
      <c r="M618" s="101">
        <v>0</v>
      </c>
      <c r="N618" s="100" t="str">
        <f t="shared" si="27"/>
        <v>공격력 +98</v>
      </c>
      <c r="O618" s="100" t="str">
        <f t="shared" si="28"/>
        <v>최대 체력 +995</v>
      </c>
      <c r="P618" s="100" t="str">
        <f t="shared" si="29"/>
        <v>치유력 +513</v>
      </c>
    </row>
    <row r="619" spans="1:16" ht="13.8" customHeight="1">
      <c r="A619" s="101">
        <f>C619*ID규칙_기본능력치그룹_단위+COUNTIF($C$4:C619,C619)</f>
        <v>23103016</v>
      </c>
      <c r="B619" s="100" t="s">
        <v>309</v>
      </c>
      <c r="C619" s="101">
        <f>VLOOKUP(B619,WEAPON!$B:$D,3,0)</f>
        <v>23103</v>
      </c>
      <c r="D619" s="102">
        <v>16</v>
      </c>
      <c r="E619" s="101">
        <v>1</v>
      </c>
      <c r="F619" s="101">
        <v>102</v>
      </c>
      <c r="G619" s="101">
        <v>0</v>
      </c>
      <c r="H619" s="101">
        <v>2</v>
      </c>
      <c r="I619" s="101">
        <v>1035</v>
      </c>
      <c r="J619" s="101">
        <v>0</v>
      </c>
      <c r="K619" s="101">
        <v>3</v>
      </c>
      <c r="L619" s="101">
        <v>534</v>
      </c>
      <c r="M619" s="101">
        <v>0</v>
      </c>
      <c r="N619" s="100" t="str">
        <f t="shared" si="27"/>
        <v>공격력 +102</v>
      </c>
      <c r="O619" s="100" t="str">
        <f t="shared" si="28"/>
        <v>최대 체력 +1035</v>
      </c>
      <c r="P619" s="100" t="str">
        <f t="shared" si="29"/>
        <v>치유력 +534</v>
      </c>
    </row>
    <row r="620" spans="1:16" ht="13.8" customHeight="1">
      <c r="A620" s="101">
        <f>C620*ID규칙_기본능력치그룹_단위+COUNTIF($C$4:C620,C620)</f>
        <v>23103017</v>
      </c>
      <c r="B620" s="100" t="s">
        <v>309</v>
      </c>
      <c r="C620" s="101">
        <f>VLOOKUP(B620,WEAPON!$B:$D,3,0)</f>
        <v>23103</v>
      </c>
      <c r="D620" s="102">
        <v>17</v>
      </c>
      <c r="E620" s="101">
        <v>1</v>
      </c>
      <c r="F620" s="101">
        <v>106</v>
      </c>
      <c r="G620" s="101">
        <v>0</v>
      </c>
      <c r="H620" s="101">
        <v>2</v>
      </c>
      <c r="I620" s="101">
        <v>1075</v>
      </c>
      <c r="J620" s="101">
        <v>0</v>
      </c>
      <c r="K620" s="101">
        <v>3</v>
      </c>
      <c r="L620" s="101">
        <v>554</v>
      </c>
      <c r="M620" s="101">
        <v>0</v>
      </c>
      <c r="N620" s="100" t="str">
        <f t="shared" si="27"/>
        <v>공격력 +106</v>
      </c>
      <c r="O620" s="100" t="str">
        <f t="shared" si="28"/>
        <v>최대 체력 +1075</v>
      </c>
      <c r="P620" s="100" t="str">
        <f t="shared" si="29"/>
        <v>치유력 +554</v>
      </c>
    </row>
    <row r="621" spans="1:16" ht="13.8" customHeight="1">
      <c r="A621" s="101">
        <f>C621*ID규칙_기본능력치그룹_단위+COUNTIF($C$4:C621,C621)</f>
        <v>23103018</v>
      </c>
      <c r="B621" s="100" t="s">
        <v>309</v>
      </c>
      <c r="C621" s="101">
        <f>VLOOKUP(B621,WEAPON!$B:$D,3,0)</f>
        <v>23103</v>
      </c>
      <c r="D621" s="102">
        <v>18</v>
      </c>
      <c r="E621" s="101">
        <v>1</v>
      </c>
      <c r="F621" s="101">
        <v>110</v>
      </c>
      <c r="G621" s="101">
        <v>0</v>
      </c>
      <c r="H621" s="101">
        <v>2</v>
      </c>
      <c r="I621" s="101">
        <v>1114</v>
      </c>
      <c r="J621" s="101">
        <v>0</v>
      </c>
      <c r="K621" s="101">
        <v>3</v>
      </c>
      <c r="L621" s="101">
        <v>575</v>
      </c>
      <c r="M621" s="101">
        <v>0</v>
      </c>
      <c r="N621" s="100" t="str">
        <f t="shared" si="27"/>
        <v>공격력 +110</v>
      </c>
      <c r="O621" s="100" t="str">
        <f t="shared" si="28"/>
        <v>최대 체력 +1114</v>
      </c>
      <c r="P621" s="100" t="str">
        <f t="shared" si="29"/>
        <v>치유력 +575</v>
      </c>
    </row>
    <row r="622" spans="1:16" ht="13.8" customHeight="1">
      <c r="A622" s="101">
        <f>C622*ID규칙_기본능력치그룹_단위+COUNTIF($C$4:C622,C622)</f>
        <v>23103019</v>
      </c>
      <c r="B622" s="100" t="s">
        <v>309</v>
      </c>
      <c r="C622" s="101">
        <f>VLOOKUP(B622,WEAPON!$B:$D,3,0)</f>
        <v>23103</v>
      </c>
      <c r="D622" s="102">
        <v>19</v>
      </c>
      <c r="E622" s="101">
        <v>1</v>
      </c>
      <c r="F622" s="101">
        <v>114</v>
      </c>
      <c r="G622" s="101">
        <v>0</v>
      </c>
      <c r="H622" s="101">
        <v>2</v>
      </c>
      <c r="I622" s="101">
        <v>1154</v>
      </c>
      <c r="J622" s="101">
        <v>0</v>
      </c>
      <c r="K622" s="101">
        <v>3</v>
      </c>
      <c r="L622" s="101">
        <v>595</v>
      </c>
      <c r="M622" s="101">
        <v>0</v>
      </c>
      <c r="N622" s="100" t="str">
        <f t="shared" si="27"/>
        <v>공격력 +114</v>
      </c>
      <c r="O622" s="100" t="str">
        <f t="shared" si="28"/>
        <v>최대 체력 +1154</v>
      </c>
      <c r="P622" s="100" t="str">
        <f t="shared" si="29"/>
        <v>치유력 +595</v>
      </c>
    </row>
    <row r="623" spans="1:16" ht="13.8" customHeight="1">
      <c r="A623" s="101">
        <f>C623*ID규칙_기본능력치그룹_단위+COUNTIF($C$4:C623,C623)</f>
        <v>23103020</v>
      </c>
      <c r="B623" s="100" t="s">
        <v>309</v>
      </c>
      <c r="C623" s="101">
        <f>VLOOKUP(B623,WEAPON!$B:$D,3,0)</f>
        <v>23103</v>
      </c>
      <c r="D623" s="102">
        <v>20</v>
      </c>
      <c r="E623" s="101">
        <v>1</v>
      </c>
      <c r="F623" s="101">
        <v>118</v>
      </c>
      <c r="G623" s="101">
        <v>0</v>
      </c>
      <c r="H623" s="101">
        <v>2</v>
      </c>
      <c r="I623" s="101">
        <v>1194</v>
      </c>
      <c r="J623" s="101">
        <v>0</v>
      </c>
      <c r="K623" s="101">
        <v>3</v>
      </c>
      <c r="L623" s="101">
        <v>616</v>
      </c>
      <c r="M623" s="101">
        <v>0</v>
      </c>
      <c r="N623" s="100" t="str">
        <f t="shared" si="27"/>
        <v>공격력 +118</v>
      </c>
      <c r="O623" s="100" t="str">
        <f t="shared" si="28"/>
        <v>최대 체력 +1194</v>
      </c>
      <c r="P623" s="100" t="str">
        <f t="shared" si="29"/>
        <v>치유력 +616</v>
      </c>
    </row>
    <row r="624" spans="1:16" ht="13.8" customHeight="1">
      <c r="A624" s="101">
        <f>C624*ID규칙_기본능력치그룹_단위+COUNTIF($C$4:C624,C624)</f>
        <v>23103021</v>
      </c>
      <c r="B624" s="100" t="s">
        <v>309</v>
      </c>
      <c r="C624" s="101">
        <f>VLOOKUP(B624,WEAPON!$B:$D,3,0)</f>
        <v>23103</v>
      </c>
      <c r="D624" s="102">
        <v>21</v>
      </c>
      <c r="E624" s="101">
        <v>1</v>
      </c>
      <c r="F624" s="101">
        <v>122</v>
      </c>
      <c r="G624" s="101">
        <v>0</v>
      </c>
      <c r="H624" s="101">
        <v>2</v>
      </c>
      <c r="I624" s="101">
        <v>1234</v>
      </c>
      <c r="J624" s="101">
        <v>0</v>
      </c>
      <c r="K624" s="101">
        <v>3</v>
      </c>
      <c r="L624" s="101">
        <v>636</v>
      </c>
      <c r="M624" s="101">
        <v>0</v>
      </c>
      <c r="N624" s="100" t="str">
        <f t="shared" si="27"/>
        <v>공격력 +122</v>
      </c>
      <c r="O624" s="100" t="str">
        <f t="shared" si="28"/>
        <v>최대 체력 +1234</v>
      </c>
      <c r="P624" s="100" t="str">
        <f t="shared" si="29"/>
        <v>치유력 +636</v>
      </c>
    </row>
    <row r="625" spans="1:16" ht="13.8" customHeight="1">
      <c r="A625" s="101">
        <f>C625*ID규칙_기본능력치그룹_단위+COUNTIF($C$4:C625,C625)</f>
        <v>23103022</v>
      </c>
      <c r="B625" s="100" t="s">
        <v>309</v>
      </c>
      <c r="C625" s="101">
        <f>VLOOKUP(B625,WEAPON!$B:$D,3,0)</f>
        <v>23103</v>
      </c>
      <c r="D625" s="102">
        <v>22</v>
      </c>
      <c r="E625" s="101">
        <v>1</v>
      </c>
      <c r="F625" s="101">
        <v>126</v>
      </c>
      <c r="G625" s="101">
        <v>0</v>
      </c>
      <c r="H625" s="101">
        <v>2</v>
      </c>
      <c r="I625" s="101">
        <v>1274</v>
      </c>
      <c r="J625" s="101">
        <v>0</v>
      </c>
      <c r="K625" s="101">
        <v>3</v>
      </c>
      <c r="L625" s="101">
        <v>657</v>
      </c>
      <c r="M625" s="101">
        <v>0</v>
      </c>
      <c r="N625" s="100" t="str">
        <f t="shared" si="27"/>
        <v>공격력 +126</v>
      </c>
      <c r="O625" s="100" t="str">
        <f t="shared" si="28"/>
        <v>최대 체력 +1274</v>
      </c>
      <c r="P625" s="100" t="str">
        <f t="shared" si="29"/>
        <v>치유력 +657</v>
      </c>
    </row>
    <row r="626" spans="1:16" ht="13.8" customHeight="1">
      <c r="A626" s="101">
        <f>C626*ID규칙_기본능력치그룹_단위+COUNTIF($C$4:C626,C626)</f>
        <v>23103023</v>
      </c>
      <c r="B626" s="100" t="s">
        <v>309</v>
      </c>
      <c r="C626" s="101">
        <f>VLOOKUP(B626,WEAPON!$B:$D,3,0)</f>
        <v>23103</v>
      </c>
      <c r="D626" s="102">
        <v>23</v>
      </c>
      <c r="E626" s="101">
        <v>1</v>
      </c>
      <c r="F626" s="101">
        <v>129</v>
      </c>
      <c r="G626" s="101">
        <v>0</v>
      </c>
      <c r="H626" s="101">
        <v>2</v>
      </c>
      <c r="I626" s="101">
        <v>1313</v>
      </c>
      <c r="J626" s="101">
        <v>0</v>
      </c>
      <c r="K626" s="101">
        <v>3</v>
      </c>
      <c r="L626" s="101">
        <v>677</v>
      </c>
      <c r="M626" s="101">
        <v>0</v>
      </c>
      <c r="N626" s="100" t="str">
        <f t="shared" si="27"/>
        <v>공격력 +129</v>
      </c>
      <c r="O626" s="100" t="str">
        <f t="shared" si="28"/>
        <v>최대 체력 +1313</v>
      </c>
      <c r="P626" s="100" t="str">
        <f t="shared" si="29"/>
        <v>치유력 +677</v>
      </c>
    </row>
    <row r="627" spans="1:16" ht="13.8" customHeight="1">
      <c r="A627" s="101">
        <f>C627*ID규칙_기본능력치그룹_단위+COUNTIF($C$4:C627,C627)</f>
        <v>23103024</v>
      </c>
      <c r="B627" s="100" t="s">
        <v>309</v>
      </c>
      <c r="C627" s="101">
        <f>VLOOKUP(B627,WEAPON!$B:$D,3,0)</f>
        <v>23103</v>
      </c>
      <c r="D627" s="102">
        <v>24</v>
      </c>
      <c r="E627" s="101">
        <v>1</v>
      </c>
      <c r="F627" s="101">
        <v>133</v>
      </c>
      <c r="G627" s="101">
        <v>0</v>
      </c>
      <c r="H627" s="101">
        <v>2</v>
      </c>
      <c r="I627" s="101">
        <v>1353</v>
      </c>
      <c r="J627" s="101">
        <v>0</v>
      </c>
      <c r="K627" s="101">
        <v>3</v>
      </c>
      <c r="L627" s="101">
        <v>698</v>
      </c>
      <c r="M627" s="101">
        <v>0</v>
      </c>
      <c r="N627" s="100" t="str">
        <f t="shared" si="27"/>
        <v>공격력 +133</v>
      </c>
      <c r="O627" s="100" t="str">
        <f t="shared" si="28"/>
        <v>최대 체력 +1353</v>
      </c>
      <c r="P627" s="100" t="str">
        <f t="shared" si="29"/>
        <v>치유력 +698</v>
      </c>
    </row>
    <row r="628" spans="1:16" ht="13.8" customHeight="1">
      <c r="A628" s="101">
        <f>C628*ID규칙_기본능력치그룹_단위+COUNTIF($C$4:C628,C628)</f>
        <v>23103025</v>
      </c>
      <c r="B628" s="100" t="s">
        <v>309</v>
      </c>
      <c r="C628" s="101">
        <f>VLOOKUP(B628,WEAPON!$B:$D,3,0)</f>
        <v>23103</v>
      </c>
      <c r="D628" s="102">
        <v>25</v>
      </c>
      <c r="E628" s="101">
        <v>1</v>
      </c>
      <c r="F628" s="101">
        <v>137</v>
      </c>
      <c r="G628" s="101">
        <v>0</v>
      </c>
      <c r="H628" s="101">
        <v>2</v>
      </c>
      <c r="I628" s="101">
        <v>1393</v>
      </c>
      <c r="J628" s="101">
        <v>0</v>
      </c>
      <c r="K628" s="101">
        <v>3</v>
      </c>
      <c r="L628" s="101">
        <v>718</v>
      </c>
      <c r="M628" s="101">
        <v>0</v>
      </c>
      <c r="N628" s="100" t="str">
        <f t="shared" si="27"/>
        <v>공격력 +137</v>
      </c>
      <c r="O628" s="100" t="str">
        <f t="shared" si="28"/>
        <v>최대 체력 +1393</v>
      </c>
      <c r="P628" s="100" t="str">
        <f t="shared" si="29"/>
        <v>치유력 +718</v>
      </c>
    </row>
    <row r="629" spans="1:16" ht="13.8" customHeight="1">
      <c r="A629" s="101">
        <f>C629*ID규칙_기본능력치그룹_단위+COUNTIF($C$4:C629,C629)</f>
        <v>23103026</v>
      </c>
      <c r="B629" s="100" t="s">
        <v>309</v>
      </c>
      <c r="C629" s="101">
        <f>VLOOKUP(B629,WEAPON!$B:$D,3,0)</f>
        <v>23103</v>
      </c>
      <c r="D629" s="102">
        <v>26</v>
      </c>
      <c r="E629" s="101">
        <v>1</v>
      </c>
      <c r="F629" s="101">
        <v>141</v>
      </c>
      <c r="G629" s="101">
        <v>0</v>
      </c>
      <c r="H629" s="101">
        <v>2</v>
      </c>
      <c r="I629" s="101">
        <v>1433</v>
      </c>
      <c r="J629" s="101">
        <v>0</v>
      </c>
      <c r="K629" s="101">
        <v>3</v>
      </c>
      <c r="L629" s="101">
        <v>739</v>
      </c>
      <c r="M629" s="101">
        <v>0</v>
      </c>
      <c r="N629" s="100" t="str">
        <f t="shared" si="27"/>
        <v>공격력 +141</v>
      </c>
      <c r="O629" s="100" t="str">
        <f t="shared" si="28"/>
        <v>최대 체력 +1433</v>
      </c>
      <c r="P629" s="100" t="str">
        <f t="shared" si="29"/>
        <v>치유력 +739</v>
      </c>
    </row>
    <row r="630" spans="1:16" ht="13.8" customHeight="1">
      <c r="A630" s="101">
        <f>C630*ID규칙_기본능력치그룹_단위+COUNTIF($C$4:C630,C630)</f>
        <v>23103027</v>
      </c>
      <c r="B630" s="100" t="s">
        <v>309</v>
      </c>
      <c r="C630" s="101">
        <f>VLOOKUP(B630,WEAPON!$B:$D,3,0)</f>
        <v>23103</v>
      </c>
      <c r="D630" s="102">
        <v>27</v>
      </c>
      <c r="E630" s="101">
        <v>1</v>
      </c>
      <c r="F630" s="101">
        <v>145</v>
      </c>
      <c r="G630" s="101">
        <v>0</v>
      </c>
      <c r="H630" s="101">
        <v>2</v>
      </c>
      <c r="I630" s="101">
        <v>1473</v>
      </c>
      <c r="J630" s="101">
        <v>0</v>
      </c>
      <c r="K630" s="101">
        <v>3</v>
      </c>
      <c r="L630" s="101">
        <v>759</v>
      </c>
      <c r="M630" s="101">
        <v>0</v>
      </c>
      <c r="N630" s="100" t="str">
        <f t="shared" si="27"/>
        <v>공격력 +145</v>
      </c>
      <c r="O630" s="100" t="str">
        <f t="shared" si="28"/>
        <v>최대 체력 +1473</v>
      </c>
      <c r="P630" s="100" t="str">
        <f t="shared" si="29"/>
        <v>치유력 +759</v>
      </c>
    </row>
    <row r="631" spans="1:16" ht="13.8" customHeight="1">
      <c r="A631" s="101">
        <f>C631*ID규칙_기본능력치그룹_단위+COUNTIF($C$4:C631,C631)</f>
        <v>23103028</v>
      </c>
      <c r="B631" s="100" t="s">
        <v>309</v>
      </c>
      <c r="C631" s="101">
        <f>VLOOKUP(B631,WEAPON!$B:$D,3,0)</f>
        <v>23103</v>
      </c>
      <c r="D631" s="102">
        <v>28</v>
      </c>
      <c r="E631" s="101">
        <v>1</v>
      </c>
      <c r="F631" s="101">
        <v>149</v>
      </c>
      <c r="G631" s="101">
        <v>0</v>
      </c>
      <c r="H631" s="101">
        <v>2</v>
      </c>
      <c r="I631" s="101">
        <v>1512</v>
      </c>
      <c r="J631" s="101">
        <v>0</v>
      </c>
      <c r="K631" s="101">
        <v>3</v>
      </c>
      <c r="L631" s="101">
        <v>780</v>
      </c>
      <c r="M631" s="101">
        <v>0</v>
      </c>
      <c r="N631" s="100" t="str">
        <f t="shared" si="27"/>
        <v>공격력 +149</v>
      </c>
      <c r="O631" s="100" t="str">
        <f t="shared" si="28"/>
        <v>최대 체력 +1512</v>
      </c>
      <c r="P631" s="100" t="str">
        <f t="shared" si="29"/>
        <v>치유력 +780</v>
      </c>
    </row>
    <row r="632" spans="1:16" ht="13.8" customHeight="1">
      <c r="A632" s="101">
        <f>C632*ID규칙_기본능력치그룹_단위+COUNTIF($C$4:C632,C632)</f>
        <v>23103029</v>
      </c>
      <c r="B632" s="100" t="s">
        <v>309</v>
      </c>
      <c r="C632" s="101">
        <f>VLOOKUP(B632,WEAPON!$B:$D,3,0)</f>
        <v>23103</v>
      </c>
      <c r="D632" s="102">
        <v>29</v>
      </c>
      <c r="E632" s="101">
        <v>1</v>
      </c>
      <c r="F632" s="101">
        <v>153</v>
      </c>
      <c r="G632" s="101">
        <v>0</v>
      </c>
      <c r="H632" s="101">
        <v>2</v>
      </c>
      <c r="I632" s="101">
        <v>1552</v>
      </c>
      <c r="J632" s="101">
        <v>0</v>
      </c>
      <c r="K632" s="101">
        <v>3</v>
      </c>
      <c r="L632" s="101">
        <v>800</v>
      </c>
      <c r="M632" s="101">
        <v>0</v>
      </c>
      <c r="N632" s="100" t="str">
        <f t="shared" si="27"/>
        <v>공격력 +153</v>
      </c>
      <c r="O632" s="100" t="str">
        <f t="shared" si="28"/>
        <v>최대 체력 +1552</v>
      </c>
      <c r="P632" s="100" t="str">
        <f t="shared" si="29"/>
        <v>치유력 +800</v>
      </c>
    </row>
    <row r="633" spans="1:16" ht="13.8" customHeight="1">
      <c r="A633" s="101">
        <f>C633*ID규칙_기본능력치그룹_단위+COUNTIF($C$4:C633,C633)</f>
        <v>23103030</v>
      </c>
      <c r="B633" s="100" t="s">
        <v>309</v>
      </c>
      <c r="C633" s="101">
        <f>VLOOKUP(B633,WEAPON!$B:$D,3,0)</f>
        <v>23103</v>
      </c>
      <c r="D633" s="102">
        <v>30</v>
      </c>
      <c r="E633" s="101">
        <v>1</v>
      </c>
      <c r="F633" s="101">
        <v>157</v>
      </c>
      <c r="G633" s="101">
        <v>0</v>
      </c>
      <c r="H633" s="101">
        <v>2</v>
      </c>
      <c r="I633" s="101">
        <v>1592</v>
      </c>
      <c r="J633" s="101">
        <v>0</v>
      </c>
      <c r="K633" s="101">
        <v>3</v>
      </c>
      <c r="L633" s="101">
        <v>821</v>
      </c>
      <c r="M633" s="101">
        <v>0</v>
      </c>
      <c r="N633" s="100" t="str">
        <f t="shared" si="27"/>
        <v>공격력 +157</v>
      </c>
      <c r="O633" s="100" t="str">
        <f t="shared" si="28"/>
        <v>최대 체력 +1592</v>
      </c>
      <c r="P633" s="100" t="str">
        <f t="shared" si="29"/>
        <v>치유력 +821</v>
      </c>
    </row>
    <row r="634" spans="1:16" ht="13.8" customHeight="1">
      <c r="A634" s="101">
        <f>C634*ID규칙_기본능력치그룹_단위+COUNTIF($C$4:C634,C634)</f>
        <v>23103031</v>
      </c>
      <c r="B634" s="100" t="s">
        <v>309</v>
      </c>
      <c r="C634" s="101">
        <f>VLOOKUP(B634,WEAPON!$B:$D,3,0)</f>
        <v>23103</v>
      </c>
      <c r="D634" s="102">
        <v>31</v>
      </c>
      <c r="E634" s="101">
        <v>1</v>
      </c>
      <c r="F634" s="101">
        <v>161</v>
      </c>
      <c r="G634" s="101">
        <v>0</v>
      </c>
      <c r="H634" s="101">
        <v>2</v>
      </c>
      <c r="I634" s="101">
        <v>1632</v>
      </c>
      <c r="J634" s="101">
        <v>0</v>
      </c>
      <c r="K634" s="101">
        <v>3</v>
      </c>
      <c r="L634" s="101">
        <v>841</v>
      </c>
      <c r="M634" s="101">
        <v>0</v>
      </c>
      <c r="N634" s="100" t="str">
        <f t="shared" si="27"/>
        <v>공격력 +161</v>
      </c>
      <c r="O634" s="100" t="str">
        <f t="shared" si="28"/>
        <v>최대 체력 +1632</v>
      </c>
      <c r="P634" s="100" t="str">
        <f t="shared" si="29"/>
        <v>치유력 +841</v>
      </c>
    </row>
    <row r="635" spans="1:16" ht="13.8" customHeight="1">
      <c r="A635" s="101">
        <f>C635*ID규칙_기본능력치그룹_단위+COUNTIF($C$4:C635,C635)</f>
        <v>23103032</v>
      </c>
      <c r="B635" s="100" t="s">
        <v>309</v>
      </c>
      <c r="C635" s="101">
        <f>VLOOKUP(B635,WEAPON!$B:$D,3,0)</f>
        <v>23103</v>
      </c>
      <c r="D635" s="102">
        <v>32</v>
      </c>
      <c r="E635" s="101">
        <v>1</v>
      </c>
      <c r="F635" s="101">
        <v>165</v>
      </c>
      <c r="G635" s="101">
        <v>0</v>
      </c>
      <c r="H635" s="101">
        <v>2</v>
      </c>
      <c r="I635" s="101">
        <v>1671</v>
      </c>
      <c r="J635" s="101">
        <v>0</v>
      </c>
      <c r="K635" s="101">
        <v>3</v>
      </c>
      <c r="L635" s="101">
        <v>862</v>
      </c>
      <c r="M635" s="101">
        <v>0</v>
      </c>
      <c r="N635" s="100" t="str">
        <f t="shared" si="27"/>
        <v>공격력 +165</v>
      </c>
      <c r="O635" s="100" t="str">
        <f t="shared" si="28"/>
        <v>최대 체력 +1671</v>
      </c>
      <c r="P635" s="100" t="str">
        <f t="shared" si="29"/>
        <v>치유력 +862</v>
      </c>
    </row>
    <row r="636" spans="1:16" ht="13.8" customHeight="1">
      <c r="A636" s="101">
        <f>C636*ID규칙_기본능력치그룹_단위+COUNTIF($C$4:C636,C636)</f>
        <v>23103033</v>
      </c>
      <c r="B636" s="100" t="s">
        <v>309</v>
      </c>
      <c r="C636" s="101">
        <f>VLOOKUP(B636,WEAPON!$B:$D,3,0)</f>
        <v>23103</v>
      </c>
      <c r="D636" s="102">
        <v>33</v>
      </c>
      <c r="E636" s="101">
        <v>1</v>
      </c>
      <c r="F636" s="101">
        <v>169</v>
      </c>
      <c r="G636" s="101">
        <v>0</v>
      </c>
      <c r="H636" s="101">
        <v>2</v>
      </c>
      <c r="I636" s="101">
        <v>1711</v>
      </c>
      <c r="J636" s="101">
        <v>0</v>
      </c>
      <c r="K636" s="101">
        <v>3</v>
      </c>
      <c r="L636" s="101">
        <v>882</v>
      </c>
      <c r="M636" s="101">
        <v>0</v>
      </c>
      <c r="N636" s="100" t="str">
        <f t="shared" si="27"/>
        <v>공격력 +169</v>
      </c>
      <c r="O636" s="100" t="str">
        <f t="shared" si="28"/>
        <v>최대 체력 +1711</v>
      </c>
      <c r="P636" s="100" t="str">
        <f t="shared" si="29"/>
        <v>치유력 +882</v>
      </c>
    </row>
    <row r="637" spans="1:16" ht="13.8" customHeight="1">
      <c r="A637" s="101">
        <f>C637*ID규칙_기본능력치그룹_단위+COUNTIF($C$4:C637,C637)</f>
        <v>23103034</v>
      </c>
      <c r="B637" s="100" t="s">
        <v>309</v>
      </c>
      <c r="C637" s="101">
        <f>VLOOKUP(B637,WEAPON!$B:$D,3,0)</f>
        <v>23103</v>
      </c>
      <c r="D637" s="102">
        <v>34</v>
      </c>
      <c r="E637" s="101">
        <v>1</v>
      </c>
      <c r="F637" s="101">
        <v>173</v>
      </c>
      <c r="G637" s="101">
        <v>0</v>
      </c>
      <c r="H637" s="101">
        <v>2</v>
      </c>
      <c r="I637" s="101">
        <v>1751</v>
      </c>
      <c r="J637" s="101">
        <v>0</v>
      </c>
      <c r="K637" s="101">
        <v>3</v>
      </c>
      <c r="L637" s="101">
        <v>903</v>
      </c>
      <c r="M637" s="101">
        <v>0</v>
      </c>
      <c r="N637" s="100" t="str">
        <f t="shared" si="27"/>
        <v>공격력 +173</v>
      </c>
      <c r="O637" s="100" t="str">
        <f t="shared" si="28"/>
        <v>최대 체력 +1751</v>
      </c>
      <c r="P637" s="100" t="str">
        <f t="shared" si="29"/>
        <v>치유력 +903</v>
      </c>
    </row>
    <row r="638" spans="1:16" ht="13.8" customHeight="1">
      <c r="A638" s="101">
        <f>C638*ID규칙_기본능력치그룹_단위+COUNTIF($C$4:C638,C638)</f>
        <v>23103035</v>
      </c>
      <c r="B638" s="100" t="s">
        <v>309</v>
      </c>
      <c r="C638" s="101">
        <f>VLOOKUP(B638,WEAPON!$B:$D,3,0)</f>
        <v>23103</v>
      </c>
      <c r="D638" s="102">
        <v>35</v>
      </c>
      <c r="E638" s="101">
        <v>1</v>
      </c>
      <c r="F638" s="101">
        <v>177</v>
      </c>
      <c r="G638" s="101">
        <v>0</v>
      </c>
      <c r="H638" s="101">
        <v>2</v>
      </c>
      <c r="I638" s="101">
        <v>1791</v>
      </c>
      <c r="J638" s="101">
        <v>0</v>
      </c>
      <c r="K638" s="101">
        <v>3</v>
      </c>
      <c r="L638" s="101">
        <v>923</v>
      </c>
      <c r="M638" s="101">
        <v>0</v>
      </c>
      <c r="N638" s="100" t="str">
        <f t="shared" si="27"/>
        <v>공격력 +177</v>
      </c>
      <c r="O638" s="100" t="str">
        <f t="shared" si="28"/>
        <v>최대 체력 +1791</v>
      </c>
      <c r="P638" s="100" t="str">
        <f t="shared" si="29"/>
        <v>치유력 +923</v>
      </c>
    </row>
    <row r="639" spans="1:16" ht="13.8" customHeight="1">
      <c r="A639" s="101">
        <f>C639*ID규칙_기본능력치그룹_단위+COUNTIF($C$4:C639,C639)</f>
        <v>23103036</v>
      </c>
      <c r="B639" s="100" t="s">
        <v>309</v>
      </c>
      <c r="C639" s="101">
        <f>VLOOKUP(B639,WEAPON!$B:$D,3,0)</f>
        <v>23103</v>
      </c>
      <c r="D639" s="102">
        <v>36</v>
      </c>
      <c r="E639" s="101">
        <v>1</v>
      </c>
      <c r="F639" s="101">
        <v>181</v>
      </c>
      <c r="G639" s="101">
        <v>0</v>
      </c>
      <c r="H639" s="101">
        <v>2</v>
      </c>
      <c r="I639" s="101">
        <v>1831</v>
      </c>
      <c r="J639" s="101">
        <v>0</v>
      </c>
      <c r="K639" s="101">
        <v>3</v>
      </c>
      <c r="L639" s="101">
        <v>944</v>
      </c>
      <c r="M639" s="101">
        <v>0</v>
      </c>
      <c r="N639" s="100" t="str">
        <f t="shared" si="27"/>
        <v>공격력 +181</v>
      </c>
      <c r="O639" s="100" t="str">
        <f t="shared" si="28"/>
        <v>최대 체력 +1831</v>
      </c>
      <c r="P639" s="100" t="str">
        <f t="shared" si="29"/>
        <v>치유력 +944</v>
      </c>
    </row>
    <row r="640" spans="1:16" ht="13.8" customHeight="1">
      <c r="A640" s="101">
        <f>C640*ID규칙_기본능력치그룹_단위+COUNTIF($C$4:C640,C640)</f>
        <v>23103037</v>
      </c>
      <c r="B640" s="100" t="s">
        <v>309</v>
      </c>
      <c r="C640" s="101">
        <f>VLOOKUP(B640,WEAPON!$B:$D,3,0)</f>
        <v>23103</v>
      </c>
      <c r="D640" s="102">
        <v>37</v>
      </c>
      <c r="E640" s="101">
        <v>1</v>
      </c>
      <c r="F640" s="101">
        <v>184</v>
      </c>
      <c r="G640" s="101">
        <v>0</v>
      </c>
      <c r="H640" s="101">
        <v>2</v>
      </c>
      <c r="I640" s="101">
        <v>1870</v>
      </c>
      <c r="J640" s="101">
        <v>0</v>
      </c>
      <c r="K640" s="101">
        <v>3</v>
      </c>
      <c r="L640" s="101">
        <v>964</v>
      </c>
      <c r="M640" s="101">
        <v>0</v>
      </c>
      <c r="N640" s="100" t="str">
        <f t="shared" si="27"/>
        <v>공격력 +184</v>
      </c>
      <c r="O640" s="100" t="str">
        <f t="shared" si="28"/>
        <v>최대 체력 +1870</v>
      </c>
      <c r="P640" s="100" t="str">
        <f t="shared" si="29"/>
        <v>치유력 +964</v>
      </c>
    </row>
    <row r="641" spans="1:16" ht="13.8" customHeight="1">
      <c r="A641" s="101">
        <f>C641*ID규칙_기본능력치그룹_단위+COUNTIF($C$4:C641,C641)</f>
        <v>23103038</v>
      </c>
      <c r="B641" s="100" t="s">
        <v>309</v>
      </c>
      <c r="C641" s="101">
        <f>VLOOKUP(B641,WEAPON!$B:$D,3,0)</f>
        <v>23103</v>
      </c>
      <c r="D641" s="102">
        <v>38</v>
      </c>
      <c r="E641" s="101">
        <v>1</v>
      </c>
      <c r="F641" s="101">
        <v>188</v>
      </c>
      <c r="G641" s="101">
        <v>0</v>
      </c>
      <c r="H641" s="101">
        <v>2</v>
      </c>
      <c r="I641" s="101">
        <v>1910</v>
      </c>
      <c r="J641" s="101">
        <v>0</v>
      </c>
      <c r="K641" s="101">
        <v>3</v>
      </c>
      <c r="L641" s="101">
        <v>985</v>
      </c>
      <c r="M641" s="101">
        <v>0</v>
      </c>
      <c r="N641" s="100" t="str">
        <f t="shared" si="27"/>
        <v>공격력 +188</v>
      </c>
      <c r="O641" s="100" t="str">
        <f t="shared" si="28"/>
        <v>최대 체력 +1910</v>
      </c>
      <c r="P641" s="100" t="str">
        <f t="shared" si="29"/>
        <v>치유력 +985</v>
      </c>
    </row>
    <row r="642" spans="1:16" ht="13.8" customHeight="1">
      <c r="A642" s="101">
        <f>C642*ID규칙_기본능력치그룹_단위+COUNTIF($C$4:C642,C642)</f>
        <v>23103039</v>
      </c>
      <c r="B642" s="100" t="s">
        <v>309</v>
      </c>
      <c r="C642" s="101">
        <f>VLOOKUP(B642,WEAPON!$B:$D,3,0)</f>
        <v>23103</v>
      </c>
      <c r="D642" s="102">
        <v>39</v>
      </c>
      <c r="E642" s="101">
        <v>1</v>
      </c>
      <c r="F642" s="101">
        <v>192</v>
      </c>
      <c r="G642" s="101">
        <v>0</v>
      </c>
      <c r="H642" s="101">
        <v>2</v>
      </c>
      <c r="I642" s="101">
        <v>1950</v>
      </c>
      <c r="J642" s="101">
        <v>0</v>
      </c>
      <c r="K642" s="101">
        <v>3</v>
      </c>
      <c r="L642" s="101">
        <v>1005</v>
      </c>
      <c r="M642" s="101">
        <v>0</v>
      </c>
      <c r="N642" s="100" t="str">
        <f t="shared" si="27"/>
        <v>공격력 +192</v>
      </c>
      <c r="O642" s="100" t="str">
        <f t="shared" si="28"/>
        <v>최대 체력 +1950</v>
      </c>
      <c r="P642" s="100" t="str">
        <f t="shared" si="29"/>
        <v>치유력 +1005</v>
      </c>
    </row>
    <row r="643" spans="1:16" ht="13.8" customHeight="1">
      <c r="A643" s="101">
        <f>C643*ID규칙_기본능력치그룹_단위+COUNTIF($C$4:C643,C643)</f>
        <v>23103040</v>
      </c>
      <c r="B643" s="100" t="s">
        <v>309</v>
      </c>
      <c r="C643" s="101">
        <f>VLOOKUP(B643,WEAPON!$B:$D,3,0)</f>
        <v>23103</v>
      </c>
      <c r="D643" s="102">
        <v>40</v>
      </c>
      <c r="E643" s="101">
        <v>1</v>
      </c>
      <c r="F643" s="101">
        <v>196</v>
      </c>
      <c r="G643" s="101">
        <v>0</v>
      </c>
      <c r="H643" s="101">
        <v>2</v>
      </c>
      <c r="I643" s="101">
        <v>1990</v>
      </c>
      <c r="J643" s="101">
        <v>0</v>
      </c>
      <c r="K643" s="101">
        <v>3</v>
      </c>
      <c r="L643" s="101">
        <v>1026</v>
      </c>
      <c r="M643" s="101">
        <v>0</v>
      </c>
      <c r="N643" s="100" t="str">
        <f t="shared" si="27"/>
        <v>공격력 +196</v>
      </c>
      <c r="O643" s="100" t="str">
        <f t="shared" si="28"/>
        <v>최대 체력 +1990</v>
      </c>
      <c r="P643" s="100" t="str">
        <f t="shared" si="29"/>
        <v>치유력 +1026</v>
      </c>
    </row>
    <row r="644" spans="1:16" ht="13.8" customHeight="1">
      <c r="A644" s="101">
        <f>C644*ID규칙_기본능력치그룹_단위+COUNTIF($C$4:C644,C644)</f>
        <v>23103041</v>
      </c>
      <c r="B644" s="100" t="s">
        <v>309</v>
      </c>
      <c r="C644" s="101">
        <f>VLOOKUP(B644,WEAPON!$B:$D,3,0)</f>
        <v>23103</v>
      </c>
      <c r="D644" s="102">
        <v>41</v>
      </c>
      <c r="E644" s="101">
        <v>1</v>
      </c>
      <c r="F644" s="101">
        <v>200</v>
      </c>
      <c r="G644" s="101">
        <v>0</v>
      </c>
      <c r="H644" s="101">
        <v>2</v>
      </c>
      <c r="I644" s="101">
        <v>2030</v>
      </c>
      <c r="J644" s="101">
        <v>0</v>
      </c>
      <c r="K644" s="101">
        <v>3</v>
      </c>
      <c r="L644" s="101">
        <v>1046</v>
      </c>
      <c r="M644" s="101">
        <v>0</v>
      </c>
      <c r="N644" s="100" t="str">
        <f t="shared" ref="N644:N707" si="30">IF(E644=0,"-",VLOOKUP(E644,STATS_TYPE,2,0)&amp;" +")&amp;IF(E644=0,"",IF(G644=0,F644,F644/100&amp;"%"))</f>
        <v>공격력 +200</v>
      </c>
      <c r="O644" s="100" t="str">
        <f t="shared" ref="O644:O707" si="31">IF(H644=0,"-",VLOOKUP(H644,STATS_TYPE,2,0)&amp;" +")&amp;IF(H644=0,"",IF(J644=0,I644,I644/100&amp;"%"))</f>
        <v>최대 체력 +2030</v>
      </c>
      <c r="P644" s="100" t="str">
        <f t="shared" ref="P644:P707" si="32">IF(K644=0,"-",VLOOKUP(K644,STATS_TYPE,2,0)&amp;" +")&amp;IF(K644=0,"",IF(M644=0,L644,L644/100&amp;"%"))</f>
        <v>치유력 +1046</v>
      </c>
    </row>
    <row r="645" spans="1:16" ht="13.8" customHeight="1">
      <c r="A645" s="101">
        <f>C645*ID규칙_기본능력치그룹_단위+COUNTIF($C$4:C645,C645)</f>
        <v>23103042</v>
      </c>
      <c r="B645" s="100" t="s">
        <v>309</v>
      </c>
      <c r="C645" s="101">
        <f>VLOOKUP(B645,WEAPON!$B:$D,3,0)</f>
        <v>23103</v>
      </c>
      <c r="D645" s="102">
        <v>42</v>
      </c>
      <c r="E645" s="101">
        <v>1</v>
      </c>
      <c r="F645" s="101">
        <v>204</v>
      </c>
      <c r="G645" s="101">
        <v>0</v>
      </c>
      <c r="H645" s="101">
        <v>2</v>
      </c>
      <c r="I645" s="101">
        <v>2069</v>
      </c>
      <c r="J645" s="101">
        <v>0</v>
      </c>
      <c r="K645" s="101">
        <v>3</v>
      </c>
      <c r="L645" s="101">
        <v>1067</v>
      </c>
      <c r="M645" s="101">
        <v>0</v>
      </c>
      <c r="N645" s="100" t="str">
        <f t="shared" si="30"/>
        <v>공격력 +204</v>
      </c>
      <c r="O645" s="100" t="str">
        <f t="shared" si="31"/>
        <v>최대 체력 +2069</v>
      </c>
      <c r="P645" s="100" t="str">
        <f t="shared" si="32"/>
        <v>치유력 +1067</v>
      </c>
    </row>
    <row r="646" spans="1:16" ht="13.8" customHeight="1">
      <c r="A646" s="101">
        <f>C646*ID규칙_기본능력치그룹_단위+COUNTIF($C$4:C646,C646)</f>
        <v>23103043</v>
      </c>
      <c r="B646" s="100" t="s">
        <v>309</v>
      </c>
      <c r="C646" s="101">
        <f>VLOOKUP(B646,WEAPON!$B:$D,3,0)</f>
        <v>23103</v>
      </c>
      <c r="D646" s="102">
        <v>43</v>
      </c>
      <c r="E646" s="101">
        <v>1</v>
      </c>
      <c r="F646" s="101">
        <v>208</v>
      </c>
      <c r="G646" s="101">
        <v>0</v>
      </c>
      <c r="H646" s="101">
        <v>2</v>
      </c>
      <c r="I646" s="101">
        <v>2109</v>
      </c>
      <c r="J646" s="101">
        <v>0</v>
      </c>
      <c r="K646" s="101">
        <v>3</v>
      </c>
      <c r="L646" s="101">
        <v>1087</v>
      </c>
      <c r="M646" s="101">
        <v>0</v>
      </c>
      <c r="N646" s="100" t="str">
        <f t="shared" si="30"/>
        <v>공격력 +208</v>
      </c>
      <c r="O646" s="100" t="str">
        <f t="shared" si="31"/>
        <v>최대 체력 +2109</v>
      </c>
      <c r="P646" s="100" t="str">
        <f t="shared" si="32"/>
        <v>치유력 +1087</v>
      </c>
    </row>
    <row r="647" spans="1:16" ht="13.8" customHeight="1">
      <c r="A647" s="101">
        <f>C647*ID규칙_기본능력치그룹_단위+COUNTIF($C$4:C647,C647)</f>
        <v>23103044</v>
      </c>
      <c r="B647" s="100" t="s">
        <v>309</v>
      </c>
      <c r="C647" s="101">
        <f>VLOOKUP(B647,WEAPON!$B:$D,3,0)</f>
        <v>23103</v>
      </c>
      <c r="D647" s="102">
        <v>44</v>
      </c>
      <c r="E647" s="101">
        <v>1</v>
      </c>
      <c r="F647" s="101">
        <v>212</v>
      </c>
      <c r="G647" s="101">
        <v>0</v>
      </c>
      <c r="H647" s="101">
        <v>2</v>
      </c>
      <c r="I647" s="101">
        <v>2149</v>
      </c>
      <c r="J647" s="101">
        <v>0</v>
      </c>
      <c r="K647" s="101">
        <v>3</v>
      </c>
      <c r="L647" s="101">
        <v>1108</v>
      </c>
      <c r="M647" s="101">
        <v>0</v>
      </c>
      <c r="N647" s="100" t="str">
        <f t="shared" si="30"/>
        <v>공격력 +212</v>
      </c>
      <c r="O647" s="100" t="str">
        <f t="shared" si="31"/>
        <v>최대 체력 +2149</v>
      </c>
      <c r="P647" s="100" t="str">
        <f t="shared" si="32"/>
        <v>치유력 +1108</v>
      </c>
    </row>
    <row r="648" spans="1:16" ht="13.8" customHeight="1">
      <c r="A648" s="101">
        <f>C648*ID규칙_기본능력치그룹_단위+COUNTIF($C$4:C648,C648)</f>
        <v>23103045</v>
      </c>
      <c r="B648" s="100" t="s">
        <v>309</v>
      </c>
      <c r="C648" s="101">
        <f>VLOOKUP(B648,WEAPON!$B:$D,3,0)</f>
        <v>23103</v>
      </c>
      <c r="D648" s="102">
        <v>45</v>
      </c>
      <c r="E648" s="101">
        <v>1</v>
      </c>
      <c r="F648" s="101">
        <v>216</v>
      </c>
      <c r="G648" s="101">
        <v>0</v>
      </c>
      <c r="H648" s="101">
        <v>2</v>
      </c>
      <c r="I648" s="101">
        <v>2189</v>
      </c>
      <c r="J648" s="101">
        <v>0</v>
      </c>
      <c r="K648" s="101">
        <v>3</v>
      </c>
      <c r="L648" s="101">
        <v>1128</v>
      </c>
      <c r="M648" s="101">
        <v>0</v>
      </c>
      <c r="N648" s="100" t="str">
        <f t="shared" si="30"/>
        <v>공격력 +216</v>
      </c>
      <c r="O648" s="100" t="str">
        <f t="shared" si="31"/>
        <v>최대 체력 +2189</v>
      </c>
      <c r="P648" s="100" t="str">
        <f t="shared" si="32"/>
        <v>치유력 +1128</v>
      </c>
    </row>
    <row r="649" spans="1:16" ht="13.8" customHeight="1">
      <c r="A649" s="101">
        <f>C649*ID규칙_기본능력치그룹_단위+COUNTIF($C$4:C649,C649)</f>
        <v>23103046</v>
      </c>
      <c r="B649" s="100" t="s">
        <v>309</v>
      </c>
      <c r="C649" s="101">
        <f>VLOOKUP(B649,WEAPON!$B:$D,3,0)</f>
        <v>23103</v>
      </c>
      <c r="D649" s="102">
        <v>46</v>
      </c>
      <c r="E649" s="101">
        <v>1</v>
      </c>
      <c r="F649" s="101">
        <v>220</v>
      </c>
      <c r="G649" s="101">
        <v>0</v>
      </c>
      <c r="H649" s="101">
        <v>2</v>
      </c>
      <c r="I649" s="101">
        <v>2229</v>
      </c>
      <c r="J649" s="101">
        <v>0</v>
      </c>
      <c r="K649" s="101">
        <v>3</v>
      </c>
      <c r="L649" s="101">
        <v>1149</v>
      </c>
      <c r="M649" s="101">
        <v>0</v>
      </c>
      <c r="N649" s="100" t="str">
        <f t="shared" si="30"/>
        <v>공격력 +220</v>
      </c>
      <c r="O649" s="100" t="str">
        <f t="shared" si="31"/>
        <v>최대 체력 +2229</v>
      </c>
      <c r="P649" s="100" t="str">
        <f t="shared" si="32"/>
        <v>치유력 +1149</v>
      </c>
    </row>
    <row r="650" spans="1:16" ht="13.8" customHeight="1">
      <c r="A650" s="101">
        <f>C650*ID규칙_기본능력치그룹_단위+COUNTIF($C$4:C650,C650)</f>
        <v>23103047</v>
      </c>
      <c r="B650" s="100" t="s">
        <v>309</v>
      </c>
      <c r="C650" s="101">
        <f>VLOOKUP(B650,WEAPON!$B:$D,3,0)</f>
        <v>23103</v>
      </c>
      <c r="D650" s="102">
        <v>47</v>
      </c>
      <c r="E650" s="101">
        <v>1</v>
      </c>
      <c r="F650" s="101">
        <v>224</v>
      </c>
      <c r="G650" s="101">
        <v>0</v>
      </c>
      <c r="H650" s="101">
        <v>2</v>
      </c>
      <c r="I650" s="101">
        <v>2268</v>
      </c>
      <c r="J650" s="101">
        <v>0</v>
      </c>
      <c r="K650" s="101">
        <v>3</v>
      </c>
      <c r="L650" s="101">
        <v>1169</v>
      </c>
      <c r="M650" s="101">
        <v>0</v>
      </c>
      <c r="N650" s="100" t="str">
        <f t="shared" si="30"/>
        <v>공격력 +224</v>
      </c>
      <c r="O650" s="100" t="str">
        <f t="shared" si="31"/>
        <v>최대 체력 +2268</v>
      </c>
      <c r="P650" s="100" t="str">
        <f t="shared" si="32"/>
        <v>치유력 +1169</v>
      </c>
    </row>
    <row r="651" spans="1:16" ht="13.8" customHeight="1">
      <c r="A651" s="101">
        <f>C651*ID규칙_기본능력치그룹_단위+COUNTIF($C$4:C651,C651)</f>
        <v>23103048</v>
      </c>
      <c r="B651" s="100" t="s">
        <v>309</v>
      </c>
      <c r="C651" s="101">
        <f>VLOOKUP(B651,WEAPON!$B:$D,3,0)</f>
        <v>23103</v>
      </c>
      <c r="D651" s="102">
        <v>48</v>
      </c>
      <c r="E651" s="101">
        <v>1</v>
      </c>
      <c r="F651" s="101">
        <v>228</v>
      </c>
      <c r="G651" s="101">
        <v>0</v>
      </c>
      <c r="H651" s="101">
        <v>2</v>
      </c>
      <c r="I651" s="101">
        <v>2308</v>
      </c>
      <c r="J651" s="101">
        <v>0</v>
      </c>
      <c r="K651" s="101">
        <v>3</v>
      </c>
      <c r="L651" s="101">
        <v>1190</v>
      </c>
      <c r="M651" s="101">
        <v>0</v>
      </c>
      <c r="N651" s="100" t="str">
        <f t="shared" si="30"/>
        <v>공격력 +228</v>
      </c>
      <c r="O651" s="100" t="str">
        <f t="shared" si="31"/>
        <v>최대 체력 +2308</v>
      </c>
      <c r="P651" s="100" t="str">
        <f t="shared" si="32"/>
        <v>치유력 +1190</v>
      </c>
    </row>
    <row r="652" spans="1:16" ht="13.8" customHeight="1">
      <c r="A652" s="101">
        <f>C652*ID규칙_기본능력치그룹_단위+COUNTIF($C$4:C652,C652)</f>
        <v>23103049</v>
      </c>
      <c r="B652" s="100" t="s">
        <v>309</v>
      </c>
      <c r="C652" s="101">
        <f>VLOOKUP(B652,WEAPON!$B:$D,3,0)</f>
        <v>23103</v>
      </c>
      <c r="D652" s="102">
        <v>49</v>
      </c>
      <c r="E652" s="101">
        <v>1</v>
      </c>
      <c r="F652" s="101">
        <v>232</v>
      </c>
      <c r="G652" s="101">
        <v>0</v>
      </c>
      <c r="H652" s="101">
        <v>2</v>
      </c>
      <c r="I652" s="101">
        <v>2348</v>
      </c>
      <c r="J652" s="101">
        <v>0</v>
      </c>
      <c r="K652" s="101">
        <v>3</v>
      </c>
      <c r="L652" s="101">
        <v>1210</v>
      </c>
      <c r="M652" s="101">
        <v>0</v>
      </c>
      <c r="N652" s="100" t="str">
        <f t="shared" si="30"/>
        <v>공격력 +232</v>
      </c>
      <c r="O652" s="100" t="str">
        <f t="shared" si="31"/>
        <v>최대 체력 +2348</v>
      </c>
      <c r="P652" s="100" t="str">
        <f t="shared" si="32"/>
        <v>치유력 +1210</v>
      </c>
    </row>
    <row r="653" spans="1:16" ht="13.8" customHeight="1">
      <c r="A653" s="101">
        <f>C653*ID규칙_기본능력치그룹_단위+COUNTIF($C$4:C653,C653)</f>
        <v>23103050</v>
      </c>
      <c r="B653" s="100" t="s">
        <v>309</v>
      </c>
      <c r="C653" s="101">
        <f>VLOOKUP(B653,WEAPON!$B:$D,3,0)</f>
        <v>23103</v>
      </c>
      <c r="D653" s="102">
        <v>50</v>
      </c>
      <c r="E653" s="101">
        <v>1</v>
      </c>
      <c r="F653" s="101">
        <v>235</v>
      </c>
      <c r="G653" s="101">
        <v>0</v>
      </c>
      <c r="H653" s="101">
        <v>2</v>
      </c>
      <c r="I653" s="101">
        <v>2388</v>
      </c>
      <c r="J653" s="101">
        <v>0</v>
      </c>
      <c r="K653" s="101">
        <v>3</v>
      </c>
      <c r="L653" s="101">
        <v>1231</v>
      </c>
      <c r="M653" s="101">
        <v>0</v>
      </c>
      <c r="N653" s="100" t="str">
        <f t="shared" si="30"/>
        <v>공격력 +235</v>
      </c>
      <c r="O653" s="100" t="str">
        <f t="shared" si="31"/>
        <v>최대 체력 +2388</v>
      </c>
      <c r="P653" s="100" t="str">
        <f t="shared" si="32"/>
        <v>치유력 +1231</v>
      </c>
    </row>
    <row r="654" spans="1:16" ht="13.8" customHeight="1">
      <c r="A654" s="101">
        <f>C654*ID규칙_기본능력치그룹_단위+COUNTIF($C$4:C654,C654)</f>
        <v>11311001</v>
      </c>
      <c r="B654" s="100" t="s">
        <v>311</v>
      </c>
      <c r="C654" s="101">
        <f>VLOOKUP(B654,WEAPON!$B:$D,3,0)</f>
        <v>11311</v>
      </c>
      <c r="D654" s="102">
        <v>1</v>
      </c>
      <c r="E654" s="101">
        <v>1</v>
      </c>
      <c r="F654" s="101">
        <v>165</v>
      </c>
      <c r="G654" s="101">
        <v>0</v>
      </c>
      <c r="H654" s="101">
        <v>2</v>
      </c>
      <c r="I654" s="101">
        <v>549</v>
      </c>
      <c r="J654" s="101">
        <v>0</v>
      </c>
      <c r="K654" s="101">
        <v>0</v>
      </c>
      <c r="L654" s="101">
        <v>0</v>
      </c>
      <c r="M654" s="101">
        <v>0</v>
      </c>
      <c r="N654" s="100" t="str">
        <f t="shared" si="30"/>
        <v>공격력 +165</v>
      </c>
      <c r="O654" s="100" t="str">
        <f t="shared" si="31"/>
        <v>최대 체력 +549</v>
      </c>
      <c r="P654" s="100" t="str">
        <f t="shared" si="32"/>
        <v>-</v>
      </c>
    </row>
    <row r="655" spans="1:16" ht="13.8" customHeight="1">
      <c r="A655" s="101">
        <f>C655*ID규칙_기본능력치그룹_단위+COUNTIF($C$4:C655,C655)</f>
        <v>11311002</v>
      </c>
      <c r="B655" s="100" t="s">
        <v>311</v>
      </c>
      <c r="C655" s="101">
        <f>VLOOKUP(B655,WEAPON!$B:$D,3,0)</f>
        <v>11311</v>
      </c>
      <c r="D655" s="102">
        <v>2</v>
      </c>
      <c r="E655" s="101">
        <v>1</v>
      </c>
      <c r="F655" s="101">
        <v>180</v>
      </c>
      <c r="G655" s="101">
        <v>0</v>
      </c>
      <c r="H655" s="101">
        <v>2</v>
      </c>
      <c r="I655" s="101">
        <v>599</v>
      </c>
      <c r="J655" s="101">
        <v>0</v>
      </c>
      <c r="K655" s="101">
        <v>0</v>
      </c>
      <c r="L655" s="101">
        <v>0</v>
      </c>
      <c r="M655" s="101">
        <v>0</v>
      </c>
      <c r="N655" s="100" t="str">
        <f t="shared" si="30"/>
        <v>공격력 +180</v>
      </c>
      <c r="O655" s="100" t="str">
        <f t="shared" si="31"/>
        <v>최대 체력 +599</v>
      </c>
      <c r="P655" s="100" t="str">
        <f t="shared" si="32"/>
        <v>-</v>
      </c>
    </row>
    <row r="656" spans="1:16" ht="13.8" customHeight="1">
      <c r="A656" s="101">
        <f>C656*ID규칙_기본능력치그룹_단위+COUNTIF($C$4:C656,C656)</f>
        <v>11311003</v>
      </c>
      <c r="B656" s="100" t="s">
        <v>311</v>
      </c>
      <c r="C656" s="101">
        <f>VLOOKUP(B656,WEAPON!$B:$D,3,0)</f>
        <v>11311</v>
      </c>
      <c r="D656" s="102">
        <v>3</v>
      </c>
      <c r="E656" s="101">
        <v>1</v>
      </c>
      <c r="F656" s="101">
        <v>195</v>
      </c>
      <c r="G656" s="101">
        <v>0</v>
      </c>
      <c r="H656" s="101">
        <v>2</v>
      </c>
      <c r="I656" s="101">
        <v>649</v>
      </c>
      <c r="J656" s="101">
        <v>0</v>
      </c>
      <c r="K656" s="101">
        <v>0</v>
      </c>
      <c r="L656" s="101">
        <v>0</v>
      </c>
      <c r="M656" s="101">
        <v>0</v>
      </c>
      <c r="N656" s="100" t="str">
        <f t="shared" si="30"/>
        <v>공격력 +195</v>
      </c>
      <c r="O656" s="100" t="str">
        <f t="shared" si="31"/>
        <v>최대 체력 +649</v>
      </c>
      <c r="P656" s="100" t="str">
        <f t="shared" si="32"/>
        <v>-</v>
      </c>
    </row>
    <row r="657" spans="1:16" ht="13.8" customHeight="1">
      <c r="A657" s="101">
        <f>C657*ID규칙_기본능력치그룹_단위+COUNTIF($C$4:C657,C657)</f>
        <v>11311004</v>
      </c>
      <c r="B657" s="100" t="s">
        <v>311</v>
      </c>
      <c r="C657" s="101">
        <f>VLOOKUP(B657,WEAPON!$B:$D,3,0)</f>
        <v>11311</v>
      </c>
      <c r="D657" s="102">
        <v>4</v>
      </c>
      <c r="E657" s="101">
        <v>1</v>
      </c>
      <c r="F657" s="101">
        <v>210</v>
      </c>
      <c r="G657" s="101">
        <v>0</v>
      </c>
      <c r="H657" s="101">
        <v>2</v>
      </c>
      <c r="I657" s="101">
        <v>699</v>
      </c>
      <c r="J657" s="101">
        <v>0</v>
      </c>
      <c r="K657" s="101">
        <v>0</v>
      </c>
      <c r="L657" s="101">
        <v>0</v>
      </c>
      <c r="M657" s="101">
        <v>0</v>
      </c>
      <c r="N657" s="100" t="str">
        <f t="shared" si="30"/>
        <v>공격력 +210</v>
      </c>
      <c r="O657" s="100" t="str">
        <f t="shared" si="31"/>
        <v>최대 체력 +699</v>
      </c>
      <c r="P657" s="100" t="str">
        <f t="shared" si="32"/>
        <v>-</v>
      </c>
    </row>
    <row r="658" spans="1:16" ht="13.8" customHeight="1">
      <c r="A658" s="101">
        <f>C658*ID규칙_기본능력치그룹_단위+COUNTIF($C$4:C658,C658)</f>
        <v>11311005</v>
      </c>
      <c r="B658" s="100" t="s">
        <v>311</v>
      </c>
      <c r="C658" s="101">
        <f>VLOOKUP(B658,WEAPON!$B:$D,3,0)</f>
        <v>11311</v>
      </c>
      <c r="D658" s="102">
        <v>5</v>
      </c>
      <c r="E658" s="101">
        <v>1</v>
      </c>
      <c r="F658" s="101">
        <v>225</v>
      </c>
      <c r="G658" s="101">
        <v>0</v>
      </c>
      <c r="H658" s="101">
        <v>2</v>
      </c>
      <c r="I658" s="101">
        <v>748</v>
      </c>
      <c r="J658" s="101">
        <v>0</v>
      </c>
      <c r="K658" s="101">
        <v>0</v>
      </c>
      <c r="L658" s="101">
        <v>0</v>
      </c>
      <c r="M658" s="101">
        <v>0</v>
      </c>
      <c r="N658" s="100" t="str">
        <f t="shared" si="30"/>
        <v>공격력 +225</v>
      </c>
      <c r="O658" s="100" t="str">
        <f t="shared" si="31"/>
        <v>최대 체력 +748</v>
      </c>
      <c r="P658" s="100" t="str">
        <f t="shared" si="32"/>
        <v>-</v>
      </c>
    </row>
    <row r="659" spans="1:16" ht="13.8" customHeight="1">
      <c r="A659" s="101">
        <f>C659*ID규칙_기본능력치그룹_단위+COUNTIF($C$4:C659,C659)</f>
        <v>11311006</v>
      </c>
      <c r="B659" s="100" t="s">
        <v>311</v>
      </c>
      <c r="C659" s="101">
        <f>VLOOKUP(B659,WEAPON!$B:$D,3,0)</f>
        <v>11311</v>
      </c>
      <c r="D659" s="102">
        <v>6</v>
      </c>
      <c r="E659" s="101">
        <v>1</v>
      </c>
      <c r="F659" s="101">
        <v>240</v>
      </c>
      <c r="G659" s="101">
        <v>0</v>
      </c>
      <c r="H659" s="101">
        <v>2</v>
      </c>
      <c r="I659" s="101">
        <v>798</v>
      </c>
      <c r="J659" s="101">
        <v>0</v>
      </c>
      <c r="K659" s="101">
        <v>0</v>
      </c>
      <c r="L659" s="101">
        <v>0</v>
      </c>
      <c r="M659" s="101">
        <v>0</v>
      </c>
      <c r="N659" s="100" t="str">
        <f t="shared" si="30"/>
        <v>공격력 +240</v>
      </c>
      <c r="O659" s="100" t="str">
        <f t="shared" si="31"/>
        <v>최대 체력 +798</v>
      </c>
      <c r="P659" s="100" t="str">
        <f t="shared" si="32"/>
        <v>-</v>
      </c>
    </row>
    <row r="660" spans="1:16" ht="13.8" customHeight="1">
      <c r="A660" s="101">
        <f>C660*ID규칙_기본능력치그룹_단위+COUNTIF($C$4:C660,C660)</f>
        <v>11311007</v>
      </c>
      <c r="B660" s="100" t="s">
        <v>311</v>
      </c>
      <c r="C660" s="101">
        <f>VLOOKUP(B660,WEAPON!$B:$D,3,0)</f>
        <v>11311</v>
      </c>
      <c r="D660" s="102">
        <v>7</v>
      </c>
      <c r="E660" s="101">
        <v>1</v>
      </c>
      <c r="F660" s="101">
        <v>255</v>
      </c>
      <c r="G660" s="101">
        <v>0</v>
      </c>
      <c r="H660" s="101">
        <v>2</v>
      </c>
      <c r="I660" s="101">
        <v>848</v>
      </c>
      <c r="J660" s="101">
        <v>0</v>
      </c>
      <c r="K660" s="101">
        <v>0</v>
      </c>
      <c r="L660" s="101">
        <v>0</v>
      </c>
      <c r="M660" s="101">
        <v>0</v>
      </c>
      <c r="N660" s="100" t="str">
        <f t="shared" si="30"/>
        <v>공격력 +255</v>
      </c>
      <c r="O660" s="100" t="str">
        <f t="shared" si="31"/>
        <v>최대 체력 +848</v>
      </c>
      <c r="P660" s="100" t="str">
        <f t="shared" si="32"/>
        <v>-</v>
      </c>
    </row>
    <row r="661" spans="1:16" ht="13.8" customHeight="1">
      <c r="A661" s="101">
        <f>C661*ID규칙_기본능력치그룹_단위+COUNTIF($C$4:C661,C661)</f>
        <v>11311008</v>
      </c>
      <c r="B661" s="100" t="s">
        <v>311</v>
      </c>
      <c r="C661" s="101">
        <f>VLOOKUP(B661,WEAPON!$B:$D,3,0)</f>
        <v>11311</v>
      </c>
      <c r="D661" s="102">
        <v>8</v>
      </c>
      <c r="E661" s="101">
        <v>1</v>
      </c>
      <c r="F661" s="101">
        <v>270</v>
      </c>
      <c r="G661" s="101">
        <v>0</v>
      </c>
      <c r="H661" s="101">
        <v>2</v>
      </c>
      <c r="I661" s="101">
        <v>898</v>
      </c>
      <c r="J661" s="101">
        <v>0</v>
      </c>
      <c r="K661" s="101">
        <v>0</v>
      </c>
      <c r="L661" s="101">
        <v>0</v>
      </c>
      <c r="M661" s="101">
        <v>0</v>
      </c>
      <c r="N661" s="100" t="str">
        <f t="shared" si="30"/>
        <v>공격력 +270</v>
      </c>
      <c r="O661" s="100" t="str">
        <f t="shared" si="31"/>
        <v>최대 체력 +898</v>
      </c>
      <c r="P661" s="100" t="str">
        <f t="shared" si="32"/>
        <v>-</v>
      </c>
    </row>
    <row r="662" spans="1:16" ht="13.8" customHeight="1">
      <c r="A662" s="101">
        <f>C662*ID규칙_기본능력치그룹_단위+COUNTIF($C$4:C662,C662)</f>
        <v>11311009</v>
      </c>
      <c r="B662" s="100" t="s">
        <v>311</v>
      </c>
      <c r="C662" s="101">
        <f>VLOOKUP(B662,WEAPON!$B:$D,3,0)</f>
        <v>11311</v>
      </c>
      <c r="D662" s="102">
        <v>9</v>
      </c>
      <c r="E662" s="101">
        <v>1</v>
      </c>
      <c r="F662" s="101">
        <v>285</v>
      </c>
      <c r="G662" s="101">
        <v>0</v>
      </c>
      <c r="H662" s="101">
        <v>2</v>
      </c>
      <c r="I662" s="101">
        <v>948</v>
      </c>
      <c r="J662" s="101">
        <v>0</v>
      </c>
      <c r="K662" s="101">
        <v>0</v>
      </c>
      <c r="L662" s="101">
        <v>0</v>
      </c>
      <c r="M662" s="101">
        <v>0</v>
      </c>
      <c r="N662" s="100" t="str">
        <f t="shared" si="30"/>
        <v>공격력 +285</v>
      </c>
      <c r="O662" s="100" t="str">
        <f t="shared" si="31"/>
        <v>최대 체력 +948</v>
      </c>
      <c r="P662" s="100" t="str">
        <f t="shared" si="32"/>
        <v>-</v>
      </c>
    </row>
    <row r="663" spans="1:16" ht="13.8" customHeight="1">
      <c r="A663" s="101">
        <f>C663*ID규칙_기본능력치그룹_단위+COUNTIF($C$4:C663,C663)</f>
        <v>11311010</v>
      </c>
      <c r="B663" s="100" t="s">
        <v>311</v>
      </c>
      <c r="C663" s="101">
        <f>VLOOKUP(B663,WEAPON!$B:$D,3,0)</f>
        <v>11311</v>
      </c>
      <c r="D663" s="102">
        <v>10</v>
      </c>
      <c r="E663" s="101">
        <v>1</v>
      </c>
      <c r="F663" s="101">
        <v>300</v>
      </c>
      <c r="G663" s="101">
        <v>0</v>
      </c>
      <c r="H663" s="101">
        <v>2</v>
      </c>
      <c r="I663" s="101">
        <v>998</v>
      </c>
      <c r="J663" s="101">
        <v>0</v>
      </c>
      <c r="K663" s="101">
        <v>0</v>
      </c>
      <c r="L663" s="101">
        <v>0</v>
      </c>
      <c r="M663" s="101">
        <v>0</v>
      </c>
      <c r="N663" s="100" t="str">
        <f t="shared" si="30"/>
        <v>공격력 +300</v>
      </c>
      <c r="O663" s="100" t="str">
        <f t="shared" si="31"/>
        <v>최대 체력 +998</v>
      </c>
      <c r="P663" s="100" t="str">
        <f t="shared" si="32"/>
        <v>-</v>
      </c>
    </row>
    <row r="664" spans="1:16" ht="13.8" customHeight="1">
      <c r="A664" s="101">
        <f>C664*ID규칙_기본능력치그룹_단위+COUNTIF($C$4:C664,C664)</f>
        <v>11311011</v>
      </c>
      <c r="B664" s="100" t="s">
        <v>311</v>
      </c>
      <c r="C664" s="101">
        <f>VLOOKUP(B664,WEAPON!$B:$D,3,0)</f>
        <v>11311</v>
      </c>
      <c r="D664" s="102">
        <v>11</v>
      </c>
      <c r="E664" s="101">
        <v>1</v>
      </c>
      <c r="F664" s="101">
        <v>315</v>
      </c>
      <c r="G664" s="101">
        <v>0</v>
      </c>
      <c r="H664" s="101">
        <v>2</v>
      </c>
      <c r="I664" s="101">
        <v>1048</v>
      </c>
      <c r="J664" s="101">
        <v>0</v>
      </c>
      <c r="K664" s="101">
        <v>0</v>
      </c>
      <c r="L664" s="101">
        <v>0</v>
      </c>
      <c r="M664" s="101">
        <v>0</v>
      </c>
      <c r="N664" s="100" t="str">
        <f t="shared" si="30"/>
        <v>공격력 +315</v>
      </c>
      <c r="O664" s="100" t="str">
        <f t="shared" si="31"/>
        <v>최대 체력 +1048</v>
      </c>
      <c r="P664" s="100" t="str">
        <f t="shared" si="32"/>
        <v>-</v>
      </c>
    </row>
    <row r="665" spans="1:16" ht="13.8" customHeight="1">
      <c r="A665" s="101">
        <f>C665*ID규칙_기본능력치그룹_단위+COUNTIF($C$4:C665,C665)</f>
        <v>11311012</v>
      </c>
      <c r="B665" s="100" t="s">
        <v>311</v>
      </c>
      <c r="C665" s="101">
        <f>VLOOKUP(B665,WEAPON!$B:$D,3,0)</f>
        <v>11311</v>
      </c>
      <c r="D665" s="102">
        <v>12</v>
      </c>
      <c r="E665" s="101">
        <v>1</v>
      </c>
      <c r="F665" s="101">
        <v>330</v>
      </c>
      <c r="G665" s="101">
        <v>0</v>
      </c>
      <c r="H665" s="101">
        <v>2</v>
      </c>
      <c r="I665" s="101">
        <v>1097</v>
      </c>
      <c r="J665" s="101">
        <v>0</v>
      </c>
      <c r="K665" s="101">
        <v>0</v>
      </c>
      <c r="L665" s="101">
        <v>0</v>
      </c>
      <c r="M665" s="101">
        <v>0</v>
      </c>
      <c r="N665" s="100" t="str">
        <f t="shared" si="30"/>
        <v>공격력 +330</v>
      </c>
      <c r="O665" s="100" t="str">
        <f t="shared" si="31"/>
        <v>최대 체력 +1097</v>
      </c>
      <c r="P665" s="100" t="str">
        <f t="shared" si="32"/>
        <v>-</v>
      </c>
    </row>
    <row r="666" spans="1:16" ht="13.8" customHeight="1">
      <c r="A666" s="101">
        <f>C666*ID규칙_기본능력치그룹_단위+COUNTIF($C$4:C666,C666)</f>
        <v>11311013</v>
      </c>
      <c r="B666" s="100" t="s">
        <v>311</v>
      </c>
      <c r="C666" s="101">
        <f>VLOOKUP(B666,WEAPON!$B:$D,3,0)</f>
        <v>11311</v>
      </c>
      <c r="D666" s="102">
        <v>13</v>
      </c>
      <c r="E666" s="101">
        <v>1</v>
      </c>
      <c r="F666" s="101">
        <v>345</v>
      </c>
      <c r="G666" s="101">
        <v>0</v>
      </c>
      <c r="H666" s="101">
        <v>2</v>
      </c>
      <c r="I666" s="101">
        <v>1147</v>
      </c>
      <c r="J666" s="101">
        <v>0</v>
      </c>
      <c r="K666" s="101">
        <v>0</v>
      </c>
      <c r="L666" s="101">
        <v>0</v>
      </c>
      <c r="M666" s="101">
        <v>0</v>
      </c>
      <c r="N666" s="100" t="str">
        <f t="shared" si="30"/>
        <v>공격력 +345</v>
      </c>
      <c r="O666" s="100" t="str">
        <f t="shared" si="31"/>
        <v>최대 체력 +1147</v>
      </c>
      <c r="P666" s="100" t="str">
        <f t="shared" si="32"/>
        <v>-</v>
      </c>
    </row>
    <row r="667" spans="1:16" ht="13.8" customHeight="1">
      <c r="A667" s="101">
        <f>C667*ID규칙_기본능력치그룹_단위+COUNTIF($C$4:C667,C667)</f>
        <v>11311014</v>
      </c>
      <c r="B667" s="100" t="s">
        <v>311</v>
      </c>
      <c r="C667" s="101">
        <f>VLOOKUP(B667,WEAPON!$B:$D,3,0)</f>
        <v>11311</v>
      </c>
      <c r="D667" s="102">
        <v>14</v>
      </c>
      <c r="E667" s="101">
        <v>1</v>
      </c>
      <c r="F667" s="101">
        <v>360</v>
      </c>
      <c r="G667" s="101">
        <v>0</v>
      </c>
      <c r="H667" s="101">
        <v>2</v>
      </c>
      <c r="I667" s="101">
        <v>1197</v>
      </c>
      <c r="J667" s="101">
        <v>0</v>
      </c>
      <c r="K667" s="101">
        <v>0</v>
      </c>
      <c r="L667" s="101">
        <v>0</v>
      </c>
      <c r="M667" s="101">
        <v>0</v>
      </c>
      <c r="N667" s="100" t="str">
        <f t="shared" si="30"/>
        <v>공격력 +360</v>
      </c>
      <c r="O667" s="100" t="str">
        <f t="shared" si="31"/>
        <v>최대 체력 +1197</v>
      </c>
      <c r="P667" s="100" t="str">
        <f t="shared" si="32"/>
        <v>-</v>
      </c>
    </row>
    <row r="668" spans="1:16" ht="13.8" customHeight="1">
      <c r="A668" s="101">
        <f>C668*ID규칙_기본능력치그룹_단위+COUNTIF($C$4:C668,C668)</f>
        <v>11311015</v>
      </c>
      <c r="B668" s="100" t="s">
        <v>311</v>
      </c>
      <c r="C668" s="101">
        <f>VLOOKUP(B668,WEAPON!$B:$D,3,0)</f>
        <v>11311</v>
      </c>
      <c r="D668" s="102">
        <v>15</v>
      </c>
      <c r="E668" s="101">
        <v>1</v>
      </c>
      <c r="F668" s="101">
        <v>375</v>
      </c>
      <c r="G668" s="101">
        <v>0</v>
      </c>
      <c r="H668" s="101">
        <v>2</v>
      </c>
      <c r="I668" s="101">
        <v>1247</v>
      </c>
      <c r="J668" s="101">
        <v>0</v>
      </c>
      <c r="K668" s="101">
        <v>0</v>
      </c>
      <c r="L668" s="101">
        <v>0</v>
      </c>
      <c r="M668" s="101">
        <v>0</v>
      </c>
      <c r="N668" s="100" t="str">
        <f t="shared" si="30"/>
        <v>공격력 +375</v>
      </c>
      <c r="O668" s="100" t="str">
        <f t="shared" si="31"/>
        <v>최대 체력 +1247</v>
      </c>
      <c r="P668" s="100" t="str">
        <f t="shared" si="32"/>
        <v>-</v>
      </c>
    </row>
    <row r="669" spans="1:16" ht="13.8" customHeight="1">
      <c r="A669" s="101">
        <f>C669*ID규칙_기본능력치그룹_단위+COUNTIF($C$4:C669,C669)</f>
        <v>11311016</v>
      </c>
      <c r="B669" s="100" t="s">
        <v>311</v>
      </c>
      <c r="C669" s="101">
        <f>VLOOKUP(B669,WEAPON!$B:$D,3,0)</f>
        <v>11311</v>
      </c>
      <c r="D669" s="102">
        <v>16</v>
      </c>
      <c r="E669" s="101">
        <v>1</v>
      </c>
      <c r="F669" s="101">
        <v>389</v>
      </c>
      <c r="G669" s="101">
        <v>0</v>
      </c>
      <c r="H669" s="101">
        <v>2</v>
      </c>
      <c r="I669" s="101">
        <v>1297</v>
      </c>
      <c r="J669" s="101">
        <v>0</v>
      </c>
      <c r="K669" s="101">
        <v>0</v>
      </c>
      <c r="L669" s="101">
        <v>0</v>
      </c>
      <c r="M669" s="101">
        <v>0</v>
      </c>
      <c r="N669" s="100" t="str">
        <f t="shared" si="30"/>
        <v>공격력 +389</v>
      </c>
      <c r="O669" s="100" t="str">
        <f t="shared" si="31"/>
        <v>최대 체력 +1297</v>
      </c>
      <c r="P669" s="100" t="str">
        <f t="shared" si="32"/>
        <v>-</v>
      </c>
    </row>
    <row r="670" spans="1:16" ht="13.8" customHeight="1">
      <c r="A670" s="101">
        <f>C670*ID규칙_기본능력치그룹_단위+COUNTIF($C$4:C670,C670)</f>
        <v>11311017</v>
      </c>
      <c r="B670" s="100" t="s">
        <v>311</v>
      </c>
      <c r="C670" s="101">
        <f>VLOOKUP(B670,WEAPON!$B:$D,3,0)</f>
        <v>11311</v>
      </c>
      <c r="D670" s="102">
        <v>17</v>
      </c>
      <c r="E670" s="101">
        <v>1</v>
      </c>
      <c r="F670" s="101">
        <v>404</v>
      </c>
      <c r="G670" s="101">
        <v>0</v>
      </c>
      <c r="H670" s="101">
        <v>2</v>
      </c>
      <c r="I670" s="101">
        <v>1347</v>
      </c>
      <c r="J670" s="101">
        <v>0</v>
      </c>
      <c r="K670" s="101">
        <v>0</v>
      </c>
      <c r="L670" s="101">
        <v>0</v>
      </c>
      <c r="M670" s="101">
        <v>0</v>
      </c>
      <c r="N670" s="100" t="str">
        <f t="shared" si="30"/>
        <v>공격력 +404</v>
      </c>
      <c r="O670" s="100" t="str">
        <f t="shared" si="31"/>
        <v>최대 체력 +1347</v>
      </c>
      <c r="P670" s="100" t="str">
        <f t="shared" si="32"/>
        <v>-</v>
      </c>
    </row>
    <row r="671" spans="1:16" ht="13.8" customHeight="1">
      <c r="A671" s="101">
        <f>C671*ID규칙_기본능력치그룹_단위+COUNTIF($C$4:C671,C671)</f>
        <v>11311018</v>
      </c>
      <c r="B671" s="100" t="s">
        <v>311</v>
      </c>
      <c r="C671" s="101">
        <f>VLOOKUP(B671,WEAPON!$B:$D,3,0)</f>
        <v>11311</v>
      </c>
      <c r="D671" s="102">
        <v>18</v>
      </c>
      <c r="E671" s="101">
        <v>1</v>
      </c>
      <c r="F671" s="101">
        <v>419</v>
      </c>
      <c r="G671" s="101">
        <v>0</v>
      </c>
      <c r="H671" s="101">
        <v>2</v>
      </c>
      <c r="I671" s="101">
        <v>1397</v>
      </c>
      <c r="J671" s="101">
        <v>0</v>
      </c>
      <c r="K671" s="101">
        <v>0</v>
      </c>
      <c r="L671" s="101">
        <v>0</v>
      </c>
      <c r="M671" s="101">
        <v>0</v>
      </c>
      <c r="N671" s="100" t="str">
        <f t="shared" si="30"/>
        <v>공격력 +419</v>
      </c>
      <c r="O671" s="100" t="str">
        <f t="shared" si="31"/>
        <v>최대 체력 +1397</v>
      </c>
      <c r="P671" s="100" t="str">
        <f t="shared" si="32"/>
        <v>-</v>
      </c>
    </row>
    <row r="672" spans="1:16" ht="13.8" customHeight="1">
      <c r="A672" s="101">
        <f>C672*ID규칙_기본능력치그룹_단위+COUNTIF($C$4:C672,C672)</f>
        <v>11311019</v>
      </c>
      <c r="B672" s="100" t="s">
        <v>311</v>
      </c>
      <c r="C672" s="101">
        <f>VLOOKUP(B672,WEAPON!$B:$D,3,0)</f>
        <v>11311</v>
      </c>
      <c r="D672" s="102">
        <v>19</v>
      </c>
      <c r="E672" s="101">
        <v>1</v>
      </c>
      <c r="F672" s="101">
        <v>434</v>
      </c>
      <c r="G672" s="101">
        <v>0</v>
      </c>
      <c r="H672" s="101">
        <v>2</v>
      </c>
      <c r="I672" s="101">
        <v>1446</v>
      </c>
      <c r="J672" s="101">
        <v>0</v>
      </c>
      <c r="K672" s="101">
        <v>0</v>
      </c>
      <c r="L672" s="101">
        <v>0</v>
      </c>
      <c r="M672" s="101">
        <v>0</v>
      </c>
      <c r="N672" s="100" t="str">
        <f t="shared" si="30"/>
        <v>공격력 +434</v>
      </c>
      <c r="O672" s="100" t="str">
        <f t="shared" si="31"/>
        <v>최대 체력 +1446</v>
      </c>
      <c r="P672" s="100" t="str">
        <f t="shared" si="32"/>
        <v>-</v>
      </c>
    </row>
    <row r="673" spans="1:16" ht="13.8" customHeight="1">
      <c r="A673" s="101">
        <f>C673*ID규칙_기본능력치그룹_단위+COUNTIF($C$4:C673,C673)</f>
        <v>11311020</v>
      </c>
      <c r="B673" s="100" t="s">
        <v>311</v>
      </c>
      <c r="C673" s="101">
        <f>VLOOKUP(B673,WEAPON!$B:$D,3,0)</f>
        <v>11311</v>
      </c>
      <c r="D673" s="102">
        <v>20</v>
      </c>
      <c r="E673" s="101">
        <v>1</v>
      </c>
      <c r="F673" s="101">
        <v>449</v>
      </c>
      <c r="G673" s="101">
        <v>0</v>
      </c>
      <c r="H673" s="101">
        <v>2</v>
      </c>
      <c r="I673" s="101">
        <v>1496</v>
      </c>
      <c r="J673" s="101">
        <v>0</v>
      </c>
      <c r="K673" s="101">
        <v>0</v>
      </c>
      <c r="L673" s="101">
        <v>0</v>
      </c>
      <c r="M673" s="101">
        <v>0</v>
      </c>
      <c r="N673" s="100" t="str">
        <f t="shared" si="30"/>
        <v>공격력 +449</v>
      </c>
      <c r="O673" s="100" t="str">
        <f t="shared" si="31"/>
        <v>최대 체력 +1496</v>
      </c>
      <c r="P673" s="100" t="str">
        <f t="shared" si="32"/>
        <v>-</v>
      </c>
    </row>
    <row r="674" spans="1:16" ht="13.8" customHeight="1">
      <c r="A674" s="101">
        <f>C674*ID규칙_기본능력치그룹_단위+COUNTIF($C$4:C674,C674)</f>
        <v>11311021</v>
      </c>
      <c r="B674" s="100" t="s">
        <v>311</v>
      </c>
      <c r="C674" s="101">
        <f>VLOOKUP(B674,WEAPON!$B:$D,3,0)</f>
        <v>11311</v>
      </c>
      <c r="D674" s="102">
        <v>21</v>
      </c>
      <c r="E674" s="101">
        <v>1</v>
      </c>
      <c r="F674" s="101">
        <v>464</v>
      </c>
      <c r="G674" s="101">
        <v>0</v>
      </c>
      <c r="H674" s="101">
        <v>2</v>
      </c>
      <c r="I674" s="101">
        <v>1546</v>
      </c>
      <c r="J674" s="101">
        <v>0</v>
      </c>
      <c r="K674" s="101">
        <v>0</v>
      </c>
      <c r="L674" s="101">
        <v>0</v>
      </c>
      <c r="M674" s="101">
        <v>0</v>
      </c>
      <c r="N674" s="100" t="str">
        <f t="shared" si="30"/>
        <v>공격력 +464</v>
      </c>
      <c r="O674" s="100" t="str">
        <f t="shared" si="31"/>
        <v>최대 체력 +1546</v>
      </c>
      <c r="P674" s="100" t="str">
        <f t="shared" si="32"/>
        <v>-</v>
      </c>
    </row>
    <row r="675" spans="1:16" ht="13.8" customHeight="1">
      <c r="A675" s="101">
        <f>C675*ID규칙_기본능력치그룹_단위+COUNTIF($C$4:C675,C675)</f>
        <v>11311022</v>
      </c>
      <c r="B675" s="100" t="s">
        <v>311</v>
      </c>
      <c r="C675" s="101">
        <f>VLOOKUP(B675,WEAPON!$B:$D,3,0)</f>
        <v>11311</v>
      </c>
      <c r="D675" s="102">
        <v>22</v>
      </c>
      <c r="E675" s="101">
        <v>1</v>
      </c>
      <c r="F675" s="101">
        <v>479</v>
      </c>
      <c r="G675" s="101">
        <v>0</v>
      </c>
      <c r="H675" s="101">
        <v>2</v>
      </c>
      <c r="I675" s="101">
        <v>1596</v>
      </c>
      <c r="J675" s="101">
        <v>0</v>
      </c>
      <c r="K675" s="101">
        <v>0</v>
      </c>
      <c r="L675" s="101">
        <v>0</v>
      </c>
      <c r="M675" s="101">
        <v>0</v>
      </c>
      <c r="N675" s="100" t="str">
        <f t="shared" si="30"/>
        <v>공격력 +479</v>
      </c>
      <c r="O675" s="100" t="str">
        <f t="shared" si="31"/>
        <v>최대 체력 +1596</v>
      </c>
      <c r="P675" s="100" t="str">
        <f t="shared" si="32"/>
        <v>-</v>
      </c>
    </row>
    <row r="676" spans="1:16" ht="13.8" customHeight="1">
      <c r="A676" s="101">
        <f>C676*ID규칙_기본능력치그룹_단위+COUNTIF($C$4:C676,C676)</f>
        <v>11311023</v>
      </c>
      <c r="B676" s="100" t="s">
        <v>311</v>
      </c>
      <c r="C676" s="101">
        <f>VLOOKUP(B676,WEAPON!$B:$D,3,0)</f>
        <v>11311</v>
      </c>
      <c r="D676" s="102">
        <v>23</v>
      </c>
      <c r="E676" s="101">
        <v>1</v>
      </c>
      <c r="F676" s="101">
        <v>494</v>
      </c>
      <c r="G676" s="101">
        <v>0</v>
      </c>
      <c r="H676" s="101">
        <v>2</v>
      </c>
      <c r="I676" s="101">
        <v>1646</v>
      </c>
      <c r="J676" s="101">
        <v>0</v>
      </c>
      <c r="K676" s="101">
        <v>0</v>
      </c>
      <c r="L676" s="101">
        <v>0</v>
      </c>
      <c r="M676" s="101">
        <v>0</v>
      </c>
      <c r="N676" s="100" t="str">
        <f t="shared" si="30"/>
        <v>공격력 +494</v>
      </c>
      <c r="O676" s="100" t="str">
        <f t="shared" si="31"/>
        <v>최대 체력 +1646</v>
      </c>
      <c r="P676" s="100" t="str">
        <f t="shared" si="32"/>
        <v>-</v>
      </c>
    </row>
    <row r="677" spans="1:16" ht="13.8" customHeight="1">
      <c r="A677" s="101">
        <f>C677*ID규칙_기본능력치그룹_단위+COUNTIF($C$4:C677,C677)</f>
        <v>11311024</v>
      </c>
      <c r="B677" s="100" t="s">
        <v>311</v>
      </c>
      <c r="C677" s="101">
        <f>VLOOKUP(B677,WEAPON!$B:$D,3,0)</f>
        <v>11311</v>
      </c>
      <c r="D677" s="102">
        <v>24</v>
      </c>
      <c r="E677" s="101">
        <v>1</v>
      </c>
      <c r="F677" s="101">
        <v>509</v>
      </c>
      <c r="G677" s="101">
        <v>0</v>
      </c>
      <c r="H677" s="101">
        <v>2</v>
      </c>
      <c r="I677" s="101">
        <v>1696</v>
      </c>
      <c r="J677" s="101">
        <v>0</v>
      </c>
      <c r="K677" s="101">
        <v>0</v>
      </c>
      <c r="L677" s="101">
        <v>0</v>
      </c>
      <c r="M677" s="101">
        <v>0</v>
      </c>
      <c r="N677" s="100" t="str">
        <f t="shared" si="30"/>
        <v>공격력 +509</v>
      </c>
      <c r="O677" s="100" t="str">
        <f t="shared" si="31"/>
        <v>최대 체력 +1696</v>
      </c>
      <c r="P677" s="100" t="str">
        <f t="shared" si="32"/>
        <v>-</v>
      </c>
    </row>
    <row r="678" spans="1:16" ht="13.8" customHeight="1">
      <c r="A678" s="101">
        <f>C678*ID규칙_기본능력치그룹_단위+COUNTIF($C$4:C678,C678)</f>
        <v>11311025</v>
      </c>
      <c r="B678" s="100" t="s">
        <v>311</v>
      </c>
      <c r="C678" s="101">
        <f>VLOOKUP(B678,WEAPON!$B:$D,3,0)</f>
        <v>11311</v>
      </c>
      <c r="D678" s="102">
        <v>25</v>
      </c>
      <c r="E678" s="101">
        <v>1</v>
      </c>
      <c r="F678" s="101">
        <v>524</v>
      </c>
      <c r="G678" s="101">
        <v>0</v>
      </c>
      <c r="H678" s="101">
        <v>2</v>
      </c>
      <c r="I678" s="101">
        <v>1746</v>
      </c>
      <c r="J678" s="101">
        <v>0</v>
      </c>
      <c r="K678" s="101">
        <v>0</v>
      </c>
      <c r="L678" s="101">
        <v>0</v>
      </c>
      <c r="M678" s="101">
        <v>0</v>
      </c>
      <c r="N678" s="100" t="str">
        <f t="shared" si="30"/>
        <v>공격력 +524</v>
      </c>
      <c r="O678" s="100" t="str">
        <f t="shared" si="31"/>
        <v>최대 체력 +1746</v>
      </c>
      <c r="P678" s="100" t="str">
        <f t="shared" si="32"/>
        <v>-</v>
      </c>
    </row>
    <row r="679" spans="1:16" ht="13.8" customHeight="1">
      <c r="A679" s="101">
        <f>C679*ID규칙_기본능력치그룹_단위+COUNTIF($C$4:C679,C679)</f>
        <v>11311026</v>
      </c>
      <c r="B679" s="100" t="s">
        <v>311</v>
      </c>
      <c r="C679" s="101">
        <f>VLOOKUP(B679,WEAPON!$B:$D,3,0)</f>
        <v>11311</v>
      </c>
      <c r="D679" s="102">
        <v>26</v>
      </c>
      <c r="E679" s="101">
        <v>1</v>
      </c>
      <c r="F679" s="101">
        <v>539</v>
      </c>
      <c r="G679" s="101">
        <v>0</v>
      </c>
      <c r="H679" s="101">
        <v>2</v>
      </c>
      <c r="I679" s="101">
        <v>1796</v>
      </c>
      <c r="J679" s="101">
        <v>0</v>
      </c>
      <c r="K679" s="101">
        <v>0</v>
      </c>
      <c r="L679" s="101">
        <v>0</v>
      </c>
      <c r="M679" s="101">
        <v>0</v>
      </c>
      <c r="N679" s="100" t="str">
        <f t="shared" si="30"/>
        <v>공격력 +539</v>
      </c>
      <c r="O679" s="100" t="str">
        <f t="shared" si="31"/>
        <v>최대 체력 +1796</v>
      </c>
      <c r="P679" s="100" t="str">
        <f t="shared" si="32"/>
        <v>-</v>
      </c>
    </row>
    <row r="680" spans="1:16" ht="13.8" customHeight="1">
      <c r="A680" s="101">
        <f>C680*ID규칙_기본능력치그룹_단위+COUNTIF($C$4:C680,C680)</f>
        <v>11311027</v>
      </c>
      <c r="B680" s="100" t="s">
        <v>311</v>
      </c>
      <c r="C680" s="101">
        <f>VLOOKUP(B680,WEAPON!$B:$D,3,0)</f>
        <v>11311</v>
      </c>
      <c r="D680" s="102">
        <v>27</v>
      </c>
      <c r="E680" s="101">
        <v>1</v>
      </c>
      <c r="F680" s="101">
        <v>554</v>
      </c>
      <c r="G680" s="101">
        <v>0</v>
      </c>
      <c r="H680" s="101">
        <v>2</v>
      </c>
      <c r="I680" s="101">
        <v>1845</v>
      </c>
      <c r="J680" s="101">
        <v>0</v>
      </c>
      <c r="K680" s="101">
        <v>0</v>
      </c>
      <c r="L680" s="101">
        <v>0</v>
      </c>
      <c r="M680" s="101">
        <v>0</v>
      </c>
      <c r="N680" s="100" t="str">
        <f t="shared" si="30"/>
        <v>공격력 +554</v>
      </c>
      <c r="O680" s="100" t="str">
        <f t="shared" si="31"/>
        <v>최대 체력 +1845</v>
      </c>
      <c r="P680" s="100" t="str">
        <f t="shared" si="32"/>
        <v>-</v>
      </c>
    </row>
    <row r="681" spans="1:16" ht="13.8" customHeight="1">
      <c r="A681" s="101">
        <f>C681*ID규칙_기본능력치그룹_단위+COUNTIF($C$4:C681,C681)</f>
        <v>11311028</v>
      </c>
      <c r="B681" s="100" t="s">
        <v>311</v>
      </c>
      <c r="C681" s="101">
        <f>VLOOKUP(B681,WEAPON!$B:$D,3,0)</f>
        <v>11311</v>
      </c>
      <c r="D681" s="102">
        <v>28</v>
      </c>
      <c r="E681" s="101">
        <v>1</v>
      </c>
      <c r="F681" s="101">
        <v>569</v>
      </c>
      <c r="G681" s="101">
        <v>0</v>
      </c>
      <c r="H681" s="101">
        <v>2</v>
      </c>
      <c r="I681" s="101">
        <v>1895</v>
      </c>
      <c r="J681" s="101">
        <v>0</v>
      </c>
      <c r="K681" s="101">
        <v>0</v>
      </c>
      <c r="L681" s="101">
        <v>0</v>
      </c>
      <c r="M681" s="101">
        <v>0</v>
      </c>
      <c r="N681" s="100" t="str">
        <f t="shared" si="30"/>
        <v>공격력 +569</v>
      </c>
      <c r="O681" s="100" t="str">
        <f t="shared" si="31"/>
        <v>최대 체력 +1895</v>
      </c>
      <c r="P681" s="100" t="str">
        <f t="shared" si="32"/>
        <v>-</v>
      </c>
    </row>
    <row r="682" spans="1:16" ht="13.8" customHeight="1">
      <c r="A682" s="101">
        <f>C682*ID규칙_기본능력치그룹_단위+COUNTIF($C$4:C682,C682)</f>
        <v>11311029</v>
      </c>
      <c r="B682" s="100" t="s">
        <v>311</v>
      </c>
      <c r="C682" s="101">
        <f>VLOOKUP(B682,WEAPON!$B:$D,3,0)</f>
        <v>11311</v>
      </c>
      <c r="D682" s="102">
        <v>29</v>
      </c>
      <c r="E682" s="101">
        <v>1</v>
      </c>
      <c r="F682" s="101">
        <v>584</v>
      </c>
      <c r="G682" s="101">
        <v>0</v>
      </c>
      <c r="H682" s="101">
        <v>2</v>
      </c>
      <c r="I682" s="101">
        <v>1945</v>
      </c>
      <c r="J682" s="101">
        <v>0</v>
      </c>
      <c r="K682" s="101">
        <v>0</v>
      </c>
      <c r="L682" s="101">
        <v>0</v>
      </c>
      <c r="M682" s="101">
        <v>0</v>
      </c>
      <c r="N682" s="100" t="str">
        <f t="shared" si="30"/>
        <v>공격력 +584</v>
      </c>
      <c r="O682" s="100" t="str">
        <f t="shared" si="31"/>
        <v>최대 체력 +1945</v>
      </c>
      <c r="P682" s="100" t="str">
        <f t="shared" si="32"/>
        <v>-</v>
      </c>
    </row>
    <row r="683" spans="1:16" ht="13.8" customHeight="1">
      <c r="A683" s="101">
        <f>C683*ID규칙_기본능력치그룹_단위+COUNTIF($C$4:C683,C683)</f>
        <v>11311030</v>
      </c>
      <c r="B683" s="100" t="s">
        <v>311</v>
      </c>
      <c r="C683" s="101">
        <f>VLOOKUP(B683,WEAPON!$B:$D,3,0)</f>
        <v>11311</v>
      </c>
      <c r="D683" s="102">
        <v>30</v>
      </c>
      <c r="E683" s="101">
        <v>1</v>
      </c>
      <c r="F683" s="101">
        <v>599</v>
      </c>
      <c r="G683" s="101">
        <v>0</v>
      </c>
      <c r="H683" s="101">
        <v>2</v>
      </c>
      <c r="I683" s="101">
        <v>1995</v>
      </c>
      <c r="J683" s="101">
        <v>0</v>
      </c>
      <c r="K683" s="101">
        <v>0</v>
      </c>
      <c r="L683" s="101">
        <v>0</v>
      </c>
      <c r="M683" s="101">
        <v>0</v>
      </c>
      <c r="N683" s="100" t="str">
        <f t="shared" si="30"/>
        <v>공격력 +599</v>
      </c>
      <c r="O683" s="100" t="str">
        <f t="shared" si="31"/>
        <v>최대 체력 +1995</v>
      </c>
      <c r="P683" s="100" t="str">
        <f t="shared" si="32"/>
        <v>-</v>
      </c>
    </row>
    <row r="684" spans="1:16" ht="13.8" customHeight="1">
      <c r="A684" s="101">
        <f>C684*ID규칙_기본능력치그룹_단위+COUNTIF($C$4:C684,C684)</f>
        <v>11311031</v>
      </c>
      <c r="B684" s="100" t="s">
        <v>311</v>
      </c>
      <c r="C684" s="101">
        <f>VLOOKUP(B684,WEAPON!$B:$D,3,0)</f>
        <v>11311</v>
      </c>
      <c r="D684" s="102">
        <v>31</v>
      </c>
      <c r="E684" s="101">
        <v>1</v>
      </c>
      <c r="F684" s="101">
        <v>614</v>
      </c>
      <c r="G684" s="101">
        <v>0</v>
      </c>
      <c r="H684" s="101">
        <v>2</v>
      </c>
      <c r="I684" s="101">
        <v>2045</v>
      </c>
      <c r="J684" s="101">
        <v>0</v>
      </c>
      <c r="K684" s="101">
        <v>0</v>
      </c>
      <c r="L684" s="101">
        <v>0</v>
      </c>
      <c r="M684" s="101">
        <v>0</v>
      </c>
      <c r="N684" s="100" t="str">
        <f t="shared" si="30"/>
        <v>공격력 +614</v>
      </c>
      <c r="O684" s="100" t="str">
        <f t="shared" si="31"/>
        <v>최대 체력 +2045</v>
      </c>
      <c r="P684" s="100" t="str">
        <f t="shared" si="32"/>
        <v>-</v>
      </c>
    </row>
    <row r="685" spans="1:16" ht="13.8" customHeight="1">
      <c r="A685" s="101">
        <f>C685*ID규칙_기본능력치그룹_단위+COUNTIF($C$4:C685,C685)</f>
        <v>11311032</v>
      </c>
      <c r="B685" s="100" t="s">
        <v>311</v>
      </c>
      <c r="C685" s="101">
        <f>VLOOKUP(B685,WEAPON!$B:$D,3,0)</f>
        <v>11311</v>
      </c>
      <c r="D685" s="102">
        <v>32</v>
      </c>
      <c r="E685" s="101">
        <v>1</v>
      </c>
      <c r="F685" s="101">
        <v>629</v>
      </c>
      <c r="G685" s="101">
        <v>0</v>
      </c>
      <c r="H685" s="101">
        <v>2</v>
      </c>
      <c r="I685" s="101">
        <v>2095</v>
      </c>
      <c r="J685" s="101">
        <v>0</v>
      </c>
      <c r="K685" s="101">
        <v>0</v>
      </c>
      <c r="L685" s="101">
        <v>0</v>
      </c>
      <c r="M685" s="101">
        <v>0</v>
      </c>
      <c r="N685" s="100" t="str">
        <f t="shared" si="30"/>
        <v>공격력 +629</v>
      </c>
      <c r="O685" s="100" t="str">
        <f t="shared" si="31"/>
        <v>최대 체력 +2095</v>
      </c>
      <c r="P685" s="100" t="str">
        <f t="shared" si="32"/>
        <v>-</v>
      </c>
    </row>
    <row r="686" spans="1:16" ht="13.8" customHeight="1">
      <c r="A686" s="101">
        <f>C686*ID규칙_기본능력치그룹_단위+COUNTIF($C$4:C686,C686)</f>
        <v>11311033</v>
      </c>
      <c r="B686" s="100" t="s">
        <v>311</v>
      </c>
      <c r="C686" s="101">
        <f>VLOOKUP(B686,WEAPON!$B:$D,3,0)</f>
        <v>11311</v>
      </c>
      <c r="D686" s="102">
        <v>33</v>
      </c>
      <c r="E686" s="101">
        <v>1</v>
      </c>
      <c r="F686" s="101">
        <v>644</v>
      </c>
      <c r="G686" s="101">
        <v>0</v>
      </c>
      <c r="H686" s="101">
        <v>2</v>
      </c>
      <c r="I686" s="101">
        <v>2145</v>
      </c>
      <c r="J686" s="101">
        <v>0</v>
      </c>
      <c r="K686" s="101">
        <v>0</v>
      </c>
      <c r="L686" s="101">
        <v>0</v>
      </c>
      <c r="M686" s="101">
        <v>0</v>
      </c>
      <c r="N686" s="100" t="str">
        <f t="shared" si="30"/>
        <v>공격력 +644</v>
      </c>
      <c r="O686" s="100" t="str">
        <f t="shared" si="31"/>
        <v>최대 체력 +2145</v>
      </c>
      <c r="P686" s="100" t="str">
        <f t="shared" si="32"/>
        <v>-</v>
      </c>
    </row>
    <row r="687" spans="1:16" ht="13.8" customHeight="1">
      <c r="A687" s="101">
        <f>C687*ID규칙_기본능력치그룹_단위+COUNTIF($C$4:C687,C687)</f>
        <v>11311034</v>
      </c>
      <c r="B687" s="100" t="s">
        <v>311</v>
      </c>
      <c r="C687" s="101">
        <f>VLOOKUP(B687,WEAPON!$B:$D,3,0)</f>
        <v>11311</v>
      </c>
      <c r="D687" s="102">
        <v>34</v>
      </c>
      <c r="E687" s="101">
        <v>1</v>
      </c>
      <c r="F687" s="101">
        <v>659</v>
      </c>
      <c r="G687" s="101">
        <v>0</v>
      </c>
      <c r="H687" s="101">
        <v>2</v>
      </c>
      <c r="I687" s="101">
        <v>2194</v>
      </c>
      <c r="J687" s="101">
        <v>0</v>
      </c>
      <c r="K687" s="101">
        <v>0</v>
      </c>
      <c r="L687" s="101">
        <v>0</v>
      </c>
      <c r="M687" s="101">
        <v>0</v>
      </c>
      <c r="N687" s="100" t="str">
        <f t="shared" si="30"/>
        <v>공격력 +659</v>
      </c>
      <c r="O687" s="100" t="str">
        <f t="shared" si="31"/>
        <v>최대 체력 +2194</v>
      </c>
      <c r="P687" s="100" t="str">
        <f t="shared" si="32"/>
        <v>-</v>
      </c>
    </row>
    <row r="688" spans="1:16" ht="13.8" customHeight="1">
      <c r="A688" s="101">
        <f>C688*ID규칙_기본능력치그룹_단위+COUNTIF($C$4:C688,C688)</f>
        <v>11311035</v>
      </c>
      <c r="B688" s="100" t="s">
        <v>311</v>
      </c>
      <c r="C688" s="101">
        <f>VLOOKUP(B688,WEAPON!$B:$D,3,0)</f>
        <v>11311</v>
      </c>
      <c r="D688" s="102">
        <v>35</v>
      </c>
      <c r="E688" s="101">
        <v>1</v>
      </c>
      <c r="F688" s="101">
        <v>674</v>
      </c>
      <c r="G688" s="101">
        <v>0</v>
      </c>
      <c r="H688" s="101">
        <v>2</v>
      </c>
      <c r="I688" s="101">
        <v>2244</v>
      </c>
      <c r="J688" s="101">
        <v>0</v>
      </c>
      <c r="K688" s="101">
        <v>0</v>
      </c>
      <c r="L688" s="101">
        <v>0</v>
      </c>
      <c r="M688" s="101">
        <v>0</v>
      </c>
      <c r="N688" s="100" t="str">
        <f t="shared" si="30"/>
        <v>공격력 +674</v>
      </c>
      <c r="O688" s="100" t="str">
        <f t="shared" si="31"/>
        <v>최대 체력 +2244</v>
      </c>
      <c r="P688" s="100" t="str">
        <f t="shared" si="32"/>
        <v>-</v>
      </c>
    </row>
    <row r="689" spans="1:16" ht="13.8" customHeight="1">
      <c r="A689" s="101">
        <f>C689*ID규칙_기본능력치그룹_단위+COUNTIF($C$4:C689,C689)</f>
        <v>11311036</v>
      </c>
      <c r="B689" s="100" t="s">
        <v>311</v>
      </c>
      <c r="C689" s="101">
        <f>VLOOKUP(B689,WEAPON!$B:$D,3,0)</f>
        <v>11311</v>
      </c>
      <c r="D689" s="102">
        <v>36</v>
      </c>
      <c r="E689" s="101">
        <v>1</v>
      </c>
      <c r="F689" s="101">
        <v>688</v>
      </c>
      <c r="G689" s="101">
        <v>0</v>
      </c>
      <c r="H689" s="101">
        <v>2</v>
      </c>
      <c r="I689" s="101">
        <v>2294</v>
      </c>
      <c r="J689" s="101">
        <v>0</v>
      </c>
      <c r="K689" s="101">
        <v>0</v>
      </c>
      <c r="L689" s="101">
        <v>0</v>
      </c>
      <c r="M689" s="101">
        <v>0</v>
      </c>
      <c r="N689" s="100" t="str">
        <f t="shared" si="30"/>
        <v>공격력 +688</v>
      </c>
      <c r="O689" s="100" t="str">
        <f t="shared" si="31"/>
        <v>최대 체력 +2294</v>
      </c>
      <c r="P689" s="100" t="str">
        <f t="shared" si="32"/>
        <v>-</v>
      </c>
    </row>
    <row r="690" spans="1:16" ht="13.8" customHeight="1">
      <c r="A690" s="101">
        <f>C690*ID규칙_기본능력치그룹_단위+COUNTIF($C$4:C690,C690)</f>
        <v>11311037</v>
      </c>
      <c r="B690" s="100" t="s">
        <v>311</v>
      </c>
      <c r="C690" s="101">
        <f>VLOOKUP(B690,WEAPON!$B:$D,3,0)</f>
        <v>11311</v>
      </c>
      <c r="D690" s="102">
        <v>37</v>
      </c>
      <c r="E690" s="101">
        <v>1</v>
      </c>
      <c r="F690" s="101">
        <v>703</v>
      </c>
      <c r="G690" s="101">
        <v>0</v>
      </c>
      <c r="H690" s="101">
        <v>2</v>
      </c>
      <c r="I690" s="101">
        <v>2344</v>
      </c>
      <c r="J690" s="101">
        <v>0</v>
      </c>
      <c r="K690" s="101">
        <v>0</v>
      </c>
      <c r="L690" s="101">
        <v>0</v>
      </c>
      <c r="M690" s="101">
        <v>0</v>
      </c>
      <c r="N690" s="100" t="str">
        <f t="shared" si="30"/>
        <v>공격력 +703</v>
      </c>
      <c r="O690" s="100" t="str">
        <f t="shared" si="31"/>
        <v>최대 체력 +2344</v>
      </c>
      <c r="P690" s="100" t="str">
        <f t="shared" si="32"/>
        <v>-</v>
      </c>
    </row>
    <row r="691" spans="1:16" ht="13.8" customHeight="1">
      <c r="A691" s="101">
        <f>C691*ID규칙_기본능력치그룹_단위+COUNTIF($C$4:C691,C691)</f>
        <v>11311038</v>
      </c>
      <c r="B691" s="100" t="s">
        <v>311</v>
      </c>
      <c r="C691" s="101">
        <f>VLOOKUP(B691,WEAPON!$B:$D,3,0)</f>
        <v>11311</v>
      </c>
      <c r="D691" s="102">
        <v>38</v>
      </c>
      <c r="E691" s="101">
        <v>1</v>
      </c>
      <c r="F691" s="101">
        <v>718</v>
      </c>
      <c r="G691" s="101">
        <v>0</v>
      </c>
      <c r="H691" s="101">
        <v>2</v>
      </c>
      <c r="I691" s="101">
        <v>2394</v>
      </c>
      <c r="J691" s="101">
        <v>0</v>
      </c>
      <c r="K691" s="101">
        <v>0</v>
      </c>
      <c r="L691" s="101">
        <v>0</v>
      </c>
      <c r="M691" s="101">
        <v>0</v>
      </c>
      <c r="N691" s="100" t="str">
        <f t="shared" si="30"/>
        <v>공격력 +718</v>
      </c>
      <c r="O691" s="100" t="str">
        <f t="shared" si="31"/>
        <v>최대 체력 +2394</v>
      </c>
      <c r="P691" s="100" t="str">
        <f t="shared" si="32"/>
        <v>-</v>
      </c>
    </row>
    <row r="692" spans="1:16" ht="13.8" customHeight="1">
      <c r="A692" s="101">
        <f>C692*ID규칙_기본능력치그룹_단위+COUNTIF($C$4:C692,C692)</f>
        <v>11311039</v>
      </c>
      <c r="B692" s="100" t="s">
        <v>311</v>
      </c>
      <c r="C692" s="101">
        <f>VLOOKUP(B692,WEAPON!$B:$D,3,0)</f>
        <v>11311</v>
      </c>
      <c r="D692" s="102">
        <v>39</v>
      </c>
      <c r="E692" s="101">
        <v>1</v>
      </c>
      <c r="F692" s="101">
        <v>733</v>
      </c>
      <c r="G692" s="101">
        <v>0</v>
      </c>
      <c r="H692" s="101">
        <v>2</v>
      </c>
      <c r="I692" s="101">
        <v>2444</v>
      </c>
      <c r="J692" s="101">
        <v>0</v>
      </c>
      <c r="K692" s="101">
        <v>0</v>
      </c>
      <c r="L692" s="101">
        <v>0</v>
      </c>
      <c r="M692" s="101">
        <v>0</v>
      </c>
      <c r="N692" s="100" t="str">
        <f t="shared" si="30"/>
        <v>공격력 +733</v>
      </c>
      <c r="O692" s="100" t="str">
        <f t="shared" si="31"/>
        <v>최대 체력 +2444</v>
      </c>
      <c r="P692" s="100" t="str">
        <f t="shared" si="32"/>
        <v>-</v>
      </c>
    </row>
    <row r="693" spans="1:16" ht="13.8" customHeight="1">
      <c r="A693" s="101">
        <f>C693*ID규칙_기본능력치그룹_단위+COUNTIF($C$4:C693,C693)</f>
        <v>11311040</v>
      </c>
      <c r="B693" s="100" t="s">
        <v>311</v>
      </c>
      <c r="C693" s="101">
        <f>VLOOKUP(B693,WEAPON!$B:$D,3,0)</f>
        <v>11311</v>
      </c>
      <c r="D693" s="102">
        <v>40</v>
      </c>
      <c r="E693" s="101">
        <v>1</v>
      </c>
      <c r="F693" s="101">
        <v>748</v>
      </c>
      <c r="G693" s="101">
        <v>0</v>
      </c>
      <c r="H693" s="101">
        <v>2</v>
      </c>
      <c r="I693" s="101">
        <v>2494</v>
      </c>
      <c r="J693" s="101">
        <v>0</v>
      </c>
      <c r="K693" s="101">
        <v>0</v>
      </c>
      <c r="L693" s="101">
        <v>0</v>
      </c>
      <c r="M693" s="101">
        <v>0</v>
      </c>
      <c r="N693" s="100" t="str">
        <f t="shared" si="30"/>
        <v>공격력 +748</v>
      </c>
      <c r="O693" s="100" t="str">
        <f t="shared" si="31"/>
        <v>최대 체력 +2494</v>
      </c>
      <c r="P693" s="100" t="str">
        <f t="shared" si="32"/>
        <v>-</v>
      </c>
    </row>
    <row r="694" spans="1:16" ht="13.8" customHeight="1">
      <c r="A694" s="101">
        <f>C694*ID규칙_기본능력치그룹_단위+COUNTIF($C$4:C694,C694)</f>
        <v>11311041</v>
      </c>
      <c r="B694" s="100" t="s">
        <v>311</v>
      </c>
      <c r="C694" s="101">
        <f>VLOOKUP(B694,WEAPON!$B:$D,3,0)</f>
        <v>11311</v>
      </c>
      <c r="D694" s="102">
        <v>41</v>
      </c>
      <c r="E694" s="101">
        <v>1</v>
      </c>
      <c r="F694" s="101">
        <v>763</v>
      </c>
      <c r="G694" s="101">
        <v>0</v>
      </c>
      <c r="H694" s="101">
        <v>2</v>
      </c>
      <c r="I694" s="101">
        <v>2543</v>
      </c>
      <c r="J694" s="101">
        <v>0</v>
      </c>
      <c r="K694" s="101">
        <v>0</v>
      </c>
      <c r="L694" s="101">
        <v>0</v>
      </c>
      <c r="M694" s="101">
        <v>0</v>
      </c>
      <c r="N694" s="100" t="str">
        <f t="shared" si="30"/>
        <v>공격력 +763</v>
      </c>
      <c r="O694" s="100" t="str">
        <f t="shared" si="31"/>
        <v>최대 체력 +2543</v>
      </c>
      <c r="P694" s="100" t="str">
        <f t="shared" si="32"/>
        <v>-</v>
      </c>
    </row>
    <row r="695" spans="1:16" ht="13.8" customHeight="1">
      <c r="A695" s="101">
        <f>C695*ID규칙_기본능력치그룹_단위+COUNTIF($C$4:C695,C695)</f>
        <v>11311042</v>
      </c>
      <c r="B695" s="100" t="s">
        <v>311</v>
      </c>
      <c r="C695" s="101">
        <f>VLOOKUP(B695,WEAPON!$B:$D,3,0)</f>
        <v>11311</v>
      </c>
      <c r="D695" s="102">
        <v>42</v>
      </c>
      <c r="E695" s="101">
        <v>1</v>
      </c>
      <c r="F695" s="101">
        <v>778</v>
      </c>
      <c r="G695" s="101">
        <v>0</v>
      </c>
      <c r="H695" s="101">
        <v>2</v>
      </c>
      <c r="I695" s="101">
        <v>2593</v>
      </c>
      <c r="J695" s="101">
        <v>0</v>
      </c>
      <c r="K695" s="101">
        <v>0</v>
      </c>
      <c r="L695" s="101">
        <v>0</v>
      </c>
      <c r="M695" s="101">
        <v>0</v>
      </c>
      <c r="N695" s="100" t="str">
        <f t="shared" si="30"/>
        <v>공격력 +778</v>
      </c>
      <c r="O695" s="100" t="str">
        <f t="shared" si="31"/>
        <v>최대 체력 +2593</v>
      </c>
      <c r="P695" s="100" t="str">
        <f t="shared" si="32"/>
        <v>-</v>
      </c>
    </row>
    <row r="696" spans="1:16" ht="13.8" customHeight="1">
      <c r="A696" s="101">
        <f>C696*ID규칙_기본능력치그룹_단위+COUNTIF($C$4:C696,C696)</f>
        <v>11311043</v>
      </c>
      <c r="B696" s="100" t="s">
        <v>311</v>
      </c>
      <c r="C696" s="101">
        <f>VLOOKUP(B696,WEAPON!$B:$D,3,0)</f>
        <v>11311</v>
      </c>
      <c r="D696" s="102">
        <v>43</v>
      </c>
      <c r="E696" s="101">
        <v>1</v>
      </c>
      <c r="F696" s="101">
        <v>793</v>
      </c>
      <c r="G696" s="101">
        <v>0</v>
      </c>
      <c r="H696" s="101">
        <v>2</v>
      </c>
      <c r="I696" s="101">
        <v>2643</v>
      </c>
      <c r="J696" s="101">
        <v>0</v>
      </c>
      <c r="K696" s="101">
        <v>0</v>
      </c>
      <c r="L696" s="101">
        <v>0</v>
      </c>
      <c r="M696" s="101">
        <v>0</v>
      </c>
      <c r="N696" s="100" t="str">
        <f t="shared" si="30"/>
        <v>공격력 +793</v>
      </c>
      <c r="O696" s="100" t="str">
        <f t="shared" si="31"/>
        <v>최대 체력 +2643</v>
      </c>
      <c r="P696" s="100" t="str">
        <f t="shared" si="32"/>
        <v>-</v>
      </c>
    </row>
    <row r="697" spans="1:16" ht="13.8" customHeight="1">
      <c r="A697" s="101">
        <f>C697*ID규칙_기본능력치그룹_단위+COUNTIF($C$4:C697,C697)</f>
        <v>11311044</v>
      </c>
      <c r="B697" s="100" t="s">
        <v>311</v>
      </c>
      <c r="C697" s="101">
        <f>VLOOKUP(B697,WEAPON!$B:$D,3,0)</f>
        <v>11311</v>
      </c>
      <c r="D697" s="102">
        <v>44</v>
      </c>
      <c r="E697" s="101">
        <v>1</v>
      </c>
      <c r="F697" s="101">
        <v>808</v>
      </c>
      <c r="G697" s="101">
        <v>0</v>
      </c>
      <c r="H697" s="101">
        <v>2</v>
      </c>
      <c r="I697" s="101">
        <v>2693</v>
      </c>
      <c r="J697" s="101">
        <v>0</v>
      </c>
      <c r="K697" s="101">
        <v>0</v>
      </c>
      <c r="L697" s="101">
        <v>0</v>
      </c>
      <c r="M697" s="101">
        <v>0</v>
      </c>
      <c r="N697" s="100" t="str">
        <f t="shared" si="30"/>
        <v>공격력 +808</v>
      </c>
      <c r="O697" s="100" t="str">
        <f t="shared" si="31"/>
        <v>최대 체력 +2693</v>
      </c>
      <c r="P697" s="100" t="str">
        <f t="shared" si="32"/>
        <v>-</v>
      </c>
    </row>
    <row r="698" spans="1:16" ht="13.8" customHeight="1">
      <c r="A698" s="101">
        <f>C698*ID규칙_기본능력치그룹_단위+COUNTIF($C$4:C698,C698)</f>
        <v>11311045</v>
      </c>
      <c r="B698" s="100" t="s">
        <v>311</v>
      </c>
      <c r="C698" s="101">
        <f>VLOOKUP(B698,WEAPON!$B:$D,3,0)</f>
        <v>11311</v>
      </c>
      <c r="D698" s="102">
        <v>45</v>
      </c>
      <c r="E698" s="101">
        <v>1</v>
      </c>
      <c r="F698" s="101">
        <v>823</v>
      </c>
      <c r="G698" s="101">
        <v>0</v>
      </c>
      <c r="H698" s="101">
        <v>2</v>
      </c>
      <c r="I698" s="101">
        <v>2743</v>
      </c>
      <c r="J698" s="101">
        <v>0</v>
      </c>
      <c r="K698" s="101">
        <v>0</v>
      </c>
      <c r="L698" s="101">
        <v>0</v>
      </c>
      <c r="M698" s="101">
        <v>0</v>
      </c>
      <c r="N698" s="100" t="str">
        <f t="shared" si="30"/>
        <v>공격력 +823</v>
      </c>
      <c r="O698" s="100" t="str">
        <f t="shared" si="31"/>
        <v>최대 체력 +2743</v>
      </c>
      <c r="P698" s="100" t="str">
        <f t="shared" si="32"/>
        <v>-</v>
      </c>
    </row>
    <row r="699" spans="1:16" ht="13.8" customHeight="1">
      <c r="A699" s="101">
        <f>C699*ID규칙_기본능력치그룹_단위+COUNTIF($C$4:C699,C699)</f>
        <v>11311046</v>
      </c>
      <c r="B699" s="100" t="s">
        <v>311</v>
      </c>
      <c r="C699" s="101">
        <f>VLOOKUP(B699,WEAPON!$B:$D,3,0)</f>
        <v>11311</v>
      </c>
      <c r="D699" s="102">
        <v>46</v>
      </c>
      <c r="E699" s="101">
        <v>1</v>
      </c>
      <c r="F699" s="101">
        <v>838</v>
      </c>
      <c r="G699" s="101">
        <v>0</v>
      </c>
      <c r="H699" s="101">
        <v>2</v>
      </c>
      <c r="I699" s="101">
        <v>2793</v>
      </c>
      <c r="J699" s="101">
        <v>0</v>
      </c>
      <c r="K699" s="101">
        <v>0</v>
      </c>
      <c r="L699" s="101">
        <v>0</v>
      </c>
      <c r="M699" s="101">
        <v>0</v>
      </c>
      <c r="N699" s="100" t="str">
        <f t="shared" si="30"/>
        <v>공격력 +838</v>
      </c>
      <c r="O699" s="100" t="str">
        <f t="shared" si="31"/>
        <v>최대 체력 +2793</v>
      </c>
      <c r="P699" s="100" t="str">
        <f t="shared" si="32"/>
        <v>-</v>
      </c>
    </row>
    <row r="700" spans="1:16" ht="13.8" customHeight="1">
      <c r="A700" s="101">
        <f>C700*ID규칙_기본능력치그룹_단위+COUNTIF($C$4:C700,C700)</f>
        <v>11311047</v>
      </c>
      <c r="B700" s="100" t="s">
        <v>311</v>
      </c>
      <c r="C700" s="101">
        <f>VLOOKUP(B700,WEAPON!$B:$D,3,0)</f>
        <v>11311</v>
      </c>
      <c r="D700" s="102">
        <v>47</v>
      </c>
      <c r="E700" s="101">
        <v>1</v>
      </c>
      <c r="F700" s="101">
        <v>853</v>
      </c>
      <c r="G700" s="101">
        <v>0</v>
      </c>
      <c r="H700" s="101">
        <v>2</v>
      </c>
      <c r="I700" s="101">
        <v>2843</v>
      </c>
      <c r="J700" s="101">
        <v>0</v>
      </c>
      <c r="K700" s="101">
        <v>0</v>
      </c>
      <c r="L700" s="101">
        <v>0</v>
      </c>
      <c r="M700" s="101">
        <v>0</v>
      </c>
      <c r="N700" s="100" t="str">
        <f t="shared" si="30"/>
        <v>공격력 +853</v>
      </c>
      <c r="O700" s="100" t="str">
        <f t="shared" si="31"/>
        <v>최대 체력 +2843</v>
      </c>
      <c r="P700" s="100" t="str">
        <f t="shared" si="32"/>
        <v>-</v>
      </c>
    </row>
    <row r="701" spans="1:16" ht="13.8" customHeight="1">
      <c r="A701" s="101">
        <f>C701*ID규칙_기본능력치그룹_단위+COUNTIF($C$4:C701,C701)</f>
        <v>11311048</v>
      </c>
      <c r="B701" s="100" t="s">
        <v>311</v>
      </c>
      <c r="C701" s="101">
        <f>VLOOKUP(B701,WEAPON!$B:$D,3,0)</f>
        <v>11311</v>
      </c>
      <c r="D701" s="102">
        <v>48</v>
      </c>
      <c r="E701" s="101">
        <v>1</v>
      </c>
      <c r="F701" s="101">
        <v>868</v>
      </c>
      <c r="G701" s="101">
        <v>0</v>
      </c>
      <c r="H701" s="101">
        <v>2</v>
      </c>
      <c r="I701" s="101">
        <v>2892</v>
      </c>
      <c r="J701" s="101">
        <v>0</v>
      </c>
      <c r="K701" s="101">
        <v>0</v>
      </c>
      <c r="L701" s="101">
        <v>0</v>
      </c>
      <c r="M701" s="101">
        <v>0</v>
      </c>
      <c r="N701" s="100" t="str">
        <f t="shared" si="30"/>
        <v>공격력 +868</v>
      </c>
      <c r="O701" s="100" t="str">
        <f t="shared" si="31"/>
        <v>최대 체력 +2892</v>
      </c>
      <c r="P701" s="100" t="str">
        <f t="shared" si="32"/>
        <v>-</v>
      </c>
    </row>
    <row r="702" spans="1:16" ht="13.8" customHeight="1">
      <c r="A702" s="101">
        <f>C702*ID규칙_기본능력치그룹_단위+COUNTIF($C$4:C702,C702)</f>
        <v>11311049</v>
      </c>
      <c r="B702" s="100" t="s">
        <v>311</v>
      </c>
      <c r="C702" s="101">
        <f>VLOOKUP(B702,WEAPON!$B:$D,3,0)</f>
        <v>11311</v>
      </c>
      <c r="D702" s="102">
        <v>49</v>
      </c>
      <c r="E702" s="101">
        <v>1</v>
      </c>
      <c r="F702" s="101">
        <v>883</v>
      </c>
      <c r="G702" s="101">
        <v>0</v>
      </c>
      <c r="H702" s="101">
        <v>2</v>
      </c>
      <c r="I702" s="101">
        <v>2942</v>
      </c>
      <c r="J702" s="101">
        <v>0</v>
      </c>
      <c r="K702" s="101">
        <v>0</v>
      </c>
      <c r="L702" s="101">
        <v>0</v>
      </c>
      <c r="M702" s="101">
        <v>0</v>
      </c>
      <c r="N702" s="100" t="str">
        <f t="shared" si="30"/>
        <v>공격력 +883</v>
      </c>
      <c r="O702" s="100" t="str">
        <f t="shared" si="31"/>
        <v>최대 체력 +2942</v>
      </c>
      <c r="P702" s="100" t="str">
        <f t="shared" si="32"/>
        <v>-</v>
      </c>
    </row>
    <row r="703" spans="1:16" ht="13.8" customHeight="1">
      <c r="A703" s="101">
        <f>C703*ID규칙_기본능력치그룹_단위+COUNTIF($C$4:C703,C703)</f>
        <v>11311050</v>
      </c>
      <c r="B703" s="100" t="s">
        <v>311</v>
      </c>
      <c r="C703" s="101">
        <f>VLOOKUP(B703,WEAPON!$B:$D,3,0)</f>
        <v>11311</v>
      </c>
      <c r="D703" s="102">
        <v>50</v>
      </c>
      <c r="E703" s="101">
        <v>1</v>
      </c>
      <c r="F703" s="101">
        <v>898</v>
      </c>
      <c r="G703" s="101">
        <v>0</v>
      </c>
      <c r="H703" s="101">
        <v>2</v>
      </c>
      <c r="I703" s="101">
        <v>2992</v>
      </c>
      <c r="J703" s="101">
        <v>0</v>
      </c>
      <c r="K703" s="101">
        <v>0</v>
      </c>
      <c r="L703" s="101">
        <v>0</v>
      </c>
      <c r="M703" s="101">
        <v>0</v>
      </c>
      <c r="N703" s="100" t="str">
        <f t="shared" si="30"/>
        <v>공격력 +898</v>
      </c>
      <c r="O703" s="100" t="str">
        <f t="shared" si="31"/>
        <v>최대 체력 +2992</v>
      </c>
      <c r="P703" s="100" t="str">
        <f t="shared" si="32"/>
        <v>-</v>
      </c>
    </row>
    <row r="704" spans="1:16" ht="13.8" customHeight="1">
      <c r="A704" s="101">
        <f>C704*ID규칙_기본능력치그룹_단위+COUNTIF($C$4:C704,C704)</f>
        <v>11212001</v>
      </c>
      <c r="B704" s="100" t="s">
        <v>313</v>
      </c>
      <c r="C704" s="101">
        <f>VLOOKUP(B704,WEAPON!$B:$D,3,0)</f>
        <v>11212</v>
      </c>
      <c r="D704" s="102">
        <v>1</v>
      </c>
      <c r="E704" s="101">
        <v>1</v>
      </c>
      <c r="F704" s="101">
        <v>108</v>
      </c>
      <c r="G704" s="101">
        <v>0</v>
      </c>
      <c r="H704" s="101">
        <v>2</v>
      </c>
      <c r="I704" s="101">
        <v>586</v>
      </c>
      <c r="J704" s="101">
        <v>0</v>
      </c>
      <c r="K704" s="101">
        <v>0</v>
      </c>
      <c r="L704" s="101">
        <v>0</v>
      </c>
      <c r="M704" s="101">
        <v>0</v>
      </c>
      <c r="N704" s="100" t="str">
        <f t="shared" si="30"/>
        <v>공격력 +108</v>
      </c>
      <c r="O704" s="100" t="str">
        <f t="shared" si="31"/>
        <v>최대 체력 +586</v>
      </c>
      <c r="P704" s="100" t="str">
        <f t="shared" si="32"/>
        <v>-</v>
      </c>
    </row>
    <row r="705" spans="1:16" ht="13.8" customHeight="1">
      <c r="A705" s="101">
        <f>C705*ID규칙_기본능력치그룹_단위+COUNTIF($C$4:C705,C705)</f>
        <v>11212002</v>
      </c>
      <c r="B705" s="100" t="s">
        <v>313</v>
      </c>
      <c r="C705" s="101">
        <f>VLOOKUP(B705,WEAPON!$B:$D,3,0)</f>
        <v>11212</v>
      </c>
      <c r="D705" s="102">
        <v>2</v>
      </c>
      <c r="E705" s="101">
        <v>1</v>
      </c>
      <c r="F705" s="101">
        <v>118</v>
      </c>
      <c r="G705" s="101">
        <v>0</v>
      </c>
      <c r="H705" s="101">
        <v>2</v>
      </c>
      <c r="I705" s="101">
        <v>639</v>
      </c>
      <c r="J705" s="101">
        <v>0</v>
      </c>
      <c r="K705" s="101">
        <v>0</v>
      </c>
      <c r="L705" s="101">
        <v>0</v>
      </c>
      <c r="M705" s="101">
        <v>0</v>
      </c>
      <c r="N705" s="100" t="str">
        <f t="shared" si="30"/>
        <v>공격력 +118</v>
      </c>
      <c r="O705" s="100" t="str">
        <f t="shared" si="31"/>
        <v>최대 체력 +639</v>
      </c>
      <c r="P705" s="100" t="str">
        <f t="shared" si="32"/>
        <v>-</v>
      </c>
    </row>
    <row r="706" spans="1:16" ht="13.8" customHeight="1">
      <c r="A706" s="101">
        <f>C706*ID규칙_기본능력치그룹_단위+COUNTIF($C$4:C706,C706)</f>
        <v>11212003</v>
      </c>
      <c r="B706" s="100" t="s">
        <v>313</v>
      </c>
      <c r="C706" s="101">
        <f>VLOOKUP(B706,WEAPON!$B:$D,3,0)</f>
        <v>11212</v>
      </c>
      <c r="D706" s="102">
        <v>3</v>
      </c>
      <c r="E706" s="101">
        <v>1</v>
      </c>
      <c r="F706" s="101">
        <v>128</v>
      </c>
      <c r="G706" s="101">
        <v>0</v>
      </c>
      <c r="H706" s="101">
        <v>2</v>
      </c>
      <c r="I706" s="101">
        <v>692</v>
      </c>
      <c r="J706" s="101">
        <v>0</v>
      </c>
      <c r="K706" s="101">
        <v>0</v>
      </c>
      <c r="L706" s="101">
        <v>0</v>
      </c>
      <c r="M706" s="101">
        <v>0</v>
      </c>
      <c r="N706" s="100" t="str">
        <f t="shared" si="30"/>
        <v>공격력 +128</v>
      </c>
      <c r="O706" s="100" t="str">
        <f t="shared" si="31"/>
        <v>최대 체력 +692</v>
      </c>
      <c r="P706" s="100" t="str">
        <f t="shared" si="32"/>
        <v>-</v>
      </c>
    </row>
    <row r="707" spans="1:16" ht="13.8" customHeight="1">
      <c r="A707" s="101">
        <f>C707*ID규칙_기본능력치그룹_단위+COUNTIF($C$4:C707,C707)</f>
        <v>11212004</v>
      </c>
      <c r="B707" s="100" t="s">
        <v>313</v>
      </c>
      <c r="C707" s="101">
        <f>VLOOKUP(B707,WEAPON!$B:$D,3,0)</f>
        <v>11212</v>
      </c>
      <c r="D707" s="102">
        <v>4</v>
      </c>
      <c r="E707" s="101">
        <v>1</v>
      </c>
      <c r="F707" s="101">
        <v>138</v>
      </c>
      <c r="G707" s="101">
        <v>0</v>
      </c>
      <c r="H707" s="101">
        <v>2</v>
      </c>
      <c r="I707" s="101">
        <v>746</v>
      </c>
      <c r="J707" s="101">
        <v>0</v>
      </c>
      <c r="K707" s="101">
        <v>0</v>
      </c>
      <c r="L707" s="101">
        <v>0</v>
      </c>
      <c r="M707" s="101">
        <v>0</v>
      </c>
      <c r="N707" s="100" t="str">
        <f t="shared" si="30"/>
        <v>공격력 +138</v>
      </c>
      <c r="O707" s="100" t="str">
        <f t="shared" si="31"/>
        <v>최대 체력 +746</v>
      </c>
      <c r="P707" s="100" t="str">
        <f t="shared" si="32"/>
        <v>-</v>
      </c>
    </row>
    <row r="708" spans="1:16" ht="13.8" customHeight="1">
      <c r="A708" s="101">
        <f>C708*ID규칙_기본능력치그룹_단위+COUNTIF($C$4:C708,C708)</f>
        <v>11212005</v>
      </c>
      <c r="B708" s="100" t="s">
        <v>313</v>
      </c>
      <c r="C708" s="101">
        <f>VLOOKUP(B708,WEAPON!$B:$D,3,0)</f>
        <v>11212</v>
      </c>
      <c r="D708" s="102">
        <v>5</v>
      </c>
      <c r="E708" s="101">
        <v>1</v>
      </c>
      <c r="F708" s="101">
        <v>147</v>
      </c>
      <c r="G708" s="101">
        <v>0</v>
      </c>
      <c r="H708" s="101">
        <v>2</v>
      </c>
      <c r="I708" s="101">
        <v>799</v>
      </c>
      <c r="J708" s="101">
        <v>0</v>
      </c>
      <c r="K708" s="101">
        <v>0</v>
      </c>
      <c r="L708" s="101">
        <v>0</v>
      </c>
      <c r="M708" s="101">
        <v>0</v>
      </c>
      <c r="N708" s="100" t="str">
        <f t="shared" ref="N708:N771" si="33">IF(E708=0,"-",VLOOKUP(E708,STATS_TYPE,2,0)&amp;" +")&amp;IF(E708=0,"",IF(G708=0,F708,F708/100&amp;"%"))</f>
        <v>공격력 +147</v>
      </c>
      <c r="O708" s="100" t="str">
        <f t="shared" ref="O708:O771" si="34">IF(H708=0,"-",VLOOKUP(H708,STATS_TYPE,2,0)&amp;" +")&amp;IF(H708=0,"",IF(J708=0,I708,I708/100&amp;"%"))</f>
        <v>최대 체력 +799</v>
      </c>
      <c r="P708" s="100" t="str">
        <f t="shared" ref="P708:P771" si="35">IF(K708=0,"-",VLOOKUP(K708,STATS_TYPE,2,0)&amp;" +")&amp;IF(K708=0,"",IF(M708=0,L708,L708/100&amp;"%"))</f>
        <v>-</v>
      </c>
    </row>
    <row r="709" spans="1:16" ht="13.8" customHeight="1">
      <c r="A709" s="101">
        <f>C709*ID규칙_기본능력치그룹_단위+COUNTIF($C$4:C709,C709)</f>
        <v>11212006</v>
      </c>
      <c r="B709" s="100" t="s">
        <v>313</v>
      </c>
      <c r="C709" s="101">
        <f>VLOOKUP(B709,WEAPON!$B:$D,3,0)</f>
        <v>11212</v>
      </c>
      <c r="D709" s="102">
        <v>6</v>
      </c>
      <c r="E709" s="101">
        <v>1</v>
      </c>
      <c r="F709" s="101">
        <v>157</v>
      </c>
      <c r="G709" s="101">
        <v>0</v>
      </c>
      <c r="H709" s="101">
        <v>2</v>
      </c>
      <c r="I709" s="101">
        <v>852</v>
      </c>
      <c r="J709" s="101">
        <v>0</v>
      </c>
      <c r="K709" s="101">
        <v>0</v>
      </c>
      <c r="L709" s="101">
        <v>0</v>
      </c>
      <c r="M709" s="101">
        <v>0</v>
      </c>
      <c r="N709" s="100" t="str">
        <f t="shared" si="33"/>
        <v>공격력 +157</v>
      </c>
      <c r="O709" s="100" t="str">
        <f t="shared" si="34"/>
        <v>최대 체력 +852</v>
      </c>
      <c r="P709" s="100" t="str">
        <f t="shared" si="35"/>
        <v>-</v>
      </c>
    </row>
    <row r="710" spans="1:16" ht="13.8" customHeight="1">
      <c r="A710" s="101">
        <f>C710*ID규칙_기본능력치그룹_단위+COUNTIF($C$4:C710,C710)</f>
        <v>11212007</v>
      </c>
      <c r="B710" s="100" t="s">
        <v>313</v>
      </c>
      <c r="C710" s="101">
        <f>VLOOKUP(B710,WEAPON!$B:$D,3,0)</f>
        <v>11212</v>
      </c>
      <c r="D710" s="102">
        <v>7</v>
      </c>
      <c r="E710" s="101">
        <v>1</v>
      </c>
      <c r="F710" s="101">
        <v>167</v>
      </c>
      <c r="G710" s="101">
        <v>0</v>
      </c>
      <c r="H710" s="101">
        <v>2</v>
      </c>
      <c r="I710" s="101">
        <v>905</v>
      </c>
      <c r="J710" s="101">
        <v>0</v>
      </c>
      <c r="K710" s="101">
        <v>0</v>
      </c>
      <c r="L710" s="101">
        <v>0</v>
      </c>
      <c r="M710" s="101">
        <v>0</v>
      </c>
      <c r="N710" s="100" t="str">
        <f t="shared" si="33"/>
        <v>공격력 +167</v>
      </c>
      <c r="O710" s="100" t="str">
        <f t="shared" si="34"/>
        <v>최대 체력 +905</v>
      </c>
      <c r="P710" s="100" t="str">
        <f t="shared" si="35"/>
        <v>-</v>
      </c>
    </row>
    <row r="711" spans="1:16" ht="13.8" customHeight="1">
      <c r="A711" s="101">
        <f>C711*ID규칙_기본능력치그룹_단위+COUNTIF($C$4:C711,C711)</f>
        <v>11212008</v>
      </c>
      <c r="B711" s="100" t="s">
        <v>313</v>
      </c>
      <c r="C711" s="101">
        <f>VLOOKUP(B711,WEAPON!$B:$D,3,0)</f>
        <v>11212</v>
      </c>
      <c r="D711" s="102">
        <v>8</v>
      </c>
      <c r="E711" s="101">
        <v>1</v>
      </c>
      <c r="F711" s="101">
        <v>177</v>
      </c>
      <c r="G711" s="101">
        <v>0</v>
      </c>
      <c r="H711" s="101">
        <v>2</v>
      </c>
      <c r="I711" s="101">
        <v>959</v>
      </c>
      <c r="J711" s="101">
        <v>0</v>
      </c>
      <c r="K711" s="101">
        <v>0</v>
      </c>
      <c r="L711" s="101">
        <v>0</v>
      </c>
      <c r="M711" s="101">
        <v>0</v>
      </c>
      <c r="N711" s="100" t="str">
        <f t="shared" si="33"/>
        <v>공격력 +177</v>
      </c>
      <c r="O711" s="100" t="str">
        <f t="shared" si="34"/>
        <v>최대 체력 +959</v>
      </c>
      <c r="P711" s="100" t="str">
        <f t="shared" si="35"/>
        <v>-</v>
      </c>
    </row>
    <row r="712" spans="1:16" ht="13.8" customHeight="1">
      <c r="A712" s="101">
        <f>C712*ID규칙_기본능력치그룹_단위+COUNTIF($C$4:C712,C712)</f>
        <v>11212009</v>
      </c>
      <c r="B712" s="100" t="s">
        <v>313</v>
      </c>
      <c r="C712" s="101">
        <f>VLOOKUP(B712,WEAPON!$B:$D,3,0)</f>
        <v>11212</v>
      </c>
      <c r="D712" s="102">
        <v>9</v>
      </c>
      <c r="E712" s="101">
        <v>1</v>
      </c>
      <c r="F712" s="101">
        <v>187</v>
      </c>
      <c r="G712" s="101">
        <v>0</v>
      </c>
      <c r="H712" s="101">
        <v>2</v>
      </c>
      <c r="I712" s="101">
        <v>1012</v>
      </c>
      <c r="J712" s="101">
        <v>0</v>
      </c>
      <c r="K712" s="101">
        <v>0</v>
      </c>
      <c r="L712" s="101">
        <v>0</v>
      </c>
      <c r="M712" s="101">
        <v>0</v>
      </c>
      <c r="N712" s="100" t="str">
        <f t="shared" si="33"/>
        <v>공격력 +187</v>
      </c>
      <c r="O712" s="100" t="str">
        <f t="shared" si="34"/>
        <v>최대 체력 +1012</v>
      </c>
      <c r="P712" s="100" t="str">
        <f t="shared" si="35"/>
        <v>-</v>
      </c>
    </row>
    <row r="713" spans="1:16" ht="13.8" customHeight="1">
      <c r="A713" s="101">
        <f>C713*ID규칙_기본능력치그룹_단위+COUNTIF($C$4:C713,C713)</f>
        <v>11212010</v>
      </c>
      <c r="B713" s="100" t="s">
        <v>313</v>
      </c>
      <c r="C713" s="101">
        <f>VLOOKUP(B713,WEAPON!$B:$D,3,0)</f>
        <v>11212</v>
      </c>
      <c r="D713" s="102">
        <v>10</v>
      </c>
      <c r="E713" s="101">
        <v>1</v>
      </c>
      <c r="F713" s="101">
        <v>197</v>
      </c>
      <c r="G713" s="101">
        <v>0</v>
      </c>
      <c r="H713" s="101">
        <v>2</v>
      </c>
      <c r="I713" s="101">
        <v>1065</v>
      </c>
      <c r="J713" s="101">
        <v>0</v>
      </c>
      <c r="K713" s="101">
        <v>0</v>
      </c>
      <c r="L713" s="101">
        <v>0</v>
      </c>
      <c r="M713" s="101">
        <v>0</v>
      </c>
      <c r="N713" s="100" t="str">
        <f t="shared" si="33"/>
        <v>공격력 +197</v>
      </c>
      <c r="O713" s="100" t="str">
        <f t="shared" si="34"/>
        <v>최대 체력 +1065</v>
      </c>
      <c r="P713" s="100" t="str">
        <f t="shared" si="35"/>
        <v>-</v>
      </c>
    </row>
    <row r="714" spans="1:16" ht="13.8" customHeight="1">
      <c r="A714" s="101">
        <f>C714*ID규칙_기본능력치그룹_단위+COUNTIF($C$4:C714,C714)</f>
        <v>11212011</v>
      </c>
      <c r="B714" s="100" t="s">
        <v>313</v>
      </c>
      <c r="C714" s="101">
        <f>VLOOKUP(B714,WEAPON!$B:$D,3,0)</f>
        <v>11212</v>
      </c>
      <c r="D714" s="102">
        <v>11</v>
      </c>
      <c r="E714" s="101">
        <v>1</v>
      </c>
      <c r="F714" s="101">
        <v>207</v>
      </c>
      <c r="G714" s="101">
        <v>0</v>
      </c>
      <c r="H714" s="101">
        <v>2</v>
      </c>
      <c r="I714" s="101">
        <v>1118</v>
      </c>
      <c r="J714" s="101">
        <v>0</v>
      </c>
      <c r="K714" s="101">
        <v>0</v>
      </c>
      <c r="L714" s="101">
        <v>0</v>
      </c>
      <c r="M714" s="101">
        <v>0</v>
      </c>
      <c r="N714" s="100" t="str">
        <f t="shared" si="33"/>
        <v>공격력 +207</v>
      </c>
      <c r="O714" s="100" t="str">
        <f t="shared" si="34"/>
        <v>최대 체력 +1118</v>
      </c>
      <c r="P714" s="100" t="str">
        <f t="shared" si="35"/>
        <v>-</v>
      </c>
    </row>
    <row r="715" spans="1:16" ht="13.8" customHeight="1">
      <c r="A715" s="101">
        <f>C715*ID규칙_기본능력치그룹_단위+COUNTIF($C$4:C715,C715)</f>
        <v>11212012</v>
      </c>
      <c r="B715" s="100" t="s">
        <v>313</v>
      </c>
      <c r="C715" s="101">
        <f>VLOOKUP(B715,WEAPON!$B:$D,3,0)</f>
        <v>11212</v>
      </c>
      <c r="D715" s="102">
        <v>12</v>
      </c>
      <c r="E715" s="101">
        <v>1</v>
      </c>
      <c r="F715" s="101">
        <v>216</v>
      </c>
      <c r="G715" s="101">
        <v>0</v>
      </c>
      <c r="H715" s="101">
        <v>2</v>
      </c>
      <c r="I715" s="101">
        <v>1172</v>
      </c>
      <c r="J715" s="101">
        <v>0</v>
      </c>
      <c r="K715" s="101">
        <v>0</v>
      </c>
      <c r="L715" s="101">
        <v>0</v>
      </c>
      <c r="M715" s="101">
        <v>0</v>
      </c>
      <c r="N715" s="100" t="str">
        <f t="shared" si="33"/>
        <v>공격력 +216</v>
      </c>
      <c r="O715" s="100" t="str">
        <f t="shared" si="34"/>
        <v>최대 체력 +1172</v>
      </c>
      <c r="P715" s="100" t="str">
        <f t="shared" si="35"/>
        <v>-</v>
      </c>
    </row>
    <row r="716" spans="1:16" ht="13.8" customHeight="1">
      <c r="A716" s="101">
        <f>C716*ID규칙_기본능력치그룹_단위+COUNTIF($C$4:C716,C716)</f>
        <v>11212013</v>
      </c>
      <c r="B716" s="100" t="s">
        <v>313</v>
      </c>
      <c r="C716" s="101">
        <f>VLOOKUP(B716,WEAPON!$B:$D,3,0)</f>
        <v>11212</v>
      </c>
      <c r="D716" s="102">
        <v>13</v>
      </c>
      <c r="E716" s="101">
        <v>1</v>
      </c>
      <c r="F716" s="101">
        <v>226</v>
      </c>
      <c r="G716" s="101">
        <v>0</v>
      </c>
      <c r="H716" s="101">
        <v>2</v>
      </c>
      <c r="I716" s="101">
        <v>1225</v>
      </c>
      <c r="J716" s="101">
        <v>0</v>
      </c>
      <c r="K716" s="101">
        <v>0</v>
      </c>
      <c r="L716" s="101">
        <v>0</v>
      </c>
      <c r="M716" s="101">
        <v>0</v>
      </c>
      <c r="N716" s="100" t="str">
        <f t="shared" si="33"/>
        <v>공격력 +226</v>
      </c>
      <c r="O716" s="100" t="str">
        <f t="shared" si="34"/>
        <v>최대 체력 +1225</v>
      </c>
      <c r="P716" s="100" t="str">
        <f t="shared" si="35"/>
        <v>-</v>
      </c>
    </row>
    <row r="717" spans="1:16" ht="13.8" customHeight="1">
      <c r="A717" s="101">
        <f>C717*ID규칙_기본능력치그룹_단위+COUNTIF($C$4:C717,C717)</f>
        <v>11212014</v>
      </c>
      <c r="B717" s="100" t="s">
        <v>313</v>
      </c>
      <c r="C717" s="101">
        <f>VLOOKUP(B717,WEAPON!$B:$D,3,0)</f>
        <v>11212</v>
      </c>
      <c r="D717" s="102">
        <v>14</v>
      </c>
      <c r="E717" s="101">
        <v>1</v>
      </c>
      <c r="F717" s="101">
        <v>236</v>
      </c>
      <c r="G717" s="101">
        <v>0</v>
      </c>
      <c r="H717" s="101">
        <v>2</v>
      </c>
      <c r="I717" s="101">
        <v>1278</v>
      </c>
      <c r="J717" s="101">
        <v>0</v>
      </c>
      <c r="K717" s="101">
        <v>0</v>
      </c>
      <c r="L717" s="101">
        <v>0</v>
      </c>
      <c r="M717" s="101">
        <v>0</v>
      </c>
      <c r="N717" s="100" t="str">
        <f t="shared" si="33"/>
        <v>공격력 +236</v>
      </c>
      <c r="O717" s="100" t="str">
        <f t="shared" si="34"/>
        <v>최대 체력 +1278</v>
      </c>
      <c r="P717" s="100" t="str">
        <f t="shared" si="35"/>
        <v>-</v>
      </c>
    </row>
    <row r="718" spans="1:16" ht="13.8" customHeight="1">
      <c r="A718" s="101">
        <f>C718*ID규칙_기본능력치그룹_단위+COUNTIF($C$4:C718,C718)</f>
        <v>11212015</v>
      </c>
      <c r="B718" s="100" t="s">
        <v>313</v>
      </c>
      <c r="C718" s="101">
        <f>VLOOKUP(B718,WEAPON!$B:$D,3,0)</f>
        <v>11212</v>
      </c>
      <c r="D718" s="102">
        <v>15</v>
      </c>
      <c r="E718" s="101">
        <v>1</v>
      </c>
      <c r="F718" s="101">
        <v>246</v>
      </c>
      <c r="G718" s="101">
        <v>0</v>
      </c>
      <c r="H718" s="101">
        <v>2</v>
      </c>
      <c r="I718" s="101">
        <v>1331</v>
      </c>
      <c r="J718" s="101">
        <v>0</v>
      </c>
      <c r="K718" s="101">
        <v>0</v>
      </c>
      <c r="L718" s="101">
        <v>0</v>
      </c>
      <c r="M718" s="101">
        <v>0</v>
      </c>
      <c r="N718" s="100" t="str">
        <f t="shared" si="33"/>
        <v>공격력 +246</v>
      </c>
      <c r="O718" s="100" t="str">
        <f t="shared" si="34"/>
        <v>최대 체력 +1331</v>
      </c>
      <c r="P718" s="100" t="str">
        <f t="shared" si="35"/>
        <v>-</v>
      </c>
    </row>
    <row r="719" spans="1:16" ht="13.8" customHeight="1">
      <c r="A719" s="101">
        <f>C719*ID규칙_기본능력치그룹_단위+COUNTIF($C$4:C719,C719)</f>
        <v>11212016</v>
      </c>
      <c r="B719" s="100" t="s">
        <v>313</v>
      </c>
      <c r="C719" s="101">
        <f>VLOOKUP(B719,WEAPON!$B:$D,3,0)</f>
        <v>11212</v>
      </c>
      <c r="D719" s="102">
        <v>16</v>
      </c>
      <c r="E719" s="101">
        <v>1</v>
      </c>
      <c r="F719" s="101">
        <v>256</v>
      </c>
      <c r="G719" s="101">
        <v>0</v>
      </c>
      <c r="H719" s="101">
        <v>2</v>
      </c>
      <c r="I719" s="101">
        <v>1385</v>
      </c>
      <c r="J719" s="101">
        <v>0</v>
      </c>
      <c r="K719" s="101">
        <v>0</v>
      </c>
      <c r="L719" s="101">
        <v>0</v>
      </c>
      <c r="M719" s="101">
        <v>0</v>
      </c>
      <c r="N719" s="100" t="str">
        <f t="shared" si="33"/>
        <v>공격력 +256</v>
      </c>
      <c r="O719" s="100" t="str">
        <f t="shared" si="34"/>
        <v>최대 체력 +1385</v>
      </c>
      <c r="P719" s="100" t="str">
        <f t="shared" si="35"/>
        <v>-</v>
      </c>
    </row>
    <row r="720" spans="1:16" ht="13.8" customHeight="1">
      <c r="A720" s="101">
        <f>C720*ID규칙_기본능력치그룹_단위+COUNTIF($C$4:C720,C720)</f>
        <v>11212017</v>
      </c>
      <c r="B720" s="100" t="s">
        <v>313</v>
      </c>
      <c r="C720" s="101">
        <f>VLOOKUP(B720,WEAPON!$B:$D,3,0)</f>
        <v>11212</v>
      </c>
      <c r="D720" s="102">
        <v>17</v>
      </c>
      <c r="E720" s="101">
        <v>1</v>
      </c>
      <c r="F720" s="101">
        <v>266</v>
      </c>
      <c r="G720" s="101">
        <v>0</v>
      </c>
      <c r="H720" s="101">
        <v>2</v>
      </c>
      <c r="I720" s="101">
        <v>1438</v>
      </c>
      <c r="J720" s="101">
        <v>0</v>
      </c>
      <c r="K720" s="101">
        <v>0</v>
      </c>
      <c r="L720" s="101">
        <v>0</v>
      </c>
      <c r="M720" s="101">
        <v>0</v>
      </c>
      <c r="N720" s="100" t="str">
        <f t="shared" si="33"/>
        <v>공격력 +266</v>
      </c>
      <c r="O720" s="100" t="str">
        <f t="shared" si="34"/>
        <v>최대 체력 +1438</v>
      </c>
      <c r="P720" s="100" t="str">
        <f t="shared" si="35"/>
        <v>-</v>
      </c>
    </row>
    <row r="721" spans="1:16" ht="13.8" customHeight="1">
      <c r="A721" s="101">
        <f>C721*ID규칙_기본능력치그룹_단위+COUNTIF($C$4:C721,C721)</f>
        <v>11212018</v>
      </c>
      <c r="B721" s="100" t="s">
        <v>313</v>
      </c>
      <c r="C721" s="101">
        <f>VLOOKUP(B721,WEAPON!$B:$D,3,0)</f>
        <v>11212</v>
      </c>
      <c r="D721" s="102">
        <v>18</v>
      </c>
      <c r="E721" s="101">
        <v>1</v>
      </c>
      <c r="F721" s="101">
        <v>276</v>
      </c>
      <c r="G721" s="101">
        <v>0</v>
      </c>
      <c r="H721" s="101">
        <v>2</v>
      </c>
      <c r="I721" s="101">
        <v>1491</v>
      </c>
      <c r="J721" s="101">
        <v>0</v>
      </c>
      <c r="K721" s="101">
        <v>0</v>
      </c>
      <c r="L721" s="101">
        <v>0</v>
      </c>
      <c r="M721" s="101">
        <v>0</v>
      </c>
      <c r="N721" s="100" t="str">
        <f t="shared" si="33"/>
        <v>공격력 +276</v>
      </c>
      <c r="O721" s="100" t="str">
        <f t="shared" si="34"/>
        <v>최대 체력 +1491</v>
      </c>
      <c r="P721" s="100" t="str">
        <f t="shared" si="35"/>
        <v>-</v>
      </c>
    </row>
    <row r="722" spans="1:16" ht="13.8" customHeight="1">
      <c r="A722" s="101">
        <f>C722*ID규칙_기본능력치그룹_단위+COUNTIF($C$4:C722,C722)</f>
        <v>11212019</v>
      </c>
      <c r="B722" s="100" t="s">
        <v>313</v>
      </c>
      <c r="C722" s="101">
        <f>VLOOKUP(B722,WEAPON!$B:$D,3,0)</f>
        <v>11212</v>
      </c>
      <c r="D722" s="102">
        <v>19</v>
      </c>
      <c r="E722" s="101">
        <v>1</v>
      </c>
      <c r="F722" s="101">
        <v>285</v>
      </c>
      <c r="G722" s="101">
        <v>0</v>
      </c>
      <c r="H722" s="101">
        <v>2</v>
      </c>
      <c r="I722" s="101">
        <v>1544</v>
      </c>
      <c r="J722" s="101">
        <v>0</v>
      </c>
      <c r="K722" s="101">
        <v>0</v>
      </c>
      <c r="L722" s="101">
        <v>0</v>
      </c>
      <c r="M722" s="101">
        <v>0</v>
      </c>
      <c r="N722" s="100" t="str">
        <f t="shared" si="33"/>
        <v>공격력 +285</v>
      </c>
      <c r="O722" s="100" t="str">
        <f t="shared" si="34"/>
        <v>최대 체력 +1544</v>
      </c>
      <c r="P722" s="100" t="str">
        <f t="shared" si="35"/>
        <v>-</v>
      </c>
    </row>
    <row r="723" spans="1:16" ht="13.8" customHeight="1">
      <c r="A723" s="101">
        <f>C723*ID규칙_기본능력치그룹_단위+COUNTIF($C$4:C723,C723)</f>
        <v>11212020</v>
      </c>
      <c r="B723" s="100" t="s">
        <v>313</v>
      </c>
      <c r="C723" s="101">
        <f>VLOOKUP(B723,WEAPON!$B:$D,3,0)</f>
        <v>11212</v>
      </c>
      <c r="D723" s="102">
        <v>20</v>
      </c>
      <c r="E723" s="101">
        <v>1</v>
      </c>
      <c r="F723" s="101">
        <v>295</v>
      </c>
      <c r="G723" s="101">
        <v>0</v>
      </c>
      <c r="H723" s="101">
        <v>2</v>
      </c>
      <c r="I723" s="101">
        <v>1598</v>
      </c>
      <c r="J723" s="101">
        <v>0</v>
      </c>
      <c r="K723" s="101">
        <v>0</v>
      </c>
      <c r="L723" s="101">
        <v>0</v>
      </c>
      <c r="M723" s="101">
        <v>0</v>
      </c>
      <c r="N723" s="100" t="str">
        <f t="shared" si="33"/>
        <v>공격력 +295</v>
      </c>
      <c r="O723" s="100" t="str">
        <f t="shared" si="34"/>
        <v>최대 체력 +1598</v>
      </c>
      <c r="P723" s="100" t="str">
        <f t="shared" si="35"/>
        <v>-</v>
      </c>
    </row>
    <row r="724" spans="1:16" ht="13.8" customHeight="1">
      <c r="A724" s="101">
        <f>C724*ID규칙_기본능력치그룹_단위+COUNTIF($C$4:C724,C724)</f>
        <v>11212021</v>
      </c>
      <c r="B724" s="100" t="s">
        <v>313</v>
      </c>
      <c r="C724" s="101">
        <f>VLOOKUP(B724,WEAPON!$B:$D,3,0)</f>
        <v>11212</v>
      </c>
      <c r="D724" s="102">
        <v>21</v>
      </c>
      <c r="E724" s="101">
        <v>1</v>
      </c>
      <c r="F724" s="101">
        <v>305</v>
      </c>
      <c r="G724" s="101">
        <v>0</v>
      </c>
      <c r="H724" s="101">
        <v>2</v>
      </c>
      <c r="I724" s="101">
        <v>1651</v>
      </c>
      <c r="J724" s="101">
        <v>0</v>
      </c>
      <c r="K724" s="101">
        <v>0</v>
      </c>
      <c r="L724" s="101">
        <v>0</v>
      </c>
      <c r="M724" s="101">
        <v>0</v>
      </c>
      <c r="N724" s="100" t="str">
        <f t="shared" si="33"/>
        <v>공격력 +305</v>
      </c>
      <c r="O724" s="100" t="str">
        <f t="shared" si="34"/>
        <v>최대 체력 +1651</v>
      </c>
      <c r="P724" s="100" t="str">
        <f t="shared" si="35"/>
        <v>-</v>
      </c>
    </row>
    <row r="725" spans="1:16" ht="13.8" customHeight="1">
      <c r="A725" s="101">
        <f>C725*ID규칙_기본능력치그룹_단위+COUNTIF($C$4:C725,C725)</f>
        <v>11212022</v>
      </c>
      <c r="B725" s="100" t="s">
        <v>313</v>
      </c>
      <c r="C725" s="101">
        <f>VLOOKUP(B725,WEAPON!$B:$D,3,0)</f>
        <v>11212</v>
      </c>
      <c r="D725" s="102">
        <v>22</v>
      </c>
      <c r="E725" s="101">
        <v>1</v>
      </c>
      <c r="F725" s="101">
        <v>315</v>
      </c>
      <c r="G725" s="101">
        <v>0</v>
      </c>
      <c r="H725" s="101">
        <v>2</v>
      </c>
      <c r="I725" s="101">
        <v>1704</v>
      </c>
      <c r="J725" s="101">
        <v>0</v>
      </c>
      <c r="K725" s="101">
        <v>0</v>
      </c>
      <c r="L725" s="101">
        <v>0</v>
      </c>
      <c r="M725" s="101">
        <v>0</v>
      </c>
      <c r="N725" s="100" t="str">
        <f t="shared" si="33"/>
        <v>공격력 +315</v>
      </c>
      <c r="O725" s="100" t="str">
        <f t="shared" si="34"/>
        <v>최대 체력 +1704</v>
      </c>
      <c r="P725" s="100" t="str">
        <f t="shared" si="35"/>
        <v>-</v>
      </c>
    </row>
    <row r="726" spans="1:16" ht="13.8" customHeight="1">
      <c r="A726" s="101">
        <f>C726*ID규칙_기본능력치그룹_단위+COUNTIF($C$4:C726,C726)</f>
        <v>11212023</v>
      </c>
      <c r="B726" s="100" t="s">
        <v>313</v>
      </c>
      <c r="C726" s="101">
        <f>VLOOKUP(B726,WEAPON!$B:$D,3,0)</f>
        <v>11212</v>
      </c>
      <c r="D726" s="102">
        <v>23</v>
      </c>
      <c r="E726" s="101">
        <v>1</v>
      </c>
      <c r="F726" s="101">
        <v>325</v>
      </c>
      <c r="G726" s="101">
        <v>0</v>
      </c>
      <c r="H726" s="101">
        <v>2</v>
      </c>
      <c r="I726" s="101">
        <v>1757</v>
      </c>
      <c r="J726" s="101">
        <v>0</v>
      </c>
      <c r="K726" s="101">
        <v>0</v>
      </c>
      <c r="L726" s="101">
        <v>0</v>
      </c>
      <c r="M726" s="101">
        <v>0</v>
      </c>
      <c r="N726" s="100" t="str">
        <f t="shared" si="33"/>
        <v>공격력 +325</v>
      </c>
      <c r="O726" s="100" t="str">
        <f t="shared" si="34"/>
        <v>최대 체력 +1757</v>
      </c>
      <c r="P726" s="100" t="str">
        <f t="shared" si="35"/>
        <v>-</v>
      </c>
    </row>
    <row r="727" spans="1:16" ht="13.8" customHeight="1">
      <c r="A727" s="101">
        <f>C727*ID규칙_기본능력치그룹_단위+COUNTIF($C$4:C727,C727)</f>
        <v>11212024</v>
      </c>
      <c r="B727" s="100" t="s">
        <v>313</v>
      </c>
      <c r="C727" s="101">
        <f>VLOOKUP(B727,WEAPON!$B:$D,3,0)</f>
        <v>11212</v>
      </c>
      <c r="D727" s="102">
        <v>24</v>
      </c>
      <c r="E727" s="101">
        <v>1</v>
      </c>
      <c r="F727" s="101">
        <v>335</v>
      </c>
      <c r="G727" s="101">
        <v>0</v>
      </c>
      <c r="H727" s="101">
        <v>2</v>
      </c>
      <c r="I727" s="101">
        <v>1811</v>
      </c>
      <c r="J727" s="101">
        <v>0</v>
      </c>
      <c r="K727" s="101">
        <v>0</v>
      </c>
      <c r="L727" s="101">
        <v>0</v>
      </c>
      <c r="M727" s="101">
        <v>0</v>
      </c>
      <c r="N727" s="100" t="str">
        <f t="shared" si="33"/>
        <v>공격력 +335</v>
      </c>
      <c r="O727" s="100" t="str">
        <f t="shared" si="34"/>
        <v>최대 체력 +1811</v>
      </c>
      <c r="P727" s="100" t="str">
        <f t="shared" si="35"/>
        <v>-</v>
      </c>
    </row>
    <row r="728" spans="1:16" ht="13.8" customHeight="1">
      <c r="A728" s="101">
        <f>C728*ID규칙_기본능력치그룹_단위+COUNTIF($C$4:C728,C728)</f>
        <v>11212025</v>
      </c>
      <c r="B728" s="100" t="s">
        <v>313</v>
      </c>
      <c r="C728" s="101">
        <f>VLOOKUP(B728,WEAPON!$B:$D,3,0)</f>
        <v>11212</v>
      </c>
      <c r="D728" s="102">
        <v>25</v>
      </c>
      <c r="E728" s="101">
        <v>1</v>
      </c>
      <c r="F728" s="101">
        <v>345</v>
      </c>
      <c r="G728" s="101">
        <v>0</v>
      </c>
      <c r="H728" s="101">
        <v>2</v>
      </c>
      <c r="I728" s="101">
        <v>1864</v>
      </c>
      <c r="J728" s="101">
        <v>0</v>
      </c>
      <c r="K728" s="101">
        <v>0</v>
      </c>
      <c r="L728" s="101">
        <v>0</v>
      </c>
      <c r="M728" s="101">
        <v>0</v>
      </c>
      <c r="N728" s="100" t="str">
        <f t="shared" si="33"/>
        <v>공격력 +345</v>
      </c>
      <c r="O728" s="100" t="str">
        <f t="shared" si="34"/>
        <v>최대 체력 +1864</v>
      </c>
      <c r="P728" s="100" t="str">
        <f t="shared" si="35"/>
        <v>-</v>
      </c>
    </row>
    <row r="729" spans="1:16" ht="13.8" customHeight="1">
      <c r="A729" s="101">
        <f>C729*ID규칙_기본능력치그룹_단위+COUNTIF($C$4:C729,C729)</f>
        <v>11212026</v>
      </c>
      <c r="B729" s="100" t="s">
        <v>313</v>
      </c>
      <c r="C729" s="101">
        <f>VLOOKUP(B729,WEAPON!$B:$D,3,0)</f>
        <v>11212</v>
      </c>
      <c r="D729" s="102">
        <v>26</v>
      </c>
      <c r="E729" s="101">
        <v>1</v>
      </c>
      <c r="F729" s="101">
        <v>355</v>
      </c>
      <c r="G729" s="101">
        <v>0</v>
      </c>
      <c r="H729" s="101">
        <v>2</v>
      </c>
      <c r="I729" s="101">
        <v>1917</v>
      </c>
      <c r="J729" s="101">
        <v>0</v>
      </c>
      <c r="K729" s="101">
        <v>0</v>
      </c>
      <c r="L729" s="101">
        <v>0</v>
      </c>
      <c r="M729" s="101">
        <v>0</v>
      </c>
      <c r="N729" s="100" t="str">
        <f t="shared" si="33"/>
        <v>공격력 +355</v>
      </c>
      <c r="O729" s="100" t="str">
        <f t="shared" si="34"/>
        <v>최대 체력 +1917</v>
      </c>
      <c r="P729" s="100" t="str">
        <f t="shared" si="35"/>
        <v>-</v>
      </c>
    </row>
    <row r="730" spans="1:16" ht="13.8" customHeight="1">
      <c r="A730" s="101">
        <f>C730*ID규칙_기본능력치그룹_단위+COUNTIF($C$4:C730,C730)</f>
        <v>11212027</v>
      </c>
      <c r="B730" s="100" t="s">
        <v>313</v>
      </c>
      <c r="C730" s="101">
        <f>VLOOKUP(B730,WEAPON!$B:$D,3,0)</f>
        <v>11212</v>
      </c>
      <c r="D730" s="102">
        <v>27</v>
      </c>
      <c r="E730" s="101">
        <v>1</v>
      </c>
      <c r="F730" s="101">
        <v>364</v>
      </c>
      <c r="G730" s="101">
        <v>0</v>
      </c>
      <c r="H730" s="101">
        <v>2</v>
      </c>
      <c r="I730" s="101">
        <v>1970</v>
      </c>
      <c r="J730" s="101">
        <v>0</v>
      </c>
      <c r="K730" s="101">
        <v>0</v>
      </c>
      <c r="L730" s="101">
        <v>0</v>
      </c>
      <c r="M730" s="101">
        <v>0</v>
      </c>
      <c r="N730" s="100" t="str">
        <f t="shared" si="33"/>
        <v>공격력 +364</v>
      </c>
      <c r="O730" s="100" t="str">
        <f t="shared" si="34"/>
        <v>최대 체력 +1970</v>
      </c>
      <c r="P730" s="100" t="str">
        <f t="shared" si="35"/>
        <v>-</v>
      </c>
    </row>
    <row r="731" spans="1:16" ht="13.8" customHeight="1">
      <c r="A731" s="101">
        <f>C731*ID규칙_기본능력치그룹_단위+COUNTIF($C$4:C731,C731)</f>
        <v>11212028</v>
      </c>
      <c r="B731" s="100" t="s">
        <v>313</v>
      </c>
      <c r="C731" s="101">
        <f>VLOOKUP(B731,WEAPON!$B:$D,3,0)</f>
        <v>11212</v>
      </c>
      <c r="D731" s="102">
        <v>28</v>
      </c>
      <c r="E731" s="101">
        <v>1</v>
      </c>
      <c r="F731" s="101">
        <v>374</v>
      </c>
      <c r="G731" s="101">
        <v>0</v>
      </c>
      <c r="H731" s="101">
        <v>2</v>
      </c>
      <c r="I731" s="101">
        <v>2023</v>
      </c>
      <c r="J731" s="101">
        <v>0</v>
      </c>
      <c r="K731" s="101">
        <v>0</v>
      </c>
      <c r="L731" s="101">
        <v>0</v>
      </c>
      <c r="M731" s="101">
        <v>0</v>
      </c>
      <c r="N731" s="100" t="str">
        <f t="shared" si="33"/>
        <v>공격력 +374</v>
      </c>
      <c r="O731" s="100" t="str">
        <f t="shared" si="34"/>
        <v>최대 체력 +2023</v>
      </c>
      <c r="P731" s="100" t="str">
        <f t="shared" si="35"/>
        <v>-</v>
      </c>
    </row>
    <row r="732" spans="1:16" ht="13.8" customHeight="1">
      <c r="A732" s="101">
        <f>C732*ID규칙_기본능력치그룹_단위+COUNTIF($C$4:C732,C732)</f>
        <v>11212029</v>
      </c>
      <c r="B732" s="100" t="s">
        <v>313</v>
      </c>
      <c r="C732" s="101">
        <f>VLOOKUP(B732,WEAPON!$B:$D,3,0)</f>
        <v>11212</v>
      </c>
      <c r="D732" s="102">
        <v>29</v>
      </c>
      <c r="E732" s="101">
        <v>1</v>
      </c>
      <c r="F732" s="101">
        <v>384</v>
      </c>
      <c r="G732" s="101">
        <v>0</v>
      </c>
      <c r="H732" s="101">
        <v>2</v>
      </c>
      <c r="I732" s="101">
        <v>2077</v>
      </c>
      <c r="J732" s="101">
        <v>0</v>
      </c>
      <c r="K732" s="101">
        <v>0</v>
      </c>
      <c r="L732" s="101">
        <v>0</v>
      </c>
      <c r="M732" s="101">
        <v>0</v>
      </c>
      <c r="N732" s="100" t="str">
        <f t="shared" si="33"/>
        <v>공격력 +384</v>
      </c>
      <c r="O732" s="100" t="str">
        <f t="shared" si="34"/>
        <v>최대 체력 +2077</v>
      </c>
      <c r="P732" s="100" t="str">
        <f t="shared" si="35"/>
        <v>-</v>
      </c>
    </row>
    <row r="733" spans="1:16" ht="13.8" customHeight="1">
      <c r="A733" s="101">
        <f>C733*ID규칙_기본능력치그룹_단위+COUNTIF($C$4:C733,C733)</f>
        <v>11212030</v>
      </c>
      <c r="B733" s="100" t="s">
        <v>313</v>
      </c>
      <c r="C733" s="101">
        <f>VLOOKUP(B733,WEAPON!$B:$D,3,0)</f>
        <v>11212</v>
      </c>
      <c r="D733" s="102">
        <v>30</v>
      </c>
      <c r="E733" s="101">
        <v>1</v>
      </c>
      <c r="F733" s="101">
        <v>394</v>
      </c>
      <c r="G733" s="101">
        <v>0</v>
      </c>
      <c r="H733" s="101">
        <v>2</v>
      </c>
      <c r="I733" s="101">
        <v>2130</v>
      </c>
      <c r="J733" s="101">
        <v>0</v>
      </c>
      <c r="K733" s="101">
        <v>0</v>
      </c>
      <c r="L733" s="101">
        <v>0</v>
      </c>
      <c r="M733" s="101">
        <v>0</v>
      </c>
      <c r="N733" s="100" t="str">
        <f t="shared" si="33"/>
        <v>공격력 +394</v>
      </c>
      <c r="O733" s="100" t="str">
        <f t="shared" si="34"/>
        <v>최대 체력 +2130</v>
      </c>
      <c r="P733" s="100" t="str">
        <f t="shared" si="35"/>
        <v>-</v>
      </c>
    </row>
    <row r="734" spans="1:16" ht="13.8" customHeight="1">
      <c r="A734" s="101">
        <f>C734*ID규칙_기본능력치그룹_단위+COUNTIF($C$4:C734,C734)</f>
        <v>11212031</v>
      </c>
      <c r="B734" s="100" t="s">
        <v>313</v>
      </c>
      <c r="C734" s="101">
        <f>VLOOKUP(B734,WEAPON!$B:$D,3,0)</f>
        <v>11212</v>
      </c>
      <c r="D734" s="102">
        <v>31</v>
      </c>
      <c r="E734" s="101">
        <v>1</v>
      </c>
      <c r="F734" s="101">
        <v>404</v>
      </c>
      <c r="G734" s="101">
        <v>0</v>
      </c>
      <c r="H734" s="101">
        <v>2</v>
      </c>
      <c r="I734" s="101">
        <v>2183</v>
      </c>
      <c r="J734" s="101">
        <v>0</v>
      </c>
      <c r="K734" s="101">
        <v>0</v>
      </c>
      <c r="L734" s="101">
        <v>0</v>
      </c>
      <c r="M734" s="101">
        <v>0</v>
      </c>
      <c r="N734" s="100" t="str">
        <f t="shared" si="33"/>
        <v>공격력 +404</v>
      </c>
      <c r="O734" s="100" t="str">
        <f t="shared" si="34"/>
        <v>최대 체력 +2183</v>
      </c>
      <c r="P734" s="100" t="str">
        <f t="shared" si="35"/>
        <v>-</v>
      </c>
    </row>
    <row r="735" spans="1:16" ht="13.8" customHeight="1">
      <c r="A735" s="101">
        <f>C735*ID규칙_기본능력치그룹_단위+COUNTIF($C$4:C735,C735)</f>
        <v>11212032</v>
      </c>
      <c r="B735" s="100" t="s">
        <v>313</v>
      </c>
      <c r="C735" s="101">
        <f>VLOOKUP(B735,WEAPON!$B:$D,3,0)</f>
        <v>11212</v>
      </c>
      <c r="D735" s="102">
        <v>32</v>
      </c>
      <c r="E735" s="101">
        <v>1</v>
      </c>
      <c r="F735" s="101">
        <v>414</v>
      </c>
      <c r="G735" s="101">
        <v>0</v>
      </c>
      <c r="H735" s="101">
        <v>2</v>
      </c>
      <c r="I735" s="101">
        <v>2237</v>
      </c>
      <c r="J735" s="101">
        <v>0</v>
      </c>
      <c r="K735" s="101">
        <v>0</v>
      </c>
      <c r="L735" s="101">
        <v>0</v>
      </c>
      <c r="M735" s="101">
        <v>0</v>
      </c>
      <c r="N735" s="100" t="str">
        <f t="shared" si="33"/>
        <v>공격력 +414</v>
      </c>
      <c r="O735" s="100" t="str">
        <f t="shared" si="34"/>
        <v>최대 체력 +2237</v>
      </c>
      <c r="P735" s="100" t="str">
        <f t="shared" si="35"/>
        <v>-</v>
      </c>
    </row>
    <row r="736" spans="1:16" ht="13.8" customHeight="1">
      <c r="A736" s="101">
        <f>C736*ID규칙_기본능력치그룹_단위+COUNTIF($C$4:C736,C736)</f>
        <v>11212033</v>
      </c>
      <c r="B736" s="100" t="s">
        <v>313</v>
      </c>
      <c r="C736" s="101">
        <f>VLOOKUP(B736,WEAPON!$B:$D,3,0)</f>
        <v>11212</v>
      </c>
      <c r="D736" s="102">
        <v>33</v>
      </c>
      <c r="E736" s="101">
        <v>1</v>
      </c>
      <c r="F736" s="101">
        <v>423</v>
      </c>
      <c r="G736" s="101">
        <v>0</v>
      </c>
      <c r="H736" s="101">
        <v>2</v>
      </c>
      <c r="I736" s="101">
        <v>2290</v>
      </c>
      <c r="J736" s="101">
        <v>0</v>
      </c>
      <c r="K736" s="101">
        <v>0</v>
      </c>
      <c r="L736" s="101">
        <v>0</v>
      </c>
      <c r="M736" s="101">
        <v>0</v>
      </c>
      <c r="N736" s="100" t="str">
        <f t="shared" si="33"/>
        <v>공격력 +423</v>
      </c>
      <c r="O736" s="100" t="str">
        <f t="shared" si="34"/>
        <v>최대 체력 +2290</v>
      </c>
      <c r="P736" s="100" t="str">
        <f t="shared" si="35"/>
        <v>-</v>
      </c>
    </row>
    <row r="737" spans="1:16" ht="13.8" customHeight="1">
      <c r="A737" s="101">
        <f>C737*ID규칙_기본능력치그룹_단위+COUNTIF($C$4:C737,C737)</f>
        <v>11212034</v>
      </c>
      <c r="B737" s="100" t="s">
        <v>313</v>
      </c>
      <c r="C737" s="101">
        <f>VLOOKUP(B737,WEAPON!$B:$D,3,0)</f>
        <v>11212</v>
      </c>
      <c r="D737" s="102">
        <v>34</v>
      </c>
      <c r="E737" s="101">
        <v>1</v>
      </c>
      <c r="F737" s="101">
        <v>433</v>
      </c>
      <c r="G737" s="101">
        <v>0</v>
      </c>
      <c r="H737" s="101">
        <v>2</v>
      </c>
      <c r="I737" s="101">
        <v>2343</v>
      </c>
      <c r="J737" s="101">
        <v>0</v>
      </c>
      <c r="K737" s="101">
        <v>0</v>
      </c>
      <c r="L737" s="101">
        <v>0</v>
      </c>
      <c r="M737" s="101">
        <v>0</v>
      </c>
      <c r="N737" s="100" t="str">
        <f t="shared" si="33"/>
        <v>공격력 +433</v>
      </c>
      <c r="O737" s="100" t="str">
        <f t="shared" si="34"/>
        <v>최대 체력 +2343</v>
      </c>
      <c r="P737" s="100" t="str">
        <f t="shared" si="35"/>
        <v>-</v>
      </c>
    </row>
    <row r="738" spans="1:16" ht="13.8" customHeight="1">
      <c r="A738" s="101">
        <f>C738*ID규칙_기본능력치그룹_단위+COUNTIF($C$4:C738,C738)</f>
        <v>11212035</v>
      </c>
      <c r="B738" s="100" t="s">
        <v>313</v>
      </c>
      <c r="C738" s="101">
        <f>VLOOKUP(B738,WEAPON!$B:$D,3,0)</f>
        <v>11212</v>
      </c>
      <c r="D738" s="102">
        <v>35</v>
      </c>
      <c r="E738" s="101">
        <v>1</v>
      </c>
      <c r="F738" s="101">
        <v>443</v>
      </c>
      <c r="G738" s="101">
        <v>0</v>
      </c>
      <c r="H738" s="101">
        <v>2</v>
      </c>
      <c r="I738" s="101">
        <v>2397</v>
      </c>
      <c r="J738" s="101">
        <v>0</v>
      </c>
      <c r="K738" s="101">
        <v>0</v>
      </c>
      <c r="L738" s="101">
        <v>0</v>
      </c>
      <c r="M738" s="101">
        <v>0</v>
      </c>
      <c r="N738" s="100" t="str">
        <f t="shared" si="33"/>
        <v>공격력 +443</v>
      </c>
      <c r="O738" s="100" t="str">
        <f t="shared" si="34"/>
        <v>최대 체력 +2397</v>
      </c>
      <c r="P738" s="100" t="str">
        <f t="shared" si="35"/>
        <v>-</v>
      </c>
    </row>
    <row r="739" spans="1:16" ht="13.8" customHeight="1">
      <c r="A739" s="101">
        <f>C739*ID규칙_기본능력치그룹_단위+COUNTIF($C$4:C739,C739)</f>
        <v>11212036</v>
      </c>
      <c r="B739" s="100" t="s">
        <v>313</v>
      </c>
      <c r="C739" s="101">
        <f>VLOOKUP(B739,WEAPON!$B:$D,3,0)</f>
        <v>11212</v>
      </c>
      <c r="D739" s="102">
        <v>36</v>
      </c>
      <c r="E739" s="101">
        <v>1</v>
      </c>
      <c r="F739" s="101">
        <v>453</v>
      </c>
      <c r="G739" s="101">
        <v>0</v>
      </c>
      <c r="H739" s="101">
        <v>2</v>
      </c>
      <c r="I739" s="101">
        <v>2450</v>
      </c>
      <c r="J739" s="101">
        <v>0</v>
      </c>
      <c r="K739" s="101">
        <v>0</v>
      </c>
      <c r="L739" s="101">
        <v>0</v>
      </c>
      <c r="M739" s="101">
        <v>0</v>
      </c>
      <c r="N739" s="100" t="str">
        <f t="shared" si="33"/>
        <v>공격력 +453</v>
      </c>
      <c r="O739" s="100" t="str">
        <f t="shared" si="34"/>
        <v>최대 체력 +2450</v>
      </c>
      <c r="P739" s="100" t="str">
        <f t="shared" si="35"/>
        <v>-</v>
      </c>
    </row>
    <row r="740" spans="1:16" ht="13.8" customHeight="1">
      <c r="A740" s="101">
        <f>C740*ID규칙_기본능력치그룹_단위+COUNTIF($C$4:C740,C740)</f>
        <v>11212037</v>
      </c>
      <c r="B740" s="100" t="s">
        <v>313</v>
      </c>
      <c r="C740" s="101">
        <f>VLOOKUP(B740,WEAPON!$B:$D,3,0)</f>
        <v>11212</v>
      </c>
      <c r="D740" s="102">
        <v>37</v>
      </c>
      <c r="E740" s="101">
        <v>1</v>
      </c>
      <c r="F740" s="101">
        <v>463</v>
      </c>
      <c r="G740" s="101">
        <v>0</v>
      </c>
      <c r="H740" s="101">
        <v>2</v>
      </c>
      <c r="I740" s="101">
        <v>2503</v>
      </c>
      <c r="J740" s="101">
        <v>0</v>
      </c>
      <c r="K740" s="101">
        <v>0</v>
      </c>
      <c r="L740" s="101">
        <v>0</v>
      </c>
      <c r="M740" s="101">
        <v>0</v>
      </c>
      <c r="N740" s="100" t="str">
        <f t="shared" si="33"/>
        <v>공격력 +463</v>
      </c>
      <c r="O740" s="100" t="str">
        <f t="shared" si="34"/>
        <v>최대 체력 +2503</v>
      </c>
      <c r="P740" s="100" t="str">
        <f t="shared" si="35"/>
        <v>-</v>
      </c>
    </row>
    <row r="741" spans="1:16" ht="13.8" customHeight="1">
      <c r="A741" s="101">
        <f>C741*ID규칙_기본능력치그룹_단위+COUNTIF($C$4:C741,C741)</f>
        <v>11212038</v>
      </c>
      <c r="B741" s="100" t="s">
        <v>313</v>
      </c>
      <c r="C741" s="101">
        <f>VLOOKUP(B741,WEAPON!$B:$D,3,0)</f>
        <v>11212</v>
      </c>
      <c r="D741" s="102">
        <v>38</v>
      </c>
      <c r="E741" s="101">
        <v>1</v>
      </c>
      <c r="F741" s="101">
        <v>472</v>
      </c>
      <c r="G741" s="101">
        <v>0</v>
      </c>
      <c r="H741" s="101">
        <v>2</v>
      </c>
      <c r="I741" s="101">
        <v>2556</v>
      </c>
      <c r="J741" s="101">
        <v>0</v>
      </c>
      <c r="K741" s="101">
        <v>0</v>
      </c>
      <c r="L741" s="101">
        <v>0</v>
      </c>
      <c r="M741" s="101">
        <v>0</v>
      </c>
      <c r="N741" s="100" t="str">
        <f t="shared" si="33"/>
        <v>공격력 +472</v>
      </c>
      <c r="O741" s="100" t="str">
        <f t="shared" si="34"/>
        <v>최대 체력 +2556</v>
      </c>
      <c r="P741" s="100" t="str">
        <f t="shared" si="35"/>
        <v>-</v>
      </c>
    </row>
    <row r="742" spans="1:16" ht="13.8" customHeight="1">
      <c r="A742" s="101">
        <f>C742*ID규칙_기본능력치그룹_단위+COUNTIF($C$4:C742,C742)</f>
        <v>11212039</v>
      </c>
      <c r="B742" s="100" t="s">
        <v>313</v>
      </c>
      <c r="C742" s="101">
        <f>VLOOKUP(B742,WEAPON!$B:$D,3,0)</f>
        <v>11212</v>
      </c>
      <c r="D742" s="102">
        <v>39</v>
      </c>
      <c r="E742" s="101">
        <v>1</v>
      </c>
      <c r="F742" s="101">
        <v>482</v>
      </c>
      <c r="G742" s="101">
        <v>0</v>
      </c>
      <c r="H742" s="101">
        <v>2</v>
      </c>
      <c r="I742" s="101">
        <v>2610</v>
      </c>
      <c r="J742" s="101">
        <v>0</v>
      </c>
      <c r="K742" s="101">
        <v>0</v>
      </c>
      <c r="L742" s="101">
        <v>0</v>
      </c>
      <c r="M742" s="101">
        <v>0</v>
      </c>
      <c r="N742" s="100" t="str">
        <f t="shared" si="33"/>
        <v>공격력 +482</v>
      </c>
      <c r="O742" s="100" t="str">
        <f t="shared" si="34"/>
        <v>최대 체력 +2610</v>
      </c>
      <c r="P742" s="100" t="str">
        <f t="shared" si="35"/>
        <v>-</v>
      </c>
    </row>
    <row r="743" spans="1:16" ht="13.8" customHeight="1">
      <c r="A743" s="101">
        <f>C743*ID규칙_기본능력치그룹_단위+COUNTIF($C$4:C743,C743)</f>
        <v>11212040</v>
      </c>
      <c r="B743" s="100" t="s">
        <v>313</v>
      </c>
      <c r="C743" s="101">
        <f>VLOOKUP(B743,WEAPON!$B:$D,3,0)</f>
        <v>11212</v>
      </c>
      <c r="D743" s="102">
        <v>40</v>
      </c>
      <c r="E743" s="101">
        <v>1</v>
      </c>
      <c r="F743" s="101">
        <v>492</v>
      </c>
      <c r="G743" s="101">
        <v>0</v>
      </c>
      <c r="H743" s="101">
        <v>2</v>
      </c>
      <c r="I743" s="101">
        <v>2663</v>
      </c>
      <c r="J743" s="101">
        <v>0</v>
      </c>
      <c r="K743" s="101">
        <v>0</v>
      </c>
      <c r="L743" s="101">
        <v>0</v>
      </c>
      <c r="M743" s="101">
        <v>0</v>
      </c>
      <c r="N743" s="100" t="str">
        <f t="shared" si="33"/>
        <v>공격력 +492</v>
      </c>
      <c r="O743" s="100" t="str">
        <f t="shared" si="34"/>
        <v>최대 체력 +2663</v>
      </c>
      <c r="P743" s="100" t="str">
        <f t="shared" si="35"/>
        <v>-</v>
      </c>
    </row>
    <row r="744" spans="1:16" ht="13.8" customHeight="1">
      <c r="A744" s="101">
        <f>C744*ID규칙_기본능력치그룹_단위+COUNTIF($C$4:C744,C744)</f>
        <v>11212041</v>
      </c>
      <c r="B744" s="100" t="s">
        <v>313</v>
      </c>
      <c r="C744" s="101">
        <f>VLOOKUP(B744,WEAPON!$B:$D,3,0)</f>
        <v>11212</v>
      </c>
      <c r="D744" s="102">
        <v>41</v>
      </c>
      <c r="E744" s="101">
        <v>1</v>
      </c>
      <c r="F744" s="101">
        <v>502</v>
      </c>
      <c r="G744" s="101">
        <v>0</v>
      </c>
      <c r="H744" s="101">
        <v>2</v>
      </c>
      <c r="I744" s="101">
        <v>2716</v>
      </c>
      <c r="J744" s="101">
        <v>0</v>
      </c>
      <c r="K744" s="101">
        <v>0</v>
      </c>
      <c r="L744" s="101">
        <v>0</v>
      </c>
      <c r="M744" s="101">
        <v>0</v>
      </c>
      <c r="N744" s="100" t="str">
        <f t="shared" si="33"/>
        <v>공격력 +502</v>
      </c>
      <c r="O744" s="100" t="str">
        <f t="shared" si="34"/>
        <v>최대 체력 +2716</v>
      </c>
      <c r="P744" s="100" t="str">
        <f t="shared" si="35"/>
        <v>-</v>
      </c>
    </row>
    <row r="745" spans="1:16" ht="13.8" customHeight="1">
      <c r="A745" s="101">
        <f>C745*ID규칙_기본능력치그룹_단위+COUNTIF($C$4:C745,C745)</f>
        <v>11212042</v>
      </c>
      <c r="B745" s="100" t="s">
        <v>313</v>
      </c>
      <c r="C745" s="101">
        <f>VLOOKUP(B745,WEAPON!$B:$D,3,0)</f>
        <v>11212</v>
      </c>
      <c r="D745" s="102">
        <v>42</v>
      </c>
      <c r="E745" s="101">
        <v>1</v>
      </c>
      <c r="F745" s="101">
        <v>512</v>
      </c>
      <c r="G745" s="101">
        <v>0</v>
      </c>
      <c r="H745" s="101">
        <v>2</v>
      </c>
      <c r="I745" s="101">
        <v>2770</v>
      </c>
      <c r="J745" s="101">
        <v>0</v>
      </c>
      <c r="K745" s="101">
        <v>0</v>
      </c>
      <c r="L745" s="101">
        <v>0</v>
      </c>
      <c r="M745" s="101">
        <v>0</v>
      </c>
      <c r="N745" s="100" t="str">
        <f t="shared" si="33"/>
        <v>공격력 +512</v>
      </c>
      <c r="O745" s="100" t="str">
        <f t="shared" si="34"/>
        <v>최대 체력 +2770</v>
      </c>
      <c r="P745" s="100" t="str">
        <f t="shared" si="35"/>
        <v>-</v>
      </c>
    </row>
    <row r="746" spans="1:16" ht="13.8" customHeight="1">
      <c r="A746" s="101">
        <f>C746*ID규칙_기본능력치그룹_단위+COUNTIF($C$4:C746,C746)</f>
        <v>11212043</v>
      </c>
      <c r="B746" s="100" t="s">
        <v>313</v>
      </c>
      <c r="C746" s="101">
        <f>VLOOKUP(B746,WEAPON!$B:$D,3,0)</f>
        <v>11212</v>
      </c>
      <c r="D746" s="102">
        <v>43</v>
      </c>
      <c r="E746" s="101">
        <v>1</v>
      </c>
      <c r="F746" s="101">
        <v>521</v>
      </c>
      <c r="G746" s="101">
        <v>0</v>
      </c>
      <c r="H746" s="101">
        <v>2</v>
      </c>
      <c r="I746" s="101">
        <v>2823</v>
      </c>
      <c r="J746" s="101">
        <v>0</v>
      </c>
      <c r="K746" s="101">
        <v>0</v>
      </c>
      <c r="L746" s="101">
        <v>0</v>
      </c>
      <c r="M746" s="101">
        <v>0</v>
      </c>
      <c r="N746" s="100" t="str">
        <f t="shared" si="33"/>
        <v>공격력 +521</v>
      </c>
      <c r="O746" s="100" t="str">
        <f t="shared" si="34"/>
        <v>최대 체력 +2823</v>
      </c>
      <c r="P746" s="100" t="str">
        <f t="shared" si="35"/>
        <v>-</v>
      </c>
    </row>
    <row r="747" spans="1:16" ht="13.8" customHeight="1">
      <c r="A747" s="101">
        <f>C747*ID규칙_기본능력치그룹_단위+COUNTIF($C$4:C747,C747)</f>
        <v>11212044</v>
      </c>
      <c r="B747" s="100" t="s">
        <v>313</v>
      </c>
      <c r="C747" s="101">
        <f>VLOOKUP(B747,WEAPON!$B:$D,3,0)</f>
        <v>11212</v>
      </c>
      <c r="D747" s="102">
        <v>44</v>
      </c>
      <c r="E747" s="101">
        <v>1</v>
      </c>
      <c r="F747" s="101">
        <v>531</v>
      </c>
      <c r="G747" s="101">
        <v>0</v>
      </c>
      <c r="H747" s="101">
        <v>2</v>
      </c>
      <c r="I747" s="101">
        <v>2876</v>
      </c>
      <c r="J747" s="101">
        <v>0</v>
      </c>
      <c r="K747" s="101">
        <v>0</v>
      </c>
      <c r="L747" s="101">
        <v>0</v>
      </c>
      <c r="M747" s="101">
        <v>0</v>
      </c>
      <c r="N747" s="100" t="str">
        <f t="shared" si="33"/>
        <v>공격력 +531</v>
      </c>
      <c r="O747" s="100" t="str">
        <f t="shared" si="34"/>
        <v>최대 체력 +2876</v>
      </c>
      <c r="P747" s="100" t="str">
        <f t="shared" si="35"/>
        <v>-</v>
      </c>
    </row>
    <row r="748" spans="1:16" ht="13.8" customHeight="1">
      <c r="A748" s="101">
        <f>C748*ID규칙_기본능력치그룹_단위+COUNTIF($C$4:C748,C748)</f>
        <v>11212045</v>
      </c>
      <c r="B748" s="100" t="s">
        <v>313</v>
      </c>
      <c r="C748" s="101">
        <f>VLOOKUP(B748,WEAPON!$B:$D,3,0)</f>
        <v>11212</v>
      </c>
      <c r="D748" s="102">
        <v>45</v>
      </c>
      <c r="E748" s="101">
        <v>1</v>
      </c>
      <c r="F748" s="101">
        <v>541</v>
      </c>
      <c r="G748" s="101">
        <v>0</v>
      </c>
      <c r="H748" s="101">
        <v>2</v>
      </c>
      <c r="I748" s="101">
        <v>2930</v>
      </c>
      <c r="J748" s="101">
        <v>0</v>
      </c>
      <c r="K748" s="101">
        <v>0</v>
      </c>
      <c r="L748" s="101">
        <v>0</v>
      </c>
      <c r="M748" s="101">
        <v>0</v>
      </c>
      <c r="N748" s="100" t="str">
        <f t="shared" si="33"/>
        <v>공격력 +541</v>
      </c>
      <c r="O748" s="100" t="str">
        <f t="shared" si="34"/>
        <v>최대 체력 +2930</v>
      </c>
      <c r="P748" s="100" t="str">
        <f t="shared" si="35"/>
        <v>-</v>
      </c>
    </row>
    <row r="749" spans="1:16" ht="13.8" customHeight="1">
      <c r="A749" s="101">
        <f>C749*ID규칙_기본능력치그룹_단위+COUNTIF($C$4:C749,C749)</f>
        <v>11212046</v>
      </c>
      <c r="B749" s="100" t="s">
        <v>313</v>
      </c>
      <c r="C749" s="101">
        <f>VLOOKUP(B749,WEAPON!$B:$D,3,0)</f>
        <v>11212</v>
      </c>
      <c r="D749" s="102">
        <v>46</v>
      </c>
      <c r="E749" s="101">
        <v>1</v>
      </c>
      <c r="F749" s="101">
        <v>551</v>
      </c>
      <c r="G749" s="101">
        <v>0</v>
      </c>
      <c r="H749" s="101">
        <v>2</v>
      </c>
      <c r="I749" s="101">
        <v>2983</v>
      </c>
      <c r="J749" s="101">
        <v>0</v>
      </c>
      <c r="K749" s="101">
        <v>0</v>
      </c>
      <c r="L749" s="101">
        <v>0</v>
      </c>
      <c r="M749" s="101">
        <v>0</v>
      </c>
      <c r="N749" s="100" t="str">
        <f t="shared" si="33"/>
        <v>공격력 +551</v>
      </c>
      <c r="O749" s="100" t="str">
        <f t="shared" si="34"/>
        <v>최대 체력 +2983</v>
      </c>
      <c r="P749" s="100" t="str">
        <f t="shared" si="35"/>
        <v>-</v>
      </c>
    </row>
    <row r="750" spans="1:16" ht="13.8" customHeight="1">
      <c r="A750" s="101">
        <f>C750*ID규칙_기본능력치그룹_단위+COUNTIF($C$4:C750,C750)</f>
        <v>11212047</v>
      </c>
      <c r="B750" s="100" t="s">
        <v>313</v>
      </c>
      <c r="C750" s="101">
        <f>VLOOKUP(B750,WEAPON!$B:$D,3,0)</f>
        <v>11212</v>
      </c>
      <c r="D750" s="102">
        <v>47</v>
      </c>
      <c r="E750" s="101">
        <v>1</v>
      </c>
      <c r="F750" s="101">
        <v>561</v>
      </c>
      <c r="G750" s="101">
        <v>0</v>
      </c>
      <c r="H750" s="101">
        <v>2</v>
      </c>
      <c r="I750" s="101">
        <v>3036</v>
      </c>
      <c r="J750" s="101">
        <v>0</v>
      </c>
      <c r="K750" s="101">
        <v>0</v>
      </c>
      <c r="L750" s="101">
        <v>0</v>
      </c>
      <c r="M750" s="101">
        <v>0</v>
      </c>
      <c r="N750" s="100" t="str">
        <f t="shared" si="33"/>
        <v>공격력 +561</v>
      </c>
      <c r="O750" s="100" t="str">
        <f t="shared" si="34"/>
        <v>최대 체력 +3036</v>
      </c>
      <c r="P750" s="100" t="str">
        <f t="shared" si="35"/>
        <v>-</v>
      </c>
    </row>
    <row r="751" spans="1:16" ht="13.8" customHeight="1">
      <c r="A751" s="101">
        <f>C751*ID규칙_기본능력치그룹_단위+COUNTIF($C$4:C751,C751)</f>
        <v>11212048</v>
      </c>
      <c r="B751" s="100" t="s">
        <v>313</v>
      </c>
      <c r="C751" s="101">
        <f>VLOOKUP(B751,WEAPON!$B:$D,3,0)</f>
        <v>11212</v>
      </c>
      <c r="D751" s="102">
        <v>48</v>
      </c>
      <c r="E751" s="101">
        <v>1</v>
      </c>
      <c r="F751" s="101">
        <v>570</v>
      </c>
      <c r="G751" s="101">
        <v>0</v>
      </c>
      <c r="H751" s="101">
        <v>2</v>
      </c>
      <c r="I751" s="101">
        <v>3089</v>
      </c>
      <c r="J751" s="101">
        <v>0</v>
      </c>
      <c r="K751" s="101">
        <v>0</v>
      </c>
      <c r="L751" s="101">
        <v>0</v>
      </c>
      <c r="M751" s="101">
        <v>0</v>
      </c>
      <c r="N751" s="100" t="str">
        <f t="shared" si="33"/>
        <v>공격력 +570</v>
      </c>
      <c r="O751" s="100" t="str">
        <f t="shared" si="34"/>
        <v>최대 체력 +3089</v>
      </c>
      <c r="P751" s="100" t="str">
        <f t="shared" si="35"/>
        <v>-</v>
      </c>
    </row>
    <row r="752" spans="1:16" ht="13.8" customHeight="1">
      <c r="A752" s="101">
        <f>C752*ID규칙_기본능력치그룹_단위+COUNTIF($C$4:C752,C752)</f>
        <v>11212049</v>
      </c>
      <c r="B752" s="100" t="s">
        <v>313</v>
      </c>
      <c r="C752" s="101">
        <f>VLOOKUP(B752,WEAPON!$B:$D,3,0)</f>
        <v>11212</v>
      </c>
      <c r="D752" s="102">
        <v>49</v>
      </c>
      <c r="E752" s="101">
        <v>1</v>
      </c>
      <c r="F752" s="101">
        <v>580</v>
      </c>
      <c r="G752" s="101">
        <v>0</v>
      </c>
      <c r="H752" s="101">
        <v>2</v>
      </c>
      <c r="I752" s="101">
        <v>3143</v>
      </c>
      <c r="J752" s="101">
        <v>0</v>
      </c>
      <c r="K752" s="101">
        <v>0</v>
      </c>
      <c r="L752" s="101">
        <v>0</v>
      </c>
      <c r="M752" s="101">
        <v>0</v>
      </c>
      <c r="N752" s="100" t="str">
        <f t="shared" si="33"/>
        <v>공격력 +580</v>
      </c>
      <c r="O752" s="100" t="str">
        <f t="shared" si="34"/>
        <v>최대 체력 +3143</v>
      </c>
      <c r="P752" s="100" t="str">
        <f t="shared" si="35"/>
        <v>-</v>
      </c>
    </row>
    <row r="753" spans="1:16" ht="13.8" customHeight="1">
      <c r="A753" s="101">
        <f>C753*ID규칙_기본능력치그룹_단위+COUNTIF($C$4:C753,C753)</f>
        <v>11212050</v>
      </c>
      <c r="B753" s="100" t="s">
        <v>313</v>
      </c>
      <c r="C753" s="101">
        <f>VLOOKUP(B753,WEAPON!$B:$D,3,0)</f>
        <v>11212</v>
      </c>
      <c r="D753" s="102">
        <v>50</v>
      </c>
      <c r="E753" s="101">
        <v>1</v>
      </c>
      <c r="F753" s="101">
        <v>591</v>
      </c>
      <c r="G753" s="101">
        <v>0</v>
      </c>
      <c r="H753" s="101">
        <v>2</v>
      </c>
      <c r="I753" s="101">
        <v>3196</v>
      </c>
      <c r="J753" s="101">
        <v>0</v>
      </c>
      <c r="K753" s="101">
        <v>0</v>
      </c>
      <c r="L753" s="101">
        <v>0</v>
      </c>
      <c r="M753" s="101">
        <v>0</v>
      </c>
      <c r="N753" s="100" t="str">
        <f t="shared" si="33"/>
        <v>공격력 +591</v>
      </c>
      <c r="O753" s="100" t="str">
        <f t="shared" si="34"/>
        <v>최대 체력 +3196</v>
      </c>
      <c r="P753" s="100" t="str">
        <f t="shared" si="35"/>
        <v>-</v>
      </c>
    </row>
    <row r="754" spans="1:16" ht="13.8" customHeight="1">
      <c r="A754" s="101">
        <f>C754*ID규칙_기본능력치그룹_단위+COUNTIF($C$4:C754,C754)</f>
        <v>11313001</v>
      </c>
      <c r="B754" s="100" t="s">
        <v>315</v>
      </c>
      <c r="C754" s="101">
        <f>VLOOKUP(B754,WEAPON!$B:$D,3,0)</f>
        <v>11313</v>
      </c>
      <c r="D754" s="102">
        <v>1</v>
      </c>
      <c r="E754" s="101">
        <v>1</v>
      </c>
      <c r="F754" s="101">
        <v>124</v>
      </c>
      <c r="G754" s="101">
        <v>0</v>
      </c>
      <c r="H754" s="101">
        <v>2</v>
      </c>
      <c r="I754" s="101">
        <v>834</v>
      </c>
      <c r="J754" s="101">
        <v>0</v>
      </c>
      <c r="K754" s="101">
        <v>3</v>
      </c>
      <c r="L754" s="101">
        <v>234</v>
      </c>
      <c r="M754" s="101">
        <v>0</v>
      </c>
      <c r="N754" s="100" t="str">
        <f t="shared" si="33"/>
        <v>공격력 +124</v>
      </c>
      <c r="O754" s="100" t="str">
        <f t="shared" si="34"/>
        <v>최대 체력 +834</v>
      </c>
      <c r="P754" s="100" t="str">
        <f t="shared" si="35"/>
        <v>치유력 +234</v>
      </c>
    </row>
    <row r="755" spans="1:16" ht="13.8" customHeight="1">
      <c r="A755" s="101">
        <f>C755*ID규칙_기본능력치그룹_단위+COUNTIF($C$4:C755,C755)</f>
        <v>11313002</v>
      </c>
      <c r="B755" s="100" t="s">
        <v>315</v>
      </c>
      <c r="C755" s="101">
        <f>VLOOKUP(B755,WEAPON!$B:$D,3,0)</f>
        <v>11313</v>
      </c>
      <c r="D755" s="102">
        <v>2</v>
      </c>
      <c r="E755" s="101">
        <v>1</v>
      </c>
      <c r="F755" s="101">
        <v>135</v>
      </c>
      <c r="G755" s="101">
        <v>0</v>
      </c>
      <c r="H755" s="101">
        <v>2</v>
      </c>
      <c r="I755" s="101">
        <v>910</v>
      </c>
      <c r="J755" s="101">
        <v>0</v>
      </c>
      <c r="K755" s="101">
        <v>3</v>
      </c>
      <c r="L755" s="101">
        <v>255</v>
      </c>
      <c r="M755" s="101">
        <v>0</v>
      </c>
      <c r="N755" s="100" t="str">
        <f t="shared" si="33"/>
        <v>공격력 +135</v>
      </c>
      <c r="O755" s="100" t="str">
        <f t="shared" si="34"/>
        <v>최대 체력 +910</v>
      </c>
      <c r="P755" s="100" t="str">
        <f t="shared" si="35"/>
        <v>치유력 +255</v>
      </c>
    </row>
    <row r="756" spans="1:16" ht="13.8" customHeight="1">
      <c r="A756" s="101">
        <f>C756*ID규칙_기본능력치그룹_단위+COUNTIF($C$4:C756,C756)</f>
        <v>11313003</v>
      </c>
      <c r="B756" s="100" t="s">
        <v>315</v>
      </c>
      <c r="C756" s="101">
        <f>VLOOKUP(B756,WEAPON!$B:$D,3,0)</f>
        <v>11313</v>
      </c>
      <c r="D756" s="102">
        <v>3</v>
      </c>
      <c r="E756" s="101">
        <v>1</v>
      </c>
      <c r="F756" s="101">
        <v>147</v>
      </c>
      <c r="G756" s="101">
        <v>0</v>
      </c>
      <c r="H756" s="101">
        <v>2</v>
      </c>
      <c r="I756" s="101">
        <v>986</v>
      </c>
      <c r="J756" s="101">
        <v>0</v>
      </c>
      <c r="K756" s="101">
        <v>3</v>
      </c>
      <c r="L756" s="101">
        <v>276</v>
      </c>
      <c r="M756" s="101">
        <v>0</v>
      </c>
      <c r="N756" s="100" t="str">
        <f t="shared" si="33"/>
        <v>공격력 +147</v>
      </c>
      <c r="O756" s="100" t="str">
        <f t="shared" si="34"/>
        <v>최대 체력 +986</v>
      </c>
      <c r="P756" s="100" t="str">
        <f t="shared" si="35"/>
        <v>치유력 +276</v>
      </c>
    </row>
    <row r="757" spans="1:16" ht="13.8" customHeight="1">
      <c r="A757" s="101">
        <f>C757*ID규칙_기본능력치그룹_단위+COUNTIF($C$4:C757,C757)</f>
        <v>11313004</v>
      </c>
      <c r="B757" s="100" t="s">
        <v>315</v>
      </c>
      <c r="C757" s="101">
        <f>VLOOKUP(B757,WEAPON!$B:$D,3,0)</f>
        <v>11313</v>
      </c>
      <c r="D757" s="102">
        <v>4</v>
      </c>
      <c r="E757" s="101">
        <v>1</v>
      </c>
      <c r="F757" s="101">
        <v>158</v>
      </c>
      <c r="G757" s="101">
        <v>0</v>
      </c>
      <c r="H757" s="101">
        <v>2</v>
      </c>
      <c r="I757" s="101">
        <v>1062</v>
      </c>
      <c r="J757" s="101">
        <v>0</v>
      </c>
      <c r="K757" s="101">
        <v>3</v>
      </c>
      <c r="L757" s="101">
        <v>298</v>
      </c>
      <c r="M757" s="101">
        <v>0</v>
      </c>
      <c r="N757" s="100" t="str">
        <f t="shared" si="33"/>
        <v>공격력 +158</v>
      </c>
      <c r="O757" s="100" t="str">
        <f t="shared" si="34"/>
        <v>최대 체력 +1062</v>
      </c>
      <c r="P757" s="100" t="str">
        <f t="shared" si="35"/>
        <v>치유력 +298</v>
      </c>
    </row>
    <row r="758" spans="1:16" ht="13.8" customHeight="1">
      <c r="A758" s="101">
        <f>C758*ID규칙_기본능력치그룹_단위+COUNTIF($C$4:C758,C758)</f>
        <v>11313005</v>
      </c>
      <c r="B758" s="100" t="s">
        <v>315</v>
      </c>
      <c r="C758" s="101">
        <f>VLOOKUP(B758,WEAPON!$B:$D,3,0)</f>
        <v>11313</v>
      </c>
      <c r="D758" s="102">
        <v>5</v>
      </c>
      <c r="E758" s="101">
        <v>1</v>
      </c>
      <c r="F758" s="101">
        <v>169</v>
      </c>
      <c r="G758" s="101">
        <v>0</v>
      </c>
      <c r="H758" s="101">
        <v>2</v>
      </c>
      <c r="I758" s="101">
        <v>1137</v>
      </c>
      <c r="J758" s="101">
        <v>0</v>
      </c>
      <c r="K758" s="101">
        <v>3</v>
      </c>
      <c r="L758" s="101">
        <v>319</v>
      </c>
      <c r="M758" s="101">
        <v>0</v>
      </c>
      <c r="N758" s="100" t="str">
        <f t="shared" si="33"/>
        <v>공격력 +169</v>
      </c>
      <c r="O758" s="100" t="str">
        <f t="shared" si="34"/>
        <v>최대 체력 +1137</v>
      </c>
      <c r="P758" s="100" t="str">
        <f t="shared" si="35"/>
        <v>치유력 +319</v>
      </c>
    </row>
    <row r="759" spans="1:16" ht="13.8" customHeight="1">
      <c r="A759" s="101">
        <f>C759*ID규칙_기본능력치그룹_단위+COUNTIF($C$4:C759,C759)</f>
        <v>11313006</v>
      </c>
      <c r="B759" s="100" t="s">
        <v>315</v>
      </c>
      <c r="C759" s="101">
        <f>VLOOKUP(B759,WEAPON!$B:$D,3,0)</f>
        <v>11313</v>
      </c>
      <c r="D759" s="102">
        <v>6</v>
      </c>
      <c r="E759" s="101">
        <v>1</v>
      </c>
      <c r="F759" s="101">
        <v>180</v>
      </c>
      <c r="G759" s="101">
        <v>0</v>
      </c>
      <c r="H759" s="101">
        <v>2</v>
      </c>
      <c r="I759" s="101">
        <v>1213</v>
      </c>
      <c r="J759" s="101">
        <v>0</v>
      </c>
      <c r="K759" s="101">
        <v>3</v>
      </c>
      <c r="L759" s="101">
        <v>340</v>
      </c>
      <c r="M759" s="101">
        <v>0</v>
      </c>
      <c r="N759" s="100" t="str">
        <f t="shared" si="33"/>
        <v>공격력 +180</v>
      </c>
      <c r="O759" s="100" t="str">
        <f t="shared" si="34"/>
        <v>최대 체력 +1213</v>
      </c>
      <c r="P759" s="100" t="str">
        <f t="shared" si="35"/>
        <v>치유력 +340</v>
      </c>
    </row>
    <row r="760" spans="1:16" ht="13.8" customHeight="1">
      <c r="A760" s="101">
        <f>C760*ID규칙_기본능력치그룹_단위+COUNTIF($C$4:C760,C760)</f>
        <v>11313007</v>
      </c>
      <c r="B760" s="100" t="s">
        <v>315</v>
      </c>
      <c r="C760" s="101">
        <f>VLOOKUP(B760,WEAPON!$B:$D,3,0)</f>
        <v>11313</v>
      </c>
      <c r="D760" s="102">
        <v>7</v>
      </c>
      <c r="E760" s="101">
        <v>1</v>
      </c>
      <c r="F760" s="101">
        <v>192</v>
      </c>
      <c r="G760" s="101">
        <v>0</v>
      </c>
      <c r="H760" s="101">
        <v>2</v>
      </c>
      <c r="I760" s="101">
        <v>1289</v>
      </c>
      <c r="J760" s="101">
        <v>0</v>
      </c>
      <c r="K760" s="101">
        <v>3</v>
      </c>
      <c r="L760" s="101">
        <v>361</v>
      </c>
      <c r="M760" s="101">
        <v>0</v>
      </c>
      <c r="N760" s="100" t="str">
        <f t="shared" si="33"/>
        <v>공격력 +192</v>
      </c>
      <c r="O760" s="100" t="str">
        <f t="shared" si="34"/>
        <v>최대 체력 +1289</v>
      </c>
      <c r="P760" s="100" t="str">
        <f t="shared" si="35"/>
        <v>치유력 +361</v>
      </c>
    </row>
    <row r="761" spans="1:16" ht="13.8" customHeight="1">
      <c r="A761" s="101">
        <f>C761*ID규칙_기본능력치그룹_단위+COUNTIF($C$4:C761,C761)</f>
        <v>11313008</v>
      </c>
      <c r="B761" s="100" t="s">
        <v>315</v>
      </c>
      <c r="C761" s="101">
        <f>VLOOKUP(B761,WEAPON!$B:$D,3,0)</f>
        <v>11313</v>
      </c>
      <c r="D761" s="102">
        <v>8</v>
      </c>
      <c r="E761" s="101">
        <v>1</v>
      </c>
      <c r="F761" s="101">
        <v>203</v>
      </c>
      <c r="G761" s="101">
        <v>0</v>
      </c>
      <c r="H761" s="101">
        <v>2</v>
      </c>
      <c r="I761" s="101">
        <v>1365</v>
      </c>
      <c r="J761" s="101">
        <v>0</v>
      </c>
      <c r="K761" s="101">
        <v>3</v>
      </c>
      <c r="L761" s="101">
        <v>383</v>
      </c>
      <c r="M761" s="101">
        <v>0</v>
      </c>
      <c r="N761" s="100" t="str">
        <f t="shared" si="33"/>
        <v>공격력 +203</v>
      </c>
      <c r="O761" s="100" t="str">
        <f t="shared" si="34"/>
        <v>최대 체력 +1365</v>
      </c>
      <c r="P761" s="100" t="str">
        <f t="shared" si="35"/>
        <v>치유력 +383</v>
      </c>
    </row>
    <row r="762" spans="1:16" ht="13.8" customHeight="1">
      <c r="A762" s="101">
        <f>C762*ID규칙_기본능력치그룹_단위+COUNTIF($C$4:C762,C762)</f>
        <v>11313009</v>
      </c>
      <c r="B762" s="100" t="s">
        <v>315</v>
      </c>
      <c r="C762" s="101">
        <f>VLOOKUP(B762,WEAPON!$B:$D,3,0)</f>
        <v>11313</v>
      </c>
      <c r="D762" s="102">
        <v>9</v>
      </c>
      <c r="E762" s="101">
        <v>1</v>
      </c>
      <c r="F762" s="101">
        <v>214</v>
      </c>
      <c r="G762" s="101">
        <v>0</v>
      </c>
      <c r="H762" s="101">
        <v>2</v>
      </c>
      <c r="I762" s="101">
        <v>1441</v>
      </c>
      <c r="J762" s="101">
        <v>0</v>
      </c>
      <c r="K762" s="101">
        <v>3</v>
      </c>
      <c r="L762" s="101">
        <v>404</v>
      </c>
      <c r="M762" s="101">
        <v>0</v>
      </c>
      <c r="N762" s="100" t="str">
        <f t="shared" si="33"/>
        <v>공격력 +214</v>
      </c>
      <c r="O762" s="100" t="str">
        <f t="shared" si="34"/>
        <v>최대 체력 +1441</v>
      </c>
      <c r="P762" s="100" t="str">
        <f t="shared" si="35"/>
        <v>치유력 +404</v>
      </c>
    </row>
    <row r="763" spans="1:16" ht="13.8" customHeight="1">
      <c r="A763" s="101">
        <f>C763*ID규칙_기본능력치그룹_단위+COUNTIF($C$4:C763,C763)</f>
        <v>11313010</v>
      </c>
      <c r="B763" s="100" t="s">
        <v>315</v>
      </c>
      <c r="C763" s="101">
        <f>VLOOKUP(B763,WEAPON!$B:$D,3,0)</f>
        <v>11313</v>
      </c>
      <c r="D763" s="102">
        <v>10</v>
      </c>
      <c r="E763" s="101">
        <v>1</v>
      </c>
      <c r="F763" s="101">
        <v>225</v>
      </c>
      <c r="G763" s="101">
        <v>0</v>
      </c>
      <c r="H763" s="101">
        <v>2</v>
      </c>
      <c r="I763" s="101">
        <v>1517</v>
      </c>
      <c r="J763" s="101">
        <v>0</v>
      </c>
      <c r="K763" s="101">
        <v>3</v>
      </c>
      <c r="L763" s="101">
        <v>425</v>
      </c>
      <c r="M763" s="101">
        <v>0</v>
      </c>
      <c r="N763" s="100" t="str">
        <f t="shared" si="33"/>
        <v>공격력 +225</v>
      </c>
      <c r="O763" s="100" t="str">
        <f t="shared" si="34"/>
        <v>최대 체력 +1517</v>
      </c>
      <c r="P763" s="100" t="str">
        <f t="shared" si="35"/>
        <v>치유력 +425</v>
      </c>
    </row>
    <row r="764" spans="1:16" ht="13.8" customHeight="1">
      <c r="A764" s="101">
        <f>C764*ID규칙_기본능력치그룹_단위+COUNTIF($C$4:C764,C764)</f>
        <v>11313011</v>
      </c>
      <c r="B764" s="100" t="s">
        <v>315</v>
      </c>
      <c r="C764" s="101">
        <f>VLOOKUP(B764,WEAPON!$B:$D,3,0)</f>
        <v>11313</v>
      </c>
      <c r="D764" s="102">
        <v>11</v>
      </c>
      <c r="E764" s="101">
        <v>1</v>
      </c>
      <c r="F764" s="101">
        <v>237</v>
      </c>
      <c r="G764" s="101">
        <v>0</v>
      </c>
      <c r="H764" s="101">
        <v>2</v>
      </c>
      <c r="I764" s="101">
        <v>1593</v>
      </c>
      <c r="J764" s="101">
        <v>0</v>
      </c>
      <c r="K764" s="101">
        <v>3</v>
      </c>
      <c r="L764" s="101">
        <v>446</v>
      </c>
      <c r="M764" s="101">
        <v>0</v>
      </c>
      <c r="N764" s="100" t="str">
        <f t="shared" si="33"/>
        <v>공격력 +237</v>
      </c>
      <c r="O764" s="100" t="str">
        <f t="shared" si="34"/>
        <v>최대 체력 +1593</v>
      </c>
      <c r="P764" s="100" t="str">
        <f t="shared" si="35"/>
        <v>치유력 +446</v>
      </c>
    </row>
    <row r="765" spans="1:16" ht="13.8" customHeight="1">
      <c r="A765" s="101">
        <f>C765*ID규칙_기본능력치그룹_단위+COUNTIF($C$4:C765,C765)</f>
        <v>11313012</v>
      </c>
      <c r="B765" s="100" t="s">
        <v>315</v>
      </c>
      <c r="C765" s="101">
        <f>VLOOKUP(B765,WEAPON!$B:$D,3,0)</f>
        <v>11313</v>
      </c>
      <c r="D765" s="102">
        <v>12</v>
      </c>
      <c r="E765" s="101">
        <v>1</v>
      </c>
      <c r="F765" s="101">
        <v>248</v>
      </c>
      <c r="G765" s="101">
        <v>0</v>
      </c>
      <c r="H765" s="101">
        <v>2</v>
      </c>
      <c r="I765" s="101">
        <v>1668</v>
      </c>
      <c r="J765" s="101">
        <v>0</v>
      </c>
      <c r="K765" s="101">
        <v>3</v>
      </c>
      <c r="L765" s="101">
        <v>468</v>
      </c>
      <c r="M765" s="101">
        <v>0</v>
      </c>
      <c r="N765" s="100" t="str">
        <f t="shared" si="33"/>
        <v>공격력 +248</v>
      </c>
      <c r="O765" s="100" t="str">
        <f t="shared" si="34"/>
        <v>최대 체력 +1668</v>
      </c>
      <c r="P765" s="100" t="str">
        <f t="shared" si="35"/>
        <v>치유력 +468</v>
      </c>
    </row>
    <row r="766" spans="1:16" ht="13.8" customHeight="1">
      <c r="A766" s="101">
        <f>C766*ID규칙_기본능력치그룹_단위+COUNTIF($C$4:C766,C766)</f>
        <v>11313013</v>
      </c>
      <c r="B766" s="100" t="s">
        <v>315</v>
      </c>
      <c r="C766" s="101">
        <f>VLOOKUP(B766,WEAPON!$B:$D,3,0)</f>
        <v>11313</v>
      </c>
      <c r="D766" s="102">
        <v>13</v>
      </c>
      <c r="E766" s="101">
        <v>1</v>
      </c>
      <c r="F766" s="101">
        <v>259</v>
      </c>
      <c r="G766" s="101">
        <v>0</v>
      </c>
      <c r="H766" s="101">
        <v>2</v>
      </c>
      <c r="I766" s="101">
        <v>1744</v>
      </c>
      <c r="J766" s="101">
        <v>0</v>
      </c>
      <c r="K766" s="101">
        <v>3</v>
      </c>
      <c r="L766" s="101">
        <v>489</v>
      </c>
      <c r="M766" s="101">
        <v>0</v>
      </c>
      <c r="N766" s="100" t="str">
        <f t="shared" si="33"/>
        <v>공격력 +259</v>
      </c>
      <c r="O766" s="100" t="str">
        <f t="shared" si="34"/>
        <v>최대 체력 +1744</v>
      </c>
      <c r="P766" s="100" t="str">
        <f t="shared" si="35"/>
        <v>치유력 +489</v>
      </c>
    </row>
    <row r="767" spans="1:16" ht="13.8" customHeight="1">
      <c r="A767" s="101">
        <f>C767*ID규칙_기본능력치그룹_단위+COUNTIF($C$4:C767,C767)</f>
        <v>11313014</v>
      </c>
      <c r="B767" s="100" t="s">
        <v>315</v>
      </c>
      <c r="C767" s="101">
        <f>VLOOKUP(B767,WEAPON!$B:$D,3,0)</f>
        <v>11313</v>
      </c>
      <c r="D767" s="102">
        <v>14</v>
      </c>
      <c r="E767" s="101">
        <v>1</v>
      </c>
      <c r="F767" s="101">
        <v>271</v>
      </c>
      <c r="G767" s="101">
        <v>0</v>
      </c>
      <c r="H767" s="101">
        <v>2</v>
      </c>
      <c r="I767" s="101">
        <v>1820</v>
      </c>
      <c r="J767" s="101">
        <v>0</v>
      </c>
      <c r="K767" s="101">
        <v>3</v>
      </c>
      <c r="L767" s="101">
        <v>510</v>
      </c>
      <c r="M767" s="101">
        <v>0</v>
      </c>
      <c r="N767" s="100" t="str">
        <f t="shared" si="33"/>
        <v>공격력 +271</v>
      </c>
      <c r="O767" s="100" t="str">
        <f t="shared" si="34"/>
        <v>최대 체력 +1820</v>
      </c>
      <c r="P767" s="100" t="str">
        <f t="shared" si="35"/>
        <v>치유력 +510</v>
      </c>
    </row>
    <row r="768" spans="1:16" ht="13.8" customHeight="1">
      <c r="A768" s="101">
        <f>C768*ID규칙_기본능력치그룹_단위+COUNTIF($C$4:C768,C768)</f>
        <v>11313015</v>
      </c>
      <c r="B768" s="100" t="s">
        <v>315</v>
      </c>
      <c r="C768" s="101">
        <f>VLOOKUP(B768,WEAPON!$B:$D,3,0)</f>
        <v>11313</v>
      </c>
      <c r="D768" s="102">
        <v>15</v>
      </c>
      <c r="E768" s="101">
        <v>1</v>
      </c>
      <c r="F768" s="101">
        <v>282</v>
      </c>
      <c r="G768" s="101">
        <v>0</v>
      </c>
      <c r="H768" s="101">
        <v>2</v>
      </c>
      <c r="I768" s="101">
        <v>1896</v>
      </c>
      <c r="J768" s="101">
        <v>0</v>
      </c>
      <c r="K768" s="101">
        <v>3</v>
      </c>
      <c r="L768" s="101">
        <v>531</v>
      </c>
      <c r="M768" s="101">
        <v>0</v>
      </c>
      <c r="N768" s="100" t="str">
        <f t="shared" si="33"/>
        <v>공격력 +282</v>
      </c>
      <c r="O768" s="100" t="str">
        <f t="shared" si="34"/>
        <v>최대 체력 +1896</v>
      </c>
      <c r="P768" s="100" t="str">
        <f t="shared" si="35"/>
        <v>치유력 +531</v>
      </c>
    </row>
    <row r="769" spans="1:16" ht="13.8" customHeight="1">
      <c r="A769" s="101">
        <f>C769*ID규칙_기본능력치그룹_단위+COUNTIF($C$4:C769,C769)</f>
        <v>11313016</v>
      </c>
      <c r="B769" s="100" t="s">
        <v>315</v>
      </c>
      <c r="C769" s="101">
        <f>VLOOKUP(B769,WEAPON!$B:$D,3,0)</f>
        <v>11313</v>
      </c>
      <c r="D769" s="102">
        <v>16</v>
      </c>
      <c r="E769" s="101">
        <v>1</v>
      </c>
      <c r="F769" s="101">
        <v>293</v>
      </c>
      <c r="G769" s="101">
        <v>0</v>
      </c>
      <c r="H769" s="101">
        <v>2</v>
      </c>
      <c r="I769" s="101">
        <v>1972</v>
      </c>
      <c r="J769" s="101">
        <v>0</v>
      </c>
      <c r="K769" s="101">
        <v>3</v>
      </c>
      <c r="L769" s="101">
        <v>553</v>
      </c>
      <c r="M769" s="101">
        <v>0</v>
      </c>
      <c r="N769" s="100" t="str">
        <f t="shared" si="33"/>
        <v>공격력 +293</v>
      </c>
      <c r="O769" s="100" t="str">
        <f t="shared" si="34"/>
        <v>최대 체력 +1972</v>
      </c>
      <c r="P769" s="100" t="str">
        <f t="shared" si="35"/>
        <v>치유력 +553</v>
      </c>
    </row>
    <row r="770" spans="1:16" ht="13.8" customHeight="1">
      <c r="A770" s="101">
        <f>C770*ID규칙_기본능력치그룹_단위+COUNTIF($C$4:C770,C770)</f>
        <v>11313017</v>
      </c>
      <c r="B770" s="100" t="s">
        <v>315</v>
      </c>
      <c r="C770" s="101">
        <f>VLOOKUP(B770,WEAPON!$B:$D,3,0)</f>
        <v>11313</v>
      </c>
      <c r="D770" s="102">
        <v>17</v>
      </c>
      <c r="E770" s="101">
        <v>1</v>
      </c>
      <c r="F770" s="101">
        <v>304</v>
      </c>
      <c r="G770" s="101">
        <v>0</v>
      </c>
      <c r="H770" s="101">
        <v>2</v>
      </c>
      <c r="I770" s="101">
        <v>2048</v>
      </c>
      <c r="J770" s="101">
        <v>0</v>
      </c>
      <c r="K770" s="101">
        <v>3</v>
      </c>
      <c r="L770" s="101">
        <v>574</v>
      </c>
      <c r="M770" s="101">
        <v>0</v>
      </c>
      <c r="N770" s="100" t="str">
        <f t="shared" si="33"/>
        <v>공격력 +304</v>
      </c>
      <c r="O770" s="100" t="str">
        <f t="shared" si="34"/>
        <v>최대 체력 +2048</v>
      </c>
      <c r="P770" s="100" t="str">
        <f t="shared" si="35"/>
        <v>치유력 +574</v>
      </c>
    </row>
    <row r="771" spans="1:16" ht="13.8" customHeight="1">
      <c r="A771" s="101">
        <f>C771*ID규칙_기본능력치그룹_단위+COUNTIF($C$4:C771,C771)</f>
        <v>11313018</v>
      </c>
      <c r="B771" s="100" t="s">
        <v>315</v>
      </c>
      <c r="C771" s="101">
        <f>VLOOKUP(B771,WEAPON!$B:$D,3,0)</f>
        <v>11313</v>
      </c>
      <c r="D771" s="102">
        <v>18</v>
      </c>
      <c r="E771" s="101">
        <v>1</v>
      </c>
      <c r="F771" s="101">
        <v>316</v>
      </c>
      <c r="G771" s="101">
        <v>0</v>
      </c>
      <c r="H771" s="101">
        <v>2</v>
      </c>
      <c r="I771" s="101">
        <v>2124</v>
      </c>
      <c r="J771" s="101">
        <v>0</v>
      </c>
      <c r="K771" s="101">
        <v>3</v>
      </c>
      <c r="L771" s="101">
        <v>595</v>
      </c>
      <c r="M771" s="101">
        <v>0</v>
      </c>
      <c r="N771" s="100" t="str">
        <f t="shared" si="33"/>
        <v>공격력 +316</v>
      </c>
      <c r="O771" s="100" t="str">
        <f t="shared" si="34"/>
        <v>최대 체력 +2124</v>
      </c>
      <c r="P771" s="100" t="str">
        <f t="shared" si="35"/>
        <v>치유력 +595</v>
      </c>
    </row>
    <row r="772" spans="1:16" ht="13.8" customHeight="1">
      <c r="A772" s="101">
        <f>C772*ID규칙_기본능력치그룹_단위+COUNTIF($C$4:C772,C772)</f>
        <v>11313019</v>
      </c>
      <c r="B772" s="100" t="s">
        <v>315</v>
      </c>
      <c r="C772" s="101">
        <f>VLOOKUP(B772,WEAPON!$B:$D,3,0)</f>
        <v>11313</v>
      </c>
      <c r="D772" s="102">
        <v>19</v>
      </c>
      <c r="E772" s="101">
        <v>1</v>
      </c>
      <c r="F772" s="101">
        <v>327</v>
      </c>
      <c r="G772" s="101">
        <v>0</v>
      </c>
      <c r="H772" s="101">
        <v>2</v>
      </c>
      <c r="I772" s="101">
        <v>2199</v>
      </c>
      <c r="J772" s="101">
        <v>0</v>
      </c>
      <c r="K772" s="101">
        <v>3</v>
      </c>
      <c r="L772" s="101">
        <v>616</v>
      </c>
      <c r="M772" s="101">
        <v>0</v>
      </c>
      <c r="N772" s="100" t="str">
        <f t="shared" ref="N772:N835" si="36">IF(E772=0,"-",VLOOKUP(E772,STATS_TYPE,2,0)&amp;" +")&amp;IF(E772=0,"",IF(G772=0,F772,F772/100&amp;"%"))</f>
        <v>공격력 +327</v>
      </c>
      <c r="O772" s="100" t="str">
        <f t="shared" ref="O772:O835" si="37">IF(H772=0,"-",VLOOKUP(H772,STATS_TYPE,2,0)&amp;" +")&amp;IF(H772=0,"",IF(J772=0,I772,I772/100&amp;"%"))</f>
        <v>최대 체력 +2199</v>
      </c>
      <c r="P772" s="100" t="str">
        <f t="shared" ref="P772:P835" si="38">IF(K772=0,"-",VLOOKUP(K772,STATS_TYPE,2,0)&amp;" +")&amp;IF(K772=0,"",IF(M772=0,L772,L772/100&amp;"%"))</f>
        <v>치유력 +616</v>
      </c>
    </row>
    <row r="773" spans="1:16" ht="13.8" customHeight="1">
      <c r="A773" s="101">
        <f>C773*ID규칙_기본능력치그룹_단위+COUNTIF($C$4:C773,C773)</f>
        <v>11313020</v>
      </c>
      <c r="B773" s="100" t="s">
        <v>315</v>
      </c>
      <c r="C773" s="101">
        <f>VLOOKUP(B773,WEAPON!$B:$D,3,0)</f>
        <v>11313</v>
      </c>
      <c r="D773" s="102">
        <v>20</v>
      </c>
      <c r="E773" s="101">
        <v>1</v>
      </c>
      <c r="F773" s="101">
        <v>338</v>
      </c>
      <c r="G773" s="101">
        <v>0</v>
      </c>
      <c r="H773" s="101">
        <v>2</v>
      </c>
      <c r="I773" s="101">
        <v>2275</v>
      </c>
      <c r="J773" s="101">
        <v>0</v>
      </c>
      <c r="K773" s="101">
        <v>3</v>
      </c>
      <c r="L773" s="101">
        <v>638</v>
      </c>
      <c r="M773" s="101">
        <v>0</v>
      </c>
      <c r="N773" s="100" t="str">
        <f t="shared" si="36"/>
        <v>공격력 +338</v>
      </c>
      <c r="O773" s="100" t="str">
        <f t="shared" si="37"/>
        <v>최대 체력 +2275</v>
      </c>
      <c r="P773" s="100" t="str">
        <f t="shared" si="38"/>
        <v>치유력 +638</v>
      </c>
    </row>
    <row r="774" spans="1:16" ht="13.8" customHeight="1">
      <c r="A774" s="101">
        <f>C774*ID규칙_기본능력치그룹_단위+COUNTIF($C$4:C774,C774)</f>
        <v>11313021</v>
      </c>
      <c r="B774" s="100" t="s">
        <v>315</v>
      </c>
      <c r="C774" s="101">
        <f>VLOOKUP(B774,WEAPON!$B:$D,3,0)</f>
        <v>11313</v>
      </c>
      <c r="D774" s="102">
        <v>21</v>
      </c>
      <c r="E774" s="101">
        <v>1</v>
      </c>
      <c r="F774" s="101">
        <v>349</v>
      </c>
      <c r="G774" s="101">
        <v>0</v>
      </c>
      <c r="H774" s="101">
        <v>2</v>
      </c>
      <c r="I774" s="101">
        <v>2351</v>
      </c>
      <c r="J774" s="101">
        <v>0</v>
      </c>
      <c r="K774" s="101">
        <v>3</v>
      </c>
      <c r="L774" s="101">
        <v>659</v>
      </c>
      <c r="M774" s="101">
        <v>0</v>
      </c>
      <c r="N774" s="100" t="str">
        <f t="shared" si="36"/>
        <v>공격력 +349</v>
      </c>
      <c r="O774" s="100" t="str">
        <f t="shared" si="37"/>
        <v>최대 체력 +2351</v>
      </c>
      <c r="P774" s="100" t="str">
        <f t="shared" si="38"/>
        <v>치유력 +659</v>
      </c>
    </row>
    <row r="775" spans="1:16" ht="13.8" customHeight="1">
      <c r="A775" s="101">
        <f>C775*ID규칙_기본능력치그룹_단위+COUNTIF($C$4:C775,C775)</f>
        <v>11313022</v>
      </c>
      <c r="B775" s="100" t="s">
        <v>315</v>
      </c>
      <c r="C775" s="101">
        <f>VLOOKUP(B775,WEAPON!$B:$D,3,0)</f>
        <v>11313</v>
      </c>
      <c r="D775" s="102">
        <v>22</v>
      </c>
      <c r="E775" s="101">
        <v>1</v>
      </c>
      <c r="F775" s="101">
        <v>361</v>
      </c>
      <c r="G775" s="101">
        <v>0</v>
      </c>
      <c r="H775" s="101">
        <v>2</v>
      </c>
      <c r="I775" s="101">
        <v>2427</v>
      </c>
      <c r="J775" s="101">
        <v>0</v>
      </c>
      <c r="K775" s="101">
        <v>3</v>
      </c>
      <c r="L775" s="101">
        <v>680</v>
      </c>
      <c r="M775" s="101">
        <v>0</v>
      </c>
      <c r="N775" s="100" t="str">
        <f t="shared" si="36"/>
        <v>공격력 +361</v>
      </c>
      <c r="O775" s="100" t="str">
        <f t="shared" si="37"/>
        <v>최대 체력 +2427</v>
      </c>
      <c r="P775" s="100" t="str">
        <f t="shared" si="38"/>
        <v>치유력 +680</v>
      </c>
    </row>
    <row r="776" spans="1:16" ht="13.8" customHeight="1">
      <c r="A776" s="101">
        <f>C776*ID규칙_기본능력치그룹_단위+COUNTIF($C$4:C776,C776)</f>
        <v>11313023</v>
      </c>
      <c r="B776" s="100" t="s">
        <v>315</v>
      </c>
      <c r="C776" s="101">
        <f>VLOOKUP(B776,WEAPON!$B:$D,3,0)</f>
        <v>11313</v>
      </c>
      <c r="D776" s="102">
        <v>23</v>
      </c>
      <c r="E776" s="101">
        <v>1</v>
      </c>
      <c r="F776" s="101">
        <v>372</v>
      </c>
      <c r="G776" s="101">
        <v>0</v>
      </c>
      <c r="H776" s="101">
        <v>2</v>
      </c>
      <c r="I776" s="101">
        <v>2503</v>
      </c>
      <c r="J776" s="101">
        <v>0</v>
      </c>
      <c r="K776" s="101">
        <v>3</v>
      </c>
      <c r="L776" s="101">
        <v>701</v>
      </c>
      <c r="M776" s="101">
        <v>0</v>
      </c>
      <c r="N776" s="100" t="str">
        <f t="shared" si="36"/>
        <v>공격력 +372</v>
      </c>
      <c r="O776" s="100" t="str">
        <f t="shared" si="37"/>
        <v>최대 체력 +2503</v>
      </c>
      <c r="P776" s="100" t="str">
        <f t="shared" si="38"/>
        <v>치유력 +701</v>
      </c>
    </row>
    <row r="777" spans="1:16" ht="13.8" customHeight="1">
      <c r="A777" s="101">
        <f>C777*ID규칙_기본능력치그룹_단위+COUNTIF($C$4:C777,C777)</f>
        <v>11313024</v>
      </c>
      <c r="B777" s="100" t="s">
        <v>315</v>
      </c>
      <c r="C777" s="101">
        <f>VLOOKUP(B777,WEAPON!$B:$D,3,0)</f>
        <v>11313</v>
      </c>
      <c r="D777" s="102">
        <v>24</v>
      </c>
      <c r="E777" s="101">
        <v>1</v>
      </c>
      <c r="F777" s="101">
        <v>383</v>
      </c>
      <c r="G777" s="101">
        <v>0</v>
      </c>
      <c r="H777" s="101">
        <v>2</v>
      </c>
      <c r="I777" s="101">
        <v>2579</v>
      </c>
      <c r="J777" s="101">
        <v>0</v>
      </c>
      <c r="K777" s="101">
        <v>3</v>
      </c>
      <c r="L777" s="101">
        <v>723</v>
      </c>
      <c r="M777" s="101">
        <v>0</v>
      </c>
      <c r="N777" s="100" t="str">
        <f t="shared" si="36"/>
        <v>공격력 +383</v>
      </c>
      <c r="O777" s="100" t="str">
        <f t="shared" si="37"/>
        <v>최대 체력 +2579</v>
      </c>
      <c r="P777" s="100" t="str">
        <f t="shared" si="38"/>
        <v>치유력 +723</v>
      </c>
    </row>
    <row r="778" spans="1:16" ht="13.8" customHeight="1">
      <c r="A778" s="101">
        <f>C778*ID규칙_기본능력치그룹_단위+COUNTIF($C$4:C778,C778)</f>
        <v>11313025</v>
      </c>
      <c r="B778" s="100" t="s">
        <v>315</v>
      </c>
      <c r="C778" s="101">
        <f>VLOOKUP(B778,WEAPON!$B:$D,3,0)</f>
        <v>11313</v>
      </c>
      <c r="D778" s="102">
        <v>25</v>
      </c>
      <c r="E778" s="101">
        <v>1</v>
      </c>
      <c r="F778" s="101">
        <v>394</v>
      </c>
      <c r="G778" s="101">
        <v>0</v>
      </c>
      <c r="H778" s="101">
        <v>2</v>
      </c>
      <c r="I778" s="101">
        <v>2655</v>
      </c>
      <c r="J778" s="101">
        <v>0</v>
      </c>
      <c r="K778" s="101">
        <v>3</v>
      </c>
      <c r="L778" s="101">
        <v>744</v>
      </c>
      <c r="M778" s="101">
        <v>0</v>
      </c>
      <c r="N778" s="100" t="str">
        <f t="shared" si="36"/>
        <v>공격력 +394</v>
      </c>
      <c r="O778" s="100" t="str">
        <f t="shared" si="37"/>
        <v>최대 체력 +2655</v>
      </c>
      <c r="P778" s="100" t="str">
        <f t="shared" si="38"/>
        <v>치유력 +744</v>
      </c>
    </row>
    <row r="779" spans="1:16" ht="13.8" customHeight="1">
      <c r="A779" s="101">
        <f>C779*ID규칙_기본능력치그룹_단위+COUNTIF($C$4:C779,C779)</f>
        <v>11313026</v>
      </c>
      <c r="B779" s="100" t="s">
        <v>315</v>
      </c>
      <c r="C779" s="101">
        <f>VLOOKUP(B779,WEAPON!$B:$D,3,0)</f>
        <v>11313</v>
      </c>
      <c r="D779" s="102">
        <v>26</v>
      </c>
      <c r="E779" s="101">
        <v>1</v>
      </c>
      <c r="F779" s="101">
        <v>406</v>
      </c>
      <c r="G779" s="101">
        <v>0</v>
      </c>
      <c r="H779" s="101">
        <v>2</v>
      </c>
      <c r="I779" s="101">
        <v>2731</v>
      </c>
      <c r="J779" s="101">
        <v>0</v>
      </c>
      <c r="K779" s="101">
        <v>3</v>
      </c>
      <c r="L779" s="101">
        <v>765</v>
      </c>
      <c r="M779" s="101">
        <v>0</v>
      </c>
      <c r="N779" s="100" t="str">
        <f t="shared" si="36"/>
        <v>공격력 +406</v>
      </c>
      <c r="O779" s="100" t="str">
        <f t="shared" si="37"/>
        <v>최대 체력 +2731</v>
      </c>
      <c r="P779" s="100" t="str">
        <f t="shared" si="38"/>
        <v>치유력 +765</v>
      </c>
    </row>
    <row r="780" spans="1:16" ht="13.8" customHeight="1">
      <c r="A780" s="101">
        <f>C780*ID규칙_기본능력치그룹_단위+COUNTIF($C$4:C780,C780)</f>
        <v>11313027</v>
      </c>
      <c r="B780" s="100" t="s">
        <v>315</v>
      </c>
      <c r="C780" s="101">
        <f>VLOOKUP(B780,WEAPON!$B:$D,3,0)</f>
        <v>11313</v>
      </c>
      <c r="D780" s="102">
        <v>27</v>
      </c>
      <c r="E780" s="101">
        <v>1</v>
      </c>
      <c r="F780" s="101">
        <v>417</v>
      </c>
      <c r="G780" s="101">
        <v>0</v>
      </c>
      <c r="H780" s="101">
        <v>2</v>
      </c>
      <c r="I780" s="101">
        <v>2806</v>
      </c>
      <c r="J780" s="101">
        <v>0</v>
      </c>
      <c r="K780" s="101">
        <v>3</v>
      </c>
      <c r="L780" s="101">
        <v>786</v>
      </c>
      <c r="M780" s="101">
        <v>0</v>
      </c>
      <c r="N780" s="100" t="str">
        <f t="shared" si="36"/>
        <v>공격력 +417</v>
      </c>
      <c r="O780" s="100" t="str">
        <f t="shared" si="37"/>
        <v>최대 체력 +2806</v>
      </c>
      <c r="P780" s="100" t="str">
        <f t="shared" si="38"/>
        <v>치유력 +786</v>
      </c>
    </row>
    <row r="781" spans="1:16" ht="13.8" customHeight="1">
      <c r="A781" s="101">
        <f>C781*ID규칙_기본능력치그룹_단위+COUNTIF($C$4:C781,C781)</f>
        <v>11313028</v>
      </c>
      <c r="B781" s="100" t="s">
        <v>315</v>
      </c>
      <c r="C781" s="101">
        <f>VLOOKUP(B781,WEAPON!$B:$D,3,0)</f>
        <v>11313</v>
      </c>
      <c r="D781" s="102">
        <v>28</v>
      </c>
      <c r="E781" s="101">
        <v>1</v>
      </c>
      <c r="F781" s="101">
        <v>428</v>
      </c>
      <c r="G781" s="101">
        <v>0</v>
      </c>
      <c r="H781" s="101">
        <v>2</v>
      </c>
      <c r="I781" s="101">
        <v>2882</v>
      </c>
      <c r="J781" s="101">
        <v>0</v>
      </c>
      <c r="K781" s="101">
        <v>3</v>
      </c>
      <c r="L781" s="101">
        <v>807</v>
      </c>
      <c r="M781" s="101">
        <v>0</v>
      </c>
      <c r="N781" s="100" t="str">
        <f t="shared" si="36"/>
        <v>공격력 +428</v>
      </c>
      <c r="O781" s="100" t="str">
        <f t="shared" si="37"/>
        <v>최대 체력 +2882</v>
      </c>
      <c r="P781" s="100" t="str">
        <f t="shared" si="38"/>
        <v>치유력 +807</v>
      </c>
    </row>
    <row r="782" spans="1:16" ht="13.8" customHeight="1">
      <c r="A782" s="101">
        <f>C782*ID규칙_기본능력치그룹_단위+COUNTIF($C$4:C782,C782)</f>
        <v>11313029</v>
      </c>
      <c r="B782" s="100" t="s">
        <v>315</v>
      </c>
      <c r="C782" s="101">
        <f>VLOOKUP(B782,WEAPON!$B:$D,3,0)</f>
        <v>11313</v>
      </c>
      <c r="D782" s="102">
        <v>29</v>
      </c>
      <c r="E782" s="101">
        <v>1</v>
      </c>
      <c r="F782" s="101">
        <v>440</v>
      </c>
      <c r="G782" s="101">
        <v>0</v>
      </c>
      <c r="H782" s="101">
        <v>2</v>
      </c>
      <c r="I782" s="101">
        <v>2958</v>
      </c>
      <c r="J782" s="101">
        <v>0</v>
      </c>
      <c r="K782" s="101">
        <v>3</v>
      </c>
      <c r="L782" s="101">
        <v>829</v>
      </c>
      <c r="M782" s="101">
        <v>0</v>
      </c>
      <c r="N782" s="100" t="str">
        <f t="shared" si="36"/>
        <v>공격력 +440</v>
      </c>
      <c r="O782" s="100" t="str">
        <f t="shared" si="37"/>
        <v>최대 체력 +2958</v>
      </c>
      <c r="P782" s="100" t="str">
        <f t="shared" si="38"/>
        <v>치유력 +829</v>
      </c>
    </row>
    <row r="783" spans="1:16" ht="13.8" customHeight="1">
      <c r="A783" s="101">
        <f>C783*ID규칙_기본능력치그룹_단위+COUNTIF($C$4:C783,C783)</f>
        <v>11313030</v>
      </c>
      <c r="B783" s="100" t="s">
        <v>315</v>
      </c>
      <c r="C783" s="101">
        <f>VLOOKUP(B783,WEAPON!$B:$D,3,0)</f>
        <v>11313</v>
      </c>
      <c r="D783" s="102">
        <v>30</v>
      </c>
      <c r="E783" s="101">
        <v>1</v>
      </c>
      <c r="F783" s="101">
        <v>451</v>
      </c>
      <c r="G783" s="101">
        <v>0</v>
      </c>
      <c r="H783" s="101">
        <v>2</v>
      </c>
      <c r="I783" s="101">
        <v>3034</v>
      </c>
      <c r="J783" s="101">
        <v>0</v>
      </c>
      <c r="K783" s="101">
        <v>3</v>
      </c>
      <c r="L783" s="101">
        <v>850</v>
      </c>
      <c r="M783" s="101">
        <v>0</v>
      </c>
      <c r="N783" s="100" t="str">
        <f t="shared" si="36"/>
        <v>공격력 +451</v>
      </c>
      <c r="O783" s="100" t="str">
        <f t="shared" si="37"/>
        <v>최대 체력 +3034</v>
      </c>
      <c r="P783" s="100" t="str">
        <f t="shared" si="38"/>
        <v>치유력 +850</v>
      </c>
    </row>
    <row r="784" spans="1:16" ht="13.8" customHeight="1">
      <c r="A784" s="101">
        <f>C784*ID규칙_기본능력치그룹_단위+COUNTIF($C$4:C784,C784)</f>
        <v>11313031</v>
      </c>
      <c r="B784" s="100" t="s">
        <v>315</v>
      </c>
      <c r="C784" s="101">
        <f>VLOOKUP(B784,WEAPON!$B:$D,3,0)</f>
        <v>11313</v>
      </c>
      <c r="D784" s="102">
        <v>31</v>
      </c>
      <c r="E784" s="101">
        <v>1</v>
      </c>
      <c r="F784" s="101">
        <v>462</v>
      </c>
      <c r="G784" s="101">
        <v>0</v>
      </c>
      <c r="H784" s="101">
        <v>2</v>
      </c>
      <c r="I784" s="101">
        <v>3110</v>
      </c>
      <c r="J784" s="101">
        <v>0</v>
      </c>
      <c r="K784" s="101">
        <v>3</v>
      </c>
      <c r="L784" s="101">
        <v>871</v>
      </c>
      <c r="M784" s="101">
        <v>0</v>
      </c>
      <c r="N784" s="100" t="str">
        <f t="shared" si="36"/>
        <v>공격력 +462</v>
      </c>
      <c r="O784" s="100" t="str">
        <f t="shared" si="37"/>
        <v>최대 체력 +3110</v>
      </c>
      <c r="P784" s="100" t="str">
        <f t="shared" si="38"/>
        <v>치유력 +871</v>
      </c>
    </row>
    <row r="785" spans="1:16" ht="13.8" customHeight="1">
      <c r="A785" s="101">
        <f>C785*ID규칙_기본능력치그룹_단위+COUNTIF($C$4:C785,C785)</f>
        <v>11313032</v>
      </c>
      <c r="B785" s="100" t="s">
        <v>315</v>
      </c>
      <c r="C785" s="101">
        <f>VLOOKUP(B785,WEAPON!$B:$D,3,0)</f>
        <v>11313</v>
      </c>
      <c r="D785" s="102">
        <v>32</v>
      </c>
      <c r="E785" s="101">
        <v>1</v>
      </c>
      <c r="F785" s="101">
        <v>474</v>
      </c>
      <c r="G785" s="101">
        <v>0</v>
      </c>
      <c r="H785" s="101">
        <v>2</v>
      </c>
      <c r="I785" s="101">
        <v>3186</v>
      </c>
      <c r="J785" s="101">
        <v>0</v>
      </c>
      <c r="K785" s="101">
        <v>3</v>
      </c>
      <c r="L785" s="101">
        <v>893</v>
      </c>
      <c r="M785" s="101">
        <v>0</v>
      </c>
      <c r="N785" s="100" t="str">
        <f t="shared" si="36"/>
        <v>공격력 +474</v>
      </c>
      <c r="O785" s="100" t="str">
        <f t="shared" si="37"/>
        <v>최대 체력 +3186</v>
      </c>
      <c r="P785" s="100" t="str">
        <f t="shared" si="38"/>
        <v>치유력 +893</v>
      </c>
    </row>
    <row r="786" spans="1:16" ht="13.8" customHeight="1">
      <c r="A786" s="101">
        <f>C786*ID규칙_기본능력치그룹_단위+COUNTIF($C$4:C786,C786)</f>
        <v>11313033</v>
      </c>
      <c r="B786" s="100" t="s">
        <v>315</v>
      </c>
      <c r="C786" s="101">
        <f>VLOOKUP(B786,WEAPON!$B:$D,3,0)</f>
        <v>11313</v>
      </c>
      <c r="D786" s="102">
        <v>33</v>
      </c>
      <c r="E786" s="101">
        <v>1</v>
      </c>
      <c r="F786" s="101">
        <v>485</v>
      </c>
      <c r="G786" s="101">
        <v>0</v>
      </c>
      <c r="H786" s="101">
        <v>2</v>
      </c>
      <c r="I786" s="101">
        <v>3261</v>
      </c>
      <c r="J786" s="101">
        <v>0</v>
      </c>
      <c r="K786" s="101">
        <v>3</v>
      </c>
      <c r="L786" s="101">
        <v>914</v>
      </c>
      <c r="M786" s="101">
        <v>0</v>
      </c>
      <c r="N786" s="100" t="str">
        <f t="shared" si="36"/>
        <v>공격력 +485</v>
      </c>
      <c r="O786" s="100" t="str">
        <f t="shared" si="37"/>
        <v>최대 체력 +3261</v>
      </c>
      <c r="P786" s="100" t="str">
        <f t="shared" si="38"/>
        <v>치유력 +914</v>
      </c>
    </row>
    <row r="787" spans="1:16" ht="13.8" customHeight="1">
      <c r="A787" s="101">
        <f>C787*ID규칙_기본능력치그룹_단위+COUNTIF($C$4:C787,C787)</f>
        <v>11313034</v>
      </c>
      <c r="B787" s="100" t="s">
        <v>315</v>
      </c>
      <c r="C787" s="101">
        <f>VLOOKUP(B787,WEAPON!$B:$D,3,0)</f>
        <v>11313</v>
      </c>
      <c r="D787" s="102">
        <v>34</v>
      </c>
      <c r="E787" s="101">
        <v>1</v>
      </c>
      <c r="F787" s="101">
        <v>496</v>
      </c>
      <c r="G787" s="101">
        <v>0</v>
      </c>
      <c r="H787" s="101">
        <v>2</v>
      </c>
      <c r="I787" s="101">
        <v>3337</v>
      </c>
      <c r="J787" s="101">
        <v>0</v>
      </c>
      <c r="K787" s="101">
        <v>3</v>
      </c>
      <c r="L787" s="101">
        <v>935</v>
      </c>
      <c r="M787" s="101">
        <v>0</v>
      </c>
      <c r="N787" s="100" t="str">
        <f t="shared" si="36"/>
        <v>공격력 +496</v>
      </c>
      <c r="O787" s="100" t="str">
        <f t="shared" si="37"/>
        <v>최대 체력 +3337</v>
      </c>
      <c r="P787" s="100" t="str">
        <f t="shared" si="38"/>
        <v>치유력 +935</v>
      </c>
    </row>
    <row r="788" spans="1:16" ht="13.8" customHeight="1">
      <c r="A788" s="101">
        <f>C788*ID규칙_기본능력치그룹_단위+COUNTIF($C$4:C788,C788)</f>
        <v>11313035</v>
      </c>
      <c r="B788" s="100" t="s">
        <v>315</v>
      </c>
      <c r="C788" s="101">
        <f>VLOOKUP(B788,WEAPON!$B:$D,3,0)</f>
        <v>11313</v>
      </c>
      <c r="D788" s="102">
        <v>35</v>
      </c>
      <c r="E788" s="101">
        <v>1</v>
      </c>
      <c r="F788" s="101">
        <v>508</v>
      </c>
      <c r="G788" s="101">
        <v>0</v>
      </c>
      <c r="H788" s="101">
        <v>2</v>
      </c>
      <c r="I788" s="101">
        <v>3413</v>
      </c>
      <c r="J788" s="101">
        <v>0</v>
      </c>
      <c r="K788" s="101">
        <v>3</v>
      </c>
      <c r="L788" s="101">
        <v>957</v>
      </c>
      <c r="M788" s="101">
        <v>0</v>
      </c>
      <c r="N788" s="100" t="str">
        <f t="shared" si="36"/>
        <v>공격력 +508</v>
      </c>
      <c r="O788" s="100" t="str">
        <f t="shared" si="37"/>
        <v>최대 체력 +3413</v>
      </c>
      <c r="P788" s="100" t="str">
        <f t="shared" si="38"/>
        <v>치유력 +957</v>
      </c>
    </row>
    <row r="789" spans="1:16" ht="13.8" customHeight="1">
      <c r="A789" s="101">
        <f>C789*ID규칙_기본능력치그룹_단위+COUNTIF($C$4:C789,C789)</f>
        <v>11313036</v>
      </c>
      <c r="B789" s="100" t="s">
        <v>315</v>
      </c>
      <c r="C789" s="101">
        <f>VLOOKUP(B789,WEAPON!$B:$D,3,0)</f>
        <v>11313</v>
      </c>
      <c r="D789" s="102">
        <v>36</v>
      </c>
      <c r="E789" s="101">
        <v>1</v>
      </c>
      <c r="F789" s="101">
        <v>519</v>
      </c>
      <c r="G789" s="101">
        <v>0</v>
      </c>
      <c r="H789" s="101">
        <v>2</v>
      </c>
      <c r="I789" s="101">
        <v>3489</v>
      </c>
      <c r="J789" s="101">
        <v>0</v>
      </c>
      <c r="K789" s="101">
        <v>3</v>
      </c>
      <c r="L789" s="101">
        <v>978</v>
      </c>
      <c r="M789" s="101">
        <v>0</v>
      </c>
      <c r="N789" s="100" t="str">
        <f t="shared" si="36"/>
        <v>공격력 +519</v>
      </c>
      <c r="O789" s="100" t="str">
        <f t="shared" si="37"/>
        <v>최대 체력 +3489</v>
      </c>
      <c r="P789" s="100" t="str">
        <f t="shared" si="38"/>
        <v>치유력 +978</v>
      </c>
    </row>
    <row r="790" spans="1:16" ht="13.8" customHeight="1">
      <c r="A790" s="101">
        <f>C790*ID규칙_기본능력치그룹_단위+COUNTIF($C$4:C790,C790)</f>
        <v>11313037</v>
      </c>
      <c r="B790" s="100" t="s">
        <v>315</v>
      </c>
      <c r="C790" s="101">
        <f>VLOOKUP(B790,WEAPON!$B:$D,3,0)</f>
        <v>11313</v>
      </c>
      <c r="D790" s="102">
        <v>37</v>
      </c>
      <c r="E790" s="101">
        <v>1</v>
      </c>
      <c r="F790" s="101">
        <v>530</v>
      </c>
      <c r="G790" s="101">
        <v>0</v>
      </c>
      <c r="H790" s="101">
        <v>2</v>
      </c>
      <c r="I790" s="101">
        <v>3565</v>
      </c>
      <c r="J790" s="101">
        <v>0</v>
      </c>
      <c r="K790" s="101">
        <v>3</v>
      </c>
      <c r="L790" s="101">
        <v>999</v>
      </c>
      <c r="M790" s="101">
        <v>0</v>
      </c>
      <c r="N790" s="100" t="str">
        <f t="shared" si="36"/>
        <v>공격력 +530</v>
      </c>
      <c r="O790" s="100" t="str">
        <f t="shared" si="37"/>
        <v>최대 체력 +3565</v>
      </c>
      <c r="P790" s="100" t="str">
        <f t="shared" si="38"/>
        <v>치유력 +999</v>
      </c>
    </row>
    <row r="791" spans="1:16" ht="13.8" customHeight="1">
      <c r="A791" s="101">
        <f>C791*ID규칙_기본능력치그룹_단위+COUNTIF($C$4:C791,C791)</f>
        <v>11313038</v>
      </c>
      <c r="B791" s="100" t="s">
        <v>315</v>
      </c>
      <c r="C791" s="101">
        <f>VLOOKUP(B791,WEAPON!$B:$D,3,0)</f>
        <v>11313</v>
      </c>
      <c r="D791" s="102">
        <v>38</v>
      </c>
      <c r="E791" s="101">
        <v>1</v>
      </c>
      <c r="F791" s="101">
        <v>541</v>
      </c>
      <c r="G791" s="101">
        <v>0</v>
      </c>
      <c r="H791" s="101">
        <v>2</v>
      </c>
      <c r="I791" s="101">
        <v>3640</v>
      </c>
      <c r="J791" s="101">
        <v>0</v>
      </c>
      <c r="K791" s="101">
        <v>3</v>
      </c>
      <c r="L791" s="101">
        <v>1020</v>
      </c>
      <c r="M791" s="101">
        <v>0</v>
      </c>
      <c r="N791" s="100" t="str">
        <f t="shared" si="36"/>
        <v>공격력 +541</v>
      </c>
      <c r="O791" s="100" t="str">
        <f t="shared" si="37"/>
        <v>최대 체력 +3640</v>
      </c>
      <c r="P791" s="100" t="str">
        <f t="shared" si="38"/>
        <v>치유력 +1020</v>
      </c>
    </row>
    <row r="792" spans="1:16" ht="13.8" customHeight="1">
      <c r="A792" s="101">
        <f>C792*ID규칙_기본능력치그룹_단위+COUNTIF($C$4:C792,C792)</f>
        <v>11313039</v>
      </c>
      <c r="B792" s="100" t="s">
        <v>315</v>
      </c>
      <c r="C792" s="101">
        <f>VLOOKUP(B792,WEAPON!$B:$D,3,0)</f>
        <v>11313</v>
      </c>
      <c r="D792" s="102">
        <v>39</v>
      </c>
      <c r="E792" s="101">
        <v>1</v>
      </c>
      <c r="F792" s="101">
        <v>553</v>
      </c>
      <c r="G792" s="101">
        <v>0</v>
      </c>
      <c r="H792" s="101">
        <v>2</v>
      </c>
      <c r="I792" s="101">
        <v>3716</v>
      </c>
      <c r="J792" s="101">
        <v>0</v>
      </c>
      <c r="K792" s="101">
        <v>3</v>
      </c>
      <c r="L792" s="101">
        <v>1042</v>
      </c>
      <c r="M792" s="101">
        <v>0</v>
      </c>
      <c r="N792" s="100" t="str">
        <f t="shared" si="36"/>
        <v>공격력 +553</v>
      </c>
      <c r="O792" s="100" t="str">
        <f t="shared" si="37"/>
        <v>최대 체력 +3716</v>
      </c>
      <c r="P792" s="100" t="str">
        <f t="shared" si="38"/>
        <v>치유력 +1042</v>
      </c>
    </row>
    <row r="793" spans="1:16" ht="13.8" customHeight="1">
      <c r="A793" s="101">
        <f>C793*ID규칙_기본능력치그룹_단위+COUNTIF($C$4:C793,C793)</f>
        <v>11313040</v>
      </c>
      <c r="B793" s="100" t="s">
        <v>315</v>
      </c>
      <c r="C793" s="101">
        <f>VLOOKUP(B793,WEAPON!$B:$D,3,0)</f>
        <v>11313</v>
      </c>
      <c r="D793" s="102">
        <v>40</v>
      </c>
      <c r="E793" s="101">
        <v>1</v>
      </c>
      <c r="F793" s="101">
        <v>564</v>
      </c>
      <c r="G793" s="101">
        <v>0</v>
      </c>
      <c r="H793" s="101">
        <v>2</v>
      </c>
      <c r="I793" s="101">
        <v>3792</v>
      </c>
      <c r="J793" s="101">
        <v>0</v>
      </c>
      <c r="K793" s="101">
        <v>3</v>
      </c>
      <c r="L793" s="101">
        <v>1063</v>
      </c>
      <c r="M793" s="101">
        <v>0</v>
      </c>
      <c r="N793" s="100" t="str">
        <f t="shared" si="36"/>
        <v>공격력 +564</v>
      </c>
      <c r="O793" s="100" t="str">
        <f t="shared" si="37"/>
        <v>최대 체력 +3792</v>
      </c>
      <c r="P793" s="100" t="str">
        <f t="shared" si="38"/>
        <v>치유력 +1063</v>
      </c>
    </row>
    <row r="794" spans="1:16" ht="13.8" customHeight="1">
      <c r="A794" s="101">
        <f>C794*ID규칙_기본능력치그룹_단위+COUNTIF($C$4:C794,C794)</f>
        <v>11313041</v>
      </c>
      <c r="B794" s="100" t="s">
        <v>315</v>
      </c>
      <c r="C794" s="101">
        <f>VLOOKUP(B794,WEAPON!$B:$D,3,0)</f>
        <v>11313</v>
      </c>
      <c r="D794" s="102">
        <v>41</v>
      </c>
      <c r="E794" s="101">
        <v>1</v>
      </c>
      <c r="F794" s="101">
        <v>575</v>
      </c>
      <c r="G794" s="101">
        <v>0</v>
      </c>
      <c r="H794" s="101">
        <v>2</v>
      </c>
      <c r="I794" s="101">
        <v>3868</v>
      </c>
      <c r="J794" s="101">
        <v>0</v>
      </c>
      <c r="K794" s="101">
        <v>3</v>
      </c>
      <c r="L794" s="101">
        <v>1084</v>
      </c>
      <c r="M794" s="101">
        <v>0</v>
      </c>
      <c r="N794" s="100" t="str">
        <f t="shared" si="36"/>
        <v>공격력 +575</v>
      </c>
      <c r="O794" s="100" t="str">
        <f t="shared" si="37"/>
        <v>최대 체력 +3868</v>
      </c>
      <c r="P794" s="100" t="str">
        <f t="shared" si="38"/>
        <v>치유력 +1084</v>
      </c>
    </row>
    <row r="795" spans="1:16" ht="13.8" customHeight="1">
      <c r="A795" s="101">
        <f>C795*ID규칙_기본능력치그룹_단위+COUNTIF($C$4:C795,C795)</f>
        <v>11313042</v>
      </c>
      <c r="B795" s="100" t="s">
        <v>315</v>
      </c>
      <c r="C795" s="101">
        <f>VLOOKUP(B795,WEAPON!$B:$D,3,0)</f>
        <v>11313</v>
      </c>
      <c r="D795" s="102">
        <v>42</v>
      </c>
      <c r="E795" s="101">
        <v>1</v>
      </c>
      <c r="F795" s="101">
        <v>587</v>
      </c>
      <c r="G795" s="101">
        <v>0</v>
      </c>
      <c r="H795" s="101">
        <v>2</v>
      </c>
      <c r="I795" s="101">
        <v>3944</v>
      </c>
      <c r="J795" s="101">
        <v>0</v>
      </c>
      <c r="K795" s="101">
        <v>3</v>
      </c>
      <c r="L795" s="101">
        <v>1106</v>
      </c>
      <c r="M795" s="101">
        <v>0</v>
      </c>
      <c r="N795" s="100" t="str">
        <f t="shared" si="36"/>
        <v>공격력 +587</v>
      </c>
      <c r="O795" s="100" t="str">
        <f t="shared" si="37"/>
        <v>최대 체력 +3944</v>
      </c>
      <c r="P795" s="100" t="str">
        <f t="shared" si="38"/>
        <v>치유력 +1106</v>
      </c>
    </row>
    <row r="796" spans="1:16" ht="13.8" customHeight="1">
      <c r="A796" s="101">
        <f>C796*ID규칙_기본능력치그룹_단위+COUNTIF($C$4:C796,C796)</f>
        <v>11313043</v>
      </c>
      <c r="B796" s="100" t="s">
        <v>315</v>
      </c>
      <c r="C796" s="101">
        <f>VLOOKUP(B796,WEAPON!$B:$D,3,0)</f>
        <v>11313</v>
      </c>
      <c r="D796" s="102">
        <v>43</v>
      </c>
      <c r="E796" s="101">
        <v>1</v>
      </c>
      <c r="F796" s="101">
        <v>598</v>
      </c>
      <c r="G796" s="101">
        <v>0</v>
      </c>
      <c r="H796" s="101">
        <v>2</v>
      </c>
      <c r="I796" s="101">
        <v>4019</v>
      </c>
      <c r="J796" s="101">
        <v>0</v>
      </c>
      <c r="K796" s="101">
        <v>3</v>
      </c>
      <c r="L796" s="101">
        <v>1127</v>
      </c>
      <c r="M796" s="101">
        <v>0</v>
      </c>
      <c r="N796" s="100" t="str">
        <f t="shared" si="36"/>
        <v>공격력 +598</v>
      </c>
      <c r="O796" s="100" t="str">
        <f t="shared" si="37"/>
        <v>최대 체력 +4019</v>
      </c>
      <c r="P796" s="100" t="str">
        <f t="shared" si="38"/>
        <v>치유력 +1127</v>
      </c>
    </row>
    <row r="797" spans="1:16" ht="13.8" customHeight="1">
      <c r="A797" s="101">
        <f>C797*ID규칙_기본능력치그룹_단위+COUNTIF($C$4:C797,C797)</f>
        <v>11313044</v>
      </c>
      <c r="B797" s="100" t="s">
        <v>315</v>
      </c>
      <c r="C797" s="101">
        <f>VLOOKUP(B797,WEAPON!$B:$D,3,0)</f>
        <v>11313</v>
      </c>
      <c r="D797" s="102">
        <v>44</v>
      </c>
      <c r="E797" s="101">
        <v>1</v>
      </c>
      <c r="F797" s="101">
        <v>609</v>
      </c>
      <c r="G797" s="101">
        <v>0</v>
      </c>
      <c r="H797" s="101">
        <v>2</v>
      </c>
      <c r="I797" s="101">
        <v>4095</v>
      </c>
      <c r="J797" s="101">
        <v>0</v>
      </c>
      <c r="K797" s="101">
        <v>3</v>
      </c>
      <c r="L797" s="101">
        <v>1148</v>
      </c>
      <c r="M797" s="101">
        <v>0</v>
      </c>
      <c r="N797" s="100" t="str">
        <f t="shared" si="36"/>
        <v>공격력 +609</v>
      </c>
      <c r="O797" s="100" t="str">
        <f t="shared" si="37"/>
        <v>최대 체력 +4095</v>
      </c>
      <c r="P797" s="100" t="str">
        <f t="shared" si="38"/>
        <v>치유력 +1148</v>
      </c>
    </row>
    <row r="798" spans="1:16" ht="13.8" customHeight="1">
      <c r="A798" s="101">
        <f>C798*ID규칙_기본능력치그룹_단위+COUNTIF($C$4:C798,C798)</f>
        <v>11313045</v>
      </c>
      <c r="B798" s="100" t="s">
        <v>315</v>
      </c>
      <c r="C798" s="101">
        <f>VLOOKUP(B798,WEAPON!$B:$D,3,0)</f>
        <v>11313</v>
      </c>
      <c r="D798" s="102">
        <v>45</v>
      </c>
      <c r="E798" s="101">
        <v>1</v>
      </c>
      <c r="F798" s="101">
        <v>621</v>
      </c>
      <c r="G798" s="101">
        <v>0</v>
      </c>
      <c r="H798" s="101">
        <v>2</v>
      </c>
      <c r="I798" s="101">
        <v>4171</v>
      </c>
      <c r="J798" s="101">
        <v>0</v>
      </c>
      <c r="K798" s="101">
        <v>3</v>
      </c>
      <c r="L798" s="101">
        <v>1170</v>
      </c>
      <c r="M798" s="101">
        <v>0</v>
      </c>
      <c r="N798" s="100" t="str">
        <f t="shared" si="36"/>
        <v>공격력 +621</v>
      </c>
      <c r="O798" s="100" t="str">
        <f t="shared" si="37"/>
        <v>최대 체력 +4171</v>
      </c>
      <c r="P798" s="100" t="str">
        <f t="shared" si="38"/>
        <v>치유력 +1170</v>
      </c>
    </row>
    <row r="799" spans="1:16" ht="13.8" customHeight="1">
      <c r="A799" s="101">
        <f>C799*ID규칙_기본능력치그룹_단위+COUNTIF($C$4:C799,C799)</f>
        <v>11313046</v>
      </c>
      <c r="B799" s="100" t="s">
        <v>315</v>
      </c>
      <c r="C799" s="101">
        <f>VLOOKUP(B799,WEAPON!$B:$D,3,0)</f>
        <v>11313</v>
      </c>
      <c r="D799" s="102">
        <v>46</v>
      </c>
      <c r="E799" s="101">
        <v>1</v>
      </c>
      <c r="F799" s="101">
        <v>632</v>
      </c>
      <c r="G799" s="101">
        <v>0</v>
      </c>
      <c r="H799" s="101">
        <v>2</v>
      </c>
      <c r="I799" s="101">
        <v>4247</v>
      </c>
      <c r="J799" s="101">
        <v>0</v>
      </c>
      <c r="K799" s="101">
        <v>3</v>
      </c>
      <c r="L799" s="101">
        <v>1191</v>
      </c>
      <c r="M799" s="101">
        <v>0</v>
      </c>
      <c r="N799" s="100" t="str">
        <f t="shared" si="36"/>
        <v>공격력 +632</v>
      </c>
      <c r="O799" s="100" t="str">
        <f t="shared" si="37"/>
        <v>최대 체력 +4247</v>
      </c>
      <c r="P799" s="100" t="str">
        <f t="shared" si="38"/>
        <v>치유력 +1191</v>
      </c>
    </row>
    <row r="800" spans="1:16" ht="13.8" customHeight="1">
      <c r="A800" s="101">
        <f>C800*ID규칙_기본능력치그룹_단위+COUNTIF($C$4:C800,C800)</f>
        <v>11313047</v>
      </c>
      <c r="B800" s="100" t="s">
        <v>315</v>
      </c>
      <c r="C800" s="101">
        <f>VLOOKUP(B800,WEAPON!$B:$D,3,0)</f>
        <v>11313</v>
      </c>
      <c r="D800" s="102">
        <v>47</v>
      </c>
      <c r="E800" s="101">
        <v>1</v>
      </c>
      <c r="F800" s="101">
        <v>643</v>
      </c>
      <c r="G800" s="101">
        <v>0</v>
      </c>
      <c r="H800" s="101">
        <v>2</v>
      </c>
      <c r="I800" s="101">
        <v>4323</v>
      </c>
      <c r="J800" s="101">
        <v>0</v>
      </c>
      <c r="K800" s="101">
        <v>3</v>
      </c>
      <c r="L800" s="101">
        <v>1212</v>
      </c>
      <c r="M800" s="101">
        <v>0</v>
      </c>
      <c r="N800" s="100" t="str">
        <f t="shared" si="36"/>
        <v>공격력 +643</v>
      </c>
      <c r="O800" s="100" t="str">
        <f t="shared" si="37"/>
        <v>최대 체력 +4323</v>
      </c>
      <c r="P800" s="100" t="str">
        <f t="shared" si="38"/>
        <v>치유력 +1212</v>
      </c>
    </row>
    <row r="801" spans="1:16" ht="13.8" customHeight="1">
      <c r="A801" s="101">
        <f>C801*ID규칙_기본능력치그룹_단위+COUNTIF($C$4:C801,C801)</f>
        <v>11313048</v>
      </c>
      <c r="B801" s="100" t="s">
        <v>315</v>
      </c>
      <c r="C801" s="101">
        <f>VLOOKUP(B801,WEAPON!$B:$D,3,0)</f>
        <v>11313</v>
      </c>
      <c r="D801" s="102">
        <v>48</v>
      </c>
      <c r="E801" s="101">
        <v>1</v>
      </c>
      <c r="F801" s="101">
        <v>654</v>
      </c>
      <c r="G801" s="101">
        <v>0</v>
      </c>
      <c r="H801" s="101">
        <v>2</v>
      </c>
      <c r="I801" s="101">
        <v>4398</v>
      </c>
      <c r="J801" s="101">
        <v>0</v>
      </c>
      <c r="K801" s="101">
        <v>3</v>
      </c>
      <c r="L801" s="101">
        <v>1233</v>
      </c>
      <c r="M801" s="101">
        <v>0</v>
      </c>
      <c r="N801" s="100" t="str">
        <f t="shared" si="36"/>
        <v>공격력 +654</v>
      </c>
      <c r="O801" s="100" t="str">
        <f t="shared" si="37"/>
        <v>최대 체력 +4398</v>
      </c>
      <c r="P801" s="100" t="str">
        <f t="shared" si="38"/>
        <v>치유력 +1233</v>
      </c>
    </row>
    <row r="802" spans="1:16" ht="13.8" customHeight="1">
      <c r="A802" s="101">
        <f>C802*ID규칙_기본능력치그룹_단위+COUNTIF($C$4:C802,C802)</f>
        <v>11313049</v>
      </c>
      <c r="B802" s="100" t="s">
        <v>315</v>
      </c>
      <c r="C802" s="101">
        <f>VLOOKUP(B802,WEAPON!$B:$D,3,0)</f>
        <v>11313</v>
      </c>
      <c r="D802" s="102">
        <v>49</v>
      </c>
      <c r="E802" s="101">
        <v>1</v>
      </c>
      <c r="F802" s="101">
        <v>666</v>
      </c>
      <c r="G802" s="101">
        <v>0</v>
      </c>
      <c r="H802" s="101">
        <v>2</v>
      </c>
      <c r="I802" s="101">
        <v>4474</v>
      </c>
      <c r="J802" s="101">
        <v>0</v>
      </c>
      <c r="K802" s="101">
        <v>3</v>
      </c>
      <c r="L802" s="101">
        <v>1255</v>
      </c>
      <c r="M802" s="101">
        <v>0</v>
      </c>
      <c r="N802" s="100" t="str">
        <f t="shared" si="36"/>
        <v>공격력 +666</v>
      </c>
      <c r="O802" s="100" t="str">
        <f t="shared" si="37"/>
        <v>최대 체력 +4474</v>
      </c>
      <c r="P802" s="100" t="str">
        <f t="shared" si="38"/>
        <v>치유력 +1255</v>
      </c>
    </row>
    <row r="803" spans="1:16" ht="13.8" customHeight="1">
      <c r="A803" s="101">
        <f>C803*ID규칙_기본능력치그룹_단위+COUNTIF($C$4:C803,C803)</f>
        <v>11313050</v>
      </c>
      <c r="B803" s="100" t="s">
        <v>315</v>
      </c>
      <c r="C803" s="101">
        <f>VLOOKUP(B803,WEAPON!$B:$D,3,0)</f>
        <v>11313</v>
      </c>
      <c r="D803" s="102">
        <v>50</v>
      </c>
      <c r="E803" s="101">
        <v>1</v>
      </c>
      <c r="F803" s="101">
        <v>677</v>
      </c>
      <c r="G803" s="101">
        <v>0</v>
      </c>
      <c r="H803" s="101">
        <v>2</v>
      </c>
      <c r="I803" s="101">
        <v>4551</v>
      </c>
      <c r="J803" s="101">
        <v>0</v>
      </c>
      <c r="K803" s="101">
        <v>3</v>
      </c>
      <c r="L803" s="101">
        <v>1275</v>
      </c>
      <c r="M803" s="101">
        <v>0</v>
      </c>
      <c r="N803" s="100" t="str">
        <f t="shared" si="36"/>
        <v>공격력 +677</v>
      </c>
      <c r="O803" s="100" t="str">
        <f t="shared" si="37"/>
        <v>최대 체력 +4551</v>
      </c>
      <c r="P803" s="100" t="str">
        <f t="shared" si="38"/>
        <v>치유력 +1275</v>
      </c>
    </row>
    <row r="804" spans="1:16" ht="13.8" customHeight="1">
      <c r="A804" s="101">
        <f>C804*ID규칙_기본능력치그룹_단위+COUNTIF($C$4:C804,C804)</f>
        <v>11214001</v>
      </c>
      <c r="B804" s="100" t="s">
        <v>317</v>
      </c>
      <c r="C804" s="101">
        <f>VLOOKUP(B804,WEAPON!$B:$D,3,0)</f>
        <v>11214</v>
      </c>
      <c r="D804" s="102">
        <v>1</v>
      </c>
      <c r="E804" s="101">
        <v>1</v>
      </c>
      <c r="F804" s="101">
        <v>109</v>
      </c>
      <c r="G804" s="101">
        <v>0</v>
      </c>
      <c r="H804" s="101">
        <v>2</v>
      </c>
      <c r="I804" s="101">
        <v>583</v>
      </c>
      <c r="J804" s="101">
        <v>0</v>
      </c>
      <c r="K804" s="101">
        <v>0</v>
      </c>
      <c r="L804" s="101">
        <v>0</v>
      </c>
      <c r="M804" s="101">
        <v>0</v>
      </c>
      <c r="N804" s="100" t="str">
        <f t="shared" si="36"/>
        <v>공격력 +109</v>
      </c>
      <c r="O804" s="100" t="str">
        <f t="shared" si="37"/>
        <v>최대 체력 +583</v>
      </c>
      <c r="P804" s="100" t="str">
        <f t="shared" si="38"/>
        <v>-</v>
      </c>
    </row>
    <row r="805" spans="1:16" ht="13.8" customHeight="1">
      <c r="A805" s="101">
        <f>C805*ID규칙_기본능력치그룹_단위+COUNTIF($C$4:C805,C805)</f>
        <v>11214002</v>
      </c>
      <c r="B805" s="100" t="s">
        <v>317</v>
      </c>
      <c r="C805" s="101">
        <f>VLOOKUP(B805,WEAPON!$B:$D,3,0)</f>
        <v>11214</v>
      </c>
      <c r="D805" s="102">
        <v>2</v>
      </c>
      <c r="E805" s="101">
        <v>1</v>
      </c>
      <c r="F805" s="101">
        <v>119</v>
      </c>
      <c r="G805" s="101">
        <v>0</v>
      </c>
      <c r="H805" s="101">
        <v>2</v>
      </c>
      <c r="I805" s="101">
        <v>636</v>
      </c>
      <c r="J805" s="101">
        <v>0</v>
      </c>
      <c r="K805" s="101">
        <v>0</v>
      </c>
      <c r="L805" s="101">
        <v>0</v>
      </c>
      <c r="M805" s="101">
        <v>0</v>
      </c>
      <c r="N805" s="100" t="str">
        <f t="shared" si="36"/>
        <v>공격력 +119</v>
      </c>
      <c r="O805" s="100" t="str">
        <f t="shared" si="37"/>
        <v>최대 체력 +636</v>
      </c>
      <c r="P805" s="100" t="str">
        <f t="shared" si="38"/>
        <v>-</v>
      </c>
    </row>
    <row r="806" spans="1:16" ht="13.8" customHeight="1">
      <c r="A806" s="101">
        <f>C806*ID규칙_기본능력치그룹_단위+COUNTIF($C$4:C806,C806)</f>
        <v>11214003</v>
      </c>
      <c r="B806" s="100" t="s">
        <v>317</v>
      </c>
      <c r="C806" s="101">
        <f>VLOOKUP(B806,WEAPON!$B:$D,3,0)</f>
        <v>11214</v>
      </c>
      <c r="D806" s="102">
        <v>3</v>
      </c>
      <c r="E806" s="101">
        <v>1</v>
      </c>
      <c r="F806" s="101">
        <v>129</v>
      </c>
      <c r="G806" s="101">
        <v>0</v>
      </c>
      <c r="H806" s="101">
        <v>2</v>
      </c>
      <c r="I806" s="101">
        <v>689</v>
      </c>
      <c r="J806" s="101">
        <v>0</v>
      </c>
      <c r="K806" s="101">
        <v>0</v>
      </c>
      <c r="L806" s="101">
        <v>0</v>
      </c>
      <c r="M806" s="101">
        <v>0</v>
      </c>
      <c r="N806" s="100" t="str">
        <f t="shared" si="36"/>
        <v>공격력 +129</v>
      </c>
      <c r="O806" s="100" t="str">
        <f t="shared" si="37"/>
        <v>최대 체력 +689</v>
      </c>
      <c r="P806" s="100" t="str">
        <f t="shared" si="38"/>
        <v>-</v>
      </c>
    </row>
    <row r="807" spans="1:16" ht="13.8" customHeight="1">
      <c r="A807" s="101">
        <f>C807*ID규칙_기본능력치그룹_단위+COUNTIF($C$4:C807,C807)</f>
        <v>11214004</v>
      </c>
      <c r="B807" s="100" t="s">
        <v>317</v>
      </c>
      <c r="C807" s="101">
        <f>VLOOKUP(B807,WEAPON!$B:$D,3,0)</f>
        <v>11214</v>
      </c>
      <c r="D807" s="102">
        <v>4</v>
      </c>
      <c r="E807" s="101">
        <v>1</v>
      </c>
      <c r="F807" s="101">
        <v>139</v>
      </c>
      <c r="G807" s="101">
        <v>0</v>
      </c>
      <c r="H807" s="101">
        <v>2</v>
      </c>
      <c r="I807" s="101">
        <v>742</v>
      </c>
      <c r="J807" s="101">
        <v>0</v>
      </c>
      <c r="K807" s="101">
        <v>0</v>
      </c>
      <c r="L807" s="101">
        <v>0</v>
      </c>
      <c r="M807" s="101">
        <v>0</v>
      </c>
      <c r="N807" s="100" t="str">
        <f t="shared" si="36"/>
        <v>공격력 +139</v>
      </c>
      <c r="O807" s="100" t="str">
        <f t="shared" si="37"/>
        <v>최대 체력 +742</v>
      </c>
      <c r="P807" s="100" t="str">
        <f t="shared" si="38"/>
        <v>-</v>
      </c>
    </row>
    <row r="808" spans="1:16" ht="13.8" customHeight="1">
      <c r="A808" s="101">
        <f>C808*ID규칙_기본능력치그룹_단위+COUNTIF($C$4:C808,C808)</f>
        <v>11214005</v>
      </c>
      <c r="B808" s="100" t="s">
        <v>317</v>
      </c>
      <c r="C808" s="101">
        <f>VLOOKUP(B808,WEAPON!$B:$D,3,0)</f>
        <v>11214</v>
      </c>
      <c r="D808" s="102">
        <v>5</v>
      </c>
      <c r="E808" s="101">
        <v>1</v>
      </c>
      <c r="F808" s="101">
        <v>149</v>
      </c>
      <c r="G808" s="101">
        <v>0</v>
      </c>
      <c r="H808" s="101">
        <v>2</v>
      </c>
      <c r="I808" s="101">
        <v>795</v>
      </c>
      <c r="J808" s="101">
        <v>0</v>
      </c>
      <c r="K808" s="101">
        <v>0</v>
      </c>
      <c r="L808" s="101">
        <v>0</v>
      </c>
      <c r="M808" s="101">
        <v>0</v>
      </c>
      <c r="N808" s="100" t="str">
        <f t="shared" si="36"/>
        <v>공격력 +149</v>
      </c>
      <c r="O808" s="100" t="str">
        <f t="shared" si="37"/>
        <v>최대 체력 +795</v>
      </c>
      <c r="P808" s="100" t="str">
        <f t="shared" si="38"/>
        <v>-</v>
      </c>
    </row>
    <row r="809" spans="1:16" ht="13.8" customHeight="1">
      <c r="A809" s="101">
        <f>C809*ID규칙_기본능력치그룹_단위+COUNTIF($C$4:C809,C809)</f>
        <v>11214006</v>
      </c>
      <c r="B809" s="100" t="s">
        <v>317</v>
      </c>
      <c r="C809" s="101">
        <f>VLOOKUP(B809,WEAPON!$B:$D,3,0)</f>
        <v>11214</v>
      </c>
      <c r="D809" s="102">
        <v>6</v>
      </c>
      <c r="E809" s="101">
        <v>1</v>
      </c>
      <c r="F809" s="101">
        <v>158</v>
      </c>
      <c r="G809" s="101">
        <v>0</v>
      </c>
      <c r="H809" s="101">
        <v>2</v>
      </c>
      <c r="I809" s="101">
        <v>848</v>
      </c>
      <c r="J809" s="101">
        <v>0</v>
      </c>
      <c r="K809" s="101">
        <v>0</v>
      </c>
      <c r="L809" s="101">
        <v>0</v>
      </c>
      <c r="M809" s="101">
        <v>0</v>
      </c>
      <c r="N809" s="100" t="str">
        <f t="shared" si="36"/>
        <v>공격력 +158</v>
      </c>
      <c r="O809" s="100" t="str">
        <f t="shared" si="37"/>
        <v>최대 체력 +848</v>
      </c>
      <c r="P809" s="100" t="str">
        <f t="shared" si="38"/>
        <v>-</v>
      </c>
    </row>
    <row r="810" spans="1:16" ht="13.8" customHeight="1">
      <c r="A810" s="101">
        <f>C810*ID규칙_기본능력치그룹_단위+COUNTIF($C$4:C810,C810)</f>
        <v>11214007</v>
      </c>
      <c r="B810" s="100" t="s">
        <v>317</v>
      </c>
      <c r="C810" s="101">
        <f>VLOOKUP(B810,WEAPON!$B:$D,3,0)</f>
        <v>11214</v>
      </c>
      <c r="D810" s="102">
        <v>7</v>
      </c>
      <c r="E810" s="101">
        <v>1</v>
      </c>
      <c r="F810" s="101">
        <v>168</v>
      </c>
      <c r="G810" s="101">
        <v>0</v>
      </c>
      <c r="H810" s="101">
        <v>2</v>
      </c>
      <c r="I810" s="101">
        <v>901</v>
      </c>
      <c r="J810" s="101">
        <v>0</v>
      </c>
      <c r="K810" s="101">
        <v>0</v>
      </c>
      <c r="L810" s="101">
        <v>0</v>
      </c>
      <c r="M810" s="101">
        <v>0</v>
      </c>
      <c r="N810" s="100" t="str">
        <f t="shared" si="36"/>
        <v>공격력 +168</v>
      </c>
      <c r="O810" s="100" t="str">
        <f t="shared" si="37"/>
        <v>최대 체력 +901</v>
      </c>
      <c r="P810" s="100" t="str">
        <f t="shared" si="38"/>
        <v>-</v>
      </c>
    </row>
    <row r="811" spans="1:16" ht="13.8" customHeight="1">
      <c r="A811" s="101">
        <f>C811*ID규칙_기본능력치그룹_단위+COUNTIF($C$4:C811,C811)</f>
        <v>11214008</v>
      </c>
      <c r="B811" s="100" t="s">
        <v>317</v>
      </c>
      <c r="C811" s="101">
        <f>VLOOKUP(B811,WEAPON!$B:$D,3,0)</f>
        <v>11214</v>
      </c>
      <c r="D811" s="102">
        <v>8</v>
      </c>
      <c r="E811" s="101">
        <v>1</v>
      </c>
      <c r="F811" s="101">
        <v>178</v>
      </c>
      <c r="G811" s="101">
        <v>0</v>
      </c>
      <c r="H811" s="101">
        <v>2</v>
      </c>
      <c r="I811" s="101">
        <v>954</v>
      </c>
      <c r="J811" s="101">
        <v>0</v>
      </c>
      <c r="K811" s="101">
        <v>0</v>
      </c>
      <c r="L811" s="101">
        <v>0</v>
      </c>
      <c r="M811" s="101">
        <v>0</v>
      </c>
      <c r="N811" s="100" t="str">
        <f t="shared" si="36"/>
        <v>공격력 +178</v>
      </c>
      <c r="O811" s="100" t="str">
        <f t="shared" si="37"/>
        <v>최대 체력 +954</v>
      </c>
      <c r="P811" s="100" t="str">
        <f t="shared" si="38"/>
        <v>-</v>
      </c>
    </row>
    <row r="812" spans="1:16" ht="13.8" customHeight="1">
      <c r="A812" s="101">
        <f>C812*ID규칙_기본능력치그룹_단위+COUNTIF($C$4:C812,C812)</f>
        <v>11214009</v>
      </c>
      <c r="B812" s="100" t="s">
        <v>317</v>
      </c>
      <c r="C812" s="101">
        <f>VLOOKUP(B812,WEAPON!$B:$D,3,0)</f>
        <v>11214</v>
      </c>
      <c r="D812" s="102">
        <v>9</v>
      </c>
      <c r="E812" s="101">
        <v>1</v>
      </c>
      <c r="F812" s="101">
        <v>188</v>
      </c>
      <c r="G812" s="101">
        <v>0</v>
      </c>
      <c r="H812" s="101">
        <v>2</v>
      </c>
      <c r="I812" s="101">
        <v>1007</v>
      </c>
      <c r="J812" s="101">
        <v>0</v>
      </c>
      <c r="K812" s="101">
        <v>0</v>
      </c>
      <c r="L812" s="101">
        <v>0</v>
      </c>
      <c r="M812" s="101">
        <v>0</v>
      </c>
      <c r="N812" s="100" t="str">
        <f t="shared" si="36"/>
        <v>공격력 +188</v>
      </c>
      <c r="O812" s="100" t="str">
        <f t="shared" si="37"/>
        <v>최대 체력 +1007</v>
      </c>
      <c r="P812" s="100" t="str">
        <f t="shared" si="38"/>
        <v>-</v>
      </c>
    </row>
    <row r="813" spans="1:16" ht="13.8" customHeight="1">
      <c r="A813" s="101">
        <f>C813*ID규칙_기본능력치그룹_단위+COUNTIF($C$4:C813,C813)</f>
        <v>11214010</v>
      </c>
      <c r="B813" s="100" t="s">
        <v>317</v>
      </c>
      <c r="C813" s="101">
        <f>VLOOKUP(B813,WEAPON!$B:$D,3,0)</f>
        <v>11214</v>
      </c>
      <c r="D813" s="102">
        <v>10</v>
      </c>
      <c r="E813" s="101">
        <v>1</v>
      </c>
      <c r="F813" s="101">
        <v>198</v>
      </c>
      <c r="G813" s="101">
        <v>0</v>
      </c>
      <c r="H813" s="101">
        <v>2</v>
      </c>
      <c r="I813" s="101">
        <v>1060</v>
      </c>
      <c r="J813" s="101">
        <v>0</v>
      </c>
      <c r="K813" s="101">
        <v>0</v>
      </c>
      <c r="L813" s="101">
        <v>0</v>
      </c>
      <c r="M813" s="101">
        <v>0</v>
      </c>
      <c r="N813" s="100" t="str">
        <f t="shared" si="36"/>
        <v>공격력 +198</v>
      </c>
      <c r="O813" s="100" t="str">
        <f t="shared" si="37"/>
        <v>최대 체력 +1060</v>
      </c>
      <c r="P813" s="100" t="str">
        <f t="shared" si="38"/>
        <v>-</v>
      </c>
    </row>
    <row r="814" spans="1:16" ht="13.8" customHeight="1">
      <c r="A814" s="101">
        <f>C814*ID규칙_기본능력치그룹_단위+COUNTIF($C$4:C814,C814)</f>
        <v>11214011</v>
      </c>
      <c r="B814" s="100" t="s">
        <v>317</v>
      </c>
      <c r="C814" s="101">
        <f>VLOOKUP(B814,WEAPON!$B:$D,3,0)</f>
        <v>11214</v>
      </c>
      <c r="D814" s="102">
        <v>11</v>
      </c>
      <c r="E814" s="101">
        <v>1</v>
      </c>
      <c r="F814" s="101">
        <v>208</v>
      </c>
      <c r="G814" s="101">
        <v>0</v>
      </c>
      <c r="H814" s="101">
        <v>2</v>
      </c>
      <c r="I814" s="101">
        <v>1113</v>
      </c>
      <c r="J814" s="101">
        <v>0</v>
      </c>
      <c r="K814" s="101">
        <v>0</v>
      </c>
      <c r="L814" s="101">
        <v>0</v>
      </c>
      <c r="M814" s="101">
        <v>0</v>
      </c>
      <c r="N814" s="100" t="str">
        <f t="shared" si="36"/>
        <v>공격력 +208</v>
      </c>
      <c r="O814" s="100" t="str">
        <f t="shared" si="37"/>
        <v>최대 체력 +1113</v>
      </c>
      <c r="P814" s="100" t="str">
        <f t="shared" si="38"/>
        <v>-</v>
      </c>
    </row>
    <row r="815" spans="1:16" ht="13.8" customHeight="1">
      <c r="A815" s="101">
        <f>C815*ID규칙_기본능력치그룹_단위+COUNTIF($C$4:C815,C815)</f>
        <v>11214012</v>
      </c>
      <c r="B815" s="100" t="s">
        <v>317</v>
      </c>
      <c r="C815" s="101">
        <f>VLOOKUP(B815,WEAPON!$B:$D,3,0)</f>
        <v>11214</v>
      </c>
      <c r="D815" s="102">
        <v>12</v>
      </c>
      <c r="E815" s="101">
        <v>1</v>
      </c>
      <c r="F815" s="101">
        <v>218</v>
      </c>
      <c r="G815" s="101">
        <v>0</v>
      </c>
      <c r="H815" s="101">
        <v>2</v>
      </c>
      <c r="I815" s="101">
        <v>1166</v>
      </c>
      <c r="J815" s="101">
        <v>0</v>
      </c>
      <c r="K815" s="101">
        <v>0</v>
      </c>
      <c r="L815" s="101">
        <v>0</v>
      </c>
      <c r="M815" s="101">
        <v>0</v>
      </c>
      <c r="N815" s="100" t="str">
        <f t="shared" si="36"/>
        <v>공격력 +218</v>
      </c>
      <c r="O815" s="100" t="str">
        <f t="shared" si="37"/>
        <v>최대 체력 +1166</v>
      </c>
      <c r="P815" s="100" t="str">
        <f t="shared" si="38"/>
        <v>-</v>
      </c>
    </row>
    <row r="816" spans="1:16" ht="13.8" customHeight="1">
      <c r="A816" s="101">
        <f>C816*ID규칙_기본능력치그룹_단위+COUNTIF($C$4:C816,C816)</f>
        <v>11214013</v>
      </c>
      <c r="B816" s="100" t="s">
        <v>317</v>
      </c>
      <c r="C816" s="101">
        <f>VLOOKUP(B816,WEAPON!$B:$D,3,0)</f>
        <v>11214</v>
      </c>
      <c r="D816" s="102">
        <v>13</v>
      </c>
      <c r="E816" s="101">
        <v>1</v>
      </c>
      <c r="F816" s="101">
        <v>228</v>
      </c>
      <c r="G816" s="101">
        <v>0</v>
      </c>
      <c r="H816" s="101">
        <v>2</v>
      </c>
      <c r="I816" s="101">
        <v>1219</v>
      </c>
      <c r="J816" s="101">
        <v>0</v>
      </c>
      <c r="K816" s="101">
        <v>0</v>
      </c>
      <c r="L816" s="101">
        <v>0</v>
      </c>
      <c r="M816" s="101">
        <v>0</v>
      </c>
      <c r="N816" s="100" t="str">
        <f t="shared" si="36"/>
        <v>공격력 +228</v>
      </c>
      <c r="O816" s="100" t="str">
        <f t="shared" si="37"/>
        <v>최대 체력 +1219</v>
      </c>
      <c r="P816" s="100" t="str">
        <f t="shared" si="38"/>
        <v>-</v>
      </c>
    </row>
    <row r="817" spans="1:16" ht="13.8" customHeight="1">
      <c r="A817" s="101">
        <f>C817*ID규칙_기본능력치그룹_단위+COUNTIF($C$4:C817,C817)</f>
        <v>11214014</v>
      </c>
      <c r="B817" s="100" t="s">
        <v>317</v>
      </c>
      <c r="C817" s="101">
        <f>VLOOKUP(B817,WEAPON!$B:$D,3,0)</f>
        <v>11214</v>
      </c>
      <c r="D817" s="102">
        <v>14</v>
      </c>
      <c r="E817" s="101">
        <v>1</v>
      </c>
      <c r="F817" s="101">
        <v>238</v>
      </c>
      <c r="G817" s="101">
        <v>0</v>
      </c>
      <c r="H817" s="101">
        <v>2</v>
      </c>
      <c r="I817" s="101">
        <v>1272</v>
      </c>
      <c r="J817" s="101">
        <v>0</v>
      </c>
      <c r="K817" s="101">
        <v>0</v>
      </c>
      <c r="L817" s="101">
        <v>0</v>
      </c>
      <c r="M817" s="101">
        <v>0</v>
      </c>
      <c r="N817" s="100" t="str">
        <f t="shared" si="36"/>
        <v>공격력 +238</v>
      </c>
      <c r="O817" s="100" t="str">
        <f t="shared" si="37"/>
        <v>최대 체력 +1272</v>
      </c>
      <c r="P817" s="100" t="str">
        <f t="shared" si="38"/>
        <v>-</v>
      </c>
    </row>
    <row r="818" spans="1:16" ht="13.8" customHeight="1">
      <c r="A818" s="101">
        <f>C818*ID규칙_기본능력치그룹_단위+COUNTIF($C$4:C818,C818)</f>
        <v>11214015</v>
      </c>
      <c r="B818" s="100" t="s">
        <v>317</v>
      </c>
      <c r="C818" s="101">
        <f>VLOOKUP(B818,WEAPON!$B:$D,3,0)</f>
        <v>11214</v>
      </c>
      <c r="D818" s="102">
        <v>15</v>
      </c>
      <c r="E818" s="101">
        <v>1</v>
      </c>
      <c r="F818" s="101">
        <v>247</v>
      </c>
      <c r="G818" s="101">
        <v>0</v>
      </c>
      <c r="H818" s="101">
        <v>2</v>
      </c>
      <c r="I818" s="101">
        <v>1325</v>
      </c>
      <c r="J818" s="101">
        <v>0</v>
      </c>
      <c r="K818" s="101">
        <v>0</v>
      </c>
      <c r="L818" s="101">
        <v>0</v>
      </c>
      <c r="M818" s="101">
        <v>0</v>
      </c>
      <c r="N818" s="100" t="str">
        <f t="shared" si="36"/>
        <v>공격력 +247</v>
      </c>
      <c r="O818" s="100" t="str">
        <f t="shared" si="37"/>
        <v>최대 체력 +1325</v>
      </c>
      <c r="P818" s="100" t="str">
        <f t="shared" si="38"/>
        <v>-</v>
      </c>
    </row>
    <row r="819" spans="1:16" ht="13.8" customHeight="1">
      <c r="A819" s="101">
        <f>C819*ID규칙_기본능력치그룹_단위+COUNTIF($C$4:C819,C819)</f>
        <v>11214016</v>
      </c>
      <c r="B819" s="100" t="s">
        <v>317</v>
      </c>
      <c r="C819" s="101">
        <f>VLOOKUP(B819,WEAPON!$B:$D,3,0)</f>
        <v>11214</v>
      </c>
      <c r="D819" s="102">
        <v>16</v>
      </c>
      <c r="E819" s="101">
        <v>1</v>
      </c>
      <c r="F819" s="101">
        <v>257</v>
      </c>
      <c r="G819" s="101">
        <v>0</v>
      </c>
      <c r="H819" s="101">
        <v>2</v>
      </c>
      <c r="I819" s="101">
        <v>1378</v>
      </c>
      <c r="J819" s="101">
        <v>0</v>
      </c>
      <c r="K819" s="101">
        <v>0</v>
      </c>
      <c r="L819" s="101">
        <v>0</v>
      </c>
      <c r="M819" s="101">
        <v>0</v>
      </c>
      <c r="N819" s="100" t="str">
        <f t="shared" si="36"/>
        <v>공격력 +257</v>
      </c>
      <c r="O819" s="100" t="str">
        <f t="shared" si="37"/>
        <v>최대 체력 +1378</v>
      </c>
      <c r="P819" s="100" t="str">
        <f t="shared" si="38"/>
        <v>-</v>
      </c>
    </row>
    <row r="820" spans="1:16" ht="13.8" customHeight="1">
      <c r="A820" s="101">
        <f>C820*ID규칙_기본능력치그룹_단위+COUNTIF($C$4:C820,C820)</f>
        <v>11214017</v>
      </c>
      <c r="B820" s="100" t="s">
        <v>317</v>
      </c>
      <c r="C820" s="101">
        <f>VLOOKUP(B820,WEAPON!$B:$D,3,0)</f>
        <v>11214</v>
      </c>
      <c r="D820" s="102">
        <v>17</v>
      </c>
      <c r="E820" s="101">
        <v>1</v>
      </c>
      <c r="F820" s="101">
        <v>267</v>
      </c>
      <c r="G820" s="101">
        <v>0</v>
      </c>
      <c r="H820" s="101">
        <v>2</v>
      </c>
      <c r="I820" s="101">
        <v>1431</v>
      </c>
      <c r="J820" s="101">
        <v>0</v>
      </c>
      <c r="K820" s="101">
        <v>0</v>
      </c>
      <c r="L820" s="101">
        <v>0</v>
      </c>
      <c r="M820" s="101">
        <v>0</v>
      </c>
      <c r="N820" s="100" t="str">
        <f t="shared" si="36"/>
        <v>공격력 +267</v>
      </c>
      <c r="O820" s="100" t="str">
        <f t="shared" si="37"/>
        <v>최대 체력 +1431</v>
      </c>
      <c r="P820" s="100" t="str">
        <f t="shared" si="38"/>
        <v>-</v>
      </c>
    </row>
    <row r="821" spans="1:16" ht="13.8" customHeight="1">
      <c r="A821" s="101">
        <f>C821*ID규칙_기본능력치그룹_단위+COUNTIF($C$4:C821,C821)</f>
        <v>11214018</v>
      </c>
      <c r="B821" s="100" t="s">
        <v>317</v>
      </c>
      <c r="C821" s="101">
        <f>VLOOKUP(B821,WEAPON!$B:$D,3,0)</f>
        <v>11214</v>
      </c>
      <c r="D821" s="102">
        <v>18</v>
      </c>
      <c r="E821" s="101">
        <v>1</v>
      </c>
      <c r="F821" s="101">
        <v>277</v>
      </c>
      <c r="G821" s="101">
        <v>0</v>
      </c>
      <c r="H821" s="101">
        <v>2</v>
      </c>
      <c r="I821" s="101">
        <v>1484</v>
      </c>
      <c r="J821" s="101">
        <v>0</v>
      </c>
      <c r="K821" s="101">
        <v>0</v>
      </c>
      <c r="L821" s="101">
        <v>0</v>
      </c>
      <c r="M821" s="101">
        <v>0</v>
      </c>
      <c r="N821" s="100" t="str">
        <f t="shared" si="36"/>
        <v>공격력 +277</v>
      </c>
      <c r="O821" s="100" t="str">
        <f t="shared" si="37"/>
        <v>최대 체력 +1484</v>
      </c>
      <c r="P821" s="100" t="str">
        <f t="shared" si="38"/>
        <v>-</v>
      </c>
    </row>
    <row r="822" spans="1:16" ht="13.8" customHeight="1">
      <c r="A822" s="101">
        <f>C822*ID규칙_기본능력치그룹_단위+COUNTIF($C$4:C822,C822)</f>
        <v>11214019</v>
      </c>
      <c r="B822" s="100" t="s">
        <v>317</v>
      </c>
      <c r="C822" s="101">
        <f>VLOOKUP(B822,WEAPON!$B:$D,3,0)</f>
        <v>11214</v>
      </c>
      <c r="D822" s="102">
        <v>19</v>
      </c>
      <c r="E822" s="101">
        <v>1</v>
      </c>
      <c r="F822" s="101">
        <v>287</v>
      </c>
      <c r="G822" s="101">
        <v>0</v>
      </c>
      <c r="H822" s="101">
        <v>2</v>
      </c>
      <c r="I822" s="101">
        <v>1537</v>
      </c>
      <c r="J822" s="101">
        <v>0</v>
      </c>
      <c r="K822" s="101">
        <v>0</v>
      </c>
      <c r="L822" s="101">
        <v>0</v>
      </c>
      <c r="M822" s="101">
        <v>0</v>
      </c>
      <c r="N822" s="100" t="str">
        <f t="shared" si="36"/>
        <v>공격력 +287</v>
      </c>
      <c r="O822" s="100" t="str">
        <f t="shared" si="37"/>
        <v>최대 체력 +1537</v>
      </c>
      <c r="P822" s="100" t="str">
        <f t="shared" si="38"/>
        <v>-</v>
      </c>
    </row>
    <row r="823" spans="1:16" ht="13.8" customHeight="1">
      <c r="A823" s="101">
        <f>C823*ID규칙_기본능력치그룹_단위+COUNTIF($C$4:C823,C823)</f>
        <v>11214020</v>
      </c>
      <c r="B823" s="100" t="s">
        <v>317</v>
      </c>
      <c r="C823" s="101">
        <f>VLOOKUP(B823,WEAPON!$B:$D,3,0)</f>
        <v>11214</v>
      </c>
      <c r="D823" s="102">
        <v>20</v>
      </c>
      <c r="E823" s="101">
        <v>1</v>
      </c>
      <c r="F823" s="101">
        <v>297</v>
      </c>
      <c r="G823" s="101">
        <v>0</v>
      </c>
      <c r="H823" s="101">
        <v>2</v>
      </c>
      <c r="I823" s="101">
        <v>1590</v>
      </c>
      <c r="J823" s="101">
        <v>0</v>
      </c>
      <c r="K823" s="101">
        <v>0</v>
      </c>
      <c r="L823" s="101">
        <v>0</v>
      </c>
      <c r="M823" s="101">
        <v>0</v>
      </c>
      <c r="N823" s="100" t="str">
        <f t="shared" si="36"/>
        <v>공격력 +297</v>
      </c>
      <c r="O823" s="100" t="str">
        <f t="shared" si="37"/>
        <v>최대 체력 +1590</v>
      </c>
      <c r="P823" s="100" t="str">
        <f t="shared" si="38"/>
        <v>-</v>
      </c>
    </row>
    <row r="824" spans="1:16" ht="13.8" customHeight="1">
      <c r="A824" s="101">
        <f>C824*ID규칙_기본능력치그룹_단위+COUNTIF($C$4:C824,C824)</f>
        <v>11214021</v>
      </c>
      <c r="B824" s="100" t="s">
        <v>317</v>
      </c>
      <c r="C824" s="101">
        <f>VLOOKUP(B824,WEAPON!$B:$D,3,0)</f>
        <v>11214</v>
      </c>
      <c r="D824" s="102">
        <v>21</v>
      </c>
      <c r="E824" s="101">
        <v>1</v>
      </c>
      <c r="F824" s="101">
        <v>307</v>
      </c>
      <c r="G824" s="101">
        <v>0</v>
      </c>
      <c r="H824" s="101">
        <v>2</v>
      </c>
      <c r="I824" s="101">
        <v>1643</v>
      </c>
      <c r="J824" s="101">
        <v>0</v>
      </c>
      <c r="K824" s="101">
        <v>0</v>
      </c>
      <c r="L824" s="101">
        <v>0</v>
      </c>
      <c r="M824" s="101">
        <v>0</v>
      </c>
      <c r="N824" s="100" t="str">
        <f t="shared" si="36"/>
        <v>공격력 +307</v>
      </c>
      <c r="O824" s="100" t="str">
        <f t="shared" si="37"/>
        <v>최대 체력 +1643</v>
      </c>
      <c r="P824" s="100" t="str">
        <f t="shared" si="38"/>
        <v>-</v>
      </c>
    </row>
    <row r="825" spans="1:16" ht="13.8" customHeight="1">
      <c r="A825" s="101">
        <f>C825*ID규칙_기본능력치그룹_단위+COUNTIF($C$4:C825,C825)</f>
        <v>11214022</v>
      </c>
      <c r="B825" s="100" t="s">
        <v>317</v>
      </c>
      <c r="C825" s="101">
        <f>VLOOKUP(B825,WEAPON!$B:$D,3,0)</f>
        <v>11214</v>
      </c>
      <c r="D825" s="102">
        <v>22</v>
      </c>
      <c r="E825" s="101">
        <v>1</v>
      </c>
      <c r="F825" s="101">
        <v>317</v>
      </c>
      <c r="G825" s="101">
        <v>0</v>
      </c>
      <c r="H825" s="101">
        <v>2</v>
      </c>
      <c r="I825" s="101">
        <v>1696</v>
      </c>
      <c r="J825" s="101">
        <v>0</v>
      </c>
      <c r="K825" s="101">
        <v>0</v>
      </c>
      <c r="L825" s="101">
        <v>0</v>
      </c>
      <c r="M825" s="101">
        <v>0</v>
      </c>
      <c r="N825" s="100" t="str">
        <f t="shared" si="36"/>
        <v>공격력 +317</v>
      </c>
      <c r="O825" s="100" t="str">
        <f t="shared" si="37"/>
        <v>최대 체력 +1696</v>
      </c>
      <c r="P825" s="100" t="str">
        <f t="shared" si="38"/>
        <v>-</v>
      </c>
    </row>
    <row r="826" spans="1:16" ht="13.8" customHeight="1">
      <c r="A826" s="101">
        <f>C826*ID규칙_기본능력치그룹_단위+COUNTIF($C$4:C826,C826)</f>
        <v>11214023</v>
      </c>
      <c r="B826" s="100" t="s">
        <v>317</v>
      </c>
      <c r="C826" s="101">
        <f>VLOOKUP(B826,WEAPON!$B:$D,3,0)</f>
        <v>11214</v>
      </c>
      <c r="D826" s="102">
        <v>23</v>
      </c>
      <c r="E826" s="101">
        <v>1</v>
      </c>
      <c r="F826" s="101">
        <v>327</v>
      </c>
      <c r="G826" s="101">
        <v>0</v>
      </c>
      <c r="H826" s="101">
        <v>2</v>
      </c>
      <c r="I826" s="101">
        <v>1749</v>
      </c>
      <c r="J826" s="101">
        <v>0</v>
      </c>
      <c r="K826" s="101">
        <v>0</v>
      </c>
      <c r="L826" s="101">
        <v>0</v>
      </c>
      <c r="M826" s="101">
        <v>0</v>
      </c>
      <c r="N826" s="100" t="str">
        <f t="shared" si="36"/>
        <v>공격력 +327</v>
      </c>
      <c r="O826" s="100" t="str">
        <f t="shared" si="37"/>
        <v>최대 체력 +1749</v>
      </c>
      <c r="P826" s="100" t="str">
        <f t="shared" si="38"/>
        <v>-</v>
      </c>
    </row>
    <row r="827" spans="1:16" ht="13.8" customHeight="1">
      <c r="A827" s="101">
        <f>C827*ID규칙_기본능력치그룹_단위+COUNTIF($C$4:C827,C827)</f>
        <v>11214024</v>
      </c>
      <c r="B827" s="100" t="s">
        <v>317</v>
      </c>
      <c r="C827" s="101">
        <f>VLOOKUP(B827,WEAPON!$B:$D,3,0)</f>
        <v>11214</v>
      </c>
      <c r="D827" s="102">
        <v>24</v>
      </c>
      <c r="E827" s="101">
        <v>1</v>
      </c>
      <c r="F827" s="101">
        <v>336</v>
      </c>
      <c r="G827" s="101">
        <v>0</v>
      </c>
      <c r="H827" s="101">
        <v>2</v>
      </c>
      <c r="I827" s="101">
        <v>1802</v>
      </c>
      <c r="J827" s="101">
        <v>0</v>
      </c>
      <c r="K827" s="101">
        <v>0</v>
      </c>
      <c r="L827" s="101">
        <v>0</v>
      </c>
      <c r="M827" s="101">
        <v>0</v>
      </c>
      <c r="N827" s="100" t="str">
        <f t="shared" si="36"/>
        <v>공격력 +336</v>
      </c>
      <c r="O827" s="100" t="str">
        <f t="shared" si="37"/>
        <v>최대 체력 +1802</v>
      </c>
      <c r="P827" s="100" t="str">
        <f t="shared" si="38"/>
        <v>-</v>
      </c>
    </row>
    <row r="828" spans="1:16" ht="13.8" customHeight="1">
      <c r="A828" s="101">
        <f>C828*ID규칙_기본능력치그룹_단위+COUNTIF($C$4:C828,C828)</f>
        <v>11214025</v>
      </c>
      <c r="B828" s="100" t="s">
        <v>317</v>
      </c>
      <c r="C828" s="101">
        <f>VLOOKUP(B828,WEAPON!$B:$D,3,0)</f>
        <v>11214</v>
      </c>
      <c r="D828" s="102">
        <v>25</v>
      </c>
      <c r="E828" s="101">
        <v>1</v>
      </c>
      <c r="F828" s="101">
        <v>346</v>
      </c>
      <c r="G828" s="101">
        <v>0</v>
      </c>
      <c r="H828" s="101">
        <v>2</v>
      </c>
      <c r="I828" s="101">
        <v>1855</v>
      </c>
      <c r="J828" s="101">
        <v>0</v>
      </c>
      <c r="K828" s="101">
        <v>0</v>
      </c>
      <c r="L828" s="101">
        <v>0</v>
      </c>
      <c r="M828" s="101">
        <v>0</v>
      </c>
      <c r="N828" s="100" t="str">
        <f t="shared" si="36"/>
        <v>공격력 +346</v>
      </c>
      <c r="O828" s="100" t="str">
        <f t="shared" si="37"/>
        <v>최대 체력 +1855</v>
      </c>
      <c r="P828" s="100" t="str">
        <f t="shared" si="38"/>
        <v>-</v>
      </c>
    </row>
    <row r="829" spans="1:16" ht="13.8" customHeight="1">
      <c r="A829" s="101">
        <f>C829*ID규칙_기본능력치그룹_단위+COUNTIF($C$4:C829,C829)</f>
        <v>11214026</v>
      </c>
      <c r="B829" s="100" t="s">
        <v>317</v>
      </c>
      <c r="C829" s="101">
        <f>VLOOKUP(B829,WEAPON!$B:$D,3,0)</f>
        <v>11214</v>
      </c>
      <c r="D829" s="102">
        <v>26</v>
      </c>
      <c r="E829" s="101">
        <v>1</v>
      </c>
      <c r="F829" s="101">
        <v>356</v>
      </c>
      <c r="G829" s="101">
        <v>0</v>
      </c>
      <c r="H829" s="101">
        <v>2</v>
      </c>
      <c r="I829" s="101">
        <v>1908</v>
      </c>
      <c r="J829" s="101">
        <v>0</v>
      </c>
      <c r="K829" s="101">
        <v>0</v>
      </c>
      <c r="L829" s="101">
        <v>0</v>
      </c>
      <c r="M829" s="101">
        <v>0</v>
      </c>
      <c r="N829" s="100" t="str">
        <f t="shared" si="36"/>
        <v>공격력 +356</v>
      </c>
      <c r="O829" s="100" t="str">
        <f t="shared" si="37"/>
        <v>최대 체력 +1908</v>
      </c>
      <c r="P829" s="100" t="str">
        <f t="shared" si="38"/>
        <v>-</v>
      </c>
    </row>
    <row r="830" spans="1:16" ht="13.8" customHeight="1">
      <c r="A830" s="101">
        <f>C830*ID규칙_기본능력치그룹_단위+COUNTIF($C$4:C830,C830)</f>
        <v>11214027</v>
      </c>
      <c r="B830" s="100" t="s">
        <v>317</v>
      </c>
      <c r="C830" s="101">
        <f>VLOOKUP(B830,WEAPON!$B:$D,3,0)</f>
        <v>11214</v>
      </c>
      <c r="D830" s="102">
        <v>27</v>
      </c>
      <c r="E830" s="101">
        <v>1</v>
      </c>
      <c r="F830" s="101">
        <v>366</v>
      </c>
      <c r="G830" s="101">
        <v>0</v>
      </c>
      <c r="H830" s="101">
        <v>2</v>
      </c>
      <c r="I830" s="101">
        <v>1961</v>
      </c>
      <c r="J830" s="101">
        <v>0</v>
      </c>
      <c r="K830" s="101">
        <v>0</v>
      </c>
      <c r="L830" s="101">
        <v>0</v>
      </c>
      <c r="M830" s="101">
        <v>0</v>
      </c>
      <c r="N830" s="100" t="str">
        <f t="shared" si="36"/>
        <v>공격력 +366</v>
      </c>
      <c r="O830" s="100" t="str">
        <f t="shared" si="37"/>
        <v>최대 체력 +1961</v>
      </c>
      <c r="P830" s="100" t="str">
        <f t="shared" si="38"/>
        <v>-</v>
      </c>
    </row>
    <row r="831" spans="1:16" ht="13.8" customHeight="1">
      <c r="A831" s="101">
        <f>C831*ID규칙_기본능력치그룹_단위+COUNTIF($C$4:C831,C831)</f>
        <v>11214028</v>
      </c>
      <c r="B831" s="100" t="s">
        <v>317</v>
      </c>
      <c r="C831" s="101">
        <f>VLOOKUP(B831,WEAPON!$B:$D,3,0)</f>
        <v>11214</v>
      </c>
      <c r="D831" s="102">
        <v>28</v>
      </c>
      <c r="E831" s="101">
        <v>1</v>
      </c>
      <c r="F831" s="101">
        <v>376</v>
      </c>
      <c r="G831" s="101">
        <v>0</v>
      </c>
      <c r="H831" s="101">
        <v>2</v>
      </c>
      <c r="I831" s="101">
        <v>2014</v>
      </c>
      <c r="J831" s="101">
        <v>0</v>
      </c>
      <c r="K831" s="101">
        <v>0</v>
      </c>
      <c r="L831" s="101">
        <v>0</v>
      </c>
      <c r="M831" s="101">
        <v>0</v>
      </c>
      <c r="N831" s="100" t="str">
        <f t="shared" si="36"/>
        <v>공격력 +376</v>
      </c>
      <c r="O831" s="100" t="str">
        <f t="shared" si="37"/>
        <v>최대 체력 +2014</v>
      </c>
      <c r="P831" s="100" t="str">
        <f t="shared" si="38"/>
        <v>-</v>
      </c>
    </row>
    <row r="832" spans="1:16" ht="13.8" customHeight="1">
      <c r="A832" s="101">
        <f>C832*ID규칙_기본능력치그룹_단위+COUNTIF($C$4:C832,C832)</f>
        <v>11214029</v>
      </c>
      <c r="B832" s="100" t="s">
        <v>317</v>
      </c>
      <c r="C832" s="101">
        <f>VLOOKUP(B832,WEAPON!$B:$D,3,0)</f>
        <v>11214</v>
      </c>
      <c r="D832" s="102">
        <v>29</v>
      </c>
      <c r="E832" s="101">
        <v>1</v>
      </c>
      <c r="F832" s="101">
        <v>386</v>
      </c>
      <c r="G832" s="101">
        <v>0</v>
      </c>
      <c r="H832" s="101">
        <v>2</v>
      </c>
      <c r="I832" s="101">
        <v>2067</v>
      </c>
      <c r="J832" s="101">
        <v>0</v>
      </c>
      <c r="K832" s="101">
        <v>0</v>
      </c>
      <c r="L832" s="101">
        <v>0</v>
      </c>
      <c r="M832" s="101">
        <v>0</v>
      </c>
      <c r="N832" s="100" t="str">
        <f t="shared" si="36"/>
        <v>공격력 +386</v>
      </c>
      <c r="O832" s="100" t="str">
        <f t="shared" si="37"/>
        <v>최대 체력 +2067</v>
      </c>
      <c r="P832" s="100" t="str">
        <f t="shared" si="38"/>
        <v>-</v>
      </c>
    </row>
    <row r="833" spans="1:16" ht="13.8" customHeight="1">
      <c r="A833" s="101">
        <f>C833*ID규칙_기본능력치그룹_단위+COUNTIF($C$4:C833,C833)</f>
        <v>11214030</v>
      </c>
      <c r="B833" s="100" t="s">
        <v>317</v>
      </c>
      <c r="C833" s="101">
        <f>VLOOKUP(B833,WEAPON!$B:$D,3,0)</f>
        <v>11214</v>
      </c>
      <c r="D833" s="102">
        <v>30</v>
      </c>
      <c r="E833" s="101">
        <v>1</v>
      </c>
      <c r="F833" s="101">
        <v>396</v>
      </c>
      <c r="G833" s="101">
        <v>0</v>
      </c>
      <c r="H833" s="101">
        <v>2</v>
      </c>
      <c r="I833" s="101">
        <v>2120</v>
      </c>
      <c r="J833" s="101">
        <v>0</v>
      </c>
      <c r="K833" s="101">
        <v>0</v>
      </c>
      <c r="L833" s="101">
        <v>0</v>
      </c>
      <c r="M833" s="101">
        <v>0</v>
      </c>
      <c r="N833" s="100" t="str">
        <f t="shared" si="36"/>
        <v>공격력 +396</v>
      </c>
      <c r="O833" s="100" t="str">
        <f t="shared" si="37"/>
        <v>최대 체력 +2120</v>
      </c>
      <c r="P833" s="100" t="str">
        <f t="shared" si="38"/>
        <v>-</v>
      </c>
    </row>
    <row r="834" spans="1:16" ht="13.8" customHeight="1">
      <c r="A834" s="101">
        <f>C834*ID규칙_기본능력치그룹_단위+COUNTIF($C$4:C834,C834)</f>
        <v>11214031</v>
      </c>
      <c r="B834" s="100" t="s">
        <v>317</v>
      </c>
      <c r="C834" s="101">
        <f>VLOOKUP(B834,WEAPON!$B:$D,3,0)</f>
        <v>11214</v>
      </c>
      <c r="D834" s="102">
        <v>31</v>
      </c>
      <c r="E834" s="101">
        <v>1</v>
      </c>
      <c r="F834" s="101">
        <v>406</v>
      </c>
      <c r="G834" s="101">
        <v>0</v>
      </c>
      <c r="H834" s="101">
        <v>2</v>
      </c>
      <c r="I834" s="101">
        <v>2173</v>
      </c>
      <c r="J834" s="101">
        <v>0</v>
      </c>
      <c r="K834" s="101">
        <v>0</v>
      </c>
      <c r="L834" s="101">
        <v>0</v>
      </c>
      <c r="M834" s="101">
        <v>0</v>
      </c>
      <c r="N834" s="100" t="str">
        <f t="shared" si="36"/>
        <v>공격력 +406</v>
      </c>
      <c r="O834" s="100" t="str">
        <f t="shared" si="37"/>
        <v>최대 체력 +2173</v>
      </c>
      <c r="P834" s="100" t="str">
        <f t="shared" si="38"/>
        <v>-</v>
      </c>
    </row>
    <row r="835" spans="1:16" ht="13.8" customHeight="1">
      <c r="A835" s="101">
        <f>C835*ID규칙_기본능력치그룹_단위+COUNTIF($C$4:C835,C835)</f>
        <v>11214032</v>
      </c>
      <c r="B835" s="100" t="s">
        <v>317</v>
      </c>
      <c r="C835" s="101">
        <f>VLOOKUP(B835,WEAPON!$B:$D,3,0)</f>
        <v>11214</v>
      </c>
      <c r="D835" s="102">
        <v>32</v>
      </c>
      <c r="E835" s="101">
        <v>1</v>
      </c>
      <c r="F835" s="101">
        <v>416</v>
      </c>
      <c r="G835" s="101">
        <v>0</v>
      </c>
      <c r="H835" s="101">
        <v>2</v>
      </c>
      <c r="I835" s="101">
        <v>2226</v>
      </c>
      <c r="J835" s="101">
        <v>0</v>
      </c>
      <c r="K835" s="101">
        <v>0</v>
      </c>
      <c r="L835" s="101">
        <v>0</v>
      </c>
      <c r="M835" s="101">
        <v>0</v>
      </c>
      <c r="N835" s="100" t="str">
        <f t="shared" si="36"/>
        <v>공격력 +416</v>
      </c>
      <c r="O835" s="100" t="str">
        <f t="shared" si="37"/>
        <v>최대 체력 +2226</v>
      </c>
      <c r="P835" s="100" t="str">
        <f t="shared" si="38"/>
        <v>-</v>
      </c>
    </row>
    <row r="836" spans="1:16" ht="13.8" customHeight="1">
      <c r="A836" s="101">
        <f>C836*ID규칙_기본능력치그룹_단위+COUNTIF($C$4:C836,C836)</f>
        <v>11214033</v>
      </c>
      <c r="B836" s="100" t="s">
        <v>317</v>
      </c>
      <c r="C836" s="101">
        <f>VLOOKUP(B836,WEAPON!$B:$D,3,0)</f>
        <v>11214</v>
      </c>
      <c r="D836" s="102">
        <v>33</v>
      </c>
      <c r="E836" s="101">
        <v>1</v>
      </c>
      <c r="F836" s="101">
        <v>426</v>
      </c>
      <c r="G836" s="101">
        <v>0</v>
      </c>
      <c r="H836" s="101">
        <v>2</v>
      </c>
      <c r="I836" s="101">
        <v>2279</v>
      </c>
      <c r="J836" s="101">
        <v>0</v>
      </c>
      <c r="K836" s="101">
        <v>0</v>
      </c>
      <c r="L836" s="101">
        <v>0</v>
      </c>
      <c r="M836" s="101">
        <v>0</v>
      </c>
      <c r="N836" s="100" t="str">
        <f t="shared" ref="N836:N899" si="39">IF(E836=0,"-",VLOOKUP(E836,STATS_TYPE,2,0)&amp;" +")&amp;IF(E836=0,"",IF(G836=0,F836,F836/100&amp;"%"))</f>
        <v>공격력 +426</v>
      </c>
      <c r="O836" s="100" t="str">
        <f t="shared" ref="O836:O899" si="40">IF(H836=0,"-",VLOOKUP(H836,STATS_TYPE,2,0)&amp;" +")&amp;IF(H836=0,"",IF(J836=0,I836,I836/100&amp;"%"))</f>
        <v>최대 체력 +2279</v>
      </c>
      <c r="P836" s="100" t="str">
        <f t="shared" ref="P836:P899" si="41">IF(K836=0,"-",VLOOKUP(K836,STATS_TYPE,2,0)&amp;" +")&amp;IF(K836=0,"",IF(M836=0,L836,L836/100&amp;"%"))</f>
        <v>-</v>
      </c>
    </row>
    <row r="837" spans="1:16" ht="13.8" customHeight="1">
      <c r="A837" s="101">
        <f>C837*ID규칙_기본능력치그룹_단위+COUNTIF($C$4:C837,C837)</f>
        <v>11214034</v>
      </c>
      <c r="B837" s="100" t="s">
        <v>317</v>
      </c>
      <c r="C837" s="101">
        <f>VLOOKUP(B837,WEAPON!$B:$D,3,0)</f>
        <v>11214</v>
      </c>
      <c r="D837" s="102">
        <v>34</v>
      </c>
      <c r="E837" s="101">
        <v>1</v>
      </c>
      <c r="F837" s="101">
        <v>436</v>
      </c>
      <c r="G837" s="101">
        <v>0</v>
      </c>
      <c r="H837" s="101">
        <v>2</v>
      </c>
      <c r="I837" s="101">
        <v>2332</v>
      </c>
      <c r="J837" s="101">
        <v>0</v>
      </c>
      <c r="K837" s="101">
        <v>0</v>
      </c>
      <c r="L837" s="101">
        <v>0</v>
      </c>
      <c r="M837" s="101">
        <v>0</v>
      </c>
      <c r="N837" s="100" t="str">
        <f t="shared" si="39"/>
        <v>공격력 +436</v>
      </c>
      <c r="O837" s="100" t="str">
        <f t="shared" si="40"/>
        <v>최대 체력 +2332</v>
      </c>
      <c r="P837" s="100" t="str">
        <f t="shared" si="41"/>
        <v>-</v>
      </c>
    </row>
    <row r="838" spans="1:16" ht="13.8" customHeight="1">
      <c r="A838" s="101">
        <f>C838*ID규칙_기본능력치그룹_단위+COUNTIF($C$4:C838,C838)</f>
        <v>11214035</v>
      </c>
      <c r="B838" s="100" t="s">
        <v>317</v>
      </c>
      <c r="C838" s="101">
        <f>VLOOKUP(B838,WEAPON!$B:$D,3,0)</f>
        <v>11214</v>
      </c>
      <c r="D838" s="102">
        <v>35</v>
      </c>
      <c r="E838" s="101">
        <v>1</v>
      </c>
      <c r="F838" s="101">
        <v>446</v>
      </c>
      <c r="G838" s="101">
        <v>0</v>
      </c>
      <c r="H838" s="101">
        <v>2</v>
      </c>
      <c r="I838" s="101">
        <v>2385</v>
      </c>
      <c r="J838" s="101">
        <v>0</v>
      </c>
      <c r="K838" s="101">
        <v>0</v>
      </c>
      <c r="L838" s="101">
        <v>0</v>
      </c>
      <c r="M838" s="101">
        <v>0</v>
      </c>
      <c r="N838" s="100" t="str">
        <f t="shared" si="39"/>
        <v>공격력 +446</v>
      </c>
      <c r="O838" s="100" t="str">
        <f t="shared" si="40"/>
        <v>최대 체력 +2385</v>
      </c>
      <c r="P838" s="100" t="str">
        <f t="shared" si="41"/>
        <v>-</v>
      </c>
    </row>
    <row r="839" spans="1:16" ht="13.8" customHeight="1">
      <c r="A839" s="101">
        <f>C839*ID규칙_기본능력치그룹_단위+COUNTIF($C$4:C839,C839)</f>
        <v>11214036</v>
      </c>
      <c r="B839" s="100" t="s">
        <v>317</v>
      </c>
      <c r="C839" s="101">
        <f>VLOOKUP(B839,WEAPON!$B:$D,3,0)</f>
        <v>11214</v>
      </c>
      <c r="D839" s="102">
        <v>36</v>
      </c>
      <c r="E839" s="101">
        <v>1</v>
      </c>
      <c r="F839" s="101">
        <v>455</v>
      </c>
      <c r="G839" s="101">
        <v>0</v>
      </c>
      <c r="H839" s="101">
        <v>2</v>
      </c>
      <c r="I839" s="101">
        <v>2438</v>
      </c>
      <c r="J839" s="101">
        <v>0</v>
      </c>
      <c r="K839" s="101">
        <v>0</v>
      </c>
      <c r="L839" s="101">
        <v>0</v>
      </c>
      <c r="M839" s="101">
        <v>0</v>
      </c>
      <c r="N839" s="100" t="str">
        <f t="shared" si="39"/>
        <v>공격력 +455</v>
      </c>
      <c r="O839" s="100" t="str">
        <f t="shared" si="40"/>
        <v>최대 체력 +2438</v>
      </c>
      <c r="P839" s="100" t="str">
        <f t="shared" si="41"/>
        <v>-</v>
      </c>
    </row>
    <row r="840" spans="1:16" ht="13.8" customHeight="1">
      <c r="A840" s="101">
        <f>C840*ID규칙_기본능력치그룹_단위+COUNTIF($C$4:C840,C840)</f>
        <v>11214037</v>
      </c>
      <c r="B840" s="100" t="s">
        <v>317</v>
      </c>
      <c r="C840" s="101">
        <f>VLOOKUP(B840,WEAPON!$B:$D,3,0)</f>
        <v>11214</v>
      </c>
      <c r="D840" s="102">
        <v>37</v>
      </c>
      <c r="E840" s="101">
        <v>1</v>
      </c>
      <c r="F840" s="101">
        <v>465</v>
      </c>
      <c r="G840" s="101">
        <v>0</v>
      </c>
      <c r="H840" s="101">
        <v>2</v>
      </c>
      <c r="I840" s="101">
        <v>2491</v>
      </c>
      <c r="J840" s="101">
        <v>0</v>
      </c>
      <c r="K840" s="101">
        <v>0</v>
      </c>
      <c r="L840" s="101">
        <v>0</v>
      </c>
      <c r="M840" s="101">
        <v>0</v>
      </c>
      <c r="N840" s="100" t="str">
        <f t="shared" si="39"/>
        <v>공격력 +465</v>
      </c>
      <c r="O840" s="100" t="str">
        <f t="shared" si="40"/>
        <v>최대 체력 +2491</v>
      </c>
      <c r="P840" s="100" t="str">
        <f t="shared" si="41"/>
        <v>-</v>
      </c>
    </row>
    <row r="841" spans="1:16" ht="13.8" customHeight="1">
      <c r="A841" s="101">
        <f>C841*ID규칙_기본능력치그룹_단위+COUNTIF($C$4:C841,C841)</f>
        <v>11214038</v>
      </c>
      <c r="B841" s="100" t="s">
        <v>317</v>
      </c>
      <c r="C841" s="101">
        <f>VLOOKUP(B841,WEAPON!$B:$D,3,0)</f>
        <v>11214</v>
      </c>
      <c r="D841" s="102">
        <v>38</v>
      </c>
      <c r="E841" s="101">
        <v>1</v>
      </c>
      <c r="F841" s="101">
        <v>475</v>
      </c>
      <c r="G841" s="101">
        <v>0</v>
      </c>
      <c r="H841" s="101">
        <v>2</v>
      </c>
      <c r="I841" s="101">
        <v>2544</v>
      </c>
      <c r="J841" s="101">
        <v>0</v>
      </c>
      <c r="K841" s="101">
        <v>0</v>
      </c>
      <c r="L841" s="101">
        <v>0</v>
      </c>
      <c r="M841" s="101">
        <v>0</v>
      </c>
      <c r="N841" s="100" t="str">
        <f t="shared" si="39"/>
        <v>공격력 +475</v>
      </c>
      <c r="O841" s="100" t="str">
        <f t="shared" si="40"/>
        <v>최대 체력 +2544</v>
      </c>
      <c r="P841" s="100" t="str">
        <f t="shared" si="41"/>
        <v>-</v>
      </c>
    </row>
    <row r="842" spans="1:16" ht="13.8" customHeight="1">
      <c r="A842" s="101">
        <f>C842*ID규칙_기본능력치그룹_단위+COUNTIF($C$4:C842,C842)</f>
        <v>11214039</v>
      </c>
      <c r="B842" s="100" t="s">
        <v>317</v>
      </c>
      <c r="C842" s="101">
        <f>VLOOKUP(B842,WEAPON!$B:$D,3,0)</f>
        <v>11214</v>
      </c>
      <c r="D842" s="102">
        <v>39</v>
      </c>
      <c r="E842" s="101">
        <v>1</v>
      </c>
      <c r="F842" s="101">
        <v>485</v>
      </c>
      <c r="G842" s="101">
        <v>0</v>
      </c>
      <c r="H842" s="101">
        <v>2</v>
      </c>
      <c r="I842" s="101">
        <v>2597</v>
      </c>
      <c r="J842" s="101">
        <v>0</v>
      </c>
      <c r="K842" s="101">
        <v>0</v>
      </c>
      <c r="L842" s="101">
        <v>0</v>
      </c>
      <c r="M842" s="101">
        <v>0</v>
      </c>
      <c r="N842" s="100" t="str">
        <f t="shared" si="39"/>
        <v>공격력 +485</v>
      </c>
      <c r="O842" s="100" t="str">
        <f t="shared" si="40"/>
        <v>최대 체력 +2597</v>
      </c>
      <c r="P842" s="100" t="str">
        <f t="shared" si="41"/>
        <v>-</v>
      </c>
    </row>
    <row r="843" spans="1:16" ht="13.8" customHeight="1">
      <c r="A843" s="101">
        <f>C843*ID규칙_기본능력치그룹_단위+COUNTIF($C$4:C843,C843)</f>
        <v>11214040</v>
      </c>
      <c r="B843" s="100" t="s">
        <v>317</v>
      </c>
      <c r="C843" s="101">
        <f>VLOOKUP(B843,WEAPON!$B:$D,3,0)</f>
        <v>11214</v>
      </c>
      <c r="D843" s="102">
        <v>40</v>
      </c>
      <c r="E843" s="101">
        <v>1</v>
      </c>
      <c r="F843" s="101">
        <v>495</v>
      </c>
      <c r="G843" s="101">
        <v>0</v>
      </c>
      <c r="H843" s="101">
        <v>2</v>
      </c>
      <c r="I843" s="101">
        <v>2650</v>
      </c>
      <c r="J843" s="101">
        <v>0</v>
      </c>
      <c r="K843" s="101">
        <v>0</v>
      </c>
      <c r="L843" s="101">
        <v>0</v>
      </c>
      <c r="M843" s="101">
        <v>0</v>
      </c>
      <c r="N843" s="100" t="str">
        <f t="shared" si="39"/>
        <v>공격력 +495</v>
      </c>
      <c r="O843" s="100" t="str">
        <f t="shared" si="40"/>
        <v>최대 체력 +2650</v>
      </c>
      <c r="P843" s="100" t="str">
        <f t="shared" si="41"/>
        <v>-</v>
      </c>
    </row>
    <row r="844" spans="1:16" ht="13.8" customHeight="1">
      <c r="A844" s="101">
        <f>C844*ID규칙_기본능력치그룹_단위+COUNTIF($C$4:C844,C844)</f>
        <v>11214041</v>
      </c>
      <c r="B844" s="100" t="s">
        <v>317</v>
      </c>
      <c r="C844" s="101">
        <f>VLOOKUP(B844,WEAPON!$B:$D,3,0)</f>
        <v>11214</v>
      </c>
      <c r="D844" s="102">
        <v>41</v>
      </c>
      <c r="E844" s="101">
        <v>1</v>
      </c>
      <c r="F844" s="101">
        <v>505</v>
      </c>
      <c r="G844" s="101">
        <v>0</v>
      </c>
      <c r="H844" s="101">
        <v>2</v>
      </c>
      <c r="I844" s="101">
        <v>2703</v>
      </c>
      <c r="J844" s="101">
        <v>0</v>
      </c>
      <c r="K844" s="101">
        <v>0</v>
      </c>
      <c r="L844" s="101">
        <v>0</v>
      </c>
      <c r="M844" s="101">
        <v>0</v>
      </c>
      <c r="N844" s="100" t="str">
        <f t="shared" si="39"/>
        <v>공격력 +505</v>
      </c>
      <c r="O844" s="100" t="str">
        <f t="shared" si="40"/>
        <v>최대 체력 +2703</v>
      </c>
      <c r="P844" s="100" t="str">
        <f t="shared" si="41"/>
        <v>-</v>
      </c>
    </row>
    <row r="845" spans="1:16" ht="13.8" customHeight="1">
      <c r="A845" s="101">
        <f>C845*ID규칙_기본능력치그룹_단위+COUNTIF($C$4:C845,C845)</f>
        <v>11214042</v>
      </c>
      <c r="B845" s="100" t="s">
        <v>317</v>
      </c>
      <c r="C845" s="101">
        <f>VLOOKUP(B845,WEAPON!$B:$D,3,0)</f>
        <v>11214</v>
      </c>
      <c r="D845" s="102">
        <v>42</v>
      </c>
      <c r="E845" s="101">
        <v>1</v>
      </c>
      <c r="F845" s="101">
        <v>515</v>
      </c>
      <c r="G845" s="101">
        <v>0</v>
      </c>
      <c r="H845" s="101">
        <v>2</v>
      </c>
      <c r="I845" s="101">
        <v>2756</v>
      </c>
      <c r="J845" s="101">
        <v>0</v>
      </c>
      <c r="K845" s="101">
        <v>0</v>
      </c>
      <c r="L845" s="101">
        <v>0</v>
      </c>
      <c r="M845" s="101">
        <v>0</v>
      </c>
      <c r="N845" s="100" t="str">
        <f t="shared" si="39"/>
        <v>공격력 +515</v>
      </c>
      <c r="O845" s="100" t="str">
        <f t="shared" si="40"/>
        <v>최대 체력 +2756</v>
      </c>
      <c r="P845" s="100" t="str">
        <f t="shared" si="41"/>
        <v>-</v>
      </c>
    </row>
    <row r="846" spans="1:16" ht="13.8" customHeight="1">
      <c r="A846" s="101">
        <f>C846*ID규칙_기본능력치그룹_단위+COUNTIF($C$4:C846,C846)</f>
        <v>11214043</v>
      </c>
      <c r="B846" s="100" t="s">
        <v>317</v>
      </c>
      <c r="C846" s="101">
        <f>VLOOKUP(B846,WEAPON!$B:$D,3,0)</f>
        <v>11214</v>
      </c>
      <c r="D846" s="102">
        <v>43</v>
      </c>
      <c r="E846" s="101">
        <v>1</v>
      </c>
      <c r="F846" s="101">
        <v>525</v>
      </c>
      <c r="G846" s="101">
        <v>0</v>
      </c>
      <c r="H846" s="101">
        <v>2</v>
      </c>
      <c r="I846" s="101">
        <v>2809</v>
      </c>
      <c r="J846" s="101">
        <v>0</v>
      </c>
      <c r="K846" s="101">
        <v>0</v>
      </c>
      <c r="L846" s="101">
        <v>0</v>
      </c>
      <c r="M846" s="101">
        <v>0</v>
      </c>
      <c r="N846" s="100" t="str">
        <f t="shared" si="39"/>
        <v>공격력 +525</v>
      </c>
      <c r="O846" s="100" t="str">
        <f t="shared" si="40"/>
        <v>최대 체력 +2809</v>
      </c>
      <c r="P846" s="100" t="str">
        <f t="shared" si="41"/>
        <v>-</v>
      </c>
    </row>
    <row r="847" spans="1:16" ht="13.8" customHeight="1">
      <c r="A847" s="101">
        <f>C847*ID규칙_기본능력치그룹_단위+COUNTIF($C$4:C847,C847)</f>
        <v>11214044</v>
      </c>
      <c r="B847" s="100" t="s">
        <v>317</v>
      </c>
      <c r="C847" s="101">
        <f>VLOOKUP(B847,WEAPON!$B:$D,3,0)</f>
        <v>11214</v>
      </c>
      <c r="D847" s="102">
        <v>44</v>
      </c>
      <c r="E847" s="101">
        <v>1</v>
      </c>
      <c r="F847" s="101">
        <v>535</v>
      </c>
      <c r="G847" s="101">
        <v>0</v>
      </c>
      <c r="H847" s="101">
        <v>2</v>
      </c>
      <c r="I847" s="101">
        <v>2862</v>
      </c>
      <c r="J847" s="101">
        <v>0</v>
      </c>
      <c r="K847" s="101">
        <v>0</v>
      </c>
      <c r="L847" s="101">
        <v>0</v>
      </c>
      <c r="M847" s="101">
        <v>0</v>
      </c>
      <c r="N847" s="100" t="str">
        <f t="shared" si="39"/>
        <v>공격력 +535</v>
      </c>
      <c r="O847" s="100" t="str">
        <f t="shared" si="40"/>
        <v>최대 체력 +2862</v>
      </c>
      <c r="P847" s="100" t="str">
        <f t="shared" si="41"/>
        <v>-</v>
      </c>
    </row>
    <row r="848" spans="1:16" ht="13.8" customHeight="1">
      <c r="A848" s="101">
        <f>C848*ID규칙_기본능력치그룹_단위+COUNTIF($C$4:C848,C848)</f>
        <v>11214045</v>
      </c>
      <c r="B848" s="100" t="s">
        <v>317</v>
      </c>
      <c r="C848" s="101">
        <f>VLOOKUP(B848,WEAPON!$B:$D,3,0)</f>
        <v>11214</v>
      </c>
      <c r="D848" s="102">
        <v>45</v>
      </c>
      <c r="E848" s="101">
        <v>1</v>
      </c>
      <c r="F848" s="101">
        <v>545</v>
      </c>
      <c r="G848" s="101">
        <v>0</v>
      </c>
      <c r="H848" s="101">
        <v>2</v>
      </c>
      <c r="I848" s="101">
        <v>2915</v>
      </c>
      <c r="J848" s="101">
        <v>0</v>
      </c>
      <c r="K848" s="101">
        <v>0</v>
      </c>
      <c r="L848" s="101">
        <v>0</v>
      </c>
      <c r="M848" s="101">
        <v>0</v>
      </c>
      <c r="N848" s="100" t="str">
        <f t="shared" si="39"/>
        <v>공격력 +545</v>
      </c>
      <c r="O848" s="100" t="str">
        <f t="shared" si="40"/>
        <v>최대 체력 +2915</v>
      </c>
      <c r="P848" s="100" t="str">
        <f t="shared" si="41"/>
        <v>-</v>
      </c>
    </row>
    <row r="849" spans="1:16" ht="13.8" customHeight="1">
      <c r="A849" s="101">
        <f>C849*ID규칙_기본능력치그룹_단위+COUNTIF($C$4:C849,C849)</f>
        <v>11214046</v>
      </c>
      <c r="B849" s="100" t="s">
        <v>317</v>
      </c>
      <c r="C849" s="101">
        <f>VLOOKUP(B849,WEAPON!$B:$D,3,0)</f>
        <v>11214</v>
      </c>
      <c r="D849" s="102">
        <v>46</v>
      </c>
      <c r="E849" s="101">
        <v>1</v>
      </c>
      <c r="F849" s="101">
        <v>554</v>
      </c>
      <c r="G849" s="101">
        <v>0</v>
      </c>
      <c r="H849" s="101">
        <v>2</v>
      </c>
      <c r="I849" s="101">
        <v>2968</v>
      </c>
      <c r="J849" s="101">
        <v>0</v>
      </c>
      <c r="K849" s="101">
        <v>0</v>
      </c>
      <c r="L849" s="101">
        <v>0</v>
      </c>
      <c r="M849" s="101">
        <v>0</v>
      </c>
      <c r="N849" s="100" t="str">
        <f t="shared" si="39"/>
        <v>공격력 +554</v>
      </c>
      <c r="O849" s="100" t="str">
        <f t="shared" si="40"/>
        <v>최대 체력 +2968</v>
      </c>
      <c r="P849" s="100" t="str">
        <f t="shared" si="41"/>
        <v>-</v>
      </c>
    </row>
    <row r="850" spans="1:16" ht="13.8" customHeight="1">
      <c r="A850" s="101">
        <f>C850*ID규칙_기본능력치그룹_단위+COUNTIF($C$4:C850,C850)</f>
        <v>11214047</v>
      </c>
      <c r="B850" s="100" t="s">
        <v>317</v>
      </c>
      <c r="C850" s="101">
        <f>VLOOKUP(B850,WEAPON!$B:$D,3,0)</f>
        <v>11214</v>
      </c>
      <c r="D850" s="102">
        <v>47</v>
      </c>
      <c r="E850" s="101">
        <v>1</v>
      </c>
      <c r="F850" s="101">
        <v>564</v>
      </c>
      <c r="G850" s="101">
        <v>0</v>
      </c>
      <c r="H850" s="101">
        <v>2</v>
      </c>
      <c r="I850" s="101">
        <v>3021</v>
      </c>
      <c r="J850" s="101">
        <v>0</v>
      </c>
      <c r="K850" s="101">
        <v>0</v>
      </c>
      <c r="L850" s="101">
        <v>0</v>
      </c>
      <c r="M850" s="101">
        <v>0</v>
      </c>
      <c r="N850" s="100" t="str">
        <f t="shared" si="39"/>
        <v>공격력 +564</v>
      </c>
      <c r="O850" s="100" t="str">
        <f t="shared" si="40"/>
        <v>최대 체력 +3021</v>
      </c>
      <c r="P850" s="100" t="str">
        <f t="shared" si="41"/>
        <v>-</v>
      </c>
    </row>
    <row r="851" spans="1:16" ht="13.8" customHeight="1">
      <c r="A851" s="101">
        <f>C851*ID규칙_기본능력치그룹_단위+COUNTIF($C$4:C851,C851)</f>
        <v>11214048</v>
      </c>
      <c r="B851" s="100" t="s">
        <v>317</v>
      </c>
      <c r="C851" s="101">
        <f>VLOOKUP(B851,WEAPON!$B:$D,3,0)</f>
        <v>11214</v>
      </c>
      <c r="D851" s="102">
        <v>48</v>
      </c>
      <c r="E851" s="101">
        <v>1</v>
      </c>
      <c r="F851" s="101">
        <v>574</v>
      </c>
      <c r="G851" s="101">
        <v>0</v>
      </c>
      <c r="H851" s="101">
        <v>2</v>
      </c>
      <c r="I851" s="101">
        <v>3074</v>
      </c>
      <c r="J851" s="101">
        <v>0</v>
      </c>
      <c r="K851" s="101">
        <v>0</v>
      </c>
      <c r="L851" s="101">
        <v>0</v>
      </c>
      <c r="M851" s="101">
        <v>0</v>
      </c>
      <c r="N851" s="100" t="str">
        <f t="shared" si="39"/>
        <v>공격력 +574</v>
      </c>
      <c r="O851" s="100" t="str">
        <f t="shared" si="40"/>
        <v>최대 체력 +3074</v>
      </c>
      <c r="P851" s="100" t="str">
        <f t="shared" si="41"/>
        <v>-</v>
      </c>
    </row>
    <row r="852" spans="1:16" ht="13.8" customHeight="1">
      <c r="A852" s="101">
        <f>C852*ID규칙_기본능력치그룹_단위+COUNTIF($C$4:C852,C852)</f>
        <v>11214049</v>
      </c>
      <c r="B852" s="100" t="s">
        <v>317</v>
      </c>
      <c r="C852" s="101">
        <f>VLOOKUP(B852,WEAPON!$B:$D,3,0)</f>
        <v>11214</v>
      </c>
      <c r="D852" s="102">
        <v>49</v>
      </c>
      <c r="E852" s="101">
        <v>1</v>
      </c>
      <c r="F852" s="101">
        <v>584</v>
      </c>
      <c r="G852" s="101">
        <v>0</v>
      </c>
      <c r="H852" s="101">
        <v>2</v>
      </c>
      <c r="I852" s="101">
        <v>3127</v>
      </c>
      <c r="J852" s="101">
        <v>0</v>
      </c>
      <c r="K852" s="101">
        <v>0</v>
      </c>
      <c r="L852" s="101">
        <v>0</v>
      </c>
      <c r="M852" s="101">
        <v>0</v>
      </c>
      <c r="N852" s="100" t="str">
        <f t="shared" si="39"/>
        <v>공격력 +584</v>
      </c>
      <c r="O852" s="100" t="str">
        <f t="shared" si="40"/>
        <v>최대 체력 +3127</v>
      </c>
      <c r="P852" s="100" t="str">
        <f t="shared" si="41"/>
        <v>-</v>
      </c>
    </row>
    <row r="853" spans="1:16" ht="13.8" customHeight="1">
      <c r="A853" s="101">
        <f>C853*ID규칙_기본능력치그룹_단위+COUNTIF($C$4:C853,C853)</f>
        <v>11214050</v>
      </c>
      <c r="B853" s="100" t="s">
        <v>317</v>
      </c>
      <c r="C853" s="101">
        <f>VLOOKUP(B853,WEAPON!$B:$D,3,0)</f>
        <v>11214</v>
      </c>
      <c r="D853" s="102">
        <v>50</v>
      </c>
      <c r="E853" s="101">
        <v>1</v>
      </c>
      <c r="F853" s="101">
        <v>594</v>
      </c>
      <c r="G853" s="101">
        <v>0</v>
      </c>
      <c r="H853" s="101">
        <v>2</v>
      </c>
      <c r="I853" s="101">
        <v>3180</v>
      </c>
      <c r="J853" s="101">
        <v>0</v>
      </c>
      <c r="K853" s="101">
        <v>0</v>
      </c>
      <c r="L853" s="101">
        <v>0</v>
      </c>
      <c r="M853" s="101">
        <v>0</v>
      </c>
      <c r="N853" s="100" t="str">
        <f t="shared" si="39"/>
        <v>공격력 +594</v>
      </c>
      <c r="O853" s="100" t="str">
        <f t="shared" si="40"/>
        <v>최대 체력 +3180</v>
      </c>
      <c r="P853" s="100" t="str">
        <f t="shared" si="41"/>
        <v>-</v>
      </c>
    </row>
    <row r="854" spans="1:16" ht="13.8" customHeight="1">
      <c r="A854" s="101">
        <f>C854*ID규칙_기본능력치그룹_단위+COUNTIF($C$4:C854,C854)</f>
        <v>23204001</v>
      </c>
      <c r="B854" s="100" t="s">
        <v>319</v>
      </c>
      <c r="C854" s="101">
        <f>VLOOKUP(B854,WEAPON!$B:$D,3,0)</f>
        <v>23204</v>
      </c>
      <c r="D854" s="102">
        <v>1</v>
      </c>
      <c r="E854" s="101">
        <v>1</v>
      </c>
      <c r="F854" s="101">
        <v>58</v>
      </c>
      <c r="G854" s="101">
        <v>0</v>
      </c>
      <c r="H854" s="101">
        <v>2</v>
      </c>
      <c r="I854" s="101">
        <v>499</v>
      </c>
      <c r="J854" s="101">
        <v>0</v>
      </c>
      <c r="K854" s="101">
        <v>3</v>
      </c>
      <c r="L854" s="101">
        <v>251</v>
      </c>
      <c r="M854" s="101">
        <v>0</v>
      </c>
      <c r="N854" s="100" t="str">
        <f t="shared" si="39"/>
        <v>공격력 +58</v>
      </c>
      <c r="O854" s="100" t="str">
        <f t="shared" si="40"/>
        <v>최대 체력 +499</v>
      </c>
      <c r="P854" s="100" t="str">
        <f t="shared" si="41"/>
        <v>치유력 +251</v>
      </c>
    </row>
    <row r="855" spans="1:16" ht="13.8" customHeight="1">
      <c r="A855" s="101">
        <f>C855*ID규칙_기본능력치그룹_단위+COUNTIF($C$4:C855,C855)</f>
        <v>23204002</v>
      </c>
      <c r="B855" s="100" t="s">
        <v>319</v>
      </c>
      <c r="C855" s="101">
        <f>VLOOKUP(B855,WEAPON!$B:$D,3,0)</f>
        <v>23204</v>
      </c>
      <c r="D855" s="102">
        <v>2</v>
      </c>
      <c r="E855" s="101">
        <v>1</v>
      </c>
      <c r="F855" s="101">
        <v>63</v>
      </c>
      <c r="G855" s="101">
        <v>0</v>
      </c>
      <c r="H855" s="101">
        <v>2</v>
      </c>
      <c r="I855" s="101">
        <v>544</v>
      </c>
      <c r="J855" s="101">
        <v>0</v>
      </c>
      <c r="K855" s="101">
        <v>3</v>
      </c>
      <c r="L855" s="101">
        <v>274</v>
      </c>
      <c r="M855" s="101">
        <v>0</v>
      </c>
      <c r="N855" s="100" t="str">
        <f t="shared" si="39"/>
        <v>공격력 +63</v>
      </c>
      <c r="O855" s="100" t="str">
        <f t="shared" si="40"/>
        <v>최대 체력 +544</v>
      </c>
      <c r="P855" s="100" t="str">
        <f t="shared" si="41"/>
        <v>치유력 +274</v>
      </c>
    </row>
    <row r="856" spans="1:16" ht="13.8" customHeight="1">
      <c r="A856" s="101">
        <f>C856*ID규칙_기본능력치그룹_단위+COUNTIF($C$4:C856,C856)</f>
        <v>23204003</v>
      </c>
      <c r="B856" s="100" t="s">
        <v>319</v>
      </c>
      <c r="C856" s="101">
        <f>VLOOKUP(B856,WEAPON!$B:$D,3,0)</f>
        <v>23204</v>
      </c>
      <c r="D856" s="102">
        <v>3</v>
      </c>
      <c r="E856" s="101">
        <v>1</v>
      </c>
      <c r="F856" s="101">
        <v>68</v>
      </c>
      <c r="G856" s="101">
        <v>0</v>
      </c>
      <c r="H856" s="101">
        <v>2</v>
      </c>
      <c r="I856" s="101">
        <v>590</v>
      </c>
      <c r="J856" s="101">
        <v>0</v>
      </c>
      <c r="K856" s="101">
        <v>3</v>
      </c>
      <c r="L856" s="101">
        <v>297</v>
      </c>
      <c r="M856" s="101">
        <v>0</v>
      </c>
      <c r="N856" s="100" t="str">
        <f t="shared" si="39"/>
        <v>공격력 +68</v>
      </c>
      <c r="O856" s="100" t="str">
        <f t="shared" si="40"/>
        <v>최대 체력 +590</v>
      </c>
      <c r="P856" s="100" t="str">
        <f t="shared" si="41"/>
        <v>치유력 +297</v>
      </c>
    </row>
    <row r="857" spans="1:16" ht="13.8" customHeight="1">
      <c r="A857" s="101">
        <f>C857*ID규칙_기본능력치그룹_단위+COUNTIF($C$4:C857,C857)</f>
        <v>23204004</v>
      </c>
      <c r="B857" s="100" t="s">
        <v>319</v>
      </c>
      <c r="C857" s="101">
        <f>VLOOKUP(B857,WEAPON!$B:$D,3,0)</f>
        <v>23204</v>
      </c>
      <c r="D857" s="102">
        <v>4</v>
      </c>
      <c r="E857" s="101">
        <v>1</v>
      </c>
      <c r="F857" s="101">
        <v>74</v>
      </c>
      <c r="G857" s="101">
        <v>0</v>
      </c>
      <c r="H857" s="101">
        <v>2</v>
      </c>
      <c r="I857" s="101">
        <v>635</v>
      </c>
      <c r="J857" s="101">
        <v>0</v>
      </c>
      <c r="K857" s="101">
        <v>3</v>
      </c>
      <c r="L857" s="101">
        <v>319</v>
      </c>
      <c r="M857" s="101">
        <v>0</v>
      </c>
      <c r="N857" s="100" t="str">
        <f t="shared" si="39"/>
        <v>공격력 +74</v>
      </c>
      <c r="O857" s="100" t="str">
        <f t="shared" si="40"/>
        <v>최대 체력 +635</v>
      </c>
      <c r="P857" s="100" t="str">
        <f t="shared" si="41"/>
        <v>치유력 +319</v>
      </c>
    </row>
    <row r="858" spans="1:16" ht="13.8" customHeight="1">
      <c r="A858" s="101">
        <f>C858*ID규칙_기본능력치그룹_단위+COUNTIF($C$4:C858,C858)</f>
        <v>23204005</v>
      </c>
      <c r="B858" s="100" t="s">
        <v>319</v>
      </c>
      <c r="C858" s="101">
        <f>VLOOKUP(B858,WEAPON!$B:$D,3,0)</f>
        <v>23204</v>
      </c>
      <c r="D858" s="102">
        <v>5</v>
      </c>
      <c r="E858" s="101">
        <v>1</v>
      </c>
      <c r="F858" s="101">
        <v>79</v>
      </c>
      <c r="G858" s="101">
        <v>0</v>
      </c>
      <c r="H858" s="101">
        <v>2</v>
      </c>
      <c r="I858" s="101">
        <v>680</v>
      </c>
      <c r="J858" s="101">
        <v>0</v>
      </c>
      <c r="K858" s="101">
        <v>3</v>
      </c>
      <c r="L858" s="101">
        <v>342</v>
      </c>
      <c r="M858" s="101">
        <v>0</v>
      </c>
      <c r="N858" s="100" t="str">
        <f t="shared" si="39"/>
        <v>공격력 +79</v>
      </c>
      <c r="O858" s="100" t="str">
        <f t="shared" si="40"/>
        <v>최대 체력 +680</v>
      </c>
      <c r="P858" s="100" t="str">
        <f t="shared" si="41"/>
        <v>치유력 +342</v>
      </c>
    </row>
    <row r="859" spans="1:16" ht="13.8" customHeight="1">
      <c r="A859" s="101">
        <f>C859*ID규칙_기본능력치그룹_단위+COUNTIF($C$4:C859,C859)</f>
        <v>23204006</v>
      </c>
      <c r="B859" s="100" t="s">
        <v>319</v>
      </c>
      <c r="C859" s="101">
        <f>VLOOKUP(B859,WEAPON!$B:$D,3,0)</f>
        <v>23204</v>
      </c>
      <c r="D859" s="102">
        <v>6</v>
      </c>
      <c r="E859" s="101">
        <v>1</v>
      </c>
      <c r="F859" s="101">
        <v>84</v>
      </c>
      <c r="G859" s="101">
        <v>0</v>
      </c>
      <c r="H859" s="101">
        <v>2</v>
      </c>
      <c r="I859" s="101">
        <v>726</v>
      </c>
      <c r="J859" s="101">
        <v>0</v>
      </c>
      <c r="K859" s="101">
        <v>3</v>
      </c>
      <c r="L859" s="101">
        <v>365</v>
      </c>
      <c r="M859" s="101">
        <v>0</v>
      </c>
      <c r="N859" s="100" t="str">
        <f t="shared" si="39"/>
        <v>공격력 +84</v>
      </c>
      <c r="O859" s="100" t="str">
        <f t="shared" si="40"/>
        <v>최대 체력 +726</v>
      </c>
      <c r="P859" s="100" t="str">
        <f t="shared" si="41"/>
        <v>치유력 +365</v>
      </c>
    </row>
    <row r="860" spans="1:16" ht="13.8" customHeight="1">
      <c r="A860" s="101">
        <f>C860*ID규칙_기본능력치그룹_단위+COUNTIF($C$4:C860,C860)</f>
        <v>23204007</v>
      </c>
      <c r="B860" s="100" t="s">
        <v>319</v>
      </c>
      <c r="C860" s="101">
        <f>VLOOKUP(B860,WEAPON!$B:$D,3,0)</f>
        <v>23204</v>
      </c>
      <c r="D860" s="102">
        <v>7</v>
      </c>
      <c r="E860" s="101">
        <v>1</v>
      </c>
      <c r="F860" s="101">
        <v>89</v>
      </c>
      <c r="G860" s="101">
        <v>0</v>
      </c>
      <c r="H860" s="101">
        <v>2</v>
      </c>
      <c r="I860" s="101">
        <v>771</v>
      </c>
      <c r="J860" s="101">
        <v>0</v>
      </c>
      <c r="K860" s="101">
        <v>3</v>
      </c>
      <c r="L860" s="101">
        <v>388</v>
      </c>
      <c r="M860" s="101">
        <v>0</v>
      </c>
      <c r="N860" s="100" t="str">
        <f t="shared" si="39"/>
        <v>공격력 +89</v>
      </c>
      <c r="O860" s="100" t="str">
        <f t="shared" si="40"/>
        <v>최대 체력 +771</v>
      </c>
      <c r="P860" s="100" t="str">
        <f t="shared" si="41"/>
        <v>치유력 +388</v>
      </c>
    </row>
    <row r="861" spans="1:16" ht="13.8" customHeight="1">
      <c r="A861" s="101">
        <f>C861*ID규칙_기본능력치그룹_단위+COUNTIF($C$4:C861,C861)</f>
        <v>23204008</v>
      </c>
      <c r="B861" s="100" t="s">
        <v>319</v>
      </c>
      <c r="C861" s="101">
        <f>VLOOKUP(B861,WEAPON!$B:$D,3,0)</f>
        <v>23204</v>
      </c>
      <c r="D861" s="102">
        <v>8</v>
      </c>
      <c r="E861" s="101">
        <v>1</v>
      </c>
      <c r="F861" s="101">
        <v>95</v>
      </c>
      <c r="G861" s="101">
        <v>0</v>
      </c>
      <c r="H861" s="101">
        <v>2</v>
      </c>
      <c r="I861" s="101">
        <v>816</v>
      </c>
      <c r="J861" s="101">
        <v>0</v>
      </c>
      <c r="K861" s="101">
        <v>3</v>
      </c>
      <c r="L861" s="101">
        <v>411</v>
      </c>
      <c r="M861" s="101">
        <v>0</v>
      </c>
      <c r="N861" s="100" t="str">
        <f t="shared" si="39"/>
        <v>공격력 +95</v>
      </c>
      <c r="O861" s="100" t="str">
        <f t="shared" si="40"/>
        <v>최대 체력 +816</v>
      </c>
      <c r="P861" s="100" t="str">
        <f t="shared" si="41"/>
        <v>치유력 +411</v>
      </c>
    </row>
    <row r="862" spans="1:16" ht="13.8" customHeight="1">
      <c r="A862" s="101">
        <f>C862*ID규칙_기본능력치그룹_단위+COUNTIF($C$4:C862,C862)</f>
        <v>23204009</v>
      </c>
      <c r="B862" s="100" t="s">
        <v>319</v>
      </c>
      <c r="C862" s="101">
        <f>VLOOKUP(B862,WEAPON!$B:$D,3,0)</f>
        <v>23204</v>
      </c>
      <c r="D862" s="102">
        <v>9</v>
      </c>
      <c r="E862" s="101">
        <v>1</v>
      </c>
      <c r="F862" s="101">
        <v>100</v>
      </c>
      <c r="G862" s="101">
        <v>0</v>
      </c>
      <c r="H862" s="101">
        <v>2</v>
      </c>
      <c r="I862" s="101">
        <v>861</v>
      </c>
      <c r="J862" s="101">
        <v>0</v>
      </c>
      <c r="K862" s="101">
        <v>3</v>
      </c>
      <c r="L862" s="101">
        <v>433</v>
      </c>
      <c r="M862" s="101">
        <v>0</v>
      </c>
      <c r="N862" s="100" t="str">
        <f t="shared" si="39"/>
        <v>공격력 +100</v>
      </c>
      <c r="O862" s="100" t="str">
        <f t="shared" si="40"/>
        <v>최대 체력 +861</v>
      </c>
      <c r="P862" s="100" t="str">
        <f t="shared" si="41"/>
        <v>치유력 +433</v>
      </c>
    </row>
    <row r="863" spans="1:16" ht="13.8" customHeight="1">
      <c r="A863" s="101">
        <f>C863*ID규칙_기본능력치그룹_단위+COUNTIF($C$4:C863,C863)</f>
        <v>23204010</v>
      </c>
      <c r="B863" s="100" t="s">
        <v>319</v>
      </c>
      <c r="C863" s="101">
        <f>VLOOKUP(B863,WEAPON!$B:$D,3,0)</f>
        <v>23204</v>
      </c>
      <c r="D863" s="102">
        <v>10</v>
      </c>
      <c r="E863" s="101">
        <v>1</v>
      </c>
      <c r="F863" s="101">
        <v>105</v>
      </c>
      <c r="G863" s="101">
        <v>0</v>
      </c>
      <c r="H863" s="101">
        <v>2</v>
      </c>
      <c r="I863" s="101">
        <v>907</v>
      </c>
      <c r="J863" s="101">
        <v>0</v>
      </c>
      <c r="K863" s="101">
        <v>3</v>
      </c>
      <c r="L863" s="101">
        <v>456</v>
      </c>
      <c r="M863" s="101">
        <v>0</v>
      </c>
      <c r="N863" s="100" t="str">
        <f t="shared" si="39"/>
        <v>공격력 +105</v>
      </c>
      <c r="O863" s="100" t="str">
        <f t="shared" si="40"/>
        <v>최대 체력 +907</v>
      </c>
      <c r="P863" s="100" t="str">
        <f t="shared" si="41"/>
        <v>치유력 +456</v>
      </c>
    </row>
    <row r="864" spans="1:16" ht="13.8" customHeight="1">
      <c r="A864" s="101">
        <f>C864*ID규칙_기본능력치그룹_단위+COUNTIF($C$4:C864,C864)</f>
        <v>23204011</v>
      </c>
      <c r="B864" s="100" t="s">
        <v>319</v>
      </c>
      <c r="C864" s="101">
        <f>VLOOKUP(B864,WEAPON!$B:$D,3,0)</f>
        <v>23204</v>
      </c>
      <c r="D864" s="102">
        <v>11</v>
      </c>
      <c r="E864" s="101">
        <v>1</v>
      </c>
      <c r="F864" s="101">
        <v>110</v>
      </c>
      <c r="G864" s="101">
        <v>0</v>
      </c>
      <c r="H864" s="101">
        <v>2</v>
      </c>
      <c r="I864" s="101">
        <v>952</v>
      </c>
      <c r="J864" s="101">
        <v>0</v>
      </c>
      <c r="K864" s="101">
        <v>3</v>
      </c>
      <c r="L864" s="101">
        <v>479</v>
      </c>
      <c r="M864" s="101">
        <v>0</v>
      </c>
      <c r="N864" s="100" t="str">
        <f t="shared" si="39"/>
        <v>공격력 +110</v>
      </c>
      <c r="O864" s="100" t="str">
        <f t="shared" si="40"/>
        <v>최대 체력 +952</v>
      </c>
      <c r="P864" s="100" t="str">
        <f t="shared" si="41"/>
        <v>치유력 +479</v>
      </c>
    </row>
    <row r="865" spans="1:16" ht="13.8" customHeight="1">
      <c r="A865" s="101">
        <f>C865*ID규칙_기본능력치그룹_단위+COUNTIF($C$4:C865,C865)</f>
        <v>23204012</v>
      </c>
      <c r="B865" s="100" t="s">
        <v>319</v>
      </c>
      <c r="C865" s="101">
        <f>VLOOKUP(B865,WEAPON!$B:$D,3,0)</f>
        <v>23204</v>
      </c>
      <c r="D865" s="102">
        <v>12</v>
      </c>
      <c r="E865" s="101">
        <v>1</v>
      </c>
      <c r="F865" s="101">
        <v>116</v>
      </c>
      <c r="G865" s="101">
        <v>0</v>
      </c>
      <c r="H865" s="101">
        <v>2</v>
      </c>
      <c r="I865" s="101">
        <v>997</v>
      </c>
      <c r="J865" s="101">
        <v>0</v>
      </c>
      <c r="K865" s="101">
        <v>3</v>
      </c>
      <c r="L865" s="101">
        <v>502</v>
      </c>
      <c r="M865" s="101">
        <v>0</v>
      </c>
      <c r="N865" s="100" t="str">
        <f t="shared" si="39"/>
        <v>공격력 +116</v>
      </c>
      <c r="O865" s="100" t="str">
        <f t="shared" si="40"/>
        <v>최대 체력 +997</v>
      </c>
      <c r="P865" s="100" t="str">
        <f t="shared" si="41"/>
        <v>치유력 +502</v>
      </c>
    </row>
    <row r="866" spans="1:16" ht="13.8" customHeight="1">
      <c r="A866" s="101">
        <f>C866*ID규칙_기본능력치그룹_단위+COUNTIF($C$4:C866,C866)</f>
        <v>23204013</v>
      </c>
      <c r="B866" s="100" t="s">
        <v>319</v>
      </c>
      <c r="C866" s="101">
        <f>VLOOKUP(B866,WEAPON!$B:$D,3,0)</f>
        <v>23204</v>
      </c>
      <c r="D866" s="102">
        <v>13</v>
      </c>
      <c r="E866" s="101">
        <v>1</v>
      </c>
      <c r="F866" s="101">
        <v>121</v>
      </c>
      <c r="G866" s="101">
        <v>0</v>
      </c>
      <c r="H866" s="101">
        <v>2</v>
      </c>
      <c r="I866" s="101">
        <v>1043</v>
      </c>
      <c r="J866" s="101">
        <v>0</v>
      </c>
      <c r="K866" s="101">
        <v>3</v>
      </c>
      <c r="L866" s="101">
        <v>524</v>
      </c>
      <c r="M866" s="101">
        <v>0</v>
      </c>
      <c r="N866" s="100" t="str">
        <f t="shared" si="39"/>
        <v>공격력 +121</v>
      </c>
      <c r="O866" s="100" t="str">
        <f t="shared" si="40"/>
        <v>최대 체력 +1043</v>
      </c>
      <c r="P866" s="100" t="str">
        <f t="shared" si="41"/>
        <v>치유력 +524</v>
      </c>
    </row>
    <row r="867" spans="1:16" ht="13.8" customHeight="1">
      <c r="A867" s="101">
        <f>C867*ID규칙_기본능력치그룹_단위+COUNTIF($C$4:C867,C867)</f>
        <v>23204014</v>
      </c>
      <c r="B867" s="100" t="s">
        <v>319</v>
      </c>
      <c r="C867" s="101">
        <f>VLOOKUP(B867,WEAPON!$B:$D,3,0)</f>
        <v>23204</v>
      </c>
      <c r="D867" s="102">
        <v>14</v>
      </c>
      <c r="E867" s="101">
        <v>1</v>
      </c>
      <c r="F867" s="101">
        <v>126</v>
      </c>
      <c r="G867" s="101">
        <v>0</v>
      </c>
      <c r="H867" s="101">
        <v>2</v>
      </c>
      <c r="I867" s="101">
        <v>1088</v>
      </c>
      <c r="J867" s="101">
        <v>0</v>
      </c>
      <c r="K867" s="101">
        <v>3</v>
      </c>
      <c r="L867" s="101">
        <v>547</v>
      </c>
      <c r="M867" s="101">
        <v>0</v>
      </c>
      <c r="N867" s="100" t="str">
        <f t="shared" si="39"/>
        <v>공격력 +126</v>
      </c>
      <c r="O867" s="100" t="str">
        <f t="shared" si="40"/>
        <v>최대 체력 +1088</v>
      </c>
      <c r="P867" s="100" t="str">
        <f t="shared" si="41"/>
        <v>치유력 +547</v>
      </c>
    </row>
    <row r="868" spans="1:16" ht="13.8" customHeight="1">
      <c r="A868" s="101">
        <f>C868*ID규칙_기본능력치그룹_단위+COUNTIF($C$4:C868,C868)</f>
        <v>23204015</v>
      </c>
      <c r="B868" s="100" t="s">
        <v>319</v>
      </c>
      <c r="C868" s="101">
        <f>VLOOKUP(B868,WEAPON!$B:$D,3,0)</f>
        <v>23204</v>
      </c>
      <c r="D868" s="102">
        <v>15</v>
      </c>
      <c r="E868" s="101">
        <v>1</v>
      </c>
      <c r="F868" s="101">
        <v>131</v>
      </c>
      <c r="G868" s="101">
        <v>0</v>
      </c>
      <c r="H868" s="101">
        <v>2</v>
      </c>
      <c r="I868" s="101">
        <v>1133</v>
      </c>
      <c r="J868" s="101">
        <v>0</v>
      </c>
      <c r="K868" s="101">
        <v>3</v>
      </c>
      <c r="L868" s="101">
        <v>570</v>
      </c>
      <c r="M868" s="101">
        <v>0</v>
      </c>
      <c r="N868" s="100" t="str">
        <f t="shared" si="39"/>
        <v>공격력 +131</v>
      </c>
      <c r="O868" s="100" t="str">
        <f t="shared" si="40"/>
        <v>최대 체력 +1133</v>
      </c>
      <c r="P868" s="100" t="str">
        <f t="shared" si="41"/>
        <v>치유력 +570</v>
      </c>
    </row>
    <row r="869" spans="1:16" ht="13.8" customHeight="1">
      <c r="A869" s="101">
        <f>C869*ID규칙_기본능력치그룹_단위+COUNTIF($C$4:C869,C869)</f>
        <v>23204016</v>
      </c>
      <c r="B869" s="100" t="s">
        <v>319</v>
      </c>
      <c r="C869" s="101">
        <f>VLOOKUP(B869,WEAPON!$B:$D,3,0)</f>
        <v>23204</v>
      </c>
      <c r="D869" s="102">
        <v>16</v>
      </c>
      <c r="E869" s="101">
        <v>1</v>
      </c>
      <c r="F869" s="101">
        <v>137</v>
      </c>
      <c r="G869" s="101">
        <v>0</v>
      </c>
      <c r="H869" s="101">
        <v>2</v>
      </c>
      <c r="I869" s="101">
        <v>1179</v>
      </c>
      <c r="J869" s="101">
        <v>0</v>
      </c>
      <c r="K869" s="101">
        <v>3</v>
      </c>
      <c r="L869" s="101">
        <v>593</v>
      </c>
      <c r="M869" s="101">
        <v>0</v>
      </c>
      <c r="N869" s="100" t="str">
        <f t="shared" si="39"/>
        <v>공격력 +137</v>
      </c>
      <c r="O869" s="100" t="str">
        <f t="shared" si="40"/>
        <v>최대 체력 +1179</v>
      </c>
      <c r="P869" s="100" t="str">
        <f t="shared" si="41"/>
        <v>치유력 +593</v>
      </c>
    </row>
    <row r="870" spans="1:16" ht="13.8" customHeight="1">
      <c r="A870" s="101">
        <f>C870*ID규칙_기본능력치그룹_단위+COUNTIF($C$4:C870,C870)</f>
        <v>23204017</v>
      </c>
      <c r="B870" s="100" t="s">
        <v>319</v>
      </c>
      <c r="C870" s="101">
        <f>VLOOKUP(B870,WEAPON!$B:$D,3,0)</f>
        <v>23204</v>
      </c>
      <c r="D870" s="102">
        <v>17</v>
      </c>
      <c r="E870" s="101">
        <v>1</v>
      </c>
      <c r="F870" s="101">
        <v>142</v>
      </c>
      <c r="G870" s="101">
        <v>0</v>
      </c>
      <c r="H870" s="101">
        <v>2</v>
      </c>
      <c r="I870" s="101">
        <v>1224</v>
      </c>
      <c r="J870" s="101">
        <v>0</v>
      </c>
      <c r="K870" s="101">
        <v>3</v>
      </c>
      <c r="L870" s="101">
        <v>616</v>
      </c>
      <c r="M870" s="101">
        <v>0</v>
      </c>
      <c r="N870" s="100" t="str">
        <f t="shared" si="39"/>
        <v>공격력 +142</v>
      </c>
      <c r="O870" s="100" t="str">
        <f t="shared" si="40"/>
        <v>최대 체력 +1224</v>
      </c>
      <c r="P870" s="100" t="str">
        <f t="shared" si="41"/>
        <v>치유력 +616</v>
      </c>
    </row>
    <row r="871" spans="1:16" ht="13.8" customHeight="1">
      <c r="A871" s="101">
        <f>C871*ID규칙_기본능력치그룹_단위+COUNTIF($C$4:C871,C871)</f>
        <v>23204018</v>
      </c>
      <c r="B871" s="100" t="s">
        <v>319</v>
      </c>
      <c r="C871" s="101">
        <f>VLOOKUP(B871,WEAPON!$B:$D,3,0)</f>
        <v>23204</v>
      </c>
      <c r="D871" s="102">
        <v>18</v>
      </c>
      <c r="E871" s="101">
        <v>1</v>
      </c>
      <c r="F871" s="101">
        <v>147</v>
      </c>
      <c r="G871" s="101">
        <v>0</v>
      </c>
      <c r="H871" s="101">
        <v>2</v>
      </c>
      <c r="I871" s="101">
        <v>1269</v>
      </c>
      <c r="J871" s="101">
        <v>0</v>
      </c>
      <c r="K871" s="101">
        <v>3</v>
      </c>
      <c r="L871" s="101">
        <v>638</v>
      </c>
      <c r="M871" s="101">
        <v>0</v>
      </c>
      <c r="N871" s="100" t="str">
        <f t="shared" si="39"/>
        <v>공격력 +147</v>
      </c>
      <c r="O871" s="100" t="str">
        <f t="shared" si="40"/>
        <v>최대 체력 +1269</v>
      </c>
      <c r="P871" s="100" t="str">
        <f t="shared" si="41"/>
        <v>치유력 +638</v>
      </c>
    </row>
    <row r="872" spans="1:16" ht="13.8" customHeight="1">
      <c r="A872" s="101">
        <f>C872*ID규칙_기본능력치그룹_단위+COUNTIF($C$4:C872,C872)</f>
        <v>23204019</v>
      </c>
      <c r="B872" s="100" t="s">
        <v>319</v>
      </c>
      <c r="C872" s="101">
        <f>VLOOKUP(B872,WEAPON!$B:$D,3,0)</f>
        <v>23204</v>
      </c>
      <c r="D872" s="102">
        <v>19</v>
      </c>
      <c r="E872" s="101">
        <v>1</v>
      </c>
      <c r="F872" s="101">
        <v>152</v>
      </c>
      <c r="G872" s="101">
        <v>0</v>
      </c>
      <c r="H872" s="101">
        <v>2</v>
      </c>
      <c r="I872" s="101">
        <v>1315</v>
      </c>
      <c r="J872" s="101">
        <v>0</v>
      </c>
      <c r="K872" s="101">
        <v>3</v>
      </c>
      <c r="L872" s="101">
        <v>661</v>
      </c>
      <c r="M872" s="101">
        <v>0</v>
      </c>
      <c r="N872" s="100" t="str">
        <f t="shared" si="39"/>
        <v>공격력 +152</v>
      </c>
      <c r="O872" s="100" t="str">
        <f t="shared" si="40"/>
        <v>최대 체력 +1315</v>
      </c>
      <c r="P872" s="100" t="str">
        <f t="shared" si="41"/>
        <v>치유력 +661</v>
      </c>
    </row>
    <row r="873" spans="1:16" ht="13.8" customHeight="1">
      <c r="A873" s="101">
        <f>C873*ID규칙_기본능력치그룹_단위+COUNTIF($C$4:C873,C873)</f>
        <v>23204020</v>
      </c>
      <c r="B873" s="100" t="s">
        <v>319</v>
      </c>
      <c r="C873" s="101">
        <f>VLOOKUP(B873,WEAPON!$B:$D,3,0)</f>
        <v>23204</v>
      </c>
      <c r="D873" s="102">
        <v>20</v>
      </c>
      <c r="E873" s="101">
        <v>1</v>
      </c>
      <c r="F873" s="101">
        <v>158</v>
      </c>
      <c r="G873" s="101">
        <v>0</v>
      </c>
      <c r="H873" s="101">
        <v>2</v>
      </c>
      <c r="I873" s="101">
        <v>1360</v>
      </c>
      <c r="J873" s="101">
        <v>0</v>
      </c>
      <c r="K873" s="101">
        <v>3</v>
      </c>
      <c r="L873" s="101">
        <v>684</v>
      </c>
      <c r="M873" s="101">
        <v>0</v>
      </c>
      <c r="N873" s="100" t="str">
        <f t="shared" si="39"/>
        <v>공격력 +158</v>
      </c>
      <c r="O873" s="100" t="str">
        <f t="shared" si="40"/>
        <v>최대 체력 +1360</v>
      </c>
      <c r="P873" s="100" t="str">
        <f t="shared" si="41"/>
        <v>치유력 +684</v>
      </c>
    </row>
    <row r="874" spans="1:16" ht="13.8" customHeight="1">
      <c r="A874" s="101">
        <f>C874*ID규칙_기본능력치그룹_단위+COUNTIF($C$4:C874,C874)</f>
        <v>23204021</v>
      </c>
      <c r="B874" s="100" t="s">
        <v>319</v>
      </c>
      <c r="C874" s="101">
        <f>VLOOKUP(B874,WEAPON!$B:$D,3,0)</f>
        <v>23204</v>
      </c>
      <c r="D874" s="102">
        <v>21</v>
      </c>
      <c r="E874" s="101">
        <v>1</v>
      </c>
      <c r="F874" s="101">
        <v>163</v>
      </c>
      <c r="G874" s="101">
        <v>0</v>
      </c>
      <c r="H874" s="101">
        <v>2</v>
      </c>
      <c r="I874" s="101">
        <v>1405</v>
      </c>
      <c r="J874" s="101">
        <v>0</v>
      </c>
      <c r="K874" s="101">
        <v>3</v>
      </c>
      <c r="L874" s="101">
        <v>707</v>
      </c>
      <c r="M874" s="101">
        <v>0</v>
      </c>
      <c r="N874" s="100" t="str">
        <f t="shared" si="39"/>
        <v>공격력 +163</v>
      </c>
      <c r="O874" s="100" t="str">
        <f t="shared" si="40"/>
        <v>최대 체력 +1405</v>
      </c>
      <c r="P874" s="100" t="str">
        <f t="shared" si="41"/>
        <v>치유력 +707</v>
      </c>
    </row>
    <row r="875" spans="1:16" ht="13.8" customHeight="1">
      <c r="A875" s="101">
        <f>C875*ID규칙_기본능력치그룹_단위+COUNTIF($C$4:C875,C875)</f>
        <v>23204022</v>
      </c>
      <c r="B875" s="100" t="s">
        <v>319</v>
      </c>
      <c r="C875" s="101">
        <f>VLOOKUP(B875,WEAPON!$B:$D,3,0)</f>
        <v>23204</v>
      </c>
      <c r="D875" s="102">
        <v>22</v>
      </c>
      <c r="E875" s="101">
        <v>1</v>
      </c>
      <c r="F875" s="101">
        <v>168</v>
      </c>
      <c r="G875" s="101">
        <v>0</v>
      </c>
      <c r="H875" s="101">
        <v>2</v>
      </c>
      <c r="I875" s="101">
        <v>1451</v>
      </c>
      <c r="J875" s="101">
        <v>0</v>
      </c>
      <c r="K875" s="101">
        <v>3</v>
      </c>
      <c r="L875" s="101">
        <v>730</v>
      </c>
      <c r="M875" s="101">
        <v>0</v>
      </c>
      <c r="N875" s="100" t="str">
        <f t="shared" si="39"/>
        <v>공격력 +168</v>
      </c>
      <c r="O875" s="100" t="str">
        <f t="shared" si="40"/>
        <v>최대 체력 +1451</v>
      </c>
      <c r="P875" s="100" t="str">
        <f t="shared" si="41"/>
        <v>치유력 +730</v>
      </c>
    </row>
    <row r="876" spans="1:16" ht="13.8" customHeight="1">
      <c r="A876" s="101">
        <f>C876*ID규칙_기본능력치그룹_단위+COUNTIF($C$4:C876,C876)</f>
        <v>23204023</v>
      </c>
      <c r="B876" s="100" t="s">
        <v>319</v>
      </c>
      <c r="C876" s="101">
        <f>VLOOKUP(B876,WEAPON!$B:$D,3,0)</f>
        <v>23204</v>
      </c>
      <c r="D876" s="102">
        <v>23</v>
      </c>
      <c r="E876" s="101">
        <v>1</v>
      </c>
      <c r="F876" s="101">
        <v>173</v>
      </c>
      <c r="G876" s="101">
        <v>0</v>
      </c>
      <c r="H876" s="101">
        <v>2</v>
      </c>
      <c r="I876" s="101">
        <v>1496</v>
      </c>
      <c r="J876" s="101">
        <v>0</v>
      </c>
      <c r="K876" s="101">
        <v>3</v>
      </c>
      <c r="L876" s="101">
        <v>752</v>
      </c>
      <c r="M876" s="101">
        <v>0</v>
      </c>
      <c r="N876" s="100" t="str">
        <f t="shared" si="39"/>
        <v>공격력 +173</v>
      </c>
      <c r="O876" s="100" t="str">
        <f t="shared" si="40"/>
        <v>최대 체력 +1496</v>
      </c>
      <c r="P876" s="100" t="str">
        <f t="shared" si="41"/>
        <v>치유력 +752</v>
      </c>
    </row>
    <row r="877" spans="1:16" ht="13.8" customHeight="1">
      <c r="A877" s="101">
        <f>C877*ID규칙_기본능력치그룹_단위+COUNTIF($C$4:C877,C877)</f>
        <v>23204024</v>
      </c>
      <c r="B877" s="100" t="s">
        <v>319</v>
      </c>
      <c r="C877" s="101">
        <f>VLOOKUP(B877,WEAPON!$B:$D,3,0)</f>
        <v>23204</v>
      </c>
      <c r="D877" s="102">
        <v>24</v>
      </c>
      <c r="E877" s="101">
        <v>1</v>
      </c>
      <c r="F877" s="101">
        <v>179</v>
      </c>
      <c r="G877" s="101">
        <v>0</v>
      </c>
      <c r="H877" s="101">
        <v>2</v>
      </c>
      <c r="I877" s="101">
        <v>1541</v>
      </c>
      <c r="J877" s="101">
        <v>0</v>
      </c>
      <c r="K877" s="101">
        <v>3</v>
      </c>
      <c r="L877" s="101">
        <v>775</v>
      </c>
      <c r="M877" s="101">
        <v>0</v>
      </c>
      <c r="N877" s="100" t="str">
        <f t="shared" si="39"/>
        <v>공격력 +179</v>
      </c>
      <c r="O877" s="100" t="str">
        <f t="shared" si="40"/>
        <v>최대 체력 +1541</v>
      </c>
      <c r="P877" s="100" t="str">
        <f t="shared" si="41"/>
        <v>치유력 +775</v>
      </c>
    </row>
    <row r="878" spans="1:16" ht="13.8" customHeight="1">
      <c r="A878" s="101">
        <f>C878*ID규칙_기본능력치그룹_단위+COUNTIF($C$4:C878,C878)</f>
        <v>23204025</v>
      </c>
      <c r="B878" s="100" t="s">
        <v>319</v>
      </c>
      <c r="C878" s="101">
        <f>VLOOKUP(B878,WEAPON!$B:$D,3,0)</f>
        <v>23204</v>
      </c>
      <c r="D878" s="102">
        <v>25</v>
      </c>
      <c r="E878" s="101">
        <v>1</v>
      </c>
      <c r="F878" s="101">
        <v>184</v>
      </c>
      <c r="G878" s="101">
        <v>0</v>
      </c>
      <c r="H878" s="101">
        <v>2</v>
      </c>
      <c r="I878" s="101">
        <v>1586</v>
      </c>
      <c r="J878" s="101">
        <v>0</v>
      </c>
      <c r="K878" s="101">
        <v>3</v>
      </c>
      <c r="L878" s="101">
        <v>798</v>
      </c>
      <c r="M878" s="101">
        <v>0</v>
      </c>
      <c r="N878" s="100" t="str">
        <f t="shared" si="39"/>
        <v>공격력 +184</v>
      </c>
      <c r="O878" s="100" t="str">
        <f t="shared" si="40"/>
        <v>최대 체력 +1586</v>
      </c>
      <c r="P878" s="100" t="str">
        <f t="shared" si="41"/>
        <v>치유력 +798</v>
      </c>
    </row>
    <row r="879" spans="1:16" ht="13.8" customHeight="1">
      <c r="A879" s="101">
        <f>C879*ID규칙_기본능력치그룹_단위+COUNTIF($C$4:C879,C879)</f>
        <v>23204026</v>
      </c>
      <c r="B879" s="100" t="s">
        <v>319</v>
      </c>
      <c r="C879" s="101">
        <f>VLOOKUP(B879,WEAPON!$B:$D,3,0)</f>
        <v>23204</v>
      </c>
      <c r="D879" s="102">
        <v>26</v>
      </c>
      <c r="E879" s="101">
        <v>1</v>
      </c>
      <c r="F879" s="101">
        <v>189</v>
      </c>
      <c r="G879" s="101">
        <v>0</v>
      </c>
      <c r="H879" s="101">
        <v>2</v>
      </c>
      <c r="I879" s="101">
        <v>1632</v>
      </c>
      <c r="J879" s="101">
        <v>0</v>
      </c>
      <c r="K879" s="101">
        <v>3</v>
      </c>
      <c r="L879" s="101">
        <v>821</v>
      </c>
      <c r="M879" s="101">
        <v>0</v>
      </c>
      <c r="N879" s="100" t="str">
        <f t="shared" si="39"/>
        <v>공격력 +189</v>
      </c>
      <c r="O879" s="100" t="str">
        <f t="shared" si="40"/>
        <v>최대 체력 +1632</v>
      </c>
      <c r="P879" s="100" t="str">
        <f t="shared" si="41"/>
        <v>치유력 +821</v>
      </c>
    </row>
    <row r="880" spans="1:16" ht="13.8" customHeight="1">
      <c r="A880" s="101">
        <f>C880*ID규칙_기본능력치그룹_단위+COUNTIF($C$4:C880,C880)</f>
        <v>23204027</v>
      </c>
      <c r="B880" s="100" t="s">
        <v>319</v>
      </c>
      <c r="C880" s="101">
        <f>VLOOKUP(B880,WEAPON!$B:$D,3,0)</f>
        <v>23204</v>
      </c>
      <c r="D880" s="102">
        <v>27</v>
      </c>
      <c r="E880" s="101">
        <v>1</v>
      </c>
      <c r="F880" s="101">
        <v>194</v>
      </c>
      <c r="G880" s="101">
        <v>0</v>
      </c>
      <c r="H880" s="101">
        <v>2</v>
      </c>
      <c r="I880" s="101">
        <v>1677</v>
      </c>
      <c r="J880" s="101">
        <v>0</v>
      </c>
      <c r="K880" s="101">
        <v>3</v>
      </c>
      <c r="L880" s="101">
        <v>844</v>
      </c>
      <c r="M880" s="101">
        <v>0</v>
      </c>
      <c r="N880" s="100" t="str">
        <f t="shared" si="39"/>
        <v>공격력 +194</v>
      </c>
      <c r="O880" s="100" t="str">
        <f t="shared" si="40"/>
        <v>최대 체력 +1677</v>
      </c>
      <c r="P880" s="100" t="str">
        <f t="shared" si="41"/>
        <v>치유력 +844</v>
      </c>
    </row>
    <row r="881" spans="1:16" ht="13.8" customHeight="1">
      <c r="A881" s="101">
        <f>C881*ID규칙_기본능력치그룹_단위+COUNTIF($C$4:C881,C881)</f>
        <v>23204028</v>
      </c>
      <c r="B881" s="100" t="s">
        <v>319</v>
      </c>
      <c r="C881" s="101">
        <f>VLOOKUP(B881,WEAPON!$B:$D,3,0)</f>
        <v>23204</v>
      </c>
      <c r="D881" s="102">
        <v>28</v>
      </c>
      <c r="E881" s="101">
        <v>1</v>
      </c>
      <c r="F881" s="101">
        <v>199</v>
      </c>
      <c r="G881" s="101">
        <v>0</v>
      </c>
      <c r="H881" s="101">
        <v>2</v>
      </c>
      <c r="I881" s="101">
        <v>1722</v>
      </c>
      <c r="J881" s="101">
        <v>0</v>
      </c>
      <c r="K881" s="101">
        <v>3</v>
      </c>
      <c r="L881" s="101">
        <v>866</v>
      </c>
      <c r="M881" s="101">
        <v>0</v>
      </c>
      <c r="N881" s="100" t="str">
        <f t="shared" si="39"/>
        <v>공격력 +199</v>
      </c>
      <c r="O881" s="100" t="str">
        <f t="shared" si="40"/>
        <v>최대 체력 +1722</v>
      </c>
      <c r="P881" s="100" t="str">
        <f t="shared" si="41"/>
        <v>치유력 +866</v>
      </c>
    </row>
    <row r="882" spans="1:16" ht="13.8" customHeight="1">
      <c r="A882" s="101">
        <f>C882*ID규칙_기본능력치그룹_단위+COUNTIF($C$4:C882,C882)</f>
        <v>23204029</v>
      </c>
      <c r="B882" s="100" t="s">
        <v>319</v>
      </c>
      <c r="C882" s="101">
        <f>VLOOKUP(B882,WEAPON!$B:$D,3,0)</f>
        <v>23204</v>
      </c>
      <c r="D882" s="102">
        <v>29</v>
      </c>
      <c r="E882" s="101">
        <v>1</v>
      </c>
      <c r="F882" s="101">
        <v>205</v>
      </c>
      <c r="G882" s="101">
        <v>0</v>
      </c>
      <c r="H882" s="101">
        <v>2</v>
      </c>
      <c r="I882" s="101">
        <v>1768</v>
      </c>
      <c r="J882" s="101">
        <v>0</v>
      </c>
      <c r="K882" s="101">
        <v>3</v>
      </c>
      <c r="L882" s="101">
        <v>889</v>
      </c>
      <c r="M882" s="101">
        <v>0</v>
      </c>
      <c r="N882" s="100" t="str">
        <f t="shared" si="39"/>
        <v>공격력 +205</v>
      </c>
      <c r="O882" s="100" t="str">
        <f t="shared" si="40"/>
        <v>최대 체력 +1768</v>
      </c>
      <c r="P882" s="100" t="str">
        <f t="shared" si="41"/>
        <v>치유력 +889</v>
      </c>
    </row>
    <row r="883" spans="1:16" ht="13.8" customHeight="1">
      <c r="A883" s="101">
        <f>C883*ID규칙_기본능력치그룹_단위+COUNTIF($C$4:C883,C883)</f>
        <v>23204030</v>
      </c>
      <c r="B883" s="100" t="s">
        <v>319</v>
      </c>
      <c r="C883" s="101">
        <f>VLOOKUP(B883,WEAPON!$B:$D,3,0)</f>
        <v>23204</v>
      </c>
      <c r="D883" s="102">
        <v>30</v>
      </c>
      <c r="E883" s="101">
        <v>1</v>
      </c>
      <c r="F883" s="101">
        <v>210</v>
      </c>
      <c r="G883" s="101">
        <v>0</v>
      </c>
      <c r="H883" s="101">
        <v>2</v>
      </c>
      <c r="I883" s="101">
        <v>1813</v>
      </c>
      <c r="J883" s="101">
        <v>0</v>
      </c>
      <c r="K883" s="101">
        <v>3</v>
      </c>
      <c r="L883" s="101">
        <v>912</v>
      </c>
      <c r="M883" s="101">
        <v>0</v>
      </c>
      <c r="N883" s="100" t="str">
        <f t="shared" si="39"/>
        <v>공격력 +210</v>
      </c>
      <c r="O883" s="100" t="str">
        <f t="shared" si="40"/>
        <v>최대 체력 +1813</v>
      </c>
      <c r="P883" s="100" t="str">
        <f t="shared" si="41"/>
        <v>치유력 +912</v>
      </c>
    </row>
    <row r="884" spans="1:16" ht="13.8" customHeight="1">
      <c r="A884" s="101">
        <f>C884*ID규칙_기본능력치그룹_단위+COUNTIF($C$4:C884,C884)</f>
        <v>23204031</v>
      </c>
      <c r="B884" s="100" t="s">
        <v>319</v>
      </c>
      <c r="C884" s="101">
        <f>VLOOKUP(B884,WEAPON!$B:$D,3,0)</f>
        <v>23204</v>
      </c>
      <c r="D884" s="102">
        <v>31</v>
      </c>
      <c r="E884" s="101">
        <v>1</v>
      </c>
      <c r="F884" s="101">
        <v>215</v>
      </c>
      <c r="G884" s="101">
        <v>0</v>
      </c>
      <c r="H884" s="101">
        <v>2</v>
      </c>
      <c r="I884" s="101">
        <v>1858</v>
      </c>
      <c r="J884" s="101">
        <v>0</v>
      </c>
      <c r="K884" s="101">
        <v>3</v>
      </c>
      <c r="L884" s="101">
        <v>935</v>
      </c>
      <c r="M884" s="101">
        <v>0</v>
      </c>
      <c r="N884" s="100" t="str">
        <f t="shared" si="39"/>
        <v>공격력 +215</v>
      </c>
      <c r="O884" s="100" t="str">
        <f t="shared" si="40"/>
        <v>최대 체력 +1858</v>
      </c>
      <c r="P884" s="100" t="str">
        <f t="shared" si="41"/>
        <v>치유력 +935</v>
      </c>
    </row>
    <row r="885" spans="1:16" ht="13.8" customHeight="1">
      <c r="A885" s="101">
        <f>C885*ID규칙_기본능력치그룹_단위+COUNTIF($C$4:C885,C885)</f>
        <v>23204032</v>
      </c>
      <c r="B885" s="100" t="s">
        <v>319</v>
      </c>
      <c r="C885" s="101">
        <f>VLOOKUP(B885,WEAPON!$B:$D,3,0)</f>
        <v>23204</v>
      </c>
      <c r="D885" s="102">
        <v>32</v>
      </c>
      <c r="E885" s="101">
        <v>1</v>
      </c>
      <c r="F885" s="101">
        <v>220</v>
      </c>
      <c r="G885" s="101">
        <v>0</v>
      </c>
      <c r="H885" s="101">
        <v>2</v>
      </c>
      <c r="I885" s="101">
        <v>1904</v>
      </c>
      <c r="J885" s="101">
        <v>0</v>
      </c>
      <c r="K885" s="101">
        <v>3</v>
      </c>
      <c r="L885" s="101">
        <v>958</v>
      </c>
      <c r="M885" s="101">
        <v>0</v>
      </c>
      <c r="N885" s="100" t="str">
        <f t="shared" si="39"/>
        <v>공격력 +220</v>
      </c>
      <c r="O885" s="100" t="str">
        <f t="shared" si="40"/>
        <v>최대 체력 +1904</v>
      </c>
      <c r="P885" s="100" t="str">
        <f t="shared" si="41"/>
        <v>치유력 +958</v>
      </c>
    </row>
    <row r="886" spans="1:16" ht="13.8" customHeight="1">
      <c r="A886" s="101">
        <f>C886*ID규칙_기본능력치그룹_단위+COUNTIF($C$4:C886,C886)</f>
        <v>23204033</v>
      </c>
      <c r="B886" s="100" t="s">
        <v>319</v>
      </c>
      <c r="C886" s="101">
        <f>VLOOKUP(B886,WEAPON!$B:$D,3,0)</f>
        <v>23204</v>
      </c>
      <c r="D886" s="102">
        <v>33</v>
      </c>
      <c r="E886" s="101">
        <v>1</v>
      </c>
      <c r="F886" s="101">
        <v>226</v>
      </c>
      <c r="G886" s="101">
        <v>0</v>
      </c>
      <c r="H886" s="101">
        <v>2</v>
      </c>
      <c r="I886" s="101">
        <v>1949</v>
      </c>
      <c r="J886" s="101">
        <v>0</v>
      </c>
      <c r="K886" s="101">
        <v>3</v>
      </c>
      <c r="L886" s="101">
        <v>980</v>
      </c>
      <c r="M886" s="101">
        <v>0</v>
      </c>
      <c r="N886" s="100" t="str">
        <f t="shared" si="39"/>
        <v>공격력 +226</v>
      </c>
      <c r="O886" s="100" t="str">
        <f t="shared" si="40"/>
        <v>최대 체력 +1949</v>
      </c>
      <c r="P886" s="100" t="str">
        <f t="shared" si="41"/>
        <v>치유력 +980</v>
      </c>
    </row>
    <row r="887" spans="1:16" ht="13.8" customHeight="1">
      <c r="A887" s="101">
        <f>C887*ID규칙_기본능력치그룹_단위+COUNTIF($C$4:C887,C887)</f>
        <v>23204034</v>
      </c>
      <c r="B887" s="100" t="s">
        <v>319</v>
      </c>
      <c r="C887" s="101">
        <f>VLOOKUP(B887,WEAPON!$B:$D,3,0)</f>
        <v>23204</v>
      </c>
      <c r="D887" s="102">
        <v>34</v>
      </c>
      <c r="E887" s="101">
        <v>1</v>
      </c>
      <c r="F887" s="101">
        <v>231</v>
      </c>
      <c r="G887" s="101">
        <v>0</v>
      </c>
      <c r="H887" s="101">
        <v>2</v>
      </c>
      <c r="I887" s="101">
        <v>1994</v>
      </c>
      <c r="J887" s="101">
        <v>0</v>
      </c>
      <c r="K887" s="101">
        <v>3</v>
      </c>
      <c r="L887" s="101">
        <v>1003</v>
      </c>
      <c r="M887" s="101">
        <v>0</v>
      </c>
      <c r="N887" s="100" t="str">
        <f t="shared" si="39"/>
        <v>공격력 +231</v>
      </c>
      <c r="O887" s="100" t="str">
        <f t="shared" si="40"/>
        <v>최대 체력 +1994</v>
      </c>
      <c r="P887" s="100" t="str">
        <f t="shared" si="41"/>
        <v>치유력 +1003</v>
      </c>
    </row>
    <row r="888" spans="1:16" ht="13.8" customHeight="1">
      <c r="A888" s="101">
        <f>C888*ID규칙_기본능력치그룹_단위+COUNTIF($C$4:C888,C888)</f>
        <v>23204035</v>
      </c>
      <c r="B888" s="100" t="s">
        <v>319</v>
      </c>
      <c r="C888" s="101">
        <f>VLOOKUP(B888,WEAPON!$B:$D,3,0)</f>
        <v>23204</v>
      </c>
      <c r="D888" s="102">
        <v>35</v>
      </c>
      <c r="E888" s="101">
        <v>1</v>
      </c>
      <c r="F888" s="101">
        <v>236</v>
      </c>
      <c r="G888" s="101">
        <v>0</v>
      </c>
      <c r="H888" s="101">
        <v>2</v>
      </c>
      <c r="I888" s="101">
        <v>2040</v>
      </c>
      <c r="J888" s="101">
        <v>0</v>
      </c>
      <c r="K888" s="101">
        <v>3</v>
      </c>
      <c r="L888" s="101">
        <v>1026</v>
      </c>
      <c r="M888" s="101">
        <v>0</v>
      </c>
      <c r="N888" s="100" t="str">
        <f t="shared" si="39"/>
        <v>공격력 +236</v>
      </c>
      <c r="O888" s="100" t="str">
        <f t="shared" si="40"/>
        <v>최대 체력 +2040</v>
      </c>
      <c r="P888" s="100" t="str">
        <f t="shared" si="41"/>
        <v>치유력 +1026</v>
      </c>
    </row>
    <row r="889" spans="1:16" ht="13.8" customHeight="1">
      <c r="A889" s="101">
        <f>C889*ID규칙_기본능력치그룹_단위+COUNTIF($C$4:C889,C889)</f>
        <v>23204036</v>
      </c>
      <c r="B889" s="100" t="s">
        <v>319</v>
      </c>
      <c r="C889" s="101">
        <f>VLOOKUP(B889,WEAPON!$B:$D,3,0)</f>
        <v>23204</v>
      </c>
      <c r="D889" s="102">
        <v>36</v>
      </c>
      <c r="E889" s="101">
        <v>1</v>
      </c>
      <c r="F889" s="101">
        <v>241</v>
      </c>
      <c r="G889" s="101">
        <v>0</v>
      </c>
      <c r="H889" s="101">
        <v>2</v>
      </c>
      <c r="I889" s="101">
        <v>2085</v>
      </c>
      <c r="J889" s="101">
        <v>0</v>
      </c>
      <c r="K889" s="101">
        <v>3</v>
      </c>
      <c r="L889" s="101">
        <v>1049</v>
      </c>
      <c r="M889" s="101">
        <v>0</v>
      </c>
      <c r="N889" s="100" t="str">
        <f t="shared" si="39"/>
        <v>공격력 +241</v>
      </c>
      <c r="O889" s="100" t="str">
        <f t="shared" si="40"/>
        <v>최대 체력 +2085</v>
      </c>
      <c r="P889" s="100" t="str">
        <f t="shared" si="41"/>
        <v>치유력 +1049</v>
      </c>
    </row>
    <row r="890" spans="1:16" ht="13.8" customHeight="1">
      <c r="A890" s="101">
        <f>C890*ID규칙_기본능력치그룹_단위+COUNTIF($C$4:C890,C890)</f>
        <v>23204037</v>
      </c>
      <c r="B890" s="100" t="s">
        <v>319</v>
      </c>
      <c r="C890" s="101">
        <f>VLOOKUP(B890,WEAPON!$B:$D,3,0)</f>
        <v>23204</v>
      </c>
      <c r="D890" s="102">
        <v>37</v>
      </c>
      <c r="E890" s="101">
        <v>1</v>
      </c>
      <c r="F890" s="101">
        <v>246</v>
      </c>
      <c r="G890" s="101">
        <v>0</v>
      </c>
      <c r="H890" s="101">
        <v>2</v>
      </c>
      <c r="I890" s="101">
        <v>2130</v>
      </c>
      <c r="J890" s="101">
        <v>0</v>
      </c>
      <c r="K890" s="101">
        <v>3</v>
      </c>
      <c r="L890" s="101">
        <v>1072</v>
      </c>
      <c r="M890" s="101">
        <v>0</v>
      </c>
      <c r="N890" s="100" t="str">
        <f t="shared" si="39"/>
        <v>공격력 +246</v>
      </c>
      <c r="O890" s="100" t="str">
        <f t="shared" si="40"/>
        <v>최대 체력 +2130</v>
      </c>
      <c r="P890" s="100" t="str">
        <f t="shared" si="41"/>
        <v>치유력 +1072</v>
      </c>
    </row>
    <row r="891" spans="1:16" ht="13.8" customHeight="1">
      <c r="A891" s="101">
        <f>C891*ID규칙_기본능력치그룹_단위+COUNTIF($C$4:C891,C891)</f>
        <v>23204038</v>
      </c>
      <c r="B891" s="100" t="s">
        <v>319</v>
      </c>
      <c r="C891" s="101">
        <f>VLOOKUP(B891,WEAPON!$B:$D,3,0)</f>
        <v>23204</v>
      </c>
      <c r="D891" s="102">
        <v>38</v>
      </c>
      <c r="E891" s="101">
        <v>1</v>
      </c>
      <c r="F891" s="101">
        <v>252</v>
      </c>
      <c r="G891" s="101">
        <v>0</v>
      </c>
      <c r="H891" s="101">
        <v>2</v>
      </c>
      <c r="I891" s="101">
        <v>2175</v>
      </c>
      <c r="J891" s="101">
        <v>0</v>
      </c>
      <c r="K891" s="101">
        <v>3</v>
      </c>
      <c r="L891" s="101">
        <v>1094</v>
      </c>
      <c r="M891" s="101">
        <v>0</v>
      </c>
      <c r="N891" s="100" t="str">
        <f t="shared" si="39"/>
        <v>공격력 +252</v>
      </c>
      <c r="O891" s="100" t="str">
        <f t="shared" si="40"/>
        <v>최대 체력 +2175</v>
      </c>
      <c r="P891" s="100" t="str">
        <f t="shared" si="41"/>
        <v>치유력 +1094</v>
      </c>
    </row>
    <row r="892" spans="1:16" ht="13.8" customHeight="1">
      <c r="A892" s="101">
        <f>C892*ID규칙_기본능력치그룹_단위+COUNTIF($C$4:C892,C892)</f>
        <v>23204039</v>
      </c>
      <c r="B892" s="100" t="s">
        <v>319</v>
      </c>
      <c r="C892" s="101">
        <f>VLOOKUP(B892,WEAPON!$B:$D,3,0)</f>
        <v>23204</v>
      </c>
      <c r="D892" s="102">
        <v>39</v>
      </c>
      <c r="E892" s="101">
        <v>1</v>
      </c>
      <c r="F892" s="101">
        <v>257</v>
      </c>
      <c r="G892" s="101">
        <v>0</v>
      </c>
      <c r="H892" s="101">
        <v>2</v>
      </c>
      <c r="I892" s="101">
        <v>2221</v>
      </c>
      <c r="J892" s="101">
        <v>0</v>
      </c>
      <c r="K892" s="101">
        <v>3</v>
      </c>
      <c r="L892" s="101">
        <v>1117</v>
      </c>
      <c r="M892" s="101">
        <v>0</v>
      </c>
      <c r="N892" s="100" t="str">
        <f t="shared" si="39"/>
        <v>공격력 +257</v>
      </c>
      <c r="O892" s="100" t="str">
        <f t="shared" si="40"/>
        <v>최대 체력 +2221</v>
      </c>
      <c r="P892" s="100" t="str">
        <f t="shared" si="41"/>
        <v>치유력 +1117</v>
      </c>
    </row>
    <row r="893" spans="1:16" ht="13.8" customHeight="1">
      <c r="A893" s="101">
        <f>C893*ID규칙_기본능력치그룹_단위+COUNTIF($C$4:C893,C893)</f>
        <v>23204040</v>
      </c>
      <c r="B893" s="100" t="s">
        <v>319</v>
      </c>
      <c r="C893" s="101">
        <f>VLOOKUP(B893,WEAPON!$B:$D,3,0)</f>
        <v>23204</v>
      </c>
      <c r="D893" s="102">
        <v>40</v>
      </c>
      <c r="E893" s="101">
        <v>1</v>
      </c>
      <c r="F893" s="101">
        <v>262</v>
      </c>
      <c r="G893" s="101">
        <v>0</v>
      </c>
      <c r="H893" s="101">
        <v>2</v>
      </c>
      <c r="I893" s="101">
        <v>2266</v>
      </c>
      <c r="J893" s="101">
        <v>0</v>
      </c>
      <c r="K893" s="101">
        <v>3</v>
      </c>
      <c r="L893" s="101">
        <v>1140</v>
      </c>
      <c r="M893" s="101">
        <v>0</v>
      </c>
      <c r="N893" s="100" t="str">
        <f t="shared" si="39"/>
        <v>공격력 +262</v>
      </c>
      <c r="O893" s="100" t="str">
        <f t="shared" si="40"/>
        <v>최대 체력 +2266</v>
      </c>
      <c r="P893" s="100" t="str">
        <f t="shared" si="41"/>
        <v>치유력 +1140</v>
      </c>
    </row>
    <row r="894" spans="1:16" ht="13.8" customHeight="1">
      <c r="A894" s="101">
        <f>C894*ID규칙_기본능력치그룹_단위+COUNTIF($C$4:C894,C894)</f>
        <v>23204041</v>
      </c>
      <c r="B894" s="100" t="s">
        <v>319</v>
      </c>
      <c r="C894" s="101">
        <f>VLOOKUP(B894,WEAPON!$B:$D,3,0)</f>
        <v>23204</v>
      </c>
      <c r="D894" s="102">
        <v>41</v>
      </c>
      <c r="E894" s="101">
        <v>1</v>
      </c>
      <c r="F894" s="101">
        <v>267</v>
      </c>
      <c r="G894" s="101">
        <v>0</v>
      </c>
      <c r="H894" s="101">
        <v>2</v>
      </c>
      <c r="I894" s="101">
        <v>2311</v>
      </c>
      <c r="J894" s="101">
        <v>0</v>
      </c>
      <c r="K894" s="101">
        <v>3</v>
      </c>
      <c r="L894" s="101">
        <v>1163</v>
      </c>
      <c r="M894" s="101">
        <v>0</v>
      </c>
      <c r="N894" s="100" t="str">
        <f t="shared" si="39"/>
        <v>공격력 +267</v>
      </c>
      <c r="O894" s="100" t="str">
        <f t="shared" si="40"/>
        <v>최대 체력 +2311</v>
      </c>
      <c r="P894" s="100" t="str">
        <f t="shared" si="41"/>
        <v>치유력 +1163</v>
      </c>
    </row>
    <row r="895" spans="1:16" ht="13.8" customHeight="1">
      <c r="A895" s="101">
        <f>C895*ID규칙_기본능력치그룹_단위+COUNTIF($C$4:C895,C895)</f>
        <v>23204042</v>
      </c>
      <c r="B895" s="100" t="s">
        <v>319</v>
      </c>
      <c r="C895" s="101">
        <f>VLOOKUP(B895,WEAPON!$B:$D,3,0)</f>
        <v>23204</v>
      </c>
      <c r="D895" s="102">
        <v>42</v>
      </c>
      <c r="E895" s="101">
        <v>1</v>
      </c>
      <c r="F895" s="101">
        <v>272</v>
      </c>
      <c r="G895" s="101">
        <v>0</v>
      </c>
      <c r="H895" s="101">
        <v>2</v>
      </c>
      <c r="I895" s="101">
        <v>2357</v>
      </c>
      <c r="J895" s="101">
        <v>0</v>
      </c>
      <c r="K895" s="101">
        <v>3</v>
      </c>
      <c r="L895" s="101">
        <v>1185</v>
      </c>
      <c r="M895" s="101">
        <v>0</v>
      </c>
      <c r="N895" s="100" t="str">
        <f t="shared" si="39"/>
        <v>공격력 +272</v>
      </c>
      <c r="O895" s="100" t="str">
        <f t="shared" si="40"/>
        <v>최대 체력 +2357</v>
      </c>
      <c r="P895" s="100" t="str">
        <f t="shared" si="41"/>
        <v>치유력 +1185</v>
      </c>
    </row>
    <row r="896" spans="1:16" ht="13.8" customHeight="1">
      <c r="A896" s="101">
        <f>C896*ID규칙_기본능력치그룹_단위+COUNTIF($C$4:C896,C896)</f>
        <v>23204043</v>
      </c>
      <c r="B896" s="100" t="s">
        <v>319</v>
      </c>
      <c r="C896" s="101">
        <f>VLOOKUP(B896,WEAPON!$B:$D,3,0)</f>
        <v>23204</v>
      </c>
      <c r="D896" s="102">
        <v>43</v>
      </c>
      <c r="E896" s="101">
        <v>1</v>
      </c>
      <c r="F896" s="101">
        <v>278</v>
      </c>
      <c r="G896" s="101">
        <v>0</v>
      </c>
      <c r="H896" s="101">
        <v>2</v>
      </c>
      <c r="I896" s="101">
        <v>2402</v>
      </c>
      <c r="J896" s="101">
        <v>0</v>
      </c>
      <c r="K896" s="101">
        <v>3</v>
      </c>
      <c r="L896" s="101">
        <v>1208</v>
      </c>
      <c r="M896" s="101">
        <v>0</v>
      </c>
      <c r="N896" s="100" t="str">
        <f t="shared" si="39"/>
        <v>공격력 +278</v>
      </c>
      <c r="O896" s="100" t="str">
        <f t="shared" si="40"/>
        <v>최대 체력 +2402</v>
      </c>
      <c r="P896" s="100" t="str">
        <f t="shared" si="41"/>
        <v>치유력 +1208</v>
      </c>
    </row>
    <row r="897" spans="1:16" ht="13.8" customHeight="1">
      <c r="A897" s="101">
        <f>C897*ID규칙_기본능력치그룹_단위+COUNTIF($C$4:C897,C897)</f>
        <v>23204044</v>
      </c>
      <c r="B897" s="100" t="s">
        <v>319</v>
      </c>
      <c r="C897" s="101">
        <f>VLOOKUP(B897,WEAPON!$B:$D,3,0)</f>
        <v>23204</v>
      </c>
      <c r="D897" s="102">
        <v>44</v>
      </c>
      <c r="E897" s="101">
        <v>1</v>
      </c>
      <c r="F897" s="101">
        <v>283</v>
      </c>
      <c r="G897" s="101">
        <v>0</v>
      </c>
      <c r="H897" s="101">
        <v>2</v>
      </c>
      <c r="I897" s="101">
        <v>2448</v>
      </c>
      <c r="J897" s="101">
        <v>0</v>
      </c>
      <c r="K897" s="101">
        <v>3</v>
      </c>
      <c r="L897" s="101">
        <v>1231</v>
      </c>
      <c r="M897" s="101">
        <v>0</v>
      </c>
      <c r="N897" s="100" t="str">
        <f t="shared" si="39"/>
        <v>공격력 +283</v>
      </c>
      <c r="O897" s="100" t="str">
        <f t="shared" si="40"/>
        <v>최대 체력 +2448</v>
      </c>
      <c r="P897" s="100" t="str">
        <f t="shared" si="41"/>
        <v>치유력 +1231</v>
      </c>
    </row>
    <row r="898" spans="1:16" ht="13.8" customHeight="1">
      <c r="A898" s="101">
        <f>C898*ID규칙_기본능력치그룹_단위+COUNTIF($C$4:C898,C898)</f>
        <v>23204045</v>
      </c>
      <c r="B898" s="100" t="s">
        <v>319</v>
      </c>
      <c r="C898" s="101">
        <f>VLOOKUP(B898,WEAPON!$B:$D,3,0)</f>
        <v>23204</v>
      </c>
      <c r="D898" s="102">
        <v>45</v>
      </c>
      <c r="E898" s="101">
        <v>1</v>
      </c>
      <c r="F898" s="101">
        <v>288</v>
      </c>
      <c r="G898" s="101">
        <v>0</v>
      </c>
      <c r="H898" s="101">
        <v>2</v>
      </c>
      <c r="I898" s="101">
        <v>2493</v>
      </c>
      <c r="J898" s="101">
        <v>0</v>
      </c>
      <c r="K898" s="101">
        <v>3</v>
      </c>
      <c r="L898" s="101">
        <v>1254</v>
      </c>
      <c r="M898" s="101">
        <v>0</v>
      </c>
      <c r="N898" s="100" t="str">
        <f t="shared" si="39"/>
        <v>공격력 +288</v>
      </c>
      <c r="O898" s="100" t="str">
        <f t="shared" si="40"/>
        <v>최대 체력 +2493</v>
      </c>
      <c r="P898" s="100" t="str">
        <f t="shared" si="41"/>
        <v>치유력 +1254</v>
      </c>
    </row>
    <row r="899" spans="1:16" ht="13.8" customHeight="1">
      <c r="A899" s="101">
        <f>C899*ID규칙_기본능력치그룹_단위+COUNTIF($C$4:C899,C899)</f>
        <v>23204046</v>
      </c>
      <c r="B899" s="100" t="s">
        <v>319</v>
      </c>
      <c r="C899" s="101">
        <f>VLOOKUP(B899,WEAPON!$B:$D,3,0)</f>
        <v>23204</v>
      </c>
      <c r="D899" s="102">
        <v>46</v>
      </c>
      <c r="E899" s="101">
        <v>1</v>
      </c>
      <c r="F899" s="101">
        <v>293</v>
      </c>
      <c r="G899" s="101">
        <v>0</v>
      </c>
      <c r="H899" s="101">
        <v>2</v>
      </c>
      <c r="I899" s="101">
        <v>2538</v>
      </c>
      <c r="J899" s="101">
        <v>0</v>
      </c>
      <c r="K899" s="101">
        <v>3</v>
      </c>
      <c r="L899" s="101">
        <v>1276</v>
      </c>
      <c r="M899" s="101">
        <v>0</v>
      </c>
      <c r="N899" s="100" t="str">
        <f t="shared" si="39"/>
        <v>공격력 +293</v>
      </c>
      <c r="O899" s="100" t="str">
        <f t="shared" si="40"/>
        <v>최대 체력 +2538</v>
      </c>
      <c r="P899" s="100" t="str">
        <f t="shared" si="41"/>
        <v>치유력 +1276</v>
      </c>
    </row>
    <row r="900" spans="1:16" ht="13.8" customHeight="1">
      <c r="A900" s="101">
        <f>C900*ID규칙_기본능력치그룹_단위+COUNTIF($C$4:C900,C900)</f>
        <v>23204047</v>
      </c>
      <c r="B900" s="100" t="s">
        <v>319</v>
      </c>
      <c r="C900" s="101">
        <f>VLOOKUP(B900,WEAPON!$B:$D,3,0)</f>
        <v>23204</v>
      </c>
      <c r="D900" s="102">
        <v>47</v>
      </c>
      <c r="E900" s="101">
        <v>1</v>
      </c>
      <c r="F900" s="101">
        <v>298</v>
      </c>
      <c r="G900" s="101">
        <v>0</v>
      </c>
      <c r="H900" s="101">
        <v>2</v>
      </c>
      <c r="I900" s="101">
        <v>2584</v>
      </c>
      <c r="J900" s="101">
        <v>0</v>
      </c>
      <c r="K900" s="101">
        <v>3</v>
      </c>
      <c r="L900" s="101">
        <v>1299</v>
      </c>
      <c r="M900" s="101">
        <v>0</v>
      </c>
      <c r="N900" s="100" t="str">
        <f t="shared" ref="N900:N963" si="42">IF(E900=0,"-",VLOOKUP(E900,STATS_TYPE,2,0)&amp;" +")&amp;IF(E900=0,"",IF(G900=0,F900,F900/100&amp;"%"))</f>
        <v>공격력 +298</v>
      </c>
      <c r="O900" s="100" t="str">
        <f t="shared" ref="O900:O963" si="43">IF(H900=0,"-",VLOOKUP(H900,STATS_TYPE,2,0)&amp;" +")&amp;IF(H900=0,"",IF(J900=0,I900,I900/100&amp;"%"))</f>
        <v>최대 체력 +2584</v>
      </c>
      <c r="P900" s="100" t="str">
        <f t="shared" ref="P900:P963" si="44">IF(K900=0,"-",VLOOKUP(K900,STATS_TYPE,2,0)&amp;" +")&amp;IF(K900=0,"",IF(M900=0,L900,L900/100&amp;"%"))</f>
        <v>치유력 +1299</v>
      </c>
    </row>
    <row r="901" spans="1:16" ht="13.8" customHeight="1">
      <c r="A901" s="101">
        <f>C901*ID규칙_기본능력치그룹_단위+COUNTIF($C$4:C901,C901)</f>
        <v>23204048</v>
      </c>
      <c r="B901" s="100" t="s">
        <v>319</v>
      </c>
      <c r="C901" s="101">
        <f>VLOOKUP(B901,WEAPON!$B:$D,3,0)</f>
        <v>23204</v>
      </c>
      <c r="D901" s="102">
        <v>48</v>
      </c>
      <c r="E901" s="101">
        <v>1</v>
      </c>
      <c r="F901" s="101">
        <v>304</v>
      </c>
      <c r="G901" s="101">
        <v>0</v>
      </c>
      <c r="H901" s="101">
        <v>2</v>
      </c>
      <c r="I901" s="101">
        <v>2629</v>
      </c>
      <c r="J901" s="101">
        <v>0</v>
      </c>
      <c r="K901" s="101">
        <v>3</v>
      </c>
      <c r="L901" s="101">
        <v>1322</v>
      </c>
      <c r="M901" s="101">
        <v>0</v>
      </c>
      <c r="N901" s="100" t="str">
        <f t="shared" si="42"/>
        <v>공격력 +304</v>
      </c>
      <c r="O901" s="100" t="str">
        <f t="shared" si="43"/>
        <v>최대 체력 +2629</v>
      </c>
      <c r="P901" s="100" t="str">
        <f t="shared" si="44"/>
        <v>치유력 +1322</v>
      </c>
    </row>
    <row r="902" spans="1:16" ht="13.8" customHeight="1">
      <c r="A902" s="101">
        <f>C902*ID규칙_기본능력치그룹_단위+COUNTIF($C$4:C902,C902)</f>
        <v>23204049</v>
      </c>
      <c r="B902" s="100" t="s">
        <v>319</v>
      </c>
      <c r="C902" s="101">
        <f>VLOOKUP(B902,WEAPON!$B:$D,3,0)</f>
        <v>23204</v>
      </c>
      <c r="D902" s="102">
        <v>49</v>
      </c>
      <c r="E902" s="101">
        <v>1</v>
      </c>
      <c r="F902" s="101">
        <v>309</v>
      </c>
      <c r="G902" s="101">
        <v>0</v>
      </c>
      <c r="H902" s="101">
        <v>2</v>
      </c>
      <c r="I902" s="101">
        <v>2675</v>
      </c>
      <c r="J902" s="101">
        <v>0</v>
      </c>
      <c r="K902" s="101">
        <v>3</v>
      </c>
      <c r="L902" s="101">
        <v>1344</v>
      </c>
      <c r="M902" s="101">
        <v>0</v>
      </c>
      <c r="N902" s="100" t="str">
        <f t="shared" si="42"/>
        <v>공격력 +309</v>
      </c>
      <c r="O902" s="100" t="str">
        <f t="shared" si="43"/>
        <v>최대 체력 +2675</v>
      </c>
      <c r="P902" s="100" t="str">
        <f t="shared" si="44"/>
        <v>치유력 +1344</v>
      </c>
    </row>
    <row r="903" spans="1:16" ht="13.8" customHeight="1">
      <c r="A903" s="101">
        <f>C903*ID규칙_기본능력치그룹_단위+COUNTIF($C$4:C903,C903)</f>
        <v>23204050</v>
      </c>
      <c r="B903" s="100" t="s">
        <v>319</v>
      </c>
      <c r="C903" s="101">
        <f>VLOOKUP(B903,WEAPON!$B:$D,3,0)</f>
        <v>23204</v>
      </c>
      <c r="D903" s="102">
        <v>50</v>
      </c>
      <c r="E903" s="101">
        <v>1</v>
      </c>
      <c r="F903" s="101">
        <v>314</v>
      </c>
      <c r="G903" s="101">
        <v>0</v>
      </c>
      <c r="H903" s="101">
        <v>2</v>
      </c>
      <c r="I903" s="101">
        <v>2720</v>
      </c>
      <c r="J903" s="101">
        <v>0</v>
      </c>
      <c r="K903" s="101">
        <v>3</v>
      </c>
      <c r="L903" s="101">
        <v>1367</v>
      </c>
      <c r="M903" s="101">
        <v>0</v>
      </c>
      <c r="N903" s="100" t="str">
        <f t="shared" si="42"/>
        <v>공격력 +314</v>
      </c>
      <c r="O903" s="100" t="str">
        <f t="shared" si="43"/>
        <v>최대 체력 +2720</v>
      </c>
      <c r="P903" s="100" t="str">
        <f t="shared" si="44"/>
        <v>치유력 +1367</v>
      </c>
    </row>
    <row r="904" spans="1:16" ht="13.8" customHeight="1">
      <c r="A904" s="101">
        <f>C904*ID규칙_기본능력치그룹_단위+COUNTIF($C$4:C904,C904)</f>
        <v>24105001</v>
      </c>
      <c r="B904" s="100" t="s">
        <v>321</v>
      </c>
      <c r="C904" s="101">
        <f>VLOOKUP(B904,WEAPON!$B:$D,3,0)</f>
        <v>24105</v>
      </c>
      <c r="D904" s="102">
        <v>1</v>
      </c>
      <c r="E904" s="101">
        <v>1</v>
      </c>
      <c r="F904" s="101">
        <v>60</v>
      </c>
      <c r="G904" s="101">
        <v>0</v>
      </c>
      <c r="H904" s="101">
        <v>2</v>
      </c>
      <c r="I904" s="101">
        <v>385</v>
      </c>
      <c r="J904" s="101">
        <v>0</v>
      </c>
      <c r="K904" s="101">
        <v>3</v>
      </c>
      <c r="L904" s="101">
        <v>154</v>
      </c>
      <c r="M904" s="101">
        <v>0</v>
      </c>
      <c r="N904" s="100" t="str">
        <f t="shared" si="42"/>
        <v>공격력 +60</v>
      </c>
      <c r="O904" s="100" t="str">
        <f t="shared" si="43"/>
        <v>최대 체력 +385</v>
      </c>
      <c r="P904" s="100" t="str">
        <f t="shared" si="44"/>
        <v>치유력 +154</v>
      </c>
    </row>
    <row r="905" spans="1:16" ht="13.8" customHeight="1">
      <c r="A905" s="101">
        <f>C905*ID규칙_기본능력치그룹_단위+COUNTIF($C$4:C905,C905)</f>
        <v>24105002</v>
      </c>
      <c r="B905" s="100" t="s">
        <v>321</v>
      </c>
      <c r="C905" s="101">
        <f>VLOOKUP(B905,WEAPON!$B:$D,3,0)</f>
        <v>24105</v>
      </c>
      <c r="D905" s="102">
        <v>2</v>
      </c>
      <c r="E905" s="101">
        <v>1</v>
      </c>
      <c r="F905" s="101">
        <v>65</v>
      </c>
      <c r="G905" s="101">
        <v>0</v>
      </c>
      <c r="H905" s="101">
        <v>2</v>
      </c>
      <c r="I905" s="101">
        <v>420</v>
      </c>
      <c r="J905" s="101">
        <v>0</v>
      </c>
      <c r="K905" s="101">
        <v>3</v>
      </c>
      <c r="L905" s="101">
        <v>168</v>
      </c>
      <c r="M905" s="101">
        <v>0</v>
      </c>
      <c r="N905" s="100" t="str">
        <f t="shared" si="42"/>
        <v>공격력 +65</v>
      </c>
      <c r="O905" s="100" t="str">
        <f t="shared" si="43"/>
        <v>최대 체력 +420</v>
      </c>
      <c r="P905" s="100" t="str">
        <f t="shared" si="44"/>
        <v>치유력 +168</v>
      </c>
    </row>
    <row r="906" spans="1:16" ht="13.8" customHeight="1">
      <c r="A906" s="101">
        <f>C906*ID규칙_기본능력치그룹_단위+COUNTIF($C$4:C906,C906)</f>
        <v>24105003</v>
      </c>
      <c r="B906" s="100" t="s">
        <v>321</v>
      </c>
      <c r="C906" s="101">
        <f>VLOOKUP(B906,WEAPON!$B:$D,3,0)</f>
        <v>24105</v>
      </c>
      <c r="D906" s="102">
        <v>3</v>
      </c>
      <c r="E906" s="101">
        <v>1</v>
      </c>
      <c r="F906" s="101">
        <v>71</v>
      </c>
      <c r="G906" s="101">
        <v>0</v>
      </c>
      <c r="H906" s="101">
        <v>2</v>
      </c>
      <c r="I906" s="101">
        <v>455</v>
      </c>
      <c r="J906" s="101">
        <v>0</v>
      </c>
      <c r="K906" s="101">
        <v>3</v>
      </c>
      <c r="L906" s="101">
        <v>182</v>
      </c>
      <c r="M906" s="101">
        <v>0</v>
      </c>
      <c r="N906" s="100" t="str">
        <f t="shared" si="42"/>
        <v>공격력 +71</v>
      </c>
      <c r="O906" s="100" t="str">
        <f t="shared" si="43"/>
        <v>최대 체력 +455</v>
      </c>
      <c r="P906" s="100" t="str">
        <f t="shared" si="44"/>
        <v>치유력 +182</v>
      </c>
    </row>
    <row r="907" spans="1:16" ht="13.8" customHeight="1">
      <c r="A907" s="101">
        <f>C907*ID규칙_기본능력치그룹_단위+COUNTIF($C$4:C907,C907)</f>
        <v>24105004</v>
      </c>
      <c r="B907" s="100" t="s">
        <v>321</v>
      </c>
      <c r="C907" s="101">
        <f>VLOOKUP(B907,WEAPON!$B:$D,3,0)</f>
        <v>24105</v>
      </c>
      <c r="D907" s="102">
        <v>4</v>
      </c>
      <c r="E907" s="101">
        <v>1</v>
      </c>
      <c r="F907" s="101">
        <v>76</v>
      </c>
      <c r="G907" s="101">
        <v>0</v>
      </c>
      <c r="H907" s="101">
        <v>2</v>
      </c>
      <c r="I907" s="101">
        <v>490</v>
      </c>
      <c r="J907" s="101">
        <v>0</v>
      </c>
      <c r="K907" s="101">
        <v>3</v>
      </c>
      <c r="L907" s="101">
        <v>196</v>
      </c>
      <c r="M907" s="101">
        <v>0</v>
      </c>
      <c r="N907" s="100" t="str">
        <f t="shared" si="42"/>
        <v>공격력 +76</v>
      </c>
      <c r="O907" s="100" t="str">
        <f t="shared" si="43"/>
        <v>최대 체력 +490</v>
      </c>
      <c r="P907" s="100" t="str">
        <f t="shared" si="44"/>
        <v>치유력 +196</v>
      </c>
    </row>
    <row r="908" spans="1:16" ht="13.8" customHeight="1">
      <c r="A908" s="101">
        <f>C908*ID규칙_기본능력치그룹_단위+COUNTIF($C$4:C908,C908)</f>
        <v>24105005</v>
      </c>
      <c r="B908" s="100" t="s">
        <v>321</v>
      </c>
      <c r="C908" s="101">
        <f>VLOOKUP(B908,WEAPON!$B:$D,3,0)</f>
        <v>24105</v>
      </c>
      <c r="D908" s="102">
        <v>5</v>
      </c>
      <c r="E908" s="101">
        <v>1</v>
      </c>
      <c r="F908" s="101">
        <v>82</v>
      </c>
      <c r="G908" s="101">
        <v>0</v>
      </c>
      <c r="H908" s="101">
        <v>2</v>
      </c>
      <c r="I908" s="101">
        <v>525</v>
      </c>
      <c r="J908" s="101">
        <v>0</v>
      </c>
      <c r="K908" s="101">
        <v>3</v>
      </c>
      <c r="L908" s="101">
        <v>210</v>
      </c>
      <c r="M908" s="101">
        <v>0</v>
      </c>
      <c r="N908" s="100" t="str">
        <f t="shared" si="42"/>
        <v>공격력 +82</v>
      </c>
      <c r="O908" s="100" t="str">
        <f t="shared" si="43"/>
        <v>최대 체력 +525</v>
      </c>
      <c r="P908" s="100" t="str">
        <f t="shared" si="44"/>
        <v>치유력 +210</v>
      </c>
    </row>
    <row r="909" spans="1:16" ht="13.8" customHeight="1">
      <c r="A909" s="101">
        <f>C909*ID규칙_기본능력치그룹_단위+COUNTIF($C$4:C909,C909)</f>
        <v>24105006</v>
      </c>
      <c r="B909" s="100" t="s">
        <v>321</v>
      </c>
      <c r="C909" s="101">
        <f>VLOOKUP(B909,WEAPON!$B:$D,3,0)</f>
        <v>24105</v>
      </c>
      <c r="D909" s="102">
        <v>6</v>
      </c>
      <c r="E909" s="101">
        <v>1</v>
      </c>
      <c r="F909" s="101">
        <v>87</v>
      </c>
      <c r="G909" s="101">
        <v>0</v>
      </c>
      <c r="H909" s="101">
        <v>2</v>
      </c>
      <c r="I909" s="101">
        <v>560</v>
      </c>
      <c r="J909" s="101">
        <v>0</v>
      </c>
      <c r="K909" s="101">
        <v>3</v>
      </c>
      <c r="L909" s="101">
        <v>224</v>
      </c>
      <c r="M909" s="101">
        <v>0</v>
      </c>
      <c r="N909" s="100" t="str">
        <f t="shared" si="42"/>
        <v>공격력 +87</v>
      </c>
      <c r="O909" s="100" t="str">
        <f t="shared" si="43"/>
        <v>최대 체력 +560</v>
      </c>
      <c r="P909" s="100" t="str">
        <f t="shared" si="44"/>
        <v>치유력 +224</v>
      </c>
    </row>
    <row r="910" spans="1:16" ht="13.8" customHeight="1">
      <c r="A910" s="101">
        <f>C910*ID규칙_기본능력치그룹_단위+COUNTIF($C$4:C910,C910)</f>
        <v>24105007</v>
      </c>
      <c r="B910" s="100" t="s">
        <v>321</v>
      </c>
      <c r="C910" s="101">
        <f>VLOOKUP(B910,WEAPON!$B:$D,3,0)</f>
        <v>24105</v>
      </c>
      <c r="D910" s="102">
        <v>7</v>
      </c>
      <c r="E910" s="101">
        <v>1</v>
      </c>
      <c r="F910" s="101">
        <v>93</v>
      </c>
      <c r="G910" s="101">
        <v>0</v>
      </c>
      <c r="H910" s="101">
        <v>2</v>
      </c>
      <c r="I910" s="101">
        <v>595</v>
      </c>
      <c r="J910" s="101">
        <v>0</v>
      </c>
      <c r="K910" s="101">
        <v>3</v>
      </c>
      <c r="L910" s="101">
        <v>238</v>
      </c>
      <c r="M910" s="101">
        <v>0</v>
      </c>
      <c r="N910" s="100" t="str">
        <f t="shared" si="42"/>
        <v>공격력 +93</v>
      </c>
      <c r="O910" s="100" t="str">
        <f t="shared" si="43"/>
        <v>최대 체력 +595</v>
      </c>
      <c r="P910" s="100" t="str">
        <f t="shared" si="44"/>
        <v>치유력 +238</v>
      </c>
    </row>
    <row r="911" spans="1:16" ht="13.8" customHeight="1">
      <c r="A911" s="101">
        <f>C911*ID규칙_기본능력치그룹_단위+COUNTIF($C$4:C911,C911)</f>
        <v>24105008</v>
      </c>
      <c r="B911" s="100" t="s">
        <v>321</v>
      </c>
      <c r="C911" s="101">
        <f>VLOOKUP(B911,WEAPON!$B:$D,3,0)</f>
        <v>24105</v>
      </c>
      <c r="D911" s="102">
        <v>8</v>
      </c>
      <c r="E911" s="101">
        <v>1</v>
      </c>
      <c r="F911" s="101">
        <v>98</v>
      </c>
      <c r="G911" s="101">
        <v>0</v>
      </c>
      <c r="H911" s="101">
        <v>2</v>
      </c>
      <c r="I911" s="101">
        <v>630</v>
      </c>
      <c r="J911" s="101">
        <v>0</v>
      </c>
      <c r="K911" s="101">
        <v>3</v>
      </c>
      <c r="L911" s="101">
        <v>252</v>
      </c>
      <c r="M911" s="101">
        <v>0</v>
      </c>
      <c r="N911" s="100" t="str">
        <f t="shared" si="42"/>
        <v>공격력 +98</v>
      </c>
      <c r="O911" s="100" t="str">
        <f t="shared" si="43"/>
        <v>최대 체력 +630</v>
      </c>
      <c r="P911" s="100" t="str">
        <f t="shared" si="44"/>
        <v>치유력 +252</v>
      </c>
    </row>
    <row r="912" spans="1:16" ht="13.8" customHeight="1">
      <c r="A912" s="101">
        <f>C912*ID규칙_기본능력치그룹_단위+COUNTIF($C$4:C912,C912)</f>
        <v>24105009</v>
      </c>
      <c r="B912" s="100" t="s">
        <v>321</v>
      </c>
      <c r="C912" s="101">
        <f>VLOOKUP(B912,WEAPON!$B:$D,3,0)</f>
        <v>24105</v>
      </c>
      <c r="D912" s="102">
        <v>9</v>
      </c>
      <c r="E912" s="101">
        <v>1</v>
      </c>
      <c r="F912" s="101">
        <v>104</v>
      </c>
      <c r="G912" s="101">
        <v>0</v>
      </c>
      <c r="H912" s="101">
        <v>2</v>
      </c>
      <c r="I912" s="101">
        <v>665</v>
      </c>
      <c r="J912" s="101">
        <v>0</v>
      </c>
      <c r="K912" s="101">
        <v>3</v>
      </c>
      <c r="L912" s="101">
        <v>266</v>
      </c>
      <c r="M912" s="101">
        <v>0</v>
      </c>
      <c r="N912" s="100" t="str">
        <f t="shared" si="42"/>
        <v>공격력 +104</v>
      </c>
      <c r="O912" s="100" t="str">
        <f t="shared" si="43"/>
        <v>최대 체력 +665</v>
      </c>
      <c r="P912" s="100" t="str">
        <f t="shared" si="44"/>
        <v>치유력 +266</v>
      </c>
    </row>
    <row r="913" spans="1:16" ht="13.8" customHeight="1">
      <c r="A913" s="101">
        <f>C913*ID규칙_기본능력치그룹_단위+COUNTIF($C$4:C913,C913)</f>
        <v>24105010</v>
      </c>
      <c r="B913" s="100" t="s">
        <v>321</v>
      </c>
      <c r="C913" s="101">
        <f>VLOOKUP(B913,WEAPON!$B:$D,3,0)</f>
        <v>24105</v>
      </c>
      <c r="D913" s="102">
        <v>10</v>
      </c>
      <c r="E913" s="101">
        <v>1</v>
      </c>
      <c r="F913" s="101">
        <v>109</v>
      </c>
      <c r="G913" s="101">
        <v>0</v>
      </c>
      <c r="H913" s="101">
        <v>2</v>
      </c>
      <c r="I913" s="101">
        <v>700</v>
      </c>
      <c r="J913" s="101">
        <v>0</v>
      </c>
      <c r="K913" s="101">
        <v>3</v>
      </c>
      <c r="L913" s="101">
        <v>280</v>
      </c>
      <c r="M913" s="101">
        <v>0</v>
      </c>
      <c r="N913" s="100" t="str">
        <f t="shared" si="42"/>
        <v>공격력 +109</v>
      </c>
      <c r="O913" s="100" t="str">
        <f t="shared" si="43"/>
        <v>최대 체력 +700</v>
      </c>
      <c r="P913" s="100" t="str">
        <f t="shared" si="44"/>
        <v>치유력 +280</v>
      </c>
    </row>
    <row r="914" spans="1:16" ht="13.8" customHeight="1">
      <c r="A914" s="101">
        <f>C914*ID규칙_기본능력치그룹_단위+COUNTIF($C$4:C914,C914)</f>
        <v>24105011</v>
      </c>
      <c r="B914" s="100" t="s">
        <v>321</v>
      </c>
      <c r="C914" s="101">
        <f>VLOOKUP(B914,WEAPON!$B:$D,3,0)</f>
        <v>24105</v>
      </c>
      <c r="D914" s="102">
        <v>11</v>
      </c>
      <c r="E914" s="101">
        <v>1</v>
      </c>
      <c r="F914" s="101">
        <v>114</v>
      </c>
      <c r="G914" s="101">
        <v>0</v>
      </c>
      <c r="H914" s="101">
        <v>2</v>
      </c>
      <c r="I914" s="101">
        <v>735</v>
      </c>
      <c r="J914" s="101">
        <v>0</v>
      </c>
      <c r="K914" s="101">
        <v>3</v>
      </c>
      <c r="L914" s="101">
        <v>294</v>
      </c>
      <c r="M914" s="101">
        <v>0</v>
      </c>
      <c r="N914" s="100" t="str">
        <f t="shared" si="42"/>
        <v>공격력 +114</v>
      </c>
      <c r="O914" s="100" t="str">
        <f t="shared" si="43"/>
        <v>최대 체력 +735</v>
      </c>
      <c r="P914" s="100" t="str">
        <f t="shared" si="44"/>
        <v>치유력 +294</v>
      </c>
    </row>
    <row r="915" spans="1:16" ht="13.8" customHeight="1">
      <c r="A915" s="101">
        <f>C915*ID규칙_기본능력치그룹_단위+COUNTIF($C$4:C915,C915)</f>
        <v>24105012</v>
      </c>
      <c r="B915" s="100" t="s">
        <v>321</v>
      </c>
      <c r="C915" s="101">
        <f>VLOOKUP(B915,WEAPON!$B:$D,3,0)</f>
        <v>24105</v>
      </c>
      <c r="D915" s="102">
        <v>12</v>
      </c>
      <c r="E915" s="101">
        <v>1</v>
      </c>
      <c r="F915" s="101">
        <v>120</v>
      </c>
      <c r="G915" s="101">
        <v>0</v>
      </c>
      <c r="H915" s="101">
        <v>2</v>
      </c>
      <c r="I915" s="101">
        <v>770</v>
      </c>
      <c r="J915" s="101">
        <v>0</v>
      </c>
      <c r="K915" s="101">
        <v>3</v>
      </c>
      <c r="L915" s="101">
        <v>308</v>
      </c>
      <c r="M915" s="101">
        <v>0</v>
      </c>
      <c r="N915" s="100" t="str">
        <f t="shared" si="42"/>
        <v>공격력 +120</v>
      </c>
      <c r="O915" s="100" t="str">
        <f t="shared" si="43"/>
        <v>최대 체력 +770</v>
      </c>
      <c r="P915" s="100" t="str">
        <f t="shared" si="44"/>
        <v>치유력 +308</v>
      </c>
    </row>
    <row r="916" spans="1:16" ht="13.8" customHeight="1">
      <c r="A916" s="101">
        <f>C916*ID규칙_기본능력치그룹_단위+COUNTIF($C$4:C916,C916)</f>
        <v>24105013</v>
      </c>
      <c r="B916" s="100" t="s">
        <v>321</v>
      </c>
      <c r="C916" s="101">
        <f>VLOOKUP(B916,WEAPON!$B:$D,3,0)</f>
        <v>24105</v>
      </c>
      <c r="D916" s="102">
        <v>13</v>
      </c>
      <c r="E916" s="101">
        <v>1</v>
      </c>
      <c r="F916" s="101">
        <v>125</v>
      </c>
      <c r="G916" s="101">
        <v>0</v>
      </c>
      <c r="H916" s="101">
        <v>2</v>
      </c>
      <c r="I916" s="101">
        <v>805</v>
      </c>
      <c r="J916" s="101">
        <v>0</v>
      </c>
      <c r="K916" s="101">
        <v>3</v>
      </c>
      <c r="L916" s="101">
        <v>322</v>
      </c>
      <c r="M916" s="101">
        <v>0</v>
      </c>
      <c r="N916" s="100" t="str">
        <f t="shared" si="42"/>
        <v>공격력 +125</v>
      </c>
      <c r="O916" s="100" t="str">
        <f t="shared" si="43"/>
        <v>최대 체력 +805</v>
      </c>
      <c r="P916" s="100" t="str">
        <f t="shared" si="44"/>
        <v>치유력 +322</v>
      </c>
    </row>
    <row r="917" spans="1:16" ht="13.8" customHeight="1">
      <c r="A917" s="101">
        <f>C917*ID규칙_기본능력치그룹_단위+COUNTIF($C$4:C917,C917)</f>
        <v>24105014</v>
      </c>
      <c r="B917" s="100" t="s">
        <v>321</v>
      </c>
      <c r="C917" s="101">
        <f>VLOOKUP(B917,WEAPON!$B:$D,3,0)</f>
        <v>24105</v>
      </c>
      <c r="D917" s="102">
        <v>14</v>
      </c>
      <c r="E917" s="101">
        <v>1</v>
      </c>
      <c r="F917" s="101">
        <v>131</v>
      </c>
      <c r="G917" s="101">
        <v>0</v>
      </c>
      <c r="H917" s="101">
        <v>2</v>
      </c>
      <c r="I917" s="101">
        <v>840</v>
      </c>
      <c r="J917" s="101">
        <v>0</v>
      </c>
      <c r="K917" s="101">
        <v>3</v>
      </c>
      <c r="L917" s="101">
        <v>335</v>
      </c>
      <c r="M917" s="101">
        <v>0</v>
      </c>
      <c r="N917" s="100" t="str">
        <f t="shared" si="42"/>
        <v>공격력 +131</v>
      </c>
      <c r="O917" s="100" t="str">
        <f t="shared" si="43"/>
        <v>최대 체력 +840</v>
      </c>
      <c r="P917" s="100" t="str">
        <f t="shared" si="44"/>
        <v>치유력 +335</v>
      </c>
    </row>
    <row r="918" spans="1:16" ht="13.8" customHeight="1">
      <c r="A918" s="101">
        <f>C918*ID규칙_기본능력치그룹_단위+COUNTIF($C$4:C918,C918)</f>
        <v>24105015</v>
      </c>
      <c r="B918" s="100" t="s">
        <v>321</v>
      </c>
      <c r="C918" s="101">
        <f>VLOOKUP(B918,WEAPON!$B:$D,3,0)</f>
        <v>24105</v>
      </c>
      <c r="D918" s="102">
        <v>15</v>
      </c>
      <c r="E918" s="101">
        <v>1</v>
      </c>
      <c r="F918" s="101">
        <v>136</v>
      </c>
      <c r="G918" s="101">
        <v>0</v>
      </c>
      <c r="H918" s="101">
        <v>2</v>
      </c>
      <c r="I918" s="101">
        <v>875</v>
      </c>
      <c r="J918" s="101">
        <v>0</v>
      </c>
      <c r="K918" s="101">
        <v>3</v>
      </c>
      <c r="L918" s="101">
        <v>349</v>
      </c>
      <c r="M918" s="101">
        <v>0</v>
      </c>
      <c r="N918" s="100" t="str">
        <f t="shared" si="42"/>
        <v>공격력 +136</v>
      </c>
      <c r="O918" s="100" t="str">
        <f t="shared" si="43"/>
        <v>최대 체력 +875</v>
      </c>
      <c r="P918" s="100" t="str">
        <f t="shared" si="44"/>
        <v>치유력 +349</v>
      </c>
    </row>
    <row r="919" spans="1:16" ht="13.8" customHeight="1">
      <c r="A919" s="101">
        <f>C919*ID규칙_기본능력치그룹_단위+COUNTIF($C$4:C919,C919)</f>
        <v>24105016</v>
      </c>
      <c r="B919" s="100" t="s">
        <v>321</v>
      </c>
      <c r="C919" s="101">
        <f>VLOOKUP(B919,WEAPON!$B:$D,3,0)</f>
        <v>24105</v>
      </c>
      <c r="D919" s="102">
        <v>16</v>
      </c>
      <c r="E919" s="101">
        <v>1</v>
      </c>
      <c r="F919" s="101">
        <v>142</v>
      </c>
      <c r="G919" s="101">
        <v>0</v>
      </c>
      <c r="H919" s="101">
        <v>2</v>
      </c>
      <c r="I919" s="101">
        <v>910</v>
      </c>
      <c r="J919" s="101">
        <v>0</v>
      </c>
      <c r="K919" s="101">
        <v>3</v>
      </c>
      <c r="L919" s="101">
        <v>363</v>
      </c>
      <c r="M919" s="101">
        <v>0</v>
      </c>
      <c r="N919" s="100" t="str">
        <f t="shared" si="42"/>
        <v>공격력 +142</v>
      </c>
      <c r="O919" s="100" t="str">
        <f t="shared" si="43"/>
        <v>최대 체력 +910</v>
      </c>
      <c r="P919" s="100" t="str">
        <f t="shared" si="44"/>
        <v>치유력 +363</v>
      </c>
    </row>
    <row r="920" spans="1:16" ht="13.8" customHeight="1">
      <c r="A920" s="101">
        <f>C920*ID규칙_기본능력치그룹_단위+COUNTIF($C$4:C920,C920)</f>
        <v>24105017</v>
      </c>
      <c r="B920" s="100" t="s">
        <v>321</v>
      </c>
      <c r="C920" s="101">
        <f>VLOOKUP(B920,WEAPON!$B:$D,3,0)</f>
        <v>24105</v>
      </c>
      <c r="D920" s="102">
        <v>17</v>
      </c>
      <c r="E920" s="101">
        <v>1</v>
      </c>
      <c r="F920" s="101">
        <v>147</v>
      </c>
      <c r="G920" s="101">
        <v>0</v>
      </c>
      <c r="H920" s="101">
        <v>2</v>
      </c>
      <c r="I920" s="101">
        <v>945</v>
      </c>
      <c r="J920" s="101">
        <v>0</v>
      </c>
      <c r="K920" s="101">
        <v>3</v>
      </c>
      <c r="L920" s="101">
        <v>377</v>
      </c>
      <c r="M920" s="101">
        <v>0</v>
      </c>
      <c r="N920" s="100" t="str">
        <f t="shared" si="42"/>
        <v>공격력 +147</v>
      </c>
      <c r="O920" s="100" t="str">
        <f t="shared" si="43"/>
        <v>최대 체력 +945</v>
      </c>
      <c r="P920" s="100" t="str">
        <f t="shared" si="44"/>
        <v>치유력 +377</v>
      </c>
    </row>
    <row r="921" spans="1:16" ht="13.8" customHeight="1">
      <c r="A921" s="101">
        <f>C921*ID규칙_기본능력치그룹_단위+COUNTIF($C$4:C921,C921)</f>
        <v>24105018</v>
      </c>
      <c r="B921" s="100" t="s">
        <v>321</v>
      </c>
      <c r="C921" s="101">
        <f>VLOOKUP(B921,WEAPON!$B:$D,3,0)</f>
        <v>24105</v>
      </c>
      <c r="D921" s="102">
        <v>18</v>
      </c>
      <c r="E921" s="101">
        <v>1</v>
      </c>
      <c r="F921" s="101">
        <v>152</v>
      </c>
      <c r="G921" s="101">
        <v>0</v>
      </c>
      <c r="H921" s="101">
        <v>2</v>
      </c>
      <c r="I921" s="101">
        <v>981</v>
      </c>
      <c r="J921" s="101">
        <v>0</v>
      </c>
      <c r="K921" s="101">
        <v>3</v>
      </c>
      <c r="L921" s="101">
        <v>391</v>
      </c>
      <c r="M921" s="101">
        <v>0</v>
      </c>
      <c r="N921" s="100" t="str">
        <f t="shared" si="42"/>
        <v>공격력 +152</v>
      </c>
      <c r="O921" s="100" t="str">
        <f t="shared" si="43"/>
        <v>최대 체력 +981</v>
      </c>
      <c r="P921" s="100" t="str">
        <f t="shared" si="44"/>
        <v>치유력 +391</v>
      </c>
    </row>
    <row r="922" spans="1:16" ht="13.8" customHeight="1">
      <c r="A922" s="101">
        <f>C922*ID규칙_기본능력치그룹_단위+COUNTIF($C$4:C922,C922)</f>
        <v>24105019</v>
      </c>
      <c r="B922" s="100" t="s">
        <v>321</v>
      </c>
      <c r="C922" s="101">
        <f>VLOOKUP(B922,WEAPON!$B:$D,3,0)</f>
        <v>24105</v>
      </c>
      <c r="D922" s="102">
        <v>19</v>
      </c>
      <c r="E922" s="101">
        <v>1</v>
      </c>
      <c r="F922" s="101">
        <v>158</v>
      </c>
      <c r="G922" s="101">
        <v>0</v>
      </c>
      <c r="H922" s="101">
        <v>2</v>
      </c>
      <c r="I922" s="101">
        <v>1016</v>
      </c>
      <c r="J922" s="101">
        <v>0</v>
      </c>
      <c r="K922" s="101">
        <v>3</v>
      </c>
      <c r="L922" s="101">
        <v>405</v>
      </c>
      <c r="M922" s="101">
        <v>0</v>
      </c>
      <c r="N922" s="100" t="str">
        <f t="shared" si="42"/>
        <v>공격력 +158</v>
      </c>
      <c r="O922" s="100" t="str">
        <f t="shared" si="43"/>
        <v>최대 체력 +1016</v>
      </c>
      <c r="P922" s="100" t="str">
        <f t="shared" si="44"/>
        <v>치유력 +405</v>
      </c>
    </row>
    <row r="923" spans="1:16" ht="13.8" customHeight="1">
      <c r="A923" s="101">
        <f>C923*ID규칙_기본능력치그룹_단위+COUNTIF($C$4:C923,C923)</f>
        <v>24105020</v>
      </c>
      <c r="B923" s="100" t="s">
        <v>321</v>
      </c>
      <c r="C923" s="101">
        <f>VLOOKUP(B923,WEAPON!$B:$D,3,0)</f>
        <v>24105</v>
      </c>
      <c r="D923" s="102">
        <v>20</v>
      </c>
      <c r="E923" s="101">
        <v>1</v>
      </c>
      <c r="F923" s="101">
        <v>163</v>
      </c>
      <c r="G923" s="101">
        <v>0</v>
      </c>
      <c r="H923" s="101">
        <v>2</v>
      </c>
      <c r="I923" s="101">
        <v>1051</v>
      </c>
      <c r="J923" s="101">
        <v>0</v>
      </c>
      <c r="K923" s="101">
        <v>3</v>
      </c>
      <c r="L923" s="101">
        <v>419</v>
      </c>
      <c r="M923" s="101">
        <v>0</v>
      </c>
      <c r="N923" s="100" t="str">
        <f t="shared" si="42"/>
        <v>공격력 +163</v>
      </c>
      <c r="O923" s="100" t="str">
        <f t="shared" si="43"/>
        <v>최대 체력 +1051</v>
      </c>
      <c r="P923" s="100" t="str">
        <f t="shared" si="44"/>
        <v>치유력 +419</v>
      </c>
    </row>
    <row r="924" spans="1:16" ht="13.8" customHeight="1">
      <c r="A924" s="101">
        <f>C924*ID규칙_기본능력치그룹_단위+COUNTIF($C$4:C924,C924)</f>
        <v>24105021</v>
      </c>
      <c r="B924" s="100" t="s">
        <v>321</v>
      </c>
      <c r="C924" s="101">
        <f>VLOOKUP(B924,WEAPON!$B:$D,3,0)</f>
        <v>24105</v>
      </c>
      <c r="D924" s="102">
        <v>21</v>
      </c>
      <c r="E924" s="101">
        <v>1</v>
      </c>
      <c r="F924" s="101">
        <v>169</v>
      </c>
      <c r="G924" s="101">
        <v>0</v>
      </c>
      <c r="H924" s="101">
        <v>2</v>
      </c>
      <c r="I924" s="101">
        <v>1086</v>
      </c>
      <c r="J924" s="101">
        <v>0</v>
      </c>
      <c r="K924" s="101">
        <v>3</v>
      </c>
      <c r="L924" s="101">
        <v>433</v>
      </c>
      <c r="M924" s="101">
        <v>0</v>
      </c>
      <c r="N924" s="100" t="str">
        <f t="shared" si="42"/>
        <v>공격력 +169</v>
      </c>
      <c r="O924" s="100" t="str">
        <f t="shared" si="43"/>
        <v>최대 체력 +1086</v>
      </c>
      <c r="P924" s="100" t="str">
        <f t="shared" si="44"/>
        <v>치유력 +433</v>
      </c>
    </row>
    <row r="925" spans="1:16" ht="13.8" customHeight="1">
      <c r="A925" s="101">
        <f>C925*ID규칙_기본능력치그룹_단위+COUNTIF($C$4:C925,C925)</f>
        <v>24105022</v>
      </c>
      <c r="B925" s="100" t="s">
        <v>321</v>
      </c>
      <c r="C925" s="101">
        <f>VLOOKUP(B925,WEAPON!$B:$D,3,0)</f>
        <v>24105</v>
      </c>
      <c r="D925" s="102">
        <v>22</v>
      </c>
      <c r="E925" s="101">
        <v>1</v>
      </c>
      <c r="F925" s="101">
        <v>174</v>
      </c>
      <c r="G925" s="101">
        <v>0</v>
      </c>
      <c r="H925" s="101">
        <v>2</v>
      </c>
      <c r="I925" s="101">
        <v>1121</v>
      </c>
      <c r="J925" s="101">
        <v>0</v>
      </c>
      <c r="K925" s="101">
        <v>3</v>
      </c>
      <c r="L925" s="101">
        <v>447</v>
      </c>
      <c r="M925" s="101">
        <v>0</v>
      </c>
      <c r="N925" s="100" t="str">
        <f t="shared" si="42"/>
        <v>공격력 +174</v>
      </c>
      <c r="O925" s="100" t="str">
        <f t="shared" si="43"/>
        <v>최대 체력 +1121</v>
      </c>
      <c r="P925" s="100" t="str">
        <f t="shared" si="44"/>
        <v>치유력 +447</v>
      </c>
    </row>
    <row r="926" spans="1:16" ht="13.8" customHeight="1">
      <c r="A926" s="101">
        <f>C926*ID규칙_기본능력치그룹_단위+COUNTIF($C$4:C926,C926)</f>
        <v>24105023</v>
      </c>
      <c r="B926" s="100" t="s">
        <v>321</v>
      </c>
      <c r="C926" s="101">
        <f>VLOOKUP(B926,WEAPON!$B:$D,3,0)</f>
        <v>24105</v>
      </c>
      <c r="D926" s="102">
        <v>23</v>
      </c>
      <c r="E926" s="101">
        <v>1</v>
      </c>
      <c r="F926" s="101">
        <v>180</v>
      </c>
      <c r="G926" s="101">
        <v>0</v>
      </c>
      <c r="H926" s="101">
        <v>2</v>
      </c>
      <c r="I926" s="101">
        <v>1156</v>
      </c>
      <c r="J926" s="101">
        <v>0</v>
      </c>
      <c r="K926" s="101">
        <v>3</v>
      </c>
      <c r="L926" s="101">
        <v>461</v>
      </c>
      <c r="M926" s="101">
        <v>0</v>
      </c>
      <c r="N926" s="100" t="str">
        <f t="shared" si="42"/>
        <v>공격력 +180</v>
      </c>
      <c r="O926" s="100" t="str">
        <f t="shared" si="43"/>
        <v>최대 체력 +1156</v>
      </c>
      <c r="P926" s="100" t="str">
        <f t="shared" si="44"/>
        <v>치유력 +461</v>
      </c>
    </row>
    <row r="927" spans="1:16" ht="13.8" customHeight="1">
      <c r="A927" s="101">
        <f>C927*ID규칙_기본능력치그룹_단위+COUNTIF($C$4:C927,C927)</f>
        <v>24105024</v>
      </c>
      <c r="B927" s="100" t="s">
        <v>321</v>
      </c>
      <c r="C927" s="101">
        <f>VLOOKUP(B927,WEAPON!$B:$D,3,0)</f>
        <v>24105</v>
      </c>
      <c r="D927" s="102">
        <v>24</v>
      </c>
      <c r="E927" s="101">
        <v>1</v>
      </c>
      <c r="F927" s="101">
        <v>185</v>
      </c>
      <c r="G927" s="101">
        <v>0</v>
      </c>
      <c r="H927" s="101">
        <v>2</v>
      </c>
      <c r="I927" s="101">
        <v>1191</v>
      </c>
      <c r="J927" s="101">
        <v>0</v>
      </c>
      <c r="K927" s="101">
        <v>3</v>
      </c>
      <c r="L927" s="101">
        <v>475</v>
      </c>
      <c r="M927" s="101">
        <v>0</v>
      </c>
      <c r="N927" s="100" t="str">
        <f t="shared" si="42"/>
        <v>공격력 +185</v>
      </c>
      <c r="O927" s="100" t="str">
        <f t="shared" si="43"/>
        <v>최대 체력 +1191</v>
      </c>
      <c r="P927" s="100" t="str">
        <f t="shared" si="44"/>
        <v>치유력 +475</v>
      </c>
    </row>
    <row r="928" spans="1:16" ht="13.8" customHeight="1">
      <c r="A928" s="101">
        <f>C928*ID규칙_기본능력치그룹_단위+COUNTIF($C$4:C928,C928)</f>
        <v>24105025</v>
      </c>
      <c r="B928" s="100" t="s">
        <v>321</v>
      </c>
      <c r="C928" s="101">
        <f>VLOOKUP(B928,WEAPON!$B:$D,3,0)</f>
        <v>24105</v>
      </c>
      <c r="D928" s="102">
        <v>25</v>
      </c>
      <c r="E928" s="101">
        <v>1</v>
      </c>
      <c r="F928" s="101">
        <v>191</v>
      </c>
      <c r="G928" s="101">
        <v>0</v>
      </c>
      <c r="H928" s="101">
        <v>2</v>
      </c>
      <c r="I928" s="101">
        <v>1226</v>
      </c>
      <c r="J928" s="101">
        <v>0</v>
      </c>
      <c r="K928" s="101">
        <v>3</v>
      </c>
      <c r="L928" s="101">
        <v>489</v>
      </c>
      <c r="M928" s="101">
        <v>0</v>
      </c>
      <c r="N928" s="100" t="str">
        <f t="shared" si="42"/>
        <v>공격력 +191</v>
      </c>
      <c r="O928" s="100" t="str">
        <f t="shared" si="43"/>
        <v>최대 체력 +1226</v>
      </c>
      <c r="P928" s="100" t="str">
        <f t="shared" si="44"/>
        <v>치유력 +489</v>
      </c>
    </row>
    <row r="929" spans="1:16" ht="13.8" customHeight="1">
      <c r="A929" s="101">
        <f>C929*ID규칙_기본능력치그룹_단위+COUNTIF($C$4:C929,C929)</f>
        <v>24105026</v>
      </c>
      <c r="B929" s="100" t="s">
        <v>321</v>
      </c>
      <c r="C929" s="101">
        <f>VLOOKUP(B929,WEAPON!$B:$D,3,0)</f>
        <v>24105</v>
      </c>
      <c r="D929" s="102">
        <v>26</v>
      </c>
      <c r="E929" s="101">
        <v>1</v>
      </c>
      <c r="F929" s="101">
        <v>196</v>
      </c>
      <c r="G929" s="101">
        <v>0</v>
      </c>
      <c r="H929" s="101">
        <v>2</v>
      </c>
      <c r="I929" s="101">
        <v>1261</v>
      </c>
      <c r="J929" s="101">
        <v>0</v>
      </c>
      <c r="K929" s="101">
        <v>3</v>
      </c>
      <c r="L929" s="101">
        <v>503</v>
      </c>
      <c r="M929" s="101">
        <v>0</v>
      </c>
      <c r="N929" s="100" t="str">
        <f t="shared" si="42"/>
        <v>공격력 +196</v>
      </c>
      <c r="O929" s="100" t="str">
        <f t="shared" si="43"/>
        <v>최대 체력 +1261</v>
      </c>
      <c r="P929" s="100" t="str">
        <f t="shared" si="44"/>
        <v>치유력 +503</v>
      </c>
    </row>
    <row r="930" spans="1:16" ht="13.8" customHeight="1">
      <c r="A930" s="101">
        <f>C930*ID규칙_기본능력치그룹_단위+COUNTIF($C$4:C930,C930)</f>
        <v>24105027</v>
      </c>
      <c r="B930" s="100" t="s">
        <v>321</v>
      </c>
      <c r="C930" s="101">
        <f>VLOOKUP(B930,WEAPON!$B:$D,3,0)</f>
        <v>24105</v>
      </c>
      <c r="D930" s="102">
        <v>27</v>
      </c>
      <c r="E930" s="101">
        <v>1</v>
      </c>
      <c r="F930" s="101">
        <v>201</v>
      </c>
      <c r="G930" s="101">
        <v>0</v>
      </c>
      <c r="H930" s="101">
        <v>2</v>
      </c>
      <c r="I930" s="101">
        <v>1296</v>
      </c>
      <c r="J930" s="101">
        <v>0</v>
      </c>
      <c r="K930" s="101">
        <v>3</v>
      </c>
      <c r="L930" s="101">
        <v>517</v>
      </c>
      <c r="M930" s="101">
        <v>0</v>
      </c>
      <c r="N930" s="100" t="str">
        <f t="shared" si="42"/>
        <v>공격력 +201</v>
      </c>
      <c r="O930" s="100" t="str">
        <f t="shared" si="43"/>
        <v>최대 체력 +1296</v>
      </c>
      <c r="P930" s="100" t="str">
        <f t="shared" si="44"/>
        <v>치유력 +517</v>
      </c>
    </row>
    <row r="931" spans="1:16" ht="13.8" customHeight="1">
      <c r="A931" s="101">
        <f>C931*ID규칙_기본능력치그룹_단위+COUNTIF($C$4:C931,C931)</f>
        <v>24105028</v>
      </c>
      <c r="B931" s="100" t="s">
        <v>321</v>
      </c>
      <c r="C931" s="101">
        <f>VLOOKUP(B931,WEAPON!$B:$D,3,0)</f>
        <v>24105</v>
      </c>
      <c r="D931" s="102">
        <v>28</v>
      </c>
      <c r="E931" s="101">
        <v>1</v>
      </c>
      <c r="F931" s="101">
        <v>207</v>
      </c>
      <c r="G931" s="101">
        <v>0</v>
      </c>
      <c r="H931" s="101">
        <v>2</v>
      </c>
      <c r="I931" s="101">
        <v>1331</v>
      </c>
      <c r="J931" s="101">
        <v>0</v>
      </c>
      <c r="K931" s="101">
        <v>3</v>
      </c>
      <c r="L931" s="101">
        <v>531</v>
      </c>
      <c r="M931" s="101">
        <v>0</v>
      </c>
      <c r="N931" s="100" t="str">
        <f t="shared" si="42"/>
        <v>공격력 +207</v>
      </c>
      <c r="O931" s="100" t="str">
        <f t="shared" si="43"/>
        <v>최대 체력 +1331</v>
      </c>
      <c r="P931" s="100" t="str">
        <f t="shared" si="44"/>
        <v>치유력 +531</v>
      </c>
    </row>
    <row r="932" spans="1:16" ht="13.8" customHeight="1">
      <c r="A932" s="101">
        <f>C932*ID규칙_기본능력치그룹_단위+COUNTIF($C$4:C932,C932)</f>
        <v>24105029</v>
      </c>
      <c r="B932" s="100" t="s">
        <v>321</v>
      </c>
      <c r="C932" s="101">
        <f>VLOOKUP(B932,WEAPON!$B:$D,3,0)</f>
        <v>24105</v>
      </c>
      <c r="D932" s="102">
        <v>29</v>
      </c>
      <c r="E932" s="101">
        <v>1</v>
      </c>
      <c r="F932" s="101">
        <v>212</v>
      </c>
      <c r="G932" s="101">
        <v>0</v>
      </c>
      <c r="H932" s="101">
        <v>2</v>
      </c>
      <c r="I932" s="101">
        <v>1366</v>
      </c>
      <c r="J932" s="101">
        <v>0</v>
      </c>
      <c r="K932" s="101">
        <v>3</v>
      </c>
      <c r="L932" s="101">
        <v>545</v>
      </c>
      <c r="M932" s="101">
        <v>0</v>
      </c>
      <c r="N932" s="100" t="str">
        <f t="shared" si="42"/>
        <v>공격력 +212</v>
      </c>
      <c r="O932" s="100" t="str">
        <f t="shared" si="43"/>
        <v>최대 체력 +1366</v>
      </c>
      <c r="P932" s="100" t="str">
        <f t="shared" si="44"/>
        <v>치유력 +545</v>
      </c>
    </row>
    <row r="933" spans="1:16" ht="13.8" customHeight="1">
      <c r="A933" s="101">
        <f>C933*ID규칙_기본능력치그룹_단위+COUNTIF($C$4:C933,C933)</f>
        <v>24105030</v>
      </c>
      <c r="B933" s="100" t="s">
        <v>321</v>
      </c>
      <c r="C933" s="101">
        <f>VLOOKUP(B933,WEAPON!$B:$D,3,0)</f>
        <v>24105</v>
      </c>
      <c r="D933" s="102">
        <v>30</v>
      </c>
      <c r="E933" s="101">
        <v>1</v>
      </c>
      <c r="F933" s="101">
        <v>218</v>
      </c>
      <c r="G933" s="101">
        <v>0</v>
      </c>
      <c r="H933" s="101">
        <v>2</v>
      </c>
      <c r="I933" s="101">
        <v>1401</v>
      </c>
      <c r="J933" s="101">
        <v>0</v>
      </c>
      <c r="K933" s="101">
        <v>3</v>
      </c>
      <c r="L933" s="101">
        <v>559</v>
      </c>
      <c r="M933" s="101">
        <v>0</v>
      </c>
      <c r="N933" s="100" t="str">
        <f t="shared" si="42"/>
        <v>공격력 +218</v>
      </c>
      <c r="O933" s="100" t="str">
        <f t="shared" si="43"/>
        <v>최대 체력 +1401</v>
      </c>
      <c r="P933" s="100" t="str">
        <f t="shared" si="44"/>
        <v>치유력 +559</v>
      </c>
    </row>
    <row r="934" spans="1:16" ht="13.8" customHeight="1">
      <c r="A934" s="101">
        <f>C934*ID규칙_기본능력치그룹_단위+COUNTIF($C$4:C934,C934)</f>
        <v>24105031</v>
      </c>
      <c r="B934" s="100" t="s">
        <v>321</v>
      </c>
      <c r="C934" s="101">
        <f>VLOOKUP(B934,WEAPON!$B:$D,3,0)</f>
        <v>24105</v>
      </c>
      <c r="D934" s="102">
        <v>31</v>
      </c>
      <c r="E934" s="101">
        <v>1</v>
      </c>
      <c r="F934" s="101">
        <v>223</v>
      </c>
      <c r="G934" s="101">
        <v>0</v>
      </c>
      <c r="H934" s="101">
        <v>2</v>
      </c>
      <c r="I934" s="101">
        <v>1436</v>
      </c>
      <c r="J934" s="101">
        <v>0</v>
      </c>
      <c r="K934" s="101">
        <v>3</v>
      </c>
      <c r="L934" s="101">
        <v>573</v>
      </c>
      <c r="M934" s="101">
        <v>0</v>
      </c>
      <c r="N934" s="100" t="str">
        <f t="shared" si="42"/>
        <v>공격력 +223</v>
      </c>
      <c r="O934" s="100" t="str">
        <f t="shared" si="43"/>
        <v>최대 체력 +1436</v>
      </c>
      <c r="P934" s="100" t="str">
        <f t="shared" si="44"/>
        <v>치유력 +573</v>
      </c>
    </row>
    <row r="935" spans="1:16" ht="13.8" customHeight="1">
      <c r="A935" s="101">
        <f>C935*ID규칙_기본능력치그룹_단위+COUNTIF($C$4:C935,C935)</f>
        <v>24105032</v>
      </c>
      <c r="B935" s="100" t="s">
        <v>321</v>
      </c>
      <c r="C935" s="101">
        <f>VLOOKUP(B935,WEAPON!$B:$D,3,0)</f>
        <v>24105</v>
      </c>
      <c r="D935" s="102">
        <v>32</v>
      </c>
      <c r="E935" s="101">
        <v>1</v>
      </c>
      <c r="F935" s="101">
        <v>229</v>
      </c>
      <c r="G935" s="101">
        <v>0</v>
      </c>
      <c r="H935" s="101">
        <v>2</v>
      </c>
      <c r="I935" s="101">
        <v>1471</v>
      </c>
      <c r="J935" s="101">
        <v>0</v>
      </c>
      <c r="K935" s="101">
        <v>3</v>
      </c>
      <c r="L935" s="101">
        <v>587</v>
      </c>
      <c r="M935" s="101">
        <v>0</v>
      </c>
      <c r="N935" s="100" t="str">
        <f t="shared" si="42"/>
        <v>공격력 +229</v>
      </c>
      <c r="O935" s="100" t="str">
        <f t="shared" si="43"/>
        <v>최대 체력 +1471</v>
      </c>
      <c r="P935" s="100" t="str">
        <f t="shared" si="44"/>
        <v>치유력 +587</v>
      </c>
    </row>
    <row r="936" spans="1:16" ht="13.8" customHeight="1">
      <c r="A936" s="101">
        <f>C936*ID규칙_기본능력치그룹_단위+COUNTIF($C$4:C936,C936)</f>
        <v>24105033</v>
      </c>
      <c r="B936" s="100" t="s">
        <v>321</v>
      </c>
      <c r="C936" s="101">
        <f>VLOOKUP(B936,WEAPON!$B:$D,3,0)</f>
        <v>24105</v>
      </c>
      <c r="D936" s="102">
        <v>33</v>
      </c>
      <c r="E936" s="101">
        <v>1</v>
      </c>
      <c r="F936" s="101">
        <v>234</v>
      </c>
      <c r="G936" s="101">
        <v>0</v>
      </c>
      <c r="H936" s="101">
        <v>2</v>
      </c>
      <c r="I936" s="101">
        <v>1506</v>
      </c>
      <c r="J936" s="101">
        <v>0</v>
      </c>
      <c r="K936" s="101">
        <v>3</v>
      </c>
      <c r="L936" s="101">
        <v>601</v>
      </c>
      <c r="M936" s="101">
        <v>0</v>
      </c>
      <c r="N936" s="100" t="str">
        <f t="shared" si="42"/>
        <v>공격력 +234</v>
      </c>
      <c r="O936" s="100" t="str">
        <f t="shared" si="43"/>
        <v>최대 체력 +1506</v>
      </c>
      <c r="P936" s="100" t="str">
        <f t="shared" si="44"/>
        <v>치유력 +601</v>
      </c>
    </row>
    <row r="937" spans="1:16" ht="13.8" customHeight="1">
      <c r="A937" s="101">
        <f>C937*ID규칙_기본능력치그룹_단위+COUNTIF($C$4:C937,C937)</f>
        <v>24105034</v>
      </c>
      <c r="B937" s="100" t="s">
        <v>321</v>
      </c>
      <c r="C937" s="101">
        <f>VLOOKUP(B937,WEAPON!$B:$D,3,0)</f>
        <v>24105</v>
      </c>
      <c r="D937" s="102">
        <v>34</v>
      </c>
      <c r="E937" s="101">
        <v>1</v>
      </c>
      <c r="F937" s="101">
        <v>240</v>
      </c>
      <c r="G937" s="101">
        <v>0</v>
      </c>
      <c r="H937" s="101">
        <v>2</v>
      </c>
      <c r="I937" s="101">
        <v>1541</v>
      </c>
      <c r="J937" s="101">
        <v>0</v>
      </c>
      <c r="K937" s="101">
        <v>3</v>
      </c>
      <c r="L937" s="101">
        <v>615</v>
      </c>
      <c r="M937" s="101">
        <v>0</v>
      </c>
      <c r="N937" s="100" t="str">
        <f t="shared" si="42"/>
        <v>공격력 +240</v>
      </c>
      <c r="O937" s="100" t="str">
        <f t="shared" si="43"/>
        <v>최대 체력 +1541</v>
      </c>
      <c r="P937" s="100" t="str">
        <f t="shared" si="44"/>
        <v>치유력 +615</v>
      </c>
    </row>
    <row r="938" spans="1:16" ht="13.8" customHeight="1">
      <c r="A938" s="101">
        <f>C938*ID규칙_기본능력치그룹_단위+COUNTIF($C$4:C938,C938)</f>
        <v>24105035</v>
      </c>
      <c r="B938" s="100" t="s">
        <v>321</v>
      </c>
      <c r="C938" s="101">
        <f>VLOOKUP(B938,WEAPON!$B:$D,3,0)</f>
        <v>24105</v>
      </c>
      <c r="D938" s="102">
        <v>35</v>
      </c>
      <c r="E938" s="101">
        <v>1</v>
      </c>
      <c r="F938" s="101">
        <v>245</v>
      </c>
      <c r="G938" s="101">
        <v>0</v>
      </c>
      <c r="H938" s="101">
        <v>2</v>
      </c>
      <c r="I938" s="101">
        <v>1576</v>
      </c>
      <c r="J938" s="101">
        <v>0</v>
      </c>
      <c r="K938" s="101">
        <v>3</v>
      </c>
      <c r="L938" s="101">
        <v>629</v>
      </c>
      <c r="M938" s="101">
        <v>0</v>
      </c>
      <c r="N938" s="100" t="str">
        <f t="shared" si="42"/>
        <v>공격력 +245</v>
      </c>
      <c r="O938" s="100" t="str">
        <f t="shared" si="43"/>
        <v>최대 체력 +1576</v>
      </c>
      <c r="P938" s="100" t="str">
        <f t="shared" si="44"/>
        <v>치유력 +629</v>
      </c>
    </row>
    <row r="939" spans="1:16" ht="13.8" customHeight="1">
      <c r="A939" s="101">
        <f>C939*ID규칙_기본능력치그룹_단위+COUNTIF($C$4:C939,C939)</f>
        <v>24105036</v>
      </c>
      <c r="B939" s="100" t="s">
        <v>321</v>
      </c>
      <c r="C939" s="101">
        <f>VLOOKUP(B939,WEAPON!$B:$D,3,0)</f>
        <v>24105</v>
      </c>
      <c r="D939" s="102">
        <v>36</v>
      </c>
      <c r="E939" s="101">
        <v>1</v>
      </c>
      <c r="F939" s="101">
        <v>250</v>
      </c>
      <c r="G939" s="101">
        <v>0</v>
      </c>
      <c r="H939" s="101">
        <v>2</v>
      </c>
      <c r="I939" s="101">
        <v>1611</v>
      </c>
      <c r="J939" s="101">
        <v>0</v>
      </c>
      <c r="K939" s="101">
        <v>3</v>
      </c>
      <c r="L939" s="101">
        <v>643</v>
      </c>
      <c r="M939" s="101">
        <v>0</v>
      </c>
      <c r="N939" s="100" t="str">
        <f t="shared" si="42"/>
        <v>공격력 +250</v>
      </c>
      <c r="O939" s="100" t="str">
        <f t="shared" si="43"/>
        <v>최대 체력 +1611</v>
      </c>
      <c r="P939" s="100" t="str">
        <f t="shared" si="44"/>
        <v>치유력 +643</v>
      </c>
    </row>
    <row r="940" spans="1:16" ht="13.8" customHeight="1">
      <c r="A940" s="101">
        <f>C940*ID규칙_기본능력치그룹_단위+COUNTIF($C$4:C940,C940)</f>
        <v>24105037</v>
      </c>
      <c r="B940" s="100" t="s">
        <v>321</v>
      </c>
      <c r="C940" s="101">
        <f>VLOOKUP(B940,WEAPON!$B:$D,3,0)</f>
        <v>24105</v>
      </c>
      <c r="D940" s="102">
        <v>37</v>
      </c>
      <c r="E940" s="101">
        <v>1</v>
      </c>
      <c r="F940" s="101">
        <v>256</v>
      </c>
      <c r="G940" s="101">
        <v>0</v>
      </c>
      <c r="H940" s="101">
        <v>2</v>
      </c>
      <c r="I940" s="101">
        <v>1646</v>
      </c>
      <c r="J940" s="101">
        <v>0</v>
      </c>
      <c r="K940" s="101">
        <v>3</v>
      </c>
      <c r="L940" s="101">
        <v>657</v>
      </c>
      <c r="M940" s="101">
        <v>0</v>
      </c>
      <c r="N940" s="100" t="str">
        <f t="shared" si="42"/>
        <v>공격력 +256</v>
      </c>
      <c r="O940" s="100" t="str">
        <f t="shared" si="43"/>
        <v>최대 체력 +1646</v>
      </c>
      <c r="P940" s="100" t="str">
        <f t="shared" si="44"/>
        <v>치유력 +657</v>
      </c>
    </row>
    <row r="941" spans="1:16" ht="13.8" customHeight="1">
      <c r="A941" s="101">
        <f>C941*ID규칙_기본능력치그룹_단위+COUNTIF($C$4:C941,C941)</f>
        <v>24105038</v>
      </c>
      <c r="B941" s="100" t="s">
        <v>321</v>
      </c>
      <c r="C941" s="101">
        <f>VLOOKUP(B941,WEAPON!$B:$D,3,0)</f>
        <v>24105</v>
      </c>
      <c r="D941" s="102">
        <v>38</v>
      </c>
      <c r="E941" s="101">
        <v>1</v>
      </c>
      <c r="F941" s="101">
        <v>261</v>
      </c>
      <c r="G941" s="101">
        <v>0</v>
      </c>
      <c r="H941" s="101">
        <v>2</v>
      </c>
      <c r="I941" s="101">
        <v>1681</v>
      </c>
      <c r="J941" s="101">
        <v>0</v>
      </c>
      <c r="K941" s="101">
        <v>3</v>
      </c>
      <c r="L941" s="101">
        <v>671</v>
      </c>
      <c r="M941" s="101">
        <v>0</v>
      </c>
      <c r="N941" s="100" t="str">
        <f t="shared" si="42"/>
        <v>공격력 +261</v>
      </c>
      <c r="O941" s="100" t="str">
        <f t="shared" si="43"/>
        <v>최대 체력 +1681</v>
      </c>
      <c r="P941" s="100" t="str">
        <f t="shared" si="44"/>
        <v>치유력 +671</v>
      </c>
    </row>
    <row r="942" spans="1:16" ht="13.8" customHeight="1">
      <c r="A942" s="101">
        <f>C942*ID규칙_기본능력치그룹_단위+COUNTIF($C$4:C942,C942)</f>
        <v>24105039</v>
      </c>
      <c r="B942" s="100" t="s">
        <v>321</v>
      </c>
      <c r="C942" s="101">
        <f>VLOOKUP(B942,WEAPON!$B:$D,3,0)</f>
        <v>24105</v>
      </c>
      <c r="D942" s="102">
        <v>39</v>
      </c>
      <c r="E942" s="101">
        <v>1</v>
      </c>
      <c r="F942" s="101">
        <v>267</v>
      </c>
      <c r="G942" s="101">
        <v>0</v>
      </c>
      <c r="H942" s="101">
        <v>2</v>
      </c>
      <c r="I942" s="101">
        <v>1716</v>
      </c>
      <c r="J942" s="101">
        <v>0</v>
      </c>
      <c r="K942" s="101">
        <v>3</v>
      </c>
      <c r="L942" s="101">
        <v>685</v>
      </c>
      <c r="M942" s="101">
        <v>0</v>
      </c>
      <c r="N942" s="100" t="str">
        <f t="shared" si="42"/>
        <v>공격력 +267</v>
      </c>
      <c r="O942" s="100" t="str">
        <f t="shared" si="43"/>
        <v>최대 체력 +1716</v>
      </c>
      <c r="P942" s="100" t="str">
        <f t="shared" si="44"/>
        <v>치유력 +685</v>
      </c>
    </row>
    <row r="943" spans="1:16" ht="13.8" customHeight="1">
      <c r="A943" s="101">
        <f>C943*ID규칙_기본능력치그룹_단위+COUNTIF($C$4:C943,C943)</f>
        <v>24105040</v>
      </c>
      <c r="B943" s="100" t="s">
        <v>321</v>
      </c>
      <c r="C943" s="101">
        <f>VLOOKUP(B943,WEAPON!$B:$D,3,0)</f>
        <v>24105</v>
      </c>
      <c r="D943" s="102">
        <v>40</v>
      </c>
      <c r="E943" s="101">
        <v>1</v>
      </c>
      <c r="F943" s="101">
        <v>272</v>
      </c>
      <c r="G943" s="101">
        <v>0</v>
      </c>
      <c r="H943" s="101">
        <v>2</v>
      </c>
      <c r="I943" s="101">
        <v>1751</v>
      </c>
      <c r="J943" s="101">
        <v>0</v>
      </c>
      <c r="K943" s="101">
        <v>3</v>
      </c>
      <c r="L943" s="101">
        <v>699</v>
      </c>
      <c r="M943" s="101">
        <v>0</v>
      </c>
      <c r="N943" s="100" t="str">
        <f t="shared" si="42"/>
        <v>공격력 +272</v>
      </c>
      <c r="O943" s="100" t="str">
        <f t="shared" si="43"/>
        <v>최대 체력 +1751</v>
      </c>
      <c r="P943" s="100" t="str">
        <f t="shared" si="44"/>
        <v>치유력 +699</v>
      </c>
    </row>
    <row r="944" spans="1:16" ht="13.8" customHeight="1">
      <c r="A944" s="101">
        <f>C944*ID규칙_기본능력치그룹_단위+COUNTIF($C$4:C944,C944)</f>
        <v>24105041</v>
      </c>
      <c r="B944" s="100" t="s">
        <v>321</v>
      </c>
      <c r="C944" s="101">
        <f>VLOOKUP(B944,WEAPON!$B:$D,3,0)</f>
        <v>24105</v>
      </c>
      <c r="D944" s="102">
        <v>41</v>
      </c>
      <c r="E944" s="101">
        <v>1</v>
      </c>
      <c r="F944" s="101">
        <v>278</v>
      </c>
      <c r="G944" s="101">
        <v>0</v>
      </c>
      <c r="H944" s="101">
        <v>2</v>
      </c>
      <c r="I944" s="101">
        <v>1786</v>
      </c>
      <c r="J944" s="101">
        <v>0</v>
      </c>
      <c r="K944" s="101">
        <v>3</v>
      </c>
      <c r="L944" s="101">
        <v>713</v>
      </c>
      <c r="M944" s="101">
        <v>0</v>
      </c>
      <c r="N944" s="100" t="str">
        <f t="shared" si="42"/>
        <v>공격력 +278</v>
      </c>
      <c r="O944" s="100" t="str">
        <f t="shared" si="43"/>
        <v>최대 체력 +1786</v>
      </c>
      <c r="P944" s="100" t="str">
        <f t="shared" si="44"/>
        <v>치유력 +713</v>
      </c>
    </row>
    <row r="945" spans="1:16" ht="13.8" customHeight="1">
      <c r="A945" s="101">
        <f>C945*ID규칙_기본능력치그룹_단위+COUNTIF($C$4:C945,C945)</f>
        <v>24105042</v>
      </c>
      <c r="B945" s="100" t="s">
        <v>321</v>
      </c>
      <c r="C945" s="101">
        <f>VLOOKUP(B945,WEAPON!$B:$D,3,0)</f>
        <v>24105</v>
      </c>
      <c r="D945" s="102">
        <v>42</v>
      </c>
      <c r="E945" s="101">
        <v>1</v>
      </c>
      <c r="F945" s="101">
        <v>283</v>
      </c>
      <c r="G945" s="101">
        <v>0</v>
      </c>
      <c r="H945" s="101">
        <v>2</v>
      </c>
      <c r="I945" s="101">
        <v>1821</v>
      </c>
      <c r="J945" s="101">
        <v>0</v>
      </c>
      <c r="K945" s="101">
        <v>3</v>
      </c>
      <c r="L945" s="101">
        <v>727</v>
      </c>
      <c r="M945" s="101">
        <v>0</v>
      </c>
      <c r="N945" s="100" t="str">
        <f t="shared" si="42"/>
        <v>공격력 +283</v>
      </c>
      <c r="O945" s="100" t="str">
        <f t="shared" si="43"/>
        <v>최대 체력 +1821</v>
      </c>
      <c r="P945" s="100" t="str">
        <f t="shared" si="44"/>
        <v>치유력 +727</v>
      </c>
    </row>
    <row r="946" spans="1:16" ht="13.8" customHeight="1">
      <c r="A946" s="101">
        <f>C946*ID규칙_기본능력치그룹_단위+COUNTIF($C$4:C946,C946)</f>
        <v>24105043</v>
      </c>
      <c r="B946" s="100" t="s">
        <v>321</v>
      </c>
      <c r="C946" s="101">
        <f>VLOOKUP(B946,WEAPON!$B:$D,3,0)</f>
        <v>24105</v>
      </c>
      <c r="D946" s="102">
        <v>43</v>
      </c>
      <c r="E946" s="101">
        <v>1</v>
      </c>
      <c r="F946" s="101">
        <v>289</v>
      </c>
      <c r="G946" s="101">
        <v>0</v>
      </c>
      <c r="H946" s="101">
        <v>2</v>
      </c>
      <c r="I946" s="101">
        <v>1856</v>
      </c>
      <c r="J946" s="101">
        <v>0</v>
      </c>
      <c r="K946" s="101">
        <v>3</v>
      </c>
      <c r="L946" s="101">
        <v>741</v>
      </c>
      <c r="M946" s="101">
        <v>0</v>
      </c>
      <c r="N946" s="100" t="str">
        <f t="shared" si="42"/>
        <v>공격력 +289</v>
      </c>
      <c r="O946" s="100" t="str">
        <f t="shared" si="43"/>
        <v>최대 체력 +1856</v>
      </c>
      <c r="P946" s="100" t="str">
        <f t="shared" si="44"/>
        <v>치유력 +741</v>
      </c>
    </row>
    <row r="947" spans="1:16" ht="13.8" customHeight="1">
      <c r="A947" s="101">
        <f>C947*ID규칙_기본능력치그룹_단위+COUNTIF($C$4:C947,C947)</f>
        <v>24105044</v>
      </c>
      <c r="B947" s="100" t="s">
        <v>321</v>
      </c>
      <c r="C947" s="101">
        <f>VLOOKUP(B947,WEAPON!$B:$D,3,0)</f>
        <v>24105</v>
      </c>
      <c r="D947" s="102">
        <v>44</v>
      </c>
      <c r="E947" s="101">
        <v>1</v>
      </c>
      <c r="F947" s="101">
        <v>294</v>
      </c>
      <c r="G947" s="101">
        <v>0</v>
      </c>
      <c r="H947" s="101">
        <v>2</v>
      </c>
      <c r="I947" s="101">
        <v>1891</v>
      </c>
      <c r="J947" s="101">
        <v>0</v>
      </c>
      <c r="K947" s="101">
        <v>3</v>
      </c>
      <c r="L947" s="101">
        <v>755</v>
      </c>
      <c r="M947" s="101">
        <v>0</v>
      </c>
      <c r="N947" s="100" t="str">
        <f t="shared" si="42"/>
        <v>공격력 +294</v>
      </c>
      <c r="O947" s="100" t="str">
        <f t="shared" si="43"/>
        <v>최대 체력 +1891</v>
      </c>
      <c r="P947" s="100" t="str">
        <f t="shared" si="44"/>
        <v>치유력 +755</v>
      </c>
    </row>
    <row r="948" spans="1:16" ht="13.8" customHeight="1">
      <c r="A948" s="101">
        <f>C948*ID규칙_기본능력치그룹_단위+COUNTIF($C$4:C948,C948)</f>
        <v>24105045</v>
      </c>
      <c r="B948" s="100" t="s">
        <v>321</v>
      </c>
      <c r="C948" s="101">
        <f>VLOOKUP(B948,WEAPON!$B:$D,3,0)</f>
        <v>24105</v>
      </c>
      <c r="D948" s="102">
        <v>45</v>
      </c>
      <c r="E948" s="101">
        <v>1</v>
      </c>
      <c r="F948" s="101">
        <v>300</v>
      </c>
      <c r="G948" s="101">
        <v>0</v>
      </c>
      <c r="H948" s="101">
        <v>2</v>
      </c>
      <c r="I948" s="101">
        <v>1926</v>
      </c>
      <c r="J948" s="101">
        <v>0</v>
      </c>
      <c r="K948" s="101">
        <v>3</v>
      </c>
      <c r="L948" s="101">
        <v>769</v>
      </c>
      <c r="M948" s="101">
        <v>0</v>
      </c>
      <c r="N948" s="100" t="str">
        <f t="shared" si="42"/>
        <v>공격력 +300</v>
      </c>
      <c r="O948" s="100" t="str">
        <f t="shared" si="43"/>
        <v>최대 체력 +1926</v>
      </c>
      <c r="P948" s="100" t="str">
        <f t="shared" si="44"/>
        <v>치유력 +769</v>
      </c>
    </row>
    <row r="949" spans="1:16" ht="13.8" customHeight="1">
      <c r="A949" s="101">
        <f>C949*ID규칙_기본능력치그룹_단위+COUNTIF($C$4:C949,C949)</f>
        <v>24105046</v>
      </c>
      <c r="B949" s="100" t="s">
        <v>321</v>
      </c>
      <c r="C949" s="101">
        <f>VLOOKUP(B949,WEAPON!$B:$D,3,0)</f>
        <v>24105</v>
      </c>
      <c r="D949" s="102">
        <v>46</v>
      </c>
      <c r="E949" s="101">
        <v>1</v>
      </c>
      <c r="F949" s="101">
        <v>305</v>
      </c>
      <c r="G949" s="101">
        <v>0</v>
      </c>
      <c r="H949" s="101">
        <v>2</v>
      </c>
      <c r="I949" s="101">
        <v>1961</v>
      </c>
      <c r="J949" s="101">
        <v>0</v>
      </c>
      <c r="K949" s="101">
        <v>3</v>
      </c>
      <c r="L949" s="101">
        <v>782</v>
      </c>
      <c r="M949" s="101">
        <v>0</v>
      </c>
      <c r="N949" s="100" t="str">
        <f t="shared" si="42"/>
        <v>공격력 +305</v>
      </c>
      <c r="O949" s="100" t="str">
        <f t="shared" si="43"/>
        <v>최대 체력 +1961</v>
      </c>
      <c r="P949" s="100" t="str">
        <f t="shared" si="44"/>
        <v>치유력 +782</v>
      </c>
    </row>
    <row r="950" spans="1:16" ht="13.8" customHeight="1">
      <c r="A950" s="101">
        <f>C950*ID규칙_기본능력치그룹_단위+COUNTIF($C$4:C950,C950)</f>
        <v>24105047</v>
      </c>
      <c r="B950" s="100" t="s">
        <v>321</v>
      </c>
      <c r="C950" s="101">
        <f>VLOOKUP(B950,WEAPON!$B:$D,3,0)</f>
        <v>24105</v>
      </c>
      <c r="D950" s="102">
        <v>47</v>
      </c>
      <c r="E950" s="101">
        <v>1</v>
      </c>
      <c r="F950" s="101">
        <v>311</v>
      </c>
      <c r="G950" s="101">
        <v>0</v>
      </c>
      <c r="H950" s="101">
        <v>2</v>
      </c>
      <c r="I950" s="101">
        <v>1996</v>
      </c>
      <c r="J950" s="101">
        <v>0</v>
      </c>
      <c r="K950" s="101">
        <v>3</v>
      </c>
      <c r="L950" s="101">
        <v>796</v>
      </c>
      <c r="M950" s="101">
        <v>0</v>
      </c>
      <c r="N950" s="100" t="str">
        <f t="shared" si="42"/>
        <v>공격력 +311</v>
      </c>
      <c r="O950" s="100" t="str">
        <f t="shared" si="43"/>
        <v>최대 체력 +1996</v>
      </c>
      <c r="P950" s="100" t="str">
        <f t="shared" si="44"/>
        <v>치유력 +796</v>
      </c>
    </row>
    <row r="951" spans="1:16" ht="13.8" customHeight="1">
      <c r="A951" s="101">
        <f>C951*ID규칙_기본능력치그룹_단위+COUNTIF($C$4:C951,C951)</f>
        <v>24105048</v>
      </c>
      <c r="B951" s="100" t="s">
        <v>321</v>
      </c>
      <c r="C951" s="101">
        <f>VLOOKUP(B951,WEAPON!$B:$D,3,0)</f>
        <v>24105</v>
      </c>
      <c r="D951" s="102">
        <v>48</v>
      </c>
      <c r="E951" s="101">
        <v>1</v>
      </c>
      <c r="F951" s="101">
        <v>316</v>
      </c>
      <c r="G951" s="101">
        <v>0</v>
      </c>
      <c r="H951" s="101">
        <v>2</v>
      </c>
      <c r="I951" s="101">
        <v>2031</v>
      </c>
      <c r="J951" s="101">
        <v>0</v>
      </c>
      <c r="K951" s="101">
        <v>3</v>
      </c>
      <c r="L951" s="101">
        <v>810</v>
      </c>
      <c r="M951" s="101">
        <v>0</v>
      </c>
      <c r="N951" s="100" t="str">
        <f t="shared" si="42"/>
        <v>공격력 +316</v>
      </c>
      <c r="O951" s="100" t="str">
        <f t="shared" si="43"/>
        <v>최대 체력 +2031</v>
      </c>
      <c r="P951" s="100" t="str">
        <f t="shared" si="44"/>
        <v>치유력 +810</v>
      </c>
    </row>
    <row r="952" spans="1:16" ht="13.8" customHeight="1">
      <c r="A952" s="101">
        <f>C952*ID규칙_기본능력치그룹_단위+COUNTIF($C$4:C952,C952)</f>
        <v>24105049</v>
      </c>
      <c r="B952" s="100" t="s">
        <v>321</v>
      </c>
      <c r="C952" s="101">
        <f>VLOOKUP(B952,WEAPON!$B:$D,3,0)</f>
        <v>24105</v>
      </c>
      <c r="D952" s="102">
        <v>49</v>
      </c>
      <c r="E952" s="101">
        <v>1</v>
      </c>
      <c r="F952" s="101">
        <v>322</v>
      </c>
      <c r="G952" s="101">
        <v>0</v>
      </c>
      <c r="H952" s="101">
        <v>2</v>
      </c>
      <c r="I952" s="101">
        <v>2066</v>
      </c>
      <c r="J952" s="101">
        <v>0</v>
      </c>
      <c r="K952" s="101">
        <v>3</v>
      </c>
      <c r="L952" s="101">
        <v>824</v>
      </c>
      <c r="M952" s="101">
        <v>0</v>
      </c>
      <c r="N952" s="100" t="str">
        <f t="shared" si="42"/>
        <v>공격력 +322</v>
      </c>
      <c r="O952" s="100" t="str">
        <f t="shared" si="43"/>
        <v>최대 체력 +2066</v>
      </c>
      <c r="P952" s="100" t="str">
        <f t="shared" si="44"/>
        <v>치유력 +824</v>
      </c>
    </row>
    <row r="953" spans="1:16" ht="13.8" customHeight="1">
      <c r="A953" s="101">
        <f>C953*ID규칙_기본능력치그룹_단위+COUNTIF($C$4:C953,C953)</f>
        <v>24105050</v>
      </c>
      <c r="B953" s="100" t="s">
        <v>321</v>
      </c>
      <c r="C953" s="101">
        <f>VLOOKUP(B953,WEAPON!$B:$D,3,0)</f>
        <v>24105</v>
      </c>
      <c r="D953" s="102">
        <v>50</v>
      </c>
      <c r="E953" s="101">
        <v>1</v>
      </c>
      <c r="F953" s="101">
        <v>327</v>
      </c>
      <c r="G953" s="101">
        <v>0</v>
      </c>
      <c r="H953" s="101">
        <v>2</v>
      </c>
      <c r="I953" s="101">
        <v>2101</v>
      </c>
      <c r="J953" s="101">
        <v>0</v>
      </c>
      <c r="K953" s="101">
        <v>3</v>
      </c>
      <c r="L953" s="101">
        <v>838</v>
      </c>
      <c r="M953" s="101">
        <v>0</v>
      </c>
      <c r="N953" s="100" t="str">
        <f t="shared" si="42"/>
        <v>공격력 +327</v>
      </c>
      <c r="O953" s="100" t="str">
        <f t="shared" si="43"/>
        <v>최대 체력 +2101</v>
      </c>
      <c r="P953" s="100" t="str">
        <f t="shared" si="44"/>
        <v>치유력 +838</v>
      </c>
    </row>
    <row r="954" spans="1:16" ht="13.8" customHeight="1">
      <c r="A954" s="101">
        <f>C954*ID규칙_기본능력치그룹_단위+COUNTIF($C$4:C954,C954)</f>
        <v>25306001</v>
      </c>
      <c r="B954" s="100" t="s">
        <v>323</v>
      </c>
      <c r="C954" s="101">
        <f>VLOOKUP(B954,WEAPON!$B:$D,3,0)</f>
        <v>25306</v>
      </c>
      <c r="D954" s="102">
        <v>1</v>
      </c>
      <c r="E954" s="101">
        <v>1</v>
      </c>
      <c r="F954" s="101">
        <v>67</v>
      </c>
      <c r="G954" s="101">
        <v>0</v>
      </c>
      <c r="H954" s="101">
        <v>2</v>
      </c>
      <c r="I954" s="101">
        <v>449</v>
      </c>
      <c r="J954" s="101">
        <v>0</v>
      </c>
      <c r="K954" s="101">
        <v>3</v>
      </c>
      <c r="L954" s="101">
        <v>205</v>
      </c>
      <c r="M954" s="101">
        <v>0</v>
      </c>
      <c r="N954" s="100" t="str">
        <f t="shared" si="42"/>
        <v>공격력 +67</v>
      </c>
      <c r="O954" s="100" t="str">
        <f t="shared" si="43"/>
        <v>최대 체력 +449</v>
      </c>
      <c r="P954" s="100" t="str">
        <f t="shared" si="44"/>
        <v>치유력 +205</v>
      </c>
    </row>
    <row r="955" spans="1:16" ht="13.8" customHeight="1">
      <c r="A955" s="101">
        <f>C955*ID규칙_기본능력치그룹_단위+COUNTIF($C$4:C955,C955)</f>
        <v>25306002</v>
      </c>
      <c r="B955" s="100" t="s">
        <v>323</v>
      </c>
      <c r="C955" s="101">
        <f>VLOOKUP(B955,WEAPON!$B:$D,3,0)</f>
        <v>25306</v>
      </c>
      <c r="D955" s="102">
        <v>2</v>
      </c>
      <c r="E955" s="101">
        <v>1</v>
      </c>
      <c r="F955" s="101">
        <v>73</v>
      </c>
      <c r="G955" s="101">
        <v>0</v>
      </c>
      <c r="H955" s="101">
        <v>2</v>
      </c>
      <c r="I955" s="101">
        <v>490</v>
      </c>
      <c r="J955" s="101">
        <v>0</v>
      </c>
      <c r="K955" s="101">
        <v>3</v>
      </c>
      <c r="L955" s="101">
        <v>224</v>
      </c>
      <c r="M955" s="101">
        <v>0</v>
      </c>
      <c r="N955" s="100" t="str">
        <f t="shared" si="42"/>
        <v>공격력 +73</v>
      </c>
      <c r="O955" s="100" t="str">
        <f t="shared" si="43"/>
        <v>최대 체력 +490</v>
      </c>
      <c r="P955" s="100" t="str">
        <f t="shared" si="44"/>
        <v>치유력 +224</v>
      </c>
    </row>
    <row r="956" spans="1:16" ht="13.8" customHeight="1">
      <c r="A956" s="101">
        <f>C956*ID규칙_기본능력치그룹_단위+COUNTIF($C$4:C956,C956)</f>
        <v>25306003</v>
      </c>
      <c r="B956" s="100" t="s">
        <v>323</v>
      </c>
      <c r="C956" s="101">
        <f>VLOOKUP(B956,WEAPON!$B:$D,3,0)</f>
        <v>25306</v>
      </c>
      <c r="D956" s="102">
        <v>3</v>
      </c>
      <c r="E956" s="101">
        <v>1</v>
      </c>
      <c r="F956" s="101">
        <v>79</v>
      </c>
      <c r="G956" s="101">
        <v>0</v>
      </c>
      <c r="H956" s="101">
        <v>2</v>
      </c>
      <c r="I956" s="101">
        <v>531</v>
      </c>
      <c r="J956" s="101">
        <v>0</v>
      </c>
      <c r="K956" s="101">
        <v>3</v>
      </c>
      <c r="L956" s="101">
        <v>242</v>
      </c>
      <c r="M956" s="101">
        <v>0</v>
      </c>
      <c r="N956" s="100" t="str">
        <f t="shared" si="42"/>
        <v>공격력 +79</v>
      </c>
      <c r="O956" s="100" t="str">
        <f t="shared" si="43"/>
        <v>최대 체력 +531</v>
      </c>
      <c r="P956" s="100" t="str">
        <f t="shared" si="44"/>
        <v>치유력 +242</v>
      </c>
    </row>
    <row r="957" spans="1:16" ht="13.8" customHeight="1">
      <c r="A957" s="101">
        <f>C957*ID규칙_기본능력치그룹_단위+COUNTIF($C$4:C957,C957)</f>
        <v>25306004</v>
      </c>
      <c r="B957" s="100" t="s">
        <v>323</v>
      </c>
      <c r="C957" s="101">
        <f>VLOOKUP(B957,WEAPON!$B:$D,3,0)</f>
        <v>25306</v>
      </c>
      <c r="D957" s="102">
        <v>4</v>
      </c>
      <c r="E957" s="101">
        <v>1</v>
      </c>
      <c r="F957" s="101">
        <v>85</v>
      </c>
      <c r="G957" s="101">
        <v>0</v>
      </c>
      <c r="H957" s="101">
        <v>2</v>
      </c>
      <c r="I957" s="101">
        <v>571</v>
      </c>
      <c r="J957" s="101">
        <v>0</v>
      </c>
      <c r="K957" s="101">
        <v>3</v>
      </c>
      <c r="L957" s="101">
        <v>261</v>
      </c>
      <c r="M957" s="101">
        <v>0</v>
      </c>
      <c r="N957" s="100" t="str">
        <f t="shared" si="42"/>
        <v>공격력 +85</v>
      </c>
      <c r="O957" s="100" t="str">
        <f t="shared" si="43"/>
        <v>최대 체력 +571</v>
      </c>
      <c r="P957" s="100" t="str">
        <f t="shared" si="44"/>
        <v>치유력 +261</v>
      </c>
    </row>
    <row r="958" spans="1:16" ht="13.8" customHeight="1">
      <c r="A958" s="101">
        <f>C958*ID규칙_기본능력치그룹_단위+COUNTIF($C$4:C958,C958)</f>
        <v>25306005</v>
      </c>
      <c r="B958" s="100" t="s">
        <v>323</v>
      </c>
      <c r="C958" s="101">
        <f>VLOOKUP(B958,WEAPON!$B:$D,3,0)</f>
        <v>25306</v>
      </c>
      <c r="D958" s="102">
        <v>5</v>
      </c>
      <c r="E958" s="101">
        <v>1</v>
      </c>
      <c r="F958" s="101">
        <v>91</v>
      </c>
      <c r="G958" s="101">
        <v>0</v>
      </c>
      <c r="H958" s="101">
        <v>2</v>
      </c>
      <c r="I958" s="101">
        <v>612</v>
      </c>
      <c r="J958" s="101">
        <v>0</v>
      </c>
      <c r="K958" s="101">
        <v>3</v>
      </c>
      <c r="L958" s="101">
        <v>279</v>
      </c>
      <c r="M958" s="101">
        <v>0</v>
      </c>
      <c r="N958" s="100" t="str">
        <f t="shared" si="42"/>
        <v>공격력 +91</v>
      </c>
      <c r="O958" s="100" t="str">
        <f t="shared" si="43"/>
        <v>최대 체력 +612</v>
      </c>
      <c r="P958" s="100" t="str">
        <f t="shared" si="44"/>
        <v>치유력 +279</v>
      </c>
    </row>
    <row r="959" spans="1:16" ht="13.8" customHeight="1">
      <c r="A959" s="101">
        <f>C959*ID규칙_기본능력치그룹_단위+COUNTIF($C$4:C959,C959)</f>
        <v>25306006</v>
      </c>
      <c r="B959" s="100" t="s">
        <v>323</v>
      </c>
      <c r="C959" s="101">
        <f>VLOOKUP(B959,WEAPON!$B:$D,3,0)</f>
        <v>25306</v>
      </c>
      <c r="D959" s="102">
        <v>6</v>
      </c>
      <c r="E959" s="101">
        <v>1</v>
      </c>
      <c r="F959" s="101">
        <v>97</v>
      </c>
      <c r="G959" s="101">
        <v>0</v>
      </c>
      <c r="H959" s="101">
        <v>2</v>
      </c>
      <c r="I959" s="101">
        <v>653</v>
      </c>
      <c r="J959" s="101">
        <v>0</v>
      </c>
      <c r="K959" s="101">
        <v>3</v>
      </c>
      <c r="L959" s="101">
        <v>298</v>
      </c>
      <c r="M959" s="101">
        <v>0</v>
      </c>
      <c r="N959" s="100" t="str">
        <f t="shared" si="42"/>
        <v>공격력 +97</v>
      </c>
      <c r="O959" s="100" t="str">
        <f t="shared" si="43"/>
        <v>최대 체력 +653</v>
      </c>
      <c r="P959" s="100" t="str">
        <f t="shared" si="44"/>
        <v>치유력 +298</v>
      </c>
    </row>
    <row r="960" spans="1:16" ht="13.8" customHeight="1">
      <c r="A960" s="101">
        <f>C960*ID규칙_기본능력치그룹_단위+COUNTIF($C$4:C960,C960)</f>
        <v>25306007</v>
      </c>
      <c r="B960" s="100" t="s">
        <v>323</v>
      </c>
      <c r="C960" s="101">
        <f>VLOOKUP(B960,WEAPON!$B:$D,3,0)</f>
        <v>25306</v>
      </c>
      <c r="D960" s="102">
        <v>7</v>
      </c>
      <c r="E960" s="101">
        <v>1</v>
      </c>
      <c r="F960" s="101">
        <v>103</v>
      </c>
      <c r="G960" s="101">
        <v>0</v>
      </c>
      <c r="H960" s="101">
        <v>2</v>
      </c>
      <c r="I960" s="101">
        <v>694</v>
      </c>
      <c r="J960" s="101">
        <v>0</v>
      </c>
      <c r="K960" s="101">
        <v>3</v>
      </c>
      <c r="L960" s="101">
        <v>317</v>
      </c>
      <c r="M960" s="101">
        <v>0</v>
      </c>
      <c r="N960" s="100" t="str">
        <f t="shared" si="42"/>
        <v>공격력 +103</v>
      </c>
      <c r="O960" s="100" t="str">
        <f t="shared" si="43"/>
        <v>최대 체력 +694</v>
      </c>
      <c r="P960" s="100" t="str">
        <f t="shared" si="44"/>
        <v>치유력 +317</v>
      </c>
    </row>
    <row r="961" spans="1:16" ht="13.8" customHeight="1">
      <c r="A961" s="101">
        <f>C961*ID규칙_기본능력치그룹_단위+COUNTIF($C$4:C961,C961)</f>
        <v>25306008</v>
      </c>
      <c r="B961" s="100" t="s">
        <v>323</v>
      </c>
      <c r="C961" s="101">
        <f>VLOOKUP(B961,WEAPON!$B:$D,3,0)</f>
        <v>25306</v>
      </c>
      <c r="D961" s="102">
        <v>8</v>
      </c>
      <c r="E961" s="101">
        <v>1</v>
      </c>
      <c r="F961" s="101">
        <v>109</v>
      </c>
      <c r="G961" s="101">
        <v>0</v>
      </c>
      <c r="H961" s="101">
        <v>2</v>
      </c>
      <c r="I961" s="101">
        <v>734</v>
      </c>
      <c r="J961" s="101">
        <v>0</v>
      </c>
      <c r="K961" s="101">
        <v>3</v>
      </c>
      <c r="L961" s="101">
        <v>335</v>
      </c>
      <c r="M961" s="101">
        <v>0</v>
      </c>
      <c r="N961" s="100" t="str">
        <f t="shared" si="42"/>
        <v>공격력 +109</v>
      </c>
      <c r="O961" s="100" t="str">
        <f t="shared" si="43"/>
        <v>최대 체력 +734</v>
      </c>
      <c r="P961" s="100" t="str">
        <f t="shared" si="44"/>
        <v>치유력 +335</v>
      </c>
    </row>
    <row r="962" spans="1:16" ht="13.8" customHeight="1">
      <c r="A962" s="101">
        <f>C962*ID규칙_기본능력치그룹_단위+COUNTIF($C$4:C962,C962)</f>
        <v>25306009</v>
      </c>
      <c r="B962" s="100" t="s">
        <v>323</v>
      </c>
      <c r="C962" s="101">
        <f>VLOOKUP(B962,WEAPON!$B:$D,3,0)</f>
        <v>25306</v>
      </c>
      <c r="D962" s="102">
        <v>9</v>
      </c>
      <c r="E962" s="101">
        <v>1</v>
      </c>
      <c r="F962" s="101">
        <v>115</v>
      </c>
      <c r="G962" s="101">
        <v>0</v>
      </c>
      <c r="H962" s="101">
        <v>2</v>
      </c>
      <c r="I962" s="101">
        <v>775</v>
      </c>
      <c r="J962" s="101">
        <v>0</v>
      </c>
      <c r="K962" s="101">
        <v>3</v>
      </c>
      <c r="L962" s="101">
        <v>354</v>
      </c>
      <c r="M962" s="101">
        <v>0</v>
      </c>
      <c r="N962" s="100" t="str">
        <f t="shared" si="42"/>
        <v>공격력 +115</v>
      </c>
      <c r="O962" s="100" t="str">
        <f t="shared" si="43"/>
        <v>최대 체력 +775</v>
      </c>
      <c r="P962" s="100" t="str">
        <f t="shared" si="44"/>
        <v>치유력 +354</v>
      </c>
    </row>
    <row r="963" spans="1:16" ht="13.8" customHeight="1">
      <c r="A963" s="101">
        <f>C963*ID규칙_기본능력치그룹_단위+COUNTIF($C$4:C963,C963)</f>
        <v>25306010</v>
      </c>
      <c r="B963" s="100" t="s">
        <v>323</v>
      </c>
      <c r="C963" s="101">
        <f>VLOOKUP(B963,WEAPON!$B:$D,3,0)</f>
        <v>25306</v>
      </c>
      <c r="D963" s="102">
        <v>10</v>
      </c>
      <c r="E963" s="101">
        <v>1</v>
      </c>
      <c r="F963" s="101">
        <v>121</v>
      </c>
      <c r="G963" s="101">
        <v>0</v>
      </c>
      <c r="H963" s="101">
        <v>2</v>
      </c>
      <c r="I963" s="101">
        <v>816</v>
      </c>
      <c r="J963" s="101">
        <v>0</v>
      </c>
      <c r="K963" s="101">
        <v>3</v>
      </c>
      <c r="L963" s="101">
        <v>373</v>
      </c>
      <c r="M963" s="101">
        <v>0</v>
      </c>
      <c r="N963" s="100" t="str">
        <f t="shared" si="42"/>
        <v>공격력 +121</v>
      </c>
      <c r="O963" s="100" t="str">
        <f t="shared" si="43"/>
        <v>최대 체력 +816</v>
      </c>
      <c r="P963" s="100" t="str">
        <f t="shared" si="44"/>
        <v>치유력 +373</v>
      </c>
    </row>
    <row r="964" spans="1:16" ht="13.8" customHeight="1">
      <c r="A964" s="101">
        <f>C964*ID규칙_기본능력치그룹_단위+COUNTIF($C$4:C964,C964)</f>
        <v>25306011</v>
      </c>
      <c r="B964" s="100" t="s">
        <v>323</v>
      </c>
      <c r="C964" s="101">
        <f>VLOOKUP(B964,WEAPON!$B:$D,3,0)</f>
        <v>25306</v>
      </c>
      <c r="D964" s="102">
        <v>11</v>
      </c>
      <c r="E964" s="101">
        <v>1</v>
      </c>
      <c r="F964" s="101">
        <v>127</v>
      </c>
      <c r="G964" s="101">
        <v>0</v>
      </c>
      <c r="H964" s="101">
        <v>2</v>
      </c>
      <c r="I964" s="101">
        <v>857</v>
      </c>
      <c r="J964" s="101">
        <v>0</v>
      </c>
      <c r="K964" s="101">
        <v>3</v>
      </c>
      <c r="L964" s="101">
        <v>391</v>
      </c>
      <c r="M964" s="101">
        <v>0</v>
      </c>
      <c r="N964" s="100" t="str">
        <f t="shared" ref="N964:N1027" si="45">IF(E964=0,"-",VLOOKUP(E964,STATS_TYPE,2,0)&amp;" +")&amp;IF(E964=0,"",IF(G964=0,F964,F964/100&amp;"%"))</f>
        <v>공격력 +127</v>
      </c>
      <c r="O964" s="100" t="str">
        <f t="shared" ref="O964:O1027" si="46">IF(H964=0,"-",VLOOKUP(H964,STATS_TYPE,2,0)&amp;" +")&amp;IF(H964=0,"",IF(J964=0,I964,I964/100&amp;"%"))</f>
        <v>최대 체력 +857</v>
      </c>
      <c r="P964" s="100" t="str">
        <f t="shared" ref="P964:P1027" si="47">IF(K964=0,"-",VLOOKUP(K964,STATS_TYPE,2,0)&amp;" +")&amp;IF(K964=0,"",IF(M964=0,L964,L964/100&amp;"%"))</f>
        <v>치유력 +391</v>
      </c>
    </row>
    <row r="965" spans="1:16" ht="13.8" customHeight="1">
      <c r="A965" s="101">
        <f>C965*ID규칙_기본능력치그룹_단위+COUNTIF($C$4:C965,C965)</f>
        <v>25306012</v>
      </c>
      <c r="B965" s="100" t="s">
        <v>323</v>
      </c>
      <c r="C965" s="101">
        <f>VLOOKUP(B965,WEAPON!$B:$D,3,0)</f>
        <v>25306</v>
      </c>
      <c r="D965" s="102">
        <v>12</v>
      </c>
      <c r="E965" s="101">
        <v>1</v>
      </c>
      <c r="F965" s="101">
        <v>133</v>
      </c>
      <c r="G965" s="101">
        <v>0</v>
      </c>
      <c r="H965" s="101">
        <v>2</v>
      </c>
      <c r="I965" s="101">
        <v>897</v>
      </c>
      <c r="J965" s="101">
        <v>0</v>
      </c>
      <c r="K965" s="101">
        <v>3</v>
      </c>
      <c r="L965" s="101">
        <v>410</v>
      </c>
      <c r="M965" s="101">
        <v>0</v>
      </c>
      <c r="N965" s="100" t="str">
        <f t="shared" si="45"/>
        <v>공격력 +133</v>
      </c>
      <c r="O965" s="100" t="str">
        <f t="shared" si="46"/>
        <v>최대 체력 +897</v>
      </c>
      <c r="P965" s="100" t="str">
        <f t="shared" si="47"/>
        <v>치유력 +410</v>
      </c>
    </row>
    <row r="966" spans="1:16" ht="13.8" customHeight="1">
      <c r="A966" s="101">
        <f>C966*ID규칙_기본능력치그룹_단위+COUNTIF($C$4:C966,C966)</f>
        <v>25306013</v>
      </c>
      <c r="B966" s="100" t="s">
        <v>323</v>
      </c>
      <c r="C966" s="101">
        <f>VLOOKUP(B966,WEAPON!$B:$D,3,0)</f>
        <v>25306</v>
      </c>
      <c r="D966" s="102">
        <v>13</v>
      </c>
      <c r="E966" s="101">
        <v>1</v>
      </c>
      <c r="F966" s="101">
        <v>139</v>
      </c>
      <c r="G966" s="101">
        <v>0</v>
      </c>
      <c r="H966" s="101">
        <v>2</v>
      </c>
      <c r="I966" s="101">
        <v>938</v>
      </c>
      <c r="J966" s="101">
        <v>0</v>
      </c>
      <c r="K966" s="101">
        <v>3</v>
      </c>
      <c r="L966" s="101">
        <v>428</v>
      </c>
      <c r="M966" s="101">
        <v>0</v>
      </c>
      <c r="N966" s="100" t="str">
        <f t="shared" si="45"/>
        <v>공격력 +139</v>
      </c>
      <c r="O966" s="100" t="str">
        <f t="shared" si="46"/>
        <v>최대 체력 +938</v>
      </c>
      <c r="P966" s="100" t="str">
        <f t="shared" si="47"/>
        <v>치유력 +428</v>
      </c>
    </row>
    <row r="967" spans="1:16" ht="13.8" customHeight="1">
      <c r="A967" s="101">
        <f>C967*ID규칙_기본능력치그룹_단위+COUNTIF($C$4:C967,C967)</f>
        <v>25306014</v>
      </c>
      <c r="B967" s="100" t="s">
        <v>323</v>
      </c>
      <c r="C967" s="101">
        <f>VLOOKUP(B967,WEAPON!$B:$D,3,0)</f>
        <v>25306</v>
      </c>
      <c r="D967" s="102">
        <v>14</v>
      </c>
      <c r="E967" s="101">
        <v>1</v>
      </c>
      <c r="F967" s="101">
        <v>145</v>
      </c>
      <c r="G967" s="101">
        <v>0</v>
      </c>
      <c r="H967" s="101">
        <v>2</v>
      </c>
      <c r="I967" s="101">
        <v>979</v>
      </c>
      <c r="J967" s="101">
        <v>0</v>
      </c>
      <c r="K967" s="101">
        <v>3</v>
      </c>
      <c r="L967" s="101">
        <v>447</v>
      </c>
      <c r="M967" s="101">
        <v>0</v>
      </c>
      <c r="N967" s="100" t="str">
        <f t="shared" si="45"/>
        <v>공격력 +145</v>
      </c>
      <c r="O967" s="100" t="str">
        <f t="shared" si="46"/>
        <v>최대 체력 +979</v>
      </c>
      <c r="P967" s="100" t="str">
        <f t="shared" si="47"/>
        <v>치유력 +447</v>
      </c>
    </row>
    <row r="968" spans="1:16" ht="13.8" customHeight="1">
      <c r="A968" s="101">
        <f>C968*ID규칙_기본능력치그룹_단위+COUNTIF($C$4:C968,C968)</f>
        <v>25306015</v>
      </c>
      <c r="B968" s="100" t="s">
        <v>323</v>
      </c>
      <c r="C968" s="101">
        <f>VLOOKUP(B968,WEAPON!$B:$D,3,0)</f>
        <v>25306</v>
      </c>
      <c r="D968" s="102">
        <v>15</v>
      </c>
      <c r="E968" s="101">
        <v>1</v>
      </c>
      <c r="F968" s="101">
        <v>151</v>
      </c>
      <c r="G968" s="101">
        <v>0</v>
      </c>
      <c r="H968" s="101">
        <v>2</v>
      </c>
      <c r="I968" s="101">
        <v>1020</v>
      </c>
      <c r="J968" s="101">
        <v>0</v>
      </c>
      <c r="K968" s="101">
        <v>3</v>
      </c>
      <c r="L968" s="101">
        <v>466</v>
      </c>
      <c r="M968" s="101">
        <v>0</v>
      </c>
      <c r="N968" s="100" t="str">
        <f t="shared" si="45"/>
        <v>공격력 +151</v>
      </c>
      <c r="O968" s="100" t="str">
        <f t="shared" si="46"/>
        <v>최대 체력 +1020</v>
      </c>
      <c r="P968" s="100" t="str">
        <f t="shared" si="47"/>
        <v>치유력 +466</v>
      </c>
    </row>
    <row r="969" spans="1:16" ht="13.8" customHeight="1">
      <c r="A969" s="101">
        <f>C969*ID규칙_기본능력치그룹_단위+COUNTIF($C$4:C969,C969)</f>
        <v>25306016</v>
      </c>
      <c r="B969" s="100" t="s">
        <v>323</v>
      </c>
      <c r="C969" s="101">
        <f>VLOOKUP(B969,WEAPON!$B:$D,3,0)</f>
        <v>25306</v>
      </c>
      <c r="D969" s="102">
        <v>16</v>
      </c>
      <c r="E969" s="101">
        <v>1</v>
      </c>
      <c r="F969" s="101">
        <v>157</v>
      </c>
      <c r="G969" s="101">
        <v>0</v>
      </c>
      <c r="H969" s="101">
        <v>2</v>
      </c>
      <c r="I969" s="101">
        <v>1060</v>
      </c>
      <c r="J969" s="101">
        <v>0</v>
      </c>
      <c r="K969" s="101">
        <v>3</v>
      </c>
      <c r="L969" s="101">
        <v>484</v>
      </c>
      <c r="M969" s="101">
        <v>0</v>
      </c>
      <c r="N969" s="100" t="str">
        <f t="shared" si="45"/>
        <v>공격력 +157</v>
      </c>
      <c r="O969" s="100" t="str">
        <f t="shared" si="46"/>
        <v>최대 체력 +1060</v>
      </c>
      <c r="P969" s="100" t="str">
        <f t="shared" si="47"/>
        <v>치유력 +484</v>
      </c>
    </row>
    <row r="970" spans="1:16" ht="13.8" customHeight="1">
      <c r="A970" s="101">
        <f>C970*ID규칙_기본능력치그룹_단위+COUNTIF($C$4:C970,C970)</f>
        <v>25306017</v>
      </c>
      <c r="B970" s="100" t="s">
        <v>323</v>
      </c>
      <c r="C970" s="101">
        <f>VLOOKUP(B970,WEAPON!$B:$D,3,0)</f>
        <v>25306</v>
      </c>
      <c r="D970" s="102">
        <v>17</v>
      </c>
      <c r="E970" s="101">
        <v>1</v>
      </c>
      <c r="F970" s="101">
        <v>163</v>
      </c>
      <c r="G970" s="101">
        <v>0</v>
      </c>
      <c r="H970" s="101">
        <v>2</v>
      </c>
      <c r="I970" s="101">
        <v>1101</v>
      </c>
      <c r="J970" s="101">
        <v>0</v>
      </c>
      <c r="K970" s="101">
        <v>3</v>
      </c>
      <c r="L970" s="101">
        <v>503</v>
      </c>
      <c r="M970" s="101">
        <v>0</v>
      </c>
      <c r="N970" s="100" t="str">
        <f t="shared" si="45"/>
        <v>공격력 +163</v>
      </c>
      <c r="O970" s="100" t="str">
        <f t="shared" si="46"/>
        <v>최대 체력 +1101</v>
      </c>
      <c r="P970" s="100" t="str">
        <f t="shared" si="47"/>
        <v>치유력 +503</v>
      </c>
    </row>
    <row r="971" spans="1:16" ht="13.8" customHeight="1">
      <c r="A971" s="101">
        <f>C971*ID규칙_기본능력치그룹_단위+COUNTIF($C$4:C971,C971)</f>
        <v>25306018</v>
      </c>
      <c r="B971" s="100" t="s">
        <v>323</v>
      </c>
      <c r="C971" s="101">
        <f>VLOOKUP(B971,WEAPON!$B:$D,3,0)</f>
        <v>25306</v>
      </c>
      <c r="D971" s="102">
        <v>18</v>
      </c>
      <c r="E971" s="101">
        <v>1</v>
      </c>
      <c r="F971" s="101">
        <v>170</v>
      </c>
      <c r="G971" s="101">
        <v>0</v>
      </c>
      <c r="H971" s="101">
        <v>2</v>
      </c>
      <c r="I971" s="101">
        <v>1142</v>
      </c>
      <c r="J971" s="101">
        <v>0</v>
      </c>
      <c r="K971" s="101">
        <v>3</v>
      </c>
      <c r="L971" s="101">
        <v>522</v>
      </c>
      <c r="M971" s="101">
        <v>0</v>
      </c>
      <c r="N971" s="100" t="str">
        <f t="shared" si="45"/>
        <v>공격력 +170</v>
      </c>
      <c r="O971" s="100" t="str">
        <f t="shared" si="46"/>
        <v>최대 체력 +1142</v>
      </c>
      <c r="P971" s="100" t="str">
        <f t="shared" si="47"/>
        <v>치유력 +522</v>
      </c>
    </row>
    <row r="972" spans="1:16" ht="13.8" customHeight="1">
      <c r="A972" s="101">
        <f>C972*ID규칙_기본능력치그룹_단위+COUNTIF($C$4:C972,C972)</f>
        <v>25306019</v>
      </c>
      <c r="B972" s="100" t="s">
        <v>323</v>
      </c>
      <c r="C972" s="101">
        <f>VLOOKUP(B972,WEAPON!$B:$D,3,0)</f>
        <v>25306</v>
      </c>
      <c r="D972" s="102">
        <v>19</v>
      </c>
      <c r="E972" s="101">
        <v>1</v>
      </c>
      <c r="F972" s="101">
        <v>176</v>
      </c>
      <c r="G972" s="101">
        <v>0</v>
      </c>
      <c r="H972" s="101">
        <v>2</v>
      </c>
      <c r="I972" s="101">
        <v>1183</v>
      </c>
      <c r="J972" s="101">
        <v>0</v>
      </c>
      <c r="K972" s="101">
        <v>3</v>
      </c>
      <c r="L972" s="101">
        <v>540</v>
      </c>
      <c r="M972" s="101">
        <v>0</v>
      </c>
      <c r="N972" s="100" t="str">
        <f t="shared" si="45"/>
        <v>공격력 +176</v>
      </c>
      <c r="O972" s="100" t="str">
        <f t="shared" si="46"/>
        <v>최대 체력 +1183</v>
      </c>
      <c r="P972" s="100" t="str">
        <f t="shared" si="47"/>
        <v>치유력 +540</v>
      </c>
    </row>
    <row r="973" spans="1:16" ht="13.8" customHeight="1">
      <c r="A973" s="101">
        <f>C973*ID규칙_기본능력치그룹_단위+COUNTIF($C$4:C973,C973)</f>
        <v>25306020</v>
      </c>
      <c r="B973" s="100" t="s">
        <v>323</v>
      </c>
      <c r="C973" s="101">
        <f>VLOOKUP(B973,WEAPON!$B:$D,3,0)</f>
        <v>25306</v>
      </c>
      <c r="D973" s="102">
        <v>20</v>
      </c>
      <c r="E973" s="101">
        <v>1</v>
      </c>
      <c r="F973" s="101">
        <v>182</v>
      </c>
      <c r="G973" s="101">
        <v>0</v>
      </c>
      <c r="H973" s="101">
        <v>2</v>
      </c>
      <c r="I973" s="101">
        <v>1223</v>
      </c>
      <c r="J973" s="101">
        <v>0</v>
      </c>
      <c r="K973" s="101">
        <v>3</v>
      </c>
      <c r="L973" s="101">
        <v>559</v>
      </c>
      <c r="M973" s="101">
        <v>0</v>
      </c>
      <c r="N973" s="100" t="str">
        <f t="shared" si="45"/>
        <v>공격력 +182</v>
      </c>
      <c r="O973" s="100" t="str">
        <f t="shared" si="46"/>
        <v>최대 체력 +1223</v>
      </c>
      <c r="P973" s="100" t="str">
        <f t="shared" si="47"/>
        <v>치유력 +559</v>
      </c>
    </row>
    <row r="974" spans="1:16" ht="13.8" customHeight="1">
      <c r="A974" s="101">
        <f>C974*ID규칙_기본능력치그룹_단위+COUNTIF($C$4:C974,C974)</f>
        <v>25306021</v>
      </c>
      <c r="B974" s="100" t="s">
        <v>323</v>
      </c>
      <c r="C974" s="101">
        <f>VLOOKUP(B974,WEAPON!$B:$D,3,0)</f>
        <v>25306</v>
      </c>
      <c r="D974" s="102">
        <v>21</v>
      </c>
      <c r="E974" s="101">
        <v>1</v>
      </c>
      <c r="F974" s="101">
        <v>188</v>
      </c>
      <c r="G974" s="101">
        <v>0</v>
      </c>
      <c r="H974" s="101">
        <v>2</v>
      </c>
      <c r="I974" s="101">
        <v>1264</v>
      </c>
      <c r="J974" s="101">
        <v>0</v>
      </c>
      <c r="K974" s="101">
        <v>3</v>
      </c>
      <c r="L974" s="101">
        <v>577</v>
      </c>
      <c r="M974" s="101">
        <v>0</v>
      </c>
      <c r="N974" s="100" t="str">
        <f t="shared" si="45"/>
        <v>공격력 +188</v>
      </c>
      <c r="O974" s="100" t="str">
        <f t="shared" si="46"/>
        <v>최대 체력 +1264</v>
      </c>
      <c r="P974" s="100" t="str">
        <f t="shared" si="47"/>
        <v>치유력 +577</v>
      </c>
    </row>
    <row r="975" spans="1:16" ht="13.8" customHeight="1">
      <c r="A975" s="101">
        <f>C975*ID규칙_기본능력치그룹_단위+COUNTIF($C$4:C975,C975)</f>
        <v>25306022</v>
      </c>
      <c r="B975" s="100" t="s">
        <v>323</v>
      </c>
      <c r="C975" s="101">
        <f>VLOOKUP(B975,WEAPON!$B:$D,3,0)</f>
        <v>25306</v>
      </c>
      <c r="D975" s="102">
        <v>22</v>
      </c>
      <c r="E975" s="101">
        <v>1</v>
      </c>
      <c r="F975" s="101">
        <v>194</v>
      </c>
      <c r="G975" s="101">
        <v>0</v>
      </c>
      <c r="H975" s="101">
        <v>2</v>
      </c>
      <c r="I975" s="101">
        <v>1305</v>
      </c>
      <c r="J975" s="101">
        <v>0</v>
      </c>
      <c r="K975" s="101">
        <v>3</v>
      </c>
      <c r="L975" s="101">
        <v>596</v>
      </c>
      <c r="M975" s="101">
        <v>0</v>
      </c>
      <c r="N975" s="100" t="str">
        <f t="shared" si="45"/>
        <v>공격력 +194</v>
      </c>
      <c r="O975" s="100" t="str">
        <f t="shared" si="46"/>
        <v>최대 체력 +1305</v>
      </c>
      <c r="P975" s="100" t="str">
        <f t="shared" si="47"/>
        <v>치유력 +596</v>
      </c>
    </row>
    <row r="976" spans="1:16" ht="13.8" customHeight="1">
      <c r="A976" s="101">
        <f>C976*ID규칙_기본능력치그룹_단위+COUNTIF($C$4:C976,C976)</f>
        <v>25306023</v>
      </c>
      <c r="B976" s="100" t="s">
        <v>323</v>
      </c>
      <c r="C976" s="101">
        <f>VLOOKUP(B976,WEAPON!$B:$D,3,0)</f>
        <v>25306</v>
      </c>
      <c r="D976" s="102">
        <v>23</v>
      </c>
      <c r="E976" s="101">
        <v>1</v>
      </c>
      <c r="F976" s="101">
        <v>200</v>
      </c>
      <c r="G976" s="101">
        <v>0</v>
      </c>
      <c r="H976" s="101">
        <v>2</v>
      </c>
      <c r="I976" s="101">
        <v>1346</v>
      </c>
      <c r="J976" s="101">
        <v>0</v>
      </c>
      <c r="K976" s="101">
        <v>3</v>
      </c>
      <c r="L976" s="101">
        <v>615</v>
      </c>
      <c r="M976" s="101">
        <v>0</v>
      </c>
      <c r="N976" s="100" t="str">
        <f t="shared" si="45"/>
        <v>공격력 +200</v>
      </c>
      <c r="O976" s="100" t="str">
        <f t="shared" si="46"/>
        <v>최대 체력 +1346</v>
      </c>
      <c r="P976" s="100" t="str">
        <f t="shared" si="47"/>
        <v>치유력 +615</v>
      </c>
    </row>
    <row r="977" spans="1:16" ht="13.8" customHeight="1">
      <c r="A977" s="101">
        <f>C977*ID규칙_기본능력치그룹_단위+COUNTIF($C$4:C977,C977)</f>
        <v>25306024</v>
      </c>
      <c r="B977" s="100" t="s">
        <v>323</v>
      </c>
      <c r="C977" s="101">
        <f>VLOOKUP(B977,WEAPON!$B:$D,3,0)</f>
        <v>25306</v>
      </c>
      <c r="D977" s="102">
        <v>24</v>
      </c>
      <c r="E977" s="101">
        <v>1</v>
      </c>
      <c r="F977" s="101">
        <v>206</v>
      </c>
      <c r="G977" s="101">
        <v>0</v>
      </c>
      <c r="H977" s="101">
        <v>2</v>
      </c>
      <c r="I977" s="101">
        <v>1386</v>
      </c>
      <c r="J977" s="101">
        <v>0</v>
      </c>
      <c r="K977" s="101">
        <v>3</v>
      </c>
      <c r="L977" s="101">
        <v>633</v>
      </c>
      <c r="M977" s="101">
        <v>0</v>
      </c>
      <c r="N977" s="100" t="str">
        <f t="shared" si="45"/>
        <v>공격력 +206</v>
      </c>
      <c r="O977" s="100" t="str">
        <f t="shared" si="46"/>
        <v>최대 체력 +1386</v>
      </c>
      <c r="P977" s="100" t="str">
        <f t="shared" si="47"/>
        <v>치유력 +633</v>
      </c>
    </row>
    <row r="978" spans="1:16" ht="13.8" customHeight="1">
      <c r="A978" s="101">
        <f>C978*ID규칙_기본능력치그룹_단위+COUNTIF($C$4:C978,C978)</f>
        <v>25306025</v>
      </c>
      <c r="B978" s="100" t="s">
        <v>323</v>
      </c>
      <c r="C978" s="101">
        <f>VLOOKUP(B978,WEAPON!$B:$D,3,0)</f>
        <v>25306</v>
      </c>
      <c r="D978" s="102">
        <v>25</v>
      </c>
      <c r="E978" s="101">
        <v>1</v>
      </c>
      <c r="F978" s="101">
        <v>212</v>
      </c>
      <c r="G978" s="101">
        <v>0</v>
      </c>
      <c r="H978" s="101">
        <v>2</v>
      </c>
      <c r="I978" s="101">
        <v>1427</v>
      </c>
      <c r="J978" s="101">
        <v>0</v>
      </c>
      <c r="K978" s="101">
        <v>3</v>
      </c>
      <c r="L978" s="101">
        <v>652</v>
      </c>
      <c r="M978" s="101">
        <v>0</v>
      </c>
      <c r="N978" s="100" t="str">
        <f t="shared" si="45"/>
        <v>공격력 +212</v>
      </c>
      <c r="O978" s="100" t="str">
        <f t="shared" si="46"/>
        <v>최대 체력 +1427</v>
      </c>
      <c r="P978" s="100" t="str">
        <f t="shared" si="47"/>
        <v>치유력 +652</v>
      </c>
    </row>
    <row r="979" spans="1:16" ht="13.8" customHeight="1">
      <c r="A979" s="101">
        <f>C979*ID규칙_기본능력치그룹_단위+COUNTIF($C$4:C979,C979)</f>
        <v>25306026</v>
      </c>
      <c r="B979" s="100" t="s">
        <v>323</v>
      </c>
      <c r="C979" s="101">
        <f>VLOOKUP(B979,WEAPON!$B:$D,3,0)</f>
        <v>25306</v>
      </c>
      <c r="D979" s="102">
        <v>26</v>
      </c>
      <c r="E979" s="101">
        <v>1</v>
      </c>
      <c r="F979" s="101">
        <v>218</v>
      </c>
      <c r="G979" s="101">
        <v>0</v>
      </c>
      <c r="H979" s="101">
        <v>2</v>
      </c>
      <c r="I979" s="101">
        <v>1468</v>
      </c>
      <c r="J979" s="101">
        <v>0</v>
      </c>
      <c r="K979" s="101">
        <v>3</v>
      </c>
      <c r="L979" s="101">
        <v>671</v>
      </c>
      <c r="M979" s="101">
        <v>0</v>
      </c>
      <c r="N979" s="100" t="str">
        <f t="shared" si="45"/>
        <v>공격력 +218</v>
      </c>
      <c r="O979" s="100" t="str">
        <f t="shared" si="46"/>
        <v>최대 체력 +1468</v>
      </c>
      <c r="P979" s="100" t="str">
        <f t="shared" si="47"/>
        <v>치유력 +671</v>
      </c>
    </row>
    <row r="980" spans="1:16" ht="13.8" customHeight="1">
      <c r="A980" s="101">
        <f>C980*ID규칙_기본능력치그룹_단위+COUNTIF($C$4:C980,C980)</f>
        <v>25306027</v>
      </c>
      <c r="B980" s="100" t="s">
        <v>323</v>
      </c>
      <c r="C980" s="101">
        <f>VLOOKUP(B980,WEAPON!$B:$D,3,0)</f>
        <v>25306</v>
      </c>
      <c r="D980" s="102">
        <v>27</v>
      </c>
      <c r="E980" s="101">
        <v>1</v>
      </c>
      <c r="F980" s="101">
        <v>224</v>
      </c>
      <c r="G980" s="101">
        <v>0</v>
      </c>
      <c r="H980" s="101">
        <v>2</v>
      </c>
      <c r="I980" s="101">
        <v>1509</v>
      </c>
      <c r="J980" s="101">
        <v>0</v>
      </c>
      <c r="K980" s="101">
        <v>3</v>
      </c>
      <c r="L980" s="101">
        <v>689</v>
      </c>
      <c r="M980" s="101">
        <v>0</v>
      </c>
      <c r="N980" s="100" t="str">
        <f t="shared" si="45"/>
        <v>공격력 +224</v>
      </c>
      <c r="O980" s="100" t="str">
        <f t="shared" si="46"/>
        <v>최대 체력 +1509</v>
      </c>
      <c r="P980" s="100" t="str">
        <f t="shared" si="47"/>
        <v>치유력 +689</v>
      </c>
    </row>
    <row r="981" spans="1:16" ht="13.8" customHeight="1">
      <c r="A981" s="101">
        <f>C981*ID규칙_기본능력치그룹_단위+COUNTIF($C$4:C981,C981)</f>
        <v>25306028</v>
      </c>
      <c r="B981" s="100" t="s">
        <v>323</v>
      </c>
      <c r="C981" s="101">
        <f>VLOOKUP(B981,WEAPON!$B:$D,3,0)</f>
        <v>25306</v>
      </c>
      <c r="D981" s="102">
        <v>28</v>
      </c>
      <c r="E981" s="101">
        <v>1</v>
      </c>
      <c r="F981" s="101">
        <v>230</v>
      </c>
      <c r="G981" s="101">
        <v>0</v>
      </c>
      <c r="H981" s="101">
        <v>2</v>
      </c>
      <c r="I981" s="101">
        <v>1549</v>
      </c>
      <c r="J981" s="101">
        <v>0</v>
      </c>
      <c r="K981" s="101">
        <v>3</v>
      </c>
      <c r="L981" s="101">
        <v>708</v>
      </c>
      <c r="M981" s="101">
        <v>0</v>
      </c>
      <c r="N981" s="100" t="str">
        <f t="shared" si="45"/>
        <v>공격력 +230</v>
      </c>
      <c r="O981" s="100" t="str">
        <f t="shared" si="46"/>
        <v>최대 체력 +1549</v>
      </c>
      <c r="P981" s="100" t="str">
        <f t="shared" si="47"/>
        <v>치유력 +708</v>
      </c>
    </row>
    <row r="982" spans="1:16" ht="13.8" customHeight="1">
      <c r="A982" s="101">
        <f>C982*ID규칙_기본능력치그룹_단위+COUNTIF($C$4:C982,C982)</f>
        <v>25306029</v>
      </c>
      <c r="B982" s="100" t="s">
        <v>323</v>
      </c>
      <c r="C982" s="101">
        <f>VLOOKUP(B982,WEAPON!$B:$D,3,0)</f>
        <v>25306</v>
      </c>
      <c r="D982" s="102">
        <v>29</v>
      </c>
      <c r="E982" s="101">
        <v>1</v>
      </c>
      <c r="F982" s="101">
        <v>236</v>
      </c>
      <c r="G982" s="101">
        <v>0</v>
      </c>
      <c r="H982" s="101">
        <v>2</v>
      </c>
      <c r="I982" s="101">
        <v>1590</v>
      </c>
      <c r="J982" s="101">
        <v>0</v>
      </c>
      <c r="K982" s="101">
        <v>3</v>
      </c>
      <c r="L982" s="101">
        <v>726</v>
      </c>
      <c r="M982" s="101">
        <v>0</v>
      </c>
      <c r="N982" s="100" t="str">
        <f t="shared" si="45"/>
        <v>공격력 +236</v>
      </c>
      <c r="O982" s="100" t="str">
        <f t="shared" si="46"/>
        <v>최대 체력 +1590</v>
      </c>
      <c r="P982" s="100" t="str">
        <f t="shared" si="47"/>
        <v>치유력 +726</v>
      </c>
    </row>
    <row r="983" spans="1:16" ht="13.8" customHeight="1">
      <c r="A983" s="101">
        <f>C983*ID규칙_기본능력치그룹_단위+COUNTIF($C$4:C983,C983)</f>
        <v>25306030</v>
      </c>
      <c r="B983" s="100" t="s">
        <v>323</v>
      </c>
      <c r="C983" s="101">
        <f>VLOOKUP(B983,WEAPON!$B:$D,3,0)</f>
        <v>25306</v>
      </c>
      <c r="D983" s="102">
        <v>30</v>
      </c>
      <c r="E983" s="101">
        <v>1</v>
      </c>
      <c r="F983" s="101">
        <v>242</v>
      </c>
      <c r="G983" s="101">
        <v>0</v>
      </c>
      <c r="H983" s="101">
        <v>2</v>
      </c>
      <c r="I983" s="101">
        <v>1631</v>
      </c>
      <c r="J983" s="101">
        <v>0</v>
      </c>
      <c r="K983" s="101">
        <v>3</v>
      </c>
      <c r="L983" s="101">
        <v>745</v>
      </c>
      <c r="M983" s="101">
        <v>0</v>
      </c>
      <c r="N983" s="100" t="str">
        <f t="shared" si="45"/>
        <v>공격력 +242</v>
      </c>
      <c r="O983" s="100" t="str">
        <f t="shared" si="46"/>
        <v>최대 체력 +1631</v>
      </c>
      <c r="P983" s="100" t="str">
        <f t="shared" si="47"/>
        <v>치유력 +745</v>
      </c>
    </row>
    <row r="984" spans="1:16" ht="13.8" customHeight="1">
      <c r="A984" s="101">
        <f>C984*ID규칙_기본능력치그룹_단위+COUNTIF($C$4:C984,C984)</f>
        <v>25306031</v>
      </c>
      <c r="B984" s="100" t="s">
        <v>323</v>
      </c>
      <c r="C984" s="101">
        <f>VLOOKUP(B984,WEAPON!$B:$D,3,0)</f>
        <v>25306</v>
      </c>
      <c r="D984" s="102">
        <v>31</v>
      </c>
      <c r="E984" s="101">
        <v>1</v>
      </c>
      <c r="F984" s="101">
        <v>248</v>
      </c>
      <c r="G984" s="101">
        <v>0</v>
      </c>
      <c r="H984" s="101">
        <v>2</v>
      </c>
      <c r="I984" s="101">
        <v>1672</v>
      </c>
      <c r="J984" s="101">
        <v>0</v>
      </c>
      <c r="K984" s="101">
        <v>3</v>
      </c>
      <c r="L984" s="101">
        <v>764</v>
      </c>
      <c r="M984" s="101">
        <v>0</v>
      </c>
      <c r="N984" s="100" t="str">
        <f t="shared" si="45"/>
        <v>공격력 +248</v>
      </c>
      <c r="O984" s="100" t="str">
        <f t="shared" si="46"/>
        <v>최대 체력 +1672</v>
      </c>
      <c r="P984" s="100" t="str">
        <f t="shared" si="47"/>
        <v>치유력 +764</v>
      </c>
    </row>
    <row r="985" spans="1:16" ht="13.8" customHeight="1">
      <c r="A985" s="101">
        <f>C985*ID규칙_기본능력치그룹_단위+COUNTIF($C$4:C985,C985)</f>
        <v>25306032</v>
      </c>
      <c r="B985" s="100" t="s">
        <v>323</v>
      </c>
      <c r="C985" s="101">
        <f>VLOOKUP(B985,WEAPON!$B:$D,3,0)</f>
        <v>25306</v>
      </c>
      <c r="D985" s="102">
        <v>32</v>
      </c>
      <c r="E985" s="101">
        <v>1</v>
      </c>
      <c r="F985" s="101">
        <v>254</v>
      </c>
      <c r="G985" s="101">
        <v>0</v>
      </c>
      <c r="H985" s="101">
        <v>2</v>
      </c>
      <c r="I985" s="101">
        <v>1713</v>
      </c>
      <c r="J985" s="101">
        <v>0</v>
      </c>
      <c r="K985" s="101">
        <v>3</v>
      </c>
      <c r="L985" s="101">
        <v>782</v>
      </c>
      <c r="M985" s="101">
        <v>0</v>
      </c>
      <c r="N985" s="100" t="str">
        <f t="shared" si="45"/>
        <v>공격력 +254</v>
      </c>
      <c r="O985" s="100" t="str">
        <f t="shared" si="46"/>
        <v>최대 체력 +1713</v>
      </c>
      <c r="P985" s="100" t="str">
        <f t="shared" si="47"/>
        <v>치유력 +782</v>
      </c>
    </row>
    <row r="986" spans="1:16" ht="13.8" customHeight="1">
      <c r="A986" s="101">
        <f>C986*ID규칙_기본능력치그룹_단위+COUNTIF($C$4:C986,C986)</f>
        <v>25306033</v>
      </c>
      <c r="B986" s="100" t="s">
        <v>323</v>
      </c>
      <c r="C986" s="101">
        <f>VLOOKUP(B986,WEAPON!$B:$D,3,0)</f>
        <v>25306</v>
      </c>
      <c r="D986" s="102">
        <v>33</v>
      </c>
      <c r="E986" s="101">
        <v>1</v>
      </c>
      <c r="F986" s="101">
        <v>260</v>
      </c>
      <c r="G986" s="101">
        <v>0</v>
      </c>
      <c r="H986" s="101">
        <v>2</v>
      </c>
      <c r="I986" s="101">
        <v>1753</v>
      </c>
      <c r="J986" s="101">
        <v>0</v>
      </c>
      <c r="K986" s="101">
        <v>3</v>
      </c>
      <c r="L986" s="101">
        <v>801</v>
      </c>
      <c r="M986" s="101">
        <v>0</v>
      </c>
      <c r="N986" s="100" t="str">
        <f t="shared" si="45"/>
        <v>공격력 +260</v>
      </c>
      <c r="O986" s="100" t="str">
        <f t="shared" si="46"/>
        <v>최대 체력 +1753</v>
      </c>
      <c r="P986" s="100" t="str">
        <f t="shared" si="47"/>
        <v>치유력 +801</v>
      </c>
    </row>
    <row r="987" spans="1:16" ht="13.8" customHeight="1">
      <c r="A987" s="101">
        <f>C987*ID규칙_기본능력치그룹_단위+COUNTIF($C$4:C987,C987)</f>
        <v>25306034</v>
      </c>
      <c r="B987" s="100" t="s">
        <v>323</v>
      </c>
      <c r="C987" s="101">
        <f>VLOOKUP(B987,WEAPON!$B:$D,3,0)</f>
        <v>25306</v>
      </c>
      <c r="D987" s="102">
        <v>34</v>
      </c>
      <c r="E987" s="101">
        <v>1</v>
      </c>
      <c r="F987" s="101">
        <v>266</v>
      </c>
      <c r="G987" s="101">
        <v>0</v>
      </c>
      <c r="H987" s="101">
        <v>2</v>
      </c>
      <c r="I987" s="101">
        <v>1794</v>
      </c>
      <c r="J987" s="101">
        <v>0</v>
      </c>
      <c r="K987" s="101">
        <v>3</v>
      </c>
      <c r="L987" s="101">
        <v>819</v>
      </c>
      <c r="M987" s="101">
        <v>0</v>
      </c>
      <c r="N987" s="100" t="str">
        <f t="shared" si="45"/>
        <v>공격력 +266</v>
      </c>
      <c r="O987" s="100" t="str">
        <f t="shared" si="46"/>
        <v>최대 체력 +1794</v>
      </c>
      <c r="P987" s="100" t="str">
        <f t="shared" si="47"/>
        <v>치유력 +819</v>
      </c>
    </row>
    <row r="988" spans="1:16" ht="13.8" customHeight="1">
      <c r="A988" s="101">
        <f>C988*ID규칙_기본능력치그룹_단위+COUNTIF($C$4:C988,C988)</f>
        <v>25306035</v>
      </c>
      <c r="B988" s="100" t="s">
        <v>323</v>
      </c>
      <c r="C988" s="101">
        <f>VLOOKUP(B988,WEAPON!$B:$D,3,0)</f>
        <v>25306</v>
      </c>
      <c r="D988" s="102">
        <v>35</v>
      </c>
      <c r="E988" s="101">
        <v>1</v>
      </c>
      <c r="F988" s="101">
        <v>273</v>
      </c>
      <c r="G988" s="101">
        <v>0</v>
      </c>
      <c r="H988" s="101">
        <v>2</v>
      </c>
      <c r="I988" s="101">
        <v>1835</v>
      </c>
      <c r="J988" s="101">
        <v>0</v>
      </c>
      <c r="K988" s="101">
        <v>3</v>
      </c>
      <c r="L988" s="101">
        <v>838</v>
      </c>
      <c r="M988" s="101">
        <v>0</v>
      </c>
      <c r="N988" s="100" t="str">
        <f t="shared" si="45"/>
        <v>공격력 +273</v>
      </c>
      <c r="O988" s="100" t="str">
        <f t="shared" si="46"/>
        <v>최대 체력 +1835</v>
      </c>
      <c r="P988" s="100" t="str">
        <f t="shared" si="47"/>
        <v>치유력 +838</v>
      </c>
    </row>
    <row r="989" spans="1:16" ht="13.8" customHeight="1">
      <c r="A989" s="101">
        <f>C989*ID규칙_기본능력치그룹_단위+COUNTIF($C$4:C989,C989)</f>
        <v>25306036</v>
      </c>
      <c r="B989" s="100" t="s">
        <v>323</v>
      </c>
      <c r="C989" s="101">
        <f>VLOOKUP(B989,WEAPON!$B:$D,3,0)</f>
        <v>25306</v>
      </c>
      <c r="D989" s="102">
        <v>36</v>
      </c>
      <c r="E989" s="101">
        <v>1</v>
      </c>
      <c r="F989" s="101">
        <v>279</v>
      </c>
      <c r="G989" s="101">
        <v>0</v>
      </c>
      <c r="H989" s="101">
        <v>2</v>
      </c>
      <c r="I989" s="101">
        <v>1876</v>
      </c>
      <c r="J989" s="101">
        <v>0</v>
      </c>
      <c r="K989" s="101">
        <v>3</v>
      </c>
      <c r="L989" s="101">
        <v>857</v>
      </c>
      <c r="M989" s="101">
        <v>0</v>
      </c>
      <c r="N989" s="100" t="str">
        <f t="shared" si="45"/>
        <v>공격력 +279</v>
      </c>
      <c r="O989" s="100" t="str">
        <f t="shared" si="46"/>
        <v>최대 체력 +1876</v>
      </c>
      <c r="P989" s="100" t="str">
        <f t="shared" si="47"/>
        <v>치유력 +857</v>
      </c>
    </row>
    <row r="990" spans="1:16" ht="13.8" customHeight="1">
      <c r="A990" s="101">
        <f>C990*ID규칙_기본능력치그룹_단위+COUNTIF($C$4:C990,C990)</f>
        <v>25306037</v>
      </c>
      <c r="B990" s="100" t="s">
        <v>323</v>
      </c>
      <c r="C990" s="101">
        <f>VLOOKUP(B990,WEAPON!$B:$D,3,0)</f>
        <v>25306</v>
      </c>
      <c r="D990" s="102">
        <v>37</v>
      </c>
      <c r="E990" s="101">
        <v>1</v>
      </c>
      <c r="F990" s="101">
        <v>285</v>
      </c>
      <c r="G990" s="101">
        <v>0</v>
      </c>
      <c r="H990" s="101">
        <v>2</v>
      </c>
      <c r="I990" s="101">
        <v>1917</v>
      </c>
      <c r="J990" s="101">
        <v>0</v>
      </c>
      <c r="K990" s="101">
        <v>3</v>
      </c>
      <c r="L990" s="101">
        <v>875</v>
      </c>
      <c r="M990" s="101">
        <v>0</v>
      </c>
      <c r="N990" s="100" t="str">
        <f t="shared" si="45"/>
        <v>공격력 +285</v>
      </c>
      <c r="O990" s="100" t="str">
        <f t="shared" si="46"/>
        <v>최대 체력 +1917</v>
      </c>
      <c r="P990" s="100" t="str">
        <f t="shared" si="47"/>
        <v>치유력 +875</v>
      </c>
    </row>
    <row r="991" spans="1:16" ht="13.8" customHeight="1">
      <c r="A991" s="101">
        <f>C991*ID규칙_기본능력치그룹_단위+COUNTIF($C$4:C991,C991)</f>
        <v>25306038</v>
      </c>
      <c r="B991" s="100" t="s">
        <v>323</v>
      </c>
      <c r="C991" s="101">
        <f>VLOOKUP(B991,WEAPON!$B:$D,3,0)</f>
        <v>25306</v>
      </c>
      <c r="D991" s="102">
        <v>38</v>
      </c>
      <c r="E991" s="101">
        <v>1</v>
      </c>
      <c r="F991" s="101">
        <v>291</v>
      </c>
      <c r="G991" s="101">
        <v>0</v>
      </c>
      <c r="H991" s="101">
        <v>2</v>
      </c>
      <c r="I991" s="101">
        <v>1957</v>
      </c>
      <c r="J991" s="101">
        <v>0</v>
      </c>
      <c r="K991" s="101">
        <v>3</v>
      </c>
      <c r="L991" s="101">
        <v>894</v>
      </c>
      <c r="M991" s="101">
        <v>0</v>
      </c>
      <c r="N991" s="100" t="str">
        <f t="shared" si="45"/>
        <v>공격력 +291</v>
      </c>
      <c r="O991" s="100" t="str">
        <f t="shared" si="46"/>
        <v>최대 체력 +1957</v>
      </c>
      <c r="P991" s="100" t="str">
        <f t="shared" si="47"/>
        <v>치유력 +894</v>
      </c>
    </row>
    <row r="992" spans="1:16" ht="13.8" customHeight="1">
      <c r="A992" s="101">
        <f>C992*ID규칙_기본능력치그룹_단위+COUNTIF($C$4:C992,C992)</f>
        <v>25306039</v>
      </c>
      <c r="B992" s="100" t="s">
        <v>323</v>
      </c>
      <c r="C992" s="101">
        <f>VLOOKUP(B992,WEAPON!$B:$D,3,0)</f>
        <v>25306</v>
      </c>
      <c r="D992" s="102">
        <v>39</v>
      </c>
      <c r="E992" s="101">
        <v>1</v>
      </c>
      <c r="F992" s="101">
        <v>297</v>
      </c>
      <c r="G992" s="101">
        <v>0</v>
      </c>
      <c r="H992" s="101">
        <v>2</v>
      </c>
      <c r="I992" s="101">
        <v>1998</v>
      </c>
      <c r="J992" s="101">
        <v>0</v>
      </c>
      <c r="K992" s="101">
        <v>3</v>
      </c>
      <c r="L992" s="101">
        <v>912</v>
      </c>
      <c r="M992" s="101">
        <v>0</v>
      </c>
      <c r="N992" s="100" t="str">
        <f t="shared" si="45"/>
        <v>공격력 +297</v>
      </c>
      <c r="O992" s="100" t="str">
        <f t="shared" si="46"/>
        <v>최대 체력 +1998</v>
      </c>
      <c r="P992" s="100" t="str">
        <f t="shared" si="47"/>
        <v>치유력 +912</v>
      </c>
    </row>
    <row r="993" spans="1:16" ht="13.8" customHeight="1">
      <c r="A993" s="101">
        <f>C993*ID규칙_기본능력치그룹_단위+COUNTIF($C$4:C993,C993)</f>
        <v>25306040</v>
      </c>
      <c r="B993" s="100" t="s">
        <v>323</v>
      </c>
      <c r="C993" s="101">
        <f>VLOOKUP(B993,WEAPON!$B:$D,3,0)</f>
        <v>25306</v>
      </c>
      <c r="D993" s="102">
        <v>40</v>
      </c>
      <c r="E993" s="101">
        <v>1</v>
      </c>
      <c r="F993" s="101">
        <v>303</v>
      </c>
      <c r="G993" s="101">
        <v>0</v>
      </c>
      <c r="H993" s="101">
        <v>2</v>
      </c>
      <c r="I993" s="101">
        <v>2039</v>
      </c>
      <c r="J993" s="101">
        <v>0</v>
      </c>
      <c r="K993" s="101">
        <v>3</v>
      </c>
      <c r="L993" s="101">
        <v>931</v>
      </c>
      <c r="M993" s="101">
        <v>0</v>
      </c>
      <c r="N993" s="100" t="str">
        <f t="shared" si="45"/>
        <v>공격력 +303</v>
      </c>
      <c r="O993" s="100" t="str">
        <f t="shared" si="46"/>
        <v>최대 체력 +2039</v>
      </c>
      <c r="P993" s="100" t="str">
        <f t="shared" si="47"/>
        <v>치유력 +931</v>
      </c>
    </row>
    <row r="994" spans="1:16" ht="13.8" customHeight="1">
      <c r="A994" s="101">
        <f>C994*ID규칙_기본능력치그룹_단위+COUNTIF($C$4:C994,C994)</f>
        <v>25306041</v>
      </c>
      <c r="B994" s="100" t="s">
        <v>323</v>
      </c>
      <c r="C994" s="101">
        <f>VLOOKUP(B994,WEAPON!$B:$D,3,0)</f>
        <v>25306</v>
      </c>
      <c r="D994" s="102">
        <v>41</v>
      </c>
      <c r="E994" s="101">
        <v>1</v>
      </c>
      <c r="F994" s="101">
        <v>309</v>
      </c>
      <c r="G994" s="101">
        <v>0</v>
      </c>
      <c r="H994" s="101">
        <v>2</v>
      </c>
      <c r="I994" s="101">
        <v>2080</v>
      </c>
      <c r="J994" s="101">
        <v>0</v>
      </c>
      <c r="K994" s="101">
        <v>3</v>
      </c>
      <c r="L994" s="101">
        <v>950</v>
      </c>
      <c r="M994" s="101">
        <v>0</v>
      </c>
      <c r="N994" s="100" t="str">
        <f t="shared" si="45"/>
        <v>공격력 +309</v>
      </c>
      <c r="O994" s="100" t="str">
        <f t="shared" si="46"/>
        <v>최대 체력 +2080</v>
      </c>
      <c r="P994" s="100" t="str">
        <f t="shared" si="47"/>
        <v>치유력 +950</v>
      </c>
    </row>
    <row r="995" spans="1:16" ht="13.8" customHeight="1">
      <c r="A995" s="101">
        <f>C995*ID규칙_기본능력치그룹_단위+COUNTIF($C$4:C995,C995)</f>
        <v>25306042</v>
      </c>
      <c r="B995" s="100" t="s">
        <v>323</v>
      </c>
      <c r="C995" s="101">
        <f>VLOOKUP(B995,WEAPON!$B:$D,3,0)</f>
        <v>25306</v>
      </c>
      <c r="D995" s="102">
        <v>42</v>
      </c>
      <c r="E995" s="101">
        <v>1</v>
      </c>
      <c r="F995" s="101">
        <v>315</v>
      </c>
      <c r="G995" s="101">
        <v>0</v>
      </c>
      <c r="H995" s="101">
        <v>2</v>
      </c>
      <c r="I995" s="101">
        <v>2120</v>
      </c>
      <c r="J995" s="101">
        <v>0</v>
      </c>
      <c r="K995" s="101">
        <v>3</v>
      </c>
      <c r="L995" s="101">
        <v>968</v>
      </c>
      <c r="M995" s="101">
        <v>0</v>
      </c>
      <c r="N995" s="100" t="str">
        <f t="shared" si="45"/>
        <v>공격력 +315</v>
      </c>
      <c r="O995" s="100" t="str">
        <f t="shared" si="46"/>
        <v>최대 체력 +2120</v>
      </c>
      <c r="P995" s="100" t="str">
        <f t="shared" si="47"/>
        <v>치유력 +968</v>
      </c>
    </row>
    <row r="996" spans="1:16" ht="13.8" customHeight="1">
      <c r="A996" s="101">
        <f>C996*ID규칙_기본능력치그룹_단위+COUNTIF($C$4:C996,C996)</f>
        <v>25306043</v>
      </c>
      <c r="B996" s="100" t="s">
        <v>323</v>
      </c>
      <c r="C996" s="101">
        <f>VLOOKUP(B996,WEAPON!$B:$D,3,0)</f>
        <v>25306</v>
      </c>
      <c r="D996" s="102">
        <v>43</v>
      </c>
      <c r="E996" s="101">
        <v>1</v>
      </c>
      <c r="F996" s="101">
        <v>321</v>
      </c>
      <c r="G996" s="101">
        <v>0</v>
      </c>
      <c r="H996" s="101">
        <v>2</v>
      </c>
      <c r="I996" s="101">
        <v>2161</v>
      </c>
      <c r="J996" s="101">
        <v>0</v>
      </c>
      <c r="K996" s="101">
        <v>3</v>
      </c>
      <c r="L996" s="101">
        <v>987</v>
      </c>
      <c r="M996" s="101">
        <v>0</v>
      </c>
      <c r="N996" s="100" t="str">
        <f t="shared" si="45"/>
        <v>공격력 +321</v>
      </c>
      <c r="O996" s="100" t="str">
        <f t="shared" si="46"/>
        <v>최대 체력 +2161</v>
      </c>
      <c r="P996" s="100" t="str">
        <f t="shared" si="47"/>
        <v>치유력 +987</v>
      </c>
    </row>
    <row r="997" spans="1:16" ht="13.8" customHeight="1">
      <c r="A997" s="101">
        <f>C997*ID규칙_기본능력치그룹_단위+COUNTIF($C$4:C997,C997)</f>
        <v>25306044</v>
      </c>
      <c r="B997" s="100" t="s">
        <v>323</v>
      </c>
      <c r="C997" s="101">
        <f>VLOOKUP(B997,WEAPON!$B:$D,3,0)</f>
        <v>25306</v>
      </c>
      <c r="D997" s="102">
        <v>44</v>
      </c>
      <c r="E997" s="101">
        <v>1</v>
      </c>
      <c r="F997" s="101">
        <v>327</v>
      </c>
      <c r="G997" s="101">
        <v>0</v>
      </c>
      <c r="H997" s="101">
        <v>2</v>
      </c>
      <c r="I997" s="101">
        <v>2202</v>
      </c>
      <c r="J997" s="101">
        <v>0</v>
      </c>
      <c r="K997" s="101">
        <v>3</v>
      </c>
      <c r="L997" s="101">
        <v>1006</v>
      </c>
      <c r="M997" s="101">
        <v>0</v>
      </c>
      <c r="N997" s="100" t="str">
        <f t="shared" si="45"/>
        <v>공격력 +327</v>
      </c>
      <c r="O997" s="100" t="str">
        <f t="shared" si="46"/>
        <v>최대 체력 +2202</v>
      </c>
      <c r="P997" s="100" t="str">
        <f t="shared" si="47"/>
        <v>치유력 +1006</v>
      </c>
    </row>
    <row r="998" spans="1:16" ht="13.8" customHeight="1">
      <c r="A998" s="101">
        <f>C998*ID규칙_기본능력치그룹_단위+COUNTIF($C$4:C998,C998)</f>
        <v>25306045</v>
      </c>
      <c r="B998" s="100" t="s">
        <v>323</v>
      </c>
      <c r="C998" s="101">
        <f>VLOOKUP(B998,WEAPON!$B:$D,3,0)</f>
        <v>25306</v>
      </c>
      <c r="D998" s="102">
        <v>45</v>
      </c>
      <c r="E998" s="101">
        <v>1</v>
      </c>
      <c r="F998" s="101">
        <v>333</v>
      </c>
      <c r="G998" s="101">
        <v>0</v>
      </c>
      <c r="H998" s="101">
        <v>2</v>
      </c>
      <c r="I998" s="101">
        <v>2243</v>
      </c>
      <c r="J998" s="101">
        <v>0</v>
      </c>
      <c r="K998" s="101">
        <v>3</v>
      </c>
      <c r="L998" s="101">
        <v>1025</v>
      </c>
      <c r="M998" s="101">
        <v>0</v>
      </c>
      <c r="N998" s="100" t="str">
        <f t="shared" si="45"/>
        <v>공격력 +333</v>
      </c>
      <c r="O998" s="100" t="str">
        <f t="shared" si="46"/>
        <v>최대 체력 +2243</v>
      </c>
      <c r="P998" s="100" t="str">
        <f t="shared" si="47"/>
        <v>치유력 +1025</v>
      </c>
    </row>
    <row r="999" spans="1:16" ht="13.8" customHeight="1">
      <c r="A999" s="101">
        <f>C999*ID규칙_기본능력치그룹_단위+COUNTIF($C$4:C999,C999)</f>
        <v>25306046</v>
      </c>
      <c r="B999" s="100" t="s">
        <v>323</v>
      </c>
      <c r="C999" s="101">
        <f>VLOOKUP(B999,WEAPON!$B:$D,3,0)</f>
        <v>25306</v>
      </c>
      <c r="D999" s="102">
        <v>46</v>
      </c>
      <c r="E999" s="101">
        <v>1</v>
      </c>
      <c r="F999" s="101">
        <v>339</v>
      </c>
      <c r="G999" s="101">
        <v>0</v>
      </c>
      <c r="H999" s="101">
        <v>2</v>
      </c>
      <c r="I999" s="101">
        <v>2283</v>
      </c>
      <c r="J999" s="101">
        <v>0</v>
      </c>
      <c r="K999" s="101">
        <v>3</v>
      </c>
      <c r="L999" s="101">
        <v>1043</v>
      </c>
      <c r="M999" s="101">
        <v>0</v>
      </c>
      <c r="N999" s="100" t="str">
        <f t="shared" si="45"/>
        <v>공격력 +339</v>
      </c>
      <c r="O999" s="100" t="str">
        <f t="shared" si="46"/>
        <v>최대 체력 +2283</v>
      </c>
      <c r="P999" s="100" t="str">
        <f t="shared" si="47"/>
        <v>치유력 +1043</v>
      </c>
    </row>
    <row r="1000" spans="1:16" ht="13.8" customHeight="1">
      <c r="A1000" s="101">
        <f>C1000*ID규칙_기본능력치그룹_단위+COUNTIF($C$4:C1000,C1000)</f>
        <v>25306047</v>
      </c>
      <c r="B1000" s="100" t="s">
        <v>323</v>
      </c>
      <c r="C1000" s="101">
        <f>VLOOKUP(B1000,WEAPON!$B:$D,3,0)</f>
        <v>25306</v>
      </c>
      <c r="D1000" s="102">
        <v>47</v>
      </c>
      <c r="E1000" s="101">
        <v>1</v>
      </c>
      <c r="F1000" s="101">
        <v>345</v>
      </c>
      <c r="G1000" s="101">
        <v>0</v>
      </c>
      <c r="H1000" s="101">
        <v>2</v>
      </c>
      <c r="I1000" s="101">
        <v>2324</v>
      </c>
      <c r="J1000" s="101">
        <v>0</v>
      </c>
      <c r="K1000" s="101">
        <v>3</v>
      </c>
      <c r="L1000" s="101">
        <v>1062</v>
      </c>
      <c r="M1000" s="101">
        <v>0</v>
      </c>
      <c r="N1000" s="100" t="str">
        <f t="shared" si="45"/>
        <v>공격력 +345</v>
      </c>
      <c r="O1000" s="100" t="str">
        <f t="shared" si="46"/>
        <v>최대 체력 +2324</v>
      </c>
      <c r="P1000" s="100" t="str">
        <f t="shared" si="47"/>
        <v>치유력 +1062</v>
      </c>
    </row>
    <row r="1001" spans="1:16" ht="13.8" customHeight="1">
      <c r="A1001" s="101">
        <f>C1001*ID규칙_기본능력치그룹_단위+COUNTIF($C$4:C1001,C1001)</f>
        <v>25306048</v>
      </c>
      <c r="B1001" s="100" t="s">
        <v>323</v>
      </c>
      <c r="C1001" s="101">
        <f>VLOOKUP(B1001,WEAPON!$B:$D,3,0)</f>
        <v>25306</v>
      </c>
      <c r="D1001" s="102">
        <v>48</v>
      </c>
      <c r="E1001" s="101">
        <v>1</v>
      </c>
      <c r="F1001" s="101">
        <v>351</v>
      </c>
      <c r="G1001" s="101">
        <v>0</v>
      </c>
      <c r="H1001" s="101">
        <v>2</v>
      </c>
      <c r="I1001" s="101">
        <v>2365</v>
      </c>
      <c r="J1001" s="101">
        <v>0</v>
      </c>
      <c r="K1001" s="101">
        <v>3</v>
      </c>
      <c r="L1001" s="101">
        <v>1081</v>
      </c>
      <c r="M1001" s="101">
        <v>0</v>
      </c>
      <c r="N1001" s="100" t="str">
        <f t="shared" si="45"/>
        <v>공격력 +351</v>
      </c>
      <c r="O1001" s="100" t="str">
        <f t="shared" si="46"/>
        <v>최대 체력 +2365</v>
      </c>
      <c r="P1001" s="100" t="str">
        <f t="shared" si="47"/>
        <v>치유력 +1081</v>
      </c>
    </row>
    <row r="1002" spans="1:16" ht="13.8" customHeight="1">
      <c r="A1002" s="101">
        <f>C1002*ID규칙_기본능력치그룹_단위+COUNTIF($C$4:C1002,C1002)</f>
        <v>25306049</v>
      </c>
      <c r="B1002" s="100" t="s">
        <v>323</v>
      </c>
      <c r="C1002" s="101">
        <f>VLOOKUP(B1002,WEAPON!$B:$D,3,0)</f>
        <v>25306</v>
      </c>
      <c r="D1002" s="102">
        <v>49</v>
      </c>
      <c r="E1002" s="101">
        <v>1</v>
      </c>
      <c r="F1002" s="101">
        <v>357</v>
      </c>
      <c r="G1002" s="101">
        <v>0</v>
      </c>
      <c r="H1002" s="101">
        <v>2</v>
      </c>
      <c r="I1002" s="101">
        <v>2405</v>
      </c>
      <c r="J1002" s="101">
        <v>0</v>
      </c>
      <c r="K1002" s="101">
        <v>3</v>
      </c>
      <c r="L1002" s="101">
        <v>1099</v>
      </c>
      <c r="M1002" s="101">
        <v>0</v>
      </c>
      <c r="N1002" s="100" t="str">
        <f t="shared" si="45"/>
        <v>공격력 +357</v>
      </c>
      <c r="O1002" s="100" t="str">
        <f t="shared" si="46"/>
        <v>최대 체력 +2405</v>
      </c>
      <c r="P1002" s="100" t="str">
        <f t="shared" si="47"/>
        <v>치유력 +1099</v>
      </c>
    </row>
    <row r="1003" spans="1:16" ht="13.8" customHeight="1">
      <c r="A1003" s="101">
        <f>C1003*ID규칙_기본능력치그룹_단위+COUNTIF($C$4:C1003,C1003)</f>
        <v>25306050</v>
      </c>
      <c r="B1003" s="100" t="s">
        <v>323</v>
      </c>
      <c r="C1003" s="101">
        <f>VLOOKUP(B1003,WEAPON!$B:$D,3,0)</f>
        <v>25306</v>
      </c>
      <c r="D1003" s="102">
        <v>50</v>
      </c>
      <c r="E1003" s="101">
        <v>1</v>
      </c>
      <c r="F1003" s="101">
        <v>363</v>
      </c>
      <c r="G1003" s="101">
        <v>0</v>
      </c>
      <c r="H1003" s="101">
        <v>2</v>
      </c>
      <c r="I1003" s="101">
        <v>2446</v>
      </c>
      <c r="J1003" s="101">
        <v>0</v>
      </c>
      <c r="K1003" s="101">
        <v>3</v>
      </c>
      <c r="L1003" s="101">
        <v>1118</v>
      </c>
      <c r="M1003" s="101">
        <v>0</v>
      </c>
      <c r="N1003" s="100" t="str">
        <f t="shared" si="45"/>
        <v>공격력 +363</v>
      </c>
      <c r="O1003" s="100" t="str">
        <f t="shared" si="46"/>
        <v>최대 체력 +2446</v>
      </c>
      <c r="P1003" s="100" t="str">
        <f t="shared" si="47"/>
        <v>치유력 +1118</v>
      </c>
    </row>
    <row r="1004" spans="1:16" ht="13.8" customHeight="1">
      <c r="A1004" s="101">
        <f>C1004*ID규칙_기본능력치그룹_단위+COUNTIF($C$4:C1004,C1004)</f>
        <v>25307001</v>
      </c>
      <c r="B1004" s="100" t="s">
        <v>325</v>
      </c>
      <c r="C1004" s="101">
        <f>VLOOKUP(B1004,WEAPON!$B:$D,3,0)</f>
        <v>25307</v>
      </c>
      <c r="D1004" s="102">
        <v>1</v>
      </c>
      <c r="E1004" s="101">
        <v>1</v>
      </c>
      <c r="F1004" s="101">
        <v>121</v>
      </c>
      <c r="G1004" s="101">
        <v>0</v>
      </c>
      <c r="H1004" s="101">
        <v>2</v>
      </c>
      <c r="I1004" s="101">
        <v>491</v>
      </c>
      <c r="J1004" s="101">
        <v>0</v>
      </c>
      <c r="K1004" s="101">
        <v>3</v>
      </c>
      <c r="L1004" s="101">
        <v>188</v>
      </c>
      <c r="M1004" s="101">
        <v>0</v>
      </c>
      <c r="N1004" s="100" t="str">
        <f t="shared" si="45"/>
        <v>공격력 +121</v>
      </c>
      <c r="O1004" s="100" t="str">
        <f t="shared" si="46"/>
        <v>최대 체력 +491</v>
      </c>
      <c r="P1004" s="100" t="str">
        <f t="shared" si="47"/>
        <v>치유력 +188</v>
      </c>
    </row>
    <row r="1005" spans="1:16" ht="13.8" customHeight="1">
      <c r="A1005" s="101">
        <f>C1005*ID규칙_기본능력치그룹_단위+COUNTIF($C$4:C1005,C1005)</f>
        <v>25307002</v>
      </c>
      <c r="B1005" s="100" t="s">
        <v>325</v>
      </c>
      <c r="C1005" s="101">
        <f>VLOOKUP(B1005,WEAPON!$B:$D,3,0)</f>
        <v>25307</v>
      </c>
      <c r="D1005" s="102">
        <v>2</v>
      </c>
      <c r="E1005" s="101">
        <v>1</v>
      </c>
      <c r="F1005" s="101">
        <v>132</v>
      </c>
      <c r="G1005" s="101">
        <v>0</v>
      </c>
      <c r="H1005" s="101">
        <v>2</v>
      </c>
      <c r="I1005" s="101">
        <v>536</v>
      </c>
      <c r="J1005" s="101">
        <v>0</v>
      </c>
      <c r="K1005" s="101">
        <v>3</v>
      </c>
      <c r="L1005" s="101">
        <v>205</v>
      </c>
      <c r="M1005" s="101">
        <v>0</v>
      </c>
      <c r="N1005" s="100" t="str">
        <f t="shared" si="45"/>
        <v>공격력 +132</v>
      </c>
      <c r="O1005" s="100" t="str">
        <f t="shared" si="46"/>
        <v>최대 체력 +536</v>
      </c>
      <c r="P1005" s="100" t="str">
        <f t="shared" si="47"/>
        <v>치유력 +205</v>
      </c>
    </row>
    <row r="1006" spans="1:16" ht="13.8" customHeight="1">
      <c r="A1006" s="101">
        <f>C1006*ID규칙_기본능력치그룹_단위+COUNTIF($C$4:C1006,C1006)</f>
        <v>25307003</v>
      </c>
      <c r="B1006" s="100" t="s">
        <v>325</v>
      </c>
      <c r="C1006" s="101">
        <f>VLOOKUP(B1006,WEAPON!$B:$D,3,0)</f>
        <v>25307</v>
      </c>
      <c r="D1006" s="102">
        <v>3</v>
      </c>
      <c r="E1006" s="101">
        <v>1</v>
      </c>
      <c r="F1006" s="101">
        <v>143</v>
      </c>
      <c r="G1006" s="101">
        <v>0</v>
      </c>
      <c r="H1006" s="101">
        <v>2</v>
      </c>
      <c r="I1006" s="101">
        <v>580</v>
      </c>
      <c r="J1006" s="101">
        <v>0</v>
      </c>
      <c r="K1006" s="101">
        <v>3</v>
      </c>
      <c r="L1006" s="101">
        <v>222</v>
      </c>
      <c r="M1006" s="101">
        <v>0</v>
      </c>
      <c r="N1006" s="100" t="str">
        <f t="shared" si="45"/>
        <v>공격력 +143</v>
      </c>
      <c r="O1006" s="100" t="str">
        <f t="shared" si="46"/>
        <v>최대 체력 +580</v>
      </c>
      <c r="P1006" s="100" t="str">
        <f t="shared" si="47"/>
        <v>치유력 +222</v>
      </c>
    </row>
    <row r="1007" spans="1:16" ht="13.8" customHeight="1">
      <c r="A1007" s="101">
        <f>C1007*ID규칙_기본능력치그룹_단위+COUNTIF($C$4:C1007,C1007)</f>
        <v>25307004</v>
      </c>
      <c r="B1007" s="100" t="s">
        <v>325</v>
      </c>
      <c r="C1007" s="101">
        <f>VLOOKUP(B1007,WEAPON!$B:$D,3,0)</f>
        <v>25307</v>
      </c>
      <c r="D1007" s="102">
        <v>4</v>
      </c>
      <c r="E1007" s="101">
        <v>1</v>
      </c>
      <c r="F1007" s="101">
        <v>154</v>
      </c>
      <c r="G1007" s="101">
        <v>0</v>
      </c>
      <c r="H1007" s="101">
        <v>2</v>
      </c>
      <c r="I1007" s="101">
        <v>625</v>
      </c>
      <c r="J1007" s="101">
        <v>0</v>
      </c>
      <c r="K1007" s="101">
        <v>3</v>
      </c>
      <c r="L1007" s="101">
        <v>239</v>
      </c>
      <c r="M1007" s="101">
        <v>0</v>
      </c>
      <c r="N1007" s="100" t="str">
        <f t="shared" si="45"/>
        <v>공격력 +154</v>
      </c>
      <c r="O1007" s="100" t="str">
        <f t="shared" si="46"/>
        <v>최대 체력 +625</v>
      </c>
      <c r="P1007" s="100" t="str">
        <f t="shared" si="47"/>
        <v>치유력 +239</v>
      </c>
    </row>
    <row r="1008" spans="1:16" ht="13.8" customHeight="1">
      <c r="A1008" s="101">
        <f>C1008*ID규칙_기본능력치그룹_단위+COUNTIF($C$4:C1008,C1008)</f>
        <v>25307005</v>
      </c>
      <c r="B1008" s="100" t="s">
        <v>325</v>
      </c>
      <c r="C1008" s="101">
        <f>VLOOKUP(B1008,WEAPON!$B:$D,3,0)</f>
        <v>25307</v>
      </c>
      <c r="D1008" s="102">
        <v>5</v>
      </c>
      <c r="E1008" s="101">
        <v>1</v>
      </c>
      <c r="F1008" s="101">
        <v>165</v>
      </c>
      <c r="G1008" s="101">
        <v>0</v>
      </c>
      <c r="H1008" s="101">
        <v>2</v>
      </c>
      <c r="I1008" s="101">
        <v>670</v>
      </c>
      <c r="J1008" s="101">
        <v>0</v>
      </c>
      <c r="K1008" s="101">
        <v>3</v>
      </c>
      <c r="L1008" s="101">
        <v>257</v>
      </c>
      <c r="M1008" s="101">
        <v>0</v>
      </c>
      <c r="N1008" s="100" t="str">
        <f t="shared" si="45"/>
        <v>공격력 +165</v>
      </c>
      <c r="O1008" s="100" t="str">
        <f t="shared" si="46"/>
        <v>최대 체력 +670</v>
      </c>
      <c r="P1008" s="100" t="str">
        <f t="shared" si="47"/>
        <v>치유력 +257</v>
      </c>
    </row>
    <row r="1009" spans="1:16" ht="13.8" customHeight="1">
      <c r="A1009" s="101">
        <f>C1009*ID규칙_기본능력치그룹_단위+COUNTIF($C$4:C1009,C1009)</f>
        <v>25307006</v>
      </c>
      <c r="B1009" s="100" t="s">
        <v>325</v>
      </c>
      <c r="C1009" s="101">
        <f>VLOOKUP(B1009,WEAPON!$B:$D,3,0)</f>
        <v>25307</v>
      </c>
      <c r="D1009" s="102">
        <v>6</v>
      </c>
      <c r="E1009" s="101">
        <v>1</v>
      </c>
      <c r="F1009" s="101">
        <v>176</v>
      </c>
      <c r="G1009" s="101">
        <v>0</v>
      </c>
      <c r="H1009" s="101">
        <v>2</v>
      </c>
      <c r="I1009" s="101">
        <v>714</v>
      </c>
      <c r="J1009" s="101">
        <v>0</v>
      </c>
      <c r="K1009" s="101">
        <v>3</v>
      </c>
      <c r="L1009" s="101">
        <v>274</v>
      </c>
      <c r="M1009" s="101">
        <v>0</v>
      </c>
      <c r="N1009" s="100" t="str">
        <f t="shared" si="45"/>
        <v>공격력 +176</v>
      </c>
      <c r="O1009" s="100" t="str">
        <f t="shared" si="46"/>
        <v>최대 체력 +714</v>
      </c>
      <c r="P1009" s="100" t="str">
        <f t="shared" si="47"/>
        <v>치유력 +274</v>
      </c>
    </row>
    <row r="1010" spans="1:16" ht="13.8" customHeight="1">
      <c r="A1010" s="101">
        <f>C1010*ID규칙_기본능력치그룹_단위+COUNTIF($C$4:C1010,C1010)</f>
        <v>25307007</v>
      </c>
      <c r="B1010" s="100" t="s">
        <v>325</v>
      </c>
      <c r="C1010" s="101">
        <f>VLOOKUP(B1010,WEAPON!$B:$D,3,0)</f>
        <v>25307</v>
      </c>
      <c r="D1010" s="102">
        <v>7</v>
      </c>
      <c r="E1010" s="101">
        <v>1</v>
      </c>
      <c r="F1010" s="101">
        <v>187</v>
      </c>
      <c r="G1010" s="101">
        <v>0</v>
      </c>
      <c r="H1010" s="101">
        <v>2</v>
      </c>
      <c r="I1010" s="101">
        <v>759</v>
      </c>
      <c r="J1010" s="101">
        <v>0</v>
      </c>
      <c r="K1010" s="101">
        <v>3</v>
      </c>
      <c r="L1010" s="101">
        <v>291</v>
      </c>
      <c r="M1010" s="101">
        <v>0</v>
      </c>
      <c r="N1010" s="100" t="str">
        <f t="shared" si="45"/>
        <v>공격력 +187</v>
      </c>
      <c r="O1010" s="100" t="str">
        <f t="shared" si="46"/>
        <v>최대 체력 +759</v>
      </c>
      <c r="P1010" s="100" t="str">
        <f t="shared" si="47"/>
        <v>치유력 +291</v>
      </c>
    </row>
    <row r="1011" spans="1:16" ht="13.8" customHeight="1">
      <c r="A1011" s="101">
        <f>C1011*ID규칙_기본능력치그룹_단위+COUNTIF($C$4:C1011,C1011)</f>
        <v>25307008</v>
      </c>
      <c r="B1011" s="100" t="s">
        <v>325</v>
      </c>
      <c r="C1011" s="101">
        <f>VLOOKUP(B1011,WEAPON!$B:$D,3,0)</f>
        <v>25307</v>
      </c>
      <c r="D1011" s="102">
        <v>8</v>
      </c>
      <c r="E1011" s="101">
        <v>1</v>
      </c>
      <c r="F1011" s="101">
        <v>198</v>
      </c>
      <c r="G1011" s="101">
        <v>0</v>
      </c>
      <c r="H1011" s="101">
        <v>2</v>
      </c>
      <c r="I1011" s="101">
        <v>804</v>
      </c>
      <c r="J1011" s="101">
        <v>0</v>
      </c>
      <c r="K1011" s="101">
        <v>3</v>
      </c>
      <c r="L1011" s="101">
        <v>308</v>
      </c>
      <c r="M1011" s="101">
        <v>0</v>
      </c>
      <c r="N1011" s="100" t="str">
        <f t="shared" si="45"/>
        <v>공격력 +198</v>
      </c>
      <c r="O1011" s="100" t="str">
        <f t="shared" si="46"/>
        <v>최대 체력 +804</v>
      </c>
      <c r="P1011" s="100" t="str">
        <f t="shared" si="47"/>
        <v>치유력 +308</v>
      </c>
    </row>
    <row r="1012" spans="1:16" ht="13.8" customHeight="1">
      <c r="A1012" s="101">
        <f>C1012*ID규칙_기본능력치그룹_단위+COUNTIF($C$4:C1012,C1012)</f>
        <v>25307009</v>
      </c>
      <c r="B1012" s="100" t="s">
        <v>325</v>
      </c>
      <c r="C1012" s="101">
        <f>VLOOKUP(B1012,WEAPON!$B:$D,3,0)</f>
        <v>25307</v>
      </c>
      <c r="D1012" s="102">
        <v>9</v>
      </c>
      <c r="E1012" s="101">
        <v>1</v>
      </c>
      <c r="F1012" s="101">
        <v>209</v>
      </c>
      <c r="G1012" s="101">
        <v>0</v>
      </c>
      <c r="H1012" s="101">
        <v>2</v>
      </c>
      <c r="I1012" s="101">
        <v>848</v>
      </c>
      <c r="J1012" s="101">
        <v>0</v>
      </c>
      <c r="K1012" s="101">
        <v>3</v>
      </c>
      <c r="L1012" s="101">
        <v>325</v>
      </c>
      <c r="M1012" s="101">
        <v>0</v>
      </c>
      <c r="N1012" s="100" t="str">
        <f t="shared" si="45"/>
        <v>공격력 +209</v>
      </c>
      <c r="O1012" s="100" t="str">
        <f t="shared" si="46"/>
        <v>최대 체력 +848</v>
      </c>
      <c r="P1012" s="100" t="str">
        <f t="shared" si="47"/>
        <v>치유력 +325</v>
      </c>
    </row>
    <row r="1013" spans="1:16" ht="13.8" customHeight="1">
      <c r="A1013" s="101">
        <f>C1013*ID규칙_기본능력치그룹_단위+COUNTIF($C$4:C1013,C1013)</f>
        <v>25307010</v>
      </c>
      <c r="B1013" s="100" t="s">
        <v>325</v>
      </c>
      <c r="C1013" s="101">
        <f>VLOOKUP(B1013,WEAPON!$B:$D,3,0)</f>
        <v>25307</v>
      </c>
      <c r="D1013" s="102">
        <v>10</v>
      </c>
      <c r="E1013" s="101">
        <v>1</v>
      </c>
      <c r="F1013" s="101">
        <v>220</v>
      </c>
      <c r="G1013" s="101">
        <v>0</v>
      </c>
      <c r="H1013" s="101">
        <v>2</v>
      </c>
      <c r="I1013" s="101">
        <v>893</v>
      </c>
      <c r="J1013" s="101">
        <v>0</v>
      </c>
      <c r="K1013" s="101">
        <v>3</v>
      </c>
      <c r="L1013" s="101">
        <v>342</v>
      </c>
      <c r="M1013" s="101">
        <v>0</v>
      </c>
      <c r="N1013" s="100" t="str">
        <f t="shared" si="45"/>
        <v>공격력 +220</v>
      </c>
      <c r="O1013" s="100" t="str">
        <f t="shared" si="46"/>
        <v>최대 체력 +893</v>
      </c>
      <c r="P1013" s="100" t="str">
        <f t="shared" si="47"/>
        <v>치유력 +342</v>
      </c>
    </row>
    <row r="1014" spans="1:16" ht="13.8" customHeight="1">
      <c r="A1014" s="101">
        <f>C1014*ID규칙_기본능력치그룹_단위+COUNTIF($C$4:C1014,C1014)</f>
        <v>25307011</v>
      </c>
      <c r="B1014" s="100" t="s">
        <v>325</v>
      </c>
      <c r="C1014" s="101">
        <f>VLOOKUP(B1014,WEAPON!$B:$D,3,0)</f>
        <v>25307</v>
      </c>
      <c r="D1014" s="102">
        <v>11</v>
      </c>
      <c r="E1014" s="101">
        <v>1</v>
      </c>
      <c r="F1014" s="101">
        <v>231</v>
      </c>
      <c r="G1014" s="101">
        <v>0</v>
      </c>
      <c r="H1014" s="101">
        <v>2</v>
      </c>
      <c r="I1014" s="101">
        <v>938</v>
      </c>
      <c r="J1014" s="101">
        <v>0</v>
      </c>
      <c r="K1014" s="101">
        <v>3</v>
      </c>
      <c r="L1014" s="101">
        <v>359</v>
      </c>
      <c r="M1014" s="101">
        <v>0</v>
      </c>
      <c r="N1014" s="100" t="str">
        <f t="shared" si="45"/>
        <v>공격력 +231</v>
      </c>
      <c r="O1014" s="100" t="str">
        <f t="shared" si="46"/>
        <v>최대 체력 +938</v>
      </c>
      <c r="P1014" s="100" t="str">
        <f t="shared" si="47"/>
        <v>치유력 +359</v>
      </c>
    </row>
    <row r="1015" spans="1:16" ht="13.8" customHeight="1">
      <c r="A1015" s="101">
        <f>C1015*ID규칙_기본능력치그룹_단위+COUNTIF($C$4:C1015,C1015)</f>
        <v>25307012</v>
      </c>
      <c r="B1015" s="100" t="s">
        <v>325</v>
      </c>
      <c r="C1015" s="101">
        <f>VLOOKUP(B1015,WEAPON!$B:$D,3,0)</f>
        <v>25307</v>
      </c>
      <c r="D1015" s="102">
        <v>12</v>
      </c>
      <c r="E1015" s="101">
        <v>1</v>
      </c>
      <c r="F1015" s="101">
        <v>242</v>
      </c>
      <c r="G1015" s="101">
        <v>0</v>
      </c>
      <c r="H1015" s="101">
        <v>2</v>
      </c>
      <c r="I1015" s="101">
        <v>982</v>
      </c>
      <c r="J1015" s="101">
        <v>0</v>
      </c>
      <c r="K1015" s="101">
        <v>3</v>
      </c>
      <c r="L1015" s="101">
        <v>376</v>
      </c>
      <c r="M1015" s="101">
        <v>0</v>
      </c>
      <c r="N1015" s="100" t="str">
        <f t="shared" si="45"/>
        <v>공격력 +242</v>
      </c>
      <c r="O1015" s="100" t="str">
        <f t="shared" si="46"/>
        <v>최대 체력 +982</v>
      </c>
      <c r="P1015" s="100" t="str">
        <f t="shared" si="47"/>
        <v>치유력 +376</v>
      </c>
    </row>
    <row r="1016" spans="1:16" ht="13.8" customHeight="1">
      <c r="A1016" s="101">
        <f>C1016*ID규칙_기본능력치그룹_단위+COUNTIF($C$4:C1016,C1016)</f>
        <v>25307013</v>
      </c>
      <c r="B1016" s="100" t="s">
        <v>325</v>
      </c>
      <c r="C1016" s="101">
        <f>VLOOKUP(B1016,WEAPON!$B:$D,3,0)</f>
        <v>25307</v>
      </c>
      <c r="D1016" s="102">
        <v>13</v>
      </c>
      <c r="E1016" s="101">
        <v>1</v>
      </c>
      <c r="F1016" s="101">
        <v>253</v>
      </c>
      <c r="G1016" s="101">
        <v>0</v>
      </c>
      <c r="H1016" s="101">
        <v>2</v>
      </c>
      <c r="I1016" s="101">
        <v>1027</v>
      </c>
      <c r="J1016" s="101">
        <v>0</v>
      </c>
      <c r="K1016" s="101">
        <v>3</v>
      </c>
      <c r="L1016" s="101">
        <v>394</v>
      </c>
      <c r="M1016" s="101">
        <v>0</v>
      </c>
      <c r="N1016" s="100" t="str">
        <f t="shared" si="45"/>
        <v>공격력 +253</v>
      </c>
      <c r="O1016" s="100" t="str">
        <f t="shared" si="46"/>
        <v>최대 체력 +1027</v>
      </c>
      <c r="P1016" s="100" t="str">
        <f t="shared" si="47"/>
        <v>치유력 +394</v>
      </c>
    </row>
    <row r="1017" spans="1:16" ht="13.8" customHeight="1">
      <c r="A1017" s="101">
        <f>C1017*ID규칙_기본능력치그룹_단위+COUNTIF($C$4:C1017,C1017)</f>
        <v>25307014</v>
      </c>
      <c r="B1017" s="100" t="s">
        <v>325</v>
      </c>
      <c r="C1017" s="101">
        <f>VLOOKUP(B1017,WEAPON!$B:$D,3,0)</f>
        <v>25307</v>
      </c>
      <c r="D1017" s="102">
        <v>14</v>
      </c>
      <c r="E1017" s="101">
        <v>1</v>
      </c>
      <c r="F1017" s="101">
        <v>264</v>
      </c>
      <c r="G1017" s="101">
        <v>0</v>
      </c>
      <c r="H1017" s="101">
        <v>2</v>
      </c>
      <c r="I1017" s="101">
        <v>1071</v>
      </c>
      <c r="J1017" s="101">
        <v>0</v>
      </c>
      <c r="K1017" s="101">
        <v>3</v>
      </c>
      <c r="L1017" s="101">
        <v>411</v>
      </c>
      <c r="M1017" s="101">
        <v>0</v>
      </c>
      <c r="N1017" s="100" t="str">
        <f t="shared" si="45"/>
        <v>공격력 +264</v>
      </c>
      <c r="O1017" s="100" t="str">
        <f t="shared" si="46"/>
        <v>최대 체력 +1071</v>
      </c>
      <c r="P1017" s="100" t="str">
        <f t="shared" si="47"/>
        <v>치유력 +411</v>
      </c>
    </row>
    <row r="1018" spans="1:16" ht="13.8" customHeight="1">
      <c r="A1018" s="101">
        <f>C1018*ID규칙_기본능력치그룹_단위+COUNTIF($C$4:C1018,C1018)</f>
        <v>25307015</v>
      </c>
      <c r="B1018" s="100" t="s">
        <v>325</v>
      </c>
      <c r="C1018" s="101">
        <f>VLOOKUP(B1018,WEAPON!$B:$D,3,0)</f>
        <v>25307</v>
      </c>
      <c r="D1018" s="102">
        <v>15</v>
      </c>
      <c r="E1018" s="101">
        <v>1</v>
      </c>
      <c r="F1018" s="101">
        <v>275</v>
      </c>
      <c r="G1018" s="101">
        <v>0</v>
      </c>
      <c r="H1018" s="101">
        <v>2</v>
      </c>
      <c r="I1018" s="101">
        <v>1116</v>
      </c>
      <c r="J1018" s="101">
        <v>0</v>
      </c>
      <c r="K1018" s="101">
        <v>3</v>
      </c>
      <c r="L1018" s="101">
        <v>428</v>
      </c>
      <c r="M1018" s="101">
        <v>0</v>
      </c>
      <c r="N1018" s="100" t="str">
        <f t="shared" si="45"/>
        <v>공격력 +275</v>
      </c>
      <c r="O1018" s="100" t="str">
        <f t="shared" si="46"/>
        <v>최대 체력 +1116</v>
      </c>
      <c r="P1018" s="100" t="str">
        <f t="shared" si="47"/>
        <v>치유력 +428</v>
      </c>
    </row>
    <row r="1019" spans="1:16" ht="13.8" customHeight="1">
      <c r="A1019" s="101">
        <f>C1019*ID규칙_기본능력치그룹_단위+COUNTIF($C$4:C1019,C1019)</f>
        <v>25307016</v>
      </c>
      <c r="B1019" s="100" t="s">
        <v>325</v>
      </c>
      <c r="C1019" s="101">
        <f>VLOOKUP(B1019,WEAPON!$B:$D,3,0)</f>
        <v>25307</v>
      </c>
      <c r="D1019" s="102">
        <v>16</v>
      </c>
      <c r="E1019" s="101">
        <v>1</v>
      </c>
      <c r="F1019" s="101">
        <v>286</v>
      </c>
      <c r="G1019" s="101">
        <v>0</v>
      </c>
      <c r="H1019" s="101">
        <v>2</v>
      </c>
      <c r="I1019" s="101">
        <v>1161</v>
      </c>
      <c r="J1019" s="101">
        <v>0</v>
      </c>
      <c r="K1019" s="101">
        <v>3</v>
      </c>
      <c r="L1019" s="101">
        <v>445</v>
      </c>
      <c r="M1019" s="101">
        <v>0</v>
      </c>
      <c r="N1019" s="100" t="str">
        <f t="shared" si="45"/>
        <v>공격력 +286</v>
      </c>
      <c r="O1019" s="100" t="str">
        <f t="shared" si="46"/>
        <v>최대 체력 +1161</v>
      </c>
      <c r="P1019" s="100" t="str">
        <f t="shared" si="47"/>
        <v>치유력 +445</v>
      </c>
    </row>
    <row r="1020" spans="1:16" ht="13.8" customHeight="1">
      <c r="A1020" s="101">
        <f>C1020*ID규칙_기본능력치그룹_단위+COUNTIF($C$4:C1020,C1020)</f>
        <v>25307017</v>
      </c>
      <c r="B1020" s="100" t="s">
        <v>325</v>
      </c>
      <c r="C1020" s="101">
        <f>VLOOKUP(B1020,WEAPON!$B:$D,3,0)</f>
        <v>25307</v>
      </c>
      <c r="D1020" s="102">
        <v>17</v>
      </c>
      <c r="E1020" s="101">
        <v>1</v>
      </c>
      <c r="F1020" s="101">
        <v>297</v>
      </c>
      <c r="G1020" s="101">
        <v>0</v>
      </c>
      <c r="H1020" s="101">
        <v>2</v>
      </c>
      <c r="I1020" s="101">
        <v>1205</v>
      </c>
      <c r="J1020" s="101">
        <v>0</v>
      </c>
      <c r="K1020" s="101">
        <v>3</v>
      </c>
      <c r="L1020" s="101">
        <v>462</v>
      </c>
      <c r="M1020" s="101">
        <v>0</v>
      </c>
      <c r="N1020" s="100" t="str">
        <f t="shared" si="45"/>
        <v>공격력 +297</v>
      </c>
      <c r="O1020" s="100" t="str">
        <f t="shared" si="46"/>
        <v>최대 체력 +1205</v>
      </c>
      <c r="P1020" s="100" t="str">
        <f t="shared" si="47"/>
        <v>치유력 +462</v>
      </c>
    </row>
    <row r="1021" spans="1:16" ht="13.8" customHeight="1">
      <c r="A1021" s="101">
        <f>C1021*ID규칙_기본능력치그룹_단위+COUNTIF($C$4:C1021,C1021)</f>
        <v>25307018</v>
      </c>
      <c r="B1021" s="100" t="s">
        <v>325</v>
      </c>
      <c r="C1021" s="101">
        <f>VLOOKUP(B1021,WEAPON!$B:$D,3,0)</f>
        <v>25307</v>
      </c>
      <c r="D1021" s="102">
        <v>18</v>
      </c>
      <c r="E1021" s="101">
        <v>1</v>
      </c>
      <c r="F1021" s="101">
        <v>308</v>
      </c>
      <c r="G1021" s="101">
        <v>0</v>
      </c>
      <c r="H1021" s="101">
        <v>2</v>
      </c>
      <c r="I1021" s="101">
        <v>1250</v>
      </c>
      <c r="J1021" s="101">
        <v>0</v>
      </c>
      <c r="K1021" s="101">
        <v>3</v>
      </c>
      <c r="L1021" s="101">
        <v>479</v>
      </c>
      <c r="M1021" s="101">
        <v>0</v>
      </c>
      <c r="N1021" s="100" t="str">
        <f t="shared" si="45"/>
        <v>공격력 +308</v>
      </c>
      <c r="O1021" s="100" t="str">
        <f t="shared" si="46"/>
        <v>최대 체력 +1250</v>
      </c>
      <c r="P1021" s="100" t="str">
        <f t="shared" si="47"/>
        <v>치유력 +479</v>
      </c>
    </row>
    <row r="1022" spans="1:16" ht="13.8" customHeight="1">
      <c r="A1022" s="101">
        <f>C1022*ID규칙_기본능력치그룹_단위+COUNTIF($C$4:C1022,C1022)</f>
        <v>25307019</v>
      </c>
      <c r="B1022" s="100" t="s">
        <v>325</v>
      </c>
      <c r="C1022" s="101">
        <f>VLOOKUP(B1022,WEAPON!$B:$D,3,0)</f>
        <v>25307</v>
      </c>
      <c r="D1022" s="102">
        <v>19</v>
      </c>
      <c r="E1022" s="101">
        <v>1</v>
      </c>
      <c r="F1022" s="101">
        <v>319</v>
      </c>
      <c r="G1022" s="101">
        <v>0</v>
      </c>
      <c r="H1022" s="101">
        <v>2</v>
      </c>
      <c r="I1022" s="101">
        <v>1295</v>
      </c>
      <c r="J1022" s="101">
        <v>0</v>
      </c>
      <c r="K1022" s="101">
        <v>3</v>
      </c>
      <c r="L1022" s="101">
        <v>496</v>
      </c>
      <c r="M1022" s="101">
        <v>0</v>
      </c>
      <c r="N1022" s="100" t="str">
        <f t="shared" si="45"/>
        <v>공격력 +319</v>
      </c>
      <c r="O1022" s="100" t="str">
        <f t="shared" si="46"/>
        <v>최대 체력 +1295</v>
      </c>
      <c r="P1022" s="100" t="str">
        <f t="shared" si="47"/>
        <v>치유력 +496</v>
      </c>
    </row>
    <row r="1023" spans="1:16" ht="13.8" customHeight="1">
      <c r="A1023" s="101">
        <f>C1023*ID규칙_기본능력치그룹_단위+COUNTIF($C$4:C1023,C1023)</f>
        <v>25307020</v>
      </c>
      <c r="B1023" s="100" t="s">
        <v>325</v>
      </c>
      <c r="C1023" s="101">
        <f>VLOOKUP(B1023,WEAPON!$B:$D,3,0)</f>
        <v>25307</v>
      </c>
      <c r="D1023" s="102">
        <v>20</v>
      </c>
      <c r="E1023" s="101">
        <v>1</v>
      </c>
      <c r="F1023" s="101">
        <v>330</v>
      </c>
      <c r="G1023" s="101">
        <v>0</v>
      </c>
      <c r="H1023" s="101">
        <v>2</v>
      </c>
      <c r="I1023" s="101">
        <v>1339</v>
      </c>
      <c r="J1023" s="101">
        <v>0</v>
      </c>
      <c r="K1023" s="101">
        <v>3</v>
      </c>
      <c r="L1023" s="101">
        <v>513</v>
      </c>
      <c r="M1023" s="101">
        <v>0</v>
      </c>
      <c r="N1023" s="100" t="str">
        <f t="shared" si="45"/>
        <v>공격력 +330</v>
      </c>
      <c r="O1023" s="100" t="str">
        <f t="shared" si="46"/>
        <v>최대 체력 +1339</v>
      </c>
      <c r="P1023" s="100" t="str">
        <f t="shared" si="47"/>
        <v>치유력 +513</v>
      </c>
    </row>
    <row r="1024" spans="1:16" ht="13.8" customHeight="1">
      <c r="A1024" s="101">
        <f>C1024*ID규칙_기본능력치그룹_단위+COUNTIF($C$4:C1024,C1024)</f>
        <v>25307021</v>
      </c>
      <c r="B1024" s="100" t="s">
        <v>325</v>
      </c>
      <c r="C1024" s="101">
        <f>VLOOKUP(B1024,WEAPON!$B:$D,3,0)</f>
        <v>25307</v>
      </c>
      <c r="D1024" s="102">
        <v>21</v>
      </c>
      <c r="E1024" s="101">
        <v>1</v>
      </c>
      <c r="F1024" s="101">
        <v>341</v>
      </c>
      <c r="G1024" s="101">
        <v>0</v>
      </c>
      <c r="H1024" s="101">
        <v>2</v>
      </c>
      <c r="I1024" s="101">
        <v>1384</v>
      </c>
      <c r="J1024" s="101">
        <v>0</v>
      </c>
      <c r="K1024" s="101">
        <v>3</v>
      </c>
      <c r="L1024" s="101">
        <v>531</v>
      </c>
      <c r="M1024" s="101">
        <v>0</v>
      </c>
      <c r="N1024" s="100" t="str">
        <f t="shared" si="45"/>
        <v>공격력 +341</v>
      </c>
      <c r="O1024" s="100" t="str">
        <f t="shared" si="46"/>
        <v>최대 체력 +1384</v>
      </c>
      <c r="P1024" s="100" t="str">
        <f t="shared" si="47"/>
        <v>치유력 +531</v>
      </c>
    </row>
    <row r="1025" spans="1:16" ht="13.8" customHeight="1">
      <c r="A1025" s="101">
        <f>C1025*ID규칙_기본능력치그룹_단위+COUNTIF($C$4:C1025,C1025)</f>
        <v>25307022</v>
      </c>
      <c r="B1025" s="100" t="s">
        <v>325</v>
      </c>
      <c r="C1025" s="101">
        <f>VLOOKUP(B1025,WEAPON!$B:$D,3,0)</f>
        <v>25307</v>
      </c>
      <c r="D1025" s="102">
        <v>22</v>
      </c>
      <c r="E1025" s="101">
        <v>1</v>
      </c>
      <c r="F1025" s="101">
        <v>352</v>
      </c>
      <c r="G1025" s="101">
        <v>0</v>
      </c>
      <c r="H1025" s="101">
        <v>2</v>
      </c>
      <c r="I1025" s="101">
        <v>1429</v>
      </c>
      <c r="J1025" s="101">
        <v>0</v>
      </c>
      <c r="K1025" s="101">
        <v>3</v>
      </c>
      <c r="L1025" s="101">
        <v>548</v>
      </c>
      <c r="M1025" s="101">
        <v>0</v>
      </c>
      <c r="N1025" s="100" t="str">
        <f t="shared" si="45"/>
        <v>공격력 +352</v>
      </c>
      <c r="O1025" s="100" t="str">
        <f t="shared" si="46"/>
        <v>최대 체력 +1429</v>
      </c>
      <c r="P1025" s="100" t="str">
        <f t="shared" si="47"/>
        <v>치유력 +548</v>
      </c>
    </row>
    <row r="1026" spans="1:16" ht="13.8" customHeight="1">
      <c r="A1026" s="101">
        <f>C1026*ID규칙_기본능력치그룹_단위+COUNTIF($C$4:C1026,C1026)</f>
        <v>25307023</v>
      </c>
      <c r="B1026" s="100" t="s">
        <v>325</v>
      </c>
      <c r="C1026" s="101">
        <f>VLOOKUP(B1026,WEAPON!$B:$D,3,0)</f>
        <v>25307</v>
      </c>
      <c r="D1026" s="102">
        <v>23</v>
      </c>
      <c r="E1026" s="101">
        <v>1</v>
      </c>
      <c r="F1026" s="101">
        <v>363</v>
      </c>
      <c r="G1026" s="101">
        <v>0</v>
      </c>
      <c r="H1026" s="101">
        <v>2</v>
      </c>
      <c r="I1026" s="101">
        <v>1473</v>
      </c>
      <c r="J1026" s="101">
        <v>0</v>
      </c>
      <c r="K1026" s="101">
        <v>3</v>
      </c>
      <c r="L1026" s="101">
        <v>565</v>
      </c>
      <c r="M1026" s="101">
        <v>0</v>
      </c>
      <c r="N1026" s="100" t="str">
        <f t="shared" si="45"/>
        <v>공격력 +363</v>
      </c>
      <c r="O1026" s="100" t="str">
        <f t="shared" si="46"/>
        <v>최대 체력 +1473</v>
      </c>
      <c r="P1026" s="100" t="str">
        <f t="shared" si="47"/>
        <v>치유력 +565</v>
      </c>
    </row>
    <row r="1027" spans="1:16" ht="13.8" customHeight="1">
      <c r="A1027" s="101">
        <f>C1027*ID규칙_기본능력치그룹_단위+COUNTIF($C$4:C1027,C1027)</f>
        <v>25307024</v>
      </c>
      <c r="B1027" s="100" t="s">
        <v>325</v>
      </c>
      <c r="C1027" s="101">
        <f>VLOOKUP(B1027,WEAPON!$B:$D,3,0)</f>
        <v>25307</v>
      </c>
      <c r="D1027" s="102">
        <v>24</v>
      </c>
      <c r="E1027" s="101">
        <v>1</v>
      </c>
      <c r="F1027" s="101">
        <v>374</v>
      </c>
      <c r="G1027" s="101">
        <v>0</v>
      </c>
      <c r="H1027" s="101">
        <v>2</v>
      </c>
      <c r="I1027" s="101">
        <v>1518</v>
      </c>
      <c r="J1027" s="101">
        <v>0</v>
      </c>
      <c r="K1027" s="101">
        <v>3</v>
      </c>
      <c r="L1027" s="101">
        <v>582</v>
      </c>
      <c r="M1027" s="101">
        <v>0</v>
      </c>
      <c r="N1027" s="100" t="str">
        <f t="shared" si="45"/>
        <v>공격력 +374</v>
      </c>
      <c r="O1027" s="100" t="str">
        <f t="shared" si="46"/>
        <v>최대 체력 +1518</v>
      </c>
      <c r="P1027" s="100" t="str">
        <f t="shared" si="47"/>
        <v>치유력 +582</v>
      </c>
    </row>
    <row r="1028" spans="1:16" ht="13.8" customHeight="1">
      <c r="A1028" s="101">
        <f>C1028*ID규칙_기본능력치그룹_단위+COUNTIF($C$4:C1028,C1028)</f>
        <v>25307025</v>
      </c>
      <c r="B1028" s="100" t="s">
        <v>325</v>
      </c>
      <c r="C1028" s="101">
        <f>VLOOKUP(B1028,WEAPON!$B:$D,3,0)</f>
        <v>25307</v>
      </c>
      <c r="D1028" s="102">
        <v>25</v>
      </c>
      <c r="E1028" s="101">
        <v>1</v>
      </c>
      <c r="F1028" s="101">
        <v>385</v>
      </c>
      <c r="G1028" s="101">
        <v>0</v>
      </c>
      <c r="H1028" s="101">
        <v>2</v>
      </c>
      <c r="I1028" s="101">
        <v>1563</v>
      </c>
      <c r="J1028" s="101">
        <v>0</v>
      </c>
      <c r="K1028" s="101">
        <v>3</v>
      </c>
      <c r="L1028" s="101">
        <v>599</v>
      </c>
      <c r="M1028" s="101">
        <v>0</v>
      </c>
      <c r="N1028" s="100" t="str">
        <f t="shared" ref="N1028:N1091" si="48">IF(E1028=0,"-",VLOOKUP(E1028,STATS_TYPE,2,0)&amp;" +")&amp;IF(E1028=0,"",IF(G1028=0,F1028,F1028/100&amp;"%"))</f>
        <v>공격력 +385</v>
      </c>
      <c r="O1028" s="100" t="str">
        <f t="shared" ref="O1028:O1091" si="49">IF(H1028=0,"-",VLOOKUP(H1028,STATS_TYPE,2,0)&amp;" +")&amp;IF(H1028=0,"",IF(J1028=0,I1028,I1028/100&amp;"%"))</f>
        <v>최대 체력 +1563</v>
      </c>
      <c r="P1028" s="100" t="str">
        <f t="shared" ref="P1028:P1091" si="50">IF(K1028=0,"-",VLOOKUP(K1028,STATS_TYPE,2,0)&amp;" +")&amp;IF(K1028=0,"",IF(M1028=0,L1028,L1028/100&amp;"%"))</f>
        <v>치유력 +599</v>
      </c>
    </row>
    <row r="1029" spans="1:16" ht="13.8" customHeight="1">
      <c r="A1029" s="101">
        <f>C1029*ID규칙_기본능력치그룹_단위+COUNTIF($C$4:C1029,C1029)</f>
        <v>25307026</v>
      </c>
      <c r="B1029" s="100" t="s">
        <v>325</v>
      </c>
      <c r="C1029" s="101">
        <f>VLOOKUP(B1029,WEAPON!$B:$D,3,0)</f>
        <v>25307</v>
      </c>
      <c r="D1029" s="102">
        <v>26</v>
      </c>
      <c r="E1029" s="101">
        <v>1</v>
      </c>
      <c r="F1029" s="101">
        <v>396</v>
      </c>
      <c r="G1029" s="101">
        <v>0</v>
      </c>
      <c r="H1029" s="101">
        <v>2</v>
      </c>
      <c r="I1029" s="101">
        <v>1607</v>
      </c>
      <c r="J1029" s="101">
        <v>0</v>
      </c>
      <c r="K1029" s="101">
        <v>3</v>
      </c>
      <c r="L1029" s="101">
        <v>616</v>
      </c>
      <c r="M1029" s="101">
        <v>0</v>
      </c>
      <c r="N1029" s="100" t="str">
        <f t="shared" si="48"/>
        <v>공격력 +396</v>
      </c>
      <c r="O1029" s="100" t="str">
        <f t="shared" si="49"/>
        <v>최대 체력 +1607</v>
      </c>
      <c r="P1029" s="100" t="str">
        <f t="shared" si="50"/>
        <v>치유력 +616</v>
      </c>
    </row>
    <row r="1030" spans="1:16" ht="13.8" customHeight="1">
      <c r="A1030" s="101">
        <f>C1030*ID규칙_기본능력치그룹_단위+COUNTIF($C$4:C1030,C1030)</f>
        <v>25307027</v>
      </c>
      <c r="B1030" s="100" t="s">
        <v>325</v>
      </c>
      <c r="C1030" s="101">
        <f>VLOOKUP(B1030,WEAPON!$B:$D,3,0)</f>
        <v>25307</v>
      </c>
      <c r="D1030" s="102">
        <v>27</v>
      </c>
      <c r="E1030" s="101">
        <v>1</v>
      </c>
      <c r="F1030" s="101">
        <v>407</v>
      </c>
      <c r="G1030" s="101">
        <v>0</v>
      </c>
      <c r="H1030" s="101">
        <v>2</v>
      </c>
      <c r="I1030" s="101">
        <v>1652</v>
      </c>
      <c r="J1030" s="101">
        <v>0</v>
      </c>
      <c r="K1030" s="101">
        <v>3</v>
      </c>
      <c r="L1030" s="101">
        <v>633</v>
      </c>
      <c r="M1030" s="101">
        <v>0</v>
      </c>
      <c r="N1030" s="100" t="str">
        <f t="shared" si="48"/>
        <v>공격력 +407</v>
      </c>
      <c r="O1030" s="100" t="str">
        <f t="shared" si="49"/>
        <v>최대 체력 +1652</v>
      </c>
      <c r="P1030" s="100" t="str">
        <f t="shared" si="50"/>
        <v>치유력 +633</v>
      </c>
    </row>
    <row r="1031" spans="1:16" ht="13.8" customHeight="1">
      <c r="A1031" s="101">
        <f>C1031*ID규칙_기본능력치그룹_단위+COUNTIF($C$4:C1031,C1031)</f>
        <v>25307028</v>
      </c>
      <c r="B1031" s="100" t="s">
        <v>325</v>
      </c>
      <c r="C1031" s="101">
        <f>VLOOKUP(B1031,WEAPON!$B:$D,3,0)</f>
        <v>25307</v>
      </c>
      <c r="D1031" s="102">
        <v>28</v>
      </c>
      <c r="E1031" s="101">
        <v>1</v>
      </c>
      <c r="F1031" s="101">
        <v>418</v>
      </c>
      <c r="G1031" s="101">
        <v>0</v>
      </c>
      <c r="H1031" s="101">
        <v>2</v>
      </c>
      <c r="I1031" s="101">
        <v>1697</v>
      </c>
      <c r="J1031" s="101">
        <v>0</v>
      </c>
      <c r="K1031" s="101">
        <v>3</v>
      </c>
      <c r="L1031" s="101">
        <v>651</v>
      </c>
      <c r="M1031" s="101">
        <v>0</v>
      </c>
      <c r="N1031" s="100" t="str">
        <f t="shared" si="48"/>
        <v>공격력 +418</v>
      </c>
      <c r="O1031" s="100" t="str">
        <f t="shared" si="49"/>
        <v>최대 체력 +1697</v>
      </c>
      <c r="P1031" s="100" t="str">
        <f t="shared" si="50"/>
        <v>치유력 +651</v>
      </c>
    </row>
    <row r="1032" spans="1:16" ht="13.8" customHeight="1">
      <c r="A1032" s="101">
        <f>C1032*ID규칙_기본능력치그룹_단위+COUNTIF($C$4:C1032,C1032)</f>
        <v>25307029</v>
      </c>
      <c r="B1032" s="100" t="s">
        <v>325</v>
      </c>
      <c r="C1032" s="101">
        <f>VLOOKUP(B1032,WEAPON!$B:$D,3,0)</f>
        <v>25307</v>
      </c>
      <c r="D1032" s="102">
        <v>29</v>
      </c>
      <c r="E1032" s="101">
        <v>1</v>
      </c>
      <c r="F1032" s="101">
        <v>429</v>
      </c>
      <c r="G1032" s="101">
        <v>0</v>
      </c>
      <c r="H1032" s="101">
        <v>2</v>
      </c>
      <c r="I1032" s="101">
        <v>1741</v>
      </c>
      <c r="J1032" s="101">
        <v>0</v>
      </c>
      <c r="K1032" s="101">
        <v>3</v>
      </c>
      <c r="L1032" s="101">
        <v>668</v>
      </c>
      <c r="M1032" s="101">
        <v>0</v>
      </c>
      <c r="N1032" s="100" t="str">
        <f t="shared" si="48"/>
        <v>공격력 +429</v>
      </c>
      <c r="O1032" s="100" t="str">
        <f t="shared" si="49"/>
        <v>최대 체력 +1741</v>
      </c>
      <c r="P1032" s="100" t="str">
        <f t="shared" si="50"/>
        <v>치유력 +668</v>
      </c>
    </row>
    <row r="1033" spans="1:16" ht="13.8" customHeight="1">
      <c r="A1033" s="101">
        <f>C1033*ID규칙_기본능력치그룹_단위+COUNTIF($C$4:C1033,C1033)</f>
        <v>25307030</v>
      </c>
      <c r="B1033" s="100" t="s">
        <v>325</v>
      </c>
      <c r="C1033" s="101">
        <f>VLOOKUP(B1033,WEAPON!$B:$D,3,0)</f>
        <v>25307</v>
      </c>
      <c r="D1033" s="102">
        <v>30</v>
      </c>
      <c r="E1033" s="101">
        <v>1</v>
      </c>
      <c r="F1033" s="101">
        <v>440</v>
      </c>
      <c r="G1033" s="101">
        <v>0</v>
      </c>
      <c r="H1033" s="101">
        <v>2</v>
      </c>
      <c r="I1033" s="101">
        <v>1786</v>
      </c>
      <c r="J1033" s="101">
        <v>0</v>
      </c>
      <c r="K1033" s="101">
        <v>3</v>
      </c>
      <c r="L1033" s="101">
        <v>685</v>
      </c>
      <c r="M1033" s="101">
        <v>0</v>
      </c>
      <c r="N1033" s="100" t="str">
        <f t="shared" si="48"/>
        <v>공격력 +440</v>
      </c>
      <c r="O1033" s="100" t="str">
        <f t="shared" si="49"/>
        <v>최대 체력 +1786</v>
      </c>
      <c r="P1033" s="100" t="str">
        <f t="shared" si="50"/>
        <v>치유력 +685</v>
      </c>
    </row>
    <row r="1034" spans="1:16" ht="13.8" customHeight="1">
      <c r="A1034" s="101">
        <f>C1034*ID규칙_기본능력치그룹_단위+COUNTIF($C$4:C1034,C1034)</f>
        <v>25307031</v>
      </c>
      <c r="B1034" s="100" t="s">
        <v>325</v>
      </c>
      <c r="C1034" s="101">
        <f>VLOOKUP(B1034,WEAPON!$B:$D,3,0)</f>
        <v>25307</v>
      </c>
      <c r="D1034" s="102">
        <v>31</v>
      </c>
      <c r="E1034" s="101">
        <v>1</v>
      </c>
      <c r="F1034" s="101">
        <v>451</v>
      </c>
      <c r="G1034" s="101">
        <v>0</v>
      </c>
      <c r="H1034" s="101">
        <v>2</v>
      </c>
      <c r="I1034" s="101">
        <v>1831</v>
      </c>
      <c r="J1034" s="101">
        <v>0</v>
      </c>
      <c r="K1034" s="101">
        <v>3</v>
      </c>
      <c r="L1034" s="101">
        <v>702</v>
      </c>
      <c r="M1034" s="101">
        <v>0</v>
      </c>
      <c r="N1034" s="100" t="str">
        <f t="shared" si="48"/>
        <v>공격력 +451</v>
      </c>
      <c r="O1034" s="100" t="str">
        <f t="shared" si="49"/>
        <v>최대 체력 +1831</v>
      </c>
      <c r="P1034" s="100" t="str">
        <f t="shared" si="50"/>
        <v>치유력 +702</v>
      </c>
    </row>
    <row r="1035" spans="1:16" ht="13.8" customHeight="1">
      <c r="A1035" s="101">
        <f>C1035*ID규칙_기본능력치그룹_단위+COUNTIF($C$4:C1035,C1035)</f>
        <v>25307032</v>
      </c>
      <c r="B1035" s="100" t="s">
        <v>325</v>
      </c>
      <c r="C1035" s="101">
        <f>VLOOKUP(B1035,WEAPON!$B:$D,3,0)</f>
        <v>25307</v>
      </c>
      <c r="D1035" s="102">
        <v>32</v>
      </c>
      <c r="E1035" s="101">
        <v>1</v>
      </c>
      <c r="F1035" s="101">
        <v>462</v>
      </c>
      <c r="G1035" s="101">
        <v>0</v>
      </c>
      <c r="H1035" s="101">
        <v>2</v>
      </c>
      <c r="I1035" s="101">
        <v>1875</v>
      </c>
      <c r="J1035" s="101">
        <v>0</v>
      </c>
      <c r="K1035" s="101">
        <v>3</v>
      </c>
      <c r="L1035" s="101">
        <v>719</v>
      </c>
      <c r="M1035" s="101">
        <v>0</v>
      </c>
      <c r="N1035" s="100" t="str">
        <f t="shared" si="48"/>
        <v>공격력 +462</v>
      </c>
      <c r="O1035" s="100" t="str">
        <f t="shared" si="49"/>
        <v>최대 체력 +1875</v>
      </c>
      <c r="P1035" s="100" t="str">
        <f t="shared" si="50"/>
        <v>치유력 +719</v>
      </c>
    </row>
    <row r="1036" spans="1:16" ht="13.8" customHeight="1">
      <c r="A1036" s="101">
        <f>C1036*ID규칙_기본능력치그룹_단위+COUNTIF($C$4:C1036,C1036)</f>
        <v>25307033</v>
      </c>
      <c r="B1036" s="100" t="s">
        <v>325</v>
      </c>
      <c r="C1036" s="101">
        <f>VLOOKUP(B1036,WEAPON!$B:$D,3,0)</f>
        <v>25307</v>
      </c>
      <c r="D1036" s="102">
        <v>33</v>
      </c>
      <c r="E1036" s="101">
        <v>1</v>
      </c>
      <c r="F1036" s="101">
        <v>473</v>
      </c>
      <c r="G1036" s="101">
        <v>0</v>
      </c>
      <c r="H1036" s="101">
        <v>2</v>
      </c>
      <c r="I1036" s="101">
        <v>1920</v>
      </c>
      <c r="J1036" s="101">
        <v>0</v>
      </c>
      <c r="K1036" s="101">
        <v>3</v>
      </c>
      <c r="L1036" s="101">
        <v>736</v>
      </c>
      <c r="M1036" s="101">
        <v>0</v>
      </c>
      <c r="N1036" s="100" t="str">
        <f t="shared" si="48"/>
        <v>공격력 +473</v>
      </c>
      <c r="O1036" s="100" t="str">
        <f t="shared" si="49"/>
        <v>최대 체력 +1920</v>
      </c>
      <c r="P1036" s="100" t="str">
        <f t="shared" si="50"/>
        <v>치유력 +736</v>
      </c>
    </row>
    <row r="1037" spans="1:16" ht="13.8" customHeight="1">
      <c r="A1037" s="101">
        <f>C1037*ID규칙_기본능력치그룹_단위+COUNTIF($C$4:C1037,C1037)</f>
        <v>25307034</v>
      </c>
      <c r="B1037" s="100" t="s">
        <v>325</v>
      </c>
      <c r="C1037" s="101">
        <f>VLOOKUP(B1037,WEAPON!$B:$D,3,0)</f>
        <v>25307</v>
      </c>
      <c r="D1037" s="102">
        <v>34</v>
      </c>
      <c r="E1037" s="101">
        <v>1</v>
      </c>
      <c r="F1037" s="101">
        <v>484</v>
      </c>
      <c r="G1037" s="101">
        <v>0</v>
      </c>
      <c r="H1037" s="101">
        <v>2</v>
      </c>
      <c r="I1037" s="101">
        <v>1965</v>
      </c>
      <c r="J1037" s="101">
        <v>0</v>
      </c>
      <c r="K1037" s="101">
        <v>3</v>
      </c>
      <c r="L1037" s="101">
        <v>753</v>
      </c>
      <c r="M1037" s="101">
        <v>0</v>
      </c>
      <c r="N1037" s="100" t="str">
        <f t="shared" si="48"/>
        <v>공격력 +484</v>
      </c>
      <c r="O1037" s="100" t="str">
        <f t="shared" si="49"/>
        <v>최대 체력 +1965</v>
      </c>
      <c r="P1037" s="100" t="str">
        <f t="shared" si="50"/>
        <v>치유력 +753</v>
      </c>
    </row>
    <row r="1038" spans="1:16" ht="13.8" customHeight="1">
      <c r="A1038" s="101">
        <f>C1038*ID규칙_기본능력치그룹_단위+COUNTIF($C$4:C1038,C1038)</f>
        <v>25307035</v>
      </c>
      <c r="B1038" s="100" t="s">
        <v>325</v>
      </c>
      <c r="C1038" s="101">
        <f>VLOOKUP(B1038,WEAPON!$B:$D,3,0)</f>
        <v>25307</v>
      </c>
      <c r="D1038" s="102">
        <v>35</v>
      </c>
      <c r="E1038" s="101">
        <v>1</v>
      </c>
      <c r="F1038" s="101">
        <v>495</v>
      </c>
      <c r="G1038" s="101">
        <v>0</v>
      </c>
      <c r="H1038" s="101">
        <v>2</v>
      </c>
      <c r="I1038" s="101">
        <v>2010</v>
      </c>
      <c r="J1038" s="101">
        <v>0</v>
      </c>
      <c r="K1038" s="101">
        <v>3</v>
      </c>
      <c r="L1038" s="101">
        <v>771</v>
      </c>
      <c r="M1038" s="101">
        <v>0</v>
      </c>
      <c r="N1038" s="100" t="str">
        <f t="shared" si="48"/>
        <v>공격력 +495</v>
      </c>
      <c r="O1038" s="100" t="str">
        <f t="shared" si="49"/>
        <v>최대 체력 +2010</v>
      </c>
      <c r="P1038" s="100" t="str">
        <f t="shared" si="50"/>
        <v>치유력 +771</v>
      </c>
    </row>
    <row r="1039" spans="1:16" ht="13.8" customHeight="1">
      <c r="A1039" s="101">
        <f>C1039*ID규칙_기본능력치그룹_단위+COUNTIF($C$4:C1039,C1039)</f>
        <v>25307036</v>
      </c>
      <c r="B1039" s="100" t="s">
        <v>325</v>
      </c>
      <c r="C1039" s="101">
        <f>VLOOKUP(B1039,WEAPON!$B:$D,3,0)</f>
        <v>25307</v>
      </c>
      <c r="D1039" s="102">
        <v>36</v>
      </c>
      <c r="E1039" s="101">
        <v>1</v>
      </c>
      <c r="F1039" s="101">
        <v>506</v>
      </c>
      <c r="G1039" s="101">
        <v>0</v>
      </c>
      <c r="H1039" s="101">
        <v>2</v>
      </c>
      <c r="I1039" s="101">
        <v>2054</v>
      </c>
      <c r="J1039" s="101">
        <v>0</v>
      </c>
      <c r="K1039" s="101">
        <v>3</v>
      </c>
      <c r="L1039" s="101">
        <v>788</v>
      </c>
      <c r="M1039" s="101">
        <v>0</v>
      </c>
      <c r="N1039" s="100" t="str">
        <f t="shared" si="48"/>
        <v>공격력 +506</v>
      </c>
      <c r="O1039" s="100" t="str">
        <f t="shared" si="49"/>
        <v>최대 체력 +2054</v>
      </c>
      <c r="P1039" s="100" t="str">
        <f t="shared" si="50"/>
        <v>치유력 +788</v>
      </c>
    </row>
    <row r="1040" spans="1:16" ht="13.8" customHeight="1">
      <c r="A1040" s="101">
        <f>C1040*ID규칙_기본능력치그룹_단위+COUNTIF($C$4:C1040,C1040)</f>
        <v>25307037</v>
      </c>
      <c r="B1040" s="100" t="s">
        <v>325</v>
      </c>
      <c r="C1040" s="101">
        <f>VLOOKUP(B1040,WEAPON!$B:$D,3,0)</f>
        <v>25307</v>
      </c>
      <c r="D1040" s="102">
        <v>37</v>
      </c>
      <c r="E1040" s="101">
        <v>1</v>
      </c>
      <c r="F1040" s="101">
        <v>517</v>
      </c>
      <c r="G1040" s="101">
        <v>0</v>
      </c>
      <c r="H1040" s="101">
        <v>2</v>
      </c>
      <c r="I1040" s="101">
        <v>2099</v>
      </c>
      <c r="J1040" s="101">
        <v>0</v>
      </c>
      <c r="K1040" s="101">
        <v>3</v>
      </c>
      <c r="L1040" s="101">
        <v>805</v>
      </c>
      <c r="M1040" s="101">
        <v>0</v>
      </c>
      <c r="N1040" s="100" t="str">
        <f t="shared" si="48"/>
        <v>공격력 +517</v>
      </c>
      <c r="O1040" s="100" t="str">
        <f t="shared" si="49"/>
        <v>최대 체력 +2099</v>
      </c>
      <c r="P1040" s="100" t="str">
        <f t="shared" si="50"/>
        <v>치유력 +805</v>
      </c>
    </row>
    <row r="1041" spans="1:16" ht="13.8" customHeight="1">
      <c r="A1041" s="101">
        <f>C1041*ID규칙_기본능력치그룹_단위+COUNTIF($C$4:C1041,C1041)</f>
        <v>25307038</v>
      </c>
      <c r="B1041" s="100" t="s">
        <v>325</v>
      </c>
      <c r="C1041" s="101">
        <f>VLOOKUP(B1041,WEAPON!$B:$D,3,0)</f>
        <v>25307</v>
      </c>
      <c r="D1041" s="102">
        <v>38</v>
      </c>
      <c r="E1041" s="101">
        <v>1</v>
      </c>
      <c r="F1041" s="101">
        <v>528</v>
      </c>
      <c r="G1041" s="101">
        <v>0</v>
      </c>
      <c r="H1041" s="101">
        <v>2</v>
      </c>
      <c r="I1041" s="101">
        <v>2144</v>
      </c>
      <c r="J1041" s="101">
        <v>0</v>
      </c>
      <c r="K1041" s="101">
        <v>3</v>
      </c>
      <c r="L1041" s="101">
        <v>822</v>
      </c>
      <c r="M1041" s="101">
        <v>0</v>
      </c>
      <c r="N1041" s="100" t="str">
        <f t="shared" si="48"/>
        <v>공격력 +528</v>
      </c>
      <c r="O1041" s="100" t="str">
        <f t="shared" si="49"/>
        <v>최대 체력 +2144</v>
      </c>
      <c r="P1041" s="100" t="str">
        <f t="shared" si="50"/>
        <v>치유력 +822</v>
      </c>
    </row>
    <row r="1042" spans="1:16" ht="13.8" customHeight="1">
      <c r="A1042" s="101">
        <f>C1042*ID규칙_기본능력치그룹_단위+COUNTIF($C$4:C1042,C1042)</f>
        <v>25307039</v>
      </c>
      <c r="B1042" s="100" t="s">
        <v>325</v>
      </c>
      <c r="C1042" s="101">
        <f>VLOOKUP(B1042,WEAPON!$B:$D,3,0)</f>
        <v>25307</v>
      </c>
      <c r="D1042" s="102">
        <v>39</v>
      </c>
      <c r="E1042" s="101">
        <v>1</v>
      </c>
      <c r="F1042" s="101">
        <v>539</v>
      </c>
      <c r="G1042" s="101">
        <v>0</v>
      </c>
      <c r="H1042" s="101">
        <v>2</v>
      </c>
      <c r="I1042" s="101">
        <v>2188</v>
      </c>
      <c r="J1042" s="101">
        <v>0</v>
      </c>
      <c r="K1042" s="101">
        <v>3</v>
      </c>
      <c r="L1042" s="101">
        <v>839</v>
      </c>
      <c r="M1042" s="101">
        <v>0</v>
      </c>
      <c r="N1042" s="100" t="str">
        <f t="shared" si="48"/>
        <v>공격력 +539</v>
      </c>
      <c r="O1042" s="100" t="str">
        <f t="shared" si="49"/>
        <v>최대 체력 +2188</v>
      </c>
      <c r="P1042" s="100" t="str">
        <f t="shared" si="50"/>
        <v>치유력 +839</v>
      </c>
    </row>
    <row r="1043" spans="1:16" ht="13.8" customHeight="1">
      <c r="A1043" s="101">
        <f>C1043*ID규칙_기본능력치그룹_단위+COUNTIF($C$4:C1043,C1043)</f>
        <v>25307040</v>
      </c>
      <c r="B1043" s="100" t="s">
        <v>325</v>
      </c>
      <c r="C1043" s="101">
        <f>VLOOKUP(B1043,WEAPON!$B:$D,3,0)</f>
        <v>25307</v>
      </c>
      <c r="D1043" s="102">
        <v>40</v>
      </c>
      <c r="E1043" s="101">
        <v>1</v>
      </c>
      <c r="F1043" s="101">
        <v>550</v>
      </c>
      <c r="G1043" s="101">
        <v>0</v>
      </c>
      <c r="H1043" s="101">
        <v>2</v>
      </c>
      <c r="I1043" s="101">
        <v>2233</v>
      </c>
      <c r="J1043" s="101">
        <v>0</v>
      </c>
      <c r="K1043" s="101">
        <v>3</v>
      </c>
      <c r="L1043" s="101">
        <v>856</v>
      </c>
      <c r="M1043" s="101">
        <v>0</v>
      </c>
      <c r="N1043" s="100" t="str">
        <f t="shared" si="48"/>
        <v>공격력 +550</v>
      </c>
      <c r="O1043" s="100" t="str">
        <f t="shared" si="49"/>
        <v>최대 체력 +2233</v>
      </c>
      <c r="P1043" s="100" t="str">
        <f t="shared" si="50"/>
        <v>치유력 +856</v>
      </c>
    </row>
    <row r="1044" spans="1:16" ht="13.8" customHeight="1">
      <c r="A1044" s="101">
        <f>C1044*ID규칙_기본능력치그룹_단위+COUNTIF($C$4:C1044,C1044)</f>
        <v>25307041</v>
      </c>
      <c r="B1044" s="100" t="s">
        <v>325</v>
      </c>
      <c r="C1044" s="101">
        <f>VLOOKUP(B1044,WEAPON!$B:$D,3,0)</f>
        <v>25307</v>
      </c>
      <c r="D1044" s="102">
        <v>41</v>
      </c>
      <c r="E1044" s="101">
        <v>1</v>
      </c>
      <c r="F1044" s="101">
        <v>561</v>
      </c>
      <c r="G1044" s="101">
        <v>0</v>
      </c>
      <c r="H1044" s="101">
        <v>2</v>
      </c>
      <c r="I1044" s="101">
        <v>2278</v>
      </c>
      <c r="J1044" s="101">
        <v>0</v>
      </c>
      <c r="K1044" s="101">
        <v>3</v>
      </c>
      <c r="L1044" s="101">
        <v>873</v>
      </c>
      <c r="M1044" s="101">
        <v>0</v>
      </c>
      <c r="N1044" s="100" t="str">
        <f t="shared" si="48"/>
        <v>공격력 +561</v>
      </c>
      <c r="O1044" s="100" t="str">
        <f t="shared" si="49"/>
        <v>최대 체력 +2278</v>
      </c>
      <c r="P1044" s="100" t="str">
        <f t="shared" si="50"/>
        <v>치유력 +873</v>
      </c>
    </row>
    <row r="1045" spans="1:16" ht="13.8" customHeight="1">
      <c r="A1045" s="101">
        <f>C1045*ID규칙_기본능력치그룹_단위+COUNTIF($C$4:C1045,C1045)</f>
        <v>25307042</v>
      </c>
      <c r="B1045" s="100" t="s">
        <v>325</v>
      </c>
      <c r="C1045" s="101">
        <f>VLOOKUP(B1045,WEAPON!$B:$D,3,0)</f>
        <v>25307</v>
      </c>
      <c r="D1045" s="102">
        <v>42</v>
      </c>
      <c r="E1045" s="101">
        <v>1</v>
      </c>
      <c r="F1045" s="101">
        <v>572</v>
      </c>
      <c r="G1045" s="101">
        <v>0</v>
      </c>
      <c r="H1045" s="101">
        <v>2</v>
      </c>
      <c r="I1045" s="101">
        <v>2322</v>
      </c>
      <c r="J1045" s="101">
        <v>0</v>
      </c>
      <c r="K1045" s="101">
        <v>3</v>
      </c>
      <c r="L1045" s="101">
        <v>890</v>
      </c>
      <c r="M1045" s="101">
        <v>0</v>
      </c>
      <c r="N1045" s="100" t="str">
        <f t="shared" si="48"/>
        <v>공격력 +572</v>
      </c>
      <c r="O1045" s="100" t="str">
        <f t="shared" si="49"/>
        <v>최대 체력 +2322</v>
      </c>
      <c r="P1045" s="100" t="str">
        <f t="shared" si="50"/>
        <v>치유력 +890</v>
      </c>
    </row>
    <row r="1046" spans="1:16" ht="13.8" customHeight="1">
      <c r="A1046" s="101">
        <f>C1046*ID규칙_기본능력치그룹_단위+COUNTIF($C$4:C1046,C1046)</f>
        <v>25307043</v>
      </c>
      <c r="B1046" s="100" t="s">
        <v>325</v>
      </c>
      <c r="C1046" s="101">
        <f>VLOOKUP(B1046,WEAPON!$B:$D,3,0)</f>
        <v>25307</v>
      </c>
      <c r="D1046" s="102">
        <v>43</v>
      </c>
      <c r="E1046" s="101">
        <v>1</v>
      </c>
      <c r="F1046" s="101">
        <v>583</v>
      </c>
      <c r="G1046" s="101">
        <v>0</v>
      </c>
      <c r="H1046" s="101">
        <v>2</v>
      </c>
      <c r="I1046" s="101">
        <v>2367</v>
      </c>
      <c r="J1046" s="101">
        <v>0</v>
      </c>
      <c r="K1046" s="101">
        <v>3</v>
      </c>
      <c r="L1046" s="101">
        <v>907</v>
      </c>
      <c r="M1046" s="101">
        <v>0</v>
      </c>
      <c r="N1046" s="100" t="str">
        <f t="shared" si="48"/>
        <v>공격력 +583</v>
      </c>
      <c r="O1046" s="100" t="str">
        <f t="shared" si="49"/>
        <v>최대 체력 +2367</v>
      </c>
      <c r="P1046" s="100" t="str">
        <f t="shared" si="50"/>
        <v>치유력 +907</v>
      </c>
    </row>
    <row r="1047" spans="1:16" ht="13.8" customHeight="1">
      <c r="A1047" s="101">
        <f>C1047*ID규칙_기본능력치그룹_단위+COUNTIF($C$4:C1047,C1047)</f>
        <v>25307044</v>
      </c>
      <c r="B1047" s="100" t="s">
        <v>325</v>
      </c>
      <c r="C1047" s="101">
        <f>VLOOKUP(B1047,WEAPON!$B:$D,3,0)</f>
        <v>25307</v>
      </c>
      <c r="D1047" s="102">
        <v>44</v>
      </c>
      <c r="E1047" s="101">
        <v>1</v>
      </c>
      <c r="F1047" s="101">
        <v>594</v>
      </c>
      <c r="G1047" s="101">
        <v>0</v>
      </c>
      <c r="H1047" s="101">
        <v>2</v>
      </c>
      <c r="I1047" s="101">
        <v>2412</v>
      </c>
      <c r="J1047" s="101">
        <v>0</v>
      </c>
      <c r="K1047" s="101">
        <v>3</v>
      </c>
      <c r="L1047" s="101">
        <v>924</v>
      </c>
      <c r="M1047" s="101">
        <v>0</v>
      </c>
      <c r="N1047" s="100" t="str">
        <f t="shared" si="48"/>
        <v>공격력 +594</v>
      </c>
      <c r="O1047" s="100" t="str">
        <f t="shared" si="49"/>
        <v>최대 체력 +2412</v>
      </c>
      <c r="P1047" s="100" t="str">
        <f t="shared" si="50"/>
        <v>치유력 +924</v>
      </c>
    </row>
    <row r="1048" spans="1:16" ht="13.8" customHeight="1">
      <c r="A1048" s="101">
        <f>C1048*ID규칙_기본능력치그룹_단위+COUNTIF($C$4:C1048,C1048)</f>
        <v>25307045</v>
      </c>
      <c r="B1048" s="100" t="s">
        <v>325</v>
      </c>
      <c r="C1048" s="101">
        <f>VLOOKUP(B1048,WEAPON!$B:$D,3,0)</f>
        <v>25307</v>
      </c>
      <c r="D1048" s="102">
        <v>45</v>
      </c>
      <c r="E1048" s="101">
        <v>1</v>
      </c>
      <c r="F1048" s="101">
        <v>605</v>
      </c>
      <c r="G1048" s="101">
        <v>0</v>
      </c>
      <c r="H1048" s="101">
        <v>2</v>
      </c>
      <c r="I1048" s="101">
        <v>2457</v>
      </c>
      <c r="J1048" s="101">
        <v>0</v>
      </c>
      <c r="K1048" s="101">
        <v>3</v>
      </c>
      <c r="L1048" s="101">
        <v>942</v>
      </c>
      <c r="M1048" s="101">
        <v>0</v>
      </c>
      <c r="N1048" s="100" t="str">
        <f t="shared" si="48"/>
        <v>공격력 +605</v>
      </c>
      <c r="O1048" s="100" t="str">
        <f t="shared" si="49"/>
        <v>최대 체력 +2457</v>
      </c>
      <c r="P1048" s="100" t="str">
        <f t="shared" si="50"/>
        <v>치유력 +942</v>
      </c>
    </row>
    <row r="1049" spans="1:16" ht="13.8" customHeight="1">
      <c r="A1049" s="101">
        <f>C1049*ID규칙_기본능력치그룹_단위+COUNTIF($C$4:C1049,C1049)</f>
        <v>25307046</v>
      </c>
      <c r="B1049" s="100" t="s">
        <v>325</v>
      </c>
      <c r="C1049" s="101">
        <f>VLOOKUP(B1049,WEAPON!$B:$D,3,0)</f>
        <v>25307</v>
      </c>
      <c r="D1049" s="102">
        <v>46</v>
      </c>
      <c r="E1049" s="101">
        <v>1</v>
      </c>
      <c r="F1049" s="101">
        <v>615</v>
      </c>
      <c r="G1049" s="101">
        <v>0</v>
      </c>
      <c r="H1049" s="101">
        <v>2</v>
      </c>
      <c r="I1049" s="101">
        <v>2501</v>
      </c>
      <c r="J1049" s="101">
        <v>0</v>
      </c>
      <c r="K1049" s="101">
        <v>3</v>
      </c>
      <c r="L1049" s="101">
        <v>959</v>
      </c>
      <c r="M1049" s="101">
        <v>0</v>
      </c>
      <c r="N1049" s="100" t="str">
        <f t="shared" si="48"/>
        <v>공격력 +615</v>
      </c>
      <c r="O1049" s="100" t="str">
        <f t="shared" si="49"/>
        <v>최대 체력 +2501</v>
      </c>
      <c r="P1049" s="100" t="str">
        <f t="shared" si="50"/>
        <v>치유력 +959</v>
      </c>
    </row>
    <row r="1050" spans="1:16" ht="13.8" customHeight="1">
      <c r="A1050" s="101">
        <f>C1050*ID규칙_기본능력치그룹_단위+COUNTIF($C$4:C1050,C1050)</f>
        <v>25307047</v>
      </c>
      <c r="B1050" s="100" t="s">
        <v>325</v>
      </c>
      <c r="C1050" s="101">
        <f>VLOOKUP(B1050,WEAPON!$B:$D,3,0)</f>
        <v>25307</v>
      </c>
      <c r="D1050" s="102">
        <v>47</v>
      </c>
      <c r="E1050" s="101">
        <v>1</v>
      </c>
      <c r="F1050" s="101">
        <v>626</v>
      </c>
      <c r="G1050" s="101">
        <v>0</v>
      </c>
      <c r="H1050" s="101">
        <v>2</v>
      </c>
      <c r="I1050" s="101">
        <v>2546</v>
      </c>
      <c r="J1050" s="101">
        <v>0</v>
      </c>
      <c r="K1050" s="101">
        <v>3</v>
      </c>
      <c r="L1050" s="101">
        <v>976</v>
      </c>
      <c r="M1050" s="101">
        <v>0</v>
      </c>
      <c r="N1050" s="100" t="str">
        <f t="shared" si="48"/>
        <v>공격력 +626</v>
      </c>
      <c r="O1050" s="100" t="str">
        <f t="shared" si="49"/>
        <v>최대 체력 +2546</v>
      </c>
      <c r="P1050" s="100" t="str">
        <f t="shared" si="50"/>
        <v>치유력 +976</v>
      </c>
    </row>
    <row r="1051" spans="1:16" ht="13.8" customHeight="1">
      <c r="A1051" s="101">
        <f>C1051*ID규칙_기본능력치그룹_단위+COUNTIF($C$4:C1051,C1051)</f>
        <v>25307048</v>
      </c>
      <c r="B1051" s="100" t="s">
        <v>325</v>
      </c>
      <c r="C1051" s="101">
        <f>VLOOKUP(B1051,WEAPON!$B:$D,3,0)</f>
        <v>25307</v>
      </c>
      <c r="D1051" s="102">
        <v>48</v>
      </c>
      <c r="E1051" s="101">
        <v>1</v>
      </c>
      <c r="F1051" s="101">
        <v>637</v>
      </c>
      <c r="G1051" s="101">
        <v>0</v>
      </c>
      <c r="H1051" s="101">
        <v>2</v>
      </c>
      <c r="I1051" s="101">
        <v>2591</v>
      </c>
      <c r="J1051" s="101">
        <v>0</v>
      </c>
      <c r="K1051" s="101">
        <v>3</v>
      </c>
      <c r="L1051" s="101">
        <v>993</v>
      </c>
      <c r="M1051" s="101">
        <v>0</v>
      </c>
      <c r="N1051" s="100" t="str">
        <f t="shared" si="48"/>
        <v>공격력 +637</v>
      </c>
      <c r="O1051" s="100" t="str">
        <f t="shared" si="49"/>
        <v>최대 체력 +2591</v>
      </c>
      <c r="P1051" s="100" t="str">
        <f t="shared" si="50"/>
        <v>치유력 +993</v>
      </c>
    </row>
    <row r="1052" spans="1:16" ht="13.8" customHeight="1">
      <c r="A1052" s="101">
        <f>C1052*ID규칙_기본능력치그룹_단위+COUNTIF($C$4:C1052,C1052)</f>
        <v>25307049</v>
      </c>
      <c r="B1052" s="100" t="s">
        <v>325</v>
      </c>
      <c r="C1052" s="101">
        <f>VLOOKUP(B1052,WEAPON!$B:$D,3,0)</f>
        <v>25307</v>
      </c>
      <c r="D1052" s="102">
        <v>49</v>
      </c>
      <c r="E1052" s="101">
        <v>1</v>
      </c>
      <c r="F1052" s="101">
        <v>648</v>
      </c>
      <c r="G1052" s="101">
        <v>0</v>
      </c>
      <c r="H1052" s="101">
        <v>2</v>
      </c>
      <c r="I1052" s="101">
        <v>2635</v>
      </c>
      <c r="J1052" s="101">
        <v>0</v>
      </c>
      <c r="K1052" s="101">
        <v>3</v>
      </c>
      <c r="L1052" s="101">
        <v>1010</v>
      </c>
      <c r="M1052" s="101">
        <v>0</v>
      </c>
      <c r="N1052" s="100" t="str">
        <f t="shared" si="48"/>
        <v>공격력 +648</v>
      </c>
      <c r="O1052" s="100" t="str">
        <f t="shared" si="49"/>
        <v>최대 체력 +2635</v>
      </c>
      <c r="P1052" s="100" t="str">
        <f t="shared" si="50"/>
        <v>치유력 +1010</v>
      </c>
    </row>
    <row r="1053" spans="1:16" ht="13.8" customHeight="1">
      <c r="A1053" s="101">
        <f>C1053*ID규칙_기본능력치그룹_단위+COUNTIF($C$4:C1053,C1053)</f>
        <v>25307050</v>
      </c>
      <c r="B1053" s="100" t="s">
        <v>325</v>
      </c>
      <c r="C1053" s="101">
        <f>VLOOKUP(B1053,WEAPON!$B:$D,3,0)</f>
        <v>25307</v>
      </c>
      <c r="D1053" s="102">
        <v>50</v>
      </c>
      <c r="E1053" s="101">
        <v>1</v>
      </c>
      <c r="F1053" s="101">
        <v>659</v>
      </c>
      <c r="G1053" s="101">
        <v>0</v>
      </c>
      <c r="H1053" s="101">
        <v>2</v>
      </c>
      <c r="I1053" s="101">
        <v>2680</v>
      </c>
      <c r="J1053" s="101">
        <v>0</v>
      </c>
      <c r="K1053" s="101">
        <v>3</v>
      </c>
      <c r="L1053" s="101">
        <v>1027</v>
      </c>
      <c r="M1053" s="101">
        <v>0</v>
      </c>
      <c r="N1053" s="100" t="str">
        <f t="shared" si="48"/>
        <v>공격력 +659</v>
      </c>
      <c r="O1053" s="100" t="str">
        <f t="shared" si="49"/>
        <v>최대 체력 +2680</v>
      </c>
      <c r="P1053" s="100" t="str">
        <f t="shared" si="50"/>
        <v>치유력 +1027</v>
      </c>
    </row>
    <row r="1054" spans="1:16" ht="13.8" customHeight="1">
      <c r="A1054" s="101">
        <f>C1054*ID규칙_기본능력치그룹_단위+COUNTIF($C$4:C1054,C1054)</f>
        <v>11315001</v>
      </c>
      <c r="B1054" s="100" t="s">
        <v>327</v>
      </c>
      <c r="C1054" s="101">
        <f>VLOOKUP(B1054,WEAPON!$B:$D,3,0)</f>
        <v>11315</v>
      </c>
      <c r="D1054" s="102">
        <v>1</v>
      </c>
      <c r="E1054" s="101">
        <v>1</v>
      </c>
      <c r="F1054" s="101">
        <v>76</v>
      </c>
      <c r="G1054" s="101">
        <v>0</v>
      </c>
      <c r="H1054" s="101">
        <v>2</v>
      </c>
      <c r="I1054" s="101">
        <v>848</v>
      </c>
      <c r="J1054" s="101">
        <v>0</v>
      </c>
      <c r="K1054" s="101">
        <v>3</v>
      </c>
      <c r="L1054" s="101">
        <v>172</v>
      </c>
      <c r="M1054" s="101">
        <v>0</v>
      </c>
      <c r="N1054" s="100" t="str">
        <f t="shared" si="48"/>
        <v>공격력 +76</v>
      </c>
      <c r="O1054" s="100" t="str">
        <f t="shared" si="49"/>
        <v>최대 체력 +848</v>
      </c>
      <c r="P1054" s="100" t="str">
        <f t="shared" si="50"/>
        <v>치유력 +172</v>
      </c>
    </row>
    <row r="1055" spans="1:16" ht="13.8" customHeight="1">
      <c r="A1055" s="101">
        <f>C1055*ID규칙_기본능력치그룹_단위+COUNTIF($C$4:C1055,C1055)</f>
        <v>11315002</v>
      </c>
      <c r="B1055" s="100" t="s">
        <v>327</v>
      </c>
      <c r="C1055" s="101">
        <f>VLOOKUP(B1055,WEAPON!$B:$D,3,0)</f>
        <v>11315</v>
      </c>
      <c r="D1055" s="102">
        <v>2</v>
      </c>
      <c r="E1055" s="101">
        <v>1</v>
      </c>
      <c r="F1055" s="101">
        <v>83</v>
      </c>
      <c r="G1055" s="101">
        <v>0</v>
      </c>
      <c r="H1055" s="101">
        <v>2</v>
      </c>
      <c r="I1055" s="101">
        <v>925</v>
      </c>
      <c r="J1055" s="101">
        <v>0</v>
      </c>
      <c r="K1055" s="101">
        <v>3</v>
      </c>
      <c r="L1055" s="101">
        <v>188</v>
      </c>
      <c r="M1055" s="101">
        <v>0</v>
      </c>
      <c r="N1055" s="100" t="str">
        <f t="shared" si="48"/>
        <v>공격력 +83</v>
      </c>
      <c r="O1055" s="100" t="str">
        <f t="shared" si="49"/>
        <v>최대 체력 +925</v>
      </c>
      <c r="P1055" s="100" t="str">
        <f t="shared" si="50"/>
        <v>치유력 +188</v>
      </c>
    </row>
    <row r="1056" spans="1:16" ht="13.8" customHeight="1">
      <c r="A1056" s="101">
        <f>C1056*ID규칙_기본능력치그룹_단위+COUNTIF($C$4:C1056,C1056)</f>
        <v>11315003</v>
      </c>
      <c r="B1056" s="100" t="s">
        <v>327</v>
      </c>
      <c r="C1056" s="101">
        <f>VLOOKUP(B1056,WEAPON!$B:$D,3,0)</f>
        <v>11315</v>
      </c>
      <c r="D1056" s="102">
        <v>3</v>
      </c>
      <c r="E1056" s="101">
        <v>1</v>
      </c>
      <c r="F1056" s="101">
        <v>90</v>
      </c>
      <c r="G1056" s="101">
        <v>0</v>
      </c>
      <c r="H1056" s="101">
        <v>2</v>
      </c>
      <c r="I1056" s="101">
        <v>1002</v>
      </c>
      <c r="J1056" s="101">
        <v>0</v>
      </c>
      <c r="K1056" s="101">
        <v>3</v>
      </c>
      <c r="L1056" s="101">
        <v>203</v>
      </c>
      <c r="M1056" s="101">
        <v>0</v>
      </c>
      <c r="N1056" s="100" t="str">
        <f t="shared" si="48"/>
        <v>공격력 +90</v>
      </c>
      <c r="O1056" s="100" t="str">
        <f t="shared" si="49"/>
        <v>최대 체력 +1002</v>
      </c>
      <c r="P1056" s="100" t="str">
        <f t="shared" si="50"/>
        <v>치유력 +203</v>
      </c>
    </row>
    <row r="1057" spans="1:16" ht="13.8" customHeight="1">
      <c r="A1057" s="101">
        <f>C1057*ID규칙_기본능력치그룹_단위+COUNTIF($C$4:C1057,C1057)</f>
        <v>11315004</v>
      </c>
      <c r="B1057" s="100" t="s">
        <v>327</v>
      </c>
      <c r="C1057" s="101">
        <f>VLOOKUP(B1057,WEAPON!$B:$D,3,0)</f>
        <v>11315</v>
      </c>
      <c r="D1057" s="102">
        <v>4</v>
      </c>
      <c r="E1057" s="101">
        <v>1</v>
      </c>
      <c r="F1057" s="101">
        <v>97</v>
      </c>
      <c r="G1057" s="101">
        <v>0</v>
      </c>
      <c r="H1057" s="101">
        <v>2</v>
      </c>
      <c r="I1057" s="101">
        <v>1079</v>
      </c>
      <c r="J1057" s="101">
        <v>0</v>
      </c>
      <c r="K1057" s="101">
        <v>3</v>
      </c>
      <c r="L1057" s="101">
        <v>219</v>
      </c>
      <c r="M1057" s="101">
        <v>0</v>
      </c>
      <c r="N1057" s="100" t="str">
        <f t="shared" si="48"/>
        <v>공격력 +97</v>
      </c>
      <c r="O1057" s="100" t="str">
        <f t="shared" si="49"/>
        <v>최대 체력 +1079</v>
      </c>
      <c r="P1057" s="100" t="str">
        <f t="shared" si="50"/>
        <v>치유력 +219</v>
      </c>
    </row>
    <row r="1058" spans="1:16" ht="13.8" customHeight="1">
      <c r="A1058" s="101">
        <f>C1058*ID규칙_기본능력치그룹_단위+COUNTIF($C$4:C1058,C1058)</f>
        <v>11315005</v>
      </c>
      <c r="B1058" s="100" t="s">
        <v>327</v>
      </c>
      <c r="C1058" s="101">
        <f>VLOOKUP(B1058,WEAPON!$B:$D,3,0)</f>
        <v>11315</v>
      </c>
      <c r="D1058" s="102">
        <v>5</v>
      </c>
      <c r="E1058" s="101">
        <v>1</v>
      </c>
      <c r="F1058" s="101">
        <v>104</v>
      </c>
      <c r="G1058" s="101">
        <v>0</v>
      </c>
      <c r="H1058" s="101">
        <v>2</v>
      </c>
      <c r="I1058" s="101">
        <v>1156</v>
      </c>
      <c r="J1058" s="101">
        <v>0</v>
      </c>
      <c r="K1058" s="101">
        <v>3</v>
      </c>
      <c r="L1058" s="101">
        <v>234</v>
      </c>
      <c r="M1058" s="101">
        <v>0</v>
      </c>
      <c r="N1058" s="100" t="str">
        <f t="shared" si="48"/>
        <v>공격력 +104</v>
      </c>
      <c r="O1058" s="100" t="str">
        <f t="shared" si="49"/>
        <v>최대 체력 +1156</v>
      </c>
      <c r="P1058" s="100" t="str">
        <f t="shared" si="50"/>
        <v>치유력 +234</v>
      </c>
    </row>
    <row r="1059" spans="1:16" ht="13.8" customHeight="1">
      <c r="A1059" s="101">
        <f>C1059*ID규칙_기본능력치그룹_단위+COUNTIF($C$4:C1059,C1059)</f>
        <v>11315006</v>
      </c>
      <c r="B1059" s="100" t="s">
        <v>327</v>
      </c>
      <c r="C1059" s="101">
        <f>VLOOKUP(B1059,WEAPON!$B:$D,3,0)</f>
        <v>11315</v>
      </c>
      <c r="D1059" s="102">
        <v>6</v>
      </c>
      <c r="E1059" s="101">
        <v>1</v>
      </c>
      <c r="F1059" s="101">
        <v>110</v>
      </c>
      <c r="G1059" s="101">
        <v>0</v>
      </c>
      <c r="H1059" s="101">
        <v>2</v>
      </c>
      <c r="I1059" s="101">
        <v>1234</v>
      </c>
      <c r="J1059" s="101">
        <v>0</v>
      </c>
      <c r="K1059" s="101">
        <v>3</v>
      </c>
      <c r="L1059" s="101">
        <v>250</v>
      </c>
      <c r="M1059" s="101">
        <v>0</v>
      </c>
      <c r="N1059" s="100" t="str">
        <f t="shared" si="48"/>
        <v>공격력 +110</v>
      </c>
      <c r="O1059" s="100" t="str">
        <f t="shared" si="49"/>
        <v>최대 체력 +1234</v>
      </c>
      <c r="P1059" s="100" t="str">
        <f t="shared" si="50"/>
        <v>치유력 +250</v>
      </c>
    </row>
    <row r="1060" spans="1:16" ht="13.8" customHeight="1">
      <c r="A1060" s="101">
        <f>C1060*ID규칙_기본능력치그룹_단위+COUNTIF($C$4:C1060,C1060)</f>
        <v>11315007</v>
      </c>
      <c r="B1060" s="100" t="s">
        <v>327</v>
      </c>
      <c r="C1060" s="101">
        <f>VLOOKUP(B1060,WEAPON!$B:$D,3,0)</f>
        <v>11315</v>
      </c>
      <c r="D1060" s="102">
        <v>7</v>
      </c>
      <c r="E1060" s="101">
        <v>1</v>
      </c>
      <c r="F1060" s="101">
        <v>117</v>
      </c>
      <c r="G1060" s="101">
        <v>0</v>
      </c>
      <c r="H1060" s="101">
        <v>2</v>
      </c>
      <c r="I1060" s="101">
        <v>1311</v>
      </c>
      <c r="J1060" s="101">
        <v>0</v>
      </c>
      <c r="K1060" s="101">
        <v>3</v>
      </c>
      <c r="L1060" s="101">
        <v>266</v>
      </c>
      <c r="M1060" s="101">
        <v>0</v>
      </c>
      <c r="N1060" s="100" t="str">
        <f t="shared" si="48"/>
        <v>공격력 +117</v>
      </c>
      <c r="O1060" s="100" t="str">
        <f t="shared" si="49"/>
        <v>최대 체력 +1311</v>
      </c>
      <c r="P1060" s="100" t="str">
        <f t="shared" si="50"/>
        <v>치유력 +266</v>
      </c>
    </row>
    <row r="1061" spans="1:16" ht="13.8" customHeight="1">
      <c r="A1061" s="101">
        <f>C1061*ID규칙_기본능력치그룹_단위+COUNTIF($C$4:C1061,C1061)</f>
        <v>11315008</v>
      </c>
      <c r="B1061" s="100" t="s">
        <v>327</v>
      </c>
      <c r="C1061" s="101">
        <f>VLOOKUP(B1061,WEAPON!$B:$D,3,0)</f>
        <v>11315</v>
      </c>
      <c r="D1061" s="102">
        <v>8</v>
      </c>
      <c r="E1061" s="101">
        <v>1</v>
      </c>
      <c r="F1061" s="101">
        <v>124</v>
      </c>
      <c r="G1061" s="101">
        <v>0</v>
      </c>
      <c r="H1061" s="101">
        <v>2</v>
      </c>
      <c r="I1061" s="101">
        <v>1388</v>
      </c>
      <c r="J1061" s="101">
        <v>0</v>
      </c>
      <c r="K1061" s="101">
        <v>3</v>
      </c>
      <c r="L1061" s="101">
        <v>281</v>
      </c>
      <c r="M1061" s="101">
        <v>0</v>
      </c>
      <c r="N1061" s="100" t="str">
        <f t="shared" si="48"/>
        <v>공격력 +124</v>
      </c>
      <c r="O1061" s="100" t="str">
        <f t="shared" si="49"/>
        <v>최대 체력 +1388</v>
      </c>
      <c r="P1061" s="100" t="str">
        <f t="shared" si="50"/>
        <v>치유력 +281</v>
      </c>
    </row>
    <row r="1062" spans="1:16" ht="13.8" customHeight="1">
      <c r="A1062" s="101">
        <f>C1062*ID규칙_기본능력치그룹_단위+COUNTIF($C$4:C1062,C1062)</f>
        <v>11315009</v>
      </c>
      <c r="B1062" s="100" t="s">
        <v>327</v>
      </c>
      <c r="C1062" s="101">
        <f>VLOOKUP(B1062,WEAPON!$B:$D,3,0)</f>
        <v>11315</v>
      </c>
      <c r="D1062" s="102">
        <v>9</v>
      </c>
      <c r="E1062" s="101">
        <v>1</v>
      </c>
      <c r="F1062" s="101">
        <v>131</v>
      </c>
      <c r="G1062" s="101">
        <v>0</v>
      </c>
      <c r="H1062" s="101">
        <v>2</v>
      </c>
      <c r="I1062" s="101">
        <v>1465</v>
      </c>
      <c r="J1062" s="101">
        <v>0</v>
      </c>
      <c r="K1062" s="101">
        <v>3</v>
      </c>
      <c r="L1062" s="101">
        <v>297</v>
      </c>
      <c r="M1062" s="101">
        <v>0</v>
      </c>
      <c r="N1062" s="100" t="str">
        <f t="shared" si="48"/>
        <v>공격력 +131</v>
      </c>
      <c r="O1062" s="100" t="str">
        <f t="shared" si="49"/>
        <v>최대 체력 +1465</v>
      </c>
      <c r="P1062" s="100" t="str">
        <f t="shared" si="50"/>
        <v>치유력 +297</v>
      </c>
    </row>
    <row r="1063" spans="1:16" ht="13.8" customHeight="1">
      <c r="A1063" s="101">
        <f>C1063*ID규칙_기본능력치그룹_단위+COUNTIF($C$4:C1063,C1063)</f>
        <v>11315010</v>
      </c>
      <c r="B1063" s="100" t="s">
        <v>327</v>
      </c>
      <c r="C1063" s="101">
        <f>VLOOKUP(B1063,WEAPON!$B:$D,3,0)</f>
        <v>11315</v>
      </c>
      <c r="D1063" s="102">
        <v>10</v>
      </c>
      <c r="E1063" s="101">
        <v>1</v>
      </c>
      <c r="F1063" s="101">
        <v>138</v>
      </c>
      <c r="G1063" s="101">
        <v>0</v>
      </c>
      <c r="H1063" s="101">
        <v>2</v>
      </c>
      <c r="I1063" s="101">
        <v>1542</v>
      </c>
      <c r="J1063" s="101">
        <v>0</v>
      </c>
      <c r="K1063" s="101">
        <v>3</v>
      </c>
      <c r="L1063" s="101">
        <v>312</v>
      </c>
      <c r="M1063" s="101">
        <v>0</v>
      </c>
      <c r="N1063" s="100" t="str">
        <f t="shared" si="48"/>
        <v>공격력 +138</v>
      </c>
      <c r="O1063" s="100" t="str">
        <f t="shared" si="49"/>
        <v>최대 체력 +1542</v>
      </c>
      <c r="P1063" s="100" t="str">
        <f t="shared" si="50"/>
        <v>치유력 +312</v>
      </c>
    </row>
    <row r="1064" spans="1:16" ht="13.8" customHeight="1">
      <c r="A1064" s="101">
        <f>C1064*ID규칙_기본능력치그룹_단위+COUNTIF($C$4:C1064,C1064)</f>
        <v>11315011</v>
      </c>
      <c r="B1064" s="100" t="s">
        <v>327</v>
      </c>
      <c r="C1064" s="101">
        <f>VLOOKUP(B1064,WEAPON!$B:$D,3,0)</f>
        <v>11315</v>
      </c>
      <c r="D1064" s="102">
        <v>11</v>
      </c>
      <c r="E1064" s="101">
        <v>1</v>
      </c>
      <c r="F1064" s="101">
        <v>145</v>
      </c>
      <c r="G1064" s="101">
        <v>0</v>
      </c>
      <c r="H1064" s="101">
        <v>2</v>
      </c>
      <c r="I1064" s="101">
        <v>1619</v>
      </c>
      <c r="J1064" s="101">
        <v>0</v>
      </c>
      <c r="K1064" s="101">
        <v>3</v>
      </c>
      <c r="L1064" s="101">
        <v>328</v>
      </c>
      <c r="M1064" s="101">
        <v>0</v>
      </c>
      <c r="N1064" s="100" t="str">
        <f t="shared" si="48"/>
        <v>공격력 +145</v>
      </c>
      <c r="O1064" s="100" t="str">
        <f t="shared" si="49"/>
        <v>최대 체력 +1619</v>
      </c>
      <c r="P1064" s="100" t="str">
        <f t="shared" si="50"/>
        <v>치유력 +328</v>
      </c>
    </row>
    <row r="1065" spans="1:16" ht="13.8" customHeight="1">
      <c r="A1065" s="101">
        <f>C1065*ID규칙_기본능력치그룹_단위+COUNTIF($C$4:C1065,C1065)</f>
        <v>11315012</v>
      </c>
      <c r="B1065" s="100" t="s">
        <v>327</v>
      </c>
      <c r="C1065" s="101">
        <f>VLOOKUP(B1065,WEAPON!$B:$D,3,0)</f>
        <v>11315</v>
      </c>
      <c r="D1065" s="102">
        <v>12</v>
      </c>
      <c r="E1065" s="101">
        <v>1</v>
      </c>
      <c r="F1065" s="101">
        <v>152</v>
      </c>
      <c r="G1065" s="101">
        <v>0</v>
      </c>
      <c r="H1065" s="101">
        <v>2</v>
      </c>
      <c r="I1065" s="101">
        <v>1696</v>
      </c>
      <c r="J1065" s="101">
        <v>0</v>
      </c>
      <c r="K1065" s="101">
        <v>3</v>
      </c>
      <c r="L1065" s="101">
        <v>344</v>
      </c>
      <c r="M1065" s="101">
        <v>0</v>
      </c>
      <c r="N1065" s="100" t="str">
        <f t="shared" si="48"/>
        <v>공격력 +152</v>
      </c>
      <c r="O1065" s="100" t="str">
        <f t="shared" si="49"/>
        <v>최대 체력 +1696</v>
      </c>
      <c r="P1065" s="100" t="str">
        <f t="shared" si="50"/>
        <v>치유력 +344</v>
      </c>
    </row>
    <row r="1066" spans="1:16" ht="13.8" customHeight="1">
      <c r="A1066" s="101">
        <f>C1066*ID규칙_기본능력치그룹_단위+COUNTIF($C$4:C1066,C1066)</f>
        <v>11315013</v>
      </c>
      <c r="B1066" s="100" t="s">
        <v>327</v>
      </c>
      <c r="C1066" s="101">
        <f>VLOOKUP(B1066,WEAPON!$B:$D,3,0)</f>
        <v>11315</v>
      </c>
      <c r="D1066" s="102">
        <v>13</v>
      </c>
      <c r="E1066" s="101">
        <v>1</v>
      </c>
      <c r="F1066" s="101">
        <v>159</v>
      </c>
      <c r="G1066" s="101">
        <v>0</v>
      </c>
      <c r="H1066" s="101">
        <v>2</v>
      </c>
      <c r="I1066" s="101">
        <v>1773</v>
      </c>
      <c r="J1066" s="101">
        <v>0</v>
      </c>
      <c r="K1066" s="101">
        <v>3</v>
      </c>
      <c r="L1066" s="101">
        <v>359</v>
      </c>
      <c r="M1066" s="101">
        <v>0</v>
      </c>
      <c r="N1066" s="100" t="str">
        <f t="shared" si="48"/>
        <v>공격력 +159</v>
      </c>
      <c r="O1066" s="100" t="str">
        <f t="shared" si="49"/>
        <v>최대 체력 +1773</v>
      </c>
      <c r="P1066" s="100" t="str">
        <f t="shared" si="50"/>
        <v>치유력 +359</v>
      </c>
    </row>
    <row r="1067" spans="1:16" ht="13.8" customHeight="1">
      <c r="A1067" s="101">
        <f>C1067*ID규칙_기본능력치그룹_단위+COUNTIF($C$4:C1067,C1067)</f>
        <v>11315014</v>
      </c>
      <c r="B1067" s="100" t="s">
        <v>327</v>
      </c>
      <c r="C1067" s="101">
        <f>VLOOKUP(B1067,WEAPON!$B:$D,3,0)</f>
        <v>11315</v>
      </c>
      <c r="D1067" s="102">
        <v>14</v>
      </c>
      <c r="E1067" s="101">
        <v>1</v>
      </c>
      <c r="F1067" s="101">
        <v>166</v>
      </c>
      <c r="G1067" s="101">
        <v>0</v>
      </c>
      <c r="H1067" s="101">
        <v>2</v>
      </c>
      <c r="I1067" s="101">
        <v>1850</v>
      </c>
      <c r="J1067" s="101">
        <v>0</v>
      </c>
      <c r="K1067" s="101">
        <v>3</v>
      </c>
      <c r="L1067" s="101">
        <v>375</v>
      </c>
      <c r="M1067" s="101">
        <v>0</v>
      </c>
      <c r="N1067" s="100" t="str">
        <f t="shared" si="48"/>
        <v>공격력 +166</v>
      </c>
      <c r="O1067" s="100" t="str">
        <f t="shared" si="49"/>
        <v>최대 체력 +1850</v>
      </c>
      <c r="P1067" s="100" t="str">
        <f t="shared" si="50"/>
        <v>치유력 +375</v>
      </c>
    </row>
    <row r="1068" spans="1:16" ht="13.8" customHeight="1">
      <c r="A1068" s="101">
        <f>C1068*ID규칙_기본능력치그룹_단위+COUNTIF($C$4:C1068,C1068)</f>
        <v>11315015</v>
      </c>
      <c r="B1068" s="100" t="s">
        <v>327</v>
      </c>
      <c r="C1068" s="101">
        <f>VLOOKUP(B1068,WEAPON!$B:$D,3,0)</f>
        <v>11315</v>
      </c>
      <c r="D1068" s="102">
        <v>15</v>
      </c>
      <c r="E1068" s="101">
        <v>1</v>
      </c>
      <c r="F1068" s="101">
        <v>172</v>
      </c>
      <c r="G1068" s="101">
        <v>0</v>
      </c>
      <c r="H1068" s="101">
        <v>2</v>
      </c>
      <c r="I1068" s="101">
        <v>1927</v>
      </c>
      <c r="J1068" s="101">
        <v>0</v>
      </c>
      <c r="K1068" s="101">
        <v>3</v>
      </c>
      <c r="L1068" s="101">
        <v>390</v>
      </c>
      <c r="M1068" s="101">
        <v>0</v>
      </c>
      <c r="N1068" s="100" t="str">
        <f t="shared" si="48"/>
        <v>공격력 +172</v>
      </c>
      <c r="O1068" s="100" t="str">
        <f t="shared" si="49"/>
        <v>최대 체력 +1927</v>
      </c>
      <c r="P1068" s="100" t="str">
        <f t="shared" si="50"/>
        <v>치유력 +390</v>
      </c>
    </row>
    <row r="1069" spans="1:16" ht="13.8" customHeight="1">
      <c r="A1069" s="101">
        <f>C1069*ID규칙_기본능력치그룹_단위+COUNTIF($C$4:C1069,C1069)</f>
        <v>11315016</v>
      </c>
      <c r="B1069" s="100" t="s">
        <v>327</v>
      </c>
      <c r="C1069" s="101">
        <f>VLOOKUP(B1069,WEAPON!$B:$D,3,0)</f>
        <v>11315</v>
      </c>
      <c r="D1069" s="102">
        <v>16</v>
      </c>
      <c r="E1069" s="101">
        <v>1</v>
      </c>
      <c r="F1069" s="101">
        <v>179</v>
      </c>
      <c r="G1069" s="101">
        <v>0</v>
      </c>
      <c r="H1069" s="101">
        <v>2</v>
      </c>
      <c r="I1069" s="101">
        <v>2005</v>
      </c>
      <c r="J1069" s="101">
        <v>0</v>
      </c>
      <c r="K1069" s="101">
        <v>3</v>
      </c>
      <c r="L1069" s="101">
        <v>406</v>
      </c>
      <c r="M1069" s="101">
        <v>0</v>
      </c>
      <c r="N1069" s="100" t="str">
        <f t="shared" si="48"/>
        <v>공격력 +179</v>
      </c>
      <c r="O1069" s="100" t="str">
        <f t="shared" si="49"/>
        <v>최대 체력 +2005</v>
      </c>
      <c r="P1069" s="100" t="str">
        <f t="shared" si="50"/>
        <v>치유력 +406</v>
      </c>
    </row>
    <row r="1070" spans="1:16" ht="13.8" customHeight="1">
      <c r="A1070" s="101">
        <f>C1070*ID규칙_기본능력치그룹_단위+COUNTIF($C$4:C1070,C1070)</f>
        <v>11315017</v>
      </c>
      <c r="B1070" s="100" t="s">
        <v>327</v>
      </c>
      <c r="C1070" s="101">
        <f>VLOOKUP(B1070,WEAPON!$B:$D,3,0)</f>
        <v>11315</v>
      </c>
      <c r="D1070" s="102">
        <v>17</v>
      </c>
      <c r="E1070" s="101">
        <v>1</v>
      </c>
      <c r="F1070" s="101">
        <v>186</v>
      </c>
      <c r="G1070" s="101">
        <v>0</v>
      </c>
      <c r="H1070" s="101">
        <v>2</v>
      </c>
      <c r="I1070" s="101">
        <v>2082</v>
      </c>
      <c r="J1070" s="101">
        <v>0</v>
      </c>
      <c r="K1070" s="101">
        <v>3</v>
      </c>
      <c r="L1070" s="101">
        <v>422</v>
      </c>
      <c r="M1070" s="101">
        <v>0</v>
      </c>
      <c r="N1070" s="100" t="str">
        <f t="shared" si="48"/>
        <v>공격력 +186</v>
      </c>
      <c r="O1070" s="100" t="str">
        <f t="shared" si="49"/>
        <v>최대 체력 +2082</v>
      </c>
      <c r="P1070" s="100" t="str">
        <f t="shared" si="50"/>
        <v>치유력 +422</v>
      </c>
    </row>
    <row r="1071" spans="1:16" ht="13.8" customHeight="1">
      <c r="A1071" s="101">
        <f>C1071*ID규칙_기본능력치그룹_단위+COUNTIF($C$4:C1071,C1071)</f>
        <v>11315018</v>
      </c>
      <c r="B1071" s="100" t="s">
        <v>327</v>
      </c>
      <c r="C1071" s="101">
        <f>VLOOKUP(B1071,WEAPON!$B:$D,3,0)</f>
        <v>11315</v>
      </c>
      <c r="D1071" s="102">
        <v>18</v>
      </c>
      <c r="E1071" s="101">
        <v>1</v>
      </c>
      <c r="F1071" s="101">
        <v>193</v>
      </c>
      <c r="G1071" s="101">
        <v>0</v>
      </c>
      <c r="H1071" s="101">
        <v>2</v>
      </c>
      <c r="I1071" s="101">
        <v>2159</v>
      </c>
      <c r="J1071" s="101">
        <v>0</v>
      </c>
      <c r="K1071" s="101">
        <v>3</v>
      </c>
      <c r="L1071" s="101">
        <v>437</v>
      </c>
      <c r="M1071" s="101">
        <v>0</v>
      </c>
      <c r="N1071" s="100" t="str">
        <f t="shared" si="48"/>
        <v>공격력 +193</v>
      </c>
      <c r="O1071" s="100" t="str">
        <f t="shared" si="49"/>
        <v>최대 체력 +2159</v>
      </c>
      <c r="P1071" s="100" t="str">
        <f t="shared" si="50"/>
        <v>치유력 +437</v>
      </c>
    </row>
    <row r="1072" spans="1:16" ht="13.8" customHeight="1">
      <c r="A1072" s="101">
        <f>C1072*ID규칙_기본능력치그룹_단위+COUNTIF($C$4:C1072,C1072)</f>
        <v>11315019</v>
      </c>
      <c r="B1072" s="100" t="s">
        <v>327</v>
      </c>
      <c r="C1072" s="101">
        <f>VLOOKUP(B1072,WEAPON!$B:$D,3,0)</f>
        <v>11315</v>
      </c>
      <c r="D1072" s="102">
        <v>19</v>
      </c>
      <c r="E1072" s="101">
        <v>1</v>
      </c>
      <c r="F1072" s="101">
        <v>200</v>
      </c>
      <c r="G1072" s="101">
        <v>0</v>
      </c>
      <c r="H1072" s="101">
        <v>2</v>
      </c>
      <c r="I1072" s="101">
        <v>2236</v>
      </c>
      <c r="J1072" s="101">
        <v>0</v>
      </c>
      <c r="K1072" s="101">
        <v>3</v>
      </c>
      <c r="L1072" s="101">
        <v>453</v>
      </c>
      <c r="M1072" s="101">
        <v>0</v>
      </c>
      <c r="N1072" s="100" t="str">
        <f t="shared" si="48"/>
        <v>공격력 +200</v>
      </c>
      <c r="O1072" s="100" t="str">
        <f t="shared" si="49"/>
        <v>최대 체력 +2236</v>
      </c>
      <c r="P1072" s="100" t="str">
        <f t="shared" si="50"/>
        <v>치유력 +453</v>
      </c>
    </row>
    <row r="1073" spans="1:16" ht="13.8" customHeight="1">
      <c r="A1073" s="101">
        <f>C1073*ID규칙_기본능력치그룹_단위+COUNTIF($C$4:C1073,C1073)</f>
        <v>11315020</v>
      </c>
      <c r="B1073" s="100" t="s">
        <v>327</v>
      </c>
      <c r="C1073" s="101">
        <f>VLOOKUP(B1073,WEAPON!$B:$D,3,0)</f>
        <v>11315</v>
      </c>
      <c r="D1073" s="102">
        <v>20</v>
      </c>
      <c r="E1073" s="101">
        <v>1</v>
      </c>
      <c r="F1073" s="101">
        <v>207</v>
      </c>
      <c r="G1073" s="101">
        <v>0</v>
      </c>
      <c r="H1073" s="101">
        <v>2</v>
      </c>
      <c r="I1073" s="101">
        <v>2313</v>
      </c>
      <c r="J1073" s="101">
        <v>0</v>
      </c>
      <c r="K1073" s="101">
        <v>3</v>
      </c>
      <c r="L1073" s="101">
        <v>468</v>
      </c>
      <c r="M1073" s="101">
        <v>0</v>
      </c>
      <c r="N1073" s="100" t="str">
        <f t="shared" si="48"/>
        <v>공격력 +207</v>
      </c>
      <c r="O1073" s="100" t="str">
        <f t="shared" si="49"/>
        <v>최대 체력 +2313</v>
      </c>
      <c r="P1073" s="100" t="str">
        <f t="shared" si="50"/>
        <v>치유력 +468</v>
      </c>
    </row>
    <row r="1074" spans="1:16" ht="13.8" customHeight="1">
      <c r="A1074" s="101">
        <f>C1074*ID규칙_기본능력치그룹_단위+COUNTIF($C$4:C1074,C1074)</f>
        <v>11315021</v>
      </c>
      <c r="B1074" s="100" t="s">
        <v>327</v>
      </c>
      <c r="C1074" s="101">
        <f>VLOOKUP(B1074,WEAPON!$B:$D,3,0)</f>
        <v>11315</v>
      </c>
      <c r="D1074" s="102">
        <v>21</v>
      </c>
      <c r="E1074" s="101">
        <v>1</v>
      </c>
      <c r="F1074" s="101">
        <v>214</v>
      </c>
      <c r="G1074" s="101">
        <v>0</v>
      </c>
      <c r="H1074" s="101">
        <v>2</v>
      </c>
      <c r="I1074" s="101">
        <v>2390</v>
      </c>
      <c r="J1074" s="101">
        <v>0</v>
      </c>
      <c r="K1074" s="101">
        <v>3</v>
      </c>
      <c r="L1074" s="101">
        <v>484</v>
      </c>
      <c r="M1074" s="101">
        <v>0</v>
      </c>
      <c r="N1074" s="100" t="str">
        <f t="shared" si="48"/>
        <v>공격력 +214</v>
      </c>
      <c r="O1074" s="100" t="str">
        <f t="shared" si="49"/>
        <v>최대 체력 +2390</v>
      </c>
      <c r="P1074" s="100" t="str">
        <f t="shared" si="50"/>
        <v>치유력 +484</v>
      </c>
    </row>
    <row r="1075" spans="1:16" ht="13.8" customHeight="1">
      <c r="A1075" s="101">
        <f>C1075*ID규칙_기본능력치그룹_단위+COUNTIF($C$4:C1075,C1075)</f>
        <v>11315022</v>
      </c>
      <c r="B1075" s="100" t="s">
        <v>327</v>
      </c>
      <c r="C1075" s="101">
        <f>VLOOKUP(B1075,WEAPON!$B:$D,3,0)</f>
        <v>11315</v>
      </c>
      <c r="D1075" s="102">
        <v>22</v>
      </c>
      <c r="E1075" s="101">
        <v>1</v>
      </c>
      <c r="F1075" s="101">
        <v>221</v>
      </c>
      <c r="G1075" s="101">
        <v>0</v>
      </c>
      <c r="H1075" s="101">
        <v>2</v>
      </c>
      <c r="I1075" s="101">
        <v>2467</v>
      </c>
      <c r="J1075" s="101">
        <v>0</v>
      </c>
      <c r="K1075" s="101">
        <v>3</v>
      </c>
      <c r="L1075" s="101">
        <v>500</v>
      </c>
      <c r="M1075" s="101">
        <v>0</v>
      </c>
      <c r="N1075" s="100" t="str">
        <f t="shared" si="48"/>
        <v>공격력 +221</v>
      </c>
      <c r="O1075" s="100" t="str">
        <f t="shared" si="49"/>
        <v>최대 체력 +2467</v>
      </c>
      <c r="P1075" s="100" t="str">
        <f t="shared" si="50"/>
        <v>치유력 +500</v>
      </c>
    </row>
    <row r="1076" spans="1:16" ht="13.8" customHeight="1">
      <c r="A1076" s="101">
        <f>C1076*ID규칙_기본능력치그룹_단위+COUNTIF($C$4:C1076,C1076)</f>
        <v>11315023</v>
      </c>
      <c r="B1076" s="100" t="s">
        <v>327</v>
      </c>
      <c r="C1076" s="101">
        <f>VLOOKUP(B1076,WEAPON!$B:$D,3,0)</f>
        <v>11315</v>
      </c>
      <c r="D1076" s="102">
        <v>23</v>
      </c>
      <c r="E1076" s="101">
        <v>1</v>
      </c>
      <c r="F1076" s="101">
        <v>228</v>
      </c>
      <c r="G1076" s="101">
        <v>0</v>
      </c>
      <c r="H1076" s="101">
        <v>2</v>
      </c>
      <c r="I1076" s="101">
        <v>2544</v>
      </c>
      <c r="J1076" s="101">
        <v>0</v>
      </c>
      <c r="K1076" s="101">
        <v>3</v>
      </c>
      <c r="L1076" s="101">
        <v>515</v>
      </c>
      <c r="M1076" s="101">
        <v>0</v>
      </c>
      <c r="N1076" s="100" t="str">
        <f t="shared" si="48"/>
        <v>공격력 +228</v>
      </c>
      <c r="O1076" s="100" t="str">
        <f t="shared" si="49"/>
        <v>최대 체력 +2544</v>
      </c>
      <c r="P1076" s="100" t="str">
        <f t="shared" si="50"/>
        <v>치유력 +515</v>
      </c>
    </row>
    <row r="1077" spans="1:16" ht="13.8" customHeight="1">
      <c r="A1077" s="101">
        <f>C1077*ID규칙_기본능력치그룹_단위+COUNTIF($C$4:C1077,C1077)</f>
        <v>11315024</v>
      </c>
      <c r="B1077" s="100" t="s">
        <v>327</v>
      </c>
      <c r="C1077" s="101">
        <f>VLOOKUP(B1077,WEAPON!$B:$D,3,0)</f>
        <v>11315</v>
      </c>
      <c r="D1077" s="102">
        <v>24</v>
      </c>
      <c r="E1077" s="101">
        <v>1</v>
      </c>
      <c r="F1077" s="101">
        <v>234</v>
      </c>
      <c r="G1077" s="101">
        <v>0</v>
      </c>
      <c r="H1077" s="101">
        <v>2</v>
      </c>
      <c r="I1077" s="101">
        <v>2621</v>
      </c>
      <c r="J1077" s="101">
        <v>0</v>
      </c>
      <c r="K1077" s="101">
        <v>3</v>
      </c>
      <c r="L1077" s="101">
        <v>531</v>
      </c>
      <c r="M1077" s="101">
        <v>0</v>
      </c>
      <c r="N1077" s="100" t="str">
        <f t="shared" si="48"/>
        <v>공격력 +234</v>
      </c>
      <c r="O1077" s="100" t="str">
        <f t="shared" si="49"/>
        <v>최대 체력 +2621</v>
      </c>
      <c r="P1077" s="100" t="str">
        <f t="shared" si="50"/>
        <v>치유력 +531</v>
      </c>
    </row>
    <row r="1078" spans="1:16" ht="13.8" customHeight="1">
      <c r="A1078" s="101">
        <f>C1078*ID규칙_기본능력치그룹_단위+COUNTIF($C$4:C1078,C1078)</f>
        <v>11315025</v>
      </c>
      <c r="B1078" s="100" t="s">
        <v>327</v>
      </c>
      <c r="C1078" s="101">
        <f>VLOOKUP(B1078,WEAPON!$B:$D,3,0)</f>
        <v>11315</v>
      </c>
      <c r="D1078" s="102">
        <v>25</v>
      </c>
      <c r="E1078" s="101">
        <v>1</v>
      </c>
      <c r="F1078" s="101">
        <v>241</v>
      </c>
      <c r="G1078" s="101">
        <v>0</v>
      </c>
      <c r="H1078" s="101">
        <v>2</v>
      </c>
      <c r="I1078" s="101">
        <v>2698</v>
      </c>
      <c r="J1078" s="101">
        <v>0</v>
      </c>
      <c r="K1078" s="101">
        <v>3</v>
      </c>
      <c r="L1078" s="101">
        <v>546</v>
      </c>
      <c r="M1078" s="101">
        <v>0</v>
      </c>
      <c r="N1078" s="100" t="str">
        <f t="shared" si="48"/>
        <v>공격력 +241</v>
      </c>
      <c r="O1078" s="100" t="str">
        <f t="shared" si="49"/>
        <v>최대 체력 +2698</v>
      </c>
      <c r="P1078" s="100" t="str">
        <f t="shared" si="50"/>
        <v>치유력 +546</v>
      </c>
    </row>
    <row r="1079" spans="1:16" ht="13.8" customHeight="1">
      <c r="A1079" s="101">
        <f>C1079*ID규칙_기본능력치그룹_단위+COUNTIF($C$4:C1079,C1079)</f>
        <v>11315026</v>
      </c>
      <c r="B1079" s="100" t="s">
        <v>327</v>
      </c>
      <c r="C1079" s="101">
        <f>VLOOKUP(B1079,WEAPON!$B:$D,3,0)</f>
        <v>11315</v>
      </c>
      <c r="D1079" s="102">
        <v>26</v>
      </c>
      <c r="E1079" s="101">
        <v>1</v>
      </c>
      <c r="F1079" s="101">
        <v>248</v>
      </c>
      <c r="G1079" s="101">
        <v>0</v>
      </c>
      <c r="H1079" s="101">
        <v>2</v>
      </c>
      <c r="I1079" s="101">
        <v>2776</v>
      </c>
      <c r="J1079" s="101">
        <v>0</v>
      </c>
      <c r="K1079" s="101">
        <v>3</v>
      </c>
      <c r="L1079" s="101">
        <v>562</v>
      </c>
      <c r="M1079" s="101">
        <v>0</v>
      </c>
      <c r="N1079" s="100" t="str">
        <f t="shared" si="48"/>
        <v>공격력 +248</v>
      </c>
      <c r="O1079" s="100" t="str">
        <f t="shared" si="49"/>
        <v>최대 체력 +2776</v>
      </c>
      <c r="P1079" s="100" t="str">
        <f t="shared" si="50"/>
        <v>치유력 +562</v>
      </c>
    </row>
    <row r="1080" spans="1:16" ht="13.8" customHeight="1">
      <c r="A1080" s="101">
        <f>C1080*ID규칙_기본능력치그룹_단위+COUNTIF($C$4:C1080,C1080)</f>
        <v>11315027</v>
      </c>
      <c r="B1080" s="100" t="s">
        <v>327</v>
      </c>
      <c r="C1080" s="101">
        <f>VLOOKUP(B1080,WEAPON!$B:$D,3,0)</f>
        <v>11315</v>
      </c>
      <c r="D1080" s="102">
        <v>27</v>
      </c>
      <c r="E1080" s="101">
        <v>1</v>
      </c>
      <c r="F1080" s="101">
        <v>255</v>
      </c>
      <c r="G1080" s="101">
        <v>0</v>
      </c>
      <c r="H1080" s="101">
        <v>2</v>
      </c>
      <c r="I1080" s="101">
        <v>2853</v>
      </c>
      <c r="J1080" s="101">
        <v>0</v>
      </c>
      <c r="K1080" s="101">
        <v>3</v>
      </c>
      <c r="L1080" s="101">
        <v>578</v>
      </c>
      <c r="M1080" s="101">
        <v>0</v>
      </c>
      <c r="N1080" s="100" t="str">
        <f t="shared" si="48"/>
        <v>공격력 +255</v>
      </c>
      <c r="O1080" s="100" t="str">
        <f t="shared" si="49"/>
        <v>최대 체력 +2853</v>
      </c>
      <c r="P1080" s="100" t="str">
        <f t="shared" si="50"/>
        <v>치유력 +578</v>
      </c>
    </row>
    <row r="1081" spans="1:16" ht="13.8" customHeight="1">
      <c r="A1081" s="101">
        <f>C1081*ID규칙_기본능력치그룹_단위+COUNTIF($C$4:C1081,C1081)</f>
        <v>11315028</v>
      </c>
      <c r="B1081" s="100" t="s">
        <v>327</v>
      </c>
      <c r="C1081" s="101">
        <f>VLOOKUP(B1081,WEAPON!$B:$D,3,0)</f>
        <v>11315</v>
      </c>
      <c r="D1081" s="102">
        <v>28</v>
      </c>
      <c r="E1081" s="101">
        <v>1</v>
      </c>
      <c r="F1081" s="101">
        <v>262</v>
      </c>
      <c r="G1081" s="101">
        <v>0</v>
      </c>
      <c r="H1081" s="101">
        <v>2</v>
      </c>
      <c r="I1081" s="101">
        <v>2930</v>
      </c>
      <c r="J1081" s="101">
        <v>0</v>
      </c>
      <c r="K1081" s="101">
        <v>3</v>
      </c>
      <c r="L1081" s="101">
        <v>593</v>
      </c>
      <c r="M1081" s="101">
        <v>0</v>
      </c>
      <c r="N1081" s="100" t="str">
        <f t="shared" si="48"/>
        <v>공격력 +262</v>
      </c>
      <c r="O1081" s="100" t="str">
        <f t="shared" si="49"/>
        <v>최대 체력 +2930</v>
      </c>
      <c r="P1081" s="100" t="str">
        <f t="shared" si="50"/>
        <v>치유력 +593</v>
      </c>
    </row>
    <row r="1082" spans="1:16" ht="13.8" customHeight="1">
      <c r="A1082" s="101">
        <f>C1082*ID규칙_기본능력치그룹_단위+COUNTIF($C$4:C1082,C1082)</f>
        <v>11315029</v>
      </c>
      <c r="B1082" s="100" t="s">
        <v>327</v>
      </c>
      <c r="C1082" s="101">
        <f>VLOOKUP(B1082,WEAPON!$B:$D,3,0)</f>
        <v>11315</v>
      </c>
      <c r="D1082" s="102">
        <v>29</v>
      </c>
      <c r="E1082" s="101">
        <v>1</v>
      </c>
      <c r="F1082" s="101">
        <v>269</v>
      </c>
      <c r="G1082" s="101">
        <v>0</v>
      </c>
      <c r="H1082" s="101">
        <v>2</v>
      </c>
      <c r="I1082" s="101">
        <v>3007</v>
      </c>
      <c r="J1082" s="101">
        <v>0</v>
      </c>
      <c r="K1082" s="101">
        <v>3</v>
      </c>
      <c r="L1082" s="101">
        <v>609</v>
      </c>
      <c r="M1082" s="101">
        <v>0</v>
      </c>
      <c r="N1082" s="100" t="str">
        <f t="shared" si="48"/>
        <v>공격력 +269</v>
      </c>
      <c r="O1082" s="100" t="str">
        <f t="shared" si="49"/>
        <v>최대 체력 +3007</v>
      </c>
      <c r="P1082" s="100" t="str">
        <f t="shared" si="50"/>
        <v>치유력 +609</v>
      </c>
    </row>
    <row r="1083" spans="1:16" ht="13.8" customHeight="1">
      <c r="A1083" s="101">
        <f>C1083*ID규칙_기본능력치그룹_단위+COUNTIF($C$4:C1083,C1083)</f>
        <v>11315030</v>
      </c>
      <c r="B1083" s="100" t="s">
        <v>327</v>
      </c>
      <c r="C1083" s="101">
        <f>VLOOKUP(B1083,WEAPON!$B:$D,3,0)</f>
        <v>11315</v>
      </c>
      <c r="D1083" s="102">
        <v>30</v>
      </c>
      <c r="E1083" s="101">
        <v>1</v>
      </c>
      <c r="F1083" s="101">
        <v>276</v>
      </c>
      <c r="G1083" s="101">
        <v>0</v>
      </c>
      <c r="H1083" s="101">
        <v>2</v>
      </c>
      <c r="I1083" s="101">
        <v>3084</v>
      </c>
      <c r="J1083" s="101">
        <v>0</v>
      </c>
      <c r="K1083" s="101">
        <v>3</v>
      </c>
      <c r="L1083" s="101">
        <v>625</v>
      </c>
      <c r="M1083" s="101">
        <v>0</v>
      </c>
      <c r="N1083" s="100" t="str">
        <f t="shared" si="48"/>
        <v>공격력 +276</v>
      </c>
      <c r="O1083" s="100" t="str">
        <f t="shared" si="49"/>
        <v>최대 체력 +3084</v>
      </c>
      <c r="P1083" s="100" t="str">
        <f t="shared" si="50"/>
        <v>치유력 +625</v>
      </c>
    </row>
    <row r="1084" spans="1:16" ht="13.8" customHeight="1">
      <c r="A1084" s="101">
        <f>C1084*ID규칙_기본능력치그룹_단위+COUNTIF($C$4:C1084,C1084)</f>
        <v>11315031</v>
      </c>
      <c r="B1084" s="100" t="s">
        <v>327</v>
      </c>
      <c r="C1084" s="101">
        <f>VLOOKUP(B1084,WEAPON!$B:$D,3,0)</f>
        <v>11315</v>
      </c>
      <c r="D1084" s="102">
        <v>31</v>
      </c>
      <c r="E1084" s="101">
        <v>1</v>
      </c>
      <c r="F1084" s="101">
        <v>283</v>
      </c>
      <c r="G1084" s="101">
        <v>0</v>
      </c>
      <c r="H1084" s="101">
        <v>2</v>
      </c>
      <c r="I1084" s="101">
        <v>3161</v>
      </c>
      <c r="J1084" s="101">
        <v>0</v>
      </c>
      <c r="K1084" s="101">
        <v>3</v>
      </c>
      <c r="L1084" s="101">
        <v>641</v>
      </c>
      <c r="M1084" s="101">
        <v>0</v>
      </c>
      <c r="N1084" s="100" t="str">
        <f t="shared" si="48"/>
        <v>공격력 +283</v>
      </c>
      <c r="O1084" s="100" t="str">
        <f t="shared" si="49"/>
        <v>최대 체력 +3161</v>
      </c>
      <c r="P1084" s="100" t="str">
        <f t="shared" si="50"/>
        <v>치유력 +641</v>
      </c>
    </row>
    <row r="1085" spans="1:16" ht="13.8" customHeight="1">
      <c r="A1085" s="101">
        <f>C1085*ID규칙_기본능력치그룹_단위+COUNTIF($C$4:C1085,C1085)</f>
        <v>11315032</v>
      </c>
      <c r="B1085" s="100" t="s">
        <v>327</v>
      </c>
      <c r="C1085" s="101">
        <f>VLOOKUP(B1085,WEAPON!$B:$D,3,0)</f>
        <v>11315</v>
      </c>
      <c r="D1085" s="102">
        <v>32</v>
      </c>
      <c r="E1085" s="101">
        <v>1</v>
      </c>
      <c r="F1085" s="101">
        <v>290</v>
      </c>
      <c r="G1085" s="101">
        <v>0</v>
      </c>
      <c r="H1085" s="101">
        <v>2</v>
      </c>
      <c r="I1085" s="101">
        <v>3238</v>
      </c>
      <c r="J1085" s="101">
        <v>0</v>
      </c>
      <c r="K1085" s="101">
        <v>3</v>
      </c>
      <c r="L1085" s="101">
        <v>656</v>
      </c>
      <c r="M1085" s="101">
        <v>0</v>
      </c>
      <c r="N1085" s="100" t="str">
        <f t="shared" si="48"/>
        <v>공격력 +290</v>
      </c>
      <c r="O1085" s="100" t="str">
        <f t="shared" si="49"/>
        <v>최대 체력 +3238</v>
      </c>
      <c r="P1085" s="100" t="str">
        <f t="shared" si="50"/>
        <v>치유력 +656</v>
      </c>
    </row>
    <row r="1086" spans="1:16" ht="13.8" customHeight="1">
      <c r="A1086" s="101">
        <f>C1086*ID규칙_기본능력치그룹_단위+COUNTIF($C$4:C1086,C1086)</f>
        <v>11315033</v>
      </c>
      <c r="B1086" s="100" t="s">
        <v>327</v>
      </c>
      <c r="C1086" s="101">
        <f>VLOOKUP(B1086,WEAPON!$B:$D,3,0)</f>
        <v>11315</v>
      </c>
      <c r="D1086" s="102">
        <v>33</v>
      </c>
      <c r="E1086" s="101">
        <v>1</v>
      </c>
      <c r="F1086" s="101">
        <v>297</v>
      </c>
      <c r="G1086" s="101">
        <v>0</v>
      </c>
      <c r="H1086" s="101">
        <v>2</v>
      </c>
      <c r="I1086" s="101">
        <v>3315</v>
      </c>
      <c r="J1086" s="101">
        <v>0</v>
      </c>
      <c r="K1086" s="101">
        <v>3</v>
      </c>
      <c r="L1086" s="101">
        <v>672</v>
      </c>
      <c r="M1086" s="101">
        <v>0</v>
      </c>
      <c r="N1086" s="100" t="str">
        <f t="shared" si="48"/>
        <v>공격력 +297</v>
      </c>
      <c r="O1086" s="100" t="str">
        <f t="shared" si="49"/>
        <v>최대 체력 +3315</v>
      </c>
      <c r="P1086" s="100" t="str">
        <f t="shared" si="50"/>
        <v>치유력 +672</v>
      </c>
    </row>
    <row r="1087" spans="1:16" ht="13.8" customHeight="1">
      <c r="A1087" s="101">
        <f>C1087*ID규칙_기본능력치그룹_단위+COUNTIF($C$4:C1087,C1087)</f>
        <v>11315034</v>
      </c>
      <c r="B1087" s="100" t="s">
        <v>327</v>
      </c>
      <c r="C1087" s="101">
        <f>VLOOKUP(B1087,WEAPON!$B:$D,3,0)</f>
        <v>11315</v>
      </c>
      <c r="D1087" s="102">
        <v>34</v>
      </c>
      <c r="E1087" s="101">
        <v>1</v>
      </c>
      <c r="F1087" s="101">
        <v>304</v>
      </c>
      <c r="G1087" s="101">
        <v>0</v>
      </c>
      <c r="H1087" s="101">
        <v>2</v>
      </c>
      <c r="I1087" s="101">
        <v>3392</v>
      </c>
      <c r="J1087" s="101">
        <v>0</v>
      </c>
      <c r="K1087" s="101">
        <v>3</v>
      </c>
      <c r="L1087" s="101">
        <v>687</v>
      </c>
      <c r="M1087" s="101">
        <v>0</v>
      </c>
      <c r="N1087" s="100" t="str">
        <f t="shared" si="48"/>
        <v>공격력 +304</v>
      </c>
      <c r="O1087" s="100" t="str">
        <f t="shared" si="49"/>
        <v>최대 체력 +3392</v>
      </c>
      <c r="P1087" s="100" t="str">
        <f t="shared" si="50"/>
        <v>치유력 +687</v>
      </c>
    </row>
    <row r="1088" spans="1:16" ht="13.8" customHeight="1">
      <c r="A1088" s="101">
        <f>C1088*ID규칙_기본능력치그룹_단위+COUNTIF($C$4:C1088,C1088)</f>
        <v>11315035</v>
      </c>
      <c r="B1088" s="100" t="s">
        <v>327</v>
      </c>
      <c r="C1088" s="101">
        <f>VLOOKUP(B1088,WEAPON!$B:$D,3,0)</f>
        <v>11315</v>
      </c>
      <c r="D1088" s="102">
        <v>35</v>
      </c>
      <c r="E1088" s="101">
        <v>1</v>
      </c>
      <c r="F1088" s="101">
        <v>311</v>
      </c>
      <c r="G1088" s="101">
        <v>0</v>
      </c>
      <c r="H1088" s="101">
        <v>2</v>
      </c>
      <c r="I1088" s="101">
        <v>3469</v>
      </c>
      <c r="J1088" s="101">
        <v>0</v>
      </c>
      <c r="K1088" s="101">
        <v>3</v>
      </c>
      <c r="L1088" s="101">
        <v>703</v>
      </c>
      <c r="M1088" s="101">
        <v>0</v>
      </c>
      <c r="N1088" s="100" t="str">
        <f t="shared" si="48"/>
        <v>공격력 +311</v>
      </c>
      <c r="O1088" s="100" t="str">
        <f t="shared" si="49"/>
        <v>최대 체력 +3469</v>
      </c>
      <c r="P1088" s="100" t="str">
        <f t="shared" si="50"/>
        <v>치유력 +703</v>
      </c>
    </row>
    <row r="1089" spans="1:16" ht="13.8" customHeight="1">
      <c r="A1089" s="101">
        <f>C1089*ID규칙_기본능력치그룹_단위+COUNTIF($C$4:C1089,C1089)</f>
        <v>11315036</v>
      </c>
      <c r="B1089" s="100" t="s">
        <v>327</v>
      </c>
      <c r="C1089" s="101">
        <f>VLOOKUP(B1089,WEAPON!$B:$D,3,0)</f>
        <v>11315</v>
      </c>
      <c r="D1089" s="102">
        <v>36</v>
      </c>
      <c r="E1089" s="101">
        <v>1</v>
      </c>
      <c r="F1089" s="101">
        <v>317</v>
      </c>
      <c r="G1089" s="101">
        <v>0</v>
      </c>
      <c r="H1089" s="101">
        <v>2</v>
      </c>
      <c r="I1089" s="101">
        <v>3547</v>
      </c>
      <c r="J1089" s="101">
        <v>0</v>
      </c>
      <c r="K1089" s="101">
        <v>3</v>
      </c>
      <c r="L1089" s="101">
        <v>719</v>
      </c>
      <c r="M1089" s="101">
        <v>0</v>
      </c>
      <c r="N1089" s="100" t="str">
        <f t="shared" si="48"/>
        <v>공격력 +317</v>
      </c>
      <c r="O1089" s="100" t="str">
        <f t="shared" si="49"/>
        <v>최대 체력 +3547</v>
      </c>
      <c r="P1089" s="100" t="str">
        <f t="shared" si="50"/>
        <v>치유력 +719</v>
      </c>
    </row>
    <row r="1090" spans="1:16" ht="13.8" customHeight="1">
      <c r="A1090" s="101">
        <f>C1090*ID규칙_기본능력치그룹_단위+COUNTIF($C$4:C1090,C1090)</f>
        <v>11315037</v>
      </c>
      <c r="B1090" s="100" t="s">
        <v>327</v>
      </c>
      <c r="C1090" s="101">
        <f>VLOOKUP(B1090,WEAPON!$B:$D,3,0)</f>
        <v>11315</v>
      </c>
      <c r="D1090" s="102">
        <v>37</v>
      </c>
      <c r="E1090" s="101">
        <v>1</v>
      </c>
      <c r="F1090" s="101">
        <v>324</v>
      </c>
      <c r="G1090" s="101">
        <v>0</v>
      </c>
      <c r="H1090" s="101">
        <v>2</v>
      </c>
      <c r="I1090" s="101">
        <v>3624</v>
      </c>
      <c r="J1090" s="101">
        <v>0</v>
      </c>
      <c r="K1090" s="101">
        <v>3</v>
      </c>
      <c r="L1090" s="101">
        <v>734</v>
      </c>
      <c r="M1090" s="101">
        <v>0</v>
      </c>
      <c r="N1090" s="100" t="str">
        <f t="shared" si="48"/>
        <v>공격력 +324</v>
      </c>
      <c r="O1090" s="100" t="str">
        <f t="shared" si="49"/>
        <v>최대 체력 +3624</v>
      </c>
      <c r="P1090" s="100" t="str">
        <f t="shared" si="50"/>
        <v>치유력 +734</v>
      </c>
    </row>
    <row r="1091" spans="1:16" ht="13.8" customHeight="1">
      <c r="A1091" s="101">
        <f>C1091*ID규칙_기본능력치그룹_단위+COUNTIF($C$4:C1091,C1091)</f>
        <v>11315038</v>
      </c>
      <c r="B1091" s="100" t="s">
        <v>327</v>
      </c>
      <c r="C1091" s="101">
        <f>VLOOKUP(B1091,WEAPON!$B:$D,3,0)</f>
        <v>11315</v>
      </c>
      <c r="D1091" s="102">
        <v>38</v>
      </c>
      <c r="E1091" s="101">
        <v>1</v>
      </c>
      <c r="F1091" s="101">
        <v>331</v>
      </c>
      <c r="G1091" s="101">
        <v>0</v>
      </c>
      <c r="H1091" s="101">
        <v>2</v>
      </c>
      <c r="I1091" s="101">
        <v>3701</v>
      </c>
      <c r="J1091" s="101">
        <v>0</v>
      </c>
      <c r="K1091" s="101">
        <v>3</v>
      </c>
      <c r="L1091" s="101">
        <v>750</v>
      </c>
      <c r="M1091" s="101">
        <v>0</v>
      </c>
      <c r="N1091" s="100" t="str">
        <f t="shared" si="48"/>
        <v>공격력 +331</v>
      </c>
      <c r="O1091" s="100" t="str">
        <f t="shared" si="49"/>
        <v>최대 체력 +3701</v>
      </c>
      <c r="P1091" s="100" t="str">
        <f t="shared" si="50"/>
        <v>치유력 +750</v>
      </c>
    </row>
    <row r="1092" spans="1:16" ht="13.8" customHeight="1">
      <c r="A1092" s="101">
        <f>C1092*ID규칙_기본능력치그룹_단위+COUNTIF($C$4:C1092,C1092)</f>
        <v>11315039</v>
      </c>
      <c r="B1092" s="100" t="s">
        <v>327</v>
      </c>
      <c r="C1092" s="101">
        <f>VLOOKUP(B1092,WEAPON!$B:$D,3,0)</f>
        <v>11315</v>
      </c>
      <c r="D1092" s="102">
        <v>39</v>
      </c>
      <c r="E1092" s="101">
        <v>1</v>
      </c>
      <c r="F1092" s="101">
        <v>338</v>
      </c>
      <c r="G1092" s="101">
        <v>0</v>
      </c>
      <c r="H1092" s="101">
        <v>2</v>
      </c>
      <c r="I1092" s="101">
        <v>3778</v>
      </c>
      <c r="J1092" s="101">
        <v>0</v>
      </c>
      <c r="K1092" s="101">
        <v>3</v>
      </c>
      <c r="L1092" s="101">
        <v>765</v>
      </c>
      <c r="M1092" s="101">
        <v>0</v>
      </c>
      <c r="N1092" s="100" t="str">
        <f t="shared" ref="N1092:N1155" si="51">IF(E1092=0,"-",VLOOKUP(E1092,STATS_TYPE,2,0)&amp;" +")&amp;IF(E1092=0,"",IF(G1092=0,F1092,F1092/100&amp;"%"))</f>
        <v>공격력 +338</v>
      </c>
      <c r="O1092" s="100" t="str">
        <f t="shared" ref="O1092:O1155" si="52">IF(H1092=0,"-",VLOOKUP(H1092,STATS_TYPE,2,0)&amp;" +")&amp;IF(H1092=0,"",IF(J1092=0,I1092,I1092/100&amp;"%"))</f>
        <v>최대 체력 +3778</v>
      </c>
      <c r="P1092" s="100" t="str">
        <f t="shared" ref="P1092:P1155" si="53">IF(K1092=0,"-",VLOOKUP(K1092,STATS_TYPE,2,0)&amp;" +")&amp;IF(K1092=0,"",IF(M1092=0,L1092,L1092/100&amp;"%"))</f>
        <v>치유력 +765</v>
      </c>
    </row>
    <row r="1093" spans="1:16" ht="13.8" customHeight="1">
      <c r="A1093" s="101">
        <f>C1093*ID규칙_기본능력치그룹_단위+COUNTIF($C$4:C1093,C1093)</f>
        <v>11315040</v>
      </c>
      <c r="B1093" s="100" t="s">
        <v>327</v>
      </c>
      <c r="C1093" s="101">
        <f>VLOOKUP(B1093,WEAPON!$B:$D,3,0)</f>
        <v>11315</v>
      </c>
      <c r="D1093" s="102">
        <v>40</v>
      </c>
      <c r="E1093" s="101">
        <v>1</v>
      </c>
      <c r="F1093" s="101">
        <v>345</v>
      </c>
      <c r="G1093" s="101">
        <v>0</v>
      </c>
      <c r="H1093" s="101">
        <v>2</v>
      </c>
      <c r="I1093" s="101">
        <v>3855</v>
      </c>
      <c r="J1093" s="101">
        <v>0</v>
      </c>
      <c r="K1093" s="101">
        <v>3</v>
      </c>
      <c r="L1093" s="101">
        <v>781</v>
      </c>
      <c r="M1093" s="101">
        <v>0</v>
      </c>
      <c r="N1093" s="100" t="str">
        <f t="shared" si="51"/>
        <v>공격력 +345</v>
      </c>
      <c r="O1093" s="100" t="str">
        <f t="shared" si="52"/>
        <v>최대 체력 +3855</v>
      </c>
      <c r="P1093" s="100" t="str">
        <f t="shared" si="53"/>
        <v>치유력 +781</v>
      </c>
    </row>
    <row r="1094" spans="1:16" ht="13.8" customHeight="1">
      <c r="A1094" s="101">
        <f>C1094*ID규칙_기본능력치그룹_단위+COUNTIF($C$4:C1094,C1094)</f>
        <v>11315041</v>
      </c>
      <c r="B1094" s="100" t="s">
        <v>327</v>
      </c>
      <c r="C1094" s="101">
        <f>VLOOKUP(B1094,WEAPON!$B:$D,3,0)</f>
        <v>11315</v>
      </c>
      <c r="D1094" s="102">
        <v>41</v>
      </c>
      <c r="E1094" s="101">
        <v>1</v>
      </c>
      <c r="F1094" s="101">
        <v>352</v>
      </c>
      <c r="G1094" s="101">
        <v>0</v>
      </c>
      <c r="H1094" s="101">
        <v>2</v>
      </c>
      <c r="I1094" s="101">
        <v>3932</v>
      </c>
      <c r="J1094" s="101">
        <v>0</v>
      </c>
      <c r="K1094" s="101">
        <v>3</v>
      </c>
      <c r="L1094" s="101">
        <v>797</v>
      </c>
      <c r="M1094" s="101">
        <v>0</v>
      </c>
      <c r="N1094" s="100" t="str">
        <f t="shared" si="51"/>
        <v>공격력 +352</v>
      </c>
      <c r="O1094" s="100" t="str">
        <f t="shared" si="52"/>
        <v>최대 체력 +3932</v>
      </c>
      <c r="P1094" s="100" t="str">
        <f t="shared" si="53"/>
        <v>치유력 +797</v>
      </c>
    </row>
    <row r="1095" spans="1:16" ht="13.8" customHeight="1">
      <c r="A1095" s="101">
        <f>C1095*ID규칙_기본능력치그룹_단위+COUNTIF($C$4:C1095,C1095)</f>
        <v>11315042</v>
      </c>
      <c r="B1095" s="100" t="s">
        <v>327</v>
      </c>
      <c r="C1095" s="101">
        <f>VLOOKUP(B1095,WEAPON!$B:$D,3,0)</f>
        <v>11315</v>
      </c>
      <c r="D1095" s="102">
        <v>42</v>
      </c>
      <c r="E1095" s="101">
        <v>1</v>
      </c>
      <c r="F1095" s="101">
        <v>359</v>
      </c>
      <c r="G1095" s="101">
        <v>0</v>
      </c>
      <c r="H1095" s="101">
        <v>2</v>
      </c>
      <c r="I1095" s="101">
        <v>4009</v>
      </c>
      <c r="J1095" s="101">
        <v>0</v>
      </c>
      <c r="K1095" s="101">
        <v>3</v>
      </c>
      <c r="L1095" s="101">
        <v>812</v>
      </c>
      <c r="M1095" s="101">
        <v>0</v>
      </c>
      <c r="N1095" s="100" t="str">
        <f t="shared" si="51"/>
        <v>공격력 +359</v>
      </c>
      <c r="O1095" s="100" t="str">
        <f t="shared" si="52"/>
        <v>최대 체력 +4009</v>
      </c>
      <c r="P1095" s="100" t="str">
        <f t="shared" si="53"/>
        <v>치유력 +812</v>
      </c>
    </row>
    <row r="1096" spans="1:16" ht="13.8" customHeight="1">
      <c r="A1096" s="101">
        <f>C1096*ID규칙_기본능력치그룹_단위+COUNTIF($C$4:C1096,C1096)</f>
        <v>11315043</v>
      </c>
      <c r="B1096" s="100" t="s">
        <v>327</v>
      </c>
      <c r="C1096" s="101">
        <f>VLOOKUP(B1096,WEAPON!$B:$D,3,0)</f>
        <v>11315</v>
      </c>
      <c r="D1096" s="102">
        <v>43</v>
      </c>
      <c r="E1096" s="101">
        <v>1</v>
      </c>
      <c r="F1096" s="101">
        <v>366</v>
      </c>
      <c r="G1096" s="101">
        <v>0</v>
      </c>
      <c r="H1096" s="101">
        <v>2</v>
      </c>
      <c r="I1096" s="101">
        <v>4086</v>
      </c>
      <c r="J1096" s="101">
        <v>0</v>
      </c>
      <c r="K1096" s="101">
        <v>3</v>
      </c>
      <c r="L1096" s="101">
        <v>828</v>
      </c>
      <c r="M1096" s="101">
        <v>0</v>
      </c>
      <c r="N1096" s="100" t="str">
        <f t="shared" si="51"/>
        <v>공격력 +366</v>
      </c>
      <c r="O1096" s="100" t="str">
        <f t="shared" si="52"/>
        <v>최대 체력 +4086</v>
      </c>
      <c r="P1096" s="100" t="str">
        <f t="shared" si="53"/>
        <v>치유력 +828</v>
      </c>
    </row>
    <row r="1097" spans="1:16" ht="13.8" customHeight="1">
      <c r="A1097" s="101">
        <f>C1097*ID규칙_기본능력치그룹_단위+COUNTIF($C$4:C1097,C1097)</f>
        <v>11315044</v>
      </c>
      <c r="B1097" s="100" t="s">
        <v>327</v>
      </c>
      <c r="C1097" s="101">
        <f>VLOOKUP(B1097,WEAPON!$B:$D,3,0)</f>
        <v>11315</v>
      </c>
      <c r="D1097" s="102">
        <v>44</v>
      </c>
      <c r="E1097" s="101">
        <v>1</v>
      </c>
      <c r="F1097" s="101">
        <v>373</v>
      </c>
      <c r="G1097" s="101">
        <v>0</v>
      </c>
      <c r="H1097" s="101">
        <v>2</v>
      </c>
      <c r="I1097" s="101">
        <v>4163</v>
      </c>
      <c r="J1097" s="101">
        <v>0</v>
      </c>
      <c r="K1097" s="101">
        <v>3</v>
      </c>
      <c r="L1097" s="101">
        <v>844</v>
      </c>
      <c r="M1097" s="101">
        <v>0</v>
      </c>
      <c r="N1097" s="100" t="str">
        <f t="shared" si="51"/>
        <v>공격력 +373</v>
      </c>
      <c r="O1097" s="100" t="str">
        <f t="shared" si="52"/>
        <v>최대 체력 +4163</v>
      </c>
      <c r="P1097" s="100" t="str">
        <f t="shared" si="53"/>
        <v>치유력 +844</v>
      </c>
    </row>
    <row r="1098" spans="1:16" ht="13.8" customHeight="1">
      <c r="A1098" s="101">
        <f>C1098*ID규칙_기본능력치그룹_단위+COUNTIF($C$4:C1098,C1098)</f>
        <v>11315045</v>
      </c>
      <c r="B1098" s="100" t="s">
        <v>327</v>
      </c>
      <c r="C1098" s="101">
        <f>VLOOKUP(B1098,WEAPON!$B:$D,3,0)</f>
        <v>11315</v>
      </c>
      <c r="D1098" s="102">
        <v>45</v>
      </c>
      <c r="E1098" s="101">
        <v>1</v>
      </c>
      <c r="F1098" s="101">
        <v>380</v>
      </c>
      <c r="G1098" s="101">
        <v>0</v>
      </c>
      <c r="H1098" s="101">
        <v>2</v>
      </c>
      <c r="I1098" s="101">
        <v>4240</v>
      </c>
      <c r="J1098" s="101">
        <v>0</v>
      </c>
      <c r="K1098" s="101">
        <v>3</v>
      </c>
      <c r="L1098" s="101">
        <v>860</v>
      </c>
      <c r="M1098" s="101">
        <v>0</v>
      </c>
      <c r="N1098" s="100" t="str">
        <f t="shared" si="51"/>
        <v>공격력 +380</v>
      </c>
      <c r="O1098" s="100" t="str">
        <f t="shared" si="52"/>
        <v>최대 체력 +4240</v>
      </c>
      <c r="P1098" s="100" t="str">
        <f t="shared" si="53"/>
        <v>치유력 +860</v>
      </c>
    </row>
    <row r="1099" spans="1:16" ht="13.8" customHeight="1">
      <c r="A1099" s="101">
        <f>C1099*ID규칙_기본능력치그룹_단위+COUNTIF($C$4:C1099,C1099)</f>
        <v>11315046</v>
      </c>
      <c r="B1099" s="100" t="s">
        <v>327</v>
      </c>
      <c r="C1099" s="101">
        <f>VLOOKUP(B1099,WEAPON!$B:$D,3,0)</f>
        <v>11315</v>
      </c>
      <c r="D1099" s="102">
        <v>46</v>
      </c>
      <c r="E1099" s="101">
        <v>1</v>
      </c>
      <c r="F1099" s="101">
        <v>386</v>
      </c>
      <c r="G1099" s="101">
        <v>0</v>
      </c>
      <c r="H1099" s="101">
        <v>2</v>
      </c>
      <c r="I1099" s="101">
        <v>4318</v>
      </c>
      <c r="J1099" s="101">
        <v>0</v>
      </c>
      <c r="K1099" s="101">
        <v>3</v>
      </c>
      <c r="L1099" s="101">
        <v>875</v>
      </c>
      <c r="M1099" s="101">
        <v>0</v>
      </c>
      <c r="N1099" s="100" t="str">
        <f t="shared" si="51"/>
        <v>공격력 +386</v>
      </c>
      <c r="O1099" s="100" t="str">
        <f t="shared" si="52"/>
        <v>최대 체력 +4318</v>
      </c>
      <c r="P1099" s="100" t="str">
        <f t="shared" si="53"/>
        <v>치유력 +875</v>
      </c>
    </row>
    <row r="1100" spans="1:16" ht="13.8" customHeight="1">
      <c r="A1100" s="101">
        <f>C1100*ID규칙_기본능력치그룹_단위+COUNTIF($C$4:C1100,C1100)</f>
        <v>11315047</v>
      </c>
      <c r="B1100" s="100" t="s">
        <v>327</v>
      </c>
      <c r="C1100" s="101">
        <f>VLOOKUP(B1100,WEAPON!$B:$D,3,0)</f>
        <v>11315</v>
      </c>
      <c r="D1100" s="102">
        <v>47</v>
      </c>
      <c r="E1100" s="101">
        <v>1</v>
      </c>
      <c r="F1100" s="101">
        <v>393</v>
      </c>
      <c r="G1100" s="101">
        <v>0</v>
      </c>
      <c r="H1100" s="101">
        <v>2</v>
      </c>
      <c r="I1100" s="101">
        <v>4395</v>
      </c>
      <c r="J1100" s="101">
        <v>0</v>
      </c>
      <c r="K1100" s="101">
        <v>3</v>
      </c>
      <c r="L1100" s="101">
        <v>891</v>
      </c>
      <c r="M1100" s="101">
        <v>0</v>
      </c>
      <c r="N1100" s="100" t="str">
        <f t="shared" si="51"/>
        <v>공격력 +393</v>
      </c>
      <c r="O1100" s="100" t="str">
        <f t="shared" si="52"/>
        <v>최대 체력 +4395</v>
      </c>
      <c r="P1100" s="100" t="str">
        <f t="shared" si="53"/>
        <v>치유력 +891</v>
      </c>
    </row>
    <row r="1101" spans="1:16" ht="13.8" customHeight="1">
      <c r="A1101" s="101">
        <f>C1101*ID규칙_기본능력치그룹_단위+COUNTIF($C$4:C1101,C1101)</f>
        <v>11315048</v>
      </c>
      <c r="B1101" s="100" t="s">
        <v>327</v>
      </c>
      <c r="C1101" s="101">
        <f>VLOOKUP(B1101,WEAPON!$B:$D,3,0)</f>
        <v>11315</v>
      </c>
      <c r="D1101" s="102">
        <v>48</v>
      </c>
      <c r="E1101" s="101">
        <v>1</v>
      </c>
      <c r="F1101" s="101">
        <v>400</v>
      </c>
      <c r="G1101" s="101">
        <v>0</v>
      </c>
      <c r="H1101" s="101">
        <v>2</v>
      </c>
      <c r="I1101" s="101">
        <v>4472</v>
      </c>
      <c r="J1101" s="101">
        <v>0</v>
      </c>
      <c r="K1101" s="101">
        <v>3</v>
      </c>
      <c r="L1101" s="101">
        <v>907</v>
      </c>
      <c r="M1101" s="101">
        <v>0</v>
      </c>
      <c r="N1101" s="100" t="str">
        <f t="shared" si="51"/>
        <v>공격력 +400</v>
      </c>
      <c r="O1101" s="100" t="str">
        <f t="shared" si="52"/>
        <v>최대 체력 +4472</v>
      </c>
      <c r="P1101" s="100" t="str">
        <f t="shared" si="53"/>
        <v>치유력 +907</v>
      </c>
    </row>
    <row r="1102" spans="1:16" ht="13.8" customHeight="1">
      <c r="A1102" s="101">
        <f>C1102*ID규칙_기본능력치그룹_단위+COUNTIF($C$4:C1102,C1102)</f>
        <v>11315049</v>
      </c>
      <c r="B1102" s="100" t="s">
        <v>327</v>
      </c>
      <c r="C1102" s="101">
        <f>VLOOKUP(B1102,WEAPON!$B:$D,3,0)</f>
        <v>11315</v>
      </c>
      <c r="D1102" s="102">
        <v>49</v>
      </c>
      <c r="E1102" s="101">
        <v>1</v>
      </c>
      <c r="F1102" s="101">
        <v>407</v>
      </c>
      <c r="G1102" s="101">
        <v>0</v>
      </c>
      <c r="H1102" s="101">
        <v>2</v>
      </c>
      <c r="I1102" s="101">
        <v>4549</v>
      </c>
      <c r="J1102" s="101">
        <v>0</v>
      </c>
      <c r="K1102" s="101">
        <v>3</v>
      </c>
      <c r="L1102" s="101">
        <v>922</v>
      </c>
      <c r="M1102" s="101">
        <v>0</v>
      </c>
      <c r="N1102" s="100" t="str">
        <f t="shared" si="51"/>
        <v>공격력 +407</v>
      </c>
      <c r="O1102" s="100" t="str">
        <f t="shared" si="52"/>
        <v>최대 체력 +4549</v>
      </c>
      <c r="P1102" s="100" t="str">
        <f t="shared" si="53"/>
        <v>치유력 +922</v>
      </c>
    </row>
    <row r="1103" spans="1:16" ht="13.8" customHeight="1">
      <c r="A1103" s="101">
        <f>C1103*ID규칙_기본능력치그룹_단위+COUNTIF($C$4:C1103,C1103)</f>
        <v>11315050</v>
      </c>
      <c r="B1103" s="100" t="s">
        <v>327</v>
      </c>
      <c r="C1103" s="101">
        <f>VLOOKUP(B1103,WEAPON!$B:$D,3,0)</f>
        <v>11315</v>
      </c>
      <c r="D1103" s="102">
        <v>50</v>
      </c>
      <c r="E1103" s="101">
        <v>1</v>
      </c>
      <c r="F1103" s="101">
        <v>414</v>
      </c>
      <c r="G1103" s="101">
        <v>0</v>
      </c>
      <c r="H1103" s="101">
        <v>2</v>
      </c>
      <c r="I1103" s="101">
        <v>4626</v>
      </c>
      <c r="J1103" s="101">
        <v>0</v>
      </c>
      <c r="K1103" s="101">
        <v>3</v>
      </c>
      <c r="L1103" s="101">
        <v>938</v>
      </c>
      <c r="M1103" s="101">
        <v>0</v>
      </c>
      <c r="N1103" s="100" t="str">
        <f t="shared" si="51"/>
        <v>공격력 +414</v>
      </c>
      <c r="O1103" s="100" t="str">
        <f t="shared" si="52"/>
        <v>최대 체력 +4626</v>
      </c>
      <c r="P1103" s="100" t="str">
        <f t="shared" si="53"/>
        <v>치유력 +938</v>
      </c>
    </row>
    <row r="1104" spans="1:16" ht="13.8" customHeight="1">
      <c r="A1104" s="101">
        <f>C1104*ID규칙_기본능력치그룹_단위+COUNTIF($C$4:C1104,C1104)</f>
        <v>14316001</v>
      </c>
      <c r="B1104" s="100" t="s">
        <v>329</v>
      </c>
      <c r="C1104" s="101">
        <f>VLOOKUP(B1104,WEAPON!$B:$D,3,0)</f>
        <v>14316</v>
      </c>
      <c r="D1104" s="102">
        <v>1</v>
      </c>
      <c r="E1104" s="101">
        <v>1</v>
      </c>
      <c r="F1104" s="101">
        <v>48</v>
      </c>
      <c r="G1104" s="101">
        <v>0</v>
      </c>
      <c r="H1104" s="101">
        <v>2</v>
      </c>
      <c r="I1104" s="101">
        <v>739</v>
      </c>
      <c r="J1104" s="101">
        <v>0</v>
      </c>
      <c r="K1104" s="101">
        <v>0</v>
      </c>
      <c r="L1104" s="101">
        <v>0</v>
      </c>
      <c r="M1104" s="101">
        <v>0</v>
      </c>
      <c r="N1104" s="100" t="str">
        <f t="shared" si="51"/>
        <v>공격력 +48</v>
      </c>
      <c r="O1104" s="100" t="str">
        <f t="shared" si="52"/>
        <v>최대 체력 +739</v>
      </c>
      <c r="P1104" s="100" t="str">
        <f t="shared" si="53"/>
        <v>-</v>
      </c>
    </row>
    <row r="1105" spans="1:16" ht="13.8" customHeight="1">
      <c r="A1105" s="101">
        <f>C1105*ID규칙_기본능력치그룹_단위+COUNTIF($C$4:C1105,C1105)</f>
        <v>14316002</v>
      </c>
      <c r="B1105" s="100" t="s">
        <v>329</v>
      </c>
      <c r="C1105" s="101">
        <f>VLOOKUP(B1105,WEAPON!$B:$D,3,0)</f>
        <v>14316</v>
      </c>
      <c r="D1105" s="102">
        <v>2</v>
      </c>
      <c r="E1105" s="101">
        <v>1</v>
      </c>
      <c r="F1105" s="101">
        <v>52</v>
      </c>
      <c r="G1105" s="101">
        <v>0</v>
      </c>
      <c r="H1105" s="101">
        <v>2</v>
      </c>
      <c r="I1105" s="101">
        <v>806</v>
      </c>
      <c r="J1105" s="101">
        <v>0</v>
      </c>
      <c r="K1105" s="101">
        <v>0</v>
      </c>
      <c r="L1105" s="101">
        <v>0</v>
      </c>
      <c r="M1105" s="101">
        <v>0</v>
      </c>
      <c r="N1105" s="100" t="str">
        <f t="shared" si="51"/>
        <v>공격력 +52</v>
      </c>
      <c r="O1105" s="100" t="str">
        <f t="shared" si="52"/>
        <v>최대 체력 +806</v>
      </c>
      <c r="P1105" s="100" t="str">
        <f t="shared" si="53"/>
        <v>-</v>
      </c>
    </row>
    <row r="1106" spans="1:16" ht="13.8" customHeight="1">
      <c r="A1106" s="101">
        <f>C1106*ID규칙_기본능력치그룹_단위+COUNTIF($C$4:C1106,C1106)</f>
        <v>14316003</v>
      </c>
      <c r="B1106" s="100" t="s">
        <v>329</v>
      </c>
      <c r="C1106" s="101">
        <f>VLOOKUP(B1106,WEAPON!$B:$D,3,0)</f>
        <v>14316</v>
      </c>
      <c r="D1106" s="102">
        <v>3</v>
      </c>
      <c r="E1106" s="101">
        <v>1</v>
      </c>
      <c r="F1106" s="101">
        <v>57</v>
      </c>
      <c r="G1106" s="101">
        <v>0</v>
      </c>
      <c r="H1106" s="101">
        <v>2</v>
      </c>
      <c r="I1106" s="101">
        <v>873</v>
      </c>
      <c r="J1106" s="101">
        <v>0</v>
      </c>
      <c r="K1106" s="101">
        <v>0</v>
      </c>
      <c r="L1106" s="101">
        <v>0</v>
      </c>
      <c r="M1106" s="101">
        <v>0</v>
      </c>
      <c r="N1106" s="100" t="str">
        <f t="shared" si="51"/>
        <v>공격력 +57</v>
      </c>
      <c r="O1106" s="100" t="str">
        <f t="shared" si="52"/>
        <v>최대 체력 +873</v>
      </c>
      <c r="P1106" s="100" t="str">
        <f t="shared" si="53"/>
        <v>-</v>
      </c>
    </row>
    <row r="1107" spans="1:16" ht="13.8" customHeight="1">
      <c r="A1107" s="101">
        <f>C1107*ID규칙_기본능력치그룹_단위+COUNTIF($C$4:C1107,C1107)</f>
        <v>14316004</v>
      </c>
      <c r="B1107" s="100" t="s">
        <v>329</v>
      </c>
      <c r="C1107" s="101">
        <f>VLOOKUP(B1107,WEAPON!$B:$D,3,0)</f>
        <v>14316</v>
      </c>
      <c r="D1107" s="102">
        <v>4</v>
      </c>
      <c r="E1107" s="101">
        <v>1</v>
      </c>
      <c r="F1107" s="101">
        <v>61</v>
      </c>
      <c r="G1107" s="101">
        <v>0</v>
      </c>
      <c r="H1107" s="101">
        <v>2</v>
      </c>
      <c r="I1107" s="101">
        <v>941</v>
      </c>
      <c r="J1107" s="101">
        <v>0</v>
      </c>
      <c r="K1107" s="101">
        <v>0</v>
      </c>
      <c r="L1107" s="101">
        <v>0</v>
      </c>
      <c r="M1107" s="101">
        <v>0</v>
      </c>
      <c r="N1107" s="100" t="str">
        <f t="shared" si="51"/>
        <v>공격력 +61</v>
      </c>
      <c r="O1107" s="100" t="str">
        <f t="shared" si="52"/>
        <v>최대 체력 +941</v>
      </c>
      <c r="P1107" s="100" t="str">
        <f t="shared" si="53"/>
        <v>-</v>
      </c>
    </row>
    <row r="1108" spans="1:16" ht="13.8" customHeight="1">
      <c r="A1108" s="101">
        <f>C1108*ID규칙_기본능력치그룹_단위+COUNTIF($C$4:C1108,C1108)</f>
        <v>14316005</v>
      </c>
      <c r="B1108" s="100" t="s">
        <v>329</v>
      </c>
      <c r="C1108" s="101">
        <f>VLOOKUP(B1108,WEAPON!$B:$D,3,0)</f>
        <v>14316</v>
      </c>
      <c r="D1108" s="102">
        <v>5</v>
      </c>
      <c r="E1108" s="101">
        <v>1</v>
      </c>
      <c r="F1108" s="101">
        <v>65</v>
      </c>
      <c r="G1108" s="101">
        <v>0</v>
      </c>
      <c r="H1108" s="101">
        <v>2</v>
      </c>
      <c r="I1108" s="101">
        <v>1008</v>
      </c>
      <c r="J1108" s="101">
        <v>0</v>
      </c>
      <c r="K1108" s="101">
        <v>0</v>
      </c>
      <c r="L1108" s="101">
        <v>0</v>
      </c>
      <c r="M1108" s="101">
        <v>0</v>
      </c>
      <c r="N1108" s="100" t="str">
        <f t="shared" si="51"/>
        <v>공격력 +65</v>
      </c>
      <c r="O1108" s="100" t="str">
        <f t="shared" si="52"/>
        <v>최대 체력 +1008</v>
      </c>
      <c r="P1108" s="100" t="str">
        <f t="shared" si="53"/>
        <v>-</v>
      </c>
    </row>
    <row r="1109" spans="1:16" ht="13.8" customHeight="1">
      <c r="A1109" s="101">
        <f>C1109*ID규칙_기본능력치그룹_단위+COUNTIF($C$4:C1109,C1109)</f>
        <v>14316006</v>
      </c>
      <c r="B1109" s="100" t="s">
        <v>329</v>
      </c>
      <c r="C1109" s="101">
        <f>VLOOKUP(B1109,WEAPON!$B:$D,3,0)</f>
        <v>14316</v>
      </c>
      <c r="D1109" s="102">
        <v>6</v>
      </c>
      <c r="E1109" s="101">
        <v>1</v>
      </c>
      <c r="F1109" s="101">
        <v>70</v>
      </c>
      <c r="G1109" s="101">
        <v>0</v>
      </c>
      <c r="H1109" s="101">
        <v>2</v>
      </c>
      <c r="I1109" s="101">
        <v>1075</v>
      </c>
      <c r="J1109" s="101">
        <v>0</v>
      </c>
      <c r="K1109" s="101">
        <v>0</v>
      </c>
      <c r="L1109" s="101">
        <v>0</v>
      </c>
      <c r="M1109" s="101">
        <v>0</v>
      </c>
      <c r="N1109" s="100" t="str">
        <f t="shared" si="51"/>
        <v>공격력 +70</v>
      </c>
      <c r="O1109" s="100" t="str">
        <f t="shared" si="52"/>
        <v>최대 체력 +1075</v>
      </c>
      <c r="P1109" s="100" t="str">
        <f t="shared" si="53"/>
        <v>-</v>
      </c>
    </row>
    <row r="1110" spans="1:16" ht="13.8" customHeight="1">
      <c r="A1110" s="101">
        <f>C1110*ID규칙_기본능력치그룹_단위+COUNTIF($C$4:C1110,C1110)</f>
        <v>14316007</v>
      </c>
      <c r="B1110" s="100" t="s">
        <v>329</v>
      </c>
      <c r="C1110" s="101">
        <f>VLOOKUP(B1110,WEAPON!$B:$D,3,0)</f>
        <v>14316</v>
      </c>
      <c r="D1110" s="102">
        <v>7</v>
      </c>
      <c r="E1110" s="101">
        <v>1</v>
      </c>
      <c r="F1110" s="101">
        <v>74</v>
      </c>
      <c r="G1110" s="101">
        <v>0</v>
      </c>
      <c r="H1110" s="101">
        <v>2</v>
      </c>
      <c r="I1110" s="101">
        <v>1142</v>
      </c>
      <c r="J1110" s="101">
        <v>0</v>
      </c>
      <c r="K1110" s="101">
        <v>0</v>
      </c>
      <c r="L1110" s="101">
        <v>0</v>
      </c>
      <c r="M1110" s="101">
        <v>0</v>
      </c>
      <c r="N1110" s="100" t="str">
        <f t="shared" si="51"/>
        <v>공격력 +74</v>
      </c>
      <c r="O1110" s="100" t="str">
        <f t="shared" si="52"/>
        <v>최대 체력 +1142</v>
      </c>
      <c r="P1110" s="100" t="str">
        <f t="shared" si="53"/>
        <v>-</v>
      </c>
    </row>
    <row r="1111" spans="1:16" ht="13.8" customHeight="1">
      <c r="A1111" s="101">
        <f>C1111*ID규칙_기본능력치그룹_단위+COUNTIF($C$4:C1111,C1111)</f>
        <v>14316008</v>
      </c>
      <c r="B1111" s="100" t="s">
        <v>329</v>
      </c>
      <c r="C1111" s="101">
        <f>VLOOKUP(B1111,WEAPON!$B:$D,3,0)</f>
        <v>14316</v>
      </c>
      <c r="D1111" s="102">
        <v>8</v>
      </c>
      <c r="E1111" s="101">
        <v>1</v>
      </c>
      <c r="F1111" s="101">
        <v>78</v>
      </c>
      <c r="G1111" s="101">
        <v>0</v>
      </c>
      <c r="H1111" s="101">
        <v>2</v>
      </c>
      <c r="I1111" s="101">
        <v>1209</v>
      </c>
      <c r="J1111" s="101">
        <v>0</v>
      </c>
      <c r="K1111" s="101">
        <v>0</v>
      </c>
      <c r="L1111" s="101">
        <v>0</v>
      </c>
      <c r="M1111" s="101">
        <v>0</v>
      </c>
      <c r="N1111" s="100" t="str">
        <f t="shared" si="51"/>
        <v>공격력 +78</v>
      </c>
      <c r="O1111" s="100" t="str">
        <f t="shared" si="52"/>
        <v>최대 체력 +1209</v>
      </c>
      <c r="P1111" s="100" t="str">
        <f t="shared" si="53"/>
        <v>-</v>
      </c>
    </row>
    <row r="1112" spans="1:16" ht="13.8" customHeight="1">
      <c r="A1112" s="101">
        <f>C1112*ID규칙_기본능력치그룹_단위+COUNTIF($C$4:C1112,C1112)</f>
        <v>14316009</v>
      </c>
      <c r="B1112" s="100" t="s">
        <v>329</v>
      </c>
      <c r="C1112" s="101">
        <f>VLOOKUP(B1112,WEAPON!$B:$D,3,0)</f>
        <v>14316</v>
      </c>
      <c r="D1112" s="102">
        <v>9</v>
      </c>
      <c r="E1112" s="101">
        <v>1</v>
      </c>
      <c r="F1112" s="101">
        <v>83</v>
      </c>
      <c r="G1112" s="101">
        <v>0</v>
      </c>
      <c r="H1112" s="101">
        <v>2</v>
      </c>
      <c r="I1112" s="101">
        <v>1276</v>
      </c>
      <c r="J1112" s="101">
        <v>0</v>
      </c>
      <c r="K1112" s="101">
        <v>0</v>
      </c>
      <c r="L1112" s="101">
        <v>0</v>
      </c>
      <c r="M1112" s="101">
        <v>0</v>
      </c>
      <c r="N1112" s="100" t="str">
        <f t="shared" si="51"/>
        <v>공격력 +83</v>
      </c>
      <c r="O1112" s="100" t="str">
        <f t="shared" si="52"/>
        <v>최대 체력 +1276</v>
      </c>
      <c r="P1112" s="100" t="str">
        <f t="shared" si="53"/>
        <v>-</v>
      </c>
    </row>
    <row r="1113" spans="1:16" ht="13.8" customHeight="1">
      <c r="A1113" s="101">
        <f>C1113*ID규칙_기본능력치그룹_단위+COUNTIF($C$4:C1113,C1113)</f>
        <v>14316010</v>
      </c>
      <c r="B1113" s="100" t="s">
        <v>329</v>
      </c>
      <c r="C1113" s="101">
        <f>VLOOKUP(B1113,WEAPON!$B:$D,3,0)</f>
        <v>14316</v>
      </c>
      <c r="D1113" s="102">
        <v>10</v>
      </c>
      <c r="E1113" s="101">
        <v>1</v>
      </c>
      <c r="F1113" s="101">
        <v>87</v>
      </c>
      <c r="G1113" s="101">
        <v>0</v>
      </c>
      <c r="H1113" s="101">
        <v>2</v>
      </c>
      <c r="I1113" s="101">
        <v>1344</v>
      </c>
      <c r="J1113" s="101">
        <v>0</v>
      </c>
      <c r="K1113" s="101">
        <v>0</v>
      </c>
      <c r="L1113" s="101">
        <v>0</v>
      </c>
      <c r="M1113" s="101">
        <v>0</v>
      </c>
      <c r="N1113" s="100" t="str">
        <f t="shared" si="51"/>
        <v>공격력 +87</v>
      </c>
      <c r="O1113" s="100" t="str">
        <f t="shared" si="52"/>
        <v>최대 체력 +1344</v>
      </c>
      <c r="P1113" s="100" t="str">
        <f t="shared" si="53"/>
        <v>-</v>
      </c>
    </row>
    <row r="1114" spans="1:16" ht="13.8" customHeight="1">
      <c r="A1114" s="101">
        <f>C1114*ID규칙_기본능력치그룹_단위+COUNTIF($C$4:C1114,C1114)</f>
        <v>14316011</v>
      </c>
      <c r="B1114" s="100" t="s">
        <v>329</v>
      </c>
      <c r="C1114" s="101">
        <f>VLOOKUP(B1114,WEAPON!$B:$D,3,0)</f>
        <v>14316</v>
      </c>
      <c r="D1114" s="102">
        <v>11</v>
      </c>
      <c r="E1114" s="101">
        <v>1</v>
      </c>
      <c r="F1114" s="101">
        <v>91</v>
      </c>
      <c r="G1114" s="101">
        <v>0</v>
      </c>
      <c r="H1114" s="101">
        <v>2</v>
      </c>
      <c r="I1114" s="101">
        <v>1411</v>
      </c>
      <c r="J1114" s="101">
        <v>0</v>
      </c>
      <c r="K1114" s="101">
        <v>0</v>
      </c>
      <c r="L1114" s="101">
        <v>0</v>
      </c>
      <c r="M1114" s="101">
        <v>0</v>
      </c>
      <c r="N1114" s="100" t="str">
        <f t="shared" si="51"/>
        <v>공격력 +91</v>
      </c>
      <c r="O1114" s="100" t="str">
        <f t="shared" si="52"/>
        <v>최대 체력 +1411</v>
      </c>
      <c r="P1114" s="100" t="str">
        <f t="shared" si="53"/>
        <v>-</v>
      </c>
    </row>
    <row r="1115" spans="1:16" ht="13.8" customHeight="1">
      <c r="A1115" s="101">
        <f>C1115*ID규칙_기본능력치그룹_단위+COUNTIF($C$4:C1115,C1115)</f>
        <v>14316012</v>
      </c>
      <c r="B1115" s="100" t="s">
        <v>329</v>
      </c>
      <c r="C1115" s="101">
        <f>VLOOKUP(B1115,WEAPON!$B:$D,3,0)</f>
        <v>14316</v>
      </c>
      <c r="D1115" s="102">
        <v>12</v>
      </c>
      <c r="E1115" s="101">
        <v>1</v>
      </c>
      <c r="F1115" s="101">
        <v>96</v>
      </c>
      <c r="G1115" s="101">
        <v>0</v>
      </c>
      <c r="H1115" s="101">
        <v>2</v>
      </c>
      <c r="I1115" s="101">
        <v>1478</v>
      </c>
      <c r="J1115" s="101">
        <v>0</v>
      </c>
      <c r="K1115" s="101">
        <v>0</v>
      </c>
      <c r="L1115" s="101">
        <v>0</v>
      </c>
      <c r="M1115" s="101">
        <v>0</v>
      </c>
      <c r="N1115" s="100" t="str">
        <f t="shared" si="51"/>
        <v>공격력 +96</v>
      </c>
      <c r="O1115" s="100" t="str">
        <f t="shared" si="52"/>
        <v>최대 체력 +1478</v>
      </c>
      <c r="P1115" s="100" t="str">
        <f t="shared" si="53"/>
        <v>-</v>
      </c>
    </row>
    <row r="1116" spans="1:16" ht="13.8" customHeight="1">
      <c r="A1116" s="101">
        <f>C1116*ID규칙_기본능력치그룹_단위+COUNTIF($C$4:C1116,C1116)</f>
        <v>14316013</v>
      </c>
      <c r="B1116" s="100" t="s">
        <v>329</v>
      </c>
      <c r="C1116" s="101">
        <f>VLOOKUP(B1116,WEAPON!$B:$D,3,0)</f>
        <v>14316</v>
      </c>
      <c r="D1116" s="102">
        <v>13</v>
      </c>
      <c r="E1116" s="101">
        <v>1</v>
      </c>
      <c r="F1116" s="101">
        <v>100</v>
      </c>
      <c r="G1116" s="101">
        <v>0</v>
      </c>
      <c r="H1116" s="101">
        <v>2</v>
      </c>
      <c r="I1116" s="101">
        <v>1545</v>
      </c>
      <c r="J1116" s="101">
        <v>0</v>
      </c>
      <c r="K1116" s="101">
        <v>0</v>
      </c>
      <c r="L1116" s="101">
        <v>0</v>
      </c>
      <c r="M1116" s="101">
        <v>0</v>
      </c>
      <c r="N1116" s="100" t="str">
        <f t="shared" si="51"/>
        <v>공격력 +100</v>
      </c>
      <c r="O1116" s="100" t="str">
        <f t="shared" si="52"/>
        <v>최대 체력 +1545</v>
      </c>
      <c r="P1116" s="100" t="str">
        <f t="shared" si="53"/>
        <v>-</v>
      </c>
    </row>
    <row r="1117" spans="1:16" ht="13.8" customHeight="1">
      <c r="A1117" s="101">
        <f>C1117*ID규칙_기본능력치그룹_단위+COUNTIF($C$4:C1117,C1117)</f>
        <v>14316014</v>
      </c>
      <c r="B1117" s="100" t="s">
        <v>329</v>
      </c>
      <c r="C1117" s="101">
        <f>VLOOKUP(B1117,WEAPON!$B:$D,3,0)</f>
        <v>14316</v>
      </c>
      <c r="D1117" s="102">
        <v>14</v>
      </c>
      <c r="E1117" s="101">
        <v>1</v>
      </c>
      <c r="F1117" s="101">
        <v>104</v>
      </c>
      <c r="G1117" s="101">
        <v>0</v>
      </c>
      <c r="H1117" s="101">
        <v>2</v>
      </c>
      <c r="I1117" s="101">
        <v>1612</v>
      </c>
      <c r="J1117" s="101">
        <v>0</v>
      </c>
      <c r="K1117" s="101">
        <v>0</v>
      </c>
      <c r="L1117" s="101">
        <v>0</v>
      </c>
      <c r="M1117" s="101">
        <v>0</v>
      </c>
      <c r="N1117" s="100" t="str">
        <f t="shared" si="51"/>
        <v>공격력 +104</v>
      </c>
      <c r="O1117" s="100" t="str">
        <f t="shared" si="52"/>
        <v>최대 체력 +1612</v>
      </c>
      <c r="P1117" s="100" t="str">
        <f t="shared" si="53"/>
        <v>-</v>
      </c>
    </row>
    <row r="1118" spans="1:16" ht="13.8" customHeight="1">
      <c r="A1118" s="101">
        <f>C1118*ID규칙_기본능력치그룹_단위+COUNTIF($C$4:C1118,C1118)</f>
        <v>14316015</v>
      </c>
      <c r="B1118" s="100" t="s">
        <v>329</v>
      </c>
      <c r="C1118" s="101">
        <f>VLOOKUP(B1118,WEAPON!$B:$D,3,0)</f>
        <v>14316</v>
      </c>
      <c r="D1118" s="102">
        <v>15</v>
      </c>
      <c r="E1118" s="101">
        <v>1</v>
      </c>
      <c r="F1118" s="101">
        <v>109</v>
      </c>
      <c r="G1118" s="101">
        <v>0</v>
      </c>
      <c r="H1118" s="101">
        <v>2</v>
      </c>
      <c r="I1118" s="101">
        <v>1679</v>
      </c>
      <c r="J1118" s="101">
        <v>0</v>
      </c>
      <c r="K1118" s="101">
        <v>0</v>
      </c>
      <c r="L1118" s="101">
        <v>0</v>
      </c>
      <c r="M1118" s="101">
        <v>0</v>
      </c>
      <c r="N1118" s="100" t="str">
        <f t="shared" si="51"/>
        <v>공격력 +109</v>
      </c>
      <c r="O1118" s="100" t="str">
        <f t="shared" si="52"/>
        <v>최대 체력 +1679</v>
      </c>
      <c r="P1118" s="100" t="str">
        <f t="shared" si="53"/>
        <v>-</v>
      </c>
    </row>
    <row r="1119" spans="1:16" ht="13.8" customHeight="1">
      <c r="A1119" s="101">
        <f>C1119*ID규칙_기본능력치그룹_단위+COUNTIF($C$4:C1119,C1119)</f>
        <v>14316016</v>
      </c>
      <c r="B1119" s="100" t="s">
        <v>329</v>
      </c>
      <c r="C1119" s="101">
        <f>VLOOKUP(B1119,WEAPON!$B:$D,3,0)</f>
        <v>14316</v>
      </c>
      <c r="D1119" s="102">
        <v>16</v>
      </c>
      <c r="E1119" s="101">
        <v>1</v>
      </c>
      <c r="F1119" s="101">
        <v>113</v>
      </c>
      <c r="G1119" s="101">
        <v>0</v>
      </c>
      <c r="H1119" s="101">
        <v>2</v>
      </c>
      <c r="I1119" s="101">
        <v>1747</v>
      </c>
      <c r="J1119" s="101">
        <v>0</v>
      </c>
      <c r="K1119" s="101">
        <v>0</v>
      </c>
      <c r="L1119" s="101">
        <v>0</v>
      </c>
      <c r="M1119" s="101">
        <v>0</v>
      </c>
      <c r="N1119" s="100" t="str">
        <f t="shared" si="51"/>
        <v>공격력 +113</v>
      </c>
      <c r="O1119" s="100" t="str">
        <f t="shared" si="52"/>
        <v>최대 체력 +1747</v>
      </c>
      <c r="P1119" s="100" t="str">
        <f t="shared" si="53"/>
        <v>-</v>
      </c>
    </row>
    <row r="1120" spans="1:16" ht="13.8" customHeight="1">
      <c r="A1120" s="101">
        <f>C1120*ID규칙_기본능력치그룹_단위+COUNTIF($C$4:C1120,C1120)</f>
        <v>14316017</v>
      </c>
      <c r="B1120" s="100" t="s">
        <v>329</v>
      </c>
      <c r="C1120" s="101">
        <f>VLOOKUP(B1120,WEAPON!$B:$D,3,0)</f>
        <v>14316</v>
      </c>
      <c r="D1120" s="102">
        <v>17</v>
      </c>
      <c r="E1120" s="101">
        <v>1</v>
      </c>
      <c r="F1120" s="101">
        <v>117</v>
      </c>
      <c r="G1120" s="101">
        <v>0</v>
      </c>
      <c r="H1120" s="101">
        <v>2</v>
      </c>
      <c r="I1120" s="101">
        <v>1814</v>
      </c>
      <c r="J1120" s="101">
        <v>0</v>
      </c>
      <c r="K1120" s="101">
        <v>0</v>
      </c>
      <c r="L1120" s="101">
        <v>0</v>
      </c>
      <c r="M1120" s="101">
        <v>0</v>
      </c>
      <c r="N1120" s="100" t="str">
        <f t="shared" si="51"/>
        <v>공격력 +117</v>
      </c>
      <c r="O1120" s="100" t="str">
        <f t="shared" si="52"/>
        <v>최대 체력 +1814</v>
      </c>
      <c r="P1120" s="100" t="str">
        <f t="shared" si="53"/>
        <v>-</v>
      </c>
    </row>
    <row r="1121" spans="1:16" ht="13.8" customHeight="1">
      <c r="A1121" s="101">
        <f>C1121*ID규칙_기본능력치그룹_단위+COUNTIF($C$4:C1121,C1121)</f>
        <v>14316018</v>
      </c>
      <c r="B1121" s="100" t="s">
        <v>329</v>
      </c>
      <c r="C1121" s="101">
        <f>VLOOKUP(B1121,WEAPON!$B:$D,3,0)</f>
        <v>14316</v>
      </c>
      <c r="D1121" s="102">
        <v>18</v>
      </c>
      <c r="E1121" s="101">
        <v>1</v>
      </c>
      <c r="F1121" s="101">
        <v>122</v>
      </c>
      <c r="G1121" s="101">
        <v>0</v>
      </c>
      <c r="H1121" s="101">
        <v>2</v>
      </c>
      <c r="I1121" s="101">
        <v>1881</v>
      </c>
      <c r="J1121" s="101">
        <v>0</v>
      </c>
      <c r="K1121" s="101">
        <v>0</v>
      </c>
      <c r="L1121" s="101">
        <v>0</v>
      </c>
      <c r="M1121" s="101">
        <v>0</v>
      </c>
      <c r="N1121" s="100" t="str">
        <f t="shared" si="51"/>
        <v>공격력 +122</v>
      </c>
      <c r="O1121" s="100" t="str">
        <f t="shared" si="52"/>
        <v>최대 체력 +1881</v>
      </c>
      <c r="P1121" s="100" t="str">
        <f t="shared" si="53"/>
        <v>-</v>
      </c>
    </row>
    <row r="1122" spans="1:16" ht="13.8" customHeight="1">
      <c r="A1122" s="101">
        <f>C1122*ID규칙_기본능력치그룹_단위+COUNTIF($C$4:C1122,C1122)</f>
        <v>14316019</v>
      </c>
      <c r="B1122" s="100" t="s">
        <v>329</v>
      </c>
      <c r="C1122" s="101">
        <f>VLOOKUP(B1122,WEAPON!$B:$D,3,0)</f>
        <v>14316</v>
      </c>
      <c r="D1122" s="102">
        <v>19</v>
      </c>
      <c r="E1122" s="101">
        <v>1</v>
      </c>
      <c r="F1122" s="101">
        <v>126</v>
      </c>
      <c r="G1122" s="101">
        <v>0</v>
      </c>
      <c r="H1122" s="101">
        <v>2</v>
      </c>
      <c r="I1122" s="101">
        <v>1948</v>
      </c>
      <c r="J1122" s="101">
        <v>0</v>
      </c>
      <c r="K1122" s="101">
        <v>0</v>
      </c>
      <c r="L1122" s="101">
        <v>0</v>
      </c>
      <c r="M1122" s="101">
        <v>0</v>
      </c>
      <c r="N1122" s="100" t="str">
        <f t="shared" si="51"/>
        <v>공격력 +126</v>
      </c>
      <c r="O1122" s="100" t="str">
        <f t="shared" si="52"/>
        <v>최대 체력 +1948</v>
      </c>
      <c r="P1122" s="100" t="str">
        <f t="shared" si="53"/>
        <v>-</v>
      </c>
    </row>
    <row r="1123" spans="1:16" ht="13.8" customHeight="1">
      <c r="A1123" s="101">
        <f>C1123*ID규칙_기본능력치그룹_단위+COUNTIF($C$4:C1123,C1123)</f>
        <v>14316020</v>
      </c>
      <c r="B1123" s="100" t="s">
        <v>329</v>
      </c>
      <c r="C1123" s="101">
        <f>VLOOKUP(B1123,WEAPON!$B:$D,3,0)</f>
        <v>14316</v>
      </c>
      <c r="D1123" s="102">
        <v>20</v>
      </c>
      <c r="E1123" s="101">
        <v>1</v>
      </c>
      <c r="F1123" s="101">
        <v>130</v>
      </c>
      <c r="G1123" s="101">
        <v>0</v>
      </c>
      <c r="H1123" s="101">
        <v>2</v>
      </c>
      <c r="I1123" s="101">
        <v>2015</v>
      </c>
      <c r="J1123" s="101">
        <v>0</v>
      </c>
      <c r="K1123" s="101">
        <v>0</v>
      </c>
      <c r="L1123" s="101">
        <v>0</v>
      </c>
      <c r="M1123" s="101">
        <v>0</v>
      </c>
      <c r="N1123" s="100" t="str">
        <f t="shared" si="51"/>
        <v>공격력 +130</v>
      </c>
      <c r="O1123" s="100" t="str">
        <f t="shared" si="52"/>
        <v>최대 체력 +2015</v>
      </c>
      <c r="P1123" s="100" t="str">
        <f t="shared" si="53"/>
        <v>-</v>
      </c>
    </row>
    <row r="1124" spans="1:16" ht="13.8" customHeight="1">
      <c r="A1124" s="101">
        <f>C1124*ID규칙_기본능력치그룹_단위+COUNTIF($C$4:C1124,C1124)</f>
        <v>14316021</v>
      </c>
      <c r="B1124" s="100" t="s">
        <v>329</v>
      </c>
      <c r="C1124" s="101">
        <f>VLOOKUP(B1124,WEAPON!$B:$D,3,0)</f>
        <v>14316</v>
      </c>
      <c r="D1124" s="102">
        <v>21</v>
      </c>
      <c r="E1124" s="101">
        <v>1</v>
      </c>
      <c r="F1124" s="101">
        <v>135</v>
      </c>
      <c r="G1124" s="101">
        <v>0</v>
      </c>
      <c r="H1124" s="101">
        <v>2</v>
      </c>
      <c r="I1124" s="101">
        <v>2082</v>
      </c>
      <c r="J1124" s="101">
        <v>0</v>
      </c>
      <c r="K1124" s="101">
        <v>0</v>
      </c>
      <c r="L1124" s="101">
        <v>0</v>
      </c>
      <c r="M1124" s="101">
        <v>0</v>
      </c>
      <c r="N1124" s="100" t="str">
        <f t="shared" si="51"/>
        <v>공격력 +135</v>
      </c>
      <c r="O1124" s="100" t="str">
        <f t="shared" si="52"/>
        <v>최대 체력 +2082</v>
      </c>
      <c r="P1124" s="100" t="str">
        <f t="shared" si="53"/>
        <v>-</v>
      </c>
    </row>
    <row r="1125" spans="1:16" ht="13.8" customHeight="1">
      <c r="A1125" s="101">
        <f>C1125*ID규칙_기본능력치그룹_단위+COUNTIF($C$4:C1125,C1125)</f>
        <v>14316022</v>
      </c>
      <c r="B1125" s="100" t="s">
        <v>329</v>
      </c>
      <c r="C1125" s="101">
        <f>VLOOKUP(B1125,WEAPON!$B:$D,3,0)</f>
        <v>14316</v>
      </c>
      <c r="D1125" s="102">
        <v>22</v>
      </c>
      <c r="E1125" s="101">
        <v>1</v>
      </c>
      <c r="F1125" s="101">
        <v>139</v>
      </c>
      <c r="G1125" s="101">
        <v>0</v>
      </c>
      <c r="H1125" s="101">
        <v>2</v>
      </c>
      <c r="I1125" s="101">
        <v>2150</v>
      </c>
      <c r="J1125" s="101">
        <v>0</v>
      </c>
      <c r="K1125" s="101">
        <v>0</v>
      </c>
      <c r="L1125" s="101">
        <v>0</v>
      </c>
      <c r="M1125" s="101">
        <v>0</v>
      </c>
      <c r="N1125" s="100" t="str">
        <f t="shared" si="51"/>
        <v>공격력 +139</v>
      </c>
      <c r="O1125" s="100" t="str">
        <f t="shared" si="52"/>
        <v>최대 체력 +2150</v>
      </c>
      <c r="P1125" s="100" t="str">
        <f t="shared" si="53"/>
        <v>-</v>
      </c>
    </row>
    <row r="1126" spans="1:16" ht="13.8" customHeight="1">
      <c r="A1126" s="101">
        <f>C1126*ID규칙_기본능력치그룹_단위+COUNTIF($C$4:C1126,C1126)</f>
        <v>14316023</v>
      </c>
      <c r="B1126" s="100" t="s">
        <v>329</v>
      </c>
      <c r="C1126" s="101">
        <f>VLOOKUP(B1126,WEAPON!$B:$D,3,0)</f>
        <v>14316</v>
      </c>
      <c r="D1126" s="102">
        <v>23</v>
      </c>
      <c r="E1126" s="101">
        <v>1</v>
      </c>
      <c r="F1126" s="101">
        <v>143</v>
      </c>
      <c r="G1126" s="101">
        <v>0</v>
      </c>
      <c r="H1126" s="101">
        <v>2</v>
      </c>
      <c r="I1126" s="101">
        <v>2217</v>
      </c>
      <c r="J1126" s="101">
        <v>0</v>
      </c>
      <c r="K1126" s="101">
        <v>0</v>
      </c>
      <c r="L1126" s="101">
        <v>0</v>
      </c>
      <c r="M1126" s="101">
        <v>0</v>
      </c>
      <c r="N1126" s="100" t="str">
        <f t="shared" si="51"/>
        <v>공격력 +143</v>
      </c>
      <c r="O1126" s="100" t="str">
        <f t="shared" si="52"/>
        <v>최대 체력 +2217</v>
      </c>
      <c r="P1126" s="100" t="str">
        <f t="shared" si="53"/>
        <v>-</v>
      </c>
    </row>
    <row r="1127" spans="1:16" ht="13.8" customHeight="1">
      <c r="A1127" s="101">
        <f>C1127*ID규칙_기본능력치그룹_단위+COUNTIF($C$4:C1127,C1127)</f>
        <v>14316024</v>
      </c>
      <c r="B1127" s="100" t="s">
        <v>329</v>
      </c>
      <c r="C1127" s="101">
        <f>VLOOKUP(B1127,WEAPON!$B:$D,3,0)</f>
        <v>14316</v>
      </c>
      <c r="D1127" s="102">
        <v>24</v>
      </c>
      <c r="E1127" s="101">
        <v>1</v>
      </c>
      <c r="F1127" s="101">
        <v>148</v>
      </c>
      <c r="G1127" s="101">
        <v>0</v>
      </c>
      <c r="H1127" s="101">
        <v>2</v>
      </c>
      <c r="I1127" s="101">
        <v>2284</v>
      </c>
      <c r="J1127" s="101">
        <v>0</v>
      </c>
      <c r="K1127" s="101">
        <v>0</v>
      </c>
      <c r="L1127" s="101">
        <v>0</v>
      </c>
      <c r="M1127" s="101">
        <v>0</v>
      </c>
      <c r="N1127" s="100" t="str">
        <f t="shared" si="51"/>
        <v>공격력 +148</v>
      </c>
      <c r="O1127" s="100" t="str">
        <f t="shared" si="52"/>
        <v>최대 체력 +2284</v>
      </c>
      <c r="P1127" s="100" t="str">
        <f t="shared" si="53"/>
        <v>-</v>
      </c>
    </row>
    <row r="1128" spans="1:16" ht="13.8" customHeight="1">
      <c r="A1128" s="101">
        <f>C1128*ID규칙_기본능력치그룹_단위+COUNTIF($C$4:C1128,C1128)</f>
        <v>14316025</v>
      </c>
      <c r="B1128" s="100" t="s">
        <v>329</v>
      </c>
      <c r="C1128" s="101">
        <f>VLOOKUP(B1128,WEAPON!$B:$D,3,0)</f>
        <v>14316</v>
      </c>
      <c r="D1128" s="102">
        <v>25</v>
      </c>
      <c r="E1128" s="101">
        <v>1</v>
      </c>
      <c r="F1128" s="101">
        <v>152</v>
      </c>
      <c r="G1128" s="101">
        <v>0</v>
      </c>
      <c r="H1128" s="101">
        <v>2</v>
      </c>
      <c r="I1128" s="101">
        <v>2351</v>
      </c>
      <c r="J1128" s="101">
        <v>0</v>
      </c>
      <c r="K1128" s="101">
        <v>0</v>
      </c>
      <c r="L1128" s="101">
        <v>0</v>
      </c>
      <c r="M1128" s="101">
        <v>0</v>
      </c>
      <c r="N1128" s="100" t="str">
        <f t="shared" si="51"/>
        <v>공격력 +152</v>
      </c>
      <c r="O1128" s="100" t="str">
        <f t="shared" si="52"/>
        <v>최대 체력 +2351</v>
      </c>
      <c r="P1128" s="100" t="str">
        <f t="shared" si="53"/>
        <v>-</v>
      </c>
    </row>
    <row r="1129" spans="1:16" ht="13.8" customHeight="1">
      <c r="A1129" s="101">
        <f>C1129*ID규칙_기본능력치그룹_단위+COUNTIF($C$4:C1129,C1129)</f>
        <v>14316026</v>
      </c>
      <c r="B1129" s="100" t="s">
        <v>329</v>
      </c>
      <c r="C1129" s="101">
        <f>VLOOKUP(B1129,WEAPON!$B:$D,3,0)</f>
        <v>14316</v>
      </c>
      <c r="D1129" s="102">
        <v>26</v>
      </c>
      <c r="E1129" s="101">
        <v>1</v>
      </c>
      <c r="F1129" s="101">
        <v>157</v>
      </c>
      <c r="G1129" s="101">
        <v>0</v>
      </c>
      <c r="H1129" s="101">
        <v>2</v>
      </c>
      <c r="I1129" s="101">
        <v>2418</v>
      </c>
      <c r="J1129" s="101">
        <v>0</v>
      </c>
      <c r="K1129" s="101">
        <v>0</v>
      </c>
      <c r="L1129" s="101">
        <v>0</v>
      </c>
      <c r="M1129" s="101">
        <v>0</v>
      </c>
      <c r="N1129" s="100" t="str">
        <f t="shared" si="51"/>
        <v>공격력 +157</v>
      </c>
      <c r="O1129" s="100" t="str">
        <f t="shared" si="52"/>
        <v>최대 체력 +2418</v>
      </c>
      <c r="P1129" s="100" t="str">
        <f t="shared" si="53"/>
        <v>-</v>
      </c>
    </row>
    <row r="1130" spans="1:16" ht="13.8" customHeight="1">
      <c r="A1130" s="101">
        <f>C1130*ID규칙_기본능력치그룹_단위+COUNTIF($C$4:C1130,C1130)</f>
        <v>14316027</v>
      </c>
      <c r="B1130" s="100" t="s">
        <v>329</v>
      </c>
      <c r="C1130" s="101">
        <f>VLOOKUP(B1130,WEAPON!$B:$D,3,0)</f>
        <v>14316</v>
      </c>
      <c r="D1130" s="102">
        <v>27</v>
      </c>
      <c r="E1130" s="101">
        <v>1</v>
      </c>
      <c r="F1130" s="101">
        <v>161</v>
      </c>
      <c r="G1130" s="101">
        <v>0</v>
      </c>
      <c r="H1130" s="101">
        <v>2</v>
      </c>
      <c r="I1130" s="101">
        <v>2485</v>
      </c>
      <c r="J1130" s="101">
        <v>0</v>
      </c>
      <c r="K1130" s="101">
        <v>0</v>
      </c>
      <c r="L1130" s="101">
        <v>0</v>
      </c>
      <c r="M1130" s="101">
        <v>0</v>
      </c>
      <c r="N1130" s="100" t="str">
        <f t="shared" si="51"/>
        <v>공격력 +161</v>
      </c>
      <c r="O1130" s="100" t="str">
        <f t="shared" si="52"/>
        <v>최대 체력 +2485</v>
      </c>
      <c r="P1130" s="100" t="str">
        <f t="shared" si="53"/>
        <v>-</v>
      </c>
    </row>
    <row r="1131" spans="1:16" ht="13.8" customHeight="1">
      <c r="A1131" s="101">
        <f>C1131*ID규칙_기본능력치그룹_단위+COUNTIF($C$4:C1131,C1131)</f>
        <v>14316028</v>
      </c>
      <c r="B1131" s="100" t="s">
        <v>329</v>
      </c>
      <c r="C1131" s="101">
        <f>VLOOKUP(B1131,WEAPON!$B:$D,3,0)</f>
        <v>14316</v>
      </c>
      <c r="D1131" s="102">
        <v>28</v>
      </c>
      <c r="E1131" s="101">
        <v>1</v>
      </c>
      <c r="F1131" s="101">
        <v>165</v>
      </c>
      <c r="G1131" s="101">
        <v>0</v>
      </c>
      <c r="H1131" s="101">
        <v>2</v>
      </c>
      <c r="I1131" s="101">
        <v>2553</v>
      </c>
      <c r="J1131" s="101">
        <v>0</v>
      </c>
      <c r="K1131" s="101">
        <v>0</v>
      </c>
      <c r="L1131" s="101">
        <v>0</v>
      </c>
      <c r="M1131" s="101">
        <v>0</v>
      </c>
      <c r="N1131" s="100" t="str">
        <f t="shared" si="51"/>
        <v>공격력 +165</v>
      </c>
      <c r="O1131" s="100" t="str">
        <f t="shared" si="52"/>
        <v>최대 체력 +2553</v>
      </c>
      <c r="P1131" s="100" t="str">
        <f t="shared" si="53"/>
        <v>-</v>
      </c>
    </row>
    <row r="1132" spans="1:16" ht="13.8" customHeight="1">
      <c r="A1132" s="101">
        <f>C1132*ID규칙_기본능력치그룹_단위+COUNTIF($C$4:C1132,C1132)</f>
        <v>14316029</v>
      </c>
      <c r="B1132" s="100" t="s">
        <v>329</v>
      </c>
      <c r="C1132" s="101">
        <f>VLOOKUP(B1132,WEAPON!$B:$D,3,0)</f>
        <v>14316</v>
      </c>
      <c r="D1132" s="102">
        <v>29</v>
      </c>
      <c r="E1132" s="101">
        <v>1</v>
      </c>
      <c r="F1132" s="101">
        <v>170</v>
      </c>
      <c r="G1132" s="101">
        <v>0</v>
      </c>
      <c r="H1132" s="101">
        <v>2</v>
      </c>
      <c r="I1132" s="101">
        <v>2620</v>
      </c>
      <c r="J1132" s="101">
        <v>0</v>
      </c>
      <c r="K1132" s="101">
        <v>0</v>
      </c>
      <c r="L1132" s="101">
        <v>0</v>
      </c>
      <c r="M1132" s="101">
        <v>0</v>
      </c>
      <c r="N1132" s="100" t="str">
        <f t="shared" si="51"/>
        <v>공격력 +170</v>
      </c>
      <c r="O1132" s="100" t="str">
        <f t="shared" si="52"/>
        <v>최대 체력 +2620</v>
      </c>
      <c r="P1132" s="100" t="str">
        <f t="shared" si="53"/>
        <v>-</v>
      </c>
    </row>
    <row r="1133" spans="1:16" ht="13.8" customHeight="1">
      <c r="A1133" s="101">
        <f>C1133*ID규칙_기본능력치그룹_단위+COUNTIF($C$4:C1133,C1133)</f>
        <v>14316030</v>
      </c>
      <c r="B1133" s="100" t="s">
        <v>329</v>
      </c>
      <c r="C1133" s="101">
        <f>VLOOKUP(B1133,WEAPON!$B:$D,3,0)</f>
        <v>14316</v>
      </c>
      <c r="D1133" s="102">
        <v>30</v>
      </c>
      <c r="E1133" s="101">
        <v>1</v>
      </c>
      <c r="F1133" s="101">
        <v>174</v>
      </c>
      <c r="G1133" s="101">
        <v>0</v>
      </c>
      <c r="H1133" s="101">
        <v>2</v>
      </c>
      <c r="I1133" s="101">
        <v>2687</v>
      </c>
      <c r="J1133" s="101">
        <v>0</v>
      </c>
      <c r="K1133" s="101">
        <v>0</v>
      </c>
      <c r="L1133" s="101">
        <v>0</v>
      </c>
      <c r="M1133" s="101">
        <v>0</v>
      </c>
      <c r="N1133" s="100" t="str">
        <f t="shared" si="51"/>
        <v>공격력 +174</v>
      </c>
      <c r="O1133" s="100" t="str">
        <f t="shared" si="52"/>
        <v>최대 체력 +2687</v>
      </c>
      <c r="P1133" s="100" t="str">
        <f t="shared" si="53"/>
        <v>-</v>
      </c>
    </row>
    <row r="1134" spans="1:16" ht="13.8" customHeight="1">
      <c r="A1134" s="101">
        <f>C1134*ID규칙_기본능력치그룹_단위+COUNTIF($C$4:C1134,C1134)</f>
        <v>14316031</v>
      </c>
      <c r="B1134" s="100" t="s">
        <v>329</v>
      </c>
      <c r="C1134" s="101">
        <f>VLOOKUP(B1134,WEAPON!$B:$D,3,0)</f>
        <v>14316</v>
      </c>
      <c r="D1134" s="102">
        <v>31</v>
      </c>
      <c r="E1134" s="101">
        <v>1</v>
      </c>
      <c r="F1134" s="101">
        <v>178</v>
      </c>
      <c r="G1134" s="101">
        <v>0</v>
      </c>
      <c r="H1134" s="101">
        <v>2</v>
      </c>
      <c r="I1134" s="101">
        <v>2754</v>
      </c>
      <c r="J1134" s="101">
        <v>0</v>
      </c>
      <c r="K1134" s="101">
        <v>0</v>
      </c>
      <c r="L1134" s="101">
        <v>0</v>
      </c>
      <c r="M1134" s="101">
        <v>0</v>
      </c>
      <c r="N1134" s="100" t="str">
        <f t="shared" si="51"/>
        <v>공격력 +178</v>
      </c>
      <c r="O1134" s="100" t="str">
        <f t="shared" si="52"/>
        <v>최대 체력 +2754</v>
      </c>
      <c r="P1134" s="100" t="str">
        <f t="shared" si="53"/>
        <v>-</v>
      </c>
    </row>
    <row r="1135" spans="1:16" ht="13.8" customHeight="1">
      <c r="A1135" s="101">
        <f>C1135*ID규칙_기본능력치그룹_단위+COUNTIF($C$4:C1135,C1135)</f>
        <v>14316032</v>
      </c>
      <c r="B1135" s="100" t="s">
        <v>329</v>
      </c>
      <c r="C1135" s="101">
        <f>VLOOKUP(B1135,WEAPON!$B:$D,3,0)</f>
        <v>14316</v>
      </c>
      <c r="D1135" s="102">
        <v>32</v>
      </c>
      <c r="E1135" s="101">
        <v>1</v>
      </c>
      <c r="F1135" s="101">
        <v>183</v>
      </c>
      <c r="G1135" s="101">
        <v>0</v>
      </c>
      <c r="H1135" s="101">
        <v>2</v>
      </c>
      <c r="I1135" s="101">
        <v>2821</v>
      </c>
      <c r="J1135" s="101">
        <v>0</v>
      </c>
      <c r="K1135" s="101">
        <v>0</v>
      </c>
      <c r="L1135" s="101">
        <v>0</v>
      </c>
      <c r="M1135" s="101">
        <v>0</v>
      </c>
      <c r="N1135" s="100" t="str">
        <f t="shared" si="51"/>
        <v>공격력 +183</v>
      </c>
      <c r="O1135" s="100" t="str">
        <f t="shared" si="52"/>
        <v>최대 체력 +2821</v>
      </c>
      <c r="P1135" s="100" t="str">
        <f t="shared" si="53"/>
        <v>-</v>
      </c>
    </row>
    <row r="1136" spans="1:16" ht="13.8" customHeight="1">
      <c r="A1136" s="101">
        <f>C1136*ID규칙_기본능력치그룹_단위+COUNTIF($C$4:C1136,C1136)</f>
        <v>14316033</v>
      </c>
      <c r="B1136" s="100" t="s">
        <v>329</v>
      </c>
      <c r="C1136" s="101">
        <f>VLOOKUP(B1136,WEAPON!$B:$D,3,0)</f>
        <v>14316</v>
      </c>
      <c r="D1136" s="102">
        <v>33</v>
      </c>
      <c r="E1136" s="101">
        <v>1</v>
      </c>
      <c r="F1136" s="101">
        <v>187</v>
      </c>
      <c r="G1136" s="101">
        <v>0</v>
      </c>
      <c r="H1136" s="101">
        <v>2</v>
      </c>
      <c r="I1136" s="101">
        <v>2889</v>
      </c>
      <c r="J1136" s="101">
        <v>0</v>
      </c>
      <c r="K1136" s="101">
        <v>0</v>
      </c>
      <c r="L1136" s="101">
        <v>0</v>
      </c>
      <c r="M1136" s="101">
        <v>0</v>
      </c>
      <c r="N1136" s="100" t="str">
        <f t="shared" si="51"/>
        <v>공격력 +187</v>
      </c>
      <c r="O1136" s="100" t="str">
        <f t="shared" si="52"/>
        <v>최대 체력 +2889</v>
      </c>
      <c r="P1136" s="100" t="str">
        <f t="shared" si="53"/>
        <v>-</v>
      </c>
    </row>
    <row r="1137" spans="1:16" ht="13.8" customHeight="1">
      <c r="A1137" s="101">
        <f>C1137*ID규칙_기본능력치그룹_단위+COUNTIF($C$4:C1137,C1137)</f>
        <v>14316034</v>
      </c>
      <c r="B1137" s="100" t="s">
        <v>329</v>
      </c>
      <c r="C1137" s="101">
        <f>VLOOKUP(B1137,WEAPON!$B:$D,3,0)</f>
        <v>14316</v>
      </c>
      <c r="D1137" s="102">
        <v>34</v>
      </c>
      <c r="E1137" s="101">
        <v>1</v>
      </c>
      <c r="F1137" s="101">
        <v>191</v>
      </c>
      <c r="G1137" s="101">
        <v>0</v>
      </c>
      <c r="H1137" s="101">
        <v>2</v>
      </c>
      <c r="I1137" s="101">
        <v>2956</v>
      </c>
      <c r="J1137" s="101">
        <v>0</v>
      </c>
      <c r="K1137" s="101">
        <v>0</v>
      </c>
      <c r="L1137" s="101">
        <v>0</v>
      </c>
      <c r="M1137" s="101">
        <v>0</v>
      </c>
      <c r="N1137" s="100" t="str">
        <f t="shared" si="51"/>
        <v>공격력 +191</v>
      </c>
      <c r="O1137" s="100" t="str">
        <f t="shared" si="52"/>
        <v>최대 체력 +2956</v>
      </c>
      <c r="P1137" s="100" t="str">
        <f t="shared" si="53"/>
        <v>-</v>
      </c>
    </row>
    <row r="1138" spans="1:16" ht="13.8" customHeight="1">
      <c r="A1138" s="101">
        <f>C1138*ID규칙_기본능력치그룹_단위+COUNTIF($C$4:C1138,C1138)</f>
        <v>14316035</v>
      </c>
      <c r="B1138" s="100" t="s">
        <v>329</v>
      </c>
      <c r="C1138" s="101">
        <f>VLOOKUP(B1138,WEAPON!$B:$D,3,0)</f>
        <v>14316</v>
      </c>
      <c r="D1138" s="102">
        <v>35</v>
      </c>
      <c r="E1138" s="101">
        <v>1</v>
      </c>
      <c r="F1138" s="101">
        <v>196</v>
      </c>
      <c r="G1138" s="101">
        <v>0</v>
      </c>
      <c r="H1138" s="101">
        <v>2</v>
      </c>
      <c r="I1138" s="101">
        <v>3023</v>
      </c>
      <c r="J1138" s="101">
        <v>0</v>
      </c>
      <c r="K1138" s="101">
        <v>0</v>
      </c>
      <c r="L1138" s="101">
        <v>0</v>
      </c>
      <c r="M1138" s="101">
        <v>0</v>
      </c>
      <c r="N1138" s="100" t="str">
        <f t="shared" si="51"/>
        <v>공격력 +196</v>
      </c>
      <c r="O1138" s="100" t="str">
        <f t="shared" si="52"/>
        <v>최대 체력 +3023</v>
      </c>
      <c r="P1138" s="100" t="str">
        <f t="shared" si="53"/>
        <v>-</v>
      </c>
    </row>
    <row r="1139" spans="1:16" ht="13.8" customHeight="1">
      <c r="A1139" s="101">
        <f>C1139*ID규칙_기본능력치그룹_단위+COUNTIF($C$4:C1139,C1139)</f>
        <v>14316036</v>
      </c>
      <c r="B1139" s="100" t="s">
        <v>329</v>
      </c>
      <c r="C1139" s="101">
        <f>VLOOKUP(B1139,WEAPON!$B:$D,3,0)</f>
        <v>14316</v>
      </c>
      <c r="D1139" s="102">
        <v>36</v>
      </c>
      <c r="E1139" s="101">
        <v>1</v>
      </c>
      <c r="F1139" s="101">
        <v>200</v>
      </c>
      <c r="G1139" s="101">
        <v>0</v>
      </c>
      <c r="H1139" s="101">
        <v>2</v>
      </c>
      <c r="I1139" s="101">
        <v>3090</v>
      </c>
      <c r="J1139" s="101">
        <v>0</v>
      </c>
      <c r="K1139" s="101">
        <v>0</v>
      </c>
      <c r="L1139" s="101">
        <v>0</v>
      </c>
      <c r="M1139" s="101">
        <v>0</v>
      </c>
      <c r="N1139" s="100" t="str">
        <f t="shared" si="51"/>
        <v>공격력 +200</v>
      </c>
      <c r="O1139" s="100" t="str">
        <f t="shared" si="52"/>
        <v>최대 체력 +3090</v>
      </c>
      <c r="P1139" s="100" t="str">
        <f t="shared" si="53"/>
        <v>-</v>
      </c>
    </row>
    <row r="1140" spans="1:16" ht="13.8" customHeight="1">
      <c r="A1140" s="101">
        <f>C1140*ID규칙_기본능력치그룹_단위+COUNTIF($C$4:C1140,C1140)</f>
        <v>14316037</v>
      </c>
      <c r="B1140" s="100" t="s">
        <v>329</v>
      </c>
      <c r="C1140" s="101">
        <f>VLOOKUP(B1140,WEAPON!$B:$D,3,0)</f>
        <v>14316</v>
      </c>
      <c r="D1140" s="102">
        <v>37</v>
      </c>
      <c r="E1140" s="101">
        <v>1</v>
      </c>
      <c r="F1140" s="101">
        <v>204</v>
      </c>
      <c r="G1140" s="101">
        <v>0</v>
      </c>
      <c r="H1140" s="101">
        <v>2</v>
      </c>
      <c r="I1140" s="101">
        <v>3157</v>
      </c>
      <c r="J1140" s="101">
        <v>0</v>
      </c>
      <c r="K1140" s="101">
        <v>0</v>
      </c>
      <c r="L1140" s="101">
        <v>0</v>
      </c>
      <c r="M1140" s="101">
        <v>0</v>
      </c>
      <c r="N1140" s="100" t="str">
        <f t="shared" si="51"/>
        <v>공격력 +204</v>
      </c>
      <c r="O1140" s="100" t="str">
        <f t="shared" si="52"/>
        <v>최대 체력 +3157</v>
      </c>
      <c r="P1140" s="100" t="str">
        <f t="shared" si="53"/>
        <v>-</v>
      </c>
    </row>
    <row r="1141" spans="1:16" ht="13.8" customHeight="1">
      <c r="A1141" s="101">
        <f>C1141*ID규칙_기본능력치그룹_단위+COUNTIF($C$4:C1141,C1141)</f>
        <v>14316038</v>
      </c>
      <c r="B1141" s="100" t="s">
        <v>329</v>
      </c>
      <c r="C1141" s="101">
        <f>VLOOKUP(B1141,WEAPON!$B:$D,3,0)</f>
        <v>14316</v>
      </c>
      <c r="D1141" s="102">
        <v>38</v>
      </c>
      <c r="E1141" s="101">
        <v>1</v>
      </c>
      <c r="F1141" s="101">
        <v>208</v>
      </c>
      <c r="G1141" s="101">
        <v>0</v>
      </c>
      <c r="H1141" s="101">
        <v>2</v>
      </c>
      <c r="I1141" s="101">
        <v>3225</v>
      </c>
      <c r="J1141" s="101">
        <v>0</v>
      </c>
      <c r="K1141" s="101">
        <v>0</v>
      </c>
      <c r="L1141" s="101">
        <v>0</v>
      </c>
      <c r="M1141" s="101">
        <v>0</v>
      </c>
      <c r="N1141" s="100" t="str">
        <f t="shared" si="51"/>
        <v>공격력 +208</v>
      </c>
      <c r="O1141" s="100" t="str">
        <f t="shared" si="52"/>
        <v>최대 체력 +3225</v>
      </c>
      <c r="P1141" s="100" t="str">
        <f t="shared" si="53"/>
        <v>-</v>
      </c>
    </row>
    <row r="1142" spans="1:16" ht="13.8" customHeight="1">
      <c r="A1142" s="101">
        <f>C1142*ID규칙_기본능력치그룹_단위+COUNTIF($C$4:C1142,C1142)</f>
        <v>14316039</v>
      </c>
      <c r="B1142" s="100" t="s">
        <v>329</v>
      </c>
      <c r="C1142" s="101">
        <f>VLOOKUP(B1142,WEAPON!$B:$D,3,0)</f>
        <v>14316</v>
      </c>
      <c r="D1142" s="102">
        <v>39</v>
      </c>
      <c r="E1142" s="101">
        <v>1</v>
      </c>
      <c r="F1142" s="101">
        <v>213</v>
      </c>
      <c r="G1142" s="101">
        <v>0</v>
      </c>
      <c r="H1142" s="101">
        <v>2</v>
      </c>
      <c r="I1142" s="101">
        <v>3292</v>
      </c>
      <c r="J1142" s="101">
        <v>0</v>
      </c>
      <c r="K1142" s="101">
        <v>0</v>
      </c>
      <c r="L1142" s="101">
        <v>0</v>
      </c>
      <c r="M1142" s="101">
        <v>0</v>
      </c>
      <c r="N1142" s="100" t="str">
        <f t="shared" si="51"/>
        <v>공격력 +213</v>
      </c>
      <c r="O1142" s="100" t="str">
        <f t="shared" si="52"/>
        <v>최대 체력 +3292</v>
      </c>
      <c r="P1142" s="100" t="str">
        <f t="shared" si="53"/>
        <v>-</v>
      </c>
    </row>
    <row r="1143" spans="1:16" ht="13.8" customHeight="1">
      <c r="A1143" s="101">
        <f>C1143*ID규칙_기본능력치그룹_단위+COUNTIF($C$4:C1143,C1143)</f>
        <v>14316040</v>
      </c>
      <c r="B1143" s="100" t="s">
        <v>329</v>
      </c>
      <c r="C1143" s="101">
        <f>VLOOKUP(B1143,WEAPON!$B:$D,3,0)</f>
        <v>14316</v>
      </c>
      <c r="D1143" s="102">
        <v>40</v>
      </c>
      <c r="E1143" s="101">
        <v>1</v>
      </c>
      <c r="F1143" s="101">
        <v>217</v>
      </c>
      <c r="G1143" s="101">
        <v>0</v>
      </c>
      <c r="H1143" s="101">
        <v>2</v>
      </c>
      <c r="I1143" s="101">
        <v>3359</v>
      </c>
      <c r="J1143" s="101">
        <v>0</v>
      </c>
      <c r="K1143" s="101">
        <v>0</v>
      </c>
      <c r="L1143" s="101">
        <v>0</v>
      </c>
      <c r="M1143" s="101">
        <v>0</v>
      </c>
      <c r="N1143" s="100" t="str">
        <f t="shared" si="51"/>
        <v>공격력 +217</v>
      </c>
      <c r="O1143" s="100" t="str">
        <f t="shared" si="52"/>
        <v>최대 체력 +3359</v>
      </c>
      <c r="P1143" s="100" t="str">
        <f t="shared" si="53"/>
        <v>-</v>
      </c>
    </row>
    <row r="1144" spans="1:16" ht="13.8" customHeight="1">
      <c r="A1144" s="101">
        <f>C1144*ID규칙_기본능력치그룹_단위+COUNTIF($C$4:C1144,C1144)</f>
        <v>14316041</v>
      </c>
      <c r="B1144" s="100" t="s">
        <v>329</v>
      </c>
      <c r="C1144" s="101">
        <f>VLOOKUP(B1144,WEAPON!$B:$D,3,0)</f>
        <v>14316</v>
      </c>
      <c r="D1144" s="102">
        <v>41</v>
      </c>
      <c r="E1144" s="101">
        <v>1</v>
      </c>
      <c r="F1144" s="101">
        <v>221</v>
      </c>
      <c r="G1144" s="101">
        <v>0</v>
      </c>
      <c r="H1144" s="101">
        <v>2</v>
      </c>
      <c r="I1144" s="101">
        <v>3426</v>
      </c>
      <c r="J1144" s="101">
        <v>0</v>
      </c>
      <c r="K1144" s="101">
        <v>0</v>
      </c>
      <c r="L1144" s="101">
        <v>0</v>
      </c>
      <c r="M1144" s="101">
        <v>0</v>
      </c>
      <c r="N1144" s="100" t="str">
        <f t="shared" si="51"/>
        <v>공격력 +221</v>
      </c>
      <c r="O1144" s="100" t="str">
        <f t="shared" si="52"/>
        <v>최대 체력 +3426</v>
      </c>
      <c r="P1144" s="100" t="str">
        <f t="shared" si="53"/>
        <v>-</v>
      </c>
    </row>
    <row r="1145" spans="1:16" ht="13.8" customHeight="1">
      <c r="A1145" s="101">
        <f>C1145*ID규칙_기본능력치그룹_단위+COUNTIF($C$4:C1145,C1145)</f>
        <v>14316042</v>
      </c>
      <c r="B1145" s="100" t="s">
        <v>329</v>
      </c>
      <c r="C1145" s="101">
        <f>VLOOKUP(B1145,WEAPON!$B:$D,3,0)</f>
        <v>14316</v>
      </c>
      <c r="D1145" s="102">
        <v>42</v>
      </c>
      <c r="E1145" s="101">
        <v>1</v>
      </c>
      <c r="F1145" s="101">
        <v>226</v>
      </c>
      <c r="G1145" s="101">
        <v>0</v>
      </c>
      <c r="H1145" s="101">
        <v>2</v>
      </c>
      <c r="I1145" s="101">
        <v>3493</v>
      </c>
      <c r="J1145" s="101">
        <v>0</v>
      </c>
      <c r="K1145" s="101">
        <v>0</v>
      </c>
      <c r="L1145" s="101">
        <v>0</v>
      </c>
      <c r="M1145" s="101">
        <v>0</v>
      </c>
      <c r="N1145" s="100" t="str">
        <f t="shared" si="51"/>
        <v>공격력 +226</v>
      </c>
      <c r="O1145" s="100" t="str">
        <f t="shared" si="52"/>
        <v>최대 체력 +3493</v>
      </c>
      <c r="P1145" s="100" t="str">
        <f t="shared" si="53"/>
        <v>-</v>
      </c>
    </row>
    <row r="1146" spans="1:16" ht="13.8" customHeight="1">
      <c r="A1146" s="101">
        <f>C1146*ID규칙_기본능력치그룹_단위+COUNTIF($C$4:C1146,C1146)</f>
        <v>14316043</v>
      </c>
      <c r="B1146" s="100" t="s">
        <v>329</v>
      </c>
      <c r="C1146" s="101">
        <f>VLOOKUP(B1146,WEAPON!$B:$D,3,0)</f>
        <v>14316</v>
      </c>
      <c r="D1146" s="102">
        <v>43</v>
      </c>
      <c r="E1146" s="101">
        <v>1</v>
      </c>
      <c r="F1146" s="101">
        <v>230</v>
      </c>
      <c r="G1146" s="101">
        <v>0</v>
      </c>
      <c r="H1146" s="101">
        <v>2</v>
      </c>
      <c r="I1146" s="101">
        <v>3561</v>
      </c>
      <c r="J1146" s="101">
        <v>0</v>
      </c>
      <c r="K1146" s="101">
        <v>0</v>
      </c>
      <c r="L1146" s="101">
        <v>0</v>
      </c>
      <c r="M1146" s="101">
        <v>0</v>
      </c>
      <c r="N1146" s="100" t="str">
        <f t="shared" si="51"/>
        <v>공격력 +230</v>
      </c>
      <c r="O1146" s="100" t="str">
        <f t="shared" si="52"/>
        <v>최대 체력 +3561</v>
      </c>
      <c r="P1146" s="100" t="str">
        <f t="shared" si="53"/>
        <v>-</v>
      </c>
    </row>
    <row r="1147" spans="1:16" ht="13.8" customHeight="1">
      <c r="A1147" s="101">
        <f>C1147*ID규칙_기본능력치그룹_단위+COUNTIF($C$4:C1147,C1147)</f>
        <v>14316044</v>
      </c>
      <c r="B1147" s="100" t="s">
        <v>329</v>
      </c>
      <c r="C1147" s="101">
        <f>VLOOKUP(B1147,WEAPON!$B:$D,3,0)</f>
        <v>14316</v>
      </c>
      <c r="D1147" s="102">
        <v>44</v>
      </c>
      <c r="E1147" s="101">
        <v>1</v>
      </c>
      <c r="F1147" s="101">
        <v>234</v>
      </c>
      <c r="G1147" s="101">
        <v>0</v>
      </c>
      <c r="H1147" s="101">
        <v>2</v>
      </c>
      <c r="I1147" s="101">
        <v>3628</v>
      </c>
      <c r="J1147" s="101">
        <v>0</v>
      </c>
      <c r="K1147" s="101">
        <v>0</v>
      </c>
      <c r="L1147" s="101">
        <v>0</v>
      </c>
      <c r="M1147" s="101">
        <v>0</v>
      </c>
      <c r="N1147" s="100" t="str">
        <f t="shared" si="51"/>
        <v>공격력 +234</v>
      </c>
      <c r="O1147" s="100" t="str">
        <f t="shared" si="52"/>
        <v>최대 체력 +3628</v>
      </c>
      <c r="P1147" s="100" t="str">
        <f t="shared" si="53"/>
        <v>-</v>
      </c>
    </row>
    <row r="1148" spans="1:16" ht="13.8" customHeight="1">
      <c r="A1148" s="101">
        <f>C1148*ID규칙_기본능력치그룹_단위+COUNTIF($C$4:C1148,C1148)</f>
        <v>14316045</v>
      </c>
      <c r="B1148" s="100" t="s">
        <v>329</v>
      </c>
      <c r="C1148" s="101">
        <f>VLOOKUP(B1148,WEAPON!$B:$D,3,0)</f>
        <v>14316</v>
      </c>
      <c r="D1148" s="102">
        <v>45</v>
      </c>
      <c r="E1148" s="101">
        <v>1</v>
      </c>
      <c r="F1148" s="101">
        <v>239</v>
      </c>
      <c r="G1148" s="101">
        <v>0</v>
      </c>
      <c r="H1148" s="101">
        <v>2</v>
      </c>
      <c r="I1148" s="101">
        <v>3695</v>
      </c>
      <c r="J1148" s="101">
        <v>0</v>
      </c>
      <c r="K1148" s="101">
        <v>0</v>
      </c>
      <c r="L1148" s="101">
        <v>0</v>
      </c>
      <c r="M1148" s="101">
        <v>0</v>
      </c>
      <c r="N1148" s="100" t="str">
        <f t="shared" si="51"/>
        <v>공격력 +239</v>
      </c>
      <c r="O1148" s="100" t="str">
        <f t="shared" si="52"/>
        <v>최대 체력 +3695</v>
      </c>
      <c r="P1148" s="100" t="str">
        <f t="shared" si="53"/>
        <v>-</v>
      </c>
    </row>
    <row r="1149" spans="1:16" ht="13.8" customHeight="1">
      <c r="A1149" s="101">
        <f>C1149*ID규칙_기본능력치그룹_단위+COUNTIF($C$4:C1149,C1149)</f>
        <v>14316046</v>
      </c>
      <c r="B1149" s="100" t="s">
        <v>329</v>
      </c>
      <c r="C1149" s="101">
        <f>VLOOKUP(B1149,WEAPON!$B:$D,3,0)</f>
        <v>14316</v>
      </c>
      <c r="D1149" s="102">
        <v>46</v>
      </c>
      <c r="E1149" s="101">
        <v>1</v>
      </c>
      <c r="F1149" s="101">
        <v>243</v>
      </c>
      <c r="G1149" s="101">
        <v>0</v>
      </c>
      <c r="H1149" s="101">
        <v>2</v>
      </c>
      <c r="I1149" s="101">
        <v>3762</v>
      </c>
      <c r="J1149" s="101">
        <v>0</v>
      </c>
      <c r="K1149" s="101">
        <v>0</v>
      </c>
      <c r="L1149" s="101">
        <v>0</v>
      </c>
      <c r="M1149" s="101">
        <v>0</v>
      </c>
      <c r="N1149" s="100" t="str">
        <f t="shared" si="51"/>
        <v>공격력 +243</v>
      </c>
      <c r="O1149" s="100" t="str">
        <f t="shared" si="52"/>
        <v>최대 체력 +3762</v>
      </c>
      <c r="P1149" s="100" t="str">
        <f t="shared" si="53"/>
        <v>-</v>
      </c>
    </row>
    <row r="1150" spans="1:16" ht="13.8" customHeight="1">
      <c r="A1150" s="101">
        <f>C1150*ID규칙_기본능력치그룹_단위+COUNTIF($C$4:C1150,C1150)</f>
        <v>14316047</v>
      </c>
      <c r="B1150" s="100" t="s">
        <v>329</v>
      </c>
      <c r="C1150" s="101">
        <f>VLOOKUP(B1150,WEAPON!$B:$D,3,0)</f>
        <v>14316</v>
      </c>
      <c r="D1150" s="102">
        <v>47</v>
      </c>
      <c r="E1150" s="101">
        <v>1</v>
      </c>
      <c r="F1150" s="101">
        <v>247</v>
      </c>
      <c r="G1150" s="101">
        <v>0</v>
      </c>
      <c r="H1150" s="101">
        <v>2</v>
      </c>
      <c r="I1150" s="101">
        <v>3829</v>
      </c>
      <c r="J1150" s="101">
        <v>0</v>
      </c>
      <c r="K1150" s="101">
        <v>0</v>
      </c>
      <c r="L1150" s="101">
        <v>0</v>
      </c>
      <c r="M1150" s="101">
        <v>0</v>
      </c>
      <c r="N1150" s="100" t="str">
        <f t="shared" si="51"/>
        <v>공격력 +247</v>
      </c>
      <c r="O1150" s="100" t="str">
        <f t="shared" si="52"/>
        <v>최대 체력 +3829</v>
      </c>
      <c r="P1150" s="100" t="str">
        <f t="shared" si="53"/>
        <v>-</v>
      </c>
    </row>
    <row r="1151" spans="1:16" ht="13.8" customHeight="1">
      <c r="A1151" s="101">
        <f>C1151*ID규칙_기본능력치그룹_단위+COUNTIF($C$4:C1151,C1151)</f>
        <v>14316048</v>
      </c>
      <c r="B1151" s="100" t="s">
        <v>329</v>
      </c>
      <c r="C1151" s="101">
        <f>VLOOKUP(B1151,WEAPON!$B:$D,3,0)</f>
        <v>14316</v>
      </c>
      <c r="D1151" s="102">
        <v>48</v>
      </c>
      <c r="E1151" s="101">
        <v>1</v>
      </c>
      <c r="F1151" s="101">
        <v>251</v>
      </c>
      <c r="G1151" s="101">
        <v>0</v>
      </c>
      <c r="H1151" s="101">
        <v>2</v>
      </c>
      <c r="I1151" s="101">
        <v>3897</v>
      </c>
      <c r="J1151" s="101">
        <v>0</v>
      </c>
      <c r="K1151" s="101">
        <v>0</v>
      </c>
      <c r="L1151" s="101">
        <v>0</v>
      </c>
      <c r="M1151" s="101">
        <v>0</v>
      </c>
      <c r="N1151" s="100" t="str">
        <f t="shared" si="51"/>
        <v>공격력 +251</v>
      </c>
      <c r="O1151" s="100" t="str">
        <f t="shared" si="52"/>
        <v>최대 체력 +3897</v>
      </c>
      <c r="P1151" s="100" t="str">
        <f t="shared" si="53"/>
        <v>-</v>
      </c>
    </row>
    <row r="1152" spans="1:16" ht="13.8" customHeight="1">
      <c r="A1152" s="101">
        <f>C1152*ID규칙_기본능력치그룹_단위+COUNTIF($C$4:C1152,C1152)</f>
        <v>14316049</v>
      </c>
      <c r="B1152" s="100" t="s">
        <v>329</v>
      </c>
      <c r="C1152" s="101">
        <f>VLOOKUP(B1152,WEAPON!$B:$D,3,0)</f>
        <v>14316</v>
      </c>
      <c r="D1152" s="102">
        <v>49</v>
      </c>
      <c r="E1152" s="101">
        <v>1</v>
      </c>
      <c r="F1152" s="101">
        <v>256</v>
      </c>
      <c r="G1152" s="101">
        <v>0</v>
      </c>
      <c r="H1152" s="101">
        <v>2</v>
      </c>
      <c r="I1152" s="101">
        <v>3964</v>
      </c>
      <c r="J1152" s="101">
        <v>0</v>
      </c>
      <c r="K1152" s="101">
        <v>0</v>
      </c>
      <c r="L1152" s="101">
        <v>0</v>
      </c>
      <c r="M1152" s="101">
        <v>0</v>
      </c>
      <c r="N1152" s="100" t="str">
        <f t="shared" si="51"/>
        <v>공격력 +256</v>
      </c>
      <c r="O1152" s="100" t="str">
        <f t="shared" si="52"/>
        <v>최대 체력 +3964</v>
      </c>
      <c r="P1152" s="100" t="str">
        <f t="shared" si="53"/>
        <v>-</v>
      </c>
    </row>
    <row r="1153" spans="1:16" ht="13.8" customHeight="1">
      <c r="A1153" s="101">
        <f>C1153*ID규칙_기본능력치그룹_단위+COUNTIF($C$4:C1153,C1153)</f>
        <v>14316050</v>
      </c>
      <c r="B1153" s="100" t="s">
        <v>329</v>
      </c>
      <c r="C1153" s="101">
        <f>VLOOKUP(B1153,WEAPON!$B:$D,3,0)</f>
        <v>14316</v>
      </c>
      <c r="D1153" s="102">
        <v>50</v>
      </c>
      <c r="E1153" s="101">
        <v>1</v>
      </c>
      <c r="F1153" s="101">
        <v>260</v>
      </c>
      <c r="G1153" s="101">
        <v>0</v>
      </c>
      <c r="H1153" s="101">
        <v>2</v>
      </c>
      <c r="I1153" s="101">
        <v>4031</v>
      </c>
      <c r="J1153" s="101">
        <v>0</v>
      </c>
      <c r="K1153" s="101">
        <v>0</v>
      </c>
      <c r="L1153" s="101">
        <v>0</v>
      </c>
      <c r="M1153" s="101">
        <v>0</v>
      </c>
      <c r="N1153" s="100" t="str">
        <f t="shared" si="51"/>
        <v>공격력 +260</v>
      </c>
      <c r="O1153" s="100" t="str">
        <f t="shared" si="52"/>
        <v>최대 체력 +4031</v>
      </c>
      <c r="P1153" s="100" t="str">
        <f t="shared" si="53"/>
        <v>-</v>
      </c>
    </row>
    <row r="1154" spans="1:16" ht="13.8" customHeight="1">
      <c r="A1154" s="101">
        <f>C1154*ID규칙_기본능력치그룹_단위+COUNTIF($C$4:C1154,C1154)</f>
        <v>12217001</v>
      </c>
      <c r="B1154" s="100" t="s">
        <v>331</v>
      </c>
      <c r="C1154" s="101">
        <f>VLOOKUP(B1154,WEAPON!$B:$D,3,0)</f>
        <v>12217</v>
      </c>
      <c r="D1154" s="102">
        <v>1</v>
      </c>
      <c r="E1154" s="101">
        <v>1</v>
      </c>
      <c r="F1154" s="101">
        <v>43</v>
      </c>
      <c r="G1154" s="101">
        <v>0</v>
      </c>
      <c r="H1154" s="101">
        <v>2</v>
      </c>
      <c r="I1154" s="101">
        <v>1278</v>
      </c>
      <c r="J1154" s="101">
        <v>0</v>
      </c>
      <c r="K1154" s="101">
        <v>3</v>
      </c>
      <c r="L1154" s="101">
        <v>148</v>
      </c>
      <c r="M1154" s="101">
        <v>0</v>
      </c>
      <c r="N1154" s="100" t="str">
        <f t="shared" si="51"/>
        <v>공격력 +43</v>
      </c>
      <c r="O1154" s="100" t="str">
        <f t="shared" si="52"/>
        <v>최대 체력 +1278</v>
      </c>
      <c r="P1154" s="100" t="str">
        <f t="shared" si="53"/>
        <v>치유력 +148</v>
      </c>
    </row>
    <row r="1155" spans="1:16" ht="13.8" customHeight="1">
      <c r="A1155" s="101">
        <f>C1155*ID규칙_기본능력치그룹_단위+COUNTIF($C$4:C1155,C1155)</f>
        <v>12217002</v>
      </c>
      <c r="B1155" s="100" t="s">
        <v>331</v>
      </c>
      <c r="C1155" s="101">
        <f>VLOOKUP(B1155,WEAPON!$B:$D,3,0)</f>
        <v>12217</v>
      </c>
      <c r="D1155" s="102">
        <v>2</v>
      </c>
      <c r="E1155" s="101">
        <v>1</v>
      </c>
      <c r="F1155" s="101">
        <v>47</v>
      </c>
      <c r="G1155" s="101">
        <v>0</v>
      </c>
      <c r="H1155" s="101">
        <v>2</v>
      </c>
      <c r="I1155" s="101">
        <v>1394</v>
      </c>
      <c r="J1155" s="101">
        <v>0</v>
      </c>
      <c r="K1155" s="101">
        <v>3</v>
      </c>
      <c r="L1155" s="101">
        <v>161</v>
      </c>
      <c r="M1155" s="101">
        <v>0</v>
      </c>
      <c r="N1155" s="100" t="str">
        <f t="shared" si="51"/>
        <v>공격력 +47</v>
      </c>
      <c r="O1155" s="100" t="str">
        <f t="shared" si="52"/>
        <v>최대 체력 +1394</v>
      </c>
      <c r="P1155" s="100" t="str">
        <f t="shared" si="53"/>
        <v>치유력 +161</v>
      </c>
    </row>
    <row r="1156" spans="1:16" ht="13.8" customHeight="1">
      <c r="A1156" s="101">
        <f>C1156*ID규칙_기본능력치그룹_단위+COUNTIF($C$4:C1156,C1156)</f>
        <v>12217003</v>
      </c>
      <c r="B1156" s="100" t="s">
        <v>331</v>
      </c>
      <c r="C1156" s="101">
        <f>VLOOKUP(B1156,WEAPON!$B:$D,3,0)</f>
        <v>12217</v>
      </c>
      <c r="D1156" s="102">
        <v>3</v>
      </c>
      <c r="E1156" s="101">
        <v>1</v>
      </c>
      <c r="F1156" s="101">
        <v>51</v>
      </c>
      <c r="G1156" s="101">
        <v>0</v>
      </c>
      <c r="H1156" s="101">
        <v>2</v>
      </c>
      <c r="I1156" s="101">
        <v>1510</v>
      </c>
      <c r="J1156" s="101">
        <v>0</v>
      </c>
      <c r="K1156" s="101">
        <v>3</v>
      </c>
      <c r="L1156" s="101">
        <v>175</v>
      </c>
      <c r="M1156" s="101">
        <v>0</v>
      </c>
      <c r="N1156" s="100" t="str">
        <f t="shared" ref="N1156:N1219" si="54">IF(E1156=0,"-",VLOOKUP(E1156,STATS_TYPE,2,0)&amp;" +")&amp;IF(E1156=0,"",IF(G1156=0,F1156,F1156/100&amp;"%"))</f>
        <v>공격력 +51</v>
      </c>
      <c r="O1156" s="100" t="str">
        <f t="shared" ref="O1156:O1219" si="55">IF(H1156=0,"-",VLOOKUP(H1156,STATS_TYPE,2,0)&amp;" +")&amp;IF(H1156=0,"",IF(J1156=0,I1156,I1156/100&amp;"%"))</f>
        <v>최대 체력 +1510</v>
      </c>
      <c r="P1156" s="100" t="str">
        <f t="shared" ref="P1156:P1219" si="56">IF(K1156=0,"-",VLOOKUP(K1156,STATS_TYPE,2,0)&amp;" +")&amp;IF(K1156=0,"",IF(M1156=0,L1156,L1156/100&amp;"%"))</f>
        <v>치유력 +175</v>
      </c>
    </row>
    <row r="1157" spans="1:16" ht="13.8" customHeight="1">
      <c r="A1157" s="101">
        <f>C1157*ID규칙_기본능력치그룹_단위+COUNTIF($C$4:C1157,C1157)</f>
        <v>12217004</v>
      </c>
      <c r="B1157" s="100" t="s">
        <v>331</v>
      </c>
      <c r="C1157" s="101">
        <f>VLOOKUP(B1157,WEAPON!$B:$D,3,0)</f>
        <v>12217</v>
      </c>
      <c r="D1157" s="102">
        <v>4</v>
      </c>
      <c r="E1157" s="101">
        <v>1</v>
      </c>
      <c r="F1157" s="101">
        <v>55</v>
      </c>
      <c r="G1157" s="101">
        <v>0</v>
      </c>
      <c r="H1157" s="101">
        <v>2</v>
      </c>
      <c r="I1157" s="101">
        <v>1626</v>
      </c>
      <c r="J1157" s="101">
        <v>0</v>
      </c>
      <c r="K1157" s="101">
        <v>3</v>
      </c>
      <c r="L1157" s="101">
        <v>188</v>
      </c>
      <c r="M1157" s="101">
        <v>0</v>
      </c>
      <c r="N1157" s="100" t="str">
        <f t="shared" si="54"/>
        <v>공격력 +55</v>
      </c>
      <c r="O1157" s="100" t="str">
        <f t="shared" si="55"/>
        <v>최대 체력 +1626</v>
      </c>
      <c r="P1157" s="100" t="str">
        <f t="shared" si="56"/>
        <v>치유력 +188</v>
      </c>
    </row>
    <row r="1158" spans="1:16" ht="13.8" customHeight="1">
      <c r="A1158" s="101">
        <f>C1158*ID규칙_기본능력치그룹_단위+COUNTIF($C$4:C1158,C1158)</f>
        <v>12217005</v>
      </c>
      <c r="B1158" s="100" t="s">
        <v>331</v>
      </c>
      <c r="C1158" s="101">
        <f>VLOOKUP(B1158,WEAPON!$B:$D,3,0)</f>
        <v>12217</v>
      </c>
      <c r="D1158" s="102">
        <v>5</v>
      </c>
      <c r="E1158" s="101">
        <v>1</v>
      </c>
      <c r="F1158" s="101">
        <v>59</v>
      </c>
      <c r="G1158" s="101">
        <v>0</v>
      </c>
      <c r="H1158" s="101">
        <v>2</v>
      </c>
      <c r="I1158" s="101">
        <v>1743</v>
      </c>
      <c r="J1158" s="101">
        <v>0</v>
      </c>
      <c r="K1158" s="101">
        <v>3</v>
      </c>
      <c r="L1158" s="101">
        <v>202</v>
      </c>
      <c r="M1158" s="101">
        <v>0</v>
      </c>
      <c r="N1158" s="100" t="str">
        <f t="shared" si="54"/>
        <v>공격력 +59</v>
      </c>
      <c r="O1158" s="100" t="str">
        <f t="shared" si="55"/>
        <v>최대 체력 +1743</v>
      </c>
      <c r="P1158" s="100" t="str">
        <f t="shared" si="56"/>
        <v>치유력 +202</v>
      </c>
    </row>
    <row r="1159" spans="1:16" ht="13.8" customHeight="1">
      <c r="A1159" s="101">
        <f>C1159*ID규칙_기본능력치그룹_단위+COUNTIF($C$4:C1159,C1159)</f>
        <v>12217006</v>
      </c>
      <c r="B1159" s="100" t="s">
        <v>331</v>
      </c>
      <c r="C1159" s="101">
        <f>VLOOKUP(B1159,WEAPON!$B:$D,3,0)</f>
        <v>12217</v>
      </c>
      <c r="D1159" s="102">
        <v>6</v>
      </c>
      <c r="E1159" s="101">
        <v>1</v>
      </c>
      <c r="F1159" s="101">
        <v>62</v>
      </c>
      <c r="G1159" s="101">
        <v>0</v>
      </c>
      <c r="H1159" s="101">
        <v>2</v>
      </c>
      <c r="I1159" s="101">
        <v>1859</v>
      </c>
      <c r="J1159" s="101">
        <v>0</v>
      </c>
      <c r="K1159" s="101">
        <v>3</v>
      </c>
      <c r="L1159" s="101">
        <v>215</v>
      </c>
      <c r="M1159" s="101">
        <v>0</v>
      </c>
      <c r="N1159" s="100" t="str">
        <f t="shared" si="54"/>
        <v>공격력 +62</v>
      </c>
      <c r="O1159" s="100" t="str">
        <f t="shared" si="55"/>
        <v>최대 체력 +1859</v>
      </c>
      <c r="P1159" s="100" t="str">
        <f t="shared" si="56"/>
        <v>치유력 +215</v>
      </c>
    </row>
    <row r="1160" spans="1:16" ht="13.8" customHeight="1">
      <c r="A1160" s="101">
        <f>C1160*ID규칙_기본능력치그룹_단위+COUNTIF($C$4:C1160,C1160)</f>
        <v>12217007</v>
      </c>
      <c r="B1160" s="100" t="s">
        <v>331</v>
      </c>
      <c r="C1160" s="101">
        <f>VLOOKUP(B1160,WEAPON!$B:$D,3,0)</f>
        <v>12217</v>
      </c>
      <c r="D1160" s="102">
        <v>7</v>
      </c>
      <c r="E1160" s="101">
        <v>1</v>
      </c>
      <c r="F1160" s="101">
        <v>66</v>
      </c>
      <c r="G1160" s="101">
        <v>0</v>
      </c>
      <c r="H1160" s="101">
        <v>2</v>
      </c>
      <c r="I1160" s="101">
        <v>1975</v>
      </c>
      <c r="J1160" s="101">
        <v>0</v>
      </c>
      <c r="K1160" s="101">
        <v>3</v>
      </c>
      <c r="L1160" s="101">
        <v>229</v>
      </c>
      <c r="M1160" s="101">
        <v>0</v>
      </c>
      <c r="N1160" s="100" t="str">
        <f t="shared" si="54"/>
        <v>공격력 +66</v>
      </c>
      <c r="O1160" s="100" t="str">
        <f t="shared" si="55"/>
        <v>최대 체력 +1975</v>
      </c>
      <c r="P1160" s="100" t="str">
        <f t="shared" si="56"/>
        <v>치유력 +229</v>
      </c>
    </row>
    <row r="1161" spans="1:16" ht="13.8" customHeight="1">
      <c r="A1161" s="101">
        <f>C1161*ID규칙_기본능력치그룹_단위+COUNTIF($C$4:C1161,C1161)</f>
        <v>12217008</v>
      </c>
      <c r="B1161" s="100" t="s">
        <v>331</v>
      </c>
      <c r="C1161" s="101">
        <f>VLOOKUP(B1161,WEAPON!$B:$D,3,0)</f>
        <v>12217</v>
      </c>
      <c r="D1161" s="102">
        <v>8</v>
      </c>
      <c r="E1161" s="101">
        <v>1</v>
      </c>
      <c r="F1161" s="101">
        <v>70</v>
      </c>
      <c r="G1161" s="101">
        <v>0</v>
      </c>
      <c r="H1161" s="101">
        <v>2</v>
      </c>
      <c r="I1161" s="101">
        <v>2091</v>
      </c>
      <c r="J1161" s="101">
        <v>0</v>
      </c>
      <c r="K1161" s="101">
        <v>3</v>
      </c>
      <c r="L1161" s="101">
        <v>242</v>
      </c>
      <c r="M1161" s="101">
        <v>0</v>
      </c>
      <c r="N1161" s="100" t="str">
        <f t="shared" si="54"/>
        <v>공격력 +70</v>
      </c>
      <c r="O1161" s="100" t="str">
        <f t="shared" si="55"/>
        <v>최대 체력 +2091</v>
      </c>
      <c r="P1161" s="100" t="str">
        <f t="shared" si="56"/>
        <v>치유력 +242</v>
      </c>
    </row>
    <row r="1162" spans="1:16" ht="13.8" customHeight="1">
      <c r="A1162" s="101">
        <f>C1162*ID규칙_기본능력치그룹_단위+COUNTIF($C$4:C1162,C1162)</f>
        <v>12217009</v>
      </c>
      <c r="B1162" s="100" t="s">
        <v>331</v>
      </c>
      <c r="C1162" s="101">
        <f>VLOOKUP(B1162,WEAPON!$B:$D,3,0)</f>
        <v>12217</v>
      </c>
      <c r="D1162" s="102">
        <v>9</v>
      </c>
      <c r="E1162" s="101">
        <v>1</v>
      </c>
      <c r="F1162" s="101">
        <v>74</v>
      </c>
      <c r="G1162" s="101">
        <v>0</v>
      </c>
      <c r="H1162" s="101">
        <v>2</v>
      </c>
      <c r="I1162" s="101">
        <v>2207</v>
      </c>
      <c r="J1162" s="101">
        <v>0</v>
      </c>
      <c r="K1162" s="101">
        <v>3</v>
      </c>
      <c r="L1162" s="101">
        <v>256</v>
      </c>
      <c r="M1162" s="101">
        <v>0</v>
      </c>
      <c r="N1162" s="100" t="str">
        <f t="shared" si="54"/>
        <v>공격력 +74</v>
      </c>
      <c r="O1162" s="100" t="str">
        <f t="shared" si="55"/>
        <v>최대 체력 +2207</v>
      </c>
      <c r="P1162" s="100" t="str">
        <f t="shared" si="56"/>
        <v>치유력 +256</v>
      </c>
    </row>
    <row r="1163" spans="1:16" ht="13.8" customHeight="1">
      <c r="A1163" s="101">
        <f>C1163*ID규칙_기본능력치그룹_단위+COUNTIF($C$4:C1163,C1163)</f>
        <v>12217010</v>
      </c>
      <c r="B1163" s="100" t="s">
        <v>331</v>
      </c>
      <c r="C1163" s="101">
        <f>VLOOKUP(B1163,WEAPON!$B:$D,3,0)</f>
        <v>12217</v>
      </c>
      <c r="D1163" s="102">
        <v>10</v>
      </c>
      <c r="E1163" s="101">
        <v>1</v>
      </c>
      <c r="F1163" s="101">
        <v>78</v>
      </c>
      <c r="G1163" s="101">
        <v>0</v>
      </c>
      <c r="H1163" s="101">
        <v>2</v>
      </c>
      <c r="I1163" s="101">
        <v>2323</v>
      </c>
      <c r="J1163" s="101">
        <v>0</v>
      </c>
      <c r="K1163" s="101">
        <v>3</v>
      </c>
      <c r="L1163" s="101">
        <v>269</v>
      </c>
      <c r="M1163" s="101">
        <v>0</v>
      </c>
      <c r="N1163" s="100" t="str">
        <f t="shared" si="54"/>
        <v>공격력 +78</v>
      </c>
      <c r="O1163" s="100" t="str">
        <f t="shared" si="55"/>
        <v>최대 체력 +2323</v>
      </c>
      <c r="P1163" s="100" t="str">
        <f t="shared" si="56"/>
        <v>치유력 +269</v>
      </c>
    </row>
    <row r="1164" spans="1:16" ht="13.8" customHeight="1">
      <c r="A1164" s="101">
        <f>C1164*ID규칙_기본능력치그룹_단위+COUNTIF($C$4:C1164,C1164)</f>
        <v>12217011</v>
      </c>
      <c r="B1164" s="100" t="s">
        <v>331</v>
      </c>
      <c r="C1164" s="101">
        <f>VLOOKUP(B1164,WEAPON!$B:$D,3,0)</f>
        <v>12217</v>
      </c>
      <c r="D1164" s="102">
        <v>11</v>
      </c>
      <c r="E1164" s="101">
        <v>1</v>
      </c>
      <c r="F1164" s="101">
        <v>82</v>
      </c>
      <c r="G1164" s="101">
        <v>0</v>
      </c>
      <c r="H1164" s="101">
        <v>2</v>
      </c>
      <c r="I1164" s="101">
        <v>2439</v>
      </c>
      <c r="J1164" s="101">
        <v>0</v>
      </c>
      <c r="K1164" s="101">
        <v>3</v>
      </c>
      <c r="L1164" s="101">
        <v>283</v>
      </c>
      <c r="M1164" s="101">
        <v>0</v>
      </c>
      <c r="N1164" s="100" t="str">
        <f t="shared" si="54"/>
        <v>공격력 +82</v>
      </c>
      <c r="O1164" s="100" t="str">
        <f t="shared" si="55"/>
        <v>최대 체력 +2439</v>
      </c>
      <c r="P1164" s="100" t="str">
        <f t="shared" si="56"/>
        <v>치유력 +283</v>
      </c>
    </row>
    <row r="1165" spans="1:16" ht="13.8" customHeight="1">
      <c r="A1165" s="101">
        <f>C1165*ID규칙_기본능력치그룹_단위+COUNTIF($C$4:C1165,C1165)</f>
        <v>12217012</v>
      </c>
      <c r="B1165" s="100" t="s">
        <v>331</v>
      </c>
      <c r="C1165" s="101">
        <f>VLOOKUP(B1165,WEAPON!$B:$D,3,0)</f>
        <v>12217</v>
      </c>
      <c r="D1165" s="102">
        <v>12</v>
      </c>
      <c r="E1165" s="101">
        <v>1</v>
      </c>
      <c r="F1165" s="101">
        <v>86</v>
      </c>
      <c r="G1165" s="101">
        <v>0</v>
      </c>
      <c r="H1165" s="101">
        <v>2</v>
      </c>
      <c r="I1165" s="101">
        <v>2555</v>
      </c>
      <c r="J1165" s="101">
        <v>0</v>
      </c>
      <c r="K1165" s="101">
        <v>3</v>
      </c>
      <c r="L1165" s="101">
        <v>296</v>
      </c>
      <c r="M1165" s="101">
        <v>0</v>
      </c>
      <c r="N1165" s="100" t="str">
        <f t="shared" si="54"/>
        <v>공격력 +86</v>
      </c>
      <c r="O1165" s="100" t="str">
        <f t="shared" si="55"/>
        <v>최대 체력 +2555</v>
      </c>
      <c r="P1165" s="100" t="str">
        <f t="shared" si="56"/>
        <v>치유력 +296</v>
      </c>
    </row>
    <row r="1166" spans="1:16" ht="13.8" customHeight="1">
      <c r="A1166" s="101">
        <f>C1166*ID규칙_기본능력치그룹_단위+COUNTIF($C$4:C1166,C1166)</f>
        <v>12217013</v>
      </c>
      <c r="B1166" s="100" t="s">
        <v>331</v>
      </c>
      <c r="C1166" s="101">
        <f>VLOOKUP(B1166,WEAPON!$B:$D,3,0)</f>
        <v>12217</v>
      </c>
      <c r="D1166" s="102">
        <v>13</v>
      </c>
      <c r="E1166" s="101">
        <v>1</v>
      </c>
      <c r="F1166" s="101">
        <v>90</v>
      </c>
      <c r="G1166" s="101">
        <v>0</v>
      </c>
      <c r="H1166" s="101">
        <v>2</v>
      </c>
      <c r="I1166" s="101">
        <v>2672</v>
      </c>
      <c r="J1166" s="101">
        <v>0</v>
      </c>
      <c r="K1166" s="101">
        <v>3</v>
      </c>
      <c r="L1166" s="101">
        <v>310</v>
      </c>
      <c r="M1166" s="101">
        <v>0</v>
      </c>
      <c r="N1166" s="100" t="str">
        <f t="shared" si="54"/>
        <v>공격력 +90</v>
      </c>
      <c r="O1166" s="100" t="str">
        <f t="shared" si="55"/>
        <v>최대 체력 +2672</v>
      </c>
      <c r="P1166" s="100" t="str">
        <f t="shared" si="56"/>
        <v>치유력 +310</v>
      </c>
    </row>
    <row r="1167" spans="1:16" ht="13.8" customHeight="1">
      <c r="A1167" s="101">
        <f>C1167*ID규칙_기본능력치그룹_단위+COUNTIF($C$4:C1167,C1167)</f>
        <v>12217014</v>
      </c>
      <c r="B1167" s="100" t="s">
        <v>331</v>
      </c>
      <c r="C1167" s="101">
        <f>VLOOKUP(B1167,WEAPON!$B:$D,3,0)</f>
        <v>12217</v>
      </c>
      <c r="D1167" s="102">
        <v>14</v>
      </c>
      <c r="E1167" s="101">
        <v>1</v>
      </c>
      <c r="F1167" s="101">
        <v>94</v>
      </c>
      <c r="G1167" s="101">
        <v>0</v>
      </c>
      <c r="H1167" s="101">
        <v>2</v>
      </c>
      <c r="I1167" s="101">
        <v>2788</v>
      </c>
      <c r="J1167" s="101">
        <v>0</v>
      </c>
      <c r="K1167" s="101">
        <v>3</v>
      </c>
      <c r="L1167" s="101">
        <v>323</v>
      </c>
      <c r="M1167" s="101">
        <v>0</v>
      </c>
      <c r="N1167" s="100" t="str">
        <f t="shared" si="54"/>
        <v>공격력 +94</v>
      </c>
      <c r="O1167" s="100" t="str">
        <f t="shared" si="55"/>
        <v>최대 체력 +2788</v>
      </c>
      <c r="P1167" s="100" t="str">
        <f t="shared" si="56"/>
        <v>치유력 +323</v>
      </c>
    </row>
    <row r="1168" spans="1:16" ht="13.8" customHeight="1">
      <c r="A1168" s="101">
        <f>C1168*ID규칙_기본능력치그룹_단위+COUNTIF($C$4:C1168,C1168)</f>
        <v>12217015</v>
      </c>
      <c r="B1168" s="100" t="s">
        <v>331</v>
      </c>
      <c r="C1168" s="101">
        <f>VLOOKUP(B1168,WEAPON!$B:$D,3,0)</f>
        <v>12217</v>
      </c>
      <c r="D1168" s="102">
        <v>15</v>
      </c>
      <c r="E1168" s="101">
        <v>1</v>
      </c>
      <c r="F1168" s="101">
        <v>97</v>
      </c>
      <c r="G1168" s="101">
        <v>0</v>
      </c>
      <c r="H1168" s="101">
        <v>2</v>
      </c>
      <c r="I1168" s="101">
        <v>2904</v>
      </c>
      <c r="J1168" s="101">
        <v>0</v>
      </c>
      <c r="K1168" s="101">
        <v>3</v>
      </c>
      <c r="L1168" s="101">
        <v>337</v>
      </c>
      <c r="M1168" s="101">
        <v>0</v>
      </c>
      <c r="N1168" s="100" t="str">
        <f t="shared" si="54"/>
        <v>공격력 +97</v>
      </c>
      <c r="O1168" s="100" t="str">
        <f t="shared" si="55"/>
        <v>최대 체력 +2904</v>
      </c>
      <c r="P1168" s="100" t="str">
        <f t="shared" si="56"/>
        <v>치유력 +337</v>
      </c>
    </row>
    <row r="1169" spans="1:16" ht="13.8" customHeight="1">
      <c r="A1169" s="101">
        <f>C1169*ID규칙_기본능력치그룹_단위+COUNTIF($C$4:C1169,C1169)</f>
        <v>12217016</v>
      </c>
      <c r="B1169" s="100" t="s">
        <v>331</v>
      </c>
      <c r="C1169" s="101">
        <f>VLOOKUP(B1169,WEAPON!$B:$D,3,0)</f>
        <v>12217</v>
      </c>
      <c r="D1169" s="102">
        <v>16</v>
      </c>
      <c r="E1169" s="101">
        <v>1</v>
      </c>
      <c r="F1169" s="101">
        <v>101</v>
      </c>
      <c r="G1169" s="101">
        <v>0</v>
      </c>
      <c r="H1169" s="101">
        <v>2</v>
      </c>
      <c r="I1169" s="101">
        <v>3020</v>
      </c>
      <c r="J1169" s="101">
        <v>0</v>
      </c>
      <c r="K1169" s="101">
        <v>3</v>
      </c>
      <c r="L1169" s="101">
        <v>350</v>
      </c>
      <c r="M1169" s="101">
        <v>0</v>
      </c>
      <c r="N1169" s="100" t="str">
        <f t="shared" si="54"/>
        <v>공격력 +101</v>
      </c>
      <c r="O1169" s="100" t="str">
        <f t="shared" si="55"/>
        <v>최대 체력 +3020</v>
      </c>
      <c r="P1169" s="100" t="str">
        <f t="shared" si="56"/>
        <v>치유력 +350</v>
      </c>
    </row>
    <row r="1170" spans="1:16" ht="13.8" customHeight="1">
      <c r="A1170" s="101">
        <f>C1170*ID규칙_기본능력치그룹_단위+COUNTIF($C$4:C1170,C1170)</f>
        <v>12217017</v>
      </c>
      <c r="B1170" s="100" t="s">
        <v>331</v>
      </c>
      <c r="C1170" s="101">
        <f>VLOOKUP(B1170,WEAPON!$B:$D,3,0)</f>
        <v>12217</v>
      </c>
      <c r="D1170" s="102">
        <v>17</v>
      </c>
      <c r="E1170" s="101">
        <v>1</v>
      </c>
      <c r="F1170" s="101">
        <v>105</v>
      </c>
      <c r="G1170" s="101">
        <v>0</v>
      </c>
      <c r="H1170" s="101">
        <v>2</v>
      </c>
      <c r="I1170" s="101">
        <v>3136</v>
      </c>
      <c r="J1170" s="101">
        <v>0</v>
      </c>
      <c r="K1170" s="101">
        <v>3</v>
      </c>
      <c r="L1170" s="101">
        <v>364</v>
      </c>
      <c r="M1170" s="101">
        <v>0</v>
      </c>
      <c r="N1170" s="100" t="str">
        <f t="shared" si="54"/>
        <v>공격력 +105</v>
      </c>
      <c r="O1170" s="100" t="str">
        <f t="shared" si="55"/>
        <v>최대 체력 +3136</v>
      </c>
      <c r="P1170" s="100" t="str">
        <f t="shared" si="56"/>
        <v>치유력 +364</v>
      </c>
    </row>
    <row r="1171" spans="1:16" ht="13.8" customHeight="1">
      <c r="A1171" s="101">
        <f>C1171*ID규칙_기본능력치그룹_단위+COUNTIF($C$4:C1171,C1171)</f>
        <v>12217018</v>
      </c>
      <c r="B1171" s="100" t="s">
        <v>331</v>
      </c>
      <c r="C1171" s="101">
        <f>VLOOKUP(B1171,WEAPON!$B:$D,3,0)</f>
        <v>12217</v>
      </c>
      <c r="D1171" s="102">
        <v>18</v>
      </c>
      <c r="E1171" s="101">
        <v>1</v>
      </c>
      <c r="F1171" s="101">
        <v>109</v>
      </c>
      <c r="G1171" s="101">
        <v>0</v>
      </c>
      <c r="H1171" s="101">
        <v>2</v>
      </c>
      <c r="I1171" s="101">
        <v>3252</v>
      </c>
      <c r="J1171" s="101">
        <v>0</v>
      </c>
      <c r="K1171" s="101">
        <v>3</v>
      </c>
      <c r="L1171" s="101">
        <v>377</v>
      </c>
      <c r="M1171" s="101">
        <v>0</v>
      </c>
      <c r="N1171" s="100" t="str">
        <f t="shared" si="54"/>
        <v>공격력 +109</v>
      </c>
      <c r="O1171" s="100" t="str">
        <f t="shared" si="55"/>
        <v>최대 체력 +3252</v>
      </c>
      <c r="P1171" s="100" t="str">
        <f t="shared" si="56"/>
        <v>치유력 +377</v>
      </c>
    </row>
    <row r="1172" spans="1:16" ht="13.8" customHeight="1">
      <c r="A1172" s="101">
        <f>C1172*ID규칙_기본능력치그룹_단위+COUNTIF($C$4:C1172,C1172)</f>
        <v>12217019</v>
      </c>
      <c r="B1172" s="100" t="s">
        <v>331</v>
      </c>
      <c r="C1172" s="101">
        <f>VLOOKUP(B1172,WEAPON!$B:$D,3,0)</f>
        <v>12217</v>
      </c>
      <c r="D1172" s="102">
        <v>19</v>
      </c>
      <c r="E1172" s="101">
        <v>1</v>
      </c>
      <c r="F1172" s="101">
        <v>113</v>
      </c>
      <c r="G1172" s="101">
        <v>0</v>
      </c>
      <c r="H1172" s="101">
        <v>2</v>
      </c>
      <c r="I1172" s="101">
        <v>3368</v>
      </c>
      <c r="J1172" s="101">
        <v>0</v>
      </c>
      <c r="K1172" s="101">
        <v>3</v>
      </c>
      <c r="L1172" s="101">
        <v>391</v>
      </c>
      <c r="M1172" s="101">
        <v>0</v>
      </c>
      <c r="N1172" s="100" t="str">
        <f t="shared" si="54"/>
        <v>공격력 +113</v>
      </c>
      <c r="O1172" s="100" t="str">
        <f t="shared" si="55"/>
        <v>최대 체력 +3368</v>
      </c>
      <c r="P1172" s="100" t="str">
        <f t="shared" si="56"/>
        <v>치유력 +391</v>
      </c>
    </row>
    <row r="1173" spans="1:16" ht="13.8" customHeight="1">
      <c r="A1173" s="101">
        <f>C1173*ID규칙_기본능력치그룹_단위+COUNTIF($C$4:C1173,C1173)</f>
        <v>12217020</v>
      </c>
      <c r="B1173" s="100" t="s">
        <v>331</v>
      </c>
      <c r="C1173" s="101">
        <f>VLOOKUP(B1173,WEAPON!$B:$D,3,0)</f>
        <v>12217</v>
      </c>
      <c r="D1173" s="102">
        <v>20</v>
      </c>
      <c r="E1173" s="101">
        <v>1</v>
      </c>
      <c r="F1173" s="101">
        <v>117</v>
      </c>
      <c r="G1173" s="101">
        <v>0</v>
      </c>
      <c r="H1173" s="101">
        <v>2</v>
      </c>
      <c r="I1173" s="101">
        <v>3484</v>
      </c>
      <c r="J1173" s="101">
        <v>0</v>
      </c>
      <c r="K1173" s="101">
        <v>3</v>
      </c>
      <c r="L1173" s="101">
        <v>404</v>
      </c>
      <c r="M1173" s="101">
        <v>0</v>
      </c>
      <c r="N1173" s="100" t="str">
        <f t="shared" si="54"/>
        <v>공격력 +117</v>
      </c>
      <c r="O1173" s="100" t="str">
        <f t="shared" si="55"/>
        <v>최대 체력 +3484</v>
      </c>
      <c r="P1173" s="100" t="str">
        <f t="shared" si="56"/>
        <v>치유력 +404</v>
      </c>
    </row>
    <row r="1174" spans="1:16" ht="13.8" customHeight="1">
      <c r="A1174" s="101">
        <f>C1174*ID규칙_기본능력치그룹_단위+COUNTIF($C$4:C1174,C1174)</f>
        <v>12217021</v>
      </c>
      <c r="B1174" s="100" t="s">
        <v>331</v>
      </c>
      <c r="C1174" s="101">
        <f>VLOOKUP(B1174,WEAPON!$B:$D,3,0)</f>
        <v>12217</v>
      </c>
      <c r="D1174" s="102">
        <v>21</v>
      </c>
      <c r="E1174" s="101">
        <v>1</v>
      </c>
      <c r="F1174" s="101">
        <v>121</v>
      </c>
      <c r="G1174" s="101">
        <v>0</v>
      </c>
      <c r="H1174" s="101">
        <v>2</v>
      </c>
      <c r="I1174" s="101">
        <v>3601</v>
      </c>
      <c r="J1174" s="101">
        <v>0</v>
      </c>
      <c r="K1174" s="101">
        <v>3</v>
      </c>
      <c r="L1174" s="101">
        <v>418</v>
      </c>
      <c r="M1174" s="101">
        <v>0</v>
      </c>
      <c r="N1174" s="100" t="str">
        <f t="shared" si="54"/>
        <v>공격력 +121</v>
      </c>
      <c r="O1174" s="100" t="str">
        <f t="shared" si="55"/>
        <v>최대 체력 +3601</v>
      </c>
      <c r="P1174" s="100" t="str">
        <f t="shared" si="56"/>
        <v>치유력 +418</v>
      </c>
    </row>
    <row r="1175" spans="1:16" ht="13.8" customHeight="1">
      <c r="A1175" s="101">
        <f>C1175*ID규칙_기본능력치그룹_단위+COUNTIF($C$4:C1175,C1175)</f>
        <v>12217022</v>
      </c>
      <c r="B1175" s="100" t="s">
        <v>331</v>
      </c>
      <c r="C1175" s="101">
        <f>VLOOKUP(B1175,WEAPON!$B:$D,3,0)</f>
        <v>12217</v>
      </c>
      <c r="D1175" s="102">
        <v>22</v>
      </c>
      <c r="E1175" s="101">
        <v>1</v>
      </c>
      <c r="F1175" s="101">
        <v>125</v>
      </c>
      <c r="G1175" s="101">
        <v>0</v>
      </c>
      <c r="H1175" s="101">
        <v>2</v>
      </c>
      <c r="I1175" s="101">
        <v>3717</v>
      </c>
      <c r="J1175" s="101">
        <v>0</v>
      </c>
      <c r="K1175" s="101">
        <v>3</v>
      </c>
      <c r="L1175" s="101">
        <v>431</v>
      </c>
      <c r="M1175" s="101">
        <v>0</v>
      </c>
      <c r="N1175" s="100" t="str">
        <f t="shared" si="54"/>
        <v>공격력 +125</v>
      </c>
      <c r="O1175" s="100" t="str">
        <f t="shared" si="55"/>
        <v>최대 체력 +3717</v>
      </c>
      <c r="P1175" s="100" t="str">
        <f t="shared" si="56"/>
        <v>치유력 +431</v>
      </c>
    </row>
    <row r="1176" spans="1:16" ht="13.8" customHeight="1">
      <c r="A1176" s="101">
        <f>C1176*ID규칙_기본능력치그룹_단위+COUNTIF($C$4:C1176,C1176)</f>
        <v>12217023</v>
      </c>
      <c r="B1176" s="100" t="s">
        <v>331</v>
      </c>
      <c r="C1176" s="101">
        <f>VLOOKUP(B1176,WEAPON!$B:$D,3,0)</f>
        <v>12217</v>
      </c>
      <c r="D1176" s="102">
        <v>23</v>
      </c>
      <c r="E1176" s="101">
        <v>1</v>
      </c>
      <c r="F1176" s="101">
        <v>129</v>
      </c>
      <c r="G1176" s="101">
        <v>0</v>
      </c>
      <c r="H1176" s="101">
        <v>2</v>
      </c>
      <c r="I1176" s="101">
        <v>3833</v>
      </c>
      <c r="J1176" s="101">
        <v>0</v>
      </c>
      <c r="K1176" s="101">
        <v>3</v>
      </c>
      <c r="L1176" s="101">
        <v>445</v>
      </c>
      <c r="M1176" s="101">
        <v>0</v>
      </c>
      <c r="N1176" s="100" t="str">
        <f t="shared" si="54"/>
        <v>공격력 +129</v>
      </c>
      <c r="O1176" s="100" t="str">
        <f t="shared" si="55"/>
        <v>최대 체력 +3833</v>
      </c>
      <c r="P1176" s="100" t="str">
        <f t="shared" si="56"/>
        <v>치유력 +445</v>
      </c>
    </row>
    <row r="1177" spans="1:16" ht="13.8" customHeight="1">
      <c r="A1177" s="101">
        <f>C1177*ID규칙_기본능력치그룹_단위+COUNTIF($C$4:C1177,C1177)</f>
        <v>12217024</v>
      </c>
      <c r="B1177" s="100" t="s">
        <v>331</v>
      </c>
      <c r="C1177" s="101">
        <f>VLOOKUP(B1177,WEAPON!$B:$D,3,0)</f>
        <v>12217</v>
      </c>
      <c r="D1177" s="102">
        <v>24</v>
      </c>
      <c r="E1177" s="101">
        <v>1</v>
      </c>
      <c r="F1177" s="101">
        <v>132</v>
      </c>
      <c r="G1177" s="101">
        <v>0</v>
      </c>
      <c r="H1177" s="101">
        <v>2</v>
      </c>
      <c r="I1177" s="101">
        <v>3949</v>
      </c>
      <c r="J1177" s="101">
        <v>0</v>
      </c>
      <c r="K1177" s="101">
        <v>3</v>
      </c>
      <c r="L1177" s="101">
        <v>458</v>
      </c>
      <c r="M1177" s="101">
        <v>0</v>
      </c>
      <c r="N1177" s="100" t="str">
        <f t="shared" si="54"/>
        <v>공격력 +132</v>
      </c>
      <c r="O1177" s="100" t="str">
        <f t="shared" si="55"/>
        <v>최대 체력 +3949</v>
      </c>
      <c r="P1177" s="100" t="str">
        <f t="shared" si="56"/>
        <v>치유력 +458</v>
      </c>
    </row>
    <row r="1178" spans="1:16" ht="13.8" customHeight="1">
      <c r="A1178" s="101">
        <f>C1178*ID규칙_기본능력치그룹_단위+COUNTIF($C$4:C1178,C1178)</f>
        <v>12217025</v>
      </c>
      <c r="B1178" s="100" t="s">
        <v>331</v>
      </c>
      <c r="C1178" s="101">
        <f>VLOOKUP(B1178,WEAPON!$B:$D,3,0)</f>
        <v>12217</v>
      </c>
      <c r="D1178" s="102">
        <v>25</v>
      </c>
      <c r="E1178" s="101">
        <v>1</v>
      </c>
      <c r="F1178" s="101">
        <v>136</v>
      </c>
      <c r="G1178" s="101">
        <v>0</v>
      </c>
      <c r="H1178" s="101">
        <v>2</v>
      </c>
      <c r="I1178" s="101">
        <v>4065</v>
      </c>
      <c r="J1178" s="101">
        <v>0</v>
      </c>
      <c r="K1178" s="101">
        <v>3</v>
      </c>
      <c r="L1178" s="101">
        <v>472</v>
      </c>
      <c r="M1178" s="101">
        <v>0</v>
      </c>
      <c r="N1178" s="100" t="str">
        <f t="shared" si="54"/>
        <v>공격력 +136</v>
      </c>
      <c r="O1178" s="100" t="str">
        <f t="shared" si="55"/>
        <v>최대 체력 +4065</v>
      </c>
      <c r="P1178" s="100" t="str">
        <f t="shared" si="56"/>
        <v>치유력 +472</v>
      </c>
    </row>
    <row r="1179" spans="1:16" ht="13.8" customHeight="1">
      <c r="A1179" s="101">
        <f>C1179*ID규칙_기본능력치그룹_단위+COUNTIF($C$4:C1179,C1179)</f>
        <v>12217026</v>
      </c>
      <c r="B1179" s="100" t="s">
        <v>331</v>
      </c>
      <c r="C1179" s="101">
        <f>VLOOKUP(B1179,WEAPON!$B:$D,3,0)</f>
        <v>12217</v>
      </c>
      <c r="D1179" s="102">
        <v>26</v>
      </c>
      <c r="E1179" s="101">
        <v>1</v>
      </c>
      <c r="F1179" s="101">
        <v>140</v>
      </c>
      <c r="G1179" s="101">
        <v>0</v>
      </c>
      <c r="H1179" s="101">
        <v>2</v>
      </c>
      <c r="I1179" s="101">
        <v>4181</v>
      </c>
      <c r="J1179" s="101">
        <v>0</v>
      </c>
      <c r="K1179" s="101">
        <v>3</v>
      </c>
      <c r="L1179" s="101">
        <v>485</v>
      </c>
      <c r="M1179" s="101">
        <v>0</v>
      </c>
      <c r="N1179" s="100" t="str">
        <f t="shared" si="54"/>
        <v>공격력 +140</v>
      </c>
      <c r="O1179" s="100" t="str">
        <f t="shared" si="55"/>
        <v>최대 체력 +4181</v>
      </c>
      <c r="P1179" s="100" t="str">
        <f t="shared" si="56"/>
        <v>치유력 +485</v>
      </c>
    </row>
    <row r="1180" spans="1:16" ht="13.8" customHeight="1">
      <c r="A1180" s="101">
        <f>C1180*ID규칙_기본능력치그룹_단위+COUNTIF($C$4:C1180,C1180)</f>
        <v>12217027</v>
      </c>
      <c r="B1180" s="100" t="s">
        <v>331</v>
      </c>
      <c r="C1180" s="101">
        <f>VLOOKUP(B1180,WEAPON!$B:$D,3,0)</f>
        <v>12217</v>
      </c>
      <c r="D1180" s="102">
        <v>27</v>
      </c>
      <c r="E1180" s="101">
        <v>1</v>
      </c>
      <c r="F1180" s="101">
        <v>144</v>
      </c>
      <c r="G1180" s="101">
        <v>0</v>
      </c>
      <c r="H1180" s="101">
        <v>2</v>
      </c>
      <c r="I1180" s="101">
        <v>4297</v>
      </c>
      <c r="J1180" s="101">
        <v>0</v>
      </c>
      <c r="K1180" s="101">
        <v>3</v>
      </c>
      <c r="L1180" s="101">
        <v>498</v>
      </c>
      <c r="M1180" s="101">
        <v>0</v>
      </c>
      <c r="N1180" s="100" t="str">
        <f t="shared" si="54"/>
        <v>공격력 +144</v>
      </c>
      <c r="O1180" s="100" t="str">
        <f t="shared" si="55"/>
        <v>최대 체력 +4297</v>
      </c>
      <c r="P1180" s="100" t="str">
        <f t="shared" si="56"/>
        <v>치유력 +498</v>
      </c>
    </row>
    <row r="1181" spans="1:16" ht="13.8" customHeight="1">
      <c r="A1181" s="101">
        <f>C1181*ID규칙_기본능력치그룹_단위+COUNTIF($C$4:C1181,C1181)</f>
        <v>12217028</v>
      </c>
      <c r="B1181" s="100" t="s">
        <v>331</v>
      </c>
      <c r="C1181" s="101">
        <f>VLOOKUP(B1181,WEAPON!$B:$D,3,0)</f>
        <v>12217</v>
      </c>
      <c r="D1181" s="102">
        <v>28</v>
      </c>
      <c r="E1181" s="101">
        <v>1</v>
      </c>
      <c r="F1181" s="101">
        <v>148</v>
      </c>
      <c r="G1181" s="101">
        <v>0</v>
      </c>
      <c r="H1181" s="101">
        <v>2</v>
      </c>
      <c r="I1181" s="101">
        <v>4414</v>
      </c>
      <c r="J1181" s="101">
        <v>0</v>
      </c>
      <c r="K1181" s="101">
        <v>3</v>
      </c>
      <c r="L1181" s="101">
        <v>512</v>
      </c>
      <c r="M1181" s="101">
        <v>0</v>
      </c>
      <c r="N1181" s="100" t="str">
        <f t="shared" si="54"/>
        <v>공격력 +148</v>
      </c>
      <c r="O1181" s="100" t="str">
        <f t="shared" si="55"/>
        <v>최대 체력 +4414</v>
      </c>
      <c r="P1181" s="100" t="str">
        <f t="shared" si="56"/>
        <v>치유력 +512</v>
      </c>
    </row>
    <row r="1182" spans="1:16" ht="13.8" customHeight="1">
      <c r="A1182" s="101">
        <f>C1182*ID규칙_기본능력치그룹_단위+COUNTIF($C$4:C1182,C1182)</f>
        <v>12217029</v>
      </c>
      <c r="B1182" s="100" t="s">
        <v>331</v>
      </c>
      <c r="C1182" s="101">
        <f>VLOOKUP(B1182,WEAPON!$B:$D,3,0)</f>
        <v>12217</v>
      </c>
      <c r="D1182" s="102">
        <v>29</v>
      </c>
      <c r="E1182" s="101">
        <v>1</v>
      </c>
      <c r="F1182" s="101">
        <v>152</v>
      </c>
      <c r="G1182" s="101">
        <v>0</v>
      </c>
      <c r="H1182" s="101">
        <v>2</v>
      </c>
      <c r="I1182" s="101">
        <v>4530</v>
      </c>
      <c r="J1182" s="101">
        <v>0</v>
      </c>
      <c r="K1182" s="101">
        <v>3</v>
      </c>
      <c r="L1182" s="101">
        <v>525</v>
      </c>
      <c r="M1182" s="101">
        <v>0</v>
      </c>
      <c r="N1182" s="100" t="str">
        <f t="shared" si="54"/>
        <v>공격력 +152</v>
      </c>
      <c r="O1182" s="100" t="str">
        <f t="shared" si="55"/>
        <v>최대 체력 +4530</v>
      </c>
      <c r="P1182" s="100" t="str">
        <f t="shared" si="56"/>
        <v>치유력 +525</v>
      </c>
    </row>
    <row r="1183" spans="1:16" ht="13.8" customHeight="1">
      <c r="A1183" s="101">
        <f>C1183*ID규칙_기본능력치그룹_단위+COUNTIF($C$4:C1183,C1183)</f>
        <v>12217030</v>
      </c>
      <c r="B1183" s="100" t="s">
        <v>331</v>
      </c>
      <c r="C1183" s="101">
        <f>VLOOKUP(B1183,WEAPON!$B:$D,3,0)</f>
        <v>12217</v>
      </c>
      <c r="D1183" s="102">
        <v>30</v>
      </c>
      <c r="E1183" s="101">
        <v>1</v>
      </c>
      <c r="F1183" s="101">
        <v>156</v>
      </c>
      <c r="G1183" s="101">
        <v>0</v>
      </c>
      <c r="H1183" s="101">
        <v>2</v>
      </c>
      <c r="I1183" s="101">
        <v>4646</v>
      </c>
      <c r="J1183" s="101">
        <v>0</v>
      </c>
      <c r="K1183" s="101">
        <v>3</v>
      </c>
      <c r="L1183" s="101">
        <v>539</v>
      </c>
      <c r="M1183" s="101">
        <v>0</v>
      </c>
      <c r="N1183" s="100" t="str">
        <f t="shared" si="54"/>
        <v>공격력 +156</v>
      </c>
      <c r="O1183" s="100" t="str">
        <f t="shared" si="55"/>
        <v>최대 체력 +4646</v>
      </c>
      <c r="P1183" s="100" t="str">
        <f t="shared" si="56"/>
        <v>치유력 +539</v>
      </c>
    </row>
    <row r="1184" spans="1:16" ht="13.8" customHeight="1">
      <c r="A1184" s="101">
        <f>C1184*ID규칙_기본능력치그룹_단위+COUNTIF($C$4:C1184,C1184)</f>
        <v>12217031</v>
      </c>
      <c r="B1184" s="100" t="s">
        <v>331</v>
      </c>
      <c r="C1184" s="101">
        <f>VLOOKUP(B1184,WEAPON!$B:$D,3,0)</f>
        <v>12217</v>
      </c>
      <c r="D1184" s="102">
        <v>31</v>
      </c>
      <c r="E1184" s="101">
        <v>1</v>
      </c>
      <c r="F1184" s="101">
        <v>160</v>
      </c>
      <c r="G1184" s="101">
        <v>0</v>
      </c>
      <c r="H1184" s="101">
        <v>2</v>
      </c>
      <c r="I1184" s="101">
        <v>4762</v>
      </c>
      <c r="J1184" s="101">
        <v>0</v>
      </c>
      <c r="K1184" s="101">
        <v>3</v>
      </c>
      <c r="L1184" s="101">
        <v>552</v>
      </c>
      <c r="M1184" s="101">
        <v>0</v>
      </c>
      <c r="N1184" s="100" t="str">
        <f t="shared" si="54"/>
        <v>공격력 +160</v>
      </c>
      <c r="O1184" s="100" t="str">
        <f t="shared" si="55"/>
        <v>최대 체력 +4762</v>
      </c>
      <c r="P1184" s="100" t="str">
        <f t="shared" si="56"/>
        <v>치유력 +552</v>
      </c>
    </row>
    <row r="1185" spans="1:16" ht="13.8" customHeight="1">
      <c r="A1185" s="101">
        <f>C1185*ID규칙_기본능력치그룹_단위+COUNTIF($C$4:C1185,C1185)</f>
        <v>12217032</v>
      </c>
      <c r="B1185" s="100" t="s">
        <v>331</v>
      </c>
      <c r="C1185" s="101">
        <f>VLOOKUP(B1185,WEAPON!$B:$D,3,0)</f>
        <v>12217</v>
      </c>
      <c r="D1185" s="102">
        <v>32</v>
      </c>
      <c r="E1185" s="101">
        <v>1</v>
      </c>
      <c r="F1185" s="101">
        <v>164</v>
      </c>
      <c r="G1185" s="101">
        <v>0</v>
      </c>
      <c r="H1185" s="101">
        <v>2</v>
      </c>
      <c r="I1185" s="101">
        <v>4878</v>
      </c>
      <c r="J1185" s="101">
        <v>0</v>
      </c>
      <c r="K1185" s="101">
        <v>3</v>
      </c>
      <c r="L1185" s="101">
        <v>566</v>
      </c>
      <c r="M1185" s="101">
        <v>0</v>
      </c>
      <c r="N1185" s="100" t="str">
        <f t="shared" si="54"/>
        <v>공격력 +164</v>
      </c>
      <c r="O1185" s="100" t="str">
        <f t="shared" si="55"/>
        <v>최대 체력 +4878</v>
      </c>
      <c r="P1185" s="100" t="str">
        <f t="shared" si="56"/>
        <v>치유력 +566</v>
      </c>
    </row>
    <row r="1186" spans="1:16" ht="13.8" customHeight="1">
      <c r="A1186" s="101">
        <f>C1186*ID규칙_기본능력치그룹_단위+COUNTIF($C$4:C1186,C1186)</f>
        <v>12217033</v>
      </c>
      <c r="B1186" s="100" t="s">
        <v>331</v>
      </c>
      <c r="C1186" s="101">
        <f>VLOOKUP(B1186,WEAPON!$B:$D,3,0)</f>
        <v>12217</v>
      </c>
      <c r="D1186" s="102">
        <v>33</v>
      </c>
      <c r="E1186" s="101">
        <v>1</v>
      </c>
      <c r="F1186" s="101">
        <v>168</v>
      </c>
      <c r="G1186" s="101">
        <v>0</v>
      </c>
      <c r="H1186" s="101">
        <v>2</v>
      </c>
      <c r="I1186" s="101">
        <v>4994</v>
      </c>
      <c r="J1186" s="101">
        <v>0</v>
      </c>
      <c r="K1186" s="101">
        <v>3</v>
      </c>
      <c r="L1186" s="101">
        <v>579</v>
      </c>
      <c r="M1186" s="101">
        <v>0</v>
      </c>
      <c r="N1186" s="100" t="str">
        <f t="shared" si="54"/>
        <v>공격력 +168</v>
      </c>
      <c r="O1186" s="100" t="str">
        <f t="shared" si="55"/>
        <v>최대 체력 +4994</v>
      </c>
      <c r="P1186" s="100" t="str">
        <f t="shared" si="56"/>
        <v>치유력 +579</v>
      </c>
    </row>
    <row r="1187" spans="1:16" ht="13.8" customHeight="1">
      <c r="A1187" s="101">
        <f>C1187*ID규칙_기본능력치그룹_단위+COUNTIF($C$4:C1187,C1187)</f>
        <v>12217034</v>
      </c>
      <c r="B1187" s="100" t="s">
        <v>331</v>
      </c>
      <c r="C1187" s="101">
        <f>VLOOKUP(B1187,WEAPON!$B:$D,3,0)</f>
        <v>12217</v>
      </c>
      <c r="D1187" s="102">
        <v>34</v>
      </c>
      <c r="E1187" s="101">
        <v>1</v>
      </c>
      <c r="F1187" s="101">
        <v>172</v>
      </c>
      <c r="G1187" s="101">
        <v>0</v>
      </c>
      <c r="H1187" s="101">
        <v>2</v>
      </c>
      <c r="I1187" s="101">
        <v>5110</v>
      </c>
      <c r="J1187" s="101">
        <v>0</v>
      </c>
      <c r="K1187" s="101">
        <v>3</v>
      </c>
      <c r="L1187" s="101">
        <v>593</v>
      </c>
      <c r="M1187" s="101">
        <v>0</v>
      </c>
      <c r="N1187" s="100" t="str">
        <f t="shared" si="54"/>
        <v>공격력 +172</v>
      </c>
      <c r="O1187" s="100" t="str">
        <f t="shared" si="55"/>
        <v>최대 체력 +5110</v>
      </c>
      <c r="P1187" s="100" t="str">
        <f t="shared" si="56"/>
        <v>치유력 +593</v>
      </c>
    </row>
    <row r="1188" spans="1:16" ht="13.8" customHeight="1">
      <c r="A1188" s="101">
        <f>C1188*ID규칙_기본능력치그룹_단위+COUNTIF($C$4:C1188,C1188)</f>
        <v>12217035</v>
      </c>
      <c r="B1188" s="100" t="s">
        <v>331</v>
      </c>
      <c r="C1188" s="101">
        <f>VLOOKUP(B1188,WEAPON!$B:$D,3,0)</f>
        <v>12217</v>
      </c>
      <c r="D1188" s="102">
        <v>35</v>
      </c>
      <c r="E1188" s="101">
        <v>1</v>
      </c>
      <c r="F1188" s="101">
        <v>176</v>
      </c>
      <c r="G1188" s="101">
        <v>0</v>
      </c>
      <c r="H1188" s="101">
        <v>2</v>
      </c>
      <c r="I1188" s="101">
        <v>5227</v>
      </c>
      <c r="J1188" s="101">
        <v>0</v>
      </c>
      <c r="K1188" s="101">
        <v>3</v>
      </c>
      <c r="L1188" s="101">
        <v>606</v>
      </c>
      <c r="M1188" s="101">
        <v>0</v>
      </c>
      <c r="N1188" s="100" t="str">
        <f t="shared" si="54"/>
        <v>공격력 +176</v>
      </c>
      <c r="O1188" s="100" t="str">
        <f t="shared" si="55"/>
        <v>최대 체력 +5227</v>
      </c>
      <c r="P1188" s="100" t="str">
        <f t="shared" si="56"/>
        <v>치유력 +606</v>
      </c>
    </row>
    <row r="1189" spans="1:16" ht="13.8" customHeight="1">
      <c r="A1189" s="101">
        <f>C1189*ID규칙_기본능력치그룹_단위+COUNTIF($C$4:C1189,C1189)</f>
        <v>12217036</v>
      </c>
      <c r="B1189" s="100" t="s">
        <v>331</v>
      </c>
      <c r="C1189" s="101">
        <f>VLOOKUP(B1189,WEAPON!$B:$D,3,0)</f>
        <v>12217</v>
      </c>
      <c r="D1189" s="102">
        <v>36</v>
      </c>
      <c r="E1189" s="101">
        <v>1</v>
      </c>
      <c r="F1189" s="101">
        <v>179</v>
      </c>
      <c r="G1189" s="101">
        <v>0</v>
      </c>
      <c r="H1189" s="101">
        <v>2</v>
      </c>
      <c r="I1189" s="101">
        <v>5343</v>
      </c>
      <c r="J1189" s="101">
        <v>0</v>
      </c>
      <c r="K1189" s="101">
        <v>3</v>
      </c>
      <c r="L1189" s="101">
        <v>619</v>
      </c>
      <c r="M1189" s="101">
        <v>0</v>
      </c>
      <c r="N1189" s="100" t="str">
        <f t="shared" si="54"/>
        <v>공격력 +179</v>
      </c>
      <c r="O1189" s="100" t="str">
        <f t="shared" si="55"/>
        <v>최대 체력 +5343</v>
      </c>
      <c r="P1189" s="100" t="str">
        <f t="shared" si="56"/>
        <v>치유력 +619</v>
      </c>
    </row>
    <row r="1190" spans="1:16" ht="13.8" customHeight="1">
      <c r="A1190" s="101">
        <f>C1190*ID규칙_기본능력치그룹_단위+COUNTIF($C$4:C1190,C1190)</f>
        <v>12217037</v>
      </c>
      <c r="B1190" s="100" t="s">
        <v>331</v>
      </c>
      <c r="C1190" s="101">
        <f>VLOOKUP(B1190,WEAPON!$B:$D,3,0)</f>
        <v>12217</v>
      </c>
      <c r="D1190" s="102">
        <v>37</v>
      </c>
      <c r="E1190" s="101">
        <v>1</v>
      </c>
      <c r="F1190" s="101">
        <v>183</v>
      </c>
      <c r="G1190" s="101">
        <v>0</v>
      </c>
      <c r="H1190" s="101">
        <v>2</v>
      </c>
      <c r="I1190" s="101">
        <v>5459</v>
      </c>
      <c r="J1190" s="101">
        <v>0</v>
      </c>
      <c r="K1190" s="101">
        <v>3</v>
      </c>
      <c r="L1190" s="101">
        <v>633</v>
      </c>
      <c r="M1190" s="101">
        <v>0</v>
      </c>
      <c r="N1190" s="100" t="str">
        <f t="shared" si="54"/>
        <v>공격력 +183</v>
      </c>
      <c r="O1190" s="100" t="str">
        <f t="shared" si="55"/>
        <v>최대 체력 +5459</v>
      </c>
      <c r="P1190" s="100" t="str">
        <f t="shared" si="56"/>
        <v>치유력 +633</v>
      </c>
    </row>
    <row r="1191" spans="1:16" ht="13.8" customHeight="1">
      <c r="A1191" s="101">
        <f>C1191*ID규칙_기본능력치그룹_단위+COUNTIF($C$4:C1191,C1191)</f>
        <v>12217038</v>
      </c>
      <c r="B1191" s="100" t="s">
        <v>331</v>
      </c>
      <c r="C1191" s="101">
        <f>VLOOKUP(B1191,WEAPON!$B:$D,3,0)</f>
        <v>12217</v>
      </c>
      <c r="D1191" s="102">
        <v>38</v>
      </c>
      <c r="E1191" s="101">
        <v>1</v>
      </c>
      <c r="F1191" s="101">
        <v>187</v>
      </c>
      <c r="G1191" s="101">
        <v>0</v>
      </c>
      <c r="H1191" s="101">
        <v>2</v>
      </c>
      <c r="I1191" s="101">
        <v>5575</v>
      </c>
      <c r="J1191" s="101">
        <v>0</v>
      </c>
      <c r="K1191" s="101">
        <v>3</v>
      </c>
      <c r="L1191" s="101">
        <v>646</v>
      </c>
      <c r="M1191" s="101">
        <v>0</v>
      </c>
      <c r="N1191" s="100" t="str">
        <f t="shared" si="54"/>
        <v>공격력 +187</v>
      </c>
      <c r="O1191" s="100" t="str">
        <f t="shared" si="55"/>
        <v>최대 체력 +5575</v>
      </c>
      <c r="P1191" s="100" t="str">
        <f t="shared" si="56"/>
        <v>치유력 +646</v>
      </c>
    </row>
    <row r="1192" spans="1:16" ht="13.8" customHeight="1">
      <c r="A1192" s="101">
        <f>C1192*ID규칙_기본능력치그룹_단위+COUNTIF($C$4:C1192,C1192)</f>
        <v>12217039</v>
      </c>
      <c r="B1192" s="100" t="s">
        <v>331</v>
      </c>
      <c r="C1192" s="101">
        <f>VLOOKUP(B1192,WEAPON!$B:$D,3,0)</f>
        <v>12217</v>
      </c>
      <c r="D1192" s="102">
        <v>39</v>
      </c>
      <c r="E1192" s="101">
        <v>1</v>
      </c>
      <c r="F1192" s="101">
        <v>191</v>
      </c>
      <c r="G1192" s="101">
        <v>0</v>
      </c>
      <c r="H1192" s="101">
        <v>2</v>
      </c>
      <c r="I1192" s="101">
        <v>5691</v>
      </c>
      <c r="J1192" s="101">
        <v>0</v>
      </c>
      <c r="K1192" s="101">
        <v>3</v>
      </c>
      <c r="L1192" s="101">
        <v>660</v>
      </c>
      <c r="M1192" s="101">
        <v>0</v>
      </c>
      <c r="N1192" s="100" t="str">
        <f t="shared" si="54"/>
        <v>공격력 +191</v>
      </c>
      <c r="O1192" s="100" t="str">
        <f t="shared" si="55"/>
        <v>최대 체력 +5691</v>
      </c>
      <c r="P1192" s="100" t="str">
        <f t="shared" si="56"/>
        <v>치유력 +660</v>
      </c>
    </row>
    <row r="1193" spans="1:16" ht="13.8" customHeight="1">
      <c r="A1193" s="101">
        <f>C1193*ID규칙_기본능력치그룹_단위+COUNTIF($C$4:C1193,C1193)</f>
        <v>12217040</v>
      </c>
      <c r="B1193" s="100" t="s">
        <v>331</v>
      </c>
      <c r="C1193" s="101">
        <f>VLOOKUP(B1193,WEAPON!$B:$D,3,0)</f>
        <v>12217</v>
      </c>
      <c r="D1193" s="102">
        <v>40</v>
      </c>
      <c r="E1193" s="101">
        <v>1</v>
      </c>
      <c r="F1193" s="101">
        <v>195</v>
      </c>
      <c r="G1193" s="101">
        <v>0</v>
      </c>
      <c r="H1193" s="101">
        <v>2</v>
      </c>
      <c r="I1193" s="101">
        <v>5807</v>
      </c>
      <c r="J1193" s="101">
        <v>0</v>
      </c>
      <c r="K1193" s="101">
        <v>3</v>
      </c>
      <c r="L1193" s="101">
        <v>673</v>
      </c>
      <c r="M1193" s="101">
        <v>0</v>
      </c>
      <c r="N1193" s="100" t="str">
        <f t="shared" si="54"/>
        <v>공격력 +195</v>
      </c>
      <c r="O1193" s="100" t="str">
        <f t="shared" si="55"/>
        <v>최대 체력 +5807</v>
      </c>
      <c r="P1193" s="100" t="str">
        <f t="shared" si="56"/>
        <v>치유력 +673</v>
      </c>
    </row>
    <row r="1194" spans="1:16" ht="13.8" customHeight="1">
      <c r="A1194" s="101">
        <f>C1194*ID규칙_기본능력치그룹_단위+COUNTIF($C$4:C1194,C1194)</f>
        <v>12217041</v>
      </c>
      <c r="B1194" s="100" t="s">
        <v>331</v>
      </c>
      <c r="C1194" s="101">
        <f>VLOOKUP(B1194,WEAPON!$B:$D,3,0)</f>
        <v>12217</v>
      </c>
      <c r="D1194" s="102">
        <v>41</v>
      </c>
      <c r="E1194" s="101">
        <v>1</v>
      </c>
      <c r="F1194" s="101">
        <v>199</v>
      </c>
      <c r="G1194" s="101">
        <v>0</v>
      </c>
      <c r="H1194" s="101">
        <v>2</v>
      </c>
      <c r="I1194" s="101">
        <v>5923</v>
      </c>
      <c r="J1194" s="101">
        <v>0</v>
      </c>
      <c r="K1194" s="101">
        <v>3</v>
      </c>
      <c r="L1194" s="101">
        <v>687</v>
      </c>
      <c r="M1194" s="101">
        <v>0</v>
      </c>
      <c r="N1194" s="100" t="str">
        <f t="shared" si="54"/>
        <v>공격력 +199</v>
      </c>
      <c r="O1194" s="100" t="str">
        <f t="shared" si="55"/>
        <v>최대 체력 +5923</v>
      </c>
      <c r="P1194" s="100" t="str">
        <f t="shared" si="56"/>
        <v>치유력 +687</v>
      </c>
    </row>
    <row r="1195" spans="1:16" ht="13.8" customHeight="1">
      <c r="A1195" s="101">
        <f>C1195*ID규칙_기본능력치그룹_단위+COUNTIF($C$4:C1195,C1195)</f>
        <v>12217042</v>
      </c>
      <c r="B1195" s="100" t="s">
        <v>331</v>
      </c>
      <c r="C1195" s="101">
        <f>VLOOKUP(B1195,WEAPON!$B:$D,3,0)</f>
        <v>12217</v>
      </c>
      <c r="D1195" s="102">
        <v>42</v>
      </c>
      <c r="E1195" s="101">
        <v>1</v>
      </c>
      <c r="F1195" s="101">
        <v>203</v>
      </c>
      <c r="G1195" s="101">
        <v>0</v>
      </c>
      <c r="H1195" s="101">
        <v>2</v>
      </c>
      <c r="I1195" s="101">
        <v>6039</v>
      </c>
      <c r="J1195" s="101">
        <v>0</v>
      </c>
      <c r="K1195" s="101">
        <v>3</v>
      </c>
      <c r="L1195" s="101">
        <v>700</v>
      </c>
      <c r="M1195" s="101">
        <v>0</v>
      </c>
      <c r="N1195" s="100" t="str">
        <f t="shared" si="54"/>
        <v>공격력 +203</v>
      </c>
      <c r="O1195" s="100" t="str">
        <f t="shared" si="55"/>
        <v>최대 체력 +6039</v>
      </c>
      <c r="P1195" s="100" t="str">
        <f t="shared" si="56"/>
        <v>치유력 +700</v>
      </c>
    </row>
    <row r="1196" spans="1:16" ht="13.8" customHeight="1">
      <c r="A1196" s="101">
        <f>C1196*ID규칙_기본능력치그룹_단위+COUNTIF($C$4:C1196,C1196)</f>
        <v>12217043</v>
      </c>
      <c r="B1196" s="100" t="s">
        <v>331</v>
      </c>
      <c r="C1196" s="101">
        <f>VLOOKUP(B1196,WEAPON!$B:$D,3,0)</f>
        <v>12217</v>
      </c>
      <c r="D1196" s="102">
        <v>43</v>
      </c>
      <c r="E1196" s="101">
        <v>1</v>
      </c>
      <c r="F1196" s="101">
        <v>207</v>
      </c>
      <c r="G1196" s="101">
        <v>0</v>
      </c>
      <c r="H1196" s="101">
        <v>2</v>
      </c>
      <c r="I1196" s="101">
        <v>6155</v>
      </c>
      <c r="J1196" s="101">
        <v>0</v>
      </c>
      <c r="K1196" s="101">
        <v>3</v>
      </c>
      <c r="L1196" s="101">
        <v>714</v>
      </c>
      <c r="M1196" s="101">
        <v>0</v>
      </c>
      <c r="N1196" s="100" t="str">
        <f t="shared" si="54"/>
        <v>공격력 +207</v>
      </c>
      <c r="O1196" s="100" t="str">
        <f t="shared" si="55"/>
        <v>최대 체력 +6155</v>
      </c>
      <c r="P1196" s="100" t="str">
        <f t="shared" si="56"/>
        <v>치유력 +714</v>
      </c>
    </row>
    <row r="1197" spans="1:16" ht="13.8" customHeight="1">
      <c r="A1197" s="101">
        <f>C1197*ID규칙_기본능력치그룹_단위+COUNTIF($C$4:C1197,C1197)</f>
        <v>12217044</v>
      </c>
      <c r="B1197" s="100" t="s">
        <v>331</v>
      </c>
      <c r="C1197" s="101">
        <f>VLOOKUP(B1197,WEAPON!$B:$D,3,0)</f>
        <v>12217</v>
      </c>
      <c r="D1197" s="102">
        <v>44</v>
      </c>
      <c r="E1197" s="101">
        <v>1</v>
      </c>
      <c r="F1197" s="101">
        <v>211</v>
      </c>
      <c r="G1197" s="101">
        <v>0</v>
      </c>
      <c r="H1197" s="101">
        <v>2</v>
      </c>
      <c r="I1197" s="101">
        <v>6271</v>
      </c>
      <c r="J1197" s="101">
        <v>0</v>
      </c>
      <c r="K1197" s="101">
        <v>3</v>
      </c>
      <c r="L1197" s="101">
        <v>727</v>
      </c>
      <c r="M1197" s="101">
        <v>0</v>
      </c>
      <c r="N1197" s="100" t="str">
        <f t="shared" si="54"/>
        <v>공격력 +211</v>
      </c>
      <c r="O1197" s="100" t="str">
        <f t="shared" si="55"/>
        <v>최대 체력 +6271</v>
      </c>
      <c r="P1197" s="100" t="str">
        <f t="shared" si="56"/>
        <v>치유력 +727</v>
      </c>
    </row>
    <row r="1198" spans="1:16" ht="13.8" customHeight="1">
      <c r="A1198" s="101">
        <f>C1198*ID규칙_기본능력치그룹_단위+COUNTIF($C$4:C1198,C1198)</f>
        <v>12217045</v>
      </c>
      <c r="B1198" s="100" t="s">
        <v>331</v>
      </c>
      <c r="C1198" s="101">
        <f>VLOOKUP(B1198,WEAPON!$B:$D,3,0)</f>
        <v>12217</v>
      </c>
      <c r="D1198" s="102">
        <v>45</v>
      </c>
      <c r="E1198" s="101">
        <v>1</v>
      </c>
      <c r="F1198" s="101">
        <v>215</v>
      </c>
      <c r="G1198" s="101">
        <v>0</v>
      </c>
      <c r="H1198" s="101">
        <v>2</v>
      </c>
      <c r="I1198" s="101">
        <v>6388</v>
      </c>
      <c r="J1198" s="101">
        <v>0</v>
      </c>
      <c r="K1198" s="101">
        <v>3</v>
      </c>
      <c r="L1198" s="101">
        <v>741</v>
      </c>
      <c r="M1198" s="101">
        <v>0</v>
      </c>
      <c r="N1198" s="100" t="str">
        <f t="shared" si="54"/>
        <v>공격력 +215</v>
      </c>
      <c r="O1198" s="100" t="str">
        <f t="shared" si="55"/>
        <v>최대 체력 +6388</v>
      </c>
      <c r="P1198" s="100" t="str">
        <f t="shared" si="56"/>
        <v>치유력 +741</v>
      </c>
    </row>
    <row r="1199" spans="1:16" ht="13.8" customHeight="1">
      <c r="A1199" s="101">
        <f>C1199*ID규칙_기본능력치그룹_단위+COUNTIF($C$4:C1199,C1199)</f>
        <v>12217046</v>
      </c>
      <c r="B1199" s="100" t="s">
        <v>331</v>
      </c>
      <c r="C1199" s="101">
        <f>VLOOKUP(B1199,WEAPON!$B:$D,3,0)</f>
        <v>12217</v>
      </c>
      <c r="D1199" s="102">
        <v>46</v>
      </c>
      <c r="E1199" s="101">
        <v>1</v>
      </c>
      <c r="F1199" s="101">
        <v>218</v>
      </c>
      <c r="G1199" s="101">
        <v>0</v>
      </c>
      <c r="H1199" s="101">
        <v>2</v>
      </c>
      <c r="I1199" s="101">
        <v>6504</v>
      </c>
      <c r="J1199" s="101">
        <v>0</v>
      </c>
      <c r="K1199" s="101">
        <v>3</v>
      </c>
      <c r="L1199" s="101">
        <v>754</v>
      </c>
      <c r="M1199" s="101">
        <v>0</v>
      </c>
      <c r="N1199" s="100" t="str">
        <f t="shared" si="54"/>
        <v>공격력 +218</v>
      </c>
      <c r="O1199" s="100" t="str">
        <f t="shared" si="55"/>
        <v>최대 체력 +6504</v>
      </c>
      <c r="P1199" s="100" t="str">
        <f t="shared" si="56"/>
        <v>치유력 +754</v>
      </c>
    </row>
    <row r="1200" spans="1:16" ht="13.8" customHeight="1">
      <c r="A1200" s="101">
        <f>C1200*ID규칙_기본능력치그룹_단위+COUNTIF($C$4:C1200,C1200)</f>
        <v>12217047</v>
      </c>
      <c r="B1200" s="100" t="s">
        <v>331</v>
      </c>
      <c r="C1200" s="101">
        <f>VLOOKUP(B1200,WEAPON!$B:$D,3,0)</f>
        <v>12217</v>
      </c>
      <c r="D1200" s="102">
        <v>47</v>
      </c>
      <c r="E1200" s="101">
        <v>1</v>
      </c>
      <c r="F1200" s="101">
        <v>222</v>
      </c>
      <c r="G1200" s="101">
        <v>0</v>
      </c>
      <c r="H1200" s="101">
        <v>2</v>
      </c>
      <c r="I1200" s="101">
        <v>6620</v>
      </c>
      <c r="J1200" s="101">
        <v>0</v>
      </c>
      <c r="K1200" s="101">
        <v>3</v>
      </c>
      <c r="L1200" s="101">
        <v>768</v>
      </c>
      <c r="M1200" s="101">
        <v>0</v>
      </c>
      <c r="N1200" s="100" t="str">
        <f t="shared" si="54"/>
        <v>공격력 +222</v>
      </c>
      <c r="O1200" s="100" t="str">
        <f t="shared" si="55"/>
        <v>최대 체력 +6620</v>
      </c>
      <c r="P1200" s="100" t="str">
        <f t="shared" si="56"/>
        <v>치유력 +768</v>
      </c>
    </row>
    <row r="1201" spans="1:16" ht="13.8" customHeight="1">
      <c r="A1201" s="101">
        <f>C1201*ID규칙_기본능력치그룹_단위+COUNTIF($C$4:C1201,C1201)</f>
        <v>12217048</v>
      </c>
      <c r="B1201" s="100" t="s">
        <v>331</v>
      </c>
      <c r="C1201" s="101">
        <f>VLOOKUP(B1201,WEAPON!$B:$D,3,0)</f>
        <v>12217</v>
      </c>
      <c r="D1201" s="102">
        <v>48</v>
      </c>
      <c r="E1201" s="101">
        <v>1</v>
      </c>
      <c r="F1201" s="101">
        <v>226</v>
      </c>
      <c r="G1201" s="101">
        <v>0</v>
      </c>
      <c r="H1201" s="101">
        <v>2</v>
      </c>
      <c r="I1201" s="101">
        <v>6736</v>
      </c>
      <c r="J1201" s="101">
        <v>0</v>
      </c>
      <c r="K1201" s="101">
        <v>3</v>
      </c>
      <c r="L1201" s="101">
        <v>781</v>
      </c>
      <c r="M1201" s="101">
        <v>0</v>
      </c>
      <c r="N1201" s="100" t="str">
        <f t="shared" si="54"/>
        <v>공격력 +226</v>
      </c>
      <c r="O1201" s="100" t="str">
        <f t="shared" si="55"/>
        <v>최대 체력 +6736</v>
      </c>
      <c r="P1201" s="100" t="str">
        <f t="shared" si="56"/>
        <v>치유력 +781</v>
      </c>
    </row>
    <row r="1202" spans="1:16" ht="13.8" customHeight="1">
      <c r="A1202" s="101">
        <f>C1202*ID규칙_기본능력치그룹_단위+COUNTIF($C$4:C1202,C1202)</f>
        <v>12217049</v>
      </c>
      <c r="B1202" s="100" t="s">
        <v>331</v>
      </c>
      <c r="C1202" s="101">
        <f>VLOOKUP(B1202,WEAPON!$B:$D,3,0)</f>
        <v>12217</v>
      </c>
      <c r="D1202" s="102">
        <v>49</v>
      </c>
      <c r="E1202" s="101">
        <v>1</v>
      </c>
      <c r="F1202" s="101">
        <v>230</v>
      </c>
      <c r="G1202" s="101">
        <v>0</v>
      </c>
      <c r="H1202" s="101">
        <v>2</v>
      </c>
      <c r="I1202" s="101">
        <v>6852</v>
      </c>
      <c r="J1202" s="101">
        <v>0</v>
      </c>
      <c r="K1202" s="101">
        <v>3</v>
      </c>
      <c r="L1202" s="101">
        <v>795</v>
      </c>
      <c r="M1202" s="101">
        <v>0</v>
      </c>
      <c r="N1202" s="100" t="str">
        <f t="shared" si="54"/>
        <v>공격력 +230</v>
      </c>
      <c r="O1202" s="100" t="str">
        <f t="shared" si="55"/>
        <v>최대 체력 +6852</v>
      </c>
      <c r="P1202" s="100" t="str">
        <f t="shared" si="56"/>
        <v>치유력 +795</v>
      </c>
    </row>
    <row r="1203" spans="1:16" ht="13.8" customHeight="1">
      <c r="A1203" s="101">
        <f>C1203*ID규칙_기본능력치그룹_단위+COUNTIF($C$4:C1203,C1203)</f>
        <v>12217050</v>
      </c>
      <c r="B1203" s="100" t="s">
        <v>331</v>
      </c>
      <c r="C1203" s="101">
        <f>VLOOKUP(B1203,WEAPON!$B:$D,3,0)</f>
        <v>12217</v>
      </c>
      <c r="D1203" s="102">
        <v>50</v>
      </c>
      <c r="E1203" s="101">
        <v>1</v>
      </c>
      <c r="F1203" s="101">
        <v>234</v>
      </c>
      <c r="G1203" s="101">
        <v>0</v>
      </c>
      <c r="H1203" s="101">
        <v>2</v>
      </c>
      <c r="I1203" s="101">
        <v>6969</v>
      </c>
      <c r="J1203" s="101">
        <v>0</v>
      </c>
      <c r="K1203" s="101">
        <v>3</v>
      </c>
      <c r="L1203" s="101">
        <v>808</v>
      </c>
      <c r="M1203" s="101">
        <v>0</v>
      </c>
      <c r="N1203" s="100" t="str">
        <f t="shared" si="54"/>
        <v>공격력 +234</v>
      </c>
      <c r="O1203" s="100" t="str">
        <f t="shared" si="55"/>
        <v>최대 체력 +6969</v>
      </c>
      <c r="P1203" s="100" t="str">
        <f t="shared" si="56"/>
        <v>치유력 +808</v>
      </c>
    </row>
    <row r="1204" spans="1:16" ht="13.8" customHeight="1">
      <c r="A1204" s="101">
        <f>C1204*ID규칙_기본능력치그룹_단위+COUNTIF($C$4:C1204,C1204)</f>
        <v>11318001</v>
      </c>
      <c r="B1204" s="100" t="s">
        <v>333</v>
      </c>
      <c r="C1204" s="101">
        <f>VLOOKUP(B1204,WEAPON!$B:$D,3,0)</f>
        <v>11318</v>
      </c>
      <c r="D1204" s="102">
        <v>1</v>
      </c>
      <c r="E1204" s="101">
        <v>1</v>
      </c>
      <c r="F1204" s="101">
        <v>153</v>
      </c>
      <c r="G1204" s="101">
        <v>0</v>
      </c>
      <c r="H1204" s="101">
        <v>2</v>
      </c>
      <c r="I1204" s="101">
        <v>537</v>
      </c>
      <c r="J1204" s="101">
        <v>0</v>
      </c>
      <c r="K1204" s="101">
        <v>0</v>
      </c>
      <c r="L1204" s="101">
        <v>0</v>
      </c>
      <c r="M1204" s="101">
        <v>0</v>
      </c>
      <c r="N1204" s="100" t="str">
        <f t="shared" si="54"/>
        <v>공격력 +153</v>
      </c>
      <c r="O1204" s="100" t="str">
        <f t="shared" si="55"/>
        <v>최대 체력 +537</v>
      </c>
      <c r="P1204" s="100" t="str">
        <f t="shared" si="56"/>
        <v>-</v>
      </c>
    </row>
    <row r="1205" spans="1:16" ht="13.8" customHeight="1">
      <c r="A1205" s="101">
        <f>C1205*ID규칙_기본능력치그룹_단위+COUNTIF($C$4:C1205,C1205)</f>
        <v>11318002</v>
      </c>
      <c r="B1205" s="100" t="s">
        <v>333</v>
      </c>
      <c r="C1205" s="101">
        <f>VLOOKUP(B1205,WEAPON!$B:$D,3,0)</f>
        <v>11318</v>
      </c>
      <c r="D1205" s="102">
        <v>2</v>
      </c>
      <c r="E1205" s="101">
        <v>1</v>
      </c>
      <c r="F1205" s="101">
        <v>167</v>
      </c>
      <c r="G1205" s="101">
        <v>0</v>
      </c>
      <c r="H1205" s="101">
        <v>2</v>
      </c>
      <c r="I1205" s="101">
        <v>586</v>
      </c>
      <c r="J1205" s="101">
        <v>0</v>
      </c>
      <c r="K1205" s="101">
        <v>0</v>
      </c>
      <c r="L1205" s="101">
        <v>0</v>
      </c>
      <c r="M1205" s="101">
        <v>0</v>
      </c>
      <c r="N1205" s="100" t="str">
        <f t="shared" si="54"/>
        <v>공격력 +167</v>
      </c>
      <c r="O1205" s="100" t="str">
        <f t="shared" si="55"/>
        <v>최대 체력 +586</v>
      </c>
      <c r="P1205" s="100" t="str">
        <f t="shared" si="56"/>
        <v>-</v>
      </c>
    </row>
    <row r="1206" spans="1:16" ht="13.8" customHeight="1">
      <c r="A1206" s="101">
        <f>C1206*ID규칙_기본능력치그룹_단위+COUNTIF($C$4:C1206,C1206)</f>
        <v>11318003</v>
      </c>
      <c r="B1206" s="100" t="s">
        <v>333</v>
      </c>
      <c r="C1206" s="101">
        <f>VLOOKUP(B1206,WEAPON!$B:$D,3,0)</f>
        <v>11318</v>
      </c>
      <c r="D1206" s="102">
        <v>3</v>
      </c>
      <c r="E1206" s="101">
        <v>1</v>
      </c>
      <c r="F1206" s="101">
        <v>181</v>
      </c>
      <c r="G1206" s="101">
        <v>0</v>
      </c>
      <c r="H1206" s="101">
        <v>2</v>
      </c>
      <c r="I1206" s="101">
        <v>635</v>
      </c>
      <c r="J1206" s="101">
        <v>0</v>
      </c>
      <c r="K1206" s="101">
        <v>0</v>
      </c>
      <c r="L1206" s="101">
        <v>0</v>
      </c>
      <c r="M1206" s="101">
        <v>0</v>
      </c>
      <c r="N1206" s="100" t="str">
        <f t="shared" si="54"/>
        <v>공격력 +181</v>
      </c>
      <c r="O1206" s="100" t="str">
        <f t="shared" si="55"/>
        <v>최대 체력 +635</v>
      </c>
      <c r="P1206" s="100" t="str">
        <f t="shared" si="56"/>
        <v>-</v>
      </c>
    </row>
    <row r="1207" spans="1:16" ht="13.8" customHeight="1">
      <c r="A1207" s="101">
        <f>C1207*ID규칙_기본능력치그룹_단위+COUNTIF($C$4:C1207,C1207)</f>
        <v>11318004</v>
      </c>
      <c r="B1207" s="100" t="s">
        <v>333</v>
      </c>
      <c r="C1207" s="101">
        <f>VLOOKUP(B1207,WEAPON!$B:$D,3,0)</f>
        <v>11318</v>
      </c>
      <c r="D1207" s="102">
        <v>4</v>
      </c>
      <c r="E1207" s="101">
        <v>1</v>
      </c>
      <c r="F1207" s="101">
        <v>195</v>
      </c>
      <c r="G1207" s="101">
        <v>0</v>
      </c>
      <c r="H1207" s="101">
        <v>2</v>
      </c>
      <c r="I1207" s="101">
        <v>683</v>
      </c>
      <c r="J1207" s="101">
        <v>0</v>
      </c>
      <c r="K1207" s="101">
        <v>0</v>
      </c>
      <c r="L1207" s="101">
        <v>0</v>
      </c>
      <c r="M1207" s="101">
        <v>0</v>
      </c>
      <c r="N1207" s="100" t="str">
        <f t="shared" si="54"/>
        <v>공격력 +195</v>
      </c>
      <c r="O1207" s="100" t="str">
        <f t="shared" si="55"/>
        <v>최대 체력 +683</v>
      </c>
      <c r="P1207" s="100" t="str">
        <f t="shared" si="56"/>
        <v>-</v>
      </c>
    </row>
    <row r="1208" spans="1:16" ht="13.8" customHeight="1">
      <c r="A1208" s="101">
        <f>C1208*ID규칙_기본능력치그룹_단위+COUNTIF($C$4:C1208,C1208)</f>
        <v>11318005</v>
      </c>
      <c r="B1208" s="100" t="s">
        <v>333</v>
      </c>
      <c r="C1208" s="101">
        <f>VLOOKUP(B1208,WEAPON!$B:$D,3,0)</f>
        <v>11318</v>
      </c>
      <c r="D1208" s="102">
        <v>5</v>
      </c>
      <c r="E1208" s="101">
        <v>1</v>
      </c>
      <c r="F1208" s="101">
        <v>208</v>
      </c>
      <c r="G1208" s="101">
        <v>0</v>
      </c>
      <c r="H1208" s="101">
        <v>2</v>
      </c>
      <c r="I1208" s="101">
        <v>732</v>
      </c>
      <c r="J1208" s="101">
        <v>0</v>
      </c>
      <c r="K1208" s="101">
        <v>0</v>
      </c>
      <c r="L1208" s="101">
        <v>0</v>
      </c>
      <c r="M1208" s="101">
        <v>0</v>
      </c>
      <c r="N1208" s="100" t="str">
        <f t="shared" si="54"/>
        <v>공격력 +208</v>
      </c>
      <c r="O1208" s="100" t="str">
        <f t="shared" si="55"/>
        <v>최대 체력 +732</v>
      </c>
      <c r="P1208" s="100" t="str">
        <f t="shared" si="56"/>
        <v>-</v>
      </c>
    </row>
    <row r="1209" spans="1:16" ht="13.8" customHeight="1">
      <c r="A1209" s="101">
        <f>C1209*ID규칙_기본능력치그룹_단위+COUNTIF($C$4:C1209,C1209)</f>
        <v>11318006</v>
      </c>
      <c r="B1209" s="100" t="s">
        <v>333</v>
      </c>
      <c r="C1209" s="101">
        <f>VLOOKUP(B1209,WEAPON!$B:$D,3,0)</f>
        <v>11318</v>
      </c>
      <c r="D1209" s="102">
        <v>6</v>
      </c>
      <c r="E1209" s="101">
        <v>1</v>
      </c>
      <c r="F1209" s="101">
        <v>222</v>
      </c>
      <c r="G1209" s="101">
        <v>0</v>
      </c>
      <c r="H1209" s="101">
        <v>2</v>
      </c>
      <c r="I1209" s="101">
        <v>781</v>
      </c>
      <c r="J1209" s="101">
        <v>0</v>
      </c>
      <c r="K1209" s="101">
        <v>0</v>
      </c>
      <c r="L1209" s="101">
        <v>0</v>
      </c>
      <c r="M1209" s="101">
        <v>0</v>
      </c>
      <c r="N1209" s="100" t="str">
        <f t="shared" si="54"/>
        <v>공격력 +222</v>
      </c>
      <c r="O1209" s="100" t="str">
        <f t="shared" si="55"/>
        <v>최대 체력 +781</v>
      </c>
      <c r="P1209" s="100" t="str">
        <f t="shared" si="56"/>
        <v>-</v>
      </c>
    </row>
    <row r="1210" spans="1:16" ht="13.8" customHeight="1">
      <c r="A1210" s="101">
        <f>C1210*ID규칙_기본능력치그룹_단위+COUNTIF($C$4:C1210,C1210)</f>
        <v>11318007</v>
      </c>
      <c r="B1210" s="100" t="s">
        <v>333</v>
      </c>
      <c r="C1210" s="101">
        <f>VLOOKUP(B1210,WEAPON!$B:$D,3,0)</f>
        <v>11318</v>
      </c>
      <c r="D1210" s="102">
        <v>7</v>
      </c>
      <c r="E1210" s="101">
        <v>1</v>
      </c>
      <c r="F1210" s="101">
        <v>236</v>
      </c>
      <c r="G1210" s="101">
        <v>0</v>
      </c>
      <c r="H1210" s="101">
        <v>2</v>
      </c>
      <c r="I1210" s="101">
        <v>830</v>
      </c>
      <c r="J1210" s="101">
        <v>0</v>
      </c>
      <c r="K1210" s="101">
        <v>0</v>
      </c>
      <c r="L1210" s="101">
        <v>0</v>
      </c>
      <c r="M1210" s="101">
        <v>0</v>
      </c>
      <c r="N1210" s="100" t="str">
        <f t="shared" si="54"/>
        <v>공격력 +236</v>
      </c>
      <c r="O1210" s="100" t="str">
        <f t="shared" si="55"/>
        <v>최대 체력 +830</v>
      </c>
      <c r="P1210" s="100" t="str">
        <f t="shared" si="56"/>
        <v>-</v>
      </c>
    </row>
    <row r="1211" spans="1:16" ht="13.8" customHeight="1">
      <c r="A1211" s="101">
        <f>C1211*ID규칙_기본능력치그룹_단위+COUNTIF($C$4:C1211,C1211)</f>
        <v>11318008</v>
      </c>
      <c r="B1211" s="100" t="s">
        <v>333</v>
      </c>
      <c r="C1211" s="101">
        <f>VLOOKUP(B1211,WEAPON!$B:$D,3,0)</f>
        <v>11318</v>
      </c>
      <c r="D1211" s="102">
        <v>8</v>
      </c>
      <c r="E1211" s="101">
        <v>1</v>
      </c>
      <c r="F1211" s="101">
        <v>250</v>
      </c>
      <c r="G1211" s="101">
        <v>0</v>
      </c>
      <c r="H1211" s="101">
        <v>2</v>
      </c>
      <c r="I1211" s="101">
        <v>879</v>
      </c>
      <c r="J1211" s="101">
        <v>0</v>
      </c>
      <c r="K1211" s="101">
        <v>0</v>
      </c>
      <c r="L1211" s="101">
        <v>0</v>
      </c>
      <c r="M1211" s="101">
        <v>0</v>
      </c>
      <c r="N1211" s="100" t="str">
        <f t="shared" si="54"/>
        <v>공격력 +250</v>
      </c>
      <c r="O1211" s="100" t="str">
        <f t="shared" si="55"/>
        <v>최대 체력 +879</v>
      </c>
      <c r="P1211" s="100" t="str">
        <f t="shared" si="56"/>
        <v>-</v>
      </c>
    </row>
    <row r="1212" spans="1:16" ht="13.8" customHeight="1">
      <c r="A1212" s="101">
        <f>C1212*ID규칙_기본능력치그룹_단위+COUNTIF($C$4:C1212,C1212)</f>
        <v>11318009</v>
      </c>
      <c r="B1212" s="100" t="s">
        <v>333</v>
      </c>
      <c r="C1212" s="101">
        <f>VLOOKUP(B1212,WEAPON!$B:$D,3,0)</f>
        <v>11318</v>
      </c>
      <c r="D1212" s="102">
        <v>9</v>
      </c>
      <c r="E1212" s="101">
        <v>1</v>
      </c>
      <c r="F1212" s="101">
        <v>264</v>
      </c>
      <c r="G1212" s="101">
        <v>0</v>
      </c>
      <c r="H1212" s="101">
        <v>2</v>
      </c>
      <c r="I1212" s="101">
        <v>927</v>
      </c>
      <c r="J1212" s="101">
        <v>0</v>
      </c>
      <c r="K1212" s="101">
        <v>0</v>
      </c>
      <c r="L1212" s="101">
        <v>0</v>
      </c>
      <c r="M1212" s="101">
        <v>0</v>
      </c>
      <c r="N1212" s="100" t="str">
        <f t="shared" si="54"/>
        <v>공격력 +264</v>
      </c>
      <c r="O1212" s="100" t="str">
        <f t="shared" si="55"/>
        <v>최대 체력 +927</v>
      </c>
      <c r="P1212" s="100" t="str">
        <f t="shared" si="56"/>
        <v>-</v>
      </c>
    </row>
    <row r="1213" spans="1:16" ht="13.8" customHeight="1">
      <c r="A1213" s="101">
        <f>C1213*ID규칙_기본능력치그룹_단위+COUNTIF($C$4:C1213,C1213)</f>
        <v>11318010</v>
      </c>
      <c r="B1213" s="100" t="s">
        <v>333</v>
      </c>
      <c r="C1213" s="101">
        <f>VLOOKUP(B1213,WEAPON!$B:$D,3,0)</f>
        <v>11318</v>
      </c>
      <c r="D1213" s="102">
        <v>10</v>
      </c>
      <c r="E1213" s="101">
        <v>1</v>
      </c>
      <c r="F1213" s="101">
        <v>278</v>
      </c>
      <c r="G1213" s="101">
        <v>0</v>
      </c>
      <c r="H1213" s="101">
        <v>2</v>
      </c>
      <c r="I1213" s="101">
        <v>976</v>
      </c>
      <c r="J1213" s="101">
        <v>0</v>
      </c>
      <c r="K1213" s="101">
        <v>0</v>
      </c>
      <c r="L1213" s="101">
        <v>0</v>
      </c>
      <c r="M1213" s="101">
        <v>0</v>
      </c>
      <c r="N1213" s="100" t="str">
        <f t="shared" si="54"/>
        <v>공격력 +278</v>
      </c>
      <c r="O1213" s="100" t="str">
        <f t="shared" si="55"/>
        <v>최대 체력 +976</v>
      </c>
      <c r="P1213" s="100" t="str">
        <f t="shared" si="56"/>
        <v>-</v>
      </c>
    </row>
    <row r="1214" spans="1:16" ht="13.8" customHeight="1">
      <c r="A1214" s="101">
        <f>C1214*ID규칙_기본능력치그룹_단위+COUNTIF($C$4:C1214,C1214)</f>
        <v>11318011</v>
      </c>
      <c r="B1214" s="100" t="s">
        <v>333</v>
      </c>
      <c r="C1214" s="101">
        <f>VLOOKUP(B1214,WEAPON!$B:$D,3,0)</f>
        <v>11318</v>
      </c>
      <c r="D1214" s="102">
        <v>11</v>
      </c>
      <c r="E1214" s="101">
        <v>1</v>
      </c>
      <c r="F1214" s="101">
        <v>292</v>
      </c>
      <c r="G1214" s="101">
        <v>0</v>
      </c>
      <c r="H1214" s="101">
        <v>2</v>
      </c>
      <c r="I1214" s="101">
        <v>1025</v>
      </c>
      <c r="J1214" s="101">
        <v>0</v>
      </c>
      <c r="K1214" s="101">
        <v>0</v>
      </c>
      <c r="L1214" s="101">
        <v>0</v>
      </c>
      <c r="M1214" s="101">
        <v>0</v>
      </c>
      <c r="N1214" s="100" t="str">
        <f t="shared" si="54"/>
        <v>공격력 +292</v>
      </c>
      <c r="O1214" s="100" t="str">
        <f t="shared" si="55"/>
        <v>최대 체력 +1025</v>
      </c>
      <c r="P1214" s="100" t="str">
        <f t="shared" si="56"/>
        <v>-</v>
      </c>
    </row>
    <row r="1215" spans="1:16" ht="13.8" customHeight="1">
      <c r="A1215" s="101">
        <f>C1215*ID규칙_기본능력치그룹_단위+COUNTIF($C$4:C1215,C1215)</f>
        <v>11318012</v>
      </c>
      <c r="B1215" s="100" t="s">
        <v>333</v>
      </c>
      <c r="C1215" s="101">
        <f>VLOOKUP(B1215,WEAPON!$B:$D,3,0)</f>
        <v>11318</v>
      </c>
      <c r="D1215" s="102">
        <v>12</v>
      </c>
      <c r="E1215" s="101">
        <v>1</v>
      </c>
      <c r="F1215" s="101">
        <v>305</v>
      </c>
      <c r="G1215" s="101">
        <v>0</v>
      </c>
      <c r="H1215" s="101">
        <v>2</v>
      </c>
      <c r="I1215" s="101">
        <v>1074</v>
      </c>
      <c r="J1215" s="101">
        <v>0</v>
      </c>
      <c r="K1215" s="101">
        <v>0</v>
      </c>
      <c r="L1215" s="101">
        <v>0</v>
      </c>
      <c r="M1215" s="101">
        <v>0</v>
      </c>
      <c r="N1215" s="100" t="str">
        <f t="shared" si="54"/>
        <v>공격력 +305</v>
      </c>
      <c r="O1215" s="100" t="str">
        <f t="shared" si="55"/>
        <v>최대 체력 +1074</v>
      </c>
      <c r="P1215" s="100" t="str">
        <f t="shared" si="56"/>
        <v>-</v>
      </c>
    </row>
    <row r="1216" spans="1:16" ht="13.8" customHeight="1">
      <c r="A1216" s="101">
        <f>C1216*ID규칙_기본능력치그룹_단위+COUNTIF($C$4:C1216,C1216)</f>
        <v>11318013</v>
      </c>
      <c r="B1216" s="100" t="s">
        <v>333</v>
      </c>
      <c r="C1216" s="101">
        <f>VLOOKUP(B1216,WEAPON!$B:$D,3,0)</f>
        <v>11318</v>
      </c>
      <c r="D1216" s="102">
        <v>13</v>
      </c>
      <c r="E1216" s="101">
        <v>1</v>
      </c>
      <c r="F1216" s="101">
        <v>319</v>
      </c>
      <c r="G1216" s="101">
        <v>0</v>
      </c>
      <c r="H1216" s="101">
        <v>2</v>
      </c>
      <c r="I1216" s="101">
        <v>1122</v>
      </c>
      <c r="J1216" s="101">
        <v>0</v>
      </c>
      <c r="K1216" s="101">
        <v>0</v>
      </c>
      <c r="L1216" s="101">
        <v>0</v>
      </c>
      <c r="M1216" s="101">
        <v>0</v>
      </c>
      <c r="N1216" s="100" t="str">
        <f t="shared" si="54"/>
        <v>공격력 +319</v>
      </c>
      <c r="O1216" s="100" t="str">
        <f t="shared" si="55"/>
        <v>최대 체력 +1122</v>
      </c>
      <c r="P1216" s="100" t="str">
        <f t="shared" si="56"/>
        <v>-</v>
      </c>
    </row>
    <row r="1217" spans="1:16" ht="13.8" customHeight="1">
      <c r="A1217" s="101">
        <f>C1217*ID규칙_기본능력치그룹_단위+COUNTIF($C$4:C1217,C1217)</f>
        <v>11318014</v>
      </c>
      <c r="B1217" s="100" t="s">
        <v>333</v>
      </c>
      <c r="C1217" s="101">
        <f>VLOOKUP(B1217,WEAPON!$B:$D,3,0)</f>
        <v>11318</v>
      </c>
      <c r="D1217" s="102">
        <v>14</v>
      </c>
      <c r="E1217" s="101">
        <v>1</v>
      </c>
      <c r="F1217" s="101">
        <v>333</v>
      </c>
      <c r="G1217" s="101">
        <v>0</v>
      </c>
      <c r="H1217" s="101">
        <v>2</v>
      </c>
      <c r="I1217" s="101">
        <v>1171</v>
      </c>
      <c r="J1217" s="101">
        <v>0</v>
      </c>
      <c r="K1217" s="101">
        <v>0</v>
      </c>
      <c r="L1217" s="101">
        <v>0</v>
      </c>
      <c r="M1217" s="101">
        <v>0</v>
      </c>
      <c r="N1217" s="100" t="str">
        <f t="shared" si="54"/>
        <v>공격력 +333</v>
      </c>
      <c r="O1217" s="100" t="str">
        <f t="shared" si="55"/>
        <v>최대 체력 +1171</v>
      </c>
      <c r="P1217" s="100" t="str">
        <f t="shared" si="56"/>
        <v>-</v>
      </c>
    </row>
    <row r="1218" spans="1:16" ht="13.8" customHeight="1">
      <c r="A1218" s="101">
        <f>C1218*ID규칙_기본능력치그룹_단위+COUNTIF($C$4:C1218,C1218)</f>
        <v>11318015</v>
      </c>
      <c r="B1218" s="100" t="s">
        <v>333</v>
      </c>
      <c r="C1218" s="101">
        <f>VLOOKUP(B1218,WEAPON!$B:$D,3,0)</f>
        <v>11318</v>
      </c>
      <c r="D1218" s="102">
        <v>15</v>
      </c>
      <c r="E1218" s="101">
        <v>1</v>
      </c>
      <c r="F1218" s="101">
        <v>347</v>
      </c>
      <c r="G1218" s="101">
        <v>0</v>
      </c>
      <c r="H1218" s="101">
        <v>2</v>
      </c>
      <c r="I1218" s="101">
        <v>1220</v>
      </c>
      <c r="J1218" s="101">
        <v>0</v>
      </c>
      <c r="K1218" s="101">
        <v>0</v>
      </c>
      <c r="L1218" s="101">
        <v>0</v>
      </c>
      <c r="M1218" s="101">
        <v>0</v>
      </c>
      <c r="N1218" s="100" t="str">
        <f t="shared" si="54"/>
        <v>공격력 +347</v>
      </c>
      <c r="O1218" s="100" t="str">
        <f t="shared" si="55"/>
        <v>최대 체력 +1220</v>
      </c>
      <c r="P1218" s="100" t="str">
        <f t="shared" si="56"/>
        <v>-</v>
      </c>
    </row>
    <row r="1219" spans="1:16" ht="13.8" customHeight="1">
      <c r="A1219" s="101">
        <f>C1219*ID규칙_기본능력치그룹_단위+COUNTIF($C$4:C1219,C1219)</f>
        <v>11318016</v>
      </c>
      <c r="B1219" s="100" t="s">
        <v>333</v>
      </c>
      <c r="C1219" s="101">
        <f>VLOOKUP(B1219,WEAPON!$B:$D,3,0)</f>
        <v>11318</v>
      </c>
      <c r="D1219" s="102">
        <v>16</v>
      </c>
      <c r="E1219" s="101">
        <v>1</v>
      </c>
      <c r="F1219" s="101">
        <v>361</v>
      </c>
      <c r="G1219" s="101">
        <v>0</v>
      </c>
      <c r="H1219" s="101">
        <v>2</v>
      </c>
      <c r="I1219" s="101">
        <v>1269</v>
      </c>
      <c r="J1219" s="101">
        <v>0</v>
      </c>
      <c r="K1219" s="101">
        <v>0</v>
      </c>
      <c r="L1219" s="101">
        <v>0</v>
      </c>
      <c r="M1219" s="101">
        <v>0</v>
      </c>
      <c r="N1219" s="100" t="str">
        <f t="shared" si="54"/>
        <v>공격력 +361</v>
      </c>
      <c r="O1219" s="100" t="str">
        <f t="shared" si="55"/>
        <v>최대 체력 +1269</v>
      </c>
      <c r="P1219" s="100" t="str">
        <f t="shared" si="56"/>
        <v>-</v>
      </c>
    </row>
    <row r="1220" spans="1:16" ht="13.8" customHeight="1">
      <c r="A1220" s="101">
        <f>C1220*ID규칙_기본능력치그룹_단위+COUNTIF($C$4:C1220,C1220)</f>
        <v>11318017</v>
      </c>
      <c r="B1220" s="100" t="s">
        <v>333</v>
      </c>
      <c r="C1220" s="101">
        <f>VLOOKUP(B1220,WEAPON!$B:$D,3,0)</f>
        <v>11318</v>
      </c>
      <c r="D1220" s="102">
        <v>17</v>
      </c>
      <c r="E1220" s="101">
        <v>1</v>
      </c>
      <c r="F1220" s="101">
        <v>375</v>
      </c>
      <c r="G1220" s="101">
        <v>0</v>
      </c>
      <c r="H1220" s="101">
        <v>2</v>
      </c>
      <c r="I1220" s="101">
        <v>1318</v>
      </c>
      <c r="J1220" s="101">
        <v>0</v>
      </c>
      <c r="K1220" s="101">
        <v>0</v>
      </c>
      <c r="L1220" s="101">
        <v>0</v>
      </c>
      <c r="M1220" s="101">
        <v>0</v>
      </c>
      <c r="N1220" s="100" t="str">
        <f t="shared" ref="N1220:N1283" si="57">IF(E1220=0,"-",VLOOKUP(E1220,STATS_TYPE,2,0)&amp;" +")&amp;IF(E1220=0,"",IF(G1220=0,F1220,F1220/100&amp;"%"))</f>
        <v>공격력 +375</v>
      </c>
      <c r="O1220" s="100" t="str">
        <f t="shared" ref="O1220:O1283" si="58">IF(H1220=0,"-",VLOOKUP(H1220,STATS_TYPE,2,0)&amp;" +")&amp;IF(H1220=0,"",IF(J1220=0,I1220,I1220/100&amp;"%"))</f>
        <v>최대 체력 +1318</v>
      </c>
      <c r="P1220" s="100" t="str">
        <f t="shared" ref="P1220:P1283" si="59">IF(K1220=0,"-",VLOOKUP(K1220,STATS_TYPE,2,0)&amp;" +")&amp;IF(K1220=0,"",IF(M1220=0,L1220,L1220/100&amp;"%"))</f>
        <v>-</v>
      </c>
    </row>
    <row r="1221" spans="1:16" ht="13.8" customHeight="1">
      <c r="A1221" s="101">
        <f>C1221*ID규칙_기본능력치그룹_단위+COUNTIF($C$4:C1221,C1221)</f>
        <v>11318018</v>
      </c>
      <c r="B1221" s="100" t="s">
        <v>333</v>
      </c>
      <c r="C1221" s="101">
        <f>VLOOKUP(B1221,WEAPON!$B:$D,3,0)</f>
        <v>11318</v>
      </c>
      <c r="D1221" s="102">
        <v>18</v>
      </c>
      <c r="E1221" s="101">
        <v>1</v>
      </c>
      <c r="F1221" s="101">
        <v>389</v>
      </c>
      <c r="G1221" s="101">
        <v>0</v>
      </c>
      <c r="H1221" s="101">
        <v>2</v>
      </c>
      <c r="I1221" s="101">
        <v>1366</v>
      </c>
      <c r="J1221" s="101">
        <v>0</v>
      </c>
      <c r="K1221" s="101">
        <v>0</v>
      </c>
      <c r="L1221" s="101">
        <v>0</v>
      </c>
      <c r="M1221" s="101">
        <v>0</v>
      </c>
      <c r="N1221" s="100" t="str">
        <f t="shared" si="57"/>
        <v>공격력 +389</v>
      </c>
      <c r="O1221" s="100" t="str">
        <f t="shared" si="58"/>
        <v>최대 체력 +1366</v>
      </c>
      <c r="P1221" s="100" t="str">
        <f t="shared" si="59"/>
        <v>-</v>
      </c>
    </row>
    <row r="1222" spans="1:16" ht="13.8" customHeight="1">
      <c r="A1222" s="101">
        <f>C1222*ID규칙_기본능력치그룹_단위+COUNTIF($C$4:C1222,C1222)</f>
        <v>11318019</v>
      </c>
      <c r="B1222" s="100" t="s">
        <v>333</v>
      </c>
      <c r="C1222" s="101">
        <f>VLOOKUP(B1222,WEAPON!$B:$D,3,0)</f>
        <v>11318</v>
      </c>
      <c r="D1222" s="102">
        <v>19</v>
      </c>
      <c r="E1222" s="101">
        <v>1</v>
      </c>
      <c r="F1222" s="101">
        <v>402</v>
      </c>
      <c r="G1222" s="101">
        <v>0</v>
      </c>
      <c r="H1222" s="101">
        <v>2</v>
      </c>
      <c r="I1222" s="101">
        <v>1415</v>
      </c>
      <c r="J1222" s="101">
        <v>0</v>
      </c>
      <c r="K1222" s="101">
        <v>0</v>
      </c>
      <c r="L1222" s="101">
        <v>0</v>
      </c>
      <c r="M1222" s="101">
        <v>0</v>
      </c>
      <c r="N1222" s="100" t="str">
        <f t="shared" si="57"/>
        <v>공격력 +402</v>
      </c>
      <c r="O1222" s="100" t="str">
        <f t="shared" si="58"/>
        <v>최대 체력 +1415</v>
      </c>
      <c r="P1222" s="100" t="str">
        <f t="shared" si="59"/>
        <v>-</v>
      </c>
    </row>
    <row r="1223" spans="1:16" ht="13.8" customHeight="1">
      <c r="A1223" s="101">
        <f>C1223*ID규칙_기본능력치그룹_단위+COUNTIF($C$4:C1223,C1223)</f>
        <v>11318020</v>
      </c>
      <c r="B1223" s="100" t="s">
        <v>333</v>
      </c>
      <c r="C1223" s="101">
        <f>VLOOKUP(B1223,WEAPON!$B:$D,3,0)</f>
        <v>11318</v>
      </c>
      <c r="D1223" s="102">
        <v>20</v>
      </c>
      <c r="E1223" s="101">
        <v>1</v>
      </c>
      <c r="F1223" s="101">
        <v>416</v>
      </c>
      <c r="G1223" s="101">
        <v>0</v>
      </c>
      <c r="H1223" s="101">
        <v>2</v>
      </c>
      <c r="I1223" s="101">
        <v>1464</v>
      </c>
      <c r="J1223" s="101">
        <v>0</v>
      </c>
      <c r="K1223" s="101">
        <v>0</v>
      </c>
      <c r="L1223" s="101">
        <v>0</v>
      </c>
      <c r="M1223" s="101">
        <v>0</v>
      </c>
      <c r="N1223" s="100" t="str">
        <f t="shared" si="57"/>
        <v>공격력 +416</v>
      </c>
      <c r="O1223" s="100" t="str">
        <f t="shared" si="58"/>
        <v>최대 체력 +1464</v>
      </c>
      <c r="P1223" s="100" t="str">
        <f t="shared" si="59"/>
        <v>-</v>
      </c>
    </row>
    <row r="1224" spans="1:16" ht="13.8" customHeight="1">
      <c r="A1224" s="101">
        <f>C1224*ID규칙_기본능력치그룹_단위+COUNTIF($C$4:C1224,C1224)</f>
        <v>11318021</v>
      </c>
      <c r="B1224" s="100" t="s">
        <v>333</v>
      </c>
      <c r="C1224" s="101">
        <f>VLOOKUP(B1224,WEAPON!$B:$D,3,0)</f>
        <v>11318</v>
      </c>
      <c r="D1224" s="102">
        <v>21</v>
      </c>
      <c r="E1224" s="101">
        <v>1</v>
      </c>
      <c r="F1224" s="101">
        <v>430</v>
      </c>
      <c r="G1224" s="101">
        <v>0</v>
      </c>
      <c r="H1224" s="101">
        <v>2</v>
      </c>
      <c r="I1224" s="101">
        <v>1513</v>
      </c>
      <c r="J1224" s="101">
        <v>0</v>
      </c>
      <c r="K1224" s="101">
        <v>0</v>
      </c>
      <c r="L1224" s="101">
        <v>0</v>
      </c>
      <c r="M1224" s="101">
        <v>0</v>
      </c>
      <c r="N1224" s="100" t="str">
        <f t="shared" si="57"/>
        <v>공격력 +430</v>
      </c>
      <c r="O1224" s="100" t="str">
        <f t="shared" si="58"/>
        <v>최대 체력 +1513</v>
      </c>
      <c r="P1224" s="100" t="str">
        <f t="shared" si="59"/>
        <v>-</v>
      </c>
    </row>
    <row r="1225" spans="1:16" ht="13.8" customHeight="1">
      <c r="A1225" s="101">
        <f>C1225*ID규칙_기본능력치그룹_단위+COUNTIF($C$4:C1225,C1225)</f>
        <v>11318022</v>
      </c>
      <c r="B1225" s="100" t="s">
        <v>333</v>
      </c>
      <c r="C1225" s="101">
        <f>VLOOKUP(B1225,WEAPON!$B:$D,3,0)</f>
        <v>11318</v>
      </c>
      <c r="D1225" s="102">
        <v>22</v>
      </c>
      <c r="E1225" s="101">
        <v>1</v>
      </c>
      <c r="F1225" s="101">
        <v>444</v>
      </c>
      <c r="G1225" s="101">
        <v>0</v>
      </c>
      <c r="H1225" s="101">
        <v>2</v>
      </c>
      <c r="I1225" s="101">
        <v>1562</v>
      </c>
      <c r="J1225" s="101">
        <v>0</v>
      </c>
      <c r="K1225" s="101">
        <v>0</v>
      </c>
      <c r="L1225" s="101">
        <v>0</v>
      </c>
      <c r="M1225" s="101">
        <v>0</v>
      </c>
      <c r="N1225" s="100" t="str">
        <f t="shared" si="57"/>
        <v>공격력 +444</v>
      </c>
      <c r="O1225" s="100" t="str">
        <f t="shared" si="58"/>
        <v>최대 체력 +1562</v>
      </c>
      <c r="P1225" s="100" t="str">
        <f t="shared" si="59"/>
        <v>-</v>
      </c>
    </row>
    <row r="1226" spans="1:16" ht="13.8" customHeight="1">
      <c r="A1226" s="101">
        <f>C1226*ID규칙_기본능력치그룹_단위+COUNTIF($C$4:C1226,C1226)</f>
        <v>11318023</v>
      </c>
      <c r="B1226" s="100" t="s">
        <v>333</v>
      </c>
      <c r="C1226" s="101">
        <f>VLOOKUP(B1226,WEAPON!$B:$D,3,0)</f>
        <v>11318</v>
      </c>
      <c r="D1226" s="102">
        <v>23</v>
      </c>
      <c r="E1226" s="101">
        <v>1</v>
      </c>
      <c r="F1226" s="101">
        <v>458</v>
      </c>
      <c r="G1226" s="101">
        <v>0</v>
      </c>
      <c r="H1226" s="101">
        <v>2</v>
      </c>
      <c r="I1226" s="101">
        <v>1610</v>
      </c>
      <c r="J1226" s="101">
        <v>0</v>
      </c>
      <c r="K1226" s="101">
        <v>0</v>
      </c>
      <c r="L1226" s="101">
        <v>0</v>
      </c>
      <c r="M1226" s="101">
        <v>0</v>
      </c>
      <c r="N1226" s="100" t="str">
        <f t="shared" si="57"/>
        <v>공격력 +458</v>
      </c>
      <c r="O1226" s="100" t="str">
        <f t="shared" si="58"/>
        <v>최대 체력 +1610</v>
      </c>
      <c r="P1226" s="100" t="str">
        <f t="shared" si="59"/>
        <v>-</v>
      </c>
    </row>
    <row r="1227" spans="1:16" ht="13.8" customHeight="1">
      <c r="A1227" s="101">
        <f>C1227*ID규칙_기본능력치그룹_단위+COUNTIF($C$4:C1227,C1227)</f>
        <v>11318024</v>
      </c>
      <c r="B1227" s="100" t="s">
        <v>333</v>
      </c>
      <c r="C1227" s="101">
        <f>VLOOKUP(B1227,WEAPON!$B:$D,3,0)</f>
        <v>11318</v>
      </c>
      <c r="D1227" s="102">
        <v>24</v>
      </c>
      <c r="E1227" s="101">
        <v>1</v>
      </c>
      <c r="F1227" s="101">
        <v>472</v>
      </c>
      <c r="G1227" s="101">
        <v>0</v>
      </c>
      <c r="H1227" s="101">
        <v>2</v>
      </c>
      <c r="I1227" s="101">
        <v>1659</v>
      </c>
      <c r="J1227" s="101">
        <v>0</v>
      </c>
      <c r="K1227" s="101">
        <v>0</v>
      </c>
      <c r="L1227" s="101">
        <v>0</v>
      </c>
      <c r="M1227" s="101">
        <v>0</v>
      </c>
      <c r="N1227" s="100" t="str">
        <f t="shared" si="57"/>
        <v>공격력 +472</v>
      </c>
      <c r="O1227" s="100" t="str">
        <f t="shared" si="58"/>
        <v>최대 체력 +1659</v>
      </c>
      <c r="P1227" s="100" t="str">
        <f t="shared" si="59"/>
        <v>-</v>
      </c>
    </row>
    <row r="1228" spans="1:16" ht="13.8" customHeight="1">
      <c r="A1228" s="101">
        <f>C1228*ID규칙_기본능력치그룹_단위+COUNTIF($C$4:C1228,C1228)</f>
        <v>11318025</v>
      </c>
      <c r="B1228" s="100" t="s">
        <v>333</v>
      </c>
      <c r="C1228" s="101">
        <f>VLOOKUP(B1228,WEAPON!$B:$D,3,0)</f>
        <v>11318</v>
      </c>
      <c r="D1228" s="102">
        <v>25</v>
      </c>
      <c r="E1228" s="101">
        <v>1</v>
      </c>
      <c r="F1228" s="101">
        <v>486</v>
      </c>
      <c r="G1228" s="101">
        <v>0</v>
      </c>
      <c r="H1228" s="101">
        <v>2</v>
      </c>
      <c r="I1228" s="101">
        <v>1708</v>
      </c>
      <c r="J1228" s="101">
        <v>0</v>
      </c>
      <c r="K1228" s="101">
        <v>0</v>
      </c>
      <c r="L1228" s="101">
        <v>0</v>
      </c>
      <c r="M1228" s="101">
        <v>0</v>
      </c>
      <c r="N1228" s="100" t="str">
        <f t="shared" si="57"/>
        <v>공격력 +486</v>
      </c>
      <c r="O1228" s="100" t="str">
        <f t="shared" si="58"/>
        <v>최대 체력 +1708</v>
      </c>
      <c r="P1228" s="100" t="str">
        <f t="shared" si="59"/>
        <v>-</v>
      </c>
    </row>
    <row r="1229" spans="1:16" ht="13.8" customHeight="1">
      <c r="A1229" s="101">
        <f>C1229*ID규칙_기본능력치그룹_단위+COUNTIF($C$4:C1229,C1229)</f>
        <v>11318026</v>
      </c>
      <c r="B1229" s="100" t="s">
        <v>333</v>
      </c>
      <c r="C1229" s="101">
        <f>VLOOKUP(B1229,WEAPON!$B:$D,3,0)</f>
        <v>11318</v>
      </c>
      <c r="D1229" s="102">
        <v>26</v>
      </c>
      <c r="E1229" s="101">
        <v>1</v>
      </c>
      <c r="F1229" s="101">
        <v>500</v>
      </c>
      <c r="G1229" s="101">
        <v>0</v>
      </c>
      <c r="H1229" s="101">
        <v>2</v>
      </c>
      <c r="I1229" s="101">
        <v>1757</v>
      </c>
      <c r="J1229" s="101">
        <v>0</v>
      </c>
      <c r="K1229" s="101">
        <v>0</v>
      </c>
      <c r="L1229" s="101">
        <v>0</v>
      </c>
      <c r="M1229" s="101">
        <v>0</v>
      </c>
      <c r="N1229" s="100" t="str">
        <f t="shared" si="57"/>
        <v>공격력 +500</v>
      </c>
      <c r="O1229" s="100" t="str">
        <f t="shared" si="58"/>
        <v>최대 체력 +1757</v>
      </c>
      <c r="P1229" s="100" t="str">
        <f t="shared" si="59"/>
        <v>-</v>
      </c>
    </row>
    <row r="1230" spans="1:16" ht="13.8" customHeight="1">
      <c r="A1230" s="101">
        <f>C1230*ID규칙_기본능력치그룹_단위+COUNTIF($C$4:C1230,C1230)</f>
        <v>11318027</v>
      </c>
      <c r="B1230" s="100" t="s">
        <v>333</v>
      </c>
      <c r="C1230" s="101">
        <f>VLOOKUP(B1230,WEAPON!$B:$D,3,0)</f>
        <v>11318</v>
      </c>
      <c r="D1230" s="102">
        <v>27</v>
      </c>
      <c r="E1230" s="101">
        <v>1</v>
      </c>
      <c r="F1230" s="101">
        <v>513</v>
      </c>
      <c r="G1230" s="101">
        <v>0</v>
      </c>
      <c r="H1230" s="101">
        <v>2</v>
      </c>
      <c r="I1230" s="101">
        <v>1806</v>
      </c>
      <c r="J1230" s="101">
        <v>0</v>
      </c>
      <c r="K1230" s="101">
        <v>0</v>
      </c>
      <c r="L1230" s="101">
        <v>0</v>
      </c>
      <c r="M1230" s="101">
        <v>0</v>
      </c>
      <c r="N1230" s="100" t="str">
        <f t="shared" si="57"/>
        <v>공격력 +513</v>
      </c>
      <c r="O1230" s="100" t="str">
        <f t="shared" si="58"/>
        <v>최대 체력 +1806</v>
      </c>
      <c r="P1230" s="100" t="str">
        <f t="shared" si="59"/>
        <v>-</v>
      </c>
    </row>
    <row r="1231" spans="1:16" ht="13.8" customHeight="1">
      <c r="A1231" s="101">
        <f>C1231*ID규칙_기본능력치그룹_단위+COUNTIF($C$4:C1231,C1231)</f>
        <v>11318028</v>
      </c>
      <c r="B1231" s="100" t="s">
        <v>333</v>
      </c>
      <c r="C1231" s="101">
        <f>VLOOKUP(B1231,WEAPON!$B:$D,3,0)</f>
        <v>11318</v>
      </c>
      <c r="D1231" s="102">
        <v>28</v>
      </c>
      <c r="E1231" s="101">
        <v>1</v>
      </c>
      <c r="F1231" s="101">
        <v>527</v>
      </c>
      <c r="G1231" s="101">
        <v>0</v>
      </c>
      <c r="H1231" s="101">
        <v>2</v>
      </c>
      <c r="I1231" s="101">
        <v>1854</v>
      </c>
      <c r="J1231" s="101">
        <v>0</v>
      </c>
      <c r="K1231" s="101">
        <v>0</v>
      </c>
      <c r="L1231" s="101">
        <v>0</v>
      </c>
      <c r="M1231" s="101">
        <v>0</v>
      </c>
      <c r="N1231" s="100" t="str">
        <f t="shared" si="57"/>
        <v>공격력 +527</v>
      </c>
      <c r="O1231" s="100" t="str">
        <f t="shared" si="58"/>
        <v>최대 체력 +1854</v>
      </c>
      <c r="P1231" s="100" t="str">
        <f t="shared" si="59"/>
        <v>-</v>
      </c>
    </row>
    <row r="1232" spans="1:16" ht="13.8" customHeight="1">
      <c r="A1232" s="101">
        <f>C1232*ID규칙_기본능력치그룹_단위+COUNTIF($C$4:C1232,C1232)</f>
        <v>11318029</v>
      </c>
      <c r="B1232" s="100" t="s">
        <v>333</v>
      </c>
      <c r="C1232" s="101">
        <f>VLOOKUP(B1232,WEAPON!$B:$D,3,0)</f>
        <v>11318</v>
      </c>
      <c r="D1232" s="102">
        <v>29</v>
      </c>
      <c r="E1232" s="101">
        <v>1</v>
      </c>
      <c r="F1232" s="101">
        <v>541</v>
      </c>
      <c r="G1232" s="101">
        <v>0</v>
      </c>
      <c r="H1232" s="101">
        <v>2</v>
      </c>
      <c r="I1232" s="101">
        <v>1903</v>
      </c>
      <c r="J1232" s="101">
        <v>0</v>
      </c>
      <c r="K1232" s="101">
        <v>0</v>
      </c>
      <c r="L1232" s="101">
        <v>0</v>
      </c>
      <c r="M1232" s="101">
        <v>0</v>
      </c>
      <c r="N1232" s="100" t="str">
        <f t="shared" si="57"/>
        <v>공격력 +541</v>
      </c>
      <c r="O1232" s="100" t="str">
        <f t="shared" si="58"/>
        <v>최대 체력 +1903</v>
      </c>
      <c r="P1232" s="100" t="str">
        <f t="shared" si="59"/>
        <v>-</v>
      </c>
    </row>
    <row r="1233" spans="1:16" ht="13.8" customHeight="1">
      <c r="A1233" s="101">
        <f>C1233*ID규칙_기본능력치그룹_단위+COUNTIF($C$4:C1233,C1233)</f>
        <v>11318030</v>
      </c>
      <c r="B1233" s="100" t="s">
        <v>333</v>
      </c>
      <c r="C1233" s="101">
        <f>VLOOKUP(B1233,WEAPON!$B:$D,3,0)</f>
        <v>11318</v>
      </c>
      <c r="D1233" s="102">
        <v>30</v>
      </c>
      <c r="E1233" s="101">
        <v>1</v>
      </c>
      <c r="F1233" s="101">
        <v>555</v>
      </c>
      <c r="G1233" s="101">
        <v>0</v>
      </c>
      <c r="H1233" s="101">
        <v>2</v>
      </c>
      <c r="I1233" s="101">
        <v>1952</v>
      </c>
      <c r="J1233" s="101">
        <v>0</v>
      </c>
      <c r="K1233" s="101">
        <v>0</v>
      </c>
      <c r="L1233" s="101">
        <v>0</v>
      </c>
      <c r="M1233" s="101">
        <v>0</v>
      </c>
      <c r="N1233" s="100" t="str">
        <f t="shared" si="57"/>
        <v>공격력 +555</v>
      </c>
      <c r="O1233" s="100" t="str">
        <f t="shared" si="58"/>
        <v>최대 체력 +1952</v>
      </c>
      <c r="P1233" s="100" t="str">
        <f t="shared" si="59"/>
        <v>-</v>
      </c>
    </row>
    <row r="1234" spans="1:16" ht="13.8" customHeight="1">
      <c r="A1234" s="101">
        <f>C1234*ID규칙_기본능력치그룹_단위+COUNTIF($C$4:C1234,C1234)</f>
        <v>11318031</v>
      </c>
      <c r="B1234" s="100" t="s">
        <v>333</v>
      </c>
      <c r="C1234" s="101">
        <f>VLOOKUP(B1234,WEAPON!$B:$D,3,0)</f>
        <v>11318</v>
      </c>
      <c r="D1234" s="102">
        <v>31</v>
      </c>
      <c r="E1234" s="101">
        <v>1</v>
      </c>
      <c r="F1234" s="101">
        <v>569</v>
      </c>
      <c r="G1234" s="101">
        <v>0</v>
      </c>
      <c r="H1234" s="101">
        <v>2</v>
      </c>
      <c r="I1234" s="101">
        <v>2001</v>
      </c>
      <c r="J1234" s="101">
        <v>0</v>
      </c>
      <c r="K1234" s="101">
        <v>0</v>
      </c>
      <c r="L1234" s="101">
        <v>0</v>
      </c>
      <c r="M1234" s="101">
        <v>0</v>
      </c>
      <c r="N1234" s="100" t="str">
        <f t="shared" si="57"/>
        <v>공격력 +569</v>
      </c>
      <c r="O1234" s="100" t="str">
        <f t="shared" si="58"/>
        <v>최대 체력 +2001</v>
      </c>
      <c r="P1234" s="100" t="str">
        <f t="shared" si="59"/>
        <v>-</v>
      </c>
    </row>
    <row r="1235" spans="1:16" ht="13.8" customHeight="1">
      <c r="A1235" s="101">
        <f>C1235*ID규칙_기본능력치그룹_단위+COUNTIF($C$4:C1235,C1235)</f>
        <v>11318032</v>
      </c>
      <c r="B1235" s="100" t="s">
        <v>333</v>
      </c>
      <c r="C1235" s="101">
        <f>VLOOKUP(B1235,WEAPON!$B:$D,3,0)</f>
        <v>11318</v>
      </c>
      <c r="D1235" s="102">
        <v>32</v>
      </c>
      <c r="E1235" s="101">
        <v>1</v>
      </c>
      <c r="F1235" s="101">
        <v>583</v>
      </c>
      <c r="G1235" s="101">
        <v>0</v>
      </c>
      <c r="H1235" s="101">
        <v>2</v>
      </c>
      <c r="I1235" s="101">
        <v>2049</v>
      </c>
      <c r="J1235" s="101">
        <v>0</v>
      </c>
      <c r="K1235" s="101">
        <v>0</v>
      </c>
      <c r="L1235" s="101">
        <v>0</v>
      </c>
      <c r="M1235" s="101">
        <v>0</v>
      </c>
      <c r="N1235" s="100" t="str">
        <f t="shared" si="57"/>
        <v>공격력 +583</v>
      </c>
      <c r="O1235" s="100" t="str">
        <f t="shared" si="58"/>
        <v>최대 체력 +2049</v>
      </c>
      <c r="P1235" s="100" t="str">
        <f t="shared" si="59"/>
        <v>-</v>
      </c>
    </row>
    <row r="1236" spans="1:16" ht="13.8" customHeight="1">
      <c r="A1236" s="101">
        <f>C1236*ID규칙_기본능력치그룹_단위+COUNTIF($C$4:C1236,C1236)</f>
        <v>11318033</v>
      </c>
      <c r="B1236" s="100" t="s">
        <v>333</v>
      </c>
      <c r="C1236" s="101">
        <f>VLOOKUP(B1236,WEAPON!$B:$D,3,0)</f>
        <v>11318</v>
      </c>
      <c r="D1236" s="102">
        <v>33</v>
      </c>
      <c r="E1236" s="101">
        <v>1</v>
      </c>
      <c r="F1236" s="101">
        <v>596</v>
      </c>
      <c r="G1236" s="101">
        <v>0</v>
      </c>
      <c r="H1236" s="101">
        <v>2</v>
      </c>
      <c r="I1236" s="101">
        <v>2098</v>
      </c>
      <c r="J1236" s="101">
        <v>0</v>
      </c>
      <c r="K1236" s="101">
        <v>0</v>
      </c>
      <c r="L1236" s="101">
        <v>0</v>
      </c>
      <c r="M1236" s="101">
        <v>0</v>
      </c>
      <c r="N1236" s="100" t="str">
        <f t="shared" si="57"/>
        <v>공격력 +596</v>
      </c>
      <c r="O1236" s="100" t="str">
        <f t="shared" si="58"/>
        <v>최대 체력 +2098</v>
      </c>
      <c r="P1236" s="100" t="str">
        <f t="shared" si="59"/>
        <v>-</v>
      </c>
    </row>
    <row r="1237" spans="1:16" ht="13.8" customHeight="1">
      <c r="A1237" s="101">
        <f>C1237*ID규칙_기본능력치그룹_단위+COUNTIF($C$4:C1237,C1237)</f>
        <v>11318034</v>
      </c>
      <c r="B1237" s="100" t="s">
        <v>333</v>
      </c>
      <c r="C1237" s="101">
        <f>VLOOKUP(B1237,WEAPON!$B:$D,3,0)</f>
        <v>11318</v>
      </c>
      <c r="D1237" s="102">
        <v>34</v>
      </c>
      <c r="E1237" s="101">
        <v>1</v>
      </c>
      <c r="F1237" s="101">
        <v>610</v>
      </c>
      <c r="G1237" s="101">
        <v>0</v>
      </c>
      <c r="H1237" s="101">
        <v>2</v>
      </c>
      <c r="I1237" s="101">
        <v>2147</v>
      </c>
      <c r="J1237" s="101">
        <v>0</v>
      </c>
      <c r="K1237" s="101">
        <v>0</v>
      </c>
      <c r="L1237" s="101">
        <v>0</v>
      </c>
      <c r="M1237" s="101">
        <v>0</v>
      </c>
      <c r="N1237" s="100" t="str">
        <f t="shared" si="57"/>
        <v>공격력 +610</v>
      </c>
      <c r="O1237" s="100" t="str">
        <f t="shared" si="58"/>
        <v>최대 체력 +2147</v>
      </c>
      <c r="P1237" s="100" t="str">
        <f t="shared" si="59"/>
        <v>-</v>
      </c>
    </row>
    <row r="1238" spans="1:16" ht="13.8" customHeight="1">
      <c r="A1238" s="101">
        <f>C1238*ID규칙_기본능력치그룹_단위+COUNTIF($C$4:C1238,C1238)</f>
        <v>11318035</v>
      </c>
      <c r="B1238" s="100" t="s">
        <v>333</v>
      </c>
      <c r="C1238" s="101">
        <f>VLOOKUP(B1238,WEAPON!$B:$D,3,0)</f>
        <v>11318</v>
      </c>
      <c r="D1238" s="102">
        <v>35</v>
      </c>
      <c r="E1238" s="101">
        <v>1</v>
      </c>
      <c r="F1238" s="101">
        <v>624</v>
      </c>
      <c r="G1238" s="101">
        <v>0</v>
      </c>
      <c r="H1238" s="101">
        <v>2</v>
      </c>
      <c r="I1238" s="101">
        <v>2196</v>
      </c>
      <c r="J1238" s="101">
        <v>0</v>
      </c>
      <c r="K1238" s="101">
        <v>0</v>
      </c>
      <c r="L1238" s="101">
        <v>0</v>
      </c>
      <c r="M1238" s="101">
        <v>0</v>
      </c>
      <c r="N1238" s="100" t="str">
        <f t="shared" si="57"/>
        <v>공격력 +624</v>
      </c>
      <c r="O1238" s="100" t="str">
        <f t="shared" si="58"/>
        <v>최대 체력 +2196</v>
      </c>
      <c r="P1238" s="100" t="str">
        <f t="shared" si="59"/>
        <v>-</v>
      </c>
    </row>
    <row r="1239" spans="1:16" ht="13.8" customHeight="1">
      <c r="A1239" s="101">
        <f>C1239*ID규칙_기본능력치그룹_단위+COUNTIF($C$4:C1239,C1239)</f>
        <v>11318036</v>
      </c>
      <c r="B1239" s="100" t="s">
        <v>333</v>
      </c>
      <c r="C1239" s="101">
        <f>VLOOKUP(B1239,WEAPON!$B:$D,3,0)</f>
        <v>11318</v>
      </c>
      <c r="D1239" s="102">
        <v>36</v>
      </c>
      <c r="E1239" s="101">
        <v>1</v>
      </c>
      <c r="F1239" s="101">
        <v>638</v>
      </c>
      <c r="G1239" s="101">
        <v>0</v>
      </c>
      <c r="H1239" s="101">
        <v>2</v>
      </c>
      <c r="I1239" s="101">
        <v>2245</v>
      </c>
      <c r="J1239" s="101">
        <v>0</v>
      </c>
      <c r="K1239" s="101">
        <v>0</v>
      </c>
      <c r="L1239" s="101">
        <v>0</v>
      </c>
      <c r="M1239" s="101">
        <v>0</v>
      </c>
      <c r="N1239" s="100" t="str">
        <f t="shared" si="57"/>
        <v>공격력 +638</v>
      </c>
      <c r="O1239" s="100" t="str">
        <f t="shared" si="58"/>
        <v>최대 체력 +2245</v>
      </c>
      <c r="P1239" s="100" t="str">
        <f t="shared" si="59"/>
        <v>-</v>
      </c>
    </row>
    <row r="1240" spans="1:16" ht="13.8" customHeight="1">
      <c r="A1240" s="101">
        <f>C1240*ID규칙_기본능력치그룹_단위+COUNTIF($C$4:C1240,C1240)</f>
        <v>11318037</v>
      </c>
      <c r="B1240" s="100" t="s">
        <v>333</v>
      </c>
      <c r="C1240" s="101">
        <f>VLOOKUP(B1240,WEAPON!$B:$D,3,0)</f>
        <v>11318</v>
      </c>
      <c r="D1240" s="102">
        <v>37</v>
      </c>
      <c r="E1240" s="101">
        <v>1</v>
      </c>
      <c r="F1240" s="101">
        <v>652</v>
      </c>
      <c r="G1240" s="101">
        <v>0</v>
      </c>
      <c r="H1240" s="101">
        <v>2</v>
      </c>
      <c r="I1240" s="101">
        <v>2293</v>
      </c>
      <c r="J1240" s="101">
        <v>0</v>
      </c>
      <c r="K1240" s="101">
        <v>0</v>
      </c>
      <c r="L1240" s="101">
        <v>0</v>
      </c>
      <c r="M1240" s="101">
        <v>0</v>
      </c>
      <c r="N1240" s="100" t="str">
        <f t="shared" si="57"/>
        <v>공격력 +652</v>
      </c>
      <c r="O1240" s="100" t="str">
        <f t="shared" si="58"/>
        <v>최대 체력 +2293</v>
      </c>
      <c r="P1240" s="100" t="str">
        <f t="shared" si="59"/>
        <v>-</v>
      </c>
    </row>
    <row r="1241" spans="1:16" ht="13.8" customHeight="1">
      <c r="A1241" s="101">
        <f>C1241*ID규칙_기본능력치그룹_단위+COUNTIF($C$4:C1241,C1241)</f>
        <v>11318038</v>
      </c>
      <c r="B1241" s="100" t="s">
        <v>333</v>
      </c>
      <c r="C1241" s="101">
        <f>VLOOKUP(B1241,WEAPON!$B:$D,3,0)</f>
        <v>11318</v>
      </c>
      <c r="D1241" s="102">
        <v>38</v>
      </c>
      <c r="E1241" s="101">
        <v>1</v>
      </c>
      <c r="F1241" s="101">
        <v>665</v>
      </c>
      <c r="G1241" s="101">
        <v>0</v>
      </c>
      <c r="H1241" s="101">
        <v>2</v>
      </c>
      <c r="I1241" s="101">
        <v>2342</v>
      </c>
      <c r="J1241" s="101">
        <v>0</v>
      </c>
      <c r="K1241" s="101">
        <v>0</v>
      </c>
      <c r="L1241" s="101">
        <v>0</v>
      </c>
      <c r="M1241" s="101">
        <v>0</v>
      </c>
      <c r="N1241" s="100" t="str">
        <f t="shared" si="57"/>
        <v>공격력 +665</v>
      </c>
      <c r="O1241" s="100" t="str">
        <f t="shared" si="58"/>
        <v>최대 체력 +2342</v>
      </c>
      <c r="P1241" s="100" t="str">
        <f t="shared" si="59"/>
        <v>-</v>
      </c>
    </row>
    <row r="1242" spans="1:16" ht="13.8" customHeight="1">
      <c r="A1242" s="101">
        <f>C1242*ID규칙_기본능력치그룹_단위+COUNTIF($C$4:C1242,C1242)</f>
        <v>11318039</v>
      </c>
      <c r="B1242" s="100" t="s">
        <v>333</v>
      </c>
      <c r="C1242" s="101">
        <f>VLOOKUP(B1242,WEAPON!$B:$D,3,0)</f>
        <v>11318</v>
      </c>
      <c r="D1242" s="102">
        <v>39</v>
      </c>
      <c r="E1242" s="101">
        <v>1</v>
      </c>
      <c r="F1242" s="101">
        <v>679</v>
      </c>
      <c r="G1242" s="101">
        <v>0</v>
      </c>
      <c r="H1242" s="101">
        <v>2</v>
      </c>
      <c r="I1242" s="101">
        <v>2391</v>
      </c>
      <c r="J1242" s="101">
        <v>0</v>
      </c>
      <c r="K1242" s="101">
        <v>0</v>
      </c>
      <c r="L1242" s="101">
        <v>0</v>
      </c>
      <c r="M1242" s="101">
        <v>0</v>
      </c>
      <c r="N1242" s="100" t="str">
        <f t="shared" si="57"/>
        <v>공격력 +679</v>
      </c>
      <c r="O1242" s="100" t="str">
        <f t="shared" si="58"/>
        <v>최대 체력 +2391</v>
      </c>
      <c r="P1242" s="100" t="str">
        <f t="shared" si="59"/>
        <v>-</v>
      </c>
    </row>
    <row r="1243" spans="1:16" ht="13.8" customHeight="1">
      <c r="A1243" s="101">
        <f>C1243*ID규칙_기본능력치그룹_단위+COUNTIF($C$4:C1243,C1243)</f>
        <v>11318040</v>
      </c>
      <c r="B1243" s="100" t="s">
        <v>333</v>
      </c>
      <c r="C1243" s="101">
        <f>VLOOKUP(B1243,WEAPON!$B:$D,3,0)</f>
        <v>11318</v>
      </c>
      <c r="D1243" s="102">
        <v>40</v>
      </c>
      <c r="E1243" s="101">
        <v>1</v>
      </c>
      <c r="F1243" s="101">
        <v>693</v>
      </c>
      <c r="G1243" s="101">
        <v>0</v>
      </c>
      <c r="H1243" s="101">
        <v>2</v>
      </c>
      <c r="I1243" s="101">
        <v>2440</v>
      </c>
      <c r="J1243" s="101">
        <v>0</v>
      </c>
      <c r="K1243" s="101">
        <v>0</v>
      </c>
      <c r="L1243" s="101">
        <v>0</v>
      </c>
      <c r="M1243" s="101">
        <v>0</v>
      </c>
      <c r="N1243" s="100" t="str">
        <f t="shared" si="57"/>
        <v>공격력 +693</v>
      </c>
      <c r="O1243" s="100" t="str">
        <f t="shared" si="58"/>
        <v>최대 체력 +2440</v>
      </c>
      <c r="P1243" s="100" t="str">
        <f t="shared" si="59"/>
        <v>-</v>
      </c>
    </row>
    <row r="1244" spans="1:16" ht="13.8" customHeight="1">
      <c r="A1244" s="101">
        <f>C1244*ID규칙_기본능력치그룹_단위+COUNTIF($C$4:C1244,C1244)</f>
        <v>11318041</v>
      </c>
      <c r="B1244" s="100" t="s">
        <v>333</v>
      </c>
      <c r="C1244" s="101">
        <f>VLOOKUP(B1244,WEAPON!$B:$D,3,0)</f>
        <v>11318</v>
      </c>
      <c r="D1244" s="102">
        <v>41</v>
      </c>
      <c r="E1244" s="101">
        <v>1</v>
      </c>
      <c r="F1244" s="101">
        <v>707</v>
      </c>
      <c r="G1244" s="101">
        <v>0</v>
      </c>
      <c r="H1244" s="101">
        <v>2</v>
      </c>
      <c r="I1244" s="101">
        <v>2489</v>
      </c>
      <c r="J1244" s="101">
        <v>0</v>
      </c>
      <c r="K1244" s="101">
        <v>0</v>
      </c>
      <c r="L1244" s="101">
        <v>0</v>
      </c>
      <c r="M1244" s="101">
        <v>0</v>
      </c>
      <c r="N1244" s="100" t="str">
        <f t="shared" si="57"/>
        <v>공격력 +707</v>
      </c>
      <c r="O1244" s="100" t="str">
        <f t="shared" si="58"/>
        <v>최대 체력 +2489</v>
      </c>
      <c r="P1244" s="100" t="str">
        <f t="shared" si="59"/>
        <v>-</v>
      </c>
    </row>
    <row r="1245" spans="1:16" ht="13.8" customHeight="1">
      <c r="A1245" s="101">
        <f>C1245*ID규칙_기본능력치그룹_단위+COUNTIF($C$4:C1245,C1245)</f>
        <v>11318042</v>
      </c>
      <c r="B1245" s="100" t="s">
        <v>333</v>
      </c>
      <c r="C1245" s="101">
        <f>VLOOKUP(B1245,WEAPON!$B:$D,3,0)</f>
        <v>11318</v>
      </c>
      <c r="D1245" s="102">
        <v>42</v>
      </c>
      <c r="E1245" s="101">
        <v>1</v>
      </c>
      <c r="F1245" s="101">
        <v>721</v>
      </c>
      <c r="G1245" s="101">
        <v>0</v>
      </c>
      <c r="H1245" s="101">
        <v>2</v>
      </c>
      <c r="I1245" s="101">
        <v>2537</v>
      </c>
      <c r="J1245" s="101">
        <v>0</v>
      </c>
      <c r="K1245" s="101">
        <v>0</v>
      </c>
      <c r="L1245" s="101">
        <v>0</v>
      </c>
      <c r="M1245" s="101">
        <v>0</v>
      </c>
      <c r="N1245" s="100" t="str">
        <f t="shared" si="57"/>
        <v>공격력 +721</v>
      </c>
      <c r="O1245" s="100" t="str">
        <f t="shared" si="58"/>
        <v>최대 체력 +2537</v>
      </c>
      <c r="P1245" s="100" t="str">
        <f t="shared" si="59"/>
        <v>-</v>
      </c>
    </row>
    <row r="1246" spans="1:16" ht="13.8" customHeight="1">
      <c r="A1246" s="101">
        <f>C1246*ID규칙_기본능력치그룹_단위+COUNTIF($C$4:C1246,C1246)</f>
        <v>11318043</v>
      </c>
      <c r="B1246" s="100" t="s">
        <v>333</v>
      </c>
      <c r="C1246" s="101">
        <f>VLOOKUP(B1246,WEAPON!$B:$D,3,0)</f>
        <v>11318</v>
      </c>
      <c r="D1246" s="102">
        <v>43</v>
      </c>
      <c r="E1246" s="101">
        <v>1</v>
      </c>
      <c r="F1246" s="101">
        <v>734</v>
      </c>
      <c r="G1246" s="101">
        <v>0</v>
      </c>
      <c r="H1246" s="101">
        <v>2</v>
      </c>
      <c r="I1246" s="101">
        <v>2586</v>
      </c>
      <c r="J1246" s="101">
        <v>0</v>
      </c>
      <c r="K1246" s="101">
        <v>0</v>
      </c>
      <c r="L1246" s="101">
        <v>0</v>
      </c>
      <c r="M1246" s="101">
        <v>0</v>
      </c>
      <c r="N1246" s="100" t="str">
        <f t="shared" si="57"/>
        <v>공격력 +734</v>
      </c>
      <c r="O1246" s="100" t="str">
        <f t="shared" si="58"/>
        <v>최대 체력 +2586</v>
      </c>
      <c r="P1246" s="100" t="str">
        <f t="shared" si="59"/>
        <v>-</v>
      </c>
    </row>
    <row r="1247" spans="1:16" ht="13.8" customHeight="1">
      <c r="A1247" s="101">
        <f>C1247*ID규칙_기본능력치그룹_단위+COUNTIF($C$4:C1247,C1247)</f>
        <v>11318044</v>
      </c>
      <c r="B1247" s="100" t="s">
        <v>333</v>
      </c>
      <c r="C1247" s="101">
        <f>VLOOKUP(B1247,WEAPON!$B:$D,3,0)</f>
        <v>11318</v>
      </c>
      <c r="D1247" s="102">
        <v>44</v>
      </c>
      <c r="E1247" s="101">
        <v>1</v>
      </c>
      <c r="F1247" s="101">
        <v>748</v>
      </c>
      <c r="G1247" s="101">
        <v>0</v>
      </c>
      <c r="H1247" s="101">
        <v>2</v>
      </c>
      <c r="I1247" s="101">
        <v>2635</v>
      </c>
      <c r="J1247" s="101">
        <v>0</v>
      </c>
      <c r="K1247" s="101">
        <v>0</v>
      </c>
      <c r="L1247" s="101">
        <v>0</v>
      </c>
      <c r="M1247" s="101">
        <v>0</v>
      </c>
      <c r="N1247" s="100" t="str">
        <f t="shared" si="57"/>
        <v>공격력 +748</v>
      </c>
      <c r="O1247" s="100" t="str">
        <f t="shared" si="58"/>
        <v>최대 체력 +2635</v>
      </c>
      <c r="P1247" s="100" t="str">
        <f t="shared" si="59"/>
        <v>-</v>
      </c>
    </row>
    <row r="1248" spans="1:16" ht="13.8" customHeight="1">
      <c r="A1248" s="101">
        <f>C1248*ID규칙_기본능력치그룹_단위+COUNTIF($C$4:C1248,C1248)</f>
        <v>11318045</v>
      </c>
      <c r="B1248" s="100" t="s">
        <v>333</v>
      </c>
      <c r="C1248" s="101">
        <f>VLOOKUP(B1248,WEAPON!$B:$D,3,0)</f>
        <v>11318</v>
      </c>
      <c r="D1248" s="102">
        <v>45</v>
      </c>
      <c r="E1248" s="101">
        <v>1</v>
      </c>
      <c r="F1248" s="101">
        <v>762</v>
      </c>
      <c r="G1248" s="101">
        <v>0</v>
      </c>
      <c r="H1248" s="101">
        <v>2</v>
      </c>
      <c r="I1248" s="101">
        <v>2684</v>
      </c>
      <c r="J1248" s="101">
        <v>0</v>
      </c>
      <c r="K1248" s="101">
        <v>0</v>
      </c>
      <c r="L1248" s="101">
        <v>0</v>
      </c>
      <c r="M1248" s="101">
        <v>0</v>
      </c>
      <c r="N1248" s="100" t="str">
        <f t="shared" si="57"/>
        <v>공격력 +762</v>
      </c>
      <c r="O1248" s="100" t="str">
        <f t="shared" si="58"/>
        <v>최대 체력 +2684</v>
      </c>
      <c r="P1248" s="100" t="str">
        <f t="shared" si="59"/>
        <v>-</v>
      </c>
    </row>
    <row r="1249" spans="1:16" ht="13.8" customHeight="1">
      <c r="A1249" s="101">
        <f>C1249*ID규칙_기본능력치그룹_단위+COUNTIF($C$4:C1249,C1249)</f>
        <v>11318046</v>
      </c>
      <c r="B1249" s="100" t="s">
        <v>333</v>
      </c>
      <c r="C1249" s="101">
        <f>VLOOKUP(B1249,WEAPON!$B:$D,3,0)</f>
        <v>11318</v>
      </c>
      <c r="D1249" s="102">
        <v>46</v>
      </c>
      <c r="E1249" s="101">
        <v>1</v>
      </c>
      <c r="F1249" s="101">
        <v>776</v>
      </c>
      <c r="G1249" s="101">
        <v>0</v>
      </c>
      <c r="H1249" s="101">
        <v>2</v>
      </c>
      <c r="I1249" s="101">
        <v>2733</v>
      </c>
      <c r="J1249" s="101">
        <v>0</v>
      </c>
      <c r="K1249" s="101">
        <v>0</v>
      </c>
      <c r="L1249" s="101">
        <v>0</v>
      </c>
      <c r="M1249" s="101">
        <v>0</v>
      </c>
      <c r="N1249" s="100" t="str">
        <f t="shared" si="57"/>
        <v>공격력 +776</v>
      </c>
      <c r="O1249" s="100" t="str">
        <f t="shared" si="58"/>
        <v>최대 체력 +2733</v>
      </c>
      <c r="P1249" s="100" t="str">
        <f t="shared" si="59"/>
        <v>-</v>
      </c>
    </row>
    <row r="1250" spans="1:16" ht="13.8" customHeight="1">
      <c r="A1250" s="101">
        <f>C1250*ID규칙_기본능력치그룹_단위+COUNTIF($C$4:C1250,C1250)</f>
        <v>11318047</v>
      </c>
      <c r="B1250" s="100" t="s">
        <v>333</v>
      </c>
      <c r="C1250" s="101">
        <f>VLOOKUP(B1250,WEAPON!$B:$D,3,0)</f>
        <v>11318</v>
      </c>
      <c r="D1250" s="102">
        <v>47</v>
      </c>
      <c r="E1250" s="101">
        <v>1</v>
      </c>
      <c r="F1250" s="101">
        <v>790</v>
      </c>
      <c r="G1250" s="101">
        <v>0</v>
      </c>
      <c r="H1250" s="101">
        <v>2</v>
      </c>
      <c r="I1250" s="101">
        <v>2781</v>
      </c>
      <c r="J1250" s="101">
        <v>0</v>
      </c>
      <c r="K1250" s="101">
        <v>0</v>
      </c>
      <c r="L1250" s="101">
        <v>0</v>
      </c>
      <c r="M1250" s="101">
        <v>0</v>
      </c>
      <c r="N1250" s="100" t="str">
        <f t="shared" si="57"/>
        <v>공격력 +790</v>
      </c>
      <c r="O1250" s="100" t="str">
        <f t="shared" si="58"/>
        <v>최대 체력 +2781</v>
      </c>
      <c r="P1250" s="100" t="str">
        <f t="shared" si="59"/>
        <v>-</v>
      </c>
    </row>
    <row r="1251" spans="1:16" ht="13.8" customHeight="1">
      <c r="A1251" s="101">
        <f>C1251*ID규칙_기본능력치그룹_단위+COUNTIF($C$4:C1251,C1251)</f>
        <v>11318048</v>
      </c>
      <c r="B1251" s="100" t="s">
        <v>333</v>
      </c>
      <c r="C1251" s="101">
        <f>VLOOKUP(B1251,WEAPON!$B:$D,3,0)</f>
        <v>11318</v>
      </c>
      <c r="D1251" s="102">
        <v>48</v>
      </c>
      <c r="E1251" s="101">
        <v>1</v>
      </c>
      <c r="F1251" s="101">
        <v>803</v>
      </c>
      <c r="G1251" s="101">
        <v>0</v>
      </c>
      <c r="H1251" s="101">
        <v>2</v>
      </c>
      <c r="I1251" s="101">
        <v>2830</v>
      </c>
      <c r="J1251" s="101">
        <v>0</v>
      </c>
      <c r="K1251" s="101">
        <v>0</v>
      </c>
      <c r="L1251" s="101">
        <v>0</v>
      </c>
      <c r="M1251" s="101">
        <v>0</v>
      </c>
      <c r="N1251" s="100" t="str">
        <f t="shared" si="57"/>
        <v>공격력 +803</v>
      </c>
      <c r="O1251" s="100" t="str">
        <f t="shared" si="58"/>
        <v>최대 체력 +2830</v>
      </c>
      <c r="P1251" s="100" t="str">
        <f t="shared" si="59"/>
        <v>-</v>
      </c>
    </row>
    <row r="1252" spans="1:16" ht="13.8" customHeight="1">
      <c r="A1252" s="101">
        <f>C1252*ID규칙_기본능력치그룹_단위+COUNTIF($C$4:C1252,C1252)</f>
        <v>11318049</v>
      </c>
      <c r="B1252" s="100" t="s">
        <v>333</v>
      </c>
      <c r="C1252" s="101">
        <f>VLOOKUP(B1252,WEAPON!$B:$D,3,0)</f>
        <v>11318</v>
      </c>
      <c r="D1252" s="102">
        <v>49</v>
      </c>
      <c r="E1252" s="101">
        <v>1</v>
      </c>
      <c r="F1252" s="101">
        <v>817</v>
      </c>
      <c r="G1252" s="101">
        <v>0</v>
      </c>
      <c r="H1252" s="101">
        <v>2</v>
      </c>
      <c r="I1252" s="101">
        <v>2879</v>
      </c>
      <c r="J1252" s="101">
        <v>0</v>
      </c>
      <c r="K1252" s="101">
        <v>0</v>
      </c>
      <c r="L1252" s="101">
        <v>0</v>
      </c>
      <c r="M1252" s="101">
        <v>0</v>
      </c>
      <c r="N1252" s="100" t="str">
        <f t="shared" si="57"/>
        <v>공격력 +817</v>
      </c>
      <c r="O1252" s="100" t="str">
        <f t="shared" si="58"/>
        <v>최대 체력 +2879</v>
      </c>
      <c r="P1252" s="100" t="str">
        <f t="shared" si="59"/>
        <v>-</v>
      </c>
    </row>
    <row r="1253" spans="1:16" ht="13.8" customHeight="1">
      <c r="A1253" s="101">
        <f>C1253*ID규칙_기본능력치그룹_단위+COUNTIF($C$4:C1253,C1253)</f>
        <v>11318050</v>
      </c>
      <c r="B1253" s="100" t="s">
        <v>333</v>
      </c>
      <c r="C1253" s="101">
        <f>VLOOKUP(B1253,WEAPON!$B:$D,3,0)</f>
        <v>11318</v>
      </c>
      <c r="D1253" s="102">
        <v>50</v>
      </c>
      <c r="E1253" s="101">
        <v>1</v>
      </c>
      <c r="F1253" s="101">
        <v>832</v>
      </c>
      <c r="G1253" s="101">
        <v>0</v>
      </c>
      <c r="H1253" s="101">
        <v>2</v>
      </c>
      <c r="I1253" s="101">
        <v>2928</v>
      </c>
      <c r="J1253" s="101">
        <v>0</v>
      </c>
      <c r="K1253" s="101">
        <v>0</v>
      </c>
      <c r="L1253" s="101">
        <v>0</v>
      </c>
      <c r="M1253" s="101">
        <v>0</v>
      </c>
      <c r="N1253" s="100" t="str">
        <f t="shared" si="57"/>
        <v>공격력 +832</v>
      </c>
      <c r="O1253" s="100" t="str">
        <f t="shared" si="58"/>
        <v>최대 체력 +2928</v>
      </c>
      <c r="P1253" s="100" t="str">
        <f t="shared" si="59"/>
        <v>-</v>
      </c>
    </row>
    <row r="1254" spans="1:16" ht="13.8" customHeight="1">
      <c r="A1254" s="101">
        <f>C1254*ID규칙_기본능력치그룹_단위+COUNTIF($C$4:C1254,C1254)</f>
        <v>21308001</v>
      </c>
      <c r="B1254" s="100" t="s">
        <v>335</v>
      </c>
      <c r="C1254" s="101">
        <f>VLOOKUP(B1254,WEAPON!$B:$D,3,0)</f>
        <v>21308</v>
      </c>
      <c r="D1254" s="102">
        <v>1</v>
      </c>
      <c r="E1254" s="101">
        <v>1</v>
      </c>
      <c r="F1254" s="101">
        <v>119</v>
      </c>
      <c r="G1254" s="101">
        <v>0</v>
      </c>
      <c r="H1254" s="101">
        <v>2</v>
      </c>
      <c r="I1254" s="101">
        <v>483</v>
      </c>
      <c r="J1254" s="101">
        <v>0</v>
      </c>
      <c r="K1254" s="101">
        <v>3</v>
      </c>
      <c r="L1254" s="101">
        <v>192</v>
      </c>
      <c r="M1254" s="101">
        <v>0</v>
      </c>
      <c r="N1254" s="100" t="str">
        <f t="shared" si="57"/>
        <v>공격력 +119</v>
      </c>
      <c r="O1254" s="100" t="str">
        <f t="shared" si="58"/>
        <v>최대 체력 +483</v>
      </c>
      <c r="P1254" s="100" t="str">
        <f t="shared" si="59"/>
        <v>치유력 +192</v>
      </c>
    </row>
    <row r="1255" spans="1:16" ht="13.8" customHeight="1">
      <c r="A1255" s="101">
        <f>C1255*ID규칙_기본능력치그룹_단위+COUNTIF($C$4:C1255,C1255)</f>
        <v>21308002</v>
      </c>
      <c r="B1255" s="100" t="s">
        <v>335</v>
      </c>
      <c r="C1255" s="101">
        <f>VLOOKUP(B1255,WEAPON!$B:$D,3,0)</f>
        <v>21308</v>
      </c>
      <c r="D1255" s="102">
        <v>2</v>
      </c>
      <c r="E1255" s="101">
        <v>1</v>
      </c>
      <c r="F1255" s="101">
        <v>130</v>
      </c>
      <c r="G1255" s="101">
        <v>0</v>
      </c>
      <c r="H1255" s="101">
        <v>2</v>
      </c>
      <c r="I1255" s="101">
        <v>527</v>
      </c>
      <c r="J1255" s="101">
        <v>0</v>
      </c>
      <c r="K1255" s="101">
        <v>3</v>
      </c>
      <c r="L1255" s="101">
        <v>209</v>
      </c>
      <c r="M1255" s="101">
        <v>0</v>
      </c>
      <c r="N1255" s="100" t="str">
        <f t="shared" si="57"/>
        <v>공격력 +130</v>
      </c>
      <c r="O1255" s="100" t="str">
        <f t="shared" si="58"/>
        <v>최대 체력 +527</v>
      </c>
      <c r="P1255" s="100" t="str">
        <f t="shared" si="59"/>
        <v>치유력 +209</v>
      </c>
    </row>
    <row r="1256" spans="1:16" ht="13.8" customHeight="1">
      <c r="A1256" s="101">
        <f>C1256*ID규칙_기본능력치그룹_단위+COUNTIF($C$4:C1256,C1256)</f>
        <v>21308003</v>
      </c>
      <c r="B1256" s="100" t="s">
        <v>335</v>
      </c>
      <c r="C1256" s="101">
        <f>VLOOKUP(B1256,WEAPON!$B:$D,3,0)</f>
        <v>21308</v>
      </c>
      <c r="D1256" s="102">
        <v>3</v>
      </c>
      <c r="E1256" s="101">
        <v>1</v>
      </c>
      <c r="F1256" s="101">
        <v>141</v>
      </c>
      <c r="G1256" s="101">
        <v>0</v>
      </c>
      <c r="H1256" s="101">
        <v>2</v>
      </c>
      <c r="I1256" s="101">
        <v>571</v>
      </c>
      <c r="J1256" s="101">
        <v>0</v>
      </c>
      <c r="K1256" s="101">
        <v>3</v>
      </c>
      <c r="L1256" s="101">
        <v>227</v>
      </c>
      <c r="M1256" s="101">
        <v>0</v>
      </c>
      <c r="N1256" s="100" t="str">
        <f t="shared" si="57"/>
        <v>공격력 +141</v>
      </c>
      <c r="O1256" s="100" t="str">
        <f t="shared" si="58"/>
        <v>최대 체력 +571</v>
      </c>
      <c r="P1256" s="100" t="str">
        <f t="shared" si="59"/>
        <v>치유력 +227</v>
      </c>
    </row>
    <row r="1257" spans="1:16" ht="13.8" customHeight="1">
      <c r="A1257" s="101">
        <f>C1257*ID규칙_기본능력치그룹_단위+COUNTIF($C$4:C1257,C1257)</f>
        <v>21308004</v>
      </c>
      <c r="B1257" s="100" t="s">
        <v>335</v>
      </c>
      <c r="C1257" s="101">
        <f>VLOOKUP(B1257,WEAPON!$B:$D,3,0)</f>
        <v>21308</v>
      </c>
      <c r="D1257" s="102">
        <v>4</v>
      </c>
      <c r="E1257" s="101">
        <v>1</v>
      </c>
      <c r="F1257" s="101">
        <v>151</v>
      </c>
      <c r="G1257" s="101">
        <v>0</v>
      </c>
      <c r="H1257" s="101">
        <v>2</v>
      </c>
      <c r="I1257" s="101">
        <v>615</v>
      </c>
      <c r="J1257" s="101">
        <v>0</v>
      </c>
      <c r="K1257" s="101">
        <v>3</v>
      </c>
      <c r="L1257" s="101">
        <v>244</v>
      </c>
      <c r="M1257" s="101">
        <v>0</v>
      </c>
      <c r="N1257" s="100" t="str">
        <f t="shared" si="57"/>
        <v>공격력 +151</v>
      </c>
      <c r="O1257" s="100" t="str">
        <f t="shared" si="58"/>
        <v>최대 체력 +615</v>
      </c>
      <c r="P1257" s="100" t="str">
        <f t="shared" si="59"/>
        <v>치유력 +244</v>
      </c>
    </row>
    <row r="1258" spans="1:16" ht="13.8" customHeight="1">
      <c r="A1258" s="101">
        <f>C1258*ID규칙_기본능력치그룹_단위+COUNTIF($C$4:C1258,C1258)</f>
        <v>21308005</v>
      </c>
      <c r="B1258" s="100" t="s">
        <v>335</v>
      </c>
      <c r="C1258" s="101">
        <f>VLOOKUP(B1258,WEAPON!$B:$D,3,0)</f>
        <v>21308</v>
      </c>
      <c r="D1258" s="102">
        <v>5</v>
      </c>
      <c r="E1258" s="101">
        <v>1</v>
      </c>
      <c r="F1258" s="101">
        <v>162</v>
      </c>
      <c r="G1258" s="101">
        <v>0</v>
      </c>
      <c r="H1258" s="101">
        <v>2</v>
      </c>
      <c r="I1258" s="101">
        <v>659</v>
      </c>
      <c r="J1258" s="101">
        <v>0</v>
      </c>
      <c r="K1258" s="101">
        <v>3</v>
      </c>
      <c r="L1258" s="101">
        <v>262</v>
      </c>
      <c r="M1258" s="101">
        <v>0</v>
      </c>
      <c r="N1258" s="100" t="str">
        <f t="shared" si="57"/>
        <v>공격력 +162</v>
      </c>
      <c r="O1258" s="100" t="str">
        <f t="shared" si="58"/>
        <v>최대 체력 +659</v>
      </c>
      <c r="P1258" s="100" t="str">
        <f t="shared" si="59"/>
        <v>치유력 +262</v>
      </c>
    </row>
    <row r="1259" spans="1:16" ht="13.8" customHeight="1">
      <c r="A1259" s="101">
        <f>C1259*ID규칙_기본능력치그룹_단위+COUNTIF($C$4:C1259,C1259)</f>
        <v>21308006</v>
      </c>
      <c r="B1259" s="100" t="s">
        <v>335</v>
      </c>
      <c r="C1259" s="101">
        <f>VLOOKUP(B1259,WEAPON!$B:$D,3,0)</f>
        <v>21308</v>
      </c>
      <c r="D1259" s="102">
        <v>6</v>
      </c>
      <c r="E1259" s="101">
        <v>1</v>
      </c>
      <c r="F1259" s="101">
        <v>173</v>
      </c>
      <c r="G1259" s="101">
        <v>0</v>
      </c>
      <c r="H1259" s="101">
        <v>2</v>
      </c>
      <c r="I1259" s="101">
        <v>702</v>
      </c>
      <c r="J1259" s="101">
        <v>0</v>
      </c>
      <c r="K1259" s="101">
        <v>3</v>
      </c>
      <c r="L1259" s="101">
        <v>279</v>
      </c>
      <c r="M1259" s="101">
        <v>0</v>
      </c>
      <c r="N1259" s="100" t="str">
        <f t="shared" si="57"/>
        <v>공격력 +173</v>
      </c>
      <c r="O1259" s="100" t="str">
        <f t="shared" si="58"/>
        <v>최대 체력 +702</v>
      </c>
      <c r="P1259" s="100" t="str">
        <f t="shared" si="59"/>
        <v>치유력 +279</v>
      </c>
    </row>
    <row r="1260" spans="1:16" ht="13.8" customHeight="1">
      <c r="A1260" s="101">
        <f>C1260*ID규칙_기본능력치그룹_단위+COUNTIF($C$4:C1260,C1260)</f>
        <v>21308007</v>
      </c>
      <c r="B1260" s="100" t="s">
        <v>335</v>
      </c>
      <c r="C1260" s="101">
        <f>VLOOKUP(B1260,WEAPON!$B:$D,3,0)</f>
        <v>21308</v>
      </c>
      <c r="D1260" s="102">
        <v>7</v>
      </c>
      <c r="E1260" s="101">
        <v>1</v>
      </c>
      <c r="F1260" s="101">
        <v>184</v>
      </c>
      <c r="G1260" s="101">
        <v>0</v>
      </c>
      <c r="H1260" s="101">
        <v>2</v>
      </c>
      <c r="I1260" s="101">
        <v>746</v>
      </c>
      <c r="J1260" s="101">
        <v>0</v>
      </c>
      <c r="K1260" s="101">
        <v>3</v>
      </c>
      <c r="L1260" s="101">
        <v>296</v>
      </c>
      <c r="M1260" s="101">
        <v>0</v>
      </c>
      <c r="N1260" s="100" t="str">
        <f t="shared" si="57"/>
        <v>공격력 +184</v>
      </c>
      <c r="O1260" s="100" t="str">
        <f t="shared" si="58"/>
        <v>최대 체력 +746</v>
      </c>
      <c r="P1260" s="100" t="str">
        <f t="shared" si="59"/>
        <v>치유력 +296</v>
      </c>
    </row>
    <row r="1261" spans="1:16" ht="13.8" customHeight="1">
      <c r="A1261" s="101">
        <f>C1261*ID규칙_기본능력치그룹_단위+COUNTIF($C$4:C1261,C1261)</f>
        <v>21308008</v>
      </c>
      <c r="B1261" s="100" t="s">
        <v>335</v>
      </c>
      <c r="C1261" s="101">
        <f>VLOOKUP(B1261,WEAPON!$B:$D,3,0)</f>
        <v>21308</v>
      </c>
      <c r="D1261" s="102">
        <v>8</v>
      </c>
      <c r="E1261" s="101">
        <v>1</v>
      </c>
      <c r="F1261" s="101">
        <v>195</v>
      </c>
      <c r="G1261" s="101">
        <v>0</v>
      </c>
      <c r="H1261" s="101">
        <v>2</v>
      </c>
      <c r="I1261" s="101">
        <v>790</v>
      </c>
      <c r="J1261" s="101">
        <v>0</v>
      </c>
      <c r="K1261" s="101">
        <v>3</v>
      </c>
      <c r="L1261" s="101">
        <v>314</v>
      </c>
      <c r="M1261" s="101">
        <v>0</v>
      </c>
      <c r="N1261" s="100" t="str">
        <f t="shared" si="57"/>
        <v>공격력 +195</v>
      </c>
      <c r="O1261" s="100" t="str">
        <f t="shared" si="58"/>
        <v>최대 체력 +790</v>
      </c>
      <c r="P1261" s="100" t="str">
        <f t="shared" si="59"/>
        <v>치유력 +314</v>
      </c>
    </row>
    <row r="1262" spans="1:16" ht="13.8" customHeight="1">
      <c r="A1262" s="101">
        <f>C1262*ID규칙_기본능력치그룹_단위+COUNTIF($C$4:C1262,C1262)</f>
        <v>21308009</v>
      </c>
      <c r="B1262" s="100" t="s">
        <v>335</v>
      </c>
      <c r="C1262" s="101">
        <f>VLOOKUP(B1262,WEAPON!$B:$D,3,0)</f>
        <v>21308</v>
      </c>
      <c r="D1262" s="102">
        <v>9</v>
      </c>
      <c r="E1262" s="101">
        <v>1</v>
      </c>
      <c r="F1262" s="101">
        <v>205</v>
      </c>
      <c r="G1262" s="101">
        <v>0</v>
      </c>
      <c r="H1262" s="101">
        <v>2</v>
      </c>
      <c r="I1262" s="101">
        <v>834</v>
      </c>
      <c r="J1262" s="101">
        <v>0</v>
      </c>
      <c r="K1262" s="101">
        <v>3</v>
      </c>
      <c r="L1262" s="101">
        <v>331</v>
      </c>
      <c r="M1262" s="101">
        <v>0</v>
      </c>
      <c r="N1262" s="100" t="str">
        <f t="shared" si="57"/>
        <v>공격력 +205</v>
      </c>
      <c r="O1262" s="100" t="str">
        <f t="shared" si="58"/>
        <v>최대 체력 +834</v>
      </c>
      <c r="P1262" s="100" t="str">
        <f t="shared" si="59"/>
        <v>치유력 +331</v>
      </c>
    </row>
    <row r="1263" spans="1:16" ht="13.8" customHeight="1">
      <c r="A1263" s="101">
        <f>C1263*ID규칙_기본능력치그룹_단위+COUNTIF($C$4:C1263,C1263)</f>
        <v>21308010</v>
      </c>
      <c r="B1263" s="100" t="s">
        <v>335</v>
      </c>
      <c r="C1263" s="101">
        <f>VLOOKUP(B1263,WEAPON!$B:$D,3,0)</f>
        <v>21308</v>
      </c>
      <c r="D1263" s="102">
        <v>10</v>
      </c>
      <c r="E1263" s="101">
        <v>1</v>
      </c>
      <c r="F1263" s="101">
        <v>216</v>
      </c>
      <c r="G1263" s="101">
        <v>0</v>
      </c>
      <c r="H1263" s="101">
        <v>2</v>
      </c>
      <c r="I1263" s="101">
        <v>878</v>
      </c>
      <c r="J1263" s="101">
        <v>0</v>
      </c>
      <c r="K1263" s="101">
        <v>3</v>
      </c>
      <c r="L1263" s="101">
        <v>349</v>
      </c>
      <c r="M1263" s="101">
        <v>0</v>
      </c>
      <c r="N1263" s="100" t="str">
        <f t="shared" si="57"/>
        <v>공격력 +216</v>
      </c>
      <c r="O1263" s="100" t="str">
        <f t="shared" si="58"/>
        <v>최대 체력 +878</v>
      </c>
      <c r="P1263" s="100" t="str">
        <f t="shared" si="59"/>
        <v>치유력 +349</v>
      </c>
    </row>
    <row r="1264" spans="1:16" ht="13.8" customHeight="1">
      <c r="A1264" s="101">
        <f>C1264*ID규칙_기본능력치그룹_단위+COUNTIF($C$4:C1264,C1264)</f>
        <v>21308011</v>
      </c>
      <c r="B1264" s="100" t="s">
        <v>335</v>
      </c>
      <c r="C1264" s="101">
        <f>VLOOKUP(B1264,WEAPON!$B:$D,3,0)</f>
        <v>21308</v>
      </c>
      <c r="D1264" s="102">
        <v>11</v>
      </c>
      <c r="E1264" s="101">
        <v>1</v>
      </c>
      <c r="F1264" s="101">
        <v>227</v>
      </c>
      <c r="G1264" s="101">
        <v>0</v>
      </c>
      <c r="H1264" s="101">
        <v>2</v>
      </c>
      <c r="I1264" s="101">
        <v>922</v>
      </c>
      <c r="J1264" s="101">
        <v>0</v>
      </c>
      <c r="K1264" s="101">
        <v>3</v>
      </c>
      <c r="L1264" s="101">
        <v>366</v>
      </c>
      <c r="M1264" s="101">
        <v>0</v>
      </c>
      <c r="N1264" s="100" t="str">
        <f t="shared" si="57"/>
        <v>공격력 +227</v>
      </c>
      <c r="O1264" s="100" t="str">
        <f t="shared" si="58"/>
        <v>최대 체력 +922</v>
      </c>
      <c r="P1264" s="100" t="str">
        <f t="shared" si="59"/>
        <v>치유력 +366</v>
      </c>
    </row>
    <row r="1265" spans="1:16" ht="13.8" customHeight="1">
      <c r="A1265" s="101">
        <f>C1265*ID규칙_기본능력치그룹_단위+COUNTIF($C$4:C1265,C1265)</f>
        <v>21308012</v>
      </c>
      <c r="B1265" s="100" t="s">
        <v>335</v>
      </c>
      <c r="C1265" s="101">
        <f>VLOOKUP(B1265,WEAPON!$B:$D,3,0)</f>
        <v>21308</v>
      </c>
      <c r="D1265" s="102">
        <v>12</v>
      </c>
      <c r="E1265" s="101">
        <v>1</v>
      </c>
      <c r="F1265" s="101">
        <v>238</v>
      </c>
      <c r="G1265" s="101">
        <v>0</v>
      </c>
      <c r="H1265" s="101">
        <v>2</v>
      </c>
      <c r="I1265" s="101">
        <v>966</v>
      </c>
      <c r="J1265" s="101">
        <v>0</v>
      </c>
      <c r="K1265" s="101">
        <v>3</v>
      </c>
      <c r="L1265" s="101">
        <v>384</v>
      </c>
      <c r="M1265" s="101">
        <v>0</v>
      </c>
      <c r="N1265" s="100" t="str">
        <f t="shared" si="57"/>
        <v>공격력 +238</v>
      </c>
      <c r="O1265" s="100" t="str">
        <f t="shared" si="58"/>
        <v>최대 체력 +966</v>
      </c>
      <c r="P1265" s="100" t="str">
        <f t="shared" si="59"/>
        <v>치유력 +384</v>
      </c>
    </row>
    <row r="1266" spans="1:16" ht="13.8" customHeight="1">
      <c r="A1266" s="101">
        <f>C1266*ID규칙_기본능력치그룹_단위+COUNTIF($C$4:C1266,C1266)</f>
        <v>21308013</v>
      </c>
      <c r="B1266" s="100" t="s">
        <v>335</v>
      </c>
      <c r="C1266" s="101">
        <f>VLOOKUP(B1266,WEAPON!$B:$D,3,0)</f>
        <v>21308</v>
      </c>
      <c r="D1266" s="102">
        <v>13</v>
      </c>
      <c r="E1266" s="101">
        <v>1</v>
      </c>
      <c r="F1266" s="101">
        <v>248</v>
      </c>
      <c r="G1266" s="101">
        <v>0</v>
      </c>
      <c r="H1266" s="101">
        <v>2</v>
      </c>
      <c r="I1266" s="101">
        <v>1010</v>
      </c>
      <c r="J1266" s="101">
        <v>0</v>
      </c>
      <c r="K1266" s="101">
        <v>3</v>
      </c>
      <c r="L1266" s="101">
        <v>401</v>
      </c>
      <c r="M1266" s="101">
        <v>0</v>
      </c>
      <c r="N1266" s="100" t="str">
        <f t="shared" si="57"/>
        <v>공격력 +248</v>
      </c>
      <c r="O1266" s="100" t="str">
        <f t="shared" si="58"/>
        <v>최대 체력 +1010</v>
      </c>
      <c r="P1266" s="100" t="str">
        <f t="shared" si="59"/>
        <v>치유력 +401</v>
      </c>
    </row>
    <row r="1267" spans="1:16" ht="13.8" customHeight="1">
      <c r="A1267" s="101">
        <f>C1267*ID규칙_기본능력치그룹_단위+COUNTIF($C$4:C1267,C1267)</f>
        <v>21308014</v>
      </c>
      <c r="B1267" s="100" t="s">
        <v>335</v>
      </c>
      <c r="C1267" s="101">
        <f>VLOOKUP(B1267,WEAPON!$B:$D,3,0)</f>
        <v>21308</v>
      </c>
      <c r="D1267" s="102">
        <v>14</v>
      </c>
      <c r="E1267" s="101">
        <v>1</v>
      </c>
      <c r="F1267" s="101">
        <v>259</v>
      </c>
      <c r="G1267" s="101">
        <v>0</v>
      </c>
      <c r="H1267" s="101">
        <v>2</v>
      </c>
      <c r="I1267" s="101">
        <v>1054</v>
      </c>
      <c r="J1267" s="101">
        <v>0</v>
      </c>
      <c r="K1267" s="101">
        <v>3</v>
      </c>
      <c r="L1267" s="101">
        <v>418</v>
      </c>
      <c r="M1267" s="101">
        <v>0</v>
      </c>
      <c r="N1267" s="100" t="str">
        <f t="shared" si="57"/>
        <v>공격력 +259</v>
      </c>
      <c r="O1267" s="100" t="str">
        <f t="shared" si="58"/>
        <v>최대 체력 +1054</v>
      </c>
      <c r="P1267" s="100" t="str">
        <f t="shared" si="59"/>
        <v>치유력 +418</v>
      </c>
    </row>
    <row r="1268" spans="1:16" ht="13.8" customHeight="1">
      <c r="A1268" s="101">
        <f>C1268*ID규칙_기본능력치그룹_단위+COUNTIF($C$4:C1268,C1268)</f>
        <v>21308015</v>
      </c>
      <c r="B1268" s="100" t="s">
        <v>335</v>
      </c>
      <c r="C1268" s="101">
        <f>VLOOKUP(B1268,WEAPON!$B:$D,3,0)</f>
        <v>21308</v>
      </c>
      <c r="D1268" s="102">
        <v>15</v>
      </c>
      <c r="E1268" s="101">
        <v>1</v>
      </c>
      <c r="F1268" s="101">
        <v>270</v>
      </c>
      <c r="G1268" s="101">
        <v>0</v>
      </c>
      <c r="H1268" s="101">
        <v>2</v>
      </c>
      <c r="I1268" s="101">
        <v>1098</v>
      </c>
      <c r="J1268" s="101">
        <v>0</v>
      </c>
      <c r="K1268" s="101">
        <v>3</v>
      </c>
      <c r="L1268" s="101">
        <v>436</v>
      </c>
      <c r="M1268" s="101">
        <v>0</v>
      </c>
      <c r="N1268" s="100" t="str">
        <f t="shared" si="57"/>
        <v>공격력 +270</v>
      </c>
      <c r="O1268" s="100" t="str">
        <f t="shared" si="58"/>
        <v>최대 체력 +1098</v>
      </c>
      <c r="P1268" s="100" t="str">
        <f t="shared" si="59"/>
        <v>치유력 +436</v>
      </c>
    </row>
    <row r="1269" spans="1:16" ht="13.8" customHeight="1">
      <c r="A1269" s="101">
        <f>C1269*ID규칙_기본능력치그룹_단위+COUNTIF($C$4:C1269,C1269)</f>
        <v>21308016</v>
      </c>
      <c r="B1269" s="100" t="s">
        <v>335</v>
      </c>
      <c r="C1269" s="101">
        <f>VLOOKUP(B1269,WEAPON!$B:$D,3,0)</f>
        <v>21308</v>
      </c>
      <c r="D1269" s="102">
        <v>16</v>
      </c>
      <c r="E1269" s="101">
        <v>1</v>
      </c>
      <c r="F1269" s="101">
        <v>281</v>
      </c>
      <c r="G1269" s="101">
        <v>0</v>
      </c>
      <c r="H1269" s="101">
        <v>2</v>
      </c>
      <c r="I1269" s="101">
        <v>1141</v>
      </c>
      <c r="J1269" s="101">
        <v>0</v>
      </c>
      <c r="K1269" s="101">
        <v>3</v>
      </c>
      <c r="L1269" s="101">
        <v>453</v>
      </c>
      <c r="M1269" s="101">
        <v>0</v>
      </c>
      <c r="N1269" s="100" t="str">
        <f t="shared" si="57"/>
        <v>공격력 +281</v>
      </c>
      <c r="O1269" s="100" t="str">
        <f t="shared" si="58"/>
        <v>최대 체력 +1141</v>
      </c>
      <c r="P1269" s="100" t="str">
        <f t="shared" si="59"/>
        <v>치유력 +453</v>
      </c>
    </row>
    <row r="1270" spans="1:16" ht="13.8" customHeight="1">
      <c r="A1270" s="101">
        <f>C1270*ID규칙_기본능력치그룹_단위+COUNTIF($C$4:C1270,C1270)</f>
        <v>21308017</v>
      </c>
      <c r="B1270" s="100" t="s">
        <v>335</v>
      </c>
      <c r="C1270" s="101">
        <f>VLOOKUP(B1270,WEAPON!$B:$D,3,0)</f>
        <v>21308</v>
      </c>
      <c r="D1270" s="102">
        <v>17</v>
      </c>
      <c r="E1270" s="101">
        <v>1</v>
      </c>
      <c r="F1270" s="101">
        <v>292</v>
      </c>
      <c r="G1270" s="101">
        <v>0</v>
      </c>
      <c r="H1270" s="101">
        <v>2</v>
      </c>
      <c r="I1270" s="101">
        <v>1185</v>
      </c>
      <c r="J1270" s="101">
        <v>0</v>
      </c>
      <c r="K1270" s="101">
        <v>3</v>
      </c>
      <c r="L1270" s="101">
        <v>471</v>
      </c>
      <c r="M1270" s="101">
        <v>0</v>
      </c>
      <c r="N1270" s="100" t="str">
        <f t="shared" si="57"/>
        <v>공격력 +292</v>
      </c>
      <c r="O1270" s="100" t="str">
        <f t="shared" si="58"/>
        <v>최대 체력 +1185</v>
      </c>
      <c r="P1270" s="100" t="str">
        <f t="shared" si="59"/>
        <v>치유력 +471</v>
      </c>
    </row>
    <row r="1271" spans="1:16" ht="13.8" customHeight="1">
      <c r="A1271" s="101">
        <f>C1271*ID규칙_기본능력치그룹_단위+COUNTIF($C$4:C1271,C1271)</f>
        <v>21308018</v>
      </c>
      <c r="B1271" s="100" t="s">
        <v>335</v>
      </c>
      <c r="C1271" s="101">
        <f>VLOOKUP(B1271,WEAPON!$B:$D,3,0)</f>
        <v>21308</v>
      </c>
      <c r="D1271" s="102">
        <v>18</v>
      </c>
      <c r="E1271" s="101">
        <v>1</v>
      </c>
      <c r="F1271" s="101">
        <v>302</v>
      </c>
      <c r="G1271" s="101">
        <v>0</v>
      </c>
      <c r="H1271" s="101">
        <v>2</v>
      </c>
      <c r="I1271" s="101">
        <v>1229</v>
      </c>
      <c r="J1271" s="101">
        <v>0</v>
      </c>
      <c r="K1271" s="101">
        <v>3</v>
      </c>
      <c r="L1271" s="101">
        <v>488</v>
      </c>
      <c r="M1271" s="101">
        <v>0</v>
      </c>
      <c r="N1271" s="100" t="str">
        <f t="shared" si="57"/>
        <v>공격력 +302</v>
      </c>
      <c r="O1271" s="100" t="str">
        <f t="shared" si="58"/>
        <v>최대 체력 +1229</v>
      </c>
      <c r="P1271" s="100" t="str">
        <f t="shared" si="59"/>
        <v>치유력 +488</v>
      </c>
    </row>
    <row r="1272" spans="1:16" ht="13.8" customHeight="1">
      <c r="A1272" s="101">
        <f>C1272*ID규칙_기본능력치그룹_단위+COUNTIF($C$4:C1272,C1272)</f>
        <v>21308019</v>
      </c>
      <c r="B1272" s="100" t="s">
        <v>335</v>
      </c>
      <c r="C1272" s="101">
        <f>VLOOKUP(B1272,WEAPON!$B:$D,3,0)</f>
        <v>21308</v>
      </c>
      <c r="D1272" s="102">
        <v>19</v>
      </c>
      <c r="E1272" s="101">
        <v>1</v>
      </c>
      <c r="F1272" s="101">
        <v>313</v>
      </c>
      <c r="G1272" s="101">
        <v>0</v>
      </c>
      <c r="H1272" s="101">
        <v>2</v>
      </c>
      <c r="I1272" s="101">
        <v>1273</v>
      </c>
      <c r="J1272" s="101">
        <v>0</v>
      </c>
      <c r="K1272" s="101">
        <v>3</v>
      </c>
      <c r="L1272" s="101">
        <v>505</v>
      </c>
      <c r="M1272" s="101">
        <v>0</v>
      </c>
      <c r="N1272" s="100" t="str">
        <f t="shared" si="57"/>
        <v>공격력 +313</v>
      </c>
      <c r="O1272" s="100" t="str">
        <f t="shared" si="58"/>
        <v>최대 체력 +1273</v>
      </c>
      <c r="P1272" s="100" t="str">
        <f t="shared" si="59"/>
        <v>치유력 +505</v>
      </c>
    </row>
    <row r="1273" spans="1:16" ht="13.8" customHeight="1">
      <c r="A1273" s="101">
        <f>C1273*ID규칙_기본능력치그룹_단위+COUNTIF($C$4:C1273,C1273)</f>
        <v>21308020</v>
      </c>
      <c r="B1273" s="100" t="s">
        <v>335</v>
      </c>
      <c r="C1273" s="101">
        <f>VLOOKUP(B1273,WEAPON!$B:$D,3,0)</f>
        <v>21308</v>
      </c>
      <c r="D1273" s="102">
        <v>20</v>
      </c>
      <c r="E1273" s="101">
        <v>1</v>
      </c>
      <c r="F1273" s="101">
        <v>324</v>
      </c>
      <c r="G1273" s="101">
        <v>0</v>
      </c>
      <c r="H1273" s="101">
        <v>2</v>
      </c>
      <c r="I1273" s="101">
        <v>1317</v>
      </c>
      <c r="J1273" s="101">
        <v>0</v>
      </c>
      <c r="K1273" s="101">
        <v>3</v>
      </c>
      <c r="L1273" s="101">
        <v>523</v>
      </c>
      <c r="M1273" s="101">
        <v>0</v>
      </c>
      <c r="N1273" s="100" t="str">
        <f t="shared" si="57"/>
        <v>공격력 +324</v>
      </c>
      <c r="O1273" s="100" t="str">
        <f t="shared" si="58"/>
        <v>최대 체력 +1317</v>
      </c>
      <c r="P1273" s="100" t="str">
        <f t="shared" si="59"/>
        <v>치유력 +523</v>
      </c>
    </row>
    <row r="1274" spans="1:16" ht="13.8" customHeight="1">
      <c r="A1274" s="101">
        <f>C1274*ID규칙_기본능력치그룹_단위+COUNTIF($C$4:C1274,C1274)</f>
        <v>21308021</v>
      </c>
      <c r="B1274" s="100" t="s">
        <v>335</v>
      </c>
      <c r="C1274" s="101">
        <f>VLOOKUP(B1274,WEAPON!$B:$D,3,0)</f>
        <v>21308</v>
      </c>
      <c r="D1274" s="102">
        <v>21</v>
      </c>
      <c r="E1274" s="101">
        <v>1</v>
      </c>
      <c r="F1274" s="101">
        <v>335</v>
      </c>
      <c r="G1274" s="101">
        <v>0</v>
      </c>
      <c r="H1274" s="101">
        <v>2</v>
      </c>
      <c r="I1274" s="101">
        <v>1361</v>
      </c>
      <c r="J1274" s="101">
        <v>0</v>
      </c>
      <c r="K1274" s="101">
        <v>3</v>
      </c>
      <c r="L1274" s="101">
        <v>540</v>
      </c>
      <c r="M1274" s="101">
        <v>0</v>
      </c>
      <c r="N1274" s="100" t="str">
        <f t="shared" si="57"/>
        <v>공격력 +335</v>
      </c>
      <c r="O1274" s="100" t="str">
        <f t="shared" si="58"/>
        <v>최대 체력 +1361</v>
      </c>
      <c r="P1274" s="100" t="str">
        <f t="shared" si="59"/>
        <v>치유력 +540</v>
      </c>
    </row>
    <row r="1275" spans="1:16" ht="13.8" customHeight="1">
      <c r="A1275" s="101">
        <f>C1275*ID규칙_기본능력치그룹_단위+COUNTIF($C$4:C1275,C1275)</f>
        <v>21308022</v>
      </c>
      <c r="B1275" s="100" t="s">
        <v>335</v>
      </c>
      <c r="C1275" s="101">
        <f>VLOOKUP(B1275,WEAPON!$B:$D,3,0)</f>
        <v>21308</v>
      </c>
      <c r="D1275" s="102">
        <v>22</v>
      </c>
      <c r="E1275" s="101">
        <v>1</v>
      </c>
      <c r="F1275" s="101">
        <v>346</v>
      </c>
      <c r="G1275" s="101">
        <v>0</v>
      </c>
      <c r="H1275" s="101">
        <v>2</v>
      </c>
      <c r="I1275" s="101">
        <v>1405</v>
      </c>
      <c r="J1275" s="101">
        <v>0</v>
      </c>
      <c r="K1275" s="101">
        <v>3</v>
      </c>
      <c r="L1275" s="101">
        <v>558</v>
      </c>
      <c r="M1275" s="101">
        <v>0</v>
      </c>
      <c r="N1275" s="100" t="str">
        <f t="shared" si="57"/>
        <v>공격력 +346</v>
      </c>
      <c r="O1275" s="100" t="str">
        <f t="shared" si="58"/>
        <v>최대 체력 +1405</v>
      </c>
      <c r="P1275" s="100" t="str">
        <f t="shared" si="59"/>
        <v>치유력 +558</v>
      </c>
    </row>
    <row r="1276" spans="1:16" ht="13.8" customHeight="1">
      <c r="A1276" s="101">
        <f>C1276*ID규칙_기본능력치그룹_단위+COUNTIF($C$4:C1276,C1276)</f>
        <v>21308023</v>
      </c>
      <c r="B1276" s="100" t="s">
        <v>335</v>
      </c>
      <c r="C1276" s="101">
        <f>VLOOKUP(B1276,WEAPON!$B:$D,3,0)</f>
        <v>21308</v>
      </c>
      <c r="D1276" s="102">
        <v>23</v>
      </c>
      <c r="E1276" s="101">
        <v>1</v>
      </c>
      <c r="F1276" s="101">
        <v>356</v>
      </c>
      <c r="G1276" s="101">
        <v>0</v>
      </c>
      <c r="H1276" s="101">
        <v>2</v>
      </c>
      <c r="I1276" s="101">
        <v>1449</v>
      </c>
      <c r="J1276" s="101">
        <v>0</v>
      </c>
      <c r="K1276" s="101">
        <v>3</v>
      </c>
      <c r="L1276" s="101">
        <v>575</v>
      </c>
      <c r="M1276" s="101">
        <v>0</v>
      </c>
      <c r="N1276" s="100" t="str">
        <f t="shared" si="57"/>
        <v>공격력 +356</v>
      </c>
      <c r="O1276" s="100" t="str">
        <f t="shared" si="58"/>
        <v>최대 체력 +1449</v>
      </c>
      <c r="P1276" s="100" t="str">
        <f t="shared" si="59"/>
        <v>치유력 +575</v>
      </c>
    </row>
    <row r="1277" spans="1:16" ht="13.8" customHeight="1">
      <c r="A1277" s="101">
        <f>C1277*ID규칙_기본능력치그룹_단위+COUNTIF($C$4:C1277,C1277)</f>
        <v>21308024</v>
      </c>
      <c r="B1277" s="100" t="s">
        <v>335</v>
      </c>
      <c r="C1277" s="101">
        <f>VLOOKUP(B1277,WEAPON!$B:$D,3,0)</f>
        <v>21308</v>
      </c>
      <c r="D1277" s="102">
        <v>24</v>
      </c>
      <c r="E1277" s="101">
        <v>1</v>
      </c>
      <c r="F1277" s="101">
        <v>367</v>
      </c>
      <c r="G1277" s="101">
        <v>0</v>
      </c>
      <c r="H1277" s="101">
        <v>2</v>
      </c>
      <c r="I1277" s="101">
        <v>1493</v>
      </c>
      <c r="J1277" s="101">
        <v>0</v>
      </c>
      <c r="K1277" s="101">
        <v>3</v>
      </c>
      <c r="L1277" s="101">
        <v>593</v>
      </c>
      <c r="M1277" s="101">
        <v>0</v>
      </c>
      <c r="N1277" s="100" t="str">
        <f t="shared" si="57"/>
        <v>공격력 +367</v>
      </c>
      <c r="O1277" s="100" t="str">
        <f t="shared" si="58"/>
        <v>최대 체력 +1493</v>
      </c>
      <c r="P1277" s="100" t="str">
        <f t="shared" si="59"/>
        <v>치유력 +593</v>
      </c>
    </row>
    <row r="1278" spans="1:16" ht="13.8" customHeight="1">
      <c r="A1278" s="101">
        <f>C1278*ID규칙_기본능력치그룹_단위+COUNTIF($C$4:C1278,C1278)</f>
        <v>21308025</v>
      </c>
      <c r="B1278" s="100" t="s">
        <v>335</v>
      </c>
      <c r="C1278" s="101">
        <f>VLOOKUP(B1278,WEAPON!$B:$D,3,0)</f>
        <v>21308</v>
      </c>
      <c r="D1278" s="102">
        <v>25</v>
      </c>
      <c r="E1278" s="101">
        <v>1</v>
      </c>
      <c r="F1278" s="101">
        <v>378</v>
      </c>
      <c r="G1278" s="101">
        <v>0</v>
      </c>
      <c r="H1278" s="101">
        <v>2</v>
      </c>
      <c r="I1278" s="101">
        <v>1537</v>
      </c>
      <c r="J1278" s="101">
        <v>0</v>
      </c>
      <c r="K1278" s="101">
        <v>3</v>
      </c>
      <c r="L1278" s="101">
        <v>610</v>
      </c>
      <c r="M1278" s="101">
        <v>0</v>
      </c>
      <c r="N1278" s="100" t="str">
        <f t="shared" si="57"/>
        <v>공격력 +378</v>
      </c>
      <c r="O1278" s="100" t="str">
        <f t="shared" si="58"/>
        <v>최대 체력 +1537</v>
      </c>
      <c r="P1278" s="100" t="str">
        <f t="shared" si="59"/>
        <v>치유력 +610</v>
      </c>
    </row>
    <row r="1279" spans="1:16" ht="13.8" customHeight="1">
      <c r="A1279" s="101">
        <f>C1279*ID규칙_기본능력치그룹_단위+COUNTIF($C$4:C1279,C1279)</f>
        <v>21308026</v>
      </c>
      <c r="B1279" s="100" t="s">
        <v>335</v>
      </c>
      <c r="C1279" s="101">
        <f>VLOOKUP(B1279,WEAPON!$B:$D,3,0)</f>
        <v>21308</v>
      </c>
      <c r="D1279" s="102">
        <v>26</v>
      </c>
      <c r="E1279" s="101">
        <v>1</v>
      </c>
      <c r="F1279" s="101">
        <v>389</v>
      </c>
      <c r="G1279" s="101">
        <v>0</v>
      </c>
      <c r="H1279" s="101">
        <v>2</v>
      </c>
      <c r="I1279" s="101">
        <v>1580</v>
      </c>
      <c r="J1279" s="101">
        <v>0</v>
      </c>
      <c r="K1279" s="101">
        <v>3</v>
      </c>
      <c r="L1279" s="101">
        <v>627</v>
      </c>
      <c r="M1279" s="101">
        <v>0</v>
      </c>
      <c r="N1279" s="100" t="str">
        <f t="shared" si="57"/>
        <v>공격력 +389</v>
      </c>
      <c r="O1279" s="100" t="str">
        <f t="shared" si="58"/>
        <v>최대 체력 +1580</v>
      </c>
      <c r="P1279" s="100" t="str">
        <f t="shared" si="59"/>
        <v>치유력 +627</v>
      </c>
    </row>
    <row r="1280" spans="1:16" ht="13.8" customHeight="1">
      <c r="A1280" s="101">
        <f>C1280*ID규칙_기본능력치그룹_단위+COUNTIF($C$4:C1280,C1280)</f>
        <v>21308027</v>
      </c>
      <c r="B1280" s="100" t="s">
        <v>335</v>
      </c>
      <c r="C1280" s="101">
        <f>VLOOKUP(B1280,WEAPON!$B:$D,3,0)</f>
        <v>21308</v>
      </c>
      <c r="D1280" s="102">
        <v>27</v>
      </c>
      <c r="E1280" s="101">
        <v>1</v>
      </c>
      <c r="F1280" s="101">
        <v>400</v>
      </c>
      <c r="G1280" s="101">
        <v>0</v>
      </c>
      <c r="H1280" s="101">
        <v>2</v>
      </c>
      <c r="I1280" s="101">
        <v>1624</v>
      </c>
      <c r="J1280" s="101">
        <v>0</v>
      </c>
      <c r="K1280" s="101">
        <v>3</v>
      </c>
      <c r="L1280" s="101">
        <v>645</v>
      </c>
      <c r="M1280" s="101">
        <v>0</v>
      </c>
      <c r="N1280" s="100" t="str">
        <f t="shared" si="57"/>
        <v>공격력 +400</v>
      </c>
      <c r="O1280" s="100" t="str">
        <f t="shared" si="58"/>
        <v>최대 체력 +1624</v>
      </c>
      <c r="P1280" s="100" t="str">
        <f t="shared" si="59"/>
        <v>치유력 +645</v>
      </c>
    </row>
    <row r="1281" spans="1:16" ht="13.8" customHeight="1">
      <c r="A1281" s="101">
        <f>C1281*ID규칙_기본능력치그룹_단위+COUNTIF($C$4:C1281,C1281)</f>
        <v>21308028</v>
      </c>
      <c r="B1281" s="100" t="s">
        <v>335</v>
      </c>
      <c r="C1281" s="101">
        <f>VLOOKUP(B1281,WEAPON!$B:$D,3,0)</f>
        <v>21308</v>
      </c>
      <c r="D1281" s="102">
        <v>28</v>
      </c>
      <c r="E1281" s="101">
        <v>1</v>
      </c>
      <c r="F1281" s="101">
        <v>410</v>
      </c>
      <c r="G1281" s="101">
        <v>0</v>
      </c>
      <c r="H1281" s="101">
        <v>2</v>
      </c>
      <c r="I1281" s="101">
        <v>1668</v>
      </c>
      <c r="J1281" s="101">
        <v>0</v>
      </c>
      <c r="K1281" s="101">
        <v>3</v>
      </c>
      <c r="L1281" s="101">
        <v>662</v>
      </c>
      <c r="M1281" s="101">
        <v>0</v>
      </c>
      <c r="N1281" s="100" t="str">
        <f t="shared" si="57"/>
        <v>공격력 +410</v>
      </c>
      <c r="O1281" s="100" t="str">
        <f t="shared" si="58"/>
        <v>최대 체력 +1668</v>
      </c>
      <c r="P1281" s="100" t="str">
        <f t="shared" si="59"/>
        <v>치유력 +662</v>
      </c>
    </row>
    <row r="1282" spans="1:16" ht="13.8" customHeight="1">
      <c r="A1282" s="101">
        <f>C1282*ID규칙_기본능력치그룹_단위+COUNTIF($C$4:C1282,C1282)</f>
        <v>21308029</v>
      </c>
      <c r="B1282" s="100" t="s">
        <v>335</v>
      </c>
      <c r="C1282" s="101">
        <f>VLOOKUP(B1282,WEAPON!$B:$D,3,0)</f>
        <v>21308</v>
      </c>
      <c r="D1282" s="102">
        <v>29</v>
      </c>
      <c r="E1282" s="101">
        <v>1</v>
      </c>
      <c r="F1282" s="101">
        <v>421</v>
      </c>
      <c r="G1282" s="101">
        <v>0</v>
      </c>
      <c r="H1282" s="101">
        <v>2</v>
      </c>
      <c r="I1282" s="101">
        <v>1712</v>
      </c>
      <c r="J1282" s="101">
        <v>0</v>
      </c>
      <c r="K1282" s="101">
        <v>3</v>
      </c>
      <c r="L1282" s="101">
        <v>680</v>
      </c>
      <c r="M1282" s="101">
        <v>0</v>
      </c>
      <c r="N1282" s="100" t="str">
        <f t="shared" si="57"/>
        <v>공격력 +421</v>
      </c>
      <c r="O1282" s="100" t="str">
        <f t="shared" si="58"/>
        <v>최대 체력 +1712</v>
      </c>
      <c r="P1282" s="100" t="str">
        <f t="shared" si="59"/>
        <v>치유력 +680</v>
      </c>
    </row>
    <row r="1283" spans="1:16" ht="13.8" customHeight="1">
      <c r="A1283" s="101">
        <f>C1283*ID규칙_기본능력치그룹_단위+COUNTIF($C$4:C1283,C1283)</f>
        <v>21308030</v>
      </c>
      <c r="B1283" s="100" t="s">
        <v>335</v>
      </c>
      <c r="C1283" s="101">
        <f>VLOOKUP(B1283,WEAPON!$B:$D,3,0)</f>
        <v>21308</v>
      </c>
      <c r="D1283" s="102">
        <v>30</v>
      </c>
      <c r="E1283" s="101">
        <v>1</v>
      </c>
      <c r="F1283" s="101">
        <v>432</v>
      </c>
      <c r="G1283" s="101">
        <v>0</v>
      </c>
      <c r="H1283" s="101">
        <v>2</v>
      </c>
      <c r="I1283" s="101">
        <v>1756</v>
      </c>
      <c r="J1283" s="101">
        <v>0</v>
      </c>
      <c r="K1283" s="101">
        <v>3</v>
      </c>
      <c r="L1283" s="101">
        <v>697</v>
      </c>
      <c r="M1283" s="101">
        <v>0</v>
      </c>
      <c r="N1283" s="100" t="str">
        <f t="shared" si="57"/>
        <v>공격력 +432</v>
      </c>
      <c r="O1283" s="100" t="str">
        <f t="shared" si="58"/>
        <v>최대 체력 +1756</v>
      </c>
      <c r="P1283" s="100" t="str">
        <f t="shared" si="59"/>
        <v>치유력 +697</v>
      </c>
    </row>
    <row r="1284" spans="1:16" ht="13.8" customHeight="1">
      <c r="A1284" s="101">
        <f>C1284*ID규칙_기본능력치그룹_단위+COUNTIF($C$4:C1284,C1284)</f>
        <v>21308031</v>
      </c>
      <c r="B1284" s="100" t="s">
        <v>335</v>
      </c>
      <c r="C1284" s="101">
        <f>VLOOKUP(B1284,WEAPON!$B:$D,3,0)</f>
        <v>21308</v>
      </c>
      <c r="D1284" s="102">
        <v>31</v>
      </c>
      <c r="E1284" s="101">
        <v>1</v>
      </c>
      <c r="F1284" s="101">
        <v>443</v>
      </c>
      <c r="G1284" s="101">
        <v>0</v>
      </c>
      <c r="H1284" s="101">
        <v>2</v>
      </c>
      <c r="I1284" s="101">
        <v>1800</v>
      </c>
      <c r="J1284" s="101">
        <v>0</v>
      </c>
      <c r="K1284" s="101">
        <v>3</v>
      </c>
      <c r="L1284" s="101">
        <v>714</v>
      </c>
      <c r="M1284" s="101">
        <v>0</v>
      </c>
      <c r="N1284" s="100" t="str">
        <f t="shared" ref="N1284:N1347" si="60">IF(E1284=0,"-",VLOOKUP(E1284,STATS_TYPE,2,0)&amp;" +")&amp;IF(E1284=0,"",IF(G1284=0,F1284,F1284/100&amp;"%"))</f>
        <v>공격력 +443</v>
      </c>
      <c r="O1284" s="100" t="str">
        <f t="shared" ref="O1284:O1347" si="61">IF(H1284=0,"-",VLOOKUP(H1284,STATS_TYPE,2,0)&amp;" +")&amp;IF(H1284=0,"",IF(J1284=0,I1284,I1284/100&amp;"%"))</f>
        <v>최대 체력 +1800</v>
      </c>
      <c r="P1284" s="100" t="str">
        <f t="shared" ref="P1284:P1347" si="62">IF(K1284=0,"-",VLOOKUP(K1284,STATS_TYPE,2,0)&amp;" +")&amp;IF(K1284=0,"",IF(M1284=0,L1284,L1284/100&amp;"%"))</f>
        <v>치유력 +714</v>
      </c>
    </row>
    <row r="1285" spans="1:16" ht="13.8" customHeight="1">
      <c r="A1285" s="101">
        <f>C1285*ID규칙_기본능력치그룹_단위+COUNTIF($C$4:C1285,C1285)</f>
        <v>21308032</v>
      </c>
      <c r="B1285" s="100" t="s">
        <v>335</v>
      </c>
      <c r="C1285" s="101">
        <f>VLOOKUP(B1285,WEAPON!$B:$D,3,0)</f>
        <v>21308</v>
      </c>
      <c r="D1285" s="102">
        <v>32</v>
      </c>
      <c r="E1285" s="101">
        <v>1</v>
      </c>
      <c r="F1285" s="101">
        <v>453</v>
      </c>
      <c r="G1285" s="101">
        <v>0</v>
      </c>
      <c r="H1285" s="101">
        <v>2</v>
      </c>
      <c r="I1285" s="101">
        <v>1844</v>
      </c>
      <c r="J1285" s="101">
        <v>0</v>
      </c>
      <c r="K1285" s="101">
        <v>3</v>
      </c>
      <c r="L1285" s="101">
        <v>732</v>
      </c>
      <c r="M1285" s="101">
        <v>0</v>
      </c>
      <c r="N1285" s="100" t="str">
        <f t="shared" si="60"/>
        <v>공격력 +453</v>
      </c>
      <c r="O1285" s="100" t="str">
        <f t="shared" si="61"/>
        <v>최대 체력 +1844</v>
      </c>
      <c r="P1285" s="100" t="str">
        <f t="shared" si="62"/>
        <v>치유력 +732</v>
      </c>
    </row>
    <row r="1286" spans="1:16" ht="13.8" customHeight="1">
      <c r="A1286" s="101">
        <f>C1286*ID규칙_기본능력치그룹_단위+COUNTIF($C$4:C1286,C1286)</f>
        <v>21308033</v>
      </c>
      <c r="B1286" s="100" t="s">
        <v>335</v>
      </c>
      <c r="C1286" s="101">
        <f>VLOOKUP(B1286,WEAPON!$B:$D,3,0)</f>
        <v>21308</v>
      </c>
      <c r="D1286" s="102">
        <v>33</v>
      </c>
      <c r="E1286" s="101">
        <v>1</v>
      </c>
      <c r="F1286" s="101">
        <v>464</v>
      </c>
      <c r="G1286" s="101">
        <v>0</v>
      </c>
      <c r="H1286" s="101">
        <v>2</v>
      </c>
      <c r="I1286" s="101">
        <v>1888</v>
      </c>
      <c r="J1286" s="101">
        <v>0</v>
      </c>
      <c r="K1286" s="101">
        <v>3</v>
      </c>
      <c r="L1286" s="101">
        <v>749</v>
      </c>
      <c r="M1286" s="101">
        <v>0</v>
      </c>
      <c r="N1286" s="100" t="str">
        <f t="shared" si="60"/>
        <v>공격력 +464</v>
      </c>
      <c r="O1286" s="100" t="str">
        <f t="shared" si="61"/>
        <v>최대 체력 +1888</v>
      </c>
      <c r="P1286" s="100" t="str">
        <f t="shared" si="62"/>
        <v>치유력 +749</v>
      </c>
    </row>
    <row r="1287" spans="1:16" ht="13.8" customHeight="1">
      <c r="A1287" s="101">
        <f>C1287*ID규칙_기본능력치그룹_단위+COUNTIF($C$4:C1287,C1287)</f>
        <v>21308034</v>
      </c>
      <c r="B1287" s="100" t="s">
        <v>335</v>
      </c>
      <c r="C1287" s="101">
        <f>VLOOKUP(B1287,WEAPON!$B:$D,3,0)</f>
        <v>21308</v>
      </c>
      <c r="D1287" s="102">
        <v>34</v>
      </c>
      <c r="E1287" s="101">
        <v>1</v>
      </c>
      <c r="F1287" s="101">
        <v>475</v>
      </c>
      <c r="G1287" s="101">
        <v>0</v>
      </c>
      <c r="H1287" s="101">
        <v>2</v>
      </c>
      <c r="I1287" s="101">
        <v>1932</v>
      </c>
      <c r="J1287" s="101">
        <v>0</v>
      </c>
      <c r="K1287" s="101">
        <v>3</v>
      </c>
      <c r="L1287" s="101">
        <v>767</v>
      </c>
      <c r="M1287" s="101">
        <v>0</v>
      </c>
      <c r="N1287" s="100" t="str">
        <f t="shared" si="60"/>
        <v>공격력 +475</v>
      </c>
      <c r="O1287" s="100" t="str">
        <f t="shared" si="61"/>
        <v>최대 체력 +1932</v>
      </c>
      <c r="P1287" s="100" t="str">
        <f t="shared" si="62"/>
        <v>치유력 +767</v>
      </c>
    </row>
    <row r="1288" spans="1:16" ht="13.8" customHeight="1">
      <c r="A1288" s="101">
        <f>C1288*ID규칙_기본능력치그룹_단위+COUNTIF($C$4:C1288,C1288)</f>
        <v>21308035</v>
      </c>
      <c r="B1288" s="100" t="s">
        <v>335</v>
      </c>
      <c r="C1288" s="101">
        <f>VLOOKUP(B1288,WEAPON!$B:$D,3,0)</f>
        <v>21308</v>
      </c>
      <c r="D1288" s="102">
        <v>35</v>
      </c>
      <c r="E1288" s="101">
        <v>1</v>
      </c>
      <c r="F1288" s="101">
        <v>486</v>
      </c>
      <c r="G1288" s="101">
        <v>0</v>
      </c>
      <c r="H1288" s="101">
        <v>2</v>
      </c>
      <c r="I1288" s="101">
        <v>1975</v>
      </c>
      <c r="J1288" s="101">
        <v>0</v>
      </c>
      <c r="K1288" s="101">
        <v>3</v>
      </c>
      <c r="L1288" s="101">
        <v>784</v>
      </c>
      <c r="M1288" s="101">
        <v>0</v>
      </c>
      <c r="N1288" s="100" t="str">
        <f t="shared" si="60"/>
        <v>공격력 +486</v>
      </c>
      <c r="O1288" s="100" t="str">
        <f t="shared" si="61"/>
        <v>최대 체력 +1975</v>
      </c>
      <c r="P1288" s="100" t="str">
        <f t="shared" si="62"/>
        <v>치유력 +784</v>
      </c>
    </row>
    <row r="1289" spans="1:16" ht="13.8" customHeight="1">
      <c r="A1289" s="101">
        <f>C1289*ID규칙_기본능력치그룹_단위+COUNTIF($C$4:C1289,C1289)</f>
        <v>21308036</v>
      </c>
      <c r="B1289" s="100" t="s">
        <v>335</v>
      </c>
      <c r="C1289" s="101">
        <f>VLOOKUP(B1289,WEAPON!$B:$D,3,0)</f>
        <v>21308</v>
      </c>
      <c r="D1289" s="102">
        <v>36</v>
      </c>
      <c r="E1289" s="101">
        <v>1</v>
      </c>
      <c r="F1289" s="101">
        <v>497</v>
      </c>
      <c r="G1289" s="101">
        <v>0</v>
      </c>
      <c r="H1289" s="101">
        <v>2</v>
      </c>
      <c r="I1289" s="101">
        <v>2019</v>
      </c>
      <c r="J1289" s="101">
        <v>0</v>
      </c>
      <c r="K1289" s="101">
        <v>3</v>
      </c>
      <c r="L1289" s="101">
        <v>801</v>
      </c>
      <c r="M1289" s="101">
        <v>0</v>
      </c>
      <c r="N1289" s="100" t="str">
        <f t="shared" si="60"/>
        <v>공격력 +497</v>
      </c>
      <c r="O1289" s="100" t="str">
        <f t="shared" si="61"/>
        <v>최대 체력 +2019</v>
      </c>
      <c r="P1289" s="100" t="str">
        <f t="shared" si="62"/>
        <v>치유력 +801</v>
      </c>
    </row>
    <row r="1290" spans="1:16" ht="13.8" customHeight="1">
      <c r="A1290" s="101">
        <f>C1290*ID규칙_기본능력치그룹_단위+COUNTIF($C$4:C1290,C1290)</f>
        <v>21308037</v>
      </c>
      <c r="B1290" s="100" t="s">
        <v>335</v>
      </c>
      <c r="C1290" s="101">
        <f>VLOOKUP(B1290,WEAPON!$B:$D,3,0)</f>
        <v>21308</v>
      </c>
      <c r="D1290" s="102">
        <v>37</v>
      </c>
      <c r="E1290" s="101">
        <v>1</v>
      </c>
      <c r="F1290" s="101">
        <v>507</v>
      </c>
      <c r="G1290" s="101">
        <v>0</v>
      </c>
      <c r="H1290" s="101">
        <v>2</v>
      </c>
      <c r="I1290" s="101">
        <v>2063</v>
      </c>
      <c r="J1290" s="101">
        <v>0</v>
      </c>
      <c r="K1290" s="101">
        <v>3</v>
      </c>
      <c r="L1290" s="101">
        <v>819</v>
      </c>
      <c r="M1290" s="101">
        <v>0</v>
      </c>
      <c r="N1290" s="100" t="str">
        <f t="shared" si="60"/>
        <v>공격력 +507</v>
      </c>
      <c r="O1290" s="100" t="str">
        <f t="shared" si="61"/>
        <v>최대 체력 +2063</v>
      </c>
      <c r="P1290" s="100" t="str">
        <f t="shared" si="62"/>
        <v>치유력 +819</v>
      </c>
    </row>
    <row r="1291" spans="1:16" ht="13.8" customHeight="1">
      <c r="A1291" s="101">
        <f>C1291*ID규칙_기본능력치그룹_단위+COUNTIF($C$4:C1291,C1291)</f>
        <v>21308038</v>
      </c>
      <c r="B1291" s="100" t="s">
        <v>335</v>
      </c>
      <c r="C1291" s="101">
        <f>VLOOKUP(B1291,WEAPON!$B:$D,3,0)</f>
        <v>21308</v>
      </c>
      <c r="D1291" s="102">
        <v>38</v>
      </c>
      <c r="E1291" s="101">
        <v>1</v>
      </c>
      <c r="F1291" s="101">
        <v>518</v>
      </c>
      <c r="G1291" s="101">
        <v>0</v>
      </c>
      <c r="H1291" s="101">
        <v>2</v>
      </c>
      <c r="I1291" s="101">
        <v>2107</v>
      </c>
      <c r="J1291" s="101">
        <v>0</v>
      </c>
      <c r="K1291" s="101">
        <v>3</v>
      </c>
      <c r="L1291" s="101">
        <v>836</v>
      </c>
      <c r="M1291" s="101">
        <v>0</v>
      </c>
      <c r="N1291" s="100" t="str">
        <f t="shared" si="60"/>
        <v>공격력 +518</v>
      </c>
      <c r="O1291" s="100" t="str">
        <f t="shared" si="61"/>
        <v>최대 체력 +2107</v>
      </c>
      <c r="P1291" s="100" t="str">
        <f t="shared" si="62"/>
        <v>치유력 +836</v>
      </c>
    </row>
    <row r="1292" spans="1:16" ht="13.8" customHeight="1">
      <c r="A1292" s="101">
        <f>C1292*ID규칙_기본능력치그룹_단위+COUNTIF($C$4:C1292,C1292)</f>
        <v>21308039</v>
      </c>
      <c r="B1292" s="100" t="s">
        <v>335</v>
      </c>
      <c r="C1292" s="101">
        <f>VLOOKUP(B1292,WEAPON!$B:$D,3,0)</f>
        <v>21308</v>
      </c>
      <c r="D1292" s="102">
        <v>39</v>
      </c>
      <c r="E1292" s="101">
        <v>1</v>
      </c>
      <c r="F1292" s="101">
        <v>529</v>
      </c>
      <c r="G1292" s="101">
        <v>0</v>
      </c>
      <c r="H1292" s="101">
        <v>2</v>
      </c>
      <c r="I1292" s="101">
        <v>2151</v>
      </c>
      <c r="J1292" s="101">
        <v>0</v>
      </c>
      <c r="K1292" s="101">
        <v>3</v>
      </c>
      <c r="L1292" s="101">
        <v>854</v>
      </c>
      <c r="M1292" s="101">
        <v>0</v>
      </c>
      <c r="N1292" s="100" t="str">
        <f t="shared" si="60"/>
        <v>공격력 +529</v>
      </c>
      <c r="O1292" s="100" t="str">
        <f t="shared" si="61"/>
        <v>최대 체력 +2151</v>
      </c>
      <c r="P1292" s="100" t="str">
        <f t="shared" si="62"/>
        <v>치유력 +854</v>
      </c>
    </row>
    <row r="1293" spans="1:16" ht="13.8" customHeight="1">
      <c r="A1293" s="101">
        <f>C1293*ID규칙_기본능력치그룹_단위+COUNTIF($C$4:C1293,C1293)</f>
        <v>21308040</v>
      </c>
      <c r="B1293" s="100" t="s">
        <v>335</v>
      </c>
      <c r="C1293" s="101">
        <f>VLOOKUP(B1293,WEAPON!$B:$D,3,0)</f>
        <v>21308</v>
      </c>
      <c r="D1293" s="102">
        <v>40</v>
      </c>
      <c r="E1293" s="101">
        <v>1</v>
      </c>
      <c r="F1293" s="101">
        <v>540</v>
      </c>
      <c r="G1293" s="101">
        <v>0</v>
      </c>
      <c r="H1293" s="101">
        <v>2</v>
      </c>
      <c r="I1293" s="101">
        <v>2195</v>
      </c>
      <c r="J1293" s="101">
        <v>0</v>
      </c>
      <c r="K1293" s="101">
        <v>3</v>
      </c>
      <c r="L1293" s="101">
        <v>871</v>
      </c>
      <c r="M1293" s="101">
        <v>0</v>
      </c>
      <c r="N1293" s="100" t="str">
        <f t="shared" si="60"/>
        <v>공격력 +540</v>
      </c>
      <c r="O1293" s="100" t="str">
        <f t="shared" si="61"/>
        <v>최대 체력 +2195</v>
      </c>
      <c r="P1293" s="100" t="str">
        <f t="shared" si="62"/>
        <v>치유력 +871</v>
      </c>
    </row>
    <row r="1294" spans="1:16" ht="13.8" customHeight="1">
      <c r="A1294" s="101">
        <f>C1294*ID규칙_기본능력치그룹_단위+COUNTIF($C$4:C1294,C1294)</f>
        <v>21308041</v>
      </c>
      <c r="B1294" s="100" t="s">
        <v>335</v>
      </c>
      <c r="C1294" s="101">
        <f>VLOOKUP(B1294,WEAPON!$B:$D,3,0)</f>
        <v>21308</v>
      </c>
      <c r="D1294" s="102">
        <v>41</v>
      </c>
      <c r="E1294" s="101">
        <v>1</v>
      </c>
      <c r="F1294" s="101">
        <v>551</v>
      </c>
      <c r="G1294" s="101">
        <v>0</v>
      </c>
      <c r="H1294" s="101">
        <v>2</v>
      </c>
      <c r="I1294" s="101">
        <v>2239</v>
      </c>
      <c r="J1294" s="101">
        <v>0</v>
      </c>
      <c r="K1294" s="101">
        <v>3</v>
      </c>
      <c r="L1294" s="101">
        <v>889</v>
      </c>
      <c r="M1294" s="101">
        <v>0</v>
      </c>
      <c r="N1294" s="100" t="str">
        <f t="shared" si="60"/>
        <v>공격력 +551</v>
      </c>
      <c r="O1294" s="100" t="str">
        <f t="shared" si="61"/>
        <v>최대 체력 +2239</v>
      </c>
      <c r="P1294" s="100" t="str">
        <f t="shared" si="62"/>
        <v>치유력 +889</v>
      </c>
    </row>
    <row r="1295" spans="1:16" ht="13.8" customHeight="1">
      <c r="A1295" s="101">
        <f>C1295*ID규칙_기본능력치그룹_단위+COUNTIF($C$4:C1295,C1295)</f>
        <v>21308042</v>
      </c>
      <c r="B1295" s="100" t="s">
        <v>335</v>
      </c>
      <c r="C1295" s="101">
        <f>VLOOKUP(B1295,WEAPON!$B:$D,3,0)</f>
        <v>21308</v>
      </c>
      <c r="D1295" s="102">
        <v>42</v>
      </c>
      <c r="E1295" s="101">
        <v>1</v>
      </c>
      <c r="F1295" s="101">
        <v>561</v>
      </c>
      <c r="G1295" s="101">
        <v>0</v>
      </c>
      <c r="H1295" s="101">
        <v>2</v>
      </c>
      <c r="I1295" s="101">
        <v>2283</v>
      </c>
      <c r="J1295" s="101">
        <v>0</v>
      </c>
      <c r="K1295" s="101">
        <v>3</v>
      </c>
      <c r="L1295" s="101">
        <v>906</v>
      </c>
      <c r="M1295" s="101">
        <v>0</v>
      </c>
      <c r="N1295" s="100" t="str">
        <f t="shared" si="60"/>
        <v>공격력 +561</v>
      </c>
      <c r="O1295" s="100" t="str">
        <f t="shared" si="61"/>
        <v>최대 체력 +2283</v>
      </c>
      <c r="P1295" s="100" t="str">
        <f t="shared" si="62"/>
        <v>치유력 +906</v>
      </c>
    </row>
    <row r="1296" spans="1:16" ht="13.8" customHeight="1">
      <c r="A1296" s="101">
        <f>C1296*ID규칙_기본능력치그룹_단위+COUNTIF($C$4:C1296,C1296)</f>
        <v>21308043</v>
      </c>
      <c r="B1296" s="100" t="s">
        <v>335</v>
      </c>
      <c r="C1296" s="101">
        <f>VLOOKUP(B1296,WEAPON!$B:$D,3,0)</f>
        <v>21308</v>
      </c>
      <c r="D1296" s="102">
        <v>43</v>
      </c>
      <c r="E1296" s="101">
        <v>1</v>
      </c>
      <c r="F1296" s="101">
        <v>572</v>
      </c>
      <c r="G1296" s="101">
        <v>0</v>
      </c>
      <c r="H1296" s="101">
        <v>2</v>
      </c>
      <c r="I1296" s="101">
        <v>2327</v>
      </c>
      <c r="J1296" s="101">
        <v>0</v>
      </c>
      <c r="K1296" s="101">
        <v>3</v>
      </c>
      <c r="L1296" s="101">
        <v>923</v>
      </c>
      <c r="M1296" s="101">
        <v>0</v>
      </c>
      <c r="N1296" s="100" t="str">
        <f t="shared" si="60"/>
        <v>공격력 +572</v>
      </c>
      <c r="O1296" s="100" t="str">
        <f t="shared" si="61"/>
        <v>최대 체력 +2327</v>
      </c>
      <c r="P1296" s="100" t="str">
        <f t="shared" si="62"/>
        <v>치유력 +923</v>
      </c>
    </row>
    <row r="1297" spans="1:16" ht="13.8" customHeight="1">
      <c r="A1297" s="101">
        <f>C1297*ID규칙_기본능력치그룹_단위+COUNTIF($C$4:C1297,C1297)</f>
        <v>21308044</v>
      </c>
      <c r="B1297" s="100" t="s">
        <v>335</v>
      </c>
      <c r="C1297" s="101">
        <f>VLOOKUP(B1297,WEAPON!$B:$D,3,0)</f>
        <v>21308</v>
      </c>
      <c r="D1297" s="102">
        <v>44</v>
      </c>
      <c r="E1297" s="101">
        <v>1</v>
      </c>
      <c r="F1297" s="101">
        <v>583</v>
      </c>
      <c r="G1297" s="101">
        <v>0</v>
      </c>
      <c r="H1297" s="101">
        <v>2</v>
      </c>
      <c r="I1297" s="101">
        <v>2371</v>
      </c>
      <c r="J1297" s="101">
        <v>0</v>
      </c>
      <c r="K1297" s="101">
        <v>3</v>
      </c>
      <c r="L1297" s="101">
        <v>941</v>
      </c>
      <c r="M1297" s="101">
        <v>0</v>
      </c>
      <c r="N1297" s="100" t="str">
        <f t="shared" si="60"/>
        <v>공격력 +583</v>
      </c>
      <c r="O1297" s="100" t="str">
        <f t="shared" si="61"/>
        <v>최대 체력 +2371</v>
      </c>
      <c r="P1297" s="100" t="str">
        <f t="shared" si="62"/>
        <v>치유력 +941</v>
      </c>
    </row>
    <row r="1298" spans="1:16" ht="13.8" customHeight="1">
      <c r="A1298" s="101">
        <f>C1298*ID규칙_기본능력치그룹_단위+COUNTIF($C$4:C1298,C1298)</f>
        <v>21308045</v>
      </c>
      <c r="B1298" s="100" t="s">
        <v>335</v>
      </c>
      <c r="C1298" s="101">
        <f>VLOOKUP(B1298,WEAPON!$B:$D,3,0)</f>
        <v>21308</v>
      </c>
      <c r="D1298" s="102">
        <v>45</v>
      </c>
      <c r="E1298" s="101">
        <v>1</v>
      </c>
      <c r="F1298" s="101">
        <v>594</v>
      </c>
      <c r="G1298" s="101">
        <v>0</v>
      </c>
      <c r="H1298" s="101">
        <v>2</v>
      </c>
      <c r="I1298" s="101">
        <v>2414</v>
      </c>
      <c r="J1298" s="101">
        <v>0</v>
      </c>
      <c r="K1298" s="101">
        <v>3</v>
      </c>
      <c r="L1298" s="101">
        <v>958</v>
      </c>
      <c r="M1298" s="101">
        <v>0</v>
      </c>
      <c r="N1298" s="100" t="str">
        <f t="shared" si="60"/>
        <v>공격력 +594</v>
      </c>
      <c r="O1298" s="100" t="str">
        <f t="shared" si="61"/>
        <v>최대 체력 +2414</v>
      </c>
      <c r="P1298" s="100" t="str">
        <f t="shared" si="62"/>
        <v>치유력 +958</v>
      </c>
    </row>
    <row r="1299" spans="1:16" ht="13.8" customHeight="1">
      <c r="A1299" s="101">
        <f>C1299*ID규칙_기본능력치그룹_단위+COUNTIF($C$4:C1299,C1299)</f>
        <v>21308046</v>
      </c>
      <c r="B1299" s="100" t="s">
        <v>335</v>
      </c>
      <c r="C1299" s="101">
        <f>VLOOKUP(B1299,WEAPON!$B:$D,3,0)</f>
        <v>21308</v>
      </c>
      <c r="D1299" s="102">
        <v>46</v>
      </c>
      <c r="E1299" s="101">
        <v>1</v>
      </c>
      <c r="F1299" s="101">
        <v>605</v>
      </c>
      <c r="G1299" s="101">
        <v>0</v>
      </c>
      <c r="H1299" s="101">
        <v>2</v>
      </c>
      <c r="I1299" s="101">
        <v>2458</v>
      </c>
      <c r="J1299" s="101">
        <v>0</v>
      </c>
      <c r="K1299" s="101">
        <v>3</v>
      </c>
      <c r="L1299" s="101">
        <v>976</v>
      </c>
      <c r="M1299" s="101">
        <v>0</v>
      </c>
      <c r="N1299" s="100" t="str">
        <f t="shared" si="60"/>
        <v>공격력 +605</v>
      </c>
      <c r="O1299" s="100" t="str">
        <f t="shared" si="61"/>
        <v>최대 체력 +2458</v>
      </c>
      <c r="P1299" s="100" t="str">
        <f t="shared" si="62"/>
        <v>치유력 +976</v>
      </c>
    </row>
    <row r="1300" spans="1:16" ht="13.8" customHeight="1">
      <c r="A1300" s="101">
        <f>C1300*ID규칙_기본능력치그룹_단위+COUNTIF($C$4:C1300,C1300)</f>
        <v>21308047</v>
      </c>
      <c r="B1300" s="100" t="s">
        <v>335</v>
      </c>
      <c r="C1300" s="101">
        <f>VLOOKUP(B1300,WEAPON!$B:$D,3,0)</f>
        <v>21308</v>
      </c>
      <c r="D1300" s="102">
        <v>47</v>
      </c>
      <c r="E1300" s="101">
        <v>1</v>
      </c>
      <c r="F1300" s="101">
        <v>615</v>
      </c>
      <c r="G1300" s="101">
        <v>0</v>
      </c>
      <c r="H1300" s="101">
        <v>2</v>
      </c>
      <c r="I1300" s="101">
        <v>2502</v>
      </c>
      <c r="J1300" s="101">
        <v>0</v>
      </c>
      <c r="K1300" s="101">
        <v>3</v>
      </c>
      <c r="L1300" s="101">
        <v>993</v>
      </c>
      <c r="M1300" s="101">
        <v>0</v>
      </c>
      <c r="N1300" s="100" t="str">
        <f t="shared" si="60"/>
        <v>공격력 +615</v>
      </c>
      <c r="O1300" s="100" t="str">
        <f t="shared" si="61"/>
        <v>최대 체력 +2502</v>
      </c>
      <c r="P1300" s="100" t="str">
        <f t="shared" si="62"/>
        <v>치유력 +993</v>
      </c>
    </row>
    <row r="1301" spans="1:16" ht="13.8" customHeight="1">
      <c r="A1301" s="101">
        <f>C1301*ID규칙_기본능력치그룹_단위+COUNTIF($C$4:C1301,C1301)</f>
        <v>21308048</v>
      </c>
      <c r="B1301" s="100" t="s">
        <v>335</v>
      </c>
      <c r="C1301" s="101">
        <f>VLOOKUP(B1301,WEAPON!$B:$D,3,0)</f>
        <v>21308</v>
      </c>
      <c r="D1301" s="102">
        <v>48</v>
      </c>
      <c r="E1301" s="101">
        <v>1</v>
      </c>
      <c r="F1301" s="101">
        <v>626</v>
      </c>
      <c r="G1301" s="101">
        <v>0</v>
      </c>
      <c r="H1301" s="101">
        <v>2</v>
      </c>
      <c r="I1301" s="101">
        <v>2546</v>
      </c>
      <c r="J1301" s="101">
        <v>0</v>
      </c>
      <c r="K1301" s="101">
        <v>3</v>
      </c>
      <c r="L1301" s="101">
        <v>1010</v>
      </c>
      <c r="M1301" s="101">
        <v>0</v>
      </c>
      <c r="N1301" s="100" t="str">
        <f t="shared" si="60"/>
        <v>공격력 +626</v>
      </c>
      <c r="O1301" s="100" t="str">
        <f t="shared" si="61"/>
        <v>최대 체력 +2546</v>
      </c>
      <c r="P1301" s="100" t="str">
        <f t="shared" si="62"/>
        <v>치유력 +1010</v>
      </c>
    </row>
    <row r="1302" spans="1:16" ht="13.8" customHeight="1">
      <c r="A1302" s="101">
        <f>C1302*ID규칙_기본능력치그룹_단위+COUNTIF($C$4:C1302,C1302)</f>
        <v>21308049</v>
      </c>
      <c r="B1302" s="100" t="s">
        <v>335</v>
      </c>
      <c r="C1302" s="101">
        <f>VLOOKUP(B1302,WEAPON!$B:$D,3,0)</f>
        <v>21308</v>
      </c>
      <c r="D1302" s="102">
        <v>49</v>
      </c>
      <c r="E1302" s="101">
        <v>1</v>
      </c>
      <c r="F1302" s="101">
        <v>637</v>
      </c>
      <c r="G1302" s="101">
        <v>0</v>
      </c>
      <c r="H1302" s="101">
        <v>2</v>
      </c>
      <c r="I1302" s="101">
        <v>2590</v>
      </c>
      <c r="J1302" s="101">
        <v>0</v>
      </c>
      <c r="K1302" s="101">
        <v>3</v>
      </c>
      <c r="L1302" s="101">
        <v>1028</v>
      </c>
      <c r="M1302" s="101">
        <v>0</v>
      </c>
      <c r="N1302" s="100" t="str">
        <f t="shared" si="60"/>
        <v>공격력 +637</v>
      </c>
      <c r="O1302" s="100" t="str">
        <f t="shared" si="61"/>
        <v>최대 체력 +2590</v>
      </c>
      <c r="P1302" s="100" t="str">
        <f t="shared" si="62"/>
        <v>치유력 +1028</v>
      </c>
    </row>
    <row r="1303" spans="1:16" ht="13.8" customHeight="1">
      <c r="A1303" s="101">
        <f>C1303*ID규칙_기본능력치그룹_단위+COUNTIF($C$4:C1303,C1303)</f>
        <v>21308050</v>
      </c>
      <c r="B1303" s="100" t="s">
        <v>335</v>
      </c>
      <c r="C1303" s="101">
        <f>VLOOKUP(B1303,WEAPON!$B:$D,3,0)</f>
        <v>21308</v>
      </c>
      <c r="D1303" s="102">
        <v>50</v>
      </c>
      <c r="E1303" s="101">
        <v>1</v>
      </c>
      <c r="F1303" s="101">
        <v>648</v>
      </c>
      <c r="G1303" s="101">
        <v>0</v>
      </c>
      <c r="H1303" s="101">
        <v>2</v>
      </c>
      <c r="I1303" s="101">
        <v>2634</v>
      </c>
      <c r="J1303" s="101">
        <v>0</v>
      </c>
      <c r="K1303" s="101">
        <v>3</v>
      </c>
      <c r="L1303" s="101" t="s">
        <v>480</v>
      </c>
      <c r="M1303" s="101">
        <v>0</v>
      </c>
      <c r="N1303" s="100" t="str">
        <f t="shared" si="60"/>
        <v>공격력 +648</v>
      </c>
      <c r="O1303" s="100" t="str">
        <f t="shared" si="61"/>
        <v>최대 체력 +2634</v>
      </c>
      <c r="P1303" s="100" t="str">
        <f t="shared" si="62"/>
        <v>치유력 +d</v>
      </c>
    </row>
    <row r="1304" spans="1:16" ht="13.8" customHeight="1">
      <c r="A1304" s="101">
        <f>C1304*ID규칙_기본능력치그룹_단위+COUNTIF($C$4:C1304,C1304)</f>
        <v>24209001</v>
      </c>
      <c r="B1304" s="100" t="s">
        <v>337</v>
      </c>
      <c r="C1304" s="101">
        <f>VLOOKUP(B1304,WEAPON!$B:$D,3,0)</f>
        <v>24209</v>
      </c>
      <c r="D1304" s="102">
        <v>1</v>
      </c>
      <c r="E1304" s="101">
        <v>1</v>
      </c>
      <c r="F1304" s="101">
        <v>76</v>
      </c>
      <c r="G1304" s="101">
        <v>0</v>
      </c>
      <c r="H1304" s="101">
        <v>2</v>
      </c>
      <c r="I1304" s="101">
        <v>432</v>
      </c>
      <c r="J1304" s="101">
        <v>0</v>
      </c>
      <c r="K1304" s="101">
        <v>3</v>
      </c>
      <c r="L1304" s="101">
        <v>174</v>
      </c>
      <c r="M1304" s="101">
        <v>0</v>
      </c>
      <c r="N1304" s="100" t="str">
        <f t="shared" si="60"/>
        <v>공격력 +76</v>
      </c>
      <c r="O1304" s="100" t="str">
        <f t="shared" si="61"/>
        <v>최대 체력 +432</v>
      </c>
      <c r="P1304" s="100" t="str">
        <f t="shared" si="62"/>
        <v>치유력 +174</v>
      </c>
    </row>
    <row r="1305" spans="1:16" ht="13.8" customHeight="1">
      <c r="A1305" s="101">
        <f>C1305*ID규칙_기본능력치그룹_단위+COUNTIF($C$4:C1305,C1305)</f>
        <v>24209002</v>
      </c>
      <c r="B1305" s="100" t="s">
        <v>337</v>
      </c>
      <c r="C1305" s="101">
        <f>VLOOKUP(B1305,WEAPON!$B:$D,3,0)</f>
        <v>24209</v>
      </c>
      <c r="D1305" s="102">
        <v>2</v>
      </c>
      <c r="E1305" s="101">
        <v>1</v>
      </c>
      <c r="F1305" s="101">
        <v>83</v>
      </c>
      <c r="G1305" s="101">
        <v>0</v>
      </c>
      <c r="H1305" s="101">
        <v>2</v>
      </c>
      <c r="I1305" s="101">
        <v>471</v>
      </c>
      <c r="J1305" s="101">
        <v>0</v>
      </c>
      <c r="K1305" s="101">
        <v>3</v>
      </c>
      <c r="L1305" s="101">
        <v>190</v>
      </c>
      <c r="M1305" s="101">
        <v>0</v>
      </c>
      <c r="N1305" s="100" t="str">
        <f t="shared" si="60"/>
        <v>공격력 +83</v>
      </c>
      <c r="O1305" s="100" t="str">
        <f t="shared" si="61"/>
        <v>최대 체력 +471</v>
      </c>
      <c r="P1305" s="100" t="str">
        <f t="shared" si="62"/>
        <v>치유력 +190</v>
      </c>
    </row>
    <row r="1306" spans="1:16" ht="13.8" customHeight="1">
      <c r="A1306" s="101">
        <f>C1306*ID규칙_기본능력치그룹_단위+COUNTIF($C$4:C1306,C1306)</f>
        <v>24209003</v>
      </c>
      <c r="B1306" s="100" t="s">
        <v>337</v>
      </c>
      <c r="C1306" s="101">
        <f>VLOOKUP(B1306,WEAPON!$B:$D,3,0)</f>
        <v>24209</v>
      </c>
      <c r="D1306" s="102">
        <v>3</v>
      </c>
      <c r="E1306" s="101">
        <v>1</v>
      </c>
      <c r="F1306" s="101">
        <v>90</v>
      </c>
      <c r="G1306" s="101">
        <v>0</v>
      </c>
      <c r="H1306" s="101">
        <v>2</v>
      </c>
      <c r="I1306" s="101">
        <v>510</v>
      </c>
      <c r="J1306" s="101">
        <v>0</v>
      </c>
      <c r="K1306" s="101">
        <v>3</v>
      </c>
      <c r="L1306" s="101">
        <v>206</v>
      </c>
      <c r="M1306" s="101">
        <v>0</v>
      </c>
      <c r="N1306" s="100" t="str">
        <f t="shared" si="60"/>
        <v>공격력 +90</v>
      </c>
      <c r="O1306" s="100" t="str">
        <f t="shared" si="61"/>
        <v>최대 체력 +510</v>
      </c>
      <c r="P1306" s="100" t="str">
        <f t="shared" si="62"/>
        <v>치유력 +206</v>
      </c>
    </row>
    <row r="1307" spans="1:16" ht="13.8" customHeight="1">
      <c r="A1307" s="101">
        <f>C1307*ID규칙_기본능력치그룹_단위+COUNTIF($C$4:C1307,C1307)</f>
        <v>24209004</v>
      </c>
      <c r="B1307" s="100" t="s">
        <v>337</v>
      </c>
      <c r="C1307" s="101">
        <f>VLOOKUP(B1307,WEAPON!$B:$D,3,0)</f>
        <v>24209</v>
      </c>
      <c r="D1307" s="102">
        <v>4</v>
      </c>
      <c r="E1307" s="101">
        <v>1</v>
      </c>
      <c r="F1307" s="101">
        <v>97</v>
      </c>
      <c r="G1307" s="101">
        <v>0</v>
      </c>
      <c r="H1307" s="101">
        <v>2</v>
      </c>
      <c r="I1307" s="101">
        <v>550</v>
      </c>
      <c r="J1307" s="101">
        <v>0</v>
      </c>
      <c r="K1307" s="101">
        <v>3</v>
      </c>
      <c r="L1307" s="101">
        <v>221</v>
      </c>
      <c r="M1307" s="101">
        <v>0</v>
      </c>
      <c r="N1307" s="100" t="str">
        <f t="shared" si="60"/>
        <v>공격력 +97</v>
      </c>
      <c r="O1307" s="100" t="str">
        <f t="shared" si="61"/>
        <v>최대 체력 +550</v>
      </c>
      <c r="P1307" s="100" t="str">
        <f t="shared" si="62"/>
        <v>치유력 +221</v>
      </c>
    </row>
    <row r="1308" spans="1:16" ht="13.8" customHeight="1">
      <c r="A1308" s="101">
        <f>C1308*ID규칙_기본능력치그룹_단위+COUNTIF($C$4:C1308,C1308)</f>
        <v>24209005</v>
      </c>
      <c r="B1308" s="100" t="s">
        <v>337</v>
      </c>
      <c r="C1308" s="101">
        <f>VLOOKUP(B1308,WEAPON!$B:$D,3,0)</f>
        <v>24209</v>
      </c>
      <c r="D1308" s="102">
        <v>5</v>
      </c>
      <c r="E1308" s="101">
        <v>1</v>
      </c>
      <c r="F1308" s="101">
        <v>104</v>
      </c>
      <c r="G1308" s="101">
        <v>0</v>
      </c>
      <c r="H1308" s="101">
        <v>2</v>
      </c>
      <c r="I1308" s="101">
        <v>589</v>
      </c>
      <c r="J1308" s="101">
        <v>0</v>
      </c>
      <c r="K1308" s="101">
        <v>3</v>
      </c>
      <c r="L1308" s="101">
        <v>237</v>
      </c>
      <c r="M1308" s="101">
        <v>0</v>
      </c>
      <c r="N1308" s="100" t="str">
        <f t="shared" si="60"/>
        <v>공격력 +104</v>
      </c>
      <c r="O1308" s="100" t="str">
        <f t="shared" si="61"/>
        <v>최대 체력 +589</v>
      </c>
      <c r="P1308" s="100" t="str">
        <f t="shared" si="62"/>
        <v>치유력 +237</v>
      </c>
    </row>
    <row r="1309" spans="1:16" ht="13.8" customHeight="1">
      <c r="A1309" s="101">
        <f>C1309*ID규칙_기본능력치그룹_단위+COUNTIF($C$4:C1309,C1309)</f>
        <v>24209006</v>
      </c>
      <c r="B1309" s="100" t="s">
        <v>337</v>
      </c>
      <c r="C1309" s="101">
        <f>VLOOKUP(B1309,WEAPON!$B:$D,3,0)</f>
        <v>24209</v>
      </c>
      <c r="D1309" s="102">
        <v>6</v>
      </c>
      <c r="E1309" s="101">
        <v>1</v>
      </c>
      <c r="F1309" s="101">
        <v>111</v>
      </c>
      <c r="G1309" s="101">
        <v>0</v>
      </c>
      <c r="H1309" s="101">
        <v>2</v>
      </c>
      <c r="I1309" s="101">
        <v>628</v>
      </c>
      <c r="J1309" s="101">
        <v>0</v>
      </c>
      <c r="K1309" s="101">
        <v>3</v>
      </c>
      <c r="L1309" s="101">
        <v>253</v>
      </c>
      <c r="M1309" s="101">
        <v>0</v>
      </c>
      <c r="N1309" s="100" t="str">
        <f t="shared" si="60"/>
        <v>공격력 +111</v>
      </c>
      <c r="O1309" s="100" t="str">
        <f t="shared" si="61"/>
        <v>최대 체력 +628</v>
      </c>
      <c r="P1309" s="100" t="str">
        <f t="shared" si="62"/>
        <v>치유력 +253</v>
      </c>
    </row>
    <row r="1310" spans="1:16" ht="13.8" customHeight="1">
      <c r="A1310" s="101">
        <f>C1310*ID규칙_기본능력치그룹_단위+COUNTIF($C$4:C1310,C1310)</f>
        <v>24209007</v>
      </c>
      <c r="B1310" s="100" t="s">
        <v>337</v>
      </c>
      <c r="C1310" s="101">
        <f>VLOOKUP(B1310,WEAPON!$B:$D,3,0)</f>
        <v>24209</v>
      </c>
      <c r="D1310" s="102">
        <v>7</v>
      </c>
      <c r="E1310" s="101">
        <v>1</v>
      </c>
      <c r="F1310" s="101">
        <v>118</v>
      </c>
      <c r="G1310" s="101">
        <v>0</v>
      </c>
      <c r="H1310" s="101">
        <v>2</v>
      </c>
      <c r="I1310" s="101">
        <v>667</v>
      </c>
      <c r="J1310" s="101">
        <v>0</v>
      </c>
      <c r="K1310" s="101">
        <v>3</v>
      </c>
      <c r="L1310" s="101">
        <v>269</v>
      </c>
      <c r="M1310" s="101">
        <v>0</v>
      </c>
      <c r="N1310" s="100" t="str">
        <f t="shared" si="60"/>
        <v>공격력 +118</v>
      </c>
      <c r="O1310" s="100" t="str">
        <f t="shared" si="61"/>
        <v>최대 체력 +667</v>
      </c>
      <c r="P1310" s="100" t="str">
        <f t="shared" si="62"/>
        <v>치유력 +269</v>
      </c>
    </row>
    <row r="1311" spans="1:16" ht="13.8" customHeight="1">
      <c r="A1311" s="101">
        <f>C1311*ID규칙_기본능력치그룹_단위+COUNTIF($C$4:C1311,C1311)</f>
        <v>24209008</v>
      </c>
      <c r="B1311" s="100" t="s">
        <v>337</v>
      </c>
      <c r="C1311" s="101">
        <f>VLOOKUP(B1311,WEAPON!$B:$D,3,0)</f>
        <v>24209</v>
      </c>
      <c r="D1311" s="102">
        <v>8</v>
      </c>
      <c r="E1311" s="101">
        <v>1</v>
      </c>
      <c r="F1311" s="101">
        <v>125</v>
      </c>
      <c r="G1311" s="101">
        <v>0</v>
      </c>
      <c r="H1311" s="101">
        <v>2</v>
      </c>
      <c r="I1311" s="101">
        <v>706</v>
      </c>
      <c r="J1311" s="101">
        <v>0</v>
      </c>
      <c r="K1311" s="101">
        <v>3</v>
      </c>
      <c r="L1311" s="101">
        <v>285</v>
      </c>
      <c r="M1311" s="101">
        <v>0</v>
      </c>
      <c r="N1311" s="100" t="str">
        <f t="shared" si="60"/>
        <v>공격력 +125</v>
      </c>
      <c r="O1311" s="100" t="str">
        <f t="shared" si="61"/>
        <v>최대 체력 +706</v>
      </c>
      <c r="P1311" s="100" t="str">
        <f t="shared" si="62"/>
        <v>치유력 +285</v>
      </c>
    </row>
    <row r="1312" spans="1:16" ht="13.8" customHeight="1">
      <c r="A1312" s="101">
        <f>C1312*ID규칙_기본능력치그룹_단위+COUNTIF($C$4:C1312,C1312)</f>
        <v>24209009</v>
      </c>
      <c r="B1312" s="100" t="s">
        <v>337</v>
      </c>
      <c r="C1312" s="101">
        <f>VLOOKUP(B1312,WEAPON!$B:$D,3,0)</f>
        <v>24209</v>
      </c>
      <c r="D1312" s="102">
        <v>9</v>
      </c>
      <c r="E1312" s="101">
        <v>1</v>
      </c>
      <c r="F1312" s="101">
        <v>131</v>
      </c>
      <c r="G1312" s="101">
        <v>0</v>
      </c>
      <c r="H1312" s="101">
        <v>2</v>
      </c>
      <c r="I1312" s="101">
        <v>745</v>
      </c>
      <c r="J1312" s="101">
        <v>0</v>
      </c>
      <c r="K1312" s="101">
        <v>3</v>
      </c>
      <c r="L1312" s="101">
        <v>300</v>
      </c>
      <c r="M1312" s="101">
        <v>0</v>
      </c>
      <c r="N1312" s="100" t="str">
        <f t="shared" si="60"/>
        <v>공격력 +131</v>
      </c>
      <c r="O1312" s="100" t="str">
        <f t="shared" si="61"/>
        <v>최대 체력 +745</v>
      </c>
      <c r="P1312" s="100" t="str">
        <f t="shared" si="62"/>
        <v>치유력 +300</v>
      </c>
    </row>
    <row r="1313" spans="1:16" ht="13.8" customHeight="1">
      <c r="A1313" s="101">
        <f>C1313*ID규칙_기본능력치그룹_단위+COUNTIF($C$4:C1313,C1313)</f>
        <v>24209010</v>
      </c>
      <c r="B1313" s="100" t="s">
        <v>337</v>
      </c>
      <c r="C1313" s="101">
        <f>VLOOKUP(B1313,WEAPON!$B:$D,3,0)</f>
        <v>24209</v>
      </c>
      <c r="D1313" s="102">
        <v>10</v>
      </c>
      <c r="E1313" s="101">
        <v>1</v>
      </c>
      <c r="F1313" s="101">
        <v>138</v>
      </c>
      <c r="G1313" s="101">
        <v>0</v>
      </c>
      <c r="H1313" s="101">
        <v>2</v>
      </c>
      <c r="I1313" s="101">
        <v>785</v>
      </c>
      <c r="J1313" s="101">
        <v>0</v>
      </c>
      <c r="K1313" s="101">
        <v>3</v>
      </c>
      <c r="L1313" s="101">
        <v>316</v>
      </c>
      <c r="M1313" s="101">
        <v>0</v>
      </c>
      <c r="N1313" s="100" t="str">
        <f t="shared" si="60"/>
        <v>공격력 +138</v>
      </c>
      <c r="O1313" s="100" t="str">
        <f t="shared" si="61"/>
        <v>최대 체력 +785</v>
      </c>
      <c r="P1313" s="100" t="str">
        <f t="shared" si="62"/>
        <v>치유력 +316</v>
      </c>
    </row>
    <row r="1314" spans="1:16" ht="13.8" customHeight="1">
      <c r="A1314" s="101">
        <f>C1314*ID규칙_기본능력치그룹_단위+COUNTIF($C$4:C1314,C1314)</f>
        <v>24209011</v>
      </c>
      <c r="B1314" s="100" t="s">
        <v>337</v>
      </c>
      <c r="C1314" s="101">
        <f>VLOOKUP(B1314,WEAPON!$B:$D,3,0)</f>
        <v>24209</v>
      </c>
      <c r="D1314" s="102">
        <v>11</v>
      </c>
      <c r="E1314" s="101">
        <v>1</v>
      </c>
      <c r="F1314" s="101">
        <v>145</v>
      </c>
      <c r="G1314" s="101">
        <v>0</v>
      </c>
      <c r="H1314" s="101">
        <v>2</v>
      </c>
      <c r="I1314" s="101">
        <v>824</v>
      </c>
      <c r="J1314" s="101">
        <v>0</v>
      </c>
      <c r="K1314" s="101">
        <v>3</v>
      </c>
      <c r="L1314" s="101">
        <v>332</v>
      </c>
      <c r="M1314" s="101">
        <v>0</v>
      </c>
      <c r="N1314" s="100" t="str">
        <f t="shared" si="60"/>
        <v>공격력 +145</v>
      </c>
      <c r="O1314" s="100" t="str">
        <f t="shared" si="61"/>
        <v>최대 체력 +824</v>
      </c>
      <c r="P1314" s="100" t="str">
        <f t="shared" si="62"/>
        <v>치유력 +332</v>
      </c>
    </row>
    <row r="1315" spans="1:16" ht="13.8" customHeight="1">
      <c r="A1315" s="101">
        <f>C1315*ID규칙_기본능력치그룹_단위+COUNTIF($C$4:C1315,C1315)</f>
        <v>24209012</v>
      </c>
      <c r="B1315" s="100" t="s">
        <v>337</v>
      </c>
      <c r="C1315" s="101">
        <f>VLOOKUP(B1315,WEAPON!$B:$D,3,0)</f>
        <v>24209</v>
      </c>
      <c r="D1315" s="102">
        <v>12</v>
      </c>
      <c r="E1315" s="101">
        <v>1</v>
      </c>
      <c r="F1315" s="101">
        <v>152</v>
      </c>
      <c r="G1315" s="101">
        <v>0</v>
      </c>
      <c r="H1315" s="101">
        <v>2</v>
      </c>
      <c r="I1315" s="101">
        <v>863</v>
      </c>
      <c r="J1315" s="101">
        <v>0</v>
      </c>
      <c r="K1315" s="101">
        <v>3</v>
      </c>
      <c r="L1315" s="101">
        <v>348</v>
      </c>
      <c r="M1315" s="101">
        <v>0</v>
      </c>
      <c r="N1315" s="100" t="str">
        <f t="shared" si="60"/>
        <v>공격력 +152</v>
      </c>
      <c r="O1315" s="100" t="str">
        <f t="shared" si="61"/>
        <v>최대 체력 +863</v>
      </c>
      <c r="P1315" s="100" t="str">
        <f t="shared" si="62"/>
        <v>치유력 +348</v>
      </c>
    </row>
    <row r="1316" spans="1:16" ht="13.8" customHeight="1">
      <c r="A1316" s="101">
        <f>C1316*ID규칙_기본능력치그룹_단위+COUNTIF($C$4:C1316,C1316)</f>
        <v>24209013</v>
      </c>
      <c r="B1316" s="100" t="s">
        <v>337</v>
      </c>
      <c r="C1316" s="101">
        <f>VLOOKUP(B1316,WEAPON!$B:$D,3,0)</f>
        <v>24209</v>
      </c>
      <c r="D1316" s="102">
        <v>13</v>
      </c>
      <c r="E1316" s="101">
        <v>1</v>
      </c>
      <c r="F1316" s="101">
        <v>159</v>
      </c>
      <c r="G1316" s="101">
        <v>0</v>
      </c>
      <c r="H1316" s="101">
        <v>2</v>
      </c>
      <c r="I1316" s="101">
        <v>902</v>
      </c>
      <c r="J1316" s="101">
        <v>0</v>
      </c>
      <c r="K1316" s="101">
        <v>3</v>
      </c>
      <c r="L1316" s="101">
        <v>364</v>
      </c>
      <c r="M1316" s="101">
        <v>0</v>
      </c>
      <c r="N1316" s="100" t="str">
        <f t="shared" si="60"/>
        <v>공격력 +159</v>
      </c>
      <c r="O1316" s="100" t="str">
        <f t="shared" si="61"/>
        <v>최대 체력 +902</v>
      </c>
      <c r="P1316" s="100" t="str">
        <f t="shared" si="62"/>
        <v>치유력 +364</v>
      </c>
    </row>
    <row r="1317" spans="1:16" ht="13.8" customHeight="1">
      <c r="A1317" s="101">
        <f>C1317*ID규칙_기본능력치그룹_단위+COUNTIF($C$4:C1317,C1317)</f>
        <v>24209014</v>
      </c>
      <c r="B1317" s="100" t="s">
        <v>337</v>
      </c>
      <c r="C1317" s="101">
        <f>VLOOKUP(B1317,WEAPON!$B:$D,3,0)</f>
        <v>24209</v>
      </c>
      <c r="D1317" s="102">
        <v>14</v>
      </c>
      <c r="E1317" s="101">
        <v>1</v>
      </c>
      <c r="F1317" s="101">
        <v>166</v>
      </c>
      <c r="G1317" s="101">
        <v>0</v>
      </c>
      <c r="H1317" s="101">
        <v>2</v>
      </c>
      <c r="I1317" s="101">
        <v>941</v>
      </c>
      <c r="J1317" s="101">
        <v>0</v>
      </c>
      <c r="K1317" s="101">
        <v>3</v>
      </c>
      <c r="L1317" s="101">
        <v>379</v>
      </c>
      <c r="M1317" s="101">
        <v>0</v>
      </c>
      <c r="N1317" s="100" t="str">
        <f t="shared" si="60"/>
        <v>공격력 +166</v>
      </c>
      <c r="O1317" s="100" t="str">
        <f t="shared" si="61"/>
        <v>최대 체력 +941</v>
      </c>
      <c r="P1317" s="100" t="str">
        <f t="shared" si="62"/>
        <v>치유력 +379</v>
      </c>
    </row>
    <row r="1318" spans="1:16" ht="13.8" customHeight="1">
      <c r="A1318" s="101">
        <f>C1318*ID규칙_기본능력치그룹_단위+COUNTIF($C$4:C1318,C1318)</f>
        <v>24209015</v>
      </c>
      <c r="B1318" s="100" t="s">
        <v>337</v>
      </c>
      <c r="C1318" s="101">
        <f>VLOOKUP(B1318,WEAPON!$B:$D,3,0)</f>
        <v>24209</v>
      </c>
      <c r="D1318" s="102">
        <v>15</v>
      </c>
      <c r="E1318" s="101">
        <v>1</v>
      </c>
      <c r="F1318" s="101">
        <v>173</v>
      </c>
      <c r="G1318" s="101">
        <v>0</v>
      </c>
      <c r="H1318" s="101">
        <v>2</v>
      </c>
      <c r="I1318" s="101">
        <v>980</v>
      </c>
      <c r="J1318" s="101">
        <v>0</v>
      </c>
      <c r="K1318" s="101">
        <v>3</v>
      </c>
      <c r="L1318" s="101">
        <v>395</v>
      </c>
      <c r="M1318" s="101">
        <v>0</v>
      </c>
      <c r="N1318" s="100" t="str">
        <f t="shared" si="60"/>
        <v>공격력 +173</v>
      </c>
      <c r="O1318" s="100" t="str">
        <f t="shared" si="61"/>
        <v>최대 체력 +980</v>
      </c>
      <c r="P1318" s="100" t="str">
        <f t="shared" si="62"/>
        <v>치유력 +395</v>
      </c>
    </row>
    <row r="1319" spans="1:16" ht="13.8" customHeight="1">
      <c r="A1319" s="101">
        <f>C1319*ID규칙_기본능력치그룹_단위+COUNTIF($C$4:C1319,C1319)</f>
        <v>24209016</v>
      </c>
      <c r="B1319" s="100" t="s">
        <v>337</v>
      </c>
      <c r="C1319" s="101">
        <f>VLOOKUP(B1319,WEAPON!$B:$D,3,0)</f>
        <v>24209</v>
      </c>
      <c r="D1319" s="102">
        <v>16</v>
      </c>
      <c r="E1319" s="101">
        <v>1</v>
      </c>
      <c r="F1319" s="101">
        <v>180</v>
      </c>
      <c r="G1319" s="101">
        <v>0</v>
      </c>
      <c r="H1319" s="101">
        <v>2</v>
      </c>
      <c r="I1319" s="101">
        <v>1020</v>
      </c>
      <c r="J1319" s="101">
        <v>0</v>
      </c>
      <c r="K1319" s="101">
        <v>3</v>
      </c>
      <c r="L1319" s="101">
        <v>411</v>
      </c>
      <c r="M1319" s="101">
        <v>0</v>
      </c>
      <c r="N1319" s="100" t="str">
        <f t="shared" si="60"/>
        <v>공격력 +180</v>
      </c>
      <c r="O1319" s="100" t="str">
        <f t="shared" si="61"/>
        <v>최대 체력 +1020</v>
      </c>
      <c r="P1319" s="100" t="str">
        <f t="shared" si="62"/>
        <v>치유력 +411</v>
      </c>
    </row>
    <row r="1320" spans="1:16" ht="13.8" customHeight="1">
      <c r="A1320" s="101">
        <f>C1320*ID규칙_기본능력치그룹_단위+COUNTIF($C$4:C1320,C1320)</f>
        <v>24209017</v>
      </c>
      <c r="B1320" s="100" t="s">
        <v>337</v>
      </c>
      <c r="C1320" s="101">
        <f>VLOOKUP(B1320,WEAPON!$B:$D,3,0)</f>
        <v>24209</v>
      </c>
      <c r="D1320" s="102">
        <v>17</v>
      </c>
      <c r="E1320" s="101">
        <v>1</v>
      </c>
      <c r="F1320" s="101">
        <v>187</v>
      </c>
      <c r="G1320" s="101">
        <v>0</v>
      </c>
      <c r="H1320" s="101">
        <v>2</v>
      </c>
      <c r="I1320" s="101">
        <v>1059</v>
      </c>
      <c r="J1320" s="101">
        <v>0</v>
      </c>
      <c r="K1320" s="101">
        <v>3</v>
      </c>
      <c r="L1320" s="101">
        <v>427</v>
      </c>
      <c r="M1320" s="101">
        <v>0</v>
      </c>
      <c r="N1320" s="100" t="str">
        <f t="shared" si="60"/>
        <v>공격력 +187</v>
      </c>
      <c r="O1320" s="100" t="str">
        <f t="shared" si="61"/>
        <v>최대 체력 +1059</v>
      </c>
      <c r="P1320" s="100" t="str">
        <f t="shared" si="62"/>
        <v>치유력 +427</v>
      </c>
    </row>
    <row r="1321" spans="1:16" ht="13.8" customHeight="1">
      <c r="A1321" s="101">
        <f>C1321*ID규칙_기본능력치그룹_단위+COUNTIF($C$4:C1321,C1321)</f>
        <v>24209018</v>
      </c>
      <c r="B1321" s="100" t="s">
        <v>337</v>
      </c>
      <c r="C1321" s="101">
        <f>VLOOKUP(B1321,WEAPON!$B:$D,3,0)</f>
        <v>24209</v>
      </c>
      <c r="D1321" s="102">
        <v>18</v>
      </c>
      <c r="E1321" s="101">
        <v>1</v>
      </c>
      <c r="F1321" s="101">
        <v>194</v>
      </c>
      <c r="G1321" s="101">
        <v>0</v>
      </c>
      <c r="H1321" s="101">
        <v>2</v>
      </c>
      <c r="I1321" s="101">
        <v>1098</v>
      </c>
      <c r="J1321" s="101">
        <v>0</v>
      </c>
      <c r="K1321" s="101">
        <v>3</v>
      </c>
      <c r="L1321" s="101">
        <v>442</v>
      </c>
      <c r="M1321" s="101">
        <v>0</v>
      </c>
      <c r="N1321" s="100" t="str">
        <f t="shared" si="60"/>
        <v>공격력 +194</v>
      </c>
      <c r="O1321" s="100" t="str">
        <f t="shared" si="61"/>
        <v>최대 체력 +1098</v>
      </c>
      <c r="P1321" s="100" t="str">
        <f t="shared" si="62"/>
        <v>치유력 +442</v>
      </c>
    </row>
    <row r="1322" spans="1:16" ht="13.8" customHeight="1">
      <c r="A1322" s="101">
        <f>C1322*ID규칙_기본능력치그룹_단위+COUNTIF($C$4:C1322,C1322)</f>
        <v>24209019</v>
      </c>
      <c r="B1322" s="100" t="s">
        <v>337</v>
      </c>
      <c r="C1322" s="101">
        <f>VLOOKUP(B1322,WEAPON!$B:$D,3,0)</f>
        <v>24209</v>
      </c>
      <c r="D1322" s="102">
        <v>19</v>
      </c>
      <c r="E1322" s="101">
        <v>1</v>
      </c>
      <c r="F1322" s="101">
        <v>201</v>
      </c>
      <c r="G1322" s="101">
        <v>0</v>
      </c>
      <c r="H1322" s="101">
        <v>2</v>
      </c>
      <c r="I1322" s="101">
        <v>1137</v>
      </c>
      <c r="J1322" s="101">
        <v>0</v>
      </c>
      <c r="K1322" s="101">
        <v>3</v>
      </c>
      <c r="L1322" s="101">
        <v>458</v>
      </c>
      <c r="M1322" s="101">
        <v>0</v>
      </c>
      <c r="N1322" s="100" t="str">
        <f t="shared" si="60"/>
        <v>공격력 +201</v>
      </c>
      <c r="O1322" s="100" t="str">
        <f t="shared" si="61"/>
        <v>최대 체력 +1137</v>
      </c>
      <c r="P1322" s="100" t="str">
        <f t="shared" si="62"/>
        <v>치유력 +458</v>
      </c>
    </row>
    <row r="1323" spans="1:16" ht="13.8" customHeight="1">
      <c r="A1323" s="101">
        <f>C1323*ID규칙_기본능력치그룹_단위+COUNTIF($C$4:C1323,C1323)</f>
        <v>24209020</v>
      </c>
      <c r="B1323" s="100" t="s">
        <v>337</v>
      </c>
      <c r="C1323" s="101">
        <f>VLOOKUP(B1323,WEAPON!$B:$D,3,0)</f>
        <v>24209</v>
      </c>
      <c r="D1323" s="102">
        <v>20</v>
      </c>
      <c r="E1323" s="101">
        <v>1</v>
      </c>
      <c r="F1323" s="101">
        <v>208</v>
      </c>
      <c r="G1323" s="101">
        <v>0</v>
      </c>
      <c r="H1323" s="101">
        <v>2</v>
      </c>
      <c r="I1323" s="101">
        <v>1176</v>
      </c>
      <c r="J1323" s="101">
        <v>0</v>
      </c>
      <c r="K1323" s="101">
        <v>3</v>
      </c>
      <c r="L1323" s="101">
        <v>474</v>
      </c>
      <c r="M1323" s="101">
        <v>0</v>
      </c>
      <c r="N1323" s="100" t="str">
        <f t="shared" si="60"/>
        <v>공격력 +208</v>
      </c>
      <c r="O1323" s="100" t="str">
        <f t="shared" si="61"/>
        <v>최대 체력 +1176</v>
      </c>
      <c r="P1323" s="100" t="str">
        <f t="shared" si="62"/>
        <v>치유력 +474</v>
      </c>
    </row>
    <row r="1324" spans="1:16" ht="13.8" customHeight="1">
      <c r="A1324" s="101">
        <f>C1324*ID규칙_기본능력치그룹_단위+COUNTIF($C$4:C1324,C1324)</f>
        <v>24209021</v>
      </c>
      <c r="B1324" s="100" t="s">
        <v>337</v>
      </c>
      <c r="C1324" s="101">
        <f>VLOOKUP(B1324,WEAPON!$B:$D,3,0)</f>
        <v>24209</v>
      </c>
      <c r="D1324" s="102">
        <v>21</v>
      </c>
      <c r="E1324" s="101">
        <v>1</v>
      </c>
      <c r="F1324" s="101">
        <v>215</v>
      </c>
      <c r="G1324" s="101">
        <v>0</v>
      </c>
      <c r="H1324" s="101">
        <v>2</v>
      </c>
      <c r="I1324" s="101">
        <v>1215</v>
      </c>
      <c r="J1324" s="101">
        <v>0</v>
      </c>
      <c r="K1324" s="101">
        <v>3</v>
      </c>
      <c r="L1324" s="101">
        <v>490</v>
      </c>
      <c r="M1324" s="101">
        <v>0</v>
      </c>
      <c r="N1324" s="100" t="str">
        <f t="shared" si="60"/>
        <v>공격력 +215</v>
      </c>
      <c r="O1324" s="100" t="str">
        <f t="shared" si="61"/>
        <v>최대 체력 +1215</v>
      </c>
      <c r="P1324" s="100" t="str">
        <f t="shared" si="62"/>
        <v>치유력 +490</v>
      </c>
    </row>
    <row r="1325" spans="1:16" ht="13.8" customHeight="1">
      <c r="A1325" s="101">
        <f>C1325*ID규칙_기본능력치그룹_단위+COUNTIF($C$4:C1325,C1325)</f>
        <v>24209022</v>
      </c>
      <c r="B1325" s="100" t="s">
        <v>337</v>
      </c>
      <c r="C1325" s="101">
        <f>VLOOKUP(B1325,WEAPON!$B:$D,3,0)</f>
        <v>24209</v>
      </c>
      <c r="D1325" s="102">
        <v>22</v>
      </c>
      <c r="E1325" s="101">
        <v>1</v>
      </c>
      <c r="F1325" s="101">
        <v>222</v>
      </c>
      <c r="G1325" s="101">
        <v>0</v>
      </c>
      <c r="H1325" s="101">
        <v>2</v>
      </c>
      <c r="I1325" s="101">
        <v>1255</v>
      </c>
      <c r="J1325" s="101">
        <v>0</v>
      </c>
      <c r="K1325" s="101">
        <v>3</v>
      </c>
      <c r="L1325" s="101">
        <v>506</v>
      </c>
      <c r="M1325" s="101">
        <v>0</v>
      </c>
      <c r="N1325" s="100" t="str">
        <f t="shared" si="60"/>
        <v>공격력 +222</v>
      </c>
      <c r="O1325" s="100" t="str">
        <f t="shared" si="61"/>
        <v>최대 체력 +1255</v>
      </c>
      <c r="P1325" s="100" t="str">
        <f t="shared" si="62"/>
        <v>치유력 +506</v>
      </c>
    </row>
    <row r="1326" spans="1:16" ht="13.8" customHeight="1">
      <c r="A1326" s="101">
        <f>C1326*ID규칙_기본능력치그룹_단위+COUNTIF($C$4:C1326,C1326)</f>
        <v>24209023</v>
      </c>
      <c r="B1326" s="100" t="s">
        <v>337</v>
      </c>
      <c r="C1326" s="101">
        <f>VLOOKUP(B1326,WEAPON!$B:$D,3,0)</f>
        <v>24209</v>
      </c>
      <c r="D1326" s="102">
        <v>23</v>
      </c>
      <c r="E1326" s="101">
        <v>1</v>
      </c>
      <c r="F1326" s="101">
        <v>228</v>
      </c>
      <c r="G1326" s="101">
        <v>0</v>
      </c>
      <c r="H1326" s="101">
        <v>2</v>
      </c>
      <c r="I1326" s="101">
        <v>1294</v>
      </c>
      <c r="J1326" s="101">
        <v>0</v>
      </c>
      <c r="K1326" s="101">
        <v>3</v>
      </c>
      <c r="L1326" s="101">
        <v>521</v>
      </c>
      <c r="M1326" s="101">
        <v>0</v>
      </c>
      <c r="N1326" s="100" t="str">
        <f t="shared" si="60"/>
        <v>공격력 +228</v>
      </c>
      <c r="O1326" s="100" t="str">
        <f t="shared" si="61"/>
        <v>최대 체력 +1294</v>
      </c>
      <c r="P1326" s="100" t="str">
        <f t="shared" si="62"/>
        <v>치유력 +521</v>
      </c>
    </row>
    <row r="1327" spans="1:16" ht="13.8" customHeight="1">
      <c r="A1327" s="101">
        <f>C1327*ID규칙_기본능력치그룹_단위+COUNTIF($C$4:C1327,C1327)</f>
        <v>24209024</v>
      </c>
      <c r="B1327" s="100" t="s">
        <v>337</v>
      </c>
      <c r="C1327" s="101">
        <f>VLOOKUP(B1327,WEAPON!$B:$D,3,0)</f>
        <v>24209</v>
      </c>
      <c r="D1327" s="102">
        <v>24</v>
      </c>
      <c r="E1327" s="101">
        <v>1</v>
      </c>
      <c r="F1327" s="101">
        <v>235</v>
      </c>
      <c r="G1327" s="101">
        <v>0</v>
      </c>
      <c r="H1327" s="101">
        <v>2</v>
      </c>
      <c r="I1327" s="101">
        <v>1333</v>
      </c>
      <c r="J1327" s="101">
        <v>0</v>
      </c>
      <c r="K1327" s="101">
        <v>3</v>
      </c>
      <c r="L1327" s="101">
        <v>537</v>
      </c>
      <c r="M1327" s="101">
        <v>0</v>
      </c>
      <c r="N1327" s="100" t="str">
        <f t="shared" si="60"/>
        <v>공격력 +235</v>
      </c>
      <c r="O1327" s="100" t="str">
        <f t="shared" si="61"/>
        <v>최대 체력 +1333</v>
      </c>
      <c r="P1327" s="100" t="str">
        <f t="shared" si="62"/>
        <v>치유력 +537</v>
      </c>
    </row>
    <row r="1328" spans="1:16" ht="13.8" customHeight="1">
      <c r="A1328" s="101">
        <f>C1328*ID규칙_기본능력치그룹_단위+COUNTIF($C$4:C1328,C1328)</f>
        <v>24209025</v>
      </c>
      <c r="B1328" s="100" t="s">
        <v>337</v>
      </c>
      <c r="C1328" s="101">
        <f>VLOOKUP(B1328,WEAPON!$B:$D,3,0)</f>
        <v>24209</v>
      </c>
      <c r="D1328" s="102">
        <v>25</v>
      </c>
      <c r="E1328" s="101">
        <v>1</v>
      </c>
      <c r="F1328" s="101">
        <v>242</v>
      </c>
      <c r="G1328" s="101">
        <v>0</v>
      </c>
      <c r="H1328" s="101">
        <v>2</v>
      </c>
      <c r="I1328" s="101">
        <v>1372</v>
      </c>
      <c r="J1328" s="101">
        <v>0</v>
      </c>
      <c r="K1328" s="101">
        <v>3</v>
      </c>
      <c r="L1328" s="101">
        <v>553</v>
      </c>
      <c r="M1328" s="101">
        <v>0</v>
      </c>
      <c r="N1328" s="100" t="str">
        <f t="shared" si="60"/>
        <v>공격력 +242</v>
      </c>
      <c r="O1328" s="100" t="str">
        <f t="shared" si="61"/>
        <v>최대 체력 +1372</v>
      </c>
      <c r="P1328" s="100" t="str">
        <f t="shared" si="62"/>
        <v>치유력 +553</v>
      </c>
    </row>
    <row r="1329" spans="1:16" ht="13.8" customHeight="1">
      <c r="A1329" s="101">
        <f>C1329*ID규칙_기본능력치그룹_단위+COUNTIF($C$4:C1329,C1329)</f>
        <v>24209026</v>
      </c>
      <c r="B1329" s="100" t="s">
        <v>337</v>
      </c>
      <c r="C1329" s="101">
        <f>VLOOKUP(B1329,WEAPON!$B:$D,3,0)</f>
        <v>24209</v>
      </c>
      <c r="D1329" s="102">
        <v>26</v>
      </c>
      <c r="E1329" s="101">
        <v>1</v>
      </c>
      <c r="F1329" s="101">
        <v>249</v>
      </c>
      <c r="G1329" s="101">
        <v>0</v>
      </c>
      <c r="H1329" s="101">
        <v>2</v>
      </c>
      <c r="I1329" s="101">
        <v>1411</v>
      </c>
      <c r="J1329" s="101">
        <v>0</v>
      </c>
      <c r="K1329" s="101">
        <v>3</v>
      </c>
      <c r="L1329" s="101">
        <v>569</v>
      </c>
      <c r="M1329" s="101">
        <v>0</v>
      </c>
      <c r="N1329" s="100" t="str">
        <f t="shared" si="60"/>
        <v>공격력 +249</v>
      </c>
      <c r="O1329" s="100" t="str">
        <f t="shared" si="61"/>
        <v>최대 체력 +1411</v>
      </c>
      <c r="P1329" s="100" t="str">
        <f t="shared" si="62"/>
        <v>치유력 +569</v>
      </c>
    </row>
    <row r="1330" spans="1:16" ht="13.8" customHeight="1">
      <c r="A1330" s="101">
        <f>C1330*ID규칙_기본능력치그룹_단위+COUNTIF($C$4:C1330,C1330)</f>
        <v>24209027</v>
      </c>
      <c r="B1330" s="100" t="s">
        <v>337</v>
      </c>
      <c r="C1330" s="101">
        <f>VLOOKUP(B1330,WEAPON!$B:$D,3,0)</f>
        <v>24209</v>
      </c>
      <c r="D1330" s="102">
        <v>27</v>
      </c>
      <c r="E1330" s="101">
        <v>1</v>
      </c>
      <c r="F1330" s="101">
        <v>256</v>
      </c>
      <c r="G1330" s="101">
        <v>0</v>
      </c>
      <c r="H1330" s="101">
        <v>2</v>
      </c>
      <c r="I1330" s="101">
        <v>1450</v>
      </c>
      <c r="J1330" s="101">
        <v>0</v>
      </c>
      <c r="K1330" s="101">
        <v>3</v>
      </c>
      <c r="L1330" s="101">
        <v>585</v>
      </c>
      <c r="M1330" s="101">
        <v>0</v>
      </c>
      <c r="N1330" s="100" t="str">
        <f t="shared" si="60"/>
        <v>공격력 +256</v>
      </c>
      <c r="O1330" s="100" t="str">
        <f t="shared" si="61"/>
        <v>최대 체력 +1450</v>
      </c>
      <c r="P1330" s="100" t="str">
        <f t="shared" si="62"/>
        <v>치유력 +585</v>
      </c>
    </row>
    <row r="1331" spans="1:16" ht="13.8" customHeight="1">
      <c r="A1331" s="101">
        <f>C1331*ID규칙_기본능력치그룹_단위+COUNTIF($C$4:C1331,C1331)</f>
        <v>24209028</v>
      </c>
      <c r="B1331" s="100" t="s">
        <v>337</v>
      </c>
      <c r="C1331" s="101">
        <f>VLOOKUP(B1331,WEAPON!$B:$D,3,0)</f>
        <v>24209</v>
      </c>
      <c r="D1331" s="102">
        <v>28</v>
      </c>
      <c r="E1331" s="101">
        <v>1</v>
      </c>
      <c r="F1331" s="101">
        <v>263</v>
      </c>
      <c r="G1331" s="101">
        <v>0</v>
      </c>
      <c r="H1331" s="101">
        <v>2</v>
      </c>
      <c r="I1331" s="101">
        <v>1490</v>
      </c>
      <c r="J1331" s="101">
        <v>0</v>
      </c>
      <c r="K1331" s="101">
        <v>3</v>
      </c>
      <c r="L1331" s="101">
        <v>600</v>
      </c>
      <c r="M1331" s="101">
        <v>0</v>
      </c>
      <c r="N1331" s="100" t="str">
        <f t="shared" si="60"/>
        <v>공격력 +263</v>
      </c>
      <c r="O1331" s="100" t="str">
        <f t="shared" si="61"/>
        <v>최대 체력 +1490</v>
      </c>
      <c r="P1331" s="100" t="str">
        <f t="shared" si="62"/>
        <v>치유력 +600</v>
      </c>
    </row>
    <row r="1332" spans="1:16" ht="13.8" customHeight="1">
      <c r="A1332" s="101">
        <f>C1332*ID규칙_기본능력치그룹_단위+COUNTIF($C$4:C1332,C1332)</f>
        <v>24209029</v>
      </c>
      <c r="B1332" s="100" t="s">
        <v>337</v>
      </c>
      <c r="C1332" s="101">
        <f>VLOOKUP(B1332,WEAPON!$B:$D,3,0)</f>
        <v>24209</v>
      </c>
      <c r="D1332" s="102">
        <v>29</v>
      </c>
      <c r="E1332" s="101">
        <v>1</v>
      </c>
      <c r="F1332" s="101">
        <v>270</v>
      </c>
      <c r="G1332" s="101">
        <v>0</v>
      </c>
      <c r="H1332" s="101">
        <v>2</v>
      </c>
      <c r="I1332" s="101">
        <v>1529</v>
      </c>
      <c r="J1332" s="101">
        <v>0</v>
      </c>
      <c r="K1332" s="101">
        <v>3</v>
      </c>
      <c r="L1332" s="101">
        <v>616</v>
      </c>
      <c r="M1332" s="101">
        <v>0</v>
      </c>
      <c r="N1332" s="100" t="str">
        <f t="shared" si="60"/>
        <v>공격력 +270</v>
      </c>
      <c r="O1332" s="100" t="str">
        <f t="shared" si="61"/>
        <v>최대 체력 +1529</v>
      </c>
      <c r="P1332" s="100" t="str">
        <f t="shared" si="62"/>
        <v>치유력 +616</v>
      </c>
    </row>
    <row r="1333" spans="1:16" ht="13.8" customHeight="1">
      <c r="A1333" s="101">
        <f>C1333*ID규칙_기본능력치그룹_단위+COUNTIF($C$4:C1333,C1333)</f>
        <v>24209030</v>
      </c>
      <c r="B1333" s="100" t="s">
        <v>337</v>
      </c>
      <c r="C1333" s="101">
        <f>VLOOKUP(B1333,WEAPON!$B:$D,3,0)</f>
        <v>24209</v>
      </c>
      <c r="D1333" s="102">
        <v>30</v>
      </c>
      <c r="E1333" s="101">
        <v>1</v>
      </c>
      <c r="F1333" s="101">
        <v>277</v>
      </c>
      <c r="G1333" s="101">
        <v>0</v>
      </c>
      <c r="H1333" s="101">
        <v>2</v>
      </c>
      <c r="I1333" s="101">
        <v>1568</v>
      </c>
      <c r="J1333" s="101">
        <v>0</v>
      </c>
      <c r="K1333" s="101">
        <v>3</v>
      </c>
      <c r="L1333" s="101">
        <v>632</v>
      </c>
      <c r="M1333" s="101">
        <v>0</v>
      </c>
      <c r="N1333" s="100" t="str">
        <f t="shared" si="60"/>
        <v>공격력 +277</v>
      </c>
      <c r="O1333" s="100" t="str">
        <f t="shared" si="61"/>
        <v>최대 체력 +1568</v>
      </c>
      <c r="P1333" s="100" t="str">
        <f t="shared" si="62"/>
        <v>치유력 +632</v>
      </c>
    </row>
    <row r="1334" spans="1:16" ht="13.8" customHeight="1">
      <c r="A1334" s="101">
        <f>C1334*ID규칙_기본능력치그룹_단위+COUNTIF($C$4:C1334,C1334)</f>
        <v>24209031</v>
      </c>
      <c r="B1334" s="100" t="s">
        <v>337</v>
      </c>
      <c r="C1334" s="101">
        <f>VLOOKUP(B1334,WEAPON!$B:$D,3,0)</f>
        <v>24209</v>
      </c>
      <c r="D1334" s="102">
        <v>31</v>
      </c>
      <c r="E1334" s="101">
        <v>1</v>
      </c>
      <c r="F1334" s="101">
        <v>284</v>
      </c>
      <c r="G1334" s="101">
        <v>0</v>
      </c>
      <c r="H1334" s="101">
        <v>2</v>
      </c>
      <c r="I1334" s="101">
        <v>1607</v>
      </c>
      <c r="J1334" s="101">
        <v>0</v>
      </c>
      <c r="K1334" s="101">
        <v>3</v>
      </c>
      <c r="L1334" s="101">
        <v>648</v>
      </c>
      <c r="M1334" s="101">
        <v>0</v>
      </c>
      <c r="N1334" s="100" t="str">
        <f t="shared" si="60"/>
        <v>공격력 +284</v>
      </c>
      <c r="O1334" s="100" t="str">
        <f t="shared" si="61"/>
        <v>최대 체력 +1607</v>
      </c>
      <c r="P1334" s="100" t="str">
        <f t="shared" si="62"/>
        <v>치유력 +648</v>
      </c>
    </row>
    <row r="1335" spans="1:16" ht="13.8" customHeight="1">
      <c r="A1335" s="101">
        <f>C1335*ID규칙_기본능력치그룹_단위+COUNTIF($C$4:C1335,C1335)</f>
        <v>24209032</v>
      </c>
      <c r="B1335" s="100" t="s">
        <v>337</v>
      </c>
      <c r="C1335" s="101">
        <f>VLOOKUP(B1335,WEAPON!$B:$D,3,0)</f>
        <v>24209</v>
      </c>
      <c r="D1335" s="102">
        <v>32</v>
      </c>
      <c r="E1335" s="101">
        <v>1</v>
      </c>
      <c r="F1335" s="101">
        <v>291</v>
      </c>
      <c r="G1335" s="101">
        <v>0</v>
      </c>
      <c r="H1335" s="101">
        <v>2</v>
      </c>
      <c r="I1335" s="101">
        <v>1646</v>
      </c>
      <c r="J1335" s="101">
        <v>0</v>
      </c>
      <c r="K1335" s="101">
        <v>3</v>
      </c>
      <c r="L1335" s="101">
        <v>664</v>
      </c>
      <c r="M1335" s="101">
        <v>0</v>
      </c>
      <c r="N1335" s="100" t="str">
        <f t="shared" si="60"/>
        <v>공격력 +291</v>
      </c>
      <c r="O1335" s="100" t="str">
        <f t="shared" si="61"/>
        <v>최대 체력 +1646</v>
      </c>
      <c r="P1335" s="100" t="str">
        <f t="shared" si="62"/>
        <v>치유력 +664</v>
      </c>
    </row>
    <row r="1336" spans="1:16" ht="13.8" customHeight="1">
      <c r="A1336" s="101">
        <f>C1336*ID규칙_기본능력치그룹_단위+COUNTIF($C$4:C1336,C1336)</f>
        <v>24209033</v>
      </c>
      <c r="B1336" s="100" t="s">
        <v>337</v>
      </c>
      <c r="C1336" s="101">
        <f>VLOOKUP(B1336,WEAPON!$B:$D,3,0)</f>
        <v>24209</v>
      </c>
      <c r="D1336" s="102">
        <v>33</v>
      </c>
      <c r="E1336" s="101">
        <v>1</v>
      </c>
      <c r="F1336" s="101">
        <v>298</v>
      </c>
      <c r="G1336" s="101">
        <v>0</v>
      </c>
      <c r="H1336" s="101">
        <v>2</v>
      </c>
      <c r="I1336" s="101">
        <v>1686</v>
      </c>
      <c r="J1336" s="101">
        <v>0</v>
      </c>
      <c r="K1336" s="101">
        <v>3</v>
      </c>
      <c r="L1336" s="101">
        <v>679</v>
      </c>
      <c r="M1336" s="101">
        <v>0</v>
      </c>
      <c r="N1336" s="100" t="str">
        <f t="shared" si="60"/>
        <v>공격력 +298</v>
      </c>
      <c r="O1336" s="100" t="str">
        <f t="shared" si="61"/>
        <v>최대 체력 +1686</v>
      </c>
      <c r="P1336" s="100" t="str">
        <f t="shared" si="62"/>
        <v>치유력 +679</v>
      </c>
    </row>
    <row r="1337" spans="1:16" ht="13.8" customHeight="1">
      <c r="A1337" s="101">
        <f>C1337*ID규칙_기본능력치그룹_단위+COUNTIF($C$4:C1337,C1337)</f>
        <v>24209034</v>
      </c>
      <c r="B1337" s="100" t="s">
        <v>337</v>
      </c>
      <c r="C1337" s="101">
        <f>VLOOKUP(B1337,WEAPON!$B:$D,3,0)</f>
        <v>24209</v>
      </c>
      <c r="D1337" s="102">
        <v>34</v>
      </c>
      <c r="E1337" s="101">
        <v>1</v>
      </c>
      <c r="F1337" s="101">
        <v>305</v>
      </c>
      <c r="G1337" s="101">
        <v>0</v>
      </c>
      <c r="H1337" s="101">
        <v>2</v>
      </c>
      <c r="I1337" s="101">
        <v>1725</v>
      </c>
      <c r="J1337" s="101">
        <v>0</v>
      </c>
      <c r="K1337" s="101">
        <v>3</v>
      </c>
      <c r="L1337" s="101">
        <v>695</v>
      </c>
      <c r="M1337" s="101">
        <v>0</v>
      </c>
      <c r="N1337" s="100" t="str">
        <f t="shared" si="60"/>
        <v>공격력 +305</v>
      </c>
      <c r="O1337" s="100" t="str">
        <f t="shared" si="61"/>
        <v>최대 체력 +1725</v>
      </c>
      <c r="P1337" s="100" t="str">
        <f t="shared" si="62"/>
        <v>치유력 +695</v>
      </c>
    </row>
    <row r="1338" spans="1:16" ht="13.8" customHeight="1">
      <c r="A1338" s="101">
        <f>C1338*ID규칙_기본능력치그룹_단위+COUNTIF($C$4:C1338,C1338)</f>
        <v>24209035</v>
      </c>
      <c r="B1338" s="100" t="s">
        <v>337</v>
      </c>
      <c r="C1338" s="101">
        <f>VLOOKUP(B1338,WEAPON!$B:$D,3,0)</f>
        <v>24209</v>
      </c>
      <c r="D1338" s="102">
        <v>35</v>
      </c>
      <c r="E1338" s="101">
        <v>1</v>
      </c>
      <c r="F1338" s="101">
        <v>312</v>
      </c>
      <c r="G1338" s="101">
        <v>0</v>
      </c>
      <c r="H1338" s="101">
        <v>2</v>
      </c>
      <c r="I1338" s="101">
        <v>1764</v>
      </c>
      <c r="J1338" s="101">
        <v>0</v>
      </c>
      <c r="K1338" s="101">
        <v>3</v>
      </c>
      <c r="L1338" s="101">
        <v>711</v>
      </c>
      <c r="M1338" s="101">
        <v>0</v>
      </c>
      <c r="N1338" s="100" t="str">
        <f t="shared" si="60"/>
        <v>공격력 +312</v>
      </c>
      <c r="O1338" s="100" t="str">
        <f t="shared" si="61"/>
        <v>최대 체력 +1764</v>
      </c>
      <c r="P1338" s="100" t="str">
        <f t="shared" si="62"/>
        <v>치유력 +711</v>
      </c>
    </row>
    <row r="1339" spans="1:16" ht="13.8" customHeight="1">
      <c r="A1339" s="101">
        <f>C1339*ID규칙_기본능력치그룹_단위+COUNTIF($C$4:C1339,C1339)</f>
        <v>24209036</v>
      </c>
      <c r="B1339" s="100" t="s">
        <v>337</v>
      </c>
      <c r="C1339" s="101">
        <f>VLOOKUP(B1339,WEAPON!$B:$D,3,0)</f>
        <v>24209</v>
      </c>
      <c r="D1339" s="102">
        <v>36</v>
      </c>
      <c r="E1339" s="101">
        <v>1</v>
      </c>
      <c r="F1339" s="101">
        <v>319</v>
      </c>
      <c r="G1339" s="101">
        <v>0</v>
      </c>
      <c r="H1339" s="101">
        <v>2</v>
      </c>
      <c r="I1339" s="101">
        <v>1803</v>
      </c>
      <c r="J1339" s="101">
        <v>0</v>
      </c>
      <c r="K1339" s="101">
        <v>3</v>
      </c>
      <c r="L1339" s="101">
        <v>727</v>
      </c>
      <c r="M1339" s="101">
        <v>0</v>
      </c>
      <c r="N1339" s="100" t="str">
        <f t="shared" si="60"/>
        <v>공격력 +319</v>
      </c>
      <c r="O1339" s="100" t="str">
        <f t="shared" si="61"/>
        <v>최대 체력 +1803</v>
      </c>
      <c r="P1339" s="100" t="str">
        <f t="shared" si="62"/>
        <v>치유력 +727</v>
      </c>
    </row>
    <row r="1340" spans="1:16" ht="13.8" customHeight="1">
      <c r="A1340" s="101">
        <f>C1340*ID규칙_기본능력치그룹_단위+COUNTIF($C$4:C1340,C1340)</f>
        <v>24209037</v>
      </c>
      <c r="B1340" s="100" t="s">
        <v>337</v>
      </c>
      <c r="C1340" s="101">
        <f>VLOOKUP(B1340,WEAPON!$B:$D,3,0)</f>
        <v>24209</v>
      </c>
      <c r="D1340" s="102">
        <v>37</v>
      </c>
      <c r="E1340" s="101">
        <v>1</v>
      </c>
      <c r="F1340" s="101">
        <v>326</v>
      </c>
      <c r="G1340" s="101">
        <v>0</v>
      </c>
      <c r="H1340" s="101">
        <v>2</v>
      </c>
      <c r="I1340" s="101">
        <v>1842</v>
      </c>
      <c r="J1340" s="101">
        <v>0</v>
      </c>
      <c r="K1340" s="101">
        <v>3</v>
      </c>
      <c r="L1340" s="101">
        <v>743</v>
      </c>
      <c r="M1340" s="101">
        <v>0</v>
      </c>
      <c r="N1340" s="100" t="str">
        <f t="shared" si="60"/>
        <v>공격력 +326</v>
      </c>
      <c r="O1340" s="100" t="str">
        <f t="shared" si="61"/>
        <v>최대 체력 +1842</v>
      </c>
      <c r="P1340" s="100" t="str">
        <f t="shared" si="62"/>
        <v>치유력 +743</v>
      </c>
    </row>
    <row r="1341" spans="1:16" ht="13.8" customHeight="1">
      <c r="A1341" s="101">
        <f>C1341*ID규칙_기본능력치그룹_단위+COUNTIF($C$4:C1341,C1341)</f>
        <v>24209038</v>
      </c>
      <c r="B1341" s="100" t="s">
        <v>337</v>
      </c>
      <c r="C1341" s="101">
        <f>VLOOKUP(B1341,WEAPON!$B:$D,3,0)</f>
        <v>24209</v>
      </c>
      <c r="D1341" s="102">
        <v>38</v>
      </c>
      <c r="E1341" s="101">
        <v>1</v>
      </c>
      <c r="F1341" s="101">
        <v>332</v>
      </c>
      <c r="G1341" s="101">
        <v>0</v>
      </c>
      <c r="H1341" s="101">
        <v>2</v>
      </c>
      <c r="I1341" s="101">
        <v>1881</v>
      </c>
      <c r="J1341" s="101">
        <v>0</v>
      </c>
      <c r="K1341" s="101">
        <v>3</v>
      </c>
      <c r="L1341" s="101">
        <v>758</v>
      </c>
      <c r="M1341" s="101">
        <v>0</v>
      </c>
      <c r="N1341" s="100" t="str">
        <f t="shared" si="60"/>
        <v>공격력 +332</v>
      </c>
      <c r="O1341" s="100" t="str">
        <f t="shared" si="61"/>
        <v>최대 체력 +1881</v>
      </c>
      <c r="P1341" s="100" t="str">
        <f t="shared" si="62"/>
        <v>치유력 +758</v>
      </c>
    </row>
    <row r="1342" spans="1:16" ht="13.8" customHeight="1">
      <c r="A1342" s="101">
        <f>C1342*ID규칙_기본능력치그룹_단위+COUNTIF($C$4:C1342,C1342)</f>
        <v>24209039</v>
      </c>
      <c r="B1342" s="100" t="s">
        <v>337</v>
      </c>
      <c r="C1342" s="101">
        <f>VLOOKUP(B1342,WEAPON!$B:$D,3,0)</f>
        <v>24209</v>
      </c>
      <c r="D1342" s="102">
        <v>39</v>
      </c>
      <c r="E1342" s="101">
        <v>1</v>
      </c>
      <c r="F1342" s="101">
        <v>339</v>
      </c>
      <c r="G1342" s="101">
        <v>0</v>
      </c>
      <c r="H1342" s="101">
        <v>2</v>
      </c>
      <c r="I1342" s="101">
        <v>1921</v>
      </c>
      <c r="J1342" s="101">
        <v>0</v>
      </c>
      <c r="K1342" s="101">
        <v>3</v>
      </c>
      <c r="L1342" s="101">
        <v>774</v>
      </c>
      <c r="M1342" s="101">
        <v>0</v>
      </c>
      <c r="N1342" s="100" t="str">
        <f t="shared" si="60"/>
        <v>공격력 +339</v>
      </c>
      <c r="O1342" s="100" t="str">
        <f t="shared" si="61"/>
        <v>최대 체력 +1921</v>
      </c>
      <c r="P1342" s="100" t="str">
        <f t="shared" si="62"/>
        <v>치유력 +774</v>
      </c>
    </row>
    <row r="1343" spans="1:16" ht="13.8" customHeight="1">
      <c r="A1343" s="101">
        <f>C1343*ID규칙_기본능력치그룹_단위+COUNTIF($C$4:C1343,C1343)</f>
        <v>24209040</v>
      </c>
      <c r="B1343" s="100" t="s">
        <v>337</v>
      </c>
      <c r="C1343" s="101">
        <f>VLOOKUP(B1343,WEAPON!$B:$D,3,0)</f>
        <v>24209</v>
      </c>
      <c r="D1343" s="102">
        <v>40</v>
      </c>
      <c r="E1343" s="101">
        <v>1</v>
      </c>
      <c r="F1343" s="101">
        <v>346</v>
      </c>
      <c r="G1343" s="101">
        <v>0</v>
      </c>
      <c r="H1343" s="101">
        <v>2</v>
      </c>
      <c r="I1343" s="101">
        <v>1960</v>
      </c>
      <c r="J1343" s="101">
        <v>0</v>
      </c>
      <c r="K1343" s="101">
        <v>3</v>
      </c>
      <c r="L1343" s="101">
        <v>790</v>
      </c>
      <c r="M1343" s="101">
        <v>0</v>
      </c>
      <c r="N1343" s="100" t="str">
        <f t="shared" si="60"/>
        <v>공격력 +346</v>
      </c>
      <c r="O1343" s="100" t="str">
        <f t="shared" si="61"/>
        <v>최대 체력 +1960</v>
      </c>
      <c r="P1343" s="100" t="str">
        <f t="shared" si="62"/>
        <v>치유력 +790</v>
      </c>
    </row>
    <row r="1344" spans="1:16" ht="13.8" customHeight="1">
      <c r="A1344" s="101">
        <f>C1344*ID규칙_기본능력치그룹_단위+COUNTIF($C$4:C1344,C1344)</f>
        <v>24209041</v>
      </c>
      <c r="B1344" s="100" t="s">
        <v>337</v>
      </c>
      <c r="C1344" s="101">
        <f>VLOOKUP(B1344,WEAPON!$B:$D,3,0)</f>
        <v>24209</v>
      </c>
      <c r="D1344" s="102">
        <v>41</v>
      </c>
      <c r="E1344" s="101">
        <v>1</v>
      </c>
      <c r="F1344" s="101">
        <v>353</v>
      </c>
      <c r="G1344" s="101">
        <v>0</v>
      </c>
      <c r="H1344" s="101">
        <v>2</v>
      </c>
      <c r="I1344" s="101">
        <v>1999</v>
      </c>
      <c r="J1344" s="101">
        <v>0</v>
      </c>
      <c r="K1344" s="101">
        <v>3</v>
      </c>
      <c r="L1344" s="101">
        <v>806</v>
      </c>
      <c r="M1344" s="101">
        <v>0</v>
      </c>
      <c r="N1344" s="100" t="str">
        <f t="shared" si="60"/>
        <v>공격력 +353</v>
      </c>
      <c r="O1344" s="100" t="str">
        <f t="shared" si="61"/>
        <v>최대 체력 +1999</v>
      </c>
      <c r="P1344" s="100" t="str">
        <f t="shared" si="62"/>
        <v>치유력 +806</v>
      </c>
    </row>
    <row r="1345" spans="1:16" ht="13.8" customHeight="1">
      <c r="A1345" s="101">
        <f>C1345*ID규칙_기본능력치그룹_단위+COUNTIF($C$4:C1345,C1345)</f>
        <v>24209042</v>
      </c>
      <c r="B1345" s="100" t="s">
        <v>337</v>
      </c>
      <c r="C1345" s="101">
        <f>VLOOKUP(B1345,WEAPON!$B:$D,3,0)</f>
        <v>24209</v>
      </c>
      <c r="D1345" s="102">
        <v>42</v>
      </c>
      <c r="E1345" s="101">
        <v>1</v>
      </c>
      <c r="F1345" s="101">
        <v>360</v>
      </c>
      <c r="G1345" s="101">
        <v>0</v>
      </c>
      <c r="H1345" s="101">
        <v>2</v>
      </c>
      <c r="I1345" s="101">
        <v>2038</v>
      </c>
      <c r="J1345" s="101">
        <v>0</v>
      </c>
      <c r="K1345" s="101">
        <v>3</v>
      </c>
      <c r="L1345" s="101">
        <v>822</v>
      </c>
      <c r="M1345" s="101">
        <v>0</v>
      </c>
      <c r="N1345" s="100" t="str">
        <f t="shared" si="60"/>
        <v>공격력 +360</v>
      </c>
      <c r="O1345" s="100" t="str">
        <f t="shared" si="61"/>
        <v>최대 체력 +2038</v>
      </c>
      <c r="P1345" s="100" t="str">
        <f t="shared" si="62"/>
        <v>치유력 +822</v>
      </c>
    </row>
    <row r="1346" spans="1:16" ht="13.8" customHeight="1">
      <c r="A1346" s="101">
        <f>C1346*ID규칙_기본능력치그룹_단위+COUNTIF($C$4:C1346,C1346)</f>
        <v>24209043</v>
      </c>
      <c r="B1346" s="100" t="s">
        <v>337</v>
      </c>
      <c r="C1346" s="101">
        <f>VLOOKUP(B1346,WEAPON!$B:$D,3,0)</f>
        <v>24209</v>
      </c>
      <c r="D1346" s="102">
        <v>43</v>
      </c>
      <c r="E1346" s="101">
        <v>1</v>
      </c>
      <c r="F1346" s="101">
        <v>367</v>
      </c>
      <c r="G1346" s="101">
        <v>0</v>
      </c>
      <c r="H1346" s="101">
        <v>2</v>
      </c>
      <c r="I1346" s="101">
        <v>2077</v>
      </c>
      <c r="J1346" s="101">
        <v>0</v>
      </c>
      <c r="K1346" s="101">
        <v>3</v>
      </c>
      <c r="L1346" s="101">
        <v>837</v>
      </c>
      <c r="M1346" s="101">
        <v>0</v>
      </c>
      <c r="N1346" s="100" t="str">
        <f t="shared" si="60"/>
        <v>공격력 +367</v>
      </c>
      <c r="O1346" s="100" t="str">
        <f t="shared" si="61"/>
        <v>최대 체력 +2077</v>
      </c>
      <c r="P1346" s="100" t="str">
        <f t="shared" si="62"/>
        <v>치유력 +837</v>
      </c>
    </row>
    <row r="1347" spans="1:16" ht="13.8" customHeight="1">
      <c r="A1347" s="101">
        <f>C1347*ID규칙_기본능력치그룹_단위+COUNTIF($C$4:C1347,C1347)</f>
        <v>24209044</v>
      </c>
      <c r="B1347" s="100" t="s">
        <v>337</v>
      </c>
      <c r="C1347" s="101">
        <f>VLOOKUP(B1347,WEAPON!$B:$D,3,0)</f>
        <v>24209</v>
      </c>
      <c r="D1347" s="102">
        <v>44</v>
      </c>
      <c r="E1347" s="101">
        <v>1</v>
      </c>
      <c r="F1347" s="101">
        <v>374</v>
      </c>
      <c r="G1347" s="101">
        <v>0</v>
      </c>
      <c r="H1347" s="101">
        <v>2</v>
      </c>
      <c r="I1347" s="101">
        <v>2116</v>
      </c>
      <c r="J1347" s="101">
        <v>0</v>
      </c>
      <c r="K1347" s="101">
        <v>3</v>
      </c>
      <c r="L1347" s="101">
        <v>853</v>
      </c>
      <c r="M1347" s="101">
        <v>0</v>
      </c>
      <c r="N1347" s="100" t="str">
        <f t="shared" si="60"/>
        <v>공격력 +374</v>
      </c>
      <c r="O1347" s="100" t="str">
        <f t="shared" si="61"/>
        <v>최대 체력 +2116</v>
      </c>
      <c r="P1347" s="100" t="str">
        <f t="shared" si="62"/>
        <v>치유력 +853</v>
      </c>
    </row>
    <row r="1348" spans="1:16" ht="13.8" customHeight="1">
      <c r="A1348" s="101">
        <f>C1348*ID규칙_기본능력치그룹_단위+COUNTIF($C$4:C1348,C1348)</f>
        <v>24209045</v>
      </c>
      <c r="B1348" s="100" t="s">
        <v>337</v>
      </c>
      <c r="C1348" s="101">
        <f>VLOOKUP(B1348,WEAPON!$B:$D,3,0)</f>
        <v>24209</v>
      </c>
      <c r="D1348" s="102">
        <v>45</v>
      </c>
      <c r="E1348" s="101">
        <v>1</v>
      </c>
      <c r="F1348" s="101">
        <v>381</v>
      </c>
      <c r="G1348" s="101">
        <v>0</v>
      </c>
      <c r="H1348" s="101">
        <v>2</v>
      </c>
      <c r="I1348" s="101">
        <v>2156</v>
      </c>
      <c r="J1348" s="101">
        <v>0</v>
      </c>
      <c r="K1348" s="101">
        <v>3</v>
      </c>
      <c r="L1348" s="101">
        <v>869</v>
      </c>
      <c r="M1348" s="101">
        <v>0</v>
      </c>
      <c r="N1348" s="100" t="str">
        <f t="shared" ref="N1348:N1411" si="63">IF(E1348=0,"-",VLOOKUP(E1348,STATS_TYPE,2,0)&amp;" +")&amp;IF(E1348=0,"",IF(G1348=0,F1348,F1348/100&amp;"%"))</f>
        <v>공격력 +381</v>
      </c>
      <c r="O1348" s="100" t="str">
        <f t="shared" ref="O1348:O1411" si="64">IF(H1348=0,"-",VLOOKUP(H1348,STATS_TYPE,2,0)&amp;" +")&amp;IF(H1348=0,"",IF(J1348=0,I1348,I1348/100&amp;"%"))</f>
        <v>최대 체력 +2156</v>
      </c>
      <c r="P1348" s="100" t="str">
        <f t="shared" ref="P1348:P1411" si="65">IF(K1348=0,"-",VLOOKUP(K1348,STATS_TYPE,2,0)&amp;" +")&amp;IF(K1348=0,"",IF(M1348=0,L1348,L1348/100&amp;"%"))</f>
        <v>치유력 +869</v>
      </c>
    </row>
    <row r="1349" spans="1:16" ht="13.8" customHeight="1">
      <c r="A1349" s="101">
        <f>C1349*ID규칙_기본능력치그룹_단위+COUNTIF($C$4:C1349,C1349)</f>
        <v>24209046</v>
      </c>
      <c r="B1349" s="100" t="s">
        <v>337</v>
      </c>
      <c r="C1349" s="101">
        <f>VLOOKUP(B1349,WEAPON!$B:$D,3,0)</f>
        <v>24209</v>
      </c>
      <c r="D1349" s="102">
        <v>46</v>
      </c>
      <c r="E1349" s="101">
        <v>1</v>
      </c>
      <c r="F1349" s="101">
        <v>388</v>
      </c>
      <c r="G1349" s="101">
        <v>0</v>
      </c>
      <c r="H1349" s="101">
        <v>2</v>
      </c>
      <c r="I1349" s="101">
        <v>2195</v>
      </c>
      <c r="J1349" s="101">
        <v>0</v>
      </c>
      <c r="K1349" s="101">
        <v>3</v>
      </c>
      <c r="L1349" s="101">
        <v>885</v>
      </c>
      <c r="M1349" s="101">
        <v>0</v>
      </c>
      <c r="N1349" s="100" t="str">
        <f t="shared" si="63"/>
        <v>공격력 +388</v>
      </c>
      <c r="O1349" s="100" t="str">
        <f t="shared" si="64"/>
        <v>최대 체력 +2195</v>
      </c>
      <c r="P1349" s="100" t="str">
        <f t="shared" si="65"/>
        <v>치유력 +885</v>
      </c>
    </row>
    <row r="1350" spans="1:16" ht="13.8" customHeight="1">
      <c r="A1350" s="101">
        <f>C1350*ID규칙_기본능력치그룹_단위+COUNTIF($C$4:C1350,C1350)</f>
        <v>24209047</v>
      </c>
      <c r="B1350" s="100" t="s">
        <v>337</v>
      </c>
      <c r="C1350" s="101">
        <f>VLOOKUP(B1350,WEAPON!$B:$D,3,0)</f>
        <v>24209</v>
      </c>
      <c r="D1350" s="102">
        <v>47</v>
      </c>
      <c r="E1350" s="101">
        <v>1</v>
      </c>
      <c r="F1350" s="101">
        <v>395</v>
      </c>
      <c r="G1350" s="101">
        <v>0</v>
      </c>
      <c r="H1350" s="101">
        <v>2</v>
      </c>
      <c r="I1350" s="101">
        <v>2234</v>
      </c>
      <c r="J1350" s="101">
        <v>0</v>
      </c>
      <c r="K1350" s="101">
        <v>3</v>
      </c>
      <c r="L1350" s="101">
        <v>900</v>
      </c>
      <c r="M1350" s="101">
        <v>0</v>
      </c>
      <c r="N1350" s="100" t="str">
        <f t="shared" si="63"/>
        <v>공격력 +395</v>
      </c>
      <c r="O1350" s="100" t="str">
        <f t="shared" si="64"/>
        <v>최대 체력 +2234</v>
      </c>
      <c r="P1350" s="100" t="str">
        <f t="shared" si="65"/>
        <v>치유력 +900</v>
      </c>
    </row>
    <row r="1351" spans="1:16" ht="13.8" customHeight="1">
      <c r="A1351" s="101">
        <f>C1351*ID규칙_기본능력치그룹_단위+COUNTIF($C$4:C1351,C1351)</f>
        <v>24209048</v>
      </c>
      <c r="B1351" s="100" t="s">
        <v>337</v>
      </c>
      <c r="C1351" s="101">
        <f>VLOOKUP(B1351,WEAPON!$B:$D,3,0)</f>
        <v>24209</v>
      </c>
      <c r="D1351" s="102">
        <v>48</v>
      </c>
      <c r="E1351" s="101">
        <v>1</v>
      </c>
      <c r="F1351" s="101">
        <v>402</v>
      </c>
      <c r="G1351" s="101">
        <v>0</v>
      </c>
      <c r="H1351" s="101">
        <v>2</v>
      </c>
      <c r="I1351" s="101">
        <v>2273</v>
      </c>
      <c r="J1351" s="101">
        <v>0</v>
      </c>
      <c r="K1351" s="101">
        <v>3</v>
      </c>
      <c r="L1351" s="101">
        <v>916</v>
      </c>
      <c r="M1351" s="101">
        <v>0</v>
      </c>
      <c r="N1351" s="100" t="str">
        <f t="shared" si="63"/>
        <v>공격력 +402</v>
      </c>
      <c r="O1351" s="100" t="str">
        <f t="shared" si="64"/>
        <v>최대 체력 +2273</v>
      </c>
      <c r="P1351" s="100" t="str">
        <f t="shared" si="65"/>
        <v>치유력 +916</v>
      </c>
    </row>
    <row r="1352" spans="1:16" ht="13.8" customHeight="1">
      <c r="A1352" s="101">
        <f>C1352*ID규칙_기본능력치그룹_단위+COUNTIF($C$4:C1352,C1352)</f>
        <v>24209049</v>
      </c>
      <c r="B1352" s="100" t="s">
        <v>337</v>
      </c>
      <c r="C1352" s="101">
        <f>VLOOKUP(B1352,WEAPON!$B:$D,3,0)</f>
        <v>24209</v>
      </c>
      <c r="D1352" s="102">
        <v>49</v>
      </c>
      <c r="E1352" s="101">
        <v>1</v>
      </c>
      <c r="F1352" s="101">
        <v>409</v>
      </c>
      <c r="G1352" s="101">
        <v>0</v>
      </c>
      <c r="H1352" s="101">
        <v>2</v>
      </c>
      <c r="I1352" s="101">
        <v>2312</v>
      </c>
      <c r="J1352" s="101">
        <v>0</v>
      </c>
      <c r="K1352" s="101">
        <v>3</v>
      </c>
      <c r="L1352" s="101">
        <v>932</v>
      </c>
      <c r="M1352" s="101">
        <v>0</v>
      </c>
      <c r="N1352" s="100" t="str">
        <f t="shared" si="63"/>
        <v>공격력 +409</v>
      </c>
      <c r="O1352" s="100" t="str">
        <f t="shared" si="64"/>
        <v>최대 체력 +2312</v>
      </c>
      <c r="P1352" s="100" t="str">
        <f t="shared" si="65"/>
        <v>치유력 +932</v>
      </c>
    </row>
    <row r="1353" spans="1:16" ht="13.8" customHeight="1">
      <c r="A1353" s="101">
        <f>C1353*ID규칙_기본능력치그룹_단위+COUNTIF($C$4:C1353,C1353)</f>
        <v>24209050</v>
      </c>
      <c r="B1353" s="100" t="s">
        <v>337</v>
      </c>
      <c r="C1353" s="101">
        <f>VLOOKUP(B1353,WEAPON!$B:$D,3,0)</f>
        <v>24209</v>
      </c>
      <c r="D1353" s="102">
        <v>50</v>
      </c>
      <c r="E1353" s="101">
        <v>1</v>
      </c>
      <c r="F1353" s="101">
        <v>416</v>
      </c>
      <c r="G1353" s="101">
        <v>0</v>
      </c>
      <c r="H1353" s="101">
        <v>2</v>
      </c>
      <c r="I1353" s="101">
        <v>2351</v>
      </c>
      <c r="J1353" s="101">
        <v>0</v>
      </c>
      <c r="K1353" s="101">
        <v>3</v>
      </c>
      <c r="L1353" s="101">
        <v>948</v>
      </c>
      <c r="M1353" s="101">
        <v>0</v>
      </c>
      <c r="N1353" s="100" t="str">
        <f t="shared" si="63"/>
        <v>공격력 +416</v>
      </c>
      <c r="O1353" s="100" t="str">
        <f t="shared" si="64"/>
        <v>최대 체력 +2351</v>
      </c>
      <c r="P1353" s="100" t="str">
        <f t="shared" si="65"/>
        <v>치유력 +948</v>
      </c>
    </row>
    <row r="1354" spans="1:16" ht="13.8" customHeight="1">
      <c r="A1354" s="101">
        <f>C1354*ID규칙_기본능력치그룹_단위+COUNTIF($C$4:C1354,C1354)</f>
        <v>11319001</v>
      </c>
      <c r="B1354" s="100" t="s">
        <v>339</v>
      </c>
      <c r="C1354" s="101">
        <f>VLOOKUP(B1354,WEAPON!$B:$D,3,0)</f>
        <v>11319</v>
      </c>
      <c r="D1354" s="102">
        <v>1</v>
      </c>
      <c r="E1354" s="101">
        <v>1</v>
      </c>
      <c r="F1354" s="101">
        <v>100</v>
      </c>
      <c r="G1354" s="101">
        <v>0</v>
      </c>
      <c r="H1354" s="101">
        <v>2</v>
      </c>
      <c r="I1354" s="101">
        <v>574</v>
      </c>
      <c r="J1354" s="101">
        <v>0</v>
      </c>
      <c r="K1354" s="101">
        <v>0</v>
      </c>
      <c r="L1354" s="101">
        <v>0</v>
      </c>
      <c r="M1354" s="101">
        <v>0</v>
      </c>
      <c r="N1354" s="100" t="str">
        <f t="shared" si="63"/>
        <v>공격력 +100</v>
      </c>
      <c r="O1354" s="100" t="str">
        <f t="shared" si="64"/>
        <v>최대 체력 +574</v>
      </c>
      <c r="P1354" s="100" t="str">
        <f t="shared" si="65"/>
        <v>-</v>
      </c>
    </row>
    <row r="1355" spans="1:16" ht="13.8" customHeight="1">
      <c r="A1355" s="101">
        <f>C1355*ID규칙_기본능력치그룹_단위+COUNTIF($C$4:C1355,C1355)</f>
        <v>11319002</v>
      </c>
      <c r="B1355" s="100" t="s">
        <v>339</v>
      </c>
      <c r="C1355" s="101">
        <f>VLOOKUP(B1355,WEAPON!$B:$D,3,0)</f>
        <v>11319</v>
      </c>
      <c r="D1355" s="102">
        <v>2</v>
      </c>
      <c r="E1355" s="101">
        <v>1</v>
      </c>
      <c r="F1355" s="101">
        <v>109</v>
      </c>
      <c r="G1355" s="101">
        <v>0</v>
      </c>
      <c r="H1355" s="101">
        <v>2</v>
      </c>
      <c r="I1355" s="101">
        <v>626</v>
      </c>
      <c r="J1355" s="101">
        <v>0</v>
      </c>
      <c r="K1355" s="101">
        <v>0</v>
      </c>
      <c r="L1355" s="101">
        <v>0</v>
      </c>
      <c r="M1355" s="101">
        <v>0</v>
      </c>
      <c r="N1355" s="100" t="str">
        <f t="shared" si="63"/>
        <v>공격력 +109</v>
      </c>
      <c r="O1355" s="100" t="str">
        <f t="shared" si="64"/>
        <v>최대 체력 +626</v>
      </c>
      <c r="P1355" s="100" t="str">
        <f t="shared" si="65"/>
        <v>-</v>
      </c>
    </row>
    <row r="1356" spans="1:16" ht="13.8" customHeight="1">
      <c r="A1356" s="101">
        <f>C1356*ID규칙_기본능력치그룹_단위+COUNTIF($C$4:C1356,C1356)</f>
        <v>11319003</v>
      </c>
      <c r="B1356" s="100" t="s">
        <v>339</v>
      </c>
      <c r="C1356" s="101">
        <f>VLOOKUP(B1356,WEAPON!$B:$D,3,0)</f>
        <v>11319</v>
      </c>
      <c r="D1356" s="102">
        <v>3</v>
      </c>
      <c r="E1356" s="101">
        <v>1</v>
      </c>
      <c r="F1356" s="101">
        <v>118</v>
      </c>
      <c r="G1356" s="101">
        <v>0</v>
      </c>
      <c r="H1356" s="101">
        <v>2</v>
      </c>
      <c r="I1356" s="101">
        <v>678</v>
      </c>
      <c r="J1356" s="101">
        <v>0</v>
      </c>
      <c r="K1356" s="101">
        <v>0</v>
      </c>
      <c r="L1356" s="101">
        <v>0</v>
      </c>
      <c r="M1356" s="101">
        <v>0</v>
      </c>
      <c r="N1356" s="100" t="str">
        <f t="shared" si="63"/>
        <v>공격력 +118</v>
      </c>
      <c r="O1356" s="100" t="str">
        <f t="shared" si="64"/>
        <v>최대 체력 +678</v>
      </c>
      <c r="P1356" s="100" t="str">
        <f t="shared" si="65"/>
        <v>-</v>
      </c>
    </row>
    <row r="1357" spans="1:16" ht="13.8" customHeight="1">
      <c r="A1357" s="101">
        <f>C1357*ID규칙_기본능력치그룹_단위+COUNTIF($C$4:C1357,C1357)</f>
        <v>11319004</v>
      </c>
      <c r="B1357" s="100" t="s">
        <v>339</v>
      </c>
      <c r="C1357" s="101">
        <f>VLOOKUP(B1357,WEAPON!$B:$D,3,0)</f>
        <v>11319</v>
      </c>
      <c r="D1357" s="102">
        <v>4</v>
      </c>
      <c r="E1357" s="101">
        <v>1</v>
      </c>
      <c r="F1357" s="101">
        <v>127</v>
      </c>
      <c r="G1357" s="101">
        <v>0</v>
      </c>
      <c r="H1357" s="101">
        <v>2</v>
      </c>
      <c r="I1357" s="101">
        <v>730</v>
      </c>
      <c r="J1357" s="101">
        <v>0</v>
      </c>
      <c r="K1357" s="101">
        <v>0</v>
      </c>
      <c r="L1357" s="101">
        <v>0</v>
      </c>
      <c r="M1357" s="101">
        <v>0</v>
      </c>
      <c r="N1357" s="100" t="str">
        <f t="shared" si="63"/>
        <v>공격력 +127</v>
      </c>
      <c r="O1357" s="100" t="str">
        <f t="shared" si="64"/>
        <v>최대 체력 +730</v>
      </c>
      <c r="P1357" s="100" t="str">
        <f t="shared" si="65"/>
        <v>-</v>
      </c>
    </row>
    <row r="1358" spans="1:16" ht="13.8" customHeight="1">
      <c r="A1358" s="101">
        <f>C1358*ID규칙_기본능력치그룹_단위+COUNTIF($C$4:C1358,C1358)</f>
        <v>11319005</v>
      </c>
      <c r="B1358" s="100" t="s">
        <v>339</v>
      </c>
      <c r="C1358" s="101">
        <f>VLOOKUP(B1358,WEAPON!$B:$D,3,0)</f>
        <v>11319</v>
      </c>
      <c r="D1358" s="102">
        <v>5</v>
      </c>
      <c r="E1358" s="101">
        <v>1</v>
      </c>
      <c r="F1358" s="101">
        <v>136</v>
      </c>
      <c r="G1358" s="101">
        <v>0</v>
      </c>
      <c r="H1358" s="101">
        <v>2</v>
      </c>
      <c r="I1358" s="101">
        <v>783</v>
      </c>
      <c r="J1358" s="101">
        <v>0</v>
      </c>
      <c r="K1358" s="101">
        <v>0</v>
      </c>
      <c r="L1358" s="101">
        <v>0</v>
      </c>
      <c r="M1358" s="101">
        <v>0</v>
      </c>
      <c r="N1358" s="100" t="str">
        <f t="shared" si="63"/>
        <v>공격력 +136</v>
      </c>
      <c r="O1358" s="100" t="str">
        <f t="shared" si="64"/>
        <v>최대 체력 +783</v>
      </c>
      <c r="P1358" s="100" t="str">
        <f t="shared" si="65"/>
        <v>-</v>
      </c>
    </row>
    <row r="1359" spans="1:16" ht="13.8" customHeight="1">
      <c r="A1359" s="101">
        <f>C1359*ID규칙_기본능력치그룹_단위+COUNTIF($C$4:C1359,C1359)</f>
        <v>11319006</v>
      </c>
      <c r="B1359" s="100" t="s">
        <v>339</v>
      </c>
      <c r="C1359" s="101">
        <f>VLOOKUP(B1359,WEAPON!$B:$D,3,0)</f>
        <v>11319</v>
      </c>
      <c r="D1359" s="102">
        <v>6</v>
      </c>
      <c r="E1359" s="101">
        <v>1</v>
      </c>
      <c r="F1359" s="101">
        <v>145</v>
      </c>
      <c r="G1359" s="101">
        <v>0</v>
      </c>
      <c r="H1359" s="101">
        <v>2</v>
      </c>
      <c r="I1359" s="101">
        <v>835</v>
      </c>
      <c r="J1359" s="101">
        <v>0</v>
      </c>
      <c r="K1359" s="101">
        <v>0</v>
      </c>
      <c r="L1359" s="101">
        <v>0</v>
      </c>
      <c r="M1359" s="101">
        <v>0</v>
      </c>
      <c r="N1359" s="100" t="str">
        <f t="shared" si="63"/>
        <v>공격력 +145</v>
      </c>
      <c r="O1359" s="100" t="str">
        <f t="shared" si="64"/>
        <v>최대 체력 +835</v>
      </c>
      <c r="P1359" s="100" t="str">
        <f t="shared" si="65"/>
        <v>-</v>
      </c>
    </row>
    <row r="1360" spans="1:16" ht="13.8" customHeight="1">
      <c r="A1360" s="101">
        <f>C1360*ID규칙_기본능력치그룹_단위+COUNTIF($C$4:C1360,C1360)</f>
        <v>11319007</v>
      </c>
      <c r="B1360" s="100" t="s">
        <v>339</v>
      </c>
      <c r="C1360" s="101">
        <f>VLOOKUP(B1360,WEAPON!$B:$D,3,0)</f>
        <v>11319</v>
      </c>
      <c r="D1360" s="102">
        <v>7</v>
      </c>
      <c r="E1360" s="101">
        <v>1</v>
      </c>
      <c r="F1360" s="101">
        <v>154</v>
      </c>
      <c r="G1360" s="101">
        <v>0</v>
      </c>
      <c r="H1360" s="101">
        <v>2</v>
      </c>
      <c r="I1360" s="101">
        <v>887</v>
      </c>
      <c r="J1360" s="101">
        <v>0</v>
      </c>
      <c r="K1360" s="101">
        <v>0</v>
      </c>
      <c r="L1360" s="101">
        <v>0</v>
      </c>
      <c r="M1360" s="101">
        <v>0</v>
      </c>
      <c r="N1360" s="100" t="str">
        <f t="shared" si="63"/>
        <v>공격력 +154</v>
      </c>
      <c r="O1360" s="100" t="str">
        <f t="shared" si="64"/>
        <v>최대 체력 +887</v>
      </c>
      <c r="P1360" s="100" t="str">
        <f t="shared" si="65"/>
        <v>-</v>
      </c>
    </row>
    <row r="1361" spans="1:16" ht="13.8" customHeight="1">
      <c r="A1361" s="101">
        <f>C1361*ID규칙_기본능력치그룹_단위+COUNTIF($C$4:C1361,C1361)</f>
        <v>11319008</v>
      </c>
      <c r="B1361" s="100" t="s">
        <v>339</v>
      </c>
      <c r="C1361" s="101">
        <f>VLOOKUP(B1361,WEAPON!$B:$D,3,0)</f>
        <v>11319</v>
      </c>
      <c r="D1361" s="102">
        <v>8</v>
      </c>
      <c r="E1361" s="101">
        <v>1</v>
      </c>
      <c r="F1361" s="101">
        <v>163</v>
      </c>
      <c r="G1361" s="101">
        <v>0</v>
      </c>
      <c r="H1361" s="101">
        <v>2</v>
      </c>
      <c r="I1361" s="101">
        <v>939</v>
      </c>
      <c r="J1361" s="101">
        <v>0</v>
      </c>
      <c r="K1361" s="101">
        <v>0</v>
      </c>
      <c r="L1361" s="101">
        <v>0</v>
      </c>
      <c r="M1361" s="101">
        <v>0</v>
      </c>
      <c r="N1361" s="100" t="str">
        <f t="shared" si="63"/>
        <v>공격력 +163</v>
      </c>
      <c r="O1361" s="100" t="str">
        <f t="shared" si="64"/>
        <v>최대 체력 +939</v>
      </c>
      <c r="P1361" s="100" t="str">
        <f t="shared" si="65"/>
        <v>-</v>
      </c>
    </row>
    <row r="1362" spans="1:16" ht="13.8" customHeight="1">
      <c r="A1362" s="101">
        <f>C1362*ID규칙_기본능력치그룹_단위+COUNTIF($C$4:C1362,C1362)</f>
        <v>11319009</v>
      </c>
      <c r="B1362" s="100" t="s">
        <v>339</v>
      </c>
      <c r="C1362" s="101">
        <f>VLOOKUP(B1362,WEAPON!$B:$D,3,0)</f>
        <v>11319</v>
      </c>
      <c r="D1362" s="102">
        <v>9</v>
      </c>
      <c r="E1362" s="101">
        <v>1</v>
      </c>
      <c r="F1362" s="101">
        <v>172</v>
      </c>
      <c r="G1362" s="101">
        <v>0</v>
      </c>
      <c r="H1362" s="101">
        <v>2</v>
      </c>
      <c r="I1362" s="101">
        <v>991</v>
      </c>
      <c r="J1362" s="101">
        <v>0</v>
      </c>
      <c r="K1362" s="101">
        <v>0</v>
      </c>
      <c r="L1362" s="101">
        <v>0</v>
      </c>
      <c r="M1362" s="101">
        <v>0</v>
      </c>
      <c r="N1362" s="100" t="str">
        <f t="shared" si="63"/>
        <v>공격력 +172</v>
      </c>
      <c r="O1362" s="100" t="str">
        <f t="shared" si="64"/>
        <v>최대 체력 +991</v>
      </c>
      <c r="P1362" s="100" t="str">
        <f t="shared" si="65"/>
        <v>-</v>
      </c>
    </row>
    <row r="1363" spans="1:16" ht="13.8" customHeight="1">
      <c r="A1363" s="101">
        <f>C1363*ID규칙_기본능력치그룹_단위+COUNTIF($C$4:C1363,C1363)</f>
        <v>11319010</v>
      </c>
      <c r="B1363" s="100" t="s">
        <v>339</v>
      </c>
      <c r="C1363" s="101">
        <f>VLOOKUP(B1363,WEAPON!$B:$D,3,0)</f>
        <v>11319</v>
      </c>
      <c r="D1363" s="102">
        <v>10</v>
      </c>
      <c r="E1363" s="101">
        <v>1</v>
      </c>
      <c r="F1363" s="101">
        <v>181</v>
      </c>
      <c r="G1363" s="101">
        <v>0</v>
      </c>
      <c r="H1363" s="101">
        <v>2</v>
      </c>
      <c r="I1363" s="101">
        <v>1043</v>
      </c>
      <c r="J1363" s="101">
        <v>0</v>
      </c>
      <c r="K1363" s="101">
        <v>0</v>
      </c>
      <c r="L1363" s="101">
        <v>0</v>
      </c>
      <c r="M1363" s="101">
        <v>0</v>
      </c>
      <c r="N1363" s="100" t="str">
        <f t="shared" si="63"/>
        <v>공격력 +181</v>
      </c>
      <c r="O1363" s="100" t="str">
        <f t="shared" si="64"/>
        <v>최대 체력 +1043</v>
      </c>
      <c r="P1363" s="100" t="str">
        <f t="shared" si="65"/>
        <v>-</v>
      </c>
    </row>
    <row r="1364" spans="1:16" ht="13.8" customHeight="1">
      <c r="A1364" s="101">
        <f>C1364*ID규칙_기본능력치그룹_단위+COUNTIF($C$4:C1364,C1364)</f>
        <v>11319011</v>
      </c>
      <c r="B1364" s="100" t="s">
        <v>339</v>
      </c>
      <c r="C1364" s="101">
        <f>VLOOKUP(B1364,WEAPON!$B:$D,3,0)</f>
        <v>11319</v>
      </c>
      <c r="D1364" s="102">
        <v>11</v>
      </c>
      <c r="E1364" s="101">
        <v>1</v>
      </c>
      <c r="F1364" s="101">
        <v>190</v>
      </c>
      <c r="G1364" s="101">
        <v>0</v>
      </c>
      <c r="H1364" s="101">
        <v>2</v>
      </c>
      <c r="I1364" s="101">
        <v>1095</v>
      </c>
      <c r="J1364" s="101">
        <v>0</v>
      </c>
      <c r="K1364" s="101">
        <v>0</v>
      </c>
      <c r="L1364" s="101">
        <v>0</v>
      </c>
      <c r="M1364" s="101">
        <v>0</v>
      </c>
      <c r="N1364" s="100" t="str">
        <f t="shared" si="63"/>
        <v>공격력 +190</v>
      </c>
      <c r="O1364" s="100" t="str">
        <f t="shared" si="64"/>
        <v>최대 체력 +1095</v>
      </c>
      <c r="P1364" s="100" t="str">
        <f t="shared" si="65"/>
        <v>-</v>
      </c>
    </row>
    <row r="1365" spans="1:16" ht="13.8" customHeight="1">
      <c r="A1365" s="101">
        <f>C1365*ID규칙_기본능력치그룹_단위+COUNTIF($C$4:C1365,C1365)</f>
        <v>11319012</v>
      </c>
      <c r="B1365" s="100" t="s">
        <v>339</v>
      </c>
      <c r="C1365" s="101">
        <f>VLOOKUP(B1365,WEAPON!$B:$D,3,0)</f>
        <v>11319</v>
      </c>
      <c r="D1365" s="102">
        <v>12</v>
      </c>
      <c r="E1365" s="101">
        <v>1</v>
      </c>
      <c r="F1365" s="101">
        <v>199</v>
      </c>
      <c r="G1365" s="101">
        <v>0</v>
      </c>
      <c r="H1365" s="101">
        <v>2</v>
      </c>
      <c r="I1365" s="101">
        <v>1148</v>
      </c>
      <c r="J1365" s="101">
        <v>0</v>
      </c>
      <c r="K1365" s="101">
        <v>0</v>
      </c>
      <c r="L1365" s="101">
        <v>0</v>
      </c>
      <c r="M1365" s="101">
        <v>0</v>
      </c>
      <c r="N1365" s="100" t="str">
        <f t="shared" si="63"/>
        <v>공격력 +199</v>
      </c>
      <c r="O1365" s="100" t="str">
        <f t="shared" si="64"/>
        <v>최대 체력 +1148</v>
      </c>
      <c r="P1365" s="100" t="str">
        <f t="shared" si="65"/>
        <v>-</v>
      </c>
    </row>
    <row r="1366" spans="1:16" ht="13.8" customHeight="1">
      <c r="A1366" s="101">
        <f>C1366*ID규칙_기본능력치그룹_단위+COUNTIF($C$4:C1366,C1366)</f>
        <v>11319013</v>
      </c>
      <c r="B1366" s="100" t="s">
        <v>339</v>
      </c>
      <c r="C1366" s="101">
        <f>VLOOKUP(B1366,WEAPON!$B:$D,3,0)</f>
        <v>11319</v>
      </c>
      <c r="D1366" s="102">
        <v>13</v>
      </c>
      <c r="E1366" s="101">
        <v>1</v>
      </c>
      <c r="F1366" s="101">
        <v>208</v>
      </c>
      <c r="G1366" s="101">
        <v>0</v>
      </c>
      <c r="H1366" s="101">
        <v>2</v>
      </c>
      <c r="I1366" s="101">
        <v>1200</v>
      </c>
      <c r="J1366" s="101">
        <v>0</v>
      </c>
      <c r="K1366" s="101">
        <v>0</v>
      </c>
      <c r="L1366" s="101">
        <v>0</v>
      </c>
      <c r="M1366" s="101">
        <v>0</v>
      </c>
      <c r="N1366" s="100" t="str">
        <f t="shared" si="63"/>
        <v>공격력 +208</v>
      </c>
      <c r="O1366" s="100" t="str">
        <f t="shared" si="64"/>
        <v>최대 체력 +1200</v>
      </c>
      <c r="P1366" s="100" t="str">
        <f t="shared" si="65"/>
        <v>-</v>
      </c>
    </row>
    <row r="1367" spans="1:16" ht="13.8" customHeight="1">
      <c r="A1367" s="101">
        <f>C1367*ID규칙_기본능력치그룹_단위+COUNTIF($C$4:C1367,C1367)</f>
        <v>11319014</v>
      </c>
      <c r="B1367" s="100" t="s">
        <v>339</v>
      </c>
      <c r="C1367" s="101">
        <f>VLOOKUP(B1367,WEAPON!$B:$D,3,0)</f>
        <v>11319</v>
      </c>
      <c r="D1367" s="102">
        <v>14</v>
      </c>
      <c r="E1367" s="101">
        <v>1</v>
      </c>
      <c r="F1367" s="101">
        <v>217</v>
      </c>
      <c r="G1367" s="101">
        <v>0</v>
      </c>
      <c r="H1367" s="101">
        <v>2</v>
      </c>
      <c r="I1367" s="101">
        <v>1252</v>
      </c>
      <c r="J1367" s="101">
        <v>0</v>
      </c>
      <c r="K1367" s="101">
        <v>0</v>
      </c>
      <c r="L1367" s="101">
        <v>0</v>
      </c>
      <c r="M1367" s="101">
        <v>0</v>
      </c>
      <c r="N1367" s="100" t="str">
        <f t="shared" si="63"/>
        <v>공격력 +217</v>
      </c>
      <c r="O1367" s="100" t="str">
        <f t="shared" si="64"/>
        <v>최대 체력 +1252</v>
      </c>
      <c r="P1367" s="100" t="str">
        <f t="shared" si="65"/>
        <v>-</v>
      </c>
    </row>
    <row r="1368" spans="1:16" ht="13.8" customHeight="1">
      <c r="A1368" s="101">
        <f>C1368*ID규칙_기본능력치그룹_단위+COUNTIF($C$4:C1368,C1368)</f>
        <v>11319015</v>
      </c>
      <c r="B1368" s="100" t="s">
        <v>339</v>
      </c>
      <c r="C1368" s="101">
        <f>VLOOKUP(B1368,WEAPON!$B:$D,3,0)</f>
        <v>11319</v>
      </c>
      <c r="D1368" s="102">
        <v>15</v>
      </c>
      <c r="E1368" s="101">
        <v>1</v>
      </c>
      <c r="F1368" s="101">
        <v>226</v>
      </c>
      <c r="G1368" s="101">
        <v>0</v>
      </c>
      <c r="H1368" s="101">
        <v>2</v>
      </c>
      <c r="I1368" s="101">
        <v>1304</v>
      </c>
      <c r="J1368" s="101">
        <v>0</v>
      </c>
      <c r="K1368" s="101">
        <v>0</v>
      </c>
      <c r="L1368" s="101">
        <v>0</v>
      </c>
      <c r="M1368" s="101">
        <v>0</v>
      </c>
      <c r="N1368" s="100" t="str">
        <f t="shared" si="63"/>
        <v>공격력 +226</v>
      </c>
      <c r="O1368" s="100" t="str">
        <f t="shared" si="64"/>
        <v>최대 체력 +1304</v>
      </c>
      <c r="P1368" s="100" t="str">
        <f t="shared" si="65"/>
        <v>-</v>
      </c>
    </row>
    <row r="1369" spans="1:16" ht="13.8" customHeight="1">
      <c r="A1369" s="101">
        <f>C1369*ID규칙_기본능력치그룹_단위+COUNTIF($C$4:C1369,C1369)</f>
        <v>11319016</v>
      </c>
      <c r="B1369" s="100" t="s">
        <v>339</v>
      </c>
      <c r="C1369" s="101">
        <f>VLOOKUP(B1369,WEAPON!$B:$D,3,0)</f>
        <v>11319</v>
      </c>
      <c r="D1369" s="102">
        <v>16</v>
      </c>
      <c r="E1369" s="101">
        <v>1</v>
      </c>
      <c r="F1369" s="101">
        <v>236</v>
      </c>
      <c r="G1369" s="101">
        <v>0</v>
      </c>
      <c r="H1369" s="101">
        <v>2</v>
      </c>
      <c r="I1369" s="101">
        <v>1356</v>
      </c>
      <c r="J1369" s="101">
        <v>0</v>
      </c>
      <c r="K1369" s="101">
        <v>0</v>
      </c>
      <c r="L1369" s="101">
        <v>0</v>
      </c>
      <c r="M1369" s="101">
        <v>0</v>
      </c>
      <c r="N1369" s="100" t="str">
        <f t="shared" si="63"/>
        <v>공격력 +236</v>
      </c>
      <c r="O1369" s="100" t="str">
        <f t="shared" si="64"/>
        <v>최대 체력 +1356</v>
      </c>
      <c r="P1369" s="100" t="str">
        <f t="shared" si="65"/>
        <v>-</v>
      </c>
    </row>
    <row r="1370" spans="1:16" ht="13.8" customHeight="1">
      <c r="A1370" s="101">
        <f>C1370*ID규칙_기본능력치그룹_단위+COUNTIF($C$4:C1370,C1370)</f>
        <v>11319017</v>
      </c>
      <c r="B1370" s="100" t="s">
        <v>339</v>
      </c>
      <c r="C1370" s="101">
        <f>VLOOKUP(B1370,WEAPON!$B:$D,3,0)</f>
        <v>11319</v>
      </c>
      <c r="D1370" s="102">
        <v>17</v>
      </c>
      <c r="E1370" s="101">
        <v>1</v>
      </c>
      <c r="F1370" s="101">
        <v>245</v>
      </c>
      <c r="G1370" s="101">
        <v>0</v>
      </c>
      <c r="H1370" s="101">
        <v>2</v>
      </c>
      <c r="I1370" s="101">
        <v>1408</v>
      </c>
      <c r="J1370" s="101">
        <v>0</v>
      </c>
      <c r="K1370" s="101">
        <v>0</v>
      </c>
      <c r="L1370" s="101">
        <v>0</v>
      </c>
      <c r="M1370" s="101">
        <v>0</v>
      </c>
      <c r="N1370" s="100" t="str">
        <f t="shared" si="63"/>
        <v>공격력 +245</v>
      </c>
      <c r="O1370" s="100" t="str">
        <f t="shared" si="64"/>
        <v>최대 체력 +1408</v>
      </c>
      <c r="P1370" s="100" t="str">
        <f t="shared" si="65"/>
        <v>-</v>
      </c>
    </row>
    <row r="1371" spans="1:16" ht="13.8" customHeight="1">
      <c r="A1371" s="101">
        <f>C1371*ID규칙_기본능력치그룹_단위+COUNTIF($C$4:C1371,C1371)</f>
        <v>11319018</v>
      </c>
      <c r="B1371" s="100" t="s">
        <v>339</v>
      </c>
      <c r="C1371" s="101">
        <f>VLOOKUP(B1371,WEAPON!$B:$D,3,0)</f>
        <v>11319</v>
      </c>
      <c r="D1371" s="102">
        <v>18</v>
      </c>
      <c r="E1371" s="101">
        <v>1</v>
      </c>
      <c r="F1371" s="101">
        <v>254</v>
      </c>
      <c r="G1371" s="101">
        <v>0</v>
      </c>
      <c r="H1371" s="101">
        <v>2</v>
      </c>
      <c r="I1371" s="101">
        <v>1460</v>
      </c>
      <c r="J1371" s="101">
        <v>0</v>
      </c>
      <c r="K1371" s="101">
        <v>0</v>
      </c>
      <c r="L1371" s="101">
        <v>0</v>
      </c>
      <c r="M1371" s="101">
        <v>0</v>
      </c>
      <c r="N1371" s="100" t="str">
        <f t="shared" si="63"/>
        <v>공격력 +254</v>
      </c>
      <c r="O1371" s="100" t="str">
        <f t="shared" si="64"/>
        <v>최대 체력 +1460</v>
      </c>
      <c r="P1371" s="100" t="str">
        <f t="shared" si="65"/>
        <v>-</v>
      </c>
    </row>
    <row r="1372" spans="1:16" ht="13.8" customHeight="1">
      <c r="A1372" s="101">
        <f>C1372*ID규칙_기본능력치그룹_단위+COUNTIF($C$4:C1372,C1372)</f>
        <v>11319019</v>
      </c>
      <c r="B1372" s="100" t="s">
        <v>339</v>
      </c>
      <c r="C1372" s="101">
        <f>VLOOKUP(B1372,WEAPON!$B:$D,3,0)</f>
        <v>11319</v>
      </c>
      <c r="D1372" s="102">
        <v>19</v>
      </c>
      <c r="E1372" s="101">
        <v>1</v>
      </c>
      <c r="F1372" s="101">
        <v>263</v>
      </c>
      <c r="G1372" s="101">
        <v>0</v>
      </c>
      <c r="H1372" s="101">
        <v>2</v>
      </c>
      <c r="I1372" s="101">
        <v>1512</v>
      </c>
      <c r="J1372" s="101">
        <v>0</v>
      </c>
      <c r="K1372" s="101">
        <v>0</v>
      </c>
      <c r="L1372" s="101">
        <v>0</v>
      </c>
      <c r="M1372" s="101">
        <v>0</v>
      </c>
      <c r="N1372" s="100" t="str">
        <f t="shared" si="63"/>
        <v>공격력 +263</v>
      </c>
      <c r="O1372" s="100" t="str">
        <f t="shared" si="64"/>
        <v>최대 체력 +1512</v>
      </c>
      <c r="P1372" s="100" t="str">
        <f t="shared" si="65"/>
        <v>-</v>
      </c>
    </row>
    <row r="1373" spans="1:16" ht="13.8" customHeight="1">
      <c r="A1373" s="101">
        <f>C1373*ID규칙_기본능력치그룹_단위+COUNTIF($C$4:C1373,C1373)</f>
        <v>11319020</v>
      </c>
      <c r="B1373" s="100" t="s">
        <v>339</v>
      </c>
      <c r="C1373" s="101">
        <f>VLOOKUP(B1373,WEAPON!$B:$D,3,0)</f>
        <v>11319</v>
      </c>
      <c r="D1373" s="102">
        <v>20</v>
      </c>
      <c r="E1373" s="101">
        <v>1</v>
      </c>
      <c r="F1373" s="101">
        <v>272</v>
      </c>
      <c r="G1373" s="101">
        <v>0</v>
      </c>
      <c r="H1373" s="101">
        <v>2</v>
      </c>
      <c r="I1373" s="101">
        <v>1565</v>
      </c>
      <c r="J1373" s="101">
        <v>0</v>
      </c>
      <c r="K1373" s="101">
        <v>0</v>
      </c>
      <c r="L1373" s="101">
        <v>0</v>
      </c>
      <c r="M1373" s="101">
        <v>0</v>
      </c>
      <c r="N1373" s="100" t="str">
        <f t="shared" si="63"/>
        <v>공격력 +272</v>
      </c>
      <c r="O1373" s="100" t="str">
        <f t="shared" si="64"/>
        <v>최대 체력 +1565</v>
      </c>
      <c r="P1373" s="100" t="str">
        <f t="shared" si="65"/>
        <v>-</v>
      </c>
    </row>
    <row r="1374" spans="1:16" ht="13.8" customHeight="1">
      <c r="A1374" s="101">
        <f>C1374*ID규칙_기본능력치그룹_단위+COUNTIF($C$4:C1374,C1374)</f>
        <v>11319021</v>
      </c>
      <c r="B1374" s="100" t="s">
        <v>339</v>
      </c>
      <c r="C1374" s="101">
        <f>VLOOKUP(B1374,WEAPON!$B:$D,3,0)</f>
        <v>11319</v>
      </c>
      <c r="D1374" s="102">
        <v>21</v>
      </c>
      <c r="E1374" s="101">
        <v>1</v>
      </c>
      <c r="F1374" s="101">
        <v>281</v>
      </c>
      <c r="G1374" s="101">
        <v>0</v>
      </c>
      <c r="H1374" s="101">
        <v>2</v>
      </c>
      <c r="I1374" s="101">
        <v>1617</v>
      </c>
      <c r="J1374" s="101">
        <v>0</v>
      </c>
      <c r="K1374" s="101">
        <v>0</v>
      </c>
      <c r="L1374" s="101">
        <v>0</v>
      </c>
      <c r="M1374" s="101">
        <v>0</v>
      </c>
      <c r="N1374" s="100" t="str">
        <f t="shared" si="63"/>
        <v>공격력 +281</v>
      </c>
      <c r="O1374" s="100" t="str">
        <f t="shared" si="64"/>
        <v>최대 체력 +1617</v>
      </c>
      <c r="P1374" s="100" t="str">
        <f t="shared" si="65"/>
        <v>-</v>
      </c>
    </row>
    <row r="1375" spans="1:16" ht="13.8" customHeight="1">
      <c r="A1375" s="101">
        <f>C1375*ID규칙_기본능력치그룹_단위+COUNTIF($C$4:C1375,C1375)</f>
        <v>11319022</v>
      </c>
      <c r="B1375" s="100" t="s">
        <v>339</v>
      </c>
      <c r="C1375" s="101">
        <f>VLOOKUP(B1375,WEAPON!$B:$D,3,0)</f>
        <v>11319</v>
      </c>
      <c r="D1375" s="102">
        <v>22</v>
      </c>
      <c r="E1375" s="101">
        <v>1</v>
      </c>
      <c r="F1375" s="101">
        <v>290</v>
      </c>
      <c r="G1375" s="101">
        <v>0</v>
      </c>
      <c r="H1375" s="101">
        <v>2</v>
      </c>
      <c r="I1375" s="101">
        <v>1669</v>
      </c>
      <c r="J1375" s="101">
        <v>0</v>
      </c>
      <c r="K1375" s="101">
        <v>0</v>
      </c>
      <c r="L1375" s="101">
        <v>0</v>
      </c>
      <c r="M1375" s="101">
        <v>0</v>
      </c>
      <c r="N1375" s="100" t="str">
        <f t="shared" si="63"/>
        <v>공격력 +290</v>
      </c>
      <c r="O1375" s="100" t="str">
        <f t="shared" si="64"/>
        <v>최대 체력 +1669</v>
      </c>
      <c r="P1375" s="100" t="str">
        <f t="shared" si="65"/>
        <v>-</v>
      </c>
    </row>
    <row r="1376" spans="1:16" ht="13.8" customHeight="1">
      <c r="A1376" s="101">
        <f>C1376*ID규칙_기본능력치그룹_단위+COUNTIF($C$4:C1376,C1376)</f>
        <v>11319023</v>
      </c>
      <c r="B1376" s="100" t="s">
        <v>339</v>
      </c>
      <c r="C1376" s="101">
        <f>VLOOKUP(B1376,WEAPON!$B:$D,3,0)</f>
        <v>11319</v>
      </c>
      <c r="D1376" s="102">
        <v>23</v>
      </c>
      <c r="E1376" s="101">
        <v>1</v>
      </c>
      <c r="F1376" s="101">
        <v>299</v>
      </c>
      <c r="G1376" s="101">
        <v>0</v>
      </c>
      <c r="H1376" s="101">
        <v>2</v>
      </c>
      <c r="I1376" s="101">
        <v>1721</v>
      </c>
      <c r="J1376" s="101">
        <v>0</v>
      </c>
      <c r="K1376" s="101">
        <v>0</v>
      </c>
      <c r="L1376" s="101">
        <v>0</v>
      </c>
      <c r="M1376" s="101">
        <v>0</v>
      </c>
      <c r="N1376" s="100" t="str">
        <f t="shared" si="63"/>
        <v>공격력 +299</v>
      </c>
      <c r="O1376" s="100" t="str">
        <f t="shared" si="64"/>
        <v>최대 체력 +1721</v>
      </c>
      <c r="P1376" s="100" t="str">
        <f t="shared" si="65"/>
        <v>-</v>
      </c>
    </row>
    <row r="1377" spans="1:16" ht="13.8" customHeight="1">
      <c r="A1377" s="101">
        <f>C1377*ID규칙_기본능력치그룹_단위+COUNTIF($C$4:C1377,C1377)</f>
        <v>11319024</v>
      </c>
      <c r="B1377" s="100" t="s">
        <v>339</v>
      </c>
      <c r="C1377" s="101">
        <f>VLOOKUP(B1377,WEAPON!$B:$D,3,0)</f>
        <v>11319</v>
      </c>
      <c r="D1377" s="102">
        <v>24</v>
      </c>
      <c r="E1377" s="101">
        <v>1</v>
      </c>
      <c r="F1377" s="101">
        <v>308</v>
      </c>
      <c r="G1377" s="101">
        <v>0</v>
      </c>
      <c r="H1377" s="101">
        <v>2</v>
      </c>
      <c r="I1377" s="101">
        <v>1773</v>
      </c>
      <c r="J1377" s="101">
        <v>0</v>
      </c>
      <c r="K1377" s="101">
        <v>0</v>
      </c>
      <c r="L1377" s="101">
        <v>0</v>
      </c>
      <c r="M1377" s="101">
        <v>0</v>
      </c>
      <c r="N1377" s="100" t="str">
        <f t="shared" si="63"/>
        <v>공격력 +308</v>
      </c>
      <c r="O1377" s="100" t="str">
        <f t="shared" si="64"/>
        <v>최대 체력 +1773</v>
      </c>
      <c r="P1377" s="100" t="str">
        <f t="shared" si="65"/>
        <v>-</v>
      </c>
    </row>
    <row r="1378" spans="1:16" ht="13.8" customHeight="1">
      <c r="A1378" s="101">
        <f>C1378*ID규칙_기본능력치그룹_단위+COUNTIF($C$4:C1378,C1378)</f>
        <v>11319025</v>
      </c>
      <c r="B1378" s="100" t="s">
        <v>339</v>
      </c>
      <c r="C1378" s="101">
        <f>VLOOKUP(B1378,WEAPON!$B:$D,3,0)</f>
        <v>11319</v>
      </c>
      <c r="D1378" s="102">
        <v>25</v>
      </c>
      <c r="E1378" s="101">
        <v>1</v>
      </c>
      <c r="F1378" s="101">
        <v>317</v>
      </c>
      <c r="G1378" s="101">
        <v>0</v>
      </c>
      <c r="H1378" s="101">
        <v>2</v>
      </c>
      <c r="I1378" s="101">
        <v>1825</v>
      </c>
      <c r="J1378" s="101">
        <v>0</v>
      </c>
      <c r="K1378" s="101">
        <v>0</v>
      </c>
      <c r="L1378" s="101">
        <v>0</v>
      </c>
      <c r="M1378" s="101">
        <v>0</v>
      </c>
      <c r="N1378" s="100" t="str">
        <f t="shared" si="63"/>
        <v>공격력 +317</v>
      </c>
      <c r="O1378" s="100" t="str">
        <f t="shared" si="64"/>
        <v>최대 체력 +1825</v>
      </c>
      <c r="P1378" s="100" t="str">
        <f t="shared" si="65"/>
        <v>-</v>
      </c>
    </row>
    <row r="1379" spans="1:16" ht="13.8" customHeight="1">
      <c r="A1379" s="101">
        <f>C1379*ID규칙_기본능력치그룹_단위+COUNTIF($C$4:C1379,C1379)</f>
        <v>11319026</v>
      </c>
      <c r="B1379" s="100" t="s">
        <v>339</v>
      </c>
      <c r="C1379" s="101">
        <f>VLOOKUP(B1379,WEAPON!$B:$D,3,0)</f>
        <v>11319</v>
      </c>
      <c r="D1379" s="102">
        <v>26</v>
      </c>
      <c r="E1379" s="101">
        <v>1</v>
      </c>
      <c r="F1379" s="101">
        <v>326</v>
      </c>
      <c r="G1379" s="101">
        <v>0</v>
      </c>
      <c r="H1379" s="101">
        <v>2</v>
      </c>
      <c r="I1379" s="101">
        <v>1877</v>
      </c>
      <c r="J1379" s="101">
        <v>0</v>
      </c>
      <c r="K1379" s="101">
        <v>0</v>
      </c>
      <c r="L1379" s="101">
        <v>0</v>
      </c>
      <c r="M1379" s="101">
        <v>0</v>
      </c>
      <c r="N1379" s="100" t="str">
        <f t="shared" si="63"/>
        <v>공격력 +326</v>
      </c>
      <c r="O1379" s="100" t="str">
        <f t="shared" si="64"/>
        <v>최대 체력 +1877</v>
      </c>
      <c r="P1379" s="100" t="str">
        <f t="shared" si="65"/>
        <v>-</v>
      </c>
    </row>
    <row r="1380" spans="1:16" ht="13.8" customHeight="1">
      <c r="A1380" s="101">
        <f>C1380*ID규칙_기본능력치그룹_단위+COUNTIF($C$4:C1380,C1380)</f>
        <v>11319027</v>
      </c>
      <c r="B1380" s="100" t="s">
        <v>339</v>
      </c>
      <c r="C1380" s="101">
        <f>VLOOKUP(B1380,WEAPON!$B:$D,3,0)</f>
        <v>11319</v>
      </c>
      <c r="D1380" s="102">
        <v>27</v>
      </c>
      <c r="E1380" s="101">
        <v>1</v>
      </c>
      <c r="F1380" s="101">
        <v>335</v>
      </c>
      <c r="G1380" s="101">
        <v>0</v>
      </c>
      <c r="H1380" s="101">
        <v>2</v>
      </c>
      <c r="I1380" s="101">
        <v>1930</v>
      </c>
      <c r="J1380" s="101">
        <v>0</v>
      </c>
      <c r="K1380" s="101">
        <v>0</v>
      </c>
      <c r="L1380" s="101">
        <v>0</v>
      </c>
      <c r="M1380" s="101">
        <v>0</v>
      </c>
      <c r="N1380" s="100" t="str">
        <f t="shared" si="63"/>
        <v>공격력 +335</v>
      </c>
      <c r="O1380" s="100" t="str">
        <f t="shared" si="64"/>
        <v>최대 체력 +1930</v>
      </c>
      <c r="P1380" s="100" t="str">
        <f t="shared" si="65"/>
        <v>-</v>
      </c>
    </row>
    <row r="1381" spans="1:16" ht="13.8" customHeight="1">
      <c r="A1381" s="101">
        <f>C1381*ID규칙_기본능력치그룹_단위+COUNTIF($C$4:C1381,C1381)</f>
        <v>11319028</v>
      </c>
      <c r="B1381" s="100" t="s">
        <v>339</v>
      </c>
      <c r="C1381" s="101">
        <f>VLOOKUP(B1381,WEAPON!$B:$D,3,0)</f>
        <v>11319</v>
      </c>
      <c r="D1381" s="102">
        <v>28</v>
      </c>
      <c r="E1381" s="101">
        <v>1</v>
      </c>
      <c r="F1381" s="101">
        <v>344</v>
      </c>
      <c r="G1381" s="101">
        <v>0</v>
      </c>
      <c r="H1381" s="101">
        <v>2</v>
      </c>
      <c r="I1381" s="101">
        <v>1982</v>
      </c>
      <c r="J1381" s="101">
        <v>0</v>
      </c>
      <c r="K1381" s="101">
        <v>0</v>
      </c>
      <c r="L1381" s="101">
        <v>0</v>
      </c>
      <c r="M1381" s="101">
        <v>0</v>
      </c>
      <c r="N1381" s="100" t="str">
        <f t="shared" si="63"/>
        <v>공격력 +344</v>
      </c>
      <c r="O1381" s="100" t="str">
        <f t="shared" si="64"/>
        <v>최대 체력 +1982</v>
      </c>
      <c r="P1381" s="100" t="str">
        <f t="shared" si="65"/>
        <v>-</v>
      </c>
    </row>
    <row r="1382" spans="1:16" ht="13.8" customHeight="1">
      <c r="A1382" s="101">
        <f>C1382*ID규칙_기본능력치그룹_단위+COUNTIF($C$4:C1382,C1382)</f>
        <v>11319029</v>
      </c>
      <c r="B1382" s="100" t="s">
        <v>339</v>
      </c>
      <c r="C1382" s="101">
        <f>VLOOKUP(B1382,WEAPON!$B:$D,3,0)</f>
        <v>11319</v>
      </c>
      <c r="D1382" s="102">
        <v>29</v>
      </c>
      <c r="E1382" s="101">
        <v>1</v>
      </c>
      <c r="F1382" s="101">
        <v>353</v>
      </c>
      <c r="G1382" s="101">
        <v>0</v>
      </c>
      <c r="H1382" s="101">
        <v>2</v>
      </c>
      <c r="I1382" s="101">
        <v>2034</v>
      </c>
      <c r="J1382" s="101">
        <v>0</v>
      </c>
      <c r="K1382" s="101">
        <v>0</v>
      </c>
      <c r="L1382" s="101">
        <v>0</v>
      </c>
      <c r="M1382" s="101">
        <v>0</v>
      </c>
      <c r="N1382" s="100" t="str">
        <f t="shared" si="63"/>
        <v>공격력 +353</v>
      </c>
      <c r="O1382" s="100" t="str">
        <f t="shared" si="64"/>
        <v>최대 체력 +2034</v>
      </c>
      <c r="P1382" s="100" t="str">
        <f t="shared" si="65"/>
        <v>-</v>
      </c>
    </row>
    <row r="1383" spans="1:16" ht="13.8" customHeight="1">
      <c r="A1383" s="101">
        <f>C1383*ID규칙_기본능력치그룹_단위+COUNTIF($C$4:C1383,C1383)</f>
        <v>11319030</v>
      </c>
      <c r="B1383" s="100" t="s">
        <v>339</v>
      </c>
      <c r="C1383" s="101">
        <f>VLOOKUP(B1383,WEAPON!$B:$D,3,0)</f>
        <v>11319</v>
      </c>
      <c r="D1383" s="102">
        <v>30</v>
      </c>
      <c r="E1383" s="101">
        <v>1</v>
      </c>
      <c r="F1383" s="101">
        <v>362</v>
      </c>
      <c r="G1383" s="101">
        <v>0</v>
      </c>
      <c r="H1383" s="101">
        <v>2</v>
      </c>
      <c r="I1383" s="101">
        <v>2086</v>
      </c>
      <c r="J1383" s="101">
        <v>0</v>
      </c>
      <c r="K1383" s="101">
        <v>0</v>
      </c>
      <c r="L1383" s="101">
        <v>0</v>
      </c>
      <c r="M1383" s="101">
        <v>0</v>
      </c>
      <c r="N1383" s="100" t="str">
        <f t="shared" si="63"/>
        <v>공격력 +362</v>
      </c>
      <c r="O1383" s="100" t="str">
        <f t="shared" si="64"/>
        <v>최대 체력 +2086</v>
      </c>
      <c r="P1383" s="100" t="str">
        <f t="shared" si="65"/>
        <v>-</v>
      </c>
    </row>
    <row r="1384" spans="1:16" ht="13.8" customHeight="1">
      <c r="A1384" s="101">
        <f>C1384*ID규칙_기본능력치그룹_단위+COUNTIF($C$4:C1384,C1384)</f>
        <v>11319031</v>
      </c>
      <c r="B1384" s="100" t="s">
        <v>339</v>
      </c>
      <c r="C1384" s="101">
        <f>VLOOKUP(B1384,WEAPON!$B:$D,3,0)</f>
        <v>11319</v>
      </c>
      <c r="D1384" s="102">
        <v>31</v>
      </c>
      <c r="E1384" s="101">
        <v>1</v>
      </c>
      <c r="F1384" s="101">
        <v>371</v>
      </c>
      <c r="G1384" s="101">
        <v>0</v>
      </c>
      <c r="H1384" s="101">
        <v>2</v>
      </c>
      <c r="I1384" s="101">
        <v>2138</v>
      </c>
      <c r="J1384" s="101">
        <v>0</v>
      </c>
      <c r="K1384" s="101">
        <v>0</v>
      </c>
      <c r="L1384" s="101">
        <v>0</v>
      </c>
      <c r="M1384" s="101">
        <v>0</v>
      </c>
      <c r="N1384" s="100" t="str">
        <f t="shared" si="63"/>
        <v>공격력 +371</v>
      </c>
      <c r="O1384" s="100" t="str">
        <f t="shared" si="64"/>
        <v>최대 체력 +2138</v>
      </c>
      <c r="P1384" s="100" t="str">
        <f t="shared" si="65"/>
        <v>-</v>
      </c>
    </row>
    <row r="1385" spans="1:16" ht="13.8" customHeight="1">
      <c r="A1385" s="101">
        <f>C1385*ID규칙_기본능력치그룹_단위+COUNTIF($C$4:C1385,C1385)</f>
        <v>11319032</v>
      </c>
      <c r="B1385" s="100" t="s">
        <v>339</v>
      </c>
      <c r="C1385" s="101">
        <f>VLOOKUP(B1385,WEAPON!$B:$D,3,0)</f>
        <v>11319</v>
      </c>
      <c r="D1385" s="102">
        <v>32</v>
      </c>
      <c r="E1385" s="101">
        <v>1</v>
      </c>
      <c r="F1385" s="101">
        <v>380</v>
      </c>
      <c r="G1385" s="101">
        <v>0</v>
      </c>
      <c r="H1385" s="101">
        <v>2</v>
      </c>
      <c r="I1385" s="101">
        <v>2190</v>
      </c>
      <c r="J1385" s="101">
        <v>0</v>
      </c>
      <c r="K1385" s="101">
        <v>0</v>
      </c>
      <c r="L1385" s="101">
        <v>0</v>
      </c>
      <c r="M1385" s="101">
        <v>0</v>
      </c>
      <c r="N1385" s="100" t="str">
        <f t="shared" si="63"/>
        <v>공격력 +380</v>
      </c>
      <c r="O1385" s="100" t="str">
        <f t="shared" si="64"/>
        <v>최대 체력 +2190</v>
      </c>
      <c r="P1385" s="100" t="str">
        <f t="shared" si="65"/>
        <v>-</v>
      </c>
    </row>
    <row r="1386" spans="1:16" ht="13.8" customHeight="1">
      <c r="A1386" s="101">
        <f>C1386*ID규칙_기본능력치그룹_단위+COUNTIF($C$4:C1386,C1386)</f>
        <v>11319033</v>
      </c>
      <c r="B1386" s="100" t="s">
        <v>339</v>
      </c>
      <c r="C1386" s="101">
        <f>VLOOKUP(B1386,WEAPON!$B:$D,3,0)</f>
        <v>11319</v>
      </c>
      <c r="D1386" s="102">
        <v>33</v>
      </c>
      <c r="E1386" s="101">
        <v>1</v>
      </c>
      <c r="F1386" s="101">
        <v>389</v>
      </c>
      <c r="G1386" s="101">
        <v>0</v>
      </c>
      <c r="H1386" s="101">
        <v>2</v>
      </c>
      <c r="I1386" s="101">
        <v>2242</v>
      </c>
      <c r="J1386" s="101">
        <v>0</v>
      </c>
      <c r="K1386" s="101">
        <v>0</v>
      </c>
      <c r="L1386" s="101">
        <v>0</v>
      </c>
      <c r="M1386" s="101">
        <v>0</v>
      </c>
      <c r="N1386" s="100" t="str">
        <f t="shared" si="63"/>
        <v>공격력 +389</v>
      </c>
      <c r="O1386" s="100" t="str">
        <f t="shared" si="64"/>
        <v>최대 체력 +2242</v>
      </c>
      <c r="P1386" s="100" t="str">
        <f t="shared" si="65"/>
        <v>-</v>
      </c>
    </row>
    <row r="1387" spans="1:16" ht="13.8" customHeight="1">
      <c r="A1387" s="101">
        <f>C1387*ID규칙_기본능력치그룹_단위+COUNTIF($C$4:C1387,C1387)</f>
        <v>11319034</v>
      </c>
      <c r="B1387" s="100" t="s">
        <v>339</v>
      </c>
      <c r="C1387" s="101">
        <f>VLOOKUP(B1387,WEAPON!$B:$D,3,0)</f>
        <v>11319</v>
      </c>
      <c r="D1387" s="102">
        <v>34</v>
      </c>
      <c r="E1387" s="101">
        <v>1</v>
      </c>
      <c r="F1387" s="101">
        <v>398</v>
      </c>
      <c r="G1387" s="101">
        <v>0</v>
      </c>
      <c r="H1387" s="101">
        <v>2</v>
      </c>
      <c r="I1387" s="101">
        <v>2295</v>
      </c>
      <c r="J1387" s="101">
        <v>0</v>
      </c>
      <c r="K1387" s="101">
        <v>0</v>
      </c>
      <c r="L1387" s="101">
        <v>0</v>
      </c>
      <c r="M1387" s="101">
        <v>0</v>
      </c>
      <c r="N1387" s="100" t="str">
        <f t="shared" si="63"/>
        <v>공격력 +398</v>
      </c>
      <c r="O1387" s="100" t="str">
        <f t="shared" si="64"/>
        <v>최대 체력 +2295</v>
      </c>
      <c r="P1387" s="100" t="str">
        <f t="shared" si="65"/>
        <v>-</v>
      </c>
    </row>
    <row r="1388" spans="1:16" ht="13.8" customHeight="1">
      <c r="A1388" s="101">
        <f>C1388*ID규칙_기본능력치그룹_단위+COUNTIF($C$4:C1388,C1388)</f>
        <v>11319035</v>
      </c>
      <c r="B1388" s="100" t="s">
        <v>339</v>
      </c>
      <c r="C1388" s="101">
        <f>VLOOKUP(B1388,WEAPON!$B:$D,3,0)</f>
        <v>11319</v>
      </c>
      <c r="D1388" s="102">
        <v>35</v>
      </c>
      <c r="E1388" s="101">
        <v>1</v>
      </c>
      <c r="F1388" s="101">
        <v>407</v>
      </c>
      <c r="G1388" s="101">
        <v>0</v>
      </c>
      <c r="H1388" s="101">
        <v>2</v>
      </c>
      <c r="I1388" s="101">
        <v>2347</v>
      </c>
      <c r="J1388" s="101">
        <v>0</v>
      </c>
      <c r="K1388" s="101">
        <v>0</v>
      </c>
      <c r="L1388" s="101">
        <v>0</v>
      </c>
      <c r="M1388" s="101">
        <v>0</v>
      </c>
      <c r="N1388" s="100" t="str">
        <f t="shared" si="63"/>
        <v>공격력 +407</v>
      </c>
      <c r="O1388" s="100" t="str">
        <f t="shared" si="64"/>
        <v>최대 체력 +2347</v>
      </c>
      <c r="P1388" s="100" t="str">
        <f t="shared" si="65"/>
        <v>-</v>
      </c>
    </row>
    <row r="1389" spans="1:16" ht="13.8" customHeight="1">
      <c r="A1389" s="101">
        <f>C1389*ID규칙_기본능력치그룹_단위+COUNTIF($C$4:C1389,C1389)</f>
        <v>11319036</v>
      </c>
      <c r="B1389" s="100" t="s">
        <v>339</v>
      </c>
      <c r="C1389" s="101">
        <f>VLOOKUP(B1389,WEAPON!$B:$D,3,0)</f>
        <v>11319</v>
      </c>
      <c r="D1389" s="102">
        <v>36</v>
      </c>
      <c r="E1389" s="101">
        <v>1</v>
      </c>
      <c r="F1389" s="101">
        <v>416</v>
      </c>
      <c r="G1389" s="101">
        <v>0</v>
      </c>
      <c r="H1389" s="101">
        <v>2</v>
      </c>
      <c r="I1389" s="101">
        <v>2399</v>
      </c>
      <c r="J1389" s="101">
        <v>0</v>
      </c>
      <c r="K1389" s="101">
        <v>0</v>
      </c>
      <c r="L1389" s="101">
        <v>0</v>
      </c>
      <c r="M1389" s="101">
        <v>0</v>
      </c>
      <c r="N1389" s="100" t="str">
        <f t="shared" si="63"/>
        <v>공격력 +416</v>
      </c>
      <c r="O1389" s="100" t="str">
        <f t="shared" si="64"/>
        <v>최대 체력 +2399</v>
      </c>
      <c r="P1389" s="100" t="str">
        <f t="shared" si="65"/>
        <v>-</v>
      </c>
    </row>
    <row r="1390" spans="1:16" ht="13.8" customHeight="1">
      <c r="A1390" s="101">
        <f>C1390*ID규칙_기본능력치그룹_단위+COUNTIF($C$4:C1390,C1390)</f>
        <v>11319037</v>
      </c>
      <c r="B1390" s="100" t="s">
        <v>339</v>
      </c>
      <c r="C1390" s="101">
        <f>VLOOKUP(B1390,WEAPON!$B:$D,3,0)</f>
        <v>11319</v>
      </c>
      <c r="D1390" s="102">
        <v>37</v>
      </c>
      <c r="E1390" s="101">
        <v>1</v>
      </c>
      <c r="F1390" s="101">
        <v>425</v>
      </c>
      <c r="G1390" s="101">
        <v>0</v>
      </c>
      <c r="H1390" s="101">
        <v>2</v>
      </c>
      <c r="I1390" s="101">
        <v>2451</v>
      </c>
      <c r="J1390" s="101">
        <v>0</v>
      </c>
      <c r="K1390" s="101">
        <v>0</v>
      </c>
      <c r="L1390" s="101">
        <v>0</v>
      </c>
      <c r="M1390" s="101">
        <v>0</v>
      </c>
      <c r="N1390" s="100" t="str">
        <f t="shared" si="63"/>
        <v>공격력 +425</v>
      </c>
      <c r="O1390" s="100" t="str">
        <f t="shared" si="64"/>
        <v>최대 체력 +2451</v>
      </c>
      <c r="P1390" s="100" t="str">
        <f t="shared" si="65"/>
        <v>-</v>
      </c>
    </row>
    <row r="1391" spans="1:16" ht="13.8" customHeight="1">
      <c r="A1391" s="101">
        <f>C1391*ID규칙_기본능력치그룹_단위+COUNTIF($C$4:C1391,C1391)</f>
        <v>11319038</v>
      </c>
      <c r="B1391" s="100" t="s">
        <v>339</v>
      </c>
      <c r="C1391" s="101">
        <f>VLOOKUP(B1391,WEAPON!$B:$D,3,0)</f>
        <v>11319</v>
      </c>
      <c r="D1391" s="102">
        <v>38</v>
      </c>
      <c r="E1391" s="101">
        <v>1</v>
      </c>
      <c r="F1391" s="101">
        <v>434</v>
      </c>
      <c r="G1391" s="101">
        <v>0</v>
      </c>
      <c r="H1391" s="101">
        <v>2</v>
      </c>
      <c r="I1391" s="101">
        <v>2503</v>
      </c>
      <c r="J1391" s="101">
        <v>0</v>
      </c>
      <c r="K1391" s="101">
        <v>0</v>
      </c>
      <c r="L1391" s="101">
        <v>0</v>
      </c>
      <c r="M1391" s="101">
        <v>0</v>
      </c>
      <c r="N1391" s="100" t="str">
        <f t="shared" si="63"/>
        <v>공격력 +434</v>
      </c>
      <c r="O1391" s="100" t="str">
        <f t="shared" si="64"/>
        <v>최대 체력 +2503</v>
      </c>
      <c r="P1391" s="100" t="str">
        <f t="shared" si="65"/>
        <v>-</v>
      </c>
    </row>
    <row r="1392" spans="1:16" ht="13.8" customHeight="1">
      <c r="A1392" s="101">
        <f>C1392*ID규칙_기본능력치그룹_단위+COUNTIF($C$4:C1392,C1392)</f>
        <v>11319039</v>
      </c>
      <c r="B1392" s="100" t="s">
        <v>339</v>
      </c>
      <c r="C1392" s="101">
        <f>VLOOKUP(B1392,WEAPON!$B:$D,3,0)</f>
        <v>11319</v>
      </c>
      <c r="D1392" s="102">
        <v>39</v>
      </c>
      <c r="E1392" s="101">
        <v>1</v>
      </c>
      <c r="F1392" s="101">
        <v>443</v>
      </c>
      <c r="G1392" s="101">
        <v>0</v>
      </c>
      <c r="H1392" s="101">
        <v>2</v>
      </c>
      <c r="I1392" s="101">
        <v>2555</v>
      </c>
      <c r="J1392" s="101">
        <v>0</v>
      </c>
      <c r="K1392" s="101">
        <v>0</v>
      </c>
      <c r="L1392" s="101">
        <v>0</v>
      </c>
      <c r="M1392" s="101">
        <v>0</v>
      </c>
      <c r="N1392" s="100" t="str">
        <f t="shared" si="63"/>
        <v>공격력 +443</v>
      </c>
      <c r="O1392" s="100" t="str">
        <f t="shared" si="64"/>
        <v>최대 체력 +2555</v>
      </c>
      <c r="P1392" s="100" t="str">
        <f t="shared" si="65"/>
        <v>-</v>
      </c>
    </row>
    <row r="1393" spans="1:16" ht="13.8" customHeight="1">
      <c r="A1393" s="101">
        <f>C1393*ID규칙_기본능력치그룹_단위+COUNTIF($C$4:C1393,C1393)</f>
        <v>11319040</v>
      </c>
      <c r="B1393" s="100" t="s">
        <v>339</v>
      </c>
      <c r="C1393" s="101">
        <f>VLOOKUP(B1393,WEAPON!$B:$D,3,0)</f>
        <v>11319</v>
      </c>
      <c r="D1393" s="102">
        <v>40</v>
      </c>
      <c r="E1393" s="101">
        <v>1</v>
      </c>
      <c r="F1393" s="101">
        <v>452</v>
      </c>
      <c r="G1393" s="101">
        <v>0</v>
      </c>
      <c r="H1393" s="101">
        <v>2</v>
      </c>
      <c r="I1393" s="101">
        <v>2607</v>
      </c>
      <c r="J1393" s="101">
        <v>0</v>
      </c>
      <c r="K1393" s="101">
        <v>0</v>
      </c>
      <c r="L1393" s="101">
        <v>0</v>
      </c>
      <c r="M1393" s="101">
        <v>0</v>
      </c>
      <c r="N1393" s="100" t="str">
        <f t="shared" si="63"/>
        <v>공격력 +452</v>
      </c>
      <c r="O1393" s="100" t="str">
        <f t="shared" si="64"/>
        <v>최대 체력 +2607</v>
      </c>
      <c r="P1393" s="100" t="str">
        <f t="shared" si="65"/>
        <v>-</v>
      </c>
    </row>
    <row r="1394" spans="1:16" ht="13.8" customHeight="1">
      <c r="A1394" s="101">
        <f>C1394*ID규칙_기본능력치그룹_단위+COUNTIF($C$4:C1394,C1394)</f>
        <v>11319041</v>
      </c>
      <c r="B1394" s="100" t="s">
        <v>339</v>
      </c>
      <c r="C1394" s="101">
        <f>VLOOKUP(B1394,WEAPON!$B:$D,3,0)</f>
        <v>11319</v>
      </c>
      <c r="D1394" s="102">
        <v>41</v>
      </c>
      <c r="E1394" s="101">
        <v>1</v>
      </c>
      <c r="F1394" s="101">
        <v>461</v>
      </c>
      <c r="G1394" s="101">
        <v>0</v>
      </c>
      <c r="H1394" s="101">
        <v>2</v>
      </c>
      <c r="I1394" s="101">
        <v>2660</v>
      </c>
      <c r="J1394" s="101">
        <v>0</v>
      </c>
      <c r="K1394" s="101">
        <v>0</v>
      </c>
      <c r="L1394" s="101">
        <v>0</v>
      </c>
      <c r="M1394" s="101">
        <v>0</v>
      </c>
      <c r="N1394" s="100" t="str">
        <f t="shared" si="63"/>
        <v>공격력 +461</v>
      </c>
      <c r="O1394" s="100" t="str">
        <f t="shared" si="64"/>
        <v>최대 체력 +2660</v>
      </c>
      <c r="P1394" s="100" t="str">
        <f t="shared" si="65"/>
        <v>-</v>
      </c>
    </row>
    <row r="1395" spans="1:16" ht="13.8" customHeight="1">
      <c r="A1395" s="101">
        <f>C1395*ID규칙_기본능력치그룹_단위+COUNTIF($C$4:C1395,C1395)</f>
        <v>11319042</v>
      </c>
      <c r="B1395" s="100" t="s">
        <v>339</v>
      </c>
      <c r="C1395" s="101">
        <f>VLOOKUP(B1395,WEAPON!$B:$D,3,0)</f>
        <v>11319</v>
      </c>
      <c r="D1395" s="102">
        <v>42</v>
      </c>
      <c r="E1395" s="101">
        <v>1</v>
      </c>
      <c r="F1395" s="101">
        <v>470</v>
      </c>
      <c r="G1395" s="101">
        <v>0</v>
      </c>
      <c r="H1395" s="101">
        <v>2</v>
      </c>
      <c r="I1395" s="101">
        <v>2712</v>
      </c>
      <c r="J1395" s="101">
        <v>0</v>
      </c>
      <c r="K1395" s="101">
        <v>0</v>
      </c>
      <c r="L1395" s="101">
        <v>0</v>
      </c>
      <c r="M1395" s="101">
        <v>0</v>
      </c>
      <c r="N1395" s="100" t="str">
        <f t="shared" si="63"/>
        <v>공격력 +470</v>
      </c>
      <c r="O1395" s="100" t="str">
        <f t="shared" si="64"/>
        <v>최대 체력 +2712</v>
      </c>
      <c r="P1395" s="100" t="str">
        <f t="shared" si="65"/>
        <v>-</v>
      </c>
    </row>
    <row r="1396" spans="1:16" ht="13.8" customHeight="1">
      <c r="A1396" s="101">
        <f>C1396*ID규칙_기본능력치그룹_단위+COUNTIF($C$4:C1396,C1396)</f>
        <v>11319043</v>
      </c>
      <c r="B1396" s="100" t="s">
        <v>339</v>
      </c>
      <c r="C1396" s="101">
        <f>VLOOKUP(B1396,WEAPON!$B:$D,3,0)</f>
        <v>11319</v>
      </c>
      <c r="D1396" s="102">
        <v>43</v>
      </c>
      <c r="E1396" s="101">
        <v>1</v>
      </c>
      <c r="F1396" s="101">
        <v>479</v>
      </c>
      <c r="G1396" s="101">
        <v>0</v>
      </c>
      <c r="H1396" s="101">
        <v>2</v>
      </c>
      <c r="I1396" s="101">
        <v>2764</v>
      </c>
      <c r="J1396" s="101">
        <v>0</v>
      </c>
      <c r="K1396" s="101">
        <v>0</v>
      </c>
      <c r="L1396" s="101">
        <v>0</v>
      </c>
      <c r="M1396" s="101">
        <v>0</v>
      </c>
      <c r="N1396" s="100" t="str">
        <f t="shared" si="63"/>
        <v>공격력 +479</v>
      </c>
      <c r="O1396" s="100" t="str">
        <f t="shared" si="64"/>
        <v>최대 체력 +2764</v>
      </c>
      <c r="P1396" s="100" t="str">
        <f t="shared" si="65"/>
        <v>-</v>
      </c>
    </row>
    <row r="1397" spans="1:16" ht="13.8" customHeight="1">
      <c r="A1397" s="101">
        <f>C1397*ID규칙_기본능력치그룹_단위+COUNTIF($C$4:C1397,C1397)</f>
        <v>11319044</v>
      </c>
      <c r="B1397" s="100" t="s">
        <v>339</v>
      </c>
      <c r="C1397" s="101">
        <f>VLOOKUP(B1397,WEAPON!$B:$D,3,0)</f>
        <v>11319</v>
      </c>
      <c r="D1397" s="102">
        <v>44</v>
      </c>
      <c r="E1397" s="101">
        <v>1</v>
      </c>
      <c r="F1397" s="101">
        <v>488</v>
      </c>
      <c r="G1397" s="101">
        <v>0</v>
      </c>
      <c r="H1397" s="101">
        <v>2</v>
      </c>
      <c r="I1397" s="101">
        <v>2816</v>
      </c>
      <c r="J1397" s="101">
        <v>0</v>
      </c>
      <c r="K1397" s="101">
        <v>0</v>
      </c>
      <c r="L1397" s="101">
        <v>0</v>
      </c>
      <c r="M1397" s="101">
        <v>0</v>
      </c>
      <c r="N1397" s="100" t="str">
        <f t="shared" si="63"/>
        <v>공격력 +488</v>
      </c>
      <c r="O1397" s="100" t="str">
        <f t="shared" si="64"/>
        <v>최대 체력 +2816</v>
      </c>
      <c r="P1397" s="100" t="str">
        <f t="shared" si="65"/>
        <v>-</v>
      </c>
    </row>
    <row r="1398" spans="1:16" ht="13.8" customHeight="1">
      <c r="A1398" s="101">
        <f>C1398*ID규칙_기본능력치그룹_단위+COUNTIF($C$4:C1398,C1398)</f>
        <v>11319045</v>
      </c>
      <c r="B1398" s="100" t="s">
        <v>339</v>
      </c>
      <c r="C1398" s="101">
        <f>VLOOKUP(B1398,WEAPON!$B:$D,3,0)</f>
        <v>11319</v>
      </c>
      <c r="D1398" s="102">
        <v>45</v>
      </c>
      <c r="E1398" s="101">
        <v>1</v>
      </c>
      <c r="F1398" s="101">
        <v>498</v>
      </c>
      <c r="G1398" s="101">
        <v>0</v>
      </c>
      <c r="H1398" s="101">
        <v>2</v>
      </c>
      <c r="I1398" s="101">
        <v>2868</v>
      </c>
      <c r="J1398" s="101">
        <v>0</v>
      </c>
      <c r="K1398" s="101">
        <v>0</v>
      </c>
      <c r="L1398" s="101">
        <v>0</v>
      </c>
      <c r="M1398" s="101">
        <v>0</v>
      </c>
      <c r="N1398" s="100" t="str">
        <f t="shared" si="63"/>
        <v>공격력 +498</v>
      </c>
      <c r="O1398" s="100" t="str">
        <f t="shared" si="64"/>
        <v>최대 체력 +2868</v>
      </c>
      <c r="P1398" s="100" t="str">
        <f t="shared" si="65"/>
        <v>-</v>
      </c>
    </row>
    <row r="1399" spans="1:16" ht="13.8" customHeight="1">
      <c r="A1399" s="101">
        <f>C1399*ID규칙_기본능력치그룹_단위+COUNTIF($C$4:C1399,C1399)</f>
        <v>11319046</v>
      </c>
      <c r="B1399" s="100" t="s">
        <v>339</v>
      </c>
      <c r="C1399" s="101">
        <f>VLOOKUP(B1399,WEAPON!$B:$D,3,0)</f>
        <v>11319</v>
      </c>
      <c r="D1399" s="102">
        <v>46</v>
      </c>
      <c r="E1399" s="101">
        <v>1</v>
      </c>
      <c r="F1399" s="101">
        <v>507</v>
      </c>
      <c r="G1399" s="101">
        <v>0</v>
      </c>
      <c r="H1399" s="101">
        <v>2</v>
      </c>
      <c r="I1399" s="101">
        <v>2920</v>
      </c>
      <c r="J1399" s="101">
        <v>0</v>
      </c>
      <c r="K1399" s="101">
        <v>0</v>
      </c>
      <c r="L1399" s="101">
        <v>0</v>
      </c>
      <c r="M1399" s="101">
        <v>0</v>
      </c>
      <c r="N1399" s="100" t="str">
        <f t="shared" si="63"/>
        <v>공격력 +507</v>
      </c>
      <c r="O1399" s="100" t="str">
        <f t="shared" si="64"/>
        <v>최대 체력 +2920</v>
      </c>
      <c r="P1399" s="100" t="str">
        <f t="shared" si="65"/>
        <v>-</v>
      </c>
    </row>
    <row r="1400" spans="1:16" ht="13.8" customHeight="1">
      <c r="A1400" s="101">
        <f>C1400*ID규칙_기본능력치그룹_단위+COUNTIF($C$4:C1400,C1400)</f>
        <v>11319047</v>
      </c>
      <c r="B1400" s="100" t="s">
        <v>339</v>
      </c>
      <c r="C1400" s="101">
        <f>VLOOKUP(B1400,WEAPON!$B:$D,3,0)</f>
        <v>11319</v>
      </c>
      <c r="D1400" s="102">
        <v>47</v>
      </c>
      <c r="E1400" s="101">
        <v>1</v>
      </c>
      <c r="F1400" s="101">
        <v>516</v>
      </c>
      <c r="G1400" s="101">
        <v>0</v>
      </c>
      <c r="H1400" s="101">
        <v>2</v>
      </c>
      <c r="I1400" s="101">
        <v>2972</v>
      </c>
      <c r="J1400" s="101">
        <v>0</v>
      </c>
      <c r="K1400" s="101">
        <v>0</v>
      </c>
      <c r="L1400" s="101">
        <v>0</v>
      </c>
      <c r="M1400" s="101">
        <v>0</v>
      </c>
      <c r="N1400" s="100" t="str">
        <f t="shared" si="63"/>
        <v>공격력 +516</v>
      </c>
      <c r="O1400" s="100" t="str">
        <f t="shared" si="64"/>
        <v>최대 체력 +2972</v>
      </c>
      <c r="P1400" s="100" t="str">
        <f t="shared" si="65"/>
        <v>-</v>
      </c>
    </row>
    <row r="1401" spans="1:16" ht="13.8" customHeight="1">
      <c r="A1401" s="101">
        <f>C1401*ID규칙_기본능력치그룹_단위+COUNTIF($C$4:C1401,C1401)</f>
        <v>11319048</v>
      </c>
      <c r="B1401" s="100" t="s">
        <v>339</v>
      </c>
      <c r="C1401" s="101">
        <f>VLOOKUP(B1401,WEAPON!$B:$D,3,0)</f>
        <v>11319</v>
      </c>
      <c r="D1401" s="102">
        <v>48</v>
      </c>
      <c r="E1401" s="101">
        <v>1</v>
      </c>
      <c r="F1401" s="101">
        <v>525</v>
      </c>
      <c r="G1401" s="101">
        <v>0</v>
      </c>
      <c r="H1401" s="101">
        <v>2</v>
      </c>
      <c r="I1401" s="101">
        <v>3024</v>
      </c>
      <c r="J1401" s="101">
        <v>0</v>
      </c>
      <c r="K1401" s="101">
        <v>0</v>
      </c>
      <c r="L1401" s="101">
        <v>0</v>
      </c>
      <c r="M1401" s="101">
        <v>0</v>
      </c>
      <c r="N1401" s="100" t="str">
        <f t="shared" si="63"/>
        <v>공격력 +525</v>
      </c>
      <c r="O1401" s="100" t="str">
        <f t="shared" si="64"/>
        <v>최대 체력 +3024</v>
      </c>
      <c r="P1401" s="100" t="str">
        <f t="shared" si="65"/>
        <v>-</v>
      </c>
    </row>
    <row r="1402" spans="1:16" ht="13.8" customHeight="1">
      <c r="A1402" s="101">
        <f>C1402*ID규칙_기본능력치그룹_단위+COUNTIF($C$4:C1402,C1402)</f>
        <v>11319049</v>
      </c>
      <c r="B1402" s="100" t="s">
        <v>339</v>
      </c>
      <c r="C1402" s="101">
        <f>VLOOKUP(B1402,WEAPON!$B:$D,3,0)</f>
        <v>11319</v>
      </c>
      <c r="D1402" s="102">
        <v>49</v>
      </c>
      <c r="E1402" s="101">
        <v>1</v>
      </c>
      <c r="F1402" s="101">
        <v>534</v>
      </c>
      <c r="G1402" s="101">
        <v>0</v>
      </c>
      <c r="H1402" s="101">
        <v>2</v>
      </c>
      <c r="I1402" s="101">
        <v>3077</v>
      </c>
      <c r="J1402" s="101">
        <v>0</v>
      </c>
      <c r="K1402" s="101">
        <v>0</v>
      </c>
      <c r="L1402" s="101">
        <v>0</v>
      </c>
      <c r="M1402" s="101">
        <v>0</v>
      </c>
      <c r="N1402" s="100" t="str">
        <f t="shared" si="63"/>
        <v>공격력 +534</v>
      </c>
      <c r="O1402" s="100" t="str">
        <f t="shared" si="64"/>
        <v>최대 체력 +3077</v>
      </c>
      <c r="P1402" s="100" t="str">
        <f t="shared" si="65"/>
        <v>-</v>
      </c>
    </row>
    <row r="1403" spans="1:16" ht="13.8" customHeight="1">
      <c r="A1403" s="101">
        <f>C1403*ID규칙_기본능력치그룹_단위+COUNTIF($C$4:C1403,C1403)</f>
        <v>11319050</v>
      </c>
      <c r="B1403" s="100" t="s">
        <v>339</v>
      </c>
      <c r="C1403" s="101">
        <f>VLOOKUP(B1403,WEAPON!$B:$D,3,0)</f>
        <v>11319</v>
      </c>
      <c r="D1403" s="102">
        <v>50</v>
      </c>
      <c r="E1403" s="101">
        <v>1</v>
      </c>
      <c r="F1403" s="101">
        <v>543</v>
      </c>
      <c r="G1403" s="101">
        <v>0</v>
      </c>
      <c r="H1403" s="101">
        <v>2</v>
      </c>
      <c r="I1403" s="101">
        <v>3129</v>
      </c>
      <c r="J1403" s="101">
        <v>0</v>
      </c>
      <c r="K1403" s="101">
        <v>0</v>
      </c>
      <c r="L1403" s="101">
        <v>0</v>
      </c>
      <c r="M1403" s="101">
        <v>0</v>
      </c>
      <c r="N1403" s="100" t="str">
        <f t="shared" si="63"/>
        <v>공격력 +543</v>
      </c>
      <c r="O1403" s="100" t="str">
        <f t="shared" si="64"/>
        <v>최대 체력 +3129</v>
      </c>
      <c r="P1403" s="100" t="str">
        <f t="shared" si="65"/>
        <v>-</v>
      </c>
    </row>
    <row r="1404" spans="1:16" ht="13.8" customHeight="1">
      <c r="A1404" s="101">
        <f>C1404*ID규칙_기본능력치그룹_단위+COUNTIF($C$4:C1404,C1404)</f>
        <v>24110001</v>
      </c>
      <c r="B1404" s="100" t="s">
        <v>341</v>
      </c>
      <c r="C1404" s="101">
        <f>VLOOKUP(B1404,WEAPON!$B:$D,3,0)</f>
        <v>24110</v>
      </c>
      <c r="D1404" s="102">
        <v>1</v>
      </c>
      <c r="E1404" s="101">
        <v>1</v>
      </c>
      <c r="F1404" s="101">
        <v>49</v>
      </c>
      <c r="G1404" s="101">
        <v>0</v>
      </c>
      <c r="H1404" s="101">
        <v>2</v>
      </c>
      <c r="I1404" s="101">
        <v>391</v>
      </c>
      <c r="J1404" s="101">
        <v>0</v>
      </c>
      <c r="K1404" s="101">
        <v>3</v>
      </c>
      <c r="L1404" s="101">
        <v>152</v>
      </c>
      <c r="M1404" s="101">
        <v>0</v>
      </c>
      <c r="N1404" s="100" t="str">
        <f t="shared" si="63"/>
        <v>공격력 +49</v>
      </c>
      <c r="O1404" s="100" t="str">
        <f t="shared" si="64"/>
        <v>최대 체력 +391</v>
      </c>
      <c r="P1404" s="100" t="str">
        <f t="shared" si="65"/>
        <v>치유력 +152</v>
      </c>
    </row>
    <row r="1405" spans="1:16" ht="13.8" customHeight="1">
      <c r="A1405" s="101">
        <f>C1405*ID규칙_기본능력치그룹_단위+COUNTIF($C$4:C1405,C1405)</f>
        <v>24110002</v>
      </c>
      <c r="B1405" s="100" t="s">
        <v>341</v>
      </c>
      <c r="C1405" s="101">
        <f>VLOOKUP(B1405,WEAPON!$B:$D,3,0)</f>
        <v>24110</v>
      </c>
      <c r="D1405" s="102">
        <v>2</v>
      </c>
      <c r="E1405" s="101">
        <v>1</v>
      </c>
      <c r="F1405" s="101">
        <v>53</v>
      </c>
      <c r="G1405" s="101">
        <v>0</v>
      </c>
      <c r="H1405" s="101">
        <v>2</v>
      </c>
      <c r="I1405" s="101">
        <v>427</v>
      </c>
      <c r="J1405" s="101">
        <v>0</v>
      </c>
      <c r="K1405" s="101">
        <v>3</v>
      </c>
      <c r="L1405" s="101">
        <v>166</v>
      </c>
      <c r="M1405" s="101">
        <v>0</v>
      </c>
      <c r="N1405" s="100" t="str">
        <f t="shared" si="63"/>
        <v>공격력 +53</v>
      </c>
      <c r="O1405" s="100" t="str">
        <f t="shared" si="64"/>
        <v>최대 체력 +427</v>
      </c>
      <c r="P1405" s="100" t="str">
        <f t="shared" si="65"/>
        <v>치유력 +166</v>
      </c>
    </row>
    <row r="1406" spans="1:16" ht="13.8" customHeight="1">
      <c r="A1406" s="101">
        <f>C1406*ID규칙_기본능력치그룹_단위+COUNTIF($C$4:C1406,C1406)</f>
        <v>24110003</v>
      </c>
      <c r="B1406" s="100" t="s">
        <v>341</v>
      </c>
      <c r="C1406" s="101">
        <f>VLOOKUP(B1406,WEAPON!$B:$D,3,0)</f>
        <v>24110</v>
      </c>
      <c r="D1406" s="102">
        <v>3</v>
      </c>
      <c r="E1406" s="101">
        <v>1</v>
      </c>
      <c r="F1406" s="101">
        <v>58</v>
      </c>
      <c r="G1406" s="101">
        <v>0</v>
      </c>
      <c r="H1406" s="101">
        <v>2</v>
      </c>
      <c r="I1406" s="101">
        <v>462</v>
      </c>
      <c r="J1406" s="101">
        <v>0</v>
      </c>
      <c r="K1406" s="101">
        <v>3</v>
      </c>
      <c r="L1406" s="101">
        <v>180</v>
      </c>
      <c r="M1406" s="101">
        <v>0</v>
      </c>
      <c r="N1406" s="100" t="str">
        <f t="shared" si="63"/>
        <v>공격력 +58</v>
      </c>
      <c r="O1406" s="100" t="str">
        <f t="shared" si="64"/>
        <v>최대 체력 +462</v>
      </c>
      <c r="P1406" s="100" t="str">
        <f t="shared" si="65"/>
        <v>치유력 +180</v>
      </c>
    </row>
    <row r="1407" spans="1:16" ht="13.8" customHeight="1">
      <c r="A1407" s="101">
        <f>C1407*ID규칙_기본능력치그룹_단위+COUNTIF($C$4:C1407,C1407)</f>
        <v>24110004</v>
      </c>
      <c r="B1407" s="100" t="s">
        <v>341</v>
      </c>
      <c r="C1407" s="101">
        <f>VLOOKUP(B1407,WEAPON!$B:$D,3,0)</f>
        <v>24110</v>
      </c>
      <c r="D1407" s="102">
        <v>4</v>
      </c>
      <c r="E1407" s="101">
        <v>1</v>
      </c>
      <c r="F1407" s="101">
        <v>62</v>
      </c>
      <c r="G1407" s="101">
        <v>0</v>
      </c>
      <c r="H1407" s="101">
        <v>2</v>
      </c>
      <c r="I1407" s="101">
        <v>498</v>
      </c>
      <c r="J1407" s="101">
        <v>0</v>
      </c>
      <c r="K1407" s="101">
        <v>3</v>
      </c>
      <c r="L1407" s="101">
        <v>193</v>
      </c>
      <c r="M1407" s="101">
        <v>0</v>
      </c>
      <c r="N1407" s="100" t="str">
        <f t="shared" si="63"/>
        <v>공격력 +62</v>
      </c>
      <c r="O1407" s="100" t="str">
        <f t="shared" si="64"/>
        <v>최대 체력 +498</v>
      </c>
      <c r="P1407" s="100" t="str">
        <f t="shared" si="65"/>
        <v>치유력 +193</v>
      </c>
    </row>
    <row r="1408" spans="1:16" ht="13.8" customHeight="1">
      <c r="A1408" s="101">
        <f>C1408*ID규칙_기본능력치그룹_단위+COUNTIF($C$4:C1408,C1408)</f>
        <v>24110005</v>
      </c>
      <c r="B1408" s="100" t="s">
        <v>341</v>
      </c>
      <c r="C1408" s="101">
        <f>VLOOKUP(B1408,WEAPON!$B:$D,3,0)</f>
        <v>24110</v>
      </c>
      <c r="D1408" s="102">
        <v>5</v>
      </c>
      <c r="E1408" s="101">
        <v>1</v>
      </c>
      <c r="F1408" s="101">
        <v>67</v>
      </c>
      <c r="G1408" s="101">
        <v>0</v>
      </c>
      <c r="H1408" s="101">
        <v>2</v>
      </c>
      <c r="I1408" s="101">
        <v>533</v>
      </c>
      <c r="J1408" s="101">
        <v>0</v>
      </c>
      <c r="K1408" s="101">
        <v>3</v>
      </c>
      <c r="L1408" s="101">
        <v>207</v>
      </c>
      <c r="M1408" s="101">
        <v>0</v>
      </c>
      <c r="N1408" s="100" t="str">
        <f t="shared" si="63"/>
        <v>공격력 +67</v>
      </c>
      <c r="O1408" s="100" t="str">
        <f t="shared" si="64"/>
        <v>최대 체력 +533</v>
      </c>
      <c r="P1408" s="100" t="str">
        <f t="shared" si="65"/>
        <v>치유력 +207</v>
      </c>
    </row>
    <row r="1409" spans="1:16" ht="13.8" customHeight="1">
      <c r="A1409" s="101">
        <f>C1409*ID규칙_기본능력치그룹_단위+COUNTIF($C$4:C1409,C1409)</f>
        <v>24110006</v>
      </c>
      <c r="B1409" s="100" t="s">
        <v>341</v>
      </c>
      <c r="C1409" s="101">
        <f>VLOOKUP(B1409,WEAPON!$B:$D,3,0)</f>
        <v>24110</v>
      </c>
      <c r="D1409" s="102">
        <v>6</v>
      </c>
      <c r="E1409" s="101">
        <v>1</v>
      </c>
      <c r="F1409" s="101">
        <v>71</v>
      </c>
      <c r="G1409" s="101">
        <v>0</v>
      </c>
      <c r="H1409" s="101">
        <v>2</v>
      </c>
      <c r="I1409" s="101">
        <v>569</v>
      </c>
      <c r="J1409" s="101">
        <v>0</v>
      </c>
      <c r="K1409" s="101">
        <v>3</v>
      </c>
      <c r="L1409" s="101">
        <v>221</v>
      </c>
      <c r="M1409" s="101">
        <v>0</v>
      </c>
      <c r="N1409" s="100" t="str">
        <f t="shared" si="63"/>
        <v>공격력 +71</v>
      </c>
      <c r="O1409" s="100" t="str">
        <f t="shared" si="64"/>
        <v>최대 체력 +569</v>
      </c>
      <c r="P1409" s="100" t="str">
        <f t="shared" si="65"/>
        <v>치유력 +221</v>
      </c>
    </row>
    <row r="1410" spans="1:16" ht="13.8" customHeight="1">
      <c r="A1410" s="101">
        <f>C1410*ID규칙_기본능력치그룹_단위+COUNTIF($C$4:C1410,C1410)</f>
        <v>24110007</v>
      </c>
      <c r="B1410" s="100" t="s">
        <v>341</v>
      </c>
      <c r="C1410" s="101">
        <f>VLOOKUP(B1410,WEAPON!$B:$D,3,0)</f>
        <v>24110</v>
      </c>
      <c r="D1410" s="102">
        <v>7</v>
      </c>
      <c r="E1410" s="101">
        <v>1</v>
      </c>
      <c r="F1410" s="101">
        <v>76</v>
      </c>
      <c r="G1410" s="101">
        <v>0</v>
      </c>
      <c r="H1410" s="101">
        <v>2</v>
      </c>
      <c r="I1410" s="101">
        <v>604</v>
      </c>
      <c r="J1410" s="101">
        <v>0</v>
      </c>
      <c r="K1410" s="101">
        <v>3</v>
      </c>
      <c r="L1410" s="101">
        <v>235</v>
      </c>
      <c r="M1410" s="101">
        <v>0</v>
      </c>
      <c r="N1410" s="100" t="str">
        <f t="shared" si="63"/>
        <v>공격력 +76</v>
      </c>
      <c r="O1410" s="100" t="str">
        <f t="shared" si="64"/>
        <v>최대 체력 +604</v>
      </c>
      <c r="P1410" s="100" t="str">
        <f t="shared" si="65"/>
        <v>치유력 +235</v>
      </c>
    </row>
    <row r="1411" spans="1:16" ht="13.8" customHeight="1">
      <c r="A1411" s="101">
        <f>C1411*ID규칙_기본능력치그룹_단위+COUNTIF($C$4:C1411,C1411)</f>
        <v>24110008</v>
      </c>
      <c r="B1411" s="100" t="s">
        <v>341</v>
      </c>
      <c r="C1411" s="101">
        <f>VLOOKUP(B1411,WEAPON!$B:$D,3,0)</f>
        <v>24110</v>
      </c>
      <c r="D1411" s="102">
        <v>8</v>
      </c>
      <c r="E1411" s="101">
        <v>1</v>
      </c>
      <c r="F1411" s="101">
        <v>80</v>
      </c>
      <c r="G1411" s="101">
        <v>0</v>
      </c>
      <c r="H1411" s="101">
        <v>2</v>
      </c>
      <c r="I1411" s="101">
        <v>640</v>
      </c>
      <c r="J1411" s="101">
        <v>0</v>
      </c>
      <c r="K1411" s="101">
        <v>3</v>
      </c>
      <c r="L1411" s="101">
        <v>249</v>
      </c>
      <c r="M1411" s="101">
        <v>0</v>
      </c>
      <c r="N1411" s="100" t="str">
        <f t="shared" si="63"/>
        <v>공격력 +80</v>
      </c>
      <c r="O1411" s="100" t="str">
        <f t="shared" si="64"/>
        <v>최대 체력 +640</v>
      </c>
      <c r="P1411" s="100" t="str">
        <f t="shared" si="65"/>
        <v>치유력 +249</v>
      </c>
    </row>
    <row r="1412" spans="1:16" ht="13.8" customHeight="1">
      <c r="A1412" s="101">
        <f>C1412*ID규칙_기본능력치그룹_단위+COUNTIF($C$4:C1412,C1412)</f>
        <v>24110009</v>
      </c>
      <c r="B1412" s="100" t="s">
        <v>341</v>
      </c>
      <c r="C1412" s="101">
        <f>VLOOKUP(B1412,WEAPON!$B:$D,3,0)</f>
        <v>24110</v>
      </c>
      <c r="D1412" s="102">
        <v>9</v>
      </c>
      <c r="E1412" s="101">
        <v>1</v>
      </c>
      <c r="F1412" s="101">
        <v>85</v>
      </c>
      <c r="G1412" s="101">
        <v>0</v>
      </c>
      <c r="H1412" s="101">
        <v>2</v>
      </c>
      <c r="I1412" s="101">
        <v>675</v>
      </c>
      <c r="J1412" s="101">
        <v>0</v>
      </c>
      <c r="K1412" s="101">
        <v>3</v>
      </c>
      <c r="L1412" s="101">
        <v>262</v>
      </c>
      <c r="M1412" s="101">
        <v>0</v>
      </c>
      <c r="N1412" s="100" t="str">
        <f t="shared" ref="N1412:N1475" si="66">IF(E1412=0,"-",VLOOKUP(E1412,STATS_TYPE,2,0)&amp;" +")&amp;IF(E1412=0,"",IF(G1412=0,F1412,F1412/100&amp;"%"))</f>
        <v>공격력 +85</v>
      </c>
      <c r="O1412" s="100" t="str">
        <f t="shared" ref="O1412:O1475" si="67">IF(H1412=0,"-",VLOOKUP(H1412,STATS_TYPE,2,0)&amp;" +")&amp;IF(H1412=0,"",IF(J1412=0,I1412,I1412/100&amp;"%"))</f>
        <v>최대 체력 +675</v>
      </c>
      <c r="P1412" s="100" t="str">
        <f t="shared" ref="P1412:P1475" si="68">IF(K1412=0,"-",VLOOKUP(K1412,STATS_TYPE,2,0)&amp;" +")&amp;IF(K1412=0,"",IF(M1412=0,L1412,L1412/100&amp;"%"))</f>
        <v>치유력 +262</v>
      </c>
    </row>
    <row r="1413" spans="1:16" ht="13.8" customHeight="1">
      <c r="A1413" s="101">
        <f>C1413*ID규칙_기본능력치그룹_단위+COUNTIF($C$4:C1413,C1413)</f>
        <v>24110010</v>
      </c>
      <c r="B1413" s="100" t="s">
        <v>341</v>
      </c>
      <c r="C1413" s="101">
        <f>VLOOKUP(B1413,WEAPON!$B:$D,3,0)</f>
        <v>24110</v>
      </c>
      <c r="D1413" s="102">
        <v>10</v>
      </c>
      <c r="E1413" s="101">
        <v>1</v>
      </c>
      <c r="F1413" s="101">
        <v>89</v>
      </c>
      <c r="G1413" s="101">
        <v>0</v>
      </c>
      <c r="H1413" s="101">
        <v>2</v>
      </c>
      <c r="I1413" s="101">
        <v>711</v>
      </c>
      <c r="J1413" s="101">
        <v>0</v>
      </c>
      <c r="K1413" s="101">
        <v>3</v>
      </c>
      <c r="L1413" s="101">
        <v>276</v>
      </c>
      <c r="M1413" s="101">
        <v>0</v>
      </c>
      <c r="N1413" s="100" t="str">
        <f t="shared" si="66"/>
        <v>공격력 +89</v>
      </c>
      <c r="O1413" s="100" t="str">
        <f t="shared" si="67"/>
        <v>최대 체력 +711</v>
      </c>
      <c r="P1413" s="100" t="str">
        <f t="shared" si="68"/>
        <v>치유력 +276</v>
      </c>
    </row>
    <row r="1414" spans="1:16" ht="13.8" customHeight="1">
      <c r="A1414" s="101">
        <f>C1414*ID규칙_기본능력치그룹_단위+COUNTIF($C$4:C1414,C1414)</f>
        <v>24110011</v>
      </c>
      <c r="B1414" s="100" t="s">
        <v>341</v>
      </c>
      <c r="C1414" s="101">
        <f>VLOOKUP(B1414,WEAPON!$B:$D,3,0)</f>
        <v>24110</v>
      </c>
      <c r="D1414" s="102">
        <v>11</v>
      </c>
      <c r="E1414" s="101">
        <v>1</v>
      </c>
      <c r="F1414" s="101">
        <v>94</v>
      </c>
      <c r="G1414" s="101">
        <v>0</v>
      </c>
      <c r="H1414" s="101">
        <v>2</v>
      </c>
      <c r="I1414" s="101">
        <v>747</v>
      </c>
      <c r="J1414" s="101">
        <v>0</v>
      </c>
      <c r="K1414" s="101">
        <v>3</v>
      </c>
      <c r="L1414" s="101">
        <v>290</v>
      </c>
      <c r="M1414" s="101">
        <v>0</v>
      </c>
      <c r="N1414" s="100" t="str">
        <f t="shared" si="66"/>
        <v>공격력 +94</v>
      </c>
      <c r="O1414" s="100" t="str">
        <f t="shared" si="67"/>
        <v>최대 체력 +747</v>
      </c>
      <c r="P1414" s="100" t="str">
        <f t="shared" si="68"/>
        <v>치유력 +290</v>
      </c>
    </row>
    <row r="1415" spans="1:16" ht="13.8" customHeight="1">
      <c r="A1415" s="101">
        <f>C1415*ID규칙_기본능력치그룹_단위+COUNTIF($C$4:C1415,C1415)</f>
        <v>24110012</v>
      </c>
      <c r="B1415" s="100" t="s">
        <v>341</v>
      </c>
      <c r="C1415" s="101">
        <f>VLOOKUP(B1415,WEAPON!$B:$D,3,0)</f>
        <v>24110</v>
      </c>
      <c r="D1415" s="102">
        <v>12</v>
      </c>
      <c r="E1415" s="101">
        <v>1</v>
      </c>
      <c r="F1415" s="101">
        <v>98</v>
      </c>
      <c r="G1415" s="101">
        <v>0</v>
      </c>
      <c r="H1415" s="101">
        <v>2</v>
      </c>
      <c r="I1415" s="101">
        <v>782</v>
      </c>
      <c r="J1415" s="101">
        <v>0</v>
      </c>
      <c r="K1415" s="101">
        <v>3</v>
      </c>
      <c r="L1415" s="101">
        <v>304</v>
      </c>
      <c r="M1415" s="101">
        <v>0</v>
      </c>
      <c r="N1415" s="100" t="str">
        <f t="shared" si="66"/>
        <v>공격력 +98</v>
      </c>
      <c r="O1415" s="100" t="str">
        <f t="shared" si="67"/>
        <v>최대 체력 +782</v>
      </c>
      <c r="P1415" s="100" t="str">
        <f t="shared" si="68"/>
        <v>치유력 +304</v>
      </c>
    </row>
    <row r="1416" spans="1:16" ht="13.8" customHeight="1">
      <c r="A1416" s="101">
        <f>C1416*ID규칙_기본능력치그룹_단위+COUNTIF($C$4:C1416,C1416)</f>
        <v>24110013</v>
      </c>
      <c r="B1416" s="100" t="s">
        <v>341</v>
      </c>
      <c r="C1416" s="101">
        <f>VLOOKUP(B1416,WEAPON!$B:$D,3,0)</f>
        <v>24110</v>
      </c>
      <c r="D1416" s="102">
        <v>13</v>
      </c>
      <c r="E1416" s="101">
        <v>1</v>
      </c>
      <c r="F1416" s="101">
        <v>103</v>
      </c>
      <c r="G1416" s="101">
        <v>0</v>
      </c>
      <c r="H1416" s="101">
        <v>2</v>
      </c>
      <c r="I1416" s="101">
        <v>818</v>
      </c>
      <c r="J1416" s="101">
        <v>0</v>
      </c>
      <c r="K1416" s="101">
        <v>3</v>
      </c>
      <c r="L1416" s="101">
        <v>317</v>
      </c>
      <c r="M1416" s="101">
        <v>0</v>
      </c>
      <c r="N1416" s="100" t="str">
        <f t="shared" si="66"/>
        <v>공격력 +103</v>
      </c>
      <c r="O1416" s="100" t="str">
        <f t="shared" si="67"/>
        <v>최대 체력 +818</v>
      </c>
      <c r="P1416" s="100" t="str">
        <f t="shared" si="68"/>
        <v>치유력 +317</v>
      </c>
    </row>
    <row r="1417" spans="1:16" ht="13.8" customHeight="1">
      <c r="A1417" s="101">
        <f>C1417*ID규칙_기본능력치그룹_단위+COUNTIF($C$4:C1417,C1417)</f>
        <v>24110014</v>
      </c>
      <c r="B1417" s="100" t="s">
        <v>341</v>
      </c>
      <c r="C1417" s="101">
        <f>VLOOKUP(B1417,WEAPON!$B:$D,3,0)</f>
        <v>24110</v>
      </c>
      <c r="D1417" s="102">
        <v>14</v>
      </c>
      <c r="E1417" s="101">
        <v>1</v>
      </c>
      <c r="F1417" s="101">
        <v>107</v>
      </c>
      <c r="G1417" s="101">
        <v>0</v>
      </c>
      <c r="H1417" s="101">
        <v>2</v>
      </c>
      <c r="I1417" s="101">
        <v>853</v>
      </c>
      <c r="J1417" s="101">
        <v>0</v>
      </c>
      <c r="K1417" s="101">
        <v>3</v>
      </c>
      <c r="L1417" s="101">
        <v>331</v>
      </c>
      <c r="M1417" s="101">
        <v>0</v>
      </c>
      <c r="N1417" s="100" t="str">
        <f t="shared" si="66"/>
        <v>공격력 +107</v>
      </c>
      <c r="O1417" s="100" t="str">
        <f t="shared" si="67"/>
        <v>최대 체력 +853</v>
      </c>
      <c r="P1417" s="100" t="str">
        <f t="shared" si="68"/>
        <v>치유력 +331</v>
      </c>
    </row>
    <row r="1418" spans="1:16" ht="13.8" customHeight="1">
      <c r="A1418" s="101">
        <f>C1418*ID규칙_기본능력치그룹_단위+COUNTIF($C$4:C1418,C1418)</f>
        <v>24110015</v>
      </c>
      <c r="B1418" s="100" t="s">
        <v>341</v>
      </c>
      <c r="C1418" s="101">
        <f>VLOOKUP(B1418,WEAPON!$B:$D,3,0)</f>
        <v>24110</v>
      </c>
      <c r="D1418" s="102">
        <v>15</v>
      </c>
      <c r="E1418" s="101">
        <v>1</v>
      </c>
      <c r="F1418" s="101">
        <v>112</v>
      </c>
      <c r="G1418" s="101">
        <v>0</v>
      </c>
      <c r="H1418" s="101">
        <v>2</v>
      </c>
      <c r="I1418" s="101">
        <v>889</v>
      </c>
      <c r="J1418" s="101">
        <v>0</v>
      </c>
      <c r="K1418" s="101">
        <v>3</v>
      </c>
      <c r="L1418" s="101">
        <v>345</v>
      </c>
      <c r="M1418" s="101">
        <v>0</v>
      </c>
      <c r="N1418" s="100" t="str">
        <f t="shared" si="66"/>
        <v>공격력 +112</v>
      </c>
      <c r="O1418" s="100" t="str">
        <f t="shared" si="67"/>
        <v>최대 체력 +889</v>
      </c>
      <c r="P1418" s="100" t="str">
        <f t="shared" si="68"/>
        <v>치유력 +345</v>
      </c>
    </row>
    <row r="1419" spans="1:16" ht="13.8" customHeight="1">
      <c r="A1419" s="101">
        <f>C1419*ID규칙_기본능력치그룹_단위+COUNTIF($C$4:C1419,C1419)</f>
        <v>24110016</v>
      </c>
      <c r="B1419" s="100" t="s">
        <v>341</v>
      </c>
      <c r="C1419" s="101">
        <f>VLOOKUP(B1419,WEAPON!$B:$D,3,0)</f>
        <v>24110</v>
      </c>
      <c r="D1419" s="102">
        <v>16</v>
      </c>
      <c r="E1419" s="101">
        <v>1</v>
      </c>
      <c r="F1419" s="101">
        <v>116</v>
      </c>
      <c r="G1419" s="101">
        <v>0</v>
      </c>
      <c r="H1419" s="101">
        <v>2</v>
      </c>
      <c r="I1419" s="101">
        <v>924</v>
      </c>
      <c r="J1419" s="101">
        <v>0</v>
      </c>
      <c r="K1419" s="101">
        <v>3</v>
      </c>
      <c r="L1419" s="101">
        <v>359</v>
      </c>
      <c r="M1419" s="101">
        <v>0</v>
      </c>
      <c r="N1419" s="100" t="str">
        <f t="shared" si="66"/>
        <v>공격력 +116</v>
      </c>
      <c r="O1419" s="100" t="str">
        <f t="shared" si="67"/>
        <v>최대 체력 +924</v>
      </c>
      <c r="P1419" s="100" t="str">
        <f t="shared" si="68"/>
        <v>치유력 +359</v>
      </c>
    </row>
    <row r="1420" spans="1:16" ht="13.8" customHeight="1">
      <c r="A1420" s="101">
        <f>C1420*ID규칙_기본능력치그룹_단위+COUNTIF($C$4:C1420,C1420)</f>
        <v>24110017</v>
      </c>
      <c r="B1420" s="100" t="s">
        <v>341</v>
      </c>
      <c r="C1420" s="101">
        <f>VLOOKUP(B1420,WEAPON!$B:$D,3,0)</f>
        <v>24110</v>
      </c>
      <c r="D1420" s="102">
        <v>17</v>
      </c>
      <c r="E1420" s="101">
        <v>1</v>
      </c>
      <c r="F1420" s="101">
        <v>121</v>
      </c>
      <c r="G1420" s="101">
        <v>0</v>
      </c>
      <c r="H1420" s="101">
        <v>2</v>
      </c>
      <c r="I1420" s="101">
        <v>960</v>
      </c>
      <c r="J1420" s="101">
        <v>0</v>
      </c>
      <c r="K1420" s="101">
        <v>3</v>
      </c>
      <c r="L1420" s="101">
        <v>373</v>
      </c>
      <c r="M1420" s="101">
        <v>0</v>
      </c>
      <c r="N1420" s="100" t="str">
        <f t="shared" si="66"/>
        <v>공격력 +121</v>
      </c>
      <c r="O1420" s="100" t="str">
        <f t="shared" si="67"/>
        <v>최대 체력 +960</v>
      </c>
      <c r="P1420" s="100" t="str">
        <f t="shared" si="68"/>
        <v>치유력 +373</v>
      </c>
    </row>
    <row r="1421" spans="1:16" ht="13.8" customHeight="1">
      <c r="A1421" s="101">
        <f>C1421*ID규칙_기본능력치그룹_단위+COUNTIF($C$4:C1421,C1421)</f>
        <v>24110018</v>
      </c>
      <c r="B1421" s="100" t="s">
        <v>341</v>
      </c>
      <c r="C1421" s="101">
        <f>VLOOKUP(B1421,WEAPON!$B:$D,3,0)</f>
        <v>24110</v>
      </c>
      <c r="D1421" s="102">
        <v>18</v>
      </c>
      <c r="E1421" s="101">
        <v>1</v>
      </c>
      <c r="F1421" s="101">
        <v>125</v>
      </c>
      <c r="G1421" s="101">
        <v>0</v>
      </c>
      <c r="H1421" s="101">
        <v>2</v>
      </c>
      <c r="I1421" s="101">
        <v>995</v>
      </c>
      <c r="J1421" s="101">
        <v>0</v>
      </c>
      <c r="K1421" s="101">
        <v>3</v>
      </c>
      <c r="L1421" s="101">
        <v>386</v>
      </c>
      <c r="M1421" s="101">
        <v>0</v>
      </c>
      <c r="N1421" s="100" t="str">
        <f t="shared" si="66"/>
        <v>공격력 +125</v>
      </c>
      <c r="O1421" s="100" t="str">
        <f t="shared" si="67"/>
        <v>최대 체력 +995</v>
      </c>
      <c r="P1421" s="100" t="str">
        <f t="shared" si="68"/>
        <v>치유력 +386</v>
      </c>
    </row>
    <row r="1422" spans="1:16" ht="13.8" customHeight="1">
      <c r="A1422" s="101">
        <f>C1422*ID규칙_기본능력치그룹_단위+COUNTIF($C$4:C1422,C1422)</f>
        <v>24110019</v>
      </c>
      <c r="B1422" s="100" t="s">
        <v>341</v>
      </c>
      <c r="C1422" s="101">
        <f>VLOOKUP(B1422,WEAPON!$B:$D,3,0)</f>
        <v>24110</v>
      </c>
      <c r="D1422" s="102">
        <v>19</v>
      </c>
      <c r="E1422" s="101">
        <v>1</v>
      </c>
      <c r="F1422" s="101">
        <v>130</v>
      </c>
      <c r="G1422" s="101">
        <v>0</v>
      </c>
      <c r="H1422" s="101">
        <v>2</v>
      </c>
      <c r="I1422" s="101">
        <v>1031</v>
      </c>
      <c r="J1422" s="101">
        <v>0</v>
      </c>
      <c r="K1422" s="101">
        <v>3</v>
      </c>
      <c r="L1422" s="101">
        <v>400</v>
      </c>
      <c r="M1422" s="101">
        <v>0</v>
      </c>
      <c r="N1422" s="100" t="str">
        <f t="shared" si="66"/>
        <v>공격력 +130</v>
      </c>
      <c r="O1422" s="100" t="str">
        <f t="shared" si="67"/>
        <v>최대 체력 +1031</v>
      </c>
      <c r="P1422" s="100" t="str">
        <f t="shared" si="68"/>
        <v>치유력 +400</v>
      </c>
    </row>
    <row r="1423" spans="1:16" ht="13.8" customHeight="1">
      <c r="A1423" s="101">
        <f>C1423*ID규칙_기본능력치그룹_단위+COUNTIF($C$4:C1423,C1423)</f>
        <v>24110020</v>
      </c>
      <c r="B1423" s="100" t="s">
        <v>341</v>
      </c>
      <c r="C1423" s="101">
        <f>VLOOKUP(B1423,WEAPON!$B:$D,3,0)</f>
        <v>24110</v>
      </c>
      <c r="D1423" s="102">
        <v>20</v>
      </c>
      <c r="E1423" s="101">
        <v>1</v>
      </c>
      <c r="F1423" s="101">
        <v>134</v>
      </c>
      <c r="G1423" s="101">
        <v>0</v>
      </c>
      <c r="H1423" s="101">
        <v>2</v>
      </c>
      <c r="I1423" s="101">
        <v>1066</v>
      </c>
      <c r="J1423" s="101">
        <v>0</v>
      </c>
      <c r="K1423" s="101">
        <v>3</v>
      </c>
      <c r="L1423" s="101">
        <v>414</v>
      </c>
      <c r="M1423" s="101">
        <v>0</v>
      </c>
      <c r="N1423" s="100" t="str">
        <f t="shared" si="66"/>
        <v>공격력 +134</v>
      </c>
      <c r="O1423" s="100" t="str">
        <f t="shared" si="67"/>
        <v>최대 체력 +1066</v>
      </c>
      <c r="P1423" s="100" t="str">
        <f t="shared" si="68"/>
        <v>치유력 +414</v>
      </c>
    </row>
    <row r="1424" spans="1:16" ht="13.8" customHeight="1">
      <c r="A1424" s="101">
        <f>C1424*ID규칙_기본능력치그룹_단위+COUNTIF($C$4:C1424,C1424)</f>
        <v>24110021</v>
      </c>
      <c r="B1424" s="100" t="s">
        <v>341</v>
      </c>
      <c r="C1424" s="101">
        <f>VLOOKUP(B1424,WEAPON!$B:$D,3,0)</f>
        <v>24110</v>
      </c>
      <c r="D1424" s="102">
        <v>21</v>
      </c>
      <c r="E1424" s="101">
        <v>1</v>
      </c>
      <c r="F1424" s="101">
        <v>139</v>
      </c>
      <c r="G1424" s="101">
        <v>0</v>
      </c>
      <c r="H1424" s="101">
        <v>2</v>
      </c>
      <c r="I1424" s="101">
        <v>1102</v>
      </c>
      <c r="J1424" s="101">
        <v>0</v>
      </c>
      <c r="K1424" s="101">
        <v>3</v>
      </c>
      <c r="L1424" s="101">
        <v>428</v>
      </c>
      <c r="M1424" s="101">
        <v>0</v>
      </c>
      <c r="N1424" s="100" t="str">
        <f t="shared" si="66"/>
        <v>공격력 +139</v>
      </c>
      <c r="O1424" s="100" t="str">
        <f t="shared" si="67"/>
        <v>최대 체력 +1102</v>
      </c>
      <c r="P1424" s="100" t="str">
        <f t="shared" si="68"/>
        <v>치유력 +428</v>
      </c>
    </row>
    <row r="1425" spans="1:16" ht="13.8" customHeight="1">
      <c r="A1425" s="101">
        <f>C1425*ID규칙_기본능력치그룹_단위+COUNTIF($C$4:C1425,C1425)</f>
        <v>24110022</v>
      </c>
      <c r="B1425" s="100" t="s">
        <v>341</v>
      </c>
      <c r="C1425" s="101">
        <f>VLOOKUP(B1425,WEAPON!$B:$D,3,0)</f>
        <v>24110</v>
      </c>
      <c r="D1425" s="102">
        <v>22</v>
      </c>
      <c r="E1425" s="101">
        <v>1</v>
      </c>
      <c r="F1425" s="101">
        <v>143</v>
      </c>
      <c r="G1425" s="101">
        <v>0</v>
      </c>
      <c r="H1425" s="101">
        <v>2</v>
      </c>
      <c r="I1425" s="101">
        <v>1138</v>
      </c>
      <c r="J1425" s="101">
        <v>0</v>
      </c>
      <c r="K1425" s="101">
        <v>3</v>
      </c>
      <c r="L1425" s="101">
        <v>442</v>
      </c>
      <c r="M1425" s="101">
        <v>0</v>
      </c>
      <c r="N1425" s="100" t="str">
        <f t="shared" si="66"/>
        <v>공격력 +143</v>
      </c>
      <c r="O1425" s="100" t="str">
        <f t="shared" si="67"/>
        <v>최대 체력 +1138</v>
      </c>
      <c r="P1425" s="100" t="str">
        <f t="shared" si="68"/>
        <v>치유력 +442</v>
      </c>
    </row>
    <row r="1426" spans="1:16" ht="13.8" customHeight="1">
      <c r="A1426" s="101">
        <f>C1426*ID규칙_기본능력치그룹_단위+COUNTIF($C$4:C1426,C1426)</f>
        <v>24110023</v>
      </c>
      <c r="B1426" s="100" t="s">
        <v>341</v>
      </c>
      <c r="C1426" s="101">
        <f>VLOOKUP(B1426,WEAPON!$B:$D,3,0)</f>
        <v>24110</v>
      </c>
      <c r="D1426" s="102">
        <v>23</v>
      </c>
      <c r="E1426" s="101">
        <v>1</v>
      </c>
      <c r="F1426" s="101">
        <v>148</v>
      </c>
      <c r="G1426" s="101">
        <v>0</v>
      </c>
      <c r="H1426" s="101">
        <v>2</v>
      </c>
      <c r="I1426" s="101">
        <v>1173</v>
      </c>
      <c r="J1426" s="101">
        <v>0</v>
      </c>
      <c r="K1426" s="101">
        <v>3</v>
      </c>
      <c r="L1426" s="101">
        <v>455</v>
      </c>
      <c r="M1426" s="101">
        <v>0</v>
      </c>
      <c r="N1426" s="100" t="str">
        <f t="shared" si="66"/>
        <v>공격력 +148</v>
      </c>
      <c r="O1426" s="100" t="str">
        <f t="shared" si="67"/>
        <v>최대 체력 +1173</v>
      </c>
      <c r="P1426" s="100" t="str">
        <f t="shared" si="68"/>
        <v>치유력 +455</v>
      </c>
    </row>
    <row r="1427" spans="1:16" ht="13.8" customHeight="1">
      <c r="A1427" s="101">
        <f>C1427*ID규칙_기본능력치그룹_단위+COUNTIF($C$4:C1427,C1427)</f>
        <v>24110024</v>
      </c>
      <c r="B1427" s="100" t="s">
        <v>341</v>
      </c>
      <c r="C1427" s="101">
        <f>VLOOKUP(B1427,WEAPON!$B:$D,3,0)</f>
        <v>24110</v>
      </c>
      <c r="D1427" s="102">
        <v>24</v>
      </c>
      <c r="E1427" s="101">
        <v>1</v>
      </c>
      <c r="F1427" s="101">
        <v>152</v>
      </c>
      <c r="G1427" s="101">
        <v>0</v>
      </c>
      <c r="H1427" s="101">
        <v>2</v>
      </c>
      <c r="I1427" s="101">
        <v>1209</v>
      </c>
      <c r="J1427" s="101">
        <v>0</v>
      </c>
      <c r="K1427" s="101">
        <v>3</v>
      </c>
      <c r="L1427" s="101">
        <v>469</v>
      </c>
      <c r="M1427" s="101">
        <v>0</v>
      </c>
      <c r="N1427" s="100" t="str">
        <f t="shared" si="66"/>
        <v>공격력 +152</v>
      </c>
      <c r="O1427" s="100" t="str">
        <f t="shared" si="67"/>
        <v>최대 체력 +1209</v>
      </c>
      <c r="P1427" s="100" t="str">
        <f t="shared" si="68"/>
        <v>치유력 +469</v>
      </c>
    </row>
    <row r="1428" spans="1:16" ht="13.8" customHeight="1">
      <c r="A1428" s="101">
        <f>C1428*ID규칙_기본능력치그룹_단위+COUNTIF($C$4:C1428,C1428)</f>
        <v>24110025</v>
      </c>
      <c r="B1428" s="100" t="s">
        <v>341</v>
      </c>
      <c r="C1428" s="101">
        <f>VLOOKUP(B1428,WEAPON!$B:$D,3,0)</f>
        <v>24110</v>
      </c>
      <c r="D1428" s="102">
        <v>25</v>
      </c>
      <c r="E1428" s="101">
        <v>1</v>
      </c>
      <c r="F1428" s="101">
        <v>157</v>
      </c>
      <c r="G1428" s="101">
        <v>0</v>
      </c>
      <c r="H1428" s="101">
        <v>2</v>
      </c>
      <c r="I1428" s="101">
        <v>1244</v>
      </c>
      <c r="J1428" s="101">
        <v>0</v>
      </c>
      <c r="K1428" s="101">
        <v>3</v>
      </c>
      <c r="L1428" s="101">
        <v>483</v>
      </c>
      <c r="M1428" s="101">
        <v>0</v>
      </c>
      <c r="N1428" s="100" t="str">
        <f t="shared" si="66"/>
        <v>공격력 +157</v>
      </c>
      <c r="O1428" s="100" t="str">
        <f t="shared" si="67"/>
        <v>최대 체력 +1244</v>
      </c>
      <c r="P1428" s="100" t="str">
        <f t="shared" si="68"/>
        <v>치유력 +483</v>
      </c>
    </row>
    <row r="1429" spans="1:16" ht="13.8" customHeight="1">
      <c r="A1429" s="101">
        <f>C1429*ID규칙_기본능력치그룹_단위+COUNTIF($C$4:C1429,C1429)</f>
        <v>24110026</v>
      </c>
      <c r="B1429" s="100" t="s">
        <v>341</v>
      </c>
      <c r="C1429" s="101">
        <f>VLOOKUP(B1429,WEAPON!$B:$D,3,0)</f>
        <v>24110</v>
      </c>
      <c r="D1429" s="102">
        <v>26</v>
      </c>
      <c r="E1429" s="101">
        <v>1</v>
      </c>
      <c r="F1429" s="101">
        <v>161</v>
      </c>
      <c r="G1429" s="101">
        <v>0</v>
      </c>
      <c r="H1429" s="101">
        <v>2</v>
      </c>
      <c r="I1429" s="101">
        <v>1280</v>
      </c>
      <c r="J1429" s="101">
        <v>0</v>
      </c>
      <c r="K1429" s="101">
        <v>3</v>
      </c>
      <c r="L1429" s="101">
        <v>497</v>
      </c>
      <c r="M1429" s="101">
        <v>0</v>
      </c>
      <c r="N1429" s="100" t="str">
        <f t="shared" si="66"/>
        <v>공격력 +161</v>
      </c>
      <c r="O1429" s="100" t="str">
        <f t="shared" si="67"/>
        <v>최대 체력 +1280</v>
      </c>
      <c r="P1429" s="100" t="str">
        <f t="shared" si="68"/>
        <v>치유력 +497</v>
      </c>
    </row>
    <row r="1430" spans="1:16" ht="13.8" customHeight="1">
      <c r="A1430" s="101">
        <f>C1430*ID규칙_기본능력치그룹_단위+COUNTIF($C$4:C1430,C1430)</f>
        <v>24110027</v>
      </c>
      <c r="B1430" s="100" t="s">
        <v>341</v>
      </c>
      <c r="C1430" s="101">
        <f>VLOOKUP(B1430,WEAPON!$B:$D,3,0)</f>
        <v>24110</v>
      </c>
      <c r="D1430" s="102">
        <v>27</v>
      </c>
      <c r="E1430" s="101">
        <v>1</v>
      </c>
      <c r="F1430" s="101">
        <v>166</v>
      </c>
      <c r="G1430" s="101">
        <v>0</v>
      </c>
      <c r="H1430" s="101">
        <v>2</v>
      </c>
      <c r="I1430" s="101">
        <v>1315</v>
      </c>
      <c r="J1430" s="101">
        <v>0</v>
      </c>
      <c r="K1430" s="101">
        <v>3</v>
      </c>
      <c r="L1430" s="101">
        <v>511</v>
      </c>
      <c r="M1430" s="101">
        <v>0</v>
      </c>
      <c r="N1430" s="100" t="str">
        <f t="shared" si="66"/>
        <v>공격력 +166</v>
      </c>
      <c r="O1430" s="100" t="str">
        <f t="shared" si="67"/>
        <v>최대 체력 +1315</v>
      </c>
      <c r="P1430" s="100" t="str">
        <f t="shared" si="68"/>
        <v>치유력 +511</v>
      </c>
    </row>
    <row r="1431" spans="1:16" ht="13.8" customHeight="1">
      <c r="A1431" s="101">
        <f>C1431*ID규칙_기본능력치그룹_단위+COUNTIF($C$4:C1431,C1431)</f>
        <v>24110028</v>
      </c>
      <c r="B1431" s="100" t="s">
        <v>341</v>
      </c>
      <c r="C1431" s="101">
        <f>VLOOKUP(B1431,WEAPON!$B:$D,3,0)</f>
        <v>24110</v>
      </c>
      <c r="D1431" s="102">
        <v>28</v>
      </c>
      <c r="E1431" s="101">
        <v>1</v>
      </c>
      <c r="F1431" s="101">
        <v>170</v>
      </c>
      <c r="G1431" s="101">
        <v>0</v>
      </c>
      <c r="H1431" s="101">
        <v>2</v>
      </c>
      <c r="I1431" s="101">
        <v>1351</v>
      </c>
      <c r="J1431" s="101">
        <v>0</v>
      </c>
      <c r="K1431" s="101">
        <v>3</v>
      </c>
      <c r="L1431" s="101">
        <v>524</v>
      </c>
      <c r="M1431" s="101">
        <v>0</v>
      </c>
      <c r="N1431" s="100" t="str">
        <f t="shared" si="66"/>
        <v>공격력 +170</v>
      </c>
      <c r="O1431" s="100" t="str">
        <f t="shared" si="67"/>
        <v>최대 체력 +1351</v>
      </c>
      <c r="P1431" s="100" t="str">
        <f t="shared" si="68"/>
        <v>치유력 +524</v>
      </c>
    </row>
    <row r="1432" spans="1:16" ht="13.8" customHeight="1">
      <c r="A1432" s="101">
        <f>C1432*ID규칙_기본능력치그룹_단위+COUNTIF($C$4:C1432,C1432)</f>
        <v>24110029</v>
      </c>
      <c r="B1432" s="100" t="s">
        <v>341</v>
      </c>
      <c r="C1432" s="101">
        <f>VLOOKUP(B1432,WEAPON!$B:$D,3,0)</f>
        <v>24110</v>
      </c>
      <c r="D1432" s="102">
        <v>29</v>
      </c>
      <c r="E1432" s="101">
        <v>1</v>
      </c>
      <c r="F1432" s="101">
        <v>175</v>
      </c>
      <c r="G1432" s="101">
        <v>0</v>
      </c>
      <c r="H1432" s="101">
        <v>2</v>
      </c>
      <c r="I1432" s="101">
        <v>1386</v>
      </c>
      <c r="J1432" s="101">
        <v>0</v>
      </c>
      <c r="K1432" s="101">
        <v>3</v>
      </c>
      <c r="L1432" s="101">
        <v>538</v>
      </c>
      <c r="M1432" s="101">
        <v>0</v>
      </c>
      <c r="N1432" s="100" t="str">
        <f t="shared" si="66"/>
        <v>공격력 +175</v>
      </c>
      <c r="O1432" s="100" t="str">
        <f t="shared" si="67"/>
        <v>최대 체력 +1386</v>
      </c>
      <c r="P1432" s="100" t="str">
        <f t="shared" si="68"/>
        <v>치유력 +538</v>
      </c>
    </row>
    <row r="1433" spans="1:16" ht="13.8" customHeight="1">
      <c r="A1433" s="101">
        <f>C1433*ID규칙_기본능력치그룹_단위+COUNTIF($C$4:C1433,C1433)</f>
        <v>24110030</v>
      </c>
      <c r="B1433" s="100" t="s">
        <v>341</v>
      </c>
      <c r="C1433" s="101">
        <f>VLOOKUP(B1433,WEAPON!$B:$D,3,0)</f>
        <v>24110</v>
      </c>
      <c r="D1433" s="102">
        <v>30</v>
      </c>
      <c r="E1433" s="101">
        <v>1</v>
      </c>
      <c r="F1433" s="101">
        <v>179</v>
      </c>
      <c r="G1433" s="101">
        <v>0</v>
      </c>
      <c r="H1433" s="101">
        <v>2</v>
      </c>
      <c r="I1433" s="101">
        <v>1422</v>
      </c>
      <c r="J1433" s="101">
        <v>0</v>
      </c>
      <c r="K1433" s="101">
        <v>3</v>
      </c>
      <c r="L1433" s="101">
        <v>552</v>
      </c>
      <c r="M1433" s="101">
        <v>0</v>
      </c>
      <c r="N1433" s="100" t="str">
        <f t="shared" si="66"/>
        <v>공격력 +179</v>
      </c>
      <c r="O1433" s="100" t="str">
        <f t="shared" si="67"/>
        <v>최대 체력 +1422</v>
      </c>
      <c r="P1433" s="100" t="str">
        <f t="shared" si="68"/>
        <v>치유력 +552</v>
      </c>
    </row>
    <row r="1434" spans="1:16" ht="13.8" customHeight="1">
      <c r="A1434" s="101">
        <f>C1434*ID규칙_기본능력치그룹_단위+COUNTIF($C$4:C1434,C1434)</f>
        <v>24110031</v>
      </c>
      <c r="B1434" s="100" t="s">
        <v>341</v>
      </c>
      <c r="C1434" s="101">
        <f>VLOOKUP(B1434,WEAPON!$B:$D,3,0)</f>
        <v>24110</v>
      </c>
      <c r="D1434" s="102">
        <v>31</v>
      </c>
      <c r="E1434" s="101">
        <v>1</v>
      </c>
      <c r="F1434" s="101">
        <v>183</v>
      </c>
      <c r="G1434" s="101">
        <v>0</v>
      </c>
      <c r="H1434" s="101">
        <v>2</v>
      </c>
      <c r="I1434" s="101">
        <v>1458</v>
      </c>
      <c r="J1434" s="101">
        <v>0</v>
      </c>
      <c r="K1434" s="101">
        <v>3</v>
      </c>
      <c r="L1434" s="101">
        <v>566</v>
      </c>
      <c r="M1434" s="101">
        <v>0</v>
      </c>
      <c r="N1434" s="100" t="str">
        <f t="shared" si="66"/>
        <v>공격력 +183</v>
      </c>
      <c r="O1434" s="100" t="str">
        <f t="shared" si="67"/>
        <v>최대 체력 +1458</v>
      </c>
      <c r="P1434" s="100" t="str">
        <f t="shared" si="68"/>
        <v>치유력 +566</v>
      </c>
    </row>
    <row r="1435" spans="1:16" ht="13.8" customHeight="1">
      <c r="A1435" s="101">
        <f>C1435*ID규칙_기본능력치그룹_단위+COUNTIF($C$4:C1435,C1435)</f>
        <v>24110032</v>
      </c>
      <c r="B1435" s="100" t="s">
        <v>341</v>
      </c>
      <c r="C1435" s="101">
        <f>VLOOKUP(B1435,WEAPON!$B:$D,3,0)</f>
        <v>24110</v>
      </c>
      <c r="D1435" s="102">
        <v>32</v>
      </c>
      <c r="E1435" s="101">
        <v>1</v>
      </c>
      <c r="F1435" s="101">
        <v>188</v>
      </c>
      <c r="G1435" s="101">
        <v>0</v>
      </c>
      <c r="H1435" s="101">
        <v>2</v>
      </c>
      <c r="I1435" s="101">
        <v>1493</v>
      </c>
      <c r="J1435" s="101">
        <v>0</v>
      </c>
      <c r="K1435" s="101">
        <v>3</v>
      </c>
      <c r="L1435" s="101">
        <v>579</v>
      </c>
      <c r="M1435" s="101">
        <v>0</v>
      </c>
      <c r="N1435" s="100" t="str">
        <f t="shared" si="66"/>
        <v>공격력 +188</v>
      </c>
      <c r="O1435" s="100" t="str">
        <f t="shared" si="67"/>
        <v>최대 체력 +1493</v>
      </c>
      <c r="P1435" s="100" t="str">
        <f t="shared" si="68"/>
        <v>치유력 +579</v>
      </c>
    </row>
    <row r="1436" spans="1:16" ht="13.8" customHeight="1">
      <c r="A1436" s="101">
        <f>C1436*ID규칙_기본능력치그룹_단위+COUNTIF($C$4:C1436,C1436)</f>
        <v>24110033</v>
      </c>
      <c r="B1436" s="100" t="s">
        <v>341</v>
      </c>
      <c r="C1436" s="101">
        <f>VLOOKUP(B1436,WEAPON!$B:$D,3,0)</f>
        <v>24110</v>
      </c>
      <c r="D1436" s="102">
        <v>33</v>
      </c>
      <c r="E1436" s="101">
        <v>1</v>
      </c>
      <c r="F1436" s="101">
        <v>192</v>
      </c>
      <c r="G1436" s="101">
        <v>0</v>
      </c>
      <c r="H1436" s="101">
        <v>2</v>
      </c>
      <c r="I1436" s="101">
        <v>1529</v>
      </c>
      <c r="J1436" s="101">
        <v>0</v>
      </c>
      <c r="K1436" s="101">
        <v>3</v>
      </c>
      <c r="L1436" s="101">
        <v>593</v>
      </c>
      <c r="M1436" s="101">
        <v>0</v>
      </c>
      <c r="N1436" s="100" t="str">
        <f t="shared" si="66"/>
        <v>공격력 +192</v>
      </c>
      <c r="O1436" s="100" t="str">
        <f t="shared" si="67"/>
        <v>최대 체력 +1529</v>
      </c>
      <c r="P1436" s="100" t="str">
        <f t="shared" si="68"/>
        <v>치유력 +593</v>
      </c>
    </row>
    <row r="1437" spans="1:16" ht="13.8" customHeight="1">
      <c r="A1437" s="101">
        <f>C1437*ID규칙_기본능력치그룹_단위+COUNTIF($C$4:C1437,C1437)</f>
        <v>24110034</v>
      </c>
      <c r="B1437" s="100" t="s">
        <v>341</v>
      </c>
      <c r="C1437" s="101">
        <f>VLOOKUP(B1437,WEAPON!$B:$D,3,0)</f>
        <v>24110</v>
      </c>
      <c r="D1437" s="102">
        <v>34</v>
      </c>
      <c r="E1437" s="101">
        <v>1</v>
      </c>
      <c r="F1437" s="101">
        <v>197</v>
      </c>
      <c r="G1437" s="101">
        <v>0</v>
      </c>
      <c r="H1437" s="101">
        <v>2</v>
      </c>
      <c r="I1437" s="101">
        <v>1564</v>
      </c>
      <c r="J1437" s="101">
        <v>0</v>
      </c>
      <c r="K1437" s="101">
        <v>3</v>
      </c>
      <c r="L1437" s="101">
        <v>607</v>
      </c>
      <c r="M1437" s="101">
        <v>0</v>
      </c>
      <c r="N1437" s="100" t="str">
        <f t="shared" si="66"/>
        <v>공격력 +197</v>
      </c>
      <c r="O1437" s="100" t="str">
        <f t="shared" si="67"/>
        <v>최대 체력 +1564</v>
      </c>
      <c r="P1437" s="100" t="str">
        <f t="shared" si="68"/>
        <v>치유력 +607</v>
      </c>
    </row>
    <row r="1438" spans="1:16" ht="13.8" customHeight="1">
      <c r="A1438" s="101">
        <f>C1438*ID규칙_기본능력치그룹_단위+COUNTIF($C$4:C1438,C1438)</f>
        <v>24110035</v>
      </c>
      <c r="B1438" s="100" t="s">
        <v>341</v>
      </c>
      <c r="C1438" s="101">
        <f>VLOOKUP(B1438,WEAPON!$B:$D,3,0)</f>
        <v>24110</v>
      </c>
      <c r="D1438" s="102">
        <v>35</v>
      </c>
      <c r="E1438" s="101">
        <v>1</v>
      </c>
      <c r="F1438" s="101">
        <v>201</v>
      </c>
      <c r="G1438" s="101">
        <v>0</v>
      </c>
      <c r="H1438" s="101">
        <v>2</v>
      </c>
      <c r="I1438" s="101">
        <v>1600</v>
      </c>
      <c r="J1438" s="101">
        <v>0</v>
      </c>
      <c r="K1438" s="101">
        <v>3</v>
      </c>
      <c r="L1438" s="101">
        <v>621</v>
      </c>
      <c r="M1438" s="101">
        <v>0</v>
      </c>
      <c r="N1438" s="100" t="str">
        <f t="shared" si="66"/>
        <v>공격력 +201</v>
      </c>
      <c r="O1438" s="100" t="str">
        <f t="shared" si="67"/>
        <v>최대 체력 +1600</v>
      </c>
      <c r="P1438" s="100" t="str">
        <f t="shared" si="68"/>
        <v>치유력 +621</v>
      </c>
    </row>
    <row r="1439" spans="1:16" ht="13.8" customHeight="1">
      <c r="A1439" s="101">
        <f>C1439*ID규칙_기본능력치그룹_단위+COUNTIF($C$4:C1439,C1439)</f>
        <v>24110036</v>
      </c>
      <c r="B1439" s="100" t="s">
        <v>341</v>
      </c>
      <c r="C1439" s="101">
        <f>VLOOKUP(B1439,WEAPON!$B:$D,3,0)</f>
        <v>24110</v>
      </c>
      <c r="D1439" s="102">
        <v>36</v>
      </c>
      <c r="E1439" s="101">
        <v>1</v>
      </c>
      <c r="F1439" s="101">
        <v>206</v>
      </c>
      <c r="G1439" s="101">
        <v>0</v>
      </c>
      <c r="H1439" s="101">
        <v>2</v>
      </c>
      <c r="I1439" s="101">
        <v>1635</v>
      </c>
      <c r="J1439" s="101">
        <v>0</v>
      </c>
      <c r="K1439" s="101">
        <v>3</v>
      </c>
      <c r="L1439" s="101">
        <v>635</v>
      </c>
      <c r="M1439" s="101">
        <v>0</v>
      </c>
      <c r="N1439" s="100" t="str">
        <f t="shared" si="66"/>
        <v>공격력 +206</v>
      </c>
      <c r="O1439" s="100" t="str">
        <f t="shared" si="67"/>
        <v>최대 체력 +1635</v>
      </c>
      <c r="P1439" s="100" t="str">
        <f t="shared" si="68"/>
        <v>치유력 +635</v>
      </c>
    </row>
    <row r="1440" spans="1:16" ht="13.8" customHeight="1">
      <c r="A1440" s="101">
        <f>C1440*ID규칙_기본능력치그룹_단위+COUNTIF($C$4:C1440,C1440)</f>
        <v>24110037</v>
      </c>
      <c r="B1440" s="100" t="s">
        <v>341</v>
      </c>
      <c r="C1440" s="101">
        <f>VLOOKUP(B1440,WEAPON!$B:$D,3,0)</f>
        <v>24110</v>
      </c>
      <c r="D1440" s="102">
        <v>37</v>
      </c>
      <c r="E1440" s="101">
        <v>1</v>
      </c>
      <c r="F1440" s="101">
        <v>210</v>
      </c>
      <c r="G1440" s="101">
        <v>0</v>
      </c>
      <c r="H1440" s="101">
        <v>2</v>
      </c>
      <c r="I1440" s="101">
        <v>1671</v>
      </c>
      <c r="J1440" s="101">
        <v>0</v>
      </c>
      <c r="K1440" s="101">
        <v>3</v>
      </c>
      <c r="L1440" s="101">
        <v>648</v>
      </c>
      <c r="M1440" s="101">
        <v>0</v>
      </c>
      <c r="N1440" s="100" t="str">
        <f t="shared" si="66"/>
        <v>공격력 +210</v>
      </c>
      <c r="O1440" s="100" t="str">
        <f t="shared" si="67"/>
        <v>최대 체력 +1671</v>
      </c>
      <c r="P1440" s="100" t="str">
        <f t="shared" si="68"/>
        <v>치유력 +648</v>
      </c>
    </row>
    <row r="1441" spans="1:16" ht="13.8" customHeight="1">
      <c r="A1441" s="101">
        <f>C1441*ID규칙_기본능력치그룹_단위+COUNTIF($C$4:C1441,C1441)</f>
        <v>24110038</v>
      </c>
      <c r="B1441" s="100" t="s">
        <v>341</v>
      </c>
      <c r="C1441" s="101">
        <f>VLOOKUP(B1441,WEAPON!$B:$D,3,0)</f>
        <v>24110</v>
      </c>
      <c r="D1441" s="102">
        <v>38</v>
      </c>
      <c r="E1441" s="101">
        <v>1</v>
      </c>
      <c r="F1441" s="101">
        <v>215</v>
      </c>
      <c r="G1441" s="101">
        <v>0</v>
      </c>
      <c r="H1441" s="101">
        <v>2</v>
      </c>
      <c r="I1441" s="101">
        <v>1706</v>
      </c>
      <c r="J1441" s="101">
        <v>0</v>
      </c>
      <c r="K1441" s="101">
        <v>3</v>
      </c>
      <c r="L1441" s="101">
        <v>662</v>
      </c>
      <c r="M1441" s="101">
        <v>0</v>
      </c>
      <c r="N1441" s="100" t="str">
        <f t="shared" si="66"/>
        <v>공격력 +215</v>
      </c>
      <c r="O1441" s="100" t="str">
        <f t="shared" si="67"/>
        <v>최대 체력 +1706</v>
      </c>
      <c r="P1441" s="100" t="str">
        <f t="shared" si="68"/>
        <v>치유력 +662</v>
      </c>
    </row>
    <row r="1442" spans="1:16" ht="13.8" customHeight="1">
      <c r="A1442" s="101">
        <f>C1442*ID규칙_기본능력치그룹_단위+COUNTIF($C$4:C1442,C1442)</f>
        <v>24110039</v>
      </c>
      <c r="B1442" s="100" t="s">
        <v>341</v>
      </c>
      <c r="C1442" s="101">
        <f>VLOOKUP(B1442,WEAPON!$B:$D,3,0)</f>
        <v>24110</v>
      </c>
      <c r="D1442" s="102">
        <v>39</v>
      </c>
      <c r="E1442" s="101">
        <v>1</v>
      </c>
      <c r="F1442" s="101">
        <v>219</v>
      </c>
      <c r="G1442" s="101">
        <v>0</v>
      </c>
      <c r="H1442" s="101">
        <v>2</v>
      </c>
      <c r="I1442" s="101">
        <v>1742</v>
      </c>
      <c r="J1442" s="101">
        <v>0</v>
      </c>
      <c r="K1442" s="101">
        <v>3</v>
      </c>
      <c r="L1442" s="101">
        <v>676</v>
      </c>
      <c r="M1442" s="101">
        <v>0</v>
      </c>
      <c r="N1442" s="100" t="str">
        <f t="shared" si="66"/>
        <v>공격력 +219</v>
      </c>
      <c r="O1442" s="100" t="str">
        <f t="shared" si="67"/>
        <v>최대 체력 +1742</v>
      </c>
      <c r="P1442" s="100" t="str">
        <f t="shared" si="68"/>
        <v>치유력 +676</v>
      </c>
    </row>
    <row r="1443" spans="1:16" ht="13.8" customHeight="1">
      <c r="A1443" s="101">
        <f>C1443*ID규칙_기본능력치그룹_단위+COUNTIF($C$4:C1443,C1443)</f>
        <v>24110040</v>
      </c>
      <c r="B1443" s="100" t="s">
        <v>341</v>
      </c>
      <c r="C1443" s="101">
        <f>VLOOKUP(B1443,WEAPON!$B:$D,3,0)</f>
        <v>24110</v>
      </c>
      <c r="D1443" s="102">
        <v>40</v>
      </c>
      <c r="E1443" s="101">
        <v>1</v>
      </c>
      <c r="F1443" s="101">
        <v>224</v>
      </c>
      <c r="G1443" s="101">
        <v>0</v>
      </c>
      <c r="H1443" s="101">
        <v>2</v>
      </c>
      <c r="I1443" s="101">
        <v>1778</v>
      </c>
      <c r="J1443" s="101">
        <v>0</v>
      </c>
      <c r="K1443" s="101">
        <v>3</v>
      </c>
      <c r="L1443" s="101">
        <v>690</v>
      </c>
      <c r="M1443" s="101">
        <v>0</v>
      </c>
      <c r="N1443" s="100" t="str">
        <f t="shared" si="66"/>
        <v>공격력 +224</v>
      </c>
      <c r="O1443" s="100" t="str">
        <f t="shared" si="67"/>
        <v>최대 체력 +1778</v>
      </c>
      <c r="P1443" s="100" t="str">
        <f t="shared" si="68"/>
        <v>치유력 +690</v>
      </c>
    </row>
    <row r="1444" spans="1:16" ht="13.8" customHeight="1">
      <c r="A1444" s="101">
        <f>C1444*ID규칙_기본능력치그룹_단위+COUNTIF($C$4:C1444,C1444)</f>
        <v>24110041</v>
      </c>
      <c r="B1444" s="100" t="s">
        <v>341</v>
      </c>
      <c r="C1444" s="101">
        <f>VLOOKUP(B1444,WEAPON!$B:$D,3,0)</f>
        <v>24110</v>
      </c>
      <c r="D1444" s="102">
        <v>41</v>
      </c>
      <c r="E1444" s="101">
        <v>1</v>
      </c>
      <c r="F1444" s="101">
        <v>228</v>
      </c>
      <c r="G1444" s="101">
        <v>0</v>
      </c>
      <c r="H1444" s="101">
        <v>2</v>
      </c>
      <c r="I1444" s="101">
        <v>1813</v>
      </c>
      <c r="J1444" s="101">
        <v>0</v>
      </c>
      <c r="K1444" s="101">
        <v>3</v>
      </c>
      <c r="L1444" s="101">
        <v>704</v>
      </c>
      <c r="M1444" s="101">
        <v>0</v>
      </c>
      <c r="N1444" s="100" t="str">
        <f t="shared" si="66"/>
        <v>공격력 +228</v>
      </c>
      <c r="O1444" s="100" t="str">
        <f t="shared" si="67"/>
        <v>최대 체력 +1813</v>
      </c>
      <c r="P1444" s="100" t="str">
        <f t="shared" si="68"/>
        <v>치유력 +704</v>
      </c>
    </row>
    <row r="1445" spans="1:16" ht="13.8" customHeight="1">
      <c r="A1445" s="101">
        <f>C1445*ID규칙_기본능력치그룹_단위+COUNTIF($C$4:C1445,C1445)</f>
        <v>24110042</v>
      </c>
      <c r="B1445" s="100" t="s">
        <v>341</v>
      </c>
      <c r="C1445" s="101">
        <f>VLOOKUP(B1445,WEAPON!$B:$D,3,0)</f>
        <v>24110</v>
      </c>
      <c r="D1445" s="102">
        <v>42</v>
      </c>
      <c r="E1445" s="101">
        <v>1</v>
      </c>
      <c r="F1445" s="101">
        <v>233</v>
      </c>
      <c r="G1445" s="101">
        <v>0</v>
      </c>
      <c r="H1445" s="101">
        <v>2</v>
      </c>
      <c r="I1445" s="101">
        <v>1849</v>
      </c>
      <c r="J1445" s="101">
        <v>0</v>
      </c>
      <c r="K1445" s="101">
        <v>3</v>
      </c>
      <c r="L1445" s="101">
        <v>717</v>
      </c>
      <c r="M1445" s="101">
        <v>0</v>
      </c>
      <c r="N1445" s="100" t="str">
        <f t="shared" si="66"/>
        <v>공격력 +233</v>
      </c>
      <c r="O1445" s="100" t="str">
        <f t="shared" si="67"/>
        <v>최대 체력 +1849</v>
      </c>
      <c r="P1445" s="100" t="str">
        <f t="shared" si="68"/>
        <v>치유력 +717</v>
      </c>
    </row>
    <row r="1446" spans="1:16" ht="13.8" customHeight="1">
      <c r="A1446" s="101">
        <f>C1446*ID규칙_기본능력치그룹_단위+COUNTIF($C$4:C1446,C1446)</f>
        <v>24110043</v>
      </c>
      <c r="B1446" s="100" t="s">
        <v>341</v>
      </c>
      <c r="C1446" s="101">
        <f>VLOOKUP(B1446,WEAPON!$B:$D,3,0)</f>
        <v>24110</v>
      </c>
      <c r="D1446" s="102">
        <v>43</v>
      </c>
      <c r="E1446" s="101">
        <v>1</v>
      </c>
      <c r="F1446" s="101">
        <v>237</v>
      </c>
      <c r="G1446" s="101">
        <v>0</v>
      </c>
      <c r="H1446" s="101">
        <v>2</v>
      </c>
      <c r="I1446" s="101">
        <v>1884</v>
      </c>
      <c r="J1446" s="101">
        <v>0</v>
      </c>
      <c r="K1446" s="101">
        <v>3</v>
      </c>
      <c r="L1446" s="101">
        <v>731</v>
      </c>
      <c r="M1446" s="101">
        <v>0</v>
      </c>
      <c r="N1446" s="100" t="str">
        <f t="shared" si="66"/>
        <v>공격력 +237</v>
      </c>
      <c r="O1446" s="100" t="str">
        <f t="shared" si="67"/>
        <v>최대 체력 +1884</v>
      </c>
      <c r="P1446" s="100" t="str">
        <f t="shared" si="68"/>
        <v>치유력 +731</v>
      </c>
    </row>
    <row r="1447" spans="1:16" ht="13.8" customHeight="1">
      <c r="A1447" s="101">
        <f>C1447*ID규칙_기본능력치그룹_단위+COUNTIF($C$4:C1447,C1447)</f>
        <v>24110044</v>
      </c>
      <c r="B1447" s="100" t="s">
        <v>341</v>
      </c>
      <c r="C1447" s="101">
        <f>VLOOKUP(B1447,WEAPON!$B:$D,3,0)</f>
        <v>24110</v>
      </c>
      <c r="D1447" s="102">
        <v>44</v>
      </c>
      <c r="E1447" s="101">
        <v>1</v>
      </c>
      <c r="F1447" s="101">
        <v>242</v>
      </c>
      <c r="G1447" s="101">
        <v>0</v>
      </c>
      <c r="H1447" s="101">
        <v>2</v>
      </c>
      <c r="I1447" s="101">
        <v>1920</v>
      </c>
      <c r="J1447" s="101">
        <v>0</v>
      </c>
      <c r="K1447" s="101">
        <v>3</v>
      </c>
      <c r="L1447" s="101">
        <v>745</v>
      </c>
      <c r="M1447" s="101">
        <v>0</v>
      </c>
      <c r="N1447" s="100" t="str">
        <f t="shared" si="66"/>
        <v>공격력 +242</v>
      </c>
      <c r="O1447" s="100" t="str">
        <f t="shared" si="67"/>
        <v>최대 체력 +1920</v>
      </c>
      <c r="P1447" s="100" t="str">
        <f t="shared" si="68"/>
        <v>치유력 +745</v>
      </c>
    </row>
    <row r="1448" spans="1:16" ht="13.8" customHeight="1">
      <c r="A1448" s="101">
        <f>C1448*ID규칙_기본능력치그룹_단위+COUNTIF($C$4:C1448,C1448)</f>
        <v>24110045</v>
      </c>
      <c r="B1448" s="100" t="s">
        <v>341</v>
      </c>
      <c r="C1448" s="101">
        <f>VLOOKUP(B1448,WEAPON!$B:$D,3,0)</f>
        <v>24110</v>
      </c>
      <c r="D1448" s="102">
        <v>45</v>
      </c>
      <c r="E1448" s="101">
        <v>1</v>
      </c>
      <c r="F1448" s="101">
        <v>246</v>
      </c>
      <c r="G1448" s="101">
        <v>0</v>
      </c>
      <c r="H1448" s="101">
        <v>2</v>
      </c>
      <c r="I1448" s="101">
        <v>1955</v>
      </c>
      <c r="J1448" s="101">
        <v>0</v>
      </c>
      <c r="K1448" s="101">
        <v>3</v>
      </c>
      <c r="L1448" s="101">
        <v>759</v>
      </c>
      <c r="M1448" s="101">
        <v>0</v>
      </c>
      <c r="N1448" s="100" t="str">
        <f t="shared" si="66"/>
        <v>공격력 +246</v>
      </c>
      <c r="O1448" s="100" t="str">
        <f t="shared" si="67"/>
        <v>최대 체력 +1955</v>
      </c>
      <c r="P1448" s="100" t="str">
        <f t="shared" si="68"/>
        <v>치유력 +759</v>
      </c>
    </row>
    <row r="1449" spans="1:16" ht="13.8" customHeight="1">
      <c r="A1449" s="101">
        <f>C1449*ID규칙_기본능력치그룹_단위+COUNTIF($C$4:C1449,C1449)</f>
        <v>24110046</v>
      </c>
      <c r="B1449" s="100" t="s">
        <v>341</v>
      </c>
      <c r="C1449" s="101">
        <f>VLOOKUP(B1449,WEAPON!$B:$D,3,0)</f>
        <v>24110</v>
      </c>
      <c r="D1449" s="102">
        <v>46</v>
      </c>
      <c r="E1449" s="101">
        <v>1</v>
      </c>
      <c r="F1449" s="101">
        <v>251</v>
      </c>
      <c r="G1449" s="101">
        <v>0</v>
      </c>
      <c r="H1449" s="101">
        <v>2</v>
      </c>
      <c r="I1449" s="101">
        <v>1991</v>
      </c>
      <c r="J1449" s="101">
        <v>0</v>
      </c>
      <c r="K1449" s="101">
        <v>3</v>
      </c>
      <c r="L1449" s="101">
        <v>773</v>
      </c>
      <c r="M1449" s="101">
        <v>0</v>
      </c>
      <c r="N1449" s="100" t="str">
        <f t="shared" si="66"/>
        <v>공격력 +251</v>
      </c>
      <c r="O1449" s="100" t="str">
        <f t="shared" si="67"/>
        <v>최대 체력 +1991</v>
      </c>
      <c r="P1449" s="100" t="str">
        <f t="shared" si="68"/>
        <v>치유력 +773</v>
      </c>
    </row>
    <row r="1450" spans="1:16" ht="13.8" customHeight="1">
      <c r="A1450" s="101">
        <f>C1450*ID규칙_기본능력치그룹_단위+COUNTIF($C$4:C1450,C1450)</f>
        <v>24110047</v>
      </c>
      <c r="B1450" s="100" t="s">
        <v>341</v>
      </c>
      <c r="C1450" s="101">
        <f>VLOOKUP(B1450,WEAPON!$B:$D,3,0)</f>
        <v>24110</v>
      </c>
      <c r="D1450" s="102">
        <v>47</v>
      </c>
      <c r="E1450" s="101">
        <v>1</v>
      </c>
      <c r="F1450" s="101">
        <v>255</v>
      </c>
      <c r="G1450" s="101">
        <v>0</v>
      </c>
      <c r="H1450" s="101">
        <v>2</v>
      </c>
      <c r="I1450" s="101">
        <v>2026</v>
      </c>
      <c r="J1450" s="101">
        <v>0</v>
      </c>
      <c r="K1450" s="101">
        <v>3</v>
      </c>
      <c r="L1450" s="101">
        <v>786</v>
      </c>
      <c r="M1450" s="101">
        <v>0</v>
      </c>
      <c r="N1450" s="100" t="str">
        <f t="shared" si="66"/>
        <v>공격력 +255</v>
      </c>
      <c r="O1450" s="100" t="str">
        <f t="shared" si="67"/>
        <v>최대 체력 +2026</v>
      </c>
      <c r="P1450" s="100" t="str">
        <f t="shared" si="68"/>
        <v>치유력 +786</v>
      </c>
    </row>
    <row r="1451" spans="1:16" ht="13.8" customHeight="1">
      <c r="A1451" s="101">
        <f>C1451*ID규칙_기본능력치그룹_단위+COUNTIF($C$4:C1451,C1451)</f>
        <v>24110048</v>
      </c>
      <c r="B1451" s="100" t="s">
        <v>341</v>
      </c>
      <c r="C1451" s="101">
        <f>VLOOKUP(B1451,WEAPON!$B:$D,3,0)</f>
        <v>24110</v>
      </c>
      <c r="D1451" s="102">
        <v>48</v>
      </c>
      <c r="E1451" s="101">
        <v>1</v>
      </c>
      <c r="F1451" s="101">
        <v>260</v>
      </c>
      <c r="G1451" s="101">
        <v>0</v>
      </c>
      <c r="H1451" s="101">
        <v>2</v>
      </c>
      <c r="I1451" s="101">
        <v>2062</v>
      </c>
      <c r="J1451" s="101">
        <v>0</v>
      </c>
      <c r="K1451" s="101">
        <v>3</v>
      </c>
      <c r="L1451" s="101">
        <v>800</v>
      </c>
      <c r="M1451" s="101">
        <v>0</v>
      </c>
      <c r="N1451" s="100" t="str">
        <f t="shared" si="66"/>
        <v>공격력 +260</v>
      </c>
      <c r="O1451" s="100" t="str">
        <f t="shared" si="67"/>
        <v>최대 체력 +2062</v>
      </c>
      <c r="P1451" s="100" t="str">
        <f t="shared" si="68"/>
        <v>치유력 +800</v>
      </c>
    </row>
    <row r="1452" spans="1:16" ht="13.8" customHeight="1">
      <c r="A1452" s="101">
        <f>C1452*ID규칙_기본능력치그룹_단위+COUNTIF($C$4:C1452,C1452)</f>
        <v>24110049</v>
      </c>
      <c r="B1452" s="100" t="s">
        <v>341</v>
      </c>
      <c r="C1452" s="101">
        <f>VLOOKUP(B1452,WEAPON!$B:$D,3,0)</f>
        <v>24110</v>
      </c>
      <c r="D1452" s="102">
        <v>49</v>
      </c>
      <c r="E1452" s="101">
        <v>1</v>
      </c>
      <c r="F1452" s="101">
        <v>264</v>
      </c>
      <c r="G1452" s="101">
        <v>0</v>
      </c>
      <c r="H1452" s="101">
        <v>2</v>
      </c>
      <c r="I1452" s="101">
        <v>2097</v>
      </c>
      <c r="J1452" s="101">
        <v>0</v>
      </c>
      <c r="K1452" s="101">
        <v>3</v>
      </c>
      <c r="L1452" s="101">
        <v>814</v>
      </c>
      <c r="M1452" s="101">
        <v>0</v>
      </c>
      <c r="N1452" s="100" t="str">
        <f t="shared" si="66"/>
        <v>공격력 +264</v>
      </c>
      <c r="O1452" s="100" t="str">
        <f t="shared" si="67"/>
        <v>최대 체력 +2097</v>
      </c>
      <c r="P1452" s="100" t="str">
        <f t="shared" si="68"/>
        <v>치유력 +814</v>
      </c>
    </row>
    <row r="1453" spans="1:16" ht="13.8" customHeight="1">
      <c r="A1453" s="101">
        <f>C1453*ID규칙_기본능력치그룹_단위+COUNTIF($C$4:C1453,C1453)</f>
        <v>24110050</v>
      </c>
      <c r="B1453" s="100" t="s">
        <v>341</v>
      </c>
      <c r="C1453" s="101">
        <f>VLOOKUP(B1453,WEAPON!$B:$D,3,0)</f>
        <v>24110</v>
      </c>
      <c r="D1453" s="102">
        <v>50</v>
      </c>
      <c r="E1453" s="101">
        <v>1</v>
      </c>
      <c r="F1453" s="101">
        <v>269</v>
      </c>
      <c r="G1453" s="101">
        <v>0</v>
      </c>
      <c r="H1453" s="101">
        <v>2</v>
      </c>
      <c r="I1453" s="101">
        <v>2133</v>
      </c>
      <c r="J1453" s="101">
        <v>0</v>
      </c>
      <c r="K1453" s="101">
        <v>3</v>
      </c>
      <c r="L1453" s="101">
        <v>827</v>
      </c>
      <c r="M1453" s="101">
        <v>0</v>
      </c>
      <c r="N1453" s="100" t="str">
        <f t="shared" si="66"/>
        <v>공격력 +269</v>
      </c>
      <c r="O1453" s="100" t="str">
        <f t="shared" si="67"/>
        <v>최대 체력 +2133</v>
      </c>
      <c r="P1453" s="100" t="str">
        <f t="shared" si="68"/>
        <v>치유력 +827</v>
      </c>
    </row>
    <row r="1454" spans="1:16" ht="13.8" customHeight="1">
      <c r="A1454" s="101">
        <f>C1454*ID규칙_기본능력치그룹_단위+COUNTIF($C$4:C1454,C1454)</f>
        <v>11320001</v>
      </c>
      <c r="B1454" s="100" t="s">
        <v>343</v>
      </c>
      <c r="C1454" s="101">
        <f>VLOOKUP(B1454,WEAPON!$B:$D,3,0)</f>
        <v>11320</v>
      </c>
      <c r="D1454" s="102">
        <v>1</v>
      </c>
      <c r="E1454" s="101">
        <v>1</v>
      </c>
      <c r="F1454" s="101">
        <v>91</v>
      </c>
      <c r="G1454" s="101">
        <v>0</v>
      </c>
      <c r="H1454" s="101">
        <v>2</v>
      </c>
      <c r="I1454" s="101">
        <v>889</v>
      </c>
      <c r="J1454" s="101">
        <v>0</v>
      </c>
      <c r="K1454" s="101">
        <v>0</v>
      </c>
      <c r="L1454" s="101">
        <v>0</v>
      </c>
      <c r="M1454" s="101">
        <v>0</v>
      </c>
      <c r="N1454" s="100" t="str">
        <f t="shared" si="66"/>
        <v>공격력 +91</v>
      </c>
      <c r="O1454" s="100" t="str">
        <f t="shared" si="67"/>
        <v>최대 체력 +889</v>
      </c>
      <c r="P1454" s="100" t="str">
        <f t="shared" si="68"/>
        <v>-</v>
      </c>
    </row>
    <row r="1455" spans="1:16" ht="13.8" customHeight="1">
      <c r="A1455" s="101">
        <f>C1455*ID규칙_기본능력치그룹_단위+COUNTIF($C$4:C1455,C1455)</f>
        <v>11320002</v>
      </c>
      <c r="B1455" s="100" t="s">
        <v>343</v>
      </c>
      <c r="C1455" s="101">
        <f>VLOOKUP(B1455,WEAPON!$B:$D,3,0)</f>
        <v>11320</v>
      </c>
      <c r="D1455" s="102">
        <v>2</v>
      </c>
      <c r="E1455" s="101">
        <v>1</v>
      </c>
      <c r="F1455" s="101">
        <v>99</v>
      </c>
      <c r="G1455" s="101">
        <v>0</v>
      </c>
      <c r="H1455" s="101">
        <v>2</v>
      </c>
      <c r="I1455" s="101">
        <v>970</v>
      </c>
      <c r="J1455" s="101">
        <v>0</v>
      </c>
      <c r="K1455" s="101">
        <v>0</v>
      </c>
      <c r="L1455" s="101">
        <v>0</v>
      </c>
      <c r="M1455" s="101">
        <v>0</v>
      </c>
      <c r="N1455" s="100" t="str">
        <f t="shared" si="66"/>
        <v>공격력 +99</v>
      </c>
      <c r="O1455" s="100" t="str">
        <f t="shared" si="67"/>
        <v>최대 체력 +970</v>
      </c>
      <c r="P1455" s="100" t="str">
        <f t="shared" si="68"/>
        <v>-</v>
      </c>
    </row>
    <row r="1456" spans="1:16" ht="13.8" customHeight="1">
      <c r="A1456" s="101">
        <f>C1456*ID규칙_기본능력치그룹_단위+COUNTIF($C$4:C1456,C1456)</f>
        <v>11320003</v>
      </c>
      <c r="B1456" s="100" t="s">
        <v>343</v>
      </c>
      <c r="C1456" s="101">
        <f>VLOOKUP(B1456,WEAPON!$B:$D,3,0)</f>
        <v>11320</v>
      </c>
      <c r="D1456" s="102">
        <v>3</v>
      </c>
      <c r="E1456" s="101">
        <v>1</v>
      </c>
      <c r="F1456" s="101">
        <v>108</v>
      </c>
      <c r="G1456" s="101">
        <v>0</v>
      </c>
      <c r="H1456" s="101">
        <v>2</v>
      </c>
      <c r="I1456" s="101">
        <v>1051</v>
      </c>
      <c r="J1456" s="101">
        <v>0</v>
      </c>
      <c r="K1456" s="101">
        <v>0</v>
      </c>
      <c r="L1456" s="101">
        <v>0</v>
      </c>
      <c r="M1456" s="101">
        <v>0</v>
      </c>
      <c r="N1456" s="100" t="str">
        <f t="shared" si="66"/>
        <v>공격력 +108</v>
      </c>
      <c r="O1456" s="100" t="str">
        <f t="shared" si="67"/>
        <v>최대 체력 +1051</v>
      </c>
      <c r="P1456" s="100" t="str">
        <f t="shared" si="68"/>
        <v>-</v>
      </c>
    </row>
    <row r="1457" spans="1:16" ht="13.8" customHeight="1">
      <c r="A1457" s="101">
        <f>C1457*ID규칙_기본능력치그룹_단위+COUNTIF($C$4:C1457,C1457)</f>
        <v>11320004</v>
      </c>
      <c r="B1457" s="100" t="s">
        <v>343</v>
      </c>
      <c r="C1457" s="101">
        <f>VLOOKUP(B1457,WEAPON!$B:$D,3,0)</f>
        <v>11320</v>
      </c>
      <c r="D1457" s="102">
        <v>4</v>
      </c>
      <c r="E1457" s="101">
        <v>1</v>
      </c>
      <c r="F1457" s="101">
        <v>116</v>
      </c>
      <c r="G1457" s="101">
        <v>0</v>
      </c>
      <c r="H1457" s="101">
        <v>2</v>
      </c>
      <c r="I1457" s="101">
        <v>1131</v>
      </c>
      <c r="J1457" s="101">
        <v>0</v>
      </c>
      <c r="K1457" s="101">
        <v>0</v>
      </c>
      <c r="L1457" s="101">
        <v>0</v>
      </c>
      <c r="M1457" s="101">
        <v>0</v>
      </c>
      <c r="N1457" s="100" t="str">
        <f t="shared" si="66"/>
        <v>공격력 +116</v>
      </c>
      <c r="O1457" s="100" t="str">
        <f t="shared" si="67"/>
        <v>최대 체력 +1131</v>
      </c>
      <c r="P1457" s="100" t="str">
        <f t="shared" si="68"/>
        <v>-</v>
      </c>
    </row>
    <row r="1458" spans="1:16" ht="13.8" customHeight="1">
      <c r="A1458" s="101">
        <f>C1458*ID규칙_기본능력치그룹_단위+COUNTIF($C$4:C1458,C1458)</f>
        <v>11320005</v>
      </c>
      <c r="B1458" s="100" t="s">
        <v>343</v>
      </c>
      <c r="C1458" s="101">
        <f>VLOOKUP(B1458,WEAPON!$B:$D,3,0)</f>
        <v>11320</v>
      </c>
      <c r="D1458" s="102">
        <v>5</v>
      </c>
      <c r="E1458" s="101">
        <v>1</v>
      </c>
      <c r="F1458" s="101">
        <v>124</v>
      </c>
      <c r="G1458" s="101">
        <v>0</v>
      </c>
      <c r="H1458" s="101">
        <v>2</v>
      </c>
      <c r="I1458" s="101">
        <v>1212</v>
      </c>
      <c r="J1458" s="101">
        <v>0</v>
      </c>
      <c r="K1458" s="101">
        <v>0</v>
      </c>
      <c r="L1458" s="101">
        <v>0</v>
      </c>
      <c r="M1458" s="101">
        <v>0</v>
      </c>
      <c r="N1458" s="100" t="str">
        <f t="shared" si="66"/>
        <v>공격력 +124</v>
      </c>
      <c r="O1458" s="100" t="str">
        <f t="shared" si="67"/>
        <v>최대 체력 +1212</v>
      </c>
      <c r="P1458" s="100" t="str">
        <f t="shared" si="68"/>
        <v>-</v>
      </c>
    </row>
    <row r="1459" spans="1:16" ht="13.8" customHeight="1">
      <c r="A1459" s="101">
        <f>C1459*ID규칙_기본능력치그룹_단위+COUNTIF($C$4:C1459,C1459)</f>
        <v>11320006</v>
      </c>
      <c r="B1459" s="100" t="s">
        <v>343</v>
      </c>
      <c r="C1459" s="101">
        <f>VLOOKUP(B1459,WEAPON!$B:$D,3,0)</f>
        <v>11320</v>
      </c>
      <c r="D1459" s="102">
        <v>6</v>
      </c>
      <c r="E1459" s="101">
        <v>1</v>
      </c>
      <c r="F1459" s="101">
        <v>133</v>
      </c>
      <c r="G1459" s="101">
        <v>0</v>
      </c>
      <c r="H1459" s="101">
        <v>2</v>
      </c>
      <c r="I1459" s="101">
        <v>1293</v>
      </c>
      <c r="J1459" s="101">
        <v>0</v>
      </c>
      <c r="K1459" s="101">
        <v>0</v>
      </c>
      <c r="L1459" s="101">
        <v>0</v>
      </c>
      <c r="M1459" s="101">
        <v>0</v>
      </c>
      <c r="N1459" s="100" t="str">
        <f t="shared" si="66"/>
        <v>공격력 +133</v>
      </c>
      <c r="O1459" s="100" t="str">
        <f t="shared" si="67"/>
        <v>최대 체력 +1293</v>
      </c>
      <c r="P1459" s="100" t="str">
        <f t="shared" si="68"/>
        <v>-</v>
      </c>
    </row>
    <row r="1460" spans="1:16" ht="13.8" customHeight="1">
      <c r="A1460" s="101">
        <f>C1460*ID규칙_기본능력치그룹_단위+COUNTIF($C$4:C1460,C1460)</f>
        <v>11320007</v>
      </c>
      <c r="B1460" s="100" t="s">
        <v>343</v>
      </c>
      <c r="C1460" s="101">
        <f>VLOOKUP(B1460,WEAPON!$B:$D,3,0)</f>
        <v>11320</v>
      </c>
      <c r="D1460" s="102">
        <v>7</v>
      </c>
      <c r="E1460" s="101">
        <v>1</v>
      </c>
      <c r="F1460" s="101">
        <v>141</v>
      </c>
      <c r="G1460" s="101">
        <v>0</v>
      </c>
      <c r="H1460" s="101">
        <v>2</v>
      </c>
      <c r="I1460" s="101">
        <v>1374</v>
      </c>
      <c r="J1460" s="101">
        <v>0</v>
      </c>
      <c r="K1460" s="101">
        <v>0</v>
      </c>
      <c r="L1460" s="101">
        <v>0</v>
      </c>
      <c r="M1460" s="101">
        <v>0</v>
      </c>
      <c r="N1460" s="100" t="str">
        <f t="shared" si="66"/>
        <v>공격력 +141</v>
      </c>
      <c r="O1460" s="100" t="str">
        <f t="shared" si="67"/>
        <v>최대 체력 +1374</v>
      </c>
      <c r="P1460" s="100" t="str">
        <f t="shared" si="68"/>
        <v>-</v>
      </c>
    </row>
    <row r="1461" spans="1:16" ht="13.8" customHeight="1">
      <c r="A1461" s="101">
        <f>C1461*ID규칙_기본능력치그룹_단위+COUNTIF($C$4:C1461,C1461)</f>
        <v>11320008</v>
      </c>
      <c r="B1461" s="100" t="s">
        <v>343</v>
      </c>
      <c r="C1461" s="101">
        <f>VLOOKUP(B1461,WEAPON!$B:$D,3,0)</f>
        <v>11320</v>
      </c>
      <c r="D1461" s="102">
        <v>8</v>
      </c>
      <c r="E1461" s="101">
        <v>1</v>
      </c>
      <c r="F1461" s="101">
        <v>149</v>
      </c>
      <c r="G1461" s="101">
        <v>0</v>
      </c>
      <c r="H1461" s="101">
        <v>2</v>
      </c>
      <c r="I1461" s="101">
        <v>1455</v>
      </c>
      <c r="J1461" s="101">
        <v>0</v>
      </c>
      <c r="K1461" s="101">
        <v>0</v>
      </c>
      <c r="L1461" s="101">
        <v>0</v>
      </c>
      <c r="M1461" s="101">
        <v>0</v>
      </c>
      <c r="N1461" s="100" t="str">
        <f t="shared" si="66"/>
        <v>공격력 +149</v>
      </c>
      <c r="O1461" s="100" t="str">
        <f t="shared" si="67"/>
        <v>최대 체력 +1455</v>
      </c>
      <c r="P1461" s="100" t="str">
        <f t="shared" si="68"/>
        <v>-</v>
      </c>
    </row>
    <row r="1462" spans="1:16" ht="13.8" customHeight="1">
      <c r="A1462" s="101">
        <f>C1462*ID규칙_기본능력치그룹_단위+COUNTIF($C$4:C1462,C1462)</f>
        <v>11320009</v>
      </c>
      <c r="B1462" s="100" t="s">
        <v>343</v>
      </c>
      <c r="C1462" s="101">
        <f>VLOOKUP(B1462,WEAPON!$B:$D,3,0)</f>
        <v>11320</v>
      </c>
      <c r="D1462" s="102">
        <v>9</v>
      </c>
      <c r="E1462" s="101">
        <v>1</v>
      </c>
      <c r="F1462" s="101">
        <v>157</v>
      </c>
      <c r="G1462" s="101">
        <v>0</v>
      </c>
      <c r="H1462" s="101">
        <v>2</v>
      </c>
      <c r="I1462" s="101">
        <v>1535</v>
      </c>
      <c r="J1462" s="101">
        <v>0</v>
      </c>
      <c r="K1462" s="101">
        <v>0</v>
      </c>
      <c r="L1462" s="101">
        <v>0</v>
      </c>
      <c r="M1462" s="101">
        <v>0</v>
      </c>
      <c r="N1462" s="100" t="str">
        <f t="shared" si="66"/>
        <v>공격력 +157</v>
      </c>
      <c r="O1462" s="100" t="str">
        <f t="shared" si="67"/>
        <v>최대 체력 +1535</v>
      </c>
      <c r="P1462" s="100" t="str">
        <f t="shared" si="68"/>
        <v>-</v>
      </c>
    </row>
    <row r="1463" spans="1:16" ht="13.8" customHeight="1">
      <c r="A1463" s="101">
        <f>C1463*ID규칙_기본능력치그룹_단위+COUNTIF($C$4:C1463,C1463)</f>
        <v>11320010</v>
      </c>
      <c r="B1463" s="100" t="s">
        <v>343</v>
      </c>
      <c r="C1463" s="101">
        <f>VLOOKUP(B1463,WEAPON!$B:$D,3,0)</f>
        <v>11320</v>
      </c>
      <c r="D1463" s="102">
        <v>10</v>
      </c>
      <c r="E1463" s="101">
        <v>1</v>
      </c>
      <c r="F1463" s="101">
        <v>166</v>
      </c>
      <c r="G1463" s="101">
        <v>0</v>
      </c>
      <c r="H1463" s="101">
        <v>2</v>
      </c>
      <c r="I1463" s="101">
        <v>1616</v>
      </c>
      <c r="J1463" s="101">
        <v>0</v>
      </c>
      <c r="K1463" s="101">
        <v>0</v>
      </c>
      <c r="L1463" s="101">
        <v>0</v>
      </c>
      <c r="M1463" s="101">
        <v>0</v>
      </c>
      <c r="N1463" s="100" t="str">
        <f t="shared" si="66"/>
        <v>공격력 +166</v>
      </c>
      <c r="O1463" s="100" t="str">
        <f t="shared" si="67"/>
        <v>최대 체력 +1616</v>
      </c>
      <c r="P1463" s="100" t="str">
        <f t="shared" si="68"/>
        <v>-</v>
      </c>
    </row>
    <row r="1464" spans="1:16" ht="13.8" customHeight="1">
      <c r="A1464" s="101">
        <f>C1464*ID규칙_기본능력치그룹_단위+COUNTIF($C$4:C1464,C1464)</f>
        <v>11320011</v>
      </c>
      <c r="B1464" s="100" t="s">
        <v>343</v>
      </c>
      <c r="C1464" s="101">
        <f>VLOOKUP(B1464,WEAPON!$B:$D,3,0)</f>
        <v>11320</v>
      </c>
      <c r="D1464" s="102">
        <v>11</v>
      </c>
      <c r="E1464" s="101">
        <v>1</v>
      </c>
      <c r="F1464" s="101">
        <v>174</v>
      </c>
      <c r="G1464" s="101">
        <v>0</v>
      </c>
      <c r="H1464" s="101">
        <v>2</v>
      </c>
      <c r="I1464" s="101">
        <v>1697</v>
      </c>
      <c r="J1464" s="101">
        <v>0</v>
      </c>
      <c r="K1464" s="101">
        <v>0</v>
      </c>
      <c r="L1464" s="101">
        <v>0</v>
      </c>
      <c r="M1464" s="101">
        <v>0</v>
      </c>
      <c r="N1464" s="100" t="str">
        <f t="shared" si="66"/>
        <v>공격력 +174</v>
      </c>
      <c r="O1464" s="100" t="str">
        <f t="shared" si="67"/>
        <v>최대 체력 +1697</v>
      </c>
      <c r="P1464" s="100" t="str">
        <f t="shared" si="68"/>
        <v>-</v>
      </c>
    </row>
    <row r="1465" spans="1:16" ht="13.8" customHeight="1">
      <c r="A1465" s="101">
        <f>C1465*ID규칙_기본능력치그룹_단위+COUNTIF($C$4:C1465,C1465)</f>
        <v>11320012</v>
      </c>
      <c r="B1465" s="100" t="s">
        <v>343</v>
      </c>
      <c r="C1465" s="101">
        <f>VLOOKUP(B1465,WEAPON!$B:$D,3,0)</f>
        <v>11320</v>
      </c>
      <c r="D1465" s="102">
        <v>12</v>
      </c>
      <c r="E1465" s="101">
        <v>1</v>
      </c>
      <c r="F1465" s="101">
        <v>182</v>
      </c>
      <c r="G1465" s="101">
        <v>0</v>
      </c>
      <c r="H1465" s="101">
        <v>2</v>
      </c>
      <c r="I1465" s="101">
        <v>1778</v>
      </c>
      <c r="J1465" s="101">
        <v>0</v>
      </c>
      <c r="K1465" s="101">
        <v>0</v>
      </c>
      <c r="L1465" s="101">
        <v>0</v>
      </c>
      <c r="M1465" s="101">
        <v>0</v>
      </c>
      <c r="N1465" s="100" t="str">
        <f t="shared" si="66"/>
        <v>공격력 +182</v>
      </c>
      <c r="O1465" s="100" t="str">
        <f t="shared" si="67"/>
        <v>최대 체력 +1778</v>
      </c>
      <c r="P1465" s="100" t="str">
        <f t="shared" si="68"/>
        <v>-</v>
      </c>
    </row>
    <row r="1466" spans="1:16" ht="13.8" customHeight="1">
      <c r="A1466" s="101">
        <f>C1466*ID규칙_기본능력치그룹_단위+COUNTIF($C$4:C1466,C1466)</f>
        <v>11320013</v>
      </c>
      <c r="B1466" s="100" t="s">
        <v>343</v>
      </c>
      <c r="C1466" s="101">
        <f>VLOOKUP(B1466,WEAPON!$B:$D,3,0)</f>
        <v>11320</v>
      </c>
      <c r="D1466" s="102">
        <v>13</v>
      </c>
      <c r="E1466" s="101">
        <v>1</v>
      </c>
      <c r="F1466" s="101">
        <v>191</v>
      </c>
      <c r="G1466" s="101">
        <v>0</v>
      </c>
      <c r="H1466" s="101">
        <v>2</v>
      </c>
      <c r="I1466" s="101">
        <v>1859</v>
      </c>
      <c r="J1466" s="101">
        <v>0</v>
      </c>
      <c r="K1466" s="101">
        <v>0</v>
      </c>
      <c r="L1466" s="101">
        <v>0</v>
      </c>
      <c r="M1466" s="101">
        <v>0</v>
      </c>
      <c r="N1466" s="100" t="str">
        <f t="shared" si="66"/>
        <v>공격력 +191</v>
      </c>
      <c r="O1466" s="100" t="str">
        <f t="shared" si="67"/>
        <v>최대 체력 +1859</v>
      </c>
      <c r="P1466" s="100" t="str">
        <f t="shared" si="68"/>
        <v>-</v>
      </c>
    </row>
    <row r="1467" spans="1:16" ht="13.8" customHeight="1">
      <c r="A1467" s="101">
        <f>C1467*ID규칙_기본능력치그룹_단위+COUNTIF($C$4:C1467,C1467)</f>
        <v>11320014</v>
      </c>
      <c r="B1467" s="100" t="s">
        <v>343</v>
      </c>
      <c r="C1467" s="101">
        <f>VLOOKUP(B1467,WEAPON!$B:$D,3,0)</f>
        <v>11320</v>
      </c>
      <c r="D1467" s="102">
        <v>14</v>
      </c>
      <c r="E1467" s="101">
        <v>1</v>
      </c>
      <c r="F1467" s="101">
        <v>199</v>
      </c>
      <c r="G1467" s="101">
        <v>0</v>
      </c>
      <c r="H1467" s="101">
        <v>2</v>
      </c>
      <c r="I1467" s="101">
        <v>1939</v>
      </c>
      <c r="J1467" s="101">
        <v>0</v>
      </c>
      <c r="K1467" s="101">
        <v>0</v>
      </c>
      <c r="L1467" s="101">
        <v>0</v>
      </c>
      <c r="M1467" s="101">
        <v>0</v>
      </c>
      <c r="N1467" s="100" t="str">
        <f t="shared" si="66"/>
        <v>공격력 +199</v>
      </c>
      <c r="O1467" s="100" t="str">
        <f t="shared" si="67"/>
        <v>최대 체력 +1939</v>
      </c>
      <c r="P1467" s="100" t="str">
        <f t="shared" si="68"/>
        <v>-</v>
      </c>
    </row>
    <row r="1468" spans="1:16" ht="13.8" customHeight="1">
      <c r="A1468" s="101">
        <f>C1468*ID규칙_기본능력치그룹_단위+COUNTIF($C$4:C1468,C1468)</f>
        <v>11320015</v>
      </c>
      <c r="B1468" s="100" t="s">
        <v>343</v>
      </c>
      <c r="C1468" s="101">
        <f>VLOOKUP(B1468,WEAPON!$B:$D,3,0)</f>
        <v>11320</v>
      </c>
      <c r="D1468" s="102">
        <v>15</v>
      </c>
      <c r="E1468" s="101">
        <v>1</v>
      </c>
      <c r="F1468" s="101">
        <v>207</v>
      </c>
      <c r="G1468" s="101">
        <v>0</v>
      </c>
      <c r="H1468" s="101">
        <v>2</v>
      </c>
      <c r="I1468" s="101">
        <v>2020</v>
      </c>
      <c r="J1468" s="101">
        <v>0</v>
      </c>
      <c r="K1468" s="101">
        <v>0</v>
      </c>
      <c r="L1468" s="101">
        <v>0</v>
      </c>
      <c r="M1468" s="101">
        <v>0</v>
      </c>
      <c r="N1468" s="100" t="str">
        <f t="shared" si="66"/>
        <v>공격력 +207</v>
      </c>
      <c r="O1468" s="100" t="str">
        <f t="shared" si="67"/>
        <v>최대 체력 +2020</v>
      </c>
      <c r="P1468" s="100" t="str">
        <f t="shared" si="68"/>
        <v>-</v>
      </c>
    </row>
    <row r="1469" spans="1:16" ht="13.8" customHeight="1">
      <c r="A1469" s="101">
        <f>C1469*ID규칙_기본능력치그룹_단위+COUNTIF($C$4:C1469,C1469)</f>
        <v>11320016</v>
      </c>
      <c r="B1469" s="100" t="s">
        <v>343</v>
      </c>
      <c r="C1469" s="101">
        <f>VLOOKUP(B1469,WEAPON!$B:$D,3,0)</f>
        <v>11320</v>
      </c>
      <c r="D1469" s="102">
        <v>16</v>
      </c>
      <c r="E1469" s="101">
        <v>1</v>
      </c>
      <c r="F1469" s="101">
        <v>216</v>
      </c>
      <c r="G1469" s="101">
        <v>0</v>
      </c>
      <c r="H1469" s="101">
        <v>2</v>
      </c>
      <c r="I1469" s="101">
        <v>2101</v>
      </c>
      <c r="J1469" s="101">
        <v>0</v>
      </c>
      <c r="K1469" s="101">
        <v>0</v>
      </c>
      <c r="L1469" s="101">
        <v>0</v>
      </c>
      <c r="M1469" s="101">
        <v>0</v>
      </c>
      <c r="N1469" s="100" t="str">
        <f t="shared" si="66"/>
        <v>공격력 +216</v>
      </c>
      <c r="O1469" s="100" t="str">
        <f t="shared" si="67"/>
        <v>최대 체력 +2101</v>
      </c>
      <c r="P1469" s="100" t="str">
        <f t="shared" si="68"/>
        <v>-</v>
      </c>
    </row>
    <row r="1470" spans="1:16" ht="13.8" customHeight="1">
      <c r="A1470" s="101">
        <f>C1470*ID규칙_기본능력치그룹_단위+COUNTIF($C$4:C1470,C1470)</f>
        <v>11320017</v>
      </c>
      <c r="B1470" s="100" t="s">
        <v>343</v>
      </c>
      <c r="C1470" s="101">
        <f>VLOOKUP(B1470,WEAPON!$B:$D,3,0)</f>
        <v>11320</v>
      </c>
      <c r="D1470" s="102">
        <v>17</v>
      </c>
      <c r="E1470" s="101">
        <v>1</v>
      </c>
      <c r="F1470" s="101">
        <v>224</v>
      </c>
      <c r="G1470" s="101">
        <v>0</v>
      </c>
      <c r="H1470" s="101">
        <v>2</v>
      </c>
      <c r="I1470" s="101">
        <v>2182</v>
      </c>
      <c r="J1470" s="101">
        <v>0</v>
      </c>
      <c r="K1470" s="101">
        <v>0</v>
      </c>
      <c r="L1470" s="101">
        <v>0</v>
      </c>
      <c r="M1470" s="101">
        <v>0</v>
      </c>
      <c r="N1470" s="100" t="str">
        <f t="shared" si="66"/>
        <v>공격력 +224</v>
      </c>
      <c r="O1470" s="100" t="str">
        <f t="shared" si="67"/>
        <v>최대 체력 +2182</v>
      </c>
      <c r="P1470" s="100" t="str">
        <f t="shared" si="68"/>
        <v>-</v>
      </c>
    </row>
    <row r="1471" spans="1:16" ht="13.8" customHeight="1">
      <c r="A1471" s="101">
        <f>C1471*ID규칙_기본능력치그룹_단위+COUNTIF($C$4:C1471,C1471)</f>
        <v>11320018</v>
      </c>
      <c r="B1471" s="100" t="s">
        <v>343</v>
      </c>
      <c r="C1471" s="101">
        <f>VLOOKUP(B1471,WEAPON!$B:$D,3,0)</f>
        <v>11320</v>
      </c>
      <c r="D1471" s="102">
        <v>18</v>
      </c>
      <c r="E1471" s="101">
        <v>1</v>
      </c>
      <c r="F1471" s="101">
        <v>232</v>
      </c>
      <c r="G1471" s="101">
        <v>0</v>
      </c>
      <c r="H1471" s="101">
        <v>2</v>
      </c>
      <c r="I1471" s="101">
        <v>2262</v>
      </c>
      <c r="J1471" s="101">
        <v>0</v>
      </c>
      <c r="K1471" s="101">
        <v>0</v>
      </c>
      <c r="L1471" s="101">
        <v>0</v>
      </c>
      <c r="M1471" s="101">
        <v>0</v>
      </c>
      <c r="N1471" s="100" t="str">
        <f t="shared" si="66"/>
        <v>공격력 +232</v>
      </c>
      <c r="O1471" s="100" t="str">
        <f t="shared" si="67"/>
        <v>최대 체력 +2262</v>
      </c>
      <c r="P1471" s="100" t="str">
        <f t="shared" si="68"/>
        <v>-</v>
      </c>
    </row>
    <row r="1472" spans="1:16" ht="13.8" customHeight="1">
      <c r="A1472" s="101">
        <f>C1472*ID규칙_기본능력치그룹_단위+COUNTIF($C$4:C1472,C1472)</f>
        <v>11320019</v>
      </c>
      <c r="B1472" s="100" t="s">
        <v>343</v>
      </c>
      <c r="C1472" s="101">
        <f>VLOOKUP(B1472,WEAPON!$B:$D,3,0)</f>
        <v>11320</v>
      </c>
      <c r="D1472" s="102">
        <v>19</v>
      </c>
      <c r="E1472" s="101">
        <v>1</v>
      </c>
      <c r="F1472" s="101">
        <v>241</v>
      </c>
      <c r="G1472" s="101">
        <v>0</v>
      </c>
      <c r="H1472" s="101">
        <v>2</v>
      </c>
      <c r="I1472" s="101">
        <v>2343</v>
      </c>
      <c r="J1472" s="101">
        <v>0</v>
      </c>
      <c r="K1472" s="101">
        <v>0</v>
      </c>
      <c r="L1472" s="101">
        <v>0</v>
      </c>
      <c r="M1472" s="101">
        <v>0</v>
      </c>
      <c r="N1472" s="100" t="str">
        <f t="shared" si="66"/>
        <v>공격력 +241</v>
      </c>
      <c r="O1472" s="100" t="str">
        <f t="shared" si="67"/>
        <v>최대 체력 +2343</v>
      </c>
      <c r="P1472" s="100" t="str">
        <f t="shared" si="68"/>
        <v>-</v>
      </c>
    </row>
    <row r="1473" spans="1:16" ht="13.8" customHeight="1">
      <c r="A1473" s="101">
        <f>C1473*ID규칙_기본능력치그룹_단위+COUNTIF($C$4:C1473,C1473)</f>
        <v>11320020</v>
      </c>
      <c r="B1473" s="100" t="s">
        <v>343</v>
      </c>
      <c r="C1473" s="101">
        <f>VLOOKUP(B1473,WEAPON!$B:$D,3,0)</f>
        <v>11320</v>
      </c>
      <c r="D1473" s="102">
        <v>20</v>
      </c>
      <c r="E1473" s="101">
        <v>1</v>
      </c>
      <c r="F1473" s="101">
        <v>249</v>
      </c>
      <c r="G1473" s="101">
        <v>0</v>
      </c>
      <c r="H1473" s="101">
        <v>2</v>
      </c>
      <c r="I1473" s="101">
        <v>2424</v>
      </c>
      <c r="J1473" s="101">
        <v>0</v>
      </c>
      <c r="K1473" s="101">
        <v>0</v>
      </c>
      <c r="L1473" s="101">
        <v>0</v>
      </c>
      <c r="M1473" s="101">
        <v>0</v>
      </c>
      <c r="N1473" s="100" t="str">
        <f t="shared" si="66"/>
        <v>공격력 +249</v>
      </c>
      <c r="O1473" s="100" t="str">
        <f t="shared" si="67"/>
        <v>최대 체력 +2424</v>
      </c>
      <c r="P1473" s="100" t="str">
        <f t="shared" si="68"/>
        <v>-</v>
      </c>
    </row>
    <row r="1474" spans="1:16" ht="13.8" customHeight="1">
      <c r="A1474" s="101">
        <f>C1474*ID규칙_기본능력치그룹_단위+COUNTIF($C$4:C1474,C1474)</f>
        <v>11320021</v>
      </c>
      <c r="B1474" s="100" t="s">
        <v>343</v>
      </c>
      <c r="C1474" s="101">
        <f>VLOOKUP(B1474,WEAPON!$B:$D,3,0)</f>
        <v>11320</v>
      </c>
      <c r="D1474" s="102">
        <v>21</v>
      </c>
      <c r="E1474" s="101">
        <v>1</v>
      </c>
      <c r="F1474" s="101">
        <v>257</v>
      </c>
      <c r="G1474" s="101">
        <v>0</v>
      </c>
      <c r="H1474" s="101">
        <v>2</v>
      </c>
      <c r="I1474" s="101">
        <v>2505</v>
      </c>
      <c r="J1474" s="101">
        <v>0</v>
      </c>
      <c r="K1474" s="101">
        <v>0</v>
      </c>
      <c r="L1474" s="101">
        <v>0</v>
      </c>
      <c r="M1474" s="101">
        <v>0</v>
      </c>
      <c r="N1474" s="100" t="str">
        <f t="shared" si="66"/>
        <v>공격력 +257</v>
      </c>
      <c r="O1474" s="100" t="str">
        <f t="shared" si="67"/>
        <v>최대 체력 +2505</v>
      </c>
      <c r="P1474" s="100" t="str">
        <f t="shared" si="68"/>
        <v>-</v>
      </c>
    </row>
    <row r="1475" spans="1:16" ht="13.8" customHeight="1">
      <c r="A1475" s="101">
        <f>C1475*ID규칙_기본능력치그룹_단위+COUNTIF($C$4:C1475,C1475)</f>
        <v>11320022</v>
      </c>
      <c r="B1475" s="100" t="s">
        <v>343</v>
      </c>
      <c r="C1475" s="101">
        <f>VLOOKUP(B1475,WEAPON!$B:$D,3,0)</f>
        <v>11320</v>
      </c>
      <c r="D1475" s="102">
        <v>22</v>
      </c>
      <c r="E1475" s="101">
        <v>1</v>
      </c>
      <c r="F1475" s="101">
        <v>266</v>
      </c>
      <c r="G1475" s="101">
        <v>0</v>
      </c>
      <c r="H1475" s="101">
        <v>2</v>
      </c>
      <c r="I1475" s="101">
        <v>2586</v>
      </c>
      <c r="J1475" s="101">
        <v>0</v>
      </c>
      <c r="K1475" s="101">
        <v>0</v>
      </c>
      <c r="L1475" s="101">
        <v>0</v>
      </c>
      <c r="M1475" s="101">
        <v>0</v>
      </c>
      <c r="N1475" s="100" t="str">
        <f t="shared" si="66"/>
        <v>공격력 +266</v>
      </c>
      <c r="O1475" s="100" t="str">
        <f t="shared" si="67"/>
        <v>최대 체력 +2586</v>
      </c>
      <c r="P1475" s="100" t="str">
        <f t="shared" si="68"/>
        <v>-</v>
      </c>
    </row>
    <row r="1476" spans="1:16" ht="13.8" customHeight="1">
      <c r="A1476" s="101">
        <f>C1476*ID규칙_기본능력치그룹_단위+COUNTIF($C$4:C1476,C1476)</f>
        <v>11320023</v>
      </c>
      <c r="B1476" s="100" t="s">
        <v>343</v>
      </c>
      <c r="C1476" s="101">
        <f>VLOOKUP(B1476,WEAPON!$B:$D,3,0)</f>
        <v>11320</v>
      </c>
      <c r="D1476" s="102">
        <v>23</v>
      </c>
      <c r="E1476" s="101">
        <v>1</v>
      </c>
      <c r="F1476" s="101">
        <v>274</v>
      </c>
      <c r="G1476" s="101">
        <v>0</v>
      </c>
      <c r="H1476" s="101">
        <v>2</v>
      </c>
      <c r="I1476" s="101">
        <v>2666</v>
      </c>
      <c r="J1476" s="101">
        <v>0</v>
      </c>
      <c r="K1476" s="101">
        <v>0</v>
      </c>
      <c r="L1476" s="101">
        <v>0</v>
      </c>
      <c r="M1476" s="101">
        <v>0</v>
      </c>
      <c r="N1476" s="100" t="str">
        <f t="shared" ref="N1476:N1539" si="69">IF(E1476=0,"-",VLOOKUP(E1476,STATS_TYPE,2,0)&amp;" +")&amp;IF(E1476=0,"",IF(G1476=0,F1476,F1476/100&amp;"%"))</f>
        <v>공격력 +274</v>
      </c>
      <c r="O1476" s="100" t="str">
        <f t="shared" ref="O1476:O1539" si="70">IF(H1476=0,"-",VLOOKUP(H1476,STATS_TYPE,2,0)&amp;" +")&amp;IF(H1476=0,"",IF(J1476=0,I1476,I1476/100&amp;"%"))</f>
        <v>최대 체력 +2666</v>
      </c>
      <c r="P1476" s="100" t="str">
        <f t="shared" ref="P1476:P1539" si="71">IF(K1476=0,"-",VLOOKUP(K1476,STATS_TYPE,2,0)&amp;" +")&amp;IF(K1476=0,"",IF(M1476=0,L1476,L1476/100&amp;"%"))</f>
        <v>-</v>
      </c>
    </row>
    <row r="1477" spans="1:16" ht="13.8" customHeight="1">
      <c r="A1477" s="101">
        <f>C1477*ID규칙_기본능력치그룹_단위+COUNTIF($C$4:C1477,C1477)</f>
        <v>11320024</v>
      </c>
      <c r="B1477" s="100" t="s">
        <v>343</v>
      </c>
      <c r="C1477" s="101">
        <f>VLOOKUP(B1477,WEAPON!$B:$D,3,0)</f>
        <v>11320</v>
      </c>
      <c r="D1477" s="102">
        <v>24</v>
      </c>
      <c r="E1477" s="101">
        <v>1</v>
      </c>
      <c r="F1477" s="101">
        <v>282</v>
      </c>
      <c r="G1477" s="101">
        <v>0</v>
      </c>
      <c r="H1477" s="101">
        <v>2</v>
      </c>
      <c r="I1477" s="101">
        <v>2747</v>
      </c>
      <c r="J1477" s="101">
        <v>0</v>
      </c>
      <c r="K1477" s="101">
        <v>0</v>
      </c>
      <c r="L1477" s="101">
        <v>0</v>
      </c>
      <c r="M1477" s="101">
        <v>0</v>
      </c>
      <c r="N1477" s="100" t="str">
        <f t="shared" si="69"/>
        <v>공격력 +282</v>
      </c>
      <c r="O1477" s="100" t="str">
        <f t="shared" si="70"/>
        <v>최대 체력 +2747</v>
      </c>
      <c r="P1477" s="100" t="str">
        <f t="shared" si="71"/>
        <v>-</v>
      </c>
    </row>
    <row r="1478" spans="1:16" ht="13.8" customHeight="1">
      <c r="A1478" s="101">
        <f>C1478*ID규칙_기본능력치그룹_단위+COUNTIF($C$4:C1478,C1478)</f>
        <v>11320025</v>
      </c>
      <c r="B1478" s="100" t="s">
        <v>343</v>
      </c>
      <c r="C1478" s="101">
        <f>VLOOKUP(B1478,WEAPON!$B:$D,3,0)</f>
        <v>11320</v>
      </c>
      <c r="D1478" s="102">
        <v>25</v>
      </c>
      <c r="E1478" s="101">
        <v>1</v>
      </c>
      <c r="F1478" s="101">
        <v>290</v>
      </c>
      <c r="G1478" s="101">
        <v>0</v>
      </c>
      <c r="H1478" s="101">
        <v>2</v>
      </c>
      <c r="I1478" s="101">
        <v>2828</v>
      </c>
      <c r="J1478" s="101">
        <v>0</v>
      </c>
      <c r="K1478" s="101">
        <v>0</v>
      </c>
      <c r="L1478" s="101">
        <v>0</v>
      </c>
      <c r="M1478" s="101">
        <v>0</v>
      </c>
      <c r="N1478" s="100" t="str">
        <f t="shared" si="69"/>
        <v>공격력 +290</v>
      </c>
      <c r="O1478" s="100" t="str">
        <f t="shared" si="70"/>
        <v>최대 체력 +2828</v>
      </c>
      <c r="P1478" s="100" t="str">
        <f t="shared" si="71"/>
        <v>-</v>
      </c>
    </row>
    <row r="1479" spans="1:16" ht="13.8" customHeight="1">
      <c r="A1479" s="101">
        <f>C1479*ID규칙_기본능력치그룹_단위+COUNTIF($C$4:C1479,C1479)</f>
        <v>11320026</v>
      </c>
      <c r="B1479" s="100" t="s">
        <v>343</v>
      </c>
      <c r="C1479" s="101">
        <f>VLOOKUP(B1479,WEAPON!$B:$D,3,0)</f>
        <v>11320</v>
      </c>
      <c r="D1479" s="102">
        <v>26</v>
      </c>
      <c r="E1479" s="101">
        <v>1</v>
      </c>
      <c r="F1479" s="101">
        <v>299</v>
      </c>
      <c r="G1479" s="101">
        <v>0</v>
      </c>
      <c r="H1479" s="101">
        <v>2</v>
      </c>
      <c r="I1479" s="101">
        <v>2909</v>
      </c>
      <c r="J1479" s="101">
        <v>0</v>
      </c>
      <c r="K1479" s="101">
        <v>0</v>
      </c>
      <c r="L1479" s="101">
        <v>0</v>
      </c>
      <c r="M1479" s="101">
        <v>0</v>
      </c>
      <c r="N1479" s="100" t="str">
        <f t="shared" si="69"/>
        <v>공격력 +299</v>
      </c>
      <c r="O1479" s="100" t="str">
        <f t="shared" si="70"/>
        <v>최대 체력 +2909</v>
      </c>
      <c r="P1479" s="100" t="str">
        <f t="shared" si="71"/>
        <v>-</v>
      </c>
    </row>
    <row r="1480" spans="1:16" ht="13.8" customHeight="1">
      <c r="A1480" s="101">
        <f>C1480*ID규칙_기본능력치그룹_단위+COUNTIF($C$4:C1480,C1480)</f>
        <v>11320027</v>
      </c>
      <c r="B1480" s="100" t="s">
        <v>343</v>
      </c>
      <c r="C1480" s="101">
        <f>VLOOKUP(B1480,WEAPON!$B:$D,3,0)</f>
        <v>11320</v>
      </c>
      <c r="D1480" s="102">
        <v>27</v>
      </c>
      <c r="E1480" s="101">
        <v>1</v>
      </c>
      <c r="F1480" s="101">
        <v>307</v>
      </c>
      <c r="G1480" s="101">
        <v>0</v>
      </c>
      <c r="H1480" s="101">
        <v>2</v>
      </c>
      <c r="I1480" s="101">
        <v>2990</v>
      </c>
      <c r="J1480" s="101">
        <v>0</v>
      </c>
      <c r="K1480" s="101">
        <v>0</v>
      </c>
      <c r="L1480" s="101">
        <v>0</v>
      </c>
      <c r="M1480" s="101">
        <v>0</v>
      </c>
      <c r="N1480" s="100" t="str">
        <f t="shared" si="69"/>
        <v>공격력 +307</v>
      </c>
      <c r="O1480" s="100" t="str">
        <f t="shared" si="70"/>
        <v>최대 체력 +2990</v>
      </c>
      <c r="P1480" s="100" t="str">
        <f t="shared" si="71"/>
        <v>-</v>
      </c>
    </row>
    <row r="1481" spans="1:16" ht="13.8" customHeight="1">
      <c r="A1481" s="101">
        <f>C1481*ID규칙_기본능력치그룹_단위+COUNTIF($C$4:C1481,C1481)</f>
        <v>11320028</v>
      </c>
      <c r="B1481" s="100" t="s">
        <v>343</v>
      </c>
      <c r="C1481" s="101">
        <f>VLOOKUP(B1481,WEAPON!$B:$D,3,0)</f>
        <v>11320</v>
      </c>
      <c r="D1481" s="102">
        <v>28</v>
      </c>
      <c r="E1481" s="101">
        <v>1</v>
      </c>
      <c r="F1481" s="101">
        <v>315</v>
      </c>
      <c r="G1481" s="101">
        <v>0</v>
      </c>
      <c r="H1481" s="101">
        <v>2</v>
      </c>
      <c r="I1481" s="101">
        <v>3070</v>
      </c>
      <c r="J1481" s="101">
        <v>0</v>
      </c>
      <c r="K1481" s="101">
        <v>0</v>
      </c>
      <c r="L1481" s="101">
        <v>0</v>
      </c>
      <c r="M1481" s="101">
        <v>0</v>
      </c>
      <c r="N1481" s="100" t="str">
        <f t="shared" si="69"/>
        <v>공격력 +315</v>
      </c>
      <c r="O1481" s="100" t="str">
        <f t="shared" si="70"/>
        <v>최대 체력 +3070</v>
      </c>
      <c r="P1481" s="100" t="str">
        <f t="shared" si="71"/>
        <v>-</v>
      </c>
    </row>
    <row r="1482" spans="1:16" ht="13.8" customHeight="1">
      <c r="A1482" s="101">
        <f>C1482*ID규칙_기본능력치그룹_단위+COUNTIF($C$4:C1482,C1482)</f>
        <v>11320029</v>
      </c>
      <c r="B1482" s="100" t="s">
        <v>343</v>
      </c>
      <c r="C1482" s="101">
        <f>VLOOKUP(B1482,WEAPON!$B:$D,3,0)</f>
        <v>11320</v>
      </c>
      <c r="D1482" s="102">
        <v>29</v>
      </c>
      <c r="E1482" s="101">
        <v>1</v>
      </c>
      <c r="F1482" s="101">
        <v>324</v>
      </c>
      <c r="G1482" s="101">
        <v>0</v>
      </c>
      <c r="H1482" s="101">
        <v>2</v>
      </c>
      <c r="I1482" s="101">
        <v>3151</v>
      </c>
      <c r="J1482" s="101">
        <v>0</v>
      </c>
      <c r="K1482" s="101">
        <v>0</v>
      </c>
      <c r="L1482" s="101">
        <v>0</v>
      </c>
      <c r="M1482" s="101">
        <v>0</v>
      </c>
      <c r="N1482" s="100" t="str">
        <f t="shared" si="69"/>
        <v>공격력 +324</v>
      </c>
      <c r="O1482" s="100" t="str">
        <f t="shared" si="70"/>
        <v>최대 체력 +3151</v>
      </c>
      <c r="P1482" s="100" t="str">
        <f t="shared" si="71"/>
        <v>-</v>
      </c>
    </row>
    <row r="1483" spans="1:16" ht="13.8" customHeight="1">
      <c r="A1483" s="101">
        <f>C1483*ID규칙_기본능력치그룹_단위+COUNTIF($C$4:C1483,C1483)</f>
        <v>11320030</v>
      </c>
      <c r="B1483" s="100" t="s">
        <v>343</v>
      </c>
      <c r="C1483" s="101">
        <f>VLOOKUP(B1483,WEAPON!$B:$D,3,0)</f>
        <v>11320</v>
      </c>
      <c r="D1483" s="102">
        <v>30</v>
      </c>
      <c r="E1483" s="101">
        <v>1</v>
      </c>
      <c r="F1483" s="101">
        <v>332</v>
      </c>
      <c r="G1483" s="101">
        <v>0</v>
      </c>
      <c r="H1483" s="101">
        <v>2</v>
      </c>
      <c r="I1483" s="101">
        <v>3232</v>
      </c>
      <c r="J1483" s="101">
        <v>0</v>
      </c>
      <c r="K1483" s="101">
        <v>0</v>
      </c>
      <c r="L1483" s="101">
        <v>0</v>
      </c>
      <c r="M1483" s="101">
        <v>0</v>
      </c>
      <c r="N1483" s="100" t="str">
        <f t="shared" si="69"/>
        <v>공격력 +332</v>
      </c>
      <c r="O1483" s="100" t="str">
        <f t="shared" si="70"/>
        <v>최대 체력 +3232</v>
      </c>
      <c r="P1483" s="100" t="str">
        <f t="shared" si="71"/>
        <v>-</v>
      </c>
    </row>
    <row r="1484" spans="1:16" ht="13.8" customHeight="1">
      <c r="A1484" s="101">
        <f>C1484*ID규칙_기본능력치그룹_단위+COUNTIF($C$4:C1484,C1484)</f>
        <v>11320031</v>
      </c>
      <c r="B1484" s="100" t="s">
        <v>343</v>
      </c>
      <c r="C1484" s="101">
        <f>VLOOKUP(B1484,WEAPON!$B:$D,3,0)</f>
        <v>11320</v>
      </c>
      <c r="D1484" s="102">
        <v>31</v>
      </c>
      <c r="E1484" s="101">
        <v>1</v>
      </c>
      <c r="F1484" s="101">
        <v>340</v>
      </c>
      <c r="G1484" s="101">
        <v>0</v>
      </c>
      <c r="H1484" s="101">
        <v>2</v>
      </c>
      <c r="I1484" s="101">
        <v>3313</v>
      </c>
      <c r="J1484" s="101">
        <v>0</v>
      </c>
      <c r="K1484" s="101">
        <v>0</v>
      </c>
      <c r="L1484" s="101">
        <v>0</v>
      </c>
      <c r="M1484" s="101">
        <v>0</v>
      </c>
      <c r="N1484" s="100" t="str">
        <f t="shared" si="69"/>
        <v>공격력 +340</v>
      </c>
      <c r="O1484" s="100" t="str">
        <f t="shared" si="70"/>
        <v>최대 체력 +3313</v>
      </c>
      <c r="P1484" s="100" t="str">
        <f t="shared" si="71"/>
        <v>-</v>
      </c>
    </row>
    <row r="1485" spans="1:16" ht="13.8" customHeight="1">
      <c r="A1485" s="101">
        <f>C1485*ID규칙_기본능력치그룹_단위+COUNTIF($C$4:C1485,C1485)</f>
        <v>11320032</v>
      </c>
      <c r="B1485" s="100" t="s">
        <v>343</v>
      </c>
      <c r="C1485" s="101">
        <f>VLOOKUP(B1485,WEAPON!$B:$D,3,0)</f>
        <v>11320</v>
      </c>
      <c r="D1485" s="102">
        <v>32</v>
      </c>
      <c r="E1485" s="101">
        <v>1</v>
      </c>
      <c r="F1485" s="101">
        <v>349</v>
      </c>
      <c r="G1485" s="101">
        <v>0</v>
      </c>
      <c r="H1485" s="101">
        <v>2</v>
      </c>
      <c r="I1485" s="101">
        <v>3394</v>
      </c>
      <c r="J1485" s="101">
        <v>0</v>
      </c>
      <c r="K1485" s="101">
        <v>0</v>
      </c>
      <c r="L1485" s="101">
        <v>0</v>
      </c>
      <c r="M1485" s="101">
        <v>0</v>
      </c>
      <c r="N1485" s="100" t="str">
        <f t="shared" si="69"/>
        <v>공격력 +349</v>
      </c>
      <c r="O1485" s="100" t="str">
        <f t="shared" si="70"/>
        <v>최대 체력 +3394</v>
      </c>
      <c r="P1485" s="100" t="str">
        <f t="shared" si="71"/>
        <v>-</v>
      </c>
    </row>
    <row r="1486" spans="1:16" ht="13.8" customHeight="1">
      <c r="A1486" s="101">
        <f>C1486*ID규칙_기본능력치그룹_단위+COUNTIF($C$4:C1486,C1486)</f>
        <v>11320033</v>
      </c>
      <c r="B1486" s="100" t="s">
        <v>343</v>
      </c>
      <c r="C1486" s="101">
        <f>VLOOKUP(B1486,WEAPON!$B:$D,3,0)</f>
        <v>11320</v>
      </c>
      <c r="D1486" s="102">
        <v>33</v>
      </c>
      <c r="E1486" s="101">
        <v>1</v>
      </c>
      <c r="F1486" s="101">
        <v>357</v>
      </c>
      <c r="G1486" s="101">
        <v>0</v>
      </c>
      <c r="H1486" s="101">
        <v>2</v>
      </c>
      <c r="I1486" s="101">
        <v>3474</v>
      </c>
      <c r="J1486" s="101">
        <v>0</v>
      </c>
      <c r="K1486" s="101">
        <v>0</v>
      </c>
      <c r="L1486" s="101">
        <v>0</v>
      </c>
      <c r="M1486" s="101">
        <v>0</v>
      </c>
      <c r="N1486" s="100" t="str">
        <f t="shared" si="69"/>
        <v>공격력 +357</v>
      </c>
      <c r="O1486" s="100" t="str">
        <f t="shared" si="70"/>
        <v>최대 체력 +3474</v>
      </c>
      <c r="P1486" s="100" t="str">
        <f t="shared" si="71"/>
        <v>-</v>
      </c>
    </row>
    <row r="1487" spans="1:16" ht="13.8" customHeight="1">
      <c r="A1487" s="101">
        <f>C1487*ID규칙_기본능력치그룹_단위+COUNTIF($C$4:C1487,C1487)</f>
        <v>11320034</v>
      </c>
      <c r="B1487" s="100" t="s">
        <v>343</v>
      </c>
      <c r="C1487" s="101">
        <f>VLOOKUP(B1487,WEAPON!$B:$D,3,0)</f>
        <v>11320</v>
      </c>
      <c r="D1487" s="102">
        <v>34</v>
      </c>
      <c r="E1487" s="101">
        <v>1</v>
      </c>
      <c r="F1487" s="101">
        <v>365</v>
      </c>
      <c r="G1487" s="101">
        <v>0</v>
      </c>
      <c r="H1487" s="101">
        <v>2</v>
      </c>
      <c r="I1487" s="101">
        <v>3555</v>
      </c>
      <c r="J1487" s="101">
        <v>0</v>
      </c>
      <c r="K1487" s="101">
        <v>0</v>
      </c>
      <c r="L1487" s="101">
        <v>0</v>
      </c>
      <c r="M1487" s="101">
        <v>0</v>
      </c>
      <c r="N1487" s="100" t="str">
        <f t="shared" si="69"/>
        <v>공격력 +365</v>
      </c>
      <c r="O1487" s="100" t="str">
        <f t="shared" si="70"/>
        <v>최대 체력 +3555</v>
      </c>
      <c r="P1487" s="100" t="str">
        <f t="shared" si="71"/>
        <v>-</v>
      </c>
    </row>
    <row r="1488" spans="1:16" ht="13.8" customHeight="1">
      <c r="A1488" s="101">
        <f>C1488*ID규칙_기본능력치그룹_단위+COUNTIF($C$4:C1488,C1488)</f>
        <v>11320035</v>
      </c>
      <c r="B1488" s="100" t="s">
        <v>343</v>
      </c>
      <c r="C1488" s="101">
        <f>VLOOKUP(B1488,WEAPON!$B:$D,3,0)</f>
        <v>11320</v>
      </c>
      <c r="D1488" s="102">
        <v>35</v>
      </c>
      <c r="E1488" s="101">
        <v>1</v>
      </c>
      <c r="F1488" s="101">
        <v>374</v>
      </c>
      <c r="G1488" s="101">
        <v>0</v>
      </c>
      <c r="H1488" s="101">
        <v>2</v>
      </c>
      <c r="I1488" s="101">
        <v>3636</v>
      </c>
      <c r="J1488" s="101">
        <v>0</v>
      </c>
      <c r="K1488" s="101">
        <v>0</v>
      </c>
      <c r="L1488" s="101">
        <v>0</v>
      </c>
      <c r="M1488" s="101">
        <v>0</v>
      </c>
      <c r="N1488" s="100" t="str">
        <f t="shared" si="69"/>
        <v>공격력 +374</v>
      </c>
      <c r="O1488" s="100" t="str">
        <f t="shared" si="70"/>
        <v>최대 체력 +3636</v>
      </c>
      <c r="P1488" s="100" t="str">
        <f t="shared" si="71"/>
        <v>-</v>
      </c>
    </row>
    <row r="1489" spans="1:16" ht="13.8" customHeight="1">
      <c r="A1489" s="101">
        <f>C1489*ID규칙_기본능력치그룹_단위+COUNTIF($C$4:C1489,C1489)</f>
        <v>11320036</v>
      </c>
      <c r="B1489" s="100" t="s">
        <v>343</v>
      </c>
      <c r="C1489" s="101">
        <f>VLOOKUP(B1489,WEAPON!$B:$D,3,0)</f>
        <v>11320</v>
      </c>
      <c r="D1489" s="102">
        <v>36</v>
      </c>
      <c r="E1489" s="101">
        <v>1</v>
      </c>
      <c r="F1489" s="101">
        <v>382</v>
      </c>
      <c r="G1489" s="101">
        <v>0</v>
      </c>
      <c r="H1489" s="101">
        <v>2</v>
      </c>
      <c r="I1489" s="101">
        <v>3717</v>
      </c>
      <c r="J1489" s="101">
        <v>0</v>
      </c>
      <c r="K1489" s="101">
        <v>0</v>
      </c>
      <c r="L1489" s="101">
        <v>0</v>
      </c>
      <c r="M1489" s="101">
        <v>0</v>
      </c>
      <c r="N1489" s="100" t="str">
        <f t="shared" si="69"/>
        <v>공격력 +382</v>
      </c>
      <c r="O1489" s="100" t="str">
        <f t="shared" si="70"/>
        <v>최대 체력 +3717</v>
      </c>
      <c r="P1489" s="100" t="str">
        <f t="shared" si="71"/>
        <v>-</v>
      </c>
    </row>
    <row r="1490" spans="1:16" ht="13.8" customHeight="1">
      <c r="A1490" s="101">
        <f>C1490*ID규칙_기본능력치그룹_단위+COUNTIF($C$4:C1490,C1490)</f>
        <v>11320037</v>
      </c>
      <c r="B1490" s="100" t="s">
        <v>343</v>
      </c>
      <c r="C1490" s="101">
        <f>VLOOKUP(B1490,WEAPON!$B:$D,3,0)</f>
        <v>11320</v>
      </c>
      <c r="D1490" s="102">
        <v>37</v>
      </c>
      <c r="E1490" s="101">
        <v>1</v>
      </c>
      <c r="F1490" s="101">
        <v>390</v>
      </c>
      <c r="G1490" s="101">
        <v>0</v>
      </c>
      <c r="H1490" s="101">
        <v>2</v>
      </c>
      <c r="I1490" s="101">
        <v>3798</v>
      </c>
      <c r="J1490" s="101">
        <v>0</v>
      </c>
      <c r="K1490" s="101">
        <v>0</v>
      </c>
      <c r="L1490" s="101">
        <v>0</v>
      </c>
      <c r="M1490" s="101">
        <v>0</v>
      </c>
      <c r="N1490" s="100" t="str">
        <f t="shared" si="69"/>
        <v>공격력 +390</v>
      </c>
      <c r="O1490" s="100" t="str">
        <f t="shared" si="70"/>
        <v>최대 체력 +3798</v>
      </c>
      <c r="P1490" s="100" t="str">
        <f t="shared" si="71"/>
        <v>-</v>
      </c>
    </row>
    <row r="1491" spans="1:16" ht="13.8" customHeight="1">
      <c r="A1491" s="101">
        <f>C1491*ID규칙_기본능력치그룹_단위+COUNTIF($C$4:C1491,C1491)</f>
        <v>11320038</v>
      </c>
      <c r="B1491" s="100" t="s">
        <v>343</v>
      </c>
      <c r="C1491" s="101">
        <f>VLOOKUP(B1491,WEAPON!$B:$D,3,0)</f>
        <v>11320</v>
      </c>
      <c r="D1491" s="102">
        <v>38</v>
      </c>
      <c r="E1491" s="101">
        <v>1</v>
      </c>
      <c r="F1491" s="101">
        <v>398</v>
      </c>
      <c r="G1491" s="101">
        <v>0</v>
      </c>
      <c r="H1491" s="101">
        <v>2</v>
      </c>
      <c r="I1491" s="101">
        <v>3878</v>
      </c>
      <c r="J1491" s="101">
        <v>0</v>
      </c>
      <c r="K1491" s="101">
        <v>0</v>
      </c>
      <c r="L1491" s="101">
        <v>0</v>
      </c>
      <c r="M1491" s="101">
        <v>0</v>
      </c>
      <c r="N1491" s="100" t="str">
        <f t="shared" si="69"/>
        <v>공격력 +398</v>
      </c>
      <c r="O1491" s="100" t="str">
        <f t="shared" si="70"/>
        <v>최대 체력 +3878</v>
      </c>
      <c r="P1491" s="100" t="str">
        <f t="shared" si="71"/>
        <v>-</v>
      </c>
    </row>
    <row r="1492" spans="1:16" ht="13.8" customHeight="1">
      <c r="A1492" s="101">
        <f>C1492*ID규칙_기본능력치그룹_단위+COUNTIF($C$4:C1492,C1492)</f>
        <v>11320039</v>
      </c>
      <c r="B1492" s="100" t="s">
        <v>343</v>
      </c>
      <c r="C1492" s="101">
        <f>VLOOKUP(B1492,WEAPON!$B:$D,3,0)</f>
        <v>11320</v>
      </c>
      <c r="D1492" s="102">
        <v>39</v>
      </c>
      <c r="E1492" s="101">
        <v>1</v>
      </c>
      <c r="F1492" s="101">
        <v>407</v>
      </c>
      <c r="G1492" s="101">
        <v>0</v>
      </c>
      <c r="H1492" s="101">
        <v>2</v>
      </c>
      <c r="I1492" s="101">
        <v>3959</v>
      </c>
      <c r="J1492" s="101">
        <v>0</v>
      </c>
      <c r="K1492" s="101">
        <v>0</v>
      </c>
      <c r="L1492" s="101">
        <v>0</v>
      </c>
      <c r="M1492" s="101">
        <v>0</v>
      </c>
      <c r="N1492" s="100" t="str">
        <f t="shared" si="69"/>
        <v>공격력 +407</v>
      </c>
      <c r="O1492" s="100" t="str">
        <f t="shared" si="70"/>
        <v>최대 체력 +3959</v>
      </c>
      <c r="P1492" s="100" t="str">
        <f t="shared" si="71"/>
        <v>-</v>
      </c>
    </row>
    <row r="1493" spans="1:16" ht="13.8" customHeight="1">
      <c r="A1493" s="101">
        <f>C1493*ID규칙_기본능력치그룹_단위+COUNTIF($C$4:C1493,C1493)</f>
        <v>11320040</v>
      </c>
      <c r="B1493" s="100" t="s">
        <v>343</v>
      </c>
      <c r="C1493" s="101">
        <f>VLOOKUP(B1493,WEAPON!$B:$D,3,0)</f>
        <v>11320</v>
      </c>
      <c r="D1493" s="102">
        <v>40</v>
      </c>
      <c r="E1493" s="101">
        <v>1</v>
      </c>
      <c r="F1493" s="101">
        <v>415</v>
      </c>
      <c r="G1493" s="101">
        <v>0</v>
      </c>
      <c r="H1493" s="101">
        <v>2</v>
      </c>
      <c r="I1493" s="101">
        <v>4040</v>
      </c>
      <c r="J1493" s="101">
        <v>0</v>
      </c>
      <c r="K1493" s="101">
        <v>0</v>
      </c>
      <c r="L1493" s="101">
        <v>0</v>
      </c>
      <c r="M1493" s="101">
        <v>0</v>
      </c>
      <c r="N1493" s="100" t="str">
        <f t="shared" si="69"/>
        <v>공격력 +415</v>
      </c>
      <c r="O1493" s="100" t="str">
        <f t="shared" si="70"/>
        <v>최대 체력 +4040</v>
      </c>
      <c r="P1493" s="100" t="str">
        <f t="shared" si="71"/>
        <v>-</v>
      </c>
    </row>
    <row r="1494" spans="1:16" ht="13.8" customHeight="1">
      <c r="A1494" s="101">
        <f>C1494*ID규칙_기본능력치그룹_단위+COUNTIF($C$4:C1494,C1494)</f>
        <v>11320041</v>
      </c>
      <c r="B1494" s="100" t="s">
        <v>343</v>
      </c>
      <c r="C1494" s="101">
        <f>VLOOKUP(B1494,WEAPON!$B:$D,3,0)</f>
        <v>11320</v>
      </c>
      <c r="D1494" s="102">
        <v>41</v>
      </c>
      <c r="E1494" s="101">
        <v>1</v>
      </c>
      <c r="F1494" s="101">
        <v>423</v>
      </c>
      <c r="G1494" s="101">
        <v>0</v>
      </c>
      <c r="H1494" s="101">
        <v>2</v>
      </c>
      <c r="I1494" s="101">
        <v>4121</v>
      </c>
      <c r="J1494" s="101">
        <v>0</v>
      </c>
      <c r="K1494" s="101">
        <v>0</v>
      </c>
      <c r="L1494" s="101">
        <v>0</v>
      </c>
      <c r="M1494" s="101">
        <v>0</v>
      </c>
      <c r="N1494" s="100" t="str">
        <f t="shared" si="69"/>
        <v>공격력 +423</v>
      </c>
      <c r="O1494" s="100" t="str">
        <f t="shared" si="70"/>
        <v>최대 체력 +4121</v>
      </c>
      <c r="P1494" s="100" t="str">
        <f t="shared" si="71"/>
        <v>-</v>
      </c>
    </row>
    <row r="1495" spans="1:16" ht="13.8" customHeight="1">
      <c r="A1495" s="101">
        <f>C1495*ID규칙_기본능력치그룹_단위+COUNTIF($C$4:C1495,C1495)</f>
        <v>11320042</v>
      </c>
      <c r="B1495" s="100" t="s">
        <v>343</v>
      </c>
      <c r="C1495" s="101">
        <f>VLOOKUP(B1495,WEAPON!$B:$D,3,0)</f>
        <v>11320</v>
      </c>
      <c r="D1495" s="102">
        <v>42</v>
      </c>
      <c r="E1495" s="101">
        <v>1</v>
      </c>
      <c r="F1495" s="101">
        <v>432</v>
      </c>
      <c r="G1495" s="101">
        <v>0</v>
      </c>
      <c r="H1495" s="101">
        <v>2</v>
      </c>
      <c r="I1495" s="101">
        <v>4202</v>
      </c>
      <c r="J1495" s="101">
        <v>0</v>
      </c>
      <c r="K1495" s="101">
        <v>0</v>
      </c>
      <c r="L1495" s="101">
        <v>0</v>
      </c>
      <c r="M1495" s="101">
        <v>0</v>
      </c>
      <c r="N1495" s="100" t="str">
        <f t="shared" si="69"/>
        <v>공격력 +432</v>
      </c>
      <c r="O1495" s="100" t="str">
        <f t="shared" si="70"/>
        <v>최대 체력 +4202</v>
      </c>
      <c r="P1495" s="100" t="str">
        <f t="shared" si="71"/>
        <v>-</v>
      </c>
    </row>
    <row r="1496" spans="1:16" ht="13.8" customHeight="1">
      <c r="A1496" s="101">
        <f>C1496*ID규칙_기본능력치그룹_단위+COUNTIF($C$4:C1496,C1496)</f>
        <v>11320043</v>
      </c>
      <c r="B1496" s="100" t="s">
        <v>343</v>
      </c>
      <c r="C1496" s="101">
        <f>VLOOKUP(B1496,WEAPON!$B:$D,3,0)</f>
        <v>11320</v>
      </c>
      <c r="D1496" s="102">
        <v>43</v>
      </c>
      <c r="E1496" s="101">
        <v>1</v>
      </c>
      <c r="F1496" s="101">
        <v>440</v>
      </c>
      <c r="G1496" s="101">
        <v>0</v>
      </c>
      <c r="H1496" s="101">
        <v>2</v>
      </c>
      <c r="I1496" s="101">
        <v>4282</v>
      </c>
      <c r="J1496" s="101">
        <v>0</v>
      </c>
      <c r="K1496" s="101">
        <v>0</v>
      </c>
      <c r="L1496" s="101">
        <v>0</v>
      </c>
      <c r="M1496" s="101">
        <v>0</v>
      </c>
      <c r="N1496" s="100" t="str">
        <f t="shared" si="69"/>
        <v>공격력 +440</v>
      </c>
      <c r="O1496" s="100" t="str">
        <f t="shared" si="70"/>
        <v>최대 체력 +4282</v>
      </c>
      <c r="P1496" s="100" t="str">
        <f t="shared" si="71"/>
        <v>-</v>
      </c>
    </row>
    <row r="1497" spans="1:16" ht="13.8" customHeight="1">
      <c r="A1497" s="101">
        <f>C1497*ID규칙_기본능력치그룹_단위+COUNTIF($C$4:C1497,C1497)</f>
        <v>11320044</v>
      </c>
      <c r="B1497" s="100" t="s">
        <v>343</v>
      </c>
      <c r="C1497" s="101">
        <f>VLOOKUP(B1497,WEAPON!$B:$D,3,0)</f>
        <v>11320</v>
      </c>
      <c r="D1497" s="102">
        <v>44</v>
      </c>
      <c r="E1497" s="101">
        <v>1</v>
      </c>
      <c r="F1497" s="101">
        <v>448</v>
      </c>
      <c r="G1497" s="101">
        <v>0</v>
      </c>
      <c r="H1497" s="101">
        <v>2</v>
      </c>
      <c r="I1497" s="101">
        <v>4363</v>
      </c>
      <c r="J1497" s="101">
        <v>0</v>
      </c>
      <c r="K1497" s="101">
        <v>0</v>
      </c>
      <c r="L1497" s="101">
        <v>0</v>
      </c>
      <c r="M1497" s="101">
        <v>0</v>
      </c>
      <c r="N1497" s="100" t="str">
        <f t="shared" si="69"/>
        <v>공격력 +448</v>
      </c>
      <c r="O1497" s="100" t="str">
        <f t="shared" si="70"/>
        <v>최대 체력 +4363</v>
      </c>
      <c r="P1497" s="100" t="str">
        <f t="shared" si="71"/>
        <v>-</v>
      </c>
    </row>
    <row r="1498" spans="1:16" ht="13.8" customHeight="1">
      <c r="A1498" s="101">
        <f>C1498*ID규칙_기본능력치그룹_단위+COUNTIF($C$4:C1498,C1498)</f>
        <v>11320045</v>
      </c>
      <c r="B1498" s="100" t="s">
        <v>343</v>
      </c>
      <c r="C1498" s="101">
        <f>VLOOKUP(B1498,WEAPON!$B:$D,3,0)</f>
        <v>11320</v>
      </c>
      <c r="D1498" s="102">
        <v>45</v>
      </c>
      <c r="E1498" s="101">
        <v>1</v>
      </c>
      <c r="F1498" s="101">
        <v>457</v>
      </c>
      <c r="G1498" s="101">
        <v>0</v>
      </c>
      <c r="H1498" s="101">
        <v>2</v>
      </c>
      <c r="I1498" s="101">
        <v>4444</v>
      </c>
      <c r="J1498" s="101">
        <v>0</v>
      </c>
      <c r="K1498" s="101">
        <v>0</v>
      </c>
      <c r="L1498" s="101">
        <v>0</v>
      </c>
      <c r="M1498" s="101">
        <v>0</v>
      </c>
      <c r="N1498" s="100" t="str">
        <f t="shared" si="69"/>
        <v>공격력 +457</v>
      </c>
      <c r="O1498" s="100" t="str">
        <f t="shared" si="70"/>
        <v>최대 체력 +4444</v>
      </c>
      <c r="P1498" s="100" t="str">
        <f t="shared" si="71"/>
        <v>-</v>
      </c>
    </row>
    <row r="1499" spans="1:16" ht="13.8" customHeight="1">
      <c r="A1499" s="101">
        <f>C1499*ID규칙_기본능력치그룹_단위+COUNTIF($C$4:C1499,C1499)</f>
        <v>11320046</v>
      </c>
      <c r="B1499" s="100" t="s">
        <v>343</v>
      </c>
      <c r="C1499" s="101">
        <f>VLOOKUP(B1499,WEAPON!$B:$D,3,0)</f>
        <v>11320</v>
      </c>
      <c r="D1499" s="102">
        <v>46</v>
      </c>
      <c r="E1499" s="101">
        <v>1</v>
      </c>
      <c r="F1499" s="101">
        <v>465</v>
      </c>
      <c r="G1499" s="101">
        <v>0</v>
      </c>
      <c r="H1499" s="101">
        <v>2</v>
      </c>
      <c r="I1499" s="101">
        <v>4525</v>
      </c>
      <c r="J1499" s="101">
        <v>0</v>
      </c>
      <c r="K1499" s="101">
        <v>0</v>
      </c>
      <c r="L1499" s="101">
        <v>0</v>
      </c>
      <c r="M1499" s="101">
        <v>0</v>
      </c>
      <c r="N1499" s="100" t="str">
        <f t="shared" si="69"/>
        <v>공격력 +465</v>
      </c>
      <c r="O1499" s="100" t="str">
        <f t="shared" si="70"/>
        <v>최대 체력 +4525</v>
      </c>
      <c r="P1499" s="100" t="str">
        <f t="shared" si="71"/>
        <v>-</v>
      </c>
    </row>
    <row r="1500" spans="1:16" ht="13.8" customHeight="1">
      <c r="A1500" s="101">
        <f>C1500*ID규칙_기본능력치그룹_단위+COUNTIF($C$4:C1500,C1500)</f>
        <v>11320047</v>
      </c>
      <c r="B1500" s="100" t="s">
        <v>343</v>
      </c>
      <c r="C1500" s="101">
        <f>VLOOKUP(B1500,WEAPON!$B:$D,3,0)</f>
        <v>11320</v>
      </c>
      <c r="D1500" s="102">
        <v>47</v>
      </c>
      <c r="E1500" s="101">
        <v>1</v>
      </c>
      <c r="F1500" s="101">
        <v>473</v>
      </c>
      <c r="G1500" s="101">
        <v>0</v>
      </c>
      <c r="H1500" s="101">
        <v>2</v>
      </c>
      <c r="I1500" s="101">
        <v>4605</v>
      </c>
      <c r="J1500" s="101">
        <v>0</v>
      </c>
      <c r="K1500" s="101">
        <v>0</v>
      </c>
      <c r="L1500" s="101">
        <v>0</v>
      </c>
      <c r="M1500" s="101">
        <v>0</v>
      </c>
      <c r="N1500" s="100" t="str">
        <f t="shared" si="69"/>
        <v>공격력 +473</v>
      </c>
      <c r="O1500" s="100" t="str">
        <f t="shared" si="70"/>
        <v>최대 체력 +4605</v>
      </c>
      <c r="P1500" s="100" t="str">
        <f t="shared" si="71"/>
        <v>-</v>
      </c>
    </row>
    <row r="1501" spans="1:16" ht="13.8" customHeight="1">
      <c r="A1501" s="101">
        <f>C1501*ID규칙_기본능력치그룹_단위+COUNTIF($C$4:C1501,C1501)</f>
        <v>11320048</v>
      </c>
      <c r="B1501" s="100" t="s">
        <v>343</v>
      </c>
      <c r="C1501" s="101">
        <f>VLOOKUP(B1501,WEAPON!$B:$D,3,0)</f>
        <v>11320</v>
      </c>
      <c r="D1501" s="102">
        <v>48</v>
      </c>
      <c r="E1501" s="101">
        <v>1</v>
      </c>
      <c r="F1501" s="101">
        <v>482</v>
      </c>
      <c r="G1501" s="101">
        <v>0</v>
      </c>
      <c r="H1501" s="101">
        <v>2</v>
      </c>
      <c r="I1501" s="101">
        <v>4686</v>
      </c>
      <c r="J1501" s="101">
        <v>0</v>
      </c>
      <c r="K1501" s="101">
        <v>0</v>
      </c>
      <c r="L1501" s="101">
        <v>0</v>
      </c>
      <c r="M1501" s="101">
        <v>0</v>
      </c>
      <c r="N1501" s="100" t="str">
        <f t="shared" si="69"/>
        <v>공격력 +482</v>
      </c>
      <c r="O1501" s="100" t="str">
        <f t="shared" si="70"/>
        <v>최대 체력 +4686</v>
      </c>
      <c r="P1501" s="100" t="str">
        <f t="shared" si="71"/>
        <v>-</v>
      </c>
    </row>
    <row r="1502" spans="1:16" ht="13.8" customHeight="1">
      <c r="A1502" s="101">
        <f>C1502*ID규칙_기본능력치그룹_단위+COUNTIF($C$4:C1502,C1502)</f>
        <v>11320049</v>
      </c>
      <c r="B1502" s="100" t="s">
        <v>343</v>
      </c>
      <c r="C1502" s="101">
        <f>VLOOKUP(B1502,WEAPON!$B:$D,3,0)</f>
        <v>11320</v>
      </c>
      <c r="D1502" s="102">
        <v>49</v>
      </c>
      <c r="E1502" s="101">
        <v>1</v>
      </c>
      <c r="F1502" s="101">
        <v>490</v>
      </c>
      <c r="G1502" s="101">
        <v>0</v>
      </c>
      <c r="H1502" s="101">
        <v>2</v>
      </c>
      <c r="I1502" s="101">
        <v>4767</v>
      </c>
      <c r="J1502" s="101">
        <v>0</v>
      </c>
      <c r="K1502" s="101">
        <v>0</v>
      </c>
      <c r="L1502" s="101">
        <v>0</v>
      </c>
      <c r="M1502" s="101">
        <v>0</v>
      </c>
      <c r="N1502" s="100" t="str">
        <f t="shared" si="69"/>
        <v>공격력 +490</v>
      </c>
      <c r="O1502" s="100" t="str">
        <f t="shared" si="70"/>
        <v>최대 체력 +4767</v>
      </c>
      <c r="P1502" s="100" t="str">
        <f t="shared" si="71"/>
        <v>-</v>
      </c>
    </row>
    <row r="1503" spans="1:16" ht="13.8" customHeight="1">
      <c r="A1503" s="101">
        <f>C1503*ID규칙_기본능력치그룹_단위+COUNTIF($C$4:C1503,C1503)</f>
        <v>11320050</v>
      </c>
      <c r="B1503" s="100" t="s">
        <v>343</v>
      </c>
      <c r="C1503" s="101">
        <f>VLOOKUP(B1503,WEAPON!$B:$D,3,0)</f>
        <v>11320</v>
      </c>
      <c r="D1503" s="102">
        <v>50</v>
      </c>
      <c r="E1503" s="101">
        <v>1</v>
      </c>
      <c r="F1503" s="101">
        <v>498</v>
      </c>
      <c r="G1503" s="101">
        <v>0</v>
      </c>
      <c r="H1503" s="101">
        <v>2</v>
      </c>
      <c r="I1503" s="101">
        <v>4848</v>
      </c>
      <c r="J1503" s="101">
        <v>0</v>
      </c>
      <c r="K1503" s="101">
        <v>0</v>
      </c>
      <c r="L1503" s="101">
        <v>0</v>
      </c>
      <c r="M1503" s="101">
        <v>0</v>
      </c>
      <c r="N1503" s="100" t="str">
        <f t="shared" si="69"/>
        <v>공격력 +498</v>
      </c>
      <c r="O1503" s="100" t="str">
        <f t="shared" si="70"/>
        <v>최대 체력 +4848</v>
      </c>
      <c r="P1503" s="100" t="str">
        <f t="shared" si="71"/>
        <v>-</v>
      </c>
    </row>
    <row r="1504" spans="1:16" ht="13.8" customHeight="1">
      <c r="A1504" s="101">
        <f>C1504*ID규칙_기본능력치그룹_단위+COUNTIF($C$4:C1504,C1504)</f>
        <v>11121001</v>
      </c>
      <c r="B1504" s="100" t="s">
        <v>345</v>
      </c>
      <c r="C1504" s="101">
        <f>VLOOKUP(B1504,WEAPON!$B:$D,3,0)</f>
        <v>11121</v>
      </c>
      <c r="D1504" s="102">
        <v>1</v>
      </c>
      <c r="E1504" s="101">
        <v>1</v>
      </c>
      <c r="F1504" s="101">
        <v>94</v>
      </c>
      <c r="G1504" s="101">
        <v>0</v>
      </c>
      <c r="H1504" s="101">
        <v>2</v>
      </c>
      <c r="I1504" s="101">
        <v>531</v>
      </c>
      <c r="J1504" s="101">
        <v>0</v>
      </c>
      <c r="K1504" s="101">
        <v>0</v>
      </c>
      <c r="L1504" s="101">
        <v>0</v>
      </c>
      <c r="M1504" s="101">
        <v>0</v>
      </c>
      <c r="N1504" s="100" t="str">
        <f t="shared" si="69"/>
        <v>공격력 +94</v>
      </c>
      <c r="O1504" s="100" t="str">
        <f t="shared" si="70"/>
        <v>최대 체력 +531</v>
      </c>
      <c r="P1504" s="100" t="str">
        <f t="shared" si="71"/>
        <v>-</v>
      </c>
    </row>
    <row r="1505" spans="1:16" ht="13.8" customHeight="1">
      <c r="A1505" s="101">
        <f>C1505*ID규칙_기본능력치그룹_단위+COUNTIF($C$4:C1505,C1505)</f>
        <v>11121002</v>
      </c>
      <c r="B1505" s="100" t="s">
        <v>345</v>
      </c>
      <c r="C1505" s="101">
        <f>VLOOKUP(B1505,WEAPON!$B:$D,3,0)</f>
        <v>11121</v>
      </c>
      <c r="D1505" s="102">
        <v>2</v>
      </c>
      <c r="E1505" s="101">
        <v>1</v>
      </c>
      <c r="F1505" s="101">
        <v>103</v>
      </c>
      <c r="G1505" s="101">
        <v>0</v>
      </c>
      <c r="H1505" s="101">
        <v>2</v>
      </c>
      <c r="I1505" s="101">
        <v>579</v>
      </c>
      <c r="J1505" s="101">
        <v>0</v>
      </c>
      <c r="K1505" s="101">
        <v>0</v>
      </c>
      <c r="L1505" s="101">
        <v>0</v>
      </c>
      <c r="M1505" s="101">
        <v>0</v>
      </c>
      <c r="N1505" s="100" t="str">
        <f t="shared" si="69"/>
        <v>공격력 +103</v>
      </c>
      <c r="O1505" s="100" t="str">
        <f t="shared" si="70"/>
        <v>최대 체력 +579</v>
      </c>
      <c r="P1505" s="100" t="str">
        <f t="shared" si="71"/>
        <v>-</v>
      </c>
    </row>
    <row r="1506" spans="1:16" ht="13.8" customHeight="1">
      <c r="A1506" s="101">
        <f>C1506*ID규칙_기본능력치그룹_단위+COUNTIF($C$4:C1506,C1506)</f>
        <v>11121003</v>
      </c>
      <c r="B1506" s="100" t="s">
        <v>345</v>
      </c>
      <c r="C1506" s="101">
        <f>VLOOKUP(B1506,WEAPON!$B:$D,3,0)</f>
        <v>11121</v>
      </c>
      <c r="D1506" s="102">
        <v>3</v>
      </c>
      <c r="E1506" s="101">
        <v>1</v>
      </c>
      <c r="F1506" s="101">
        <v>111</v>
      </c>
      <c r="G1506" s="101">
        <v>0</v>
      </c>
      <c r="H1506" s="101">
        <v>2</v>
      </c>
      <c r="I1506" s="101">
        <v>628</v>
      </c>
      <c r="J1506" s="101">
        <v>0</v>
      </c>
      <c r="K1506" s="101">
        <v>0</v>
      </c>
      <c r="L1506" s="101">
        <v>0</v>
      </c>
      <c r="M1506" s="101">
        <v>0</v>
      </c>
      <c r="N1506" s="100" t="str">
        <f t="shared" si="69"/>
        <v>공격력 +111</v>
      </c>
      <c r="O1506" s="100" t="str">
        <f t="shared" si="70"/>
        <v>최대 체력 +628</v>
      </c>
      <c r="P1506" s="100" t="str">
        <f t="shared" si="71"/>
        <v>-</v>
      </c>
    </row>
    <row r="1507" spans="1:16" ht="13.8" customHeight="1">
      <c r="A1507" s="101">
        <f>C1507*ID규칙_기본능력치그룹_단위+COUNTIF($C$4:C1507,C1507)</f>
        <v>11121004</v>
      </c>
      <c r="B1507" s="100" t="s">
        <v>345</v>
      </c>
      <c r="C1507" s="101">
        <f>VLOOKUP(B1507,WEAPON!$B:$D,3,0)</f>
        <v>11121</v>
      </c>
      <c r="D1507" s="102">
        <v>4</v>
      </c>
      <c r="E1507" s="101">
        <v>1</v>
      </c>
      <c r="F1507" s="101">
        <v>120</v>
      </c>
      <c r="G1507" s="101">
        <v>0</v>
      </c>
      <c r="H1507" s="101">
        <v>2</v>
      </c>
      <c r="I1507" s="101">
        <v>676</v>
      </c>
      <c r="J1507" s="101">
        <v>0</v>
      </c>
      <c r="K1507" s="101">
        <v>0</v>
      </c>
      <c r="L1507" s="101">
        <v>0</v>
      </c>
      <c r="M1507" s="101">
        <v>0</v>
      </c>
      <c r="N1507" s="100" t="str">
        <f t="shared" si="69"/>
        <v>공격력 +120</v>
      </c>
      <c r="O1507" s="100" t="str">
        <f t="shared" si="70"/>
        <v>최대 체력 +676</v>
      </c>
      <c r="P1507" s="100" t="str">
        <f t="shared" si="71"/>
        <v>-</v>
      </c>
    </row>
    <row r="1508" spans="1:16" ht="13.8" customHeight="1">
      <c r="A1508" s="101">
        <f>C1508*ID규칙_기본능력치그룹_단위+COUNTIF($C$4:C1508,C1508)</f>
        <v>11121005</v>
      </c>
      <c r="B1508" s="100" t="s">
        <v>345</v>
      </c>
      <c r="C1508" s="101">
        <f>VLOOKUP(B1508,WEAPON!$B:$D,3,0)</f>
        <v>11121</v>
      </c>
      <c r="D1508" s="102">
        <v>5</v>
      </c>
      <c r="E1508" s="101">
        <v>1</v>
      </c>
      <c r="F1508" s="101">
        <v>128</v>
      </c>
      <c r="G1508" s="101">
        <v>0</v>
      </c>
      <c r="H1508" s="101">
        <v>2</v>
      </c>
      <c r="I1508" s="101">
        <v>724</v>
      </c>
      <c r="J1508" s="101">
        <v>0</v>
      </c>
      <c r="K1508" s="101">
        <v>0</v>
      </c>
      <c r="L1508" s="101">
        <v>0</v>
      </c>
      <c r="M1508" s="101">
        <v>0</v>
      </c>
      <c r="N1508" s="100" t="str">
        <f t="shared" si="69"/>
        <v>공격력 +128</v>
      </c>
      <c r="O1508" s="100" t="str">
        <f t="shared" si="70"/>
        <v>최대 체력 +724</v>
      </c>
      <c r="P1508" s="100" t="str">
        <f t="shared" si="71"/>
        <v>-</v>
      </c>
    </row>
    <row r="1509" spans="1:16" ht="13.8" customHeight="1">
      <c r="A1509" s="101">
        <f>C1509*ID규칙_기본능력치그룹_단위+COUNTIF($C$4:C1509,C1509)</f>
        <v>11121006</v>
      </c>
      <c r="B1509" s="100" t="s">
        <v>345</v>
      </c>
      <c r="C1509" s="101">
        <f>VLOOKUP(B1509,WEAPON!$B:$D,3,0)</f>
        <v>11121</v>
      </c>
      <c r="D1509" s="102">
        <v>6</v>
      </c>
      <c r="E1509" s="101">
        <v>1</v>
      </c>
      <c r="F1509" s="101">
        <v>137</v>
      </c>
      <c r="G1509" s="101">
        <v>0</v>
      </c>
      <c r="H1509" s="101">
        <v>2</v>
      </c>
      <c r="I1509" s="101">
        <v>772</v>
      </c>
      <c r="J1509" s="101">
        <v>0</v>
      </c>
      <c r="K1509" s="101">
        <v>0</v>
      </c>
      <c r="L1509" s="101">
        <v>0</v>
      </c>
      <c r="M1509" s="101">
        <v>0</v>
      </c>
      <c r="N1509" s="100" t="str">
        <f t="shared" si="69"/>
        <v>공격력 +137</v>
      </c>
      <c r="O1509" s="100" t="str">
        <f t="shared" si="70"/>
        <v>최대 체력 +772</v>
      </c>
      <c r="P1509" s="100" t="str">
        <f t="shared" si="71"/>
        <v>-</v>
      </c>
    </row>
    <row r="1510" spans="1:16" ht="13.8" customHeight="1">
      <c r="A1510" s="101">
        <f>C1510*ID규칙_기본능력치그룹_단위+COUNTIF($C$4:C1510,C1510)</f>
        <v>11121007</v>
      </c>
      <c r="B1510" s="100" t="s">
        <v>345</v>
      </c>
      <c r="C1510" s="101">
        <f>VLOOKUP(B1510,WEAPON!$B:$D,3,0)</f>
        <v>11121</v>
      </c>
      <c r="D1510" s="102">
        <v>7</v>
      </c>
      <c r="E1510" s="101">
        <v>1</v>
      </c>
      <c r="F1510" s="101">
        <v>145</v>
      </c>
      <c r="G1510" s="101">
        <v>0</v>
      </c>
      <c r="H1510" s="101">
        <v>2</v>
      </c>
      <c r="I1510" s="101">
        <v>821</v>
      </c>
      <c r="J1510" s="101">
        <v>0</v>
      </c>
      <c r="K1510" s="101">
        <v>0</v>
      </c>
      <c r="L1510" s="101">
        <v>0</v>
      </c>
      <c r="M1510" s="101">
        <v>0</v>
      </c>
      <c r="N1510" s="100" t="str">
        <f t="shared" si="69"/>
        <v>공격력 +145</v>
      </c>
      <c r="O1510" s="100" t="str">
        <f t="shared" si="70"/>
        <v>최대 체력 +821</v>
      </c>
      <c r="P1510" s="100" t="str">
        <f t="shared" si="71"/>
        <v>-</v>
      </c>
    </row>
    <row r="1511" spans="1:16" ht="13.8" customHeight="1">
      <c r="A1511" s="101">
        <f>C1511*ID규칙_기본능력치그룹_단위+COUNTIF($C$4:C1511,C1511)</f>
        <v>11121008</v>
      </c>
      <c r="B1511" s="100" t="s">
        <v>345</v>
      </c>
      <c r="C1511" s="101">
        <f>VLOOKUP(B1511,WEAPON!$B:$D,3,0)</f>
        <v>11121</v>
      </c>
      <c r="D1511" s="102">
        <v>8</v>
      </c>
      <c r="E1511" s="101">
        <v>1</v>
      </c>
      <c r="F1511" s="101">
        <v>154</v>
      </c>
      <c r="G1511" s="101">
        <v>0</v>
      </c>
      <c r="H1511" s="101">
        <v>2</v>
      </c>
      <c r="I1511" s="101">
        <v>869</v>
      </c>
      <c r="J1511" s="101">
        <v>0</v>
      </c>
      <c r="K1511" s="101">
        <v>0</v>
      </c>
      <c r="L1511" s="101">
        <v>0</v>
      </c>
      <c r="M1511" s="101">
        <v>0</v>
      </c>
      <c r="N1511" s="100" t="str">
        <f t="shared" si="69"/>
        <v>공격력 +154</v>
      </c>
      <c r="O1511" s="100" t="str">
        <f t="shared" si="70"/>
        <v>최대 체력 +869</v>
      </c>
      <c r="P1511" s="100" t="str">
        <f t="shared" si="71"/>
        <v>-</v>
      </c>
    </row>
    <row r="1512" spans="1:16" ht="13.8" customHeight="1">
      <c r="A1512" s="101">
        <f>C1512*ID규칙_기본능력치그룹_단위+COUNTIF($C$4:C1512,C1512)</f>
        <v>11121009</v>
      </c>
      <c r="B1512" s="100" t="s">
        <v>345</v>
      </c>
      <c r="C1512" s="101">
        <f>VLOOKUP(B1512,WEAPON!$B:$D,3,0)</f>
        <v>11121</v>
      </c>
      <c r="D1512" s="102">
        <v>9</v>
      </c>
      <c r="E1512" s="101">
        <v>1</v>
      </c>
      <c r="F1512" s="101">
        <v>162</v>
      </c>
      <c r="G1512" s="101">
        <v>0</v>
      </c>
      <c r="H1512" s="101">
        <v>2</v>
      </c>
      <c r="I1512" s="101">
        <v>917</v>
      </c>
      <c r="J1512" s="101">
        <v>0</v>
      </c>
      <c r="K1512" s="101">
        <v>0</v>
      </c>
      <c r="L1512" s="101">
        <v>0</v>
      </c>
      <c r="M1512" s="101">
        <v>0</v>
      </c>
      <c r="N1512" s="100" t="str">
        <f t="shared" si="69"/>
        <v>공격력 +162</v>
      </c>
      <c r="O1512" s="100" t="str">
        <f t="shared" si="70"/>
        <v>최대 체력 +917</v>
      </c>
      <c r="P1512" s="100" t="str">
        <f t="shared" si="71"/>
        <v>-</v>
      </c>
    </row>
    <row r="1513" spans="1:16" ht="13.8" customHeight="1">
      <c r="A1513" s="101">
        <f>C1513*ID규칙_기본능력치그룹_단위+COUNTIF($C$4:C1513,C1513)</f>
        <v>11121010</v>
      </c>
      <c r="B1513" s="100" t="s">
        <v>345</v>
      </c>
      <c r="C1513" s="101">
        <f>VLOOKUP(B1513,WEAPON!$B:$D,3,0)</f>
        <v>11121</v>
      </c>
      <c r="D1513" s="102">
        <v>10</v>
      </c>
      <c r="E1513" s="101">
        <v>1</v>
      </c>
      <c r="F1513" s="101">
        <v>171</v>
      </c>
      <c r="G1513" s="101">
        <v>0</v>
      </c>
      <c r="H1513" s="101">
        <v>2</v>
      </c>
      <c r="I1513" s="101">
        <v>965</v>
      </c>
      <c r="J1513" s="101">
        <v>0</v>
      </c>
      <c r="K1513" s="101">
        <v>0</v>
      </c>
      <c r="L1513" s="101">
        <v>0</v>
      </c>
      <c r="M1513" s="101">
        <v>0</v>
      </c>
      <c r="N1513" s="100" t="str">
        <f t="shared" si="69"/>
        <v>공격력 +171</v>
      </c>
      <c r="O1513" s="100" t="str">
        <f t="shared" si="70"/>
        <v>최대 체력 +965</v>
      </c>
      <c r="P1513" s="100" t="str">
        <f t="shared" si="71"/>
        <v>-</v>
      </c>
    </row>
    <row r="1514" spans="1:16" ht="13.8" customHeight="1">
      <c r="A1514" s="101">
        <f>C1514*ID규칙_기본능력치그룹_단위+COUNTIF($C$4:C1514,C1514)</f>
        <v>11121011</v>
      </c>
      <c r="B1514" s="100" t="s">
        <v>345</v>
      </c>
      <c r="C1514" s="101">
        <f>VLOOKUP(B1514,WEAPON!$B:$D,3,0)</f>
        <v>11121</v>
      </c>
      <c r="D1514" s="102">
        <v>11</v>
      </c>
      <c r="E1514" s="101">
        <v>1</v>
      </c>
      <c r="F1514" s="101">
        <v>179</v>
      </c>
      <c r="G1514" s="101">
        <v>0</v>
      </c>
      <c r="H1514" s="101">
        <v>2</v>
      </c>
      <c r="I1514" s="101">
        <v>1014</v>
      </c>
      <c r="J1514" s="101">
        <v>0</v>
      </c>
      <c r="K1514" s="101">
        <v>0</v>
      </c>
      <c r="L1514" s="101">
        <v>0</v>
      </c>
      <c r="M1514" s="101">
        <v>0</v>
      </c>
      <c r="N1514" s="100" t="str">
        <f t="shared" si="69"/>
        <v>공격력 +179</v>
      </c>
      <c r="O1514" s="100" t="str">
        <f t="shared" si="70"/>
        <v>최대 체력 +1014</v>
      </c>
      <c r="P1514" s="100" t="str">
        <f t="shared" si="71"/>
        <v>-</v>
      </c>
    </row>
    <row r="1515" spans="1:16" ht="13.8" customHeight="1">
      <c r="A1515" s="101">
        <f>C1515*ID규칙_기본능력치그룹_단위+COUNTIF($C$4:C1515,C1515)</f>
        <v>11121012</v>
      </c>
      <c r="B1515" s="100" t="s">
        <v>345</v>
      </c>
      <c r="C1515" s="101">
        <f>VLOOKUP(B1515,WEAPON!$B:$D,3,0)</f>
        <v>11121</v>
      </c>
      <c r="D1515" s="102">
        <v>12</v>
      </c>
      <c r="E1515" s="101">
        <v>1</v>
      </c>
      <c r="F1515" s="101">
        <v>188</v>
      </c>
      <c r="G1515" s="101">
        <v>0</v>
      </c>
      <c r="H1515" s="101">
        <v>2</v>
      </c>
      <c r="I1515" s="101">
        <v>1062</v>
      </c>
      <c r="J1515" s="101">
        <v>0</v>
      </c>
      <c r="K1515" s="101">
        <v>0</v>
      </c>
      <c r="L1515" s="101">
        <v>0</v>
      </c>
      <c r="M1515" s="101">
        <v>0</v>
      </c>
      <c r="N1515" s="100" t="str">
        <f t="shared" si="69"/>
        <v>공격력 +188</v>
      </c>
      <c r="O1515" s="100" t="str">
        <f t="shared" si="70"/>
        <v>최대 체력 +1062</v>
      </c>
      <c r="P1515" s="100" t="str">
        <f t="shared" si="71"/>
        <v>-</v>
      </c>
    </row>
    <row r="1516" spans="1:16" ht="13.8" customHeight="1">
      <c r="A1516" s="101">
        <f>C1516*ID규칙_기본능력치그룹_단위+COUNTIF($C$4:C1516,C1516)</f>
        <v>11121013</v>
      </c>
      <c r="B1516" s="100" t="s">
        <v>345</v>
      </c>
      <c r="C1516" s="101">
        <f>VLOOKUP(B1516,WEAPON!$B:$D,3,0)</f>
        <v>11121</v>
      </c>
      <c r="D1516" s="102">
        <v>13</v>
      </c>
      <c r="E1516" s="101">
        <v>1</v>
      </c>
      <c r="F1516" s="101">
        <v>196</v>
      </c>
      <c r="G1516" s="101">
        <v>0</v>
      </c>
      <c r="H1516" s="101">
        <v>2</v>
      </c>
      <c r="I1516" s="101">
        <v>1110</v>
      </c>
      <c r="J1516" s="101">
        <v>0</v>
      </c>
      <c r="K1516" s="101">
        <v>0</v>
      </c>
      <c r="L1516" s="101">
        <v>0</v>
      </c>
      <c r="M1516" s="101">
        <v>0</v>
      </c>
      <c r="N1516" s="100" t="str">
        <f t="shared" si="69"/>
        <v>공격력 +196</v>
      </c>
      <c r="O1516" s="100" t="str">
        <f t="shared" si="70"/>
        <v>최대 체력 +1110</v>
      </c>
      <c r="P1516" s="100" t="str">
        <f t="shared" si="71"/>
        <v>-</v>
      </c>
    </row>
    <row r="1517" spans="1:16" ht="13.8" customHeight="1">
      <c r="A1517" s="101">
        <f>C1517*ID규칙_기본능력치그룹_단위+COUNTIF($C$4:C1517,C1517)</f>
        <v>11121014</v>
      </c>
      <c r="B1517" s="100" t="s">
        <v>345</v>
      </c>
      <c r="C1517" s="101">
        <f>VLOOKUP(B1517,WEAPON!$B:$D,3,0)</f>
        <v>11121</v>
      </c>
      <c r="D1517" s="102">
        <v>14</v>
      </c>
      <c r="E1517" s="101">
        <v>1</v>
      </c>
      <c r="F1517" s="101">
        <v>205</v>
      </c>
      <c r="G1517" s="101">
        <v>0</v>
      </c>
      <c r="H1517" s="101">
        <v>2</v>
      </c>
      <c r="I1517" s="101">
        <v>1159</v>
      </c>
      <c r="J1517" s="101">
        <v>0</v>
      </c>
      <c r="K1517" s="101">
        <v>0</v>
      </c>
      <c r="L1517" s="101">
        <v>0</v>
      </c>
      <c r="M1517" s="101">
        <v>0</v>
      </c>
      <c r="N1517" s="100" t="str">
        <f t="shared" si="69"/>
        <v>공격력 +205</v>
      </c>
      <c r="O1517" s="100" t="str">
        <f t="shared" si="70"/>
        <v>최대 체력 +1159</v>
      </c>
      <c r="P1517" s="100" t="str">
        <f t="shared" si="71"/>
        <v>-</v>
      </c>
    </row>
    <row r="1518" spans="1:16" ht="13.8" customHeight="1">
      <c r="A1518" s="101">
        <f>C1518*ID규칙_기본능력치그룹_단위+COUNTIF($C$4:C1518,C1518)</f>
        <v>11121015</v>
      </c>
      <c r="B1518" s="100" t="s">
        <v>345</v>
      </c>
      <c r="C1518" s="101">
        <f>VLOOKUP(B1518,WEAPON!$B:$D,3,0)</f>
        <v>11121</v>
      </c>
      <c r="D1518" s="102">
        <v>15</v>
      </c>
      <c r="E1518" s="101">
        <v>1</v>
      </c>
      <c r="F1518" s="101">
        <v>213</v>
      </c>
      <c r="G1518" s="101">
        <v>0</v>
      </c>
      <c r="H1518" s="101">
        <v>2</v>
      </c>
      <c r="I1518" s="101">
        <v>1207</v>
      </c>
      <c r="J1518" s="101">
        <v>0</v>
      </c>
      <c r="K1518" s="101">
        <v>0</v>
      </c>
      <c r="L1518" s="101">
        <v>0</v>
      </c>
      <c r="M1518" s="101">
        <v>0</v>
      </c>
      <c r="N1518" s="100" t="str">
        <f t="shared" si="69"/>
        <v>공격력 +213</v>
      </c>
      <c r="O1518" s="100" t="str">
        <f t="shared" si="70"/>
        <v>최대 체력 +1207</v>
      </c>
      <c r="P1518" s="100" t="str">
        <f t="shared" si="71"/>
        <v>-</v>
      </c>
    </row>
    <row r="1519" spans="1:16" ht="13.8" customHeight="1">
      <c r="A1519" s="101">
        <f>C1519*ID규칙_기본능력치그룹_단위+COUNTIF($C$4:C1519,C1519)</f>
        <v>11121016</v>
      </c>
      <c r="B1519" s="100" t="s">
        <v>345</v>
      </c>
      <c r="C1519" s="101">
        <f>VLOOKUP(B1519,WEAPON!$B:$D,3,0)</f>
        <v>11121</v>
      </c>
      <c r="D1519" s="102">
        <v>16</v>
      </c>
      <c r="E1519" s="101">
        <v>1</v>
      </c>
      <c r="F1519" s="101">
        <v>222</v>
      </c>
      <c r="G1519" s="101">
        <v>0</v>
      </c>
      <c r="H1519" s="101">
        <v>2</v>
      </c>
      <c r="I1519" s="101">
        <v>1255</v>
      </c>
      <c r="J1519" s="101">
        <v>0</v>
      </c>
      <c r="K1519" s="101">
        <v>0</v>
      </c>
      <c r="L1519" s="101">
        <v>0</v>
      </c>
      <c r="M1519" s="101">
        <v>0</v>
      </c>
      <c r="N1519" s="100" t="str">
        <f t="shared" si="69"/>
        <v>공격력 +222</v>
      </c>
      <c r="O1519" s="100" t="str">
        <f t="shared" si="70"/>
        <v>최대 체력 +1255</v>
      </c>
      <c r="P1519" s="100" t="str">
        <f t="shared" si="71"/>
        <v>-</v>
      </c>
    </row>
    <row r="1520" spans="1:16" ht="13.8" customHeight="1">
      <c r="A1520" s="101">
        <f>C1520*ID규칙_기본능력치그룹_단위+COUNTIF($C$4:C1520,C1520)</f>
        <v>11121017</v>
      </c>
      <c r="B1520" s="100" t="s">
        <v>345</v>
      </c>
      <c r="C1520" s="101">
        <f>VLOOKUP(B1520,WEAPON!$B:$D,3,0)</f>
        <v>11121</v>
      </c>
      <c r="D1520" s="102">
        <v>17</v>
      </c>
      <c r="E1520" s="101">
        <v>1</v>
      </c>
      <c r="F1520" s="101">
        <v>230</v>
      </c>
      <c r="G1520" s="101">
        <v>0</v>
      </c>
      <c r="H1520" s="101">
        <v>2</v>
      </c>
      <c r="I1520" s="101">
        <v>1303</v>
      </c>
      <c r="J1520" s="101">
        <v>0</v>
      </c>
      <c r="K1520" s="101">
        <v>0</v>
      </c>
      <c r="L1520" s="101">
        <v>0</v>
      </c>
      <c r="M1520" s="101">
        <v>0</v>
      </c>
      <c r="N1520" s="100" t="str">
        <f t="shared" si="69"/>
        <v>공격력 +230</v>
      </c>
      <c r="O1520" s="100" t="str">
        <f t="shared" si="70"/>
        <v>최대 체력 +1303</v>
      </c>
      <c r="P1520" s="100" t="str">
        <f t="shared" si="71"/>
        <v>-</v>
      </c>
    </row>
    <row r="1521" spans="1:16" ht="13.8" customHeight="1">
      <c r="A1521" s="101">
        <f>C1521*ID규칙_기본능력치그룹_단위+COUNTIF($C$4:C1521,C1521)</f>
        <v>11121018</v>
      </c>
      <c r="B1521" s="100" t="s">
        <v>345</v>
      </c>
      <c r="C1521" s="101">
        <f>VLOOKUP(B1521,WEAPON!$B:$D,3,0)</f>
        <v>11121</v>
      </c>
      <c r="D1521" s="102">
        <v>18</v>
      </c>
      <c r="E1521" s="101">
        <v>1</v>
      </c>
      <c r="F1521" s="101">
        <v>239</v>
      </c>
      <c r="G1521" s="101">
        <v>0</v>
      </c>
      <c r="H1521" s="101">
        <v>2</v>
      </c>
      <c r="I1521" s="101">
        <v>1352</v>
      </c>
      <c r="J1521" s="101">
        <v>0</v>
      </c>
      <c r="K1521" s="101">
        <v>0</v>
      </c>
      <c r="L1521" s="101">
        <v>0</v>
      </c>
      <c r="M1521" s="101">
        <v>0</v>
      </c>
      <c r="N1521" s="100" t="str">
        <f t="shared" si="69"/>
        <v>공격력 +239</v>
      </c>
      <c r="O1521" s="100" t="str">
        <f t="shared" si="70"/>
        <v>최대 체력 +1352</v>
      </c>
      <c r="P1521" s="100" t="str">
        <f t="shared" si="71"/>
        <v>-</v>
      </c>
    </row>
    <row r="1522" spans="1:16" ht="13.8" customHeight="1">
      <c r="A1522" s="101">
        <f>C1522*ID규칙_기본능력치그룹_단위+COUNTIF($C$4:C1522,C1522)</f>
        <v>11121019</v>
      </c>
      <c r="B1522" s="100" t="s">
        <v>345</v>
      </c>
      <c r="C1522" s="101">
        <f>VLOOKUP(B1522,WEAPON!$B:$D,3,0)</f>
        <v>11121</v>
      </c>
      <c r="D1522" s="102">
        <v>19</v>
      </c>
      <c r="E1522" s="101">
        <v>1</v>
      </c>
      <c r="F1522" s="101">
        <v>247</v>
      </c>
      <c r="G1522" s="101">
        <v>0</v>
      </c>
      <c r="H1522" s="101">
        <v>2</v>
      </c>
      <c r="I1522" s="101">
        <v>1400</v>
      </c>
      <c r="J1522" s="101">
        <v>0</v>
      </c>
      <c r="K1522" s="101">
        <v>0</v>
      </c>
      <c r="L1522" s="101">
        <v>0</v>
      </c>
      <c r="M1522" s="101">
        <v>0</v>
      </c>
      <c r="N1522" s="100" t="str">
        <f t="shared" si="69"/>
        <v>공격력 +247</v>
      </c>
      <c r="O1522" s="100" t="str">
        <f t="shared" si="70"/>
        <v>최대 체력 +1400</v>
      </c>
      <c r="P1522" s="100" t="str">
        <f t="shared" si="71"/>
        <v>-</v>
      </c>
    </row>
    <row r="1523" spans="1:16" ht="13.8" customHeight="1">
      <c r="A1523" s="101">
        <f>C1523*ID규칙_기본능력치그룹_단위+COUNTIF($C$4:C1523,C1523)</f>
        <v>11121020</v>
      </c>
      <c r="B1523" s="100" t="s">
        <v>345</v>
      </c>
      <c r="C1523" s="101">
        <f>VLOOKUP(B1523,WEAPON!$B:$D,3,0)</f>
        <v>11121</v>
      </c>
      <c r="D1523" s="102">
        <v>20</v>
      </c>
      <c r="E1523" s="101">
        <v>1</v>
      </c>
      <c r="F1523" s="101">
        <v>256</v>
      </c>
      <c r="G1523" s="101">
        <v>0</v>
      </c>
      <c r="H1523" s="101">
        <v>2</v>
      </c>
      <c r="I1523" s="101">
        <v>1448</v>
      </c>
      <c r="J1523" s="101">
        <v>0</v>
      </c>
      <c r="K1523" s="101">
        <v>0</v>
      </c>
      <c r="L1523" s="101">
        <v>0</v>
      </c>
      <c r="M1523" s="101">
        <v>0</v>
      </c>
      <c r="N1523" s="100" t="str">
        <f t="shared" si="69"/>
        <v>공격력 +256</v>
      </c>
      <c r="O1523" s="100" t="str">
        <f t="shared" si="70"/>
        <v>최대 체력 +1448</v>
      </c>
      <c r="P1523" s="100" t="str">
        <f t="shared" si="71"/>
        <v>-</v>
      </c>
    </row>
    <row r="1524" spans="1:16" ht="13.8" customHeight="1">
      <c r="A1524" s="101">
        <f>C1524*ID규칙_기본능력치그룹_단위+COUNTIF($C$4:C1524,C1524)</f>
        <v>11121021</v>
      </c>
      <c r="B1524" s="100" t="s">
        <v>345</v>
      </c>
      <c r="C1524" s="101">
        <f>VLOOKUP(B1524,WEAPON!$B:$D,3,0)</f>
        <v>11121</v>
      </c>
      <c r="D1524" s="102">
        <v>21</v>
      </c>
      <c r="E1524" s="101">
        <v>1</v>
      </c>
      <c r="F1524" s="101">
        <v>264</v>
      </c>
      <c r="G1524" s="101">
        <v>0</v>
      </c>
      <c r="H1524" s="101">
        <v>2</v>
      </c>
      <c r="I1524" s="101">
        <v>1497</v>
      </c>
      <c r="J1524" s="101">
        <v>0</v>
      </c>
      <c r="K1524" s="101">
        <v>0</v>
      </c>
      <c r="L1524" s="101">
        <v>0</v>
      </c>
      <c r="M1524" s="101">
        <v>0</v>
      </c>
      <c r="N1524" s="100" t="str">
        <f t="shared" si="69"/>
        <v>공격력 +264</v>
      </c>
      <c r="O1524" s="100" t="str">
        <f t="shared" si="70"/>
        <v>최대 체력 +1497</v>
      </c>
      <c r="P1524" s="100" t="str">
        <f t="shared" si="71"/>
        <v>-</v>
      </c>
    </row>
    <row r="1525" spans="1:16" ht="13.8" customHeight="1">
      <c r="A1525" s="101">
        <f>C1525*ID규칙_기본능력치그룹_단위+COUNTIF($C$4:C1525,C1525)</f>
        <v>11121022</v>
      </c>
      <c r="B1525" s="100" t="s">
        <v>345</v>
      </c>
      <c r="C1525" s="101">
        <f>VLOOKUP(B1525,WEAPON!$B:$D,3,0)</f>
        <v>11121</v>
      </c>
      <c r="D1525" s="102">
        <v>22</v>
      </c>
      <c r="E1525" s="101">
        <v>1</v>
      </c>
      <c r="F1525" s="101">
        <v>273</v>
      </c>
      <c r="G1525" s="101">
        <v>0</v>
      </c>
      <c r="H1525" s="101">
        <v>2</v>
      </c>
      <c r="I1525" s="101">
        <v>1545</v>
      </c>
      <c r="J1525" s="101">
        <v>0</v>
      </c>
      <c r="K1525" s="101">
        <v>0</v>
      </c>
      <c r="L1525" s="101">
        <v>0</v>
      </c>
      <c r="M1525" s="101">
        <v>0</v>
      </c>
      <c r="N1525" s="100" t="str">
        <f t="shared" si="69"/>
        <v>공격력 +273</v>
      </c>
      <c r="O1525" s="100" t="str">
        <f t="shared" si="70"/>
        <v>최대 체력 +1545</v>
      </c>
      <c r="P1525" s="100" t="str">
        <f t="shared" si="71"/>
        <v>-</v>
      </c>
    </row>
    <row r="1526" spans="1:16" ht="13.8" customHeight="1">
      <c r="A1526" s="101">
        <f>C1526*ID규칙_기본능력치그룹_단위+COUNTIF($C$4:C1526,C1526)</f>
        <v>11121023</v>
      </c>
      <c r="B1526" s="100" t="s">
        <v>345</v>
      </c>
      <c r="C1526" s="101">
        <f>VLOOKUP(B1526,WEAPON!$B:$D,3,0)</f>
        <v>11121</v>
      </c>
      <c r="D1526" s="102">
        <v>23</v>
      </c>
      <c r="E1526" s="101">
        <v>1</v>
      </c>
      <c r="F1526" s="101">
        <v>281</v>
      </c>
      <c r="G1526" s="101">
        <v>0</v>
      </c>
      <c r="H1526" s="101">
        <v>2</v>
      </c>
      <c r="I1526" s="101">
        <v>1593</v>
      </c>
      <c r="J1526" s="101">
        <v>0</v>
      </c>
      <c r="K1526" s="101">
        <v>0</v>
      </c>
      <c r="L1526" s="101">
        <v>0</v>
      </c>
      <c r="M1526" s="101">
        <v>0</v>
      </c>
      <c r="N1526" s="100" t="str">
        <f t="shared" si="69"/>
        <v>공격력 +281</v>
      </c>
      <c r="O1526" s="100" t="str">
        <f t="shared" si="70"/>
        <v>최대 체력 +1593</v>
      </c>
      <c r="P1526" s="100" t="str">
        <f t="shared" si="71"/>
        <v>-</v>
      </c>
    </row>
    <row r="1527" spans="1:16" ht="13.8" customHeight="1">
      <c r="A1527" s="101">
        <f>C1527*ID규칙_기본능력치그룹_단위+COUNTIF($C$4:C1527,C1527)</f>
        <v>11121024</v>
      </c>
      <c r="B1527" s="100" t="s">
        <v>345</v>
      </c>
      <c r="C1527" s="101">
        <f>VLOOKUP(B1527,WEAPON!$B:$D,3,0)</f>
        <v>11121</v>
      </c>
      <c r="D1527" s="102">
        <v>24</v>
      </c>
      <c r="E1527" s="101">
        <v>1</v>
      </c>
      <c r="F1527" s="101">
        <v>290</v>
      </c>
      <c r="G1527" s="101">
        <v>0</v>
      </c>
      <c r="H1527" s="101">
        <v>2</v>
      </c>
      <c r="I1527" s="101">
        <v>1641</v>
      </c>
      <c r="J1527" s="101">
        <v>0</v>
      </c>
      <c r="K1527" s="101">
        <v>0</v>
      </c>
      <c r="L1527" s="101">
        <v>0</v>
      </c>
      <c r="M1527" s="101">
        <v>0</v>
      </c>
      <c r="N1527" s="100" t="str">
        <f t="shared" si="69"/>
        <v>공격력 +290</v>
      </c>
      <c r="O1527" s="100" t="str">
        <f t="shared" si="70"/>
        <v>최대 체력 +1641</v>
      </c>
      <c r="P1527" s="100" t="str">
        <f t="shared" si="71"/>
        <v>-</v>
      </c>
    </row>
    <row r="1528" spans="1:16" ht="13.8" customHeight="1">
      <c r="A1528" s="101">
        <f>C1528*ID규칙_기본능력치그룹_단위+COUNTIF($C$4:C1528,C1528)</f>
        <v>11121025</v>
      </c>
      <c r="B1528" s="100" t="s">
        <v>345</v>
      </c>
      <c r="C1528" s="101">
        <f>VLOOKUP(B1528,WEAPON!$B:$D,3,0)</f>
        <v>11121</v>
      </c>
      <c r="D1528" s="102">
        <v>25</v>
      </c>
      <c r="E1528" s="101">
        <v>1</v>
      </c>
      <c r="F1528" s="101">
        <v>298</v>
      </c>
      <c r="G1528" s="101">
        <v>0</v>
      </c>
      <c r="H1528" s="101">
        <v>2</v>
      </c>
      <c r="I1528" s="101">
        <v>1690</v>
      </c>
      <c r="J1528" s="101">
        <v>0</v>
      </c>
      <c r="K1528" s="101">
        <v>0</v>
      </c>
      <c r="L1528" s="101">
        <v>0</v>
      </c>
      <c r="M1528" s="101">
        <v>0</v>
      </c>
      <c r="N1528" s="100" t="str">
        <f t="shared" si="69"/>
        <v>공격력 +298</v>
      </c>
      <c r="O1528" s="100" t="str">
        <f t="shared" si="70"/>
        <v>최대 체력 +1690</v>
      </c>
      <c r="P1528" s="100" t="str">
        <f t="shared" si="71"/>
        <v>-</v>
      </c>
    </row>
    <row r="1529" spans="1:16" ht="13.8" customHeight="1">
      <c r="A1529" s="101">
        <f>C1529*ID규칙_기본능력치그룹_단위+COUNTIF($C$4:C1529,C1529)</f>
        <v>11121026</v>
      </c>
      <c r="B1529" s="100" t="s">
        <v>345</v>
      </c>
      <c r="C1529" s="101">
        <f>VLOOKUP(B1529,WEAPON!$B:$D,3,0)</f>
        <v>11121</v>
      </c>
      <c r="D1529" s="102">
        <v>26</v>
      </c>
      <c r="E1529" s="101">
        <v>1</v>
      </c>
      <c r="F1529" s="101">
        <v>307</v>
      </c>
      <c r="G1529" s="101">
        <v>0</v>
      </c>
      <c r="H1529" s="101">
        <v>2</v>
      </c>
      <c r="I1529" s="101">
        <v>1738</v>
      </c>
      <c r="J1529" s="101">
        <v>0</v>
      </c>
      <c r="K1529" s="101">
        <v>0</v>
      </c>
      <c r="L1529" s="101">
        <v>0</v>
      </c>
      <c r="M1529" s="101">
        <v>0</v>
      </c>
      <c r="N1529" s="100" t="str">
        <f t="shared" si="69"/>
        <v>공격력 +307</v>
      </c>
      <c r="O1529" s="100" t="str">
        <f t="shared" si="70"/>
        <v>최대 체력 +1738</v>
      </c>
      <c r="P1529" s="100" t="str">
        <f t="shared" si="71"/>
        <v>-</v>
      </c>
    </row>
    <row r="1530" spans="1:16" ht="13.8" customHeight="1">
      <c r="A1530" s="101">
        <f>C1530*ID규칙_기본능력치그룹_단위+COUNTIF($C$4:C1530,C1530)</f>
        <v>11121027</v>
      </c>
      <c r="B1530" s="100" t="s">
        <v>345</v>
      </c>
      <c r="C1530" s="101">
        <f>VLOOKUP(B1530,WEAPON!$B:$D,3,0)</f>
        <v>11121</v>
      </c>
      <c r="D1530" s="102">
        <v>27</v>
      </c>
      <c r="E1530" s="101">
        <v>1</v>
      </c>
      <c r="F1530" s="101">
        <v>315</v>
      </c>
      <c r="G1530" s="101">
        <v>0</v>
      </c>
      <c r="H1530" s="101">
        <v>2</v>
      </c>
      <c r="I1530" s="101">
        <v>1786</v>
      </c>
      <c r="J1530" s="101">
        <v>0</v>
      </c>
      <c r="K1530" s="101">
        <v>0</v>
      </c>
      <c r="L1530" s="101">
        <v>0</v>
      </c>
      <c r="M1530" s="101">
        <v>0</v>
      </c>
      <c r="N1530" s="100" t="str">
        <f t="shared" si="69"/>
        <v>공격력 +315</v>
      </c>
      <c r="O1530" s="100" t="str">
        <f t="shared" si="70"/>
        <v>최대 체력 +1786</v>
      </c>
      <c r="P1530" s="100" t="str">
        <f t="shared" si="71"/>
        <v>-</v>
      </c>
    </row>
    <row r="1531" spans="1:16" ht="13.8" customHeight="1">
      <c r="A1531" s="101">
        <f>C1531*ID규칙_기본능력치그룹_단위+COUNTIF($C$4:C1531,C1531)</f>
        <v>11121028</v>
      </c>
      <c r="B1531" s="100" t="s">
        <v>345</v>
      </c>
      <c r="C1531" s="101">
        <f>VLOOKUP(B1531,WEAPON!$B:$D,3,0)</f>
        <v>11121</v>
      </c>
      <c r="D1531" s="102">
        <v>28</v>
      </c>
      <c r="E1531" s="101">
        <v>1</v>
      </c>
      <c r="F1531" s="101">
        <v>324</v>
      </c>
      <c r="G1531" s="101">
        <v>0</v>
      </c>
      <c r="H1531" s="101">
        <v>2</v>
      </c>
      <c r="I1531" s="101">
        <v>1834</v>
      </c>
      <c r="J1531" s="101">
        <v>0</v>
      </c>
      <c r="K1531" s="101">
        <v>0</v>
      </c>
      <c r="L1531" s="101">
        <v>0</v>
      </c>
      <c r="M1531" s="101">
        <v>0</v>
      </c>
      <c r="N1531" s="100" t="str">
        <f t="shared" si="69"/>
        <v>공격력 +324</v>
      </c>
      <c r="O1531" s="100" t="str">
        <f t="shared" si="70"/>
        <v>최대 체력 +1834</v>
      </c>
      <c r="P1531" s="100" t="str">
        <f t="shared" si="71"/>
        <v>-</v>
      </c>
    </row>
    <row r="1532" spans="1:16" ht="13.8" customHeight="1">
      <c r="A1532" s="101">
        <f>C1532*ID규칙_기본능력치그룹_단위+COUNTIF($C$4:C1532,C1532)</f>
        <v>11121029</v>
      </c>
      <c r="B1532" s="100" t="s">
        <v>345</v>
      </c>
      <c r="C1532" s="101">
        <f>VLOOKUP(B1532,WEAPON!$B:$D,3,0)</f>
        <v>11121</v>
      </c>
      <c r="D1532" s="102">
        <v>29</v>
      </c>
      <c r="E1532" s="101">
        <v>1</v>
      </c>
      <c r="F1532" s="101">
        <v>332</v>
      </c>
      <c r="G1532" s="101">
        <v>0</v>
      </c>
      <c r="H1532" s="101">
        <v>2</v>
      </c>
      <c r="I1532" s="101">
        <v>1883</v>
      </c>
      <c r="J1532" s="101">
        <v>0</v>
      </c>
      <c r="K1532" s="101">
        <v>0</v>
      </c>
      <c r="L1532" s="101">
        <v>0</v>
      </c>
      <c r="M1532" s="101">
        <v>0</v>
      </c>
      <c r="N1532" s="100" t="str">
        <f t="shared" si="69"/>
        <v>공격력 +332</v>
      </c>
      <c r="O1532" s="100" t="str">
        <f t="shared" si="70"/>
        <v>최대 체력 +1883</v>
      </c>
      <c r="P1532" s="100" t="str">
        <f t="shared" si="71"/>
        <v>-</v>
      </c>
    </row>
    <row r="1533" spans="1:16" ht="13.8" customHeight="1">
      <c r="A1533" s="101">
        <f>C1533*ID규칙_기본능력치그룹_단위+COUNTIF($C$4:C1533,C1533)</f>
        <v>11121030</v>
      </c>
      <c r="B1533" s="100" t="s">
        <v>345</v>
      </c>
      <c r="C1533" s="101">
        <f>VLOOKUP(B1533,WEAPON!$B:$D,3,0)</f>
        <v>11121</v>
      </c>
      <c r="D1533" s="102">
        <v>30</v>
      </c>
      <c r="E1533" s="101">
        <v>1</v>
      </c>
      <c r="F1533" s="101">
        <v>341</v>
      </c>
      <c r="G1533" s="101">
        <v>0</v>
      </c>
      <c r="H1533" s="101">
        <v>2</v>
      </c>
      <c r="I1533" s="101">
        <v>1931</v>
      </c>
      <c r="J1533" s="101">
        <v>0</v>
      </c>
      <c r="K1533" s="101">
        <v>0</v>
      </c>
      <c r="L1533" s="101">
        <v>0</v>
      </c>
      <c r="M1533" s="101">
        <v>0</v>
      </c>
      <c r="N1533" s="100" t="str">
        <f t="shared" si="69"/>
        <v>공격력 +341</v>
      </c>
      <c r="O1533" s="100" t="str">
        <f t="shared" si="70"/>
        <v>최대 체력 +1931</v>
      </c>
      <c r="P1533" s="100" t="str">
        <f t="shared" si="71"/>
        <v>-</v>
      </c>
    </row>
    <row r="1534" spans="1:16" ht="13.8" customHeight="1">
      <c r="A1534" s="101">
        <f>C1534*ID규칙_기본능력치그룹_단위+COUNTIF($C$4:C1534,C1534)</f>
        <v>11121031</v>
      </c>
      <c r="B1534" s="100" t="s">
        <v>345</v>
      </c>
      <c r="C1534" s="101">
        <f>VLOOKUP(B1534,WEAPON!$B:$D,3,0)</f>
        <v>11121</v>
      </c>
      <c r="D1534" s="102">
        <v>31</v>
      </c>
      <c r="E1534" s="101">
        <v>1</v>
      </c>
      <c r="F1534" s="101">
        <v>350</v>
      </c>
      <c r="G1534" s="101">
        <v>0</v>
      </c>
      <c r="H1534" s="101">
        <v>2</v>
      </c>
      <c r="I1534" s="101">
        <v>1979</v>
      </c>
      <c r="J1534" s="101">
        <v>0</v>
      </c>
      <c r="K1534" s="101">
        <v>0</v>
      </c>
      <c r="L1534" s="101">
        <v>0</v>
      </c>
      <c r="M1534" s="101">
        <v>0</v>
      </c>
      <c r="N1534" s="100" t="str">
        <f t="shared" si="69"/>
        <v>공격력 +350</v>
      </c>
      <c r="O1534" s="100" t="str">
        <f t="shared" si="70"/>
        <v>최대 체력 +1979</v>
      </c>
      <c r="P1534" s="100" t="str">
        <f t="shared" si="71"/>
        <v>-</v>
      </c>
    </row>
    <row r="1535" spans="1:16" ht="13.8" customHeight="1">
      <c r="A1535" s="101">
        <f>C1535*ID규칙_기본능력치그룹_단위+COUNTIF($C$4:C1535,C1535)</f>
        <v>11121032</v>
      </c>
      <c r="B1535" s="100" t="s">
        <v>345</v>
      </c>
      <c r="C1535" s="101">
        <f>VLOOKUP(B1535,WEAPON!$B:$D,3,0)</f>
        <v>11121</v>
      </c>
      <c r="D1535" s="102">
        <v>32</v>
      </c>
      <c r="E1535" s="101">
        <v>1</v>
      </c>
      <c r="F1535" s="101">
        <v>358</v>
      </c>
      <c r="G1535" s="101">
        <v>0</v>
      </c>
      <c r="H1535" s="101">
        <v>2</v>
      </c>
      <c r="I1535" s="101">
        <v>2028</v>
      </c>
      <c r="J1535" s="101">
        <v>0</v>
      </c>
      <c r="K1535" s="101">
        <v>0</v>
      </c>
      <c r="L1535" s="101">
        <v>0</v>
      </c>
      <c r="M1535" s="101">
        <v>0</v>
      </c>
      <c r="N1535" s="100" t="str">
        <f t="shared" si="69"/>
        <v>공격력 +358</v>
      </c>
      <c r="O1535" s="100" t="str">
        <f t="shared" si="70"/>
        <v>최대 체력 +2028</v>
      </c>
      <c r="P1535" s="100" t="str">
        <f t="shared" si="71"/>
        <v>-</v>
      </c>
    </row>
    <row r="1536" spans="1:16" ht="13.8" customHeight="1">
      <c r="A1536" s="101">
        <f>C1536*ID규칙_기본능력치그룹_단위+COUNTIF($C$4:C1536,C1536)</f>
        <v>11121033</v>
      </c>
      <c r="B1536" s="100" t="s">
        <v>345</v>
      </c>
      <c r="C1536" s="101">
        <f>VLOOKUP(B1536,WEAPON!$B:$D,3,0)</f>
        <v>11121</v>
      </c>
      <c r="D1536" s="102">
        <v>33</v>
      </c>
      <c r="E1536" s="101">
        <v>1</v>
      </c>
      <c r="F1536" s="101">
        <v>367</v>
      </c>
      <c r="G1536" s="101">
        <v>0</v>
      </c>
      <c r="H1536" s="101">
        <v>2</v>
      </c>
      <c r="I1536" s="101">
        <v>2076</v>
      </c>
      <c r="J1536" s="101">
        <v>0</v>
      </c>
      <c r="K1536" s="101">
        <v>0</v>
      </c>
      <c r="L1536" s="101">
        <v>0</v>
      </c>
      <c r="M1536" s="101">
        <v>0</v>
      </c>
      <c r="N1536" s="100" t="str">
        <f t="shared" si="69"/>
        <v>공격력 +367</v>
      </c>
      <c r="O1536" s="100" t="str">
        <f t="shared" si="70"/>
        <v>최대 체력 +2076</v>
      </c>
      <c r="P1536" s="100" t="str">
        <f t="shared" si="71"/>
        <v>-</v>
      </c>
    </row>
    <row r="1537" spans="1:16" ht="13.8" customHeight="1">
      <c r="A1537" s="101">
        <f>C1537*ID규칙_기본능력치그룹_단위+COUNTIF($C$4:C1537,C1537)</f>
        <v>11121034</v>
      </c>
      <c r="B1537" s="100" t="s">
        <v>345</v>
      </c>
      <c r="C1537" s="101">
        <f>VLOOKUP(B1537,WEAPON!$B:$D,3,0)</f>
        <v>11121</v>
      </c>
      <c r="D1537" s="102">
        <v>34</v>
      </c>
      <c r="E1537" s="101">
        <v>1</v>
      </c>
      <c r="F1537" s="101">
        <v>375</v>
      </c>
      <c r="G1537" s="101">
        <v>0</v>
      </c>
      <c r="H1537" s="101">
        <v>2</v>
      </c>
      <c r="I1537" s="101">
        <v>2124</v>
      </c>
      <c r="J1537" s="101">
        <v>0</v>
      </c>
      <c r="K1537" s="101">
        <v>0</v>
      </c>
      <c r="L1537" s="101">
        <v>0</v>
      </c>
      <c r="M1537" s="101">
        <v>0</v>
      </c>
      <c r="N1537" s="100" t="str">
        <f t="shared" si="69"/>
        <v>공격력 +375</v>
      </c>
      <c r="O1537" s="100" t="str">
        <f t="shared" si="70"/>
        <v>최대 체력 +2124</v>
      </c>
      <c r="P1537" s="100" t="str">
        <f t="shared" si="71"/>
        <v>-</v>
      </c>
    </row>
    <row r="1538" spans="1:16" ht="13.8" customHeight="1">
      <c r="A1538" s="101">
        <f>C1538*ID규칙_기본능력치그룹_단위+COUNTIF($C$4:C1538,C1538)</f>
        <v>11121035</v>
      </c>
      <c r="B1538" s="100" t="s">
        <v>345</v>
      </c>
      <c r="C1538" s="101">
        <f>VLOOKUP(B1538,WEAPON!$B:$D,3,0)</f>
        <v>11121</v>
      </c>
      <c r="D1538" s="102">
        <v>35</v>
      </c>
      <c r="E1538" s="101">
        <v>1</v>
      </c>
      <c r="F1538" s="101">
        <v>384</v>
      </c>
      <c r="G1538" s="101">
        <v>0</v>
      </c>
      <c r="H1538" s="101">
        <v>2</v>
      </c>
      <c r="I1538" s="101">
        <v>2172</v>
      </c>
      <c r="J1538" s="101">
        <v>0</v>
      </c>
      <c r="K1538" s="101">
        <v>0</v>
      </c>
      <c r="L1538" s="101">
        <v>0</v>
      </c>
      <c r="M1538" s="101">
        <v>0</v>
      </c>
      <c r="N1538" s="100" t="str">
        <f t="shared" si="69"/>
        <v>공격력 +384</v>
      </c>
      <c r="O1538" s="100" t="str">
        <f t="shared" si="70"/>
        <v>최대 체력 +2172</v>
      </c>
      <c r="P1538" s="100" t="str">
        <f t="shared" si="71"/>
        <v>-</v>
      </c>
    </row>
    <row r="1539" spans="1:16" ht="13.8" customHeight="1">
      <c r="A1539" s="101">
        <f>C1539*ID규칙_기본능력치그룹_단위+COUNTIF($C$4:C1539,C1539)</f>
        <v>11121036</v>
      </c>
      <c r="B1539" s="100" t="s">
        <v>345</v>
      </c>
      <c r="C1539" s="101">
        <f>VLOOKUP(B1539,WEAPON!$B:$D,3,0)</f>
        <v>11121</v>
      </c>
      <c r="D1539" s="102">
        <v>36</v>
      </c>
      <c r="E1539" s="101">
        <v>1</v>
      </c>
      <c r="F1539" s="101">
        <v>392</v>
      </c>
      <c r="G1539" s="101">
        <v>0</v>
      </c>
      <c r="H1539" s="101">
        <v>2</v>
      </c>
      <c r="I1539" s="101">
        <v>2221</v>
      </c>
      <c r="J1539" s="101">
        <v>0</v>
      </c>
      <c r="K1539" s="101">
        <v>0</v>
      </c>
      <c r="L1539" s="101">
        <v>0</v>
      </c>
      <c r="M1539" s="101">
        <v>0</v>
      </c>
      <c r="N1539" s="100" t="str">
        <f t="shared" si="69"/>
        <v>공격력 +392</v>
      </c>
      <c r="O1539" s="100" t="str">
        <f t="shared" si="70"/>
        <v>최대 체력 +2221</v>
      </c>
      <c r="P1539" s="100" t="str">
        <f t="shared" si="71"/>
        <v>-</v>
      </c>
    </row>
    <row r="1540" spans="1:16" ht="13.8" customHeight="1">
      <c r="A1540" s="101">
        <f>C1540*ID규칙_기본능력치그룹_단위+COUNTIF($C$4:C1540,C1540)</f>
        <v>11121037</v>
      </c>
      <c r="B1540" s="100" t="s">
        <v>345</v>
      </c>
      <c r="C1540" s="101">
        <f>VLOOKUP(B1540,WEAPON!$B:$D,3,0)</f>
        <v>11121</v>
      </c>
      <c r="D1540" s="102">
        <v>37</v>
      </c>
      <c r="E1540" s="101">
        <v>1</v>
      </c>
      <c r="F1540" s="101">
        <v>401</v>
      </c>
      <c r="G1540" s="101">
        <v>0</v>
      </c>
      <c r="H1540" s="101">
        <v>2</v>
      </c>
      <c r="I1540" s="101">
        <v>2269</v>
      </c>
      <c r="J1540" s="101">
        <v>0</v>
      </c>
      <c r="K1540" s="101">
        <v>0</v>
      </c>
      <c r="L1540" s="101">
        <v>0</v>
      </c>
      <c r="M1540" s="101">
        <v>0</v>
      </c>
      <c r="N1540" s="100" t="str">
        <f t="shared" ref="N1540:N1603" si="72">IF(E1540=0,"-",VLOOKUP(E1540,STATS_TYPE,2,0)&amp;" +")&amp;IF(E1540=0,"",IF(G1540=0,F1540,F1540/100&amp;"%"))</f>
        <v>공격력 +401</v>
      </c>
      <c r="O1540" s="100" t="str">
        <f t="shared" ref="O1540:O1603" si="73">IF(H1540=0,"-",VLOOKUP(H1540,STATS_TYPE,2,0)&amp;" +")&amp;IF(H1540=0,"",IF(J1540=0,I1540,I1540/100&amp;"%"))</f>
        <v>최대 체력 +2269</v>
      </c>
      <c r="P1540" s="100" t="str">
        <f t="shared" ref="P1540:P1603" si="74">IF(K1540=0,"-",VLOOKUP(K1540,STATS_TYPE,2,0)&amp;" +")&amp;IF(K1540=0,"",IF(M1540=0,L1540,L1540/100&amp;"%"))</f>
        <v>-</v>
      </c>
    </row>
    <row r="1541" spans="1:16" ht="13.8" customHeight="1">
      <c r="A1541" s="101">
        <f>C1541*ID규칙_기본능력치그룹_단위+COUNTIF($C$4:C1541,C1541)</f>
        <v>11121038</v>
      </c>
      <c r="B1541" s="100" t="s">
        <v>345</v>
      </c>
      <c r="C1541" s="101">
        <f>VLOOKUP(B1541,WEAPON!$B:$D,3,0)</f>
        <v>11121</v>
      </c>
      <c r="D1541" s="102">
        <v>38</v>
      </c>
      <c r="E1541" s="101">
        <v>1</v>
      </c>
      <c r="F1541" s="101">
        <v>409</v>
      </c>
      <c r="G1541" s="101">
        <v>0</v>
      </c>
      <c r="H1541" s="101">
        <v>2</v>
      </c>
      <c r="I1541" s="101">
        <v>2317</v>
      </c>
      <c r="J1541" s="101">
        <v>0</v>
      </c>
      <c r="K1541" s="101">
        <v>0</v>
      </c>
      <c r="L1541" s="101">
        <v>0</v>
      </c>
      <c r="M1541" s="101">
        <v>0</v>
      </c>
      <c r="N1541" s="100" t="str">
        <f t="shared" si="72"/>
        <v>공격력 +409</v>
      </c>
      <c r="O1541" s="100" t="str">
        <f t="shared" si="73"/>
        <v>최대 체력 +2317</v>
      </c>
      <c r="P1541" s="100" t="str">
        <f t="shared" si="74"/>
        <v>-</v>
      </c>
    </row>
    <row r="1542" spans="1:16" ht="13.8" customHeight="1">
      <c r="A1542" s="101">
        <f>C1542*ID규칙_기본능력치그룹_단위+COUNTIF($C$4:C1542,C1542)</f>
        <v>11121039</v>
      </c>
      <c r="B1542" s="100" t="s">
        <v>345</v>
      </c>
      <c r="C1542" s="101">
        <f>VLOOKUP(B1542,WEAPON!$B:$D,3,0)</f>
        <v>11121</v>
      </c>
      <c r="D1542" s="102">
        <v>39</v>
      </c>
      <c r="E1542" s="101">
        <v>1</v>
      </c>
      <c r="F1542" s="101">
        <v>418</v>
      </c>
      <c r="G1542" s="101">
        <v>0</v>
      </c>
      <c r="H1542" s="101">
        <v>2</v>
      </c>
      <c r="I1542" s="101">
        <v>2365</v>
      </c>
      <c r="J1542" s="101">
        <v>0</v>
      </c>
      <c r="K1542" s="101">
        <v>0</v>
      </c>
      <c r="L1542" s="101">
        <v>0</v>
      </c>
      <c r="M1542" s="101">
        <v>0</v>
      </c>
      <c r="N1542" s="100" t="str">
        <f t="shared" si="72"/>
        <v>공격력 +418</v>
      </c>
      <c r="O1542" s="100" t="str">
        <f t="shared" si="73"/>
        <v>최대 체력 +2365</v>
      </c>
      <c r="P1542" s="100" t="str">
        <f t="shared" si="74"/>
        <v>-</v>
      </c>
    </row>
    <row r="1543" spans="1:16" ht="13.8" customHeight="1">
      <c r="A1543" s="101">
        <f>C1543*ID규칙_기본능력치그룹_단위+COUNTIF($C$4:C1543,C1543)</f>
        <v>11121040</v>
      </c>
      <c r="B1543" s="100" t="s">
        <v>345</v>
      </c>
      <c r="C1543" s="101">
        <f>VLOOKUP(B1543,WEAPON!$B:$D,3,0)</f>
        <v>11121</v>
      </c>
      <c r="D1543" s="102">
        <v>40</v>
      </c>
      <c r="E1543" s="101">
        <v>1</v>
      </c>
      <c r="F1543" s="101">
        <v>426</v>
      </c>
      <c r="G1543" s="101">
        <v>0</v>
      </c>
      <c r="H1543" s="101">
        <v>2</v>
      </c>
      <c r="I1543" s="101">
        <v>2414</v>
      </c>
      <c r="J1543" s="101">
        <v>0</v>
      </c>
      <c r="K1543" s="101">
        <v>0</v>
      </c>
      <c r="L1543" s="101">
        <v>0</v>
      </c>
      <c r="M1543" s="101">
        <v>0</v>
      </c>
      <c r="N1543" s="100" t="str">
        <f t="shared" si="72"/>
        <v>공격력 +426</v>
      </c>
      <c r="O1543" s="100" t="str">
        <f t="shared" si="73"/>
        <v>최대 체력 +2414</v>
      </c>
      <c r="P1543" s="100" t="str">
        <f t="shared" si="74"/>
        <v>-</v>
      </c>
    </row>
    <row r="1544" spans="1:16" ht="13.8" customHeight="1">
      <c r="A1544" s="101">
        <f>C1544*ID규칙_기본능력치그룹_단위+COUNTIF($C$4:C1544,C1544)</f>
        <v>11121041</v>
      </c>
      <c r="B1544" s="100" t="s">
        <v>345</v>
      </c>
      <c r="C1544" s="101">
        <f>VLOOKUP(B1544,WEAPON!$B:$D,3,0)</f>
        <v>11121</v>
      </c>
      <c r="D1544" s="102">
        <v>41</v>
      </c>
      <c r="E1544" s="101">
        <v>1</v>
      </c>
      <c r="F1544" s="101">
        <v>435</v>
      </c>
      <c r="G1544" s="101">
        <v>0</v>
      </c>
      <c r="H1544" s="101">
        <v>2</v>
      </c>
      <c r="I1544" s="101">
        <v>2462</v>
      </c>
      <c r="J1544" s="101">
        <v>0</v>
      </c>
      <c r="K1544" s="101">
        <v>0</v>
      </c>
      <c r="L1544" s="101">
        <v>0</v>
      </c>
      <c r="M1544" s="101">
        <v>0</v>
      </c>
      <c r="N1544" s="100" t="str">
        <f t="shared" si="72"/>
        <v>공격력 +435</v>
      </c>
      <c r="O1544" s="100" t="str">
        <f t="shared" si="73"/>
        <v>최대 체력 +2462</v>
      </c>
      <c r="P1544" s="100" t="str">
        <f t="shared" si="74"/>
        <v>-</v>
      </c>
    </row>
    <row r="1545" spans="1:16" ht="13.8" customHeight="1">
      <c r="A1545" s="101">
        <f>C1545*ID규칙_기본능력치그룹_단위+COUNTIF($C$4:C1545,C1545)</f>
        <v>11121042</v>
      </c>
      <c r="B1545" s="100" t="s">
        <v>345</v>
      </c>
      <c r="C1545" s="101">
        <f>VLOOKUP(B1545,WEAPON!$B:$D,3,0)</f>
        <v>11121</v>
      </c>
      <c r="D1545" s="102">
        <v>42</v>
      </c>
      <c r="E1545" s="101">
        <v>1</v>
      </c>
      <c r="F1545" s="101">
        <v>443</v>
      </c>
      <c r="G1545" s="101">
        <v>0</v>
      </c>
      <c r="H1545" s="101">
        <v>2</v>
      </c>
      <c r="I1545" s="101">
        <v>2510</v>
      </c>
      <c r="J1545" s="101">
        <v>0</v>
      </c>
      <c r="K1545" s="101">
        <v>0</v>
      </c>
      <c r="L1545" s="101">
        <v>0</v>
      </c>
      <c r="M1545" s="101">
        <v>0</v>
      </c>
      <c r="N1545" s="100" t="str">
        <f t="shared" si="72"/>
        <v>공격력 +443</v>
      </c>
      <c r="O1545" s="100" t="str">
        <f t="shared" si="73"/>
        <v>최대 체력 +2510</v>
      </c>
      <c r="P1545" s="100" t="str">
        <f t="shared" si="74"/>
        <v>-</v>
      </c>
    </row>
    <row r="1546" spans="1:16" ht="13.8" customHeight="1">
      <c r="A1546" s="101">
        <f>C1546*ID규칙_기본능력치그룹_단위+COUNTIF($C$4:C1546,C1546)</f>
        <v>11121043</v>
      </c>
      <c r="B1546" s="100" t="s">
        <v>345</v>
      </c>
      <c r="C1546" s="101">
        <f>VLOOKUP(B1546,WEAPON!$B:$D,3,0)</f>
        <v>11121</v>
      </c>
      <c r="D1546" s="102">
        <v>43</v>
      </c>
      <c r="E1546" s="101">
        <v>1</v>
      </c>
      <c r="F1546" s="101">
        <v>452</v>
      </c>
      <c r="G1546" s="101">
        <v>0</v>
      </c>
      <c r="H1546" s="101">
        <v>2</v>
      </c>
      <c r="I1546" s="101">
        <v>2559</v>
      </c>
      <c r="J1546" s="101">
        <v>0</v>
      </c>
      <c r="K1546" s="101">
        <v>0</v>
      </c>
      <c r="L1546" s="101">
        <v>0</v>
      </c>
      <c r="M1546" s="101">
        <v>0</v>
      </c>
      <c r="N1546" s="100" t="str">
        <f t="shared" si="72"/>
        <v>공격력 +452</v>
      </c>
      <c r="O1546" s="100" t="str">
        <f t="shared" si="73"/>
        <v>최대 체력 +2559</v>
      </c>
      <c r="P1546" s="100" t="str">
        <f t="shared" si="74"/>
        <v>-</v>
      </c>
    </row>
    <row r="1547" spans="1:16" ht="13.8" customHeight="1">
      <c r="A1547" s="101">
        <f>C1547*ID규칙_기본능력치그룹_단위+COUNTIF($C$4:C1547,C1547)</f>
        <v>11121044</v>
      </c>
      <c r="B1547" s="100" t="s">
        <v>345</v>
      </c>
      <c r="C1547" s="101">
        <f>VLOOKUP(B1547,WEAPON!$B:$D,3,0)</f>
        <v>11121</v>
      </c>
      <c r="D1547" s="102">
        <v>44</v>
      </c>
      <c r="E1547" s="101">
        <v>1</v>
      </c>
      <c r="F1547" s="101">
        <v>460</v>
      </c>
      <c r="G1547" s="101">
        <v>0</v>
      </c>
      <c r="H1547" s="101">
        <v>2</v>
      </c>
      <c r="I1547" s="101">
        <v>2607</v>
      </c>
      <c r="J1547" s="101">
        <v>0</v>
      </c>
      <c r="K1547" s="101">
        <v>0</v>
      </c>
      <c r="L1547" s="101">
        <v>0</v>
      </c>
      <c r="M1547" s="101">
        <v>0</v>
      </c>
      <c r="N1547" s="100" t="str">
        <f t="shared" si="72"/>
        <v>공격력 +460</v>
      </c>
      <c r="O1547" s="100" t="str">
        <f t="shared" si="73"/>
        <v>최대 체력 +2607</v>
      </c>
      <c r="P1547" s="100" t="str">
        <f t="shared" si="74"/>
        <v>-</v>
      </c>
    </row>
    <row r="1548" spans="1:16" ht="13.8" customHeight="1">
      <c r="A1548" s="101">
        <f>C1548*ID규칙_기본능력치그룹_단위+COUNTIF($C$4:C1548,C1548)</f>
        <v>11121045</v>
      </c>
      <c r="B1548" s="100" t="s">
        <v>345</v>
      </c>
      <c r="C1548" s="101">
        <f>VLOOKUP(B1548,WEAPON!$B:$D,3,0)</f>
        <v>11121</v>
      </c>
      <c r="D1548" s="102">
        <v>45</v>
      </c>
      <c r="E1548" s="101">
        <v>1</v>
      </c>
      <c r="F1548" s="101">
        <v>469</v>
      </c>
      <c r="G1548" s="101">
        <v>0</v>
      </c>
      <c r="H1548" s="101">
        <v>2</v>
      </c>
      <c r="I1548" s="101">
        <v>2655</v>
      </c>
      <c r="J1548" s="101">
        <v>0</v>
      </c>
      <c r="K1548" s="101">
        <v>0</v>
      </c>
      <c r="L1548" s="101">
        <v>0</v>
      </c>
      <c r="M1548" s="101">
        <v>0</v>
      </c>
      <c r="N1548" s="100" t="str">
        <f t="shared" si="72"/>
        <v>공격력 +469</v>
      </c>
      <c r="O1548" s="100" t="str">
        <f t="shared" si="73"/>
        <v>최대 체력 +2655</v>
      </c>
      <c r="P1548" s="100" t="str">
        <f t="shared" si="74"/>
        <v>-</v>
      </c>
    </row>
    <row r="1549" spans="1:16" ht="13.8" customHeight="1">
      <c r="A1549" s="101">
        <f>C1549*ID규칙_기본능력치그룹_단위+COUNTIF($C$4:C1549,C1549)</f>
        <v>11121046</v>
      </c>
      <c r="B1549" s="100" t="s">
        <v>345</v>
      </c>
      <c r="C1549" s="101">
        <f>VLOOKUP(B1549,WEAPON!$B:$D,3,0)</f>
        <v>11121</v>
      </c>
      <c r="D1549" s="102">
        <v>46</v>
      </c>
      <c r="E1549" s="101">
        <v>1</v>
      </c>
      <c r="F1549" s="101">
        <v>477</v>
      </c>
      <c r="G1549" s="101">
        <v>0</v>
      </c>
      <c r="H1549" s="101">
        <v>2</v>
      </c>
      <c r="I1549" s="101">
        <v>2703</v>
      </c>
      <c r="J1549" s="101">
        <v>0</v>
      </c>
      <c r="K1549" s="101">
        <v>0</v>
      </c>
      <c r="L1549" s="101">
        <v>0</v>
      </c>
      <c r="M1549" s="101">
        <v>0</v>
      </c>
      <c r="N1549" s="100" t="str">
        <f t="shared" si="72"/>
        <v>공격력 +477</v>
      </c>
      <c r="O1549" s="100" t="str">
        <f t="shared" si="73"/>
        <v>최대 체력 +2703</v>
      </c>
      <c r="P1549" s="100" t="str">
        <f t="shared" si="74"/>
        <v>-</v>
      </c>
    </row>
    <row r="1550" spans="1:16" ht="13.8" customHeight="1">
      <c r="A1550" s="101">
        <f>C1550*ID규칙_기본능력치그룹_단위+COUNTIF($C$4:C1550,C1550)</f>
        <v>11121047</v>
      </c>
      <c r="B1550" s="100" t="s">
        <v>345</v>
      </c>
      <c r="C1550" s="101">
        <f>VLOOKUP(B1550,WEAPON!$B:$D,3,0)</f>
        <v>11121</v>
      </c>
      <c r="D1550" s="102">
        <v>47</v>
      </c>
      <c r="E1550" s="101">
        <v>1</v>
      </c>
      <c r="F1550" s="101">
        <v>486</v>
      </c>
      <c r="G1550" s="101">
        <v>0</v>
      </c>
      <c r="H1550" s="101">
        <v>2</v>
      </c>
      <c r="I1550" s="101">
        <v>2752</v>
      </c>
      <c r="J1550" s="101">
        <v>0</v>
      </c>
      <c r="K1550" s="101">
        <v>0</v>
      </c>
      <c r="L1550" s="101">
        <v>0</v>
      </c>
      <c r="M1550" s="101">
        <v>0</v>
      </c>
      <c r="N1550" s="100" t="str">
        <f t="shared" si="72"/>
        <v>공격력 +486</v>
      </c>
      <c r="O1550" s="100" t="str">
        <f t="shared" si="73"/>
        <v>최대 체력 +2752</v>
      </c>
      <c r="P1550" s="100" t="str">
        <f t="shared" si="74"/>
        <v>-</v>
      </c>
    </row>
    <row r="1551" spans="1:16" ht="13.8" customHeight="1">
      <c r="A1551" s="101">
        <f>C1551*ID규칙_기본능력치그룹_단위+COUNTIF($C$4:C1551,C1551)</f>
        <v>11121048</v>
      </c>
      <c r="B1551" s="100" t="s">
        <v>345</v>
      </c>
      <c r="C1551" s="101">
        <f>VLOOKUP(B1551,WEAPON!$B:$D,3,0)</f>
        <v>11121</v>
      </c>
      <c r="D1551" s="102">
        <v>48</v>
      </c>
      <c r="E1551" s="101">
        <v>1</v>
      </c>
      <c r="F1551" s="101">
        <v>494</v>
      </c>
      <c r="G1551" s="101">
        <v>0</v>
      </c>
      <c r="H1551" s="101">
        <v>2</v>
      </c>
      <c r="I1551" s="101">
        <v>2800</v>
      </c>
      <c r="J1551" s="101">
        <v>0</v>
      </c>
      <c r="K1551" s="101">
        <v>0</v>
      </c>
      <c r="L1551" s="101">
        <v>0</v>
      </c>
      <c r="M1551" s="101">
        <v>0</v>
      </c>
      <c r="N1551" s="100" t="str">
        <f t="shared" si="72"/>
        <v>공격력 +494</v>
      </c>
      <c r="O1551" s="100" t="str">
        <f t="shared" si="73"/>
        <v>최대 체력 +2800</v>
      </c>
      <c r="P1551" s="100" t="str">
        <f t="shared" si="74"/>
        <v>-</v>
      </c>
    </row>
    <row r="1552" spans="1:16" ht="13.8" customHeight="1">
      <c r="A1552" s="101">
        <f>C1552*ID규칙_기본능력치그룹_단위+COUNTIF($C$4:C1552,C1552)</f>
        <v>11121049</v>
      </c>
      <c r="B1552" s="100" t="s">
        <v>345</v>
      </c>
      <c r="C1552" s="101">
        <f>VLOOKUP(B1552,WEAPON!$B:$D,3,0)</f>
        <v>11121</v>
      </c>
      <c r="D1552" s="102">
        <v>49</v>
      </c>
      <c r="E1552" s="101">
        <v>1</v>
      </c>
      <c r="F1552" s="101">
        <v>503</v>
      </c>
      <c r="G1552" s="101">
        <v>0</v>
      </c>
      <c r="H1552" s="101">
        <v>2</v>
      </c>
      <c r="I1552" s="101">
        <v>2848</v>
      </c>
      <c r="J1552" s="101">
        <v>0</v>
      </c>
      <c r="K1552" s="101">
        <v>0</v>
      </c>
      <c r="L1552" s="101">
        <v>0</v>
      </c>
      <c r="M1552" s="101">
        <v>0</v>
      </c>
      <c r="N1552" s="100" t="str">
        <f t="shared" si="72"/>
        <v>공격력 +503</v>
      </c>
      <c r="O1552" s="100" t="str">
        <f t="shared" si="73"/>
        <v>최대 체력 +2848</v>
      </c>
      <c r="P1552" s="100" t="str">
        <f t="shared" si="74"/>
        <v>-</v>
      </c>
    </row>
    <row r="1553" spans="1:16" ht="13.8" customHeight="1">
      <c r="A1553" s="101">
        <f>C1553*ID규칙_기본능력치그룹_단위+COUNTIF($C$4:C1553,C1553)</f>
        <v>11121050</v>
      </c>
      <c r="B1553" s="100" t="s">
        <v>345</v>
      </c>
      <c r="C1553" s="101">
        <f>VLOOKUP(B1553,WEAPON!$B:$D,3,0)</f>
        <v>11121</v>
      </c>
      <c r="D1553" s="102">
        <v>50</v>
      </c>
      <c r="E1553" s="101">
        <v>1</v>
      </c>
      <c r="F1553" s="101">
        <v>511</v>
      </c>
      <c r="G1553" s="101">
        <v>0</v>
      </c>
      <c r="H1553" s="101">
        <v>2</v>
      </c>
      <c r="I1553" s="101">
        <v>2897</v>
      </c>
      <c r="J1553" s="101">
        <v>0</v>
      </c>
      <c r="K1553" s="101">
        <v>0</v>
      </c>
      <c r="L1553" s="101">
        <v>0</v>
      </c>
      <c r="M1553" s="101">
        <v>0</v>
      </c>
      <c r="N1553" s="100" t="str">
        <f t="shared" si="72"/>
        <v>공격력 +511</v>
      </c>
      <c r="O1553" s="100" t="str">
        <f t="shared" si="73"/>
        <v>최대 체력 +2897</v>
      </c>
      <c r="P1553" s="100" t="str">
        <f t="shared" si="74"/>
        <v>-</v>
      </c>
    </row>
    <row r="1554" spans="1:16" ht="13.8" customHeight="1">
      <c r="A1554" s="101">
        <f>C1554*ID규칙_기본능력치그룹_단위+COUNTIF($C$4:C1554,C1554)</f>
        <v>11322001</v>
      </c>
      <c r="B1554" s="100" t="s">
        <v>347</v>
      </c>
      <c r="C1554" s="101">
        <f>VLOOKUP(B1554,WEAPON!$B:$D,3,0)</f>
        <v>11322</v>
      </c>
      <c r="D1554" s="102">
        <v>1</v>
      </c>
      <c r="E1554" s="101">
        <v>1</v>
      </c>
      <c r="F1554" s="101">
        <v>121</v>
      </c>
      <c r="G1554" s="101">
        <v>0</v>
      </c>
      <c r="H1554" s="101">
        <v>2</v>
      </c>
      <c r="I1554" s="101">
        <v>504</v>
      </c>
      <c r="J1554" s="101">
        <v>0</v>
      </c>
      <c r="K1554" s="101">
        <v>3</v>
      </c>
      <c r="L1554" s="101">
        <v>184</v>
      </c>
      <c r="M1554" s="101">
        <v>0</v>
      </c>
      <c r="N1554" s="100" t="str">
        <f t="shared" si="72"/>
        <v>공격력 +121</v>
      </c>
      <c r="O1554" s="100" t="str">
        <f t="shared" si="73"/>
        <v>최대 체력 +504</v>
      </c>
      <c r="P1554" s="100" t="str">
        <f t="shared" si="74"/>
        <v>치유력 +184</v>
      </c>
    </row>
    <row r="1555" spans="1:16" ht="13.8" customHeight="1">
      <c r="A1555" s="101">
        <f>C1555*ID규칙_기본능력치그룹_단위+COUNTIF($C$4:C1555,C1555)</f>
        <v>11322002</v>
      </c>
      <c r="B1555" s="100" t="s">
        <v>347</v>
      </c>
      <c r="C1555" s="101">
        <f>VLOOKUP(B1555,WEAPON!$B:$D,3,0)</f>
        <v>11322</v>
      </c>
      <c r="D1555" s="102">
        <v>2</v>
      </c>
      <c r="E1555" s="101">
        <v>1</v>
      </c>
      <c r="F1555" s="101">
        <v>132</v>
      </c>
      <c r="G1555" s="101">
        <v>0</v>
      </c>
      <c r="H1555" s="101">
        <v>2</v>
      </c>
      <c r="I1555" s="101">
        <v>550</v>
      </c>
      <c r="J1555" s="101">
        <v>0</v>
      </c>
      <c r="K1555" s="101">
        <v>3</v>
      </c>
      <c r="L1555" s="101">
        <v>201</v>
      </c>
      <c r="M1555" s="101">
        <v>0</v>
      </c>
      <c r="N1555" s="100" t="str">
        <f t="shared" si="72"/>
        <v>공격력 +132</v>
      </c>
      <c r="O1555" s="100" t="str">
        <f t="shared" si="73"/>
        <v>최대 체력 +550</v>
      </c>
      <c r="P1555" s="100" t="str">
        <f t="shared" si="74"/>
        <v>치유력 +201</v>
      </c>
    </row>
    <row r="1556" spans="1:16" ht="13.8" customHeight="1">
      <c r="A1556" s="101">
        <f>C1556*ID규칙_기본능력치그룹_단위+COUNTIF($C$4:C1556,C1556)</f>
        <v>11322003</v>
      </c>
      <c r="B1556" s="100" t="s">
        <v>347</v>
      </c>
      <c r="C1556" s="101">
        <f>VLOOKUP(B1556,WEAPON!$B:$D,3,0)</f>
        <v>11322</v>
      </c>
      <c r="D1556" s="102">
        <v>3</v>
      </c>
      <c r="E1556" s="101">
        <v>1</v>
      </c>
      <c r="F1556" s="101">
        <v>143</v>
      </c>
      <c r="G1556" s="101">
        <v>0</v>
      </c>
      <c r="H1556" s="101">
        <v>2</v>
      </c>
      <c r="I1556" s="101">
        <v>596</v>
      </c>
      <c r="J1556" s="101">
        <v>0</v>
      </c>
      <c r="K1556" s="101">
        <v>3</v>
      </c>
      <c r="L1556" s="101">
        <v>217</v>
      </c>
      <c r="M1556" s="101">
        <v>0</v>
      </c>
      <c r="N1556" s="100" t="str">
        <f t="shared" si="72"/>
        <v>공격력 +143</v>
      </c>
      <c r="O1556" s="100" t="str">
        <f t="shared" si="73"/>
        <v>최대 체력 +596</v>
      </c>
      <c r="P1556" s="100" t="str">
        <f t="shared" si="74"/>
        <v>치유력 +217</v>
      </c>
    </row>
    <row r="1557" spans="1:16" ht="13.8" customHeight="1">
      <c r="A1557" s="101">
        <f>C1557*ID규칙_기본능력치그룹_단위+COUNTIF($C$4:C1557,C1557)</f>
        <v>11322004</v>
      </c>
      <c r="B1557" s="100" t="s">
        <v>347</v>
      </c>
      <c r="C1557" s="101">
        <f>VLOOKUP(B1557,WEAPON!$B:$D,3,0)</f>
        <v>11322</v>
      </c>
      <c r="D1557" s="102">
        <v>4</v>
      </c>
      <c r="E1557" s="101">
        <v>1</v>
      </c>
      <c r="F1557" s="101">
        <v>154</v>
      </c>
      <c r="G1557" s="101">
        <v>0</v>
      </c>
      <c r="H1557" s="101">
        <v>2</v>
      </c>
      <c r="I1557" s="101">
        <v>641</v>
      </c>
      <c r="J1557" s="101">
        <v>0</v>
      </c>
      <c r="K1557" s="101">
        <v>3</v>
      </c>
      <c r="L1557" s="101">
        <v>234</v>
      </c>
      <c r="M1557" s="101">
        <v>0</v>
      </c>
      <c r="N1557" s="100" t="str">
        <f t="shared" si="72"/>
        <v>공격력 +154</v>
      </c>
      <c r="O1557" s="100" t="str">
        <f t="shared" si="73"/>
        <v>최대 체력 +641</v>
      </c>
      <c r="P1557" s="100" t="str">
        <f t="shared" si="74"/>
        <v>치유력 +234</v>
      </c>
    </row>
    <row r="1558" spans="1:16" ht="13.8" customHeight="1">
      <c r="A1558" s="101">
        <f>C1558*ID규칙_기본능력치그룹_단위+COUNTIF($C$4:C1558,C1558)</f>
        <v>11322005</v>
      </c>
      <c r="B1558" s="100" t="s">
        <v>347</v>
      </c>
      <c r="C1558" s="101">
        <f>VLOOKUP(B1558,WEAPON!$B:$D,3,0)</f>
        <v>11322</v>
      </c>
      <c r="D1558" s="102">
        <v>5</v>
      </c>
      <c r="E1558" s="101">
        <v>1</v>
      </c>
      <c r="F1558" s="101">
        <v>165</v>
      </c>
      <c r="G1558" s="101">
        <v>0</v>
      </c>
      <c r="H1558" s="101">
        <v>2</v>
      </c>
      <c r="I1558" s="101">
        <v>687</v>
      </c>
      <c r="J1558" s="101">
        <v>0</v>
      </c>
      <c r="K1558" s="101">
        <v>3</v>
      </c>
      <c r="L1558" s="101">
        <v>251</v>
      </c>
      <c r="M1558" s="101">
        <v>0</v>
      </c>
      <c r="N1558" s="100" t="str">
        <f t="shared" si="72"/>
        <v>공격력 +165</v>
      </c>
      <c r="O1558" s="100" t="str">
        <f t="shared" si="73"/>
        <v>최대 체력 +687</v>
      </c>
      <c r="P1558" s="100" t="str">
        <f t="shared" si="74"/>
        <v>치유력 +251</v>
      </c>
    </row>
    <row r="1559" spans="1:16" ht="13.8" customHeight="1">
      <c r="A1559" s="101">
        <f>C1559*ID규칙_기본능력치그룹_단위+COUNTIF($C$4:C1559,C1559)</f>
        <v>11322006</v>
      </c>
      <c r="B1559" s="100" t="s">
        <v>347</v>
      </c>
      <c r="C1559" s="101">
        <f>VLOOKUP(B1559,WEAPON!$B:$D,3,0)</f>
        <v>11322</v>
      </c>
      <c r="D1559" s="102">
        <v>6</v>
      </c>
      <c r="E1559" s="101">
        <v>1</v>
      </c>
      <c r="F1559" s="101">
        <v>176</v>
      </c>
      <c r="G1559" s="101">
        <v>0</v>
      </c>
      <c r="H1559" s="101">
        <v>2</v>
      </c>
      <c r="I1559" s="101">
        <v>733</v>
      </c>
      <c r="J1559" s="101">
        <v>0</v>
      </c>
      <c r="K1559" s="101">
        <v>3</v>
      </c>
      <c r="L1559" s="101">
        <v>267</v>
      </c>
      <c r="M1559" s="101">
        <v>0</v>
      </c>
      <c r="N1559" s="100" t="str">
        <f t="shared" si="72"/>
        <v>공격력 +176</v>
      </c>
      <c r="O1559" s="100" t="str">
        <f t="shared" si="73"/>
        <v>최대 체력 +733</v>
      </c>
      <c r="P1559" s="100" t="str">
        <f t="shared" si="74"/>
        <v>치유력 +267</v>
      </c>
    </row>
    <row r="1560" spans="1:16" ht="13.8" customHeight="1">
      <c r="A1560" s="101">
        <f>C1560*ID규칙_기본능력치그룹_단위+COUNTIF($C$4:C1560,C1560)</f>
        <v>11322007</v>
      </c>
      <c r="B1560" s="100" t="s">
        <v>347</v>
      </c>
      <c r="C1560" s="101">
        <f>VLOOKUP(B1560,WEAPON!$B:$D,3,0)</f>
        <v>11322</v>
      </c>
      <c r="D1560" s="102">
        <v>7</v>
      </c>
      <c r="E1560" s="101">
        <v>1</v>
      </c>
      <c r="F1560" s="101">
        <v>187</v>
      </c>
      <c r="G1560" s="101">
        <v>0</v>
      </c>
      <c r="H1560" s="101">
        <v>2</v>
      </c>
      <c r="I1560" s="101">
        <v>779</v>
      </c>
      <c r="J1560" s="101">
        <v>0</v>
      </c>
      <c r="K1560" s="101">
        <v>3</v>
      </c>
      <c r="L1560" s="101">
        <v>284</v>
      </c>
      <c r="M1560" s="101">
        <v>0</v>
      </c>
      <c r="N1560" s="100" t="str">
        <f t="shared" si="72"/>
        <v>공격력 +187</v>
      </c>
      <c r="O1560" s="100" t="str">
        <f t="shared" si="73"/>
        <v>최대 체력 +779</v>
      </c>
      <c r="P1560" s="100" t="str">
        <f t="shared" si="74"/>
        <v>치유력 +284</v>
      </c>
    </row>
    <row r="1561" spans="1:16" ht="13.8" customHeight="1">
      <c r="A1561" s="101">
        <f>C1561*ID규칙_기본능력치그룹_단위+COUNTIF($C$4:C1561,C1561)</f>
        <v>11322008</v>
      </c>
      <c r="B1561" s="100" t="s">
        <v>347</v>
      </c>
      <c r="C1561" s="101">
        <f>VLOOKUP(B1561,WEAPON!$B:$D,3,0)</f>
        <v>11322</v>
      </c>
      <c r="D1561" s="102">
        <v>8</v>
      </c>
      <c r="E1561" s="101">
        <v>1</v>
      </c>
      <c r="F1561" s="101">
        <v>198</v>
      </c>
      <c r="G1561" s="101">
        <v>0</v>
      </c>
      <c r="H1561" s="101">
        <v>2</v>
      </c>
      <c r="I1561" s="101">
        <v>825</v>
      </c>
      <c r="J1561" s="101">
        <v>0</v>
      </c>
      <c r="K1561" s="101">
        <v>3</v>
      </c>
      <c r="L1561" s="101">
        <v>301</v>
      </c>
      <c r="M1561" s="101">
        <v>0</v>
      </c>
      <c r="N1561" s="100" t="str">
        <f t="shared" si="72"/>
        <v>공격력 +198</v>
      </c>
      <c r="O1561" s="100" t="str">
        <f t="shared" si="73"/>
        <v>최대 체력 +825</v>
      </c>
      <c r="P1561" s="100" t="str">
        <f t="shared" si="74"/>
        <v>치유력 +301</v>
      </c>
    </row>
    <row r="1562" spans="1:16" ht="13.8" customHeight="1">
      <c r="A1562" s="101">
        <f>C1562*ID규칙_기본능력치그룹_단위+COUNTIF($C$4:C1562,C1562)</f>
        <v>11322009</v>
      </c>
      <c r="B1562" s="100" t="s">
        <v>347</v>
      </c>
      <c r="C1562" s="101">
        <f>VLOOKUP(B1562,WEAPON!$B:$D,3,0)</f>
        <v>11322</v>
      </c>
      <c r="D1562" s="102">
        <v>9</v>
      </c>
      <c r="E1562" s="101">
        <v>1</v>
      </c>
      <c r="F1562" s="101">
        <v>209</v>
      </c>
      <c r="G1562" s="101">
        <v>0</v>
      </c>
      <c r="H1562" s="101">
        <v>2</v>
      </c>
      <c r="I1562" s="101">
        <v>870</v>
      </c>
      <c r="J1562" s="101">
        <v>0</v>
      </c>
      <c r="K1562" s="101">
        <v>3</v>
      </c>
      <c r="L1562" s="101">
        <v>318</v>
      </c>
      <c r="M1562" s="101">
        <v>0</v>
      </c>
      <c r="N1562" s="100" t="str">
        <f t="shared" si="72"/>
        <v>공격력 +209</v>
      </c>
      <c r="O1562" s="100" t="str">
        <f t="shared" si="73"/>
        <v>최대 체력 +870</v>
      </c>
      <c r="P1562" s="100" t="str">
        <f t="shared" si="74"/>
        <v>치유력 +318</v>
      </c>
    </row>
    <row r="1563" spans="1:16" ht="13.8" customHeight="1">
      <c r="A1563" s="101">
        <f>C1563*ID규칙_기본능력치그룹_단위+COUNTIF($C$4:C1563,C1563)</f>
        <v>11322010</v>
      </c>
      <c r="B1563" s="100" t="s">
        <v>347</v>
      </c>
      <c r="C1563" s="101">
        <f>VLOOKUP(B1563,WEAPON!$B:$D,3,0)</f>
        <v>11322</v>
      </c>
      <c r="D1563" s="102">
        <v>10</v>
      </c>
      <c r="E1563" s="101">
        <v>1</v>
      </c>
      <c r="F1563" s="101">
        <v>220</v>
      </c>
      <c r="G1563" s="101">
        <v>0</v>
      </c>
      <c r="H1563" s="101">
        <v>2</v>
      </c>
      <c r="I1563" s="101">
        <v>916</v>
      </c>
      <c r="J1563" s="101">
        <v>0</v>
      </c>
      <c r="K1563" s="101">
        <v>3</v>
      </c>
      <c r="L1563" s="101">
        <v>334</v>
      </c>
      <c r="M1563" s="101">
        <v>0</v>
      </c>
      <c r="N1563" s="100" t="str">
        <f t="shared" si="72"/>
        <v>공격력 +220</v>
      </c>
      <c r="O1563" s="100" t="str">
        <f t="shared" si="73"/>
        <v>최대 체력 +916</v>
      </c>
      <c r="P1563" s="100" t="str">
        <f t="shared" si="74"/>
        <v>치유력 +334</v>
      </c>
    </row>
    <row r="1564" spans="1:16" ht="13.8" customHeight="1">
      <c r="A1564" s="101">
        <f>C1564*ID규칙_기본능력치그룹_단위+COUNTIF($C$4:C1564,C1564)</f>
        <v>11322011</v>
      </c>
      <c r="B1564" s="100" t="s">
        <v>347</v>
      </c>
      <c r="C1564" s="101">
        <f>VLOOKUP(B1564,WEAPON!$B:$D,3,0)</f>
        <v>11322</v>
      </c>
      <c r="D1564" s="102">
        <v>11</v>
      </c>
      <c r="E1564" s="101">
        <v>1</v>
      </c>
      <c r="F1564" s="101">
        <v>231</v>
      </c>
      <c r="G1564" s="101">
        <v>0</v>
      </c>
      <c r="H1564" s="101">
        <v>2</v>
      </c>
      <c r="I1564" s="101">
        <v>962</v>
      </c>
      <c r="J1564" s="101">
        <v>0</v>
      </c>
      <c r="K1564" s="101">
        <v>3</v>
      </c>
      <c r="L1564" s="101">
        <v>351</v>
      </c>
      <c r="M1564" s="101">
        <v>0</v>
      </c>
      <c r="N1564" s="100" t="str">
        <f t="shared" si="72"/>
        <v>공격력 +231</v>
      </c>
      <c r="O1564" s="100" t="str">
        <f t="shared" si="73"/>
        <v>최대 체력 +962</v>
      </c>
      <c r="P1564" s="100" t="str">
        <f t="shared" si="74"/>
        <v>치유력 +351</v>
      </c>
    </row>
    <row r="1565" spans="1:16" ht="13.8" customHeight="1">
      <c r="A1565" s="101">
        <f>C1565*ID규칙_기본능력치그룹_단위+COUNTIF($C$4:C1565,C1565)</f>
        <v>11322012</v>
      </c>
      <c r="B1565" s="100" t="s">
        <v>347</v>
      </c>
      <c r="C1565" s="101">
        <f>VLOOKUP(B1565,WEAPON!$B:$D,3,0)</f>
        <v>11322</v>
      </c>
      <c r="D1565" s="102">
        <v>12</v>
      </c>
      <c r="E1565" s="101">
        <v>1</v>
      </c>
      <c r="F1565" s="101">
        <v>242</v>
      </c>
      <c r="G1565" s="101">
        <v>0</v>
      </c>
      <c r="H1565" s="101">
        <v>2</v>
      </c>
      <c r="I1565" s="101">
        <v>1008</v>
      </c>
      <c r="J1565" s="101">
        <v>0</v>
      </c>
      <c r="K1565" s="101">
        <v>3</v>
      </c>
      <c r="L1565" s="101">
        <v>368</v>
      </c>
      <c r="M1565" s="101">
        <v>0</v>
      </c>
      <c r="N1565" s="100" t="str">
        <f t="shared" si="72"/>
        <v>공격력 +242</v>
      </c>
      <c r="O1565" s="100" t="str">
        <f t="shared" si="73"/>
        <v>최대 체력 +1008</v>
      </c>
      <c r="P1565" s="100" t="str">
        <f t="shared" si="74"/>
        <v>치유력 +368</v>
      </c>
    </row>
    <row r="1566" spans="1:16" ht="13.8" customHeight="1">
      <c r="A1566" s="101">
        <f>C1566*ID규칙_기본능력치그룹_단위+COUNTIF($C$4:C1566,C1566)</f>
        <v>11322013</v>
      </c>
      <c r="B1566" s="100" t="s">
        <v>347</v>
      </c>
      <c r="C1566" s="101">
        <f>VLOOKUP(B1566,WEAPON!$B:$D,3,0)</f>
        <v>11322</v>
      </c>
      <c r="D1566" s="102">
        <v>13</v>
      </c>
      <c r="E1566" s="101">
        <v>1</v>
      </c>
      <c r="F1566" s="101">
        <v>253</v>
      </c>
      <c r="G1566" s="101">
        <v>0</v>
      </c>
      <c r="H1566" s="101">
        <v>2</v>
      </c>
      <c r="I1566" s="101">
        <v>1054</v>
      </c>
      <c r="J1566" s="101">
        <v>0</v>
      </c>
      <c r="K1566" s="101">
        <v>3</v>
      </c>
      <c r="L1566" s="101">
        <v>384</v>
      </c>
      <c r="M1566" s="101">
        <v>0</v>
      </c>
      <c r="N1566" s="100" t="str">
        <f t="shared" si="72"/>
        <v>공격력 +253</v>
      </c>
      <c r="O1566" s="100" t="str">
        <f t="shared" si="73"/>
        <v>최대 체력 +1054</v>
      </c>
      <c r="P1566" s="100" t="str">
        <f t="shared" si="74"/>
        <v>치유력 +384</v>
      </c>
    </row>
    <row r="1567" spans="1:16" ht="13.8" customHeight="1">
      <c r="A1567" s="101">
        <f>C1567*ID규칙_기본능력치그룹_단위+COUNTIF($C$4:C1567,C1567)</f>
        <v>11322014</v>
      </c>
      <c r="B1567" s="100" t="s">
        <v>347</v>
      </c>
      <c r="C1567" s="101">
        <f>VLOOKUP(B1567,WEAPON!$B:$D,3,0)</f>
        <v>11322</v>
      </c>
      <c r="D1567" s="102">
        <v>14</v>
      </c>
      <c r="E1567" s="101">
        <v>1</v>
      </c>
      <c r="F1567" s="101">
        <v>264</v>
      </c>
      <c r="G1567" s="101">
        <v>0</v>
      </c>
      <c r="H1567" s="101">
        <v>2</v>
      </c>
      <c r="I1567" s="101">
        <v>1099</v>
      </c>
      <c r="J1567" s="101">
        <v>0</v>
      </c>
      <c r="K1567" s="101">
        <v>3</v>
      </c>
      <c r="L1567" s="101">
        <v>401</v>
      </c>
      <c r="M1567" s="101">
        <v>0</v>
      </c>
      <c r="N1567" s="100" t="str">
        <f t="shared" si="72"/>
        <v>공격력 +264</v>
      </c>
      <c r="O1567" s="100" t="str">
        <f t="shared" si="73"/>
        <v>최대 체력 +1099</v>
      </c>
      <c r="P1567" s="100" t="str">
        <f t="shared" si="74"/>
        <v>치유력 +401</v>
      </c>
    </row>
    <row r="1568" spans="1:16" ht="13.8" customHeight="1">
      <c r="A1568" s="101">
        <f>C1568*ID규칙_기본능력치그룹_단위+COUNTIF($C$4:C1568,C1568)</f>
        <v>11322015</v>
      </c>
      <c r="B1568" s="100" t="s">
        <v>347</v>
      </c>
      <c r="C1568" s="101">
        <f>VLOOKUP(B1568,WEAPON!$B:$D,3,0)</f>
        <v>11322</v>
      </c>
      <c r="D1568" s="102">
        <v>15</v>
      </c>
      <c r="E1568" s="101">
        <v>1</v>
      </c>
      <c r="F1568" s="101">
        <v>275</v>
      </c>
      <c r="G1568" s="101">
        <v>0</v>
      </c>
      <c r="H1568" s="101">
        <v>2</v>
      </c>
      <c r="I1568" s="101">
        <v>1145</v>
      </c>
      <c r="J1568" s="101">
        <v>0</v>
      </c>
      <c r="K1568" s="101">
        <v>3</v>
      </c>
      <c r="L1568" s="101">
        <v>418</v>
      </c>
      <c r="M1568" s="101">
        <v>0</v>
      </c>
      <c r="N1568" s="100" t="str">
        <f t="shared" si="72"/>
        <v>공격력 +275</v>
      </c>
      <c r="O1568" s="100" t="str">
        <f t="shared" si="73"/>
        <v>최대 체력 +1145</v>
      </c>
      <c r="P1568" s="100" t="str">
        <f t="shared" si="74"/>
        <v>치유력 +418</v>
      </c>
    </row>
    <row r="1569" spans="1:16" ht="13.8" customHeight="1">
      <c r="A1569" s="101">
        <f>C1569*ID규칙_기본능력치그룹_단위+COUNTIF($C$4:C1569,C1569)</f>
        <v>11322016</v>
      </c>
      <c r="B1569" s="100" t="s">
        <v>347</v>
      </c>
      <c r="C1569" s="101">
        <f>VLOOKUP(B1569,WEAPON!$B:$D,3,0)</f>
        <v>11322</v>
      </c>
      <c r="D1569" s="102">
        <v>16</v>
      </c>
      <c r="E1569" s="101">
        <v>1</v>
      </c>
      <c r="F1569" s="101">
        <v>287</v>
      </c>
      <c r="G1569" s="101">
        <v>0</v>
      </c>
      <c r="H1569" s="101">
        <v>2</v>
      </c>
      <c r="I1569" s="101">
        <v>1191</v>
      </c>
      <c r="J1569" s="101">
        <v>0</v>
      </c>
      <c r="K1569" s="101">
        <v>3</v>
      </c>
      <c r="L1569" s="101">
        <v>434</v>
      </c>
      <c r="M1569" s="101">
        <v>0</v>
      </c>
      <c r="N1569" s="100" t="str">
        <f t="shared" si="72"/>
        <v>공격력 +287</v>
      </c>
      <c r="O1569" s="100" t="str">
        <f t="shared" si="73"/>
        <v>최대 체력 +1191</v>
      </c>
      <c r="P1569" s="100" t="str">
        <f t="shared" si="74"/>
        <v>치유력 +434</v>
      </c>
    </row>
    <row r="1570" spans="1:16" ht="13.8" customHeight="1">
      <c r="A1570" s="101">
        <f>C1570*ID규칙_기본능력치그룹_단위+COUNTIF($C$4:C1570,C1570)</f>
        <v>11322017</v>
      </c>
      <c r="B1570" s="100" t="s">
        <v>347</v>
      </c>
      <c r="C1570" s="101">
        <f>VLOOKUP(B1570,WEAPON!$B:$D,3,0)</f>
        <v>11322</v>
      </c>
      <c r="D1570" s="102">
        <v>17</v>
      </c>
      <c r="E1570" s="101">
        <v>1</v>
      </c>
      <c r="F1570" s="101">
        <v>298</v>
      </c>
      <c r="G1570" s="101">
        <v>0</v>
      </c>
      <c r="H1570" s="101">
        <v>2</v>
      </c>
      <c r="I1570" s="101">
        <v>1237</v>
      </c>
      <c r="J1570" s="101">
        <v>0</v>
      </c>
      <c r="K1570" s="101">
        <v>3</v>
      </c>
      <c r="L1570" s="101">
        <v>451</v>
      </c>
      <c r="M1570" s="101">
        <v>0</v>
      </c>
      <c r="N1570" s="100" t="str">
        <f t="shared" si="72"/>
        <v>공격력 +298</v>
      </c>
      <c r="O1570" s="100" t="str">
        <f t="shared" si="73"/>
        <v>최대 체력 +1237</v>
      </c>
      <c r="P1570" s="100" t="str">
        <f t="shared" si="74"/>
        <v>치유력 +451</v>
      </c>
    </row>
    <row r="1571" spans="1:16" ht="13.8" customHeight="1">
      <c r="A1571" s="101">
        <f>C1571*ID규칙_기본능력치그룹_단위+COUNTIF($C$4:C1571,C1571)</f>
        <v>11322018</v>
      </c>
      <c r="B1571" s="100" t="s">
        <v>347</v>
      </c>
      <c r="C1571" s="101">
        <f>VLOOKUP(B1571,WEAPON!$B:$D,3,0)</f>
        <v>11322</v>
      </c>
      <c r="D1571" s="102">
        <v>18</v>
      </c>
      <c r="E1571" s="101">
        <v>1</v>
      </c>
      <c r="F1571" s="101">
        <v>309</v>
      </c>
      <c r="G1571" s="101">
        <v>0</v>
      </c>
      <c r="H1571" s="101">
        <v>2</v>
      </c>
      <c r="I1571" s="101">
        <v>1282</v>
      </c>
      <c r="J1571" s="101">
        <v>0</v>
      </c>
      <c r="K1571" s="101">
        <v>3</v>
      </c>
      <c r="L1571" s="101">
        <v>468</v>
      </c>
      <c r="M1571" s="101">
        <v>0</v>
      </c>
      <c r="N1571" s="100" t="str">
        <f t="shared" si="72"/>
        <v>공격력 +309</v>
      </c>
      <c r="O1571" s="100" t="str">
        <f t="shared" si="73"/>
        <v>최대 체력 +1282</v>
      </c>
      <c r="P1571" s="100" t="str">
        <f t="shared" si="74"/>
        <v>치유력 +468</v>
      </c>
    </row>
    <row r="1572" spans="1:16" ht="13.8" customHeight="1">
      <c r="A1572" s="101">
        <f>C1572*ID규칙_기본능력치그룹_단위+COUNTIF($C$4:C1572,C1572)</f>
        <v>11322019</v>
      </c>
      <c r="B1572" s="100" t="s">
        <v>347</v>
      </c>
      <c r="C1572" s="101">
        <f>VLOOKUP(B1572,WEAPON!$B:$D,3,0)</f>
        <v>11322</v>
      </c>
      <c r="D1572" s="102">
        <v>19</v>
      </c>
      <c r="E1572" s="101">
        <v>1</v>
      </c>
      <c r="F1572" s="101">
        <v>320</v>
      </c>
      <c r="G1572" s="101">
        <v>0</v>
      </c>
      <c r="H1572" s="101">
        <v>2</v>
      </c>
      <c r="I1572" s="101">
        <v>1328</v>
      </c>
      <c r="J1572" s="101">
        <v>0</v>
      </c>
      <c r="K1572" s="101">
        <v>3</v>
      </c>
      <c r="L1572" s="101">
        <v>484</v>
      </c>
      <c r="M1572" s="101">
        <v>0</v>
      </c>
      <c r="N1572" s="100" t="str">
        <f t="shared" si="72"/>
        <v>공격력 +320</v>
      </c>
      <c r="O1572" s="100" t="str">
        <f t="shared" si="73"/>
        <v>최대 체력 +1328</v>
      </c>
      <c r="P1572" s="100" t="str">
        <f t="shared" si="74"/>
        <v>치유력 +484</v>
      </c>
    </row>
    <row r="1573" spans="1:16" ht="13.8" customHeight="1">
      <c r="A1573" s="101">
        <f>C1573*ID규칙_기본능력치그룹_단위+COUNTIF($C$4:C1573,C1573)</f>
        <v>11322020</v>
      </c>
      <c r="B1573" s="100" t="s">
        <v>347</v>
      </c>
      <c r="C1573" s="101">
        <f>VLOOKUP(B1573,WEAPON!$B:$D,3,0)</f>
        <v>11322</v>
      </c>
      <c r="D1573" s="102">
        <v>20</v>
      </c>
      <c r="E1573" s="101">
        <v>1</v>
      </c>
      <c r="F1573" s="101">
        <v>331</v>
      </c>
      <c r="G1573" s="101">
        <v>0</v>
      </c>
      <c r="H1573" s="101">
        <v>2</v>
      </c>
      <c r="I1573" s="101">
        <v>1374</v>
      </c>
      <c r="J1573" s="101">
        <v>0</v>
      </c>
      <c r="K1573" s="101">
        <v>3</v>
      </c>
      <c r="L1573" s="101">
        <v>501</v>
      </c>
      <c r="M1573" s="101">
        <v>0</v>
      </c>
      <c r="N1573" s="100" t="str">
        <f t="shared" si="72"/>
        <v>공격력 +331</v>
      </c>
      <c r="O1573" s="100" t="str">
        <f t="shared" si="73"/>
        <v>최대 체력 +1374</v>
      </c>
      <c r="P1573" s="100" t="str">
        <f t="shared" si="74"/>
        <v>치유력 +501</v>
      </c>
    </row>
    <row r="1574" spans="1:16" ht="13.8" customHeight="1">
      <c r="A1574" s="101">
        <f>C1574*ID규칙_기본능력치그룹_단위+COUNTIF($C$4:C1574,C1574)</f>
        <v>11322021</v>
      </c>
      <c r="B1574" s="100" t="s">
        <v>347</v>
      </c>
      <c r="C1574" s="101">
        <f>VLOOKUP(B1574,WEAPON!$B:$D,3,0)</f>
        <v>11322</v>
      </c>
      <c r="D1574" s="102">
        <v>21</v>
      </c>
      <c r="E1574" s="101">
        <v>1</v>
      </c>
      <c r="F1574" s="101">
        <v>342</v>
      </c>
      <c r="G1574" s="101">
        <v>0</v>
      </c>
      <c r="H1574" s="101">
        <v>2</v>
      </c>
      <c r="I1574" s="101">
        <v>1420</v>
      </c>
      <c r="J1574" s="101">
        <v>0</v>
      </c>
      <c r="K1574" s="101">
        <v>3</v>
      </c>
      <c r="L1574" s="101">
        <v>518</v>
      </c>
      <c r="M1574" s="101">
        <v>0</v>
      </c>
      <c r="N1574" s="100" t="str">
        <f t="shared" si="72"/>
        <v>공격력 +342</v>
      </c>
      <c r="O1574" s="100" t="str">
        <f t="shared" si="73"/>
        <v>최대 체력 +1420</v>
      </c>
      <c r="P1574" s="100" t="str">
        <f t="shared" si="74"/>
        <v>치유력 +518</v>
      </c>
    </row>
    <row r="1575" spans="1:16" ht="13.8" customHeight="1">
      <c r="A1575" s="101">
        <f>C1575*ID규칙_기본능력치그룹_단위+COUNTIF($C$4:C1575,C1575)</f>
        <v>11322022</v>
      </c>
      <c r="B1575" s="100" t="s">
        <v>347</v>
      </c>
      <c r="C1575" s="101">
        <f>VLOOKUP(B1575,WEAPON!$B:$D,3,0)</f>
        <v>11322</v>
      </c>
      <c r="D1575" s="102">
        <v>22</v>
      </c>
      <c r="E1575" s="101">
        <v>1</v>
      </c>
      <c r="F1575" s="101">
        <v>353</v>
      </c>
      <c r="G1575" s="101">
        <v>0</v>
      </c>
      <c r="H1575" s="101">
        <v>2</v>
      </c>
      <c r="I1575" s="101">
        <v>1466</v>
      </c>
      <c r="J1575" s="101">
        <v>0</v>
      </c>
      <c r="K1575" s="101">
        <v>3</v>
      </c>
      <c r="L1575" s="101">
        <v>534</v>
      </c>
      <c r="M1575" s="101">
        <v>0</v>
      </c>
      <c r="N1575" s="100" t="str">
        <f t="shared" si="72"/>
        <v>공격력 +353</v>
      </c>
      <c r="O1575" s="100" t="str">
        <f t="shared" si="73"/>
        <v>최대 체력 +1466</v>
      </c>
      <c r="P1575" s="100" t="str">
        <f t="shared" si="74"/>
        <v>치유력 +534</v>
      </c>
    </row>
    <row r="1576" spans="1:16" ht="13.8" customHeight="1">
      <c r="A1576" s="101">
        <f>C1576*ID규칙_기본능력치그룹_단위+COUNTIF($C$4:C1576,C1576)</f>
        <v>11322023</v>
      </c>
      <c r="B1576" s="100" t="s">
        <v>347</v>
      </c>
      <c r="C1576" s="101">
        <f>VLOOKUP(B1576,WEAPON!$B:$D,3,0)</f>
        <v>11322</v>
      </c>
      <c r="D1576" s="102">
        <v>23</v>
      </c>
      <c r="E1576" s="101">
        <v>1</v>
      </c>
      <c r="F1576" s="101">
        <v>364</v>
      </c>
      <c r="G1576" s="101">
        <v>0</v>
      </c>
      <c r="H1576" s="101">
        <v>2</v>
      </c>
      <c r="I1576" s="101">
        <v>1511</v>
      </c>
      <c r="J1576" s="101">
        <v>0</v>
      </c>
      <c r="K1576" s="101">
        <v>3</v>
      </c>
      <c r="L1576" s="101">
        <v>551</v>
      </c>
      <c r="M1576" s="101">
        <v>0</v>
      </c>
      <c r="N1576" s="100" t="str">
        <f t="shared" si="72"/>
        <v>공격력 +364</v>
      </c>
      <c r="O1576" s="100" t="str">
        <f t="shared" si="73"/>
        <v>최대 체력 +1511</v>
      </c>
      <c r="P1576" s="100" t="str">
        <f t="shared" si="74"/>
        <v>치유력 +551</v>
      </c>
    </row>
    <row r="1577" spans="1:16" ht="13.8" customHeight="1">
      <c r="A1577" s="101">
        <f>C1577*ID규칙_기본능력치그룹_단위+COUNTIF($C$4:C1577,C1577)</f>
        <v>11322024</v>
      </c>
      <c r="B1577" s="100" t="s">
        <v>347</v>
      </c>
      <c r="C1577" s="101">
        <f>VLOOKUP(B1577,WEAPON!$B:$D,3,0)</f>
        <v>11322</v>
      </c>
      <c r="D1577" s="102">
        <v>24</v>
      </c>
      <c r="E1577" s="101">
        <v>1</v>
      </c>
      <c r="F1577" s="101">
        <v>375</v>
      </c>
      <c r="G1577" s="101">
        <v>0</v>
      </c>
      <c r="H1577" s="101">
        <v>2</v>
      </c>
      <c r="I1577" s="101">
        <v>1557</v>
      </c>
      <c r="J1577" s="101">
        <v>0</v>
      </c>
      <c r="K1577" s="101">
        <v>3</v>
      </c>
      <c r="L1577" s="101">
        <v>568</v>
      </c>
      <c r="M1577" s="101">
        <v>0</v>
      </c>
      <c r="N1577" s="100" t="str">
        <f t="shared" si="72"/>
        <v>공격력 +375</v>
      </c>
      <c r="O1577" s="100" t="str">
        <f t="shared" si="73"/>
        <v>최대 체력 +1557</v>
      </c>
      <c r="P1577" s="100" t="str">
        <f t="shared" si="74"/>
        <v>치유력 +568</v>
      </c>
    </row>
    <row r="1578" spans="1:16" ht="13.8" customHeight="1">
      <c r="A1578" s="101">
        <f>C1578*ID규칙_기본능력치그룹_단위+COUNTIF($C$4:C1578,C1578)</f>
        <v>11322025</v>
      </c>
      <c r="B1578" s="100" t="s">
        <v>347</v>
      </c>
      <c r="C1578" s="101">
        <f>VLOOKUP(B1578,WEAPON!$B:$D,3,0)</f>
        <v>11322</v>
      </c>
      <c r="D1578" s="102">
        <v>25</v>
      </c>
      <c r="E1578" s="101">
        <v>1</v>
      </c>
      <c r="F1578" s="101">
        <v>386</v>
      </c>
      <c r="G1578" s="101">
        <v>0</v>
      </c>
      <c r="H1578" s="101">
        <v>2</v>
      </c>
      <c r="I1578" s="101">
        <v>1603</v>
      </c>
      <c r="J1578" s="101">
        <v>0</v>
      </c>
      <c r="K1578" s="101">
        <v>3</v>
      </c>
      <c r="L1578" s="101">
        <v>585</v>
      </c>
      <c r="M1578" s="101">
        <v>0</v>
      </c>
      <c r="N1578" s="100" t="str">
        <f t="shared" si="72"/>
        <v>공격력 +386</v>
      </c>
      <c r="O1578" s="100" t="str">
        <f t="shared" si="73"/>
        <v>최대 체력 +1603</v>
      </c>
      <c r="P1578" s="100" t="str">
        <f t="shared" si="74"/>
        <v>치유력 +585</v>
      </c>
    </row>
    <row r="1579" spans="1:16" ht="13.8" customHeight="1">
      <c r="A1579" s="101">
        <f>C1579*ID규칙_기본능력치그룹_단위+COUNTIF($C$4:C1579,C1579)</f>
        <v>11322026</v>
      </c>
      <c r="B1579" s="100" t="s">
        <v>347</v>
      </c>
      <c r="C1579" s="101">
        <f>VLOOKUP(B1579,WEAPON!$B:$D,3,0)</f>
        <v>11322</v>
      </c>
      <c r="D1579" s="102">
        <v>26</v>
      </c>
      <c r="E1579" s="101">
        <v>1</v>
      </c>
      <c r="F1579" s="101">
        <v>397</v>
      </c>
      <c r="G1579" s="101">
        <v>0</v>
      </c>
      <c r="H1579" s="101">
        <v>2</v>
      </c>
      <c r="I1579" s="101">
        <v>1649</v>
      </c>
      <c r="J1579" s="101">
        <v>0</v>
      </c>
      <c r="K1579" s="101">
        <v>3</v>
      </c>
      <c r="L1579" s="101">
        <v>601</v>
      </c>
      <c r="M1579" s="101">
        <v>0</v>
      </c>
      <c r="N1579" s="100" t="str">
        <f t="shared" si="72"/>
        <v>공격력 +397</v>
      </c>
      <c r="O1579" s="100" t="str">
        <f t="shared" si="73"/>
        <v>최대 체력 +1649</v>
      </c>
      <c r="P1579" s="100" t="str">
        <f t="shared" si="74"/>
        <v>치유력 +601</v>
      </c>
    </row>
    <row r="1580" spans="1:16" ht="13.8" customHeight="1">
      <c r="A1580" s="101">
        <f>C1580*ID규칙_기본능력치그룹_단위+COUNTIF($C$4:C1580,C1580)</f>
        <v>11322027</v>
      </c>
      <c r="B1580" s="100" t="s">
        <v>347</v>
      </c>
      <c r="C1580" s="101">
        <f>VLOOKUP(B1580,WEAPON!$B:$D,3,0)</f>
        <v>11322</v>
      </c>
      <c r="D1580" s="102">
        <v>27</v>
      </c>
      <c r="E1580" s="101">
        <v>1</v>
      </c>
      <c r="F1580" s="101">
        <v>408</v>
      </c>
      <c r="G1580" s="101">
        <v>0</v>
      </c>
      <c r="H1580" s="101">
        <v>2</v>
      </c>
      <c r="I1580" s="101">
        <v>1695</v>
      </c>
      <c r="J1580" s="101">
        <v>0</v>
      </c>
      <c r="K1580" s="101">
        <v>3</v>
      </c>
      <c r="L1580" s="101">
        <v>618</v>
      </c>
      <c r="M1580" s="101">
        <v>0</v>
      </c>
      <c r="N1580" s="100" t="str">
        <f t="shared" si="72"/>
        <v>공격력 +408</v>
      </c>
      <c r="O1580" s="100" t="str">
        <f t="shared" si="73"/>
        <v>최대 체력 +1695</v>
      </c>
      <c r="P1580" s="100" t="str">
        <f t="shared" si="74"/>
        <v>치유력 +618</v>
      </c>
    </row>
    <row r="1581" spans="1:16" ht="13.8" customHeight="1">
      <c r="A1581" s="101">
        <f>C1581*ID규칙_기본능력치그룹_단위+COUNTIF($C$4:C1581,C1581)</f>
        <v>11322028</v>
      </c>
      <c r="B1581" s="100" t="s">
        <v>347</v>
      </c>
      <c r="C1581" s="101">
        <f>VLOOKUP(B1581,WEAPON!$B:$D,3,0)</f>
        <v>11322</v>
      </c>
      <c r="D1581" s="102">
        <v>28</v>
      </c>
      <c r="E1581" s="101">
        <v>1</v>
      </c>
      <c r="F1581" s="101">
        <v>419</v>
      </c>
      <c r="G1581" s="101">
        <v>0</v>
      </c>
      <c r="H1581" s="101">
        <v>2</v>
      </c>
      <c r="I1581" s="101">
        <v>1740</v>
      </c>
      <c r="J1581" s="101">
        <v>0</v>
      </c>
      <c r="K1581" s="101">
        <v>3</v>
      </c>
      <c r="L1581" s="101">
        <v>635</v>
      </c>
      <c r="M1581" s="101">
        <v>0</v>
      </c>
      <c r="N1581" s="100" t="str">
        <f t="shared" si="72"/>
        <v>공격력 +419</v>
      </c>
      <c r="O1581" s="100" t="str">
        <f t="shared" si="73"/>
        <v>최대 체력 +1740</v>
      </c>
      <c r="P1581" s="100" t="str">
        <f t="shared" si="74"/>
        <v>치유력 +635</v>
      </c>
    </row>
    <row r="1582" spans="1:16" ht="13.8" customHeight="1">
      <c r="A1582" s="101">
        <f>C1582*ID규칙_기본능력치그룹_단위+COUNTIF($C$4:C1582,C1582)</f>
        <v>11322029</v>
      </c>
      <c r="B1582" s="100" t="s">
        <v>347</v>
      </c>
      <c r="C1582" s="101">
        <f>VLOOKUP(B1582,WEAPON!$B:$D,3,0)</f>
        <v>11322</v>
      </c>
      <c r="D1582" s="102">
        <v>29</v>
      </c>
      <c r="E1582" s="101">
        <v>1</v>
      </c>
      <c r="F1582" s="101">
        <v>430</v>
      </c>
      <c r="G1582" s="101">
        <v>0</v>
      </c>
      <c r="H1582" s="101">
        <v>2</v>
      </c>
      <c r="I1582" s="101">
        <v>1786</v>
      </c>
      <c r="J1582" s="101">
        <v>0</v>
      </c>
      <c r="K1582" s="101">
        <v>3</v>
      </c>
      <c r="L1582" s="101">
        <v>651</v>
      </c>
      <c r="M1582" s="101">
        <v>0</v>
      </c>
      <c r="N1582" s="100" t="str">
        <f t="shared" si="72"/>
        <v>공격력 +430</v>
      </c>
      <c r="O1582" s="100" t="str">
        <f t="shared" si="73"/>
        <v>최대 체력 +1786</v>
      </c>
      <c r="P1582" s="100" t="str">
        <f t="shared" si="74"/>
        <v>치유력 +651</v>
      </c>
    </row>
    <row r="1583" spans="1:16" ht="13.8" customHeight="1">
      <c r="A1583" s="101">
        <f>C1583*ID규칙_기본능력치그룹_단위+COUNTIF($C$4:C1583,C1583)</f>
        <v>11322030</v>
      </c>
      <c r="B1583" s="100" t="s">
        <v>347</v>
      </c>
      <c r="C1583" s="101">
        <f>VLOOKUP(B1583,WEAPON!$B:$D,3,0)</f>
        <v>11322</v>
      </c>
      <c r="D1583" s="102">
        <v>30</v>
      </c>
      <c r="E1583" s="101">
        <v>1</v>
      </c>
      <c r="F1583" s="101">
        <v>441</v>
      </c>
      <c r="G1583" s="101">
        <v>0</v>
      </c>
      <c r="H1583" s="101">
        <v>2</v>
      </c>
      <c r="I1583" s="101">
        <v>1832</v>
      </c>
      <c r="J1583" s="101">
        <v>0</v>
      </c>
      <c r="K1583" s="101">
        <v>3</v>
      </c>
      <c r="L1583" s="101">
        <v>668</v>
      </c>
      <c r="M1583" s="101">
        <v>0</v>
      </c>
      <c r="N1583" s="100" t="str">
        <f t="shared" si="72"/>
        <v>공격력 +441</v>
      </c>
      <c r="O1583" s="100" t="str">
        <f t="shared" si="73"/>
        <v>최대 체력 +1832</v>
      </c>
      <c r="P1583" s="100" t="str">
        <f t="shared" si="74"/>
        <v>치유력 +668</v>
      </c>
    </row>
    <row r="1584" spans="1:16" ht="13.8" customHeight="1">
      <c r="A1584" s="101">
        <f>C1584*ID규칙_기본능력치그룹_단위+COUNTIF($C$4:C1584,C1584)</f>
        <v>11322031</v>
      </c>
      <c r="B1584" s="100" t="s">
        <v>347</v>
      </c>
      <c r="C1584" s="101">
        <f>VLOOKUP(B1584,WEAPON!$B:$D,3,0)</f>
        <v>11322</v>
      </c>
      <c r="D1584" s="102">
        <v>31</v>
      </c>
      <c r="E1584" s="101">
        <v>1</v>
      </c>
      <c r="F1584" s="101">
        <v>452</v>
      </c>
      <c r="G1584" s="101">
        <v>0</v>
      </c>
      <c r="H1584" s="101">
        <v>2</v>
      </c>
      <c r="I1584" s="101">
        <v>1878</v>
      </c>
      <c r="J1584" s="101">
        <v>0</v>
      </c>
      <c r="K1584" s="101">
        <v>3</v>
      </c>
      <c r="L1584" s="101">
        <v>685</v>
      </c>
      <c r="M1584" s="101">
        <v>0</v>
      </c>
      <c r="N1584" s="100" t="str">
        <f t="shared" si="72"/>
        <v>공격력 +452</v>
      </c>
      <c r="O1584" s="100" t="str">
        <f t="shared" si="73"/>
        <v>최대 체력 +1878</v>
      </c>
      <c r="P1584" s="100" t="str">
        <f t="shared" si="74"/>
        <v>치유력 +685</v>
      </c>
    </row>
    <row r="1585" spans="1:16" ht="13.8" customHeight="1">
      <c r="A1585" s="101">
        <f>C1585*ID규칙_기본능력치그룹_단위+COUNTIF($C$4:C1585,C1585)</f>
        <v>11322032</v>
      </c>
      <c r="B1585" s="100" t="s">
        <v>347</v>
      </c>
      <c r="C1585" s="101">
        <f>VLOOKUP(B1585,WEAPON!$B:$D,3,0)</f>
        <v>11322</v>
      </c>
      <c r="D1585" s="102">
        <v>32</v>
      </c>
      <c r="E1585" s="101">
        <v>1</v>
      </c>
      <c r="F1585" s="101">
        <v>463</v>
      </c>
      <c r="G1585" s="101">
        <v>0</v>
      </c>
      <c r="H1585" s="101">
        <v>2</v>
      </c>
      <c r="I1585" s="101">
        <v>1924</v>
      </c>
      <c r="J1585" s="101">
        <v>0</v>
      </c>
      <c r="K1585" s="101">
        <v>3</v>
      </c>
      <c r="L1585" s="101">
        <v>701</v>
      </c>
      <c r="M1585" s="101">
        <v>0</v>
      </c>
      <c r="N1585" s="100" t="str">
        <f t="shared" si="72"/>
        <v>공격력 +463</v>
      </c>
      <c r="O1585" s="100" t="str">
        <f t="shared" si="73"/>
        <v>최대 체력 +1924</v>
      </c>
      <c r="P1585" s="100" t="str">
        <f t="shared" si="74"/>
        <v>치유력 +701</v>
      </c>
    </row>
    <row r="1586" spans="1:16" ht="13.8" customHeight="1">
      <c r="A1586" s="101">
        <f>C1586*ID규칙_기본능력치그룹_단위+COUNTIF($C$4:C1586,C1586)</f>
        <v>11322033</v>
      </c>
      <c r="B1586" s="100" t="s">
        <v>347</v>
      </c>
      <c r="C1586" s="101">
        <f>VLOOKUP(B1586,WEAPON!$B:$D,3,0)</f>
        <v>11322</v>
      </c>
      <c r="D1586" s="102">
        <v>33</v>
      </c>
      <c r="E1586" s="101">
        <v>1</v>
      </c>
      <c r="F1586" s="101">
        <v>474</v>
      </c>
      <c r="G1586" s="101">
        <v>0</v>
      </c>
      <c r="H1586" s="101">
        <v>2</v>
      </c>
      <c r="I1586" s="101">
        <v>1969</v>
      </c>
      <c r="J1586" s="101">
        <v>0</v>
      </c>
      <c r="K1586" s="101">
        <v>3</v>
      </c>
      <c r="L1586" s="101">
        <v>718</v>
      </c>
      <c r="M1586" s="101">
        <v>0</v>
      </c>
      <c r="N1586" s="100" t="str">
        <f t="shared" si="72"/>
        <v>공격력 +474</v>
      </c>
      <c r="O1586" s="100" t="str">
        <f t="shared" si="73"/>
        <v>최대 체력 +1969</v>
      </c>
      <c r="P1586" s="100" t="str">
        <f t="shared" si="74"/>
        <v>치유력 +718</v>
      </c>
    </row>
    <row r="1587" spans="1:16" ht="13.8" customHeight="1">
      <c r="A1587" s="101">
        <f>C1587*ID규칙_기본능력치그룹_단위+COUNTIF($C$4:C1587,C1587)</f>
        <v>11322034</v>
      </c>
      <c r="B1587" s="100" t="s">
        <v>347</v>
      </c>
      <c r="C1587" s="101">
        <f>VLOOKUP(B1587,WEAPON!$B:$D,3,0)</f>
        <v>11322</v>
      </c>
      <c r="D1587" s="102">
        <v>34</v>
      </c>
      <c r="E1587" s="101">
        <v>1</v>
      </c>
      <c r="F1587" s="101">
        <v>485</v>
      </c>
      <c r="G1587" s="101">
        <v>0</v>
      </c>
      <c r="H1587" s="101">
        <v>2</v>
      </c>
      <c r="I1587" s="101">
        <v>2015</v>
      </c>
      <c r="J1587" s="101">
        <v>0</v>
      </c>
      <c r="K1587" s="101">
        <v>3</v>
      </c>
      <c r="L1587" s="101">
        <v>735</v>
      </c>
      <c r="M1587" s="101">
        <v>0</v>
      </c>
      <c r="N1587" s="100" t="str">
        <f t="shared" si="72"/>
        <v>공격력 +485</v>
      </c>
      <c r="O1587" s="100" t="str">
        <f t="shared" si="73"/>
        <v>최대 체력 +2015</v>
      </c>
      <c r="P1587" s="100" t="str">
        <f t="shared" si="74"/>
        <v>치유력 +735</v>
      </c>
    </row>
    <row r="1588" spans="1:16" ht="13.8" customHeight="1">
      <c r="A1588" s="101">
        <f>C1588*ID규칙_기본능력치그룹_단위+COUNTIF($C$4:C1588,C1588)</f>
        <v>11322035</v>
      </c>
      <c r="B1588" s="100" t="s">
        <v>347</v>
      </c>
      <c r="C1588" s="101">
        <f>VLOOKUP(B1588,WEAPON!$B:$D,3,0)</f>
        <v>11322</v>
      </c>
      <c r="D1588" s="102">
        <v>35</v>
      </c>
      <c r="E1588" s="101">
        <v>1</v>
      </c>
      <c r="F1588" s="101">
        <v>496</v>
      </c>
      <c r="G1588" s="101">
        <v>0</v>
      </c>
      <c r="H1588" s="101">
        <v>2</v>
      </c>
      <c r="I1588" s="101">
        <v>2061</v>
      </c>
      <c r="J1588" s="101">
        <v>0</v>
      </c>
      <c r="K1588" s="101">
        <v>3</v>
      </c>
      <c r="L1588" s="101">
        <v>751</v>
      </c>
      <c r="M1588" s="101">
        <v>0</v>
      </c>
      <c r="N1588" s="100" t="str">
        <f t="shared" si="72"/>
        <v>공격력 +496</v>
      </c>
      <c r="O1588" s="100" t="str">
        <f t="shared" si="73"/>
        <v>최대 체력 +2061</v>
      </c>
      <c r="P1588" s="100" t="str">
        <f t="shared" si="74"/>
        <v>치유력 +751</v>
      </c>
    </row>
    <row r="1589" spans="1:16" ht="13.8" customHeight="1">
      <c r="A1589" s="101">
        <f>C1589*ID규칙_기본능력치그룹_단위+COUNTIF($C$4:C1589,C1589)</f>
        <v>11322036</v>
      </c>
      <c r="B1589" s="100" t="s">
        <v>347</v>
      </c>
      <c r="C1589" s="101">
        <f>VLOOKUP(B1589,WEAPON!$B:$D,3,0)</f>
        <v>11322</v>
      </c>
      <c r="D1589" s="102">
        <v>36</v>
      </c>
      <c r="E1589" s="101">
        <v>1</v>
      </c>
      <c r="F1589" s="101">
        <v>507</v>
      </c>
      <c r="G1589" s="101">
        <v>0</v>
      </c>
      <c r="H1589" s="101">
        <v>2</v>
      </c>
      <c r="I1589" s="101">
        <v>2107</v>
      </c>
      <c r="J1589" s="101">
        <v>0</v>
      </c>
      <c r="K1589" s="101">
        <v>3</v>
      </c>
      <c r="L1589" s="101">
        <v>768</v>
      </c>
      <c r="M1589" s="101">
        <v>0</v>
      </c>
      <c r="N1589" s="100" t="str">
        <f t="shared" si="72"/>
        <v>공격력 +507</v>
      </c>
      <c r="O1589" s="100" t="str">
        <f t="shared" si="73"/>
        <v>최대 체력 +2107</v>
      </c>
      <c r="P1589" s="100" t="str">
        <f t="shared" si="74"/>
        <v>치유력 +768</v>
      </c>
    </row>
    <row r="1590" spans="1:16" ht="13.8" customHeight="1">
      <c r="A1590" s="101">
        <f>C1590*ID규칙_기본능력치그룹_단위+COUNTIF($C$4:C1590,C1590)</f>
        <v>11322037</v>
      </c>
      <c r="B1590" s="100" t="s">
        <v>347</v>
      </c>
      <c r="C1590" s="101">
        <f>VLOOKUP(B1590,WEAPON!$B:$D,3,0)</f>
        <v>11322</v>
      </c>
      <c r="D1590" s="102">
        <v>37</v>
      </c>
      <c r="E1590" s="101">
        <v>1</v>
      </c>
      <c r="F1590" s="101">
        <v>518</v>
      </c>
      <c r="G1590" s="101">
        <v>0</v>
      </c>
      <c r="H1590" s="101">
        <v>2</v>
      </c>
      <c r="I1590" s="101">
        <v>2153</v>
      </c>
      <c r="J1590" s="101">
        <v>0</v>
      </c>
      <c r="K1590" s="101">
        <v>3</v>
      </c>
      <c r="L1590" s="101">
        <v>785</v>
      </c>
      <c r="M1590" s="101">
        <v>0</v>
      </c>
      <c r="N1590" s="100" t="str">
        <f t="shared" si="72"/>
        <v>공격력 +518</v>
      </c>
      <c r="O1590" s="100" t="str">
        <f t="shared" si="73"/>
        <v>최대 체력 +2153</v>
      </c>
      <c r="P1590" s="100" t="str">
        <f t="shared" si="74"/>
        <v>치유력 +785</v>
      </c>
    </row>
    <row r="1591" spans="1:16" ht="13.8" customHeight="1">
      <c r="A1591" s="101">
        <f>C1591*ID규칙_기본능력치그룹_단위+COUNTIF($C$4:C1591,C1591)</f>
        <v>11322038</v>
      </c>
      <c r="B1591" s="100" t="s">
        <v>347</v>
      </c>
      <c r="C1591" s="101">
        <f>VLOOKUP(B1591,WEAPON!$B:$D,3,0)</f>
        <v>11322</v>
      </c>
      <c r="D1591" s="102">
        <v>38</v>
      </c>
      <c r="E1591" s="101">
        <v>1</v>
      </c>
      <c r="F1591" s="101">
        <v>529</v>
      </c>
      <c r="G1591" s="101">
        <v>0</v>
      </c>
      <c r="H1591" s="101">
        <v>2</v>
      </c>
      <c r="I1591" s="101">
        <v>2198</v>
      </c>
      <c r="J1591" s="101">
        <v>0</v>
      </c>
      <c r="K1591" s="101">
        <v>3</v>
      </c>
      <c r="L1591" s="101">
        <v>802</v>
      </c>
      <c r="M1591" s="101">
        <v>0</v>
      </c>
      <c r="N1591" s="100" t="str">
        <f t="shared" si="72"/>
        <v>공격력 +529</v>
      </c>
      <c r="O1591" s="100" t="str">
        <f t="shared" si="73"/>
        <v>최대 체력 +2198</v>
      </c>
      <c r="P1591" s="100" t="str">
        <f t="shared" si="74"/>
        <v>치유력 +802</v>
      </c>
    </row>
    <row r="1592" spans="1:16" ht="13.8" customHeight="1">
      <c r="A1592" s="101">
        <f>C1592*ID규칙_기본능력치그룹_단위+COUNTIF($C$4:C1592,C1592)</f>
        <v>11322039</v>
      </c>
      <c r="B1592" s="100" t="s">
        <v>347</v>
      </c>
      <c r="C1592" s="101">
        <f>VLOOKUP(B1592,WEAPON!$B:$D,3,0)</f>
        <v>11322</v>
      </c>
      <c r="D1592" s="102">
        <v>39</v>
      </c>
      <c r="E1592" s="101">
        <v>1</v>
      </c>
      <c r="F1592" s="101">
        <v>540</v>
      </c>
      <c r="G1592" s="101">
        <v>0</v>
      </c>
      <c r="H1592" s="101">
        <v>2</v>
      </c>
      <c r="I1592" s="101">
        <v>2244</v>
      </c>
      <c r="J1592" s="101">
        <v>0</v>
      </c>
      <c r="K1592" s="101">
        <v>3</v>
      </c>
      <c r="L1592" s="101">
        <v>818</v>
      </c>
      <c r="M1592" s="101">
        <v>0</v>
      </c>
      <c r="N1592" s="100" t="str">
        <f t="shared" si="72"/>
        <v>공격력 +540</v>
      </c>
      <c r="O1592" s="100" t="str">
        <f t="shared" si="73"/>
        <v>최대 체력 +2244</v>
      </c>
      <c r="P1592" s="100" t="str">
        <f t="shared" si="74"/>
        <v>치유력 +818</v>
      </c>
    </row>
    <row r="1593" spans="1:16" ht="13.8" customHeight="1">
      <c r="A1593" s="101">
        <f>C1593*ID규칙_기본능력치그룹_단위+COUNTIF($C$4:C1593,C1593)</f>
        <v>11322040</v>
      </c>
      <c r="B1593" s="100" t="s">
        <v>347</v>
      </c>
      <c r="C1593" s="101">
        <f>VLOOKUP(B1593,WEAPON!$B:$D,3,0)</f>
        <v>11322</v>
      </c>
      <c r="D1593" s="102">
        <v>40</v>
      </c>
      <c r="E1593" s="101">
        <v>1</v>
      </c>
      <c r="F1593" s="101">
        <v>551</v>
      </c>
      <c r="G1593" s="101">
        <v>0</v>
      </c>
      <c r="H1593" s="101">
        <v>2</v>
      </c>
      <c r="I1593" s="101">
        <v>2290</v>
      </c>
      <c r="J1593" s="101">
        <v>0</v>
      </c>
      <c r="K1593" s="101">
        <v>3</v>
      </c>
      <c r="L1593" s="101">
        <v>835</v>
      </c>
      <c r="M1593" s="101">
        <v>0</v>
      </c>
      <c r="N1593" s="100" t="str">
        <f t="shared" si="72"/>
        <v>공격력 +551</v>
      </c>
      <c r="O1593" s="100" t="str">
        <f t="shared" si="73"/>
        <v>최대 체력 +2290</v>
      </c>
      <c r="P1593" s="100" t="str">
        <f t="shared" si="74"/>
        <v>치유력 +835</v>
      </c>
    </row>
    <row r="1594" spans="1:16" ht="13.8" customHeight="1">
      <c r="A1594" s="101">
        <f>C1594*ID규칙_기본능력치그룹_단위+COUNTIF($C$4:C1594,C1594)</f>
        <v>11322041</v>
      </c>
      <c r="B1594" s="100" t="s">
        <v>347</v>
      </c>
      <c r="C1594" s="101">
        <f>VLOOKUP(B1594,WEAPON!$B:$D,3,0)</f>
        <v>11322</v>
      </c>
      <c r="D1594" s="102">
        <v>41</v>
      </c>
      <c r="E1594" s="101">
        <v>1</v>
      </c>
      <c r="F1594" s="101">
        <v>562</v>
      </c>
      <c r="G1594" s="101">
        <v>0</v>
      </c>
      <c r="H1594" s="101">
        <v>2</v>
      </c>
      <c r="I1594" s="101">
        <v>2336</v>
      </c>
      <c r="J1594" s="101">
        <v>0</v>
      </c>
      <c r="K1594" s="101">
        <v>3</v>
      </c>
      <c r="L1594" s="101">
        <v>852</v>
      </c>
      <c r="M1594" s="101">
        <v>0</v>
      </c>
      <c r="N1594" s="100" t="str">
        <f t="shared" si="72"/>
        <v>공격력 +562</v>
      </c>
      <c r="O1594" s="100" t="str">
        <f t="shared" si="73"/>
        <v>최대 체력 +2336</v>
      </c>
      <c r="P1594" s="100" t="str">
        <f t="shared" si="74"/>
        <v>치유력 +852</v>
      </c>
    </row>
    <row r="1595" spans="1:16" ht="13.8" customHeight="1">
      <c r="A1595" s="101">
        <f>C1595*ID규칙_기본능력치그룹_단위+COUNTIF($C$4:C1595,C1595)</f>
        <v>11322042</v>
      </c>
      <c r="B1595" s="100" t="s">
        <v>347</v>
      </c>
      <c r="C1595" s="101">
        <f>VLOOKUP(B1595,WEAPON!$B:$D,3,0)</f>
        <v>11322</v>
      </c>
      <c r="D1595" s="102">
        <v>42</v>
      </c>
      <c r="E1595" s="101">
        <v>1</v>
      </c>
      <c r="F1595" s="101">
        <v>573</v>
      </c>
      <c r="G1595" s="101">
        <v>0</v>
      </c>
      <c r="H1595" s="101">
        <v>2</v>
      </c>
      <c r="I1595" s="101">
        <v>2382</v>
      </c>
      <c r="J1595" s="101">
        <v>0</v>
      </c>
      <c r="K1595" s="101">
        <v>3</v>
      </c>
      <c r="L1595" s="101">
        <v>868</v>
      </c>
      <c r="M1595" s="101">
        <v>0</v>
      </c>
      <c r="N1595" s="100" t="str">
        <f t="shared" si="72"/>
        <v>공격력 +573</v>
      </c>
      <c r="O1595" s="100" t="str">
        <f t="shared" si="73"/>
        <v>최대 체력 +2382</v>
      </c>
      <c r="P1595" s="100" t="str">
        <f t="shared" si="74"/>
        <v>치유력 +868</v>
      </c>
    </row>
    <row r="1596" spans="1:16" ht="13.8" customHeight="1">
      <c r="A1596" s="101">
        <f>C1596*ID규칙_기본능력치그룹_단위+COUNTIF($C$4:C1596,C1596)</f>
        <v>11322043</v>
      </c>
      <c r="B1596" s="100" t="s">
        <v>347</v>
      </c>
      <c r="C1596" s="101">
        <f>VLOOKUP(B1596,WEAPON!$B:$D,3,0)</f>
        <v>11322</v>
      </c>
      <c r="D1596" s="102">
        <v>43</v>
      </c>
      <c r="E1596" s="101">
        <v>1</v>
      </c>
      <c r="F1596" s="101">
        <v>584</v>
      </c>
      <c r="G1596" s="101">
        <v>0</v>
      </c>
      <c r="H1596" s="101">
        <v>2</v>
      </c>
      <c r="I1596" s="101">
        <v>2427</v>
      </c>
      <c r="J1596" s="101">
        <v>0</v>
      </c>
      <c r="K1596" s="101">
        <v>3</v>
      </c>
      <c r="L1596" s="101">
        <v>885</v>
      </c>
      <c r="M1596" s="101">
        <v>0</v>
      </c>
      <c r="N1596" s="100" t="str">
        <f t="shared" si="72"/>
        <v>공격력 +584</v>
      </c>
      <c r="O1596" s="100" t="str">
        <f t="shared" si="73"/>
        <v>최대 체력 +2427</v>
      </c>
      <c r="P1596" s="100" t="str">
        <f t="shared" si="74"/>
        <v>치유력 +885</v>
      </c>
    </row>
    <row r="1597" spans="1:16" ht="13.8" customHeight="1">
      <c r="A1597" s="101">
        <f>C1597*ID규칙_기본능력치그룹_단위+COUNTIF($C$4:C1597,C1597)</f>
        <v>11322044</v>
      </c>
      <c r="B1597" s="100" t="s">
        <v>347</v>
      </c>
      <c r="C1597" s="101">
        <f>VLOOKUP(B1597,WEAPON!$B:$D,3,0)</f>
        <v>11322</v>
      </c>
      <c r="D1597" s="102">
        <v>44</v>
      </c>
      <c r="E1597" s="101">
        <v>1</v>
      </c>
      <c r="F1597" s="101">
        <v>595</v>
      </c>
      <c r="G1597" s="101">
        <v>0</v>
      </c>
      <c r="H1597" s="101">
        <v>2</v>
      </c>
      <c r="I1597" s="101">
        <v>2473</v>
      </c>
      <c r="J1597" s="101">
        <v>0</v>
      </c>
      <c r="K1597" s="101">
        <v>3</v>
      </c>
      <c r="L1597" s="101">
        <v>902</v>
      </c>
      <c r="M1597" s="101">
        <v>0</v>
      </c>
      <c r="N1597" s="100" t="str">
        <f t="shared" si="72"/>
        <v>공격력 +595</v>
      </c>
      <c r="O1597" s="100" t="str">
        <f t="shared" si="73"/>
        <v>최대 체력 +2473</v>
      </c>
      <c r="P1597" s="100" t="str">
        <f t="shared" si="74"/>
        <v>치유력 +902</v>
      </c>
    </row>
    <row r="1598" spans="1:16" ht="13.8" customHeight="1">
      <c r="A1598" s="101">
        <f>C1598*ID규칙_기본능력치그룹_단위+COUNTIF($C$4:C1598,C1598)</f>
        <v>11322045</v>
      </c>
      <c r="B1598" s="100" t="s">
        <v>347</v>
      </c>
      <c r="C1598" s="101">
        <f>VLOOKUP(B1598,WEAPON!$B:$D,3,0)</f>
        <v>11322</v>
      </c>
      <c r="D1598" s="102">
        <v>45</v>
      </c>
      <c r="E1598" s="101">
        <v>1</v>
      </c>
      <c r="F1598" s="101">
        <v>607</v>
      </c>
      <c r="G1598" s="101">
        <v>0</v>
      </c>
      <c r="H1598" s="101">
        <v>2</v>
      </c>
      <c r="I1598" s="101">
        <v>2519</v>
      </c>
      <c r="J1598" s="101">
        <v>0</v>
      </c>
      <c r="K1598" s="101">
        <v>3</v>
      </c>
      <c r="L1598" s="101">
        <v>918</v>
      </c>
      <c r="M1598" s="101">
        <v>0</v>
      </c>
      <c r="N1598" s="100" t="str">
        <f t="shared" si="72"/>
        <v>공격력 +607</v>
      </c>
      <c r="O1598" s="100" t="str">
        <f t="shared" si="73"/>
        <v>최대 체력 +2519</v>
      </c>
      <c r="P1598" s="100" t="str">
        <f t="shared" si="74"/>
        <v>치유력 +918</v>
      </c>
    </row>
    <row r="1599" spans="1:16" ht="13.8" customHeight="1">
      <c r="A1599" s="101">
        <f>C1599*ID규칙_기본능력치그룹_단위+COUNTIF($C$4:C1599,C1599)</f>
        <v>11322046</v>
      </c>
      <c r="B1599" s="100" t="s">
        <v>347</v>
      </c>
      <c r="C1599" s="101">
        <f>VLOOKUP(B1599,WEAPON!$B:$D,3,0)</f>
        <v>11322</v>
      </c>
      <c r="D1599" s="102">
        <v>46</v>
      </c>
      <c r="E1599" s="101">
        <v>1</v>
      </c>
      <c r="F1599" s="101">
        <v>618</v>
      </c>
      <c r="G1599" s="101">
        <v>0</v>
      </c>
      <c r="H1599" s="101">
        <v>2</v>
      </c>
      <c r="I1599" s="101">
        <v>2565</v>
      </c>
      <c r="J1599" s="101">
        <v>0</v>
      </c>
      <c r="K1599" s="101">
        <v>3</v>
      </c>
      <c r="L1599" s="101">
        <v>935</v>
      </c>
      <c r="M1599" s="101">
        <v>0</v>
      </c>
      <c r="N1599" s="100" t="str">
        <f t="shared" si="72"/>
        <v>공격력 +618</v>
      </c>
      <c r="O1599" s="100" t="str">
        <f t="shared" si="73"/>
        <v>최대 체력 +2565</v>
      </c>
      <c r="P1599" s="100" t="str">
        <f t="shared" si="74"/>
        <v>치유력 +935</v>
      </c>
    </row>
    <row r="1600" spans="1:16" ht="13.8" customHeight="1">
      <c r="A1600" s="101">
        <f>C1600*ID규칙_기본능력치그룹_단위+COUNTIF($C$4:C1600,C1600)</f>
        <v>11322047</v>
      </c>
      <c r="B1600" s="100" t="s">
        <v>347</v>
      </c>
      <c r="C1600" s="101">
        <f>VLOOKUP(B1600,WEAPON!$B:$D,3,0)</f>
        <v>11322</v>
      </c>
      <c r="D1600" s="102">
        <v>47</v>
      </c>
      <c r="E1600" s="101">
        <v>1</v>
      </c>
      <c r="F1600" s="101">
        <v>629</v>
      </c>
      <c r="G1600" s="101">
        <v>0</v>
      </c>
      <c r="H1600" s="101">
        <v>2</v>
      </c>
      <c r="I1600" s="101">
        <v>2610</v>
      </c>
      <c r="J1600" s="101">
        <v>0</v>
      </c>
      <c r="K1600" s="101">
        <v>3</v>
      </c>
      <c r="L1600" s="101">
        <v>952</v>
      </c>
      <c r="M1600" s="101">
        <v>0</v>
      </c>
      <c r="N1600" s="100" t="str">
        <f t="shared" si="72"/>
        <v>공격력 +629</v>
      </c>
      <c r="O1600" s="100" t="str">
        <f t="shared" si="73"/>
        <v>최대 체력 +2610</v>
      </c>
      <c r="P1600" s="100" t="str">
        <f t="shared" si="74"/>
        <v>치유력 +952</v>
      </c>
    </row>
    <row r="1601" spans="1:16" ht="13.8" customHeight="1">
      <c r="A1601" s="101">
        <f>C1601*ID규칙_기본능력치그룹_단위+COUNTIF($C$4:C1601,C1601)</f>
        <v>11322048</v>
      </c>
      <c r="B1601" s="100" t="s">
        <v>347</v>
      </c>
      <c r="C1601" s="101">
        <f>VLOOKUP(B1601,WEAPON!$B:$D,3,0)</f>
        <v>11322</v>
      </c>
      <c r="D1601" s="102">
        <v>48</v>
      </c>
      <c r="E1601" s="101">
        <v>1</v>
      </c>
      <c r="F1601" s="101">
        <v>640</v>
      </c>
      <c r="G1601" s="101">
        <v>0</v>
      </c>
      <c r="H1601" s="101">
        <v>2</v>
      </c>
      <c r="I1601" s="101">
        <v>2656</v>
      </c>
      <c r="J1601" s="101">
        <v>0</v>
      </c>
      <c r="K1601" s="101">
        <v>3</v>
      </c>
      <c r="L1601" s="101">
        <v>968</v>
      </c>
      <c r="M1601" s="101">
        <v>0</v>
      </c>
      <c r="N1601" s="100" t="str">
        <f t="shared" si="72"/>
        <v>공격력 +640</v>
      </c>
      <c r="O1601" s="100" t="str">
        <f t="shared" si="73"/>
        <v>최대 체력 +2656</v>
      </c>
      <c r="P1601" s="100" t="str">
        <f t="shared" si="74"/>
        <v>치유력 +968</v>
      </c>
    </row>
    <row r="1602" spans="1:16" ht="13.8" customHeight="1">
      <c r="A1602" s="101">
        <f>C1602*ID규칙_기본능력치그룹_단위+COUNTIF($C$4:C1602,C1602)</f>
        <v>11322049</v>
      </c>
      <c r="B1602" s="100" t="s">
        <v>347</v>
      </c>
      <c r="C1602" s="101">
        <f>VLOOKUP(B1602,WEAPON!$B:$D,3,0)</f>
        <v>11322</v>
      </c>
      <c r="D1602" s="102">
        <v>49</v>
      </c>
      <c r="E1602" s="101">
        <v>1</v>
      </c>
      <c r="F1602" s="101">
        <v>651</v>
      </c>
      <c r="G1602" s="101">
        <v>0</v>
      </c>
      <c r="H1602" s="101">
        <v>2</v>
      </c>
      <c r="I1602" s="101">
        <v>2702</v>
      </c>
      <c r="J1602" s="101">
        <v>0</v>
      </c>
      <c r="K1602" s="101">
        <v>3</v>
      </c>
      <c r="L1602" s="101">
        <v>985</v>
      </c>
      <c r="M1602" s="101">
        <v>0</v>
      </c>
      <c r="N1602" s="100" t="str">
        <f t="shared" si="72"/>
        <v>공격력 +651</v>
      </c>
      <c r="O1602" s="100" t="str">
        <f t="shared" si="73"/>
        <v>최대 체력 +2702</v>
      </c>
      <c r="P1602" s="100" t="str">
        <f t="shared" si="74"/>
        <v>치유력 +985</v>
      </c>
    </row>
    <row r="1603" spans="1:16" ht="13.8" customHeight="1">
      <c r="A1603" s="101">
        <f>C1603*ID규칙_기본능력치그룹_단위+COUNTIF($C$4:C1603,C1603)</f>
        <v>11322050</v>
      </c>
      <c r="B1603" s="100" t="s">
        <v>347</v>
      </c>
      <c r="C1603" s="101">
        <f>VLOOKUP(B1603,WEAPON!$B:$D,3,0)</f>
        <v>11322</v>
      </c>
      <c r="D1603" s="102">
        <v>50</v>
      </c>
      <c r="E1603" s="101">
        <v>1</v>
      </c>
      <c r="F1603" s="101">
        <v>661</v>
      </c>
      <c r="G1603" s="101">
        <v>0</v>
      </c>
      <c r="H1603" s="101">
        <v>2</v>
      </c>
      <c r="I1603" s="101">
        <v>2747</v>
      </c>
      <c r="J1603" s="101">
        <v>0</v>
      </c>
      <c r="K1603" s="101">
        <v>3</v>
      </c>
      <c r="L1603" s="101">
        <v>1002</v>
      </c>
      <c r="M1603" s="101">
        <v>0</v>
      </c>
      <c r="N1603" s="100" t="str">
        <f t="shared" si="72"/>
        <v>공격력 +661</v>
      </c>
      <c r="O1603" s="100" t="str">
        <f t="shared" si="73"/>
        <v>최대 체력 +2747</v>
      </c>
      <c r="P1603" s="100" t="str">
        <f t="shared" si="74"/>
        <v>치유력 +1002</v>
      </c>
    </row>
    <row r="1604" spans="1:16" ht="13.8" customHeight="1">
      <c r="A1604" s="101">
        <f>C1604*ID규칙_기본능력치그룹_단위+COUNTIF($C$4:C1604,C1604)</f>
        <v>14223001</v>
      </c>
      <c r="B1604" s="100" t="s">
        <v>349</v>
      </c>
      <c r="C1604" s="101">
        <f>VLOOKUP(B1604,WEAPON!$B:$D,3,0)</f>
        <v>14223</v>
      </c>
      <c r="D1604" s="102">
        <v>1</v>
      </c>
      <c r="E1604" s="101">
        <v>1</v>
      </c>
      <c r="F1604" s="101">
        <v>39</v>
      </c>
      <c r="G1604" s="101">
        <v>0</v>
      </c>
      <c r="H1604" s="101">
        <v>2</v>
      </c>
      <c r="I1604" s="101">
        <v>659</v>
      </c>
      <c r="J1604" s="101">
        <v>0</v>
      </c>
      <c r="K1604" s="101">
        <v>0</v>
      </c>
      <c r="L1604" s="101">
        <v>0</v>
      </c>
      <c r="M1604" s="101">
        <v>0</v>
      </c>
      <c r="N1604" s="100" t="str">
        <f t="shared" ref="N1604:N1667" si="75">IF(E1604=0,"-",VLOOKUP(E1604,STATS_TYPE,2,0)&amp;" +")&amp;IF(E1604=0,"",IF(G1604=0,F1604,F1604/100&amp;"%"))</f>
        <v>공격력 +39</v>
      </c>
      <c r="O1604" s="100" t="str">
        <f t="shared" ref="O1604:O1667" si="76">IF(H1604=0,"-",VLOOKUP(H1604,STATS_TYPE,2,0)&amp;" +")&amp;IF(H1604=0,"",IF(J1604=0,I1604,I1604/100&amp;"%"))</f>
        <v>최대 체력 +659</v>
      </c>
      <c r="P1604" s="100" t="str">
        <f t="shared" ref="P1604:P1667" si="77">IF(K1604=0,"-",VLOOKUP(K1604,STATS_TYPE,2,0)&amp;" +")&amp;IF(K1604=0,"",IF(M1604=0,L1604,L1604/100&amp;"%"))</f>
        <v>-</v>
      </c>
    </row>
    <row r="1605" spans="1:16" ht="13.8" customHeight="1">
      <c r="A1605" s="101">
        <f>C1605*ID규칙_기본능력치그룹_단위+COUNTIF($C$4:C1605,C1605)</f>
        <v>14223002</v>
      </c>
      <c r="B1605" s="100" t="s">
        <v>349</v>
      </c>
      <c r="C1605" s="101">
        <f>VLOOKUP(B1605,WEAPON!$B:$D,3,0)</f>
        <v>14223</v>
      </c>
      <c r="D1605" s="102">
        <v>2</v>
      </c>
      <c r="E1605" s="101">
        <v>1</v>
      </c>
      <c r="F1605" s="101">
        <v>43</v>
      </c>
      <c r="G1605" s="101">
        <v>0</v>
      </c>
      <c r="H1605" s="101">
        <v>2</v>
      </c>
      <c r="I1605" s="101">
        <v>719</v>
      </c>
      <c r="J1605" s="101">
        <v>0</v>
      </c>
      <c r="K1605" s="101">
        <v>0</v>
      </c>
      <c r="L1605" s="101">
        <v>0</v>
      </c>
      <c r="M1605" s="101">
        <v>0</v>
      </c>
      <c r="N1605" s="100" t="str">
        <f t="shared" si="75"/>
        <v>공격력 +43</v>
      </c>
      <c r="O1605" s="100" t="str">
        <f t="shared" si="76"/>
        <v>최대 체력 +719</v>
      </c>
      <c r="P1605" s="100" t="str">
        <f t="shared" si="77"/>
        <v>-</v>
      </c>
    </row>
    <row r="1606" spans="1:16" ht="13.8" customHeight="1">
      <c r="A1606" s="101">
        <f>C1606*ID규칙_기본능력치그룹_단위+COUNTIF($C$4:C1606,C1606)</f>
        <v>14223003</v>
      </c>
      <c r="B1606" s="100" t="s">
        <v>349</v>
      </c>
      <c r="C1606" s="101">
        <f>VLOOKUP(B1606,WEAPON!$B:$D,3,0)</f>
        <v>14223</v>
      </c>
      <c r="D1606" s="102">
        <v>3</v>
      </c>
      <c r="E1606" s="101">
        <v>1</v>
      </c>
      <c r="F1606" s="101">
        <v>46</v>
      </c>
      <c r="G1606" s="101">
        <v>0</v>
      </c>
      <c r="H1606" s="101">
        <v>2</v>
      </c>
      <c r="I1606" s="101">
        <v>779</v>
      </c>
      <c r="J1606" s="101">
        <v>0</v>
      </c>
      <c r="K1606" s="101">
        <v>0</v>
      </c>
      <c r="L1606" s="101">
        <v>0</v>
      </c>
      <c r="M1606" s="101">
        <v>0</v>
      </c>
      <c r="N1606" s="100" t="str">
        <f t="shared" si="75"/>
        <v>공격력 +46</v>
      </c>
      <c r="O1606" s="100" t="str">
        <f t="shared" si="76"/>
        <v>최대 체력 +779</v>
      </c>
      <c r="P1606" s="100" t="str">
        <f t="shared" si="77"/>
        <v>-</v>
      </c>
    </row>
    <row r="1607" spans="1:16" ht="13.8" customHeight="1">
      <c r="A1607" s="101">
        <f>C1607*ID규칙_기본능력치그룹_단위+COUNTIF($C$4:C1607,C1607)</f>
        <v>14223004</v>
      </c>
      <c r="B1607" s="100" t="s">
        <v>349</v>
      </c>
      <c r="C1607" s="101">
        <f>VLOOKUP(B1607,WEAPON!$B:$D,3,0)</f>
        <v>14223</v>
      </c>
      <c r="D1607" s="102">
        <v>4</v>
      </c>
      <c r="E1607" s="101">
        <v>1</v>
      </c>
      <c r="F1607" s="101">
        <v>50</v>
      </c>
      <c r="G1607" s="101">
        <v>0</v>
      </c>
      <c r="H1607" s="101">
        <v>2</v>
      </c>
      <c r="I1607" s="101">
        <v>839</v>
      </c>
      <c r="J1607" s="101">
        <v>0</v>
      </c>
      <c r="K1607" s="101">
        <v>0</v>
      </c>
      <c r="L1607" s="101">
        <v>0</v>
      </c>
      <c r="M1607" s="101">
        <v>0</v>
      </c>
      <c r="N1607" s="100" t="str">
        <f t="shared" si="75"/>
        <v>공격력 +50</v>
      </c>
      <c r="O1607" s="100" t="str">
        <f t="shared" si="76"/>
        <v>최대 체력 +839</v>
      </c>
      <c r="P1607" s="100" t="str">
        <f t="shared" si="77"/>
        <v>-</v>
      </c>
    </row>
    <row r="1608" spans="1:16" ht="13.8" customHeight="1">
      <c r="A1608" s="101">
        <f>C1608*ID규칙_기본능력치그룹_단위+COUNTIF($C$4:C1608,C1608)</f>
        <v>14223005</v>
      </c>
      <c r="B1608" s="100" t="s">
        <v>349</v>
      </c>
      <c r="C1608" s="101">
        <f>VLOOKUP(B1608,WEAPON!$B:$D,3,0)</f>
        <v>14223</v>
      </c>
      <c r="D1608" s="102">
        <v>5</v>
      </c>
      <c r="E1608" s="101">
        <v>1</v>
      </c>
      <c r="F1608" s="101">
        <v>53</v>
      </c>
      <c r="G1608" s="101">
        <v>0</v>
      </c>
      <c r="H1608" s="101">
        <v>2</v>
      </c>
      <c r="I1608" s="101">
        <v>899</v>
      </c>
      <c r="J1608" s="101">
        <v>0</v>
      </c>
      <c r="K1608" s="101">
        <v>0</v>
      </c>
      <c r="L1608" s="101">
        <v>0</v>
      </c>
      <c r="M1608" s="101">
        <v>0</v>
      </c>
      <c r="N1608" s="100" t="str">
        <f t="shared" si="75"/>
        <v>공격력 +53</v>
      </c>
      <c r="O1608" s="100" t="str">
        <f t="shared" si="76"/>
        <v>최대 체력 +899</v>
      </c>
      <c r="P1608" s="100" t="str">
        <f t="shared" si="77"/>
        <v>-</v>
      </c>
    </row>
    <row r="1609" spans="1:16" ht="13.8" customHeight="1">
      <c r="A1609" s="101">
        <f>C1609*ID규칙_기본능력치그룹_단위+COUNTIF($C$4:C1609,C1609)</f>
        <v>14223006</v>
      </c>
      <c r="B1609" s="100" t="s">
        <v>349</v>
      </c>
      <c r="C1609" s="101">
        <f>VLOOKUP(B1609,WEAPON!$B:$D,3,0)</f>
        <v>14223</v>
      </c>
      <c r="D1609" s="102">
        <v>6</v>
      </c>
      <c r="E1609" s="101">
        <v>1</v>
      </c>
      <c r="F1609" s="101">
        <v>57</v>
      </c>
      <c r="G1609" s="101">
        <v>0</v>
      </c>
      <c r="H1609" s="101">
        <v>2</v>
      </c>
      <c r="I1609" s="101">
        <v>958</v>
      </c>
      <c r="J1609" s="101">
        <v>0</v>
      </c>
      <c r="K1609" s="101">
        <v>0</v>
      </c>
      <c r="L1609" s="101">
        <v>0</v>
      </c>
      <c r="M1609" s="101">
        <v>0</v>
      </c>
      <c r="N1609" s="100" t="str">
        <f t="shared" si="75"/>
        <v>공격력 +57</v>
      </c>
      <c r="O1609" s="100" t="str">
        <f t="shared" si="76"/>
        <v>최대 체력 +958</v>
      </c>
      <c r="P1609" s="100" t="str">
        <f t="shared" si="77"/>
        <v>-</v>
      </c>
    </row>
    <row r="1610" spans="1:16" ht="13.8" customHeight="1">
      <c r="A1610" s="101">
        <f>C1610*ID규칙_기본능력치그룹_단위+COUNTIF($C$4:C1610,C1610)</f>
        <v>14223007</v>
      </c>
      <c r="B1610" s="100" t="s">
        <v>349</v>
      </c>
      <c r="C1610" s="101">
        <f>VLOOKUP(B1610,WEAPON!$B:$D,3,0)</f>
        <v>14223</v>
      </c>
      <c r="D1610" s="102">
        <v>7</v>
      </c>
      <c r="E1610" s="101">
        <v>1</v>
      </c>
      <c r="F1610" s="101">
        <v>60</v>
      </c>
      <c r="G1610" s="101">
        <v>0</v>
      </c>
      <c r="H1610" s="101">
        <v>2</v>
      </c>
      <c r="I1610" s="101">
        <v>1018</v>
      </c>
      <c r="J1610" s="101">
        <v>0</v>
      </c>
      <c r="K1610" s="101">
        <v>0</v>
      </c>
      <c r="L1610" s="101">
        <v>0</v>
      </c>
      <c r="M1610" s="101">
        <v>0</v>
      </c>
      <c r="N1610" s="100" t="str">
        <f t="shared" si="75"/>
        <v>공격력 +60</v>
      </c>
      <c r="O1610" s="100" t="str">
        <f t="shared" si="76"/>
        <v>최대 체력 +1018</v>
      </c>
      <c r="P1610" s="100" t="str">
        <f t="shared" si="77"/>
        <v>-</v>
      </c>
    </row>
    <row r="1611" spans="1:16" ht="13.8" customHeight="1">
      <c r="A1611" s="101">
        <f>C1611*ID규칙_기본능력치그룹_단위+COUNTIF($C$4:C1611,C1611)</f>
        <v>14223008</v>
      </c>
      <c r="B1611" s="100" t="s">
        <v>349</v>
      </c>
      <c r="C1611" s="101">
        <f>VLOOKUP(B1611,WEAPON!$B:$D,3,0)</f>
        <v>14223</v>
      </c>
      <c r="D1611" s="102">
        <v>8</v>
      </c>
      <c r="E1611" s="101">
        <v>1</v>
      </c>
      <c r="F1611" s="101">
        <v>64</v>
      </c>
      <c r="G1611" s="101">
        <v>0</v>
      </c>
      <c r="H1611" s="101">
        <v>2</v>
      </c>
      <c r="I1611" s="101">
        <v>1078</v>
      </c>
      <c r="J1611" s="101">
        <v>0</v>
      </c>
      <c r="K1611" s="101">
        <v>0</v>
      </c>
      <c r="L1611" s="101">
        <v>0</v>
      </c>
      <c r="M1611" s="101">
        <v>0</v>
      </c>
      <c r="N1611" s="100" t="str">
        <f t="shared" si="75"/>
        <v>공격력 +64</v>
      </c>
      <c r="O1611" s="100" t="str">
        <f t="shared" si="76"/>
        <v>최대 체력 +1078</v>
      </c>
      <c r="P1611" s="100" t="str">
        <f t="shared" si="77"/>
        <v>-</v>
      </c>
    </row>
    <row r="1612" spans="1:16" ht="13.8" customHeight="1">
      <c r="A1612" s="101">
        <f>C1612*ID규칙_기본능력치그룹_단위+COUNTIF($C$4:C1612,C1612)</f>
        <v>14223009</v>
      </c>
      <c r="B1612" s="100" t="s">
        <v>349</v>
      </c>
      <c r="C1612" s="101">
        <f>VLOOKUP(B1612,WEAPON!$B:$D,3,0)</f>
        <v>14223</v>
      </c>
      <c r="D1612" s="102">
        <v>9</v>
      </c>
      <c r="E1612" s="101">
        <v>1</v>
      </c>
      <c r="F1612" s="101">
        <v>67</v>
      </c>
      <c r="G1612" s="101">
        <v>0</v>
      </c>
      <c r="H1612" s="101">
        <v>2</v>
      </c>
      <c r="I1612" s="101">
        <v>1138</v>
      </c>
      <c r="J1612" s="101">
        <v>0</v>
      </c>
      <c r="K1612" s="101">
        <v>0</v>
      </c>
      <c r="L1612" s="101">
        <v>0</v>
      </c>
      <c r="M1612" s="101">
        <v>0</v>
      </c>
      <c r="N1612" s="100" t="str">
        <f t="shared" si="75"/>
        <v>공격력 +67</v>
      </c>
      <c r="O1612" s="100" t="str">
        <f t="shared" si="76"/>
        <v>최대 체력 +1138</v>
      </c>
      <c r="P1612" s="100" t="str">
        <f t="shared" si="77"/>
        <v>-</v>
      </c>
    </row>
    <row r="1613" spans="1:16" ht="13.8" customHeight="1">
      <c r="A1613" s="101">
        <f>C1613*ID규칙_기본능력치그룹_단위+COUNTIF($C$4:C1613,C1613)</f>
        <v>14223010</v>
      </c>
      <c r="B1613" s="100" t="s">
        <v>349</v>
      </c>
      <c r="C1613" s="101">
        <f>VLOOKUP(B1613,WEAPON!$B:$D,3,0)</f>
        <v>14223</v>
      </c>
      <c r="D1613" s="102">
        <v>10</v>
      </c>
      <c r="E1613" s="101">
        <v>1</v>
      </c>
      <c r="F1613" s="101">
        <v>71</v>
      </c>
      <c r="G1613" s="101">
        <v>0</v>
      </c>
      <c r="H1613" s="101">
        <v>2</v>
      </c>
      <c r="I1613" s="101">
        <v>1198</v>
      </c>
      <c r="J1613" s="101">
        <v>0</v>
      </c>
      <c r="K1613" s="101">
        <v>0</v>
      </c>
      <c r="L1613" s="101">
        <v>0</v>
      </c>
      <c r="M1613" s="101">
        <v>0</v>
      </c>
      <c r="N1613" s="100" t="str">
        <f t="shared" si="75"/>
        <v>공격력 +71</v>
      </c>
      <c r="O1613" s="100" t="str">
        <f t="shared" si="76"/>
        <v>최대 체력 +1198</v>
      </c>
      <c r="P1613" s="100" t="str">
        <f t="shared" si="77"/>
        <v>-</v>
      </c>
    </row>
    <row r="1614" spans="1:16" ht="13.8" customHeight="1">
      <c r="A1614" s="101">
        <f>C1614*ID규칙_기본능력치그룹_단위+COUNTIF($C$4:C1614,C1614)</f>
        <v>14223011</v>
      </c>
      <c r="B1614" s="100" t="s">
        <v>349</v>
      </c>
      <c r="C1614" s="101">
        <f>VLOOKUP(B1614,WEAPON!$B:$D,3,0)</f>
        <v>14223</v>
      </c>
      <c r="D1614" s="102">
        <v>11</v>
      </c>
      <c r="E1614" s="101">
        <v>1</v>
      </c>
      <c r="F1614" s="101">
        <v>75</v>
      </c>
      <c r="G1614" s="101">
        <v>0</v>
      </c>
      <c r="H1614" s="101">
        <v>2</v>
      </c>
      <c r="I1614" s="101">
        <v>1258</v>
      </c>
      <c r="J1614" s="101">
        <v>0</v>
      </c>
      <c r="K1614" s="101">
        <v>0</v>
      </c>
      <c r="L1614" s="101">
        <v>0</v>
      </c>
      <c r="M1614" s="101">
        <v>0</v>
      </c>
      <c r="N1614" s="100" t="str">
        <f t="shared" si="75"/>
        <v>공격력 +75</v>
      </c>
      <c r="O1614" s="100" t="str">
        <f t="shared" si="76"/>
        <v>최대 체력 +1258</v>
      </c>
      <c r="P1614" s="100" t="str">
        <f t="shared" si="77"/>
        <v>-</v>
      </c>
    </row>
    <row r="1615" spans="1:16" ht="13.8" customHeight="1">
      <c r="A1615" s="101">
        <f>C1615*ID규칙_기본능력치그룹_단위+COUNTIF($C$4:C1615,C1615)</f>
        <v>14223012</v>
      </c>
      <c r="B1615" s="100" t="s">
        <v>349</v>
      </c>
      <c r="C1615" s="101">
        <f>VLOOKUP(B1615,WEAPON!$B:$D,3,0)</f>
        <v>14223</v>
      </c>
      <c r="D1615" s="102">
        <v>12</v>
      </c>
      <c r="E1615" s="101">
        <v>1</v>
      </c>
      <c r="F1615" s="101">
        <v>78</v>
      </c>
      <c r="G1615" s="101">
        <v>0</v>
      </c>
      <c r="H1615" s="101">
        <v>2</v>
      </c>
      <c r="I1615" s="101">
        <v>1318</v>
      </c>
      <c r="J1615" s="101">
        <v>0</v>
      </c>
      <c r="K1615" s="101">
        <v>0</v>
      </c>
      <c r="L1615" s="101">
        <v>0</v>
      </c>
      <c r="M1615" s="101">
        <v>0</v>
      </c>
      <c r="N1615" s="100" t="str">
        <f t="shared" si="75"/>
        <v>공격력 +78</v>
      </c>
      <c r="O1615" s="100" t="str">
        <f t="shared" si="76"/>
        <v>최대 체력 +1318</v>
      </c>
      <c r="P1615" s="100" t="str">
        <f t="shared" si="77"/>
        <v>-</v>
      </c>
    </row>
    <row r="1616" spans="1:16" ht="13.8" customHeight="1">
      <c r="A1616" s="101">
        <f>C1616*ID규칙_기본능력치그룹_단위+COUNTIF($C$4:C1616,C1616)</f>
        <v>14223013</v>
      </c>
      <c r="B1616" s="100" t="s">
        <v>349</v>
      </c>
      <c r="C1616" s="101">
        <f>VLOOKUP(B1616,WEAPON!$B:$D,3,0)</f>
        <v>14223</v>
      </c>
      <c r="D1616" s="102">
        <v>13</v>
      </c>
      <c r="E1616" s="101">
        <v>1</v>
      </c>
      <c r="F1616" s="101">
        <v>82</v>
      </c>
      <c r="G1616" s="101">
        <v>0</v>
      </c>
      <c r="H1616" s="101">
        <v>2</v>
      </c>
      <c r="I1616" s="101">
        <v>1378</v>
      </c>
      <c r="J1616" s="101">
        <v>0</v>
      </c>
      <c r="K1616" s="101">
        <v>0</v>
      </c>
      <c r="L1616" s="101">
        <v>0</v>
      </c>
      <c r="M1616" s="101">
        <v>0</v>
      </c>
      <c r="N1616" s="100" t="str">
        <f t="shared" si="75"/>
        <v>공격력 +82</v>
      </c>
      <c r="O1616" s="100" t="str">
        <f t="shared" si="76"/>
        <v>최대 체력 +1378</v>
      </c>
      <c r="P1616" s="100" t="str">
        <f t="shared" si="77"/>
        <v>-</v>
      </c>
    </row>
    <row r="1617" spans="1:16" ht="13.8" customHeight="1">
      <c r="A1617" s="101">
        <f>C1617*ID규칙_기본능력치그룹_단위+COUNTIF($C$4:C1617,C1617)</f>
        <v>14223014</v>
      </c>
      <c r="B1617" s="100" t="s">
        <v>349</v>
      </c>
      <c r="C1617" s="101">
        <f>VLOOKUP(B1617,WEAPON!$B:$D,3,0)</f>
        <v>14223</v>
      </c>
      <c r="D1617" s="102">
        <v>14</v>
      </c>
      <c r="E1617" s="101">
        <v>1</v>
      </c>
      <c r="F1617" s="101">
        <v>85</v>
      </c>
      <c r="G1617" s="101">
        <v>0</v>
      </c>
      <c r="H1617" s="101">
        <v>2</v>
      </c>
      <c r="I1617" s="101">
        <v>1438</v>
      </c>
      <c r="J1617" s="101">
        <v>0</v>
      </c>
      <c r="K1617" s="101">
        <v>0</v>
      </c>
      <c r="L1617" s="101">
        <v>0</v>
      </c>
      <c r="M1617" s="101">
        <v>0</v>
      </c>
      <c r="N1617" s="100" t="str">
        <f t="shared" si="75"/>
        <v>공격력 +85</v>
      </c>
      <c r="O1617" s="100" t="str">
        <f t="shared" si="76"/>
        <v>최대 체력 +1438</v>
      </c>
      <c r="P1617" s="100" t="str">
        <f t="shared" si="77"/>
        <v>-</v>
      </c>
    </row>
    <row r="1618" spans="1:16" ht="13.8" customHeight="1">
      <c r="A1618" s="101">
        <f>C1618*ID규칙_기본능력치그룹_단위+COUNTIF($C$4:C1618,C1618)</f>
        <v>14223015</v>
      </c>
      <c r="B1618" s="100" t="s">
        <v>349</v>
      </c>
      <c r="C1618" s="101">
        <f>VLOOKUP(B1618,WEAPON!$B:$D,3,0)</f>
        <v>14223</v>
      </c>
      <c r="D1618" s="102">
        <v>15</v>
      </c>
      <c r="E1618" s="101">
        <v>1</v>
      </c>
      <c r="F1618" s="101">
        <v>89</v>
      </c>
      <c r="G1618" s="101">
        <v>0</v>
      </c>
      <c r="H1618" s="101">
        <v>2</v>
      </c>
      <c r="I1618" s="101">
        <v>1498</v>
      </c>
      <c r="J1618" s="101">
        <v>0</v>
      </c>
      <c r="K1618" s="101">
        <v>0</v>
      </c>
      <c r="L1618" s="101">
        <v>0</v>
      </c>
      <c r="M1618" s="101">
        <v>0</v>
      </c>
      <c r="N1618" s="100" t="str">
        <f t="shared" si="75"/>
        <v>공격력 +89</v>
      </c>
      <c r="O1618" s="100" t="str">
        <f t="shared" si="76"/>
        <v>최대 체력 +1498</v>
      </c>
      <c r="P1618" s="100" t="str">
        <f t="shared" si="77"/>
        <v>-</v>
      </c>
    </row>
    <row r="1619" spans="1:16" ht="13.8" customHeight="1">
      <c r="A1619" s="101">
        <f>C1619*ID규칙_기본능력치그룹_단위+COUNTIF($C$4:C1619,C1619)</f>
        <v>14223016</v>
      </c>
      <c r="B1619" s="100" t="s">
        <v>349</v>
      </c>
      <c r="C1619" s="101">
        <f>VLOOKUP(B1619,WEAPON!$B:$D,3,0)</f>
        <v>14223</v>
      </c>
      <c r="D1619" s="102">
        <v>16</v>
      </c>
      <c r="E1619" s="101">
        <v>1</v>
      </c>
      <c r="F1619" s="101">
        <v>92</v>
      </c>
      <c r="G1619" s="101">
        <v>0</v>
      </c>
      <c r="H1619" s="101">
        <v>2</v>
      </c>
      <c r="I1619" s="101">
        <v>1557</v>
      </c>
      <c r="J1619" s="101">
        <v>0</v>
      </c>
      <c r="K1619" s="101">
        <v>0</v>
      </c>
      <c r="L1619" s="101">
        <v>0</v>
      </c>
      <c r="M1619" s="101">
        <v>0</v>
      </c>
      <c r="N1619" s="100" t="str">
        <f t="shared" si="75"/>
        <v>공격력 +92</v>
      </c>
      <c r="O1619" s="100" t="str">
        <f t="shared" si="76"/>
        <v>최대 체력 +1557</v>
      </c>
      <c r="P1619" s="100" t="str">
        <f t="shared" si="77"/>
        <v>-</v>
      </c>
    </row>
    <row r="1620" spans="1:16" ht="13.8" customHeight="1">
      <c r="A1620" s="101">
        <f>C1620*ID규칙_기본능력치그룹_단위+COUNTIF($C$4:C1620,C1620)</f>
        <v>14223017</v>
      </c>
      <c r="B1620" s="100" t="s">
        <v>349</v>
      </c>
      <c r="C1620" s="101">
        <f>VLOOKUP(B1620,WEAPON!$B:$D,3,0)</f>
        <v>14223</v>
      </c>
      <c r="D1620" s="102">
        <v>17</v>
      </c>
      <c r="E1620" s="101">
        <v>1</v>
      </c>
      <c r="F1620" s="101">
        <v>96</v>
      </c>
      <c r="G1620" s="101">
        <v>0</v>
      </c>
      <c r="H1620" s="101">
        <v>2</v>
      </c>
      <c r="I1620" s="101">
        <v>1617</v>
      </c>
      <c r="J1620" s="101">
        <v>0</v>
      </c>
      <c r="K1620" s="101">
        <v>0</v>
      </c>
      <c r="L1620" s="101">
        <v>0</v>
      </c>
      <c r="M1620" s="101">
        <v>0</v>
      </c>
      <c r="N1620" s="100" t="str">
        <f t="shared" si="75"/>
        <v>공격력 +96</v>
      </c>
      <c r="O1620" s="100" t="str">
        <f t="shared" si="76"/>
        <v>최대 체력 +1617</v>
      </c>
      <c r="P1620" s="100" t="str">
        <f t="shared" si="77"/>
        <v>-</v>
      </c>
    </row>
    <row r="1621" spans="1:16" ht="13.8" customHeight="1">
      <c r="A1621" s="101">
        <f>C1621*ID규칙_기본능력치그룹_단위+COUNTIF($C$4:C1621,C1621)</f>
        <v>14223018</v>
      </c>
      <c r="B1621" s="100" t="s">
        <v>349</v>
      </c>
      <c r="C1621" s="101">
        <f>VLOOKUP(B1621,WEAPON!$B:$D,3,0)</f>
        <v>14223</v>
      </c>
      <c r="D1621" s="102">
        <v>18</v>
      </c>
      <c r="E1621" s="101">
        <v>1</v>
      </c>
      <c r="F1621" s="101">
        <v>99</v>
      </c>
      <c r="G1621" s="101">
        <v>0</v>
      </c>
      <c r="H1621" s="101">
        <v>2</v>
      </c>
      <c r="I1621" s="101">
        <v>1677</v>
      </c>
      <c r="J1621" s="101">
        <v>0</v>
      </c>
      <c r="K1621" s="101">
        <v>0</v>
      </c>
      <c r="L1621" s="101">
        <v>0</v>
      </c>
      <c r="M1621" s="101">
        <v>0</v>
      </c>
      <c r="N1621" s="100" t="str">
        <f t="shared" si="75"/>
        <v>공격력 +99</v>
      </c>
      <c r="O1621" s="100" t="str">
        <f t="shared" si="76"/>
        <v>최대 체력 +1677</v>
      </c>
      <c r="P1621" s="100" t="str">
        <f t="shared" si="77"/>
        <v>-</v>
      </c>
    </row>
    <row r="1622" spans="1:16" ht="13.8" customHeight="1">
      <c r="A1622" s="101">
        <f>C1622*ID규칙_기본능력치그룹_단위+COUNTIF($C$4:C1622,C1622)</f>
        <v>14223019</v>
      </c>
      <c r="B1622" s="100" t="s">
        <v>349</v>
      </c>
      <c r="C1622" s="101">
        <f>VLOOKUP(B1622,WEAPON!$B:$D,3,0)</f>
        <v>14223</v>
      </c>
      <c r="D1622" s="102">
        <v>19</v>
      </c>
      <c r="E1622" s="101">
        <v>1</v>
      </c>
      <c r="F1622" s="101">
        <v>103</v>
      </c>
      <c r="G1622" s="101">
        <v>0</v>
      </c>
      <c r="H1622" s="101">
        <v>2</v>
      </c>
      <c r="I1622" s="101">
        <v>1737</v>
      </c>
      <c r="J1622" s="101">
        <v>0</v>
      </c>
      <c r="K1622" s="101">
        <v>0</v>
      </c>
      <c r="L1622" s="101">
        <v>0</v>
      </c>
      <c r="M1622" s="101">
        <v>0</v>
      </c>
      <c r="N1622" s="100" t="str">
        <f t="shared" si="75"/>
        <v>공격력 +103</v>
      </c>
      <c r="O1622" s="100" t="str">
        <f t="shared" si="76"/>
        <v>최대 체력 +1737</v>
      </c>
      <c r="P1622" s="100" t="str">
        <f t="shared" si="77"/>
        <v>-</v>
      </c>
    </row>
    <row r="1623" spans="1:16" ht="13.8" customHeight="1">
      <c r="A1623" s="101">
        <f>C1623*ID규칙_기본능력치그룹_단위+COUNTIF($C$4:C1623,C1623)</f>
        <v>14223020</v>
      </c>
      <c r="B1623" s="100" t="s">
        <v>349</v>
      </c>
      <c r="C1623" s="101">
        <f>VLOOKUP(B1623,WEAPON!$B:$D,3,0)</f>
        <v>14223</v>
      </c>
      <c r="D1623" s="102">
        <v>20</v>
      </c>
      <c r="E1623" s="101">
        <v>1</v>
      </c>
      <c r="F1623" s="101">
        <v>106</v>
      </c>
      <c r="G1623" s="101">
        <v>0</v>
      </c>
      <c r="H1623" s="101">
        <v>2</v>
      </c>
      <c r="I1623" s="101">
        <v>1797</v>
      </c>
      <c r="J1623" s="101">
        <v>0</v>
      </c>
      <c r="K1623" s="101">
        <v>0</v>
      </c>
      <c r="L1623" s="101">
        <v>0</v>
      </c>
      <c r="M1623" s="101">
        <v>0</v>
      </c>
      <c r="N1623" s="100" t="str">
        <f t="shared" si="75"/>
        <v>공격력 +106</v>
      </c>
      <c r="O1623" s="100" t="str">
        <f t="shared" si="76"/>
        <v>최대 체력 +1797</v>
      </c>
      <c r="P1623" s="100" t="str">
        <f t="shared" si="77"/>
        <v>-</v>
      </c>
    </row>
    <row r="1624" spans="1:16" ht="13.8" customHeight="1">
      <c r="A1624" s="101">
        <f>C1624*ID규칙_기본능력치그룹_단위+COUNTIF($C$4:C1624,C1624)</f>
        <v>14223021</v>
      </c>
      <c r="B1624" s="100" t="s">
        <v>349</v>
      </c>
      <c r="C1624" s="101">
        <f>VLOOKUP(B1624,WEAPON!$B:$D,3,0)</f>
        <v>14223</v>
      </c>
      <c r="D1624" s="102">
        <v>21</v>
      </c>
      <c r="E1624" s="101">
        <v>1</v>
      </c>
      <c r="F1624" s="101">
        <v>110</v>
      </c>
      <c r="G1624" s="101">
        <v>0</v>
      </c>
      <c r="H1624" s="101">
        <v>2</v>
      </c>
      <c r="I1624" s="101">
        <v>1857</v>
      </c>
      <c r="J1624" s="101">
        <v>0</v>
      </c>
      <c r="K1624" s="101">
        <v>0</v>
      </c>
      <c r="L1624" s="101">
        <v>0</v>
      </c>
      <c r="M1624" s="101">
        <v>0</v>
      </c>
      <c r="N1624" s="100" t="str">
        <f t="shared" si="75"/>
        <v>공격력 +110</v>
      </c>
      <c r="O1624" s="100" t="str">
        <f t="shared" si="76"/>
        <v>최대 체력 +1857</v>
      </c>
      <c r="P1624" s="100" t="str">
        <f t="shared" si="77"/>
        <v>-</v>
      </c>
    </row>
    <row r="1625" spans="1:16" ht="13.8" customHeight="1">
      <c r="A1625" s="101">
        <f>C1625*ID규칙_기본능력치그룹_단위+COUNTIF($C$4:C1625,C1625)</f>
        <v>14223022</v>
      </c>
      <c r="B1625" s="100" t="s">
        <v>349</v>
      </c>
      <c r="C1625" s="101">
        <f>VLOOKUP(B1625,WEAPON!$B:$D,3,0)</f>
        <v>14223</v>
      </c>
      <c r="D1625" s="102">
        <v>22</v>
      </c>
      <c r="E1625" s="101">
        <v>1</v>
      </c>
      <c r="F1625" s="101">
        <v>114</v>
      </c>
      <c r="G1625" s="101">
        <v>0</v>
      </c>
      <c r="H1625" s="101">
        <v>2</v>
      </c>
      <c r="I1625" s="101">
        <v>1917</v>
      </c>
      <c r="J1625" s="101">
        <v>0</v>
      </c>
      <c r="K1625" s="101">
        <v>0</v>
      </c>
      <c r="L1625" s="101">
        <v>0</v>
      </c>
      <c r="M1625" s="101">
        <v>0</v>
      </c>
      <c r="N1625" s="100" t="str">
        <f t="shared" si="75"/>
        <v>공격력 +114</v>
      </c>
      <c r="O1625" s="100" t="str">
        <f t="shared" si="76"/>
        <v>최대 체력 +1917</v>
      </c>
      <c r="P1625" s="100" t="str">
        <f t="shared" si="77"/>
        <v>-</v>
      </c>
    </row>
    <row r="1626" spans="1:16" ht="13.8" customHeight="1">
      <c r="A1626" s="101">
        <f>C1626*ID규칙_기본능력치그룹_단위+COUNTIF($C$4:C1626,C1626)</f>
        <v>14223023</v>
      </c>
      <c r="B1626" s="100" t="s">
        <v>349</v>
      </c>
      <c r="C1626" s="101">
        <f>VLOOKUP(B1626,WEAPON!$B:$D,3,0)</f>
        <v>14223</v>
      </c>
      <c r="D1626" s="102">
        <v>23</v>
      </c>
      <c r="E1626" s="101">
        <v>1</v>
      </c>
      <c r="F1626" s="101">
        <v>117</v>
      </c>
      <c r="G1626" s="101">
        <v>0</v>
      </c>
      <c r="H1626" s="101">
        <v>2</v>
      </c>
      <c r="I1626" s="101">
        <v>1977</v>
      </c>
      <c r="J1626" s="101">
        <v>0</v>
      </c>
      <c r="K1626" s="101">
        <v>0</v>
      </c>
      <c r="L1626" s="101">
        <v>0</v>
      </c>
      <c r="M1626" s="101">
        <v>0</v>
      </c>
      <c r="N1626" s="100" t="str">
        <f t="shared" si="75"/>
        <v>공격력 +117</v>
      </c>
      <c r="O1626" s="100" t="str">
        <f t="shared" si="76"/>
        <v>최대 체력 +1977</v>
      </c>
      <c r="P1626" s="100" t="str">
        <f t="shared" si="77"/>
        <v>-</v>
      </c>
    </row>
    <row r="1627" spans="1:16" ht="13.8" customHeight="1">
      <c r="A1627" s="101">
        <f>C1627*ID규칙_기본능력치그룹_단위+COUNTIF($C$4:C1627,C1627)</f>
        <v>14223024</v>
      </c>
      <c r="B1627" s="100" t="s">
        <v>349</v>
      </c>
      <c r="C1627" s="101">
        <f>VLOOKUP(B1627,WEAPON!$B:$D,3,0)</f>
        <v>14223</v>
      </c>
      <c r="D1627" s="102">
        <v>24</v>
      </c>
      <c r="E1627" s="101">
        <v>1</v>
      </c>
      <c r="F1627" s="101">
        <v>121</v>
      </c>
      <c r="G1627" s="101">
        <v>0</v>
      </c>
      <c r="H1627" s="101">
        <v>2</v>
      </c>
      <c r="I1627" s="101">
        <v>2037</v>
      </c>
      <c r="J1627" s="101">
        <v>0</v>
      </c>
      <c r="K1627" s="101">
        <v>0</v>
      </c>
      <c r="L1627" s="101">
        <v>0</v>
      </c>
      <c r="M1627" s="101">
        <v>0</v>
      </c>
      <c r="N1627" s="100" t="str">
        <f t="shared" si="75"/>
        <v>공격력 +121</v>
      </c>
      <c r="O1627" s="100" t="str">
        <f t="shared" si="76"/>
        <v>최대 체력 +2037</v>
      </c>
      <c r="P1627" s="100" t="str">
        <f t="shared" si="77"/>
        <v>-</v>
      </c>
    </row>
    <row r="1628" spans="1:16" ht="13.8" customHeight="1">
      <c r="A1628" s="101">
        <f>C1628*ID규칙_기본능력치그룹_단위+COUNTIF($C$4:C1628,C1628)</f>
        <v>14223025</v>
      </c>
      <c r="B1628" s="100" t="s">
        <v>349</v>
      </c>
      <c r="C1628" s="101">
        <f>VLOOKUP(B1628,WEAPON!$B:$D,3,0)</f>
        <v>14223</v>
      </c>
      <c r="D1628" s="102">
        <v>25</v>
      </c>
      <c r="E1628" s="101">
        <v>1</v>
      </c>
      <c r="F1628" s="101">
        <v>124</v>
      </c>
      <c r="G1628" s="101">
        <v>0</v>
      </c>
      <c r="H1628" s="101">
        <v>2</v>
      </c>
      <c r="I1628" s="101">
        <v>2097</v>
      </c>
      <c r="J1628" s="101">
        <v>0</v>
      </c>
      <c r="K1628" s="101">
        <v>0</v>
      </c>
      <c r="L1628" s="101">
        <v>0</v>
      </c>
      <c r="M1628" s="101">
        <v>0</v>
      </c>
      <c r="N1628" s="100" t="str">
        <f t="shared" si="75"/>
        <v>공격력 +124</v>
      </c>
      <c r="O1628" s="100" t="str">
        <f t="shared" si="76"/>
        <v>최대 체력 +2097</v>
      </c>
      <c r="P1628" s="100" t="str">
        <f t="shared" si="77"/>
        <v>-</v>
      </c>
    </row>
    <row r="1629" spans="1:16" ht="13.8" customHeight="1">
      <c r="A1629" s="101">
        <f>C1629*ID규칙_기본능력치그룹_단위+COUNTIF($C$4:C1629,C1629)</f>
        <v>14223026</v>
      </c>
      <c r="B1629" s="100" t="s">
        <v>349</v>
      </c>
      <c r="C1629" s="101">
        <f>VLOOKUP(B1629,WEAPON!$B:$D,3,0)</f>
        <v>14223</v>
      </c>
      <c r="D1629" s="102">
        <v>26</v>
      </c>
      <c r="E1629" s="101">
        <v>1</v>
      </c>
      <c r="F1629" s="101">
        <v>128</v>
      </c>
      <c r="G1629" s="101">
        <v>0</v>
      </c>
      <c r="H1629" s="101">
        <v>2</v>
      </c>
      <c r="I1629" s="101">
        <v>2156</v>
      </c>
      <c r="J1629" s="101">
        <v>0</v>
      </c>
      <c r="K1629" s="101">
        <v>0</v>
      </c>
      <c r="L1629" s="101">
        <v>0</v>
      </c>
      <c r="M1629" s="101">
        <v>0</v>
      </c>
      <c r="N1629" s="100" t="str">
        <f t="shared" si="75"/>
        <v>공격력 +128</v>
      </c>
      <c r="O1629" s="100" t="str">
        <f t="shared" si="76"/>
        <v>최대 체력 +2156</v>
      </c>
      <c r="P1629" s="100" t="str">
        <f t="shared" si="77"/>
        <v>-</v>
      </c>
    </row>
    <row r="1630" spans="1:16" ht="13.8" customHeight="1">
      <c r="A1630" s="101">
        <f>C1630*ID규칙_기본능력치그룹_단위+COUNTIF($C$4:C1630,C1630)</f>
        <v>14223027</v>
      </c>
      <c r="B1630" s="100" t="s">
        <v>349</v>
      </c>
      <c r="C1630" s="101">
        <f>VLOOKUP(B1630,WEAPON!$B:$D,3,0)</f>
        <v>14223</v>
      </c>
      <c r="D1630" s="102">
        <v>27</v>
      </c>
      <c r="E1630" s="101">
        <v>1</v>
      </c>
      <c r="F1630" s="101">
        <v>131</v>
      </c>
      <c r="G1630" s="101">
        <v>0</v>
      </c>
      <c r="H1630" s="101">
        <v>2</v>
      </c>
      <c r="I1630" s="101">
        <v>2216</v>
      </c>
      <c r="J1630" s="101">
        <v>0</v>
      </c>
      <c r="K1630" s="101">
        <v>0</v>
      </c>
      <c r="L1630" s="101">
        <v>0</v>
      </c>
      <c r="M1630" s="101">
        <v>0</v>
      </c>
      <c r="N1630" s="100" t="str">
        <f t="shared" si="75"/>
        <v>공격력 +131</v>
      </c>
      <c r="O1630" s="100" t="str">
        <f t="shared" si="76"/>
        <v>최대 체력 +2216</v>
      </c>
      <c r="P1630" s="100" t="str">
        <f t="shared" si="77"/>
        <v>-</v>
      </c>
    </row>
    <row r="1631" spans="1:16" ht="13.8" customHeight="1">
      <c r="A1631" s="101">
        <f>C1631*ID규칙_기본능력치그룹_단위+COUNTIF($C$4:C1631,C1631)</f>
        <v>14223028</v>
      </c>
      <c r="B1631" s="100" t="s">
        <v>349</v>
      </c>
      <c r="C1631" s="101">
        <f>VLOOKUP(B1631,WEAPON!$B:$D,3,0)</f>
        <v>14223</v>
      </c>
      <c r="D1631" s="102">
        <v>28</v>
      </c>
      <c r="E1631" s="101">
        <v>1</v>
      </c>
      <c r="F1631" s="101">
        <v>135</v>
      </c>
      <c r="G1631" s="101">
        <v>0</v>
      </c>
      <c r="H1631" s="101">
        <v>2</v>
      </c>
      <c r="I1631" s="101">
        <v>2276</v>
      </c>
      <c r="J1631" s="101">
        <v>0</v>
      </c>
      <c r="K1631" s="101">
        <v>0</v>
      </c>
      <c r="L1631" s="101">
        <v>0</v>
      </c>
      <c r="M1631" s="101">
        <v>0</v>
      </c>
      <c r="N1631" s="100" t="str">
        <f t="shared" si="75"/>
        <v>공격력 +135</v>
      </c>
      <c r="O1631" s="100" t="str">
        <f t="shared" si="76"/>
        <v>최대 체력 +2276</v>
      </c>
      <c r="P1631" s="100" t="str">
        <f t="shared" si="77"/>
        <v>-</v>
      </c>
    </row>
    <row r="1632" spans="1:16" ht="13.8" customHeight="1">
      <c r="A1632" s="101">
        <f>C1632*ID규칙_기본능력치그룹_단위+COUNTIF($C$4:C1632,C1632)</f>
        <v>14223029</v>
      </c>
      <c r="B1632" s="100" t="s">
        <v>349</v>
      </c>
      <c r="C1632" s="101">
        <f>VLOOKUP(B1632,WEAPON!$B:$D,3,0)</f>
        <v>14223</v>
      </c>
      <c r="D1632" s="102">
        <v>29</v>
      </c>
      <c r="E1632" s="101">
        <v>1</v>
      </c>
      <c r="F1632" s="101">
        <v>138</v>
      </c>
      <c r="G1632" s="101">
        <v>0</v>
      </c>
      <c r="H1632" s="101">
        <v>2</v>
      </c>
      <c r="I1632" s="101">
        <v>2336</v>
      </c>
      <c r="J1632" s="101">
        <v>0</v>
      </c>
      <c r="K1632" s="101">
        <v>0</v>
      </c>
      <c r="L1632" s="101">
        <v>0</v>
      </c>
      <c r="M1632" s="101">
        <v>0</v>
      </c>
      <c r="N1632" s="100" t="str">
        <f t="shared" si="75"/>
        <v>공격력 +138</v>
      </c>
      <c r="O1632" s="100" t="str">
        <f t="shared" si="76"/>
        <v>최대 체력 +2336</v>
      </c>
      <c r="P1632" s="100" t="str">
        <f t="shared" si="77"/>
        <v>-</v>
      </c>
    </row>
    <row r="1633" spans="1:16" ht="13.8" customHeight="1">
      <c r="A1633" s="101">
        <f>C1633*ID규칙_기본능력치그룹_단위+COUNTIF($C$4:C1633,C1633)</f>
        <v>14223030</v>
      </c>
      <c r="B1633" s="100" t="s">
        <v>349</v>
      </c>
      <c r="C1633" s="101">
        <f>VLOOKUP(B1633,WEAPON!$B:$D,3,0)</f>
        <v>14223</v>
      </c>
      <c r="D1633" s="102">
        <v>30</v>
      </c>
      <c r="E1633" s="101">
        <v>1</v>
      </c>
      <c r="F1633" s="101">
        <v>142</v>
      </c>
      <c r="G1633" s="101">
        <v>0</v>
      </c>
      <c r="H1633" s="101">
        <v>2</v>
      </c>
      <c r="I1633" s="101">
        <v>2396</v>
      </c>
      <c r="J1633" s="101">
        <v>0</v>
      </c>
      <c r="K1633" s="101">
        <v>0</v>
      </c>
      <c r="L1633" s="101">
        <v>0</v>
      </c>
      <c r="M1633" s="101">
        <v>0</v>
      </c>
      <c r="N1633" s="100" t="str">
        <f t="shared" si="75"/>
        <v>공격력 +142</v>
      </c>
      <c r="O1633" s="100" t="str">
        <f t="shared" si="76"/>
        <v>최대 체력 +2396</v>
      </c>
      <c r="P1633" s="100" t="str">
        <f t="shared" si="77"/>
        <v>-</v>
      </c>
    </row>
    <row r="1634" spans="1:16" ht="13.8" customHeight="1">
      <c r="A1634" s="101">
        <f>C1634*ID규칙_기본능력치그룹_단위+COUNTIF($C$4:C1634,C1634)</f>
        <v>14223031</v>
      </c>
      <c r="B1634" s="100" t="s">
        <v>349</v>
      </c>
      <c r="C1634" s="101">
        <f>VLOOKUP(B1634,WEAPON!$B:$D,3,0)</f>
        <v>14223</v>
      </c>
      <c r="D1634" s="102">
        <v>31</v>
      </c>
      <c r="E1634" s="101">
        <v>1</v>
      </c>
      <c r="F1634" s="101">
        <v>146</v>
      </c>
      <c r="G1634" s="101">
        <v>0</v>
      </c>
      <c r="H1634" s="101">
        <v>2</v>
      </c>
      <c r="I1634" s="101">
        <v>2456</v>
      </c>
      <c r="J1634" s="101">
        <v>0</v>
      </c>
      <c r="K1634" s="101">
        <v>0</v>
      </c>
      <c r="L1634" s="101">
        <v>0</v>
      </c>
      <c r="M1634" s="101">
        <v>0</v>
      </c>
      <c r="N1634" s="100" t="str">
        <f t="shared" si="75"/>
        <v>공격력 +146</v>
      </c>
      <c r="O1634" s="100" t="str">
        <f t="shared" si="76"/>
        <v>최대 체력 +2456</v>
      </c>
      <c r="P1634" s="100" t="str">
        <f t="shared" si="77"/>
        <v>-</v>
      </c>
    </row>
    <row r="1635" spans="1:16" ht="13.8" customHeight="1">
      <c r="A1635" s="101">
        <f>C1635*ID규칙_기본능력치그룹_단위+COUNTIF($C$4:C1635,C1635)</f>
        <v>14223032</v>
      </c>
      <c r="B1635" s="100" t="s">
        <v>349</v>
      </c>
      <c r="C1635" s="101">
        <f>VLOOKUP(B1635,WEAPON!$B:$D,3,0)</f>
        <v>14223</v>
      </c>
      <c r="D1635" s="102">
        <v>32</v>
      </c>
      <c r="E1635" s="101">
        <v>1</v>
      </c>
      <c r="F1635" s="101">
        <v>149</v>
      </c>
      <c r="G1635" s="101">
        <v>0</v>
      </c>
      <c r="H1635" s="101">
        <v>2</v>
      </c>
      <c r="I1635" s="101">
        <v>2516</v>
      </c>
      <c r="J1635" s="101">
        <v>0</v>
      </c>
      <c r="K1635" s="101">
        <v>0</v>
      </c>
      <c r="L1635" s="101">
        <v>0</v>
      </c>
      <c r="M1635" s="101">
        <v>0</v>
      </c>
      <c r="N1635" s="100" t="str">
        <f t="shared" si="75"/>
        <v>공격력 +149</v>
      </c>
      <c r="O1635" s="100" t="str">
        <f t="shared" si="76"/>
        <v>최대 체력 +2516</v>
      </c>
      <c r="P1635" s="100" t="str">
        <f t="shared" si="77"/>
        <v>-</v>
      </c>
    </row>
    <row r="1636" spans="1:16" ht="13.8" customHeight="1">
      <c r="A1636" s="101">
        <f>C1636*ID규칙_기본능력치그룹_단위+COUNTIF($C$4:C1636,C1636)</f>
        <v>14223033</v>
      </c>
      <c r="B1636" s="100" t="s">
        <v>349</v>
      </c>
      <c r="C1636" s="101">
        <f>VLOOKUP(B1636,WEAPON!$B:$D,3,0)</f>
        <v>14223</v>
      </c>
      <c r="D1636" s="102">
        <v>33</v>
      </c>
      <c r="E1636" s="101">
        <v>1</v>
      </c>
      <c r="F1636" s="101">
        <v>153</v>
      </c>
      <c r="G1636" s="101">
        <v>0</v>
      </c>
      <c r="H1636" s="101">
        <v>2</v>
      </c>
      <c r="I1636" s="101">
        <v>2576</v>
      </c>
      <c r="J1636" s="101">
        <v>0</v>
      </c>
      <c r="K1636" s="101">
        <v>0</v>
      </c>
      <c r="L1636" s="101">
        <v>0</v>
      </c>
      <c r="M1636" s="101">
        <v>0</v>
      </c>
      <c r="N1636" s="100" t="str">
        <f t="shared" si="75"/>
        <v>공격력 +153</v>
      </c>
      <c r="O1636" s="100" t="str">
        <f t="shared" si="76"/>
        <v>최대 체력 +2576</v>
      </c>
      <c r="P1636" s="100" t="str">
        <f t="shared" si="77"/>
        <v>-</v>
      </c>
    </row>
    <row r="1637" spans="1:16" ht="13.8" customHeight="1">
      <c r="A1637" s="101">
        <f>C1637*ID규칙_기본능력치그룹_단위+COUNTIF($C$4:C1637,C1637)</f>
        <v>14223034</v>
      </c>
      <c r="B1637" s="100" t="s">
        <v>349</v>
      </c>
      <c r="C1637" s="101">
        <f>VLOOKUP(B1637,WEAPON!$B:$D,3,0)</f>
        <v>14223</v>
      </c>
      <c r="D1637" s="102">
        <v>34</v>
      </c>
      <c r="E1637" s="101">
        <v>1</v>
      </c>
      <c r="F1637" s="101">
        <v>156</v>
      </c>
      <c r="G1637" s="101">
        <v>0</v>
      </c>
      <c r="H1637" s="101">
        <v>2</v>
      </c>
      <c r="I1637" s="101">
        <v>2636</v>
      </c>
      <c r="J1637" s="101">
        <v>0</v>
      </c>
      <c r="K1637" s="101">
        <v>0</v>
      </c>
      <c r="L1637" s="101">
        <v>0</v>
      </c>
      <c r="M1637" s="101">
        <v>0</v>
      </c>
      <c r="N1637" s="100" t="str">
        <f t="shared" si="75"/>
        <v>공격력 +156</v>
      </c>
      <c r="O1637" s="100" t="str">
        <f t="shared" si="76"/>
        <v>최대 체력 +2636</v>
      </c>
      <c r="P1637" s="100" t="str">
        <f t="shared" si="77"/>
        <v>-</v>
      </c>
    </row>
    <row r="1638" spans="1:16" ht="13.8" customHeight="1">
      <c r="A1638" s="101">
        <f>C1638*ID규칙_기본능력치그룹_단위+COUNTIF($C$4:C1638,C1638)</f>
        <v>14223035</v>
      </c>
      <c r="B1638" s="100" t="s">
        <v>349</v>
      </c>
      <c r="C1638" s="101">
        <f>VLOOKUP(B1638,WEAPON!$B:$D,3,0)</f>
        <v>14223</v>
      </c>
      <c r="D1638" s="102">
        <v>35</v>
      </c>
      <c r="E1638" s="101">
        <v>1</v>
      </c>
      <c r="F1638" s="101">
        <v>160</v>
      </c>
      <c r="G1638" s="101">
        <v>0</v>
      </c>
      <c r="H1638" s="101">
        <v>2</v>
      </c>
      <c r="I1638" s="101">
        <v>2695</v>
      </c>
      <c r="J1638" s="101">
        <v>0</v>
      </c>
      <c r="K1638" s="101">
        <v>0</v>
      </c>
      <c r="L1638" s="101">
        <v>0</v>
      </c>
      <c r="M1638" s="101">
        <v>0</v>
      </c>
      <c r="N1638" s="100" t="str">
        <f t="shared" si="75"/>
        <v>공격력 +160</v>
      </c>
      <c r="O1638" s="100" t="str">
        <f t="shared" si="76"/>
        <v>최대 체력 +2695</v>
      </c>
      <c r="P1638" s="100" t="str">
        <f t="shared" si="77"/>
        <v>-</v>
      </c>
    </row>
    <row r="1639" spans="1:16" ht="13.8" customHeight="1">
      <c r="A1639" s="101">
        <f>C1639*ID규칙_기본능력치그룹_단위+COUNTIF($C$4:C1639,C1639)</f>
        <v>14223036</v>
      </c>
      <c r="B1639" s="100" t="s">
        <v>349</v>
      </c>
      <c r="C1639" s="101">
        <f>VLOOKUP(B1639,WEAPON!$B:$D,3,0)</f>
        <v>14223</v>
      </c>
      <c r="D1639" s="102">
        <v>36</v>
      </c>
      <c r="E1639" s="101">
        <v>1</v>
      </c>
      <c r="F1639" s="101">
        <v>163</v>
      </c>
      <c r="G1639" s="101">
        <v>0</v>
      </c>
      <c r="H1639" s="101">
        <v>2</v>
      </c>
      <c r="I1639" s="101">
        <v>2755</v>
      </c>
      <c r="J1639" s="101">
        <v>0</v>
      </c>
      <c r="K1639" s="101">
        <v>0</v>
      </c>
      <c r="L1639" s="101">
        <v>0</v>
      </c>
      <c r="M1639" s="101">
        <v>0</v>
      </c>
      <c r="N1639" s="100" t="str">
        <f t="shared" si="75"/>
        <v>공격력 +163</v>
      </c>
      <c r="O1639" s="100" t="str">
        <f t="shared" si="76"/>
        <v>최대 체력 +2755</v>
      </c>
      <c r="P1639" s="100" t="str">
        <f t="shared" si="77"/>
        <v>-</v>
      </c>
    </row>
    <row r="1640" spans="1:16" ht="13.8" customHeight="1">
      <c r="A1640" s="101">
        <f>C1640*ID규칙_기본능력치그룹_단위+COUNTIF($C$4:C1640,C1640)</f>
        <v>14223037</v>
      </c>
      <c r="B1640" s="100" t="s">
        <v>349</v>
      </c>
      <c r="C1640" s="101">
        <f>VLOOKUP(B1640,WEAPON!$B:$D,3,0)</f>
        <v>14223</v>
      </c>
      <c r="D1640" s="102">
        <v>37</v>
      </c>
      <c r="E1640" s="101">
        <v>1</v>
      </c>
      <c r="F1640" s="101">
        <v>167</v>
      </c>
      <c r="G1640" s="101">
        <v>0</v>
      </c>
      <c r="H1640" s="101">
        <v>2</v>
      </c>
      <c r="I1640" s="101">
        <v>2815</v>
      </c>
      <c r="J1640" s="101">
        <v>0</v>
      </c>
      <c r="K1640" s="101">
        <v>0</v>
      </c>
      <c r="L1640" s="101">
        <v>0</v>
      </c>
      <c r="M1640" s="101">
        <v>0</v>
      </c>
      <c r="N1640" s="100" t="str">
        <f t="shared" si="75"/>
        <v>공격력 +167</v>
      </c>
      <c r="O1640" s="100" t="str">
        <f t="shared" si="76"/>
        <v>최대 체력 +2815</v>
      </c>
      <c r="P1640" s="100" t="str">
        <f t="shared" si="77"/>
        <v>-</v>
      </c>
    </row>
    <row r="1641" spans="1:16" ht="13.8" customHeight="1">
      <c r="A1641" s="101">
        <f>C1641*ID규칙_기본능력치그룹_단위+COUNTIF($C$4:C1641,C1641)</f>
        <v>14223038</v>
      </c>
      <c r="B1641" s="100" t="s">
        <v>349</v>
      </c>
      <c r="C1641" s="101">
        <f>VLOOKUP(B1641,WEAPON!$B:$D,3,0)</f>
        <v>14223</v>
      </c>
      <c r="D1641" s="102">
        <v>38</v>
      </c>
      <c r="E1641" s="101">
        <v>1</v>
      </c>
      <c r="F1641" s="101">
        <v>170</v>
      </c>
      <c r="G1641" s="101">
        <v>0</v>
      </c>
      <c r="H1641" s="101">
        <v>2</v>
      </c>
      <c r="I1641" s="101">
        <v>2875</v>
      </c>
      <c r="J1641" s="101">
        <v>0</v>
      </c>
      <c r="K1641" s="101">
        <v>0</v>
      </c>
      <c r="L1641" s="101">
        <v>0</v>
      </c>
      <c r="M1641" s="101">
        <v>0</v>
      </c>
      <c r="N1641" s="100" t="str">
        <f t="shared" si="75"/>
        <v>공격력 +170</v>
      </c>
      <c r="O1641" s="100" t="str">
        <f t="shared" si="76"/>
        <v>최대 체력 +2875</v>
      </c>
      <c r="P1641" s="100" t="str">
        <f t="shared" si="77"/>
        <v>-</v>
      </c>
    </row>
    <row r="1642" spans="1:16" ht="13.8" customHeight="1">
      <c r="A1642" s="101">
        <f>C1642*ID규칙_기본능력치그룹_단위+COUNTIF($C$4:C1642,C1642)</f>
        <v>14223039</v>
      </c>
      <c r="B1642" s="100" t="s">
        <v>349</v>
      </c>
      <c r="C1642" s="101">
        <f>VLOOKUP(B1642,WEAPON!$B:$D,3,0)</f>
        <v>14223</v>
      </c>
      <c r="D1642" s="102">
        <v>39</v>
      </c>
      <c r="E1642" s="101">
        <v>1</v>
      </c>
      <c r="F1642" s="101">
        <v>174</v>
      </c>
      <c r="G1642" s="101">
        <v>0</v>
      </c>
      <c r="H1642" s="101">
        <v>2</v>
      </c>
      <c r="I1642" s="101">
        <v>2935</v>
      </c>
      <c r="J1642" s="101">
        <v>0</v>
      </c>
      <c r="K1642" s="101">
        <v>0</v>
      </c>
      <c r="L1642" s="101">
        <v>0</v>
      </c>
      <c r="M1642" s="101">
        <v>0</v>
      </c>
      <c r="N1642" s="100" t="str">
        <f t="shared" si="75"/>
        <v>공격력 +174</v>
      </c>
      <c r="O1642" s="100" t="str">
        <f t="shared" si="76"/>
        <v>최대 체력 +2935</v>
      </c>
      <c r="P1642" s="100" t="str">
        <f t="shared" si="77"/>
        <v>-</v>
      </c>
    </row>
    <row r="1643" spans="1:16" ht="13.8" customHeight="1">
      <c r="A1643" s="101">
        <f>C1643*ID규칙_기본능력치그룹_단위+COUNTIF($C$4:C1643,C1643)</f>
        <v>14223040</v>
      </c>
      <c r="B1643" s="100" t="s">
        <v>349</v>
      </c>
      <c r="C1643" s="101">
        <f>VLOOKUP(B1643,WEAPON!$B:$D,3,0)</f>
        <v>14223</v>
      </c>
      <c r="D1643" s="102">
        <v>40</v>
      </c>
      <c r="E1643" s="101">
        <v>1</v>
      </c>
      <c r="F1643" s="101">
        <v>177</v>
      </c>
      <c r="G1643" s="101">
        <v>0</v>
      </c>
      <c r="H1643" s="101">
        <v>2</v>
      </c>
      <c r="I1643" s="101">
        <v>2995</v>
      </c>
      <c r="J1643" s="101">
        <v>0</v>
      </c>
      <c r="K1643" s="101">
        <v>0</v>
      </c>
      <c r="L1643" s="101">
        <v>0</v>
      </c>
      <c r="M1643" s="101">
        <v>0</v>
      </c>
      <c r="N1643" s="100" t="str">
        <f t="shared" si="75"/>
        <v>공격력 +177</v>
      </c>
      <c r="O1643" s="100" t="str">
        <f t="shared" si="76"/>
        <v>최대 체력 +2995</v>
      </c>
      <c r="P1643" s="100" t="str">
        <f t="shared" si="77"/>
        <v>-</v>
      </c>
    </row>
    <row r="1644" spans="1:16" ht="13.8" customHeight="1">
      <c r="A1644" s="101">
        <f>C1644*ID규칙_기본능력치그룹_단위+COUNTIF($C$4:C1644,C1644)</f>
        <v>14223041</v>
      </c>
      <c r="B1644" s="100" t="s">
        <v>349</v>
      </c>
      <c r="C1644" s="101">
        <f>VLOOKUP(B1644,WEAPON!$B:$D,3,0)</f>
        <v>14223</v>
      </c>
      <c r="D1644" s="102">
        <v>41</v>
      </c>
      <c r="E1644" s="101">
        <v>1</v>
      </c>
      <c r="F1644" s="101">
        <v>181</v>
      </c>
      <c r="G1644" s="101">
        <v>0</v>
      </c>
      <c r="H1644" s="101">
        <v>2</v>
      </c>
      <c r="I1644" s="101">
        <v>3055</v>
      </c>
      <c r="J1644" s="101">
        <v>0</v>
      </c>
      <c r="K1644" s="101">
        <v>0</v>
      </c>
      <c r="L1644" s="101">
        <v>0</v>
      </c>
      <c r="M1644" s="101">
        <v>0</v>
      </c>
      <c r="N1644" s="100" t="str">
        <f t="shared" si="75"/>
        <v>공격력 +181</v>
      </c>
      <c r="O1644" s="100" t="str">
        <f t="shared" si="76"/>
        <v>최대 체력 +3055</v>
      </c>
      <c r="P1644" s="100" t="str">
        <f t="shared" si="77"/>
        <v>-</v>
      </c>
    </row>
    <row r="1645" spans="1:16" ht="13.8" customHeight="1">
      <c r="A1645" s="101">
        <f>C1645*ID규칙_기본능력치그룹_단위+COUNTIF($C$4:C1645,C1645)</f>
        <v>14223042</v>
      </c>
      <c r="B1645" s="100" t="s">
        <v>349</v>
      </c>
      <c r="C1645" s="101">
        <f>VLOOKUP(B1645,WEAPON!$B:$D,3,0)</f>
        <v>14223</v>
      </c>
      <c r="D1645" s="102">
        <v>42</v>
      </c>
      <c r="E1645" s="101">
        <v>1</v>
      </c>
      <c r="F1645" s="101">
        <v>185</v>
      </c>
      <c r="G1645" s="101">
        <v>0</v>
      </c>
      <c r="H1645" s="101">
        <v>2</v>
      </c>
      <c r="I1645" s="101">
        <v>3115</v>
      </c>
      <c r="J1645" s="101">
        <v>0</v>
      </c>
      <c r="K1645" s="101">
        <v>0</v>
      </c>
      <c r="L1645" s="101">
        <v>0</v>
      </c>
      <c r="M1645" s="101">
        <v>0</v>
      </c>
      <c r="N1645" s="100" t="str">
        <f t="shared" si="75"/>
        <v>공격력 +185</v>
      </c>
      <c r="O1645" s="100" t="str">
        <f t="shared" si="76"/>
        <v>최대 체력 +3115</v>
      </c>
      <c r="P1645" s="100" t="str">
        <f t="shared" si="77"/>
        <v>-</v>
      </c>
    </row>
    <row r="1646" spans="1:16" ht="13.8" customHeight="1">
      <c r="A1646" s="101">
        <f>C1646*ID규칙_기본능력치그룹_단위+COUNTIF($C$4:C1646,C1646)</f>
        <v>14223043</v>
      </c>
      <c r="B1646" s="100" t="s">
        <v>349</v>
      </c>
      <c r="C1646" s="101">
        <f>VLOOKUP(B1646,WEAPON!$B:$D,3,0)</f>
        <v>14223</v>
      </c>
      <c r="D1646" s="102">
        <v>43</v>
      </c>
      <c r="E1646" s="101">
        <v>1</v>
      </c>
      <c r="F1646" s="101">
        <v>188</v>
      </c>
      <c r="G1646" s="101">
        <v>0</v>
      </c>
      <c r="H1646" s="101">
        <v>2</v>
      </c>
      <c r="I1646" s="101">
        <v>3175</v>
      </c>
      <c r="J1646" s="101">
        <v>0</v>
      </c>
      <c r="K1646" s="101">
        <v>0</v>
      </c>
      <c r="L1646" s="101">
        <v>0</v>
      </c>
      <c r="M1646" s="101">
        <v>0</v>
      </c>
      <c r="N1646" s="100" t="str">
        <f t="shared" si="75"/>
        <v>공격력 +188</v>
      </c>
      <c r="O1646" s="100" t="str">
        <f t="shared" si="76"/>
        <v>최대 체력 +3175</v>
      </c>
      <c r="P1646" s="100" t="str">
        <f t="shared" si="77"/>
        <v>-</v>
      </c>
    </row>
    <row r="1647" spans="1:16" ht="13.8" customHeight="1">
      <c r="A1647" s="101">
        <f>C1647*ID규칙_기본능력치그룹_단위+COUNTIF($C$4:C1647,C1647)</f>
        <v>14223044</v>
      </c>
      <c r="B1647" s="100" t="s">
        <v>349</v>
      </c>
      <c r="C1647" s="101">
        <f>VLOOKUP(B1647,WEAPON!$B:$D,3,0)</f>
        <v>14223</v>
      </c>
      <c r="D1647" s="102">
        <v>44</v>
      </c>
      <c r="E1647" s="101">
        <v>1</v>
      </c>
      <c r="F1647" s="101">
        <v>192</v>
      </c>
      <c r="G1647" s="101">
        <v>0</v>
      </c>
      <c r="H1647" s="101">
        <v>2</v>
      </c>
      <c r="I1647" s="101">
        <v>3235</v>
      </c>
      <c r="J1647" s="101">
        <v>0</v>
      </c>
      <c r="K1647" s="101">
        <v>0</v>
      </c>
      <c r="L1647" s="101">
        <v>0</v>
      </c>
      <c r="M1647" s="101">
        <v>0</v>
      </c>
      <c r="N1647" s="100" t="str">
        <f t="shared" si="75"/>
        <v>공격력 +192</v>
      </c>
      <c r="O1647" s="100" t="str">
        <f t="shared" si="76"/>
        <v>최대 체력 +3235</v>
      </c>
      <c r="P1647" s="100" t="str">
        <f t="shared" si="77"/>
        <v>-</v>
      </c>
    </row>
    <row r="1648" spans="1:16" ht="13.8" customHeight="1">
      <c r="A1648" s="101">
        <f>C1648*ID규칙_기본능력치그룹_단위+COUNTIF($C$4:C1648,C1648)</f>
        <v>14223045</v>
      </c>
      <c r="B1648" s="100" t="s">
        <v>349</v>
      </c>
      <c r="C1648" s="101">
        <f>VLOOKUP(B1648,WEAPON!$B:$D,3,0)</f>
        <v>14223</v>
      </c>
      <c r="D1648" s="102">
        <v>45</v>
      </c>
      <c r="E1648" s="101">
        <v>1</v>
      </c>
      <c r="F1648" s="101">
        <v>195</v>
      </c>
      <c r="G1648" s="101">
        <v>0</v>
      </c>
      <c r="H1648" s="101">
        <v>2</v>
      </c>
      <c r="I1648" s="101">
        <v>3294</v>
      </c>
      <c r="J1648" s="101">
        <v>0</v>
      </c>
      <c r="K1648" s="101">
        <v>0</v>
      </c>
      <c r="L1648" s="101">
        <v>0</v>
      </c>
      <c r="M1648" s="101">
        <v>0</v>
      </c>
      <c r="N1648" s="100" t="str">
        <f t="shared" si="75"/>
        <v>공격력 +195</v>
      </c>
      <c r="O1648" s="100" t="str">
        <f t="shared" si="76"/>
        <v>최대 체력 +3294</v>
      </c>
      <c r="P1648" s="100" t="str">
        <f t="shared" si="77"/>
        <v>-</v>
      </c>
    </row>
    <row r="1649" spans="1:16" ht="13.8" customHeight="1">
      <c r="A1649" s="101">
        <f>C1649*ID규칙_기본능력치그룹_단위+COUNTIF($C$4:C1649,C1649)</f>
        <v>14223046</v>
      </c>
      <c r="B1649" s="100" t="s">
        <v>349</v>
      </c>
      <c r="C1649" s="101">
        <f>VLOOKUP(B1649,WEAPON!$B:$D,3,0)</f>
        <v>14223</v>
      </c>
      <c r="D1649" s="102">
        <v>46</v>
      </c>
      <c r="E1649" s="101">
        <v>1</v>
      </c>
      <c r="F1649" s="101">
        <v>199</v>
      </c>
      <c r="G1649" s="101">
        <v>0</v>
      </c>
      <c r="H1649" s="101">
        <v>2</v>
      </c>
      <c r="I1649" s="101">
        <v>3354</v>
      </c>
      <c r="J1649" s="101">
        <v>0</v>
      </c>
      <c r="K1649" s="101">
        <v>0</v>
      </c>
      <c r="L1649" s="101">
        <v>0</v>
      </c>
      <c r="M1649" s="101">
        <v>0</v>
      </c>
      <c r="N1649" s="100" t="str">
        <f t="shared" si="75"/>
        <v>공격력 +199</v>
      </c>
      <c r="O1649" s="100" t="str">
        <f t="shared" si="76"/>
        <v>최대 체력 +3354</v>
      </c>
      <c r="P1649" s="100" t="str">
        <f t="shared" si="77"/>
        <v>-</v>
      </c>
    </row>
    <row r="1650" spans="1:16" ht="13.8" customHeight="1">
      <c r="A1650" s="101">
        <f>C1650*ID규칙_기본능력치그룹_단위+COUNTIF($C$4:C1650,C1650)</f>
        <v>14223047</v>
      </c>
      <c r="B1650" s="100" t="s">
        <v>349</v>
      </c>
      <c r="C1650" s="101">
        <f>VLOOKUP(B1650,WEAPON!$B:$D,3,0)</f>
        <v>14223</v>
      </c>
      <c r="D1650" s="102">
        <v>47</v>
      </c>
      <c r="E1650" s="101">
        <v>1</v>
      </c>
      <c r="F1650" s="101">
        <v>202</v>
      </c>
      <c r="G1650" s="101">
        <v>0</v>
      </c>
      <c r="H1650" s="101">
        <v>2</v>
      </c>
      <c r="I1650" s="101">
        <v>3414</v>
      </c>
      <c r="J1650" s="101">
        <v>0</v>
      </c>
      <c r="K1650" s="101">
        <v>0</v>
      </c>
      <c r="L1650" s="101">
        <v>0</v>
      </c>
      <c r="M1650" s="101">
        <v>0</v>
      </c>
      <c r="N1650" s="100" t="str">
        <f t="shared" si="75"/>
        <v>공격력 +202</v>
      </c>
      <c r="O1650" s="100" t="str">
        <f t="shared" si="76"/>
        <v>최대 체력 +3414</v>
      </c>
      <c r="P1650" s="100" t="str">
        <f t="shared" si="77"/>
        <v>-</v>
      </c>
    </row>
    <row r="1651" spans="1:16" ht="13.8" customHeight="1">
      <c r="A1651" s="101">
        <f>C1651*ID규칙_기본능력치그룹_단위+COUNTIF($C$4:C1651,C1651)</f>
        <v>14223048</v>
      </c>
      <c r="B1651" s="100" t="s">
        <v>349</v>
      </c>
      <c r="C1651" s="101">
        <f>VLOOKUP(B1651,WEAPON!$B:$D,3,0)</f>
        <v>14223</v>
      </c>
      <c r="D1651" s="102">
        <v>48</v>
      </c>
      <c r="E1651" s="101">
        <v>1</v>
      </c>
      <c r="F1651" s="101">
        <v>206</v>
      </c>
      <c r="G1651" s="101">
        <v>0</v>
      </c>
      <c r="H1651" s="101">
        <v>2</v>
      </c>
      <c r="I1651" s="101">
        <v>3474</v>
      </c>
      <c r="J1651" s="101">
        <v>0</v>
      </c>
      <c r="K1651" s="101">
        <v>0</v>
      </c>
      <c r="L1651" s="101">
        <v>0</v>
      </c>
      <c r="M1651" s="101">
        <v>0</v>
      </c>
      <c r="N1651" s="100" t="str">
        <f t="shared" si="75"/>
        <v>공격력 +206</v>
      </c>
      <c r="O1651" s="100" t="str">
        <f t="shared" si="76"/>
        <v>최대 체력 +3474</v>
      </c>
      <c r="P1651" s="100" t="str">
        <f t="shared" si="77"/>
        <v>-</v>
      </c>
    </row>
    <row r="1652" spans="1:16" ht="13.8" customHeight="1">
      <c r="A1652" s="101">
        <f>C1652*ID규칙_기본능력치그룹_단위+COUNTIF($C$4:C1652,C1652)</f>
        <v>14223049</v>
      </c>
      <c r="B1652" s="100" t="s">
        <v>349</v>
      </c>
      <c r="C1652" s="101">
        <f>VLOOKUP(B1652,WEAPON!$B:$D,3,0)</f>
        <v>14223</v>
      </c>
      <c r="D1652" s="102">
        <v>49</v>
      </c>
      <c r="E1652" s="101">
        <v>1</v>
      </c>
      <c r="F1652" s="101">
        <v>209</v>
      </c>
      <c r="G1652" s="101">
        <v>0</v>
      </c>
      <c r="H1652" s="101">
        <v>2</v>
      </c>
      <c r="I1652" s="101">
        <v>3534</v>
      </c>
      <c r="J1652" s="101">
        <v>0</v>
      </c>
      <c r="K1652" s="101">
        <v>0</v>
      </c>
      <c r="L1652" s="101">
        <v>0</v>
      </c>
      <c r="M1652" s="101">
        <v>0</v>
      </c>
      <c r="N1652" s="100" t="str">
        <f t="shared" si="75"/>
        <v>공격력 +209</v>
      </c>
      <c r="O1652" s="100" t="str">
        <f t="shared" si="76"/>
        <v>최대 체력 +3534</v>
      </c>
      <c r="P1652" s="100" t="str">
        <f t="shared" si="77"/>
        <v>-</v>
      </c>
    </row>
    <row r="1653" spans="1:16" ht="13.8" customHeight="1">
      <c r="A1653" s="101">
        <f>C1653*ID규칙_기본능력치그룹_단위+COUNTIF($C$4:C1653,C1653)</f>
        <v>14223050</v>
      </c>
      <c r="B1653" s="100" t="s">
        <v>349</v>
      </c>
      <c r="C1653" s="101">
        <f>VLOOKUP(B1653,WEAPON!$B:$D,3,0)</f>
        <v>14223</v>
      </c>
      <c r="D1653" s="102">
        <v>50</v>
      </c>
      <c r="E1653" s="101">
        <v>1</v>
      </c>
      <c r="F1653" s="101">
        <v>212</v>
      </c>
      <c r="G1653" s="101">
        <v>0</v>
      </c>
      <c r="H1653" s="101">
        <v>2</v>
      </c>
      <c r="I1653" s="101">
        <v>3594</v>
      </c>
      <c r="J1653" s="101">
        <v>0</v>
      </c>
      <c r="K1653" s="101">
        <v>0</v>
      </c>
      <c r="L1653" s="101">
        <v>0</v>
      </c>
      <c r="M1653" s="101">
        <v>0</v>
      </c>
      <c r="N1653" s="100" t="str">
        <f t="shared" si="75"/>
        <v>공격력 +212</v>
      </c>
      <c r="O1653" s="100" t="str">
        <f t="shared" si="76"/>
        <v>최대 체력 +3594</v>
      </c>
      <c r="P1653" s="100" t="str">
        <f t="shared" si="77"/>
        <v>-</v>
      </c>
    </row>
    <row r="1654" spans="1:16" ht="13.8" customHeight="1">
      <c r="A1654" s="101">
        <f>C1654*ID규칙_기본능력치그룹_단위+COUNTIF($C$4:C1654,C1654)</f>
        <v>11324001</v>
      </c>
      <c r="B1654" s="100" t="s">
        <v>351</v>
      </c>
      <c r="C1654" s="101">
        <f>VLOOKUP(B1654,WEAPON!$B:$D,3,0)</f>
        <v>11324</v>
      </c>
      <c r="D1654" s="102">
        <v>1</v>
      </c>
      <c r="E1654" s="101">
        <v>1</v>
      </c>
      <c r="F1654" s="101">
        <v>102</v>
      </c>
      <c r="G1654" s="101">
        <v>0</v>
      </c>
      <c r="H1654" s="101">
        <v>2</v>
      </c>
      <c r="I1654" s="101">
        <v>643</v>
      </c>
      <c r="J1654" s="101">
        <v>0</v>
      </c>
      <c r="K1654" s="101">
        <v>0</v>
      </c>
      <c r="L1654" s="101">
        <v>0</v>
      </c>
      <c r="M1654" s="101">
        <v>0</v>
      </c>
      <c r="N1654" s="100" t="str">
        <f t="shared" si="75"/>
        <v>공격력 +102</v>
      </c>
      <c r="O1654" s="100" t="str">
        <f t="shared" si="76"/>
        <v>최대 체력 +643</v>
      </c>
      <c r="P1654" s="100" t="str">
        <f t="shared" si="77"/>
        <v>-</v>
      </c>
    </row>
    <row r="1655" spans="1:16" ht="13.8" customHeight="1">
      <c r="A1655" s="101">
        <f>C1655*ID규칙_기본능력치그룹_단위+COUNTIF($C$4:C1655,C1655)</f>
        <v>11324002</v>
      </c>
      <c r="B1655" s="100" t="s">
        <v>351</v>
      </c>
      <c r="C1655" s="101">
        <f>VLOOKUP(B1655,WEAPON!$B:$D,3,0)</f>
        <v>11324</v>
      </c>
      <c r="D1655" s="102">
        <v>2</v>
      </c>
      <c r="E1655" s="101">
        <v>1</v>
      </c>
      <c r="F1655" s="101">
        <v>111</v>
      </c>
      <c r="G1655" s="101">
        <v>0</v>
      </c>
      <c r="H1655" s="101">
        <v>2</v>
      </c>
      <c r="I1655" s="101">
        <v>701</v>
      </c>
      <c r="J1655" s="101">
        <v>0</v>
      </c>
      <c r="K1655" s="101">
        <v>0</v>
      </c>
      <c r="L1655" s="101">
        <v>0</v>
      </c>
      <c r="M1655" s="101">
        <v>0</v>
      </c>
      <c r="N1655" s="100" t="str">
        <f t="shared" si="75"/>
        <v>공격력 +111</v>
      </c>
      <c r="O1655" s="100" t="str">
        <f t="shared" si="76"/>
        <v>최대 체력 +701</v>
      </c>
      <c r="P1655" s="100" t="str">
        <f t="shared" si="77"/>
        <v>-</v>
      </c>
    </row>
    <row r="1656" spans="1:16" ht="13.8" customHeight="1">
      <c r="A1656" s="101">
        <f>C1656*ID규칙_기본능력치그룹_단위+COUNTIF($C$4:C1656,C1656)</f>
        <v>11324003</v>
      </c>
      <c r="B1656" s="100" t="s">
        <v>351</v>
      </c>
      <c r="C1656" s="101">
        <f>VLOOKUP(B1656,WEAPON!$B:$D,3,0)</f>
        <v>11324</v>
      </c>
      <c r="D1656" s="102">
        <v>3</v>
      </c>
      <c r="E1656" s="101">
        <v>1</v>
      </c>
      <c r="F1656" s="101">
        <v>121</v>
      </c>
      <c r="G1656" s="101">
        <v>0</v>
      </c>
      <c r="H1656" s="101">
        <v>2</v>
      </c>
      <c r="I1656" s="101">
        <v>760</v>
      </c>
      <c r="J1656" s="101">
        <v>0</v>
      </c>
      <c r="K1656" s="101">
        <v>0</v>
      </c>
      <c r="L1656" s="101">
        <v>0</v>
      </c>
      <c r="M1656" s="101">
        <v>0</v>
      </c>
      <c r="N1656" s="100" t="str">
        <f t="shared" si="75"/>
        <v>공격력 +121</v>
      </c>
      <c r="O1656" s="100" t="str">
        <f t="shared" si="76"/>
        <v>최대 체력 +760</v>
      </c>
      <c r="P1656" s="100" t="str">
        <f t="shared" si="77"/>
        <v>-</v>
      </c>
    </row>
    <row r="1657" spans="1:16" ht="13.8" customHeight="1">
      <c r="A1657" s="101">
        <f>C1657*ID규칙_기본능력치그룹_단위+COUNTIF($C$4:C1657,C1657)</f>
        <v>11324004</v>
      </c>
      <c r="B1657" s="100" t="s">
        <v>351</v>
      </c>
      <c r="C1657" s="101">
        <f>VLOOKUP(B1657,WEAPON!$B:$D,3,0)</f>
        <v>11324</v>
      </c>
      <c r="D1657" s="102">
        <v>4</v>
      </c>
      <c r="E1657" s="101">
        <v>1</v>
      </c>
      <c r="F1657" s="101">
        <v>130</v>
      </c>
      <c r="G1657" s="101">
        <v>0</v>
      </c>
      <c r="H1657" s="101">
        <v>2</v>
      </c>
      <c r="I1657" s="101">
        <v>818</v>
      </c>
      <c r="J1657" s="101">
        <v>0</v>
      </c>
      <c r="K1657" s="101">
        <v>0</v>
      </c>
      <c r="L1657" s="101">
        <v>0</v>
      </c>
      <c r="M1657" s="101">
        <v>0</v>
      </c>
      <c r="N1657" s="100" t="str">
        <f t="shared" si="75"/>
        <v>공격력 +130</v>
      </c>
      <c r="O1657" s="100" t="str">
        <f t="shared" si="76"/>
        <v>최대 체력 +818</v>
      </c>
      <c r="P1657" s="100" t="str">
        <f t="shared" si="77"/>
        <v>-</v>
      </c>
    </row>
    <row r="1658" spans="1:16" ht="13.8" customHeight="1">
      <c r="A1658" s="101">
        <f>C1658*ID규칙_기본능력치그룹_단위+COUNTIF($C$4:C1658,C1658)</f>
        <v>11324005</v>
      </c>
      <c r="B1658" s="100" t="s">
        <v>351</v>
      </c>
      <c r="C1658" s="101">
        <f>VLOOKUP(B1658,WEAPON!$B:$D,3,0)</f>
        <v>11324</v>
      </c>
      <c r="D1658" s="102">
        <v>5</v>
      </c>
      <c r="E1658" s="101">
        <v>1</v>
      </c>
      <c r="F1658" s="101">
        <v>139</v>
      </c>
      <c r="G1658" s="101">
        <v>0</v>
      </c>
      <c r="H1658" s="101">
        <v>2</v>
      </c>
      <c r="I1658" s="101">
        <v>877</v>
      </c>
      <c r="J1658" s="101">
        <v>0</v>
      </c>
      <c r="K1658" s="101">
        <v>0</v>
      </c>
      <c r="L1658" s="101">
        <v>0</v>
      </c>
      <c r="M1658" s="101">
        <v>0</v>
      </c>
      <c r="N1658" s="100" t="str">
        <f t="shared" si="75"/>
        <v>공격력 +139</v>
      </c>
      <c r="O1658" s="100" t="str">
        <f t="shared" si="76"/>
        <v>최대 체력 +877</v>
      </c>
      <c r="P1658" s="100" t="str">
        <f t="shared" si="77"/>
        <v>-</v>
      </c>
    </row>
    <row r="1659" spans="1:16" ht="13.8" customHeight="1">
      <c r="A1659" s="101">
        <f>C1659*ID규칙_기본능력치그룹_단위+COUNTIF($C$4:C1659,C1659)</f>
        <v>11324006</v>
      </c>
      <c r="B1659" s="100" t="s">
        <v>351</v>
      </c>
      <c r="C1659" s="101">
        <f>VLOOKUP(B1659,WEAPON!$B:$D,3,0)</f>
        <v>11324</v>
      </c>
      <c r="D1659" s="102">
        <v>6</v>
      </c>
      <c r="E1659" s="101">
        <v>1</v>
      </c>
      <c r="F1659" s="101">
        <v>148</v>
      </c>
      <c r="G1659" s="101">
        <v>0</v>
      </c>
      <c r="H1659" s="101">
        <v>2</v>
      </c>
      <c r="I1659" s="101">
        <v>935</v>
      </c>
      <c r="J1659" s="101">
        <v>0</v>
      </c>
      <c r="K1659" s="101">
        <v>0</v>
      </c>
      <c r="L1659" s="101">
        <v>0</v>
      </c>
      <c r="M1659" s="101">
        <v>0</v>
      </c>
      <c r="N1659" s="100" t="str">
        <f t="shared" si="75"/>
        <v>공격력 +148</v>
      </c>
      <c r="O1659" s="100" t="str">
        <f t="shared" si="76"/>
        <v>최대 체력 +935</v>
      </c>
      <c r="P1659" s="100" t="str">
        <f t="shared" si="77"/>
        <v>-</v>
      </c>
    </row>
    <row r="1660" spans="1:16" ht="13.8" customHeight="1">
      <c r="A1660" s="101">
        <f>C1660*ID규칙_기본능력치그룹_단위+COUNTIF($C$4:C1660,C1660)</f>
        <v>11324007</v>
      </c>
      <c r="B1660" s="100" t="s">
        <v>351</v>
      </c>
      <c r="C1660" s="101">
        <f>VLOOKUP(B1660,WEAPON!$B:$D,3,0)</f>
        <v>11324</v>
      </c>
      <c r="D1660" s="102">
        <v>7</v>
      </c>
      <c r="E1660" s="101">
        <v>1</v>
      </c>
      <c r="F1660" s="101">
        <v>158</v>
      </c>
      <c r="G1660" s="101">
        <v>0</v>
      </c>
      <c r="H1660" s="101">
        <v>2</v>
      </c>
      <c r="I1660" s="101">
        <v>994</v>
      </c>
      <c r="J1660" s="101">
        <v>0</v>
      </c>
      <c r="K1660" s="101">
        <v>0</v>
      </c>
      <c r="L1660" s="101">
        <v>0</v>
      </c>
      <c r="M1660" s="101">
        <v>0</v>
      </c>
      <c r="N1660" s="100" t="str">
        <f t="shared" si="75"/>
        <v>공격력 +158</v>
      </c>
      <c r="O1660" s="100" t="str">
        <f t="shared" si="76"/>
        <v>최대 체력 +994</v>
      </c>
      <c r="P1660" s="100" t="str">
        <f t="shared" si="77"/>
        <v>-</v>
      </c>
    </row>
    <row r="1661" spans="1:16" ht="13.8" customHeight="1">
      <c r="A1661" s="101">
        <f>C1661*ID규칙_기본능력치그룹_단위+COUNTIF($C$4:C1661,C1661)</f>
        <v>11324008</v>
      </c>
      <c r="B1661" s="100" t="s">
        <v>351</v>
      </c>
      <c r="C1661" s="101">
        <f>VLOOKUP(B1661,WEAPON!$B:$D,3,0)</f>
        <v>11324</v>
      </c>
      <c r="D1661" s="102">
        <v>8</v>
      </c>
      <c r="E1661" s="101">
        <v>1</v>
      </c>
      <c r="F1661" s="101">
        <v>167</v>
      </c>
      <c r="G1661" s="101">
        <v>0</v>
      </c>
      <c r="H1661" s="101">
        <v>2</v>
      </c>
      <c r="I1661" s="101">
        <v>1052</v>
      </c>
      <c r="J1661" s="101">
        <v>0</v>
      </c>
      <c r="K1661" s="101">
        <v>0</v>
      </c>
      <c r="L1661" s="101">
        <v>0</v>
      </c>
      <c r="M1661" s="101">
        <v>0</v>
      </c>
      <c r="N1661" s="100" t="str">
        <f t="shared" si="75"/>
        <v>공격력 +167</v>
      </c>
      <c r="O1661" s="100" t="str">
        <f t="shared" si="76"/>
        <v>최대 체력 +1052</v>
      </c>
      <c r="P1661" s="100" t="str">
        <f t="shared" si="77"/>
        <v>-</v>
      </c>
    </row>
    <row r="1662" spans="1:16" ht="13.8" customHeight="1">
      <c r="A1662" s="101">
        <f>C1662*ID규칙_기본능력치그룹_단위+COUNTIF($C$4:C1662,C1662)</f>
        <v>11324009</v>
      </c>
      <c r="B1662" s="100" t="s">
        <v>351</v>
      </c>
      <c r="C1662" s="101">
        <f>VLOOKUP(B1662,WEAPON!$B:$D,3,0)</f>
        <v>11324</v>
      </c>
      <c r="D1662" s="102">
        <v>9</v>
      </c>
      <c r="E1662" s="101">
        <v>1</v>
      </c>
      <c r="F1662" s="101">
        <v>176</v>
      </c>
      <c r="G1662" s="101">
        <v>0</v>
      </c>
      <c r="H1662" s="101">
        <v>2</v>
      </c>
      <c r="I1662" s="101">
        <v>1111</v>
      </c>
      <c r="J1662" s="101">
        <v>0</v>
      </c>
      <c r="K1662" s="101">
        <v>0</v>
      </c>
      <c r="L1662" s="101">
        <v>0</v>
      </c>
      <c r="M1662" s="101">
        <v>0</v>
      </c>
      <c r="N1662" s="100" t="str">
        <f t="shared" si="75"/>
        <v>공격력 +176</v>
      </c>
      <c r="O1662" s="100" t="str">
        <f t="shared" si="76"/>
        <v>최대 체력 +1111</v>
      </c>
      <c r="P1662" s="100" t="str">
        <f t="shared" si="77"/>
        <v>-</v>
      </c>
    </row>
    <row r="1663" spans="1:16" ht="13.8" customHeight="1">
      <c r="A1663" s="101">
        <f>C1663*ID규칙_기본능력치그룹_단위+COUNTIF($C$4:C1663,C1663)</f>
        <v>11324010</v>
      </c>
      <c r="B1663" s="100" t="s">
        <v>351</v>
      </c>
      <c r="C1663" s="101">
        <f>VLOOKUP(B1663,WEAPON!$B:$D,3,0)</f>
        <v>11324</v>
      </c>
      <c r="D1663" s="102">
        <v>10</v>
      </c>
      <c r="E1663" s="101">
        <v>1</v>
      </c>
      <c r="F1663" s="101">
        <v>185</v>
      </c>
      <c r="G1663" s="101">
        <v>0</v>
      </c>
      <c r="H1663" s="101">
        <v>2</v>
      </c>
      <c r="I1663" s="101">
        <v>1169</v>
      </c>
      <c r="J1663" s="101">
        <v>0</v>
      </c>
      <c r="K1663" s="101">
        <v>0</v>
      </c>
      <c r="L1663" s="101">
        <v>0</v>
      </c>
      <c r="M1663" s="101">
        <v>0</v>
      </c>
      <c r="N1663" s="100" t="str">
        <f t="shared" si="75"/>
        <v>공격력 +185</v>
      </c>
      <c r="O1663" s="100" t="str">
        <f t="shared" si="76"/>
        <v>최대 체력 +1169</v>
      </c>
      <c r="P1663" s="100" t="str">
        <f t="shared" si="77"/>
        <v>-</v>
      </c>
    </row>
    <row r="1664" spans="1:16" ht="13.8" customHeight="1">
      <c r="A1664" s="101">
        <f>C1664*ID규칙_기본능력치그룹_단위+COUNTIF($C$4:C1664,C1664)</f>
        <v>11324011</v>
      </c>
      <c r="B1664" s="100" t="s">
        <v>351</v>
      </c>
      <c r="C1664" s="101">
        <f>VLOOKUP(B1664,WEAPON!$B:$D,3,0)</f>
        <v>11324</v>
      </c>
      <c r="D1664" s="102">
        <v>11</v>
      </c>
      <c r="E1664" s="101">
        <v>1</v>
      </c>
      <c r="F1664" s="101">
        <v>195</v>
      </c>
      <c r="G1664" s="101">
        <v>0</v>
      </c>
      <c r="H1664" s="101">
        <v>2</v>
      </c>
      <c r="I1664" s="101">
        <v>1227</v>
      </c>
      <c r="J1664" s="101">
        <v>0</v>
      </c>
      <c r="K1664" s="101">
        <v>0</v>
      </c>
      <c r="L1664" s="101">
        <v>0</v>
      </c>
      <c r="M1664" s="101">
        <v>0</v>
      </c>
      <c r="N1664" s="100" t="str">
        <f t="shared" si="75"/>
        <v>공격력 +195</v>
      </c>
      <c r="O1664" s="100" t="str">
        <f t="shared" si="76"/>
        <v>최대 체력 +1227</v>
      </c>
      <c r="P1664" s="100" t="str">
        <f t="shared" si="77"/>
        <v>-</v>
      </c>
    </row>
    <row r="1665" spans="1:16" ht="13.8" customHeight="1">
      <c r="A1665" s="101">
        <f>C1665*ID규칙_기본능력치그룹_단위+COUNTIF($C$4:C1665,C1665)</f>
        <v>11324012</v>
      </c>
      <c r="B1665" s="100" t="s">
        <v>351</v>
      </c>
      <c r="C1665" s="101">
        <f>VLOOKUP(B1665,WEAPON!$B:$D,3,0)</f>
        <v>11324</v>
      </c>
      <c r="D1665" s="102">
        <v>12</v>
      </c>
      <c r="E1665" s="101">
        <v>1</v>
      </c>
      <c r="F1665" s="101">
        <v>204</v>
      </c>
      <c r="G1665" s="101">
        <v>0</v>
      </c>
      <c r="H1665" s="101">
        <v>2</v>
      </c>
      <c r="I1665" s="101">
        <v>1286</v>
      </c>
      <c r="J1665" s="101">
        <v>0</v>
      </c>
      <c r="K1665" s="101">
        <v>0</v>
      </c>
      <c r="L1665" s="101">
        <v>0</v>
      </c>
      <c r="M1665" s="101">
        <v>0</v>
      </c>
      <c r="N1665" s="100" t="str">
        <f t="shared" si="75"/>
        <v>공격력 +204</v>
      </c>
      <c r="O1665" s="100" t="str">
        <f t="shared" si="76"/>
        <v>최대 체력 +1286</v>
      </c>
      <c r="P1665" s="100" t="str">
        <f t="shared" si="77"/>
        <v>-</v>
      </c>
    </row>
    <row r="1666" spans="1:16" ht="13.8" customHeight="1">
      <c r="A1666" s="101">
        <f>C1666*ID규칙_기본능력치그룹_단위+COUNTIF($C$4:C1666,C1666)</f>
        <v>11324013</v>
      </c>
      <c r="B1666" s="100" t="s">
        <v>351</v>
      </c>
      <c r="C1666" s="101">
        <f>VLOOKUP(B1666,WEAPON!$B:$D,3,0)</f>
        <v>11324</v>
      </c>
      <c r="D1666" s="102">
        <v>13</v>
      </c>
      <c r="E1666" s="101">
        <v>1</v>
      </c>
      <c r="F1666" s="101">
        <v>213</v>
      </c>
      <c r="G1666" s="101">
        <v>0</v>
      </c>
      <c r="H1666" s="101">
        <v>2</v>
      </c>
      <c r="I1666" s="101">
        <v>1344</v>
      </c>
      <c r="J1666" s="101">
        <v>0</v>
      </c>
      <c r="K1666" s="101">
        <v>0</v>
      </c>
      <c r="L1666" s="101">
        <v>0</v>
      </c>
      <c r="M1666" s="101">
        <v>0</v>
      </c>
      <c r="N1666" s="100" t="str">
        <f t="shared" si="75"/>
        <v>공격력 +213</v>
      </c>
      <c r="O1666" s="100" t="str">
        <f t="shared" si="76"/>
        <v>최대 체력 +1344</v>
      </c>
      <c r="P1666" s="100" t="str">
        <f t="shared" si="77"/>
        <v>-</v>
      </c>
    </row>
    <row r="1667" spans="1:16" ht="13.8" customHeight="1">
      <c r="A1667" s="101">
        <f>C1667*ID규칙_기본능력치그룹_단위+COUNTIF($C$4:C1667,C1667)</f>
        <v>11324014</v>
      </c>
      <c r="B1667" s="100" t="s">
        <v>351</v>
      </c>
      <c r="C1667" s="101">
        <f>VLOOKUP(B1667,WEAPON!$B:$D,3,0)</f>
        <v>11324</v>
      </c>
      <c r="D1667" s="102">
        <v>14</v>
      </c>
      <c r="E1667" s="101">
        <v>1</v>
      </c>
      <c r="F1667" s="101">
        <v>223</v>
      </c>
      <c r="G1667" s="101">
        <v>0</v>
      </c>
      <c r="H1667" s="101">
        <v>2</v>
      </c>
      <c r="I1667" s="101">
        <v>1403</v>
      </c>
      <c r="J1667" s="101">
        <v>0</v>
      </c>
      <c r="K1667" s="101">
        <v>0</v>
      </c>
      <c r="L1667" s="101">
        <v>0</v>
      </c>
      <c r="M1667" s="101">
        <v>0</v>
      </c>
      <c r="N1667" s="100" t="str">
        <f t="shared" si="75"/>
        <v>공격력 +223</v>
      </c>
      <c r="O1667" s="100" t="str">
        <f t="shared" si="76"/>
        <v>최대 체력 +1403</v>
      </c>
      <c r="P1667" s="100" t="str">
        <f t="shared" si="77"/>
        <v>-</v>
      </c>
    </row>
    <row r="1668" spans="1:16" ht="13.8" customHeight="1">
      <c r="A1668" s="101">
        <f>C1668*ID규칙_기본능력치그룹_단위+COUNTIF($C$4:C1668,C1668)</f>
        <v>11324015</v>
      </c>
      <c r="B1668" s="100" t="s">
        <v>351</v>
      </c>
      <c r="C1668" s="101">
        <f>VLOOKUP(B1668,WEAPON!$B:$D,3,0)</f>
        <v>11324</v>
      </c>
      <c r="D1668" s="102">
        <v>15</v>
      </c>
      <c r="E1668" s="101">
        <v>1</v>
      </c>
      <c r="F1668" s="101">
        <v>232</v>
      </c>
      <c r="G1668" s="101">
        <v>0</v>
      </c>
      <c r="H1668" s="101">
        <v>2</v>
      </c>
      <c r="I1668" s="101">
        <v>1461</v>
      </c>
      <c r="J1668" s="101">
        <v>0</v>
      </c>
      <c r="K1668" s="101">
        <v>0</v>
      </c>
      <c r="L1668" s="101">
        <v>0</v>
      </c>
      <c r="M1668" s="101">
        <v>0</v>
      </c>
      <c r="N1668" s="100" t="str">
        <f t="shared" ref="N1668:N1731" si="78">IF(E1668=0,"-",VLOOKUP(E1668,STATS_TYPE,2,0)&amp;" +")&amp;IF(E1668=0,"",IF(G1668=0,F1668,F1668/100&amp;"%"))</f>
        <v>공격력 +232</v>
      </c>
      <c r="O1668" s="100" t="str">
        <f t="shared" ref="O1668:O1731" si="79">IF(H1668=0,"-",VLOOKUP(H1668,STATS_TYPE,2,0)&amp;" +")&amp;IF(H1668=0,"",IF(J1668=0,I1668,I1668/100&amp;"%"))</f>
        <v>최대 체력 +1461</v>
      </c>
      <c r="P1668" s="100" t="str">
        <f t="shared" ref="P1668:P1731" si="80">IF(K1668=0,"-",VLOOKUP(K1668,STATS_TYPE,2,0)&amp;" +")&amp;IF(K1668=0,"",IF(M1668=0,L1668,L1668/100&amp;"%"))</f>
        <v>-</v>
      </c>
    </row>
    <row r="1669" spans="1:16" ht="13.8" customHeight="1">
      <c r="A1669" s="101">
        <f>C1669*ID규칙_기본능력치그룹_단위+COUNTIF($C$4:C1669,C1669)</f>
        <v>11324016</v>
      </c>
      <c r="B1669" s="100" t="s">
        <v>351</v>
      </c>
      <c r="C1669" s="101">
        <f>VLOOKUP(B1669,WEAPON!$B:$D,3,0)</f>
        <v>11324</v>
      </c>
      <c r="D1669" s="102">
        <v>16</v>
      </c>
      <c r="E1669" s="101">
        <v>1</v>
      </c>
      <c r="F1669" s="101">
        <v>241</v>
      </c>
      <c r="G1669" s="101">
        <v>0</v>
      </c>
      <c r="H1669" s="101">
        <v>2</v>
      </c>
      <c r="I1669" s="101">
        <v>1520</v>
      </c>
      <c r="J1669" s="101">
        <v>0</v>
      </c>
      <c r="K1669" s="101">
        <v>0</v>
      </c>
      <c r="L1669" s="101">
        <v>0</v>
      </c>
      <c r="M1669" s="101">
        <v>0</v>
      </c>
      <c r="N1669" s="100" t="str">
        <f t="shared" si="78"/>
        <v>공격력 +241</v>
      </c>
      <c r="O1669" s="100" t="str">
        <f t="shared" si="79"/>
        <v>최대 체력 +1520</v>
      </c>
      <c r="P1669" s="100" t="str">
        <f t="shared" si="80"/>
        <v>-</v>
      </c>
    </row>
    <row r="1670" spans="1:16" ht="13.8" customHeight="1">
      <c r="A1670" s="101">
        <f>C1670*ID규칙_기본능력치그룹_단위+COUNTIF($C$4:C1670,C1670)</f>
        <v>11324017</v>
      </c>
      <c r="B1670" s="100" t="s">
        <v>351</v>
      </c>
      <c r="C1670" s="101">
        <f>VLOOKUP(B1670,WEAPON!$B:$D,3,0)</f>
        <v>11324</v>
      </c>
      <c r="D1670" s="102">
        <v>17</v>
      </c>
      <c r="E1670" s="101">
        <v>1</v>
      </c>
      <c r="F1670" s="101">
        <v>250</v>
      </c>
      <c r="G1670" s="101">
        <v>0</v>
      </c>
      <c r="H1670" s="101">
        <v>2</v>
      </c>
      <c r="I1670" s="101">
        <v>1578</v>
      </c>
      <c r="J1670" s="101">
        <v>0</v>
      </c>
      <c r="K1670" s="101">
        <v>0</v>
      </c>
      <c r="L1670" s="101">
        <v>0</v>
      </c>
      <c r="M1670" s="101">
        <v>0</v>
      </c>
      <c r="N1670" s="100" t="str">
        <f t="shared" si="78"/>
        <v>공격력 +250</v>
      </c>
      <c r="O1670" s="100" t="str">
        <f t="shared" si="79"/>
        <v>최대 체력 +1578</v>
      </c>
      <c r="P1670" s="100" t="str">
        <f t="shared" si="80"/>
        <v>-</v>
      </c>
    </row>
    <row r="1671" spans="1:16" ht="13.8" customHeight="1">
      <c r="A1671" s="101">
        <f>C1671*ID규칙_기본능력치그룹_단위+COUNTIF($C$4:C1671,C1671)</f>
        <v>11324018</v>
      </c>
      <c r="B1671" s="100" t="s">
        <v>351</v>
      </c>
      <c r="C1671" s="101">
        <f>VLOOKUP(B1671,WEAPON!$B:$D,3,0)</f>
        <v>11324</v>
      </c>
      <c r="D1671" s="102">
        <v>18</v>
      </c>
      <c r="E1671" s="101">
        <v>1</v>
      </c>
      <c r="F1671" s="101">
        <v>260</v>
      </c>
      <c r="G1671" s="101">
        <v>0</v>
      </c>
      <c r="H1671" s="101">
        <v>2</v>
      </c>
      <c r="I1671" s="101">
        <v>1637</v>
      </c>
      <c r="J1671" s="101">
        <v>0</v>
      </c>
      <c r="K1671" s="101">
        <v>0</v>
      </c>
      <c r="L1671" s="101">
        <v>0</v>
      </c>
      <c r="M1671" s="101">
        <v>0</v>
      </c>
      <c r="N1671" s="100" t="str">
        <f t="shared" si="78"/>
        <v>공격력 +260</v>
      </c>
      <c r="O1671" s="100" t="str">
        <f t="shared" si="79"/>
        <v>최대 체력 +1637</v>
      </c>
      <c r="P1671" s="100" t="str">
        <f t="shared" si="80"/>
        <v>-</v>
      </c>
    </row>
    <row r="1672" spans="1:16" ht="13.8" customHeight="1">
      <c r="A1672" s="101">
        <f>C1672*ID규칙_기본능력치그룹_단위+COUNTIF($C$4:C1672,C1672)</f>
        <v>11324019</v>
      </c>
      <c r="B1672" s="100" t="s">
        <v>351</v>
      </c>
      <c r="C1672" s="101">
        <f>VLOOKUP(B1672,WEAPON!$B:$D,3,0)</f>
        <v>11324</v>
      </c>
      <c r="D1672" s="102">
        <v>19</v>
      </c>
      <c r="E1672" s="101">
        <v>1</v>
      </c>
      <c r="F1672" s="101">
        <v>269</v>
      </c>
      <c r="G1672" s="101">
        <v>0</v>
      </c>
      <c r="H1672" s="101">
        <v>2</v>
      </c>
      <c r="I1672" s="101">
        <v>1695</v>
      </c>
      <c r="J1672" s="101">
        <v>0</v>
      </c>
      <c r="K1672" s="101">
        <v>0</v>
      </c>
      <c r="L1672" s="101">
        <v>0</v>
      </c>
      <c r="M1672" s="101">
        <v>0</v>
      </c>
      <c r="N1672" s="100" t="str">
        <f t="shared" si="78"/>
        <v>공격력 +269</v>
      </c>
      <c r="O1672" s="100" t="str">
        <f t="shared" si="79"/>
        <v>최대 체력 +1695</v>
      </c>
      <c r="P1672" s="100" t="str">
        <f t="shared" si="80"/>
        <v>-</v>
      </c>
    </row>
    <row r="1673" spans="1:16" ht="13.8" customHeight="1">
      <c r="A1673" s="101">
        <f>C1673*ID규칙_기본능력치그룹_단위+COUNTIF($C$4:C1673,C1673)</f>
        <v>11324020</v>
      </c>
      <c r="B1673" s="100" t="s">
        <v>351</v>
      </c>
      <c r="C1673" s="101">
        <f>VLOOKUP(B1673,WEAPON!$B:$D,3,0)</f>
        <v>11324</v>
      </c>
      <c r="D1673" s="102">
        <v>20</v>
      </c>
      <c r="E1673" s="101">
        <v>1</v>
      </c>
      <c r="F1673" s="101">
        <v>278</v>
      </c>
      <c r="G1673" s="101">
        <v>0</v>
      </c>
      <c r="H1673" s="101">
        <v>2</v>
      </c>
      <c r="I1673" s="101">
        <v>1754</v>
      </c>
      <c r="J1673" s="101">
        <v>0</v>
      </c>
      <c r="K1673" s="101">
        <v>0</v>
      </c>
      <c r="L1673" s="101">
        <v>0</v>
      </c>
      <c r="M1673" s="101">
        <v>0</v>
      </c>
      <c r="N1673" s="100" t="str">
        <f t="shared" si="78"/>
        <v>공격력 +278</v>
      </c>
      <c r="O1673" s="100" t="str">
        <f t="shared" si="79"/>
        <v>최대 체력 +1754</v>
      </c>
      <c r="P1673" s="100" t="str">
        <f t="shared" si="80"/>
        <v>-</v>
      </c>
    </row>
    <row r="1674" spans="1:16" ht="13.8" customHeight="1">
      <c r="A1674" s="101">
        <f>C1674*ID규칙_기본능력치그룹_단위+COUNTIF($C$4:C1674,C1674)</f>
        <v>11324021</v>
      </c>
      <c r="B1674" s="100" t="s">
        <v>351</v>
      </c>
      <c r="C1674" s="101">
        <f>VLOOKUP(B1674,WEAPON!$B:$D,3,0)</f>
        <v>11324</v>
      </c>
      <c r="D1674" s="102">
        <v>21</v>
      </c>
      <c r="E1674" s="101">
        <v>1</v>
      </c>
      <c r="F1674" s="101">
        <v>288</v>
      </c>
      <c r="G1674" s="101">
        <v>0</v>
      </c>
      <c r="H1674" s="101">
        <v>2</v>
      </c>
      <c r="I1674" s="101">
        <v>1812</v>
      </c>
      <c r="J1674" s="101">
        <v>0</v>
      </c>
      <c r="K1674" s="101">
        <v>0</v>
      </c>
      <c r="L1674" s="101">
        <v>0</v>
      </c>
      <c r="M1674" s="101">
        <v>0</v>
      </c>
      <c r="N1674" s="100" t="str">
        <f t="shared" si="78"/>
        <v>공격력 +288</v>
      </c>
      <c r="O1674" s="100" t="str">
        <f t="shared" si="79"/>
        <v>최대 체력 +1812</v>
      </c>
      <c r="P1674" s="100" t="str">
        <f t="shared" si="80"/>
        <v>-</v>
      </c>
    </row>
    <row r="1675" spans="1:16" ht="13.8" customHeight="1">
      <c r="A1675" s="101">
        <f>C1675*ID규칙_기본능력치그룹_단위+COUNTIF($C$4:C1675,C1675)</f>
        <v>11324022</v>
      </c>
      <c r="B1675" s="100" t="s">
        <v>351</v>
      </c>
      <c r="C1675" s="101">
        <f>VLOOKUP(B1675,WEAPON!$B:$D,3,0)</f>
        <v>11324</v>
      </c>
      <c r="D1675" s="102">
        <v>22</v>
      </c>
      <c r="E1675" s="101">
        <v>1</v>
      </c>
      <c r="F1675" s="101">
        <v>297</v>
      </c>
      <c r="G1675" s="101">
        <v>0</v>
      </c>
      <c r="H1675" s="101">
        <v>2</v>
      </c>
      <c r="I1675" s="101">
        <v>1870</v>
      </c>
      <c r="J1675" s="101">
        <v>0</v>
      </c>
      <c r="K1675" s="101">
        <v>0</v>
      </c>
      <c r="L1675" s="101">
        <v>0</v>
      </c>
      <c r="M1675" s="101">
        <v>0</v>
      </c>
      <c r="N1675" s="100" t="str">
        <f t="shared" si="78"/>
        <v>공격력 +297</v>
      </c>
      <c r="O1675" s="100" t="str">
        <f t="shared" si="79"/>
        <v>최대 체력 +1870</v>
      </c>
      <c r="P1675" s="100" t="str">
        <f t="shared" si="80"/>
        <v>-</v>
      </c>
    </row>
    <row r="1676" spans="1:16" ht="13.8" customHeight="1">
      <c r="A1676" s="101">
        <f>C1676*ID규칙_기본능력치그룹_단위+COUNTIF($C$4:C1676,C1676)</f>
        <v>11324023</v>
      </c>
      <c r="B1676" s="100" t="s">
        <v>351</v>
      </c>
      <c r="C1676" s="101">
        <f>VLOOKUP(B1676,WEAPON!$B:$D,3,0)</f>
        <v>11324</v>
      </c>
      <c r="D1676" s="102">
        <v>23</v>
      </c>
      <c r="E1676" s="101">
        <v>1</v>
      </c>
      <c r="F1676" s="101">
        <v>306</v>
      </c>
      <c r="G1676" s="101">
        <v>0</v>
      </c>
      <c r="H1676" s="101">
        <v>2</v>
      </c>
      <c r="I1676" s="101">
        <v>1929</v>
      </c>
      <c r="J1676" s="101">
        <v>0</v>
      </c>
      <c r="K1676" s="101">
        <v>0</v>
      </c>
      <c r="L1676" s="101">
        <v>0</v>
      </c>
      <c r="M1676" s="101">
        <v>0</v>
      </c>
      <c r="N1676" s="100" t="str">
        <f t="shared" si="78"/>
        <v>공격력 +306</v>
      </c>
      <c r="O1676" s="100" t="str">
        <f t="shared" si="79"/>
        <v>최대 체력 +1929</v>
      </c>
      <c r="P1676" s="100" t="str">
        <f t="shared" si="80"/>
        <v>-</v>
      </c>
    </row>
    <row r="1677" spans="1:16" ht="13.8" customHeight="1">
      <c r="A1677" s="101">
        <f>C1677*ID규칙_기본능력치그룹_단위+COUNTIF($C$4:C1677,C1677)</f>
        <v>11324024</v>
      </c>
      <c r="B1677" s="100" t="s">
        <v>351</v>
      </c>
      <c r="C1677" s="101">
        <f>VLOOKUP(B1677,WEAPON!$B:$D,3,0)</f>
        <v>11324</v>
      </c>
      <c r="D1677" s="102">
        <v>24</v>
      </c>
      <c r="E1677" s="101">
        <v>1</v>
      </c>
      <c r="F1677" s="101">
        <v>315</v>
      </c>
      <c r="G1677" s="101">
        <v>0</v>
      </c>
      <c r="H1677" s="101">
        <v>2</v>
      </c>
      <c r="I1677" s="101">
        <v>1987</v>
      </c>
      <c r="J1677" s="101">
        <v>0</v>
      </c>
      <c r="K1677" s="101">
        <v>0</v>
      </c>
      <c r="L1677" s="101">
        <v>0</v>
      </c>
      <c r="M1677" s="101">
        <v>0</v>
      </c>
      <c r="N1677" s="100" t="str">
        <f t="shared" si="78"/>
        <v>공격력 +315</v>
      </c>
      <c r="O1677" s="100" t="str">
        <f t="shared" si="79"/>
        <v>최대 체력 +1987</v>
      </c>
      <c r="P1677" s="100" t="str">
        <f t="shared" si="80"/>
        <v>-</v>
      </c>
    </row>
    <row r="1678" spans="1:16" ht="13.8" customHeight="1">
      <c r="A1678" s="101">
        <f>C1678*ID규칙_기본능력치그룹_단위+COUNTIF($C$4:C1678,C1678)</f>
        <v>11324025</v>
      </c>
      <c r="B1678" s="100" t="s">
        <v>351</v>
      </c>
      <c r="C1678" s="101">
        <f>VLOOKUP(B1678,WEAPON!$B:$D,3,0)</f>
        <v>11324</v>
      </c>
      <c r="D1678" s="102">
        <v>25</v>
      </c>
      <c r="E1678" s="101">
        <v>1</v>
      </c>
      <c r="F1678" s="101">
        <v>325</v>
      </c>
      <c r="G1678" s="101">
        <v>0</v>
      </c>
      <c r="H1678" s="101">
        <v>2</v>
      </c>
      <c r="I1678" s="101">
        <v>2046</v>
      </c>
      <c r="J1678" s="101">
        <v>0</v>
      </c>
      <c r="K1678" s="101">
        <v>0</v>
      </c>
      <c r="L1678" s="101">
        <v>0</v>
      </c>
      <c r="M1678" s="101">
        <v>0</v>
      </c>
      <c r="N1678" s="100" t="str">
        <f t="shared" si="78"/>
        <v>공격력 +325</v>
      </c>
      <c r="O1678" s="100" t="str">
        <f t="shared" si="79"/>
        <v>최대 체력 +2046</v>
      </c>
      <c r="P1678" s="100" t="str">
        <f t="shared" si="80"/>
        <v>-</v>
      </c>
    </row>
    <row r="1679" spans="1:16" ht="13.8" customHeight="1">
      <c r="A1679" s="101">
        <f>C1679*ID규칙_기본능력치그룹_단위+COUNTIF($C$4:C1679,C1679)</f>
        <v>11324026</v>
      </c>
      <c r="B1679" s="100" t="s">
        <v>351</v>
      </c>
      <c r="C1679" s="101">
        <f>VLOOKUP(B1679,WEAPON!$B:$D,3,0)</f>
        <v>11324</v>
      </c>
      <c r="D1679" s="102">
        <v>26</v>
      </c>
      <c r="E1679" s="101">
        <v>1</v>
      </c>
      <c r="F1679" s="101">
        <v>334</v>
      </c>
      <c r="G1679" s="101">
        <v>0</v>
      </c>
      <c r="H1679" s="101">
        <v>2</v>
      </c>
      <c r="I1679" s="101">
        <v>2104</v>
      </c>
      <c r="J1679" s="101">
        <v>0</v>
      </c>
      <c r="K1679" s="101">
        <v>0</v>
      </c>
      <c r="L1679" s="101">
        <v>0</v>
      </c>
      <c r="M1679" s="101">
        <v>0</v>
      </c>
      <c r="N1679" s="100" t="str">
        <f t="shared" si="78"/>
        <v>공격력 +334</v>
      </c>
      <c r="O1679" s="100" t="str">
        <f t="shared" si="79"/>
        <v>최대 체력 +2104</v>
      </c>
      <c r="P1679" s="100" t="str">
        <f t="shared" si="80"/>
        <v>-</v>
      </c>
    </row>
    <row r="1680" spans="1:16" ht="13.8" customHeight="1">
      <c r="A1680" s="101">
        <f>C1680*ID규칙_기본능력치그룹_단위+COUNTIF($C$4:C1680,C1680)</f>
        <v>11324027</v>
      </c>
      <c r="B1680" s="100" t="s">
        <v>351</v>
      </c>
      <c r="C1680" s="101">
        <f>VLOOKUP(B1680,WEAPON!$B:$D,3,0)</f>
        <v>11324</v>
      </c>
      <c r="D1680" s="102">
        <v>27</v>
      </c>
      <c r="E1680" s="101">
        <v>1</v>
      </c>
      <c r="F1680" s="101">
        <v>343</v>
      </c>
      <c r="G1680" s="101">
        <v>0</v>
      </c>
      <c r="H1680" s="101">
        <v>2</v>
      </c>
      <c r="I1680" s="101">
        <v>2163</v>
      </c>
      <c r="J1680" s="101">
        <v>0</v>
      </c>
      <c r="K1680" s="101">
        <v>0</v>
      </c>
      <c r="L1680" s="101">
        <v>0</v>
      </c>
      <c r="M1680" s="101">
        <v>0</v>
      </c>
      <c r="N1680" s="100" t="str">
        <f t="shared" si="78"/>
        <v>공격력 +343</v>
      </c>
      <c r="O1680" s="100" t="str">
        <f t="shared" si="79"/>
        <v>최대 체력 +2163</v>
      </c>
      <c r="P1680" s="100" t="str">
        <f t="shared" si="80"/>
        <v>-</v>
      </c>
    </row>
    <row r="1681" spans="1:16" ht="13.8" customHeight="1">
      <c r="A1681" s="101">
        <f>C1681*ID규칙_기본능력치그룹_단위+COUNTIF($C$4:C1681,C1681)</f>
        <v>11324028</v>
      </c>
      <c r="B1681" s="100" t="s">
        <v>351</v>
      </c>
      <c r="C1681" s="101">
        <f>VLOOKUP(B1681,WEAPON!$B:$D,3,0)</f>
        <v>11324</v>
      </c>
      <c r="D1681" s="102">
        <v>28</v>
      </c>
      <c r="E1681" s="101">
        <v>1</v>
      </c>
      <c r="F1681" s="101">
        <v>352</v>
      </c>
      <c r="G1681" s="101">
        <v>0</v>
      </c>
      <c r="H1681" s="101">
        <v>2</v>
      </c>
      <c r="I1681" s="101">
        <v>2221</v>
      </c>
      <c r="J1681" s="101">
        <v>0</v>
      </c>
      <c r="K1681" s="101">
        <v>0</v>
      </c>
      <c r="L1681" s="101">
        <v>0</v>
      </c>
      <c r="M1681" s="101">
        <v>0</v>
      </c>
      <c r="N1681" s="100" t="str">
        <f t="shared" si="78"/>
        <v>공격력 +352</v>
      </c>
      <c r="O1681" s="100" t="str">
        <f t="shared" si="79"/>
        <v>최대 체력 +2221</v>
      </c>
      <c r="P1681" s="100" t="str">
        <f t="shared" si="80"/>
        <v>-</v>
      </c>
    </row>
    <row r="1682" spans="1:16" ht="13.8" customHeight="1">
      <c r="A1682" s="101">
        <f>C1682*ID규칙_기본능력치그룹_단위+COUNTIF($C$4:C1682,C1682)</f>
        <v>11324029</v>
      </c>
      <c r="B1682" s="100" t="s">
        <v>351</v>
      </c>
      <c r="C1682" s="101">
        <f>VLOOKUP(B1682,WEAPON!$B:$D,3,0)</f>
        <v>11324</v>
      </c>
      <c r="D1682" s="102">
        <v>29</v>
      </c>
      <c r="E1682" s="101">
        <v>1</v>
      </c>
      <c r="F1682" s="101">
        <v>362</v>
      </c>
      <c r="G1682" s="101">
        <v>0</v>
      </c>
      <c r="H1682" s="101">
        <v>2</v>
      </c>
      <c r="I1682" s="101">
        <v>2280</v>
      </c>
      <c r="J1682" s="101">
        <v>0</v>
      </c>
      <c r="K1682" s="101">
        <v>0</v>
      </c>
      <c r="L1682" s="101">
        <v>0</v>
      </c>
      <c r="M1682" s="101">
        <v>0</v>
      </c>
      <c r="N1682" s="100" t="str">
        <f t="shared" si="78"/>
        <v>공격력 +362</v>
      </c>
      <c r="O1682" s="100" t="str">
        <f t="shared" si="79"/>
        <v>최대 체력 +2280</v>
      </c>
      <c r="P1682" s="100" t="str">
        <f t="shared" si="80"/>
        <v>-</v>
      </c>
    </row>
    <row r="1683" spans="1:16" ht="13.8" customHeight="1">
      <c r="A1683" s="101">
        <f>C1683*ID규칙_기본능력치그룹_단위+COUNTIF($C$4:C1683,C1683)</f>
        <v>11324030</v>
      </c>
      <c r="B1683" s="100" t="s">
        <v>351</v>
      </c>
      <c r="C1683" s="101">
        <f>VLOOKUP(B1683,WEAPON!$B:$D,3,0)</f>
        <v>11324</v>
      </c>
      <c r="D1683" s="102">
        <v>30</v>
      </c>
      <c r="E1683" s="101">
        <v>1</v>
      </c>
      <c r="F1683" s="101">
        <v>371</v>
      </c>
      <c r="G1683" s="101">
        <v>0</v>
      </c>
      <c r="H1683" s="101">
        <v>2</v>
      </c>
      <c r="I1683" s="101">
        <v>2338</v>
      </c>
      <c r="J1683" s="101">
        <v>0</v>
      </c>
      <c r="K1683" s="101">
        <v>0</v>
      </c>
      <c r="L1683" s="101">
        <v>0</v>
      </c>
      <c r="M1683" s="101">
        <v>0</v>
      </c>
      <c r="N1683" s="100" t="str">
        <f t="shared" si="78"/>
        <v>공격력 +371</v>
      </c>
      <c r="O1683" s="100" t="str">
        <f t="shared" si="79"/>
        <v>최대 체력 +2338</v>
      </c>
      <c r="P1683" s="100" t="str">
        <f t="shared" si="80"/>
        <v>-</v>
      </c>
    </row>
    <row r="1684" spans="1:16" ht="13.8" customHeight="1">
      <c r="A1684" s="101">
        <f>C1684*ID규칙_기본능력치그룹_단위+COUNTIF($C$4:C1684,C1684)</f>
        <v>11324031</v>
      </c>
      <c r="B1684" s="100" t="s">
        <v>351</v>
      </c>
      <c r="C1684" s="101">
        <f>VLOOKUP(B1684,WEAPON!$B:$D,3,0)</f>
        <v>11324</v>
      </c>
      <c r="D1684" s="102">
        <v>31</v>
      </c>
      <c r="E1684" s="101">
        <v>1</v>
      </c>
      <c r="F1684" s="101">
        <v>380</v>
      </c>
      <c r="G1684" s="101">
        <v>0</v>
      </c>
      <c r="H1684" s="101">
        <v>2</v>
      </c>
      <c r="I1684" s="101">
        <v>2396</v>
      </c>
      <c r="J1684" s="101">
        <v>0</v>
      </c>
      <c r="K1684" s="101">
        <v>0</v>
      </c>
      <c r="L1684" s="101">
        <v>0</v>
      </c>
      <c r="M1684" s="101">
        <v>0</v>
      </c>
      <c r="N1684" s="100" t="str">
        <f t="shared" si="78"/>
        <v>공격력 +380</v>
      </c>
      <c r="O1684" s="100" t="str">
        <f t="shared" si="79"/>
        <v>최대 체력 +2396</v>
      </c>
      <c r="P1684" s="100" t="str">
        <f t="shared" si="80"/>
        <v>-</v>
      </c>
    </row>
    <row r="1685" spans="1:16" ht="13.8" customHeight="1">
      <c r="A1685" s="101">
        <f>C1685*ID규칙_기본능력치그룹_단위+COUNTIF($C$4:C1685,C1685)</f>
        <v>11324032</v>
      </c>
      <c r="B1685" s="100" t="s">
        <v>351</v>
      </c>
      <c r="C1685" s="101">
        <f>VLOOKUP(B1685,WEAPON!$B:$D,3,0)</f>
        <v>11324</v>
      </c>
      <c r="D1685" s="102">
        <v>32</v>
      </c>
      <c r="E1685" s="101">
        <v>1</v>
      </c>
      <c r="F1685" s="101">
        <v>390</v>
      </c>
      <c r="G1685" s="101">
        <v>0</v>
      </c>
      <c r="H1685" s="101">
        <v>2</v>
      </c>
      <c r="I1685" s="101">
        <v>2455</v>
      </c>
      <c r="J1685" s="101">
        <v>0</v>
      </c>
      <c r="K1685" s="101">
        <v>0</v>
      </c>
      <c r="L1685" s="101">
        <v>0</v>
      </c>
      <c r="M1685" s="101">
        <v>0</v>
      </c>
      <c r="N1685" s="100" t="str">
        <f t="shared" si="78"/>
        <v>공격력 +390</v>
      </c>
      <c r="O1685" s="100" t="str">
        <f t="shared" si="79"/>
        <v>최대 체력 +2455</v>
      </c>
      <c r="P1685" s="100" t="str">
        <f t="shared" si="80"/>
        <v>-</v>
      </c>
    </row>
    <row r="1686" spans="1:16" ht="13.8" customHeight="1">
      <c r="A1686" s="101">
        <f>C1686*ID규칙_기본능력치그룹_단위+COUNTIF($C$4:C1686,C1686)</f>
        <v>11324033</v>
      </c>
      <c r="B1686" s="100" t="s">
        <v>351</v>
      </c>
      <c r="C1686" s="101">
        <f>VLOOKUP(B1686,WEAPON!$B:$D,3,0)</f>
        <v>11324</v>
      </c>
      <c r="D1686" s="102">
        <v>33</v>
      </c>
      <c r="E1686" s="101">
        <v>1</v>
      </c>
      <c r="F1686" s="101">
        <v>399</v>
      </c>
      <c r="G1686" s="101">
        <v>0</v>
      </c>
      <c r="H1686" s="101">
        <v>2</v>
      </c>
      <c r="I1686" s="101">
        <v>2513</v>
      </c>
      <c r="J1686" s="101">
        <v>0</v>
      </c>
      <c r="K1686" s="101">
        <v>0</v>
      </c>
      <c r="L1686" s="101">
        <v>0</v>
      </c>
      <c r="M1686" s="101">
        <v>0</v>
      </c>
      <c r="N1686" s="100" t="str">
        <f t="shared" si="78"/>
        <v>공격력 +399</v>
      </c>
      <c r="O1686" s="100" t="str">
        <f t="shared" si="79"/>
        <v>최대 체력 +2513</v>
      </c>
      <c r="P1686" s="100" t="str">
        <f t="shared" si="80"/>
        <v>-</v>
      </c>
    </row>
    <row r="1687" spans="1:16" ht="13.8" customHeight="1">
      <c r="A1687" s="101">
        <f>C1687*ID규칙_기본능력치그룹_단위+COUNTIF($C$4:C1687,C1687)</f>
        <v>11324034</v>
      </c>
      <c r="B1687" s="100" t="s">
        <v>351</v>
      </c>
      <c r="C1687" s="101">
        <f>VLOOKUP(B1687,WEAPON!$B:$D,3,0)</f>
        <v>11324</v>
      </c>
      <c r="D1687" s="102">
        <v>34</v>
      </c>
      <c r="E1687" s="101">
        <v>1</v>
      </c>
      <c r="F1687" s="101">
        <v>408</v>
      </c>
      <c r="G1687" s="101">
        <v>0</v>
      </c>
      <c r="H1687" s="101">
        <v>2</v>
      </c>
      <c r="I1687" s="101">
        <v>2572</v>
      </c>
      <c r="J1687" s="101">
        <v>0</v>
      </c>
      <c r="K1687" s="101">
        <v>0</v>
      </c>
      <c r="L1687" s="101">
        <v>0</v>
      </c>
      <c r="M1687" s="101">
        <v>0</v>
      </c>
      <c r="N1687" s="100" t="str">
        <f t="shared" si="78"/>
        <v>공격력 +408</v>
      </c>
      <c r="O1687" s="100" t="str">
        <f t="shared" si="79"/>
        <v>최대 체력 +2572</v>
      </c>
      <c r="P1687" s="100" t="str">
        <f t="shared" si="80"/>
        <v>-</v>
      </c>
    </row>
    <row r="1688" spans="1:16" ht="13.8" customHeight="1">
      <c r="A1688" s="101">
        <f>C1688*ID규칙_기본능력치그룹_단위+COUNTIF($C$4:C1688,C1688)</f>
        <v>11324035</v>
      </c>
      <c r="B1688" s="100" t="s">
        <v>351</v>
      </c>
      <c r="C1688" s="101">
        <f>VLOOKUP(B1688,WEAPON!$B:$D,3,0)</f>
        <v>11324</v>
      </c>
      <c r="D1688" s="102">
        <v>35</v>
      </c>
      <c r="E1688" s="101">
        <v>1</v>
      </c>
      <c r="F1688" s="101">
        <v>417</v>
      </c>
      <c r="G1688" s="101">
        <v>0</v>
      </c>
      <c r="H1688" s="101">
        <v>2</v>
      </c>
      <c r="I1688" s="101">
        <v>2630</v>
      </c>
      <c r="J1688" s="101">
        <v>0</v>
      </c>
      <c r="K1688" s="101">
        <v>0</v>
      </c>
      <c r="L1688" s="101">
        <v>0</v>
      </c>
      <c r="M1688" s="101">
        <v>0</v>
      </c>
      <c r="N1688" s="100" t="str">
        <f t="shared" si="78"/>
        <v>공격력 +417</v>
      </c>
      <c r="O1688" s="100" t="str">
        <f t="shared" si="79"/>
        <v>최대 체력 +2630</v>
      </c>
      <c r="P1688" s="100" t="str">
        <f t="shared" si="80"/>
        <v>-</v>
      </c>
    </row>
    <row r="1689" spans="1:16" ht="13.8" customHeight="1">
      <c r="A1689" s="101">
        <f>C1689*ID규칙_기본능력치그룹_단위+COUNTIF($C$4:C1689,C1689)</f>
        <v>11324036</v>
      </c>
      <c r="B1689" s="100" t="s">
        <v>351</v>
      </c>
      <c r="C1689" s="101">
        <f>VLOOKUP(B1689,WEAPON!$B:$D,3,0)</f>
        <v>11324</v>
      </c>
      <c r="D1689" s="102">
        <v>36</v>
      </c>
      <c r="E1689" s="101">
        <v>1</v>
      </c>
      <c r="F1689" s="101">
        <v>427</v>
      </c>
      <c r="G1689" s="101">
        <v>0</v>
      </c>
      <c r="H1689" s="101">
        <v>2</v>
      </c>
      <c r="I1689" s="101">
        <v>2689</v>
      </c>
      <c r="J1689" s="101">
        <v>0</v>
      </c>
      <c r="K1689" s="101">
        <v>0</v>
      </c>
      <c r="L1689" s="101">
        <v>0</v>
      </c>
      <c r="M1689" s="101">
        <v>0</v>
      </c>
      <c r="N1689" s="100" t="str">
        <f t="shared" si="78"/>
        <v>공격력 +427</v>
      </c>
      <c r="O1689" s="100" t="str">
        <f t="shared" si="79"/>
        <v>최대 체력 +2689</v>
      </c>
      <c r="P1689" s="100" t="str">
        <f t="shared" si="80"/>
        <v>-</v>
      </c>
    </row>
    <row r="1690" spans="1:16" ht="13.8" customHeight="1">
      <c r="A1690" s="101">
        <f>C1690*ID규칙_기본능력치그룹_단위+COUNTIF($C$4:C1690,C1690)</f>
        <v>11324037</v>
      </c>
      <c r="B1690" s="100" t="s">
        <v>351</v>
      </c>
      <c r="C1690" s="101">
        <f>VLOOKUP(B1690,WEAPON!$B:$D,3,0)</f>
        <v>11324</v>
      </c>
      <c r="D1690" s="102">
        <v>37</v>
      </c>
      <c r="E1690" s="101">
        <v>1</v>
      </c>
      <c r="F1690" s="101">
        <v>436</v>
      </c>
      <c r="G1690" s="101">
        <v>0</v>
      </c>
      <c r="H1690" s="101">
        <v>2</v>
      </c>
      <c r="I1690" s="101">
        <v>2747</v>
      </c>
      <c r="J1690" s="101">
        <v>0</v>
      </c>
      <c r="K1690" s="101">
        <v>0</v>
      </c>
      <c r="L1690" s="101">
        <v>0</v>
      </c>
      <c r="M1690" s="101">
        <v>0</v>
      </c>
      <c r="N1690" s="100" t="str">
        <f t="shared" si="78"/>
        <v>공격력 +436</v>
      </c>
      <c r="O1690" s="100" t="str">
        <f t="shared" si="79"/>
        <v>최대 체력 +2747</v>
      </c>
      <c r="P1690" s="100" t="str">
        <f t="shared" si="80"/>
        <v>-</v>
      </c>
    </row>
    <row r="1691" spans="1:16" ht="13.8" customHeight="1">
      <c r="A1691" s="101">
        <f>C1691*ID규칙_기본능력치그룹_단위+COUNTIF($C$4:C1691,C1691)</f>
        <v>11324038</v>
      </c>
      <c r="B1691" s="100" t="s">
        <v>351</v>
      </c>
      <c r="C1691" s="101">
        <f>VLOOKUP(B1691,WEAPON!$B:$D,3,0)</f>
        <v>11324</v>
      </c>
      <c r="D1691" s="102">
        <v>38</v>
      </c>
      <c r="E1691" s="101">
        <v>1</v>
      </c>
      <c r="F1691" s="101">
        <v>445</v>
      </c>
      <c r="G1691" s="101">
        <v>0</v>
      </c>
      <c r="H1691" s="101">
        <v>2</v>
      </c>
      <c r="I1691" s="101">
        <v>2806</v>
      </c>
      <c r="J1691" s="101">
        <v>0</v>
      </c>
      <c r="K1691" s="101">
        <v>0</v>
      </c>
      <c r="L1691" s="101">
        <v>0</v>
      </c>
      <c r="M1691" s="101">
        <v>0</v>
      </c>
      <c r="N1691" s="100" t="str">
        <f t="shared" si="78"/>
        <v>공격력 +445</v>
      </c>
      <c r="O1691" s="100" t="str">
        <f t="shared" si="79"/>
        <v>최대 체력 +2806</v>
      </c>
      <c r="P1691" s="100" t="str">
        <f t="shared" si="80"/>
        <v>-</v>
      </c>
    </row>
    <row r="1692" spans="1:16" ht="13.8" customHeight="1">
      <c r="A1692" s="101">
        <f>C1692*ID규칙_기본능력치그룹_단위+COUNTIF($C$4:C1692,C1692)</f>
        <v>11324039</v>
      </c>
      <c r="B1692" s="100" t="s">
        <v>351</v>
      </c>
      <c r="C1692" s="101">
        <f>VLOOKUP(B1692,WEAPON!$B:$D,3,0)</f>
        <v>11324</v>
      </c>
      <c r="D1692" s="102">
        <v>39</v>
      </c>
      <c r="E1692" s="101">
        <v>1</v>
      </c>
      <c r="F1692" s="101">
        <v>454</v>
      </c>
      <c r="G1692" s="101">
        <v>0</v>
      </c>
      <c r="H1692" s="101">
        <v>2</v>
      </c>
      <c r="I1692" s="101">
        <v>2864</v>
      </c>
      <c r="J1692" s="101">
        <v>0</v>
      </c>
      <c r="K1692" s="101">
        <v>0</v>
      </c>
      <c r="L1692" s="101">
        <v>0</v>
      </c>
      <c r="M1692" s="101">
        <v>0</v>
      </c>
      <c r="N1692" s="100" t="str">
        <f t="shared" si="78"/>
        <v>공격력 +454</v>
      </c>
      <c r="O1692" s="100" t="str">
        <f t="shared" si="79"/>
        <v>최대 체력 +2864</v>
      </c>
      <c r="P1692" s="100" t="str">
        <f t="shared" si="80"/>
        <v>-</v>
      </c>
    </row>
    <row r="1693" spans="1:16" ht="13.8" customHeight="1">
      <c r="A1693" s="101">
        <f>C1693*ID규칙_기본능력치그룹_단위+COUNTIF($C$4:C1693,C1693)</f>
        <v>11324040</v>
      </c>
      <c r="B1693" s="100" t="s">
        <v>351</v>
      </c>
      <c r="C1693" s="101">
        <f>VLOOKUP(B1693,WEAPON!$B:$D,3,0)</f>
        <v>11324</v>
      </c>
      <c r="D1693" s="102">
        <v>40</v>
      </c>
      <c r="E1693" s="101">
        <v>1</v>
      </c>
      <c r="F1693" s="101">
        <v>464</v>
      </c>
      <c r="G1693" s="101">
        <v>0</v>
      </c>
      <c r="H1693" s="101">
        <v>2</v>
      </c>
      <c r="I1693" s="101">
        <v>2922</v>
      </c>
      <c r="J1693" s="101">
        <v>0</v>
      </c>
      <c r="K1693" s="101">
        <v>0</v>
      </c>
      <c r="L1693" s="101">
        <v>0</v>
      </c>
      <c r="M1693" s="101">
        <v>0</v>
      </c>
      <c r="N1693" s="100" t="str">
        <f t="shared" si="78"/>
        <v>공격력 +464</v>
      </c>
      <c r="O1693" s="100" t="str">
        <f t="shared" si="79"/>
        <v>최대 체력 +2922</v>
      </c>
      <c r="P1693" s="100" t="str">
        <f t="shared" si="80"/>
        <v>-</v>
      </c>
    </row>
    <row r="1694" spans="1:16" ht="13.8" customHeight="1">
      <c r="A1694" s="101">
        <f>C1694*ID규칙_기본능력치그룹_단위+COUNTIF($C$4:C1694,C1694)</f>
        <v>11324041</v>
      </c>
      <c r="B1694" s="100" t="s">
        <v>351</v>
      </c>
      <c r="C1694" s="101">
        <f>VLOOKUP(B1694,WEAPON!$B:$D,3,0)</f>
        <v>11324</v>
      </c>
      <c r="D1694" s="102">
        <v>41</v>
      </c>
      <c r="E1694" s="101">
        <v>1</v>
      </c>
      <c r="F1694" s="101">
        <v>473</v>
      </c>
      <c r="G1694" s="101">
        <v>0</v>
      </c>
      <c r="H1694" s="101">
        <v>2</v>
      </c>
      <c r="I1694" s="101">
        <v>2981</v>
      </c>
      <c r="J1694" s="101">
        <v>0</v>
      </c>
      <c r="K1694" s="101">
        <v>0</v>
      </c>
      <c r="L1694" s="101">
        <v>0</v>
      </c>
      <c r="M1694" s="101">
        <v>0</v>
      </c>
      <c r="N1694" s="100" t="str">
        <f t="shared" si="78"/>
        <v>공격력 +473</v>
      </c>
      <c r="O1694" s="100" t="str">
        <f t="shared" si="79"/>
        <v>최대 체력 +2981</v>
      </c>
      <c r="P1694" s="100" t="str">
        <f t="shared" si="80"/>
        <v>-</v>
      </c>
    </row>
    <row r="1695" spans="1:16" ht="13.8" customHeight="1">
      <c r="A1695" s="101">
        <f>C1695*ID규칙_기본능력치그룹_단위+COUNTIF($C$4:C1695,C1695)</f>
        <v>11324042</v>
      </c>
      <c r="B1695" s="100" t="s">
        <v>351</v>
      </c>
      <c r="C1695" s="101">
        <f>VLOOKUP(B1695,WEAPON!$B:$D,3,0)</f>
        <v>11324</v>
      </c>
      <c r="D1695" s="102">
        <v>42</v>
      </c>
      <c r="E1695" s="101">
        <v>1</v>
      </c>
      <c r="F1695" s="101">
        <v>482</v>
      </c>
      <c r="G1695" s="101">
        <v>0</v>
      </c>
      <c r="H1695" s="101">
        <v>2</v>
      </c>
      <c r="I1695" s="101">
        <v>3039</v>
      </c>
      <c r="J1695" s="101">
        <v>0</v>
      </c>
      <c r="K1695" s="101">
        <v>0</v>
      </c>
      <c r="L1695" s="101">
        <v>0</v>
      </c>
      <c r="M1695" s="101">
        <v>0</v>
      </c>
      <c r="N1695" s="100" t="str">
        <f t="shared" si="78"/>
        <v>공격력 +482</v>
      </c>
      <c r="O1695" s="100" t="str">
        <f t="shared" si="79"/>
        <v>최대 체력 +3039</v>
      </c>
      <c r="P1695" s="100" t="str">
        <f t="shared" si="80"/>
        <v>-</v>
      </c>
    </row>
    <row r="1696" spans="1:16" ht="13.8" customHeight="1">
      <c r="A1696" s="101">
        <f>C1696*ID규칙_기본능력치그룹_단위+COUNTIF($C$4:C1696,C1696)</f>
        <v>11324043</v>
      </c>
      <c r="B1696" s="100" t="s">
        <v>351</v>
      </c>
      <c r="C1696" s="101">
        <f>VLOOKUP(B1696,WEAPON!$B:$D,3,0)</f>
        <v>11324</v>
      </c>
      <c r="D1696" s="102">
        <v>43</v>
      </c>
      <c r="E1696" s="101">
        <v>1</v>
      </c>
      <c r="F1696" s="101">
        <v>492</v>
      </c>
      <c r="G1696" s="101">
        <v>0</v>
      </c>
      <c r="H1696" s="101">
        <v>2</v>
      </c>
      <c r="I1696" s="101">
        <v>3098</v>
      </c>
      <c r="J1696" s="101">
        <v>0</v>
      </c>
      <c r="K1696" s="101">
        <v>0</v>
      </c>
      <c r="L1696" s="101">
        <v>0</v>
      </c>
      <c r="M1696" s="101">
        <v>0</v>
      </c>
      <c r="N1696" s="100" t="str">
        <f t="shared" si="78"/>
        <v>공격력 +492</v>
      </c>
      <c r="O1696" s="100" t="str">
        <f t="shared" si="79"/>
        <v>최대 체력 +3098</v>
      </c>
      <c r="P1696" s="100" t="str">
        <f t="shared" si="80"/>
        <v>-</v>
      </c>
    </row>
    <row r="1697" spans="1:16" ht="13.8" customHeight="1">
      <c r="A1697" s="101">
        <f>C1697*ID규칙_기본능력치그룹_단위+COUNTIF($C$4:C1697,C1697)</f>
        <v>11324044</v>
      </c>
      <c r="B1697" s="100" t="s">
        <v>351</v>
      </c>
      <c r="C1697" s="101">
        <f>VLOOKUP(B1697,WEAPON!$B:$D,3,0)</f>
        <v>11324</v>
      </c>
      <c r="D1697" s="102">
        <v>44</v>
      </c>
      <c r="E1697" s="101">
        <v>1</v>
      </c>
      <c r="F1697" s="101">
        <v>501</v>
      </c>
      <c r="G1697" s="101">
        <v>0</v>
      </c>
      <c r="H1697" s="101">
        <v>2</v>
      </c>
      <c r="I1697" s="101">
        <v>3156</v>
      </c>
      <c r="J1697" s="101">
        <v>0</v>
      </c>
      <c r="K1697" s="101">
        <v>0</v>
      </c>
      <c r="L1697" s="101">
        <v>0</v>
      </c>
      <c r="M1697" s="101">
        <v>0</v>
      </c>
      <c r="N1697" s="100" t="str">
        <f t="shared" si="78"/>
        <v>공격력 +501</v>
      </c>
      <c r="O1697" s="100" t="str">
        <f t="shared" si="79"/>
        <v>최대 체력 +3156</v>
      </c>
      <c r="P1697" s="100" t="str">
        <f t="shared" si="80"/>
        <v>-</v>
      </c>
    </row>
    <row r="1698" spans="1:16" ht="13.8" customHeight="1">
      <c r="A1698" s="101">
        <f>C1698*ID규칙_기본능력치그룹_단위+COUNTIF($C$4:C1698,C1698)</f>
        <v>11324045</v>
      </c>
      <c r="B1698" s="100" t="s">
        <v>351</v>
      </c>
      <c r="C1698" s="101">
        <f>VLOOKUP(B1698,WEAPON!$B:$D,3,0)</f>
        <v>11324</v>
      </c>
      <c r="D1698" s="102">
        <v>45</v>
      </c>
      <c r="E1698" s="101">
        <v>1</v>
      </c>
      <c r="F1698" s="101">
        <v>510</v>
      </c>
      <c r="G1698" s="101">
        <v>0</v>
      </c>
      <c r="H1698" s="101">
        <v>2</v>
      </c>
      <c r="I1698" s="101">
        <v>3215</v>
      </c>
      <c r="J1698" s="101">
        <v>0</v>
      </c>
      <c r="K1698" s="101">
        <v>0</v>
      </c>
      <c r="L1698" s="101">
        <v>0</v>
      </c>
      <c r="M1698" s="101">
        <v>0</v>
      </c>
      <c r="N1698" s="100" t="str">
        <f t="shared" si="78"/>
        <v>공격력 +510</v>
      </c>
      <c r="O1698" s="100" t="str">
        <f t="shared" si="79"/>
        <v>최대 체력 +3215</v>
      </c>
      <c r="P1698" s="100" t="str">
        <f t="shared" si="80"/>
        <v>-</v>
      </c>
    </row>
    <row r="1699" spans="1:16" ht="13.8" customHeight="1">
      <c r="A1699" s="101">
        <f>C1699*ID규칙_기본능력치그룹_단위+COUNTIF($C$4:C1699,C1699)</f>
        <v>11324046</v>
      </c>
      <c r="B1699" s="100" t="s">
        <v>351</v>
      </c>
      <c r="C1699" s="101">
        <f>VLOOKUP(B1699,WEAPON!$B:$D,3,0)</f>
        <v>11324</v>
      </c>
      <c r="D1699" s="102">
        <v>46</v>
      </c>
      <c r="E1699" s="101">
        <v>1</v>
      </c>
      <c r="F1699" s="101">
        <v>519</v>
      </c>
      <c r="G1699" s="101">
        <v>0</v>
      </c>
      <c r="H1699" s="101">
        <v>2</v>
      </c>
      <c r="I1699" s="101">
        <v>3273</v>
      </c>
      <c r="J1699" s="101">
        <v>0</v>
      </c>
      <c r="K1699" s="101">
        <v>0</v>
      </c>
      <c r="L1699" s="101">
        <v>0</v>
      </c>
      <c r="M1699" s="101">
        <v>0</v>
      </c>
      <c r="N1699" s="100" t="str">
        <f t="shared" si="78"/>
        <v>공격력 +519</v>
      </c>
      <c r="O1699" s="100" t="str">
        <f t="shared" si="79"/>
        <v>최대 체력 +3273</v>
      </c>
      <c r="P1699" s="100" t="str">
        <f t="shared" si="80"/>
        <v>-</v>
      </c>
    </row>
    <row r="1700" spans="1:16" ht="13.8" customHeight="1">
      <c r="A1700" s="101">
        <f>C1700*ID규칙_기본능력치그룹_단위+COUNTIF($C$4:C1700,C1700)</f>
        <v>11324047</v>
      </c>
      <c r="B1700" s="100" t="s">
        <v>351</v>
      </c>
      <c r="C1700" s="101">
        <f>VLOOKUP(B1700,WEAPON!$B:$D,3,0)</f>
        <v>11324</v>
      </c>
      <c r="D1700" s="102">
        <v>47</v>
      </c>
      <c r="E1700" s="101">
        <v>1</v>
      </c>
      <c r="F1700" s="101">
        <v>529</v>
      </c>
      <c r="G1700" s="101">
        <v>0</v>
      </c>
      <c r="H1700" s="101">
        <v>2</v>
      </c>
      <c r="I1700" s="101">
        <v>3332</v>
      </c>
      <c r="J1700" s="101">
        <v>0</v>
      </c>
      <c r="K1700" s="101">
        <v>0</v>
      </c>
      <c r="L1700" s="101">
        <v>0</v>
      </c>
      <c r="M1700" s="101">
        <v>0</v>
      </c>
      <c r="N1700" s="100" t="str">
        <f t="shared" si="78"/>
        <v>공격력 +529</v>
      </c>
      <c r="O1700" s="100" t="str">
        <f t="shared" si="79"/>
        <v>최대 체력 +3332</v>
      </c>
      <c r="P1700" s="100" t="str">
        <f t="shared" si="80"/>
        <v>-</v>
      </c>
    </row>
    <row r="1701" spans="1:16" ht="13.8" customHeight="1">
      <c r="A1701" s="101">
        <f>C1701*ID규칙_기본능력치그룹_단위+COUNTIF($C$4:C1701,C1701)</f>
        <v>11324048</v>
      </c>
      <c r="B1701" s="100" t="s">
        <v>351</v>
      </c>
      <c r="C1701" s="101">
        <f>VLOOKUP(B1701,WEAPON!$B:$D,3,0)</f>
        <v>11324</v>
      </c>
      <c r="D1701" s="102">
        <v>48</v>
      </c>
      <c r="E1701" s="101">
        <v>1</v>
      </c>
      <c r="F1701" s="101">
        <v>538</v>
      </c>
      <c r="G1701" s="101">
        <v>0</v>
      </c>
      <c r="H1701" s="101">
        <v>2</v>
      </c>
      <c r="I1701" s="101">
        <v>3390</v>
      </c>
      <c r="J1701" s="101">
        <v>0</v>
      </c>
      <c r="K1701" s="101">
        <v>0</v>
      </c>
      <c r="L1701" s="101">
        <v>0</v>
      </c>
      <c r="M1701" s="101">
        <v>0</v>
      </c>
      <c r="N1701" s="100" t="str">
        <f t="shared" si="78"/>
        <v>공격력 +538</v>
      </c>
      <c r="O1701" s="100" t="str">
        <f t="shared" si="79"/>
        <v>최대 체력 +3390</v>
      </c>
      <c r="P1701" s="100" t="str">
        <f t="shared" si="80"/>
        <v>-</v>
      </c>
    </row>
    <row r="1702" spans="1:16" ht="13.8" customHeight="1">
      <c r="A1702" s="101">
        <f>C1702*ID규칙_기본능력치그룹_단위+COUNTIF($C$4:C1702,C1702)</f>
        <v>11324049</v>
      </c>
      <c r="B1702" s="100" t="s">
        <v>351</v>
      </c>
      <c r="C1702" s="101">
        <f>VLOOKUP(B1702,WEAPON!$B:$D,3,0)</f>
        <v>11324</v>
      </c>
      <c r="D1702" s="102">
        <v>49</v>
      </c>
      <c r="E1702" s="101">
        <v>1</v>
      </c>
      <c r="F1702" s="101">
        <v>547</v>
      </c>
      <c r="G1702" s="101">
        <v>0</v>
      </c>
      <c r="H1702" s="101">
        <v>2</v>
      </c>
      <c r="I1702" s="101">
        <v>3449</v>
      </c>
      <c r="J1702" s="101">
        <v>0</v>
      </c>
      <c r="K1702" s="101">
        <v>0</v>
      </c>
      <c r="L1702" s="101">
        <v>0</v>
      </c>
      <c r="M1702" s="101">
        <v>0</v>
      </c>
      <c r="N1702" s="100" t="str">
        <f t="shared" si="78"/>
        <v>공격력 +547</v>
      </c>
      <c r="O1702" s="100" t="str">
        <f t="shared" si="79"/>
        <v>최대 체력 +3449</v>
      </c>
      <c r="P1702" s="100" t="str">
        <f t="shared" si="80"/>
        <v>-</v>
      </c>
    </row>
    <row r="1703" spans="1:16" ht="13.8" customHeight="1">
      <c r="A1703" s="101">
        <f>C1703*ID규칙_기본능력치그룹_단위+COUNTIF($C$4:C1703,C1703)</f>
        <v>11324050</v>
      </c>
      <c r="B1703" s="100" t="s">
        <v>351</v>
      </c>
      <c r="C1703" s="101">
        <f>VLOOKUP(B1703,WEAPON!$B:$D,3,0)</f>
        <v>11324</v>
      </c>
      <c r="D1703" s="102">
        <v>50</v>
      </c>
      <c r="E1703" s="101">
        <v>1</v>
      </c>
      <c r="F1703" s="101">
        <v>557</v>
      </c>
      <c r="G1703" s="101">
        <v>0</v>
      </c>
      <c r="H1703" s="101">
        <v>2</v>
      </c>
      <c r="I1703" s="101">
        <v>3507</v>
      </c>
      <c r="J1703" s="101">
        <v>0</v>
      </c>
      <c r="K1703" s="101">
        <v>0</v>
      </c>
      <c r="L1703" s="101">
        <v>0</v>
      </c>
      <c r="M1703" s="101">
        <v>0</v>
      </c>
      <c r="N1703" s="100" t="str">
        <f t="shared" si="78"/>
        <v>공격력 +557</v>
      </c>
      <c r="O1703" s="100" t="str">
        <f t="shared" si="79"/>
        <v>최대 체력 +3507</v>
      </c>
      <c r="P1703" s="100" t="str">
        <f t="shared" si="80"/>
        <v>-</v>
      </c>
    </row>
    <row r="1704" spans="1:16" ht="13.8" customHeight="1">
      <c r="A1704" s="101">
        <f>C1704*ID규칙_기본능력치그룹_단위+COUNTIF($C$4:C1704,C1704)</f>
        <v>11225001</v>
      </c>
      <c r="B1704" s="100" t="s">
        <v>353</v>
      </c>
      <c r="C1704" s="101">
        <f>VLOOKUP(B1704,WEAPON!$B:$D,3,0)</f>
        <v>11225</v>
      </c>
      <c r="D1704" s="102">
        <v>1</v>
      </c>
      <c r="E1704" s="101">
        <v>1</v>
      </c>
      <c r="F1704" s="101">
        <v>92</v>
      </c>
      <c r="G1704" s="101">
        <v>0</v>
      </c>
      <c r="H1704" s="101">
        <v>2</v>
      </c>
      <c r="I1704" s="101">
        <v>449</v>
      </c>
      <c r="J1704" s="101">
        <v>0</v>
      </c>
      <c r="K1704" s="101">
        <v>3</v>
      </c>
      <c r="L1704" s="101">
        <v>167</v>
      </c>
      <c r="M1704" s="101">
        <v>0</v>
      </c>
      <c r="N1704" s="100" t="str">
        <f t="shared" si="78"/>
        <v>공격력 +92</v>
      </c>
      <c r="O1704" s="100" t="str">
        <f t="shared" si="79"/>
        <v>최대 체력 +449</v>
      </c>
      <c r="P1704" s="100" t="str">
        <f t="shared" si="80"/>
        <v>치유력 +167</v>
      </c>
    </row>
    <row r="1705" spans="1:16" ht="13.8" customHeight="1">
      <c r="A1705" s="101">
        <f>C1705*ID규칙_기본능력치그룹_단위+COUNTIF($C$4:C1705,C1705)</f>
        <v>11225002</v>
      </c>
      <c r="B1705" s="100" t="s">
        <v>353</v>
      </c>
      <c r="C1705" s="101">
        <f>VLOOKUP(B1705,WEAPON!$B:$D,3,0)</f>
        <v>11225</v>
      </c>
      <c r="D1705" s="102">
        <v>2</v>
      </c>
      <c r="E1705" s="101">
        <v>1</v>
      </c>
      <c r="F1705" s="101">
        <v>100</v>
      </c>
      <c r="G1705" s="101">
        <v>0</v>
      </c>
      <c r="H1705" s="101">
        <v>2</v>
      </c>
      <c r="I1705" s="101">
        <v>490</v>
      </c>
      <c r="J1705" s="101">
        <v>0</v>
      </c>
      <c r="K1705" s="101">
        <v>3</v>
      </c>
      <c r="L1705" s="101">
        <v>182</v>
      </c>
      <c r="M1705" s="101">
        <v>0</v>
      </c>
      <c r="N1705" s="100" t="str">
        <f t="shared" si="78"/>
        <v>공격력 +100</v>
      </c>
      <c r="O1705" s="100" t="str">
        <f t="shared" si="79"/>
        <v>최대 체력 +490</v>
      </c>
      <c r="P1705" s="100" t="str">
        <f t="shared" si="80"/>
        <v>치유력 +182</v>
      </c>
    </row>
    <row r="1706" spans="1:16" ht="13.8" customHeight="1">
      <c r="A1706" s="101">
        <f>C1706*ID규칙_기본능력치그룹_단위+COUNTIF($C$4:C1706,C1706)</f>
        <v>11225003</v>
      </c>
      <c r="B1706" s="100" t="s">
        <v>353</v>
      </c>
      <c r="C1706" s="101">
        <f>VLOOKUP(B1706,WEAPON!$B:$D,3,0)</f>
        <v>11225</v>
      </c>
      <c r="D1706" s="102">
        <v>3</v>
      </c>
      <c r="E1706" s="101">
        <v>1</v>
      </c>
      <c r="F1706" s="101">
        <v>109</v>
      </c>
      <c r="G1706" s="101">
        <v>0</v>
      </c>
      <c r="H1706" s="101">
        <v>2</v>
      </c>
      <c r="I1706" s="101">
        <v>531</v>
      </c>
      <c r="J1706" s="101">
        <v>0</v>
      </c>
      <c r="K1706" s="101">
        <v>3</v>
      </c>
      <c r="L1706" s="101">
        <v>197</v>
      </c>
      <c r="M1706" s="101">
        <v>0</v>
      </c>
      <c r="N1706" s="100" t="str">
        <f t="shared" si="78"/>
        <v>공격력 +109</v>
      </c>
      <c r="O1706" s="100" t="str">
        <f t="shared" si="79"/>
        <v>최대 체력 +531</v>
      </c>
      <c r="P1706" s="100" t="str">
        <f t="shared" si="80"/>
        <v>치유력 +197</v>
      </c>
    </row>
    <row r="1707" spans="1:16" ht="13.8" customHeight="1">
      <c r="A1707" s="101">
        <f>C1707*ID규칙_기본능력치그룹_단위+COUNTIF($C$4:C1707,C1707)</f>
        <v>11225004</v>
      </c>
      <c r="B1707" s="100" t="s">
        <v>353</v>
      </c>
      <c r="C1707" s="101">
        <f>VLOOKUP(B1707,WEAPON!$B:$D,3,0)</f>
        <v>11225</v>
      </c>
      <c r="D1707" s="102">
        <v>4</v>
      </c>
      <c r="E1707" s="101">
        <v>1</v>
      </c>
      <c r="F1707" s="101">
        <v>117</v>
      </c>
      <c r="G1707" s="101">
        <v>0</v>
      </c>
      <c r="H1707" s="101">
        <v>2</v>
      </c>
      <c r="I1707" s="101">
        <v>571</v>
      </c>
      <c r="J1707" s="101">
        <v>0</v>
      </c>
      <c r="K1707" s="101">
        <v>3</v>
      </c>
      <c r="L1707" s="101">
        <v>213</v>
      </c>
      <c r="M1707" s="101">
        <v>0</v>
      </c>
      <c r="N1707" s="100" t="str">
        <f t="shared" si="78"/>
        <v>공격력 +117</v>
      </c>
      <c r="O1707" s="100" t="str">
        <f t="shared" si="79"/>
        <v>최대 체력 +571</v>
      </c>
      <c r="P1707" s="100" t="str">
        <f t="shared" si="80"/>
        <v>치유력 +213</v>
      </c>
    </row>
    <row r="1708" spans="1:16" ht="13.8" customHeight="1">
      <c r="A1708" s="101">
        <f>C1708*ID규칙_기본능력치그룹_단위+COUNTIF($C$4:C1708,C1708)</f>
        <v>11225005</v>
      </c>
      <c r="B1708" s="100" t="s">
        <v>353</v>
      </c>
      <c r="C1708" s="101">
        <f>VLOOKUP(B1708,WEAPON!$B:$D,3,0)</f>
        <v>11225</v>
      </c>
      <c r="D1708" s="102">
        <v>5</v>
      </c>
      <c r="E1708" s="101">
        <v>1</v>
      </c>
      <c r="F1708" s="101">
        <v>125</v>
      </c>
      <c r="G1708" s="101">
        <v>0</v>
      </c>
      <c r="H1708" s="101">
        <v>2</v>
      </c>
      <c r="I1708" s="101">
        <v>612</v>
      </c>
      <c r="J1708" s="101">
        <v>0</v>
      </c>
      <c r="K1708" s="101">
        <v>3</v>
      </c>
      <c r="L1708" s="101">
        <v>228</v>
      </c>
      <c r="M1708" s="101">
        <v>0</v>
      </c>
      <c r="N1708" s="100" t="str">
        <f t="shared" si="78"/>
        <v>공격력 +125</v>
      </c>
      <c r="O1708" s="100" t="str">
        <f t="shared" si="79"/>
        <v>최대 체력 +612</v>
      </c>
      <c r="P1708" s="100" t="str">
        <f t="shared" si="80"/>
        <v>치유력 +228</v>
      </c>
    </row>
    <row r="1709" spans="1:16" ht="13.8" customHeight="1">
      <c r="A1709" s="101">
        <f>C1709*ID규칙_기본능력치그룹_단위+COUNTIF($C$4:C1709,C1709)</f>
        <v>11225006</v>
      </c>
      <c r="B1709" s="100" t="s">
        <v>353</v>
      </c>
      <c r="C1709" s="101">
        <f>VLOOKUP(B1709,WEAPON!$B:$D,3,0)</f>
        <v>11225</v>
      </c>
      <c r="D1709" s="102">
        <v>6</v>
      </c>
      <c r="E1709" s="101">
        <v>1</v>
      </c>
      <c r="F1709" s="101">
        <v>134</v>
      </c>
      <c r="G1709" s="101">
        <v>0</v>
      </c>
      <c r="H1709" s="101">
        <v>2</v>
      </c>
      <c r="I1709" s="101">
        <v>653</v>
      </c>
      <c r="J1709" s="101">
        <v>0</v>
      </c>
      <c r="K1709" s="101">
        <v>3</v>
      </c>
      <c r="L1709" s="101">
        <v>243</v>
      </c>
      <c r="M1709" s="101">
        <v>0</v>
      </c>
      <c r="N1709" s="100" t="str">
        <f t="shared" si="78"/>
        <v>공격력 +134</v>
      </c>
      <c r="O1709" s="100" t="str">
        <f t="shared" si="79"/>
        <v>최대 체력 +653</v>
      </c>
      <c r="P1709" s="100" t="str">
        <f t="shared" si="80"/>
        <v>치유력 +243</v>
      </c>
    </row>
    <row r="1710" spans="1:16" ht="13.8" customHeight="1">
      <c r="A1710" s="101">
        <f>C1710*ID규칙_기본능력치그룹_단위+COUNTIF($C$4:C1710,C1710)</f>
        <v>11225007</v>
      </c>
      <c r="B1710" s="100" t="s">
        <v>353</v>
      </c>
      <c r="C1710" s="101">
        <f>VLOOKUP(B1710,WEAPON!$B:$D,3,0)</f>
        <v>11225</v>
      </c>
      <c r="D1710" s="102">
        <v>7</v>
      </c>
      <c r="E1710" s="101">
        <v>1</v>
      </c>
      <c r="F1710" s="101">
        <v>142</v>
      </c>
      <c r="G1710" s="101">
        <v>0</v>
      </c>
      <c r="H1710" s="101">
        <v>2</v>
      </c>
      <c r="I1710" s="101">
        <v>694</v>
      </c>
      <c r="J1710" s="101">
        <v>0</v>
      </c>
      <c r="K1710" s="101">
        <v>3</v>
      </c>
      <c r="L1710" s="101">
        <v>258</v>
      </c>
      <c r="M1710" s="101">
        <v>0</v>
      </c>
      <c r="N1710" s="100" t="str">
        <f t="shared" si="78"/>
        <v>공격력 +142</v>
      </c>
      <c r="O1710" s="100" t="str">
        <f t="shared" si="79"/>
        <v>최대 체력 +694</v>
      </c>
      <c r="P1710" s="100" t="str">
        <f t="shared" si="80"/>
        <v>치유력 +258</v>
      </c>
    </row>
    <row r="1711" spans="1:16" ht="13.8" customHeight="1">
      <c r="A1711" s="101">
        <f>C1711*ID규칙_기본능력치그룹_단위+COUNTIF($C$4:C1711,C1711)</f>
        <v>11225008</v>
      </c>
      <c r="B1711" s="100" t="s">
        <v>353</v>
      </c>
      <c r="C1711" s="101">
        <f>VLOOKUP(B1711,WEAPON!$B:$D,3,0)</f>
        <v>11225</v>
      </c>
      <c r="D1711" s="102">
        <v>8</v>
      </c>
      <c r="E1711" s="101">
        <v>1</v>
      </c>
      <c r="F1711" s="101">
        <v>150</v>
      </c>
      <c r="G1711" s="101">
        <v>0</v>
      </c>
      <c r="H1711" s="101">
        <v>2</v>
      </c>
      <c r="I1711" s="101">
        <v>735</v>
      </c>
      <c r="J1711" s="101">
        <v>0</v>
      </c>
      <c r="K1711" s="101">
        <v>3</v>
      </c>
      <c r="L1711" s="101">
        <v>273</v>
      </c>
      <c r="M1711" s="101">
        <v>0</v>
      </c>
      <c r="N1711" s="100" t="str">
        <f t="shared" si="78"/>
        <v>공격력 +150</v>
      </c>
      <c r="O1711" s="100" t="str">
        <f t="shared" si="79"/>
        <v>최대 체력 +735</v>
      </c>
      <c r="P1711" s="100" t="str">
        <f t="shared" si="80"/>
        <v>치유력 +273</v>
      </c>
    </row>
    <row r="1712" spans="1:16" ht="13.8" customHeight="1">
      <c r="A1712" s="101">
        <f>C1712*ID규칙_기본능력치그룹_단위+COUNTIF($C$4:C1712,C1712)</f>
        <v>11225009</v>
      </c>
      <c r="B1712" s="100" t="s">
        <v>353</v>
      </c>
      <c r="C1712" s="101">
        <f>VLOOKUP(B1712,WEAPON!$B:$D,3,0)</f>
        <v>11225</v>
      </c>
      <c r="D1712" s="102">
        <v>9</v>
      </c>
      <c r="E1712" s="101">
        <v>1</v>
      </c>
      <c r="F1712" s="101">
        <v>159</v>
      </c>
      <c r="G1712" s="101">
        <v>0</v>
      </c>
      <c r="H1712" s="101">
        <v>2</v>
      </c>
      <c r="I1712" s="101">
        <v>776</v>
      </c>
      <c r="J1712" s="101">
        <v>0</v>
      </c>
      <c r="K1712" s="101">
        <v>3</v>
      </c>
      <c r="L1712" s="101">
        <v>288</v>
      </c>
      <c r="M1712" s="101">
        <v>0</v>
      </c>
      <c r="N1712" s="100" t="str">
        <f t="shared" si="78"/>
        <v>공격력 +159</v>
      </c>
      <c r="O1712" s="100" t="str">
        <f t="shared" si="79"/>
        <v>최대 체력 +776</v>
      </c>
      <c r="P1712" s="100" t="str">
        <f t="shared" si="80"/>
        <v>치유력 +288</v>
      </c>
    </row>
    <row r="1713" spans="1:16" ht="13.8" customHeight="1">
      <c r="A1713" s="101">
        <f>C1713*ID규칙_기본능력치그룹_단위+COUNTIF($C$4:C1713,C1713)</f>
        <v>11225010</v>
      </c>
      <c r="B1713" s="100" t="s">
        <v>353</v>
      </c>
      <c r="C1713" s="101">
        <f>VLOOKUP(B1713,WEAPON!$B:$D,3,0)</f>
        <v>11225</v>
      </c>
      <c r="D1713" s="102">
        <v>10</v>
      </c>
      <c r="E1713" s="101">
        <v>1</v>
      </c>
      <c r="F1713" s="101">
        <v>167</v>
      </c>
      <c r="G1713" s="101">
        <v>0</v>
      </c>
      <c r="H1713" s="101">
        <v>2</v>
      </c>
      <c r="I1713" s="101">
        <v>816</v>
      </c>
      <c r="J1713" s="101">
        <v>0</v>
      </c>
      <c r="K1713" s="101">
        <v>3</v>
      </c>
      <c r="L1713" s="101">
        <v>304</v>
      </c>
      <c r="M1713" s="101">
        <v>0</v>
      </c>
      <c r="N1713" s="100" t="str">
        <f t="shared" si="78"/>
        <v>공격력 +167</v>
      </c>
      <c r="O1713" s="100" t="str">
        <f t="shared" si="79"/>
        <v>최대 체력 +816</v>
      </c>
      <c r="P1713" s="100" t="str">
        <f t="shared" si="80"/>
        <v>치유력 +304</v>
      </c>
    </row>
    <row r="1714" spans="1:16" ht="13.8" customHeight="1">
      <c r="A1714" s="101">
        <f>C1714*ID규칙_기본능력치그룹_단위+COUNTIF($C$4:C1714,C1714)</f>
        <v>11225011</v>
      </c>
      <c r="B1714" s="100" t="s">
        <v>353</v>
      </c>
      <c r="C1714" s="101">
        <f>VLOOKUP(B1714,WEAPON!$B:$D,3,0)</f>
        <v>11225</v>
      </c>
      <c r="D1714" s="102">
        <v>11</v>
      </c>
      <c r="E1714" s="101">
        <v>1</v>
      </c>
      <c r="F1714" s="101">
        <v>175</v>
      </c>
      <c r="G1714" s="101">
        <v>0</v>
      </c>
      <c r="H1714" s="101">
        <v>2</v>
      </c>
      <c r="I1714" s="101">
        <v>857</v>
      </c>
      <c r="J1714" s="101">
        <v>0</v>
      </c>
      <c r="K1714" s="101">
        <v>3</v>
      </c>
      <c r="L1714" s="101">
        <v>319</v>
      </c>
      <c r="M1714" s="101">
        <v>0</v>
      </c>
      <c r="N1714" s="100" t="str">
        <f t="shared" si="78"/>
        <v>공격력 +175</v>
      </c>
      <c r="O1714" s="100" t="str">
        <f t="shared" si="79"/>
        <v>최대 체력 +857</v>
      </c>
      <c r="P1714" s="100" t="str">
        <f t="shared" si="80"/>
        <v>치유력 +319</v>
      </c>
    </row>
    <row r="1715" spans="1:16" ht="13.8" customHeight="1">
      <c r="A1715" s="101">
        <f>C1715*ID규칙_기본능력치그룹_단위+COUNTIF($C$4:C1715,C1715)</f>
        <v>11225012</v>
      </c>
      <c r="B1715" s="100" t="s">
        <v>353</v>
      </c>
      <c r="C1715" s="101">
        <f>VLOOKUP(B1715,WEAPON!$B:$D,3,0)</f>
        <v>11225</v>
      </c>
      <c r="D1715" s="102">
        <v>12</v>
      </c>
      <c r="E1715" s="101">
        <v>1</v>
      </c>
      <c r="F1715" s="101">
        <v>184</v>
      </c>
      <c r="G1715" s="101">
        <v>0</v>
      </c>
      <c r="H1715" s="101">
        <v>2</v>
      </c>
      <c r="I1715" s="101">
        <v>898</v>
      </c>
      <c r="J1715" s="101">
        <v>0</v>
      </c>
      <c r="K1715" s="101">
        <v>3</v>
      </c>
      <c r="L1715" s="101">
        <v>334</v>
      </c>
      <c r="M1715" s="101">
        <v>0</v>
      </c>
      <c r="N1715" s="100" t="str">
        <f t="shared" si="78"/>
        <v>공격력 +184</v>
      </c>
      <c r="O1715" s="100" t="str">
        <f t="shared" si="79"/>
        <v>최대 체력 +898</v>
      </c>
      <c r="P1715" s="100" t="str">
        <f t="shared" si="80"/>
        <v>치유력 +334</v>
      </c>
    </row>
    <row r="1716" spans="1:16" ht="13.8" customHeight="1">
      <c r="A1716" s="101">
        <f>C1716*ID규칙_기본능력치그룹_단위+COUNTIF($C$4:C1716,C1716)</f>
        <v>11225013</v>
      </c>
      <c r="B1716" s="100" t="s">
        <v>353</v>
      </c>
      <c r="C1716" s="101">
        <f>VLOOKUP(B1716,WEAPON!$B:$D,3,0)</f>
        <v>11225</v>
      </c>
      <c r="D1716" s="102">
        <v>13</v>
      </c>
      <c r="E1716" s="101">
        <v>1</v>
      </c>
      <c r="F1716" s="101">
        <v>192</v>
      </c>
      <c r="G1716" s="101">
        <v>0</v>
      </c>
      <c r="H1716" s="101">
        <v>2</v>
      </c>
      <c r="I1716" s="101">
        <v>939</v>
      </c>
      <c r="J1716" s="101">
        <v>0</v>
      </c>
      <c r="K1716" s="101">
        <v>3</v>
      </c>
      <c r="L1716" s="101">
        <v>349</v>
      </c>
      <c r="M1716" s="101">
        <v>0</v>
      </c>
      <c r="N1716" s="100" t="str">
        <f t="shared" si="78"/>
        <v>공격력 +192</v>
      </c>
      <c r="O1716" s="100" t="str">
        <f t="shared" si="79"/>
        <v>최대 체력 +939</v>
      </c>
      <c r="P1716" s="100" t="str">
        <f t="shared" si="80"/>
        <v>치유력 +349</v>
      </c>
    </row>
    <row r="1717" spans="1:16" ht="13.8" customHeight="1">
      <c r="A1717" s="101">
        <f>C1717*ID규칙_기본능력치그룹_단위+COUNTIF($C$4:C1717,C1717)</f>
        <v>11225014</v>
      </c>
      <c r="B1717" s="100" t="s">
        <v>353</v>
      </c>
      <c r="C1717" s="101">
        <f>VLOOKUP(B1717,WEAPON!$B:$D,3,0)</f>
        <v>11225</v>
      </c>
      <c r="D1717" s="102">
        <v>14</v>
      </c>
      <c r="E1717" s="101">
        <v>1</v>
      </c>
      <c r="F1717" s="101">
        <v>200</v>
      </c>
      <c r="G1717" s="101">
        <v>0</v>
      </c>
      <c r="H1717" s="101">
        <v>2</v>
      </c>
      <c r="I1717" s="101">
        <v>980</v>
      </c>
      <c r="J1717" s="101">
        <v>0</v>
      </c>
      <c r="K1717" s="101">
        <v>3</v>
      </c>
      <c r="L1717" s="101">
        <v>364</v>
      </c>
      <c r="M1717" s="101">
        <v>0</v>
      </c>
      <c r="N1717" s="100" t="str">
        <f t="shared" si="78"/>
        <v>공격력 +200</v>
      </c>
      <c r="O1717" s="100" t="str">
        <f t="shared" si="79"/>
        <v>최대 체력 +980</v>
      </c>
      <c r="P1717" s="100" t="str">
        <f t="shared" si="80"/>
        <v>치유력 +364</v>
      </c>
    </row>
    <row r="1718" spans="1:16" ht="13.8" customHeight="1">
      <c r="A1718" s="101">
        <f>C1718*ID규칙_기본능력치그룹_단위+COUNTIF($C$4:C1718,C1718)</f>
        <v>11225015</v>
      </c>
      <c r="B1718" s="100" t="s">
        <v>353</v>
      </c>
      <c r="C1718" s="101">
        <f>VLOOKUP(B1718,WEAPON!$B:$D,3,0)</f>
        <v>11225</v>
      </c>
      <c r="D1718" s="102">
        <v>15</v>
      </c>
      <c r="E1718" s="101">
        <v>1</v>
      </c>
      <c r="F1718" s="101">
        <v>209</v>
      </c>
      <c r="G1718" s="101">
        <v>0</v>
      </c>
      <c r="H1718" s="101">
        <v>2</v>
      </c>
      <c r="I1718" s="101">
        <v>1021</v>
      </c>
      <c r="J1718" s="101">
        <v>0</v>
      </c>
      <c r="K1718" s="101">
        <v>3</v>
      </c>
      <c r="L1718" s="101">
        <v>379</v>
      </c>
      <c r="M1718" s="101">
        <v>0</v>
      </c>
      <c r="N1718" s="100" t="str">
        <f t="shared" si="78"/>
        <v>공격력 +209</v>
      </c>
      <c r="O1718" s="100" t="str">
        <f t="shared" si="79"/>
        <v>최대 체력 +1021</v>
      </c>
      <c r="P1718" s="100" t="str">
        <f t="shared" si="80"/>
        <v>치유력 +379</v>
      </c>
    </row>
    <row r="1719" spans="1:16" ht="13.8" customHeight="1">
      <c r="A1719" s="101">
        <f>C1719*ID규칙_기본능력치그룹_단위+COUNTIF($C$4:C1719,C1719)</f>
        <v>11225016</v>
      </c>
      <c r="B1719" s="100" t="s">
        <v>353</v>
      </c>
      <c r="C1719" s="101">
        <f>VLOOKUP(B1719,WEAPON!$B:$D,3,0)</f>
        <v>11225</v>
      </c>
      <c r="D1719" s="102">
        <v>16</v>
      </c>
      <c r="E1719" s="101">
        <v>1</v>
      </c>
      <c r="F1719" s="101">
        <v>217</v>
      </c>
      <c r="G1719" s="101">
        <v>0</v>
      </c>
      <c r="H1719" s="101">
        <v>2</v>
      </c>
      <c r="I1719" s="101">
        <v>1061</v>
      </c>
      <c r="J1719" s="101">
        <v>0</v>
      </c>
      <c r="K1719" s="101">
        <v>3</v>
      </c>
      <c r="L1719" s="101">
        <v>395</v>
      </c>
      <c r="M1719" s="101">
        <v>0</v>
      </c>
      <c r="N1719" s="100" t="str">
        <f t="shared" si="78"/>
        <v>공격력 +217</v>
      </c>
      <c r="O1719" s="100" t="str">
        <f t="shared" si="79"/>
        <v>최대 체력 +1061</v>
      </c>
      <c r="P1719" s="100" t="str">
        <f t="shared" si="80"/>
        <v>치유력 +395</v>
      </c>
    </row>
    <row r="1720" spans="1:16" ht="13.8" customHeight="1">
      <c r="A1720" s="101">
        <f>C1720*ID규칙_기본능력치그룹_단위+COUNTIF($C$4:C1720,C1720)</f>
        <v>11225017</v>
      </c>
      <c r="B1720" s="100" t="s">
        <v>353</v>
      </c>
      <c r="C1720" s="101">
        <f>VLOOKUP(B1720,WEAPON!$B:$D,3,0)</f>
        <v>11225</v>
      </c>
      <c r="D1720" s="102">
        <v>17</v>
      </c>
      <c r="E1720" s="101">
        <v>1</v>
      </c>
      <c r="F1720" s="101">
        <v>226</v>
      </c>
      <c r="G1720" s="101">
        <v>0</v>
      </c>
      <c r="H1720" s="101">
        <v>2</v>
      </c>
      <c r="I1720" s="101">
        <v>1102</v>
      </c>
      <c r="J1720" s="101">
        <v>0</v>
      </c>
      <c r="K1720" s="101">
        <v>3</v>
      </c>
      <c r="L1720" s="101">
        <v>410</v>
      </c>
      <c r="M1720" s="101">
        <v>0</v>
      </c>
      <c r="N1720" s="100" t="str">
        <f t="shared" si="78"/>
        <v>공격력 +226</v>
      </c>
      <c r="O1720" s="100" t="str">
        <f t="shared" si="79"/>
        <v>최대 체력 +1102</v>
      </c>
      <c r="P1720" s="100" t="str">
        <f t="shared" si="80"/>
        <v>치유력 +410</v>
      </c>
    </row>
    <row r="1721" spans="1:16" ht="13.8" customHeight="1">
      <c r="A1721" s="101">
        <f>C1721*ID규칙_기본능력치그룹_단위+COUNTIF($C$4:C1721,C1721)</f>
        <v>11225018</v>
      </c>
      <c r="B1721" s="100" t="s">
        <v>353</v>
      </c>
      <c r="C1721" s="101">
        <f>VLOOKUP(B1721,WEAPON!$B:$D,3,0)</f>
        <v>11225</v>
      </c>
      <c r="D1721" s="102">
        <v>18</v>
      </c>
      <c r="E1721" s="101">
        <v>1</v>
      </c>
      <c r="F1721" s="101">
        <v>234</v>
      </c>
      <c r="G1721" s="101">
        <v>0</v>
      </c>
      <c r="H1721" s="101">
        <v>2</v>
      </c>
      <c r="I1721" s="101">
        <v>1143</v>
      </c>
      <c r="J1721" s="101">
        <v>0</v>
      </c>
      <c r="K1721" s="101">
        <v>3</v>
      </c>
      <c r="L1721" s="101">
        <v>425</v>
      </c>
      <c r="M1721" s="101">
        <v>0</v>
      </c>
      <c r="N1721" s="100" t="str">
        <f t="shared" si="78"/>
        <v>공격력 +234</v>
      </c>
      <c r="O1721" s="100" t="str">
        <f t="shared" si="79"/>
        <v>최대 체력 +1143</v>
      </c>
      <c r="P1721" s="100" t="str">
        <f t="shared" si="80"/>
        <v>치유력 +425</v>
      </c>
    </row>
    <row r="1722" spans="1:16" ht="13.8" customHeight="1">
      <c r="A1722" s="101">
        <f>C1722*ID규칙_기본능력치그룹_단위+COUNTIF($C$4:C1722,C1722)</f>
        <v>11225019</v>
      </c>
      <c r="B1722" s="100" t="s">
        <v>353</v>
      </c>
      <c r="C1722" s="101">
        <f>VLOOKUP(B1722,WEAPON!$B:$D,3,0)</f>
        <v>11225</v>
      </c>
      <c r="D1722" s="102">
        <v>19</v>
      </c>
      <c r="E1722" s="101">
        <v>1</v>
      </c>
      <c r="F1722" s="101">
        <v>242</v>
      </c>
      <c r="G1722" s="101">
        <v>0</v>
      </c>
      <c r="H1722" s="101">
        <v>2</v>
      </c>
      <c r="I1722" s="101">
        <v>1184</v>
      </c>
      <c r="J1722" s="101">
        <v>0</v>
      </c>
      <c r="K1722" s="101">
        <v>3</v>
      </c>
      <c r="L1722" s="101">
        <v>440</v>
      </c>
      <c r="M1722" s="101">
        <v>0</v>
      </c>
      <c r="N1722" s="100" t="str">
        <f t="shared" si="78"/>
        <v>공격력 +242</v>
      </c>
      <c r="O1722" s="100" t="str">
        <f t="shared" si="79"/>
        <v>최대 체력 +1184</v>
      </c>
      <c r="P1722" s="100" t="str">
        <f t="shared" si="80"/>
        <v>치유력 +440</v>
      </c>
    </row>
    <row r="1723" spans="1:16" ht="13.8" customHeight="1">
      <c r="A1723" s="101">
        <f>C1723*ID규칙_기본능력치그룹_단위+COUNTIF($C$4:C1723,C1723)</f>
        <v>11225020</v>
      </c>
      <c r="B1723" s="100" t="s">
        <v>353</v>
      </c>
      <c r="C1723" s="101">
        <f>VLOOKUP(B1723,WEAPON!$B:$D,3,0)</f>
        <v>11225</v>
      </c>
      <c r="D1723" s="102">
        <v>20</v>
      </c>
      <c r="E1723" s="101">
        <v>1</v>
      </c>
      <c r="F1723" s="101">
        <v>251</v>
      </c>
      <c r="G1723" s="101">
        <v>0</v>
      </c>
      <c r="H1723" s="101">
        <v>2</v>
      </c>
      <c r="I1723" s="101">
        <v>1225</v>
      </c>
      <c r="J1723" s="101">
        <v>0</v>
      </c>
      <c r="K1723" s="101">
        <v>3</v>
      </c>
      <c r="L1723" s="101">
        <v>455</v>
      </c>
      <c r="M1723" s="101">
        <v>0</v>
      </c>
      <c r="N1723" s="100" t="str">
        <f t="shared" si="78"/>
        <v>공격력 +251</v>
      </c>
      <c r="O1723" s="100" t="str">
        <f t="shared" si="79"/>
        <v>최대 체력 +1225</v>
      </c>
      <c r="P1723" s="100" t="str">
        <f t="shared" si="80"/>
        <v>치유력 +455</v>
      </c>
    </row>
    <row r="1724" spans="1:16" ht="13.8" customHeight="1">
      <c r="A1724" s="101">
        <f>C1724*ID규칙_기본능력치그룹_단위+COUNTIF($C$4:C1724,C1724)</f>
        <v>11225021</v>
      </c>
      <c r="B1724" s="100" t="s">
        <v>353</v>
      </c>
      <c r="C1724" s="101">
        <f>VLOOKUP(B1724,WEAPON!$B:$D,3,0)</f>
        <v>11225</v>
      </c>
      <c r="D1724" s="102">
        <v>21</v>
      </c>
      <c r="E1724" s="101">
        <v>1</v>
      </c>
      <c r="F1724" s="101">
        <v>259</v>
      </c>
      <c r="G1724" s="101">
        <v>0</v>
      </c>
      <c r="H1724" s="101">
        <v>2</v>
      </c>
      <c r="I1724" s="101">
        <v>1266</v>
      </c>
      <c r="J1724" s="101">
        <v>0</v>
      </c>
      <c r="K1724" s="101">
        <v>3</v>
      </c>
      <c r="L1724" s="101">
        <v>470</v>
      </c>
      <c r="M1724" s="101">
        <v>0</v>
      </c>
      <c r="N1724" s="100" t="str">
        <f t="shared" si="78"/>
        <v>공격력 +259</v>
      </c>
      <c r="O1724" s="100" t="str">
        <f t="shared" si="79"/>
        <v>최대 체력 +1266</v>
      </c>
      <c r="P1724" s="100" t="str">
        <f t="shared" si="80"/>
        <v>치유력 +470</v>
      </c>
    </row>
    <row r="1725" spans="1:16" ht="13.8" customHeight="1">
      <c r="A1725" s="101">
        <f>C1725*ID규칙_기본능력치그룹_단위+COUNTIF($C$4:C1725,C1725)</f>
        <v>11225022</v>
      </c>
      <c r="B1725" s="100" t="s">
        <v>353</v>
      </c>
      <c r="C1725" s="101">
        <f>VLOOKUP(B1725,WEAPON!$B:$D,3,0)</f>
        <v>11225</v>
      </c>
      <c r="D1725" s="102">
        <v>22</v>
      </c>
      <c r="E1725" s="101">
        <v>1</v>
      </c>
      <c r="F1725" s="101">
        <v>267</v>
      </c>
      <c r="G1725" s="101">
        <v>0</v>
      </c>
      <c r="H1725" s="101">
        <v>2</v>
      </c>
      <c r="I1725" s="101">
        <v>1306</v>
      </c>
      <c r="J1725" s="101">
        <v>0</v>
      </c>
      <c r="K1725" s="101">
        <v>3</v>
      </c>
      <c r="L1725" s="101">
        <v>486</v>
      </c>
      <c r="M1725" s="101">
        <v>0</v>
      </c>
      <c r="N1725" s="100" t="str">
        <f t="shared" si="78"/>
        <v>공격력 +267</v>
      </c>
      <c r="O1725" s="100" t="str">
        <f t="shared" si="79"/>
        <v>최대 체력 +1306</v>
      </c>
      <c r="P1725" s="100" t="str">
        <f t="shared" si="80"/>
        <v>치유력 +486</v>
      </c>
    </row>
    <row r="1726" spans="1:16" ht="13.8" customHeight="1">
      <c r="A1726" s="101">
        <f>C1726*ID규칙_기본능력치그룹_단위+COUNTIF($C$4:C1726,C1726)</f>
        <v>11225023</v>
      </c>
      <c r="B1726" s="100" t="s">
        <v>353</v>
      </c>
      <c r="C1726" s="101">
        <f>VLOOKUP(B1726,WEAPON!$B:$D,3,0)</f>
        <v>11225</v>
      </c>
      <c r="D1726" s="102">
        <v>23</v>
      </c>
      <c r="E1726" s="101">
        <v>1</v>
      </c>
      <c r="F1726" s="101">
        <v>276</v>
      </c>
      <c r="G1726" s="101">
        <v>0</v>
      </c>
      <c r="H1726" s="101">
        <v>2</v>
      </c>
      <c r="I1726" s="101">
        <v>1347</v>
      </c>
      <c r="J1726" s="101">
        <v>0</v>
      </c>
      <c r="K1726" s="101">
        <v>3</v>
      </c>
      <c r="L1726" s="101">
        <v>501</v>
      </c>
      <c r="M1726" s="101">
        <v>0</v>
      </c>
      <c r="N1726" s="100" t="str">
        <f t="shared" si="78"/>
        <v>공격력 +276</v>
      </c>
      <c r="O1726" s="100" t="str">
        <f t="shared" si="79"/>
        <v>최대 체력 +1347</v>
      </c>
      <c r="P1726" s="100" t="str">
        <f t="shared" si="80"/>
        <v>치유력 +501</v>
      </c>
    </row>
    <row r="1727" spans="1:16" ht="13.8" customHeight="1">
      <c r="A1727" s="101">
        <f>C1727*ID규칙_기본능력치그룹_단위+COUNTIF($C$4:C1727,C1727)</f>
        <v>11225024</v>
      </c>
      <c r="B1727" s="100" t="s">
        <v>353</v>
      </c>
      <c r="C1727" s="101">
        <f>VLOOKUP(B1727,WEAPON!$B:$D,3,0)</f>
        <v>11225</v>
      </c>
      <c r="D1727" s="102">
        <v>24</v>
      </c>
      <c r="E1727" s="101">
        <v>1</v>
      </c>
      <c r="F1727" s="101">
        <v>284</v>
      </c>
      <c r="G1727" s="101">
        <v>0</v>
      </c>
      <c r="H1727" s="101">
        <v>2</v>
      </c>
      <c r="I1727" s="101">
        <v>1388</v>
      </c>
      <c r="J1727" s="101">
        <v>0</v>
      </c>
      <c r="K1727" s="101">
        <v>3</v>
      </c>
      <c r="L1727" s="101">
        <v>516</v>
      </c>
      <c r="M1727" s="101">
        <v>0</v>
      </c>
      <c r="N1727" s="100" t="str">
        <f t="shared" si="78"/>
        <v>공격력 +284</v>
      </c>
      <c r="O1727" s="100" t="str">
        <f t="shared" si="79"/>
        <v>최대 체력 +1388</v>
      </c>
      <c r="P1727" s="100" t="str">
        <f t="shared" si="80"/>
        <v>치유력 +516</v>
      </c>
    </row>
    <row r="1728" spans="1:16" ht="13.8" customHeight="1">
      <c r="A1728" s="101">
        <f>C1728*ID규칙_기본능력치그룹_단위+COUNTIF($C$4:C1728,C1728)</f>
        <v>11225025</v>
      </c>
      <c r="B1728" s="100" t="s">
        <v>353</v>
      </c>
      <c r="C1728" s="101">
        <f>VLOOKUP(B1728,WEAPON!$B:$D,3,0)</f>
        <v>11225</v>
      </c>
      <c r="D1728" s="102">
        <v>25</v>
      </c>
      <c r="E1728" s="101">
        <v>1</v>
      </c>
      <c r="F1728" s="101">
        <v>292</v>
      </c>
      <c r="G1728" s="101">
        <v>0</v>
      </c>
      <c r="H1728" s="101">
        <v>2</v>
      </c>
      <c r="I1728" s="101">
        <v>1429</v>
      </c>
      <c r="J1728" s="101">
        <v>0</v>
      </c>
      <c r="K1728" s="101">
        <v>3</v>
      </c>
      <c r="L1728" s="101">
        <v>531</v>
      </c>
      <c r="M1728" s="101">
        <v>0</v>
      </c>
      <c r="N1728" s="100" t="str">
        <f t="shared" si="78"/>
        <v>공격력 +292</v>
      </c>
      <c r="O1728" s="100" t="str">
        <f t="shared" si="79"/>
        <v>최대 체력 +1429</v>
      </c>
      <c r="P1728" s="100" t="str">
        <f t="shared" si="80"/>
        <v>치유력 +531</v>
      </c>
    </row>
    <row r="1729" spans="1:16" ht="13.8" customHeight="1">
      <c r="A1729" s="101">
        <f>C1729*ID규칙_기본능력치그룹_단위+COUNTIF($C$4:C1729,C1729)</f>
        <v>11225026</v>
      </c>
      <c r="B1729" s="100" t="s">
        <v>353</v>
      </c>
      <c r="C1729" s="101">
        <f>VLOOKUP(B1729,WEAPON!$B:$D,3,0)</f>
        <v>11225</v>
      </c>
      <c r="D1729" s="102">
        <v>26</v>
      </c>
      <c r="E1729" s="101">
        <v>1</v>
      </c>
      <c r="F1729" s="101">
        <v>301</v>
      </c>
      <c r="G1729" s="101">
        <v>0</v>
      </c>
      <c r="H1729" s="101">
        <v>2</v>
      </c>
      <c r="I1729" s="101">
        <v>1470</v>
      </c>
      <c r="J1729" s="101">
        <v>0</v>
      </c>
      <c r="K1729" s="101">
        <v>3</v>
      </c>
      <c r="L1729" s="101">
        <v>546</v>
      </c>
      <c r="M1729" s="101">
        <v>0</v>
      </c>
      <c r="N1729" s="100" t="str">
        <f t="shared" si="78"/>
        <v>공격력 +301</v>
      </c>
      <c r="O1729" s="100" t="str">
        <f t="shared" si="79"/>
        <v>최대 체력 +1470</v>
      </c>
      <c r="P1729" s="100" t="str">
        <f t="shared" si="80"/>
        <v>치유력 +546</v>
      </c>
    </row>
    <row r="1730" spans="1:16" ht="13.8" customHeight="1">
      <c r="A1730" s="101">
        <f>C1730*ID규칙_기본능력치그룹_단위+COUNTIF($C$4:C1730,C1730)</f>
        <v>11225027</v>
      </c>
      <c r="B1730" s="100" t="s">
        <v>353</v>
      </c>
      <c r="C1730" s="101">
        <f>VLOOKUP(B1730,WEAPON!$B:$D,3,0)</f>
        <v>11225</v>
      </c>
      <c r="D1730" s="102">
        <v>27</v>
      </c>
      <c r="E1730" s="101">
        <v>1</v>
      </c>
      <c r="F1730" s="101">
        <v>309</v>
      </c>
      <c r="G1730" s="101">
        <v>0</v>
      </c>
      <c r="H1730" s="101">
        <v>2</v>
      </c>
      <c r="I1730" s="101">
        <v>1511</v>
      </c>
      <c r="J1730" s="101">
        <v>0</v>
      </c>
      <c r="K1730" s="101">
        <v>3</v>
      </c>
      <c r="L1730" s="101">
        <v>561</v>
      </c>
      <c r="M1730" s="101">
        <v>0</v>
      </c>
      <c r="N1730" s="100" t="str">
        <f t="shared" si="78"/>
        <v>공격력 +309</v>
      </c>
      <c r="O1730" s="100" t="str">
        <f t="shared" si="79"/>
        <v>최대 체력 +1511</v>
      </c>
      <c r="P1730" s="100" t="str">
        <f t="shared" si="80"/>
        <v>치유력 +561</v>
      </c>
    </row>
    <row r="1731" spans="1:16" ht="13.8" customHeight="1">
      <c r="A1731" s="101">
        <f>C1731*ID규칙_기본능력치그룹_단위+COUNTIF($C$4:C1731,C1731)</f>
        <v>11225028</v>
      </c>
      <c r="B1731" s="100" t="s">
        <v>353</v>
      </c>
      <c r="C1731" s="101">
        <f>VLOOKUP(B1731,WEAPON!$B:$D,3,0)</f>
        <v>11225</v>
      </c>
      <c r="D1731" s="102">
        <v>28</v>
      </c>
      <c r="E1731" s="101">
        <v>1</v>
      </c>
      <c r="F1731" s="101">
        <v>317</v>
      </c>
      <c r="G1731" s="101">
        <v>0</v>
      </c>
      <c r="H1731" s="101">
        <v>2</v>
      </c>
      <c r="I1731" s="101">
        <v>1551</v>
      </c>
      <c r="J1731" s="101">
        <v>0</v>
      </c>
      <c r="K1731" s="101">
        <v>3</v>
      </c>
      <c r="L1731" s="101">
        <v>577</v>
      </c>
      <c r="M1731" s="101">
        <v>0</v>
      </c>
      <c r="N1731" s="100" t="str">
        <f t="shared" si="78"/>
        <v>공격력 +317</v>
      </c>
      <c r="O1731" s="100" t="str">
        <f t="shared" si="79"/>
        <v>최대 체력 +1551</v>
      </c>
      <c r="P1731" s="100" t="str">
        <f t="shared" si="80"/>
        <v>치유력 +577</v>
      </c>
    </row>
    <row r="1732" spans="1:16" ht="13.8" customHeight="1">
      <c r="A1732" s="101">
        <f>C1732*ID규칙_기본능력치그룹_단위+COUNTIF($C$4:C1732,C1732)</f>
        <v>11225029</v>
      </c>
      <c r="B1732" s="100" t="s">
        <v>353</v>
      </c>
      <c r="C1732" s="101">
        <f>VLOOKUP(B1732,WEAPON!$B:$D,3,0)</f>
        <v>11225</v>
      </c>
      <c r="D1732" s="102">
        <v>29</v>
      </c>
      <c r="E1732" s="101">
        <v>1</v>
      </c>
      <c r="F1732" s="101">
        <v>326</v>
      </c>
      <c r="G1732" s="101">
        <v>0</v>
      </c>
      <c r="H1732" s="101">
        <v>2</v>
      </c>
      <c r="I1732" s="101">
        <v>1592</v>
      </c>
      <c r="J1732" s="101">
        <v>0</v>
      </c>
      <c r="K1732" s="101">
        <v>3</v>
      </c>
      <c r="L1732" s="101">
        <v>592</v>
      </c>
      <c r="M1732" s="101">
        <v>0</v>
      </c>
      <c r="N1732" s="100" t="str">
        <f t="shared" ref="N1732:N1795" si="81">IF(E1732=0,"-",VLOOKUP(E1732,STATS_TYPE,2,0)&amp;" +")&amp;IF(E1732=0,"",IF(G1732=0,F1732,F1732/100&amp;"%"))</f>
        <v>공격력 +326</v>
      </c>
      <c r="O1732" s="100" t="str">
        <f t="shared" ref="O1732:O1795" si="82">IF(H1732=0,"-",VLOOKUP(H1732,STATS_TYPE,2,0)&amp;" +")&amp;IF(H1732=0,"",IF(J1732=0,I1732,I1732/100&amp;"%"))</f>
        <v>최대 체력 +1592</v>
      </c>
      <c r="P1732" s="100" t="str">
        <f t="shared" ref="P1732:P1795" si="83">IF(K1732=0,"-",VLOOKUP(K1732,STATS_TYPE,2,0)&amp;" +")&amp;IF(K1732=0,"",IF(M1732=0,L1732,L1732/100&amp;"%"))</f>
        <v>치유력 +592</v>
      </c>
    </row>
    <row r="1733" spans="1:16" ht="13.8" customHeight="1">
      <c r="A1733" s="101">
        <f>C1733*ID규칙_기본능력치그룹_단위+COUNTIF($C$4:C1733,C1733)</f>
        <v>11225030</v>
      </c>
      <c r="B1733" s="100" t="s">
        <v>353</v>
      </c>
      <c r="C1733" s="101">
        <f>VLOOKUP(B1733,WEAPON!$B:$D,3,0)</f>
        <v>11225</v>
      </c>
      <c r="D1733" s="102">
        <v>30</v>
      </c>
      <c r="E1733" s="101">
        <v>1</v>
      </c>
      <c r="F1733" s="101">
        <v>334</v>
      </c>
      <c r="G1733" s="101">
        <v>0</v>
      </c>
      <c r="H1733" s="101">
        <v>2</v>
      </c>
      <c r="I1733" s="101">
        <v>1633</v>
      </c>
      <c r="J1733" s="101">
        <v>0</v>
      </c>
      <c r="K1733" s="101">
        <v>3</v>
      </c>
      <c r="L1733" s="101">
        <v>607</v>
      </c>
      <c r="M1733" s="101">
        <v>0</v>
      </c>
      <c r="N1733" s="100" t="str">
        <f t="shared" si="81"/>
        <v>공격력 +334</v>
      </c>
      <c r="O1733" s="100" t="str">
        <f t="shared" si="82"/>
        <v>최대 체력 +1633</v>
      </c>
      <c r="P1733" s="100" t="str">
        <f t="shared" si="83"/>
        <v>치유력 +607</v>
      </c>
    </row>
    <row r="1734" spans="1:16" ht="13.8" customHeight="1">
      <c r="A1734" s="101">
        <f>C1734*ID규칙_기본능력치그룹_단위+COUNTIF($C$4:C1734,C1734)</f>
        <v>11225031</v>
      </c>
      <c r="B1734" s="100" t="s">
        <v>353</v>
      </c>
      <c r="C1734" s="101">
        <f>VLOOKUP(B1734,WEAPON!$B:$D,3,0)</f>
        <v>11225</v>
      </c>
      <c r="D1734" s="102">
        <v>31</v>
      </c>
      <c r="E1734" s="101">
        <v>1</v>
      </c>
      <c r="F1734" s="101">
        <v>342</v>
      </c>
      <c r="G1734" s="101">
        <v>0</v>
      </c>
      <c r="H1734" s="101">
        <v>2</v>
      </c>
      <c r="I1734" s="101">
        <v>1674</v>
      </c>
      <c r="J1734" s="101">
        <v>0</v>
      </c>
      <c r="K1734" s="101">
        <v>3</v>
      </c>
      <c r="L1734" s="101">
        <v>622</v>
      </c>
      <c r="M1734" s="101">
        <v>0</v>
      </c>
      <c r="N1734" s="100" t="str">
        <f t="shared" si="81"/>
        <v>공격력 +342</v>
      </c>
      <c r="O1734" s="100" t="str">
        <f t="shared" si="82"/>
        <v>최대 체력 +1674</v>
      </c>
      <c r="P1734" s="100" t="str">
        <f t="shared" si="83"/>
        <v>치유력 +622</v>
      </c>
    </row>
    <row r="1735" spans="1:16" ht="13.8" customHeight="1">
      <c r="A1735" s="101">
        <f>C1735*ID규칙_기본능력치그룹_단위+COUNTIF($C$4:C1735,C1735)</f>
        <v>11225032</v>
      </c>
      <c r="B1735" s="100" t="s">
        <v>353</v>
      </c>
      <c r="C1735" s="101">
        <f>VLOOKUP(B1735,WEAPON!$B:$D,3,0)</f>
        <v>11225</v>
      </c>
      <c r="D1735" s="102">
        <v>32</v>
      </c>
      <c r="E1735" s="101">
        <v>1</v>
      </c>
      <c r="F1735" s="101">
        <v>351</v>
      </c>
      <c r="G1735" s="101">
        <v>0</v>
      </c>
      <c r="H1735" s="101">
        <v>2</v>
      </c>
      <c r="I1735" s="101">
        <v>1715</v>
      </c>
      <c r="J1735" s="101">
        <v>0</v>
      </c>
      <c r="K1735" s="101">
        <v>3</v>
      </c>
      <c r="L1735" s="101">
        <v>637</v>
      </c>
      <c r="M1735" s="101">
        <v>0</v>
      </c>
      <c r="N1735" s="100" t="str">
        <f t="shared" si="81"/>
        <v>공격력 +351</v>
      </c>
      <c r="O1735" s="100" t="str">
        <f t="shared" si="82"/>
        <v>최대 체력 +1715</v>
      </c>
      <c r="P1735" s="100" t="str">
        <f t="shared" si="83"/>
        <v>치유력 +637</v>
      </c>
    </row>
    <row r="1736" spans="1:16" ht="13.8" customHeight="1">
      <c r="A1736" s="101">
        <f>C1736*ID규칙_기본능력치그룹_단위+COUNTIF($C$4:C1736,C1736)</f>
        <v>11225033</v>
      </c>
      <c r="B1736" s="100" t="s">
        <v>353</v>
      </c>
      <c r="C1736" s="101">
        <f>VLOOKUP(B1736,WEAPON!$B:$D,3,0)</f>
        <v>11225</v>
      </c>
      <c r="D1736" s="102">
        <v>33</v>
      </c>
      <c r="E1736" s="101">
        <v>1</v>
      </c>
      <c r="F1736" s="101">
        <v>359</v>
      </c>
      <c r="G1736" s="101">
        <v>0</v>
      </c>
      <c r="H1736" s="101">
        <v>2</v>
      </c>
      <c r="I1736" s="101">
        <v>1755</v>
      </c>
      <c r="J1736" s="101">
        <v>0</v>
      </c>
      <c r="K1736" s="101">
        <v>3</v>
      </c>
      <c r="L1736" s="101">
        <v>653</v>
      </c>
      <c r="M1736" s="101">
        <v>0</v>
      </c>
      <c r="N1736" s="100" t="str">
        <f t="shared" si="81"/>
        <v>공격력 +359</v>
      </c>
      <c r="O1736" s="100" t="str">
        <f t="shared" si="82"/>
        <v>최대 체력 +1755</v>
      </c>
      <c r="P1736" s="100" t="str">
        <f t="shared" si="83"/>
        <v>치유력 +653</v>
      </c>
    </row>
    <row r="1737" spans="1:16" ht="13.8" customHeight="1">
      <c r="A1737" s="101">
        <f>C1737*ID규칙_기본능력치그룹_단위+COUNTIF($C$4:C1737,C1737)</f>
        <v>11225034</v>
      </c>
      <c r="B1737" s="100" t="s">
        <v>353</v>
      </c>
      <c r="C1737" s="101">
        <f>VLOOKUP(B1737,WEAPON!$B:$D,3,0)</f>
        <v>11225</v>
      </c>
      <c r="D1737" s="102">
        <v>34</v>
      </c>
      <c r="E1737" s="101">
        <v>1</v>
      </c>
      <c r="F1737" s="101">
        <v>367</v>
      </c>
      <c r="G1737" s="101">
        <v>0</v>
      </c>
      <c r="H1737" s="101">
        <v>2</v>
      </c>
      <c r="I1737" s="101">
        <v>1796</v>
      </c>
      <c r="J1737" s="101">
        <v>0</v>
      </c>
      <c r="K1737" s="101">
        <v>3</v>
      </c>
      <c r="L1737" s="101">
        <v>668</v>
      </c>
      <c r="M1737" s="101">
        <v>0</v>
      </c>
      <c r="N1737" s="100" t="str">
        <f t="shared" si="81"/>
        <v>공격력 +367</v>
      </c>
      <c r="O1737" s="100" t="str">
        <f t="shared" si="82"/>
        <v>최대 체력 +1796</v>
      </c>
      <c r="P1737" s="100" t="str">
        <f t="shared" si="83"/>
        <v>치유력 +668</v>
      </c>
    </row>
    <row r="1738" spans="1:16" ht="13.8" customHeight="1">
      <c r="A1738" s="101">
        <f>C1738*ID규칙_기본능력치그룹_단위+COUNTIF($C$4:C1738,C1738)</f>
        <v>11225035</v>
      </c>
      <c r="B1738" s="100" t="s">
        <v>353</v>
      </c>
      <c r="C1738" s="101">
        <f>VLOOKUP(B1738,WEAPON!$B:$D,3,0)</f>
        <v>11225</v>
      </c>
      <c r="D1738" s="102">
        <v>35</v>
      </c>
      <c r="E1738" s="101">
        <v>1</v>
      </c>
      <c r="F1738" s="101">
        <v>376</v>
      </c>
      <c r="G1738" s="101">
        <v>0</v>
      </c>
      <c r="H1738" s="101">
        <v>2</v>
      </c>
      <c r="I1738" s="101">
        <v>1837</v>
      </c>
      <c r="J1738" s="101">
        <v>0</v>
      </c>
      <c r="K1738" s="101">
        <v>3</v>
      </c>
      <c r="L1738" s="101">
        <v>683</v>
      </c>
      <c r="M1738" s="101">
        <v>0</v>
      </c>
      <c r="N1738" s="100" t="str">
        <f t="shared" si="81"/>
        <v>공격력 +376</v>
      </c>
      <c r="O1738" s="100" t="str">
        <f t="shared" si="82"/>
        <v>최대 체력 +1837</v>
      </c>
      <c r="P1738" s="100" t="str">
        <f t="shared" si="83"/>
        <v>치유력 +683</v>
      </c>
    </row>
    <row r="1739" spans="1:16" ht="13.8" customHeight="1">
      <c r="A1739" s="101">
        <f>C1739*ID규칙_기본능력치그룹_단위+COUNTIF($C$4:C1739,C1739)</f>
        <v>11225036</v>
      </c>
      <c r="B1739" s="100" t="s">
        <v>353</v>
      </c>
      <c r="C1739" s="101">
        <f>VLOOKUP(B1739,WEAPON!$B:$D,3,0)</f>
        <v>11225</v>
      </c>
      <c r="D1739" s="102">
        <v>36</v>
      </c>
      <c r="E1739" s="101">
        <v>1</v>
      </c>
      <c r="F1739" s="101">
        <v>384</v>
      </c>
      <c r="G1739" s="101">
        <v>0</v>
      </c>
      <c r="H1739" s="101">
        <v>2</v>
      </c>
      <c r="I1739" s="101">
        <v>1878</v>
      </c>
      <c r="J1739" s="101">
        <v>0</v>
      </c>
      <c r="K1739" s="101">
        <v>3</v>
      </c>
      <c r="L1739" s="101">
        <v>698</v>
      </c>
      <c r="M1739" s="101">
        <v>0</v>
      </c>
      <c r="N1739" s="100" t="str">
        <f t="shared" si="81"/>
        <v>공격력 +384</v>
      </c>
      <c r="O1739" s="100" t="str">
        <f t="shared" si="82"/>
        <v>최대 체력 +1878</v>
      </c>
      <c r="P1739" s="100" t="str">
        <f t="shared" si="83"/>
        <v>치유력 +698</v>
      </c>
    </row>
    <row r="1740" spans="1:16" ht="13.8" customHeight="1">
      <c r="A1740" s="101">
        <f>C1740*ID규칙_기본능력치그룹_단위+COUNTIF($C$4:C1740,C1740)</f>
        <v>11225037</v>
      </c>
      <c r="B1740" s="100" t="s">
        <v>353</v>
      </c>
      <c r="C1740" s="101">
        <f>VLOOKUP(B1740,WEAPON!$B:$D,3,0)</f>
        <v>11225</v>
      </c>
      <c r="D1740" s="102">
        <v>37</v>
      </c>
      <c r="E1740" s="101">
        <v>1</v>
      </c>
      <c r="F1740" s="101">
        <v>392</v>
      </c>
      <c r="G1740" s="101">
        <v>0</v>
      </c>
      <c r="H1740" s="101">
        <v>2</v>
      </c>
      <c r="I1740" s="101">
        <v>1919</v>
      </c>
      <c r="J1740" s="101">
        <v>0</v>
      </c>
      <c r="K1740" s="101">
        <v>3</v>
      </c>
      <c r="L1740" s="101">
        <v>713</v>
      </c>
      <c r="M1740" s="101">
        <v>0</v>
      </c>
      <c r="N1740" s="100" t="str">
        <f t="shared" si="81"/>
        <v>공격력 +392</v>
      </c>
      <c r="O1740" s="100" t="str">
        <f t="shared" si="82"/>
        <v>최대 체력 +1919</v>
      </c>
      <c r="P1740" s="100" t="str">
        <f t="shared" si="83"/>
        <v>치유력 +713</v>
      </c>
    </row>
    <row r="1741" spans="1:16" ht="13.8" customHeight="1">
      <c r="A1741" s="101">
        <f>C1741*ID규칙_기본능력치그룹_단위+COUNTIF($C$4:C1741,C1741)</f>
        <v>11225038</v>
      </c>
      <c r="B1741" s="100" t="s">
        <v>353</v>
      </c>
      <c r="C1741" s="101">
        <f>VLOOKUP(B1741,WEAPON!$B:$D,3,0)</f>
        <v>11225</v>
      </c>
      <c r="D1741" s="102">
        <v>38</v>
      </c>
      <c r="E1741" s="101">
        <v>1</v>
      </c>
      <c r="F1741" s="101">
        <v>401</v>
      </c>
      <c r="G1741" s="101">
        <v>0</v>
      </c>
      <c r="H1741" s="101">
        <v>2</v>
      </c>
      <c r="I1741" s="101">
        <v>1960</v>
      </c>
      <c r="J1741" s="101">
        <v>0</v>
      </c>
      <c r="K1741" s="101">
        <v>3</v>
      </c>
      <c r="L1741" s="101">
        <v>728</v>
      </c>
      <c r="M1741" s="101">
        <v>0</v>
      </c>
      <c r="N1741" s="100" t="str">
        <f t="shared" si="81"/>
        <v>공격력 +401</v>
      </c>
      <c r="O1741" s="100" t="str">
        <f t="shared" si="82"/>
        <v>최대 체력 +1960</v>
      </c>
      <c r="P1741" s="100" t="str">
        <f t="shared" si="83"/>
        <v>치유력 +728</v>
      </c>
    </row>
    <row r="1742" spans="1:16" ht="13.8" customHeight="1">
      <c r="A1742" s="101">
        <f>C1742*ID규칙_기본능력치그룹_단위+COUNTIF($C$4:C1742,C1742)</f>
        <v>11225039</v>
      </c>
      <c r="B1742" s="100" t="s">
        <v>353</v>
      </c>
      <c r="C1742" s="101">
        <f>VLOOKUP(B1742,WEAPON!$B:$D,3,0)</f>
        <v>11225</v>
      </c>
      <c r="D1742" s="102">
        <v>39</v>
      </c>
      <c r="E1742" s="101">
        <v>1</v>
      </c>
      <c r="F1742" s="101">
        <v>409</v>
      </c>
      <c r="G1742" s="101">
        <v>0</v>
      </c>
      <c r="H1742" s="101">
        <v>2</v>
      </c>
      <c r="I1742" s="101">
        <v>2000</v>
      </c>
      <c r="J1742" s="101">
        <v>0</v>
      </c>
      <c r="K1742" s="101">
        <v>3</v>
      </c>
      <c r="L1742" s="101">
        <v>744</v>
      </c>
      <c r="M1742" s="101">
        <v>0</v>
      </c>
      <c r="N1742" s="100" t="str">
        <f t="shared" si="81"/>
        <v>공격력 +409</v>
      </c>
      <c r="O1742" s="100" t="str">
        <f t="shared" si="82"/>
        <v>최대 체력 +2000</v>
      </c>
      <c r="P1742" s="100" t="str">
        <f t="shared" si="83"/>
        <v>치유력 +744</v>
      </c>
    </row>
    <row r="1743" spans="1:16" ht="13.8" customHeight="1">
      <c r="A1743" s="101">
        <f>C1743*ID규칙_기본능력치그룹_단위+COUNTIF($C$4:C1743,C1743)</f>
        <v>11225040</v>
      </c>
      <c r="B1743" s="100" t="s">
        <v>353</v>
      </c>
      <c r="C1743" s="101">
        <f>VLOOKUP(B1743,WEAPON!$B:$D,3,0)</f>
        <v>11225</v>
      </c>
      <c r="D1743" s="102">
        <v>40</v>
      </c>
      <c r="E1743" s="101">
        <v>1</v>
      </c>
      <c r="F1743" s="101">
        <v>417</v>
      </c>
      <c r="G1743" s="101">
        <v>0</v>
      </c>
      <c r="H1743" s="101">
        <v>2</v>
      </c>
      <c r="I1743" s="101">
        <v>2041</v>
      </c>
      <c r="J1743" s="101">
        <v>0</v>
      </c>
      <c r="K1743" s="101">
        <v>3</v>
      </c>
      <c r="L1743" s="101">
        <v>759</v>
      </c>
      <c r="M1743" s="101">
        <v>0</v>
      </c>
      <c r="N1743" s="100" t="str">
        <f t="shared" si="81"/>
        <v>공격력 +417</v>
      </c>
      <c r="O1743" s="100" t="str">
        <f t="shared" si="82"/>
        <v>최대 체력 +2041</v>
      </c>
      <c r="P1743" s="100" t="str">
        <f t="shared" si="83"/>
        <v>치유력 +759</v>
      </c>
    </row>
    <row r="1744" spans="1:16" ht="13.8" customHeight="1">
      <c r="A1744" s="101">
        <f>C1744*ID규칙_기본능력치그룹_단위+COUNTIF($C$4:C1744,C1744)</f>
        <v>11225041</v>
      </c>
      <c r="B1744" s="100" t="s">
        <v>353</v>
      </c>
      <c r="C1744" s="101">
        <f>VLOOKUP(B1744,WEAPON!$B:$D,3,0)</f>
        <v>11225</v>
      </c>
      <c r="D1744" s="102">
        <v>41</v>
      </c>
      <c r="E1744" s="101">
        <v>1</v>
      </c>
      <c r="F1744" s="101">
        <v>426</v>
      </c>
      <c r="G1744" s="101">
        <v>0</v>
      </c>
      <c r="H1744" s="101">
        <v>2</v>
      </c>
      <c r="I1744" s="101">
        <v>2082</v>
      </c>
      <c r="J1744" s="101">
        <v>0</v>
      </c>
      <c r="K1744" s="101">
        <v>3</v>
      </c>
      <c r="L1744" s="101">
        <v>774</v>
      </c>
      <c r="M1744" s="101">
        <v>0</v>
      </c>
      <c r="N1744" s="100" t="str">
        <f t="shared" si="81"/>
        <v>공격력 +426</v>
      </c>
      <c r="O1744" s="100" t="str">
        <f t="shared" si="82"/>
        <v>최대 체력 +2082</v>
      </c>
      <c r="P1744" s="100" t="str">
        <f t="shared" si="83"/>
        <v>치유력 +774</v>
      </c>
    </row>
    <row r="1745" spans="1:16" ht="13.8" customHeight="1">
      <c r="A1745" s="101">
        <f>C1745*ID규칙_기본능력치그룹_단위+COUNTIF($C$4:C1745,C1745)</f>
        <v>11225042</v>
      </c>
      <c r="B1745" s="100" t="s">
        <v>353</v>
      </c>
      <c r="C1745" s="101">
        <f>VLOOKUP(B1745,WEAPON!$B:$D,3,0)</f>
        <v>11225</v>
      </c>
      <c r="D1745" s="102">
        <v>42</v>
      </c>
      <c r="E1745" s="101">
        <v>1</v>
      </c>
      <c r="F1745" s="101">
        <v>434</v>
      </c>
      <c r="G1745" s="101">
        <v>0</v>
      </c>
      <c r="H1745" s="101">
        <v>2</v>
      </c>
      <c r="I1745" s="101">
        <v>2123</v>
      </c>
      <c r="J1745" s="101">
        <v>0</v>
      </c>
      <c r="K1745" s="101">
        <v>3</v>
      </c>
      <c r="L1745" s="101">
        <v>789</v>
      </c>
      <c r="M1745" s="101">
        <v>0</v>
      </c>
      <c r="N1745" s="100" t="str">
        <f t="shared" si="81"/>
        <v>공격력 +434</v>
      </c>
      <c r="O1745" s="100" t="str">
        <f t="shared" si="82"/>
        <v>최대 체력 +2123</v>
      </c>
      <c r="P1745" s="100" t="str">
        <f t="shared" si="83"/>
        <v>치유력 +789</v>
      </c>
    </row>
    <row r="1746" spans="1:16" ht="13.8" customHeight="1">
      <c r="A1746" s="101">
        <f>C1746*ID규칙_기본능력치그룹_단위+COUNTIF($C$4:C1746,C1746)</f>
        <v>11225043</v>
      </c>
      <c r="B1746" s="100" t="s">
        <v>353</v>
      </c>
      <c r="C1746" s="101">
        <f>VLOOKUP(B1746,WEAPON!$B:$D,3,0)</f>
        <v>11225</v>
      </c>
      <c r="D1746" s="102">
        <v>43</v>
      </c>
      <c r="E1746" s="101">
        <v>1</v>
      </c>
      <c r="F1746" s="101">
        <v>442</v>
      </c>
      <c r="G1746" s="101">
        <v>0</v>
      </c>
      <c r="H1746" s="101">
        <v>2</v>
      </c>
      <c r="I1746" s="101">
        <v>2164</v>
      </c>
      <c r="J1746" s="101">
        <v>0</v>
      </c>
      <c r="K1746" s="101">
        <v>3</v>
      </c>
      <c r="L1746" s="101">
        <v>804</v>
      </c>
      <c r="M1746" s="101">
        <v>0</v>
      </c>
      <c r="N1746" s="100" t="str">
        <f t="shared" si="81"/>
        <v>공격력 +442</v>
      </c>
      <c r="O1746" s="100" t="str">
        <f t="shared" si="82"/>
        <v>최대 체력 +2164</v>
      </c>
      <c r="P1746" s="100" t="str">
        <f t="shared" si="83"/>
        <v>치유력 +804</v>
      </c>
    </row>
    <row r="1747" spans="1:16" ht="13.8" customHeight="1">
      <c r="A1747" s="101">
        <f>C1747*ID규칙_기본능력치그룹_단위+COUNTIF($C$4:C1747,C1747)</f>
        <v>11225044</v>
      </c>
      <c r="B1747" s="100" t="s">
        <v>353</v>
      </c>
      <c r="C1747" s="101">
        <f>VLOOKUP(B1747,WEAPON!$B:$D,3,0)</f>
        <v>11225</v>
      </c>
      <c r="D1747" s="102">
        <v>44</v>
      </c>
      <c r="E1747" s="101">
        <v>1</v>
      </c>
      <c r="F1747" s="101">
        <v>451</v>
      </c>
      <c r="G1747" s="101">
        <v>0</v>
      </c>
      <c r="H1747" s="101">
        <v>2</v>
      </c>
      <c r="I1747" s="101">
        <v>2205</v>
      </c>
      <c r="J1747" s="101">
        <v>0</v>
      </c>
      <c r="K1747" s="101">
        <v>3</v>
      </c>
      <c r="L1747" s="101">
        <v>819</v>
      </c>
      <c r="M1747" s="101">
        <v>0</v>
      </c>
      <c r="N1747" s="100" t="str">
        <f t="shared" si="81"/>
        <v>공격력 +451</v>
      </c>
      <c r="O1747" s="100" t="str">
        <f t="shared" si="82"/>
        <v>최대 체력 +2205</v>
      </c>
      <c r="P1747" s="100" t="str">
        <f t="shared" si="83"/>
        <v>치유력 +819</v>
      </c>
    </row>
    <row r="1748" spans="1:16" ht="13.8" customHeight="1">
      <c r="A1748" s="101">
        <f>C1748*ID규칙_기본능력치그룹_단위+COUNTIF($C$4:C1748,C1748)</f>
        <v>11225045</v>
      </c>
      <c r="B1748" s="100" t="s">
        <v>353</v>
      </c>
      <c r="C1748" s="101">
        <f>VLOOKUP(B1748,WEAPON!$B:$D,3,0)</f>
        <v>11225</v>
      </c>
      <c r="D1748" s="102">
        <v>45</v>
      </c>
      <c r="E1748" s="101">
        <v>1</v>
      </c>
      <c r="F1748" s="101">
        <v>459</v>
      </c>
      <c r="G1748" s="101">
        <v>0</v>
      </c>
      <c r="H1748" s="101">
        <v>2</v>
      </c>
      <c r="I1748" s="101">
        <v>2245</v>
      </c>
      <c r="J1748" s="101">
        <v>0</v>
      </c>
      <c r="K1748" s="101">
        <v>3</v>
      </c>
      <c r="L1748" s="101">
        <v>835</v>
      </c>
      <c r="M1748" s="101">
        <v>0</v>
      </c>
      <c r="N1748" s="100" t="str">
        <f t="shared" si="81"/>
        <v>공격력 +459</v>
      </c>
      <c r="O1748" s="100" t="str">
        <f t="shared" si="82"/>
        <v>최대 체력 +2245</v>
      </c>
      <c r="P1748" s="100" t="str">
        <f t="shared" si="83"/>
        <v>치유력 +835</v>
      </c>
    </row>
    <row r="1749" spans="1:16" ht="13.8" customHeight="1">
      <c r="A1749" s="101">
        <f>C1749*ID규칙_기본능력치그룹_단위+COUNTIF($C$4:C1749,C1749)</f>
        <v>11225046</v>
      </c>
      <c r="B1749" s="100" t="s">
        <v>353</v>
      </c>
      <c r="C1749" s="101">
        <f>VLOOKUP(B1749,WEAPON!$B:$D,3,0)</f>
        <v>11225</v>
      </c>
      <c r="D1749" s="102">
        <v>46</v>
      </c>
      <c r="E1749" s="101">
        <v>1</v>
      </c>
      <c r="F1749" s="101">
        <v>468</v>
      </c>
      <c r="G1749" s="101">
        <v>0</v>
      </c>
      <c r="H1749" s="101">
        <v>2</v>
      </c>
      <c r="I1749" s="101">
        <v>2286</v>
      </c>
      <c r="J1749" s="101">
        <v>0</v>
      </c>
      <c r="K1749" s="101">
        <v>3</v>
      </c>
      <c r="L1749" s="101">
        <v>850</v>
      </c>
      <c r="M1749" s="101">
        <v>0</v>
      </c>
      <c r="N1749" s="100" t="str">
        <f t="shared" si="81"/>
        <v>공격력 +468</v>
      </c>
      <c r="O1749" s="100" t="str">
        <f t="shared" si="82"/>
        <v>최대 체력 +2286</v>
      </c>
      <c r="P1749" s="100" t="str">
        <f t="shared" si="83"/>
        <v>치유력 +850</v>
      </c>
    </row>
    <row r="1750" spans="1:16" ht="13.8" customHeight="1">
      <c r="A1750" s="101">
        <f>C1750*ID규칙_기본능력치그룹_단위+COUNTIF($C$4:C1750,C1750)</f>
        <v>11225047</v>
      </c>
      <c r="B1750" s="100" t="s">
        <v>353</v>
      </c>
      <c r="C1750" s="101">
        <f>VLOOKUP(B1750,WEAPON!$B:$D,3,0)</f>
        <v>11225</v>
      </c>
      <c r="D1750" s="102">
        <v>47</v>
      </c>
      <c r="E1750" s="101">
        <v>1</v>
      </c>
      <c r="F1750" s="101">
        <v>476</v>
      </c>
      <c r="G1750" s="101">
        <v>0</v>
      </c>
      <c r="H1750" s="101">
        <v>2</v>
      </c>
      <c r="I1750" s="101">
        <v>2327</v>
      </c>
      <c r="J1750" s="101">
        <v>0</v>
      </c>
      <c r="K1750" s="101">
        <v>3</v>
      </c>
      <c r="L1750" s="101">
        <v>865</v>
      </c>
      <c r="M1750" s="101">
        <v>0</v>
      </c>
      <c r="N1750" s="100" t="str">
        <f t="shared" si="81"/>
        <v>공격력 +476</v>
      </c>
      <c r="O1750" s="100" t="str">
        <f t="shared" si="82"/>
        <v>최대 체력 +2327</v>
      </c>
      <c r="P1750" s="100" t="str">
        <f t="shared" si="83"/>
        <v>치유력 +865</v>
      </c>
    </row>
    <row r="1751" spans="1:16" ht="13.8" customHeight="1">
      <c r="A1751" s="101">
        <f>C1751*ID규칙_기본능력치그룹_단위+COUNTIF($C$4:C1751,C1751)</f>
        <v>11225048</v>
      </c>
      <c r="B1751" s="100" t="s">
        <v>353</v>
      </c>
      <c r="C1751" s="101">
        <f>VLOOKUP(B1751,WEAPON!$B:$D,3,0)</f>
        <v>11225</v>
      </c>
      <c r="D1751" s="102">
        <v>48</v>
      </c>
      <c r="E1751" s="101">
        <v>1</v>
      </c>
      <c r="F1751" s="101">
        <v>484</v>
      </c>
      <c r="G1751" s="101">
        <v>0</v>
      </c>
      <c r="H1751" s="101">
        <v>2</v>
      </c>
      <c r="I1751" s="101">
        <v>2368</v>
      </c>
      <c r="J1751" s="101">
        <v>0</v>
      </c>
      <c r="K1751" s="101">
        <v>3</v>
      </c>
      <c r="L1751" s="101">
        <v>880</v>
      </c>
      <c r="M1751" s="101">
        <v>0</v>
      </c>
      <c r="N1751" s="100" t="str">
        <f t="shared" si="81"/>
        <v>공격력 +484</v>
      </c>
      <c r="O1751" s="100" t="str">
        <f t="shared" si="82"/>
        <v>최대 체력 +2368</v>
      </c>
      <c r="P1751" s="100" t="str">
        <f t="shared" si="83"/>
        <v>치유력 +880</v>
      </c>
    </row>
    <row r="1752" spans="1:16" ht="13.8" customHeight="1">
      <c r="A1752" s="101">
        <f>C1752*ID규칙_기본능력치그룹_단위+COUNTIF($C$4:C1752,C1752)</f>
        <v>11225049</v>
      </c>
      <c r="B1752" s="100" t="s">
        <v>353</v>
      </c>
      <c r="C1752" s="101">
        <f>VLOOKUP(B1752,WEAPON!$B:$D,3,0)</f>
        <v>11225</v>
      </c>
      <c r="D1752" s="102">
        <v>49</v>
      </c>
      <c r="E1752" s="101">
        <v>1</v>
      </c>
      <c r="F1752" s="101">
        <v>493</v>
      </c>
      <c r="G1752" s="101">
        <v>0</v>
      </c>
      <c r="H1752" s="101">
        <v>2</v>
      </c>
      <c r="I1752" s="101">
        <v>2409</v>
      </c>
      <c r="J1752" s="101">
        <v>0</v>
      </c>
      <c r="K1752" s="101">
        <v>3</v>
      </c>
      <c r="L1752" s="101">
        <v>895</v>
      </c>
      <c r="M1752" s="101">
        <v>0</v>
      </c>
      <c r="N1752" s="100" t="str">
        <f t="shared" si="81"/>
        <v>공격력 +493</v>
      </c>
      <c r="O1752" s="100" t="str">
        <f t="shared" si="82"/>
        <v>최대 체력 +2409</v>
      </c>
      <c r="P1752" s="100" t="str">
        <f t="shared" si="83"/>
        <v>치유력 +895</v>
      </c>
    </row>
    <row r="1753" spans="1:16" ht="13.8" customHeight="1">
      <c r="A1753" s="101">
        <f>C1753*ID규칙_기본능력치그룹_단위+COUNTIF($C$4:C1753,C1753)</f>
        <v>11225050</v>
      </c>
      <c r="B1753" s="100" t="s">
        <v>353</v>
      </c>
      <c r="C1753" s="101">
        <f>VLOOKUP(B1753,WEAPON!$B:$D,3,0)</f>
        <v>11225</v>
      </c>
      <c r="D1753" s="102">
        <v>50</v>
      </c>
      <c r="E1753" s="101">
        <v>1</v>
      </c>
      <c r="F1753" s="101">
        <v>501</v>
      </c>
      <c r="G1753" s="101">
        <v>0</v>
      </c>
      <c r="H1753" s="101">
        <v>2</v>
      </c>
      <c r="I1753" s="101">
        <v>2450</v>
      </c>
      <c r="J1753" s="101">
        <v>0</v>
      </c>
      <c r="K1753" s="101">
        <v>3</v>
      </c>
      <c r="L1753" s="101">
        <v>910</v>
      </c>
      <c r="M1753" s="101">
        <v>0</v>
      </c>
      <c r="N1753" s="100" t="str">
        <f t="shared" si="81"/>
        <v>공격력 +501</v>
      </c>
      <c r="O1753" s="100" t="str">
        <f t="shared" si="82"/>
        <v>최대 체력 +2450</v>
      </c>
      <c r="P1753" s="100" t="str">
        <f t="shared" si="83"/>
        <v>치유력 +910</v>
      </c>
    </row>
    <row r="1754" spans="1:16" ht="13.8" customHeight="1">
      <c r="A1754" s="101">
        <f>C1754*ID규칙_기본능력치그룹_단위+COUNTIF($C$4:C1754,C1754)</f>
        <v>21311001</v>
      </c>
      <c r="B1754" s="100" t="s">
        <v>355</v>
      </c>
      <c r="C1754" s="101">
        <f>VLOOKUP(B1754,WEAPON!$B:$D,3,0)</f>
        <v>21311</v>
      </c>
      <c r="D1754" s="102">
        <v>1</v>
      </c>
      <c r="E1754" s="101">
        <v>1</v>
      </c>
      <c r="F1754" s="101">
        <v>60</v>
      </c>
      <c r="G1754" s="101">
        <v>0</v>
      </c>
      <c r="H1754" s="101">
        <v>2</v>
      </c>
      <c r="I1754" s="101">
        <v>268</v>
      </c>
      <c r="J1754" s="101">
        <v>0</v>
      </c>
      <c r="K1754" s="101">
        <v>3</v>
      </c>
      <c r="L1754" s="101">
        <v>105</v>
      </c>
      <c r="M1754" s="101">
        <v>0</v>
      </c>
      <c r="N1754" s="100" t="str">
        <f t="shared" si="81"/>
        <v>공격력 +60</v>
      </c>
      <c r="O1754" s="100" t="str">
        <f t="shared" si="82"/>
        <v>최대 체력 +268</v>
      </c>
      <c r="P1754" s="100" t="str">
        <f t="shared" si="83"/>
        <v>치유력 +105</v>
      </c>
    </row>
    <row r="1755" spans="1:16" ht="13.8" customHeight="1">
      <c r="A1755" s="101">
        <f>C1755*ID규칙_기본능력치그룹_단위+COUNTIF($C$4:C1755,C1755)</f>
        <v>21311002</v>
      </c>
      <c r="B1755" s="100" t="s">
        <v>355</v>
      </c>
      <c r="C1755" s="101">
        <f>VLOOKUP(B1755,WEAPON!$B:$D,3,0)</f>
        <v>21311</v>
      </c>
      <c r="D1755" s="102">
        <v>2</v>
      </c>
      <c r="E1755" s="101">
        <v>1</v>
      </c>
      <c r="F1755" s="101">
        <v>65</v>
      </c>
      <c r="G1755" s="101">
        <v>0</v>
      </c>
      <c r="H1755" s="101">
        <v>2</v>
      </c>
      <c r="I1755" s="101">
        <v>292</v>
      </c>
      <c r="J1755" s="101">
        <v>0</v>
      </c>
      <c r="K1755" s="101">
        <v>3</v>
      </c>
      <c r="L1755" s="101">
        <v>115</v>
      </c>
      <c r="M1755" s="101">
        <v>0</v>
      </c>
      <c r="N1755" s="100" t="str">
        <f t="shared" si="81"/>
        <v>공격력 +65</v>
      </c>
      <c r="O1755" s="100" t="str">
        <f t="shared" si="82"/>
        <v>최대 체력 +292</v>
      </c>
      <c r="P1755" s="100" t="str">
        <f t="shared" si="83"/>
        <v>치유력 +115</v>
      </c>
    </row>
    <row r="1756" spans="1:16" ht="13.8" customHeight="1">
      <c r="A1756" s="101">
        <f>C1756*ID규칙_기본능력치그룹_단위+COUNTIF($C$4:C1756,C1756)</f>
        <v>21311003</v>
      </c>
      <c r="B1756" s="100" t="s">
        <v>355</v>
      </c>
      <c r="C1756" s="101">
        <f>VLOOKUP(B1756,WEAPON!$B:$D,3,0)</f>
        <v>21311</v>
      </c>
      <c r="D1756" s="102">
        <v>3</v>
      </c>
      <c r="E1756" s="101">
        <v>1</v>
      </c>
      <c r="F1756" s="101">
        <v>71</v>
      </c>
      <c r="G1756" s="101">
        <v>0</v>
      </c>
      <c r="H1756" s="101">
        <v>2</v>
      </c>
      <c r="I1756" s="101">
        <v>317</v>
      </c>
      <c r="J1756" s="101">
        <v>0</v>
      </c>
      <c r="K1756" s="101">
        <v>3</v>
      </c>
      <c r="L1756" s="101">
        <v>124</v>
      </c>
      <c r="M1756" s="101">
        <v>0</v>
      </c>
      <c r="N1756" s="100" t="str">
        <f t="shared" si="81"/>
        <v>공격력 +71</v>
      </c>
      <c r="O1756" s="100" t="str">
        <f t="shared" si="82"/>
        <v>최대 체력 +317</v>
      </c>
      <c r="P1756" s="100" t="str">
        <f t="shared" si="83"/>
        <v>치유력 +124</v>
      </c>
    </row>
    <row r="1757" spans="1:16" ht="13.8" customHeight="1">
      <c r="A1757" s="101">
        <f>C1757*ID규칙_기본능력치그룹_단위+COUNTIF($C$4:C1757,C1757)</f>
        <v>21311004</v>
      </c>
      <c r="B1757" s="100" t="s">
        <v>355</v>
      </c>
      <c r="C1757" s="101">
        <f>VLOOKUP(B1757,WEAPON!$B:$D,3,0)</f>
        <v>21311</v>
      </c>
      <c r="D1757" s="102">
        <v>4</v>
      </c>
      <c r="E1757" s="101">
        <v>1</v>
      </c>
      <c r="F1757" s="101">
        <v>76</v>
      </c>
      <c r="G1757" s="101">
        <v>0</v>
      </c>
      <c r="H1757" s="101">
        <v>2</v>
      </c>
      <c r="I1757" s="101">
        <v>341</v>
      </c>
      <c r="J1757" s="101">
        <v>0</v>
      </c>
      <c r="K1757" s="101">
        <v>3</v>
      </c>
      <c r="L1757" s="101">
        <v>134</v>
      </c>
      <c r="M1757" s="101">
        <v>0</v>
      </c>
      <c r="N1757" s="100" t="str">
        <f t="shared" si="81"/>
        <v>공격력 +76</v>
      </c>
      <c r="O1757" s="100" t="str">
        <f t="shared" si="82"/>
        <v>최대 체력 +341</v>
      </c>
      <c r="P1757" s="100" t="str">
        <f t="shared" si="83"/>
        <v>치유력 +134</v>
      </c>
    </row>
    <row r="1758" spans="1:16" ht="13.8" customHeight="1">
      <c r="A1758" s="101">
        <f>C1758*ID규칙_기본능력치그룹_단위+COUNTIF($C$4:C1758,C1758)</f>
        <v>21311005</v>
      </c>
      <c r="B1758" s="100" t="s">
        <v>355</v>
      </c>
      <c r="C1758" s="101">
        <f>VLOOKUP(B1758,WEAPON!$B:$D,3,0)</f>
        <v>21311</v>
      </c>
      <c r="D1758" s="102">
        <v>5</v>
      </c>
      <c r="E1758" s="101">
        <v>1</v>
      </c>
      <c r="F1758" s="101">
        <v>82</v>
      </c>
      <c r="G1758" s="101">
        <v>0</v>
      </c>
      <c r="H1758" s="101">
        <v>2</v>
      </c>
      <c r="I1758" s="101">
        <v>365</v>
      </c>
      <c r="J1758" s="101">
        <v>0</v>
      </c>
      <c r="K1758" s="101">
        <v>3</v>
      </c>
      <c r="L1758" s="101">
        <v>143</v>
      </c>
      <c r="M1758" s="101">
        <v>0</v>
      </c>
      <c r="N1758" s="100" t="str">
        <f t="shared" si="81"/>
        <v>공격력 +82</v>
      </c>
      <c r="O1758" s="100" t="str">
        <f t="shared" si="82"/>
        <v>최대 체력 +365</v>
      </c>
      <c r="P1758" s="100" t="str">
        <f t="shared" si="83"/>
        <v>치유력 +143</v>
      </c>
    </row>
    <row r="1759" spans="1:16" ht="13.8" customHeight="1">
      <c r="A1759" s="101">
        <f>C1759*ID규칙_기본능력치그룹_단위+COUNTIF($C$4:C1759,C1759)</f>
        <v>21311006</v>
      </c>
      <c r="B1759" s="100" t="s">
        <v>355</v>
      </c>
      <c r="C1759" s="101">
        <f>VLOOKUP(B1759,WEAPON!$B:$D,3,0)</f>
        <v>21311</v>
      </c>
      <c r="D1759" s="102">
        <v>6</v>
      </c>
      <c r="E1759" s="101">
        <v>1</v>
      </c>
      <c r="F1759" s="101">
        <v>87</v>
      </c>
      <c r="G1759" s="101">
        <v>0</v>
      </c>
      <c r="H1759" s="101">
        <v>2</v>
      </c>
      <c r="I1759" s="101">
        <v>390</v>
      </c>
      <c r="J1759" s="101">
        <v>0</v>
      </c>
      <c r="K1759" s="101">
        <v>3</v>
      </c>
      <c r="L1759" s="101">
        <v>153</v>
      </c>
      <c r="M1759" s="101">
        <v>0</v>
      </c>
      <c r="N1759" s="100" t="str">
        <f t="shared" si="81"/>
        <v>공격력 +87</v>
      </c>
      <c r="O1759" s="100" t="str">
        <f t="shared" si="82"/>
        <v>최대 체력 +390</v>
      </c>
      <c r="P1759" s="100" t="str">
        <f t="shared" si="83"/>
        <v>치유력 +153</v>
      </c>
    </row>
    <row r="1760" spans="1:16" ht="13.8" customHeight="1">
      <c r="A1760" s="101">
        <f>C1760*ID규칙_기본능력치그룹_단위+COUNTIF($C$4:C1760,C1760)</f>
        <v>21311007</v>
      </c>
      <c r="B1760" s="100" t="s">
        <v>355</v>
      </c>
      <c r="C1760" s="101">
        <f>VLOOKUP(B1760,WEAPON!$B:$D,3,0)</f>
        <v>21311</v>
      </c>
      <c r="D1760" s="102">
        <v>7</v>
      </c>
      <c r="E1760" s="101">
        <v>1</v>
      </c>
      <c r="F1760" s="101">
        <v>92</v>
      </c>
      <c r="G1760" s="101">
        <v>0</v>
      </c>
      <c r="H1760" s="101">
        <v>2</v>
      </c>
      <c r="I1760" s="101">
        <v>414</v>
      </c>
      <c r="J1760" s="101">
        <v>0</v>
      </c>
      <c r="K1760" s="101">
        <v>3</v>
      </c>
      <c r="L1760" s="101">
        <v>162</v>
      </c>
      <c r="M1760" s="101">
        <v>0</v>
      </c>
      <c r="N1760" s="100" t="str">
        <f t="shared" si="81"/>
        <v>공격력 +92</v>
      </c>
      <c r="O1760" s="100" t="str">
        <f t="shared" si="82"/>
        <v>최대 체력 +414</v>
      </c>
      <c r="P1760" s="100" t="str">
        <f t="shared" si="83"/>
        <v>치유력 +162</v>
      </c>
    </row>
    <row r="1761" spans="1:16" ht="13.8" customHeight="1">
      <c r="A1761" s="101">
        <f>C1761*ID규칙_기본능력치그룹_단위+COUNTIF($C$4:C1761,C1761)</f>
        <v>21311008</v>
      </c>
      <c r="B1761" s="100" t="s">
        <v>355</v>
      </c>
      <c r="C1761" s="101">
        <f>VLOOKUP(B1761,WEAPON!$B:$D,3,0)</f>
        <v>21311</v>
      </c>
      <c r="D1761" s="102">
        <v>8</v>
      </c>
      <c r="E1761" s="101">
        <v>1</v>
      </c>
      <c r="F1761" s="101">
        <v>98</v>
      </c>
      <c r="G1761" s="101">
        <v>0</v>
      </c>
      <c r="H1761" s="101">
        <v>2</v>
      </c>
      <c r="I1761" s="101">
        <v>438</v>
      </c>
      <c r="J1761" s="101">
        <v>0</v>
      </c>
      <c r="K1761" s="101">
        <v>3</v>
      </c>
      <c r="L1761" s="101">
        <v>172</v>
      </c>
      <c r="M1761" s="101">
        <v>0</v>
      </c>
      <c r="N1761" s="100" t="str">
        <f t="shared" si="81"/>
        <v>공격력 +98</v>
      </c>
      <c r="O1761" s="100" t="str">
        <f t="shared" si="82"/>
        <v>최대 체력 +438</v>
      </c>
      <c r="P1761" s="100" t="str">
        <f t="shared" si="83"/>
        <v>치유력 +172</v>
      </c>
    </row>
    <row r="1762" spans="1:16" ht="13.8" customHeight="1">
      <c r="A1762" s="101">
        <f>C1762*ID규칙_기본능력치그룹_단위+COUNTIF($C$4:C1762,C1762)</f>
        <v>21311009</v>
      </c>
      <c r="B1762" s="100" t="s">
        <v>355</v>
      </c>
      <c r="C1762" s="101">
        <f>VLOOKUP(B1762,WEAPON!$B:$D,3,0)</f>
        <v>21311</v>
      </c>
      <c r="D1762" s="102">
        <v>9</v>
      </c>
      <c r="E1762" s="101">
        <v>1</v>
      </c>
      <c r="F1762" s="101">
        <v>103</v>
      </c>
      <c r="G1762" s="101">
        <v>0</v>
      </c>
      <c r="H1762" s="101">
        <v>2</v>
      </c>
      <c r="I1762" s="101">
        <v>463</v>
      </c>
      <c r="J1762" s="101">
        <v>0</v>
      </c>
      <c r="K1762" s="101">
        <v>3</v>
      </c>
      <c r="L1762" s="101">
        <v>181</v>
      </c>
      <c r="M1762" s="101">
        <v>0</v>
      </c>
      <c r="N1762" s="100" t="str">
        <f t="shared" si="81"/>
        <v>공격력 +103</v>
      </c>
      <c r="O1762" s="100" t="str">
        <f t="shared" si="82"/>
        <v>최대 체력 +463</v>
      </c>
      <c r="P1762" s="100" t="str">
        <f t="shared" si="83"/>
        <v>치유력 +181</v>
      </c>
    </row>
    <row r="1763" spans="1:16" ht="13.8" customHeight="1">
      <c r="A1763" s="101">
        <f>C1763*ID규칙_기본능력치그룹_단위+COUNTIF($C$4:C1763,C1763)</f>
        <v>21311010</v>
      </c>
      <c r="B1763" s="100" t="s">
        <v>355</v>
      </c>
      <c r="C1763" s="101">
        <f>VLOOKUP(B1763,WEAPON!$B:$D,3,0)</f>
        <v>21311</v>
      </c>
      <c r="D1763" s="102">
        <v>10</v>
      </c>
      <c r="E1763" s="101">
        <v>1</v>
      </c>
      <c r="F1763" s="101">
        <v>109</v>
      </c>
      <c r="G1763" s="101">
        <v>0</v>
      </c>
      <c r="H1763" s="101">
        <v>2</v>
      </c>
      <c r="I1763" s="101">
        <v>487</v>
      </c>
      <c r="J1763" s="101">
        <v>0</v>
      </c>
      <c r="K1763" s="101">
        <v>3</v>
      </c>
      <c r="L1763" s="101">
        <v>191</v>
      </c>
      <c r="M1763" s="101">
        <v>0</v>
      </c>
      <c r="N1763" s="100" t="str">
        <f t="shared" si="81"/>
        <v>공격력 +109</v>
      </c>
      <c r="O1763" s="100" t="str">
        <f t="shared" si="82"/>
        <v>최대 체력 +487</v>
      </c>
      <c r="P1763" s="100" t="str">
        <f t="shared" si="83"/>
        <v>치유력 +191</v>
      </c>
    </row>
    <row r="1764" spans="1:16" ht="13.8" customHeight="1">
      <c r="A1764" s="101">
        <f>C1764*ID규칙_기본능력치그룹_단위+COUNTIF($C$4:C1764,C1764)</f>
        <v>21311011</v>
      </c>
      <c r="B1764" s="100" t="s">
        <v>355</v>
      </c>
      <c r="C1764" s="101">
        <f>VLOOKUP(B1764,WEAPON!$B:$D,3,0)</f>
        <v>21311</v>
      </c>
      <c r="D1764" s="102">
        <v>11</v>
      </c>
      <c r="E1764" s="101">
        <v>1</v>
      </c>
      <c r="F1764" s="101">
        <v>114</v>
      </c>
      <c r="G1764" s="101">
        <v>0</v>
      </c>
      <c r="H1764" s="101">
        <v>2</v>
      </c>
      <c r="I1764" s="101">
        <v>511</v>
      </c>
      <c r="J1764" s="101">
        <v>0</v>
      </c>
      <c r="K1764" s="101">
        <v>3</v>
      </c>
      <c r="L1764" s="101">
        <v>200</v>
      </c>
      <c r="M1764" s="101">
        <v>0</v>
      </c>
      <c r="N1764" s="100" t="str">
        <f t="shared" si="81"/>
        <v>공격력 +114</v>
      </c>
      <c r="O1764" s="100" t="str">
        <f t="shared" si="82"/>
        <v>최대 체력 +511</v>
      </c>
      <c r="P1764" s="100" t="str">
        <f t="shared" si="83"/>
        <v>치유력 +200</v>
      </c>
    </row>
    <row r="1765" spans="1:16" ht="13.8" customHeight="1">
      <c r="A1765" s="101">
        <f>C1765*ID규칙_기본능력치그룹_단위+COUNTIF($C$4:C1765,C1765)</f>
        <v>21311012</v>
      </c>
      <c r="B1765" s="100" t="s">
        <v>355</v>
      </c>
      <c r="C1765" s="101">
        <f>VLOOKUP(B1765,WEAPON!$B:$D,3,0)</f>
        <v>21311</v>
      </c>
      <c r="D1765" s="102">
        <v>12</v>
      </c>
      <c r="E1765" s="101">
        <v>1</v>
      </c>
      <c r="F1765" s="101">
        <v>120</v>
      </c>
      <c r="G1765" s="101">
        <v>0</v>
      </c>
      <c r="H1765" s="101">
        <v>2</v>
      </c>
      <c r="I1765" s="101">
        <v>536</v>
      </c>
      <c r="J1765" s="101">
        <v>0</v>
      </c>
      <c r="K1765" s="101">
        <v>3</v>
      </c>
      <c r="L1765" s="101">
        <v>210</v>
      </c>
      <c r="M1765" s="101">
        <v>0</v>
      </c>
      <c r="N1765" s="100" t="str">
        <f t="shared" si="81"/>
        <v>공격력 +120</v>
      </c>
      <c r="O1765" s="100" t="str">
        <f t="shared" si="82"/>
        <v>최대 체력 +536</v>
      </c>
      <c r="P1765" s="100" t="str">
        <f t="shared" si="83"/>
        <v>치유력 +210</v>
      </c>
    </row>
    <row r="1766" spans="1:16" ht="13.8" customHeight="1">
      <c r="A1766" s="101">
        <f>C1766*ID규칙_기본능력치그룹_단위+COUNTIF($C$4:C1766,C1766)</f>
        <v>21311013</v>
      </c>
      <c r="B1766" s="100" t="s">
        <v>355</v>
      </c>
      <c r="C1766" s="101">
        <f>VLOOKUP(B1766,WEAPON!$B:$D,3,0)</f>
        <v>21311</v>
      </c>
      <c r="D1766" s="102">
        <v>13</v>
      </c>
      <c r="E1766" s="101">
        <v>1</v>
      </c>
      <c r="F1766" s="101">
        <v>125</v>
      </c>
      <c r="G1766" s="101">
        <v>0</v>
      </c>
      <c r="H1766" s="101">
        <v>2</v>
      </c>
      <c r="I1766" s="101">
        <v>560</v>
      </c>
      <c r="J1766" s="101">
        <v>0</v>
      </c>
      <c r="K1766" s="101">
        <v>3</v>
      </c>
      <c r="L1766" s="101">
        <v>219</v>
      </c>
      <c r="M1766" s="101">
        <v>0</v>
      </c>
      <c r="N1766" s="100" t="str">
        <f t="shared" si="81"/>
        <v>공격력 +125</v>
      </c>
      <c r="O1766" s="100" t="str">
        <f t="shared" si="82"/>
        <v>최대 체력 +560</v>
      </c>
      <c r="P1766" s="100" t="str">
        <f t="shared" si="83"/>
        <v>치유력 +219</v>
      </c>
    </row>
    <row r="1767" spans="1:16" ht="13.8" customHeight="1">
      <c r="A1767" s="101">
        <f>C1767*ID규칙_기본능력치그룹_단위+COUNTIF($C$4:C1767,C1767)</f>
        <v>21311014</v>
      </c>
      <c r="B1767" s="100" t="s">
        <v>355</v>
      </c>
      <c r="C1767" s="101">
        <f>VLOOKUP(B1767,WEAPON!$B:$D,3,0)</f>
        <v>21311</v>
      </c>
      <c r="D1767" s="102">
        <v>14</v>
      </c>
      <c r="E1767" s="101">
        <v>1</v>
      </c>
      <c r="F1767" s="101">
        <v>130</v>
      </c>
      <c r="G1767" s="101">
        <v>0</v>
      </c>
      <c r="H1767" s="101">
        <v>2</v>
      </c>
      <c r="I1767" s="101">
        <v>584</v>
      </c>
      <c r="J1767" s="101">
        <v>0</v>
      </c>
      <c r="K1767" s="101">
        <v>3</v>
      </c>
      <c r="L1767" s="101">
        <v>229</v>
      </c>
      <c r="M1767" s="101">
        <v>0</v>
      </c>
      <c r="N1767" s="100" t="str">
        <f t="shared" si="81"/>
        <v>공격력 +130</v>
      </c>
      <c r="O1767" s="100" t="str">
        <f t="shared" si="82"/>
        <v>최대 체력 +584</v>
      </c>
      <c r="P1767" s="100" t="str">
        <f t="shared" si="83"/>
        <v>치유력 +229</v>
      </c>
    </row>
    <row r="1768" spans="1:16" ht="13.8" customHeight="1">
      <c r="A1768" s="101">
        <f>C1768*ID규칙_기본능력치그룹_단위+COUNTIF($C$4:C1768,C1768)</f>
        <v>21311015</v>
      </c>
      <c r="B1768" s="100" t="s">
        <v>355</v>
      </c>
      <c r="C1768" s="101">
        <f>VLOOKUP(B1768,WEAPON!$B:$D,3,0)</f>
        <v>21311</v>
      </c>
      <c r="D1768" s="102">
        <v>15</v>
      </c>
      <c r="E1768" s="101">
        <v>1</v>
      </c>
      <c r="F1768" s="101">
        <v>136</v>
      </c>
      <c r="G1768" s="101">
        <v>0</v>
      </c>
      <c r="H1768" s="101">
        <v>2</v>
      </c>
      <c r="I1768" s="101">
        <v>609</v>
      </c>
      <c r="J1768" s="101">
        <v>0</v>
      </c>
      <c r="K1768" s="101">
        <v>3</v>
      </c>
      <c r="L1768" s="101">
        <v>238</v>
      </c>
      <c r="M1768" s="101">
        <v>0</v>
      </c>
      <c r="N1768" s="100" t="str">
        <f t="shared" si="81"/>
        <v>공격력 +136</v>
      </c>
      <c r="O1768" s="100" t="str">
        <f t="shared" si="82"/>
        <v>최대 체력 +609</v>
      </c>
      <c r="P1768" s="100" t="str">
        <f t="shared" si="83"/>
        <v>치유력 +238</v>
      </c>
    </row>
    <row r="1769" spans="1:16" ht="13.8" customHeight="1">
      <c r="A1769" s="101">
        <f>C1769*ID규칙_기본능력치그룹_단위+COUNTIF($C$4:C1769,C1769)</f>
        <v>21311016</v>
      </c>
      <c r="B1769" s="100" t="s">
        <v>355</v>
      </c>
      <c r="C1769" s="101">
        <f>VLOOKUP(B1769,WEAPON!$B:$D,3,0)</f>
        <v>21311</v>
      </c>
      <c r="D1769" s="102">
        <v>16</v>
      </c>
      <c r="E1769" s="101">
        <v>1</v>
      </c>
      <c r="F1769" s="101">
        <v>141</v>
      </c>
      <c r="G1769" s="101">
        <v>0</v>
      </c>
      <c r="H1769" s="101">
        <v>2</v>
      </c>
      <c r="I1769" s="101">
        <v>633</v>
      </c>
      <c r="J1769" s="101">
        <v>0</v>
      </c>
      <c r="K1769" s="101">
        <v>3</v>
      </c>
      <c r="L1769" s="101">
        <v>248</v>
      </c>
      <c r="M1769" s="101">
        <v>0</v>
      </c>
      <c r="N1769" s="100" t="str">
        <f t="shared" si="81"/>
        <v>공격력 +141</v>
      </c>
      <c r="O1769" s="100" t="str">
        <f t="shared" si="82"/>
        <v>최대 체력 +633</v>
      </c>
      <c r="P1769" s="100" t="str">
        <f t="shared" si="83"/>
        <v>치유력 +248</v>
      </c>
    </row>
    <row r="1770" spans="1:16" ht="13.8" customHeight="1">
      <c r="A1770" s="101">
        <f>C1770*ID규칙_기본능력치그룹_단위+COUNTIF($C$4:C1770,C1770)</f>
        <v>21311017</v>
      </c>
      <c r="B1770" s="100" t="s">
        <v>355</v>
      </c>
      <c r="C1770" s="101">
        <f>VLOOKUP(B1770,WEAPON!$B:$D,3,0)</f>
        <v>21311</v>
      </c>
      <c r="D1770" s="102">
        <v>17</v>
      </c>
      <c r="E1770" s="101">
        <v>1</v>
      </c>
      <c r="F1770" s="101">
        <v>147</v>
      </c>
      <c r="G1770" s="101">
        <v>0</v>
      </c>
      <c r="H1770" s="101">
        <v>2</v>
      </c>
      <c r="I1770" s="101">
        <v>658</v>
      </c>
      <c r="J1770" s="101">
        <v>0</v>
      </c>
      <c r="K1770" s="101">
        <v>3</v>
      </c>
      <c r="L1770" s="101">
        <v>257</v>
      </c>
      <c r="M1770" s="101">
        <v>0</v>
      </c>
      <c r="N1770" s="100" t="str">
        <f t="shared" si="81"/>
        <v>공격력 +147</v>
      </c>
      <c r="O1770" s="100" t="str">
        <f t="shared" si="82"/>
        <v>최대 체력 +658</v>
      </c>
      <c r="P1770" s="100" t="str">
        <f t="shared" si="83"/>
        <v>치유력 +257</v>
      </c>
    </row>
    <row r="1771" spans="1:16" ht="13.8" customHeight="1">
      <c r="A1771" s="101">
        <f>C1771*ID규칙_기본능력치그룹_단위+COUNTIF($C$4:C1771,C1771)</f>
        <v>21311018</v>
      </c>
      <c r="B1771" s="100" t="s">
        <v>355</v>
      </c>
      <c r="C1771" s="101">
        <f>VLOOKUP(B1771,WEAPON!$B:$D,3,0)</f>
        <v>21311</v>
      </c>
      <c r="D1771" s="102">
        <v>18</v>
      </c>
      <c r="E1771" s="101">
        <v>1</v>
      </c>
      <c r="F1771" s="101">
        <v>152</v>
      </c>
      <c r="G1771" s="101">
        <v>0</v>
      </c>
      <c r="H1771" s="101">
        <v>2</v>
      </c>
      <c r="I1771" s="101">
        <v>682</v>
      </c>
      <c r="J1771" s="101">
        <v>0</v>
      </c>
      <c r="K1771" s="101">
        <v>3</v>
      </c>
      <c r="L1771" s="101">
        <v>267</v>
      </c>
      <c r="M1771" s="101">
        <v>0</v>
      </c>
      <c r="N1771" s="100" t="str">
        <f t="shared" si="81"/>
        <v>공격력 +152</v>
      </c>
      <c r="O1771" s="100" t="str">
        <f t="shared" si="82"/>
        <v>최대 체력 +682</v>
      </c>
      <c r="P1771" s="100" t="str">
        <f t="shared" si="83"/>
        <v>치유력 +267</v>
      </c>
    </row>
    <row r="1772" spans="1:16" ht="13.8" customHeight="1">
      <c r="A1772" s="101">
        <f>C1772*ID규칙_기본능력치그룹_단위+COUNTIF($C$4:C1772,C1772)</f>
        <v>21311019</v>
      </c>
      <c r="B1772" s="100" t="s">
        <v>355</v>
      </c>
      <c r="C1772" s="101">
        <f>VLOOKUP(B1772,WEAPON!$B:$D,3,0)</f>
        <v>21311</v>
      </c>
      <c r="D1772" s="102">
        <v>19</v>
      </c>
      <c r="E1772" s="101">
        <v>1</v>
      </c>
      <c r="F1772" s="101">
        <v>157</v>
      </c>
      <c r="G1772" s="101">
        <v>0</v>
      </c>
      <c r="H1772" s="101">
        <v>2</v>
      </c>
      <c r="I1772" s="101">
        <v>706</v>
      </c>
      <c r="J1772" s="101">
        <v>0</v>
      </c>
      <c r="K1772" s="101">
        <v>3</v>
      </c>
      <c r="L1772" s="101">
        <v>276</v>
      </c>
      <c r="M1772" s="101">
        <v>0</v>
      </c>
      <c r="N1772" s="100" t="str">
        <f t="shared" si="81"/>
        <v>공격력 +157</v>
      </c>
      <c r="O1772" s="100" t="str">
        <f t="shared" si="82"/>
        <v>최대 체력 +706</v>
      </c>
      <c r="P1772" s="100" t="str">
        <f t="shared" si="83"/>
        <v>치유력 +276</v>
      </c>
    </row>
    <row r="1773" spans="1:16" ht="13.8" customHeight="1">
      <c r="A1773" s="101">
        <f>C1773*ID규칙_기본능력치그룹_단위+COUNTIF($C$4:C1773,C1773)</f>
        <v>21311020</v>
      </c>
      <c r="B1773" s="100" t="s">
        <v>355</v>
      </c>
      <c r="C1773" s="101">
        <f>VLOOKUP(B1773,WEAPON!$B:$D,3,0)</f>
        <v>21311</v>
      </c>
      <c r="D1773" s="102">
        <v>20</v>
      </c>
      <c r="E1773" s="101">
        <v>1</v>
      </c>
      <c r="F1773" s="101">
        <v>163</v>
      </c>
      <c r="G1773" s="101">
        <v>0</v>
      </c>
      <c r="H1773" s="101">
        <v>2</v>
      </c>
      <c r="I1773" s="101">
        <v>731</v>
      </c>
      <c r="J1773" s="101">
        <v>0</v>
      </c>
      <c r="K1773" s="101">
        <v>3</v>
      </c>
      <c r="L1773" s="101">
        <v>286</v>
      </c>
      <c r="M1773" s="101">
        <v>0</v>
      </c>
      <c r="N1773" s="100" t="str">
        <f t="shared" si="81"/>
        <v>공격력 +163</v>
      </c>
      <c r="O1773" s="100" t="str">
        <f t="shared" si="82"/>
        <v>최대 체력 +731</v>
      </c>
      <c r="P1773" s="100" t="str">
        <f t="shared" si="83"/>
        <v>치유력 +286</v>
      </c>
    </row>
    <row r="1774" spans="1:16" ht="13.8" customHeight="1">
      <c r="A1774" s="101">
        <f>C1774*ID규칙_기본능력치그룹_단위+COUNTIF($C$4:C1774,C1774)</f>
        <v>21311021</v>
      </c>
      <c r="B1774" s="100" t="s">
        <v>355</v>
      </c>
      <c r="C1774" s="101">
        <f>VLOOKUP(B1774,WEAPON!$B:$D,3,0)</f>
        <v>21311</v>
      </c>
      <c r="D1774" s="102">
        <v>21</v>
      </c>
      <c r="E1774" s="101">
        <v>1</v>
      </c>
      <c r="F1774" s="101">
        <v>168</v>
      </c>
      <c r="G1774" s="101">
        <v>0</v>
      </c>
      <c r="H1774" s="101">
        <v>2</v>
      </c>
      <c r="I1774" s="101">
        <v>755</v>
      </c>
      <c r="J1774" s="101">
        <v>0</v>
      </c>
      <c r="K1774" s="101">
        <v>3</v>
      </c>
      <c r="L1774" s="101">
        <v>295</v>
      </c>
      <c r="M1774" s="101">
        <v>0</v>
      </c>
      <c r="N1774" s="100" t="str">
        <f t="shared" si="81"/>
        <v>공격력 +168</v>
      </c>
      <c r="O1774" s="100" t="str">
        <f t="shared" si="82"/>
        <v>최대 체력 +755</v>
      </c>
      <c r="P1774" s="100" t="str">
        <f t="shared" si="83"/>
        <v>치유력 +295</v>
      </c>
    </row>
    <row r="1775" spans="1:16" ht="13.8" customHeight="1">
      <c r="A1775" s="101">
        <f>C1775*ID규칙_기본능력치그룹_단위+COUNTIF($C$4:C1775,C1775)</f>
        <v>21311022</v>
      </c>
      <c r="B1775" s="100" t="s">
        <v>355</v>
      </c>
      <c r="C1775" s="101">
        <f>VLOOKUP(B1775,WEAPON!$B:$D,3,0)</f>
        <v>21311</v>
      </c>
      <c r="D1775" s="102">
        <v>22</v>
      </c>
      <c r="E1775" s="101">
        <v>1</v>
      </c>
      <c r="F1775" s="101">
        <v>174</v>
      </c>
      <c r="G1775" s="101">
        <v>0</v>
      </c>
      <c r="H1775" s="101">
        <v>2</v>
      </c>
      <c r="I1775" s="101">
        <v>779</v>
      </c>
      <c r="J1775" s="101">
        <v>0</v>
      </c>
      <c r="K1775" s="101">
        <v>3</v>
      </c>
      <c r="L1775" s="101">
        <v>305</v>
      </c>
      <c r="M1775" s="101">
        <v>0</v>
      </c>
      <c r="N1775" s="100" t="str">
        <f t="shared" si="81"/>
        <v>공격력 +174</v>
      </c>
      <c r="O1775" s="100" t="str">
        <f t="shared" si="82"/>
        <v>최대 체력 +779</v>
      </c>
      <c r="P1775" s="100" t="str">
        <f t="shared" si="83"/>
        <v>치유력 +305</v>
      </c>
    </row>
    <row r="1776" spans="1:16" ht="13.8" customHeight="1">
      <c r="A1776" s="101">
        <f>C1776*ID규칙_기본능력치그룹_단위+COUNTIF($C$4:C1776,C1776)</f>
        <v>21311023</v>
      </c>
      <c r="B1776" s="100" t="s">
        <v>355</v>
      </c>
      <c r="C1776" s="101">
        <f>VLOOKUP(B1776,WEAPON!$B:$D,3,0)</f>
        <v>21311</v>
      </c>
      <c r="D1776" s="102">
        <v>23</v>
      </c>
      <c r="E1776" s="101">
        <v>1</v>
      </c>
      <c r="F1776" s="101">
        <v>179</v>
      </c>
      <c r="G1776" s="101">
        <v>0</v>
      </c>
      <c r="H1776" s="101">
        <v>2</v>
      </c>
      <c r="I1776" s="101">
        <v>804</v>
      </c>
      <c r="J1776" s="101">
        <v>0</v>
      </c>
      <c r="K1776" s="101">
        <v>3</v>
      </c>
      <c r="L1776" s="101">
        <v>314</v>
      </c>
      <c r="M1776" s="101">
        <v>0</v>
      </c>
      <c r="N1776" s="100" t="str">
        <f t="shared" si="81"/>
        <v>공격력 +179</v>
      </c>
      <c r="O1776" s="100" t="str">
        <f t="shared" si="82"/>
        <v>최대 체력 +804</v>
      </c>
      <c r="P1776" s="100" t="str">
        <f t="shared" si="83"/>
        <v>치유력 +314</v>
      </c>
    </row>
    <row r="1777" spans="1:16" ht="13.8" customHeight="1">
      <c r="A1777" s="101">
        <f>C1777*ID규칙_기본능력치그룹_단위+COUNTIF($C$4:C1777,C1777)</f>
        <v>21311024</v>
      </c>
      <c r="B1777" s="100" t="s">
        <v>355</v>
      </c>
      <c r="C1777" s="101">
        <f>VLOOKUP(B1777,WEAPON!$B:$D,3,0)</f>
        <v>21311</v>
      </c>
      <c r="D1777" s="102">
        <v>24</v>
      </c>
      <c r="E1777" s="101">
        <v>1</v>
      </c>
      <c r="F1777" s="101">
        <v>185</v>
      </c>
      <c r="G1777" s="101">
        <v>0</v>
      </c>
      <c r="H1777" s="101">
        <v>2</v>
      </c>
      <c r="I1777" s="101">
        <v>828</v>
      </c>
      <c r="J1777" s="101">
        <v>0</v>
      </c>
      <c r="K1777" s="101">
        <v>3</v>
      </c>
      <c r="L1777" s="101">
        <v>324</v>
      </c>
      <c r="M1777" s="101">
        <v>0</v>
      </c>
      <c r="N1777" s="100" t="str">
        <f t="shared" si="81"/>
        <v>공격력 +185</v>
      </c>
      <c r="O1777" s="100" t="str">
        <f t="shared" si="82"/>
        <v>최대 체력 +828</v>
      </c>
      <c r="P1777" s="100" t="str">
        <f t="shared" si="83"/>
        <v>치유력 +324</v>
      </c>
    </row>
    <row r="1778" spans="1:16" ht="13.8" customHeight="1">
      <c r="A1778" s="101">
        <f>C1778*ID규칙_기본능력치그룹_단위+COUNTIF($C$4:C1778,C1778)</f>
        <v>21311025</v>
      </c>
      <c r="B1778" s="100" t="s">
        <v>355</v>
      </c>
      <c r="C1778" s="101">
        <f>VLOOKUP(B1778,WEAPON!$B:$D,3,0)</f>
        <v>21311</v>
      </c>
      <c r="D1778" s="102">
        <v>25</v>
      </c>
      <c r="E1778" s="101">
        <v>1</v>
      </c>
      <c r="F1778" s="101">
        <v>190</v>
      </c>
      <c r="G1778" s="101">
        <v>0</v>
      </c>
      <c r="H1778" s="101">
        <v>2</v>
      </c>
      <c r="I1778" s="101">
        <v>852</v>
      </c>
      <c r="J1778" s="101">
        <v>0</v>
      </c>
      <c r="K1778" s="101">
        <v>3</v>
      </c>
      <c r="L1778" s="101">
        <v>333</v>
      </c>
      <c r="M1778" s="101">
        <v>0</v>
      </c>
      <c r="N1778" s="100" t="str">
        <f t="shared" si="81"/>
        <v>공격력 +190</v>
      </c>
      <c r="O1778" s="100" t="str">
        <f t="shared" si="82"/>
        <v>최대 체력 +852</v>
      </c>
      <c r="P1778" s="100" t="str">
        <f t="shared" si="83"/>
        <v>치유력 +333</v>
      </c>
    </row>
    <row r="1779" spans="1:16" ht="13.8" customHeight="1">
      <c r="A1779" s="101">
        <f>C1779*ID규칙_기본능력치그룹_단위+COUNTIF($C$4:C1779,C1779)</f>
        <v>21311026</v>
      </c>
      <c r="B1779" s="100" t="s">
        <v>355</v>
      </c>
      <c r="C1779" s="101">
        <f>VLOOKUP(B1779,WEAPON!$B:$D,3,0)</f>
        <v>21311</v>
      </c>
      <c r="D1779" s="102">
        <v>26</v>
      </c>
      <c r="E1779" s="101">
        <v>1</v>
      </c>
      <c r="F1779" s="101">
        <v>195</v>
      </c>
      <c r="G1779" s="101">
        <v>0</v>
      </c>
      <c r="H1779" s="101">
        <v>2</v>
      </c>
      <c r="I1779" s="101">
        <v>877</v>
      </c>
      <c r="J1779" s="101">
        <v>0</v>
      </c>
      <c r="K1779" s="101">
        <v>3</v>
      </c>
      <c r="L1779" s="101">
        <v>343</v>
      </c>
      <c r="M1779" s="101">
        <v>0</v>
      </c>
      <c r="N1779" s="100" t="str">
        <f t="shared" si="81"/>
        <v>공격력 +195</v>
      </c>
      <c r="O1779" s="100" t="str">
        <f t="shared" si="82"/>
        <v>최대 체력 +877</v>
      </c>
      <c r="P1779" s="100" t="str">
        <f t="shared" si="83"/>
        <v>치유력 +343</v>
      </c>
    </row>
    <row r="1780" spans="1:16" ht="13.8" customHeight="1">
      <c r="A1780" s="101">
        <f>C1780*ID규칙_기본능력치그룹_단위+COUNTIF($C$4:C1780,C1780)</f>
        <v>21311027</v>
      </c>
      <c r="B1780" s="100" t="s">
        <v>355</v>
      </c>
      <c r="C1780" s="101">
        <f>VLOOKUP(B1780,WEAPON!$B:$D,3,0)</f>
        <v>21311</v>
      </c>
      <c r="D1780" s="102">
        <v>27</v>
      </c>
      <c r="E1780" s="101">
        <v>1</v>
      </c>
      <c r="F1780" s="101">
        <v>201</v>
      </c>
      <c r="G1780" s="101">
        <v>0</v>
      </c>
      <c r="H1780" s="101">
        <v>2</v>
      </c>
      <c r="I1780" s="101">
        <v>901</v>
      </c>
      <c r="J1780" s="101">
        <v>0</v>
      </c>
      <c r="K1780" s="101">
        <v>3</v>
      </c>
      <c r="L1780" s="101">
        <v>352</v>
      </c>
      <c r="M1780" s="101">
        <v>0</v>
      </c>
      <c r="N1780" s="100" t="str">
        <f t="shared" si="81"/>
        <v>공격력 +201</v>
      </c>
      <c r="O1780" s="100" t="str">
        <f t="shared" si="82"/>
        <v>최대 체력 +901</v>
      </c>
      <c r="P1780" s="100" t="str">
        <f t="shared" si="83"/>
        <v>치유력 +352</v>
      </c>
    </row>
    <row r="1781" spans="1:16" ht="13.8" customHeight="1">
      <c r="A1781" s="101">
        <f>C1781*ID규칙_기본능력치그룹_단위+COUNTIF($C$4:C1781,C1781)</f>
        <v>21311028</v>
      </c>
      <c r="B1781" s="100" t="s">
        <v>355</v>
      </c>
      <c r="C1781" s="101">
        <f>VLOOKUP(B1781,WEAPON!$B:$D,3,0)</f>
        <v>21311</v>
      </c>
      <c r="D1781" s="102">
        <v>28</v>
      </c>
      <c r="E1781" s="101">
        <v>1</v>
      </c>
      <c r="F1781" s="101">
        <v>206</v>
      </c>
      <c r="G1781" s="101">
        <v>0</v>
      </c>
      <c r="H1781" s="101">
        <v>2</v>
      </c>
      <c r="I1781" s="101">
        <v>925</v>
      </c>
      <c r="J1781" s="101">
        <v>0</v>
      </c>
      <c r="K1781" s="101">
        <v>3</v>
      </c>
      <c r="L1781" s="101">
        <v>362</v>
      </c>
      <c r="M1781" s="101">
        <v>0</v>
      </c>
      <c r="N1781" s="100" t="str">
        <f t="shared" si="81"/>
        <v>공격력 +206</v>
      </c>
      <c r="O1781" s="100" t="str">
        <f t="shared" si="82"/>
        <v>최대 체력 +925</v>
      </c>
      <c r="P1781" s="100" t="str">
        <f t="shared" si="83"/>
        <v>치유력 +362</v>
      </c>
    </row>
    <row r="1782" spans="1:16" ht="13.8" customHeight="1">
      <c r="A1782" s="101">
        <f>C1782*ID규칙_기본능력치그룹_단위+COUNTIF($C$4:C1782,C1782)</f>
        <v>21311029</v>
      </c>
      <c r="B1782" s="100" t="s">
        <v>355</v>
      </c>
      <c r="C1782" s="101">
        <f>VLOOKUP(B1782,WEAPON!$B:$D,3,0)</f>
        <v>21311</v>
      </c>
      <c r="D1782" s="102">
        <v>29</v>
      </c>
      <c r="E1782" s="101">
        <v>1</v>
      </c>
      <c r="F1782" s="101">
        <v>212</v>
      </c>
      <c r="G1782" s="101">
        <v>0</v>
      </c>
      <c r="H1782" s="101">
        <v>2</v>
      </c>
      <c r="I1782" s="101">
        <v>950</v>
      </c>
      <c r="J1782" s="101">
        <v>0</v>
      </c>
      <c r="K1782" s="101">
        <v>3</v>
      </c>
      <c r="L1782" s="101">
        <v>371</v>
      </c>
      <c r="M1782" s="101">
        <v>0</v>
      </c>
      <c r="N1782" s="100" t="str">
        <f t="shared" si="81"/>
        <v>공격력 +212</v>
      </c>
      <c r="O1782" s="100" t="str">
        <f t="shared" si="82"/>
        <v>최대 체력 +950</v>
      </c>
      <c r="P1782" s="100" t="str">
        <f t="shared" si="83"/>
        <v>치유력 +371</v>
      </c>
    </row>
    <row r="1783" spans="1:16" ht="13.8" customHeight="1">
      <c r="A1783" s="101">
        <f>C1783*ID규칙_기본능력치그룹_단위+COUNTIF($C$4:C1783,C1783)</f>
        <v>21311030</v>
      </c>
      <c r="B1783" s="100" t="s">
        <v>355</v>
      </c>
      <c r="C1783" s="101">
        <f>VLOOKUP(B1783,WEAPON!$B:$D,3,0)</f>
        <v>21311</v>
      </c>
      <c r="D1783" s="102">
        <v>30</v>
      </c>
      <c r="E1783" s="101">
        <v>1</v>
      </c>
      <c r="F1783" s="101">
        <v>217</v>
      </c>
      <c r="G1783" s="101">
        <v>0</v>
      </c>
      <c r="H1783" s="101">
        <v>2</v>
      </c>
      <c r="I1783" s="101">
        <v>974</v>
      </c>
      <c r="J1783" s="101">
        <v>0</v>
      </c>
      <c r="K1783" s="101">
        <v>3</v>
      </c>
      <c r="L1783" s="101">
        <v>381</v>
      </c>
      <c r="M1783" s="101">
        <v>0</v>
      </c>
      <c r="N1783" s="100" t="str">
        <f t="shared" si="81"/>
        <v>공격력 +217</v>
      </c>
      <c r="O1783" s="100" t="str">
        <f t="shared" si="82"/>
        <v>최대 체력 +974</v>
      </c>
      <c r="P1783" s="100" t="str">
        <f t="shared" si="83"/>
        <v>치유력 +381</v>
      </c>
    </row>
    <row r="1784" spans="1:16" ht="13.8" customHeight="1">
      <c r="A1784" s="101">
        <f>C1784*ID규칙_기본능력치그룹_단위+COUNTIF($C$4:C1784,C1784)</f>
        <v>21311031</v>
      </c>
      <c r="B1784" s="100" t="s">
        <v>355</v>
      </c>
      <c r="C1784" s="101">
        <f>VLOOKUP(B1784,WEAPON!$B:$D,3,0)</f>
        <v>21311</v>
      </c>
      <c r="D1784" s="102">
        <v>31</v>
      </c>
      <c r="E1784" s="101">
        <v>1</v>
      </c>
      <c r="F1784" s="101">
        <v>222</v>
      </c>
      <c r="G1784" s="101">
        <v>0</v>
      </c>
      <c r="H1784" s="101">
        <v>2</v>
      </c>
      <c r="I1784" s="101">
        <v>998</v>
      </c>
      <c r="J1784" s="101">
        <v>0</v>
      </c>
      <c r="K1784" s="101">
        <v>3</v>
      </c>
      <c r="L1784" s="101">
        <v>391</v>
      </c>
      <c r="M1784" s="101">
        <v>0</v>
      </c>
      <c r="N1784" s="100" t="str">
        <f t="shared" si="81"/>
        <v>공격력 +222</v>
      </c>
      <c r="O1784" s="100" t="str">
        <f t="shared" si="82"/>
        <v>최대 체력 +998</v>
      </c>
      <c r="P1784" s="100" t="str">
        <f t="shared" si="83"/>
        <v>치유력 +391</v>
      </c>
    </row>
    <row r="1785" spans="1:16" ht="13.8" customHeight="1">
      <c r="A1785" s="101">
        <f>C1785*ID규칙_기본능력치그룹_단위+COUNTIF($C$4:C1785,C1785)</f>
        <v>21311032</v>
      </c>
      <c r="B1785" s="100" t="s">
        <v>355</v>
      </c>
      <c r="C1785" s="101">
        <f>VLOOKUP(B1785,WEAPON!$B:$D,3,0)</f>
        <v>21311</v>
      </c>
      <c r="D1785" s="102">
        <v>32</v>
      </c>
      <c r="E1785" s="101">
        <v>1</v>
      </c>
      <c r="F1785" s="101">
        <v>228</v>
      </c>
      <c r="G1785" s="101">
        <v>0</v>
      </c>
      <c r="H1785" s="101">
        <v>2</v>
      </c>
      <c r="I1785" s="101">
        <v>1023</v>
      </c>
      <c r="J1785" s="101">
        <v>0</v>
      </c>
      <c r="K1785" s="101">
        <v>3</v>
      </c>
      <c r="L1785" s="101">
        <v>400</v>
      </c>
      <c r="M1785" s="101">
        <v>0</v>
      </c>
      <c r="N1785" s="100" t="str">
        <f t="shared" si="81"/>
        <v>공격력 +228</v>
      </c>
      <c r="O1785" s="100" t="str">
        <f t="shared" si="82"/>
        <v>최대 체력 +1023</v>
      </c>
      <c r="P1785" s="100" t="str">
        <f t="shared" si="83"/>
        <v>치유력 +400</v>
      </c>
    </row>
    <row r="1786" spans="1:16" ht="13.8" customHeight="1">
      <c r="A1786" s="101">
        <f>C1786*ID규칙_기본능력치그룹_단위+COUNTIF($C$4:C1786,C1786)</f>
        <v>21311033</v>
      </c>
      <c r="B1786" s="100" t="s">
        <v>355</v>
      </c>
      <c r="C1786" s="101">
        <f>VLOOKUP(B1786,WEAPON!$B:$D,3,0)</f>
        <v>21311</v>
      </c>
      <c r="D1786" s="102">
        <v>33</v>
      </c>
      <c r="E1786" s="101">
        <v>1</v>
      </c>
      <c r="F1786" s="101">
        <v>233</v>
      </c>
      <c r="G1786" s="101">
        <v>0</v>
      </c>
      <c r="H1786" s="101">
        <v>2</v>
      </c>
      <c r="I1786" s="101">
        <v>1047</v>
      </c>
      <c r="J1786" s="101">
        <v>0</v>
      </c>
      <c r="K1786" s="101">
        <v>3</v>
      </c>
      <c r="L1786" s="101">
        <v>410</v>
      </c>
      <c r="M1786" s="101">
        <v>0</v>
      </c>
      <c r="N1786" s="100" t="str">
        <f t="shared" si="81"/>
        <v>공격력 +233</v>
      </c>
      <c r="O1786" s="100" t="str">
        <f t="shared" si="82"/>
        <v>최대 체력 +1047</v>
      </c>
      <c r="P1786" s="100" t="str">
        <f t="shared" si="83"/>
        <v>치유력 +410</v>
      </c>
    </row>
    <row r="1787" spans="1:16" ht="13.8" customHeight="1">
      <c r="A1787" s="101">
        <f>C1787*ID규칙_기본능력치그룹_단위+COUNTIF($C$4:C1787,C1787)</f>
        <v>21311034</v>
      </c>
      <c r="B1787" s="100" t="s">
        <v>355</v>
      </c>
      <c r="C1787" s="101">
        <f>VLOOKUP(B1787,WEAPON!$B:$D,3,0)</f>
        <v>21311</v>
      </c>
      <c r="D1787" s="102">
        <v>34</v>
      </c>
      <c r="E1787" s="101">
        <v>1</v>
      </c>
      <c r="F1787" s="101">
        <v>239</v>
      </c>
      <c r="G1787" s="101">
        <v>0</v>
      </c>
      <c r="H1787" s="101">
        <v>2</v>
      </c>
      <c r="I1787" s="101">
        <v>1071</v>
      </c>
      <c r="J1787" s="101">
        <v>0</v>
      </c>
      <c r="K1787" s="101">
        <v>3</v>
      </c>
      <c r="L1787" s="101">
        <v>419</v>
      </c>
      <c r="M1787" s="101">
        <v>0</v>
      </c>
      <c r="N1787" s="100" t="str">
        <f t="shared" si="81"/>
        <v>공격력 +239</v>
      </c>
      <c r="O1787" s="100" t="str">
        <f t="shared" si="82"/>
        <v>최대 체력 +1071</v>
      </c>
      <c r="P1787" s="100" t="str">
        <f t="shared" si="83"/>
        <v>치유력 +419</v>
      </c>
    </row>
    <row r="1788" spans="1:16" ht="13.8" customHeight="1">
      <c r="A1788" s="101">
        <f>C1788*ID규칙_기본능력치그룹_단위+COUNTIF($C$4:C1788,C1788)</f>
        <v>21311035</v>
      </c>
      <c r="B1788" s="100" t="s">
        <v>355</v>
      </c>
      <c r="C1788" s="101">
        <f>VLOOKUP(B1788,WEAPON!$B:$D,3,0)</f>
        <v>21311</v>
      </c>
      <c r="D1788" s="102">
        <v>35</v>
      </c>
      <c r="E1788" s="101">
        <v>1</v>
      </c>
      <c r="F1788" s="101">
        <v>244</v>
      </c>
      <c r="G1788" s="101">
        <v>0</v>
      </c>
      <c r="H1788" s="101">
        <v>2</v>
      </c>
      <c r="I1788" s="101">
        <v>1096</v>
      </c>
      <c r="J1788" s="101">
        <v>0</v>
      </c>
      <c r="K1788" s="101">
        <v>3</v>
      </c>
      <c r="L1788" s="101">
        <v>429</v>
      </c>
      <c r="M1788" s="101">
        <v>0</v>
      </c>
      <c r="N1788" s="100" t="str">
        <f t="shared" si="81"/>
        <v>공격력 +244</v>
      </c>
      <c r="O1788" s="100" t="str">
        <f t="shared" si="82"/>
        <v>최대 체력 +1096</v>
      </c>
      <c r="P1788" s="100" t="str">
        <f t="shared" si="83"/>
        <v>치유력 +429</v>
      </c>
    </row>
    <row r="1789" spans="1:16" ht="13.8" customHeight="1">
      <c r="A1789" s="101">
        <f>C1789*ID규칙_기본능력치그룹_단위+COUNTIF($C$4:C1789,C1789)</f>
        <v>21311036</v>
      </c>
      <c r="B1789" s="100" t="s">
        <v>355</v>
      </c>
      <c r="C1789" s="101">
        <f>VLOOKUP(B1789,WEAPON!$B:$D,3,0)</f>
        <v>21311</v>
      </c>
      <c r="D1789" s="102">
        <v>36</v>
      </c>
      <c r="E1789" s="101">
        <v>1</v>
      </c>
      <c r="F1789" s="101">
        <v>249</v>
      </c>
      <c r="G1789" s="101">
        <v>0</v>
      </c>
      <c r="H1789" s="101">
        <v>2</v>
      </c>
      <c r="I1789" s="101">
        <v>1120</v>
      </c>
      <c r="J1789" s="101">
        <v>0</v>
      </c>
      <c r="K1789" s="101">
        <v>3</v>
      </c>
      <c r="L1789" s="101">
        <v>438</v>
      </c>
      <c r="M1789" s="101">
        <v>0</v>
      </c>
      <c r="N1789" s="100" t="str">
        <f t="shared" si="81"/>
        <v>공격력 +249</v>
      </c>
      <c r="O1789" s="100" t="str">
        <f t="shared" si="82"/>
        <v>최대 체력 +1120</v>
      </c>
      <c r="P1789" s="100" t="str">
        <f t="shared" si="83"/>
        <v>치유력 +438</v>
      </c>
    </row>
    <row r="1790" spans="1:16" ht="13.8" customHeight="1">
      <c r="A1790" s="101">
        <f>C1790*ID규칙_기본능력치그룹_단위+COUNTIF($C$4:C1790,C1790)</f>
        <v>21311037</v>
      </c>
      <c r="B1790" s="100" t="s">
        <v>355</v>
      </c>
      <c r="C1790" s="101">
        <f>VLOOKUP(B1790,WEAPON!$B:$D,3,0)</f>
        <v>21311</v>
      </c>
      <c r="D1790" s="102">
        <v>37</v>
      </c>
      <c r="E1790" s="101">
        <v>1</v>
      </c>
      <c r="F1790" s="101">
        <v>255</v>
      </c>
      <c r="G1790" s="101">
        <v>0</v>
      </c>
      <c r="H1790" s="101">
        <v>2</v>
      </c>
      <c r="I1790" s="101">
        <v>1144</v>
      </c>
      <c r="J1790" s="101">
        <v>0</v>
      </c>
      <c r="K1790" s="101">
        <v>3</v>
      </c>
      <c r="L1790" s="101">
        <v>448</v>
      </c>
      <c r="M1790" s="101">
        <v>0</v>
      </c>
      <c r="N1790" s="100" t="str">
        <f t="shared" si="81"/>
        <v>공격력 +255</v>
      </c>
      <c r="O1790" s="100" t="str">
        <f t="shared" si="82"/>
        <v>최대 체력 +1144</v>
      </c>
      <c r="P1790" s="100" t="str">
        <f t="shared" si="83"/>
        <v>치유력 +448</v>
      </c>
    </row>
    <row r="1791" spans="1:16" ht="13.8" customHeight="1">
      <c r="A1791" s="101">
        <f>C1791*ID규칙_기본능력치그룹_단위+COUNTIF($C$4:C1791,C1791)</f>
        <v>21311038</v>
      </c>
      <c r="B1791" s="100" t="s">
        <v>355</v>
      </c>
      <c r="C1791" s="101">
        <f>VLOOKUP(B1791,WEAPON!$B:$D,3,0)</f>
        <v>21311</v>
      </c>
      <c r="D1791" s="102">
        <v>38</v>
      </c>
      <c r="E1791" s="101">
        <v>1</v>
      </c>
      <c r="F1791" s="101">
        <v>260</v>
      </c>
      <c r="G1791" s="101">
        <v>0</v>
      </c>
      <c r="H1791" s="101">
        <v>2</v>
      </c>
      <c r="I1791" s="101">
        <v>1169</v>
      </c>
      <c r="J1791" s="101">
        <v>0</v>
      </c>
      <c r="K1791" s="101">
        <v>3</v>
      </c>
      <c r="L1791" s="101">
        <v>457</v>
      </c>
      <c r="M1791" s="101">
        <v>0</v>
      </c>
      <c r="N1791" s="100" t="str">
        <f t="shared" si="81"/>
        <v>공격력 +260</v>
      </c>
      <c r="O1791" s="100" t="str">
        <f t="shared" si="82"/>
        <v>최대 체력 +1169</v>
      </c>
      <c r="P1791" s="100" t="str">
        <f t="shared" si="83"/>
        <v>치유력 +457</v>
      </c>
    </row>
    <row r="1792" spans="1:16" ht="13.8" customHeight="1">
      <c r="A1792" s="101">
        <f>C1792*ID규칙_기본능력치그룹_단위+COUNTIF($C$4:C1792,C1792)</f>
        <v>21311039</v>
      </c>
      <c r="B1792" s="100" t="s">
        <v>355</v>
      </c>
      <c r="C1792" s="101">
        <f>VLOOKUP(B1792,WEAPON!$B:$D,3,0)</f>
        <v>21311</v>
      </c>
      <c r="D1792" s="102">
        <v>39</v>
      </c>
      <c r="E1792" s="101">
        <v>1</v>
      </c>
      <c r="F1792" s="101">
        <v>266</v>
      </c>
      <c r="G1792" s="101">
        <v>0</v>
      </c>
      <c r="H1792" s="101">
        <v>2</v>
      </c>
      <c r="I1792" s="101">
        <v>1193</v>
      </c>
      <c r="J1792" s="101">
        <v>0</v>
      </c>
      <c r="K1792" s="101">
        <v>3</v>
      </c>
      <c r="L1792" s="101">
        <v>467</v>
      </c>
      <c r="M1792" s="101">
        <v>0</v>
      </c>
      <c r="N1792" s="100" t="str">
        <f t="shared" si="81"/>
        <v>공격력 +266</v>
      </c>
      <c r="O1792" s="100" t="str">
        <f t="shared" si="82"/>
        <v>최대 체력 +1193</v>
      </c>
      <c r="P1792" s="100" t="str">
        <f t="shared" si="83"/>
        <v>치유력 +467</v>
      </c>
    </row>
    <row r="1793" spans="1:16" ht="13.8" customHeight="1">
      <c r="A1793" s="101">
        <f>C1793*ID규칙_기본능력치그룹_단위+COUNTIF($C$4:C1793,C1793)</f>
        <v>21311040</v>
      </c>
      <c r="B1793" s="100" t="s">
        <v>355</v>
      </c>
      <c r="C1793" s="101">
        <f>VLOOKUP(B1793,WEAPON!$B:$D,3,0)</f>
        <v>21311</v>
      </c>
      <c r="D1793" s="102">
        <v>40</v>
      </c>
      <c r="E1793" s="101">
        <v>1</v>
      </c>
      <c r="F1793" s="101">
        <v>271</v>
      </c>
      <c r="G1793" s="101">
        <v>0</v>
      </c>
      <c r="H1793" s="101">
        <v>2</v>
      </c>
      <c r="I1793" s="101">
        <v>1217</v>
      </c>
      <c r="J1793" s="101">
        <v>0</v>
      </c>
      <c r="K1793" s="101">
        <v>3</v>
      </c>
      <c r="L1793" s="101">
        <v>476</v>
      </c>
      <c r="M1793" s="101">
        <v>0</v>
      </c>
      <c r="N1793" s="100" t="str">
        <f t="shared" si="81"/>
        <v>공격력 +271</v>
      </c>
      <c r="O1793" s="100" t="str">
        <f t="shared" si="82"/>
        <v>최대 체력 +1217</v>
      </c>
      <c r="P1793" s="100" t="str">
        <f t="shared" si="83"/>
        <v>치유력 +476</v>
      </c>
    </row>
    <row r="1794" spans="1:16" ht="13.8" customHeight="1">
      <c r="A1794" s="101">
        <f>C1794*ID규칙_기본능력치그룹_단위+COUNTIF($C$4:C1794,C1794)</f>
        <v>21311041</v>
      </c>
      <c r="B1794" s="100" t="s">
        <v>355</v>
      </c>
      <c r="C1794" s="101">
        <f>VLOOKUP(B1794,WEAPON!$B:$D,3,0)</f>
        <v>21311</v>
      </c>
      <c r="D1794" s="102">
        <v>41</v>
      </c>
      <c r="E1794" s="101">
        <v>1</v>
      </c>
      <c r="F1794" s="101">
        <v>277</v>
      </c>
      <c r="G1794" s="101">
        <v>0</v>
      </c>
      <c r="H1794" s="101">
        <v>2</v>
      </c>
      <c r="I1794" s="101">
        <v>1242</v>
      </c>
      <c r="J1794" s="101">
        <v>0</v>
      </c>
      <c r="K1794" s="101">
        <v>3</v>
      </c>
      <c r="L1794" s="101">
        <v>486</v>
      </c>
      <c r="M1794" s="101">
        <v>0</v>
      </c>
      <c r="N1794" s="100" t="str">
        <f t="shared" si="81"/>
        <v>공격력 +277</v>
      </c>
      <c r="O1794" s="100" t="str">
        <f t="shared" si="82"/>
        <v>최대 체력 +1242</v>
      </c>
      <c r="P1794" s="100" t="str">
        <f t="shared" si="83"/>
        <v>치유력 +486</v>
      </c>
    </row>
    <row r="1795" spans="1:16" ht="13.8" customHeight="1">
      <c r="A1795" s="101">
        <f>C1795*ID규칙_기본능력치그룹_단위+COUNTIF($C$4:C1795,C1795)</f>
        <v>21311042</v>
      </c>
      <c r="B1795" s="100" t="s">
        <v>355</v>
      </c>
      <c r="C1795" s="101">
        <f>VLOOKUP(B1795,WEAPON!$B:$D,3,0)</f>
        <v>21311</v>
      </c>
      <c r="D1795" s="102">
        <v>42</v>
      </c>
      <c r="E1795" s="101">
        <v>1</v>
      </c>
      <c r="F1795" s="101">
        <v>282</v>
      </c>
      <c r="G1795" s="101">
        <v>0</v>
      </c>
      <c r="H1795" s="101">
        <v>2</v>
      </c>
      <c r="I1795" s="101">
        <v>1266</v>
      </c>
      <c r="J1795" s="101">
        <v>0</v>
      </c>
      <c r="K1795" s="101">
        <v>3</v>
      </c>
      <c r="L1795" s="101">
        <v>495</v>
      </c>
      <c r="M1795" s="101">
        <v>0</v>
      </c>
      <c r="N1795" s="100" t="str">
        <f t="shared" si="81"/>
        <v>공격력 +282</v>
      </c>
      <c r="O1795" s="100" t="str">
        <f t="shared" si="82"/>
        <v>최대 체력 +1266</v>
      </c>
      <c r="P1795" s="100" t="str">
        <f t="shared" si="83"/>
        <v>치유력 +495</v>
      </c>
    </row>
    <row r="1796" spans="1:16" ht="13.8" customHeight="1">
      <c r="A1796" s="101">
        <f>C1796*ID규칙_기본능력치그룹_단위+COUNTIF($C$4:C1796,C1796)</f>
        <v>21311043</v>
      </c>
      <c r="B1796" s="100" t="s">
        <v>355</v>
      </c>
      <c r="C1796" s="101">
        <f>VLOOKUP(B1796,WEAPON!$B:$D,3,0)</f>
        <v>21311</v>
      </c>
      <c r="D1796" s="102">
        <v>43</v>
      </c>
      <c r="E1796" s="101">
        <v>1</v>
      </c>
      <c r="F1796" s="101">
        <v>287</v>
      </c>
      <c r="G1796" s="101">
        <v>0</v>
      </c>
      <c r="H1796" s="101">
        <v>2</v>
      </c>
      <c r="I1796" s="101">
        <v>1290</v>
      </c>
      <c r="J1796" s="101">
        <v>0</v>
      </c>
      <c r="K1796" s="101">
        <v>3</v>
      </c>
      <c r="L1796" s="101">
        <v>505</v>
      </c>
      <c r="M1796" s="101">
        <v>0</v>
      </c>
      <c r="N1796" s="100" t="str">
        <f t="shared" ref="N1796:N1859" si="84">IF(E1796=0,"-",VLOOKUP(E1796,STATS_TYPE,2,0)&amp;" +")&amp;IF(E1796=0,"",IF(G1796=0,F1796,F1796/100&amp;"%"))</f>
        <v>공격력 +287</v>
      </c>
      <c r="O1796" s="100" t="str">
        <f t="shared" ref="O1796:O1859" si="85">IF(H1796=0,"-",VLOOKUP(H1796,STATS_TYPE,2,0)&amp;" +")&amp;IF(H1796=0,"",IF(J1796=0,I1796,I1796/100&amp;"%"))</f>
        <v>최대 체력 +1290</v>
      </c>
      <c r="P1796" s="100" t="str">
        <f t="shared" ref="P1796:P1859" si="86">IF(K1796=0,"-",VLOOKUP(K1796,STATS_TYPE,2,0)&amp;" +")&amp;IF(K1796=0,"",IF(M1796=0,L1796,L1796/100&amp;"%"))</f>
        <v>치유력 +505</v>
      </c>
    </row>
    <row r="1797" spans="1:16" ht="13.8" customHeight="1">
      <c r="A1797" s="101">
        <f>C1797*ID규칙_기본능력치그룹_단위+COUNTIF($C$4:C1797,C1797)</f>
        <v>21311044</v>
      </c>
      <c r="B1797" s="100" t="s">
        <v>355</v>
      </c>
      <c r="C1797" s="101">
        <f>VLOOKUP(B1797,WEAPON!$B:$D,3,0)</f>
        <v>21311</v>
      </c>
      <c r="D1797" s="102">
        <v>44</v>
      </c>
      <c r="E1797" s="101">
        <v>1</v>
      </c>
      <c r="F1797" s="101">
        <v>293</v>
      </c>
      <c r="G1797" s="101">
        <v>0</v>
      </c>
      <c r="H1797" s="101">
        <v>2</v>
      </c>
      <c r="I1797" s="101">
        <v>1315</v>
      </c>
      <c r="J1797" s="101">
        <v>0</v>
      </c>
      <c r="K1797" s="101">
        <v>3</v>
      </c>
      <c r="L1797" s="101">
        <v>514</v>
      </c>
      <c r="M1797" s="101">
        <v>0</v>
      </c>
      <c r="N1797" s="100" t="str">
        <f t="shared" si="84"/>
        <v>공격력 +293</v>
      </c>
      <c r="O1797" s="100" t="str">
        <f t="shared" si="85"/>
        <v>최대 체력 +1315</v>
      </c>
      <c r="P1797" s="100" t="str">
        <f t="shared" si="86"/>
        <v>치유력 +514</v>
      </c>
    </row>
    <row r="1798" spans="1:16" ht="13.8" customHeight="1">
      <c r="A1798" s="101">
        <f>C1798*ID규칙_기본능력치그룹_단위+COUNTIF($C$4:C1798,C1798)</f>
        <v>21311045</v>
      </c>
      <c r="B1798" s="100" t="s">
        <v>355</v>
      </c>
      <c r="C1798" s="101">
        <f>VLOOKUP(B1798,WEAPON!$B:$D,3,0)</f>
        <v>21311</v>
      </c>
      <c r="D1798" s="102">
        <v>45</v>
      </c>
      <c r="E1798" s="101">
        <v>1</v>
      </c>
      <c r="F1798" s="101">
        <v>298</v>
      </c>
      <c r="G1798" s="101">
        <v>0</v>
      </c>
      <c r="H1798" s="101">
        <v>2</v>
      </c>
      <c r="I1798" s="101">
        <v>1339</v>
      </c>
      <c r="J1798" s="101">
        <v>0</v>
      </c>
      <c r="K1798" s="101">
        <v>3</v>
      </c>
      <c r="L1798" s="101">
        <v>524</v>
      </c>
      <c r="M1798" s="101">
        <v>0</v>
      </c>
      <c r="N1798" s="100" t="str">
        <f t="shared" si="84"/>
        <v>공격력 +298</v>
      </c>
      <c r="O1798" s="100" t="str">
        <f t="shared" si="85"/>
        <v>최대 체력 +1339</v>
      </c>
      <c r="P1798" s="100" t="str">
        <f t="shared" si="86"/>
        <v>치유력 +524</v>
      </c>
    </row>
    <row r="1799" spans="1:16" ht="13.8" customHeight="1">
      <c r="A1799" s="101">
        <f>C1799*ID규칙_기본능력치그룹_단위+COUNTIF($C$4:C1799,C1799)</f>
        <v>21311046</v>
      </c>
      <c r="B1799" s="100" t="s">
        <v>355</v>
      </c>
      <c r="C1799" s="101">
        <f>VLOOKUP(B1799,WEAPON!$B:$D,3,0)</f>
        <v>21311</v>
      </c>
      <c r="D1799" s="102">
        <v>46</v>
      </c>
      <c r="E1799" s="101">
        <v>1</v>
      </c>
      <c r="F1799" s="101">
        <v>304</v>
      </c>
      <c r="G1799" s="101">
        <v>0</v>
      </c>
      <c r="H1799" s="101">
        <v>2</v>
      </c>
      <c r="I1799" s="101">
        <v>1363</v>
      </c>
      <c r="J1799" s="101">
        <v>0</v>
      </c>
      <c r="K1799" s="101">
        <v>3</v>
      </c>
      <c r="L1799" s="101">
        <v>533</v>
      </c>
      <c r="M1799" s="101">
        <v>0</v>
      </c>
      <c r="N1799" s="100" t="str">
        <f t="shared" si="84"/>
        <v>공격력 +304</v>
      </c>
      <c r="O1799" s="100" t="str">
        <f t="shared" si="85"/>
        <v>최대 체력 +1363</v>
      </c>
      <c r="P1799" s="100" t="str">
        <f t="shared" si="86"/>
        <v>치유력 +533</v>
      </c>
    </row>
    <row r="1800" spans="1:16" ht="13.8" customHeight="1">
      <c r="A1800" s="101">
        <f>C1800*ID규칙_기본능력치그룹_단위+COUNTIF($C$4:C1800,C1800)</f>
        <v>21311047</v>
      </c>
      <c r="B1800" s="100" t="s">
        <v>355</v>
      </c>
      <c r="C1800" s="101">
        <f>VLOOKUP(B1800,WEAPON!$B:$D,3,0)</f>
        <v>21311</v>
      </c>
      <c r="D1800" s="102">
        <v>47</v>
      </c>
      <c r="E1800" s="101">
        <v>1</v>
      </c>
      <c r="F1800" s="101">
        <v>309</v>
      </c>
      <c r="G1800" s="101">
        <v>0</v>
      </c>
      <c r="H1800" s="101">
        <v>2</v>
      </c>
      <c r="I1800" s="101">
        <v>1388</v>
      </c>
      <c r="J1800" s="101">
        <v>0</v>
      </c>
      <c r="K1800" s="101">
        <v>3</v>
      </c>
      <c r="L1800" s="101">
        <v>543</v>
      </c>
      <c r="M1800" s="101">
        <v>0</v>
      </c>
      <c r="N1800" s="100" t="str">
        <f t="shared" si="84"/>
        <v>공격력 +309</v>
      </c>
      <c r="O1800" s="100" t="str">
        <f t="shared" si="85"/>
        <v>최대 체력 +1388</v>
      </c>
      <c r="P1800" s="100" t="str">
        <f t="shared" si="86"/>
        <v>치유력 +543</v>
      </c>
    </row>
    <row r="1801" spans="1:16" ht="13.8" customHeight="1">
      <c r="A1801" s="101">
        <f>C1801*ID규칙_기본능력치그룹_단위+COUNTIF($C$4:C1801,C1801)</f>
        <v>21311048</v>
      </c>
      <c r="B1801" s="100" t="s">
        <v>355</v>
      </c>
      <c r="C1801" s="101">
        <f>VLOOKUP(B1801,WEAPON!$B:$D,3,0)</f>
        <v>21311</v>
      </c>
      <c r="D1801" s="102">
        <v>48</v>
      </c>
      <c r="E1801" s="101">
        <v>1</v>
      </c>
      <c r="F1801" s="101">
        <v>314</v>
      </c>
      <c r="G1801" s="101">
        <v>0</v>
      </c>
      <c r="H1801" s="101">
        <v>2</v>
      </c>
      <c r="I1801" s="101">
        <v>1412</v>
      </c>
      <c r="J1801" s="101">
        <v>0</v>
      </c>
      <c r="K1801" s="101">
        <v>3</v>
      </c>
      <c r="L1801" s="101">
        <v>552</v>
      </c>
      <c r="M1801" s="101">
        <v>0</v>
      </c>
      <c r="N1801" s="100" t="str">
        <f t="shared" si="84"/>
        <v>공격력 +314</v>
      </c>
      <c r="O1801" s="100" t="str">
        <f t="shared" si="85"/>
        <v>최대 체력 +1412</v>
      </c>
      <c r="P1801" s="100" t="str">
        <f t="shared" si="86"/>
        <v>치유력 +552</v>
      </c>
    </row>
    <row r="1802" spans="1:16" ht="13.8" customHeight="1">
      <c r="A1802" s="101">
        <f>C1802*ID규칙_기본능력치그룹_단위+COUNTIF($C$4:C1802,C1802)</f>
        <v>21311049</v>
      </c>
      <c r="B1802" s="100" t="s">
        <v>355</v>
      </c>
      <c r="C1802" s="101">
        <f>VLOOKUP(B1802,WEAPON!$B:$D,3,0)</f>
        <v>21311</v>
      </c>
      <c r="D1802" s="102">
        <v>49</v>
      </c>
      <c r="E1802" s="101">
        <v>1</v>
      </c>
      <c r="F1802" s="101">
        <v>320</v>
      </c>
      <c r="G1802" s="101">
        <v>0</v>
      </c>
      <c r="H1802" s="101">
        <v>2</v>
      </c>
      <c r="I1802" s="101">
        <v>1437</v>
      </c>
      <c r="J1802" s="101">
        <v>0</v>
      </c>
      <c r="K1802" s="101">
        <v>3</v>
      </c>
      <c r="L1802" s="101">
        <v>562</v>
      </c>
      <c r="M1802" s="101">
        <v>0</v>
      </c>
      <c r="N1802" s="100" t="str">
        <f t="shared" si="84"/>
        <v>공격력 +320</v>
      </c>
      <c r="O1802" s="100" t="str">
        <f t="shared" si="85"/>
        <v>최대 체력 +1437</v>
      </c>
      <c r="P1802" s="100" t="str">
        <f t="shared" si="86"/>
        <v>치유력 +562</v>
      </c>
    </row>
    <row r="1803" spans="1:16" ht="13.8" customHeight="1">
      <c r="A1803" s="101">
        <f>C1803*ID규칙_기본능력치그룹_단위+COUNTIF($C$4:C1803,C1803)</f>
        <v>21311050</v>
      </c>
      <c r="B1803" s="100" t="s">
        <v>355</v>
      </c>
      <c r="C1803" s="101">
        <f>VLOOKUP(B1803,WEAPON!$B:$D,3,0)</f>
        <v>21311</v>
      </c>
      <c r="D1803" s="102">
        <v>50</v>
      </c>
      <c r="E1803" s="101">
        <v>1</v>
      </c>
      <c r="F1803" s="101">
        <v>325</v>
      </c>
      <c r="G1803" s="101">
        <v>0</v>
      </c>
      <c r="H1803" s="101">
        <v>2</v>
      </c>
      <c r="I1803" s="101">
        <v>1460</v>
      </c>
      <c r="J1803" s="101">
        <v>0</v>
      </c>
      <c r="K1803" s="101">
        <v>3</v>
      </c>
      <c r="L1803" s="101">
        <v>571</v>
      </c>
      <c r="M1803" s="101">
        <v>0</v>
      </c>
      <c r="N1803" s="100" t="str">
        <f t="shared" si="84"/>
        <v>공격력 +325</v>
      </c>
      <c r="O1803" s="100" t="str">
        <f t="shared" si="85"/>
        <v>최대 체력 +1460</v>
      </c>
      <c r="P1803" s="100" t="str">
        <f t="shared" si="86"/>
        <v>치유력 +571</v>
      </c>
    </row>
    <row r="1804" spans="1:16" ht="13.8" customHeight="1">
      <c r="A1804" s="101">
        <f>C1804*ID규칙_기본능력치그룹_단위+COUNTIF($C$4:C1804,C1804)</f>
        <v>14126001</v>
      </c>
      <c r="B1804" s="100" t="s">
        <v>357</v>
      </c>
      <c r="C1804" s="101">
        <f>VLOOKUP(B1804,WEAPON!$B:$D,3,0)</f>
        <v>14126</v>
      </c>
      <c r="D1804" s="102">
        <v>1</v>
      </c>
      <c r="E1804" s="101">
        <v>1</v>
      </c>
      <c r="F1804" s="101">
        <v>66</v>
      </c>
      <c r="G1804" s="101">
        <v>0</v>
      </c>
      <c r="H1804" s="101">
        <v>2</v>
      </c>
      <c r="I1804" s="101">
        <v>454</v>
      </c>
      <c r="J1804" s="101">
        <v>0</v>
      </c>
      <c r="K1804" s="101">
        <v>3</v>
      </c>
      <c r="L1804" s="101">
        <v>131</v>
      </c>
      <c r="M1804" s="101">
        <v>0</v>
      </c>
      <c r="N1804" s="100" t="str">
        <f t="shared" si="84"/>
        <v>공격력 +66</v>
      </c>
      <c r="O1804" s="100" t="str">
        <f t="shared" si="85"/>
        <v>최대 체력 +454</v>
      </c>
      <c r="P1804" s="100" t="str">
        <f t="shared" si="86"/>
        <v>치유력 +131</v>
      </c>
    </row>
    <row r="1805" spans="1:16" ht="13.8" customHeight="1">
      <c r="A1805" s="101">
        <f>C1805*ID규칙_기본능력치그룹_단위+COUNTIF($C$4:C1805,C1805)</f>
        <v>14126002</v>
      </c>
      <c r="B1805" s="100" t="s">
        <v>357</v>
      </c>
      <c r="C1805" s="101">
        <f>VLOOKUP(B1805,WEAPON!$B:$D,3,0)</f>
        <v>14126</v>
      </c>
      <c r="D1805" s="102">
        <v>2</v>
      </c>
      <c r="E1805" s="101">
        <v>1</v>
      </c>
      <c r="F1805" s="101">
        <v>72</v>
      </c>
      <c r="G1805" s="101">
        <v>0</v>
      </c>
      <c r="H1805" s="101">
        <v>2</v>
      </c>
      <c r="I1805" s="101">
        <v>495</v>
      </c>
      <c r="J1805" s="101">
        <v>0</v>
      </c>
      <c r="K1805" s="101">
        <v>3</v>
      </c>
      <c r="L1805" s="101">
        <v>143</v>
      </c>
      <c r="M1805" s="101">
        <v>0</v>
      </c>
      <c r="N1805" s="100" t="str">
        <f t="shared" si="84"/>
        <v>공격력 +72</v>
      </c>
      <c r="O1805" s="100" t="str">
        <f t="shared" si="85"/>
        <v>최대 체력 +495</v>
      </c>
      <c r="P1805" s="100" t="str">
        <f t="shared" si="86"/>
        <v>치유력 +143</v>
      </c>
    </row>
    <row r="1806" spans="1:16" ht="13.8" customHeight="1">
      <c r="A1806" s="101">
        <f>C1806*ID규칙_기본능력치그룹_단위+COUNTIF($C$4:C1806,C1806)</f>
        <v>14126003</v>
      </c>
      <c r="B1806" s="100" t="s">
        <v>357</v>
      </c>
      <c r="C1806" s="101">
        <f>VLOOKUP(B1806,WEAPON!$B:$D,3,0)</f>
        <v>14126</v>
      </c>
      <c r="D1806" s="102">
        <v>3</v>
      </c>
      <c r="E1806" s="101">
        <v>1</v>
      </c>
      <c r="F1806" s="101">
        <v>78</v>
      </c>
      <c r="G1806" s="101">
        <v>0</v>
      </c>
      <c r="H1806" s="101">
        <v>2</v>
      </c>
      <c r="I1806" s="101">
        <v>536</v>
      </c>
      <c r="J1806" s="101">
        <v>0</v>
      </c>
      <c r="K1806" s="101">
        <v>3</v>
      </c>
      <c r="L1806" s="101">
        <v>155</v>
      </c>
      <c r="M1806" s="101">
        <v>0</v>
      </c>
      <c r="N1806" s="100" t="str">
        <f t="shared" si="84"/>
        <v>공격력 +78</v>
      </c>
      <c r="O1806" s="100" t="str">
        <f t="shared" si="85"/>
        <v>최대 체력 +536</v>
      </c>
      <c r="P1806" s="100" t="str">
        <f t="shared" si="86"/>
        <v>치유력 +155</v>
      </c>
    </row>
    <row r="1807" spans="1:16" ht="13.8" customHeight="1">
      <c r="A1807" s="101">
        <f>C1807*ID규칙_기본능력치그룹_단위+COUNTIF($C$4:C1807,C1807)</f>
        <v>14126004</v>
      </c>
      <c r="B1807" s="100" t="s">
        <v>357</v>
      </c>
      <c r="C1807" s="101">
        <f>VLOOKUP(B1807,WEAPON!$B:$D,3,0)</f>
        <v>14126</v>
      </c>
      <c r="D1807" s="102">
        <v>4</v>
      </c>
      <c r="E1807" s="101">
        <v>1</v>
      </c>
      <c r="F1807" s="101">
        <v>84</v>
      </c>
      <c r="G1807" s="101">
        <v>0</v>
      </c>
      <c r="H1807" s="101">
        <v>2</v>
      </c>
      <c r="I1807" s="101">
        <v>578</v>
      </c>
      <c r="J1807" s="101">
        <v>0</v>
      </c>
      <c r="K1807" s="101">
        <v>3</v>
      </c>
      <c r="L1807" s="101">
        <v>167</v>
      </c>
      <c r="M1807" s="101">
        <v>0</v>
      </c>
      <c r="N1807" s="100" t="str">
        <f t="shared" si="84"/>
        <v>공격력 +84</v>
      </c>
      <c r="O1807" s="100" t="str">
        <f t="shared" si="85"/>
        <v>최대 체력 +578</v>
      </c>
      <c r="P1807" s="100" t="str">
        <f t="shared" si="86"/>
        <v>치유력 +167</v>
      </c>
    </row>
    <row r="1808" spans="1:16" ht="13.8" customHeight="1">
      <c r="A1808" s="101">
        <f>C1808*ID규칙_기본능력치그룹_단위+COUNTIF($C$4:C1808,C1808)</f>
        <v>14126005</v>
      </c>
      <c r="B1808" s="100" t="s">
        <v>357</v>
      </c>
      <c r="C1808" s="101">
        <f>VLOOKUP(B1808,WEAPON!$B:$D,3,0)</f>
        <v>14126</v>
      </c>
      <c r="D1808" s="102">
        <v>5</v>
      </c>
      <c r="E1808" s="101">
        <v>1</v>
      </c>
      <c r="F1808" s="101">
        <v>90</v>
      </c>
      <c r="G1808" s="101">
        <v>0</v>
      </c>
      <c r="H1808" s="101">
        <v>2</v>
      </c>
      <c r="I1808" s="101">
        <v>619</v>
      </c>
      <c r="J1808" s="101">
        <v>0</v>
      </c>
      <c r="K1808" s="101">
        <v>3</v>
      </c>
      <c r="L1808" s="101">
        <v>179</v>
      </c>
      <c r="M1808" s="101">
        <v>0</v>
      </c>
      <c r="N1808" s="100" t="str">
        <f t="shared" si="84"/>
        <v>공격력 +90</v>
      </c>
      <c r="O1808" s="100" t="str">
        <f t="shared" si="85"/>
        <v>최대 체력 +619</v>
      </c>
      <c r="P1808" s="100" t="str">
        <f t="shared" si="86"/>
        <v>치유력 +179</v>
      </c>
    </row>
    <row r="1809" spans="1:16" ht="13.8" customHeight="1">
      <c r="A1809" s="101">
        <f>C1809*ID규칙_기본능력치그룹_단위+COUNTIF($C$4:C1809,C1809)</f>
        <v>14126006</v>
      </c>
      <c r="B1809" s="100" t="s">
        <v>357</v>
      </c>
      <c r="C1809" s="101">
        <f>VLOOKUP(B1809,WEAPON!$B:$D,3,0)</f>
        <v>14126</v>
      </c>
      <c r="D1809" s="102">
        <v>6</v>
      </c>
      <c r="E1809" s="101">
        <v>1</v>
      </c>
      <c r="F1809" s="101">
        <v>96</v>
      </c>
      <c r="G1809" s="101">
        <v>0</v>
      </c>
      <c r="H1809" s="101">
        <v>2</v>
      </c>
      <c r="I1809" s="101">
        <v>660</v>
      </c>
      <c r="J1809" s="101">
        <v>0</v>
      </c>
      <c r="K1809" s="101">
        <v>3</v>
      </c>
      <c r="L1809" s="101">
        <v>190</v>
      </c>
      <c r="M1809" s="101">
        <v>0</v>
      </c>
      <c r="N1809" s="100" t="str">
        <f t="shared" si="84"/>
        <v>공격력 +96</v>
      </c>
      <c r="O1809" s="100" t="str">
        <f t="shared" si="85"/>
        <v>최대 체력 +660</v>
      </c>
      <c r="P1809" s="100" t="str">
        <f t="shared" si="86"/>
        <v>치유력 +190</v>
      </c>
    </row>
    <row r="1810" spans="1:16" ht="13.8" customHeight="1">
      <c r="A1810" s="101">
        <f>C1810*ID규칙_기본능력치그룹_단위+COUNTIF($C$4:C1810,C1810)</f>
        <v>14126007</v>
      </c>
      <c r="B1810" s="100" t="s">
        <v>357</v>
      </c>
      <c r="C1810" s="101">
        <f>VLOOKUP(B1810,WEAPON!$B:$D,3,0)</f>
        <v>14126</v>
      </c>
      <c r="D1810" s="102">
        <v>7</v>
      </c>
      <c r="E1810" s="101">
        <v>1</v>
      </c>
      <c r="F1810" s="101">
        <v>102</v>
      </c>
      <c r="G1810" s="101">
        <v>0</v>
      </c>
      <c r="H1810" s="101">
        <v>2</v>
      </c>
      <c r="I1810" s="101">
        <v>701</v>
      </c>
      <c r="J1810" s="101">
        <v>0</v>
      </c>
      <c r="K1810" s="101">
        <v>3</v>
      </c>
      <c r="L1810" s="101">
        <v>202</v>
      </c>
      <c r="M1810" s="101">
        <v>0</v>
      </c>
      <c r="N1810" s="100" t="str">
        <f t="shared" si="84"/>
        <v>공격력 +102</v>
      </c>
      <c r="O1810" s="100" t="str">
        <f t="shared" si="85"/>
        <v>최대 체력 +701</v>
      </c>
      <c r="P1810" s="100" t="str">
        <f t="shared" si="86"/>
        <v>치유력 +202</v>
      </c>
    </row>
    <row r="1811" spans="1:16" ht="13.8" customHeight="1">
      <c r="A1811" s="101">
        <f>C1811*ID규칙_기본능력치그룹_단위+COUNTIF($C$4:C1811,C1811)</f>
        <v>14126008</v>
      </c>
      <c r="B1811" s="100" t="s">
        <v>357</v>
      </c>
      <c r="C1811" s="101">
        <f>VLOOKUP(B1811,WEAPON!$B:$D,3,0)</f>
        <v>14126</v>
      </c>
      <c r="D1811" s="102">
        <v>8</v>
      </c>
      <c r="E1811" s="101">
        <v>1</v>
      </c>
      <c r="F1811" s="101">
        <v>108</v>
      </c>
      <c r="G1811" s="101">
        <v>0</v>
      </c>
      <c r="H1811" s="101">
        <v>2</v>
      </c>
      <c r="I1811" s="101">
        <v>743</v>
      </c>
      <c r="J1811" s="101">
        <v>0</v>
      </c>
      <c r="K1811" s="101">
        <v>3</v>
      </c>
      <c r="L1811" s="101">
        <v>214</v>
      </c>
      <c r="M1811" s="101">
        <v>0</v>
      </c>
      <c r="N1811" s="100" t="str">
        <f t="shared" si="84"/>
        <v>공격력 +108</v>
      </c>
      <c r="O1811" s="100" t="str">
        <f t="shared" si="85"/>
        <v>최대 체력 +743</v>
      </c>
      <c r="P1811" s="100" t="str">
        <f t="shared" si="86"/>
        <v>치유력 +214</v>
      </c>
    </row>
    <row r="1812" spans="1:16" ht="13.8" customHeight="1">
      <c r="A1812" s="101">
        <f>C1812*ID규칙_기본능력치그룹_단위+COUNTIF($C$4:C1812,C1812)</f>
        <v>14126009</v>
      </c>
      <c r="B1812" s="100" t="s">
        <v>357</v>
      </c>
      <c r="C1812" s="101">
        <f>VLOOKUP(B1812,WEAPON!$B:$D,3,0)</f>
        <v>14126</v>
      </c>
      <c r="D1812" s="102">
        <v>9</v>
      </c>
      <c r="E1812" s="101">
        <v>1</v>
      </c>
      <c r="F1812" s="101">
        <v>114</v>
      </c>
      <c r="G1812" s="101">
        <v>0</v>
      </c>
      <c r="H1812" s="101">
        <v>2</v>
      </c>
      <c r="I1812" s="101">
        <v>784</v>
      </c>
      <c r="J1812" s="101">
        <v>0</v>
      </c>
      <c r="K1812" s="101">
        <v>3</v>
      </c>
      <c r="L1812" s="101">
        <v>226</v>
      </c>
      <c r="M1812" s="101">
        <v>0</v>
      </c>
      <c r="N1812" s="100" t="str">
        <f t="shared" si="84"/>
        <v>공격력 +114</v>
      </c>
      <c r="O1812" s="100" t="str">
        <f t="shared" si="85"/>
        <v>최대 체력 +784</v>
      </c>
      <c r="P1812" s="100" t="str">
        <f t="shared" si="86"/>
        <v>치유력 +226</v>
      </c>
    </row>
    <row r="1813" spans="1:16" ht="13.8" customHeight="1">
      <c r="A1813" s="101">
        <f>C1813*ID규칙_기본능력치그룹_단위+COUNTIF($C$4:C1813,C1813)</f>
        <v>14126010</v>
      </c>
      <c r="B1813" s="100" t="s">
        <v>357</v>
      </c>
      <c r="C1813" s="101">
        <f>VLOOKUP(B1813,WEAPON!$B:$D,3,0)</f>
        <v>14126</v>
      </c>
      <c r="D1813" s="102">
        <v>10</v>
      </c>
      <c r="E1813" s="101">
        <v>1</v>
      </c>
      <c r="F1813" s="101">
        <v>120</v>
      </c>
      <c r="G1813" s="101">
        <v>0</v>
      </c>
      <c r="H1813" s="101">
        <v>2</v>
      </c>
      <c r="I1813" s="101">
        <v>825</v>
      </c>
      <c r="J1813" s="101">
        <v>0</v>
      </c>
      <c r="K1813" s="101">
        <v>3</v>
      </c>
      <c r="L1813" s="101">
        <v>238</v>
      </c>
      <c r="M1813" s="101">
        <v>0</v>
      </c>
      <c r="N1813" s="100" t="str">
        <f t="shared" si="84"/>
        <v>공격력 +120</v>
      </c>
      <c r="O1813" s="100" t="str">
        <f t="shared" si="85"/>
        <v>최대 체력 +825</v>
      </c>
      <c r="P1813" s="100" t="str">
        <f t="shared" si="86"/>
        <v>치유력 +238</v>
      </c>
    </row>
    <row r="1814" spans="1:16" ht="13.8" customHeight="1">
      <c r="A1814" s="101">
        <f>C1814*ID규칙_기본능력치그룹_단위+COUNTIF($C$4:C1814,C1814)</f>
        <v>14126011</v>
      </c>
      <c r="B1814" s="100" t="s">
        <v>357</v>
      </c>
      <c r="C1814" s="101">
        <f>VLOOKUP(B1814,WEAPON!$B:$D,3,0)</f>
        <v>14126</v>
      </c>
      <c r="D1814" s="102">
        <v>11</v>
      </c>
      <c r="E1814" s="101">
        <v>1</v>
      </c>
      <c r="F1814" s="101">
        <v>126</v>
      </c>
      <c r="G1814" s="101">
        <v>0</v>
      </c>
      <c r="H1814" s="101">
        <v>2</v>
      </c>
      <c r="I1814" s="101">
        <v>866</v>
      </c>
      <c r="J1814" s="101">
        <v>0</v>
      </c>
      <c r="K1814" s="101">
        <v>3</v>
      </c>
      <c r="L1814" s="101">
        <v>250</v>
      </c>
      <c r="M1814" s="101">
        <v>0</v>
      </c>
      <c r="N1814" s="100" t="str">
        <f t="shared" si="84"/>
        <v>공격력 +126</v>
      </c>
      <c r="O1814" s="100" t="str">
        <f t="shared" si="85"/>
        <v>최대 체력 +866</v>
      </c>
      <c r="P1814" s="100" t="str">
        <f t="shared" si="86"/>
        <v>치유력 +250</v>
      </c>
    </row>
    <row r="1815" spans="1:16" ht="13.8" customHeight="1">
      <c r="A1815" s="101">
        <f>C1815*ID규칙_기본능력치그룹_단위+COUNTIF($C$4:C1815,C1815)</f>
        <v>14126012</v>
      </c>
      <c r="B1815" s="100" t="s">
        <v>357</v>
      </c>
      <c r="C1815" s="101">
        <f>VLOOKUP(B1815,WEAPON!$B:$D,3,0)</f>
        <v>14126</v>
      </c>
      <c r="D1815" s="102">
        <v>12</v>
      </c>
      <c r="E1815" s="101">
        <v>1</v>
      </c>
      <c r="F1815" s="101">
        <v>132</v>
      </c>
      <c r="G1815" s="101">
        <v>0</v>
      </c>
      <c r="H1815" s="101">
        <v>2</v>
      </c>
      <c r="I1815" s="101">
        <v>907</v>
      </c>
      <c r="J1815" s="101">
        <v>0</v>
      </c>
      <c r="K1815" s="101">
        <v>3</v>
      </c>
      <c r="L1815" s="101">
        <v>262</v>
      </c>
      <c r="M1815" s="101">
        <v>0</v>
      </c>
      <c r="N1815" s="100" t="str">
        <f t="shared" si="84"/>
        <v>공격력 +132</v>
      </c>
      <c r="O1815" s="100" t="str">
        <f t="shared" si="85"/>
        <v>최대 체력 +907</v>
      </c>
      <c r="P1815" s="100" t="str">
        <f t="shared" si="86"/>
        <v>치유력 +262</v>
      </c>
    </row>
    <row r="1816" spans="1:16" ht="13.8" customHeight="1">
      <c r="A1816" s="101">
        <f>C1816*ID규칙_기본능력치그룹_단위+COUNTIF($C$4:C1816,C1816)</f>
        <v>14126013</v>
      </c>
      <c r="B1816" s="100" t="s">
        <v>357</v>
      </c>
      <c r="C1816" s="101">
        <f>VLOOKUP(B1816,WEAPON!$B:$D,3,0)</f>
        <v>14126</v>
      </c>
      <c r="D1816" s="102">
        <v>13</v>
      </c>
      <c r="E1816" s="101">
        <v>1</v>
      </c>
      <c r="F1816" s="101">
        <v>138</v>
      </c>
      <c r="G1816" s="101">
        <v>0</v>
      </c>
      <c r="H1816" s="101">
        <v>2</v>
      </c>
      <c r="I1816" s="101">
        <v>949</v>
      </c>
      <c r="J1816" s="101">
        <v>0</v>
      </c>
      <c r="K1816" s="101">
        <v>3</v>
      </c>
      <c r="L1816" s="101">
        <v>274</v>
      </c>
      <c r="M1816" s="101">
        <v>0</v>
      </c>
      <c r="N1816" s="100" t="str">
        <f t="shared" si="84"/>
        <v>공격력 +138</v>
      </c>
      <c r="O1816" s="100" t="str">
        <f t="shared" si="85"/>
        <v>최대 체력 +949</v>
      </c>
      <c r="P1816" s="100" t="str">
        <f t="shared" si="86"/>
        <v>치유력 +274</v>
      </c>
    </row>
    <row r="1817" spans="1:16" ht="13.8" customHeight="1">
      <c r="A1817" s="101">
        <f>C1817*ID규칙_기본능력치그룹_단위+COUNTIF($C$4:C1817,C1817)</f>
        <v>14126014</v>
      </c>
      <c r="B1817" s="100" t="s">
        <v>357</v>
      </c>
      <c r="C1817" s="101">
        <f>VLOOKUP(B1817,WEAPON!$B:$D,3,0)</f>
        <v>14126</v>
      </c>
      <c r="D1817" s="102">
        <v>14</v>
      </c>
      <c r="E1817" s="101">
        <v>1</v>
      </c>
      <c r="F1817" s="101">
        <v>143</v>
      </c>
      <c r="G1817" s="101">
        <v>0</v>
      </c>
      <c r="H1817" s="101">
        <v>2</v>
      </c>
      <c r="I1817" s="101">
        <v>990</v>
      </c>
      <c r="J1817" s="101">
        <v>0</v>
      </c>
      <c r="K1817" s="101">
        <v>3</v>
      </c>
      <c r="L1817" s="101">
        <v>286</v>
      </c>
      <c r="M1817" s="101">
        <v>0</v>
      </c>
      <c r="N1817" s="100" t="str">
        <f t="shared" si="84"/>
        <v>공격력 +143</v>
      </c>
      <c r="O1817" s="100" t="str">
        <f t="shared" si="85"/>
        <v>최대 체력 +990</v>
      </c>
      <c r="P1817" s="100" t="str">
        <f t="shared" si="86"/>
        <v>치유력 +286</v>
      </c>
    </row>
    <row r="1818" spans="1:16" ht="13.8" customHeight="1">
      <c r="A1818" s="101">
        <f>C1818*ID규칙_기본능력치그룹_단위+COUNTIF($C$4:C1818,C1818)</f>
        <v>14126015</v>
      </c>
      <c r="B1818" s="100" t="s">
        <v>357</v>
      </c>
      <c r="C1818" s="101">
        <f>VLOOKUP(B1818,WEAPON!$B:$D,3,0)</f>
        <v>14126</v>
      </c>
      <c r="D1818" s="102">
        <v>15</v>
      </c>
      <c r="E1818" s="101">
        <v>1</v>
      </c>
      <c r="F1818" s="101">
        <v>149</v>
      </c>
      <c r="G1818" s="101">
        <v>0</v>
      </c>
      <c r="H1818" s="101">
        <v>2</v>
      </c>
      <c r="I1818" s="101">
        <v>1031</v>
      </c>
      <c r="J1818" s="101">
        <v>0</v>
      </c>
      <c r="K1818" s="101">
        <v>3</v>
      </c>
      <c r="L1818" s="101">
        <v>298</v>
      </c>
      <c r="M1818" s="101">
        <v>0</v>
      </c>
      <c r="N1818" s="100" t="str">
        <f t="shared" si="84"/>
        <v>공격력 +149</v>
      </c>
      <c r="O1818" s="100" t="str">
        <f t="shared" si="85"/>
        <v>최대 체력 +1031</v>
      </c>
      <c r="P1818" s="100" t="str">
        <f t="shared" si="86"/>
        <v>치유력 +298</v>
      </c>
    </row>
    <row r="1819" spans="1:16" ht="13.8" customHeight="1">
      <c r="A1819" s="101">
        <f>C1819*ID규칙_기본능력치그룹_단위+COUNTIF($C$4:C1819,C1819)</f>
        <v>14126016</v>
      </c>
      <c r="B1819" s="100" t="s">
        <v>357</v>
      </c>
      <c r="C1819" s="101">
        <f>VLOOKUP(B1819,WEAPON!$B:$D,3,0)</f>
        <v>14126</v>
      </c>
      <c r="D1819" s="102">
        <v>16</v>
      </c>
      <c r="E1819" s="101">
        <v>1</v>
      </c>
      <c r="F1819" s="101">
        <v>155</v>
      </c>
      <c r="G1819" s="101">
        <v>0</v>
      </c>
      <c r="H1819" s="101">
        <v>2</v>
      </c>
      <c r="I1819" s="101">
        <v>1072</v>
      </c>
      <c r="J1819" s="101">
        <v>0</v>
      </c>
      <c r="K1819" s="101">
        <v>3</v>
      </c>
      <c r="L1819" s="101">
        <v>309</v>
      </c>
      <c r="M1819" s="101">
        <v>0</v>
      </c>
      <c r="N1819" s="100" t="str">
        <f t="shared" si="84"/>
        <v>공격력 +155</v>
      </c>
      <c r="O1819" s="100" t="str">
        <f t="shared" si="85"/>
        <v>최대 체력 +1072</v>
      </c>
      <c r="P1819" s="100" t="str">
        <f t="shared" si="86"/>
        <v>치유력 +309</v>
      </c>
    </row>
    <row r="1820" spans="1:16" ht="13.8" customHeight="1">
      <c r="A1820" s="101">
        <f>C1820*ID규칙_기본능력치그룹_단위+COUNTIF($C$4:C1820,C1820)</f>
        <v>14126017</v>
      </c>
      <c r="B1820" s="100" t="s">
        <v>357</v>
      </c>
      <c r="C1820" s="101">
        <f>VLOOKUP(B1820,WEAPON!$B:$D,3,0)</f>
        <v>14126</v>
      </c>
      <c r="D1820" s="102">
        <v>17</v>
      </c>
      <c r="E1820" s="101">
        <v>1</v>
      </c>
      <c r="F1820" s="101">
        <v>161</v>
      </c>
      <c r="G1820" s="101">
        <v>0</v>
      </c>
      <c r="H1820" s="101">
        <v>2</v>
      </c>
      <c r="I1820" s="101">
        <v>1114</v>
      </c>
      <c r="J1820" s="101">
        <v>0</v>
      </c>
      <c r="K1820" s="101">
        <v>3</v>
      </c>
      <c r="L1820" s="101">
        <v>321</v>
      </c>
      <c r="M1820" s="101">
        <v>0</v>
      </c>
      <c r="N1820" s="100" t="str">
        <f t="shared" si="84"/>
        <v>공격력 +161</v>
      </c>
      <c r="O1820" s="100" t="str">
        <f t="shared" si="85"/>
        <v>최대 체력 +1114</v>
      </c>
      <c r="P1820" s="100" t="str">
        <f t="shared" si="86"/>
        <v>치유력 +321</v>
      </c>
    </row>
    <row r="1821" spans="1:16" ht="13.8" customHeight="1">
      <c r="A1821" s="101">
        <f>C1821*ID규칙_기본능력치그룹_단위+COUNTIF($C$4:C1821,C1821)</f>
        <v>14126018</v>
      </c>
      <c r="B1821" s="100" t="s">
        <v>357</v>
      </c>
      <c r="C1821" s="101">
        <f>VLOOKUP(B1821,WEAPON!$B:$D,3,0)</f>
        <v>14126</v>
      </c>
      <c r="D1821" s="102">
        <v>18</v>
      </c>
      <c r="E1821" s="101">
        <v>1</v>
      </c>
      <c r="F1821" s="101">
        <v>167</v>
      </c>
      <c r="G1821" s="101">
        <v>0</v>
      </c>
      <c r="H1821" s="101">
        <v>2</v>
      </c>
      <c r="I1821" s="101">
        <v>1155</v>
      </c>
      <c r="J1821" s="101">
        <v>0</v>
      </c>
      <c r="K1821" s="101">
        <v>3</v>
      </c>
      <c r="L1821" s="101">
        <v>333</v>
      </c>
      <c r="M1821" s="101">
        <v>0</v>
      </c>
      <c r="N1821" s="100" t="str">
        <f t="shared" si="84"/>
        <v>공격력 +167</v>
      </c>
      <c r="O1821" s="100" t="str">
        <f t="shared" si="85"/>
        <v>최대 체력 +1155</v>
      </c>
      <c r="P1821" s="100" t="str">
        <f t="shared" si="86"/>
        <v>치유력 +333</v>
      </c>
    </row>
    <row r="1822" spans="1:16" ht="13.8" customHeight="1">
      <c r="A1822" s="101">
        <f>C1822*ID규칙_기본능력치그룹_단위+COUNTIF($C$4:C1822,C1822)</f>
        <v>14126019</v>
      </c>
      <c r="B1822" s="100" t="s">
        <v>357</v>
      </c>
      <c r="C1822" s="101">
        <f>VLOOKUP(B1822,WEAPON!$B:$D,3,0)</f>
        <v>14126</v>
      </c>
      <c r="D1822" s="102">
        <v>19</v>
      </c>
      <c r="E1822" s="101">
        <v>1</v>
      </c>
      <c r="F1822" s="101">
        <v>173</v>
      </c>
      <c r="G1822" s="101">
        <v>0</v>
      </c>
      <c r="H1822" s="101">
        <v>2</v>
      </c>
      <c r="I1822" s="101">
        <v>1196</v>
      </c>
      <c r="J1822" s="101">
        <v>0</v>
      </c>
      <c r="K1822" s="101">
        <v>3</v>
      </c>
      <c r="L1822" s="101">
        <v>345</v>
      </c>
      <c r="M1822" s="101">
        <v>0</v>
      </c>
      <c r="N1822" s="100" t="str">
        <f t="shared" si="84"/>
        <v>공격력 +173</v>
      </c>
      <c r="O1822" s="100" t="str">
        <f t="shared" si="85"/>
        <v>최대 체력 +1196</v>
      </c>
      <c r="P1822" s="100" t="str">
        <f t="shared" si="86"/>
        <v>치유력 +345</v>
      </c>
    </row>
    <row r="1823" spans="1:16" ht="13.8" customHeight="1">
      <c r="A1823" s="101">
        <f>C1823*ID규칙_기본능력치그룹_단위+COUNTIF($C$4:C1823,C1823)</f>
        <v>14126020</v>
      </c>
      <c r="B1823" s="100" t="s">
        <v>357</v>
      </c>
      <c r="C1823" s="101">
        <f>VLOOKUP(B1823,WEAPON!$B:$D,3,0)</f>
        <v>14126</v>
      </c>
      <c r="D1823" s="102">
        <v>20</v>
      </c>
      <c r="E1823" s="101">
        <v>1</v>
      </c>
      <c r="F1823" s="101">
        <v>179</v>
      </c>
      <c r="G1823" s="101">
        <v>0</v>
      </c>
      <c r="H1823" s="101">
        <v>2</v>
      </c>
      <c r="I1823" s="101">
        <v>1237</v>
      </c>
      <c r="J1823" s="101">
        <v>0</v>
      </c>
      <c r="K1823" s="101">
        <v>3</v>
      </c>
      <c r="L1823" s="101">
        <v>357</v>
      </c>
      <c r="M1823" s="101">
        <v>0</v>
      </c>
      <c r="N1823" s="100" t="str">
        <f t="shared" si="84"/>
        <v>공격력 +179</v>
      </c>
      <c r="O1823" s="100" t="str">
        <f t="shared" si="85"/>
        <v>최대 체력 +1237</v>
      </c>
      <c r="P1823" s="100" t="str">
        <f t="shared" si="86"/>
        <v>치유력 +357</v>
      </c>
    </row>
    <row r="1824" spans="1:16" ht="13.8" customHeight="1">
      <c r="A1824" s="101">
        <f>C1824*ID규칙_기본능력치그룹_단위+COUNTIF($C$4:C1824,C1824)</f>
        <v>14126021</v>
      </c>
      <c r="B1824" s="100" t="s">
        <v>357</v>
      </c>
      <c r="C1824" s="101">
        <f>VLOOKUP(B1824,WEAPON!$B:$D,3,0)</f>
        <v>14126</v>
      </c>
      <c r="D1824" s="102">
        <v>21</v>
      </c>
      <c r="E1824" s="101">
        <v>1</v>
      </c>
      <c r="F1824" s="101">
        <v>185</v>
      </c>
      <c r="G1824" s="101">
        <v>0</v>
      </c>
      <c r="H1824" s="101">
        <v>2</v>
      </c>
      <c r="I1824" s="101">
        <v>1278</v>
      </c>
      <c r="J1824" s="101">
        <v>0</v>
      </c>
      <c r="K1824" s="101">
        <v>3</v>
      </c>
      <c r="L1824" s="101">
        <v>369</v>
      </c>
      <c r="M1824" s="101">
        <v>0</v>
      </c>
      <c r="N1824" s="100" t="str">
        <f t="shared" si="84"/>
        <v>공격력 +185</v>
      </c>
      <c r="O1824" s="100" t="str">
        <f t="shared" si="85"/>
        <v>최대 체력 +1278</v>
      </c>
      <c r="P1824" s="100" t="str">
        <f t="shared" si="86"/>
        <v>치유력 +369</v>
      </c>
    </row>
    <row r="1825" spans="1:16" ht="13.8" customHeight="1">
      <c r="A1825" s="101">
        <f>C1825*ID규칙_기본능력치그룹_단위+COUNTIF($C$4:C1825,C1825)</f>
        <v>14126022</v>
      </c>
      <c r="B1825" s="100" t="s">
        <v>357</v>
      </c>
      <c r="C1825" s="101">
        <f>VLOOKUP(B1825,WEAPON!$B:$D,3,0)</f>
        <v>14126</v>
      </c>
      <c r="D1825" s="102">
        <v>22</v>
      </c>
      <c r="E1825" s="101">
        <v>1</v>
      </c>
      <c r="F1825" s="101">
        <v>191</v>
      </c>
      <c r="G1825" s="101">
        <v>0</v>
      </c>
      <c r="H1825" s="101">
        <v>2</v>
      </c>
      <c r="I1825" s="101">
        <v>1320</v>
      </c>
      <c r="J1825" s="101">
        <v>0</v>
      </c>
      <c r="K1825" s="101">
        <v>3</v>
      </c>
      <c r="L1825" s="101">
        <v>381</v>
      </c>
      <c r="M1825" s="101">
        <v>0</v>
      </c>
      <c r="N1825" s="100" t="str">
        <f t="shared" si="84"/>
        <v>공격력 +191</v>
      </c>
      <c r="O1825" s="100" t="str">
        <f t="shared" si="85"/>
        <v>최대 체력 +1320</v>
      </c>
      <c r="P1825" s="100" t="str">
        <f t="shared" si="86"/>
        <v>치유력 +381</v>
      </c>
    </row>
    <row r="1826" spans="1:16" ht="13.8" customHeight="1">
      <c r="A1826" s="101">
        <f>C1826*ID규칙_기본능력치그룹_단위+COUNTIF($C$4:C1826,C1826)</f>
        <v>14126023</v>
      </c>
      <c r="B1826" s="100" t="s">
        <v>357</v>
      </c>
      <c r="C1826" s="101">
        <f>VLOOKUP(B1826,WEAPON!$B:$D,3,0)</f>
        <v>14126</v>
      </c>
      <c r="D1826" s="102">
        <v>23</v>
      </c>
      <c r="E1826" s="101">
        <v>1</v>
      </c>
      <c r="F1826" s="101">
        <v>197</v>
      </c>
      <c r="G1826" s="101">
        <v>0</v>
      </c>
      <c r="H1826" s="101">
        <v>2</v>
      </c>
      <c r="I1826" s="101">
        <v>1361</v>
      </c>
      <c r="J1826" s="101">
        <v>0</v>
      </c>
      <c r="K1826" s="101">
        <v>3</v>
      </c>
      <c r="L1826" s="101">
        <v>393</v>
      </c>
      <c r="M1826" s="101">
        <v>0</v>
      </c>
      <c r="N1826" s="100" t="str">
        <f t="shared" si="84"/>
        <v>공격력 +197</v>
      </c>
      <c r="O1826" s="100" t="str">
        <f t="shared" si="85"/>
        <v>최대 체력 +1361</v>
      </c>
      <c r="P1826" s="100" t="str">
        <f t="shared" si="86"/>
        <v>치유력 +393</v>
      </c>
    </row>
    <row r="1827" spans="1:16" ht="13.8" customHeight="1">
      <c r="A1827" s="101">
        <f>C1827*ID규칙_기본능력치그룹_단위+COUNTIF($C$4:C1827,C1827)</f>
        <v>14126024</v>
      </c>
      <c r="B1827" s="100" t="s">
        <v>357</v>
      </c>
      <c r="C1827" s="101">
        <f>VLOOKUP(B1827,WEAPON!$B:$D,3,0)</f>
        <v>14126</v>
      </c>
      <c r="D1827" s="102">
        <v>24</v>
      </c>
      <c r="E1827" s="101">
        <v>1</v>
      </c>
      <c r="F1827" s="101">
        <v>203</v>
      </c>
      <c r="G1827" s="101">
        <v>0</v>
      </c>
      <c r="H1827" s="101">
        <v>2</v>
      </c>
      <c r="I1827" s="101">
        <v>1402</v>
      </c>
      <c r="J1827" s="101">
        <v>0</v>
      </c>
      <c r="K1827" s="101">
        <v>3</v>
      </c>
      <c r="L1827" s="101">
        <v>405</v>
      </c>
      <c r="M1827" s="101">
        <v>0</v>
      </c>
      <c r="N1827" s="100" t="str">
        <f t="shared" si="84"/>
        <v>공격력 +203</v>
      </c>
      <c r="O1827" s="100" t="str">
        <f t="shared" si="85"/>
        <v>최대 체력 +1402</v>
      </c>
      <c r="P1827" s="100" t="str">
        <f t="shared" si="86"/>
        <v>치유력 +405</v>
      </c>
    </row>
    <row r="1828" spans="1:16" ht="13.8" customHeight="1">
      <c r="A1828" s="101">
        <f>C1828*ID규칙_기본능력치그룹_단위+COUNTIF($C$4:C1828,C1828)</f>
        <v>14126025</v>
      </c>
      <c r="B1828" s="100" t="s">
        <v>357</v>
      </c>
      <c r="C1828" s="101">
        <f>VLOOKUP(B1828,WEAPON!$B:$D,3,0)</f>
        <v>14126</v>
      </c>
      <c r="D1828" s="102">
        <v>25</v>
      </c>
      <c r="E1828" s="101">
        <v>1</v>
      </c>
      <c r="F1828" s="101">
        <v>209</v>
      </c>
      <c r="G1828" s="101">
        <v>0</v>
      </c>
      <c r="H1828" s="101">
        <v>2</v>
      </c>
      <c r="I1828" s="101">
        <v>1443</v>
      </c>
      <c r="J1828" s="101">
        <v>0</v>
      </c>
      <c r="K1828" s="101">
        <v>3</v>
      </c>
      <c r="L1828" s="101">
        <v>417</v>
      </c>
      <c r="M1828" s="101">
        <v>0</v>
      </c>
      <c r="N1828" s="100" t="str">
        <f t="shared" si="84"/>
        <v>공격력 +209</v>
      </c>
      <c r="O1828" s="100" t="str">
        <f t="shared" si="85"/>
        <v>최대 체력 +1443</v>
      </c>
      <c r="P1828" s="100" t="str">
        <f t="shared" si="86"/>
        <v>치유력 +417</v>
      </c>
    </row>
    <row r="1829" spans="1:16" ht="13.8" customHeight="1">
      <c r="A1829" s="101">
        <f>C1829*ID규칙_기본능력치그룹_단위+COUNTIF($C$4:C1829,C1829)</f>
        <v>14126026</v>
      </c>
      <c r="B1829" s="100" t="s">
        <v>357</v>
      </c>
      <c r="C1829" s="101">
        <f>VLOOKUP(B1829,WEAPON!$B:$D,3,0)</f>
        <v>14126</v>
      </c>
      <c r="D1829" s="102">
        <v>26</v>
      </c>
      <c r="E1829" s="101">
        <v>1</v>
      </c>
      <c r="F1829" s="101">
        <v>215</v>
      </c>
      <c r="G1829" s="101">
        <v>0</v>
      </c>
      <c r="H1829" s="101">
        <v>2</v>
      </c>
      <c r="I1829" s="101">
        <v>1485</v>
      </c>
      <c r="J1829" s="101">
        <v>0</v>
      </c>
      <c r="K1829" s="101">
        <v>3</v>
      </c>
      <c r="L1829" s="101">
        <v>428</v>
      </c>
      <c r="M1829" s="101">
        <v>0</v>
      </c>
      <c r="N1829" s="100" t="str">
        <f t="shared" si="84"/>
        <v>공격력 +215</v>
      </c>
      <c r="O1829" s="100" t="str">
        <f t="shared" si="85"/>
        <v>최대 체력 +1485</v>
      </c>
      <c r="P1829" s="100" t="str">
        <f t="shared" si="86"/>
        <v>치유력 +428</v>
      </c>
    </row>
    <row r="1830" spans="1:16" ht="13.8" customHeight="1">
      <c r="A1830" s="101">
        <f>C1830*ID규칙_기본능력치그룹_단위+COUNTIF($C$4:C1830,C1830)</f>
        <v>14126027</v>
      </c>
      <c r="B1830" s="100" t="s">
        <v>357</v>
      </c>
      <c r="C1830" s="101">
        <f>VLOOKUP(B1830,WEAPON!$B:$D,3,0)</f>
        <v>14126</v>
      </c>
      <c r="D1830" s="102">
        <v>27</v>
      </c>
      <c r="E1830" s="101">
        <v>1</v>
      </c>
      <c r="F1830" s="101">
        <v>221</v>
      </c>
      <c r="G1830" s="101">
        <v>0</v>
      </c>
      <c r="H1830" s="101">
        <v>2</v>
      </c>
      <c r="I1830" s="101">
        <v>1526</v>
      </c>
      <c r="J1830" s="101">
        <v>0</v>
      </c>
      <c r="K1830" s="101">
        <v>3</v>
      </c>
      <c r="L1830" s="101">
        <v>440</v>
      </c>
      <c r="M1830" s="101">
        <v>0</v>
      </c>
      <c r="N1830" s="100" t="str">
        <f t="shared" si="84"/>
        <v>공격력 +221</v>
      </c>
      <c r="O1830" s="100" t="str">
        <f t="shared" si="85"/>
        <v>최대 체력 +1526</v>
      </c>
      <c r="P1830" s="100" t="str">
        <f t="shared" si="86"/>
        <v>치유력 +440</v>
      </c>
    </row>
    <row r="1831" spans="1:16" ht="13.8" customHeight="1">
      <c r="A1831" s="101">
        <f>C1831*ID규칙_기본능력치그룹_단위+COUNTIF($C$4:C1831,C1831)</f>
        <v>14126028</v>
      </c>
      <c r="B1831" s="100" t="s">
        <v>357</v>
      </c>
      <c r="C1831" s="101">
        <f>VLOOKUP(B1831,WEAPON!$B:$D,3,0)</f>
        <v>14126</v>
      </c>
      <c r="D1831" s="102">
        <v>28</v>
      </c>
      <c r="E1831" s="101">
        <v>1</v>
      </c>
      <c r="F1831" s="101">
        <v>227</v>
      </c>
      <c r="G1831" s="101">
        <v>0</v>
      </c>
      <c r="H1831" s="101">
        <v>2</v>
      </c>
      <c r="I1831" s="101">
        <v>1567</v>
      </c>
      <c r="J1831" s="101">
        <v>0</v>
      </c>
      <c r="K1831" s="101">
        <v>3</v>
      </c>
      <c r="L1831" s="101">
        <v>452</v>
      </c>
      <c r="M1831" s="101">
        <v>0</v>
      </c>
      <c r="N1831" s="100" t="str">
        <f t="shared" si="84"/>
        <v>공격력 +227</v>
      </c>
      <c r="O1831" s="100" t="str">
        <f t="shared" si="85"/>
        <v>최대 체력 +1567</v>
      </c>
      <c r="P1831" s="100" t="str">
        <f t="shared" si="86"/>
        <v>치유력 +452</v>
      </c>
    </row>
    <row r="1832" spans="1:16" ht="13.8" customHeight="1">
      <c r="A1832" s="101">
        <f>C1832*ID규칙_기본능력치그룹_단위+COUNTIF($C$4:C1832,C1832)</f>
        <v>14126029</v>
      </c>
      <c r="B1832" s="100" t="s">
        <v>357</v>
      </c>
      <c r="C1832" s="101">
        <f>VLOOKUP(B1832,WEAPON!$B:$D,3,0)</f>
        <v>14126</v>
      </c>
      <c r="D1832" s="102">
        <v>29</v>
      </c>
      <c r="E1832" s="101">
        <v>1</v>
      </c>
      <c r="F1832" s="101">
        <v>233</v>
      </c>
      <c r="G1832" s="101">
        <v>0</v>
      </c>
      <c r="H1832" s="101">
        <v>2</v>
      </c>
      <c r="I1832" s="101">
        <v>1608</v>
      </c>
      <c r="J1832" s="101">
        <v>0</v>
      </c>
      <c r="K1832" s="101">
        <v>3</v>
      </c>
      <c r="L1832" s="101">
        <v>464</v>
      </c>
      <c r="M1832" s="101">
        <v>0</v>
      </c>
      <c r="N1832" s="100" t="str">
        <f t="shared" si="84"/>
        <v>공격력 +233</v>
      </c>
      <c r="O1832" s="100" t="str">
        <f t="shared" si="85"/>
        <v>최대 체력 +1608</v>
      </c>
      <c r="P1832" s="100" t="str">
        <f t="shared" si="86"/>
        <v>치유력 +464</v>
      </c>
    </row>
    <row r="1833" spans="1:16" ht="13.8" customHeight="1">
      <c r="A1833" s="101">
        <f>C1833*ID규칙_기본능력치그룹_단위+COUNTIF($C$4:C1833,C1833)</f>
        <v>14126030</v>
      </c>
      <c r="B1833" s="100" t="s">
        <v>357</v>
      </c>
      <c r="C1833" s="101">
        <f>VLOOKUP(B1833,WEAPON!$B:$D,3,0)</f>
        <v>14126</v>
      </c>
      <c r="D1833" s="102">
        <v>30</v>
      </c>
      <c r="E1833" s="101">
        <v>1</v>
      </c>
      <c r="F1833" s="101">
        <v>239</v>
      </c>
      <c r="G1833" s="101">
        <v>0</v>
      </c>
      <c r="H1833" s="101">
        <v>2</v>
      </c>
      <c r="I1833" s="101">
        <v>1650</v>
      </c>
      <c r="J1833" s="101">
        <v>0</v>
      </c>
      <c r="K1833" s="101">
        <v>3</v>
      </c>
      <c r="L1833" s="101">
        <v>476</v>
      </c>
      <c r="M1833" s="101">
        <v>0</v>
      </c>
      <c r="N1833" s="100" t="str">
        <f t="shared" si="84"/>
        <v>공격력 +239</v>
      </c>
      <c r="O1833" s="100" t="str">
        <f t="shared" si="85"/>
        <v>최대 체력 +1650</v>
      </c>
      <c r="P1833" s="100" t="str">
        <f t="shared" si="86"/>
        <v>치유력 +476</v>
      </c>
    </row>
    <row r="1834" spans="1:16" ht="13.8" customHeight="1">
      <c r="A1834" s="101">
        <f>C1834*ID규칙_기본능력치그룹_단위+COUNTIF($C$4:C1834,C1834)</f>
        <v>14126031</v>
      </c>
      <c r="B1834" s="100" t="s">
        <v>357</v>
      </c>
      <c r="C1834" s="101">
        <f>VLOOKUP(B1834,WEAPON!$B:$D,3,0)</f>
        <v>14126</v>
      </c>
      <c r="D1834" s="102">
        <v>31</v>
      </c>
      <c r="E1834" s="101">
        <v>1</v>
      </c>
      <c r="F1834" s="101">
        <v>245</v>
      </c>
      <c r="G1834" s="101">
        <v>0</v>
      </c>
      <c r="H1834" s="101">
        <v>2</v>
      </c>
      <c r="I1834" s="101">
        <v>1691</v>
      </c>
      <c r="J1834" s="101">
        <v>0</v>
      </c>
      <c r="K1834" s="101">
        <v>3</v>
      </c>
      <c r="L1834" s="101">
        <v>488</v>
      </c>
      <c r="M1834" s="101">
        <v>0</v>
      </c>
      <c r="N1834" s="100" t="str">
        <f t="shared" si="84"/>
        <v>공격력 +245</v>
      </c>
      <c r="O1834" s="100" t="str">
        <f t="shared" si="85"/>
        <v>최대 체력 +1691</v>
      </c>
      <c r="P1834" s="100" t="str">
        <f t="shared" si="86"/>
        <v>치유력 +488</v>
      </c>
    </row>
    <row r="1835" spans="1:16" ht="13.8" customHeight="1">
      <c r="A1835" s="101">
        <f>C1835*ID규칙_기본능력치그룹_단위+COUNTIF($C$4:C1835,C1835)</f>
        <v>14126032</v>
      </c>
      <c r="B1835" s="100" t="s">
        <v>357</v>
      </c>
      <c r="C1835" s="101">
        <f>VLOOKUP(B1835,WEAPON!$B:$D,3,0)</f>
        <v>14126</v>
      </c>
      <c r="D1835" s="102">
        <v>32</v>
      </c>
      <c r="E1835" s="101">
        <v>1</v>
      </c>
      <c r="F1835" s="101">
        <v>251</v>
      </c>
      <c r="G1835" s="101">
        <v>0</v>
      </c>
      <c r="H1835" s="101">
        <v>2</v>
      </c>
      <c r="I1835" s="101">
        <v>1732</v>
      </c>
      <c r="J1835" s="101">
        <v>0</v>
      </c>
      <c r="K1835" s="101">
        <v>3</v>
      </c>
      <c r="L1835" s="101">
        <v>500</v>
      </c>
      <c r="M1835" s="101">
        <v>0</v>
      </c>
      <c r="N1835" s="100" t="str">
        <f t="shared" si="84"/>
        <v>공격력 +251</v>
      </c>
      <c r="O1835" s="100" t="str">
        <f t="shared" si="85"/>
        <v>최대 체력 +1732</v>
      </c>
      <c r="P1835" s="100" t="str">
        <f t="shared" si="86"/>
        <v>치유력 +500</v>
      </c>
    </row>
    <row r="1836" spans="1:16" ht="13.8" customHeight="1">
      <c r="A1836" s="101">
        <f>C1836*ID규칙_기본능력치그룹_단위+COUNTIF($C$4:C1836,C1836)</f>
        <v>14126033</v>
      </c>
      <c r="B1836" s="100" t="s">
        <v>357</v>
      </c>
      <c r="C1836" s="101">
        <f>VLOOKUP(B1836,WEAPON!$B:$D,3,0)</f>
        <v>14126</v>
      </c>
      <c r="D1836" s="102">
        <v>33</v>
      </c>
      <c r="E1836" s="101">
        <v>1</v>
      </c>
      <c r="F1836" s="101">
        <v>257</v>
      </c>
      <c r="G1836" s="101">
        <v>0</v>
      </c>
      <c r="H1836" s="101">
        <v>2</v>
      </c>
      <c r="I1836" s="101">
        <v>1773</v>
      </c>
      <c r="J1836" s="101">
        <v>0</v>
      </c>
      <c r="K1836" s="101">
        <v>3</v>
      </c>
      <c r="L1836" s="101">
        <v>512</v>
      </c>
      <c r="M1836" s="101">
        <v>0</v>
      </c>
      <c r="N1836" s="100" t="str">
        <f t="shared" si="84"/>
        <v>공격력 +257</v>
      </c>
      <c r="O1836" s="100" t="str">
        <f t="shared" si="85"/>
        <v>최대 체력 +1773</v>
      </c>
      <c r="P1836" s="100" t="str">
        <f t="shared" si="86"/>
        <v>치유력 +512</v>
      </c>
    </row>
    <row r="1837" spans="1:16" ht="13.8" customHeight="1">
      <c r="A1837" s="101">
        <f>C1837*ID규칙_기본능력치그룹_단위+COUNTIF($C$4:C1837,C1837)</f>
        <v>14126034</v>
      </c>
      <c r="B1837" s="100" t="s">
        <v>357</v>
      </c>
      <c r="C1837" s="101">
        <f>VLOOKUP(B1837,WEAPON!$B:$D,3,0)</f>
        <v>14126</v>
      </c>
      <c r="D1837" s="102">
        <v>34</v>
      </c>
      <c r="E1837" s="101">
        <v>1</v>
      </c>
      <c r="F1837" s="101">
        <v>263</v>
      </c>
      <c r="G1837" s="101">
        <v>0</v>
      </c>
      <c r="H1837" s="101">
        <v>2</v>
      </c>
      <c r="I1837" s="101">
        <v>1814</v>
      </c>
      <c r="J1837" s="101">
        <v>0</v>
      </c>
      <c r="K1837" s="101">
        <v>3</v>
      </c>
      <c r="L1837" s="101">
        <v>524</v>
      </c>
      <c r="M1837" s="101">
        <v>0</v>
      </c>
      <c r="N1837" s="100" t="str">
        <f t="shared" si="84"/>
        <v>공격력 +263</v>
      </c>
      <c r="O1837" s="100" t="str">
        <f t="shared" si="85"/>
        <v>최대 체력 +1814</v>
      </c>
      <c r="P1837" s="100" t="str">
        <f t="shared" si="86"/>
        <v>치유력 +524</v>
      </c>
    </row>
    <row r="1838" spans="1:16" ht="13.8" customHeight="1">
      <c r="A1838" s="101">
        <f>C1838*ID규칙_기본능력치그룹_단위+COUNTIF($C$4:C1838,C1838)</f>
        <v>14126035</v>
      </c>
      <c r="B1838" s="100" t="s">
        <v>357</v>
      </c>
      <c r="C1838" s="101">
        <f>VLOOKUP(B1838,WEAPON!$B:$D,3,0)</f>
        <v>14126</v>
      </c>
      <c r="D1838" s="102">
        <v>35</v>
      </c>
      <c r="E1838" s="101">
        <v>1</v>
      </c>
      <c r="F1838" s="101">
        <v>269</v>
      </c>
      <c r="G1838" s="101">
        <v>0</v>
      </c>
      <c r="H1838" s="101">
        <v>2</v>
      </c>
      <c r="I1838" s="101">
        <v>1856</v>
      </c>
      <c r="J1838" s="101">
        <v>0</v>
      </c>
      <c r="K1838" s="101">
        <v>3</v>
      </c>
      <c r="L1838" s="101">
        <v>535</v>
      </c>
      <c r="M1838" s="101">
        <v>0</v>
      </c>
      <c r="N1838" s="100" t="str">
        <f t="shared" si="84"/>
        <v>공격력 +269</v>
      </c>
      <c r="O1838" s="100" t="str">
        <f t="shared" si="85"/>
        <v>최대 체력 +1856</v>
      </c>
      <c r="P1838" s="100" t="str">
        <f t="shared" si="86"/>
        <v>치유력 +535</v>
      </c>
    </row>
    <row r="1839" spans="1:16" ht="13.8" customHeight="1">
      <c r="A1839" s="101">
        <f>C1839*ID규칙_기본능력치그룹_단위+COUNTIF($C$4:C1839,C1839)</f>
        <v>14126036</v>
      </c>
      <c r="B1839" s="100" t="s">
        <v>357</v>
      </c>
      <c r="C1839" s="101">
        <f>VLOOKUP(B1839,WEAPON!$B:$D,3,0)</f>
        <v>14126</v>
      </c>
      <c r="D1839" s="102">
        <v>36</v>
      </c>
      <c r="E1839" s="101">
        <v>1</v>
      </c>
      <c r="F1839" s="101">
        <v>275</v>
      </c>
      <c r="G1839" s="101">
        <v>0</v>
      </c>
      <c r="H1839" s="101">
        <v>2</v>
      </c>
      <c r="I1839" s="101">
        <v>1897</v>
      </c>
      <c r="J1839" s="101">
        <v>0</v>
      </c>
      <c r="K1839" s="101">
        <v>3</v>
      </c>
      <c r="L1839" s="101">
        <v>547</v>
      </c>
      <c r="M1839" s="101">
        <v>0</v>
      </c>
      <c r="N1839" s="100" t="str">
        <f t="shared" si="84"/>
        <v>공격력 +275</v>
      </c>
      <c r="O1839" s="100" t="str">
        <f t="shared" si="85"/>
        <v>최대 체력 +1897</v>
      </c>
      <c r="P1839" s="100" t="str">
        <f t="shared" si="86"/>
        <v>치유력 +547</v>
      </c>
    </row>
    <row r="1840" spans="1:16" ht="13.8" customHeight="1">
      <c r="A1840" s="101">
        <f>C1840*ID규칙_기본능력치그룹_단위+COUNTIF($C$4:C1840,C1840)</f>
        <v>14126037</v>
      </c>
      <c r="B1840" s="100" t="s">
        <v>357</v>
      </c>
      <c r="C1840" s="101">
        <f>VLOOKUP(B1840,WEAPON!$B:$D,3,0)</f>
        <v>14126</v>
      </c>
      <c r="D1840" s="102">
        <v>37</v>
      </c>
      <c r="E1840" s="101">
        <v>1</v>
      </c>
      <c r="F1840" s="101">
        <v>281</v>
      </c>
      <c r="G1840" s="101">
        <v>0</v>
      </c>
      <c r="H1840" s="101">
        <v>2</v>
      </c>
      <c r="I1840" s="101">
        <v>1938</v>
      </c>
      <c r="J1840" s="101">
        <v>0</v>
      </c>
      <c r="K1840" s="101">
        <v>3</v>
      </c>
      <c r="L1840" s="101">
        <v>559</v>
      </c>
      <c r="M1840" s="101">
        <v>0</v>
      </c>
      <c r="N1840" s="100" t="str">
        <f t="shared" si="84"/>
        <v>공격력 +281</v>
      </c>
      <c r="O1840" s="100" t="str">
        <f t="shared" si="85"/>
        <v>최대 체력 +1938</v>
      </c>
      <c r="P1840" s="100" t="str">
        <f t="shared" si="86"/>
        <v>치유력 +559</v>
      </c>
    </row>
    <row r="1841" spans="1:16" ht="13.8" customHeight="1">
      <c r="A1841" s="101">
        <f>C1841*ID규칙_기본능력치그룹_단위+COUNTIF($C$4:C1841,C1841)</f>
        <v>14126038</v>
      </c>
      <c r="B1841" s="100" t="s">
        <v>357</v>
      </c>
      <c r="C1841" s="101">
        <f>VLOOKUP(B1841,WEAPON!$B:$D,3,0)</f>
        <v>14126</v>
      </c>
      <c r="D1841" s="102">
        <v>38</v>
      </c>
      <c r="E1841" s="101">
        <v>1</v>
      </c>
      <c r="F1841" s="101">
        <v>286</v>
      </c>
      <c r="G1841" s="101">
        <v>0</v>
      </c>
      <c r="H1841" s="101">
        <v>2</v>
      </c>
      <c r="I1841" s="101">
        <v>1979</v>
      </c>
      <c r="J1841" s="101">
        <v>0</v>
      </c>
      <c r="K1841" s="101">
        <v>3</v>
      </c>
      <c r="L1841" s="101">
        <v>571</v>
      </c>
      <c r="M1841" s="101">
        <v>0</v>
      </c>
      <c r="N1841" s="100" t="str">
        <f t="shared" si="84"/>
        <v>공격력 +286</v>
      </c>
      <c r="O1841" s="100" t="str">
        <f t="shared" si="85"/>
        <v>최대 체력 +1979</v>
      </c>
      <c r="P1841" s="100" t="str">
        <f t="shared" si="86"/>
        <v>치유력 +571</v>
      </c>
    </row>
    <row r="1842" spans="1:16" ht="13.8" customHeight="1">
      <c r="A1842" s="101">
        <f>C1842*ID규칙_기본능력치그룹_단위+COUNTIF($C$4:C1842,C1842)</f>
        <v>14126039</v>
      </c>
      <c r="B1842" s="100" t="s">
        <v>357</v>
      </c>
      <c r="C1842" s="101">
        <f>VLOOKUP(B1842,WEAPON!$B:$D,3,0)</f>
        <v>14126</v>
      </c>
      <c r="D1842" s="102">
        <v>39</v>
      </c>
      <c r="E1842" s="101">
        <v>1</v>
      </c>
      <c r="F1842" s="101">
        <v>292</v>
      </c>
      <c r="G1842" s="101">
        <v>0</v>
      </c>
      <c r="H1842" s="101">
        <v>2</v>
      </c>
      <c r="I1842" s="101">
        <v>2021</v>
      </c>
      <c r="J1842" s="101">
        <v>0</v>
      </c>
      <c r="K1842" s="101">
        <v>3</v>
      </c>
      <c r="L1842" s="101">
        <v>583</v>
      </c>
      <c r="M1842" s="101">
        <v>0</v>
      </c>
      <c r="N1842" s="100" t="str">
        <f t="shared" si="84"/>
        <v>공격력 +292</v>
      </c>
      <c r="O1842" s="100" t="str">
        <f t="shared" si="85"/>
        <v>최대 체력 +2021</v>
      </c>
      <c r="P1842" s="100" t="str">
        <f t="shared" si="86"/>
        <v>치유력 +583</v>
      </c>
    </row>
    <row r="1843" spans="1:16" ht="13.8" customHeight="1">
      <c r="A1843" s="101">
        <f>C1843*ID규칙_기본능력치그룹_단위+COUNTIF($C$4:C1843,C1843)</f>
        <v>14126040</v>
      </c>
      <c r="B1843" s="100" t="s">
        <v>357</v>
      </c>
      <c r="C1843" s="101">
        <f>VLOOKUP(B1843,WEAPON!$B:$D,3,0)</f>
        <v>14126</v>
      </c>
      <c r="D1843" s="102">
        <v>40</v>
      </c>
      <c r="E1843" s="101">
        <v>1</v>
      </c>
      <c r="F1843" s="101">
        <v>298</v>
      </c>
      <c r="G1843" s="101">
        <v>0</v>
      </c>
      <c r="H1843" s="101">
        <v>2</v>
      </c>
      <c r="I1843" s="101">
        <v>2062</v>
      </c>
      <c r="J1843" s="101">
        <v>0</v>
      </c>
      <c r="K1843" s="101">
        <v>3</v>
      </c>
      <c r="L1843" s="101">
        <v>595</v>
      </c>
      <c r="M1843" s="101">
        <v>0</v>
      </c>
      <c r="N1843" s="100" t="str">
        <f t="shared" si="84"/>
        <v>공격력 +298</v>
      </c>
      <c r="O1843" s="100" t="str">
        <f t="shared" si="85"/>
        <v>최대 체력 +2062</v>
      </c>
      <c r="P1843" s="100" t="str">
        <f t="shared" si="86"/>
        <v>치유력 +595</v>
      </c>
    </row>
    <row r="1844" spans="1:16" ht="13.8" customHeight="1">
      <c r="A1844" s="101">
        <f>C1844*ID규칙_기본능력치그룹_단위+COUNTIF($C$4:C1844,C1844)</f>
        <v>14126041</v>
      </c>
      <c r="B1844" s="100" t="s">
        <v>357</v>
      </c>
      <c r="C1844" s="101">
        <f>VLOOKUP(B1844,WEAPON!$B:$D,3,0)</f>
        <v>14126</v>
      </c>
      <c r="D1844" s="102">
        <v>41</v>
      </c>
      <c r="E1844" s="101">
        <v>1</v>
      </c>
      <c r="F1844" s="101">
        <v>304</v>
      </c>
      <c r="G1844" s="101">
        <v>0</v>
      </c>
      <c r="H1844" s="101">
        <v>2</v>
      </c>
      <c r="I1844" s="101">
        <v>2103</v>
      </c>
      <c r="J1844" s="101">
        <v>0</v>
      </c>
      <c r="K1844" s="101">
        <v>3</v>
      </c>
      <c r="L1844" s="101">
        <v>607</v>
      </c>
      <c r="M1844" s="101">
        <v>0</v>
      </c>
      <c r="N1844" s="100" t="str">
        <f t="shared" si="84"/>
        <v>공격력 +304</v>
      </c>
      <c r="O1844" s="100" t="str">
        <f t="shared" si="85"/>
        <v>최대 체력 +2103</v>
      </c>
      <c r="P1844" s="100" t="str">
        <f t="shared" si="86"/>
        <v>치유력 +607</v>
      </c>
    </row>
    <row r="1845" spans="1:16" ht="13.8" customHeight="1">
      <c r="A1845" s="101">
        <f>C1845*ID규칙_기본능력치그룹_단위+COUNTIF($C$4:C1845,C1845)</f>
        <v>14126042</v>
      </c>
      <c r="B1845" s="100" t="s">
        <v>357</v>
      </c>
      <c r="C1845" s="101">
        <f>VLOOKUP(B1845,WEAPON!$B:$D,3,0)</f>
        <v>14126</v>
      </c>
      <c r="D1845" s="102">
        <v>42</v>
      </c>
      <c r="E1845" s="101">
        <v>1</v>
      </c>
      <c r="F1845" s="101">
        <v>310</v>
      </c>
      <c r="G1845" s="101">
        <v>0</v>
      </c>
      <c r="H1845" s="101">
        <v>2</v>
      </c>
      <c r="I1845" s="101">
        <v>2144</v>
      </c>
      <c r="J1845" s="101">
        <v>0</v>
      </c>
      <c r="K1845" s="101">
        <v>3</v>
      </c>
      <c r="L1845" s="101">
        <v>619</v>
      </c>
      <c r="M1845" s="101">
        <v>0</v>
      </c>
      <c r="N1845" s="100" t="str">
        <f t="shared" si="84"/>
        <v>공격력 +310</v>
      </c>
      <c r="O1845" s="100" t="str">
        <f t="shared" si="85"/>
        <v>최대 체력 +2144</v>
      </c>
      <c r="P1845" s="100" t="str">
        <f t="shared" si="86"/>
        <v>치유력 +619</v>
      </c>
    </row>
    <row r="1846" spans="1:16" ht="13.8" customHeight="1">
      <c r="A1846" s="101">
        <f>C1846*ID규칙_기본능력치그룹_단위+COUNTIF($C$4:C1846,C1846)</f>
        <v>14126043</v>
      </c>
      <c r="B1846" s="100" t="s">
        <v>357</v>
      </c>
      <c r="C1846" s="101">
        <f>VLOOKUP(B1846,WEAPON!$B:$D,3,0)</f>
        <v>14126</v>
      </c>
      <c r="D1846" s="102">
        <v>43</v>
      </c>
      <c r="E1846" s="101">
        <v>1</v>
      </c>
      <c r="F1846" s="101">
        <v>316</v>
      </c>
      <c r="G1846" s="101">
        <v>0</v>
      </c>
      <c r="H1846" s="101">
        <v>2</v>
      </c>
      <c r="I1846" s="101">
        <v>2185</v>
      </c>
      <c r="J1846" s="101">
        <v>0</v>
      </c>
      <c r="K1846" s="101">
        <v>3</v>
      </c>
      <c r="L1846" s="101">
        <v>631</v>
      </c>
      <c r="M1846" s="101">
        <v>0</v>
      </c>
      <c r="N1846" s="100" t="str">
        <f t="shared" si="84"/>
        <v>공격력 +316</v>
      </c>
      <c r="O1846" s="100" t="str">
        <f t="shared" si="85"/>
        <v>최대 체력 +2185</v>
      </c>
      <c r="P1846" s="100" t="str">
        <f t="shared" si="86"/>
        <v>치유력 +631</v>
      </c>
    </row>
    <row r="1847" spans="1:16" ht="13.8" customHeight="1">
      <c r="A1847" s="101">
        <f>C1847*ID규칙_기본능력치그룹_단위+COUNTIF($C$4:C1847,C1847)</f>
        <v>14126044</v>
      </c>
      <c r="B1847" s="100" t="s">
        <v>357</v>
      </c>
      <c r="C1847" s="101">
        <f>VLOOKUP(B1847,WEAPON!$B:$D,3,0)</f>
        <v>14126</v>
      </c>
      <c r="D1847" s="102">
        <v>44</v>
      </c>
      <c r="E1847" s="101">
        <v>1</v>
      </c>
      <c r="F1847" s="101">
        <v>322</v>
      </c>
      <c r="G1847" s="101">
        <v>0</v>
      </c>
      <c r="H1847" s="101">
        <v>2</v>
      </c>
      <c r="I1847" s="101">
        <v>2227</v>
      </c>
      <c r="J1847" s="101">
        <v>0</v>
      </c>
      <c r="K1847" s="101">
        <v>3</v>
      </c>
      <c r="L1847" s="101">
        <v>643</v>
      </c>
      <c r="M1847" s="101">
        <v>0</v>
      </c>
      <c r="N1847" s="100" t="str">
        <f t="shared" si="84"/>
        <v>공격력 +322</v>
      </c>
      <c r="O1847" s="100" t="str">
        <f t="shared" si="85"/>
        <v>최대 체력 +2227</v>
      </c>
      <c r="P1847" s="100" t="str">
        <f t="shared" si="86"/>
        <v>치유력 +643</v>
      </c>
    </row>
    <row r="1848" spans="1:16" ht="13.8" customHeight="1">
      <c r="A1848" s="101">
        <f>C1848*ID규칙_기본능력치그룹_단위+COUNTIF($C$4:C1848,C1848)</f>
        <v>14126045</v>
      </c>
      <c r="B1848" s="100" t="s">
        <v>357</v>
      </c>
      <c r="C1848" s="101">
        <f>VLOOKUP(B1848,WEAPON!$B:$D,3,0)</f>
        <v>14126</v>
      </c>
      <c r="D1848" s="102">
        <v>45</v>
      </c>
      <c r="E1848" s="101">
        <v>1</v>
      </c>
      <c r="F1848" s="101">
        <v>328</v>
      </c>
      <c r="G1848" s="101">
        <v>0</v>
      </c>
      <c r="H1848" s="101">
        <v>2</v>
      </c>
      <c r="I1848" s="101">
        <v>2268</v>
      </c>
      <c r="J1848" s="101">
        <v>0</v>
      </c>
      <c r="K1848" s="101">
        <v>3</v>
      </c>
      <c r="L1848" s="101">
        <v>654</v>
      </c>
      <c r="M1848" s="101">
        <v>0</v>
      </c>
      <c r="N1848" s="100" t="str">
        <f t="shared" si="84"/>
        <v>공격력 +328</v>
      </c>
      <c r="O1848" s="100" t="str">
        <f t="shared" si="85"/>
        <v>최대 체력 +2268</v>
      </c>
      <c r="P1848" s="100" t="str">
        <f t="shared" si="86"/>
        <v>치유력 +654</v>
      </c>
    </row>
    <row r="1849" spans="1:16" ht="13.8" customHeight="1">
      <c r="A1849" s="101">
        <f>C1849*ID규칙_기본능력치그룹_단위+COUNTIF($C$4:C1849,C1849)</f>
        <v>14126046</v>
      </c>
      <c r="B1849" s="100" t="s">
        <v>357</v>
      </c>
      <c r="C1849" s="101">
        <f>VLOOKUP(B1849,WEAPON!$B:$D,3,0)</f>
        <v>14126</v>
      </c>
      <c r="D1849" s="102">
        <v>46</v>
      </c>
      <c r="E1849" s="101">
        <v>1</v>
      </c>
      <c r="F1849" s="101">
        <v>334</v>
      </c>
      <c r="G1849" s="101">
        <v>0</v>
      </c>
      <c r="H1849" s="101">
        <v>2</v>
      </c>
      <c r="I1849" s="101">
        <v>2309</v>
      </c>
      <c r="J1849" s="101">
        <v>0</v>
      </c>
      <c r="K1849" s="101">
        <v>3</v>
      </c>
      <c r="L1849" s="101">
        <v>666</v>
      </c>
      <c r="M1849" s="101">
        <v>0</v>
      </c>
      <c r="N1849" s="100" t="str">
        <f t="shared" si="84"/>
        <v>공격력 +334</v>
      </c>
      <c r="O1849" s="100" t="str">
        <f t="shared" si="85"/>
        <v>최대 체력 +2309</v>
      </c>
      <c r="P1849" s="100" t="str">
        <f t="shared" si="86"/>
        <v>치유력 +666</v>
      </c>
    </row>
    <row r="1850" spans="1:16" ht="13.8" customHeight="1">
      <c r="A1850" s="101">
        <f>C1850*ID규칙_기본능력치그룹_단위+COUNTIF($C$4:C1850,C1850)</f>
        <v>14126047</v>
      </c>
      <c r="B1850" s="100" t="s">
        <v>357</v>
      </c>
      <c r="C1850" s="101">
        <f>VLOOKUP(B1850,WEAPON!$B:$D,3,0)</f>
        <v>14126</v>
      </c>
      <c r="D1850" s="102">
        <v>47</v>
      </c>
      <c r="E1850" s="101">
        <v>1</v>
      </c>
      <c r="F1850" s="101">
        <v>340</v>
      </c>
      <c r="G1850" s="101">
        <v>0</v>
      </c>
      <c r="H1850" s="101">
        <v>2</v>
      </c>
      <c r="I1850" s="101">
        <v>2350</v>
      </c>
      <c r="J1850" s="101">
        <v>0</v>
      </c>
      <c r="K1850" s="101">
        <v>3</v>
      </c>
      <c r="L1850" s="101">
        <v>678</v>
      </c>
      <c r="M1850" s="101">
        <v>0</v>
      </c>
      <c r="N1850" s="100" t="str">
        <f t="shared" si="84"/>
        <v>공격력 +340</v>
      </c>
      <c r="O1850" s="100" t="str">
        <f t="shared" si="85"/>
        <v>최대 체력 +2350</v>
      </c>
      <c r="P1850" s="100" t="str">
        <f t="shared" si="86"/>
        <v>치유력 +678</v>
      </c>
    </row>
    <row r="1851" spans="1:16" ht="13.8" customHeight="1">
      <c r="A1851" s="101">
        <f>C1851*ID규칙_기본능력치그룹_단위+COUNTIF($C$4:C1851,C1851)</f>
        <v>14126048</v>
      </c>
      <c r="B1851" s="100" t="s">
        <v>357</v>
      </c>
      <c r="C1851" s="101">
        <f>VLOOKUP(B1851,WEAPON!$B:$D,3,0)</f>
        <v>14126</v>
      </c>
      <c r="D1851" s="102">
        <v>48</v>
      </c>
      <c r="E1851" s="101">
        <v>1</v>
      </c>
      <c r="F1851" s="101">
        <v>346</v>
      </c>
      <c r="G1851" s="101">
        <v>0</v>
      </c>
      <c r="H1851" s="101">
        <v>2</v>
      </c>
      <c r="I1851" s="101">
        <v>2392</v>
      </c>
      <c r="J1851" s="101">
        <v>0</v>
      </c>
      <c r="K1851" s="101">
        <v>3</v>
      </c>
      <c r="L1851" s="101">
        <v>690</v>
      </c>
      <c r="M1851" s="101">
        <v>0</v>
      </c>
      <c r="N1851" s="100" t="str">
        <f t="shared" si="84"/>
        <v>공격력 +346</v>
      </c>
      <c r="O1851" s="100" t="str">
        <f t="shared" si="85"/>
        <v>최대 체력 +2392</v>
      </c>
      <c r="P1851" s="100" t="str">
        <f t="shared" si="86"/>
        <v>치유력 +690</v>
      </c>
    </row>
    <row r="1852" spans="1:16" ht="13.8" customHeight="1">
      <c r="A1852" s="101">
        <f>C1852*ID규칙_기본능력치그룹_단위+COUNTIF($C$4:C1852,C1852)</f>
        <v>14126049</v>
      </c>
      <c r="B1852" s="100" t="s">
        <v>357</v>
      </c>
      <c r="C1852" s="101">
        <f>VLOOKUP(B1852,WEAPON!$B:$D,3,0)</f>
        <v>14126</v>
      </c>
      <c r="D1852" s="102">
        <v>49</v>
      </c>
      <c r="E1852" s="101">
        <v>1</v>
      </c>
      <c r="F1852" s="101">
        <v>352</v>
      </c>
      <c r="G1852" s="101">
        <v>0</v>
      </c>
      <c r="H1852" s="101">
        <v>2</v>
      </c>
      <c r="I1852" s="101">
        <v>2433</v>
      </c>
      <c r="J1852" s="101">
        <v>0</v>
      </c>
      <c r="K1852" s="101">
        <v>3</v>
      </c>
      <c r="L1852" s="101">
        <v>702</v>
      </c>
      <c r="M1852" s="101">
        <v>0</v>
      </c>
      <c r="N1852" s="100" t="str">
        <f t="shared" si="84"/>
        <v>공격력 +352</v>
      </c>
      <c r="O1852" s="100" t="str">
        <f t="shared" si="85"/>
        <v>최대 체력 +2433</v>
      </c>
      <c r="P1852" s="100" t="str">
        <f t="shared" si="86"/>
        <v>치유력 +702</v>
      </c>
    </row>
    <row r="1853" spans="1:16" ht="13.8" customHeight="1">
      <c r="A1853" s="101">
        <f>C1853*ID규칙_기본능력치그룹_단위+COUNTIF($C$4:C1853,C1853)</f>
        <v>14126050</v>
      </c>
      <c r="B1853" s="100" t="s">
        <v>357</v>
      </c>
      <c r="C1853" s="101">
        <f>VLOOKUP(B1853,WEAPON!$B:$D,3,0)</f>
        <v>14126</v>
      </c>
      <c r="D1853" s="102">
        <v>50</v>
      </c>
      <c r="E1853" s="101">
        <v>1</v>
      </c>
      <c r="F1853" s="101">
        <v>358</v>
      </c>
      <c r="G1853" s="101">
        <v>0</v>
      </c>
      <c r="H1853" s="101">
        <v>2</v>
      </c>
      <c r="I1853" s="101">
        <v>2474</v>
      </c>
      <c r="J1853" s="101">
        <v>0</v>
      </c>
      <c r="K1853" s="101">
        <v>3</v>
      </c>
      <c r="L1853" s="101">
        <v>714</v>
      </c>
      <c r="M1853" s="101">
        <v>0</v>
      </c>
      <c r="N1853" s="100" t="str">
        <f t="shared" si="84"/>
        <v>공격력 +358</v>
      </c>
      <c r="O1853" s="100" t="str">
        <f t="shared" si="85"/>
        <v>최대 체력 +2474</v>
      </c>
      <c r="P1853" s="100" t="str">
        <f t="shared" si="86"/>
        <v>치유력 +714</v>
      </c>
    </row>
    <row r="1854" spans="1:16" ht="13.8" customHeight="1">
      <c r="A1854" s="101">
        <f>C1854*ID규칙_기본능력치그룹_단위+COUNTIF($C$4:C1854,C1854)</f>
        <v>11327001</v>
      </c>
      <c r="B1854" s="100" t="s">
        <v>359</v>
      </c>
      <c r="C1854" s="101">
        <f>VLOOKUP(B1854,WEAPON!$B:$D,3,0)</f>
        <v>11327</v>
      </c>
      <c r="D1854" s="102">
        <v>1</v>
      </c>
      <c r="E1854" s="101">
        <v>1</v>
      </c>
      <c r="F1854" s="101">
        <v>83</v>
      </c>
      <c r="G1854" s="101">
        <v>0</v>
      </c>
      <c r="H1854" s="101">
        <v>2</v>
      </c>
      <c r="I1854" s="101">
        <v>896</v>
      </c>
      <c r="J1854" s="101">
        <v>0</v>
      </c>
      <c r="K1854" s="101">
        <v>0</v>
      </c>
      <c r="L1854" s="101">
        <v>0</v>
      </c>
      <c r="M1854" s="101">
        <v>0</v>
      </c>
      <c r="N1854" s="100" t="str">
        <f t="shared" si="84"/>
        <v>공격력 +83</v>
      </c>
      <c r="O1854" s="100" t="str">
        <f t="shared" si="85"/>
        <v>최대 체력 +896</v>
      </c>
      <c r="P1854" s="100" t="str">
        <f t="shared" si="86"/>
        <v>-</v>
      </c>
    </row>
    <row r="1855" spans="1:16" ht="13.8" customHeight="1">
      <c r="A1855" s="101">
        <f>C1855*ID규칙_기본능력치그룹_단위+COUNTIF($C$4:C1855,C1855)</f>
        <v>11327002</v>
      </c>
      <c r="B1855" s="100" t="s">
        <v>359</v>
      </c>
      <c r="C1855" s="101">
        <f>VLOOKUP(B1855,WEAPON!$B:$D,3,0)</f>
        <v>11327</v>
      </c>
      <c r="D1855" s="102">
        <v>2</v>
      </c>
      <c r="E1855" s="101">
        <v>1</v>
      </c>
      <c r="F1855" s="101">
        <v>91</v>
      </c>
      <c r="G1855" s="101">
        <v>0</v>
      </c>
      <c r="H1855" s="101">
        <v>2</v>
      </c>
      <c r="I1855" s="101">
        <v>977</v>
      </c>
      <c r="J1855" s="101">
        <v>0</v>
      </c>
      <c r="K1855" s="101">
        <v>0</v>
      </c>
      <c r="L1855" s="101">
        <v>0</v>
      </c>
      <c r="M1855" s="101">
        <v>0</v>
      </c>
      <c r="N1855" s="100" t="str">
        <f t="shared" si="84"/>
        <v>공격력 +91</v>
      </c>
      <c r="O1855" s="100" t="str">
        <f t="shared" si="85"/>
        <v>최대 체력 +977</v>
      </c>
      <c r="P1855" s="100" t="str">
        <f t="shared" si="86"/>
        <v>-</v>
      </c>
    </row>
    <row r="1856" spans="1:16" ht="13.8" customHeight="1">
      <c r="A1856" s="101">
        <f>C1856*ID규칙_기본능력치그룹_단위+COUNTIF($C$4:C1856,C1856)</f>
        <v>11327003</v>
      </c>
      <c r="B1856" s="100" t="s">
        <v>359</v>
      </c>
      <c r="C1856" s="101">
        <f>VLOOKUP(B1856,WEAPON!$B:$D,3,0)</f>
        <v>11327</v>
      </c>
      <c r="D1856" s="102">
        <v>3</v>
      </c>
      <c r="E1856" s="101">
        <v>1</v>
      </c>
      <c r="F1856" s="101">
        <v>98</v>
      </c>
      <c r="G1856" s="101">
        <v>0</v>
      </c>
      <c r="H1856" s="101">
        <v>2</v>
      </c>
      <c r="I1856" s="101">
        <v>1059</v>
      </c>
      <c r="J1856" s="101">
        <v>0</v>
      </c>
      <c r="K1856" s="101">
        <v>0</v>
      </c>
      <c r="L1856" s="101">
        <v>0</v>
      </c>
      <c r="M1856" s="101">
        <v>0</v>
      </c>
      <c r="N1856" s="100" t="str">
        <f t="shared" si="84"/>
        <v>공격력 +98</v>
      </c>
      <c r="O1856" s="100" t="str">
        <f t="shared" si="85"/>
        <v>최대 체력 +1059</v>
      </c>
      <c r="P1856" s="100" t="str">
        <f t="shared" si="86"/>
        <v>-</v>
      </c>
    </row>
    <row r="1857" spans="1:16" ht="13.8" customHeight="1">
      <c r="A1857" s="101">
        <f>C1857*ID규칙_기본능력치그룹_단위+COUNTIF($C$4:C1857,C1857)</f>
        <v>11327004</v>
      </c>
      <c r="B1857" s="100" t="s">
        <v>359</v>
      </c>
      <c r="C1857" s="101">
        <f>VLOOKUP(B1857,WEAPON!$B:$D,3,0)</f>
        <v>11327</v>
      </c>
      <c r="D1857" s="102">
        <v>4</v>
      </c>
      <c r="E1857" s="101">
        <v>1</v>
      </c>
      <c r="F1857" s="101">
        <v>106</v>
      </c>
      <c r="G1857" s="101">
        <v>0</v>
      </c>
      <c r="H1857" s="101">
        <v>2</v>
      </c>
      <c r="I1857" s="101">
        <v>1140</v>
      </c>
      <c r="J1857" s="101">
        <v>0</v>
      </c>
      <c r="K1857" s="101">
        <v>0</v>
      </c>
      <c r="L1857" s="101">
        <v>0</v>
      </c>
      <c r="M1857" s="101">
        <v>0</v>
      </c>
      <c r="N1857" s="100" t="str">
        <f t="shared" si="84"/>
        <v>공격력 +106</v>
      </c>
      <c r="O1857" s="100" t="str">
        <f t="shared" si="85"/>
        <v>최대 체력 +1140</v>
      </c>
      <c r="P1857" s="100" t="str">
        <f t="shared" si="86"/>
        <v>-</v>
      </c>
    </row>
    <row r="1858" spans="1:16" ht="13.8" customHeight="1">
      <c r="A1858" s="101">
        <f>C1858*ID규칙_기본능력치그룹_단위+COUNTIF($C$4:C1858,C1858)</f>
        <v>11327005</v>
      </c>
      <c r="B1858" s="100" t="s">
        <v>359</v>
      </c>
      <c r="C1858" s="101">
        <f>VLOOKUP(B1858,WEAPON!$B:$D,3,0)</f>
        <v>11327</v>
      </c>
      <c r="D1858" s="102">
        <v>5</v>
      </c>
      <c r="E1858" s="101">
        <v>1</v>
      </c>
      <c r="F1858" s="101">
        <v>113</v>
      </c>
      <c r="G1858" s="101">
        <v>0</v>
      </c>
      <c r="H1858" s="101">
        <v>2</v>
      </c>
      <c r="I1858" s="101">
        <v>1222</v>
      </c>
      <c r="J1858" s="101">
        <v>0</v>
      </c>
      <c r="K1858" s="101">
        <v>0</v>
      </c>
      <c r="L1858" s="101">
        <v>0</v>
      </c>
      <c r="M1858" s="101">
        <v>0</v>
      </c>
      <c r="N1858" s="100" t="str">
        <f t="shared" si="84"/>
        <v>공격력 +113</v>
      </c>
      <c r="O1858" s="100" t="str">
        <f t="shared" si="85"/>
        <v>최대 체력 +1222</v>
      </c>
      <c r="P1858" s="100" t="str">
        <f t="shared" si="86"/>
        <v>-</v>
      </c>
    </row>
    <row r="1859" spans="1:16" ht="13.8" customHeight="1">
      <c r="A1859" s="101">
        <f>C1859*ID규칙_기본능력치그룹_단위+COUNTIF($C$4:C1859,C1859)</f>
        <v>11327006</v>
      </c>
      <c r="B1859" s="100" t="s">
        <v>359</v>
      </c>
      <c r="C1859" s="101">
        <f>VLOOKUP(B1859,WEAPON!$B:$D,3,0)</f>
        <v>11327</v>
      </c>
      <c r="D1859" s="102">
        <v>6</v>
      </c>
      <c r="E1859" s="101">
        <v>1</v>
      </c>
      <c r="F1859" s="101">
        <v>121</v>
      </c>
      <c r="G1859" s="101">
        <v>0</v>
      </c>
      <c r="H1859" s="101">
        <v>2</v>
      </c>
      <c r="I1859" s="101">
        <v>1303</v>
      </c>
      <c r="J1859" s="101">
        <v>0</v>
      </c>
      <c r="K1859" s="101">
        <v>0</v>
      </c>
      <c r="L1859" s="101">
        <v>0</v>
      </c>
      <c r="M1859" s="101">
        <v>0</v>
      </c>
      <c r="N1859" s="100" t="str">
        <f t="shared" si="84"/>
        <v>공격력 +121</v>
      </c>
      <c r="O1859" s="100" t="str">
        <f t="shared" si="85"/>
        <v>최대 체력 +1303</v>
      </c>
      <c r="P1859" s="100" t="str">
        <f t="shared" si="86"/>
        <v>-</v>
      </c>
    </row>
    <row r="1860" spans="1:16" ht="13.8" customHeight="1">
      <c r="A1860" s="101">
        <f>C1860*ID규칙_기본능력치그룹_단위+COUNTIF($C$4:C1860,C1860)</f>
        <v>11327007</v>
      </c>
      <c r="B1860" s="100" t="s">
        <v>359</v>
      </c>
      <c r="C1860" s="101">
        <f>VLOOKUP(B1860,WEAPON!$B:$D,3,0)</f>
        <v>11327</v>
      </c>
      <c r="D1860" s="102">
        <v>7</v>
      </c>
      <c r="E1860" s="101">
        <v>1</v>
      </c>
      <c r="F1860" s="101">
        <v>128</v>
      </c>
      <c r="G1860" s="101">
        <v>0</v>
      </c>
      <c r="H1860" s="101">
        <v>2</v>
      </c>
      <c r="I1860" s="101">
        <v>1384</v>
      </c>
      <c r="J1860" s="101">
        <v>0</v>
      </c>
      <c r="K1860" s="101">
        <v>0</v>
      </c>
      <c r="L1860" s="101">
        <v>0</v>
      </c>
      <c r="M1860" s="101">
        <v>0</v>
      </c>
      <c r="N1860" s="100" t="str">
        <f t="shared" ref="N1860:N1923" si="87">IF(E1860=0,"-",VLOOKUP(E1860,STATS_TYPE,2,0)&amp;" +")&amp;IF(E1860=0,"",IF(G1860=0,F1860,F1860/100&amp;"%"))</f>
        <v>공격력 +128</v>
      </c>
      <c r="O1860" s="100" t="str">
        <f t="shared" ref="O1860:O1923" si="88">IF(H1860=0,"-",VLOOKUP(H1860,STATS_TYPE,2,0)&amp;" +")&amp;IF(H1860=0,"",IF(J1860=0,I1860,I1860/100&amp;"%"))</f>
        <v>최대 체력 +1384</v>
      </c>
      <c r="P1860" s="100" t="str">
        <f t="shared" ref="P1860:P1923" si="89">IF(K1860=0,"-",VLOOKUP(K1860,STATS_TYPE,2,0)&amp;" +")&amp;IF(K1860=0,"",IF(M1860=0,L1860,L1860/100&amp;"%"))</f>
        <v>-</v>
      </c>
    </row>
    <row r="1861" spans="1:16" ht="13.8" customHeight="1">
      <c r="A1861" s="101">
        <f>C1861*ID규칙_기본능력치그룹_단위+COUNTIF($C$4:C1861,C1861)</f>
        <v>11327008</v>
      </c>
      <c r="B1861" s="100" t="s">
        <v>359</v>
      </c>
      <c r="C1861" s="101">
        <f>VLOOKUP(B1861,WEAPON!$B:$D,3,0)</f>
        <v>11327</v>
      </c>
      <c r="D1861" s="102">
        <v>8</v>
      </c>
      <c r="E1861" s="101">
        <v>1</v>
      </c>
      <c r="F1861" s="101">
        <v>136</v>
      </c>
      <c r="G1861" s="101">
        <v>0</v>
      </c>
      <c r="H1861" s="101">
        <v>2</v>
      </c>
      <c r="I1861" s="101">
        <v>1466</v>
      </c>
      <c r="J1861" s="101">
        <v>0</v>
      </c>
      <c r="K1861" s="101">
        <v>0</v>
      </c>
      <c r="L1861" s="101">
        <v>0</v>
      </c>
      <c r="M1861" s="101">
        <v>0</v>
      </c>
      <c r="N1861" s="100" t="str">
        <f t="shared" si="87"/>
        <v>공격력 +136</v>
      </c>
      <c r="O1861" s="100" t="str">
        <f t="shared" si="88"/>
        <v>최대 체력 +1466</v>
      </c>
      <c r="P1861" s="100" t="str">
        <f t="shared" si="89"/>
        <v>-</v>
      </c>
    </row>
    <row r="1862" spans="1:16" ht="13.8" customHeight="1">
      <c r="A1862" s="101">
        <f>C1862*ID규칙_기본능력치그룹_단위+COUNTIF($C$4:C1862,C1862)</f>
        <v>11327009</v>
      </c>
      <c r="B1862" s="100" t="s">
        <v>359</v>
      </c>
      <c r="C1862" s="101">
        <f>VLOOKUP(B1862,WEAPON!$B:$D,3,0)</f>
        <v>11327</v>
      </c>
      <c r="D1862" s="102">
        <v>9</v>
      </c>
      <c r="E1862" s="101">
        <v>1</v>
      </c>
      <c r="F1862" s="101">
        <v>144</v>
      </c>
      <c r="G1862" s="101">
        <v>0</v>
      </c>
      <c r="H1862" s="101">
        <v>2</v>
      </c>
      <c r="I1862" s="101">
        <v>1547</v>
      </c>
      <c r="J1862" s="101">
        <v>0</v>
      </c>
      <c r="K1862" s="101">
        <v>0</v>
      </c>
      <c r="L1862" s="101">
        <v>0</v>
      </c>
      <c r="M1862" s="101">
        <v>0</v>
      </c>
      <c r="N1862" s="100" t="str">
        <f t="shared" si="87"/>
        <v>공격력 +144</v>
      </c>
      <c r="O1862" s="100" t="str">
        <f t="shared" si="88"/>
        <v>최대 체력 +1547</v>
      </c>
      <c r="P1862" s="100" t="str">
        <f t="shared" si="89"/>
        <v>-</v>
      </c>
    </row>
    <row r="1863" spans="1:16" ht="13.8" customHeight="1">
      <c r="A1863" s="101">
        <f>C1863*ID규칙_기본능력치그룹_단위+COUNTIF($C$4:C1863,C1863)</f>
        <v>11327010</v>
      </c>
      <c r="B1863" s="100" t="s">
        <v>359</v>
      </c>
      <c r="C1863" s="101">
        <f>VLOOKUP(B1863,WEAPON!$B:$D,3,0)</f>
        <v>11327</v>
      </c>
      <c r="D1863" s="102">
        <v>10</v>
      </c>
      <c r="E1863" s="101">
        <v>1</v>
      </c>
      <c r="F1863" s="101">
        <v>151</v>
      </c>
      <c r="G1863" s="101">
        <v>0</v>
      </c>
      <c r="H1863" s="101">
        <v>2</v>
      </c>
      <c r="I1863" s="101">
        <v>1629</v>
      </c>
      <c r="J1863" s="101">
        <v>0</v>
      </c>
      <c r="K1863" s="101">
        <v>0</v>
      </c>
      <c r="L1863" s="101">
        <v>0</v>
      </c>
      <c r="M1863" s="101">
        <v>0</v>
      </c>
      <c r="N1863" s="100" t="str">
        <f t="shared" si="87"/>
        <v>공격력 +151</v>
      </c>
      <c r="O1863" s="100" t="str">
        <f t="shared" si="88"/>
        <v>최대 체력 +1629</v>
      </c>
      <c r="P1863" s="100" t="str">
        <f t="shared" si="89"/>
        <v>-</v>
      </c>
    </row>
    <row r="1864" spans="1:16" ht="13.8" customHeight="1">
      <c r="A1864" s="101">
        <f>C1864*ID규칙_기본능력치그룹_단위+COUNTIF($C$4:C1864,C1864)</f>
        <v>11327011</v>
      </c>
      <c r="B1864" s="100" t="s">
        <v>359</v>
      </c>
      <c r="C1864" s="101">
        <f>VLOOKUP(B1864,WEAPON!$B:$D,3,0)</f>
        <v>11327</v>
      </c>
      <c r="D1864" s="102">
        <v>11</v>
      </c>
      <c r="E1864" s="101">
        <v>1</v>
      </c>
      <c r="F1864" s="101">
        <v>159</v>
      </c>
      <c r="G1864" s="101">
        <v>0</v>
      </c>
      <c r="H1864" s="101">
        <v>2</v>
      </c>
      <c r="I1864" s="101">
        <v>1710</v>
      </c>
      <c r="J1864" s="101">
        <v>0</v>
      </c>
      <c r="K1864" s="101">
        <v>0</v>
      </c>
      <c r="L1864" s="101">
        <v>0</v>
      </c>
      <c r="M1864" s="101">
        <v>0</v>
      </c>
      <c r="N1864" s="100" t="str">
        <f t="shared" si="87"/>
        <v>공격력 +159</v>
      </c>
      <c r="O1864" s="100" t="str">
        <f t="shared" si="88"/>
        <v>최대 체력 +1710</v>
      </c>
      <c r="P1864" s="100" t="str">
        <f t="shared" si="89"/>
        <v>-</v>
      </c>
    </row>
    <row r="1865" spans="1:16" ht="13.8" customHeight="1">
      <c r="A1865" s="101">
        <f>C1865*ID규칙_기본능력치그룹_단위+COUNTIF($C$4:C1865,C1865)</f>
        <v>11327012</v>
      </c>
      <c r="B1865" s="100" t="s">
        <v>359</v>
      </c>
      <c r="C1865" s="101">
        <f>VLOOKUP(B1865,WEAPON!$B:$D,3,0)</f>
        <v>11327</v>
      </c>
      <c r="D1865" s="102">
        <v>12</v>
      </c>
      <c r="E1865" s="101">
        <v>1</v>
      </c>
      <c r="F1865" s="101">
        <v>166</v>
      </c>
      <c r="G1865" s="101">
        <v>0</v>
      </c>
      <c r="H1865" s="101">
        <v>2</v>
      </c>
      <c r="I1865" s="101">
        <v>1791</v>
      </c>
      <c r="J1865" s="101">
        <v>0</v>
      </c>
      <c r="K1865" s="101">
        <v>0</v>
      </c>
      <c r="L1865" s="101">
        <v>0</v>
      </c>
      <c r="M1865" s="101">
        <v>0</v>
      </c>
      <c r="N1865" s="100" t="str">
        <f t="shared" si="87"/>
        <v>공격력 +166</v>
      </c>
      <c r="O1865" s="100" t="str">
        <f t="shared" si="88"/>
        <v>최대 체력 +1791</v>
      </c>
      <c r="P1865" s="100" t="str">
        <f t="shared" si="89"/>
        <v>-</v>
      </c>
    </row>
    <row r="1866" spans="1:16" ht="13.8" customHeight="1">
      <c r="A1866" s="101">
        <f>C1866*ID규칙_기본능력치그룹_단위+COUNTIF($C$4:C1866,C1866)</f>
        <v>11327013</v>
      </c>
      <c r="B1866" s="100" t="s">
        <v>359</v>
      </c>
      <c r="C1866" s="101">
        <f>VLOOKUP(B1866,WEAPON!$B:$D,3,0)</f>
        <v>11327</v>
      </c>
      <c r="D1866" s="102">
        <v>13</v>
      </c>
      <c r="E1866" s="101">
        <v>1</v>
      </c>
      <c r="F1866" s="101">
        <v>174</v>
      </c>
      <c r="G1866" s="101">
        <v>0</v>
      </c>
      <c r="H1866" s="101">
        <v>2</v>
      </c>
      <c r="I1866" s="101">
        <v>1873</v>
      </c>
      <c r="J1866" s="101">
        <v>0</v>
      </c>
      <c r="K1866" s="101">
        <v>0</v>
      </c>
      <c r="L1866" s="101">
        <v>0</v>
      </c>
      <c r="M1866" s="101">
        <v>0</v>
      </c>
      <c r="N1866" s="100" t="str">
        <f t="shared" si="87"/>
        <v>공격력 +174</v>
      </c>
      <c r="O1866" s="100" t="str">
        <f t="shared" si="88"/>
        <v>최대 체력 +1873</v>
      </c>
      <c r="P1866" s="100" t="str">
        <f t="shared" si="89"/>
        <v>-</v>
      </c>
    </row>
    <row r="1867" spans="1:16" ht="13.8" customHeight="1">
      <c r="A1867" s="101">
        <f>C1867*ID규칙_기본능력치그룹_단위+COUNTIF($C$4:C1867,C1867)</f>
        <v>11327014</v>
      </c>
      <c r="B1867" s="100" t="s">
        <v>359</v>
      </c>
      <c r="C1867" s="101">
        <f>VLOOKUP(B1867,WEAPON!$B:$D,3,0)</f>
        <v>11327</v>
      </c>
      <c r="D1867" s="102">
        <v>14</v>
      </c>
      <c r="E1867" s="101">
        <v>1</v>
      </c>
      <c r="F1867" s="101">
        <v>181</v>
      </c>
      <c r="G1867" s="101">
        <v>0</v>
      </c>
      <c r="H1867" s="101">
        <v>2</v>
      </c>
      <c r="I1867" s="101">
        <v>1954</v>
      </c>
      <c r="J1867" s="101">
        <v>0</v>
      </c>
      <c r="K1867" s="101">
        <v>0</v>
      </c>
      <c r="L1867" s="101">
        <v>0</v>
      </c>
      <c r="M1867" s="101">
        <v>0</v>
      </c>
      <c r="N1867" s="100" t="str">
        <f t="shared" si="87"/>
        <v>공격력 +181</v>
      </c>
      <c r="O1867" s="100" t="str">
        <f t="shared" si="88"/>
        <v>최대 체력 +1954</v>
      </c>
      <c r="P1867" s="100" t="str">
        <f t="shared" si="89"/>
        <v>-</v>
      </c>
    </row>
    <row r="1868" spans="1:16" ht="13.8" customHeight="1">
      <c r="A1868" s="101">
        <f>C1868*ID규칙_기본능력치그룹_단위+COUNTIF($C$4:C1868,C1868)</f>
        <v>11327015</v>
      </c>
      <c r="B1868" s="100" t="s">
        <v>359</v>
      </c>
      <c r="C1868" s="101">
        <f>VLOOKUP(B1868,WEAPON!$B:$D,3,0)</f>
        <v>11327</v>
      </c>
      <c r="D1868" s="102">
        <v>15</v>
      </c>
      <c r="E1868" s="101">
        <v>1</v>
      </c>
      <c r="F1868" s="101">
        <v>189</v>
      </c>
      <c r="G1868" s="101">
        <v>0</v>
      </c>
      <c r="H1868" s="101">
        <v>2</v>
      </c>
      <c r="I1868" s="101">
        <v>2036</v>
      </c>
      <c r="J1868" s="101">
        <v>0</v>
      </c>
      <c r="K1868" s="101">
        <v>0</v>
      </c>
      <c r="L1868" s="101">
        <v>0</v>
      </c>
      <c r="M1868" s="101">
        <v>0</v>
      </c>
      <c r="N1868" s="100" t="str">
        <f t="shared" si="87"/>
        <v>공격력 +189</v>
      </c>
      <c r="O1868" s="100" t="str">
        <f t="shared" si="88"/>
        <v>최대 체력 +2036</v>
      </c>
      <c r="P1868" s="100" t="str">
        <f t="shared" si="89"/>
        <v>-</v>
      </c>
    </row>
    <row r="1869" spans="1:16" ht="13.8" customHeight="1">
      <c r="A1869" s="101">
        <f>C1869*ID규칙_기본능력치그룹_단위+COUNTIF($C$4:C1869,C1869)</f>
        <v>11327016</v>
      </c>
      <c r="B1869" s="100" t="s">
        <v>359</v>
      </c>
      <c r="C1869" s="101">
        <f>VLOOKUP(B1869,WEAPON!$B:$D,3,0)</f>
        <v>11327</v>
      </c>
      <c r="D1869" s="102">
        <v>16</v>
      </c>
      <c r="E1869" s="101">
        <v>1</v>
      </c>
      <c r="F1869" s="101">
        <v>197</v>
      </c>
      <c r="G1869" s="101">
        <v>0</v>
      </c>
      <c r="H1869" s="101">
        <v>2</v>
      </c>
      <c r="I1869" s="101">
        <v>2117</v>
      </c>
      <c r="J1869" s="101">
        <v>0</v>
      </c>
      <c r="K1869" s="101">
        <v>0</v>
      </c>
      <c r="L1869" s="101">
        <v>0</v>
      </c>
      <c r="M1869" s="101">
        <v>0</v>
      </c>
      <c r="N1869" s="100" t="str">
        <f t="shared" si="87"/>
        <v>공격력 +197</v>
      </c>
      <c r="O1869" s="100" t="str">
        <f t="shared" si="88"/>
        <v>최대 체력 +2117</v>
      </c>
      <c r="P1869" s="100" t="str">
        <f t="shared" si="89"/>
        <v>-</v>
      </c>
    </row>
    <row r="1870" spans="1:16" ht="13.8" customHeight="1">
      <c r="A1870" s="101">
        <f>C1870*ID규칙_기본능력치그룹_단위+COUNTIF($C$4:C1870,C1870)</f>
        <v>11327017</v>
      </c>
      <c r="B1870" s="100" t="s">
        <v>359</v>
      </c>
      <c r="C1870" s="101">
        <f>VLOOKUP(B1870,WEAPON!$B:$D,3,0)</f>
        <v>11327</v>
      </c>
      <c r="D1870" s="102">
        <v>17</v>
      </c>
      <c r="E1870" s="101">
        <v>1</v>
      </c>
      <c r="F1870" s="101">
        <v>204</v>
      </c>
      <c r="G1870" s="101">
        <v>0</v>
      </c>
      <c r="H1870" s="101">
        <v>2</v>
      </c>
      <c r="I1870" s="101">
        <v>2199</v>
      </c>
      <c r="J1870" s="101">
        <v>0</v>
      </c>
      <c r="K1870" s="101">
        <v>0</v>
      </c>
      <c r="L1870" s="101">
        <v>0</v>
      </c>
      <c r="M1870" s="101">
        <v>0</v>
      </c>
      <c r="N1870" s="100" t="str">
        <f t="shared" si="87"/>
        <v>공격력 +204</v>
      </c>
      <c r="O1870" s="100" t="str">
        <f t="shared" si="88"/>
        <v>최대 체력 +2199</v>
      </c>
      <c r="P1870" s="100" t="str">
        <f t="shared" si="89"/>
        <v>-</v>
      </c>
    </row>
    <row r="1871" spans="1:16" ht="13.8" customHeight="1">
      <c r="A1871" s="101">
        <f>C1871*ID규칙_기본능력치그룹_단위+COUNTIF($C$4:C1871,C1871)</f>
        <v>11327018</v>
      </c>
      <c r="B1871" s="100" t="s">
        <v>359</v>
      </c>
      <c r="C1871" s="101">
        <f>VLOOKUP(B1871,WEAPON!$B:$D,3,0)</f>
        <v>11327</v>
      </c>
      <c r="D1871" s="102">
        <v>18</v>
      </c>
      <c r="E1871" s="101">
        <v>1</v>
      </c>
      <c r="F1871" s="101">
        <v>212</v>
      </c>
      <c r="G1871" s="101">
        <v>0</v>
      </c>
      <c r="H1871" s="101">
        <v>2</v>
      </c>
      <c r="I1871" s="101">
        <v>2280</v>
      </c>
      <c r="J1871" s="101">
        <v>0</v>
      </c>
      <c r="K1871" s="101">
        <v>0</v>
      </c>
      <c r="L1871" s="101">
        <v>0</v>
      </c>
      <c r="M1871" s="101">
        <v>0</v>
      </c>
      <c r="N1871" s="100" t="str">
        <f t="shared" si="87"/>
        <v>공격력 +212</v>
      </c>
      <c r="O1871" s="100" t="str">
        <f t="shared" si="88"/>
        <v>최대 체력 +2280</v>
      </c>
      <c r="P1871" s="100" t="str">
        <f t="shared" si="89"/>
        <v>-</v>
      </c>
    </row>
    <row r="1872" spans="1:16" ht="13.8" customHeight="1">
      <c r="A1872" s="101">
        <f>C1872*ID규칙_기본능력치그룹_단위+COUNTIF($C$4:C1872,C1872)</f>
        <v>11327019</v>
      </c>
      <c r="B1872" s="100" t="s">
        <v>359</v>
      </c>
      <c r="C1872" s="101">
        <f>VLOOKUP(B1872,WEAPON!$B:$D,3,0)</f>
        <v>11327</v>
      </c>
      <c r="D1872" s="102">
        <v>19</v>
      </c>
      <c r="E1872" s="101">
        <v>1</v>
      </c>
      <c r="F1872" s="101">
        <v>219</v>
      </c>
      <c r="G1872" s="101">
        <v>0</v>
      </c>
      <c r="H1872" s="101">
        <v>2</v>
      </c>
      <c r="I1872" s="101">
        <v>2361</v>
      </c>
      <c r="J1872" s="101">
        <v>0</v>
      </c>
      <c r="K1872" s="101">
        <v>0</v>
      </c>
      <c r="L1872" s="101">
        <v>0</v>
      </c>
      <c r="M1872" s="101">
        <v>0</v>
      </c>
      <c r="N1872" s="100" t="str">
        <f t="shared" si="87"/>
        <v>공격력 +219</v>
      </c>
      <c r="O1872" s="100" t="str">
        <f t="shared" si="88"/>
        <v>최대 체력 +2361</v>
      </c>
      <c r="P1872" s="100" t="str">
        <f t="shared" si="89"/>
        <v>-</v>
      </c>
    </row>
    <row r="1873" spans="1:16" ht="13.8" customHeight="1">
      <c r="A1873" s="101">
        <f>C1873*ID규칙_기본능력치그룹_단위+COUNTIF($C$4:C1873,C1873)</f>
        <v>11327020</v>
      </c>
      <c r="B1873" s="100" t="s">
        <v>359</v>
      </c>
      <c r="C1873" s="101">
        <f>VLOOKUP(B1873,WEAPON!$B:$D,3,0)</f>
        <v>11327</v>
      </c>
      <c r="D1873" s="102">
        <v>20</v>
      </c>
      <c r="E1873" s="101">
        <v>1</v>
      </c>
      <c r="F1873" s="101">
        <v>227</v>
      </c>
      <c r="G1873" s="101">
        <v>0</v>
      </c>
      <c r="H1873" s="101">
        <v>2</v>
      </c>
      <c r="I1873" s="101">
        <v>2443</v>
      </c>
      <c r="J1873" s="101">
        <v>0</v>
      </c>
      <c r="K1873" s="101">
        <v>0</v>
      </c>
      <c r="L1873" s="101">
        <v>0</v>
      </c>
      <c r="M1873" s="101">
        <v>0</v>
      </c>
      <c r="N1873" s="100" t="str">
        <f t="shared" si="87"/>
        <v>공격력 +227</v>
      </c>
      <c r="O1873" s="100" t="str">
        <f t="shared" si="88"/>
        <v>최대 체력 +2443</v>
      </c>
      <c r="P1873" s="100" t="str">
        <f t="shared" si="89"/>
        <v>-</v>
      </c>
    </row>
    <row r="1874" spans="1:16" ht="13.8" customHeight="1">
      <c r="A1874" s="101">
        <f>C1874*ID규칙_기본능력치그룹_단위+COUNTIF($C$4:C1874,C1874)</f>
        <v>11327021</v>
      </c>
      <c r="B1874" s="100" t="s">
        <v>359</v>
      </c>
      <c r="C1874" s="101">
        <f>VLOOKUP(B1874,WEAPON!$B:$D,3,0)</f>
        <v>11327</v>
      </c>
      <c r="D1874" s="102">
        <v>21</v>
      </c>
      <c r="E1874" s="101">
        <v>1</v>
      </c>
      <c r="F1874" s="101">
        <v>234</v>
      </c>
      <c r="G1874" s="101">
        <v>0</v>
      </c>
      <c r="H1874" s="101">
        <v>2</v>
      </c>
      <c r="I1874" s="101">
        <v>2524</v>
      </c>
      <c r="J1874" s="101">
        <v>0</v>
      </c>
      <c r="K1874" s="101">
        <v>0</v>
      </c>
      <c r="L1874" s="101">
        <v>0</v>
      </c>
      <c r="M1874" s="101">
        <v>0</v>
      </c>
      <c r="N1874" s="100" t="str">
        <f t="shared" si="87"/>
        <v>공격력 +234</v>
      </c>
      <c r="O1874" s="100" t="str">
        <f t="shared" si="88"/>
        <v>최대 체력 +2524</v>
      </c>
      <c r="P1874" s="100" t="str">
        <f t="shared" si="89"/>
        <v>-</v>
      </c>
    </row>
    <row r="1875" spans="1:16" ht="13.8" customHeight="1">
      <c r="A1875" s="101">
        <f>C1875*ID규칙_기본능력치그룹_단위+COUNTIF($C$4:C1875,C1875)</f>
        <v>11327022</v>
      </c>
      <c r="B1875" s="100" t="s">
        <v>359</v>
      </c>
      <c r="C1875" s="101">
        <f>VLOOKUP(B1875,WEAPON!$B:$D,3,0)</f>
        <v>11327</v>
      </c>
      <c r="D1875" s="102">
        <v>22</v>
      </c>
      <c r="E1875" s="101">
        <v>1</v>
      </c>
      <c r="F1875" s="101">
        <v>242</v>
      </c>
      <c r="G1875" s="101">
        <v>0</v>
      </c>
      <c r="H1875" s="101">
        <v>2</v>
      </c>
      <c r="I1875" s="101">
        <v>2606</v>
      </c>
      <c r="J1875" s="101">
        <v>0</v>
      </c>
      <c r="K1875" s="101">
        <v>0</v>
      </c>
      <c r="L1875" s="101">
        <v>0</v>
      </c>
      <c r="M1875" s="101">
        <v>0</v>
      </c>
      <c r="N1875" s="100" t="str">
        <f t="shared" si="87"/>
        <v>공격력 +242</v>
      </c>
      <c r="O1875" s="100" t="str">
        <f t="shared" si="88"/>
        <v>최대 체력 +2606</v>
      </c>
      <c r="P1875" s="100" t="str">
        <f t="shared" si="89"/>
        <v>-</v>
      </c>
    </row>
    <row r="1876" spans="1:16" ht="13.8" customHeight="1">
      <c r="A1876" s="101">
        <f>C1876*ID규칙_기본능력치그룹_단위+COUNTIF($C$4:C1876,C1876)</f>
        <v>11327023</v>
      </c>
      <c r="B1876" s="100" t="s">
        <v>359</v>
      </c>
      <c r="C1876" s="101">
        <f>VLOOKUP(B1876,WEAPON!$B:$D,3,0)</f>
        <v>11327</v>
      </c>
      <c r="D1876" s="102">
        <v>23</v>
      </c>
      <c r="E1876" s="101">
        <v>1</v>
      </c>
      <c r="F1876" s="101">
        <v>250</v>
      </c>
      <c r="G1876" s="101">
        <v>0</v>
      </c>
      <c r="H1876" s="101">
        <v>2</v>
      </c>
      <c r="I1876" s="101">
        <v>2687</v>
      </c>
      <c r="J1876" s="101">
        <v>0</v>
      </c>
      <c r="K1876" s="101">
        <v>0</v>
      </c>
      <c r="L1876" s="101">
        <v>0</v>
      </c>
      <c r="M1876" s="101">
        <v>0</v>
      </c>
      <c r="N1876" s="100" t="str">
        <f t="shared" si="87"/>
        <v>공격력 +250</v>
      </c>
      <c r="O1876" s="100" t="str">
        <f t="shared" si="88"/>
        <v>최대 체력 +2687</v>
      </c>
      <c r="P1876" s="100" t="str">
        <f t="shared" si="89"/>
        <v>-</v>
      </c>
    </row>
    <row r="1877" spans="1:16" ht="13.8" customHeight="1">
      <c r="A1877" s="101">
        <f>C1877*ID규칙_기본능력치그룹_단위+COUNTIF($C$4:C1877,C1877)</f>
        <v>11327024</v>
      </c>
      <c r="B1877" s="100" t="s">
        <v>359</v>
      </c>
      <c r="C1877" s="101">
        <f>VLOOKUP(B1877,WEAPON!$B:$D,3,0)</f>
        <v>11327</v>
      </c>
      <c r="D1877" s="102">
        <v>24</v>
      </c>
      <c r="E1877" s="101">
        <v>1</v>
      </c>
      <c r="F1877" s="101">
        <v>257</v>
      </c>
      <c r="G1877" s="101">
        <v>0</v>
      </c>
      <c r="H1877" s="101">
        <v>2</v>
      </c>
      <c r="I1877" s="101">
        <v>2768</v>
      </c>
      <c r="J1877" s="101">
        <v>0</v>
      </c>
      <c r="K1877" s="101">
        <v>0</v>
      </c>
      <c r="L1877" s="101">
        <v>0</v>
      </c>
      <c r="M1877" s="101">
        <v>0</v>
      </c>
      <c r="N1877" s="100" t="str">
        <f t="shared" si="87"/>
        <v>공격력 +257</v>
      </c>
      <c r="O1877" s="100" t="str">
        <f t="shared" si="88"/>
        <v>최대 체력 +2768</v>
      </c>
      <c r="P1877" s="100" t="str">
        <f t="shared" si="89"/>
        <v>-</v>
      </c>
    </row>
    <row r="1878" spans="1:16" ht="13.8" customHeight="1">
      <c r="A1878" s="101">
        <f>C1878*ID규칙_기본능력치그룹_단위+COUNTIF($C$4:C1878,C1878)</f>
        <v>11327025</v>
      </c>
      <c r="B1878" s="100" t="s">
        <v>359</v>
      </c>
      <c r="C1878" s="101">
        <f>VLOOKUP(B1878,WEAPON!$B:$D,3,0)</f>
        <v>11327</v>
      </c>
      <c r="D1878" s="102">
        <v>25</v>
      </c>
      <c r="E1878" s="101">
        <v>1</v>
      </c>
      <c r="F1878" s="101">
        <v>265</v>
      </c>
      <c r="G1878" s="101">
        <v>0</v>
      </c>
      <c r="H1878" s="101">
        <v>2</v>
      </c>
      <c r="I1878" s="101">
        <v>2850</v>
      </c>
      <c r="J1878" s="101">
        <v>0</v>
      </c>
      <c r="K1878" s="101">
        <v>0</v>
      </c>
      <c r="L1878" s="101">
        <v>0</v>
      </c>
      <c r="M1878" s="101">
        <v>0</v>
      </c>
      <c r="N1878" s="100" t="str">
        <f t="shared" si="87"/>
        <v>공격력 +265</v>
      </c>
      <c r="O1878" s="100" t="str">
        <f t="shared" si="88"/>
        <v>최대 체력 +2850</v>
      </c>
      <c r="P1878" s="100" t="str">
        <f t="shared" si="89"/>
        <v>-</v>
      </c>
    </row>
    <row r="1879" spans="1:16" ht="13.8" customHeight="1">
      <c r="A1879" s="101">
        <f>C1879*ID규칙_기본능력치그룹_단위+COUNTIF($C$4:C1879,C1879)</f>
        <v>11327026</v>
      </c>
      <c r="B1879" s="100" t="s">
        <v>359</v>
      </c>
      <c r="C1879" s="101">
        <f>VLOOKUP(B1879,WEAPON!$B:$D,3,0)</f>
        <v>11327</v>
      </c>
      <c r="D1879" s="102">
        <v>26</v>
      </c>
      <c r="E1879" s="101">
        <v>1</v>
      </c>
      <c r="F1879" s="101">
        <v>272</v>
      </c>
      <c r="G1879" s="101">
        <v>0</v>
      </c>
      <c r="H1879" s="101">
        <v>2</v>
      </c>
      <c r="I1879" s="101">
        <v>2931</v>
      </c>
      <c r="J1879" s="101">
        <v>0</v>
      </c>
      <c r="K1879" s="101">
        <v>0</v>
      </c>
      <c r="L1879" s="101">
        <v>0</v>
      </c>
      <c r="M1879" s="101">
        <v>0</v>
      </c>
      <c r="N1879" s="100" t="str">
        <f t="shared" si="87"/>
        <v>공격력 +272</v>
      </c>
      <c r="O1879" s="100" t="str">
        <f t="shared" si="88"/>
        <v>최대 체력 +2931</v>
      </c>
      <c r="P1879" s="100" t="str">
        <f t="shared" si="89"/>
        <v>-</v>
      </c>
    </row>
    <row r="1880" spans="1:16" ht="13.8" customHeight="1">
      <c r="A1880" s="101">
        <f>C1880*ID규칙_기본능력치그룹_단위+COUNTIF($C$4:C1880,C1880)</f>
        <v>11327027</v>
      </c>
      <c r="B1880" s="100" t="s">
        <v>359</v>
      </c>
      <c r="C1880" s="101">
        <f>VLOOKUP(B1880,WEAPON!$B:$D,3,0)</f>
        <v>11327</v>
      </c>
      <c r="D1880" s="102">
        <v>27</v>
      </c>
      <c r="E1880" s="101">
        <v>1</v>
      </c>
      <c r="F1880" s="101">
        <v>280</v>
      </c>
      <c r="G1880" s="101">
        <v>0</v>
      </c>
      <c r="H1880" s="101">
        <v>2</v>
      </c>
      <c r="I1880" s="101">
        <v>3013</v>
      </c>
      <c r="J1880" s="101">
        <v>0</v>
      </c>
      <c r="K1880" s="101">
        <v>0</v>
      </c>
      <c r="L1880" s="101">
        <v>0</v>
      </c>
      <c r="M1880" s="101">
        <v>0</v>
      </c>
      <c r="N1880" s="100" t="str">
        <f t="shared" si="87"/>
        <v>공격력 +280</v>
      </c>
      <c r="O1880" s="100" t="str">
        <f t="shared" si="88"/>
        <v>최대 체력 +3013</v>
      </c>
      <c r="P1880" s="100" t="str">
        <f t="shared" si="89"/>
        <v>-</v>
      </c>
    </row>
    <row r="1881" spans="1:16" ht="13.8" customHeight="1">
      <c r="A1881" s="101">
        <f>C1881*ID규칙_기본능력치그룹_단위+COUNTIF($C$4:C1881,C1881)</f>
        <v>11327028</v>
      </c>
      <c r="B1881" s="100" t="s">
        <v>359</v>
      </c>
      <c r="C1881" s="101">
        <f>VLOOKUP(B1881,WEAPON!$B:$D,3,0)</f>
        <v>11327</v>
      </c>
      <c r="D1881" s="102">
        <v>28</v>
      </c>
      <c r="E1881" s="101">
        <v>1</v>
      </c>
      <c r="F1881" s="101">
        <v>287</v>
      </c>
      <c r="G1881" s="101">
        <v>0</v>
      </c>
      <c r="H1881" s="101">
        <v>2</v>
      </c>
      <c r="I1881" s="101">
        <v>3094</v>
      </c>
      <c r="J1881" s="101">
        <v>0</v>
      </c>
      <c r="K1881" s="101">
        <v>0</v>
      </c>
      <c r="L1881" s="101">
        <v>0</v>
      </c>
      <c r="M1881" s="101">
        <v>0</v>
      </c>
      <c r="N1881" s="100" t="str">
        <f t="shared" si="87"/>
        <v>공격력 +287</v>
      </c>
      <c r="O1881" s="100" t="str">
        <f t="shared" si="88"/>
        <v>최대 체력 +3094</v>
      </c>
      <c r="P1881" s="100" t="str">
        <f t="shared" si="89"/>
        <v>-</v>
      </c>
    </row>
    <row r="1882" spans="1:16" ht="13.8" customHeight="1">
      <c r="A1882" s="101">
        <f>C1882*ID규칙_기본능력치그룹_단위+COUNTIF($C$4:C1882,C1882)</f>
        <v>11327029</v>
      </c>
      <c r="B1882" s="100" t="s">
        <v>359</v>
      </c>
      <c r="C1882" s="101">
        <f>VLOOKUP(B1882,WEAPON!$B:$D,3,0)</f>
        <v>11327</v>
      </c>
      <c r="D1882" s="102">
        <v>29</v>
      </c>
      <c r="E1882" s="101">
        <v>1</v>
      </c>
      <c r="F1882" s="101">
        <v>295</v>
      </c>
      <c r="G1882" s="101">
        <v>0</v>
      </c>
      <c r="H1882" s="101">
        <v>2</v>
      </c>
      <c r="I1882" s="101">
        <v>3175</v>
      </c>
      <c r="J1882" s="101">
        <v>0</v>
      </c>
      <c r="K1882" s="101">
        <v>0</v>
      </c>
      <c r="L1882" s="101">
        <v>0</v>
      </c>
      <c r="M1882" s="101">
        <v>0</v>
      </c>
      <c r="N1882" s="100" t="str">
        <f t="shared" si="87"/>
        <v>공격력 +295</v>
      </c>
      <c r="O1882" s="100" t="str">
        <f t="shared" si="88"/>
        <v>최대 체력 +3175</v>
      </c>
      <c r="P1882" s="100" t="str">
        <f t="shared" si="89"/>
        <v>-</v>
      </c>
    </row>
    <row r="1883" spans="1:16" ht="13.8" customHeight="1">
      <c r="A1883" s="101">
        <f>C1883*ID규칙_기본능력치그룹_단위+COUNTIF($C$4:C1883,C1883)</f>
        <v>11327030</v>
      </c>
      <c r="B1883" s="100" t="s">
        <v>359</v>
      </c>
      <c r="C1883" s="101">
        <f>VLOOKUP(B1883,WEAPON!$B:$D,3,0)</f>
        <v>11327</v>
      </c>
      <c r="D1883" s="102">
        <v>30</v>
      </c>
      <c r="E1883" s="101">
        <v>1</v>
      </c>
      <c r="F1883" s="101">
        <v>303</v>
      </c>
      <c r="G1883" s="101">
        <v>0</v>
      </c>
      <c r="H1883" s="101">
        <v>2</v>
      </c>
      <c r="I1883" s="101">
        <v>3257</v>
      </c>
      <c r="J1883" s="101">
        <v>0</v>
      </c>
      <c r="K1883" s="101">
        <v>0</v>
      </c>
      <c r="L1883" s="101">
        <v>0</v>
      </c>
      <c r="M1883" s="101">
        <v>0</v>
      </c>
      <c r="N1883" s="100" t="str">
        <f t="shared" si="87"/>
        <v>공격력 +303</v>
      </c>
      <c r="O1883" s="100" t="str">
        <f t="shared" si="88"/>
        <v>최대 체력 +3257</v>
      </c>
      <c r="P1883" s="100" t="str">
        <f t="shared" si="89"/>
        <v>-</v>
      </c>
    </row>
    <row r="1884" spans="1:16" ht="13.8" customHeight="1">
      <c r="A1884" s="101">
        <f>C1884*ID규칙_기본능력치그룹_단위+COUNTIF($C$4:C1884,C1884)</f>
        <v>11327031</v>
      </c>
      <c r="B1884" s="100" t="s">
        <v>359</v>
      </c>
      <c r="C1884" s="101">
        <f>VLOOKUP(B1884,WEAPON!$B:$D,3,0)</f>
        <v>11327</v>
      </c>
      <c r="D1884" s="102">
        <v>31</v>
      </c>
      <c r="E1884" s="101">
        <v>1</v>
      </c>
      <c r="F1884" s="101">
        <v>310</v>
      </c>
      <c r="G1884" s="101">
        <v>0</v>
      </c>
      <c r="H1884" s="101">
        <v>2</v>
      </c>
      <c r="I1884" s="101">
        <v>3338</v>
      </c>
      <c r="J1884" s="101">
        <v>0</v>
      </c>
      <c r="K1884" s="101">
        <v>0</v>
      </c>
      <c r="L1884" s="101">
        <v>0</v>
      </c>
      <c r="M1884" s="101">
        <v>0</v>
      </c>
      <c r="N1884" s="100" t="str">
        <f t="shared" si="87"/>
        <v>공격력 +310</v>
      </c>
      <c r="O1884" s="100" t="str">
        <f t="shared" si="88"/>
        <v>최대 체력 +3338</v>
      </c>
      <c r="P1884" s="100" t="str">
        <f t="shared" si="89"/>
        <v>-</v>
      </c>
    </row>
    <row r="1885" spans="1:16" ht="13.8" customHeight="1">
      <c r="A1885" s="101">
        <f>C1885*ID규칙_기본능력치그룹_단위+COUNTIF($C$4:C1885,C1885)</f>
        <v>11327032</v>
      </c>
      <c r="B1885" s="100" t="s">
        <v>359</v>
      </c>
      <c r="C1885" s="101">
        <f>VLOOKUP(B1885,WEAPON!$B:$D,3,0)</f>
        <v>11327</v>
      </c>
      <c r="D1885" s="102">
        <v>32</v>
      </c>
      <c r="E1885" s="101">
        <v>1</v>
      </c>
      <c r="F1885" s="101">
        <v>318</v>
      </c>
      <c r="G1885" s="101">
        <v>0</v>
      </c>
      <c r="H1885" s="101">
        <v>2</v>
      </c>
      <c r="I1885" s="101">
        <v>3420</v>
      </c>
      <c r="J1885" s="101">
        <v>0</v>
      </c>
      <c r="K1885" s="101">
        <v>0</v>
      </c>
      <c r="L1885" s="101">
        <v>0</v>
      </c>
      <c r="M1885" s="101">
        <v>0</v>
      </c>
      <c r="N1885" s="100" t="str">
        <f t="shared" si="87"/>
        <v>공격력 +318</v>
      </c>
      <c r="O1885" s="100" t="str">
        <f t="shared" si="88"/>
        <v>최대 체력 +3420</v>
      </c>
      <c r="P1885" s="100" t="str">
        <f t="shared" si="89"/>
        <v>-</v>
      </c>
    </row>
    <row r="1886" spans="1:16" ht="13.8" customHeight="1">
      <c r="A1886" s="101">
        <f>C1886*ID규칙_기본능력치그룹_단위+COUNTIF($C$4:C1886,C1886)</f>
        <v>11327033</v>
      </c>
      <c r="B1886" s="100" t="s">
        <v>359</v>
      </c>
      <c r="C1886" s="101">
        <f>VLOOKUP(B1886,WEAPON!$B:$D,3,0)</f>
        <v>11327</v>
      </c>
      <c r="D1886" s="102">
        <v>33</v>
      </c>
      <c r="E1886" s="101">
        <v>1</v>
      </c>
      <c r="F1886" s="101">
        <v>325</v>
      </c>
      <c r="G1886" s="101">
        <v>0</v>
      </c>
      <c r="H1886" s="101">
        <v>2</v>
      </c>
      <c r="I1886" s="101">
        <v>3501</v>
      </c>
      <c r="J1886" s="101">
        <v>0</v>
      </c>
      <c r="K1886" s="101">
        <v>0</v>
      </c>
      <c r="L1886" s="101">
        <v>0</v>
      </c>
      <c r="M1886" s="101">
        <v>0</v>
      </c>
      <c r="N1886" s="100" t="str">
        <f t="shared" si="87"/>
        <v>공격력 +325</v>
      </c>
      <c r="O1886" s="100" t="str">
        <f t="shared" si="88"/>
        <v>최대 체력 +3501</v>
      </c>
      <c r="P1886" s="100" t="str">
        <f t="shared" si="89"/>
        <v>-</v>
      </c>
    </row>
    <row r="1887" spans="1:16" ht="13.8" customHeight="1">
      <c r="A1887" s="101">
        <f>C1887*ID규칙_기본능력치그룹_단위+COUNTIF($C$4:C1887,C1887)</f>
        <v>11327034</v>
      </c>
      <c r="B1887" s="100" t="s">
        <v>359</v>
      </c>
      <c r="C1887" s="101">
        <f>VLOOKUP(B1887,WEAPON!$B:$D,3,0)</f>
        <v>11327</v>
      </c>
      <c r="D1887" s="102">
        <v>34</v>
      </c>
      <c r="E1887" s="101">
        <v>1</v>
      </c>
      <c r="F1887" s="101">
        <v>333</v>
      </c>
      <c r="G1887" s="101">
        <v>0</v>
      </c>
      <c r="H1887" s="101">
        <v>2</v>
      </c>
      <c r="I1887" s="101">
        <v>3582</v>
      </c>
      <c r="J1887" s="101">
        <v>0</v>
      </c>
      <c r="K1887" s="101">
        <v>0</v>
      </c>
      <c r="L1887" s="101">
        <v>0</v>
      </c>
      <c r="M1887" s="101">
        <v>0</v>
      </c>
      <c r="N1887" s="100" t="str">
        <f t="shared" si="87"/>
        <v>공격력 +333</v>
      </c>
      <c r="O1887" s="100" t="str">
        <f t="shared" si="88"/>
        <v>최대 체력 +3582</v>
      </c>
      <c r="P1887" s="100" t="str">
        <f t="shared" si="89"/>
        <v>-</v>
      </c>
    </row>
    <row r="1888" spans="1:16" ht="13.8" customHeight="1">
      <c r="A1888" s="101">
        <f>C1888*ID규칙_기본능력치그룹_단위+COUNTIF($C$4:C1888,C1888)</f>
        <v>11327035</v>
      </c>
      <c r="B1888" s="100" t="s">
        <v>359</v>
      </c>
      <c r="C1888" s="101">
        <f>VLOOKUP(B1888,WEAPON!$B:$D,3,0)</f>
        <v>11327</v>
      </c>
      <c r="D1888" s="102">
        <v>35</v>
      </c>
      <c r="E1888" s="101">
        <v>1</v>
      </c>
      <c r="F1888" s="101">
        <v>340</v>
      </c>
      <c r="G1888" s="101">
        <v>0</v>
      </c>
      <c r="H1888" s="101">
        <v>2</v>
      </c>
      <c r="I1888" s="101">
        <v>3664</v>
      </c>
      <c r="J1888" s="101">
        <v>0</v>
      </c>
      <c r="K1888" s="101">
        <v>0</v>
      </c>
      <c r="L1888" s="101">
        <v>0</v>
      </c>
      <c r="M1888" s="101">
        <v>0</v>
      </c>
      <c r="N1888" s="100" t="str">
        <f t="shared" si="87"/>
        <v>공격력 +340</v>
      </c>
      <c r="O1888" s="100" t="str">
        <f t="shared" si="88"/>
        <v>최대 체력 +3664</v>
      </c>
      <c r="P1888" s="100" t="str">
        <f t="shared" si="89"/>
        <v>-</v>
      </c>
    </row>
    <row r="1889" spans="1:16" ht="13.8" customHeight="1">
      <c r="A1889" s="101">
        <f>C1889*ID규칙_기본능력치그룹_단위+COUNTIF($C$4:C1889,C1889)</f>
        <v>11327036</v>
      </c>
      <c r="B1889" s="100" t="s">
        <v>359</v>
      </c>
      <c r="C1889" s="101">
        <f>VLOOKUP(B1889,WEAPON!$B:$D,3,0)</f>
        <v>11327</v>
      </c>
      <c r="D1889" s="102">
        <v>36</v>
      </c>
      <c r="E1889" s="101">
        <v>1</v>
      </c>
      <c r="F1889" s="101">
        <v>348</v>
      </c>
      <c r="G1889" s="101">
        <v>0</v>
      </c>
      <c r="H1889" s="101">
        <v>2</v>
      </c>
      <c r="I1889" s="101">
        <v>3745</v>
      </c>
      <c r="J1889" s="101">
        <v>0</v>
      </c>
      <c r="K1889" s="101">
        <v>0</v>
      </c>
      <c r="L1889" s="101">
        <v>0</v>
      </c>
      <c r="M1889" s="101">
        <v>0</v>
      </c>
      <c r="N1889" s="100" t="str">
        <f t="shared" si="87"/>
        <v>공격력 +348</v>
      </c>
      <c r="O1889" s="100" t="str">
        <f t="shared" si="88"/>
        <v>최대 체력 +3745</v>
      </c>
      <c r="P1889" s="100" t="str">
        <f t="shared" si="89"/>
        <v>-</v>
      </c>
    </row>
    <row r="1890" spans="1:16" ht="13.8" customHeight="1">
      <c r="A1890" s="101">
        <f>C1890*ID규칙_기본능력치그룹_단위+COUNTIF($C$4:C1890,C1890)</f>
        <v>11327037</v>
      </c>
      <c r="B1890" s="100" t="s">
        <v>359</v>
      </c>
      <c r="C1890" s="101">
        <f>VLOOKUP(B1890,WEAPON!$B:$D,3,0)</f>
        <v>11327</v>
      </c>
      <c r="D1890" s="102">
        <v>37</v>
      </c>
      <c r="E1890" s="101">
        <v>1</v>
      </c>
      <c r="F1890" s="101">
        <v>356</v>
      </c>
      <c r="G1890" s="101">
        <v>0</v>
      </c>
      <c r="H1890" s="101">
        <v>2</v>
      </c>
      <c r="I1890" s="101">
        <v>3827</v>
      </c>
      <c r="J1890" s="101">
        <v>0</v>
      </c>
      <c r="K1890" s="101">
        <v>0</v>
      </c>
      <c r="L1890" s="101">
        <v>0</v>
      </c>
      <c r="M1890" s="101">
        <v>0</v>
      </c>
      <c r="N1890" s="100" t="str">
        <f t="shared" si="87"/>
        <v>공격력 +356</v>
      </c>
      <c r="O1890" s="100" t="str">
        <f t="shared" si="88"/>
        <v>최대 체력 +3827</v>
      </c>
      <c r="P1890" s="100" t="str">
        <f t="shared" si="89"/>
        <v>-</v>
      </c>
    </row>
    <row r="1891" spans="1:16" ht="13.8" customHeight="1">
      <c r="A1891" s="101">
        <f>C1891*ID규칙_기본능력치그룹_단위+COUNTIF($C$4:C1891,C1891)</f>
        <v>11327038</v>
      </c>
      <c r="B1891" s="100" t="s">
        <v>359</v>
      </c>
      <c r="C1891" s="101">
        <f>VLOOKUP(B1891,WEAPON!$B:$D,3,0)</f>
        <v>11327</v>
      </c>
      <c r="D1891" s="102">
        <v>38</v>
      </c>
      <c r="E1891" s="101">
        <v>1</v>
      </c>
      <c r="F1891" s="101">
        <v>363</v>
      </c>
      <c r="G1891" s="101">
        <v>0</v>
      </c>
      <c r="H1891" s="101">
        <v>2</v>
      </c>
      <c r="I1891" s="101">
        <v>3908</v>
      </c>
      <c r="J1891" s="101">
        <v>0</v>
      </c>
      <c r="K1891" s="101">
        <v>0</v>
      </c>
      <c r="L1891" s="101">
        <v>0</v>
      </c>
      <c r="M1891" s="101">
        <v>0</v>
      </c>
      <c r="N1891" s="100" t="str">
        <f t="shared" si="87"/>
        <v>공격력 +363</v>
      </c>
      <c r="O1891" s="100" t="str">
        <f t="shared" si="88"/>
        <v>최대 체력 +3908</v>
      </c>
      <c r="P1891" s="100" t="str">
        <f t="shared" si="89"/>
        <v>-</v>
      </c>
    </row>
    <row r="1892" spans="1:16" ht="13.8" customHeight="1">
      <c r="A1892" s="101">
        <f>C1892*ID규칙_기본능력치그룹_단위+COUNTIF($C$4:C1892,C1892)</f>
        <v>11327039</v>
      </c>
      <c r="B1892" s="100" t="s">
        <v>359</v>
      </c>
      <c r="C1892" s="101">
        <f>VLOOKUP(B1892,WEAPON!$B:$D,3,0)</f>
        <v>11327</v>
      </c>
      <c r="D1892" s="102">
        <v>39</v>
      </c>
      <c r="E1892" s="101">
        <v>1</v>
      </c>
      <c r="F1892" s="101">
        <v>371</v>
      </c>
      <c r="G1892" s="101">
        <v>0</v>
      </c>
      <c r="H1892" s="101">
        <v>2</v>
      </c>
      <c r="I1892" s="101">
        <v>3990</v>
      </c>
      <c r="J1892" s="101">
        <v>0</v>
      </c>
      <c r="K1892" s="101">
        <v>0</v>
      </c>
      <c r="L1892" s="101">
        <v>0</v>
      </c>
      <c r="M1892" s="101">
        <v>0</v>
      </c>
      <c r="N1892" s="100" t="str">
        <f t="shared" si="87"/>
        <v>공격력 +371</v>
      </c>
      <c r="O1892" s="100" t="str">
        <f t="shared" si="88"/>
        <v>최대 체력 +3990</v>
      </c>
      <c r="P1892" s="100" t="str">
        <f t="shared" si="89"/>
        <v>-</v>
      </c>
    </row>
    <row r="1893" spans="1:16" ht="13.8" customHeight="1">
      <c r="A1893" s="101">
        <f>C1893*ID규칙_기본능력치그룹_단위+COUNTIF($C$4:C1893,C1893)</f>
        <v>11327040</v>
      </c>
      <c r="B1893" s="100" t="s">
        <v>359</v>
      </c>
      <c r="C1893" s="101">
        <f>VLOOKUP(B1893,WEAPON!$B:$D,3,0)</f>
        <v>11327</v>
      </c>
      <c r="D1893" s="102">
        <v>40</v>
      </c>
      <c r="E1893" s="101">
        <v>1</v>
      </c>
      <c r="F1893" s="101">
        <v>378</v>
      </c>
      <c r="G1893" s="101">
        <v>0</v>
      </c>
      <c r="H1893" s="101">
        <v>2</v>
      </c>
      <c r="I1893" s="101">
        <v>4071</v>
      </c>
      <c r="J1893" s="101">
        <v>0</v>
      </c>
      <c r="K1893" s="101">
        <v>0</v>
      </c>
      <c r="L1893" s="101">
        <v>0</v>
      </c>
      <c r="M1893" s="101">
        <v>0</v>
      </c>
      <c r="N1893" s="100" t="str">
        <f t="shared" si="87"/>
        <v>공격력 +378</v>
      </c>
      <c r="O1893" s="100" t="str">
        <f t="shared" si="88"/>
        <v>최대 체력 +4071</v>
      </c>
      <c r="P1893" s="100" t="str">
        <f t="shared" si="89"/>
        <v>-</v>
      </c>
    </row>
    <row r="1894" spans="1:16" ht="13.8" customHeight="1">
      <c r="A1894" s="101">
        <f>C1894*ID규칙_기본능력치그룹_단위+COUNTIF($C$4:C1894,C1894)</f>
        <v>11327041</v>
      </c>
      <c r="B1894" s="100" t="s">
        <v>359</v>
      </c>
      <c r="C1894" s="101">
        <f>VLOOKUP(B1894,WEAPON!$B:$D,3,0)</f>
        <v>11327</v>
      </c>
      <c r="D1894" s="102">
        <v>41</v>
      </c>
      <c r="E1894" s="101">
        <v>1</v>
      </c>
      <c r="F1894" s="101">
        <v>386</v>
      </c>
      <c r="G1894" s="101">
        <v>0</v>
      </c>
      <c r="H1894" s="101">
        <v>2</v>
      </c>
      <c r="I1894" s="101">
        <v>4152</v>
      </c>
      <c r="J1894" s="101">
        <v>0</v>
      </c>
      <c r="K1894" s="101">
        <v>0</v>
      </c>
      <c r="L1894" s="101">
        <v>0</v>
      </c>
      <c r="M1894" s="101">
        <v>0</v>
      </c>
      <c r="N1894" s="100" t="str">
        <f t="shared" si="87"/>
        <v>공격력 +386</v>
      </c>
      <c r="O1894" s="100" t="str">
        <f t="shared" si="88"/>
        <v>최대 체력 +4152</v>
      </c>
      <c r="P1894" s="100" t="str">
        <f t="shared" si="89"/>
        <v>-</v>
      </c>
    </row>
    <row r="1895" spans="1:16" ht="13.8" customHeight="1">
      <c r="A1895" s="101">
        <f>C1895*ID규칙_기본능력치그룹_단위+COUNTIF($C$4:C1895,C1895)</f>
        <v>11327042</v>
      </c>
      <c r="B1895" s="100" t="s">
        <v>359</v>
      </c>
      <c r="C1895" s="101">
        <f>VLOOKUP(B1895,WEAPON!$B:$D,3,0)</f>
        <v>11327</v>
      </c>
      <c r="D1895" s="102">
        <v>42</v>
      </c>
      <c r="E1895" s="101">
        <v>1</v>
      </c>
      <c r="F1895" s="101">
        <v>393</v>
      </c>
      <c r="G1895" s="101">
        <v>0</v>
      </c>
      <c r="H1895" s="101">
        <v>2</v>
      </c>
      <c r="I1895" s="101">
        <v>4234</v>
      </c>
      <c r="J1895" s="101">
        <v>0</v>
      </c>
      <c r="K1895" s="101">
        <v>0</v>
      </c>
      <c r="L1895" s="101">
        <v>0</v>
      </c>
      <c r="M1895" s="101">
        <v>0</v>
      </c>
      <c r="N1895" s="100" t="str">
        <f t="shared" si="87"/>
        <v>공격력 +393</v>
      </c>
      <c r="O1895" s="100" t="str">
        <f t="shared" si="88"/>
        <v>최대 체력 +4234</v>
      </c>
      <c r="P1895" s="100" t="str">
        <f t="shared" si="89"/>
        <v>-</v>
      </c>
    </row>
    <row r="1896" spans="1:16" ht="13.8" customHeight="1">
      <c r="A1896" s="101">
        <f>C1896*ID규칙_기본능력치그룹_단위+COUNTIF($C$4:C1896,C1896)</f>
        <v>11327043</v>
      </c>
      <c r="B1896" s="100" t="s">
        <v>359</v>
      </c>
      <c r="C1896" s="101">
        <f>VLOOKUP(B1896,WEAPON!$B:$D,3,0)</f>
        <v>11327</v>
      </c>
      <c r="D1896" s="102">
        <v>43</v>
      </c>
      <c r="E1896" s="101">
        <v>1</v>
      </c>
      <c r="F1896" s="101">
        <v>401</v>
      </c>
      <c r="G1896" s="101">
        <v>0</v>
      </c>
      <c r="H1896" s="101">
        <v>2</v>
      </c>
      <c r="I1896" s="101">
        <v>4315</v>
      </c>
      <c r="J1896" s="101">
        <v>0</v>
      </c>
      <c r="K1896" s="101">
        <v>0</v>
      </c>
      <c r="L1896" s="101">
        <v>0</v>
      </c>
      <c r="M1896" s="101">
        <v>0</v>
      </c>
      <c r="N1896" s="100" t="str">
        <f t="shared" si="87"/>
        <v>공격력 +401</v>
      </c>
      <c r="O1896" s="100" t="str">
        <f t="shared" si="88"/>
        <v>최대 체력 +4315</v>
      </c>
      <c r="P1896" s="100" t="str">
        <f t="shared" si="89"/>
        <v>-</v>
      </c>
    </row>
    <row r="1897" spans="1:16" ht="13.8" customHeight="1">
      <c r="A1897" s="101">
        <f>C1897*ID규칙_기본능력치그룹_단위+COUNTIF($C$4:C1897,C1897)</f>
        <v>11327044</v>
      </c>
      <c r="B1897" s="100" t="s">
        <v>359</v>
      </c>
      <c r="C1897" s="101">
        <f>VLOOKUP(B1897,WEAPON!$B:$D,3,0)</f>
        <v>11327</v>
      </c>
      <c r="D1897" s="102">
        <v>44</v>
      </c>
      <c r="E1897" s="101">
        <v>1</v>
      </c>
      <c r="F1897" s="101">
        <v>409</v>
      </c>
      <c r="G1897" s="101">
        <v>0</v>
      </c>
      <c r="H1897" s="101">
        <v>2</v>
      </c>
      <c r="I1897" s="101">
        <v>4397</v>
      </c>
      <c r="J1897" s="101">
        <v>0</v>
      </c>
      <c r="K1897" s="101">
        <v>0</v>
      </c>
      <c r="L1897" s="101">
        <v>0</v>
      </c>
      <c r="M1897" s="101">
        <v>0</v>
      </c>
      <c r="N1897" s="100" t="str">
        <f t="shared" si="87"/>
        <v>공격력 +409</v>
      </c>
      <c r="O1897" s="100" t="str">
        <f t="shared" si="88"/>
        <v>최대 체력 +4397</v>
      </c>
      <c r="P1897" s="100" t="str">
        <f t="shared" si="89"/>
        <v>-</v>
      </c>
    </row>
    <row r="1898" spans="1:16" ht="13.8" customHeight="1">
      <c r="A1898" s="101">
        <f>C1898*ID규칙_기본능력치그룹_단위+COUNTIF($C$4:C1898,C1898)</f>
        <v>11327045</v>
      </c>
      <c r="B1898" s="100" t="s">
        <v>359</v>
      </c>
      <c r="C1898" s="101">
        <f>VLOOKUP(B1898,WEAPON!$B:$D,3,0)</f>
        <v>11327</v>
      </c>
      <c r="D1898" s="102">
        <v>45</v>
      </c>
      <c r="E1898" s="101">
        <v>1</v>
      </c>
      <c r="F1898" s="101">
        <v>416</v>
      </c>
      <c r="G1898" s="101">
        <v>0</v>
      </c>
      <c r="H1898" s="101">
        <v>2</v>
      </c>
      <c r="I1898" s="101">
        <v>4478</v>
      </c>
      <c r="J1898" s="101">
        <v>0</v>
      </c>
      <c r="K1898" s="101">
        <v>0</v>
      </c>
      <c r="L1898" s="101">
        <v>0</v>
      </c>
      <c r="M1898" s="101">
        <v>0</v>
      </c>
      <c r="N1898" s="100" t="str">
        <f t="shared" si="87"/>
        <v>공격력 +416</v>
      </c>
      <c r="O1898" s="100" t="str">
        <f t="shared" si="88"/>
        <v>최대 체력 +4478</v>
      </c>
      <c r="P1898" s="100" t="str">
        <f t="shared" si="89"/>
        <v>-</v>
      </c>
    </row>
    <row r="1899" spans="1:16" ht="13.8" customHeight="1">
      <c r="A1899" s="101">
        <f>C1899*ID규칙_기본능력치그룹_단위+COUNTIF($C$4:C1899,C1899)</f>
        <v>11327046</v>
      </c>
      <c r="B1899" s="100" t="s">
        <v>359</v>
      </c>
      <c r="C1899" s="101">
        <f>VLOOKUP(B1899,WEAPON!$B:$D,3,0)</f>
        <v>11327</v>
      </c>
      <c r="D1899" s="102">
        <v>46</v>
      </c>
      <c r="E1899" s="101">
        <v>1</v>
      </c>
      <c r="F1899" s="101">
        <v>424</v>
      </c>
      <c r="G1899" s="101">
        <v>0</v>
      </c>
      <c r="H1899" s="101">
        <v>2</v>
      </c>
      <c r="I1899" s="101">
        <v>4559</v>
      </c>
      <c r="J1899" s="101">
        <v>0</v>
      </c>
      <c r="K1899" s="101">
        <v>0</v>
      </c>
      <c r="L1899" s="101">
        <v>0</v>
      </c>
      <c r="M1899" s="101">
        <v>0</v>
      </c>
      <c r="N1899" s="100" t="str">
        <f t="shared" si="87"/>
        <v>공격력 +424</v>
      </c>
      <c r="O1899" s="100" t="str">
        <f t="shared" si="88"/>
        <v>최대 체력 +4559</v>
      </c>
      <c r="P1899" s="100" t="str">
        <f t="shared" si="89"/>
        <v>-</v>
      </c>
    </row>
    <row r="1900" spans="1:16" ht="13.8" customHeight="1">
      <c r="A1900" s="101">
        <f>C1900*ID규칙_기본능력치그룹_단위+COUNTIF($C$4:C1900,C1900)</f>
        <v>11327047</v>
      </c>
      <c r="B1900" s="100" t="s">
        <v>359</v>
      </c>
      <c r="C1900" s="101">
        <f>VLOOKUP(B1900,WEAPON!$B:$D,3,0)</f>
        <v>11327</v>
      </c>
      <c r="D1900" s="102">
        <v>47</v>
      </c>
      <c r="E1900" s="101">
        <v>1</v>
      </c>
      <c r="F1900" s="101">
        <v>431</v>
      </c>
      <c r="G1900" s="101">
        <v>0</v>
      </c>
      <c r="H1900" s="101">
        <v>2</v>
      </c>
      <c r="I1900" s="101">
        <v>4641</v>
      </c>
      <c r="J1900" s="101">
        <v>0</v>
      </c>
      <c r="K1900" s="101">
        <v>0</v>
      </c>
      <c r="L1900" s="101">
        <v>0</v>
      </c>
      <c r="M1900" s="101">
        <v>0</v>
      </c>
      <c r="N1900" s="100" t="str">
        <f t="shared" si="87"/>
        <v>공격력 +431</v>
      </c>
      <c r="O1900" s="100" t="str">
        <f t="shared" si="88"/>
        <v>최대 체력 +4641</v>
      </c>
      <c r="P1900" s="100" t="str">
        <f t="shared" si="89"/>
        <v>-</v>
      </c>
    </row>
    <row r="1901" spans="1:16" ht="13.8" customHeight="1">
      <c r="A1901" s="101">
        <f>C1901*ID규칙_기본능력치그룹_단위+COUNTIF($C$4:C1901,C1901)</f>
        <v>11327048</v>
      </c>
      <c r="B1901" s="100" t="s">
        <v>359</v>
      </c>
      <c r="C1901" s="101">
        <f>VLOOKUP(B1901,WEAPON!$B:$D,3,0)</f>
        <v>11327</v>
      </c>
      <c r="D1901" s="102">
        <v>48</v>
      </c>
      <c r="E1901" s="101">
        <v>1</v>
      </c>
      <c r="F1901" s="101">
        <v>439</v>
      </c>
      <c r="G1901" s="101">
        <v>0</v>
      </c>
      <c r="H1901" s="101">
        <v>2</v>
      </c>
      <c r="I1901" s="101">
        <v>4722</v>
      </c>
      <c r="J1901" s="101">
        <v>0</v>
      </c>
      <c r="K1901" s="101">
        <v>0</v>
      </c>
      <c r="L1901" s="101">
        <v>0</v>
      </c>
      <c r="M1901" s="101">
        <v>0</v>
      </c>
      <c r="N1901" s="100" t="str">
        <f t="shared" si="87"/>
        <v>공격력 +439</v>
      </c>
      <c r="O1901" s="100" t="str">
        <f t="shared" si="88"/>
        <v>최대 체력 +4722</v>
      </c>
      <c r="P1901" s="100" t="str">
        <f t="shared" si="89"/>
        <v>-</v>
      </c>
    </row>
    <row r="1902" spans="1:16" ht="13.8" customHeight="1">
      <c r="A1902" s="101">
        <f>C1902*ID규칙_기본능력치그룹_단위+COUNTIF($C$4:C1902,C1902)</f>
        <v>11327049</v>
      </c>
      <c r="B1902" s="100" t="s">
        <v>359</v>
      </c>
      <c r="C1902" s="101">
        <f>VLOOKUP(B1902,WEAPON!$B:$D,3,0)</f>
        <v>11327</v>
      </c>
      <c r="D1902" s="102">
        <v>49</v>
      </c>
      <c r="E1902" s="101">
        <v>1</v>
      </c>
      <c r="F1902" s="101">
        <v>446</v>
      </c>
      <c r="G1902" s="101">
        <v>0</v>
      </c>
      <c r="H1902" s="101">
        <v>2</v>
      </c>
      <c r="I1902" s="101">
        <v>4804</v>
      </c>
      <c r="J1902" s="101">
        <v>0</v>
      </c>
      <c r="K1902" s="101">
        <v>0</v>
      </c>
      <c r="L1902" s="101">
        <v>0</v>
      </c>
      <c r="M1902" s="101">
        <v>0</v>
      </c>
      <c r="N1902" s="100" t="str">
        <f t="shared" si="87"/>
        <v>공격력 +446</v>
      </c>
      <c r="O1902" s="100" t="str">
        <f t="shared" si="88"/>
        <v>최대 체력 +4804</v>
      </c>
      <c r="P1902" s="100" t="str">
        <f t="shared" si="89"/>
        <v>-</v>
      </c>
    </row>
    <row r="1903" spans="1:16" ht="13.8" customHeight="1">
      <c r="A1903" s="101">
        <f>C1903*ID규칙_기본능력치그룹_단위+COUNTIF($C$4:C1903,C1903)</f>
        <v>11327050</v>
      </c>
      <c r="B1903" s="100" t="s">
        <v>359</v>
      </c>
      <c r="C1903" s="101">
        <f>VLOOKUP(B1903,WEAPON!$B:$D,3,0)</f>
        <v>11327</v>
      </c>
      <c r="D1903" s="102">
        <v>50</v>
      </c>
      <c r="E1903" s="101">
        <v>1</v>
      </c>
      <c r="F1903" s="101">
        <v>454</v>
      </c>
      <c r="G1903" s="101">
        <v>0</v>
      </c>
      <c r="H1903" s="101">
        <v>2</v>
      </c>
      <c r="I1903" s="101">
        <v>4885</v>
      </c>
      <c r="J1903" s="101">
        <v>0</v>
      </c>
      <c r="K1903" s="101">
        <v>0</v>
      </c>
      <c r="L1903" s="101">
        <v>0</v>
      </c>
      <c r="M1903" s="101">
        <v>0</v>
      </c>
      <c r="N1903" s="100" t="str">
        <f t="shared" si="87"/>
        <v>공격력 +454</v>
      </c>
      <c r="O1903" s="100" t="str">
        <f t="shared" si="88"/>
        <v>최대 체력 +4885</v>
      </c>
      <c r="P1903" s="100" t="str">
        <f t="shared" si="89"/>
        <v>-</v>
      </c>
    </row>
    <row r="1904" spans="1:16" ht="13.8" customHeight="1">
      <c r="A1904" s="101">
        <f>C1904*ID규칙_기본능력치그룹_단위+COUNTIF($C$4:C1904,C1904)</f>
        <v>24312001</v>
      </c>
      <c r="B1904" s="100" t="s">
        <v>361</v>
      </c>
      <c r="C1904" s="101">
        <f>VLOOKUP(B1904,WEAPON!$B:$D,3,0)</f>
        <v>24312</v>
      </c>
      <c r="D1904" s="102">
        <v>1</v>
      </c>
      <c r="E1904" s="101">
        <v>1</v>
      </c>
      <c r="F1904" s="101">
        <v>97</v>
      </c>
      <c r="G1904" s="101">
        <v>0</v>
      </c>
      <c r="H1904" s="101">
        <v>2</v>
      </c>
      <c r="I1904" s="101">
        <v>712</v>
      </c>
      <c r="J1904" s="101">
        <v>0</v>
      </c>
      <c r="K1904" s="101">
        <v>3</v>
      </c>
      <c r="L1904" s="101">
        <v>180</v>
      </c>
      <c r="M1904" s="101">
        <v>0</v>
      </c>
      <c r="N1904" s="100" t="str">
        <f t="shared" si="87"/>
        <v>공격력 +97</v>
      </c>
      <c r="O1904" s="100" t="str">
        <f t="shared" si="88"/>
        <v>최대 체력 +712</v>
      </c>
      <c r="P1904" s="100" t="str">
        <f t="shared" si="89"/>
        <v>치유력 +180</v>
      </c>
    </row>
    <row r="1905" spans="1:16" ht="13.8" customHeight="1">
      <c r="A1905" s="101">
        <f>C1905*ID규칙_기본능력치그룹_단위+COUNTIF($C$4:C1905,C1905)</f>
        <v>24312002</v>
      </c>
      <c r="B1905" s="100" t="s">
        <v>361</v>
      </c>
      <c r="C1905" s="101">
        <f>VLOOKUP(B1905,WEAPON!$B:$D,3,0)</f>
        <v>24312</v>
      </c>
      <c r="D1905" s="102">
        <v>2</v>
      </c>
      <c r="E1905" s="101">
        <v>1</v>
      </c>
      <c r="F1905" s="101">
        <v>106</v>
      </c>
      <c r="G1905" s="101">
        <v>0</v>
      </c>
      <c r="H1905" s="101">
        <v>2</v>
      </c>
      <c r="I1905" s="101">
        <v>777</v>
      </c>
      <c r="J1905" s="101">
        <v>0</v>
      </c>
      <c r="K1905" s="101">
        <v>3</v>
      </c>
      <c r="L1905" s="101">
        <v>196</v>
      </c>
      <c r="M1905" s="101">
        <v>0</v>
      </c>
      <c r="N1905" s="100" t="str">
        <f t="shared" si="87"/>
        <v>공격력 +106</v>
      </c>
      <c r="O1905" s="100" t="str">
        <f t="shared" si="88"/>
        <v>최대 체력 +777</v>
      </c>
      <c r="P1905" s="100" t="str">
        <f t="shared" si="89"/>
        <v>치유력 +196</v>
      </c>
    </row>
    <row r="1906" spans="1:16" ht="13.8" customHeight="1">
      <c r="A1906" s="101">
        <f>C1906*ID규칙_기본능력치그룹_단위+COUNTIF($C$4:C1906,C1906)</f>
        <v>24312003</v>
      </c>
      <c r="B1906" s="100" t="s">
        <v>361</v>
      </c>
      <c r="C1906" s="101">
        <f>VLOOKUP(B1906,WEAPON!$B:$D,3,0)</f>
        <v>24312</v>
      </c>
      <c r="D1906" s="102">
        <v>3</v>
      </c>
      <c r="E1906" s="101">
        <v>1</v>
      </c>
      <c r="F1906" s="101">
        <v>115</v>
      </c>
      <c r="G1906" s="101">
        <v>0</v>
      </c>
      <c r="H1906" s="101">
        <v>2</v>
      </c>
      <c r="I1906" s="101">
        <v>841</v>
      </c>
      <c r="J1906" s="101">
        <v>0</v>
      </c>
      <c r="K1906" s="101">
        <v>3</v>
      </c>
      <c r="L1906" s="101">
        <v>213</v>
      </c>
      <c r="M1906" s="101">
        <v>0</v>
      </c>
      <c r="N1906" s="100" t="str">
        <f t="shared" si="87"/>
        <v>공격력 +115</v>
      </c>
      <c r="O1906" s="100" t="str">
        <f t="shared" si="88"/>
        <v>최대 체력 +841</v>
      </c>
      <c r="P1906" s="100" t="str">
        <f t="shared" si="89"/>
        <v>치유력 +213</v>
      </c>
    </row>
    <row r="1907" spans="1:16" ht="13.8" customHeight="1">
      <c r="A1907" s="101">
        <f>C1907*ID규칙_기본능력치그룹_단위+COUNTIF($C$4:C1907,C1907)</f>
        <v>24312004</v>
      </c>
      <c r="B1907" s="100" t="s">
        <v>361</v>
      </c>
      <c r="C1907" s="101">
        <f>VLOOKUP(B1907,WEAPON!$B:$D,3,0)</f>
        <v>24312</v>
      </c>
      <c r="D1907" s="102">
        <v>4</v>
      </c>
      <c r="E1907" s="101">
        <v>1</v>
      </c>
      <c r="F1907" s="101">
        <v>123</v>
      </c>
      <c r="G1907" s="101">
        <v>0</v>
      </c>
      <c r="H1907" s="101">
        <v>2</v>
      </c>
      <c r="I1907" s="101">
        <v>906</v>
      </c>
      <c r="J1907" s="101">
        <v>0</v>
      </c>
      <c r="K1907" s="101">
        <v>3</v>
      </c>
      <c r="L1907" s="101">
        <v>229</v>
      </c>
      <c r="M1907" s="101">
        <v>0</v>
      </c>
      <c r="N1907" s="100" t="str">
        <f t="shared" si="87"/>
        <v>공격력 +123</v>
      </c>
      <c r="O1907" s="100" t="str">
        <f t="shared" si="88"/>
        <v>최대 체력 +906</v>
      </c>
      <c r="P1907" s="100" t="str">
        <f t="shared" si="89"/>
        <v>치유력 +229</v>
      </c>
    </row>
    <row r="1908" spans="1:16" ht="13.8" customHeight="1">
      <c r="A1908" s="101">
        <f>C1908*ID규칙_기본능력치그룹_단위+COUNTIF($C$4:C1908,C1908)</f>
        <v>24312005</v>
      </c>
      <c r="B1908" s="100" t="s">
        <v>361</v>
      </c>
      <c r="C1908" s="101">
        <f>VLOOKUP(B1908,WEAPON!$B:$D,3,0)</f>
        <v>24312</v>
      </c>
      <c r="D1908" s="102">
        <v>5</v>
      </c>
      <c r="E1908" s="101">
        <v>1</v>
      </c>
      <c r="F1908" s="101">
        <v>132</v>
      </c>
      <c r="G1908" s="101">
        <v>0</v>
      </c>
      <c r="H1908" s="101">
        <v>2</v>
      </c>
      <c r="I1908" s="101">
        <v>971</v>
      </c>
      <c r="J1908" s="101">
        <v>0</v>
      </c>
      <c r="K1908" s="101">
        <v>3</v>
      </c>
      <c r="L1908" s="101">
        <v>246</v>
      </c>
      <c r="M1908" s="101">
        <v>0</v>
      </c>
      <c r="N1908" s="100" t="str">
        <f t="shared" si="87"/>
        <v>공격력 +132</v>
      </c>
      <c r="O1908" s="100" t="str">
        <f t="shared" si="88"/>
        <v>최대 체력 +971</v>
      </c>
      <c r="P1908" s="100" t="str">
        <f t="shared" si="89"/>
        <v>치유력 +246</v>
      </c>
    </row>
    <row r="1909" spans="1:16" ht="13.8" customHeight="1">
      <c r="A1909" s="101">
        <f>C1909*ID규칙_기본능력치그룹_단위+COUNTIF($C$4:C1909,C1909)</f>
        <v>24312006</v>
      </c>
      <c r="B1909" s="100" t="s">
        <v>361</v>
      </c>
      <c r="C1909" s="101">
        <f>VLOOKUP(B1909,WEAPON!$B:$D,3,0)</f>
        <v>24312</v>
      </c>
      <c r="D1909" s="102">
        <v>6</v>
      </c>
      <c r="E1909" s="101">
        <v>1</v>
      </c>
      <c r="F1909" s="101">
        <v>141</v>
      </c>
      <c r="G1909" s="101">
        <v>0</v>
      </c>
      <c r="H1909" s="101">
        <v>2</v>
      </c>
      <c r="I1909" s="101">
        <v>1035</v>
      </c>
      <c r="J1909" s="101">
        <v>0</v>
      </c>
      <c r="K1909" s="101">
        <v>3</v>
      </c>
      <c r="L1909" s="101">
        <v>262</v>
      </c>
      <c r="M1909" s="101">
        <v>0</v>
      </c>
      <c r="N1909" s="100" t="str">
        <f t="shared" si="87"/>
        <v>공격력 +141</v>
      </c>
      <c r="O1909" s="100" t="str">
        <f t="shared" si="88"/>
        <v>최대 체력 +1035</v>
      </c>
      <c r="P1909" s="100" t="str">
        <f t="shared" si="89"/>
        <v>치유력 +262</v>
      </c>
    </row>
    <row r="1910" spans="1:16" ht="13.8" customHeight="1">
      <c r="A1910" s="101">
        <f>C1910*ID규칙_기본능력치그룹_단위+COUNTIF($C$4:C1910,C1910)</f>
        <v>24312007</v>
      </c>
      <c r="B1910" s="100" t="s">
        <v>361</v>
      </c>
      <c r="C1910" s="101">
        <f>VLOOKUP(B1910,WEAPON!$B:$D,3,0)</f>
        <v>24312</v>
      </c>
      <c r="D1910" s="102">
        <v>7</v>
      </c>
      <c r="E1910" s="101">
        <v>1</v>
      </c>
      <c r="F1910" s="101">
        <v>150</v>
      </c>
      <c r="G1910" s="101">
        <v>0</v>
      </c>
      <c r="H1910" s="101">
        <v>2</v>
      </c>
      <c r="I1910" s="101">
        <v>1100</v>
      </c>
      <c r="J1910" s="101">
        <v>0</v>
      </c>
      <c r="K1910" s="101">
        <v>3</v>
      </c>
      <c r="L1910" s="101">
        <v>278</v>
      </c>
      <c r="M1910" s="101">
        <v>0</v>
      </c>
      <c r="N1910" s="100" t="str">
        <f t="shared" si="87"/>
        <v>공격력 +150</v>
      </c>
      <c r="O1910" s="100" t="str">
        <f t="shared" si="88"/>
        <v>최대 체력 +1100</v>
      </c>
      <c r="P1910" s="100" t="str">
        <f t="shared" si="89"/>
        <v>치유력 +278</v>
      </c>
    </row>
    <row r="1911" spans="1:16" ht="13.8" customHeight="1">
      <c r="A1911" s="101">
        <f>C1911*ID규칙_기본능력치그룹_단위+COUNTIF($C$4:C1911,C1911)</f>
        <v>24312008</v>
      </c>
      <c r="B1911" s="100" t="s">
        <v>361</v>
      </c>
      <c r="C1911" s="101">
        <f>VLOOKUP(B1911,WEAPON!$B:$D,3,0)</f>
        <v>24312</v>
      </c>
      <c r="D1911" s="102">
        <v>8</v>
      </c>
      <c r="E1911" s="101">
        <v>1</v>
      </c>
      <c r="F1911" s="101">
        <v>158</v>
      </c>
      <c r="G1911" s="101">
        <v>0</v>
      </c>
      <c r="H1911" s="101">
        <v>2</v>
      </c>
      <c r="I1911" s="101">
        <v>1165</v>
      </c>
      <c r="J1911" s="101">
        <v>0</v>
      </c>
      <c r="K1911" s="101">
        <v>3</v>
      </c>
      <c r="L1911" s="101">
        <v>295</v>
      </c>
      <c r="M1911" s="101">
        <v>0</v>
      </c>
      <c r="N1911" s="100" t="str">
        <f t="shared" si="87"/>
        <v>공격력 +158</v>
      </c>
      <c r="O1911" s="100" t="str">
        <f t="shared" si="88"/>
        <v>최대 체력 +1165</v>
      </c>
      <c r="P1911" s="100" t="str">
        <f t="shared" si="89"/>
        <v>치유력 +295</v>
      </c>
    </row>
    <row r="1912" spans="1:16" ht="13.8" customHeight="1">
      <c r="A1912" s="101">
        <f>C1912*ID규칙_기본능력치그룹_단위+COUNTIF($C$4:C1912,C1912)</f>
        <v>24312009</v>
      </c>
      <c r="B1912" s="100" t="s">
        <v>361</v>
      </c>
      <c r="C1912" s="101">
        <f>VLOOKUP(B1912,WEAPON!$B:$D,3,0)</f>
        <v>24312</v>
      </c>
      <c r="D1912" s="102">
        <v>9</v>
      </c>
      <c r="E1912" s="101">
        <v>1</v>
      </c>
      <c r="F1912" s="101">
        <v>167</v>
      </c>
      <c r="G1912" s="101">
        <v>0</v>
      </c>
      <c r="H1912" s="101">
        <v>2</v>
      </c>
      <c r="I1912" s="101">
        <v>1229</v>
      </c>
      <c r="J1912" s="101">
        <v>0</v>
      </c>
      <c r="K1912" s="101">
        <v>3</v>
      </c>
      <c r="L1912" s="101">
        <v>311</v>
      </c>
      <c r="M1912" s="101">
        <v>0</v>
      </c>
      <c r="N1912" s="100" t="str">
        <f t="shared" si="87"/>
        <v>공격력 +167</v>
      </c>
      <c r="O1912" s="100" t="str">
        <f t="shared" si="88"/>
        <v>최대 체력 +1229</v>
      </c>
      <c r="P1912" s="100" t="str">
        <f t="shared" si="89"/>
        <v>치유력 +311</v>
      </c>
    </row>
    <row r="1913" spans="1:16" ht="13.8" customHeight="1">
      <c r="A1913" s="101">
        <f>C1913*ID규칙_기본능력치그룹_단위+COUNTIF($C$4:C1913,C1913)</f>
        <v>24312010</v>
      </c>
      <c r="B1913" s="100" t="s">
        <v>361</v>
      </c>
      <c r="C1913" s="101">
        <f>VLOOKUP(B1913,WEAPON!$B:$D,3,0)</f>
        <v>24312</v>
      </c>
      <c r="D1913" s="102">
        <v>10</v>
      </c>
      <c r="E1913" s="101">
        <v>1</v>
      </c>
      <c r="F1913" s="101">
        <v>176</v>
      </c>
      <c r="G1913" s="101">
        <v>0</v>
      </c>
      <c r="H1913" s="101">
        <v>2</v>
      </c>
      <c r="I1913" s="101">
        <v>1294</v>
      </c>
      <c r="J1913" s="101">
        <v>0</v>
      </c>
      <c r="K1913" s="101">
        <v>3</v>
      </c>
      <c r="L1913" s="101">
        <v>327</v>
      </c>
      <c r="M1913" s="101">
        <v>0</v>
      </c>
      <c r="N1913" s="100" t="str">
        <f t="shared" si="87"/>
        <v>공격력 +176</v>
      </c>
      <c r="O1913" s="100" t="str">
        <f t="shared" si="88"/>
        <v>최대 체력 +1294</v>
      </c>
      <c r="P1913" s="100" t="str">
        <f t="shared" si="89"/>
        <v>치유력 +327</v>
      </c>
    </row>
    <row r="1914" spans="1:16" ht="13.8" customHeight="1">
      <c r="A1914" s="101">
        <f>C1914*ID규칙_기본능력치그룹_단위+COUNTIF($C$4:C1914,C1914)</f>
        <v>24312011</v>
      </c>
      <c r="B1914" s="100" t="s">
        <v>361</v>
      </c>
      <c r="C1914" s="101">
        <f>VLOOKUP(B1914,WEAPON!$B:$D,3,0)</f>
        <v>24312</v>
      </c>
      <c r="D1914" s="102">
        <v>11</v>
      </c>
      <c r="E1914" s="101">
        <v>1</v>
      </c>
      <c r="F1914" s="101">
        <v>185</v>
      </c>
      <c r="G1914" s="101">
        <v>0</v>
      </c>
      <c r="H1914" s="101">
        <v>2</v>
      </c>
      <c r="I1914" s="101">
        <v>1359</v>
      </c>
      <c r="J1914" s="101">
        <v>0</v>
      </c>
      <c r="K1914" s="101">
        <v>3</v>
      </c>
      <c r="L1914" s="101">
        <v>344</v>
      </c>
      <c r="M1914" s="101">
        <v>0</v>
      </c>
      <c r="N1914" s="100" t="str">
        <f t="shared" si="87"/>
        <v>공격력 +185</v>
      </c>
      <c r="O1914" s="100" t="str">
        <f t="shared" si="88"/>
        <v>최대 체력 +1359</v>
      </c>
      <c r="P1914" s="100" t="str">
        <f t="shared" si="89"/>
        <v>치유력 +344</v>
      </c>
    </row>
    <row r="1915" spans="1:16" ht="13.8" customHeight="1">
      <c r="A1915" s="101">
        <f>C1915*ID규칙_기본능력치그룹_단위+COUNTIF($C$4:C1915,C1915)</f>
        <v>24312012</v>
      </c>
      <c r="B1915" s="100" t="s">
        <v>361</v>
      </c>
      <c r="C1915" s="101">
        <f>VLOOKUP(B1915,WEAPON!$B:$D,3,0)</f>
        <v>24312</v>
      </c>
      <c r="D1915" s="102">
        <v>12</v>
      </c>
      <c r="E1915" s="101">
        <v>1</v>
      </c>
      <c r="F1915" s="101">
        <v>194</v>
      </c>
      <c r="G1915" s="101">
        <v>0</v>
      </c>
      <c r="H1915" s="101">
        <v>2</v>
      </c>
      <c r="I1915" s="101">
        <v>1423</v>
      </c>
      <c r="J1915" s="101">
        <v>0</v>
      </c>
      <c r="K1915" s="101">
        <v>3</v>
      </c>
      <c r="L1915" s="101">
        <v>360</v>
      </c>
      <c r="M1915" s="101">
        <v>0</v>
      </c>
      <c r="N1915" s="100" t="str">
        <f t="shared" si="87"/>
        <v>공격력 +194</v>
      </c>
      <c r="O1915" s="100" t="str">
        <f t="shared" si="88"/>
        <v>최대 체력 +1423</v>
      </c>
      <c r="P1915" s="100" t="str">
        <f t="shared" si="89"/>
        <v>치유력 +360</v>
      </c>
    </row>
    <row r="1916" spans="1:16" ht="13.8" customHeight="1">
      <c r="A1916" s="101">
        <f>C1916*ID규칙_기본능력치그룹_단위+COUNTIF($C$4:C1916,C1916)</f>
        <v>24312013</v>
      </c>
      <c r="B1916" s="100" t="s">
        <v>361</v>
      </c>
      <c r="C1916" s="101">
        <f>VLOOKUP(B1916,WEAPON!$B:$D,3,0)</f>
        <v>24312</v>
      </c>
      <c r="D1916" s="102">
        <v>13</v>
      </c>
      <c r="E1916" s="101">
        <v>1</v>
      </c>
      <c r="F1916" s="101">
        <v>202</v>
      </c>
      <c r="G1916" s="101">
        <v>0</v>
      </c>
      <c r="H1916" s="101">
        <v>2</v>
      </c>
      <c r="I1916" s="101">
        <v>1488</v>
      </c>
      <c r="J1916" s="101">
        <v>0</v>
      </c>
      <c r="K1916" s="101">
        <v>3</v>
      </c>
      <c r="L1916" s="101">
        <v>377</v>
      </c>
      <c r="M1916" s="101">
        <v>0</v>
      </c>
      <c r="N1916" s="100" t="str">
        <f t="shared" si="87"/>
        <v>공격력 +202</v>
      </c>
      <c r="O1916" s="100" t="str">
        <f t="shared" si="88"/>
        <v>최대 체력 +1488</v>
      </c>
      <c r="P1916" s="100" t="str">
        <f t="shared" si="89"/>
        <v>치유력 +377</v>
      </c>
    </row>
    <row r="1917" spans="1:16" ht="13.8" customHeight="1">
      <c r="A1917" s="101">
        <f>C1917*ID규칙_기본능력치그룹_단위+COUNTIF($C$4:C1917,C1917)</f>
        <v>24312014</v>
      </c>
      <c r="B1917" s="100" t="s">
        <v>361</v>
      </c>
      <c r="C1917" s="101">
        <f>VLOOKUP(B1917,WEAPON!$B:$D,3,0)</f>
        <v>24312</v>
      </c>
      <c r="D1917" s="102">
        <v>14</v>
      </c>
      <c r="E1917" s="101">
        <v>1</v>
      </c>
      <c r="F1917" s="101">
        <v>211</v>
      </c>
      <c r="G1917" s="101">
        <v>0</v>
      </c>
      <c r="H1917" s="101">
        <v>2</v>
      </c>
      <c r="I1917" s="101">
        <v>1553</v>
      </c>
      <c r="J1917" s="101">
        <v>0</v>
      </c>
      <c r="K1917" s="101">
        <v>3</v>
      </c>
      <c r="L1917" s="101">
        <v>393</v>
      </c>
      <c r="M1917" s="101">
        <v>0</v>
      </c>
      <c r="N1917" s="100" t="str">
        <f t="shared" si="87"/>
        <v>공격력 +211</v>
      </c>
      <c r="O1917" s="100" t="str">
        <f t="shared" si="88"/>
        <v>최대 체력 +1553</v>
      </c>
      <c r="P1917" s="100" t="str">
        <f t="shared" si="89"/>
        <v>치유력 +393</v>
      </c>
    </row>
    <row r="1918" spans="1:16" ht="13.8" customHeight="1">
      <c r="A1918" s="101">
        <f>C1918*ID규칙_기본능력치그룹_단위+COUNTIF($C$4:C1918,C1918)</f>
        <v>24312015</v>
      </c>
      <c r="B1918" s="100" t="s">
        <v>361</v>
      </c>
      <c r="C1918" s="101">
        <f>VLOOKUP(B1918,WEAPON!$B:$D,3,0)</f>
        <v>24312</v>
      </c>
      <c r="D1918" s="102">
        <v>15</v>
      </c>
      <c r="E1918" s="101">
        <v>1</v>
      </c>
      <c r="F1918" s="101">
        <v>220</v>
      </c>
      <c r="G1918" s="101">
        <v>0</v>
      </c>
      <c r="H1918" s="101">
        <v>2</v>
      </c>
      <c r="I1918" s="101">
        <v>1617</v>
      </c>
      <c r="J1918" s="101">
        <v>0</v>
      </c>
      <c r="K1918" s="101">
        <v>3</v>
      </c>
      <c r="L1918" s="101">
        <v>409</v>
      </c>
      <c r="M1918" s="101">
        <v>0</v>
      </c>
      <c r="N1918" s="100" t="str">
        <f t="shared" si="87"/>
        <v>공격력 +220</v>
      </c>
      <c r="O1918" s="100" t="str">
        <f t="shared" si="88"/>
        <v>최대 체력 +1617</v>
      </c>
      <c r="P1918" s="100" t="str">
        <f t="shared" si="89"/>
        <v>치유력 +409</v>
      </c>
    </row>
    <row r="1919" spans="1:16" ht="13.8" customHeight="1">
      <c r="A1919" s="101">
        <f>C1919*ID규칙_기본능력치그룹_단위+COUNTIF($C$4:C1919,C1919)</f>
        <v>24312016</v>
      </c>
      <c r="B1919" s="100" t="s">
        <v>361</v>
      </c>
      <c r="C1919" s="101">
        <f>VLOOKUP(B1919,WEAPON!$B:$D,3,0)</f>
        <v>24312</v>
      </c>
      <c r="D1919" s="102">
        <v>16</v>
      </c>
      <c r="E1919" s="101">
        <v>1</v>
      </c>
      <c r="F1919" s="101">
        <v>229</v>
      </c>
      <c r="G1919" s="101">
        <v>0</v>
      </c>
      <c r="H1919" s="101">
        <v>2</v>
      </c>
      <c r="I1919" s="101">
        <v>1682</v>
      </c>
      <c r="J1919" s="101">
        <v>0</v>
      </c>
      <c r="K1919" s="101">
        <v>3</v>
      </c>
      <c r="L1919" s="101">
        <v>426</v>
      </c>
      <c r="M1919" s="101">
        <v>0</v>
      </c>
      <c r="N1919" s="100" t="str">
        <f t="shared" si="87"/>
        <v>공격력 +229</v>
      </c>
      <c r="O1919" s="100" t="str">
        <f t="shared" si="88"/>
        <v>최대 체력 +1682</v>
      </c>
      <c r="P1919" s="100" t="str">
        <f t="shared" si="89"/>
        <v>치유력 +426</v>
      </c>
    </row>
    <row r="1920" spans="1:16" ht="13.8" customHeight="1">
      <c r="A1920" s="101">
        <f>C1920*ID규칙_기본능력치그룹_단위+COUNTIF($C$4:C1920,C1920)</f>
        <v>24312017</v>
      </c>
      <c r="B1920" s="100" t="s">
        <v>361</v>
      </c>
      <c r="C1920" s="101">
        <f>VLOOKUP(B1920,WEAPON!$B:$D,3,0)</f>
        <v>24312</v>
      </c>
      <c r="D1920" s="102">
        <v>17</v>
      </c>
      <c r="E1920" s="101">
        <v>1</v>
      </c>
      <c r="F1920" s="101">
        <v>237</v>
      </c>
      <c r="G1920" s="101">
        <v>0</v>
      </c>
      <c r="H1920" s="101">
        <v>2</v>
      </c>
      <c r="I1920" s="101">
        <v>1747</v>
      </c>
      <c r="J1920" s="101">
        <v>0</v>
      </c>
      <c r="K1920" s="101">
        <v>3</v>
      </c>
      <c r="L1920" s="101">
        <v>442</v>
      </c>
      <c r="M1920" s="101">
        <v>0</v>
      </c>
      <c r="N1920" s="100" t="str">
        <f t="shared" si="87"/>
        <v>공격력 +237</v>
      </c>
      <c r="O1920" s="100" t="str">
        <f t="shared" si="88"/>
        <v>최대 체력 +1747</v>
      </c>
      <c r="P1920" s="100" t="str">
        <f t="shared" si="89"/>
        <v>치유력 +442</v>
      </c>
    </row>
    <row r="1921" spans="1:16" ht="13.8" customHeight="1">
      <c r="A1921" s="101">
        <f>C1921*ID규칙_기본능력치그룹_단위+COUNTIF($C$4:C1921,C1921)</f>
        <v>24312018</v>
      </c>
      <c r="B1921" s="100" t="s">
        <v>361</v>
      </c>
      <c r="C1921" s="101">
        <f>VLOOKUP(B1921,WEAPON!$B:$D,3,0)</f>
        <v>24312</v>
      </c>
      <c r="D1921" s="102">
        <v>18</v>
      </c>
      <c r="E1921" s="101">
        <v>1</v>
      </c>
      <c r="F1921" s="101">
        <v>246</v>
      </c>
      <c r="G1921" s="101">
        <v>0</v>
      </c>
      <c r="H1921" s="101">
        <v>2</v>
      </c>
      <c r="I1921" s="101">
        <v>1811</v>
      </c>
      <c r="J1921" s="101">
        <v>0</v>
      </c>
      <c r="K1921" s="101">
        <v>3</v>
      </c>
      <c r="L1921" s="101">
        <v>459</v>
      </c>
      <c r="M1921" s="101">
        <v>0</v>
      </c>
      <c r="N1921" s="100" t="str">
        <f t="shared" si="87"/>
        <v>공격력 +246</v>
      </c>
      <c r="O1921" s="100" t="str">
        <f t="shared" si="88"/>
        <v>최대 체력 +1811</v>
      </c>
      <c r="P1921" s="100" t="str">
        <f t="shared" si="89"/>
        <v>치유력 +459</v>
      </c>
    </row>
    <row r="1922" spans="1:16" ht="13.8" customHeight="1">
      <c r="A1922" s="101">
        <f>C1922*ID규칙_기본능력치그룹_단위+COUNTIF($C$4:C1922,C1922)</f>
        <v>24312019</v>
      </c>
      <c r="B1922" s="100" t="s">
        <v>361</v>
      </c>
      <c r="C1922" s="101">
        <f>VLOOKUP(B1922,WEAPON!$B:$D,3,0)</f>
        <v>24312</v>
      </c>
      <c r="D1922" s="102">
        <v>19</v>
      </c>
      <c r="E1922" s="101">
        <v>1</v>
      </c>
      <c r="F1922" s="101">
        <v>255</v>
      </c>
      <c r="G1922" s="101">
        <v>0</v>
      </c>
      <c r="H1922" s="101">
        <v>2</v>
      </c>
      <c r="I1922" s="101">
        <v>1876</v>
      </c>
      <c r="J1922" s="101">
        <v>0</v>
      </c>
      <c r="K1922" s="101">
        <v>3</v>
      </c>
      <c r="L1922" s="101">
        <v>475</v>
      </c>
      <c r="M1922" s="101">
        <v>0</v>
      </c>
      <c r="N1922" s="100" t="str">
        <f t="shared" si="87"/>
        <v>공격력 +255</v>
      </c>
      <c r="O1922" s="100" t="str">
        <f t="shared" si="88"/>
        <v>최대 체력 +1876</v>
      </c>
      <c r="P1922" s="100" t="str">
        <f t="shared" si="89"/>
        <v>치유력 +475</v>
      </c>
    </row>
    <row r="1923" spans="1:16" ht="13.8" customHeight="1">
      <c r="A1923" s="101">
        <f>C1923*ID규칙_기본능력치그룹_단위+COUNTIF($C$4:C1923,C1923)</f>
        <v>24312020</v>
      </c>
      <c r="B1923" s="100" t="s">
        <v>361</v>
      </c>
      <c r="C1923" s="101">
        <f>VLOOKUP(B1923,WEAPON!$B:$D,3,0)</f>
        <v>24312</v>
      </c>
      <c r="D1923" s="102">
        <v>20</v>
      </c>
      <c r="E1923" s="101">
        <v>1</v>
      </c>
      <c r="F1923" s="101">
        <v>264</v>
      </c>
      <c r="G1923" s="101">
        <v>0</v>
      </c>
      <c r="H1923" s="101">
        <v>2</v>
      </c>
      <c r="I1923" s="101">
        <v>1941</v>
      </c>
      <c r="J1923" s="101">
        <v>0</v>
      </c>
      <c r="K1923" s="101">
        <v>3</v>
      </c>
      <c r="L1923" s="101">
        <v>491</v>
      </c>
      <c r="M1923" s="101">
        <v>0</v>
      </c>
      <c r="N1923" s="100" t="str">
        <f t="shared" si="87"/>
        <v>공격력 +264</v>
      </c>
      <c r="O1923" s="100" t="str">
        <f t="shared" si="88"/>
        <v>최대 체력 +1941</v>
      </c>
      <c r="P1923" s="100" t="str">
        <f t="shared" si="89"/>
        <v>치유력 +491</v>
      </c>
    </row>
    <row r="1924" spans="1:16" ht="13.8" customHeight="1">
      <c r="A1924" s="101">
        <f>C1924*ID규칙_기본능력치그룹_단위+COUNTIF($C$4:C1924,C1924)</f>
        <v>24312021</v>
      </c>
      <c r="B1924" s="100" t="s">
        <v>361</v>
      </c>
      <c r="C1924" s="101">
        <f>VLOOKUP(B1924,WEAPON!$B:$D,3,0)</f>
        <v>24312</v>
      </c>
      <c r="D1924" s="102">
        <v>21</v>
      </c>
      <c r="E1924" s="101">
        <v>1</v>
      </c>
      <c r="F1924" s="101">
        <v>273</v>
      </c>
      <c r="G1924" s="101">
        <v>0</v>
      </c>
      <c r="H1924" s="101">
        <v>2</v>
      </c>
      <c r="I1924" s="101">
        <v>2005</v>
      </c>
      <c r="J1924" s="101">
        <v>0</v>
      </c>
      <c r="K1924" s="101">
        <v>3</v>
      </c>
      <c r="L1924" s="101">
        <v>508</v>
      </c>
      <c r="M1924" s="101">
        <v>0</v>
      </c>
      <c r="N1924" s="100" t="str">
        <f t="shared" ref="N1924:N1987" si="90">IF(E1924=0,"-",VLOOKUP(E1924,STATS_TYPE,2,0)&amp;" +")&amp;IF(E1924=0,"",IF(G1924=0,F1924,F1924/100&amp;"%"))</f>
        <v>공격력 +273</v>
      </c>
      <c r="O1924" s="100" t="str">
        <f t="shared" ref="O1924:O1987" si="91">IF(H1924=0,"-",VLOOKUP(H1924,STATS_TYPE,2,0)&amp;" +")&amp;IF(H1924=0,"",IF(J1924=0,I1924,I1924/100&amp;"%"))</f>
        <v>최대 체력 +2005</v>
      </c>
      <c r="P1924" s="100" t="str">
        <f t="shared" ref="P1924:P1987" si="92">IF(K1924=0,"-",VLOOKUP(K1924,STATS_TYPE,2,0)&amp;" +")&amp;IF(K1924=0,"",IF(M1924=0,L1924,L1924/100&amp;"%"))</f>
        <v>치유력 +508</v>
      </c>
    </row>
    <row r="1925" spans="1:16" ht="13.8" customHeight="1">
      <c r="A1925" s="101">
        <f>C1925*ID규칙_기본능력치그룹_단위+COUNTIF($C$4:C1925,C1925)</f>
        <v>24312022</v>
      </c>
      <c r="B1925" s="100" t="s">
        <v>361</v>
      </c>
      <c r="C1925" s="101">
        <f>VLOOKUP(B1925,WEAPON!$B:$D,3,0)</f>
        <v>24312</v>
      </c>
      <c r="D1925" s="102">
        <v>22</v>
      </c>
      <c r="E1925" s="101">
        <v>1</v>
      </c>
      <c r="F1925" s="101">
        <v>281</v>
      </c>
      <c r="G1925" s="101">
        <v>0</v>
      </c>
      <c r="H1925" s="101">
        <v>2</v>
      </c>
      <c r="I1925" s="101">
        <v>2070</v>
      </c>
      <c r="J1925" s="101">
        <v>0</v>
      </c>
      <c r="K1925" s="101">
        <v>3</v>
      </c>
      <c r="L1925" s="101">
        <v>524</v>
      </c>
      <c r="M1925" s="101">
        <v>0</v>
      </c>
      <c r="N1925" s="100" t="str">
        <f t="shared" si="90"/>
        <v>공격력 +281</v>
      </c>
      <c r="O1925" s="100" t="str">
        <f t="shared" si="91"/>
        <v>최대 체력 +2070</v>
      </c>
      <c r="P1925" s="100" t="str">
        <f t="shared" si="92"/>
        <v>치유력 +524</v>
      </c>
    </row>
    <row r="1926" spans="1:16" ht="13.8" customHeight="1">
      <c r="A1926" s="101">
        <f>C1926*ID규칙_기본능력치그룹_단위+COUNTIF($C$4:C1926,C1926)</f>
        <v>24312023</v>
      </c>
      <c r="B1926" s="100" t="s">
        <v>361</v>
      </c>
      <c r="C1926" s="101">
        <f>VLOOKUP(B1926,WEAPON!$B:$D,3,0)</f>
        <v>24312</v>
      </c>
      <c r="D1926" s="102">
        <v>23</v>
      </c>
      <c r="E1926" s="101">
        <v>1</v>
      </c>
      <c r="F1926" s="101">
        <v>290</v>
      </c>
      <c r="G1926" s="101">
        <v>0</v>
      </c>
      <c r="H1926" s="101">
        <v>2</v>
      </c>
      <c r="I1926" s="101">
        <v>2135</v>
      </c>
      <c r="J1926" s="101">
        <v>0</v>
      </c>
      <c r="K1926" s="101">
        <v>3</v>
      </c>
      <c r="L1926" s="101">
        <v>541</v>
      </c>
      <c r="M1926" s="101">
        <v>0</v>
      </c>
      <c r="N1926" s="100" t="str">
        <f t="shared" si="90"/>
        <v>공격력 +290</v>
      </c>
      <c r="O1926" s="100" t="str">
        <f t="shared" si="91"/>
        <v>최대 체력 +2135</v>
      </c>
      <c r="P1926" s="100" t="str">
        <f t="shared" si="92"/>
        <v>치유력 +541</v>
      </c>
    </row>
    <row r="1927" spans="1:16" ht="13.8" customHeight="1">
      <c r="A1927" s="101">
        <f>C1927*ID규칙_기본능력치그룹_단위+COUNTIF($C$4:C1927,C1927)</f>
        <v>24312024</v>
      </c>
      <c r="B1927" s="100" t="s">
        <v>361</v>
      </c>
      <c r="C1927" s="101">
        <f>VLOOKUP(B1927,WEAPON!$B:$D,3,0)</f>
        <v>24312</v>
      </c>
      <c r="D1927" s="102">
        <v>24</v>
      </c>
      <c r="E1927" s="101">
        <v>1</v>
      </c>
      <c r="F1927" s="101">
        <v>299</v>
      </c>
      <c r="G1927" s="101">
        <v>0</v>
      </c>
      <c r="H1927" s="101">
        <v>2</v>
      </c>
      <c r="I1927" s="101">
        <v>2199</v>
      </c>
      <c r="J1927" s="101">
        <v>0</v>
      </c>
      <c r="K1927" s="101">
        <v>3</v>
      </c>
      <c r="L1927" s="101">
        <v>557</v>
      </c>
      <c r="M1927" s="101">
        <v>0</v>
      </c>
      <c r="N1927" s="100" t="str">
        <f t="shared" si="90"/>
        <v>공격력 +299</v>
      </c>
      <c r="O1927" s="100" t="str">
        <f t="shared" si="91"/>
        <v>최대 체력 +2199</v>
      </c>
      <c r="P1927" s="100" t="str">
        <f t="shared" si="92"/>
        <v>치유력 +557</v>
      </c>
    </row>
    <row r="1928" spans="1:16" ht="13.8" customHeight="1">
      <c r="A1928" s="101">
        <f>C1928*ID규칙_기본능력치그룹_단위+COUNTIF($C$4:C1928,C1928)</f>
        <v>24312025</v>
      </c>
      <c r="B1928" s="100" t="s">
        <v>361</v>
      </c>
      <c r="C1928" s="101">
        <f>VLOOKUP(B1928,WEAPON!$B:$D,3,0)</f>
        <v>24312</v>
      </c>
      <c r="D1928" s="102">
        <v>25</v>
      </c>
      <c r="E1928" s="101">
        <v>1</v>
      </c>
      <c r="F1928" s="101">
        <v>308</v>
      </c>
      <c r="G1928" s="101">
        <v>0</v>
      </c>
      <c r="H1928" s="101">
        <v>2</v>
      </c>
      <c r="I1928" s="101">
        <v>2264</v>
      </c>
      <c r="J1928" s="101">
        <v>0</v>
      </c>
      <c r="K1928" s="101">
        <v>3</v>
      </c>
      <c r="L1928" s="101">
        <v>573</v>
      </c>
      <c r="M1928" s="101">
        <v>0</v>
      </c>
      <c r="N1928" s="100" t="str">
        <f t="shared" si="90"/>
        <v>공격력 +308</v>
      </c>
      <c r="O1928" s="100" t="str">
        <f t="shared" si="91"/>
        <v>최대 체력 +2264</v>
      </c>
      <c r="P1928" s="100" t="str">
        <f t="shared" si="92"/>
        <v>치유력 +573</v>
      </c>
    </row>
    <row r="1929" spans="1:16" ht="13.8" customHeight="1">
      <c r="A1929" s="101">
        <f>C1929*ID규칙_기본능력치그룹_단위+COUNTIF($C$4:C1929,C1929)</f>
        <v>24312026</v>
      </c>
      <c r="B1929" s="100" t="s">
        <v>361</v>
      </c>
      <c r="C1929" s="101">
        <f>VLOOKUP(B1929,WEAPON!$B:$D,3,0)</f>
        <v>24312</v>
      </c>
      <c r="D1929" s="102">
        <v>26</v>
      </c>
      <c r="E1929" s="101">
        <v>1</v>
      </c>
      <c r="F1929" s="101">
        <v>316</v>
      </c>
      <c r="G1929" s="101">
        <v>0</v>
      </c>
      <c r="H1929" s="101">
        <v>2</v>
      </c>
      <c r="I1929" s="101">
        <v>2329</v>
      </c>
      <c r="J1929" s="101">
        <v>0</v>
      </c>
      <c r="K1929" s="101">
        <v>3</v>
      </c>
      <c r="L1929" s="101">
        <v>590</v>
      </c>
      <c r="M1929" s="101">
        <v>0</v>
      </c>
      <c r="N1929" s="100" t="str">
        <f t="shared" si="90"/>
        <v>공격력 +316</v>
      </c>
      <c r="O1929" s="100" t="str">
        <f t="shared" si="91"/>
        <v>최대 체력 +2329</v>
      </c>
      <c r="P1929" s="100" t="str">
        <f t="shared" si="92"/>
        <v>치유력 +590</v>
      </c>
    </row>
    <row r="1930" spans="1:16" ht="13.8" customHeight="1">
      <c r="A1930" s="101">
        <f>C1930*ID규칙_기본능력치그룹_단위+COUNTIF($C$4:C1930,C1930)</f>
        <v>24312027</v>
      </c>
      <c r="B1930" s="100" t="s">
        <v>361</v>
      </c>
      <c r="C1930" s="101">
        <f>VLOOKUP(B1930,WEAPON!$B:$D,3,0)</f>
        <v>24312</v>
      </c>
      <c r="D1930" s="102">
        <v>27</v>
      </c>
      <c r="E1930" s="101">
        <v>1</v>
      </c>
      <c r="F1930" s="101">
        <v>325</v>
      </c>
      <c r="G1930" s="101">
        <v>0</v>
      </c>
      <c r="H1930" s="101">
        <v>2</v>
      </c>
      <c r="I1930" s="101">
        <v>2394</v>
      </c>
      <c r="J1930" s="101">
        <v>0</v>
      </c>
      <c r="K1930" s="101">
        <v>3</v>
      </c>
      <c r="L1930" s="101">
        <v>606</v>
      </c>
      <c r="M1930" s="101">
        <v>0</v>
      </c>
      <c r="N1930" s="100" t="str">
        <f t="shared" si="90"/>
        <v>공격력 +325</v>
      </c>
      <c r="O1930" s="100" t="str">
        <f t="shared" si="91"/>
        <v>최대 체력 +2394</v>
      </c>
      <c r="P1930" s="100" t="str">
        <f t="shared" si="92"/>
        <v>치유력 +606</v>
      </c>
    </row>
    <row r="1931" spans="1:16" ht="13.8" customHeight="1">
      <c r="A1931" s="101">
        <f>C1931*ID규칙_기본능력치그룹_단위+COUNTIF($C$4:C1931,C1931)</f>
        <v>24312028</v>
      </c>
      <c r="B1931" s="100" t="s">
        <v>361</v>
      </c>
      <c r="C1931" s="101">
        <f>VLOOKUP(B1931,WEAPON!$B:$D,3,0)</f>
        <v>24312</v>
      </c>
      <c r="D1931" s="102">
        <v>28</v>
      </c>
      <c r="E1931" s="101">
        <v>1</v>
      </c>
      <c r="F1931" s="101">
        <v>334</v>
      </c>
      <c r="G1931" s="101">
        <v>0</v>
      </c>
      <c r="H1931" s="101">
        <v>2</v>
      </c>
      <c r="I1931" s="101">
        <v>2458</v>
      </c>
      <c r="J1931" s="101">
        <v>0</v>
      </c>
      <c r="K1931" s="101">
        <v>3</v>
      </c>
      <c r="L1931" s="101">
        <v>622</v>
      </c>
      <c r="M1931" s="101">
        <v>0</v>
      </c>
      <c r="N1931" s="100" t="str">
        <f t="shared" si="90"/>
        <v>공격력 +334</v>
      </c>
      <c r="O1931" s="100" t="str">
        <f t="shared" si="91"/>
        <v>최대 체력 +2458</v>
      </c>
      <c r="P1931" s="100" t="str">
        <f t="shared" si="92"/>
        <v>치유력 +622</v>
      </c>
    </row>
    <row r="1932" spans="1:16" ht="13.8" customHeight="1">
      <c r="A1932" s="101">
        <f>C1932*ID규칙_기본능력치그룹_단위+COUNTIF($C$4:C1932,C1932)</f>
        <v>24312029</v>
      </c>
      <c r="B1932" s="100" t="s">
        <v>361</v>
      </c>
      <c r="C1932" s="101">
        <f>VLOOKUP(B1932,WEAPON!$B:$D,3,0)</f>
        <v>24312</v>
      </c>
      <c r="D1932" s="102">
        <v>29</v>
      </c>
      <c r="E1932" s="101">
        <v>1</v>
      </c>
      <c r="F1932" s="101">
        <v>343</v>
      </c>
      <c r="G1932" s="101">
        <v>0</v>
      </c>
      <c r="H1932" s="101">
        <v>2</v>
      </c>
      <c r="I1932" s="101">
        <v>2523</v>
      </c>
      <c r="J1932" s="101">
        <v>0</v>
      </c>
      <c r="K1932" s="101">
        <v>3</v>
      </c>
      <c r="L1932" s="101">
        <v>639</v>
      </c>
      <c r="M1932" s="101">
        <v>0</v>
      </c>
      <c r="N1932" s="100" t="str">
        <f t="shared" si="90"/>
        <v>공격력 +343</v>
      </c>
      <c r="O1932" s="100" t="str">
        <f t="shared" si="91"/>
        <v>최대 체력 +2523</v>
      </c>
      <c r="P1932" s="100" t="str">
        <f t="shared" si="92"/>
        <v>치유력 +639</v>
      </c>
    </row>
    <row r="1933" spans="1:16" ht="13.8" customHeight="1">
      <c r="A1933" s="101">
        <f>C1933*ID규칙_기본능력치그룹_단위+COUNTIF($C$4:C1933,C1933)</f>
        <v>24312030</v>
      </c>
      <c r="B1933" s="100" t="s">
        <v>361</v>
      </c>
      <c r="C1933" s="101">
        <f>VLOOKUP(B1933,WEAPON!$B:$D,3,0)</f>
        <v>24312</v>
      </c>
      <c r="D1933" s="102">
        <v>30</v>
      </c>
      <c r="E1933" s="101">
        <v>1</v>
      </c>
      <c r="F1933" s="101">
        <v>351</v>
      </c>
      <c r="G1933" s="101">
        <v>0</v>
      </c>
      <c r="H1933" s="101">
        <v>2</v>
      </c>
      <c r="I1933" s="101">
        <v>2588</v>
      </c>
      <c r="J1933" s="101">
        <v>0</v>
      </c>
      <c r="K1933" s="101">
        <v>3</v>
      </c>
      <c r="L1933" s="101">
        <v>655</v>
      </c>
      <c r="M1933" s="101">
        <v>0</v>
      </c>
      <c r="N1933" s="100" t="str">
        <f t="shared" si="90"/>
        <v>공격력 +351</v>
      </c>
      <c r="O1933" s="100" t="str">
        <f t="shared" si="91"/>
        <v>최대 체력 +2588</v>
      </c>
      <c r="P1933" s="100" t="str">
        <f t="shared" si="92"/>
        <v>치유력 +655</v>
      </c>
    </row>
    <row r="1934" spans="1:16" ht="13.8" customHeight="1">
      <c r="A1934" s="101">
        <f>C1934*ID규칙_기본능력치그룹_단위+COUNTIF($C$4:C1934,C1934)</f>
        <v>24312031</v>
      </c>
      <c r="B1934" s="100" t="s">
        <v>361</v>
      </c>
      <c r="C1934" s="101">
        <f>VLOOKUP(B1934,WEAPON!$B:$D,3,0)</f>
        <v>24312</v>
      </c>
      <c r="D1934" s="102">
        <v>31</v>
      </c>
      <c r="E1934" s="101">
        <v>1</v>
      </c>
      <c r="F1934" s="101">
        <v>360</v>
      </c>
      <c r="G1934" s="101">
        <v>0</v>
      </c>
      <c r="H1934" s="101">
        <v>2</v>
      </c>
      <c r="I1934" s="101">
        <v>2652</v>
      </c>
      <c r="J1934" s="101">
        <v>0</v>
      </c>
      <c r="K1934" s="101">
        <v>3</v>
      </c>
      <c r="L1934" s="101">
        <v>672</v>
      </c>
      <c r="M1934" s="101">
        <v>0</v>
      </c>
      <c r="N1934" s="100" t="str">
        <f t="shared" si="90"/>
        <v>공격력 +360</v>
      </c>
      <c r="O1934" s="100" t="str">
        <f t="shared" si="91"/>
        <v>최대 체력 +2652</v>
      </c>
      <c r="P1934" s="100" t="str">
        <f t="shared" si="92"/>
        <v>치유력 +672</v>
      </c>
    </row>
    <row r="1935" spans="1:16" ht="13.8" customHeight="1">
      <c r="A1935" s="101">
        <f>C1935*ID규칙_기본능력치그룹_단위+COUNTIF($C$4:C1935,C1935)</f>
        <v>24312032</v>
      </c>
      <c r="B1935" s="100" t="s">
        <v>361</v>
      </c>
      <c r="C1935" s="101">
        <f>VLOOKUP(B1935,WEAPON!$B:$D,3,0)</f>
        <v>24312</v>
      </c>
      <c r="D1935" s="102">
        <v>32</v>
      </c>
      <c r="E1935" s="101">
        <v>1</v>
      </c>
      <c r="F1935" s="101">
        <v>369</v>
      </c>
      <c r="G1935" s="101">
        <v>0</v>
      </c>
      <c r="H1935" s="101">
        <v>2</v>
      </c>
      <c r="I1935" s="101">
        <v>2717</v>
      </c>
      <c r="J1935" s="101">
        <v>0</v>
      </c>
      <c r="K1935" s="101">
        <v>3</v>
      </c>
      <c r="L1935" s="101">
        <v>688</v>
      </c>
      <c r="M1935" s="101">
        <v>0</v>
      </c>
      <c r="N1935" s="100" t="str">
        <f t="shared" si="90"/>
        <v>공격력 +369</v>
      </c>
      <c r="O1935" s="100" t="str">
        <f t="shared" si="91"/>
        <v>최대 체력 +2717</v>
      </c>
      <c r="P1935" s="100" t="str">
        <f t="shared" si="92"/>
        <v>치유력 +688</v>
      </c>
    </row>
    <row r="1936" spans="1:16" ht="13.8" customHeight="1">
      <c r="A1936" s="101">
        <f>C1936*ID규칙_기본능력치그룹_단위+COUNTIF($C$4:C1936,C1936)</f>
        <v>24312033</v>
      </c>
      <c r="B1936" s="100" t="s">
        <v>361</v>
      </c>
      <c r="C1936" s="101">
        <f>VLOOKUP(B1936,WEAPON!$B:$D,3,0)</f>
        <v>24312</v>
      </c>
      <c r="D1936" s="102">
        <v>33</v>
      </c>
      <c r="E1936" s="101">
        <v>1</v>
      </c>
      <c r="F1936" s="101">
        <v>378</v>
      </c>
      <c r="G1936" s="101">
        <v>0</v>
      </c>
      <c r="H1936" s="101">
        <v>2</v>
      </c>
      <c r="I1936" s="101">
        <v>2782</v>
      </c>
      <c r="J1936" s="101">
        <v>0</v>
      </c>
      <c r="K1936" s="101">
        <v>3</v>
      </c>
      <c r="L1936" s="101">
        <v>704</v>
      </c>
      <c r="M1936" s="101">
        <v>0</v>
      </c>
      <c r="N1936" s="100" t="str">
        <f t="shared" si="90"/>
        <v>공격력 +378</v>
      </c>
      <c r="O1936" s="100" t="str">
        <f t="shared" si="91"/>
        <v>최대 체력 +2782</v>
      </c>
      <c r="P1936" s="100" t="str">
        <f t="shared" si="92"/>
        <v>치유력 +704</v>
      </c>
    </row>
    <row r="1937" spans="1:16" ht="13.8" customHeight="1">
      <c r="A1937" s="101">
        <f>C1937*ID규칙_기본능력치그룹_단위+COUNTIF($C$4:C1937,C1937)</f>
        <v>24312034</v>
      </c>
      <c r="B1937" s="100" t="s">
        <v>361</v>
      </c>
      <c r="C1937" s="101">
        <f>VLOOKUP(B1937,WEAPON!$B:$D,3,0)</f>
        <v>24312</v>
      </c>
      <c r="D1937" s="102">
        <v>34</v>
      </c>
      <c r="E1937" s="101">
        <v>1</v>
      </c>
      <c r="F1937" s="101">
        <v>387</v>
      </c>
      <c r="G1937" s="101">
        <v>0</v>
      </c>
      <c r="H1937" s="101">
        <v>2</v>
      </c>
      <c r="I1937" s="101">
        <v>2846</v>
      </c>
      <c r="J1937" s="101">
        <v>0</v>
      </c>
      <c r="K1937" s="101">
        <v>3</v>
      </c>
      <c r="L1937" s="101">
        <v>721</v>
      </c>
      <c r="M1937" s="101">
        <v>0</v>
      </c>
      <c r="N1937" s="100" t="str">
        <f t="shared" si="90"/>
        <v>공격력 +387</v>
      </c>
      <c r="O1937" s="100" t="str">
        <f t="shared" si="91"/>
        <v>최대 체력 +2846</v>
      </c>
      <c r="P1937" s="100" t="str">
        <f t="shared" si="92"/>
        <v>치유력 +721</v>
      </c>
    </row>
    <row r="1938" spans="1:16" ht="13.8" customHeight="1">
      <c r="A1938" s="101">
        <f>C1938*ID규칙_기본능력치그룹_단위+COUNTIF($C$4:C1938,C1938)</f>
        <v>24312035</v>
      </c>
      <c r="B1938" s="100" t="s">
        <v>361</v>
      </c>
      <c r="C1938" s="101">
        <f>VLOOKUP(B1938,WEAPON!$B:$D,3,0)</f>
        <v>24312</v>
      </c>
      <c r="D1938" s="102">
        <v>35</v>
      </c>
      <c r="E1938" s="101">
        <v>1</v>
      </c>
      <c r="F1938" s="101">
        <v>395</v>
      </c>
      <c r="G1938" s="101">
        <v>0</v>
      </c>
      <c r="H1938" s="101">
        <v>2</v>
      </c>
      <c r="I1938" s="101">
        <v>2911</v>
      </c>
      <c r="J1938" s="101">
        <v>0</v>
      </c>
      <c r="K1938" s="101">
        <v>3</v>
      </c>
      <c r="L1938" s="101">
        <v>737</v>
      </c>
      <c r="M1938" s="101">
        <v>0</v>
      </c>
      <c r="N1938" s="100" t="str">
        <f t="shared" si="90"/>
        <v>공격력 +395</v>
      </c>
      <c r="O1938" s="100" t="str">
        <f t="shared" si="91"/>
        <v>최대 체력 +2911</v>
      </c>
      <c r="P1938" s="100" t="str">
        <f t="shared" si="92"/>
        <v>치유력 +737</v>
      </c>
    </row>
    <row r="1939" spans="1:16" ht="13.8" customHeight="1">
      <c r="A1939" s="101">
        <f>C1939*ID규칙_기본능력치그룹_단위+COUNTIF($C$4:C1939,C1939)</f>
        <v>24312036</v>
      </c>
      <c r="B1939" s="100" t="s">
        <v>361</v>
      </c>
      <c r="C1939" s="101">
        <f>VLOOKUP(B1939,WEAPON!$B:$D,3,0)</f>
        <v>24312</v>
      </c>
      <c r="D1939" s="102">
        <v>36</v>
      </c>
      <c r="E1939" s="101">
        <v>1</v>
      </c>
      <c r="F1939" s="101">
        <v>404</v>
      </c>
      <c r="G1939" s="101">
        <v>0</v>
      </c>
      <c r="H1939" s="101">
        <v>2</v>
      </c>
      <c r="I1939" s="101">
        <v>2976</v>
      </c>
      <c r="J1939" s="101">
        <v>0</v>
      </c>
      <c r="K1939" s="101">
        <v>3</v>
      </c>
      <c r="L1939" s="101">
        <v>754</v>
      </c>
      <c r="M1939" s="101">
        <v>0</v>
      </c>
      <c r="N1939" s="100" t="str">
        <f t="shared" si="90"/>
        <v>공격력 +404</v>
      </c>
      <c r="O1939" s="100" t="str">
        <f t="shared" si="91"/>
        <v>최대 체력 +2976</v>
      </c>
      <c r="P1939" s="100" t="str">
        <f t="shared" si="92"/>
        <v>치유력 +754</v>
      </c>
    </row>
    <row r="1940" spans="1:16" ht="13.8" customHeight="1">
      <c r="A1940" s="101">
        <f>C1940*ID규칙_기본능력치그룹_단위+COUNTIF($C$4:C1940,C1940)</f>
        <v>24312037</v>
      </c>
      <c r="B1940" s="100" t="s">
        <v>361</v>
      </c>
      <c r="C1940" s="101">
        <f>VLOOKUP(B1940,WEAPON!$B:$D,3,0)</f>
        <v>24312</v>
      </c>
      <c r="D1940" s="102">
        <v>37</v>
      </c>
      <c r="E1940" s="101">
        <v>1</v>
      </c>
      <c r="F1940" s="101">
        <v>413</v>
      </c>
      <c r="G1940" s="101">
        <v>0</v>
      </c>
      <c r="H1940" s="101">
        <v>2</v>
      </c>
      <c r="I1940" s="101">
        <v>3040</v>
      </c>
      <c r="J1940" s="101">
        <v>0</v>
      </c>
      <c r="K1940" s="101">
        <v>3</v>
      </c>
      <c r="L1940" s="101">
        <v>770</v>
      </c>
      <c r="M1940" s="101">
        <v>0</v>
      </c>
      <c r="N1940" s="100" t="str">
        <f t="shared" si="90"/>
        <v>공격력 +413</v>
      </c>
      <c r="O1940" s="100" t="str">
        <f t="shared" si="91"/>
        <v>최대 체력 +3040</v>
      </c>
      <c r="P1940" s="100" t="str">
        <f t="shared" si="92"/>
        <v>치유력 +770</v>
      </c>
    </row>
    <row r="1941" spans="1:16" ht="13.8" customHeight="1">
      <c r="A1941" s="101">
        <f>C1941*ID규칙_기본능력치그룹_단위+COUNTIF($C$4:C1941,C1941)</f>
        <v>24312038</v>
      </c>
      <c r="B1941" s="100" t="s">
        <v>361</v>
      </c>
      <c r="C1941" s="101">
        <f>VLOOKUP(B1941,WEAPON!$B:$D,3,0)</f>
        <v>24312</v>
      </c>
      <c r="D1941" s="102">
        <v>38</v>
      </c>
      <c r="E1941" s="101">
        <v>1</v>
      </c>
      <c r="F1941" s="101">
        <v>422</v>
      </c>
      <c r="G1941" s="101">
        <v>0</v>
      </c>
      <c r="H1941" s="101">
        <v>2</v>
      </c>
      <c r="I1941" s="101">
        <v>3105</v>
      </c>
      <c r="J1941" s="101">
        <v>0</v>
      </c>
      <c r="K1941" s="101">
        <v>3</v>
      </c>
      <c r="L1941" s="101">
        <v>786</v>
      </c>
      <c r="M1941" s="101">
        <v>0</v>
      </c>
      <c r="N1941" s="100" t="str">
        <f t="shared" si="90"/>
        <v>공격력 +422</v>
      </c>
      <c r="O1941" s="100" t="str">
        <f t="shared" si="91"/>
        <v>최대 체력 +3105</v>
      </c>
      <c r="P1941" s="100" t="str">
        <f t="shared" si="92"/>
        <v>치유력 +786</v>
      </c>
    </row>
    <row r="1942" spans="1:16" ht="13.8" customHeight="1">
      <c r="A1942" s="101">
        <f>C1942*ID규칙_기본능력치그룹_단위+COUNTIF($C$4:C1942,C1942)</f>
        <v>24312039</v>
      </c>
      <c r="B1942" s="100" t="s">
        <v>361</v>
      </c>
      <c r="C1942" s="101">
        <f>VLOOKUP(B1942,WEAPON!$B:$D,3,0)</f>
        <v>24312</v>
      </c>
      <c r="D1942" s="102">
        <v>39</v>
      </c>
      <c r="E1942" s="101">
        <v>1</v>
      </c>
      <c r="F1942" s="101">
        <v>430</v>
      </c>
      <c r="G1942" s="101">
        <v>0</v>
      </c>
      <c r="H1942" s="101">
        <v>2</v>
      </c>
      <c r="I1942" s="101">
        <v>3170</v>
      </c>
      <c r="J1942" s="101">
        <v>0</v>
      </c>
      <c r="K1942" s="101">
        <v>3</v>
      </c>
      <c r="L1942" s="101">
        <v>803</v>
      </c>
      <c r="M1942" s="101">
        <v>0</v>
      </c>
      <c r="N1942" s="100" t="str">
        <f t="shared" si="90"/>
        <v>공격력 +430</v>
      </c>
      <c r="O1942" s="100" t="str">
        <f t="shared" si="91"/>
        <v>최대 체력 +3170</v>
      </c>
      <c r="P1942" s="100" t="str">
        <f t="shared" si="92"/>
        <v>치유력 +803</v>
      </c>
    </row>
    <row r="1943" spans="1:16" ht="13.8" customHeight="1">
      <c r="A1943" s="101">
        <f>C1943*ID규칙_기본능력치그룹_단위+COUNTIF($C$4:C1943,C1943)</f>
        <v>24312040</v>
      </c>
      <c r="B1943" s="100" t="s">
        <v>361</v>
      </c>
      <c r="C1943" s="101">
        <f>VLOOKUP(B1943,WEAPON!$B:$D,3,0)</f>
        <v>24312</v>
      </c>
      <c r="D1943" s="102">
        <v>40</v>
      </c>
      <c r="E1943" s="101">
        <v>1</v>
      </c>
      <c r="F1943" s="101">
        <v>439</v>
      </c>
      <c r="G1943" s="101">
        <v>0</v>
      </c>
      <c r="H1943" s="101">
        <v>2</v>
      </c>
      <c r="I1943" s="101">
        <v>3234</v>
      </c>
      <c r="J1943" s="101">
        <v>0</v>
      </c>
      <c r="K1943" s="101">
        <v>3</v>
      </c>
      <c r="L1943" s="101">
        <v>819</v>
      </c>
      <c r="M1943" s="101">
        <v>0</v>
      </c>
      <c r="N1943" s="100" t="str">
        <f t="shared" si="90"/>
        <v>공격력 +439</v>
      </c>
      <c r="O1943" s="100" t="str">
        <f t="shared" si="91"/>
        <v>최대 체력 +3234</v>
      </c>
      <c r="P1943" s="100" t="str">
        <f t="shared" si="92"/>
        <v>치유력 +819</v>
      </c>
    </row>
    <row r="1944" spans="1:16" ht="13.8" customHeight="1">
      <c r="A1944" s="101">
        <f>C1944*ID규칙_기본능력치그룹_단위+COUNTIF($C$4:C1944,C1944)</f>
        <v>24312041</v>
      </c>
      <c r="B1944" s="100" t="s">
        <v>361</v>
      </c>
      <c r="C1944" s="101">
        <f>VLOOKUP(B1944,WEAPON!$B:$D,3,0)</f>
        <v>24312</v>
      </c>
      <c r="D1944" s="102">
        <v>41</v>
      </c>
      <c r="E1944" s="101">
        <v>1</v>
      </c>
      <c r="F1944" s="101">
        <v>448</v>
      </c>
      <c r="G1944" s="101">
        <v>0</v>
      </c>
      <c r="H1944" s="101">
        <v>2</v>
      </c>
      <c r="I1944" s="101">
        <v>3299</v>
      </c>
      <c r="J1944" s="101">
        <v>0</v>
      </c>
      <c r="K1944" s="101">
        <v>3</v>
      </c>
      <c r="L1944" s="101">
        <v>835</v>
      </c>
      <c r="M1944" s="101">
        <v>0</v>
      </c>
      <c r="N1944" s="100" t="str">
        <f t="shared" si="90"/>
        <v>공격력 +448</v>
      </c>
      <c r="O1944" s="100" t="str">
        <f t="shared" si="91"/>
        <v>최대 체력 +3299</v>
      </c>
      <c r="P1944" s="100" t="str">
        <f t="shared" si="92"/>
        <v>치유력 +835</v>
      </c>
    </row>
    <row r="1945" spans="1:16" ht="13.8" customHeight="1">
      <c r="A1945" s="101">
        <f>C1945*ID규칙_기본능력치그룹_단위+COUNTIF($C$4:C1945,C1945)</f>
        <v>24312042</v>
      </c>
      <c r="B1945" s="100" t="s">
        <v>361</v>
      </c>
      <c r="C1945" s="101">
        <f>VLOOKUP(B1945,WEAPON!$B:$D,3,0)</f>
        <v>24312</v>
      </c>
      <c r="D1945" s="102">
        <v>42</v>
      </c>
      <c r="E1945" s="101">
        <v>1</v>
      </c>
      <c r="F1945" s="101">
        <v>457</v>
      </c>
      <c r="G1945" s="101">
        <v>0</v>
      </c>
      <c r="H1945" s="101">
        <v>2</v>
      </c>
      <c r="I1945" s="101">
        <v>3364</v>
      </c>
      <c r="J1945" s="101">
        <v>0</v>
      </c>
      <c r="K1945" s="101">
        <v>3</v>
      </c>
      <c r="L1945" s="101">
        <v>852</v>
      </c>
      <c r="M1945" s="101">
        <v>0</v>
      </c>
      <c r="N1945" s="100" t="str">
        <f t="shared" si="90"/>
        <v>공격력 +457</v>
      </c>
      <c r="O1945" s="100" t="str">
        <f t="shared" si="91"/>
        <v>최대 체력 +3364</v>
      </c>
      <c r="P1945" s="100" t="str">
        <f t="shared" si="92"/>
        <v>치유력 +852</v>
      </c>
    </row>
    <row r="1946" spans="1:16" ht="13.8" customHeight="1">
      <c r="A1946" s="101">
        <f>C1946*ID규칙_기본능력치그룹_단위+COUNTIF($C$4:C1946,C1946)</f>
        <v>24312043</v>
      </c>
      <c r="B1946" s="100" t="s">
        <v>361</v>
      </c>
      <c r="C1946" s="101">
        <f>VLOOKUP(B1946,WEAPON!$B:$D,3,0)</f>
        <v>24312</v>
      </c>
      <c r="D1946" s="102">
        <v>43</v>
      </c>
      <c r="E1946" s="101">
        <v>1</v>
      </c>
      <c r="F1946" s="101">
        <v>466</v>
      </c>
      <c r="G1946" s="101">
        <v>0</v>
      </c>
      <c r="H1946" s="101">
        <v>2</v>
      </c>
      <c r="I1946" s="101">
        <v>3428</v>
      </c>
      <c r="J1946" s="101">
        <v>0</v>
      </c>
      <c r="K1946" s="101">
        <v>3</v>
      </c>
      <c r="L1946" s="101">
        <v>868</v>
      </c>
      <c r="M1946" s="101">
        <v>0</v>
      </c>
      <c r="N1946" s="100" t="str">
        <f t="shared" si="90"/>
        <v>공격력 +466</v>
      </c>
      <c r="O1946" s="100" t="str">
        <f t="shared" si="91"/>
        <v>최대 체력 +3428</v>
      </c>
      <c r="P1946" s="100" t="str">
        <f t="shared" si="92"/>
        <v>치유력 +868</v>
      </c>
    </row>
    <row r="1947" spans="1:16" ht="13.8" customHeight="1">
      <c r="A1947" s="101">
        <f>C1947*ID규칙_기본능력치그룹_단위+COUNTIF($C$4:C1947,C1947)</f>
        <v>24312044</v>
      </c>
      <c r="B1947" s="100" t="s">
        <v>361</v>
      </c>
      <c r="C1947" s="101">
        <f>VLOOKUP(B1947,WEAPON!$B:$D,3,0)</f>
        <v>24312</v>
      </c>
      <c r="D1947" s="102">
        <v>44</v>
      </c>
      <c r="E1947" s="101">
        <v>1</v>
      </c>
      <c r="F1947" s="101">
        <v>474</v>
      </c>
      <c r="G1947" s="101">
        <v>0</v>
      </c>
      <c r="H1947" s="101">
        <v>2</v>
      </c>
      <c r="I1947" s="101">
        <v>3493</v>
      </c>
      <c r="J1947" s="101">
        <v>0</v>
      </c>
      <c r="K1947" s="101">
        <v>3</v>
      </c>
      <c r="L1947" s="101">
        <v>885</v>
      </c>
      <c r="M1947" s="101">
        <v>0</v>
      </c>
      <c r="N1947" s="100" t="str">
        <f t="shared" si="90"/>
        <v>공격력 +474</v>
      </c>
      <c r="O1947" s="100" t="str">
        <f t="shared" si="91"/>
        <v>최대 체력 +3493</v>
      </c>
      <c r="P1947" s="100" t="str">
        <f t="shared" si="92"/>
        <v>치유력 +885</v>
      </c>
    </row>
    <row r="1948" spans="1:16" ht="13.8" customHeight="1">
      <c r="A1948" s="101">
        <f>C1948*ID규칙_기본능력치그룹_단위+COUNTIF($C$4:C1948,C1948)</f>
        <v>24312045</v>
      </c>
      <c r="B1948" s="100" t="s">
        <v>361</v>
      </c>
      <c r="C1948" s="101">
        <f>VLOOKUP(B1948,WEAPON!$B:$D,3,0)</f>
        <v>24312</v>
      </c>
      <c r="D1948" s="102">
        <v>45</v>
      </c>
      <c r="E1948" s="101">
        <v>1</v>
      </c>
      <c r="F1948" s="101">
        <v>483</v>
      </c>
      <c r="G1948" s="101">
        <v>0</v>
      </c>
      <c r="H1948" s="101">
        <v>2</v>
      </c>
      <c r="I1948" s="101">
        <v>3558</v>
      </c>
      <c r="J1948" s="101">
        <v>0</v>
      </c>
      <c r="K1948" s="101">
        <v>3</v>
      </c>
      <c r="L1948" s="101">
        <v>901</v>
      </c>
      <c r="M1948" s="101">
        <v>0</v>
      </c>
      <c r="N1948" s="100" t="str">
        <f t="shared" si="90"/>
        <v>공격력 +483</v>
      </c>
      <c r="O1948" s="100" t="str">
        <f t="shared" si="91"/>
        <v>최대 체력 +3558</v>
      </c>
      <c r="P1948" s="100" t="str">
        <f t="shared" si="92"/>
        <v>치유력 +901</v>
      </c>
    </row>
    <row r="1949" spans="1:16" ht="13.8" customHeight="1">
      <c r="A1949" s="101">
        <f>C1949*ID규칙_기본능력치그룹_단위+COUNTIF($C$4:C1949,C1949)</f>
        <v>24312046</v>
      </c>
      <c r="B1949" s="100" t="s">
        <v>361</v>
      </c>
      <c r="C1949" s="101">
        <f>VLOOKUP(B1949,WEAPON!$B:$D,3,0)</f>
        <v>24312</v>
      </c>
      <c r="D1949" s="102">
        <v>46</v>
      </c>
      <c r="E1949" s="101">
        <v>1</v>
      </c>
      <c r="F1949" s="101">
        <v>492</v>
      </c>
      <c r="G1949" s="101">
        <v>0</v>
      </c>
      <c r="H1949" s="101">
        <v>2</v>
      </c>
      <c r="I1949" s="101">
        <v>3622</v>
      </c>
      <c r="J1949" s="101">
        <v>0</v>
      </c>
      <c r="K1949" s="101">
        <v>3</v>
      </c>
      <c r="L1949" s="101">
        <v>917</v>
      </c>
      <c r="M1949" s="101">
        <v>0</v>
      </c>
      <c r="N1949" s="100" t="str">
        <f t="shared" si="90"/>
        <v>공격력 +492</v>
      </c>
      <c r="O1949" s="100" t="str">
        <f t="shared" si="91"/>
        <v>최대 체력 +3622</v>
      </c>
      <c r="P1949" s="100" t="str">
        <f t="shared" si="92"/>
        <v>치유력 +917</v>
      </c>
    </row>
    <row r="1950" spans="1:16" ht="13.8" customHeight="1">
      <c r="A1950" s="101">
        <f>C1950*ID규칙_기본능력치그룹_단위+COUNTIF($C$4:C1950,C1950)</f>
        <v>24312047</v>
      </c>
      <c r="B1950" s="100" t="s">
        <v>361</v>
      </c>
      <c r="C1950" s="101">
        <f>VLOOKUP(B1950,WEAPON!$B:$D,3,0)</f>
        <v>24312</v>
      </c>
      <c r="D1950" s="102">
        <v>47</v>
      </c>
      <c r="E1950" s="101">
        <v>1</v>
      </c>
      <c r="F1950" s="101">
        <v>501</v>
      </c>
      <c r="G1950" s="101">
        <v>0</v>
      </c>
      <c r="H1950" s="101">
        <v>2</v>
      </c>
      <c r="I1950" s="101">
        <v>3687</v>
      </c>
      <c r="J1950" s="101">
        <v>0</v>
      </c>
      <c r="K1950" s="101">
        <v>3</v>
      </c>
      <c r="L1950" s="101">
        <v>934</v>
      </c>
      <c r="M1950" s="101">
        <v>0</v>
      </c>
      <c r="N1950" s="100" t="str">
        <f t="shared" si="90"/>
        <v>공격력 +501</v>
      </c>
      <c r="O1950" s="100" t="str">
        <f t="shared" si="91"/>
        <v>최대 체력 +3687</v>
      </c>
      <c r="P1950" s="100" t="str">
        <f t="shared" si="92"/>
        <v>치유력 +934</v>
      </c>
    </row>
    <row r="1951" spans="1:16" ht="13.8" customHeight="1">
      <c r="A1951" s="101">
        <f>C1951*ID규칙_기본능력치그룹_단위+COUNTIF($C$4:C1951,C1951)</f>
        <v>24312048</v>
      </c>
      <c r="B1951" s="100" t="s">
        <v>361</v>
      </c>
      <c r="C1951" s="101">
        <f>VLOOKUP(B1951,WEAPON!$B:$D,3,0)</f>
        <v>24312</v>
      </c>
      <c r="D1951" s="102">
        <v>48</v>
      </c>
      <c r="E1951" s="101">
        <v>1</v>
      </c>
      <c r="F1951" s="101">
        <v>509</v>
      </c>
      <c r="G1951" s="101">
        <v>0</v>
      </c>
      <c r="H1951" s="101">
        <v>2</v>
      </c>
      <c r="I1951" s="101">
        <v>3752</v>
      </c>
      <c r="J1951" s="101">
        <v>0</v>
      </c>
      <c r="K1951" s="101">
        <v>3</v>
      </c>
      <c r="L1951" s="101">
        <v>950</v>
      </c>
      <c r="M1951" s="101">
        <v>0</v>
      </c>
      <c r="N1951" s="100" t="str">
        <f t="shared" si="90"/>
        <v>공격력 +509</v>
      </c>
      <c r="O1951" s="100" t="str">
        <f t="shared" si="91"/>
        <v>최대 체력 +3752</v>
      </c>
      <c r="P1951" s="100" t="str">
        <f t="shared" si="92"/>
        <v>치유력 +950</v>
      </c>
    </row>
    <row r="1952" spans="1:16" ht="13.8" customHeight="1">
      <c r="A1952" s="101">
        <f>C1952*ID규칙_기본능력치그룹_단위+COUNTIF($C$4:C1952,C1952)</f>
        <v>24312049</v>
      </c>
      <c r="B1952" s="100" t="s">
        <v>361</v>
      </c>
      <c r="C1952" s="101">
        <f>VLOOKUP(B1952,WEAPON!$B:$D,3,0)</f>
        <v>24312</v>
      </c>
      <c r="D1952" s="102">
        <v>49</v>
      </c>
      <c r="E1952" s="101">
        <v>1</v>
      </c>
      <c r="F1952" s="101">
        <v>518</v>
      </c>
      <c r="G1952" s="101">
        <v>0</v>
      </c>
      <c r="H1952" s="101">
        <v>2</v>
      </c>
      <c r="I1952" s="101">
        <v>3816</v>
      </c>
      <c r="J1952" s="101">
        <v>0</v>
      </c>
      <c r="K1952" s="101">
        <v>3</v>
      </c>
      <c r="L1952" s="101">
        <v>967</v>
      </c>
      <c r="M1952" s="101">
        <v>0</v>
      </c>
      <c r="N1952" s="100" t="str">
        <f t="shared" si="90"/>
        <v>공격력 +518</v>
      </c>
      <c r="O1952" s="100" t="str">
        <f t="shared" si="91"/>
        <v>최대 체력 +3816</v>
      </c>
      <c r="P1952" s="100" t="str">
        <f t="shared" si="92"/>
        <v>치유력 +967</v>
      </c>
    </row>
    <row r="1953" spans="1:16" ht="13.8" customHeight="1">
      <c r="A1953" s="101">
        <f>C1953*ID규칙_기본능력치그룹_단위+COUNTIF($C$4:C1953,C1953)</f>
        <v>24312050</v>
      </c>
      <c r="B1953" s="100" t="s">
        <v>361</v>
      </c>
      <c r="C1953" s="101">
        <f>VLOOKUP(B1953,WEAPON!$B:$D,3,0)</f>
        <v>24312</v>
      </c>
      <c r="D1953" s="102">
        <v>50</v>
      </c>
      <c r="E1953" s="101">
        <v>1</v>
      </c>
      <c r="F1953" s="101">
        <v>527</v>
      </c>
      <c r="G1953" s="101">
        <v>0</v>
      </c>
      <c r="H1953" s="101">
        <v>2</v>
      </c>
      <c r="I1953" s="101">
        <v>3881</v>
      </c>
      <c r="J1953" s="101">
        <v>0</v>
      </c>
      <c r="K1953" s="101">
        <v>3</v>
      </c>
      <c r="L1953" s="101">
        <v>983</v>
      </c>
      <c r="M1953" s="101">
        <v>0</v>
      </c>
      <c r="N1953" s="100" t="str">
        <f t="shared" si="90"/>
        <v>공격력 +527</v>
      </c>
      <c r="O1953" s="100" t="str">
        <f t="shared" si="91"/>
        <v>최대 체력 +3881</v>
      </c>
      <c r="P1953" s="100" t="str">
        <f t="shared" si="92"/>
        <v>치유력 +983</v>
      </c>
    </row>
    <row r="1954" spans="1:16" ht="13.8" customHeight="1">
      <c r="A1954" s="101">
        <f>C1954*ID규칙_기본능력치그룹_단위+COUNTIF($C$4:C1954,C1954)</f>
        <v>12328001</v>
      </c>
      <c r="B1954" s="100" t="s">
        <v>363</v>
      </c>
      <c r="C1954" s="101">
        <f>VLOOKUP(B1954,WEAPON!$B:$D,3,0)</f>
        <v>12328</v>
      </c>
      <c r="D1954" s="102">
        <v>1</v>
      </c>
      <c r="E1954" s="101">
        <v>1</v>
      </c>
      <c r="F1954" s="101">
        <v>50</v>
      </c>
      <c r="G1954" s="101">
        <v>0</v>
      </c>
      <c r="H1954" s="101">
        <v>2</v>
      </c>
      <c r="I1954" s="101">
        <v>1452</v>
      </c>
      <c r="J1954" s="101">
        <v>0</v>
      </c>
      <c r="K1954" s="101">
        <v>3</v>
      </c>
      <c r="L1954" s="101">
        <v>161</v>
      </c>
      <c r="M1954" s="101">
        <v>0</v>
      </c>
      <c r="N1954" s="100" t="str">
        <f t="shared" si="90"/>
        <v>공격력 +50</v>
      </c>
      <c r="O1954" s="100" t="str">
        <f t="shared" si="91"/>
        <v>최대 체력 +1452</v>
      </c>
      <c r="P1954" s="100" t="str">
        <f t="shared" si="92"/>
        <v>치유력 +161</v>
      </c>
    </row>
    <row r="1955" spans="1:16" ht="13.8" customHeight="1">
      <c r="A1955" s="101">
        <f>C1955*ID규칙_기본능력치그룹_단위+COUNTIF($C$4:C1955,C1955)</f>
        <v>12328002</v>
      </c>
      <c r="B1955" s="100" t="s">
        <v>363</v>
      </c>
      <c r="C1955" s="101">
        <f>VLOOKUP(B1955,WEAPON!$B:$D,3,0)</f>
        <v>12328</v>
      </c>
      <c r="D1955" s="102">
        <v>2</v>
      </c>
      <c r="E1955" s="101">
        <v>1</v>
      </c>
      <c r="F1955" s="101">
        <v>55</v>
      </c>
      <c r="G1955" s="101">
        <v>0</v>
      </c>
      <c r="H1955" s="101">
        <v>2</v>
      </c>
      <c r="I1955" s="101">
        <v>1584</v>
      </c>
      <c r="J1955" s="101">
        <v>0</v>
      </c>
      <c r="K1955" s="101">
        <v>3</v>
      </c>
      <c r="L1955" s="101">
        <v>176</v>
      </c>
      <c r="M1955" s="101">
        <v>0</v>
      </c>
      <c r="N1955" s="100" t="str">
        <f t="shared" si="90"/>
        <v>공격력 +55</v>
      </c>
      <c r="O1955" s="100" t="str">
        <f t="shared" si="91"/>
        <v>최대 체력 +1584</v>
      </c>
      <c r="P1955" s="100" t="str">
        <f t="shared" si="92"/>
        <v>치유력 +176</v>
      </c>
    </row>
    <row r="1956" spans="1:16" ht="13.8" customHeight="1">
      <c r="A1956" s="101">
        <f>C1956*ID규칙_기본능력치그룹_단위+COUNTIF($C$4:C1956,C1956)</f>
        <v>12328003</v>
      </c>
      <c r="B1956" s="100" t="s">
        <v>363</v>
      </c>
      <c r="C1956" s="101">
        <f>VLOOKUP(B1956,WEAPON!$B:$D,3,0)</f>
        <v>12328</v>
      </c>
      <c r="D1956" s="102">
        <v>3</v>
      </c>
      <c r="E1956" s="101">
        <v>1</v>
      </c>
      <c r="F1956" s="101">
        <v>59</v>
      </c>
      <c r="G1956" s="101">
        <v>0</v>
      </c>
      <c r="H1956" s="101">
        <v>2</v>
      </c>
      <c r="I1956" s="101">
        <v>1716</v>
      </c>
      <c r="J1956" s="101">
        <v>0</v>
      </c>
      <c r="K1956" s="101">
        <v>3</v>
      </c>
      <c r="L1956" s="101">
        <v>190</v>
      </c>
      <c r="M1956" s="101">
        <v>0</v>
      </c>
      <c r="N1956" s="100" t="str">
        <f t="shared" si="90"/>
        <v>공격력 +59</v>
      </c>
      <c r="O1956" s="100" t="str">
        <f t="shared" si="91"/>
        <v>최대 체력 +1716</v>
      </c>
      <c r="P1956" s="100" t="str">
        <f t="shared" si="92"/>
        <v>치유력 +190</v>
      </c>
    </row>
    <row r="1957" spans="1:16" ht="13.8" customHeight="1">
      <c r="A1957" s="101">
        <f>C1957*ID규칙_기본능력치그룹_단위+COUNTIF($C$4:C1957,C1957)</f>
        <v>12328004</v>
      </c>
      <c r="B1957" s="100" t="s">
        <v>363</v>
      </c>
      <c r="C1957" s="101">
        <f>VLOOKUP(B1957,WEAPON!$B:$D,3,0)</f>
        <v>12328</v>
      </c>
      <c r="D1957" s="102">
        <v>4</v>
      </c>
      <c r="E1957" s="101">
        <v>1</v>
      </c>
      <c r="F1957" s="101">
        <v>64</v>
      </c>
      <c r="G1957" s="101">
        <v>0</v>
      </c>
      <c r="H1957" s="101">
        <v>2</v>
      </c>
      <c r="I1957" s="101">
        <v>1848</v>
      </c>
      <c r="J1957" s="101">
        <v>0</v>
      </c>
      <c r="K1957" s="101">
        <v>3</v>
      </c>
      <c r="L1957" s="101">
        <v>205</v>
      </c>
      <c r="M1957" s="101">
        <v>0</v>
      </c>
      <c r="N1957" s="100" t="str">
        <f t="shared" si="90"/>
        <v>공격력 +64</v>
      </c>
      <c r="O1957" s="100" t="str">
        <f t="shared" si="91"/>
        <v>최대 체력 +1848</v>
      </c>
      <c r="P1957" s="100" t="str">
        <f t="shared" si="92"/>
        <v>치유력 +205</v>
      </c>
    </row>
    <row r="1958" spans="1:16" ht="13.8" customHeight="1">
      <c r="A1958" s="101">
        <f>C1958*ID규칙_기본능력치그룹_단위+COUNTIF($C$4:C1958,C1958)</f>
        <v>12328005</v>
      </c>
      <c r="B1958" s="100" t="s">
        <v>363</v>
      </c>
      <c r="C1958" s="101">
        <f>VLOOKUP(B1958,WEAPON!$B:$D,3,0)</f>
        <v>12328</v>
      </c>
      <c r="D1958" s="102">
        <v>5</v>
      </c>
      <c r="E1958" s="101">
        <v>1</v>
      </c>
      <c r="F1958" s="101">
        <v>68</v>
      </c>
      <c r="G1958" s="101">
        <v>0</v>
      </c>
      <c r="H1958" s="101">
        <v>2</v>
      </c>
      <c r="I1958" s="101">
        <v>1980</v>
      </c>
      <c r="J1958" s="101">
        <v>0</v>
      </c>
      <c r="K1958" s="101">
        <v>3</v>
      </c>
      <c r="L1958" s="101">
        <v>220</v>
      </c>
      <c r="M1958" s="101">
        <v>0</v>
      </c>
      <c r="N1958" s="100" t="str">
        <f t="shared" si="90"/>
        <v>공격력 +68</v>
      </c>
      <c r="O1958" s="100" t="str">
        <f t="shared" si="91"/>
        <v>최대 체력 +1980</v>
      </c>
      <c r="P1958" s="100" t="str">
        <f t="shared" si="92"/>
        <v>치유력 +220</v>
      </c>
    </row>
    <row r="1959" spans="1:16" ht="13.8" customHeight="1">
      <c r="A1959" s="101">
        <f>C1959*ID규칙_기본능력치그룹_단위+COUNTIF($C$4:C1959,C1959)</f>
        <v>12328006</v>
      </c>
      <c r="B1959" s="100" t="s">
        <v>363</v>
      </c>
      <c r="C1959" s="101">
        <f>VLOOKUP(B1959,WEAPON!$B:$D,3,0)</f>
        <v>12328</v>
      </c>
      <c r="D1959" s="102">
        <v>6</v>
      </c>
      <c r="E1959" s="101">
        <v>1</v>
      </c>
      <c r="F1959" s="101">
        <v>73</v>
      </c>
      <c r="G1959" s="101">
        <v>0</v>
      </c>
      <c r="H1959" s="101">
        <v>2</v>
      </c>
      <c r="I1959" s="101">
        <v>2112</v>
      </c>
      <c r="J1959" s="101">
        <v>0</v>
      </c>
      <c r="K1959" s="101">
        <v>3</v>
      </c>
      <c r="L1959" s="101">
        <v>234</v>
      </c>
      <c r="M1959" s="101">
        <v>0</v>
      </c>
      <c r="N1959" s="100" t="str">
        <f t="shared" si="90"/>
        <v>공격력 +73</v>
      </c>
      <c r="O1959" s="100" t="str">
        <f t="shared" si="91"/>
        <v>최대 체력 +2112</v>
      </c>
      <c r="P1959" s="100" t="str">
        <f t="shared" si="92"/>
        <v>치유력 +234</v>
      </c>
    </row>
    <row r="1960" spans="1:16" ht="13.8" customHeight="1">
      <c r="A1960" s="101">
        <f>C1960*ID규칙_기본능력치그룹_단위+COUNTIF($C$4:C1960,C1960)</f>
        <v>12328007</v>
      </c>
      <c r="B1960" s="100" t="s">
        <v>363</v>
      </c>
      <c r="C1960" s="101">
        <f>VLOOKUP(B1960,WEAPON!$B:$D,3,0)</f>
        <v>12328</v>
      </c>
      <c r="D1960" s="102">
        <v>7</v>
      </c>
      <c r="E1960" s="101">
        <v>1</v>
      </c>
      <c r="F1960" s="101">
        <v>77</v>
      </c>
      <c r="G1960" s="101">
        <v>0</v>
      </c>
      <c r="H1960" s="101">
        <v>2</v>
      </c>
      <c r="I1960" s="101">
        <v>2244</v>
      </c>
      <c r="J1960" s="101">
        <v>0</v>
      </c>
      <c r="K1960" s="101">
        <v>3</v>
      </c>
      <c r="L1960" s="101">
        <v>249</v>
      </c>
      <c r="M1960" s="101">
        <v>0</v>
      </c>
      <c r="N1960" s="100" t="str">
        <f t="shared" si="90"/>
        <v>공격력 +77</v>
      </c>
      <c r="O1960" s="100" t="str">
        <f t="shared" si="91"/>
        <v>최대 체력 +2244</v>
      </c>
      <c r="P1960" s="100" t="str">
        <f t="shared" si="92"/>
        <v>치유력 +249</v>
      </c>
    </row>
    <row r="1961" spans="1:16" ht="13.8" customHeight="1">
      <c r="A1961" s="101">
        <f>C1961*ID규칙_기본능력치그룹_단위+COUNTIF($C$4:C1961,C1961)</f>
        <v>12328008</v>
      </c>
      <c r="B1961" s="100" t="s">
        <v>363</v>
      </c>
      <c r="C1961" s="101">
        <f>VLOOKUP(B1961,WEAPON!$B:$D,3,0)</f>
        <v>12328</v>
      </c>
      <c r="D1961" s="102">
        <v>8</v>
      </c>
      <c r="E1961" s="101">
        <v>1</v>
      </c>
      <c r="F1961" s="101">
        <v>82</v>
      </c>
      <c r="G1961" s="101">
        <v>0</v>
      </c>
      <c r="H1961" s="101">
        <v>2</v>
      </c>
      <c r="I1961" s="101">
        <v>2376</v>
      </c>
      <c r="J1961" s="101">
        <v>0</v>
      </c>
      <c r="K1961" s="101">
        <v>3</v>
      </c>
      <c r="L1961" s="101">
        <v>263</v>
      </c>
      <c r="M1961" s="101">
        <v>0</v>
      </c>
      <c r="N1961" s="100" t="str">
        <f t="shared" si="90"/>
        <v>공격력 +82</v>
      </c>
      <c r="O1961" s="100" t="str">
        <f t="shared" si="91"/>
        <v>최대 체력 +2376</v>
      </c>
      <c r="P1961" s="100" t="str">
        <f t="shared" si="92"/>
        <v>치유력 +263</v>
      </c>
    </row>
    <row r="1962" spans="1:16" ht="13.8" customHeight="1">
      <c r="A1962" s="101">
        <f>C1962*ID규칙_기본능력치그룹_단위+COUNTIF($C$4:C1962,C1962)</f>
        <v>12328009</v>
      </c>
      <c r="B1962" s="100" t="s">
        <v>363</v>
      </c>
      <c r="C1962" s="101">
        <f>VLOOKUP(B1962,WEAPON!$B:$D,3,0)</f>
        <v>12328</v>
      </c>
      <c r="D1962" s="102">
        <v>9</v>
      </c>
      <c r="E1962" s="101">
        <v>1</v>
      </c>
      <c r="F1962" s="101">
        <v>86</v>
      </c>
      <c r="G1962" s="101">
        <v>0</v>
      </c>
      <c r="H1962" s="101">
        <v>2</v>
      </c>
      <c r="I1962" s="101">
        <v>2508</v>
      </c>
      <c r="J1962" s="101">
        <v>0</v>
      </c>
      <c r="K1962" s="101">
        <v>3</v>
      </c>
      <c r="L1962" s="101">
        <v>278</v>
      </c>
      <c r="M1962" s="101">
        <v>0</v>
      </c>
      <c r="N1962" s="100" t="str">
        <f t="shared" si="90"/>
        <v>공격력 +86</v>
      </c>
      <c r="O1962" s="100" t="str">
        <f t="shared" si="91"/>
        <v>최대 체력 +2508</v>
      </c>
      <c r="P1962" s="100" t="str">
        <f t="shared" si="92"/>
        <v>치유력 +278</v>
      </c>
    </row>
    <row r="1963" spans="1:16" ht="13.8" customHeight="1">
      <c r="A1963" s="101">
        <f>C1963*ID규칙_기본능력치그룹_단위+COUNTIF($C$4:C1963,C1963)</f>
        <v>12328010</v>
      </c>
      <c r="B1963" s="100" t="s">
        <v>363</v>
      </c>
      <c r="C1963" s="101">
        <f>VLOOKUP(B1963,WEAPON!$B:$D,3,0)</f>
        <v>12328</v>
      </c>
      <c r="D1963" s="102">
        <v>10</v>
      </c>
      <c r="E1963" s="101">
        <v>1</v>
      </c>
      <c r="F1963" s="101">
        <v>91</v>
      </c>
      <c r="G1963" s="101">
        <v>0</v>
      </c>
      <c r="H1963" s="101">
        <v>2</v>
      </c>
      <c r="I1963" s="101">
        <v>2640</v>
      </c>
      <c r="J1963" s="101">
        <v>0</v>
      </c>
      <c r="K1963" s="101">
        <v>3</v>
      </c>
      <c r="L1963" s="101">
        <v>293</v>
      </c>
      <c r="M1963" s="101">
        <v>0</v>
      </c>
      <c r="N1963" s="100" t="str">
        <f t="shared" si="90"/>
        <v>공격력 +91</v>
      </c>
      <c r="O1963" s="100" t="str">
        <f t="shared" si="91"/>
        <v>최대 체력 +2640</v>
      </c>
      <c r="P1963" s="100" t="str">
        <f t="shared" si="92"/>
        <v>치유력 +293</v>
      </c>
    </row>
    <row r="1964" spans="1:16" ht="13.8" customHeight="1">
      <c r="A1964" s="101">
        <f>C1964*ID규칙_기본능력치그룹_단위+COUNTIF($C$4:C1964,C1964)</f>
        <v>12328011</v>
      </c>
      <c r="B1964" s="100" t="s">
        <v>363</v>
      </c>
      <c r="C1964" s="101">
        <f>VLOOKUP(B1964,WEAPON!$B:$D,3,0)</f>
        <v>12328</v>
      </c>
      <c r="D1964" s="102">
        <v>11</v>
      </c>
      <c r="E1964" s="101">
        <v>1</v>
      </c>
      <c r="F1964" s="101">
        <v>95</v>
      </c>
      <c r="G1964" s="101">
        <v>0</v>
      </c>
      <c r="H1964" s="101">
        <v>2</v>
      </c>
      <c r="I1964" s="101">
        <v>2772</v>
      </c>
      <c r="J1964" s="101">
        <v>0</v>
      </c>
      <c r="K1964" s="101">
        <v>3</v>
      </c>
      <c r="L1964" s="101">
        <v>307</v>
      </c>
      <c r="M1964" s="101">
        <v>0</v>
      </c>
      <c r="N1964" s="100" t="str">
        <f t="shared" si="90"/>
        <v>공격력 +95</v>
      </c>
      <c r="O1964" s="100" t="str">
        <f t="shared" si="91"/>
        <v>최대 체력 +2772</v>
      </c>
      <c r="P1964" s="100" t="str">
        <f t="shared" si="92"/>
        <v>치유력 +307</v>
      </c>
    </row>
    <row r="1965" spans="1:16" ht="13.8" customHeight="1">
      <c r="A1965" s="101">
        <f>C1965*ID규칙_기본능력치그룹_단위+COUNTIF($C$4:C1965,C1965)</f>
        <v>12328012</v>
      </c>
      <c r="B1965" s="100" t="s">
        <v>363</v>
      </c>
      <c r="C1965" s="101">
        <f>VLOOKUP(B1965,WEAPON!$B:$D,3,0)</f>
        <v>12328</v>
      </c>
      <c r="D1965" s="102">
        <v>12</v>
      </c>
      <c r="E1965" s="101">
        <v>1</v>
      </c>
      <c r="F1965" s="101">
        <v>100</v>
      </c>
      <c r="G1965" s="101">
        <v>0</v>
      </c>
      <c r="H1965" s="101">
        <v>2</v>
      </c>
      <c r="I1965" s="101">
        <v>2904</v>
      </c>
      <c r="J1965" s="101">
        <v>0</v>
      </c>
      <c r="K1965" s="101">
        <v>3</v>
      </c>
      <c r="L1965" s="101">
        <v>322</v>
      </c>
      <c r="M1965" s="101">
        <v>0</v>
      </c>
      <c r="N1965" s="100" t="str">
        <f t="shared" si="90"/>
        <v>공격력 +100</v>
      </c>
      <c r="O1965" s="100" t="str">
        <f t="shared" si="91"/>
        <v>최대 체력 +2904</v>
      </c>
      <c r="P1965" s="100" t="str">
        <f t="shared" si="92"/>
        <v>치유력 +322</v>
      </c>
    </row>
    <row r="1966" spans="1:16" ht="13.8" customHeight="1">
      <c r="A1966" s="101">
        <f>C1966*ID규칙_기본능력치그룹_단위+COUNTIF($C$4:C1966,C1966)</f>
        <v>12328013</v>
      </c>
      <c r="B1966" s="100" t="s">
        <v>363</v>
      </c>
      <c r="C1966" s="101">
        <f>VLOOKUP(B1966,WEAPON!$B:$D,3,0)</f>
        <v>12328</v>
      </c>
      <c r="D1966" s="102">
        <v>13</v>
      </c>
      <c r="E1966" s="101">
        <v>1</v>
      </c>
      <c r="F1966" s="101">
        <v>104</v>
      </c>
      <c r="G1966" s="101">
        <v>0</v>
      </c>
      <c r="H1966" s="101">
        <v>2</v>
      </c>
      <c r="I1966" s="101">
        <v>3036</v>
      </c>
      <c r="J1966" s="101">
        <v>0</v>
      </c>
      <c r="K1966" s="101">
        <v>3</v>
      </c>
      <c r="L1966" s="101">
        <v>337</v>
      </c>
      <c r="M1966" s="101">
        <v>0</v>
      </c>
      <c r="N1966" s="100" t="str">
        <f t="shared" si="90"/>
        <v>공격력 +104</v>
      </c>
      <c r="O1966" s="100" t="str">
        <f t="shared" si="91"/>
        <v>최대 체력 +3036</v>
      </c>
      <c r="P1966" s="100" t="str">
        <f t="shared" si="92"/>
        <v>치유력 +337</v>
      </c>
    </row>
    <row r="1967" spans="1:16" ht="13.8" customHeight="1">
      <c r="A1967" s="101">
        <f>C1967*ID규칙_기본능력치그룹_단위+COUNTIF($C$4:C1967,C1967)</f>
        <v>12328014</v>
      </c>
      <c r="B1967" s="100" t="s">
        <v>363</v>
      </c>
      <c r="C1967" s="101">
        <f>VLOOKUP(B1967,WEAPON!$B:$D,3,0)</f>
        <v>12328</v>
      </c>
      <c r="D1967" s="102">
        <v>14</v>
      </c>
      <c r="E1967" s="101">
        <v>1</v>
      </c>
      <c r="F1967" s="101">
        <v>109</v>
      </c>
      <c r="G1967" s="101">
        <v>0</v>
      </c>
      <c r="H1967" s="101">
        <v>2</v>
      </c>
      <c r="I1967" s="101">
        <v>3168</v>
      </c>
      <c r="J1967" s="101">
        <v>0</v>
      </c>
      <c r="K1967" s="101">
        <v>3</v>
      </c>
      <c r="L1967" s="101">
        <v>351</v>
      </c>
      <c r="M1967" s="101">
        <v>0</v>
      </c>
      <c r="N1967" s="100" t="str">
        <f t="shared" si="90"/>
        <v>공격력 +109</v>
      </c>
      <c r="O1967" s="100" t="str">
        <f t="shared" si="91"/>
        <v>최대 체력 +3168</v>
      </c>
      <c r="P1967" s="100" t="str">
        <f t="shared" si="92"/>
        <v>치유력 +351</v>
      </c>
    </row>
    <row r="1968" spans="1:16" ht="13.8" customHeight="1">
      <c r="A1968" s="101">
        <f>C1968*ID규칙_기본능력치그룹_단위+COUNTIF($C$4:C1968,C1968)</f>
        <v>12328015</v>
      </c>
      <c r="B1968" s="100" t="s">
        <v>363</v>
      </c>
      <c r="C1968" s="101">
        <f>VLOOKUP(B1968,WEAPON!$B:$D,3,0)</f>
        <v>12328</v>
      </c>
      <c r="D1968" s="102">
        <v>15</v>
      </c>
      <c r="E1968" s="101">
        <v>1</v>
      </c>
      <c r="F1968" s="101">
        <v>113</v>
      </c>
      <c r="G1968" s="101">
        <v>0</v>
      </c>
      <c r="H1968" s="101">
        <v>2</v>
      </c>
      <c r="I1968" s="101">
        <v>3300</v>
      </c>
      <c r="J1968" s="101">
        <v>0</v>
      </c>
      <c r="K1968" s="101">
        <v>3</v>
      </c>
      <c r="L1968" s="101">
        <v>366</v>
      </c>
      <c r="M1968" s="101">
        <v>0</v>
      </c>
      <c r="N1968" s="100" t="str">
        <f t="shared" si="90"/>
        <v>공격력 +113</v>
      </c>
      <c r="O1968" s="100" t="str">
        <f t="shared" si="91"/>
        <v>최대 체력 +3300</v>
      </c>
      <c r="P1968" s="100" t="str">
        <f t="shared" si="92"/>
        <v>치유력 +366</v>
      </c>
    </row>
    <row r="1969" spans="1:16" ht="13.8" customHeight="1">
      <c r="A1969" s="101">
        <f>C1969*ID규칙_기본능력치그룹_단위+COUNTIF($C$4:C1969,C1969)</f>
        <v>12328016</v>
      </c>
      <c r="B1969" s="100" t="s">
        <v>363</v>
      </c>
      <c r="C1969" s="101">
        <f>VLOOKUP(B1969,WEAPON!$B:$D,3,0)</f>
        <v>12328</v>
      </c>
      <c r="D1969" s="102">
        <v>16</v>
      </c>
      <c r="E1969" s="101">
        <v>1</v>
      </c>
      <c r="F1969" s="101">
        <v>118</v>
      </c>
      <c r="G1969" s="101">
        <v>0</v>
      </c>
      <c r="H1969" s="101">
        <v>2</v>
      </c>
      <c r="I1969" s="101">
        <v>3432</v>
      </c>
      <c r="J1969" s="101">
        <v>0</v>
      </c>
      <c r="K1969" s="101">
        <v>3</v>
      </c>
      <c r="L1969" s="101">
        <v>380</v>
      </c>
      <c r="M1969" s="101">
        <v>0</v>
      </c>
      <c r="N1969" s="100" t="str">
        <f t="shared" si="90"/>
        <v>공격력 +118</v>
      </c>
      <c r="O1969" s="100" t="str">
        <f t="shared" si="91"/>
        <v>최대 체력 +3432</v>
      </c>
      <c r="P1969" s="100" t="str">
        <f t="shared" si="92"/>
        <v>치유력 +380</v>
      </c>
    </row>
    <row r="1970" spans="1:16" ht="13.8" customHeight="1">
      <c r="A1970" s="101">
        <f>C1970*ID규칙_기본능력치그룹_단위+COUNTIF($C$4:C1970,C1970)</f>
        <v>12328017</v>
      </c>
      <c r="B1970" s="100" t="s">
        <v>363</v>
      </c>
      <c r="C1970" s="101">
        <f>VLOOKUP(B1970,WEAPON!$B:$D,3,0)</f>
        <v>12328</v>
      </c>
      <c r="D1970" s="102">
        <v>17</v>
      </c>
      <c r="E1970" s="101">
        <v>1</v>
      </c>
      <c r="F1970" s="101">
        <v>122</v>
      </c>
      <c r="G1970" s="101">
        <v>0</v>
      </c>
      <c r="H1970" s="101">
        <v>2</v>
      </c>
      <c r="I1970" s="101">
        <v>3564</v>
      </c>
      <c r="J1970" s="101">
        <v>0</v>
      </c>
      <c r="K1970" s="101">
        <v>3</v>
      </c>
      <c r="L1970" s="101">
        <v>395</v>
      </c>
      <c r="M1970" s="101">
        <v>0</v>
      </c>
      <c r="N1970" s="100" t="str">
        <f t="shared" si="90"/>
        <v>공격력 +122</v>
      </c>
      <c r="O1970" s="100" t="str">
        <f t="shared" si="91"/>
        <v>최대 체력 +3564</v>
      </c>
      <c r="P1970" s="100" t="str">
        <f t="shared" si="92"/>
        <v>치유력 +395</v>
      </c>
    </row>
    <row r="1971" spans="1:16" ht="13.8" customHeight="1">
      <c r="A1971" s="101">
        <f>C1971*ID규칙_기본능력치그룹_단위+COUNTIF($C$4:C1971,C1971)</f>
        <v>12328018</v>
      </c>
      <c r="B1971" s="100" t="s">
        <v>363</v>
      </c>
      <c r="C1971" s="101">
        <f>VLOOKUP(B1971,WEAPON!$B:$D,3,0)</f>
        <v>12328</v>
      </c>
      <c r="D1971" s="102">
        <v>18</v>
      </c>
      <c r="E1971" s="101">
        <v>1</v>
      </c>
      <c r="F1971" s="101">
        <v>127</v>
      </c>
      <c r="G1971" s="101">
        <v>0</v>
      </c>
      <c r="H1971" s="101">
        <v>2</v>
      </c>
      <c r="I1971" s="101">
        <v>3696</v>
      </c>
      <c r="J1971" s="101">
        <v>0</v>
      </c>
      <c r="K1971" s="101">
        <v>3</v>
      </c>
      <c r="L1971" s="101">
        <v>410</v>
      </c>
      <c r="M1971" s="101">
        <v>0</v>
      </c>
      <c r="N1971" s="100" t="str">
        <f t="shared" si="90"/>
        <v>공격력 +127</v>
      </c>
      <c r="O1971" s="100" t="str">
        <f t="shared" si="91"/>
        <v>최대 체력 +3696</v>
      </c>
      <c r="P1971" s="100" t="str">
        <f t="shared" si="92"/>
        <v>치유력 +410</v>
      </c>
    </row>
    <row r="1972" spans="1:16" ht="13.8" customHeight="1">
      <c r="A1972" s="101">
        <f>C1972*ID규칙_기본능력치그룹_단위+COUNTIF($C$4:C1972,C1972)</f>
        <v>12328019</v>
      </c>
      <c r="B1972" s="100" t="s">
        <v>363</v>
      </c>
      <c r="C1972" s="101">
        <f>VLOOKUP(B1972,WEAPON!$B:$D,3,0)</f>
        <v>12328</v>
      </c>
      <c r="D1972" s="102">
        <v>19</v>
      </c>
      <c r="E1972" s="101">
        <v>1</v>
      </c>
      <c r="F1972" s="101">
        <v>132</v>
      </c>
      <c r="G1972" s="101">
        <v>0</v>
      </c>
      <c r="H1972" s="101">
        <v>2</v>
      </c>
      <c r="I1972" s="101">
        <v>3828</v>
      </c>
      <c r="J1972" s="101">
        <v>0</v>
      </c>
      <c r="K1972" s="101">
        <v>3</v>
      </c>
      <c r="L1972" s="101">
        <v>424</v>
      </c>
      <c r="M1972" s="101">
        <v>0</v>
      </c>
      <c r="N1972" s="100" t="str">
        <f t="shared" si="90"/>
        <v>공격력 +132</v>
      </c>
      <c r="O1972" s="100" t="str">
        <f t="shared" si="91"/>
        <v>최대 체력 +3828</v>
      </c>
      <c r="P1972" s="100" t="str">
        <f t="shared" si="92"/>
        <v>치유력 +424</v>
      </c>
    </row>
    <row r="1973" spans="1:16" ht="13.8" customHeight="1">
      <c r="A1973" s="101">
        <f>C1973*ID규칙_기본능력치그룹_단위+COUNTIF($C$4:C1973,C1973)</f>
        <v>12328020</v>
      </c>
      <c r="B1973" s="100" t="s">
        <v>363</v>
      </c>
      <c r="C1973" s="101">
        <f>VLOOKUP(B1973,WEAPON!$B:$D,3,0)</f>
        <v>12328</v>
      </c>
      <c r="D1973" s="102">
        <v>20</v>
      </c>
      <c r="E1973" s="101">
        <v>1</v>
      </c>
      <c r="F1973" s="101">
        <v>136</v>
      </c>
      <c r="G1973" s="101">
        <v>0</v>
      </c>
      <c r="H1973" s="101">
        <v>2</v>
      </c>
      <c r="I1973" s="101">
        <v>3960</v>
      </c>
      <c r="J1973" s="101">
        <v>0</v>
      </c>
      <c r="K1973" s="101">
        <v>3</v>
      </c>
      <c r="L1973" s="101">
        <v>439</v>
      </c>
      <c r="M1973" s="101">
        <v>0</v>
      </c>
      <c r="N1973" s="100" t="str">
        <f t="shared" si="90"/>
        <v>공격력 +136</v>
      </c>
      <c r="O1973" s="100" t="str">
        <f t="shared" si="91"/>
        <v>최대 체력 +3960</v>
      </c>
      <c r="P1973" s="100" t="str">
        <f t="shared" si="92"/>
        <v>치유력 +439</v>
      </c>
    </row>
    <row r="1974" spans="1:16" ht="13.8" customHeight="1">
      <c r="A1974" s="101">
        <f>C1974*ID규칙_기본능력치그룹_단위+COUNTIF($C$4:C1974,C1974)</f>
        <v>12328021</v>
      </c>
      <c r="B1974" s="100" t="s">
        <v>363</v>
      </c>
      <c r="C1974" s="101">
        <f>VLOOKUP(B1974,WEAPON!$B:$D,3,0)</f>
        <v>12328</v>
      </c>
      <c r="D1974" s="102">
        <v>21</v>
      </c>
      <c r="E1974" s="101">
        <v>1</v>
      </c>
      <c r="F1974" s="101">
        <v>141</v>
      </c>
      <c r="G1974" s="101">
        <v>0</v>
      </c>
      <c r="H1974" s="101">
        <v>2</v>
      </c>
      <c r="I1974" s="101">
        <v>4092</v>
      </c>
      <c r="J1974" s="101">
        <v>0</v>
      </c>
      <c r="K1974" s="101">
        <v>3</v>
      </c>
      <c r="L1974" s="101">
        <v>454</v>
      </c>
      <c r="M1974" s="101">
        <v>0</v>
      </c>
      <c r="N1974" s="100" t="str">
        <f t="shared" si="90"/>
        <v>공격력 +141</v>
      </c>
      <c r="O1974" s="100" t="str">
        <f t="shared" si="91"/>
        <v>최대 체력 +4092</v>
      </c>
      <c r="P1974" s="100" t="str">
        <f t="shared" si="92"/>
        <v>치유력 +454</v>
      </c>
    </row>
    <row r="1975" spans="1:16" ht="13.8" customHeight="1">
      <c r="A1975" s="101">
        <f>C1975*ID규칙_기본능력치그룹_단위+COUNTIF($C$4:C1975,C1975)</f>
        <v>12328022</v>
      </c>
      <c r="B1975" s="100" t="s">
        <v>363</v>
      </c>
      <c r="C1975" s="101">
        <f>VLOOKUP(B1975,WEAPON!$B:$D,3,0)</f>
        <v>12328</v>
      </c>
      <c r="D1975" s="102">
        <v>22</v>
      </c>
      <c r="E1975" s="101">
        <v>1</v>
      </c>
      <c r="F1975" s="101">
        <v>145</v>
      </c>
      <c r="G1975" s="101">
        <v>0</v>
      </c>
      <c r="H1975" s="101">
        <v>2</v>
      </c>
      <c r="I1975" s="101">
        <v>4224</v>
      </c>
      <c r="J1975" s="101">
        <v>0</v>
      </c>
      <c r="K1975" s="101">
        <v>3</v>
      </c>
      <c r="L1975" s="101">
        <v>468</v>
      </c>
      <c r="M1975" s="101">
        <v>0</v>
      </c>
      <c r="N1975" s="100" t="str">
        <f t="shared" si="90"/>
        <v>공격력 +145</v>
      </c>
      <c r="O1975" s="100" t="str">
        <f t="shared" si="91"/>
        <v>최대 체력 +4224</v>
      </c>
      <c r="P1975" s="100" t="str">
        <f t="shared" si="92"/>
        <v>치유력 +468</v>
      </c>
    </row>
    <row r="1976" spans="1:16" ht="13.8" customHeight="1">
      <c r="A1976" s="101">
        <f>C1976*ID규칙_기본능력치그룹_단위+COUNTIF($C$4:C1976,C1976)</f>
        <v>12328023</v>
      </c>
      <c r="B1976" s="100" t="s">
        <v>363</v>
      </c>
      <c r="C1976" s="101">
        <f>VLOOKUP(B1976,WEAPON!$B:$D,3,0)</f>
        <v>12328</v>
      </c>
      <c r="D1976" s="102">
        <v>23</v>
      </c>
      <c r="E1976" s="101">
        <v>1</v>
      </c>
      <c r="F1976" s="101">
        <v>150</v>
      </c>
      <c r="G1976" s="101">
        <v>0</v>
      </c>
      <c r="H1976" s="101">
        <v>2</v>
      </c>
      <c r="I1976" s="101">
        <v>4356</v>
      </c>
      <c r="J1976" s="101">
        <v>0</v>
      </c>
      <c r="K1976" s="101">
        <v>3</v>
      </c>
      <c r="L1976" s="101">
        <v>483</v>
      </c>
      <c r="M1976" s="101">
        <v>0</v>
      </c>
      <c r="N1976" s="100" t="str">
        <f t="shared" si="90"/>
        <v>공격력 +150</v>
      </c>
      <c r="O1976" s="100" t="str">
        <f t="shared" si="91"/>
        <v>최대 체력 +4356</v>
      </c>
      <c r="P1976" s="100" t="str">
        <f t="shared" si="92"/>
        <v>치유력 +483</v>
      </c>
    </row>
    <row r="1977" spans="1:16" ht="13.8" customHeight="1">
      <c r="A1977" s="101">
        <f>C1977*ID규칙_기본능력치그룹_단위+COUNTIF($C$4:C1977,C1977)</f>
        <v>12328024</v>
      </c>
      <c r="B1977" s="100" t="s">
        <v>363</v>
      </c>
      <c r="C1977" s="101">
        <f>VLOOKUP(B1977,WEAPON!$B:$D,3,0)</f>
        <v>12328</v>
      </c>
      <c r="D1977" s="102">
        <v>24</v>
      </c>
      <c r="E1977" s="101">
        <v>1</v>
      </c>
      <c r="F1977" s="101">
        <v>154</v>
      </c>
      <c r="G1977" s="101">
        <v>0</v>
      </c>
      <c r="H1977" s="101">
        <v>2</v>
      </c>
      <c r="I1977" s="101">
        <v>4488</v>
      </c>
      <c r="J1977" s="101">
        <v>0</v>
      </c>
      <c r="K1977" s="101">
        <v>3</v>
      </c>
      <c r="L1977" s="101">
        <v>498</v>
      </c>
      <c r="M1977" s="101">
        <v>0</v>
      </c>
      <c r="N1977" s="100" t="str">
        <f t="shared" si="90"/>
        <v>공격력 +154</v>
      </c>
      <c r="O1977" s="100" t="str">
        <f t="shared" si="91"/>
        <v>최대 체력 +4488</v>
      </c>
      <c r="P1977" s="100" t="str">
        <f t="shared" si="92"/>
        <v>치유력 +498</v>
      </c>
    </row>
    <row r="1978" spans="1:16" ht="13.8" customHeight="1">
      <c r="A1978" s="101">
        <f>C1978*ID규칙_기본능력치그룹_단위+COUNTIF($C$4:C1978,C1978)</f>
        <v>12328025</v>
      </c>
      <c r="B1978" s="100" t="s">
        <v>363</v>
      </c>
      <c r="C1978" s="101">
        <f>VLOOKUP(B1978,WEAPON!$B:$D,3,0)</f>
        <v>12328</v>
      </c>
      <c r="D1978" s="102">
        <v>25</v>
      </c>
      <c r="E1978" s="101">
        <v>1</v>
      </c>
      <c r="F1978" s="101">
        <v>159</v>
      </c>
      <c r="G1978" s="101">
        <v>0</v>
      </c>
      <c r="H1978" s="101">
        <v>2</v>
      </c>
      <c r="I1978" s="101">
        <v>4619</v>
      </c>
      <c r="J1978" s="101">
        <v>0</v>
      </c>
      <c r="K1978" s="101">
        <v>3</v>
      </c>
      <c r="L1978" s="101">
        <v>512</v>
      </c>
      <c r="M1978" s="101">
        <v>0</v>
      </c>
      <c r="N1978" s="100" t="str">
        <f t="shared" si="90"/>
        <v>공격력 +159</v>
      </c>
      <c r="O1978" s="100" t="str">
        <f t="shared" si="91"/>
        <v>최대 체력 +4619</v>
      </c>
      <c r="P1978" s="100" t="str">
        <f t="shared" si="92"/>
        <v>치유력 +512</v>
      </c>
    </row>
    <row r="1979" spans="1:16" ht="13.8" customHeight="1">
      <c r="A1979" s="101">
        <f>C1979*ID규칙_기본능력치그룹_단위+COUNTIF($C$4:C1979,C1979)</f>
        <v>12328026</v>
      </c>
      <c r="B1979" s="100" t="s">
        <v>363</v>
      </c>
      <c r="C1979" s="101">
        <f>VLOOKUP(B1979,WEAPON!$B:$D,3,0)</f>
        <v>12328</v>
      </c>
      <c r="D1979" s="102">
        <v>26</v>
      </c>
      <c r="E1979" s="101">
        <v>1</v>
      </c>
      <c r="F1979" s="101">
        <v>163</v>
      </c>
      <c r="G1979" s="101">
        <v>0</v>
      </c>
      <c r="H1979" s="101">
        <v>2</v>
      </c>
      <c r="I1979" s="101">
        <v>4751</v>
      </c>
      <c r="J1979" s="101">
        <v>0</v>
      </c>
      <c r="K1979" s="101">
        <v>3</v>
      </c>
      <c r="L1979" s="101">
        <v>527</v>
      </c>
      <c r="M1979" s="101">
        <v>0</v>
      </c>
      <c r="N1979" s="100" t="str">
        <f t="shared" si="90"/>
        <v>공격력 +163</v>
      </c>
      <c r="O1979" s="100" t="str">
        <f t="shared" si="91"/>
        <v>최대 체력 +4751</v>
      </c>
      <c r="P1979" s="100" t="str">
        <f t="shared" si="92"/>
        <v>치유력 +527</v>
      </c>
    </row>
    <row r="1980" spans="1:16" ht="13.8" customHeight="1">
      <c r="A1980" s="101">
        <f>C1980*ID규칙_기본능력치그룹_단위+COUNTIF($C$4:C1980,C1980)</f>
        <v>12328027</v>
      </c>
      <c r="B1980" s="100" t="s">
        <v>363</v>
      </c>
      <c r="C1980" s="101">
        <f>VLOOKUP(B1980,WEAPON!$B:$D,3,0)</f>
        <v>12328</v>
      </c>
      <c r="D1980" s="102">
        <v>27</v>
      </c>
      <c r="E1980" s="101">
        <v>1</v>
      </c>
      <c r="F1980" s="101">
        <v>168</v>
      </c>
      <c r="G1980" s="101">
        <v>0</v>
      </c>
      <c r="H1980" s="101">
        <v>2</v>
      </c>
      <c r="I1980" s="101">
        <v>4883</v>
      </c>
      <c r="J1980" s="101">
        <v>0</v>
      </c>
      <c r="K1980" s="101">
        <v>3</v>
      </c>
      <c r="L1980" s="101">
        <v>541</v>
      </c>
      <c r="M1980" s="101">
        <v>0</v>
      </c>
      <c r="N1980" s="100" t="str">
        <f t="shared" si="90"/>
        <v>공격력 +168</v>
      </c>
      <c r="O1980" s="100" t="str">
        <f t="shared" si="91"/>
        <v>최대 체력 +4883</v>
      </c>
      <c r="P1980" s="100" t="str">
        <f t="shared" si="92"/>
        <v>치유력 +541</v>
      </c>
    </row>
    <row r="1981" spans="1:16" ht="13.8" customHeight="1">
      <c r="A1981" s="101">
        <f>C1981*ID규칙_기본능력치그룹_단위+COUNTIF($C$4:C1981,C1981)</f>
        <v>12328028</v>
      </c>
      <c r="B1981" s="100" t="s">
        <v>363</v>
      </c>
      <c r="C1981" s="101">
        <f>VLOOKUP(B1981,WEAPON!$B:$D,3,0)</f>
        <v>12328</v>
      </c>
      <c r="D1981" s="102">
        <v>28</v>
      </c>
      <c r="E1981" s="101">
        <v>1</v>
      </c>
      <c r="F1981" s="101">
        <v>172</v>
      </c>
      <c r="G1981" s="101">
        <v>0</v>
      </c>
      <c r="H1981" s="101">
        <v>2</v>
      </c>
      <c r="I1981" s="101">
        <v>5015</v>
      </c>
      <c r="J1981" s="101">
        <v>0</v>
      </c>
      <c r="K1981" s="101">
        <v>3</v>
      </c>
      <c r="L1981" s="101">
        <v>556</v>
      </c>
      <c r="M1981" s="101">
        <v>0</v>
      </c>
      <c r="N1981" s="100" t="str">
        <f t="shared" si="90"/>
        <v>공격력 +172</v>
      </c>
      <c r="O1981" s="100" t="str">
        <f t="shared" si="91"/>
        <v>최대 체력 +5015</v>
      </c>
      <c r="P1981" s="100" t="str">
        <f t="shared" si="92"/>
        <v>치유력 +556</v>
      </c>
    </row>
    <row r="1982" spans="1:16" ht="13.8" customHeight="1">
      <c r="A1982" s="101">
        <f>C1982*ID규칙_기본능력치그룹_단위+COUNTIF($C$4:C1982,C1982)</f>
        <v>12328029</v>
      </c>
      <c r="B1982" s="100" t="s">
        <v>363</v>
      </c>
      <c r="C1982" s="101">
        <f>VLOOKUP(B1982,WEAPON!$B:$D,3,0)</f>
        <v>12328</v>
      </c>
      <c r="D1982" s="102">
        <v>29</v>
      </c>
      <c r="E1982" s="101">
        <v>1</v>
      </c>
      <c r="F1982" s="101">
        <v>177</v>
      </c>
      <c r="G1982" s="101">
        <v>0</v>
      </c>
      <c r="H1982" s="101">
        <v>2</v>
      </c>
      <c r="I1982" s="101">
        <v>5147</v>
      </c>
      <c r="J1982" s="101">
        <v>0</v>
      </c>
      <c r="K1982" s="101">
        <v>3</v>
      </c>
      <c r="L1982" s="101">
        <v>571</v>
      </c>
      <c r="M1982" s="101">
        <v>0</v>
      </c>
      <c r="N1982" s="100" t="str">
        <f t="shared" si="90"/>
        <v>공격력 +177</v>
      </c>
      <c r="O1982" s="100" t="str">
        <f t="shared" si="91"/>
        <v>최대 체력 +5147</v>
      </c>
      <c r="P1982" s="100" t="str">
        <f t="shared" si="92"/>
        <v>치유력 +571</v>
      </c>
    </row>
    <row r="1983" spans="1:16" ht="13.8" customHeight="1">
      <c r="A1983" s="101">
        <f>C1983*ID규칙_기본능력치그룹_단위+COUNTIF($C$4:C1983,C1983)</f>
        <v>12328030</v>
      </c>
      <c r="B1983" s="100" t="s">
        <v>363</v>
      </c>
      <c r="C1983" s="101">
        <f>VLOOKUP(B1983,WEAPON!$B:$D,3,0)</f>
        <v>12328</v>
      </c>
      <c r="D1983" s="102">
        <v>30</v>
      </c>
      <c r="E1983" s="101">
        <v>1</v>
      </c>
      <c r="F1983" s="101">
        <v>181</v>
      </c>
      <c r="G1983" s="101">
        <v>0</v>
      </c>
      <c r="H1983" s="101">
        <v>2</v>
      </c>
      <c r="I1983" s="101">
        <v>5279</v>
      </c>
      <c r="J1983" s="101">
        <v>0</v>
      </c>
      <c r="K1983" s="101">
        <v>3</v>
      </c>
      <c r="L1983" s="101">
        <v>585</v>
      </c>
      <c r="M1983" s="101">
        <v>0</v>
      </c>
      <c r="N1983" s="100" t="str">
        <f t="shared" si="90"/>
        <v>공격력 +181</v>
      </c>
      <c r="O1983" s="100" t="str">
        <f t="shared" si="91"/>
        <v>최대 체력 +5279</v>
      </c>
      <c r="P1983" s="100" t="str">
        <f t="shared" si="92"/>
        <v>치유력 +585</v>
      </c>
    </row>
    <row r="1984" spans="1:16" ht="13.8" customHeight="1">
      <c r="A1984" s="101">
        <f>C1984*ID규칙_기본능력치그룹_단위+COUNTIF($C$4:C1984,C1984)</f>
        <v>12328031</v>
      </c>
      <c r="B1984" s="100" t="s">
        <v>363</v>
      </c>
      <c r="C1984" s="101">
        <f>VLOOKUP(B1984,WEAPON!$B:$D,3,0)</f>
        <v>12328</v>
      </c>
      <c r="D1984" s="102">
        <v>31</v>
      </c>
      <c r="E1984" s="101">
        <v>1</v>
      </c>
      <c r="F1984" s="101">
        <v>186</v>
      </c>
      <c r="G1984" s="101">
        <v>0</v>
      </c>
      <c r="H1984" s="101">
        <v>2</v>
      </c>
      <c r="I1984" s="101">
        <v>5411</v>
      </c>
      <c r="J1984" s="101">
        <v>0</v>
      </c>
      <c r="K1984" s="101">
        <v>3</v>
      </c>
      <c r="L1984" s="101">
        <v>600</v>
      </c>
      <c r="M1984" s="101">
        <v>0</v>
      </c>
      <c r="N1984" s="100" t="str">
        <f t="shared" si="90"/>
        <v>공격력 +186</v>
      </c>
      <c r="O1984" s="100" t="str">
        <f t="shared" si="91"/>
        <v>최대 체력 +5411</v>
      </c>
      <c r="P1984" s="100" t="str">
        <f t="shared" si="92"/>
        <v>치유력 +600</v>
      </c>
    </row>
    <row r="1985" spans="1:16" ht="13.8" customHeight="1">
      <c r="A1985" s="101">
        <f>C1985*ID규칙_기본능력치그룹_단위+COUNTIF($C$4:C1985,C1985)</f>
        <v>12328032</v>
      </c>
      <c r="B1985" s="100" t="s">
        <v>363</v>
      </c>
      <c r="C1985" s="101">
        <f>VLOOKUP(B1985,WEAPON!$B:$D,3,0)</f>
        <v>12328</v>
      </c>
      <c r="D1985" s="102">
        <v>32</v>
      </c>
      <c r="E1985" s="101">
        <v>1</v>
      </c>
      <c r="F1985" s="101">
        <v>190</v>
      </c>
      <c r="G1985" s="101">
        <v>0</v>
      </c>
      <c r="H1985" s="101">
        <v>2</v>
      </c>
      <c r="I1985" s="101">
        <v>5543</v>
      </c>
      <c r="J1985" s="101">
        <v>0</v>
      </c>
      <c r="K1985" s="101">
        <v>3</v>
      </c>
      <c r="L1985" s="101">
        <v>615</v>
      </c>
      <c r="M1985" s="101">
        <v>0</v>
      </c>
      <c r="N1985" s="100" t="str">
        <f t="shared" si="90"/>
        <v>공격력 +190</v>
      </c>
      <c r="O1985" s="100" t="str">
        <f t="shared" si="91"/>
        <v>최대 체력 +5543</v>
      </c>
      <c r="P1985" s="100" t="str">
        <f t="shared" si="92"/>
        <v>치유력 +615</v>
      </c>
    </row>
    <row r="1986" spans="1:16" ht="13.8" customHeight="1">
      <c r="A1986" s="101">
        <f>C1986*ID규칙_기본능력치그룹_단위+COUNTIF($C$4:C1986,C1986)</f>
        <v>12328033</v>
      </c>
      <c r="B1986" s="100" t="s">
        <v>363</v>
      </c>
      <c r="C1986" s="101">
        <f>VLOOKUP(B1986,WEAPON!$B:$D,3,0)</f>
        <v>12328</v>
      </c>
      <c r="D1986" s="102">
        <v>33</v>
      </c>
      <c r="E1986" s="101">
        <v>1</v>
      </c>
      <c r="F1986" s="101">
        <v>195</v>
      </c>
      <c r="G1986" s="101">
        <v>0</v>
      </c>
      <c r="H1986" s="101">
        <v>2</v>
      </c>
      <c r="I1986" s="101">
        <v>5675</v>
      </c>
      <c r="J1986" s="101">
        <v>0</v>
      </c>
      <c r="K1986" s="101">
        <v>3</v>
      </c>
      <c r="L1986" s="101">
        <v>629</v>
      </c>
      <c r="M1986" s="101">
        <v>0</v>
      </c>
      <c r="N1986" s="100" t="str">
        <f t="shared" si="90"/>
        <v>공격력 +195</v>
      </c>
      <c r="O1986" s="100" t="str">
        <f t="shared" si="91"/>
        <v>최대 체력 +5675</v>
      </c>
      <c r="P1986" s="100" t="str">
        <f t="shared" si="92"/>
        <v>치유력 +629</v>
      </c>
    </row>
    <row r="1987" spans="1:16" ht="13.8" customHeight="1">
      <c r="A1987" s="101">
        <f>C1987*ID규칙_기본능력치그룹_단위+COUNTIF($C$4:C1987,C1987)</f>
        <v>12328034</v>
      </c>
      <c r="B1987" s="100" t="s">
        <v>363</v>
      </c>
      <c r="C1987" s="101">
        <f>VLOOKUP(B1987,WEAPON!$B:$D,3,0)</f>
        <v>12328</v>
      </c>
      <c r="D1987" s="102">
        <v>34</v>
      </c>
      <c r="E1987" s="101">
        <v>1</v>
      </c>
      <c r="F1987" s="101">
        <v>200</v>
      </c>
      <c r="G1987" s="101">
        <v>0</v>
      </c>
      <c r="H1987" s="101">
        <v>2</v>
      </c>
      <c r="I1987" s="101">
        <v>5807</v>
      </c>
      <c r="J1987" s="101">
        <v>0</v>
      </c>
      <c r="K1987" s="101">
        <v>3</v>
      </c>
      <c r="L1987" s="101">
        <v>644</v>
      </c>
      <c r="M1987" s="101">
        <v>0</v>
      </c>
      <c r="N1987" s="100" t="str">
        <f t="shared" si="90"/>
        <v>공격력 +200</v>
      </c>
      <c r="O1987" s="100" t="str">
        <f t="shared" si="91"/>
        <v>최대 체력 +5807</v>
      </c>
      <c r="P1987" s="100" t="str">
        <f t="shared" si="92"/>
        <v>치유력 +644</v>
      </c>
    </row>
    <row r="1988" spans="1:16" ht="13.8" customHeight="1">
      <c r="A1988" s="101">
        <f>C1988*ID규칙_기본능력치그룹_단위+COUNTIF($C$4:C1988,C1988)</f>
        <v>12328035</v>
      </c>
      <c r="B1988" s="100" t="s">
        <v>363</v>
      </c>
      <c r="C1988" s="101">
        <f>VLOOKUP(B1988,WEAPON!$B:$D,3,0)</f>
        <v>12328</v>
      </c>
      <c r="D1988" s="102">
        <v>35</v>
      </c>
      <c r="E1988" s="101">
        <v>1</v>
      </c>
      <c r="F1988" s="101">
        <v>204</v>
      </c>
      <c r="G1988" s="101">
        <v>0</v>
      </c>
      <c r="H1988" s="101">
        <v>2</v>
      </c>
      <c r="I1988" s="101">
        <v>5939</v>
      </c>
      <c r="J1988" s="101">
        <v>0</v>
      </c>
      <c r="K1988" s="101">
        <v>3</v>
      </c>
      <c r="L1988" s="101">
        <v>658</v>
      </c>
      <c r="M1988" s="101">
        <v>0</v>
      </c>
      <c r="N1988" s="100" t="str">
        <f t="shared" ref="N1988:N2051" si="93">IF(E1988=0,"-",VLOOKUP(E1988,STATS_TYPE,2,0)&amp;" +")&amp;IF(E1988=0,"",IF(G1988=0,F1988,F1988/100&amp;"%"))</f>
        <v>공격력 +204</v>
      </c>
      <c r="O1988" s="100" t="str">
        <f t="shared" ref="O1988:O2051" si="94">IF(H1988=0,"-",VLOOKUP(H1988,STATS_TYPE,2,0)&amp;" +")&amp;IF(H1988=0,"",IF(J1988=0,I1988,I1988/100&amp;"%"))</f>
        <v>최대 체력 +5939</v>
      </c>
      <c r="P1988" s="100" t="str">
        <f t="shared" ref="P1988:P2051" si="95">IF(K1988=0,"-",VLOOKUP(K1988,STATS_TYPE,2,0)&amp;" +")&amp;IF(K1988=0,"",IF(M1988=0,L1988,L1988/100&amp;"%"))</f>
        <v>치유력 +658</v>
      </c>
    </row>
    <row r="1989" spans="1:16" ht="13.8" customHeight="1">
      <c r="A1989" s="101">
        <f>C1989*ID규칙_기본능력치그룹_단위+COUNTIF($C$4:C1989,C1989)</f>
        <v>12328036</v>
      </c>
      <c r="B1989" s="100" t="s">
        <v>363</v>
      </c>
      <c r="C1989" s="101">
        <f>VLOOKUP(B1989,WEAPON!$B:$D,3,0)</f>
        <v>12328</v>
      </c>
      <c r="D1989" s="102">
        <v>36</v>
      </c>
      <c r="E1989" s="101">
        <v>1</v>
      </c>
      <c r="F1989" s="101">
        <v>209</v>
      </c>
      <c r="G1989" s="101">
        <v>0</v>
      </c>
      <c r="H1989" s="101">
        <v>2</v>
      </c>
      <c r="I1989" s="101">
        <v>6071</v>
      </c>
      <c r="J1989" s="101">
        <v>0</v>
      </c>
      <c r="K1989" s="101">
        <v>3</v>
      </c>
      <c r="L1989" s="101">
        <v>673</v>
      </c>
      <c r="M1989" s="101">
        <v>0</v>
      </c>
      <c r="N1989" s="100" t="str">
        <f t="shared" si="93"/>
        <v>공격력 +209</v>
      </c>
      <c r="O1989" s="100" t="str">
        <f t="shared" si="94"/>
        <v>최대 체력 +6071</v>
      </c>
      <c r="P1989" s="100" t="str">
        <f t="shared" si="95"/>
        <v>치유력 +673</v>
      </c>
    </row>
    <row r="1990" spans="1:16" ht="13.8" customHeight="1">
      <c r="A1990" s="101">
        <f>C1990*ID규칙_기본능력치그룹_단위+COUNTIF($C$4:C1990,C1990)</f>
        <v>12328037</v>
      </c>
      <c r="B1990" s="100" t="s">
        <v>363</v>
      </c>
      <c r="C1990" s="101">
        <f>VLOOKUP(B1990,WEAPON!$B:$D,3,0)</f>
        <v>12328</v>
      </c>
      <c r="D1990" s="102">
        <v>37</v>
      </c>
      <c r="E1990" s="101">
        <v>1</v>
      </c>
      <c r="F1990" s="101">
        <v>213</v>
      </c>
      <c r="G1990" s="101">
        <v>0</v>
      </c>
      <c r="H1990" s="101">
        <v>2</v>
      </c>
      <c r="I1990" s="101">
        <v>6203</v>
      </c>
      <c r="J1990" s="101">
        <v>0</v>
      </c>
      <c r="K1990" s="101">
        <v>3</v>
      </c>
      <c r="L1990" s="101">
        <v>688</v>
      </c>
      <c r="M1990" s="101">
        <v>0</v>
      </c>
      <c r="N1990" s="100" t="str">
        <f t="shared" si="93"/>
        <v>공격력 +213</v>
      </c>
      <c r="O1990" s="100" t="str">
        <f t="shared" si="94"/>
        <v>최대 체력 +6203</v>
      </c>
      <c r="P1990" s="100" t="str">
        <f t="shared" si="95"/>
        <v>치유력 +688</v>
      </c>
    </row>
    <row r="1991" spans="1:16" ht="13.8" customHeight="1">
      <c r="A1991" s="101">
        <f>C1991*ID규칙_기본능력치그룹_단위+COUNTIF($C$4:C1991,C1991)</f>
        <v>12328038</v>
      </c>
      <c r="B1991" s="100" t="s">
        <v>363</v>
      </c>
      <c r="C1991" s="101">
        <f>VLOOKUP(B1991,WEAPON!$B:$D,3,0)</f>
        <v>12328</v>
      </c>
      <c r="D1991" s="102">
        <v>38</v>
      </c>
      <c r="E1991" s="101">
        <v>1</v>
      </c>
      <c r="F1991" s="101">
        <v>218</v>
      </c>
      <c r="G1991" s="101">
        <v>0</v>
      </c>
      <c r="H1991" s="101">
        <v>2</v>
      </c>
      <c r="I1991" s="101">
        <v>6335</v>
      </c>
      <c r="J1991" s="101">
        <v>0</v>
      </c>
      <c r="K1991" s="101">
        <v>3</v>
      </c>
      <c r="L1991" s="101">
        <v>702</v>
      </c>
      <c r="M1991" s="101">
        <v>0</v>
      </c>
      <c r="N1991" s="100" t="str">
        <f t="shared" si="93"/>
        <v>공격력 +218</v>
      </c>
      <c r="O1991" s="100" t="str">
        <f t="shared" si="94"/>
        <v>최대 체력 +6335</v>
      </c>
      <c r="P1991" s="100" t="str">
        <f t="shared" si="95"/>
        <v>치유력 +702</v>
      </c>
    </row>
    <row r="1992" spans="1:16" ht="13.8" customHeight="1">
      <c r="A1992" s="101">
        <f>C1992*ID규칙_기본능력치그룹_단위+COUNTIF($C$4:C1992,C1992)</f>
        <v>12328039</v>
      </c>
      <c r="B1992" s="100" t="s">
        <v>363</v>
      </c>
      <c r="C1992" s="101">
        <f>VLOOKUP(B1992,WEAPON!$B:$D,3,0)</f>
        <v>12328</v>
      </c>
      <c r="D1992" s="102">
        <v>39</v>
      </c>
      <c r="E1992" s="101">
        <v>1</v>
      </c>
      <c r="F1992" s="101">
        <v>222</v>
      </c>
      <c r="G1992" s="101">
        <v>0</v>
      </c>
      <c r="H1992" s="101">
        <v>2</v>
      </c>
      <c r="I1992" s="101">
        <v>6467</v>
      </c>
      <c r="J1992" s="101">
        <v>0</v>
      </c>
      <c r="K1992" s="101">
        <v>3</v>
      </c>
      <c r="L1992" s="101">
        <v>717</v>
      </c>
      <c r="M1992" s="101">
        <v>0</v>
      </c>
      <c r="N1992" s="100" t="str">
        <f t="shared" si="93"/>
        <v>공격력 +222</v>
      </c>
      <c r="O1992" s="100" t="str">
        <f t="shared" si="94"/>
        <v>최대 체력 +6467</v>
      </c>
      <c r="P1992" s="100" t="str">
        <f t="shared" si="95"/>
        <v>치유력 +717</v>
      </c>
    </row>
    <row r="1993" spans="1:16" ht="13.8" customHeight="1">
      <c r="A1993" s="101">
        <f>C1993*ID규칙_기본능력치그룹_단위+COUNTIF($C$4:C1993,C1993)</f>
        <v>12328040</v>
      </c>
      <c r="B1993" s="100" t="s">
        <v>363</v>
      </c>
      <c r="C1993" s="101">
        <f>VLOOKUP(B1993,WEAPON!$B:$D,3,0)</f>
        <v>12328</v>
      </c>
      <c r="D1993" s="102">
        <v>40</v>
      </c>
      <c r="E1993" s="101">
        <v>1</v>
      </c>
      <c r="F1993" s="101">
        <v>227</v>
      </c>
      <c r="G1993" s="101">
        <v>0</v>
      </c>
      <c r="H1993" s="101">
        <v>2</v>
      </c>
      <c r="I1993" s="101">
        <v>6599</v>
      </c>
      <c r="J1993" s="101">
        <v>0</v>
      </c>
      <c r="K1993" s="101">
        <v>3</v>
      </c>
      <c r="L1993" s="101">
        <v>732</v>
      </c>
      <c r="M1993" s="101">
        <v>0</v>
      </c>
      <c r="N1993" s="100" t="str">
        <f t="shared" si="93"/>
        <v>공격력 +227</v>
      </c>
      <c r="O1993" s="100" t="str">
        <f t="shared" si="94"/>
        <v>최대 체력 +6599</v>
      </c>
      <c r="P1993" s="100" t="str">
        <f t="shared" si="95"/>
        <v>치유력 +732</v>
      </c>
    </row>
    <row r="1994" spans="1:16" ht="13.8" customHeight="1">
      <c r="A1994" s="101">
        <f>C1994*ID규칙_기본능력치그룹_단위+COUNTIF($C$4:C1994,C1994)</f>
        <v>12328041</v>
      </c>
      <c r="B1994" s="100" t="s">
        <v>363</v>
      </c>
      <c r="C1994" s="101">
        <f>VLOOKUP(B1994,WEAPON!$B:$D,3,0)</f>
        <v>12328</v>
      </c>
      <c r="D1994" s="102">
        <v>41</v>
      </c>
      <c r="E1994" s="101">
        <v>1</v>
      </c>
      <c r="F1994" s="101">
        <v>231</v>
      </c>
      <c r="G1994" s="101">
        <v>0</v>
      </c>
      <c r="H1994" s="101">
        <v>2</v>
      </c>
      <c r="I1994" s="101">
        <v>6731</v>
      </c>
      <c r="J1994" s="101">
        <v>0</v>
      </c>
      <c r="K1994" s="101">
        <v>3</v>
      </c>
      <c r="L1994" s="101">
        <v>746</v>
      </c>
      <c r="M1994" s="101">
        <v>0</v>
      </c>
      <c r="N1994" s="100" t="str">
        <f t="shared" si="93"/>
        <v>공격력 +231</v>
      </c>
      <c r="O1994" s="100" t="str">
        <f t="shared" si="94"/>
        <v>최대 체력 +6731</v>
      </c>
      <c r="P1994" s="100" t="str">
        <f t="shared" si="95"/>
        <v>치유력 +746</v>
      </c>
    </row>
    <row r="1995" spans="1:16" ht="13.8" customHeight="1">
      <c r="A1995" s="101">
        <f>C1995*ID규칙_기본능력치그룹_단위+COUNTIF($C$4:C1995,C1995)</f>
        <v>12328042</v>
      </c>
      <c r="B1995" s="100" t="s">
        <v>363</v>
      </c>
      <c r="C1995" s="101">
        <f>VLOOKUP(B1995,WEAPON!$B:$D,3,0)</f>
        <v>12328</v>
      </c>
      <c r="D1995" s="102">
        <v>42</v>
      </c>
      <c r="E1995" s="101">
        <v>1</v>
      </c>
      <c r="F1995" s="101">
        <v>236</v>
      </c>
      <c r="G1995" s="101">
        <v>0</v>
      </c>
      <c r="H1995" s="101">
        <v>2</v>
      </c>
      <c r="I1995" s="101">
        <v>6863</v>
      </c>
      <c r="J1995" s="101">
        <v>0</v>
      </c>
      <c r="K1995" s="101">
        <v>3</v>
      </c>
      <c r="L1995" s="101">
        <v>761</v>
      </c>
      <c r="M1995" s="101">
        <v>0</v>
      </c>
      <c r="N1995" s="100" t="str">
        <f t="shared" si="93"/>
        <v>공격력 +236</v>
      </c>
      <c r="O1995" s="100" t="str">
        <f t="shared" si="94"/>
        <v>최대 체력 +6863</v>
      </c>
      <c r="P1995" s="100" t="str">
        <f t="shared" si="95"/>
        <v>치유력 +761</v>
      </c>
    </row>
    <row r="1996" spans="1:16" ht="13.8" customHeight="1">
      <c r="A1996" s="101">
        <f>C1996*ID규칙_기본능력치그룹_단위+COUNTIF($C$4:C1996,C1996)</f>
        <v>12328043</v>
      </c>
      <c r="B1996" s="100" t="s">
        <v>363</v>
      </c>
      <c r="C1996" s="101">
        <f>VLOOKUP(B1996,WEAPON!$B:$D,3,0)</f>
        <v>12328</v>
      </c>
      <c r="D1996" s="102">
        <v>43</v>
      </c>
      <c r="E1996" s="101">
        <v>1</v>
      </c>
      <c r="F1996" s="101">
        <v>240</v>
      </c>
      <c r="G1996" s="101">
        <v>0</v>
      </c>
      <c r="H1996" s="101">
        <v>2</v>
      </c>
      <c r="I1996" s="101">
        <v>6995</v>
      </c>
      <c r="J1996" s="101">
        <v>0</v>
      </c>
      <c r="K1996" s="101">
        <v>3</v>
      </c>
      <c r="L1996" s="101">
        <v>776</v>
      </c>
      <c r="M1996" s="101">
        <v>0</v>
      </c>
      <c r="N1996" s="100" t="str">
        <f t="shared" si="93"/>
        <v>공격력 +240</v>
      </c>
      <c r="O1996" s="100" t="str">
        <f t="shared" si="94"/>
        <v>최대 체력 +6995</v>
      </c>
      <c r="P1996" s="100" t="str">
        <f t="shared" si="95"/>
        <v>치유력 +776</v>
      </c>
    </row>
    <row r="1997" spans="1:16" ht="13.8" customHeight="1">
      <c r="A1997" s="101">
        <f>C1997*ID규칙_기본능력치그룹_단위+COUNTIF($C$4:C1997,C1997)</f>
        <v>12328044</v>
      </c>
      <c r="B1997" s="100" t="s">
        <v>363</v>
      </c>
      <c r="C1997" s="101">
        <f>VLOOKUP(B1997,WEAPON!$B:$D,3,0)</f>
        <v>12328</v>
      </c>
      <c r="D1997" s="102">
        <v>44</v>
      </c>
      <c r="E1997" s="101">
        <v>1</v>
      </c>
      <c r="F1997" s="101">
        <v>245</v>
      </c>
      <c r="G1997" s="101">
        <v>0</v>
      </c>
      <c r="H1997" s="101">
        <v>2</v>
      </c>
      <c r="I1997" s="101">
        <v>7127</v>
      </c>
      <c r="J1997" s="101">
        <v>0</v>
      </c>
      <c r="K1997" s="101">
        <v>3</v>
      </c>
      <c r="L1997" s="101">
        <v>790</v>
      </c>
      <c r="M1997" s="101">
        <v>0</v>
      </c>
      <c r="N1997" s="100" t="str">
        <f t="shared" si="93"/>
        <v>공격력 +245</v>
      </c>
      <c r="O1997" s="100" t="str">
        <f t="shared" si="94"/>
        <v>최대 체력 +7127</v>
      </c>
      <c r="P1997" s="100" t="str">
        <f t="shared" si="95"/>
        <v>치유력 +790</v>
      </c>
    </row>
    <row r="1998" spans="1:16" ht="13.8" customHeight="1">
      <c r="A1998" s="101">
        <f>C1998*ID규칙_기본능력치그룹_단위+COUNTIF($C$4:C1998,C1998)</f>
        <v>12328045</v>
      </c>
      <c r="B1998" s="100" t="s">
        <v>363</v>
      </c>
      <c r="C1998" s="101">
        <f>VLOOKUP(B1998,WEAPON!$B:$D,3,0)</f>
        <v>12328</v>
      </c>
      <c r="D1998" s="102">
        <v>45</v>
      </c>
      <c r="E1998" s="101">
        <v>1</v>
      </c>
      <c r="F1998" s="101">
        <v>249</v>
      </c>
      <c r="G1998" s="101">
        <v>0</v>
      </c>
      <c r="H1998" s="101">
        <v>2</v>
      </c>
      <c r="I1998" s="101">
        <v>7259</v>
      </c>
      <c r="J1998" s="101">
        <v>0</v>
      </c>
      <c r="K1998" s="101">
        <v>3</v>
      </c>
      <c r="L1998" s="101">
        <v>805</v>
      </c>
      <c r="M1998" s="101">
        <v>0</v>
      </c>
      <c r="N1998" s="100" t="str">
        <f t="shared" si="93"/>
        <v>공격력 +249</v>
      </c>
      <c r="O1998" s="100" t="str">
        <f t="shared" si="94"/>
        <v>최대 체력 +7259</v>
      </c>
      <c r="P1998" s="100" t="str">
        <f t="shared" si="95"/>
        <v>치유력 +805</v>
      </c>
    </row>
    <row r="1999" spans="1:16" ht="13.8" customHeight="1">
      <c r="A1999" s="101">
        <f>C1999*ID규칙_기본능력치그룹_단위+COUNTIF($C$4:C1999,C1999)</f>
        <v>12328046</v>
      </c>
      <c r="B1999" s="100" t="s">
        <v>363</v>
      </c>
      <c r="C1999" s="101">
        <f>VLOOKUP(B1999,WEAPON!$B:$D,3,0)</f>
        <v>12328</v>
      </c>
      <c r="D1999" s="102">
        <v>46</v>
      </c>
      <c r="E1999" s="101">
        <v>1</v>
      </c>
      <c r="F1999" s="101">
        <v>254</v>
      </c>
      <c r="G1999" s="101">
        <v>0</v>
      </c>
      <c r="H1999" s="101">
        <v>2</v>
      </c>
      <c r="I1999" s="101">
        <v>7391</v>
      </c>
      <c r="J1999" s="101">
        <v>0</v>
      </c>
      <c r="K1999" s="101">
        <v>3</v>
      </c>
      <c r="L1999" s="101">
        <v>819</v>
      </c>
      <c r="M1999" s="101">
        <v>0</v>
      </c>
      <c r="N1999" s="100" t="str">
        <f t="shared" si="93"/>
        <v>공격력 +254</v>
      </c>
      <c r="O1999" s="100" t="str">
        <f t="shared" si="94"/>
        <v>최대 체력 +7391</v>
      </c>
      <c r="P1999" s="100" t="str">
        <f t="shared" si="95"/>
        <v>치유력 +819</v>
      </c>
    </row>
    <row r="2000" spans="1:16" ht="13.8" customHeight="1">
      <c r="A2000" s="101">
        <f>C2000*ID규칙_기본능력치그룹_단위+COUNTIF($C$4:C2000,C2000)</f>
        <v>12328047</v>
      </c>
      <c r="B2000" s="100" t="s">
        <v>363</v>
      </c>
      <c r="C2000" s="101">
        <f>VLOOKUP(B2000,WEAPON!$B:$D,3,0)</f>
        <v>12328</v>
      </c>
      <c r="D2000" s="102">
        <v>47</v>
      </c>
      <c r="E2000" s="101">
        <v>1</v>
      </c>
      <c r="F2000" s="101">
        <v>258</v>
      </c>
      <c r="G2000" s="101">
        <v>0</v>
      </c>
      <c r="H2000" s="101">
        <v>2</v>
      </c>
      <c r="I2000" s="101">
        <v>7523</v>
      </c>
      <c r="J2000" s="101">
        <v>0</v>
      </c>
      <c r="K2000" s="101">
        <v>3</v>
      </c>
      <c r="L2000" s="101">
        <v>834</v>
      </c>
      <c r="M2000" s="101">
        <v>0</v>
      </c>
      <c r="N2000" s="100" t="str">
        <f t="shared" si="93"/>
        <v>공격력 +258</v>
      </c>
      <c r="O2000" s="100" t="str">
        <f t="shared" si="94"/>
        <v>최대 체력 +7523</v>
      </c>
      <c r="P2000" s="100" t="str">
        <f t="shared" si="95"/>
        <v>치유력 +834</v>
      </c>
    </row>
    <row r="2001" spans="1:16" ht="13.8" customHeight="1">
      <c r="A2001" s="101">
        <f>C2001*ID규칙_기본능력치그룹_단위+COUNTIF($C$4:C2001,C2001)</f>
        <v>12328048</v>
      </c>
      <c r="B2001" s="100" t="s">
        <v>363</v>
      </c>
      <c r="C2001" s="101">
        <f>VLOOKUP(B2001,WEAPON!$B:$D,3,0)</f>
        <v>12328</v>
      </c>
      <c r="D2001" s="102">
        <v>48</v>
      </c>
      <c r="E2001" s="101">
        <v>1</v>
      </c>
      <c r="F2001" s="101">
        <v>263</v>
      </c>
      <c r="G2001" s="101">
        <v>0</v>
      </c>
      <c r="H2001" s="101">
        <v>2</v>
      </c>
      <c r="I2001" s="101">
        <v>7655</v>
      </c>
      <c r="J2001" s="101">
        <v>0</v>
      </c>
      <c r="K2001" s="101">
        <v>3</v>
      </c>
      <c r="L2001" s="101">
        <v>849</v>
      </c>
      <c r="M2001" s="101">
        <v>0</v>
      </c>
      <c r="N2001" s="100" t="str">
        <f t="shared" si="93"/>
        <v>공격력 +263</v>
      </c>
      <c r="O2001" s="100" t="str">
        <f t="shared" si="94"/>
        <v>최대 체력 +7655</v>
      </c>
      <c r="P2001" s="100" t="str">
        <f t="shared" si="95"/>
        <v>치유력 +849</v>
      </c>
    </row>
    <row r="2002" spans="1:16" ht="13.8" customHeight="1">
      <c r="A2002" s="101">
        <f>C2002*ID규칙_기본능력치그룹_단위+COUNTIF($C$4:C2002,C2002)</f>
        <v>12328049</v>
      </c>
      <c r="B2002" s="100" t="s">
        <v>363</v>
      </c>
      <c r="C2002" s="101">
        <f>VLOOKUP(B2002,WEAPON!$B:$D,3,0)</f>
        <v>12328</v>
      </c>
      <c r="D2002" s="102">
        <v>49</v>
      </c>
      <c r="E2002" s="101">
        <v>1</v>
      </c>
      <c r="F2002" s="101">
        <v>267</v>
      </c>
      <c r="G2002" s="101">
        <v>0</v>
      </c>
      <c r="H2002" s="101">
        <v>2</v>
      </c>
      <c r="I2002" s="101">
        <v>7787</v>
      </c>
      <c r="J2002" s="101">
        <v>0</v>
      </c>
      <c r="K2002" s="101">
        <v>3</v>
      </c>
      <c r="L2002" s="101">
        <v>863</v>
      </c>
      <c r="M2002" s="101">
        <v>0</v>
      </c>
      <c r="N2002" s="100" t="str">
        <f t="shared" si="93"/>
        <v>공격력 +267</v>
      </c>
      <c r="O2002" s="100" t="str">
        <f t="shared" si="94"/>
        <v>최대 체력 +7787</v>
      </c>
      <c r="P2002" s="100" t="str">
        <f t="shared" si="95"/>
        <v>치유력 +863</v>
      </c>
    </row>
    <row r="2003" spans="1:16" ht="13.8" customHeight="1">
      <c r="A2003" s="101">
        <f>C2003*ID규칙_기본능력치그룹_단위+COUNTIF($C$4:C2003,C2003)</f>
        <v>12328050</v>
      </c>
      <c r="B2003" s="100" t="s">
        <v>363</v>
      </c>
      <c r="C2003" s="101">
        <f>VLOOKUP(B2003,WEAPON!$B:$D,3,0)</f>
        <v>12328</v>
      </c>
      <c r="D2003" s="102">
        <v>50</v>
      </c>
      <c r="E2003" s="101">
        <v>1</v>
      </c>
      <c r="F2003" s="101">
        <v>272</v>
      </c>
      <c r="G2003" s="101">
        <v>0</v>
      </c>
      <c r="H2003" s="101">
        <v>2</v>
      </c>
      <c r="I2003" s="101">
        <v>7919</v>
      </c>
      <c r="J2003" s="101">
        <v>0</v>
      </c>
      <c r="K2003" s="101">
        <v>3</v>
      </c>
      <c r="L2003" s="101">
        <v>878</v>
      </c>
      <c r="M2003" s="101">
        <v>0</v>
      </c>
      <c r="N2003" s="100" t="str">
        <f t="shared" si="93"/>
        <v>공격력 +272</v>
      </c>
      <c r="O2003" s="100" t="str">
        <f t="shared" si="94"/>
        <v>최대 체력 +7919</v>
      </c>
      <c r="P2003" s="100" t="str">
        <f t="shared" si="95"/>
        <v>치유력 +878</v>
      </c>
    </row>
    <row r="2004" spans="1:16" ht="13.8" customHeight="1">
      <c r="A2004" s="101">
        <f>C2004*ID규칙_기본능력치그룹_단위+COUNTIF($C$4:C2004,C2004)</f>
        <v>11329001</v>
      </c>
      <c r="B2004" s="100" t="s">
        <v>365</v>
      </c>
      <c r="C2004" s="101">
        <f>VLOOKUP(B2004,WEAPON!$B:$D,3,0)</f>
        <v>11329</v>
      </c>
      <c r="D2004" s="102">
        <v>1</v>
      </c>
      <c r="E2004" s="101">
        <v>1</v>
      </c>
      <c r="F2004" s="101">
        <v>185</v>
      </c>
      <c r="G2004" s="101">
        <v>0</v>
      </c>
      <c r="H2004" s="101">
        <v>2</v>
      </c>
      <c r="I2004" s="101">
        <v>425</v>
      </c>
      <c r="J2004" s="101">
        <v>0</v>
      </c>
      <c r="K2004" s="101">
        <v>0</v>
      </c>
      <c r="L2004" s="101">
        <v>0</v>
      </c>
      <c r="M2004" s="101">
        <v>0</v>
      </c>
      <c r="N2004" s="100" t="str">
        <f t="shared" si="93"/>
        <v>공격력 +185</v>
      </c>
      <c r="O2004" s="100" t="str">
        <f t="shared" si="94"/>
        <v>최대 체력 +425</v>
      </c>
      <c r="P2004" s="100" t="str">
        <f t="shared" si="95"/>
        <v>-</v>
      </c>
    </row>
    <row r="2005" spans="1:16" ht="13.8" customHeight="1">
      <c r="A2005" s="101">
        <f>C2005*ID규칙_기본능력치그룹_단위+COUNTIF($C$4:C2005,C2005)</f>
        <v>11329002</v>
      </c>
      <c r="B2005" s="100" t="s">
        <v>365</v>
      </c>
      <c r="C2005" s="101">
        <f>VLOOKUP(B2005,WEAPON!$B:$D,3,0)</f>
        <v>11329</v>
      </c>
      <c r="D2005" s="102">
        <v>2</v>
      </c>
      <c r="E2005" s="101">
        <v>1</v>
      </c>
      <c r="F2005" s="101">
        <v>202</v>
      </c>
      <c r="G2005" s="101">
        <v>0</v>
      </c>
      <c r="H2005" s="101">
        <v>2</v>
      </c>
      <c r="I2005" s="101">
        <v>464</v>
      </c>
      <c r="J2005" s="101">
        <v>0</v>
      </c>
      <c r="K2005" s="101">
        <v>0</v>
      </c>
      <c r="L2005" s="101">
        <v>0</v>
      </c>
      <c r="M2005" s="101">
        <v>0</v>
      </c>
      <c r="N2005" s="100" t="str">
        <f t="shared" si="93"/>
        <v>공격력 +202</v>
      </c>
      <c r="O2005" s="100" t="str">
        <f t="shared" si="94"/>
        <v>최대 체력 +464</v>
      </c>
      <c r="P2005" s="100" t="str">
        <f t="shared" si="95"/>
        <v>-</v>
      </c>
    </row>
    <row r="2006" spans="1:16" ht="13.8" customHeight="1">
      <c r="A2006" s="101">
        <f>C2006*ID규칙_기본능력치그룹_단위+COUNTIF($C$4:C2006,C2006)</f>
        <v>11329003</v>
      </c>
      <c r="B2006" s="100" t="s">
        <v>365</v>
      </c>
      <c r="C2006" s="101">
        <f>VLOOKUP(B2006,WEAPON!$B:$D,3,0)</f>
        <v>11329</v>
      </c>
      <c r="D2006" s="102">
        <v>3</v>
      </c>
      <c r="E2006" s="101">
        <v>1</v>
      </c>
      <c r="F2006" s="101">
        <v>219</v>
      </c>
      <c r="G2006" s="101">
        <v>0</v>
      </c>
      <c r="H2006" s="101">
        <v>2</v>
      </c>
      <c r="I2006" s="101">
        <v>502</v>
      </c>
      <c r="J2006" s="101">
        <v>0</v>
      </c>
      <c r="K2006" s="101">
        <v>0</v>
      </c>
      <c r="L2006" s="101">
        <v>0</v>
      </c>
      <c r="M2006" s="101">
        <v>0</v>
      </c>
      <c r="N2006" s="100" t="str">
        <f t="shared" si="93"/>
        <v>공격력 +219</v>
      </c>
      <c r="O2006" s="100" t="str">
        <f t="shared" si="94"/>
        <v>최대 체력 +502</v>
      </c>
      <c r="P2006" s="100" t="str">
        <f t="shared" si="95"/>
        <v>-</v>
      </c>
    </row>
    <row r="2007" spans="1:16" ht="13.8" customHeight="1">
      <c r="A2007" s="101">
        <f>C2007*ID규칙_기본능력치그룹_단위+COUNTIF($C$4:C2007,C2007)</f>
        <v>11329004</v>
      </c>
      <c r="B2007" s="100" t="s">
        <v>365</v>
      </c>
      <c r="C2007" s="101">
        <f>VLOOKUP(B2007,WEAPON!$B:$D,3,0)</f>
        <v>11329</v>
      </c>
      <c r="D2007" s="102">
        <v>4</v>
      </c>
      <c r="E2007" s="101">
        <v>1</v>
      </c>
      <c r="F2007" s="101">
        <v>235</v>
      </c>
      <c r="G2007" s="101">
        <v>0</v>
      </c>
      <c r="H2007" s="101">
        <v>2</v>
      </c>
      <c r="I2007" s="101">
        <v>541</v>
      </c>
      <c r="J2007" s="101">
        <v>0</v>
      </c>
      <c r="K2007" s="101">
        <v>0</v>
      </c>
      <c r="L2007" s="101">
        <v>0</v>
      </c>
      <c r="M2007" s="101">
        <v>0</v>
      </c>
      <c r="N2007" s="100" t="str">
        <f t="shared" si="93"/>
        <v>공격력 +235</v>
      </c>
      <c r="O2007" s="100" t="str">
        <f t="shared" si="94"/>
        <v>최대 체력 +541</v>
      </c>
      <c r="P2007" s="100" t="str">
        <f t="shared" si="95"/>
        <v>-</v>
      </c>
    </row>
    <row r="2008" spans="1:16" ht="13.8" customHeight="1">
      <c r="A2008" s="101">
        <f>C2008*ID규칙_기본능력치그룹_단위+COUNTIF($C$4:C2008,C2008)</f>
        <v>11329005</v>
      </c>
      <c r="B2008" s="100" t="s">
        <v>365</v>
      </c>
      <c r="C2008" s="101">
        <f>VLOOKUP(B2008,WEAPON!$B:$D,3,0)</f>
        <v>11329</v>
      </c>
      <c r="D2008" s="102">
        <v>5</v>
      </c>
      <c r="E2008" s="101">
        <v>1</v>
      </c>
      <c r="F2008" s="101">
        <v>252</v>
      </c>
      <c r="G2008" s="101">
        <v>0</v>
      </c>
      <c r="H2008" s="101">
        <v>2</v>
      </c>
      <c r="I2008" s="101">
        <v>580</v>
      </c>
      <c r="J2008" s="101">
        <v>0</v>
      </c>
      <c r="K2008" s="101">
        <v>0</v>
      </c>
      <c r="L2008" s="101">
        <v>0</v>
      </c>
      <c r="M2008" s="101">
        <v>0</v>
      </c>
      <c r="N2008" s="100" t="str">
        <f t="shared" si="93"/>
        <v>공격력 +252</v>
      </c>
      <c r="O2008" s="100" t="str">
        <f t="shared" si="94"/>
        <v>최대 체력 +580</v>
      </c>
      <c r="P2008" s="100" t="str">
        <f t="shared" si="95"/>
        <v>-</v>
      </c>
    </row>
    <row r="2009" spans="1:16" ht="13.8" customHeight="1">
      <c r="A2009" s="101">
        <f>C2009*ID규칙_기본능력치그룹_단위+COUNTIF($C$4:C2009,C2009)</f>
        <v>11329006</v>
      </c>
      <c r="B2009" s="100" t="s">
        <v>365</v>
      </c>
      <c r="C2009" s="101">
        <f>VLOOKUP(B2009,WEAPON!$B:$D,3,0)</f>
        <v>11329</v>
      </c>
      <c r="D2009" s="102">
        <v>6</v>
      </c>
      <c r="E2009" s="101">
        <v>1</v>
      </c>
      <c r="F2009" s="101">
        <v>269</v>
      </c>
      <c r="G2009" s="101">
        <v>0</v>
      </c>
      <c r="H2009" s="101">
        <v>2</v>
      </c>
      <c r="I2009" s="101">
        <v>618</v>
      </c>
      <c r="J2009" s="101">
        <v>0</v>
      </c>
      <c r="K2009" s="101">
        <v>0</v>
      </c>
      <c r="L2009" s="101">
        <v>0</v>
      </c>
      <c r="M2009" s="101">
        <v>0</v>
      </c>
      <c r="N2009" s="100" t="str">
        <f t="shared" si="93"/>
        <v>공격력 +269</v>
      </c>
      <c r="O2009" s="100" t="str">
        <f t="shared" si="94"/>
        <v>최대 체력 +618</v>
      </c>
      <c r="P2009" s="100" t="str">
        <f t="shared" si="95"/>
        <v>-</v>
      </c>
    </row>
    <row r="2010" spans="1:16" ht="13.8" customHeight="1">
      <c r="A2010" s="101">
        <f>C2010*ID규칙_기본능력치그룹_단위+COUNTIF($C$4:C2010,C2010)</f>
        <v>11329007</v>
      </c>
      <c r="B2010" s="100" t="s">
        <v>365</v>
      </c>
      <c r="C2010" s="101">
        <f>VLOOKUP(B2010,WEAPON!$B:$D,3,0)</f>
        <v>11329</v>
      </c>
      <c r="D2010" s="102">
        <v>7</v>
      </c>
      <c r="E2010" s="101">
        <v>1</v>
      </c>
      <c r="F2010" s="101">
        <v>286</v>
      </c>
      <c r="G2010" s="101">
        <v>0</v>
      </c>
      <c r="H2010" s="101">
        <v>2</v>
      </c>
      <c r="I2010" s="101">
        <v>657</v>
      </c>
      <c r="J2010" s="101">
        <v>0</v>
      </c>
      <c r="K2010" s="101">
        <v>0</v>
      </c>
      <c r="L2010" s="101">
        <v>0</v>
      </c>
      <c r="M2010" s="101">
        <v>0</v>
      </c>
      <c r="N2010" s="100" t="str">
        <f t="shared" si="93"/>
        <v>공격력 +286</v>
      </c>
      <c r="O2010" s="100" t="str">
        <f t="shared" si="94"/>
        <v>최대 체력 +657</v>
      </c>
      <c r="P2010" s="100" t="str">
        <f t="shared" si="95"/>
        <v>-</v>
      </c>
    </row>
    <row r="2011" spans="1:16" ht="13.8" customHeight="1">
      <c r="A2011" s="101">
        <f>C2011*ID규칙_기본능력치그룹_단위+COUNTIF($C$4:C2011,C2011)</f>
        <v>11329008</v>
      </c>
      <c r="B2011" s="100" t="s">
        <v>365</v>
      </c>
      <c r="C2011" s="101">
        <f>VLOOKUP(B2011,WEAPON!$B:$D,3,0)</f>
        <v>11329</v>
      </c>
      <c r="D2011" s="102">
        <v>8</v>
      </c>
      <c r="E2011" s="101">
        <v>1</v>
      </c>
      <c r="F2011" s="101">
        <v>303</v>
      </c>
      <c r="G2011" s="101">
        <v>0</v>
      </c>
      <c r="H2011" s="101">
        <v>2</v>
      </c>
      <c r="I2011" s="101">
        <v>696</v>
      </c>
      <c r="J2011" s="101">
        <v>0</v>
      </c>
      <c r="K2011" s="101">
        <v>0</v>
      </c>
      <c r="L2011" s="101">
        <v>0</v>
      </c>
      <c r="M2011" s="101">
        <v>0</v>
      </c>
      <c r="N2011" s="100" t="str">
        <f t="shared" si="93"/>
        <v>공격력 +303</v>
      </c>
      <c r="O2011" s="100" t="str">
        <f t="shared" si="94"/>
        <v>최대 체력 +696</v>
      </c>
      <c r="P2011" s="100" t="str">
        <f t="shared" si="95"/>
        <v>-</v>
      </c>
    </row>
    <row r="2012" spans="1:16" ht="13.8" customHeight="1">
      <c r="A2012" s="101">
        <f>C2012*ID규칙_기본능력치그룹_단위+COUNTIF($C$4:C2012,C2012)</f>
        <v>11329009</v>
      </c>
      <c r="B2012" s="100" t="s">
        <v>365</v>
      </c>
      <c r="C2012" s="101">
        <f>VLOOKUP(B2012,WEAPON!$B:$D,3,0)</f>
        <v>11329</v>
      </c>
      <c r="D2012" s="102">
        <v>9</v>
      </c>
      <c r="E2012" s="101">
        <v>1</v>
      </c>
      <c r="F2012" s="101">
        <v>320</v>
      </c>
      <c r="G2012" s="101">
        <v>0</v>
      </c>
      <c r="H2012" s="101">
        <v>2</v>
      </c>
      <c r="I2012" s="101">
        <v>734</v>
      </c>
      <c r="J2012" s="101">
        <v>0</v>
      </c>
      <c r="K2012" s="101">
        <v>0</v>
      </c>
      <c r="L2012" s="101">
        <v>0</v>
      </c>
      <c r="M2012" s="101">
        <v>0</v>
      </c>
      <c r="N2012" s="100" t="str">
        <f t="shared" si="93"/>
        <v>공격력 +320</v>
      </c>
      <c r="O2012" s="100" t="str">
        <f t="shared" si="94"/>
        <v>최대 체력 +734</v>
      </c>
      <c r="P2012" s="100" t="str">
        <f t="shared" si="95"/>
        <v>-</v>
      </c>
    </row>
    <row r="2013" spans="1:16" ht="13.8" customHeight="1">
      <c r="A2013" s="101">
        <f>C2013*ID규칙_기본능력치그룹_단위+COUNTIF($C$4:C2013,C2013)</f>
        <v>11329010</v>
      </c>
      <c r="B2013" s="100" t="s">
        <v>365</v>
      </c>
      <c r="C2013" s="101">
        <f>VLOOKUP(B2013,WEAPON!$B:$D,3,0)</f>
        <v>11329</v>
      </c>
      <c r="D2013" s="102">
        <v>10</v>
      </c>
      <c r="E2013" s="101">
        <v>1</v>
      </c>
      <c r="F2013" s="101">
        <v>336</v>
      </c>
      <c r="G2013" s="101">
        <v>0</v>
      </c>
      <c r="H2013" s="101">
        <v>2</v>
      </c>
      <c r="I2013" s="101">
        <v>773</v>
      </c>
      <c r="J2013" s="101">
        <v>0</v>
      </c>
      <c r="K2013" s="101">
        <v>0</v>
      </c>
      <c r="L2013" s="101">
        <v>0</v>
      </c>
      <c r="M2013" s="101">
        <v>0</v>
      </c>
      <c r="N2013" s="100" t="str">
        <f t="shared" si="93"/>
        <v>공격력 +336</v>
      </c>
      <c r="O2013" s="100" t="str">
        <f t="shared" si="94"/>
        <v>최대 체력 +773</v>
      </c>
      <c r="P2013" s="100" t="str">
        <f t="shared" si="95"/>
        <v>-</v>
      </c>
    </row>
    <row r="2014" spans="1:16" ht="13.8" customHeight="1">
      <c r="A2014" s="101">
        <f>C2014*ID규칙_기본능력치그룹_단위+COUNTIF($C$4:C2014,C2014)</f>
        <v>11329011</v>
      </c>
      <c r="B2014" s="100" t="s">
        <v>365</v>
      </c>
      <c r="C2014" s="101">
        <f>VLOOKUP(B2014,WEAPON!$B:$D,3,0)</f>
        <v>11329</v>
      </c>
      <c r="D2014" s="102">
        <v>11</v>
      </c>
      <c r="E2014" s="101">
        <v>1</v>
      </c>
      <c r="F2014" s="101">
        <v>353</v>
      </c>
      <c r="G2014" s="101">
        <v>0</v>
      </c>
      <c r="H2014" s="101">
        <v>2</v>
      </c>
      <c r="I2014" s="101">
        <v>812</v>
      </c>
      <c r="J2014" s="101">
        <v>0</v>
      </c>
      <c r="K2014" s="101">
        <v>0</v>
      </c>
      <c r="L2014" s="101">
        <v>0</v>
      </c>
      <c r="M2014" s="101">
        <v>0</v>
      </c>
      <c r="N2014" s="100" t="str">
        <f t="shared" si="93"/>
        <v>공격력 +353</v>
      </c>
      <c r="O2014" s="100" t="str">
        <f t="shared" si="94"/>
        <v>최대 체력 +812</v>
      </c>
      <c r="P2014" s="100" t="str">
        <f t="shared" si="95"/>
        <v>-</v>
      </c>
    </row>
    <row r="2015" spans="1:16" ht="13.8" customHeight="1">
      <c r="A2015" s="101">
        <f>C2015*ID규칙_기본능력치그룹_단위+COUNTIF($C$4:C2015,C2015)</f>
        <v>11329012</v>
      </c>
      <c r="B2015" s="100" t="s">
        <v>365</v>
      </c>
      <c r="C2015" s="101">
        <f>VLOOKUP(B2015,WEAPON!$B:$D,3,0)</f>
        <v>11329</v>
      </c>
      <c r="D2015" s="102">
        <v>12</v>
      </c>
      <c r="E2015" s="101">
        <v>1</v>
      </c>
      <c r="F2015" s="101">
        <v>370</v>
      </c>
      <c r="G2015" s="101">
        <v>0</v>
      </c>
      <c r="H2015" s="101">
        <v>2</v>
      </c>
      <c r="I2015" s="101">
        <v>850</v>
      </c>
      <c r="J2015" s="101">
        <v>0</v>
      </c>
      <c r="K2015" s="101">
        <v>0</v>
      </c>
      <c r="L2015" s="101">
        <v>0</v>
      </c>
      <c r="M2015" s="101">
        <v>0</v>
      </c>
      <c r="N2015" s="100" t="str">
        <f t="shared" si="93"/>
        <v>공격력 +370</v>
      </c>
      <c r="O2015" s="100" t="str">
        <f t="shared" si="94"/>
        <v>최대 체력 +850</v>
      </c>
      <c r="P2015" s="100" t="str">
        <f t="shared" si="95"/>
        <v>-</v>
      </c>
    </row>
    <row r="2016" spans="1:16" ht="13.8" customHeight="1">
      <c r="A2016" s="101">
        <f>C2016*ID규칙_기본능력치그룹_단위+COUNTIF($C$4:C2016,C2016)</f>
        <v>11329013</v>
      </c>
      <c r="B2016" s="100" t="s">
        <v>365</v>
      </c>
      <c r="C2016" s="101">
        <f>VLOOKUP(B2016,WEAPON!$B:$D,3,0)</f>
        <v>11329</v>
      </c>
      <c r="D2016" s="102">
        <v>13</v>
      </c>
      <c r="E2016" s="101">
        <v>1</v>
      </c>
      <c r="F2016" s="101">
        <v>387</v>
      </c>
      <c r="G2016" s="101">
        <v>0</v>
      </c>
      <c r="H2016" s="101">
        <v>2</v>
      </c>
      <c r="I2016" s="101">
        <v>889</v>
      </c>
      <c r="J2016" s="101">
        <v>0</v>
      </c>
      <c r="K2016" s="101">
        <v>0</v>
      </c>
      <c r="L2016" s="101">
        <v>0</v>
      </c>
      <c r="M2016" s="101">
        <v>0</v>
      </c>
      <c r="N2016" s="100" t="str">
        <f t="shared" si="93"/>
        <v>공격력 +387</v>
      </c>
      <c r="O2016" s="100" t="str">
        <f t="shared" si="94"/>
        <v>최대 체력 +889</v>
      </c>
      <c r="P2016" s="100" t="str">
        <f t="shared" si="95"/>
        <v>-</v>
      </c>
    </row>
    <row r="2017" spans="1:16" ht="13.8" customHeight="1">
      <c r="A2017" s="101">
        <f>C2017*ID규칙_기본능력치그룹_단위+COUNTIF($C$4:C2017,C2017)</f>
        <v>11329014</v>
      </c>
      <c r="B2017" s="100" t="s">
        <v>365</v>
      </c>
      <c r="C2017" s="101">
        <f>VLOOKUP(B2017,WEAPON!$B:$D,3,0)</f>
        <v>11329</v>
      </c>
      <c r="D2017" s="102">
        <v>14</v>
      </c>
      <c r="E2017" s="101">
        <v>1</v>
      </c>
      <c r="F2017" s="101">
        <v>404</v>
      </c>
      <c r="G2017" s="101">
        <v>0</v>
      </c>
      <c r="H2017" s="101">
        <v>2</v>
      </c>
      <c r="I2017" s="101">
        <v>928</v>
      </c>
      <c r="J2017" s="101">
        <v>0</v>
      </c>
      <c r="K2017" s="101">
        <v>0</v>
      </c>
      <c r="L2017" s="101">
        <v>0</v>
      </c>
      <c r="M2017" s="101">
        <v>0</v>
      </c>
      <c r="N2017" s="100" t="str">
        <f t="shared" si="93"/>
        <v>공격력 +404</v>
      </c>
      <c r="O2017" s="100" t="str">
        <f t="shared" si="94"/>
        <v>최대 체력 +928</v>
      </c>
      <c r="P2017" s="100" t="str">
        <f t="shared" si="95"/>
        <v>-</v>
      </c>
    </row>
    <row r="2018" spans="1:16" ht="13.8" customHeight="1">
      <c r="A2018" s="101">
        <f>C2018*ID규칙_기본능력치그룹_단위+COUNTIF($C$4:C2018,C2018)</f>
        <v>11329015</v>
      </c>
      <c r="B2018" s="100" t="s">
        <v>365</v>
      </c>
      <c r="C2018" s="101">
        <f>VLOOKUP(B2018,WEAPON!$B:$D,3,0)</f>
        <v>11329</v>
      </c>
      <c r="D2018" s="102">
        <v>15</v>
      </c>
      <c r="E2018" s="101">
        <v>1</v>
      </c>
      <c r="F2018" s="101">
        <v>420</v>
      </c>
      <c r="G2018" s="101">
        <v>0</v>
      </c>
      <c r="H2018" s="101">
        <v>2</v>
      </c>
      <c r="I2018" s="101">
        <v>966</v>
      </c>
      <c r="J2018" s="101">
        <v>0</v>
      </c>
      <c r="K2018" s="101">
        <v>0</v>
      </c>
      <c r="L2018" s="101">
        <v>0</v>
      </c>
      <c r="M2018" s="101">
        <v>0</v>
      </c>
      <c r="N2018" s="100" t="str">
        <f t="shared" si="93"/>
        <v>공격력 +420</v>
      </c>
      <c r="O2018" s="100" t="str">
        <f t="shared" si="94"/>
        <v>최대 체력 +966</v>
      </c>
      <c r="P2018" s="100" t="str">
        <f t="shared" si="95"/>
        <v>-</v>
      </c>
    </row>
    <row r="2019" spans="1:16" ht="13.8" customHeight="1">
      <c r="A2019" s="101">
        <f>C2019*ID규칙_기본능력치그룹_단위+COUNTIF($C$4:C2019,C2019)</f>
        <v>11329016</v>
      </c>
      <c r="B2019" s="100" t="s">
        <v>365</v>
      </c>
      <c r="C2019" s="101">
        <f>VLOOKUP(B2019,WEAPON!$B:$D,3,0)</f>
        <v>11329</v>
      </c>
      <c r="D2019" s="102">
        <v>16</v>
      </c>
      <c r="E2019" s="101">
        <v>1</v>
      </c>
      <c r="F2019" s="101">
        <v>437</v>
      </c>
      <c r="G2019" s="101">
        <v>0</v>
      </c>
      <c r="H2019" s="101">
        <v>2</v>
      </c>
      <c r="I2019" s="101">
        <v>1005</v>
      </c>
      <c r="J2019" s="101">
        <v>0</v>
      </c>
      <c r="K2019" s="101">
        <v>0</v>
      </c>
      <c r="L2019" s="101">
        <v>0</v>
      </c>
      <c r="M2019" s="101">
        <v>0</v>
      </c>
      <c r="N2019" s="100" t="str">
        <f t="shared" si="93"/>
        <v>공격력 +437</v>
      </c>
      <c r="O2019" s="100" t="str">
        <f t="shared" si="94"/>
        <v>최대 체력 +1005</v>
      </c>
      <c r="P2019" s="100" t="str">
        <f t="shared" si="95"/>
        <v>-</v>
      </c>
    </row>
    <row r="2020" spans="1:16" ht="13.8" customHeight="1">
      <c r="A2020" s="101">
        <f>C2020*ID규칙_기본능력치그룹_단위+COUNTIF($C$4:C2020,C2020)</f>
        <v>11329017</v>
      </c>
      <c r="B2020" s="100" t="s">
        <v>365</v>
      </c>
      <c r="C2020" s="101">
        <f>VLOOKUP(B2020,WEAPON!$B:$D,3,0)</f>
        <v>11329</v>
      </c>
      <c r="D2020" s="102">
        <v>17</v>
      </c>
      <c r="E2020" s="101">
        <v>1</v>
      </c>
      <c r="F2020" s="101">
        <v>454</v>
      </c>
      <c r="G2020" s="101">
        <v>0</v>
      </c>
      <c r="H2020" s="101">
        <v>2</v>
      </c>
      <c r="I2020" s="101">
        <v>1044</v>
      </c>
      <c r="J2020" s="101">
        <v>0</v>
      </c>
      <c r="K2020" s="101">
        <v>0</v>
      </c>
      <c r="L2020" s="101">
        <v>0</v>
      </c>
      <c r="M2020" s="101">
        <v>0</v>
      </c>
      <c r="N2020" s="100" t="str">
        <f t="shared" si="93"/>
        <v>공격력 +454</v>
      </c>
      <c r="O2020" s="100" t="str">
        <f t="shared" si="94"/>
        <v>최대 체력 +1044</v>
      </c>
      <c r="P2020" s="100" t="str">
        <f t="shared" si="95"/>
        <v>-</v>
      </c>
    </row>
    <row r="2021" spans="1:16" ht="13.8" customHeight="1">
      <c r="A2021" s="101">
        <f>C2021*ID규칙_기본능력치그룹_단위+COUNTIF($C$4:C2021,C2021)</f>
        <v>11329018</v>
      </c>
      <c r="B2021" s="100" t="s">
        <v>365</v>
      </c>
      <c r="C2021" s="101">
        <f>VLOOKUP(B2021,WEAPON!$B:$D,3,0)</f>
        <v>11329</v>
      </c>
      <c r="D2021" s="102">
        <v>18</v>
      </c>
      <c r="E2021" s="101">
        <v>1</v>
      </c>
      <c r="F2021" s="101">
        <v>471</v>
      </c>
      <c r="G2021" s="101">
        <v>0</v>
      </c>
      <c r="H2021" s="101">
        <v>2</v>
      </c>
      <c r="I2021" s="101">
        <v>1082</v>
      </c>
      <c r="J2021" s="101">
        <v>0</v>
      </c>
      <c r="K2021" s="101">
        <v>0</v>
      </c>
      <c r="L2021" s="101">
        <v>0</v>
      </c>
      <c r="M2021" s="101">
        <v>0</v>
      </c>
      <c r="N2021" s="100" t="str">
        <f t="shared" si="93"/>
        <v>공격력 +471</v>
      </c>
      <c r="O2021" s="100" t="str">
        <f t="shared" si="94"/>
        <v>최대 체력 +1082</v>
      </c>
      <c r="P2021" s="100" t="str">
        <f t="shared" si="95"/>
        <v>-</v>
      </c>
    </row>
    <row r="2022" spans="1:16" ht="13.8" customHeight="1">
      <c r="A2022" s="101">
        <f>C2022*ID규칙_기본능력치그룹_단위+COUNTIF($C$4:C2022,C2022)</f>
        <v>11329019</v>
      </c>
      <c r="B2022" s="100" t="s">
        <v>365</v>
      </c>
      <c r="C2022" s="101">
        <f>VLOOKUP(B2022,WEAPON!$B:$D,3,0)</f>
        <v>11329</v>
      </c>
      <c r="D2022" s="102">
        <v>19</v>
      </c>
      <c r="E2022" s="101">
        <v>1</v>
      </c>
      <c r="F2022" s="101">
        <v>488</v>
      </c>
      <c r="G2022" s="101">
        <v>0</v>
      </c>
      <c r="H2022" s="101">
        <v>2</v>
      </c>
      <c r="I2022" s="101">
        <v>1121</v>
      </c>
      <c r="J2022" s="101">
        <v>0</v>
      </c>
      <c r="K2022" s="101">
        <v>0</v>
      </c>
      <c r="L2022" s="101">
        <v>0</v>
      </c>
      <c r="M2022" s="101">
        <v>0</v>
      </c>
      <c r="N2022" s="100" t="str">
        <f t="shared" si="93"/>
        <v>공격력 +488</v>
      </c>
      <c r="O2022" s="100" t="str">
        <f t="shared" si="94"/>
        <v>최대 체력 +1121</v>
      </c>
      <c r="P2022" s="100" t="str">
        <f t="shared" si="95"/>
        <v>-</v>
      </c>
    </row>
    <row r="2023" spans="1:16" ht="13.8" customHeight="1">
      <c r="A2023" s="101">
        <f>C2023*ID규칙_기본능력치그룹_단위+COUNTIF($C$4:C2023,C2023)</f>
        <v>11329020</v>
      </c>
      <c r="B2023" s="100" t="s">
        <v>365</v>
      </c>
      <c r="C2023" s="101">
        <f>VLOOKUP(B2023,WEAPON!$B:$D,3,0)</f>
        <v>11329</v>
      </c>
      <c r="D2023" s="102">
        <v>20</v>
      </c>
      <c r="E2023" s="101">
        <v>1</v>
      </c>
      <c r="F2023" s="101">
        <v>505</v>
      </c>
      <c r="G2023" s="101">
        <v>0</v>
      </c>
      <c r="H2023" s="101">
        <v>2</v>
      </c>
      <c r="I2023" s="101">
        <v>1160</v>
      </c>
      <c r="J2023" s="101">
        <v>0</v>
      </c>
      <c r="K2023" s="101">
        <v>0</v>
      </c>
      <c r="L2023" s="101">
        <v>0</v>
      </c>
      <c r="M2023" s="101">
        <v>0</v>
      </c>
      <c r="N2023" s="100" t="str">
        <f t="shared" si="93"/>
        <v>공격력 +505</v>
      </c>
      <c r="O2023" s="100" t="str">
        <f t="shared" si="94"/>
        <v>최대 체력 +1160</v>
      </c>
      <c r="P2023" s="100" t="str">
        <f t="shared" si="95"/>
        <v>-</v>
      </c>
    </row>
    <row r="2024" spans="1:16" ht="13.8" customHeight="1">
      <c r="A2024" s="101">
        <f>C2024*ID규칙_기본능력치그룹_단위+COUNTIF($C$4:C2024,C2024)</f>
        <v>11329021</v>
      </c>
      <c r="B2024" s="100" t="s">
        <v>365</v>
      </c>
      <c r="C2024" s="101">
        <f>VLOOKUP(B2024,WEAPON!$B:$D,3,0)</f>
        <v>11329</v>
      </c>
      <c r="D2024" s="102">
        <v>21</v>
      </c>
      <c r="E2024" s="101">
        <v>1</v>
      </c>
      <c r="F2024" s="101">
        <v>521</v>
      </c>
      <c r="G2024" s="101">
        <v>0</v>
      </c>
      <c r="H2024" s="101">
        <v>2</v>
      </c>
      <c r="I2024" s="101">
        <v>1198</v>
      </c>
      <c r="J2024" s="101">
        <v>0</v>
      </c>
      <c r="K2024" s="101">
        <v>0</v>
      </c>
      <c r="L2024" s="101">
        <v>0</v>
      </c>
      <c r="M2024" s="101">
        <v>0</v>
      </c>
      <c r="N2024" s="100" t="str">
        <f t="shared" si="93"/>
        <v>공격력 +521</v>
      </c>
      <c r="O2024" s="100" t="str">
        <f t="shared" si="94"/>
        <v>최대 체력 +1198</v>
      </c>
      <c r="P2024" s="100" t="str">
        <f t="shared" si="95"/>
        <v>-</v>
      </c>
    </row>
    <row r="2025" spans="1:16" ht="13.8" customHeight="1">
      <c r="A2025" s="101">
        <f>C2025*ID규칙_기본능력치그룹_단위+COUNTIF($C$4:C2025,C2025)</f>
        <v>11329022</v>
      </c>
      <c r="B2025" s="100" t="s">
        <v>365</v>
      </c>
      <c r="C2025" s="101">
        <f>VLOOKUP(B2025,WEAPON!$B:$D,3,0)</f>
        <v>11329</v>
      </c>
      <c r="D2025" s="102">
        <v>22</v>
      </c>
      <c r="E2025" s="101">
        <v>1</v>
      </c>
      <c r="F2025" s="101">
        <v>538</v>
      </c>
      <c r="G2025" s="101">
        <v>0</v>
      </c>
      <c r="H2025" s="101">
        <v>2</v>
      </c>
      <c r="I2025" s="101">
        <v>1237</v>
      </c>
      <c r="J2025" s="101">
        <v>0</v>
      </c>
      <c r="K2025" s="101">
        <v>0</v>
      </c>
      <c r="L2025" s="101">
        <v>0</v>
      </c>
      <c r="M2025" s="101">
        <v>0</v>
      </c>
      <c r="N2025" s="100" t="str">
        <f t="shared" si="93"/>
        <v>공격력 +538</v>
      </c>
      <c r="O2025" s="100" t="str">
        <f t="shared" si="94"/>
        <v>최대 체력 +1237</v>
      </c>
      <c r="P2025" s="100" t="str">
        <f t="shared" si="95"/>
        <v>-</v>
      </c>
    </row>
    <row r="2026" spans="1:16" ht="13.8" customHeight="1">
      <c r="A2026" s="101">
        <f>C2026*ID규칙_기본능력치그룹_단위+COUNTIF($C$4:C2026,C2026)</f>
        <v>11329023</v>
      </c>
      <c r="B2026" s="100" t="s">
        <v>365</v>
      </c>
      <c r="C2026" s="101">
        <f>VLOOKUP(B2026,WEAPON!$B:$D,3,0)</f>
        <v>11329</v>
      </c>
      <c r="D2026" s="102">
        <v>23</v>
      </c>
      <c r="E2026" s="101">
        <v>1</v>
      </c>
      <c r="F2026" s="101">
        <v>555</v>
      </c>
      <c r="G2026" s="101">
        <v>0</v>
      </c>
      <c r="H2026" s="101">
        <v>2</v>
      </c>
      <c r="I2026" s="101">
        <v>1276</v>
      </c>
      <c r="J2026" s="101">
        <v>0</v>
      </c>
      <c r="K2026" s="101">
        <v>0</v>
      </c>
      <c r="L2026" s="101">
        <v>0</v>
      </c>
      <c r="M2026" s="101">
        <v>0</v>
      </c>
      <c r="N2026" s="100" t="str">
        <f t="shared" si="93"/>
        <v>공격력 +555</v>
      </c>
      <c r="O2026" s="100" t="str">
        <f t="shared" si="94"/>
        <v>최대 체력 +1276</v>
      </c>
      <c r="P2026" s="100" t="str">
        <f t="shared" si="95"/>
        <v>-</v>
      </c>
    </row>
    <row r="2027" spans="1:16" ht="13.8" customHeight="1">
      <c r="A2027" s="101">
        <f>C2027*ID규칙_기본능력치그룹_단위+COUNTIF($C$4:C2027,C2027)</f>
        <v>11329024</v>
      </c>
      <c r="B2027" s="100" t="s">
        <v>365</v>
      </c>
      <c r="C2027" s="101">
        <f>VLOOKUP(B2027,WEAPON!$B:$D,3,0)</f>
        <v>11329</v>
      </c>
      <c r="D2027" s="102">
        <v>24</v>
      </c>
      <c r="E2027" s="101">
        <v>1</v>
      </c>
      <c r="F2027" s="101">
        <v>572</v>
      </c>
      <c r="G2027" s="101">
        <v>0</v>
      </c>
      <c r="H2027" s="101">
        <v>2</v>
      </c>
      <c r="I2027" s="101">
        <v>1314</v>
      </c>
      <c r="J2027" s="101">
        <v>0</v>
      </c>
      <c r="K2027" s="101">
        <v>0</v>
      </c>
      <c r="L2027" s="101">
        <v>0</v>
      </c>
      <c r="M2027" s="101">
        <v>0</v>
      </c>
      <c r="N2027" s="100" t="str">
        <f t="shared" si="93"/>
        <v>공격력 +572</v>
      </c>
      <c r="O2027" s="100" t="str">
        <f t="shared" si="94"/>
        <v>최대 체력 +1314</v>
      </c>
      <c r="P2027" s="100" t="str">
        <f t="shared" si="95"/>
        <v>-</v>
      </c>
    </row>
    <row r="2028" spans="1:16" ht="13.8" customHeight="1">
      <c r="A2028" s="101">
        <f>C2028*ID규칙_기본능력치그룹_단위+COUNTIF($C$4:C2028,C2028)</f>
        <v>11329025</v>
      </c>
      <c r="B2028" s="100" t="s">
        <v>365</v>
      </c>
      <c r="C2028" s="101">
        <f>VLOOKUP(B2028,WEAPON!$B:$D,3,0)</f>
        <v>11329</v>
      </c>
      <c r="D2028" s="102">
        <v>25</v>
      </c>
      <c r="E2028" s="101">
        <v>1</v>
      </c>
      <c r="F2028" s="101">
        <v>589</v>
      </c>
      <c r="G2028" s="101">
        <v>0</v>
      </c>
      <c r="H2028" s="101">
        <v>2</v>
      </c>
      <c r="I2028" s="101">
        <v>1353</v>
      </c>
      <c r="J2028" s="101">
        <v>0</v>
      </c>
      <c r="K2028" s="101">
        <v>0</v>
      </c>
      <c r="L2028" s="101">
        <v>0</v>
      </c>
      <c r="M2028" s="101">
        <v>0</v>
      </c>
      <c r="N2028" s="100" t="str">
        <f t="shared" si="93"/>
        <v>공격력 +589</v>
      </c>
      <c r="O2028" s="100" t="str">
        <f t="shared" si="94"/>
        <v>최대 체력 +1353</v>
      </c>
      <c r="P2028" s="100" t="str">
        <f t="shared" si="95"/>
        <v>-</v>
      </c>
    </row>
    <row r="2029" spans="1:16" ht="13.8" customHeight="1">
      <c r="A2029" s="101">
        <f>C2029*ID규칙_기본능력치그룹_단위+COUNTIF($C$4:C2029,C2029)</f>
        <v>11329026</v>
      </c>
      <c r="B2029" s="100" t="s">
        <v>365</v>
      </c>
      <c r="C2029" s="101">
        <f>VLOOKUP(B2029,WEAPON!$B:$D,3,0)</f>
        <v>11329</v>
      </c>
      <c r="D2029" s="102">
        <v>26</v>
      </c>
      <c r="E2029" s="101">
        <v>1</v>
      </c>
      <c r="F2029" s="101">
        <v>605</v>
      </c>
      <c r="G2029" s="101">
        <v>0</v>
      </c>
      <c r="H2029" s="101">
        <v>2</v>
      </c>
      <c r="I2029" s="101">
        <v>1392</v>
      </c>
      <c r="J2029" s="101">
        <v>0</v>
      </c>
      <c r="K2029" s="101">
        <v>0</v>
      </c>
      <c r="L2029" s="101">
        <v>0</v>
      </c>
      <c r="M2029" s="101">
        <v>0</v>
      </c>
      <c r="N2029" s="100" t="str">
        <f t="shared" si="93"/>
        <v>공격력 +605</v>
      </c>
      <c r="O2029" s="100" t="str">
        <f t="shared" si="94"/>
        <v>최대 체력 +1392</v>
      </c>
      <c r="P2029" s="100" t="str">
        <f t="shared" si="95"/>
        <v>-</v>
      </c>
    </row>
    <row r="2030" spans="1:16" ht="13.8" customHeight="1">
      <c r="A2030" s="101">
        <f>C2030*ID규칙_기본능력치그룹_단위+COUNTIF($C$4:C2030,C2030)</f>
        <v>11329027</v>
      </c>
      <c r="B2030" s="100" t="s">
        <v>365</v>
      </c>
      <c r="C2030" s="101">
        <f>VLOOKUP(B2030,WEAPON!$B:$D,3,0)</f>
        <v>11329</v>
      </c>
      <c r="D2030" s="102">
        <v>27</v>
      </c>
      <c r="E2030" s="101">
        <v>1</v>
      </c>
      <c r="F2030" s="101">
        <v>622</v>
      </c>
      <c r="G2030" s="101">
        <v>0</v>
      </c>
      <c r="H2030" s="101">
        <v>2</v>
      </c>
      <c r="I2030" s="101">
        <v>1431</v>
      </c>
      <c r="J2030" s="101">
        <v>0</v>
      </c>
      <c r="K2030" s="101">
        <v>0</v>
      </c>
      <c r="L2030" s="101">
        <v>0</v>
      </c>
      <c r="M2030" s="101">
        <v>0</v>
      </c>
      <c r="N2030" s="100" t="str">
        <f t="shared" si="93"/>
        <v>공격력 +622</v>
      </c>
      <c r="O2030" s="100" t="str">
        <f t="shared" si="94"/>
        <v>최대 체력 +1431</v>
      </c>
      <c r="P2030" s="100" t="str">
        <f t="shared" si="95"/>
        <v>-</v>
      </c>
    </row>
    <row r="2031" spans="1:16" ht="13.8" customHeight="1">
      <c r="A2031" s="101">
        <f>C2031*ID규칙_기본능력치그룹_단위+COUNTIF($C$4:C2031,C2031)</f>
        <v>11329028</v>
      </c>
      <c r="B2031" s="100" t="s">
        <v>365</v>
      </c>
      <c r="C2031" s="101">
        <f>VLOOKUP(B2031,WEAPON!$B:$D,3,0)</f>
        <v>11329</v>
      </c>
      <c r="D2031" s="102">
        <v>28</v>
      </c>
      <c r="E2031" s="101">
        <v>1</v>
      </c>
      <c r="F2031" s="101">
        <v>639</v>
      </c>
      <c r="G2031" s="101">
        <v>0</v>
      </c>
      <c r="H2031" s="101">
        <v>2</v>
      </c>
      <c r="I2031" s="101">
        <v>1469</v>
      </c>
      <c r="J2031" s="101">
        <v>0</v>
      </c>
      <c r="K2031" s="101">
        <v>0</v>
      </c>
      <c r="L2031" s="101">
        <v>0</v>
      </c>
      <c r="M2031" s="101">
        <v>0</v>
      </c>
      <c r="N2031" s="100" t="str">
        <f t="shared" si="93"/>
        <v>공격력 +639</v>
      </c>
      <c r="O2031" s="100" t="str">
        <f t="shared" si="94"/>
        <v>최대 체력 +1469</v>
      </c>
      <c r="P2031" s="100" t="str">
        <f t="shared" si="95"/>
        <v>-</v>
      </c>
    </row>
    <row r="2032" spans="1:16" ht="13.8" customHeight="1">
      <c r="A2032" s="101">
        <f>C2032*ID규칙_기본능력치그룹_단위+COUNTIF($C$4:C2032,C2032)</f>
        <v>11329029</v>
      </c>
      <c r="B2032" s="100" t="s">
        <v>365</v>
      </c>
      <c r="C2032" s="101">
        <f>VLOOKUP(B2032,WEAPON!$B:$D,3,0)</f>
        <v>11329</v>
      </c>
      <c r="D2032" s="102">
        <v>29</v>
      </c>
      <c r="E2032" s="101">
        <v>1</v>
      </c>
      <c r="F2032" s="101">
        <v>656</v>
      </c>
      <c r="G2032" s="101">
        <v>0</v>
      </c>
      <c r="H2032" s="101">
        <v>2</v>
      </c>
      <c r="I2032" s="101">
        <v>1508</v>
      </c>
      <c r="J2032" s="101">
        <v>0</v>
      </c>
      <c r="K2032" s="101">
        <v>0</v>
      </c>
      <c r="L2032" s="101">
        <v>0</v>
      </c>
      <c r="M2032" s="101">
        <v>0</v>
      </c>
      <c r="N2032" s="100" t="str">
        <f t="shared" si="93"/>
        <v>공격력 +656</v>
      </c>
      <c r="O2032" s="100" t="str">
        <f t="shared" si="94"/>
        <v>최대 체력 +1508</v>
      </c>
      <c r="P2032" s="100" t="str">
        <f t="shared" si="95"/>
        <v>-</v>
      </c>
    </row>
    <row r="2033" spans="1:16" ht="13.8" customHeight="1">
      <c r="A2033" s="101">
        <f>C2033*ID규칙_기본능력치그룹_단위+COUNTIF($C$4:C2033,C2033)</f>
        <v>11329030</v>
      </c>
      <c r="B2033" s="100" t="s">
        <v>365</v>
      </c>
      <c r="C2033" s="101">
        <f>VLOOKUP(B2033,WEAPON!$B:$D,3,0)</f>
        <v>11329</v>
      </c>
      <c r="D2033" s="102">
        <v>30</v>
      </c>
      <c r="E2033" s="101">
        <v>1</v>
      </c>
      <c r="F2033" s="101">
        <v>673</v>
      </c>
      <c r="G2033" s="101">
        <v>0</v>
      </c>
      <c r="H2033" s="101">
        <v>2</v>
      </c>
      <c r="I2033" s="101">
        <v>1547</v>
      </c>
      <c r="J2033" s="101">
        <v>0</v>
      </c>
      <c r="K2033" s="101">
        <v>0</v>
      </c>
      <c r="L2033" s="101">
        <v>0</v>
      </c>
      <c r="M2033" s="101">
        <v>0</v>
      </c>
      <c r="N2033" s="100" t="str">
        <f t="shared" si="93"/>
        <v>공격력 +673</v>
      </c>
      <c r="O2033" s="100" t="str">
        <f t="shared" si="94"/>
        <v>최대 체력 +1547</v>
      </c>
      <c r="P2033" s="100" t="str">
        <f t="shared" si="95"/>
        <v>-</v>
      </c>
    </row>
    <row r="2034" spans="1:16" ht="13.8" customHeight="1">
      <c r="A2034" s="101">
        <f>C2034*ID규칙_기본능력치그룹_단위+COUNTIF($C$4:C2034,C2034)</f>
        <v>11329031</v>
      </c>
      <c r="B2034" s="100" t="s">
        <v>365</v>
      </c>
      <c r="C2034" s="101">
        <f>VLOOKUP(B2034,WEAPON!$B:$D,3,0)</f>
        <v>11329</v>
      </c>
      <c r="D2034" s="102">
        <v>31</v>
      </c>
      <c r="E2034" s="101">
        <v>1</v>
      </c>
      <c r="F2034" s="101">
        <v>689</v>
      </c>
      <c r="G2034" s="101">
        <v>0</v>
      </c>
      <c r="H2034" s="101">
        <v>2</v>
      </c>
      <c r="I2034" s="101">
        <v>1585</v>
      </c>
      <c r="J2034" s="101">
        <v>0</v>
      </c>
      <c r="K2034" s="101">
        <v>0</v>
      </c>
      <c r="L2034" s="101">
        <v>0</v>
      </c>
      <c r="M2034" s="101">
        <v>0</v>
      </c>
      <c r="N2034" s="100" t="str">
        <f t="shared" si="93"/>
        <v>공격력 +689</v>
      </c>
      <c r="O2034" s="100" t="str">
        <f t="shared" si="94"/>
        <v>최대 체력 +1585</v>
      </c>
      <c r="P2034" s="100" t="str">
        <f t="shared" si="95"/>
        <v>-</v>
      </c>
    </row>
    <row r="2035" spans="1:16" ht="13.8" customHeight="1">
      <c r="A2035" s="101">
        <f>C2035*ID규칙_기본능력치그룹_단위+COUNTIF($C$4:C2035,C2035)</f>
        <v>11329032</v>
      </c>
      <c r="B2035" s="100" t="s">
        <v>365</v>
      </c>
      <c r="C2035" s="101">
        <f>VLOOKUP(B2035,WEAPON!$B:$D,3,0)</f>
        <v>11329</v>
      </c>
      <c r="D2035" s="102">
        <v>32</v>
      </c>
      <c r="E2035" s="101">
        <v>1</v>
      </c>
      <c r="F2035" s="101">
        <v>706</v>
      </c>
      <c r="G2035" s="101">
        <v>0</v>
      </c>
      <c r="H2035" s="101">
        <v>2</v>
      </c>
      <c r="I2035" s="101">
        <v>1624</v>
      </c>
      <c r="J2035" s="101">
        <v>0</v>
      </c>
      <c r="K2035" s="101">
        <v>0</v>
      </c>
      <c r="L2035" s="101">
        <v>0</v>
      </c>
      <c r="M2035" s="101">
        <v>0</v>
      </c>
      <c r="N2035" s="100" t="str">
        <f t="shared" si="93"/>
        <v>공격력 +706</v>
      </c>
      <c r="O2035" s="100" t="str">
        <f t="shared" si="94"/>
        <v>최대 체력 +1624</v>
      </c>
      <c r="P2035" s="100" t="str">
        <f t="shared" si="95"/>
        <v>-</v>
      </c>
    </row>
    <row r="2036" spans="1:16" ht="13.8" customHeight="1">
      <c r="A2036" s="101">
        <f>C2036*ID규칙_기본능력치그룹_단위+COUNTIF($C$4:C2036,C2036)</f>
        <v>11329033</v>
      </c>
      <c r="B2036" s="100" t="s">
        <v>365</v>
      </c>
      <c r="C2036" s="101">
        <f>VLOOKUP(B2036,WEAPON!$B:$D,3,0)</f>
        <v>11329</v>
      </c>
      <c r="D2036" s="102">
        <v>33</v>
      </c>
      <c r="E2036" s="101">
        <v>1</v>
      </c>
      <c r="F2036" s="101">
        <v>723</v>
      </c>
      <c r="G2036" s="101">
        <v>0</v>
      </c>
      <c r="H2036" s="101">
        <v>2</v>
      </c>
      <c r="I2036" s="101">
        <v>1663</v>
      </c>
      <c r="J2036" s="101">
        <v>0</v>
      </c>
      <c r="K2036" s="101">
        <v>0</v>
      </c>
      <c r="L2036" s="101">
        <v>0</v>
      </c>
      <c r="M2036" s="101">
        <v>0</v>
      </c>
      <c r="N2036" s="100" t="str">
        <f t="shared" si="93"/>
        <v>공격력 +723</v>
      </c>
      <c r="O2036" s="100" t="str">
        <f t="shared" si="94"/>
        <v>최대 체력 +1663</v>
      </c>
      <c r="P2036" s="100" t="str">
        <f t="shared" si="95"/>
        <v>-</v>
      </c>
    </row>
    <row r="2037" spans="1:16" ht="13.8" customHeight="1">
      <c r="A2037" s="101">
        <f>C2037*ID규칙_기본능력치그룹_단위+COUNTIF($C$4:C2037,C2037)</f>
        <v>11329034</v>
      </c>
      <c r="B2037" s="100" t="s">
        <v>365</v>
      </c>
      <c r="C2037" s="101">
        <f>VLOOKUP(B2037,WEAPON!$B:$D,3,0)</f>
        <v>11329</v>
      </c>
      <c r="D2037" s="102">
        <v>34</v>
      </c>
      <c r="E2037" s="101">
        <v>1</v>
      </c>
      <c r="F2037" s="101">
        <v>740</v>
      </c>
      <c r="G2037" s="101">
        <v>0</v>
      </c>
      <c r="H2037" s="101">
        <v>2</v>
      </c>
      <c r="I2037" s="101">
        <v>1701</v>
      </c>
      <c r="J2037" s="101">
        <v>0</v>
      </c>
      <c r="K2037" s="101">
        <v>0</v>
      </c>
      <c r="L2037" s="101">
        <v>0</v>
      </c>
      <c r="M2037" s="101">
        <v>0</v>
      </c>
      <c r="N2037" s="100" t="str">
        <f t="shared" si="93"/>
        <v>공격력 +740</v>
      </c>
      <c r="O2037" s="100" t="str">
        <f t="shared" si="94"/>
        <v>최대 체력 +1701</v>
      </c>
      <c r="P2037" s="100" t="str">
        <f t="shared" si="95"/>
        <v>-</v>
      </c>
    </row>
    <row r="2038" spans="1:16" ht="13.8" customHeight="1">
      <c r="A2038" s="101">
        <f>C2038*ID규칙_기본능력치그룹_단위+COUNTIF($C$4:C2038,C2038)</f>
        <v>11329035</v>
      </c>
      <c r="B2038" s="100" t="s">
        <v>365</v>
      </c>
      <c r="C2038" s="101">
        <f>VLOOKUP(B2038,WEAPON!$B:$D,3,0)</f>
        <v>11329</v>
      </c>
      <c r="D2038" s="102">
        <v>35</v>
      </c>
      <c r="E2038" s="101">
        <v>1</v>
      </c>
      <c r="F2038" s="101">
        <v>757</v>
      </c>
      <c r="G2038" s="101">
        <v>0</v>
      </c>
      <c r="H2038" s="101">
        <v>2</v>
      </c>
      <c r="I2038" s="101">
        <v>1740</v>
      </c>
      <c r="J2038" s="101">
        <v>0</v>
      </c>
      <c r="K2038" s="101">
        <v>0</v>
      </c>
      <c r="L2038" s="101">
        <v>0</v>
      </c>
      <c r="M2038" s="101">
        <v>0</v>
      </c>
      <c r="N2038" s="100" t="str">
        <f t="shared" si="93"/>
        <v>공격력 +757</v>
      </c>
      <c r="O2038" s="100" t="str">
        <f t="shared" si="94"/>
        <v>최대 체력 +1740</v>
      </c>
      <c r="P2038" s="100" t="str">
        <f t="shared" si="95"/>
        <v>-</v>
      </c>
    </row>
    <row r="2039" spans="1:16" ht="13.8" customHeight="1">
      <c r="A2039" s="101">
        <f>C2039*ID규칙_기본능력치그룹_단위+COUNTIF($C$4:C2039,C2039)</f>
        <v>11329036</v>
      </c>
      <c r="B2039" s="100" t="s">
        <v>365</v>
      </c>
      <c r="C2039" s="101">
        <f>VLOOKUP(B2039,WEAPON!$B:$D,3,0)</f>
        <v>11329</v>
      </c>
      <c r="D2039" s="102">
        <v>36</v>
      </c>
      <c r="E2039" s="101">
        <v>1</v>
      </c>
      <c r="F2039" s="101">
        <v>774</v>
      </c>
      <c r="G2039" s="101">
        <v>0</v>
      </c>
      <c r="H2039" s="101">
        <v>2</v>
      </c>
      <c r="I2039" s="101">
        <v>1779</v>
      </c>
      <c r="J2039" s="101">
        <v>0</v>
      </c>
      <c r="K2039" s="101">
        <v>0</v>
      </c>
      <c r="L2039" s="101">
        <v>0</v>
      </c>
      <c r="M2039" s="101">
        <v>0</v>
      </c>
      <c r="N2039" s="100" t="str">
        <f t="shared" si="93"/>
        <v>공격력 +774</v>
      </c>
      <c r="O2039" s="100" t="str">
        <f t="shared" si="94"/>
        <v>최대 체력 +1779</v>
      </c>
      <c r="P2039" s="100" t="str">
        <f t="shared" si="95"/>
        <v>-</v>
      </c>
    </row>
    <row r="2040" spans="1:16" ht="13.8" customHeight="1">
      <c r="A2040" s="101">
        <f>C2040*ID규칙_기본능력치그룹_단위+COUNTIF($C$4:C2040,C2040)</f>
        <v>11329037</v>
      </c>
      <c r="B2040" s="100" t="s">
        <v>365</v>
      </c>
      <c r="C2040" s="101">
        <f>VLOOKUP(B2040,WEAPON!$B:$D,3,0)</f>
        <v>11329</v>
      </c>
      <c r="D2040" s="102">
        <v>37</v>
      </c>
      <c r="E2040" s="101">
        <v>1</v>
      </c>
      <c r="F2040" s="101">
        <v>790</v>
      </c>
      <c r="G2040" s="101">
        <v>0</v>
      </c>
      <c r="H2040" s="101">
        <v>2</v>
      </c>
      <c r="I2040" s="101">
        <v>1817</v>
      </c>
      <c r="J2040" s="101">
        <v>0</v>
      </c>
      <c r="K2040" s="101">
        <v>0</v>
      </c>
      <c r="L2040" s="101">
        <v>0</v>
      </c>
      <c r="M2040" s="101">
        <v>0</v>
      </c>
      <c r="N2040" s="100" t="str">
        <f t="shared" si="93"/>
        <v>공격력 +790</v>
      </c>
      <c r="O2040" s="100" t="str">
        <f t="shared" si="94"/>
        <v>최대 체력 +1817</v>
      </c>
      <c r="P2040" s="100" t="str">
        <f t="shared" si="95"/>
        <v>-</v>
      </c>
    </row>
    <row r="2041" spans="1:16" ht="13.8" customHeight="1">
      <c r="A2041" s="101">
        <f>C2041*ID규칙_기본능력치그룹_단위+COUNTIF($C$4:C2041,C2041)</f>
        <v>11329038</v>
      </c>
      <c r="B2041" s="100" t="s">
        <v>365</v>
      </c>
      <c r="C2041" s="101">
        <f>VLOOKUP(B2041,WEAPON!$B:$D,3,0)</f>
        <v>11329</v>
      </c>
      <c r="D2041" s="102">
        <v>38</v>
      </c>
      <c r="E2041" s="101">
        <v>1</v>
      </c>
      <c r="F2041" s="101">
        <v>807</v>
      </c>
      <c r="G2041" s="101">
        <v>0</v>
      </c>
      <c r="H2041" s="101">
        <v>2</v>
      </c>
      <c r="I2041" s="101">
        <v>1856</v>
      </c>
      <c r="J2041" s="101">
        <v>0</v>
      </c>
      <c r="K2041" s="101">
        <v>0</v>
      </c>
      <c r="L2041" s="101">
        <v>0</v>
      </c>
      <c r="M2041" s="101">
        <v>0</v>
      </c>
      <c r="N2041" s="100" t="str">
        <f t="shared" si="93"/>
        <v>공격력 +807</v>
      </c>
      <c r="O2041" s="100" t="str">
        <f t="shared" si="94"/>
        <v>최대 체력 +1856</v>
      </c>
      <c r="P2041" s="100" t="str">
        <f t="shared" si="95"/>
        <v>-</v>
      </c>
    </row>
    <row r="2042" spans="1:16" ht="13.8" customHeight="1">
      <c r="A2042" s="101">
        <f>C2042*ID규칙_기본능력치그룹_단위+COUNTIF($C$4:C2042,C2042)</f>
        <v>11329039</v>
      </c>
      <c r="B2042" s="100" t="s">
        <v>365</v>
      </c>
      <c r="C2042" s="101">
        <f>VLOOKUP(B2042,WEAPON!$B:$D,3,0)</f>
        <v>11329</v>
      </c>
      <c r="D2042" s="102">
        <v>39</v>
      </c>
      <c r="E2042" s="101">
        <v>1</v>
      </c>
      <c r="F2042" s="101">
        <v>824</v>
      </c>
      <c r="G2042" s="101">
        <v>0</v>
      </c>
      <c r="H2042" s="101">
        <v>2</v>
      </c>
      <c r="I2042" s="101">
        <v>1895</v>
      </c>
      <c r="J2042" s="101">
        <v>0</v>
      </c>
      <c r="K2042" s="101">
        <v>0</v>
      </c>
      <c r="L2042" s="101">
        <v>0</v>
      </c>
      <c r="M2042" s="101">
        <v>0</v>
      </c>
      <c r="N2042" s="100" t="str">
        <f t="shared" si="93"/>
        <v>공격력 +824</v>
      </c>
      <c r="O2042" s="100" t="str">
        <f t="shared" si="94"/>
        <v>최대 체력 +1895</v>
      </c>
      <c r="P2042" s="100" t="str">
        <f t="shared" si="95"/>
        <v>-</v>
      </c>
    </row>
    <row r="2043" spans="1:16" ht="13.8" customHeight="1">
      <c r="A2043" s="101">
        <f>C2043*ID규칙_기본능력치그룹_단위+COUNTIF($C$4:C2043,C2043)</f>
        <v>11329040</v>
      </c>
      <c r="B2043" s="100" t="s">
        <v>365</v>
      </c>
      <c r="C2043" s="101">
        <f>VLOOKUP(B2043,WEAPON!$B:$D,3,0)</f>
        <v>11329</v>
      </c>
      <c r="D2043" s="102">
        <v>40</v>
      </c>
      <c r="E2043" s="101">
        <v>1</v>
      </c>
      <c r="F2043" s="101">
        <v>841</v>
      </c>
      <c r="G2043" s="101">
        <v>0</v>
      </c>
      <c r="H2043" s="101">
        <v>2</v>
      </c>
      <c r="I2043" s="101">
        <v>1933</v>
      </c>
      <c r="J2043" s="101">
        <v>0</v>
      </c>
      <c r="K2043" s="101">
        <v>0</v>
      </c>
      <c r="L2043" s="101">
        <v>0</v>
      </c>
      <c r="M2043" s="101">
        <v>0</v>
      </c>
      <c r="N2043" s="100" t="str">
        <f t="shared" si="93"/>
        <v>공격력 +841</v>
      </c>
      <c r="O2043" s="100" t="str">
        <f t="shared" si="94"/>
        <v>최대 체력 +1933</v>
      </c>
      <c r="P2043" s="100" t="str">
        <f t="shared" si="95"/>
        <v>-</v>
      </c>
    </row>
    <row r="2044" spans="1:16" ht="13.8" customHeight="1">
      <c r="A2044" s="101">
        <f>C2044*ID규칙_기본능력치그룹_단위+COUNTIF($C$4:C2044,C2044)</f>
        <v>11329041</v>
      </c>
      <c r="B2044" s="100" t="s">
        <v>365</v>
      </c>
      <c r="C2044" s="101">
        <f>VLOOKUP(B2044,WEAPON!$B:$D,3,0)</f>
        <v>11329</v>
      </c>
      <c r="D2044" s="102">
        <v>41</v>
      </c>
      <c r="E2044" s="101">
        <v>1</v>
      </c>
      <c r="F2044" s="101">
        <v>858</v>
      </c>
      <c r="G2044" s="101">
        <v>0</v>
      </c>
      <c r="H2044" s="101">
        <v>2</v>
      </c>
      <c r="I2044" s="101">
        <v>1972</v>
      </c>
      <c r="J2044" s="101">
        <v>0</v>
      </c>
      <c r="K2044" s="101">
        <v>0</v>
      </c>
      <c r="L2044" s="101">
        <v>0</v>
      </c>
      <c r="M2044" s="101">
        <v>0</v>
      </c>
      <c r="N2044" s="100" t="str">
        <f t="shared" si="93"/>
        <v>공격력 +858</v>
      </c>
      <c r="O2044" s="100" t="str">
        <f t="shared" si="94"/>
        <v>최대 체력 +1972</v>
      </c>
      <c r="P2044" s="100" t="str">
        <f t="shared" si="95"/>
        <v>-</v>
      </c>
    </row>
    <row r="2045" spans="1:16" ht="13.8" customHeight="1">
      <c r="A2045" s="101">
        <f>C2045*ID규칙_기본능력치그룹_단위+COUNTIF($C$4:C2045,C2045)</f>
        <v>11329042</v>
      </c>
      <c r="B2045" s="100" t="s">
        <v>365</v>
      </c>
      <c r="C2045" s="101">
        <f>VLOOKUP(B2045,WEAPON!$B:$D,3,0)</f>
        <v>11329</v>
      </c>
      <c r="D2045" s="102">
        <v>42</v>
      </c>
      <c r="E2045" s="101">
        <v>1</v>
      </c>
      <c r="F2045" s="101">
        <v>874</v>
      </c>
      <c r="G2045" s="101">
        <v>0</v>
      </c>
      <c r="H2045" s="101">
        <v>2</v>
      </c>
      <c r="I2045" s="101">
        <v>2011</v>
      </c>
      <c r="J2045" s="101">
        <v>0</v>
      </c>
      <c r="K2045" s="101">
        <v>0</v>
      </c>
      <c r="L2045" s="101">
        <v>0</v>
      </c>
      <c r="M2045" s="101">
        <v>0</v>
      </c>
      <c r="N2045" s="100" t="str">
        <f t="shared" si="93"/>
        <v>공격력 +874</v>
      </c>
      <c r="O2045" s="100" t="str">
        <f t="shared" si="94"/>
        <v>최대 체력 +2011</v>
      </c>
      <c r="P2045" s="100" t="str">
        <f t="shared" si="95"/>
        <v>-</v>
      </c>
    </row>
    <row r="2046" spans="1:16" ht="13.8" customHeight="1">
      <c r="A2046" s="101">
        <f>C2046*ID규칙_기본능력치그룹_단위+COUNTIF($C$4:C2046,C2046)</f>
        <v>11329043</v>
      </c>
      <c r="B2046" s="100" t="s">
        <v>365</v>
      </c>
      <c r="C2046" s="101">
        <f>VLOOKUP(B2046,WEAPON!$B:$D,3,0)</f>
        <v>11329</v>
      </c>
      <c r="D2046" s="102">
        <v>43</v>
      </c>
      <c r="E2046" s="101">
        <v>1</v>
      </c>
      <c r="F2046" s="101">
        <v>891</v>
      </c>
      <c r="G2046" s="101">
        <v>0</v>
      </c>
      <c r="H2046" s="101">
        <v>2</v>
      </c>
      <c r="I2046" s="101">
        <v>2049</v>
      </c>
      <c r="J2046" s="101">
        <v>0</v>
      </c>
      <c r="K2046" s="101">
        <v>0</v>
      </c>
      <c r="L2046" s="101">
        <v>0</v>
      </c>
      <c r="M2046" s="101">
        <v>0</v>
      </c>
      <c r="N2046" s="100" t="str">
        <f t="shared" si="93"/>
        <v>공격력 +891</v>
      </c>
      <c r="O2046" s="100" t="str">
        <f t="shared" si="94"/>
        <v>최대 체력 +2049</v>
      </c>
      <c r="P2046" s="100" t="str">
        <f t="shared" si="95"/>
        <v>-</v>
      </c>
    </row>
    <row r="2047" spans="1:16" ht="13.8" customHeight="1">
      <c r="A2047" s="101">
        <f>C2047*ID규칙_기본능력치그룹_단위+COUNTIF($C$4:C2047,C2047)</f>
        <v>11329044</v>
      </c>
      <c r="B2047" s="100" t="s">
        <v>365</v>
      </c>
      <c r="C2047" s="101">
        <f>VLOOKUP(B2047,WEAPON!$B:$D,3,0)</f>
        <v>11329</v>
      </c>
      <c r="D2047" s="102">
        <v>44</v>
      </c>
      <c r="E2047" s="101">
        <v>1</v>
      </c>
      <c r="F2047" s="101">
        <v>908</v>
      </c>
      <c r="G2047" s="101">
        <v>0</v>
      </c>
      <c r="H2047" s="101">
        <v>2</v>
      </c>
      <c r="I2047" s="101">
        <v>2088</v>
      </c>
      <c r="J2047" s="101">
        <v>0</v>
      </c>
      <c r="K2047" s="101">
        <v>0</v>
      </c>
      <c r="L2047" s="101">
        <v>0</v>
      </c>
      <c r="M2047" s="101">
        <v>0</v>
      </c>
      <c r="N2047" s="100" t="str">
        <f t="shared" si="93"/>
        <v>공격력 +908</v>
      </c>
      <c r="O2047" s="100" t="str">
        <f t="shared" si="94"/>
        <v>최대 체력 +2088</v>
      </c>
      <c r="P2047" s="100" t="str">
        <f t="shared" si="95"/>
        <v>-</v>
      </c>
    </row>
    <row r="2048" spans="1:16" ht="13.8" customHeight="1">
      <c r="A2048" s="101">
        <f>C2048*ID규칙_기본능력치그룹_단위+COUNTIF($C$4:C2048,C2048)</f>
        <v>11329045</v>
      </c>
      <c r="B2048" s="100" t="s">
        <v>365</v>
      </c>
      <c r="C2048" s="101">
        <f>VLOOKUP(B2048,WEAPON!$B:$D,3,0)</f>
        <v>11329</v>
      </c>
      <c r="D2048" s="102">
        <v>45</v>
      </c>
      <c r="E2048" s="101">
        <v>1</v>
      </c>
      <c r="F2048" s="101">
        <v>925</v>
      </c>
      <c r="G2048" s="101">
        <v>0</v>
      </c>
      <c r="H2048" s="101">
        <v>2</v>
      </c>
      <c r="I2048" s="101">
        <v>2127</v>
      </c>
      <c r="J2048" s="101">
        <v>0</v>
      </c>
      <c r="K2048" s="101">
        <v>0</v>
      </c>
      <c r="L2048" s="101">
        <v>0</v>
      </c>
      <c r="M2048" s="101">
        <v>0</v>
      </c>
      <c r="N2048" s="100" t="str">
        <f t="shared" si="93"/>
        <v>공격력 +925</v>
      </c>
      <c r="O2048" s="100" t="str">
        <f t="shared" si="94"/>
        <v>최대 체력 +2127</v>
      </c>
      <c r="P2048" s="100" t="str">
        <f t="shared" si="95"/>
        <v>-</v>
      </c>
    </row>
    <row r="2049" spans="1:16" ht="13.8" customHeight="1">
      <c r="A2049" s="101">
        <f>C2049*ID규칙_기본능력치그룹_단위+COUNTIF($C$4:C2049,C2049)</f>
        <v>11329046</v>
      </c>
      <c r="B2049" s="100" t="s">
        <v>365</v>
      </c>
      <c r="C2049" s="101">
        <f>VLOOKUP(B2049,WEAPON!$B:$D,3,0)</f>
        <v>11329</v>
      </c>
      <c r="D2049" s="102">
        <v>46</v>
      </c>
      <c r="E2049" s="101">
        <v>1</v>
      </c>
      <c r="F2049" s="101">
        <v>942</v>
      </c>
      <c r="G2049" s="101">
        <v>0</v>
      </c>
      <c r="H2049" s="101">
        <v>2</v>
      </c>
      <c r="I2049" s="101">
        <v>2165</v>
      </c>
      <c r="J2049" s="101">
        <v>0</v>
      </c>
      <c r="K2049" s="101">
        <v>0</v>
      </c>
      <c r="L2049" s="101">
        <v>0</v>
      </c>
      <c r="M2049" s="101">
        <v>0</v>
      </c>
      <c r="N2049" s="100" t="str">
        <f t="shared" si="93"/>
        <v>공격력 +942</v>
      </c>
      <c r="O2049" s="100" t="str">
        <f t="shared" si="94"/>
        <v>최대 체력 +2165</v>
      </c>
      <c r="P2049" s="100" t="str">
        <f t="shared" si="95"/>
        <v>-</v>
      </c>
    </row>
    <row r="2050" spans="1:16" ht="13.8" customHeight="1">
      <c r="A2050" s="101">
        <f>C2050*ID규칙_기본능력치그룹_단위+COUNTIF($C$4:C2050,C2050)</f>
        <v>11329047</v>
      </c>
      <c r="B2050" s="100" t="s">
        <v>365</v>
      </c>
      <c r="C2050" s="101">
        <f>VLOOKUP(B2050,WEAPON!$B:$D,3,0)</f>
        <v>11329</v>
      </c>
      <c r="D2050" s="102">
        <v>47</v>
      </c>
      <c r="E2050" s="101">
        <v>1</v>
      </c>
      <c r="F2050" s="101">
        <v>959</v>
      </c>
      <c r="G2050" s="101">
        <v>0</v>
      </c>
      <c r="H2050" s="101">
        <v>2</v>
      </c>
      <c r="I2050" s="101">
        <v>2204</v>
      </c>
      <c r="J2050" s="101">
        <v>0</v>
      </c>
      <c r="K2050" s="101">
        <v>0</v>
      </c>
      <c r="L2050" s="101">
        <v>0</v>
      </c>
      <c r="M2050" s="101">
        <v>0</v>
      </c>
      <c r="N2050" s="100" t="str">
        <f t="shared" si="93"/>
        <v>공격력 +959</v>
      </c>
      <c r="O2050" s="100" t="str">
        <f t="shared" si="94"/>
        <v>최대 체력 +2204</v>
      </c>
      <c r="P2050" s="100" t="str">
        <f t="shared" si="95"/>
        <v>-</v>
      </c>
    </row>
    <row r="2051" spans="1:16" ht="13.8" customHeight="1">
      <c r="A2051" s="101">
        <f>C2051*ID규칙_기본능력치그룹_단위+COUNTIF($C$4:C2051,C2051)</f>
        <v>11329048</v>
      </c>
      <c r="B2051" s="100" t="s">
        <v>365</v>
      </c>
      <c r="C2051" s="101">
        <f>VLOOKUP(B2051,WEAPON!$B:$D,3,0)</f>
        <v>11329</v>
      </c>
      <c r="D2051" s="102">
        <v>48</v>
      </c>
      <c r="E2051" s="101">
        <v>1</v>
      </c>
      <c r="F2051" s="101">
        <v>975</v>
      </c>
      <c r="G2051" s="101">
        <v>0</v>
      </c>
      <c r="H2051" s="101">
        <v>2</v>
      </c>
      <c r="I2051" s="101">
        <v>2243</v>
      </c>
      <c r="J2051" s="101">
        <v>0</v>
      </c>
      <c r="K2051" s="101">
        <v>0</v>
      </c>
      <c r="L2051" s="101">
        <v>0</v>
      </c>
      <c r="M2051" s="101">
        <v>0</v>
      </c>
      <c r="N2051" s="100" t="str">
        <f t="shared" si="93"/>
        <v>공격력 +975</v>
      </c>
      <c r="O2051" s="100" t="str">
        <f t="shared" si="94"/>
        <v>최대 체력 +2243</v>
      </c>
      <c r="P2051" s="100" t="str">
        <f t="shared" si="95"/>
        <v>-</v>
      </c>
    </row>
    <row r="2052" spans="1:16" ht="13.8" customHeight="1">
      <c r="A2052" s="101">
        <f>C2052*ID규칙_기본능력치그룹_단위+COUNTIF($C$4:C2052,C2052)</f>
        <v>11329049</v>
      </c>
      <c r="B2052" s="100" t="s">
        <v>365</v>
      </c>
      <c r="C2052" s="101">
        <f>VLOOKUP(B2052,WEAPON!$B:$D,3,0)</f>
        <v>11329</v>
      </c>
      <c r="D2052" s="102">
        <v>49</v>
      </c>
      <c r="E2052" s="101">
        <v>1</v>
      </c>
      <c r="F2052" s="101">
        <v>992</v>
      </c>
      <c r="G2052" s="101">
        <v>0</v>
      </c>
      <c r="H2052" s="101">
        <v>2</v>
      </c>
      <c r="I2052" s="101">
        <v>2281</v>
      </c>
      <c r="J2052" s="101">
        <v>0</v>
      </c>
      <c r="K2052" s="101">
        <v>0</v>
      </c>
      <c r="L2052" s="101">
        <v>0</v>
      </c>
      <c r="M2052" s="101">
        <v>0</v>
      </c>
      <c r="N2052" s="100" t="str">
        <f t="shared" ref="N2052:N2115" si="96">IF(E2052=0,"-",VLOOKUP(E2052,STATS_TYPE,2,0)&amp;" +")&amp;IF(E2052=0,"",IF(G2052=0,F2052,F2052/100&amp;"%"))</f>
        <v>공격력 +992</v>
      </c>
      <c r="O2052" s="100" t="str">
        <f t="shared" ref="O2052:O2115" si="97">IF(H2052=0,"-",VLOOKUP(H2052,STATS_TYPE,2,0)&amp;" +")&amp;IF(H2052=0,"",IF(J2052=0,I2052,I2052/100&amp;"%"))</f>
        <v>최대 체력 +2281</v>
      </c>
      <c r="P2052" s="100" t="str">
        <f t="shared" ref="P2052:P2115" si="98">IF(K2052=0,"-",VLOOKUP(K2052,STATS_TYPE,2,0)&amp;" +")&amp;IF(K2052=0,"",IF(M2052=0,L2052,L2052/100&amp;"%"))</f>
        <v>-</v>
      </c>
    </row>
    <row r="2053" spans="1:16" ht="13.8" customHeight="1">
      <c r="A2053" s="101">
        <f>C2053*ID규칙_기본능력치그룹_단위+COUNTIF($C$4:C2053,C2053)</f>
        <v>11329050</v>
      </c>
      <c r="B2053" s="100" t="s">
        <v>365</v>
      </c>
      <c r="C2053" s="101">
        <f>VLOOKUP(B2053,WEAPON!$B:$D,3,0)</f>
        <v>11329</v>
      </c>
      <c r="D2053" s="102">
        <v>50</v>
      </c>
      <c r="E2053" s="101">
        <v>1</v>
      </c>
      <c r="F2053" s="101">
        <v>1009</v>
      </c>
      <c r="G2053" s="101">
        <v>0</v>
      </c>
      <c r="H2053" s="101">
        <v>2</v>
      </c>
      <c r="I2053" s="101">
        <v>2320</v>
      </c>
      <c r="J2053" s="101">
        <v>0</v>
      </c>
      <c r="K2053" s="101">
        <v>0</v>
      </c>
      <c r="L2053" s="101">
        <v>0</v>
      </c>
      <c r="M2053" s="101">
        <v>0</v>
      </c>
      <c r="N2053" s="100" t="str">
        <f t="shared" si="96"/>
        <v>공격력 +1009</v>
      </c>
      <c r="O2053" s="100" t="str">
        <f t="shared" si="97"/>
        <v>최대 체력 +2320</v>
      </c>
      <c r="P2053" s="100" t="str">
        <f t="shared" si="98"/>
        <v>-</v>
      </c>
    </row>
    <row r="2054" spans="1:16" ht="13.8" customHeight="1">
      <c r="A2054" s="101">
        <f>C2054*ID규칙_기본능력치그룹_단위+COUNTIF($C$4:C2054,C2054)</f>
        <v>11230001</v>
      </c>
      <c r="B2054" s="100" t="s">
        <v>367</v>
      </c>
      <c r="C2054" s="101">
        <f>VLOOKUP(B2054,WEAPON!$B:$D,3,0)</f>
        <v>11230</v>
      </c>
      <c r="D2054" s="102">
        <v>1</v>
      </c>
      <c r="E2054" s="101">
        <v>1</v>
      </c>
      <c r="F2054" s="101">
        <v>84</v>
      </c>
      <c r="G2054" s="101">
        <v>0</v>
      </c>
      <c r="H2054" s="101">
        <v>2</v>
      </c>
      <c r="I2054" s="101">
        <v>598</v>
      </c>
      <c r="J2054" s="101">
        <v>0</v>
      </c>
      <c r="K2054" s="101">
        <v>0</v>
      </c>
      <c r="L2054" s="101">
        <v>0</v>
      </c>
      <c r="M2054" s="101">
        <v>0</v>
      </c>
      <c r="N2054" s="100" t="str">
        <f t="shared" si="96"/>
        <v>공격력 +84</v>
      </c>
      <c r="O2054" s="100" t="str">
        <f t="shared" si="97"/>
        <v>최대 체력 +598</v>
      </c>
      <c r="P2054" s="100" t="str">
        <f t="shared" si="98"/>
        <v>-</v>
      </c>
    </row>
    <row r="2055" spans="1:16" ht="13.8" customHeight="1">
      <c r="A2055" s="101">
        <f>C2055*ID규칙_기본능력치그룹_단위+COUNTIF($C$4:C2055,C2055)</f>
        <v>11230002</v>
      </c>
      <c r="B2055" s="100" t="s">
        <v>367</v>
      </c>
      <c r="C2055" s="101">
        <f>VLOOKUP(B2055,WEAPON!$B:$D,3,0)</f>
        <v>11230</v>
      </c>
      <c r="D2055" s="102">
        <v>2</v>
      </c>
      <c r="E2055" s="101">
        <v>1</v>
      </c>
      <c r="F2055" s="101">
        <v>92</v>
      </c>
      <c r="G2055" s="101">
        <v>0</v>
      </c>
      <c r="H2055" s="101">
        <v>2</v>
      </c>
      <c r="I2055" s="101">
        <v>652</v>
      </c>
      <c r="J2055" s="101">
        <v>0</v>
      </c>
      <c r="K2055" s="101">
        <v>0</v>
      </c>
      <c r="L2055" s="101">
        <v>0</v>
      </c>
      <c r="M2055" s="101">
        <v>0</v>
      </c>
      <c r="N2055" s="100" t="str">
        <f t="shared" si="96"/>
        <v>공격력 +92</v>
      </c>
      <c r="O2055" s="100" t="str">
        <f t="shared" si="97"/>
        <v>최대 체력 +652</v>
      </c>
      <c r="P2055" s="100" t="str">
        <f t="shared" si="98"/>
        <v>-</v>
      </c>
    </row>
    <row r="2056" spans="1:16" ht="13.8" customHeight="1">
      <c r="A2056" s="101">
        <f>C2056*ID규칙_기본능력치그룹_단위+COUNTIF($C$4:C2056,C2056)</f>
        <v>11230003</v>
      </c>
      <c r="B2056" s="100" t="s">
        <v>367</v>
      </c>
      <c r="C2056" s="101">
        <f>VLOOKUP(B2056,WEAPON!$B:$D,3,0)</f>
        <v>11230</v>
      </c>
      <c r="D2056" s="102">
        <v>3</v>
      </c>
      <c r="E2056" s="101">
        <v>1</v>
      </c>
      <c r="F2056" s="101">
        <v>99</v>
      </c>
      <c r="G2056" s="101">
        <v>0</v>
      </c>
      <c r="H2056" s="101">
        <v>2</v>
      </c>
      <c r="I2056" s="101">
        <v>707</v>
      </c>
      <c r="J2056" s="101">
        <v>0</v>
      </c>
      <c r="K2056" s="101">
        <v>0</v>
      </c>
      <c r="L2056" s="101">
        <v>0</v>
      </c>
      <c r="M2056" s="101">
        <v>0</v>
      </c>
      <c r="N2056" s="100" t="str">
        <f t="shared" si="96"/>
        <v>공격력 +99</v>
      </c>
      <c r="O2056" s="100" t="str">
        <f t="shared" si="97"/>
        <v>최대 체력 +707</v>
      </c>
      <c r="P2056" s="100" t="str">
        <f t="shared" si="98"/>
        <v>-</v>
      </c>
    </row>
    <row r="2057" spans="1:16" ht="13.8" customHeight="1">
      <c r="A2057" s="101">
        <f>C2057*ID규칙_기본능력치그룹_단위+COUNTIF($C$4:C2057,C2057)</f>
        <v>11230004</v>
      </c>
      <c r="B2057" s="100" t="s">
        <v>367</v>
      </c>
      <c r="C2057" s="101">
        <f>VLOOKUP(B2057,WEAPON!$B:$D,3,0)</f>
        <v>11230</v>
      </c>
      <c r="D2057" s="102">
        <v>4</v>
      </c>
      <c r="E2057" s="101">
        <v>1</v>
      </c>
      <c r="F2057" s="101">
        <v>107</v>
      </c>
      <c r="G2057" s="101">
        <v>0</v>
      </c>
      <c r="H2057" s="101">
        <v>2</v>
      </c>
      <c r="I2057" s="101">
        <v>761</v>
      </c>
      <c r="J2057" s="101">
        <v>0</v>
      </c>
      <c r="K2057" s="101">
        <v>0</v>
      </c>
      <c r="L2057" s="101">
        <v>0</v>
      </c>
      <c r="M2057" s="101">
        <v>0</v>
      </c>
      <c r="N2057" s="100" t="str">
        <f t="shared" si="96"/>
        <v>공격력 +107</v>
      </c>
      <c r="O2057" s="100" t="str">
        <f t="shared" si="97"/>
        <v>최대 체력 +761</v>
      </c>
      <c r="P2057" s="100" t="str">
        <f t="shared" si="98"/>
        <v>-</v>
      </c>
    </row>
    <row r="2058" spans="1:16" ht="13.8" customHeight="1">
      <c r="A2058" s="101">
        <f>C2058*ID규칙_기본능력치그룹_단위+COUNTIF($C$4:C2058,C2058)</f>
        <v>11230005</v>
      </c>
      <c r="B2058" s="100" t="s">
        <v>367</v>
      </c>
      <c r="C2058" s="101">
        <f>VLOOKUP(B2058,WEAPON!$B:$D,3,0)</f>
        <v>11230</v>
      </c>
      <c r="D2058" s="102">
        <v>5</v>
      </c>
      <c r="E2058" s="101">
        <v>1</v>
      </c>
      <c r="F2058" s="101">
        <v>114</v>
      </c>
      <c r="G2058" s="101">
        <v>0</v>
      </c>
      <c r="H2058" s="101">
        <v>2</v>
      </c>
      <c r="I2058" s="101">
        <v>815</v>
      </c>
      <c r="J2058" s="101">
        <v>0</v>
      </c>
      <c r="K2058" s="101">
        <v>0</v>
      </c>
      <c r="L2058" s="101">
        <v>0</v>
      </c>
      <c r="M2058" s="101">
        <v>0</v>
      </c>
      <c r="N2058" s="100" t="str">
        <f t="shared" si="96"/>
        <v>공격력 +114</v>
      </c>
      <c r="O2058" s="100" t="str">
        <f t="shared" si="97"/>
        <v>최대 체력 +815</v>
      </c>
      <c r="P2058" s="100" t="str">
        <f t="shared" si="98"/>
        <v>-</v>
      </c>
    </row>
    <row r="2059" spans="1:16" ht="13.8" customHeight="1">
      <c r="A2059" s="101">
        <f>C2059*ID규칙_기본능력치그룹_단위+COUNTIF($C$4:C2059,C2059)</f>
        <v>11230006</v>
      </c>
      <c r="B2059" s="100" t="s">
        <v>367</v>
      </c>
      <c r="C2059" s="101">
        <f>VLOOKUP(B2059,WEAPON!$B:$D,3,0)</f>
        <v>11230</v>
      </c>
      <c r="D2059" s="102">
        <v>6</v>
      </c>
      <c r="E2059" s="101">
        <v>1</v>
      </c>
      <c r="F2059" s="101">
        <v>122</v>
      </c>
      <c r="G2059" s="101">
        <v>0</v>
      </c>
      <c r="H2059" s="101">
        <v>2</v>
      </c>
      <c r="I2059" s="101">
        <v>870</v>
      </c>
      <c r="J2059" s="101">
        <v>0</v>
      </c>
      <c r="K2059" s="101">
        <v>0</v>
      </c>
      <c r="L2059" s="101">
        <v>0</v>
      </c>
      <c r="M2059" s="101">
        <v>0</v>
      </c>
      <c r="N2059" s="100" t="str">
        <f t="shared" si="96"/>
        <v>공격력 +122</v>
      </c>
      <c r="O2059" s="100" t="str">
        <f t="shared" si="97"/>
        <v>최대 체력 +870</v>
      </c>
      <c r="P2059" s="100" t="str">
        <f t="shared" si="98"/>
        <v>-</v>
      </c>
    </row>
    <row r="2060" spans="1:16" ht="13.8" customHeight="1">
      <c r="A2060" s="101">
        <f>C2060*ID규칙_기본능력치그룹_단위+COUNTIF($C$4:C2060,C2060)</f>
        <v>11230007</v>
      </c>
      <c r="B2060" s="100" t="s">
        <v>367</v>
      </c>
      <c r="C2060" s="101">
        <f>VLOOKUP(B2060,WEAPON!$B:$D,3,0)</f>
        <v>11230</v>
      </c>
      <c r="D2060" s="102">
        <v>7</v>
      </c>
      <c r="E2060" s="101">
        <v>1</v>
      </c>
      <c r="F2060" s="101">
        <v>130</v>
      </c>
      <c r="G2060" s="101">
        <v>0</v>
      </c>
      <c r="H2060" s="101">
        <v>2</v>
      </c>
      <c r="I2060" s="101">
        <v>924</v>
      </c>
      <c r="J2060" s="101">
        <v>0</v>
      </c>
      <c r="K2060" s="101">
        <v>0</v>
      </c>
      <c r="L2060" s="101">
        <v>0</v>
      </c>
      <c r="M2060" s="101">
        <v>0</v>
      </c>
      <c r="N2060" s="100" t="str">
        <f t="shared" si="96"/>
        <v>공격력 +130</v>
      </c>
      <c r="O2060" s="100" t="str">
        <f t="shared" si="97"/>
        <v>최대 체력 +924</v>
      </c>
      <c r="P2060" s="100" t="str">
        <f t="shared" si="98"/>
        <v>-</v>
      </c>
    </row>
    <row r="2061" spans="1:16" ht="13.8" customHeight="1">
      <c r="A2061" s="101">
        <f>C2061*ID규칙_기본능력치그룹_단위+COUNTIF($C$4:C2061,C2061)</f>
        <v>11230008</v>
      </c>
      <c r="B2061" s="100" t="s">
        <v>367</v>
      </c>
      <c r="C2061" s="101">
        <f>VLOOKUP(B2061,WEAPON!$B:$D,3,0)</f>
        <v>11230</v>
      </c>
      <c r="D2061" s="102">
        <v>8</v>
      </c>
      <c r="E2061" s="101">
        <v>1</v>
      </c>
      <c r="F2061" s="101">
        <v>137</v>
      </c>
      <c r="G2061" s="101">
        <v>0</v>
      </c>
      <c r="H2061" s="101">
        <v>2</v>
      </c>
      <c r="I2061" s="101">
        <v>978</v>
      </c>
      <c r="J2061" s="101">
        <v>0</v>
      </c>
      <c r="K2061" s="101">
        <v>0</v>
      </c>
      <c r="L2061" s="101">
        <v>0</v>
      </c>
      <c r="M2061" s="101">
        <v>0</v>
      </c>
      <c r="N2061" s="100" t="str">
        <f t="shared" si="96"/>
        <v>공격력 +137</v>
      </c>
      <c r="O2061" s="100" t="str">
        <f t="shared" si="97"/>
        <v>최대 체력 +978</v>
      </c>
      <c r="P2061" s="100" t="str">
        <f t="shared" si="98"/>
        <v>-</v>
      </c>
    </row>
    <row r="2062" spans="1:16" ht="13.8" customHeight="1">
      <c r="A2062" s="101">
        <f>C2062*ID규칙_기본능력치그룹_단위+COUNTIF($C$4:C2062,C2062)</f>
        <v>11230009</v>
      </c>
      <c r="B2062" s="100" t="s">
        <v>367</v>
      </c>
      <c r="C2062" s="101">
        <f>VLOOKUP(B2062,WEAPON!$B:$D,3,0)</f>
        <v>11230</v>
      </c>
      <c r="D2062" s="102">
        <v>9</v>
      </c>
      <c r="E2062" s="101">
        <v>1</v>
      </c>
      <c r="F2062" s="101">
        <v>145</v>
      </c>
      <c r="G2062" s="101">
        <v>0</v>
      </c>
      <c r="H2062" s="101">
        <v>2</v>
      </c>
      <c r="I2062" s="101">
        <v>1033</v>
      </c>
      <c r="J2062" s="101">
        <v>0</v>
      </c>
      <c r="K2062" s="101">
        <v>0</v>
      </c>
      <c r="L2062" s="101">
        <v>0</v>
      </c>
      <c r="M2062" s="101">
        <v>0</v>
      </c>
      <c r="N2062" s="100" t="str">
        <f t="shared" si="96"/>
        <v>공격력 +145</v>
      </c>
      <c r="O2062" s="100" t="str">
        <f t="shared" si="97"/>
        <v>최대 체력 +1033</v>
      </c>
      <c r="P2062" s="100" t="str">
        <f t="shared" si="98"/>
        <v>-</v>
      </c>
    </row>
    <row r="2063" spans="1:16" ht="13.8" customHeight="1">
      <c r="A2063" s="101">
        <f>C2063*ID규칙_기본능력치그룹_단위+COUNTIF($C$4:C2063,C2063)</f>
        <v>11230010</v>
      </c>
      <c r="B2063" s="100" t="s">
        <v>367</v>
      </c>
      <c r="C2063" s="101">
        <f>VLOOKUP(B2063,WEAPON!$B:$D,3,0)</f>
        <v>11230</v>
      </c>
      <c r="D2063" s="102">
        <v>10</v>
      </c>
      <c r="E2063" s="101">
        <v>1</v>
      </c>
      <c r="F2063" s="101">
        <v>153</v>
      </c>
      <c r="G2063" s="101">
        <v>0</v>
      </c>
      <c r="H2063" s="101">
        <v>2</v>
      </c>
      <c r="I2063" s="101">
        <v>1087</v>
      </c>
      <c r="J2063" s="101">
        <v>0</v>
      </c>
      <c r="K2063" s="101">
        <v>0</v>
      </c>
      <c r="L2063" s="101">
        <v>0</v>
      </c>
      <c r="M2063" s="101">
        <v>0</v>
      </c>
      <c r="N2063" s="100" t="str">
        <f t="shared" si="96"/>
        <v>공격력 +153</v>
      </c>
      <c r="O2063" s="100" t="str">
        <f t="shared" si="97"/>
        <v>최대 체력 +1087</v>
      </c>
      <c r="P2063" s="100" t="str">
        <f t="shared" si="98"/>
        <v>-</v>
      </c>
    </row>
    <row r="2064" spans="1:16" ht="13.8" customHeight="1">
      <c r="A2064" s="101">
        <f>C2064*ID규칙_기본능력치그룹_단위+COUNTIF($C$4:C2064,C2064)</f>
        <v>11230011</v>
      </c>
      <c r="B2064" s="100" t="s">
        <v>367</v>
      </c>
      <c r="C2064" s="101">
        <f>VLOOKUP(B2064,WEAPON!$B:$D,3,0)</f>
        <v>11230</v>
      </c>
      <c r="D2064" s="102">
        <v>11</v>
      </c>
      <c r="E2064" s="101">
        <v>1</v>
      </c>
      <c r="F2064" s="101">
        <v>160</v>
      </c>
      <c r="G2064" s="101">
        <v>0</v>
      </c>
      <c r="H2064" s="101">
        <v>2</v>
      </c>
      <c r="I2064" s="101">
        <v>1141</v>
      </c>
      <c r="J2064" s="101">
        <v>0</v>
      </c>
      <c r="K2064" s="101">
        <v>0</v>
      </c>
      <c r="L2064" s="101">
        <v>0</v>
      </c>
      <c r="M2064" s="101">
        <v>0</v>
      </c>
      <c r="N2064" s="100" t="str">
        <f t="shared" si="96"/>
        <v>공격력 +160</v>
      </c>
      <c r="O2064" s="100" t="str">
        <f t="shared" si="97"/>
        <v>최대 체력 +1141</v>
      </c>
      <c r="P2064" s="100" t="str">
        <f t="shared" si="98"/>
        <v>-</v>
      </c>
    </row>
    <row r="2065" spans="1:16" ht="13.8" customHeight="1">
      <c r="A2065" s="101">
        <f>C2065*ID규칙_기본능력치그룹_단위+COUNTIF($C$4:C2065,C2065)</f>
        <v>11230012</v>
      </c>
      <c r="B2065" s="100" t="s">
        <v>367</v>
      </c>
      <c r="C2065" s="101">
        <f>VLOOKUP(B2065,WEAPON!$B:$D,3,0)</f>
        <v>11230</v>
      </c>
      <c r="D2065" s="102">
        <v>12</v>
      </c>
      <c r="E2065" s="101">
        <v>1</v>
      </c>
      <c r="F2065" s="101">
        <v>168</v>
      </c>
      <c r="G2065" s="101">
        <v>0</v>
      </c>
      <c r="H2065" s="101">
        <v>2</v>
      </c>
      <c r="I2065" s="101">
        <v>1196</v>
      </c>
      <c r="J2065" s="101">
        <v>0</v>
      </c>
      <c r="K2065" s="101">
        <v>0</v>
      </c>
      <c r="L2065" s="101">
        <v>0</v>
      </c>
      <c r="M2065" s="101">
        <v>0</v>
      </c>
      <c r="N2065" s="100" t="str">
        <f t="shared" si="96"/>
        <v>공격력 +168</v>
      </c>
      <c r="O2065" s="100" t="str">
        <f t="shared" si="97"/>
        <v>최대 체력 +1196</v>
      </c>
      <c r="P2065" s="100" t="str">
        <f t="shared" si="98"/>
        <v>-</v>
      </c>
    </row>
    <row r="2066" spans="1:16" ht="13.8" customHeight="1">
      <c r="A2066" s="101">
        <f>C2066*ID규칙_기본능력치그룹_단위+COUNTIF($C$4:C2066,C2066)</f>
        <v>11230013</v>
      </c>
      <c r="B2066" s="100" t="s">
        <v>367</v>
      </c>
      <c r="C2066" s="101">
        <f>VLOOKUP(B2066,WEAPON!$B:$D,3,0)</f>
        <v>11230</v>
      </c>
      <c r="D2066" s="102">
        <v>13</v>
      </c>
      <c r="E2066" s="101">
        <v>1</v>
      </c>
      <c r="F2066" s="101">
        <v>175</v>
      </c>
      <c r="G2066" s="101">
        <v>0</v>
      </c>
      <c r="H2066" s="101">
        <v>2</v>
      </c>
      <c r="I2066" s="101">
        <v>1250</v>
      </c>
      <c r="J2066" s="101">
        <v>0</v>
      </c>
      <c r="K2066" s="101">
        <v>0</v>
      </c>
      <c r="L2066" s="101">
        <v>0</v>
      </c>
      <c r="M2066" s="101">
        <v>0</v>
      </c>
      <c r="N2066" s="100" t="str">
        <f t="shared" si="96"/>
        <v>공격력 +175</v>
      </c>
      <c r="O2066" s="100" t="str">
        <f t="shared" si="97"/>
        <v>최대 체력 +1250</v>
      </c>
      <c r="P2066" s="100" t="str">
        <f t="shared" si="98"/>
        <v>-</v>
      </c>
    </row>
    <row r="2067" spans="1:16" ht="13.8" customHeight="1">
      <c r="A2067" s="101">
        <f>C2067*ID규칙_기본능력치그룹_단위+COUNTIF($C$4:C2067,C2067)</f>
        <v>11230014</v>
      </c>
      <c r="B2067" s="100" t="s">
        <v>367</v>
      </c>
      <c r="C2067" s="101">
        <f>VLOOKUP(B2067,WEAPON!$B:$D,3,0)</f>
        <v>11230</v>
      </c>
      <c r="D2067" s="102">
        <v>14</v>
      </c>
      <c r="E2067" s="101">
        <v>1</v>
      </c>
      <c r="F2067" s="101">
        <v>183</v>
      </c>
      <c r="G2067" s="101">
        <v>0</v>
      </c>
      <c r="H2067" s="101">
        <v>2</v>
      </c>
      <c r="I2067" s="101">
        <v>1305</v>
      </c>
      <c r="J2067" s="101">
        <v>0</v>
      </c>
      <c r="K2067" s="101">
        <v>0</v>
      </c>
      <c r="L2067" s="101">
        <v>0</v>
      </c>
      <c r="M2067" s="101">
        <v>0</v>
      </c>
      <c r="N2067" s="100" t="str">
        <f t="shared" si="96"/>
        <v>공격력 +183</v>
      </c>
      <c r="O2067" s="100" t="str">
        <f t="shared" si="97"/>
        <v>최대 체력 +1305</v>
      </c>
      <c r="P2067" s="100" t="str">
        <f t="shared" si="98"/>
        <v>-</v>
      </c>
    </row>
    <row r="2068" spans="1:16" ht="13.8" customHeight="1">
      <c r="A2068" s="101">
        <f>C2068*ID규칙_기본능력치그룹_단위+COUNTIF($C$4:C2068,C2068)</f>
        <v>11230015</v>
      </c>
      <c r="B2068" s="100" t="s">
        <v>367</v>
      </c>
      <c r="C2068" s="101">
        <f>VLOOKUP(B2068,WEAPON!$B:$D,3,0)</f>
        <v>11230</v>
      </c>
      <c r="D2068" s="102">
        <v>15</v>
      </c>
      <c r="E2068" s="101">
        <v>1</v>
      </c>
      <c r="F2068" s="101">
        <v>191</v>
      </c>
      <c r="G2068" s="101">
        <v>0</v>
      </c>
      <c r="H2068" s="101">
        <v>2</v>
      </c>
      <c r="I2068" s="101">
        <v>1359</v>
      </c>
      <c r="J2068" s="101">
        <v>0</v>
      </c>
      <c r="K2068" s="101">
        <v>0</v>
      </c>
      <c r="L2068" s="101">
        <v>0</v>
      </c>
      <c r="M2068" s="101">
        <v>0</v>
      </c>
      <c r="N2068" s="100" t="str">
        <f t="shared" si="96"/>
        <v>공격력 +191</v>
      </c>
      <c r="O2068" s="100" t="str">
        <f t="shared" si="97"/>
        <v>최대 체력 +1359</v>
      </c>
      <c r="P2068" s="100" t="str">
        <f t="shared" si="98"/>
        <v>-</v>
      </c>
    </row>
    <row r="2069" spans="1:16" ht="13.8" customHeight="1">
      <c r="A2069" s="101">
        <f>C2069*ID규칙_기본능력치그룹_단위+COUNTIF($C$4:C2069,C2069)</f>
        <v>11230016</v>
      </c>
      <c r="B2069" s="100" t="s">
        <v>367</v>
      </c>
      <c r="C2069" s="101">
        <f>VLOOKUP(B2069,WEAPON!$B:$D,3,0)</f>
        <v>11230</v>
      </c>
      <c r="D2069" s="102">
        <v>16</v>
      </c>
      <c r="E2069" s="101">
        <v>1</v>
      </c>
      <c r="F2069" s="101">
        <v>198</v>
      </c>
      <c r="G2069" s="101">
        <v>0</v>
      </c>
      <c r="H2069" s="101">
        <v>2</v>
      </c>
      <c r="I2069" s="101">
        <v>1413</v>
      </c>
      <c r="J2069" s="101">
        <v>0</v>
      </c>
      <c r="K2069" s="101">
        <v>0</v>
      </c>
      <c r="L2069" s="101">
        <v>0</v>
      </c>
      <c r="M2069" s="101">
        <v>0</v>
      </c>
      <c r="N2069" s="100" t="str">
        <f t="shared" si="96"/>
        <v>공격력 +198</v>
      </c>
      <c r="O2069" s="100" t="str">
        <f t="shared" si="97"/>
        <v>최대 체력 +1413</v>
      </c>
      <c r="P2069" s="100" t="str">
        <f t="shared" si="98"/>
        <v>-</v>
      </c>
    </row>
    <row r="2070" spans="1:16" ht="13.8" customHeight="1">
      <c r="A2070" s="101">
        <f>C2070*ID규칙_기본능력치그룹_단위+COUNTIF($C$4:C2070,C2070)</f>
        <v>11230017</v>
      </c>
      <c r="B2070" s="100" t="s">
        <v>367</v>
      </c>
      <c r="C2070" s="101">
        <f>VLOOKUP(B2070,WEAPON!$B:$D,3,0)</f>
        <v>11230</v>
      </c>
      <c r="D2070" s="102">
        <v>17</v>
      </c>
      <c r="E2070" s="101">
        <v>1</v>
      </c>
      <c r="F2070" s="101">
        <v>206</v>
      </c>
      <c r="G2070" s="101">
        <v>0</v>
      </c>
      <c r="H2070" s="101">
        <v>2</v>
      </c>
      <c r="I2070" s="101">
        <v>1468</v>
      </c>
      <c r="J2070" s="101">
        <v>0</v>
      </c>
      <c r="K2070" s="101">
        <v>0</v>
      </c>
      <c r="L2070" s="101">
        <v>0</v>
      </c>
      <c r="M2070" s="101">
        <v>0</v>
      </c>
      <c r="N2070" s="100" t="str">
        <f t="shared" si="96"/>
        <v>공격력 +206</v>
      </c>
      <c r="O2070" s="100" t="str">
        <f t="shared" si="97"/>
        <v>최대 체력 +1468</v>
      </c>
      <c r="P2070" s="100" t="str">
        <f t="shared" si="98"/>
        <v>-</v>
      </c>
    </row>
    <row r="2071" spans="1:16" ht="13.8" customHeight="1">
      <c r="A2071" s="101">
        <f>C2071*ID규칙_기본능력치그룹_단위+COUNTIF($C$4:C2071,C2071)</f>
        <v>11230018</v>
      </c>
      <c r="B2071" s="100" t="s">
        <v>367</v>
      </c>
      <c r="C2071" s="101">
        <f>VLOOKUP(B2071,WEAPON!$B:$D,3,0)</f>
        <v>11230</v>
      </c>
      <c r="D2071" s="102">
        <v>18</v>
      </c>
      <c r="E2071" s="101">
        <v>1</v>
      </c>
      <c r="F2071" s="101">
        <v>213</v>
      </c>
      <c r="G2071" s="101">
        <v>0</v>
      </c>
      <c r="H2071" s="101">
        <v>2</v>
      </c>
      <c r="I2071" s="101">
        <v>1522</v>
      </c>
      <c r="J2071" s="101">
        <v>0</v>
      </c>
      <c r="K2071" s="101">
        <v>0</v>
      </c>
      <c r="L2071" s="101">
        <v>0</v>
      </c>
      <c r="M2071" s="101">
        <v>0</v>
      </c>
      <c r="N2071" s="100" t="str">
        <f t="shared" si="96"/>
        <v>공격력 +213</v>
      </c>
      <c r="O2071" s="100" t="str">
        <f t="shared" si="97"/>
        <v>최대 체력 +1522</v>
      </c>
      <c r="P2071" s="100" t="str">
        <f t="shared" si="98"/>
        <v>-</v>
      </c>
    </row>
    <row r="2072" spans="1:16" ht="13.8" customHeight="1">
      <c r="A2072" s="101">
        <f>C2072*ID규칙_기본능력치그룹_단위+COUNTIF($C$4:C2072,C2072)</f>
        <v>11230019</v>
      </c>
      <c r="B2072" s="100" t="s">
        <v>367</v>
      </c>
      <c r="C2072" s="101">
        <f>VLOOKUP(B2072,WEAPON!$B:$D,3,0)</f>
        <v>11230</v>
      </c>
      <c r="D2072" s="102">
        <v>19</v>
      </c>
      <c r="E2072" s="101">
        <v>1</v>
      </c>
      <c r="F2072" s="101">
        <v>221</v>
      </c>
      <c r="G2072" s="101">
        <v>0</v>
      </c>
      <c r="H2072" s="101">
        <v>2</v>
      </c>
      <c r="I2072" s="101">
        <v>1576</v>
      </c>
      <c r="J2072" s="101">
        <v>0</v>
      </c>
      <c r="K2072" s="101">
        <v>0</v>
      </c>
      <c r="L2072" s="101">
        <v>0</v>
      </c>
      <c r="M2072" s="101">
        <v>0</v>
      </c>
      <c r="N2072" s="100" t="str">
        <f t="shared" si="96"/>
        <v>공격력 +221</v>
      </c>
      <c r="O2072" s="100" t="str">
        <f t="shared" si="97"/>
        <v>최대 체력 +1576</v>
      </c>
      <c r="P2072" s="100" t="str">
        <f t="shared" si="98"/>
        <v>-</v>
      </c>
    </row>
    <row r="2073" spans="1:16" ht="13.8" customHeight="1">
      <c r="A2073" s="101">
        <f>C2073*ID규칙_기본능력치그룹_단위+COUNTIF($C$4:C2073,C2073)</f>
        <v>11230020</v>
      </c>
      <c r="B2073" s="100" t="s">
        <v>367</v>
      </c>
      <c r="C2073" s="101">
        <f>VLOOKUP(B2073,WEAPON!$B:$D,3,0)</f>
        <v>11230</v>
      </c>
      <c r="D2073" s="102">
        <v>20</v>
      </c>
      <c r="E2073" s="101">
        <v>1</v>
      </c>
      <c r="F2073" s="101">
        <v>229</v>
      </c>
      <c r="G2073" s="101">
        <v>0</v>
      </c>
      <c r="H2073" s="101">
        <v>2</v>
      </c>
      <c r="I2073" s="101">
        <v>1631</v>
      </c>
      <c r="J2073" s="101">
        <v>0</v>
      </c>
      <c r="K2073" s="101">
        <v>0</v>
      </c>
      <c r="L2073" s="101">
        <v>0</v>
      </c>
      <c r="M2073" s="101">
        <v>0</v>
      </c>
      <c r="N2073" s="100" t="str">
        <f t="shared" si="96"/>
        <v>공격력 +229</v>
      </c>
      <c r="O2073" s="100" t="str">
        <f t="shared" si="97"/>
        <v>최대 체력 +1631</v>
      </c>
      <c r="P2073" s="100" t="str">
        <f t="shared" si="98"/>
        <v>-</v>
      </c>
    </row>
    <row r="2074" spans="1:16" ht="13.8" customHeight="1">
      <c r="A2074" s="101">
        <f>C2074*ID규칙_기본능력치그룹_단위+COUNTIF($C$4:C2074,C2074)</f>
        <v>11230021</v>
      </c>
      <c r="B2074" s="100" t="s">
        <v>367</v>
      </c>
      <c r="C2074" s="101">
        <f>VLOOKUP(B2074,WEAPON!$B:$D,3,0)</f>
        <v>11230</v>
      </c>
      <c r="D2074" s="102">
        <v>21</v>
      </c>
      <c r="E2074" s="101">
        <v>1</v>
      </c>
      <c r="F2074" s="101">
        <v>236</v>
      </c>
      <c r="G2074" s="101">
        <v>0</v>
      </c>
      <c r="H2074" s="101">
        <v>2</v>
      </c>
      <c r="I2074" s="101">
        <v>1685</v>
      </c>
      <c r="J2074" s="101">
        <v>0</v>
      </c>
      <c r="K2074" s="101">
        <v>0</v>
      </c>
      <c r="L2074" s="101">
        <v>0</v>
      </c>
      <c r="M2074" s="101">
        <v>0</v>
      </c>
      <c r="N2074" s="100" t="str">
        <f t="shared" si="96"/>
        <v>공격력 +236</v>
      </c>
      <c r="O2074" s="100" t="str">
        <f t="shared" si="97"/>
        <v>최대 체력 +1685</v>
      </c>
      <c r="P2074" s="100" t="str">
        <f t="shared" si="98"/>
        <v>-</v>
      </c>
    </row>
    <row r="2075" spans="1:16" ht="13.8" customHeight="1">
      <c r="A2075" s="101">
        <f>C2075*ID규칙_기본능력치그룹_단위+COUNTIF($C$4:C2075,C2075)</f>
        <v>11230022</v>
      </c>
      <c r="B2075" s="100" t="s">
        <v>367</v>
      </c>
      <c r="C2075" s="101">
        <f>VLOOKUP(B2075,WEAPON!$B:$D,3,0)</f>
        <v>11230</v>
      </c>
      <c r="D2075" s="102">
        <v>22</v>
      </c>
      <c r="E2075" s="101">
        <v>1</v>
      </c>
      <c r="F2075" s="101">
        <v>244</v>
      </c>
      <c r="G2075" s="101">
        <v>0</v>
      </c>
      <c r="H2075" s="101">
        <v>2</v>
      </c>
      <c r="I2075" s="101">
        <v>1739</v>
      </c>
      <c r="J2075" s="101">
        <v>0</v>
      </c>
      <c r="K2075" s="101">
        <v>0</v>
      </c>
      <c r="L2075" s="101">
        <v>0</v>
      </c>
      <c r="M2075" s="101">
        <v>0</v>
      </c>
      <c r="N2075" s="100" t="str">
        <f t="shared" si="96"/>
        <v>공격력 +244</v>
      </c>
      <c r="O2075" s="100" t="str">
        <f t="shared" si="97"/>
        <v>최대 체력 +1739</v>
      </c>
      <c r="P2075" s="100" t="str">
        <f t="shared" si="98"/>
        <v>-</v>
      </c>
    </row>
    <row r="2076" spans="1:16" ht="13.8" customHeight="1">
      <c r="A2076" s="101">
        <f>C2076*ID규칙_기본능력치그룹_단위+COUNTIF($C$4:C2076,C2076)</f>
        <v>11230023</v>
      </c>
      <c r="B2076" s="100" t="s">
        <v>367</v>
      </c>
      <c r="C2076" s="101">
        <f>VLOOKUP(B2076,WEAPON!$B:$D,3,0)</f>
        <v>11230</v>
      </c>
      <c r="D2076" s="102">
        <v>23</v>
      </c>
      <c r="E2076" s="101">
        <v>1</v>
      </c>
      <c r="F2076" s="101">
        <v>251</v>
      </c>
      <c r="G2076" s="101">
        <v>0</v>
      </c>
      <c r="H2076" s="101">
        <v>2</v>
      </c>
      <c r="I2076" s="101">
        <v>1794</v>
      </c>
      <c r="J2076" s="101">
        <v>0</v>
      </c>
      <c r="K2076" s="101">
        <v>0</v>
      </c>
      <c r="L2076" s="101">
        <v>0</v>
      </c>
      <c r="M2076" s="101">
        <v>0</v>
      </c>
      <c r="N2076" s="100" t="str">
        <f t="shared" si="96"/>
        <v>공격력 +251</v>
      </c>
      <c r="O2076" s="100" t="str">
        <f t="shared" si="97"/>
        <v>최대 체력 +1794</v>
      </c>
      <c r="P2076" s="100" t="str">
        <f t="shared" si="98"/>
        <v>-</v>
      </c>
    </row>
    <row r="2077" spans="1:16" ht="13.8" customHeight="1">
      <c r="A2077" s="101">
        <f>C2077*ID규칙_기본능력치그룹_단위+COUNTIF($C$4:C2077,C2077)</f>
        <v>11230024</v>
      </c>
      <c r="B2077" s="100" t="s">
        <v>367</v>
      </c>
      <c r="C2077" s="101">
        <f>VLOOKUP(B2077,WEAPON!$B:$D,3,0)</f>
        <v>11230</v>
      </c>
      <c r="D2077" s="102">
        <v>24</v>
      </c>
      <c r="E2077" s="101">
        <v>1</v>
      </c>
      <c r="F2077" s="101">
        <v>259</v>
      </c>
      <c r="G2077" s="101">
        <v>0</v>
      </c>
      <c r="H2077" s="101">
        <v>2</v>
      </c>
      <c r="I2077" s="101">
        <v>1848</v>
      </c>
      <c r="J2077" s="101">
        <v>0</v>
      </c>
      <c r="K2077" s="101">
        <v>0</v>
      </c>
      <c r="L2077" s="101">
        <v>0</v>
      </c>
      <c r="M2077" s="101">
        <v>0</v>
      </c>
      <c r="N2077" s="100" t="str">
        <f t="shared" si="96"/>
        <v>공격력 +259</v>
      </c>
      <c r="O2077" s="100" t="str">
        <f t="shared" si="97"/>
        <v>최대 체력 +1848</v>
      </c>
      <c r="P2077" s="100" t="str">
        <f t="shared" si="98"/>
        <v>-</v>
      </c>
    </row>
    <row r="2078" spans="1:16" ht="13.8" customHeight="1">
      <c r="A2078" s="101">
        <f>C2078*ID규칙_기본능력치그룹_단위+COUNTIF($C$4:C2078,C2078)</f>
        <v>11230025</v>
      </c>
      <c r="B2078" s="100" t="s">
        <v>367</v>
      </c>
      <c r="C2078" s="101">
        <f>VLOOKUP(B2078,WEAPON!$B:$D,3,0)</f>
        <v>11230</v>
      </c>
      <c r="D2078" s="102">
        <v>25</v>
      </c>
      <c r="E2078" s="101">
        <v>1</v>
      </c>
      <c r="F2078" s="101">
        <v>267</v>
      </c>
      <c r="G2078" s="101">
        <v>0</v>
      </c>
      <c r="H2078" s="101">
        <v>2</v>
      </c>
      <c r="I2078" s="101">
        <v>1902</v>
      </c>
      <c r="J2078" s="101">
        <v>0</v>
      </c>
      <c r="K2078" s="101">
        <v>0</v>
      </c>
      <c r="L2078" s="101">
        <v>0</v>
      </c>
      <c r="M2078" s="101">
        <v>0</v>
      </c>
      <c r="N2078" s="100" t="str">
        <f t="shared" si="96"/>
        <v>공격력 +267</v>
      </c>
      <c r="O2078" s="100" t="str">
        <f t="shared" si="97"/>
        <v>최대 체력 +1902</v>
      </c>
      <c r="P2078" s="100" t="str">
        <f t="shared" si="98"/>
        <v>-</v>
      </c>
    </row>
    <row r="2079" spans="1:16" ht="13.8" customHeight="1">
      <c r="A2079" s="101">
        <f>C2079*ID규칙_기본능력치그룹_단위+COUNTIF($C$4:C2079,C2079)</f>
        <v>11230026</v>
      </c>
      <c r="B2079" s="100" t="s">
        <v>367</v>
      </c>
      <c r="C2079" s="101">
        <f>VLOOKUP(B2079,WEAPON!$B:$D,3,0)</f>
        <v>11230</v>
      </c>
      <c r="D2079" s="102">
        <v>26</v>
      </c>
      <c r="E2079" s="101">
        <v>1</v>
      </c>
      <c r="F2079" s="101">
        <v>274</v>
      </c>
      <c r="G2079" s="101">
        <v>0</v>
      </c>
      <c r="H2079" s="101">
        <v>2</v>
      </c>
      <c r="I2079" s="101">
        <v>1957</v>
      </c>
      <c r="J2079" s="101">
        <v>0</v>
      </c>
      <c r="K2079" s="101">
        <v>0</v>
      </c>
      <c r="L2079" s="101">
        <v>0</v>
      </c>
      <c r="M2079" s="101">
        <v>0</v>
      </c>
      <c r="N2079" s="100" t="str">
        <f t="shared" si="96"/>
        <v>공격력 +274</v>
      </c>
      <c r="O2079" s="100" t="str">
        <f t="shared" si="97"/>
        <v>최대 체력 +1957</v>
      </c>
      <c r="P2079" s="100" t="str">
        <f t="shared" si="98"/>
        <v>-</v>
      </c>
    </row>
    <row r="2080" spans="1:16" ht="13.8" customHeight="1">
      <c r="A2080" s="101">
        <f>C2080*ID규칙_기본능력치그룹_단위+COUNTIF($C$4:C2080,C2080)</f>
        <v>11230027</v>
      </c>
      <c r="B2080" s="100" t="s">
        <v>367</v>
      </c>
      <c r="C2080" s="101">
        <f>VLOOKUP(B2080,WEAPON!$B:$D,3,0)</f>
        <v>11230</v>
      </c>
      <c r="D2080" s="102">
        <v>27</v>
      </c>
      <c r="E2080" s="101">
        <v>1</v>
      </c>
      <c r="F2080" s="101">
        <v>282</v>
      </c>
      <c r="G2080" s="101">
        <v>0</v>
      </c>
      <c r="H2080" s="101">
        <v>2</v>
      </c>
      <c r="I2080" s="101">
        <v>2011</v>
      </c>
      <c r="J2080" s="101">
        <v>0</v>
      </c>
      <c r="K2080" s="101">
        <v>0</v>
      </c>
      <c r="L2080" s="101">
        <v>0</v>
      </c>
      <c r="M2080" s="101">
        <v>0</v>
      </c>
      <c r="N2080" s="100" t="str">
        <f t="shared" si="96"/>
        <v>공격력 +282</v>
      </c>
      <c r="O2080" s="100" t="str">
        <f t="shared" si="97"/>
        <v>최대 체력 +2011</v>
      </c>
      <c r="P2080" s="100" t="str">
        <f t="shared" si="98"/>
        <v>-</v>
      </c>
    </row>
    <row r="2081" spans="1:16" ht="13.8" customHeight="1">
      <c r="A2081" s="101">
        <f>C2081*ID규칙_기본능력치그룹_단위+COUNTIF($C$4:C2081,C2081)</f>
        <v>11230028</v>
      </c>
      <c r="B2081" s="100" t="s">
        <v>367</v>
      </c>
      <c r="C2081" s="101">
        <f>VLOOKUP(B2081,WEAPON!$B:$D,3,0)</f>
        <v>11230</v>
      </c>
      <c r="D2081" s="102">
        <v>28</v>
      </c>
      <c r="E2081" s="101">
        <v>1</v>
      </c>
      <c r="F2081" s="101">
        <v>290</v>
      </c>
      <c r="G2081" s="101">
        <v>0</v>
      </c>
      <c r="H2081" s="101">
        <v>2</v>
      </c>
      <c r="I2081" s="101">
        <v>2065</v>
      </c>
      <c r="J2081" s="101">
        <v>0</v>
      </c>
      <c r="K2081" s="101">
        <v>0</v>
      </c>
      <c r="L2081" s="101">
        <v>0</v>
      </c>
      <c r="M2081" s="101">
        <v>0</v>
      </c>
      <c r="N2081" s="100" t="str">
        <f t="shared" si="96"/>
        <v>공격력 +290</v>
      </c>
      <c r="O2081" s="100" t="str">
        <f t="shared" si="97"/>
        <v>최대 체력 +2065</v>
      </c>
      <c r="P2081" s="100" t="str">
        <f t="shared" si="98"/>
        <v>-</v>
      </c>
    </row>
    <row r="2082" spans="1:16" ht="13.8" customHeight="1">
      <c r="A2082" s="101">
        <f>C2082*ID규칙_기본능력치그룹_단위+COUNTIF($C$4:C2082,C2082)</f>
        <v>11230029</v>
      </c>
      <c r="B2082" s="100" t="s">
        <v>367</v>
      </c>
      <c r="C2082" s="101">
        <f>VLOOKUP(B2082,WEAPON!$B:$D,3,0)</f>
        <v>11230</v>
      </c>
      <c r="D2082" s="102">
        <v>29</v>
      </c>
      <c r="E2082" s="101">
        <v>1</v>
      </c>
      <c r="F2082" s="101">
        <v>297</v>
      </c>
      <c r="G2082" s="101">
        <v>0</v>
      </c>
      <c r="H2082" s="101">
        <v>2</v>
      </c>
      <c r="I2082" s="101">
        <v>2120</v>
      </c>
      <c r="J2082" s="101">
        <v>0</v>
      </c>
      <c r="K2082" s="101">
        <v>0</v>
      </c>
      <c r="L2082" s="101">
        <v>0</v>
      </c>
      <c r="M2082" s="101">
        <v>0</v>
      </c>
      <c r="N2082" s="100" t="str">
        <f t="shared" si="96"/>
        <v>공격력 +297</v>
      </c>
      <c r="O2082" s="100" t="str">
        <f t="shared" si="97"/>
        <v>최대 체력 +2120</v>
      </c>
      <c r="P2082" s="100" t="str">
        <f t="shared" si="98"/>
        <v>-</v>
      </c>
    </row>
    <row r="2083" spans="1:16" ht="13.8" customHeight="1">
      <c r="A2083" s="101">
        <f>C2083*ID규칙_기본능력치그룹_단위+COUNTIF($C$4:C2083,C2083)</f>
        <v>11230030</v>
      </c>
      <c r="B2083" s="100" t="s">
        <v>367</v>
      </c>
      <c r="C2083" s="101">
        <f>VLOOKUP(B2083,WEAPON!$B:$D,3,0)</f>
        <v>11230</v>
      </c>
      <c r="D2083" s="102">
        <v>30</v>
      </c>
      <c r="E2083" s="101">
        <v>1</v>
      </c>
      <c r="F2083" s="101">
        <v>305</v>
      </c>
      <c r="G2083" s="101">
        <v>0</v>
      </c>
      <c r="H2083" s="101">
        <v>2</v>
      </c>
      <c r="I2083" s="101">
        <v>2174</v>
      </c>
      <c r="J2083" s="101">
        <v>0</v>
      </c>
      <c r="K2083" s="101">
        <v>0</v>
      </c>
      <c r="L2083" s="101">
        <v>0</v>
      </c>
      <c r="M2083" s="101">
        <v>0</v>
      </c>
      <c r="N2083" s="100" t="str">
        <f t="shared" si="96"/>
        <v>공격력 +305</v>
      </c>
      <c r="O2083" s="100" t="str">
        <f t="shared" si="97"/>
        <v>최대 체력 +2174</v>
      </c>
      <c r="P2083" s="100" t="str">
        <f t="shared" si="98"/>
        <v>-</v>
      </c>
    </row>
    <row r="2084" spans="1:16" ht="13.8" customHeight="1">
      <c r="A2084" s="101">
        <f>C2084*ID규칙_기본능력치그룹_단위+COUNTIF($C$4:C2084,C2084)</f>
        <v>11230031</v>
      </c>
      <c r="B2084" s="100" t="s">
        <v>367</v>
      </c>
      <c r="C2084" s="101">
        <f>VLOOKUP(B2084,WEAPON!$B:$D,3,0)</f>
        <v>11230</v>
      </c>
      <c r="D2084" s="102">
        <v>31</v>
      </c>
      <c r="E2084" s="101">
        <v>1</v>
      </c>
      <c r="F2084" s="101">
        <v>312</v>
      </c>
      <c r="G2084" s="101">
        <v>0</v>
      </c>
      <c r="H2084" s="101">
        <v>2</v>
      </c>
      <c r="I2084" s="101">
        <v>2228</v>
      </c>
      <c r="J2084" s="101">
        <v>0</v>
      </c>
      <c r="K2084" s="101">
        <v>0</v>
      </c>
      <c r="L2084" s="101">
        <v>0</v>
      </c>
      <c r="M2084" s="101">
        <v>0</v>
      </c>
      <c r="N2084" s="100" t="str">
        <f t="shared" si="96"/>
        <v>공격력 +312</v>
      </c>
      <c r="O2084" s="100" t="str">
        <f t="shared" si="97"/>
        <v>최대 체력 +2228</v>
      </c>
      <c r="P2084" s="100" t="str">
        <f t="shared" si="98"/>
        <v>-</v>
      </c>
    </row>
    <row r="2085" spans="1:16" ht="13.8" customHeight="1">
      <c r="A2085" s="101">
        <f>C2085*ID규칙_기본능력치그룹_단위+COUNTIF($C$4:C2085,C2085)</f>
        <v>11230032</v>
      </c>
      <c r="B2085" s="100" t="s">
        <v>367</v>
      </c>
      <c r="C2085" s="101">
        <f>VLOOKUP(B2085,WEAPON!$B:$D,3,0)</f>
        <v>11230</v>
      </c>
      <c r="D2085" s="102">
        <v>32</v>
      </c>
      <c r="E2085" s="101">
        <v>1</v>
      </c>
      <c r="F2085" s="101">
        <v>320</v>
      </c>
      <c r="G2085" s="101">
        <v>0</v>
      </c>
      <c r="H2085" s="101">
        <v>2</v>
      </c>
      <c r="I2085" s="101">
        <v>2283</v>
      </c>
      <c r="J2085" s="101">
        <v>0</v>
      </c>
      <c r="K2085" s="101">
        <v>0</v>
      </c>
      <c r="L2085" s="101">
        <v>0</v>
      </c>
      <c r="M2085" s="101">
        <v>0</v>
      </c>
      <c r="N2085" s="100" t="str">
        <f t="shared" si="96"/>
        <v>공격력 +320</v>
      </c>
      <c r="O2085" s="100" t="str">
        <f t="shared" si="97"/>
        <v>최대 체력 +2283</v>
      </c>
      <c r="P2085" s="100" t="str">
        <f t="shared" si="98"/>
        <v>-</v>
      </c>
    </row>
    <row r="2086" spans="1:16" ht="13.8" customHeight="1">
      <c r="A2086" s="101">
        <f>C2086*ID규칙_기본능력치그룹_단위+COUNTIF($C$4:C2086,C2086)</f>
        <v>11230033</v>
      </c>
      <c r="B2086" s="100" t="s">
        <v>367</v>
      </c>
      <c r="C2086" s="101">
        <f>VLOOKUP(B2086,WEAPON!$B:$D,3,0)</f>
        <v>11230</v>
      </c>
      <c r="D2086" s="102">
        <v>33</v>
      </c>
      <c r="E2086" s="101">
        <v>1</v>
      </c>
      <c r="F2086" s="101">
        <v>328</v>
      </c>
      <c r="G2086" s="101">
        <v>0</v>
      </c>
      <c r="H2086" s="101">
        <v>2</v>
      </c>
      <c r="I2086" s="101">
        <v>2337</v>
      </c>
      <c r="J2086" s="101">
        <v>0</v>
      </c>
      <c r="K2086" s="101">
        <v>0</v>
      </c>
      <c r="L2086" s="101">
        <v>0</v>
      </c>
      <c r="M2086" s="101">
        <v>0</v>
      </c>
      <c r="N2086" s="100" t="str">
        <f t="shared" si="96"/>
        <v>공격력 +328</v>
      </c>
      <c r="O2086" s="100" t="str">
        <f t="shared" si="97"/>
        <v>최대 체력 +2337</v>
      </c>
      <c r="P2086" s="100" t="str">
        <f t="shared" si="98"/>
        <v>-</v>
      </c>
    </row>
    <row r="2087" spans="1:16" ht="13.8" customHeight="1">
      <c r="A2087" s="101">
        <f>C2087*ID규칙_기본능력치그룹_단위+COUNTIF($C$4:C2087,C2087)</f>
        <v>11230034</v>
      </c>
      <c r="B2087" s="100" t="s">
        <v>367</v>
      </c>
      <c r="C2087" s="101">
        <f>VLOOKUP(B2087,WEAPON!$B:$D,3,0)</f>
        <v>11230</v>
      </c>
      <c r="D2087" s="102">
        <v>34</v>
      </c>
      <c r="E2087" s="101">
        <v>1</v>
      </c>
      <c r="F2087" s="101">
        <v>335</v>
      </c>
      <c r="G2087" s="101">
        <v>0</v>
      </c>
      <c r="H2087" s="101">
        <v>2</v>
      </c>
      <c r="I2087" s="101">
        <v>2391</v>
      </c>
      <c r="J2087" s="101">
        <v>0</v>
      </c>
      <c r="K2087" s="101">
        <v>0</v>
      </c>
      <c r="L2087" s="101">
        <v>0</v>
      </c>
      <c r="M2087" s="101">
        <v>0</v>
      </c>
      <c r="N2087" s="100" t="str">
        <f t="shared" si="96"/>
        <v>공격력 +335</v>
      </c>
      <c r="O2087" s="100" t="str">
        <f t="shared" si="97"/>
        <v>최대 체력 +2391</v>
      </c>
      <c r="P2087" s="100" t="str">
        <f t="shared" si="98"/>
        <v>-</v>
      </c>
    </row>
    <row r="2088" spans="1:16" ht="13.8" customHeight="1">
      <c r="A2088" s="101">
        <f>C2088*ID규칙_기본능력치그룹_단위+COUNTIF($C$4:C2088,C2088)</f>
        <v>11230035</v>
      </c>
      <c r="B2088" s="100" t="s">
        <v>367</v>
      </c>
      <c r="C2088" s="101">
        <f>VLOOKUP(B2088,WEAPON!$B:$D,3,0)</f>
        <v>11230</v>
      </c>
      <c r="D2088" s="102">
        <v>35</v>
      </c>
      <c r="E2088" s="101">
        <v>1</v>
      </c>
      <c r="F2088" s="101">
        <v>343</v>
      </c>
      <c r="G2088" s="101">
        <v>0</v>
      </c>
      <c r="H2088" s="101">
        <v>2</v>
      </c>
      <c r="I2088" s="101">
        <v>2446</v>
      </c>
      <c r="J2088" s="101">
        <v>0</v>
      </c>
      <c r="K2088" s="101">
        <v>0</v>
      </c>
      <c r="L2088" s="101">
        <v>0</v>
      </c>
      <c r="M2088" s="101">
        <v>0</v>
      </c>
      <c r="N2088" s="100" t="str">
        <f t="shared" si="96"/>
        <v>공격력 +343</v>
      </c>
      <c r="O2088" s="100" t="str">
        <f t="shared" si="97"/>
        <v>최대 체력 +2446</v>
      </c>
      <c r="P2088" s="100" t="str">
        <f t="shared" si="98"/>
        <v>-</v>
      </c>
    </row>
    <row r="2089" spans="1:16" ht="13.8" customHeight="1">
      <c r="A2089" s="101">
        <f>C2089*ID규칙_기본능력치그룹_단위+COUNTIF($C$4:C2089,C2089)</f>
        <v>11230036</v>
      </c>
      <c r="B2089" s="100" t="s">
        <v>367</v>
      </c>
      <c r="C2089" s="101">
        <f>VLOOKUP(B2089,WEAPON!$B:$D,3,0)</f>
        <v>11230</v>
      </c>
      <c r="D2089" s="102">
        <v>36</v>
      </c>
      <c r="E2089" s="101">
        <v>1</v>
      </c>
      <c r="F2089" s="101">
        <v>350</v>
      </c>
      <c r="G2089" s="101">
        <v>0</v>
      </c>
      <c r="H2089" s="101">
        <v>2</v>
      </c>
      <c r="I2089" s="101">
        <v>2500</v>
      </c>
      <c r="J2089" s="101">
        <v>0</v>
      </c>
      <c r="K2089" s="101">
        <v>0</v>
      </c>
      <c r="L2089" s="101">
        <v>0</v>
      </c>
      <c r="M2089" s="101">
        <v>0</v>
      </c>
      <c r="N2089" s="100" t="str">
        <f t="shared" si="96"/>
        <v>공격력 +350</v>
      </c>
      <c r="O2089" s="100" t="str">
        <f t="shared" si="97"/>
        <v>최대 체력 +2500</v>
      </c>
      <c r="P2089" s="100" t="str">
        <f t="shared" si="98"/>
        <v>-</v>
      </c>
    </row>
    <row r="2090" spans="1:16" ht="13.8" customHeight="1">
      <c r="A2090" s="101">
        <f>C2090*ID규칙_기본능력치그룹_단위+COUNTIF($C$4:C2090,C2090)</f>
        <v>11230037</v>
      </c>
      <c r="B2090" s="100" t="s">
        <v>367</v>
      </c>
      <c r="C2090" s="101">
        <f>VLOOKUP(B2090,WEAPON!$B:$D,3,0)</f>
        <v>11230</v>
      </c>
      <c r="D2090" s="102">
        <v>37</v>
      </c>
      <c r="E2090" s="101">
        <v>1</v>
      </c>
      <c r="F2090" s="101">
        <v>358</v>
      </c>
      <c r="G2090" s="101">
        <v>0</v>
      </c>
      <c r="H2090" s="101">
        <v>2</v>
      </c>
      <c r="I2090" s="101">
        <v>2554</v>
      </c>
      <c r="J2090" s="101">
        <v>0</v>
      </c>
      <c r="K2090" s="101">
        <v>0</v>
      </c>
      <c r="L2090" s="101">
        <v>0</v>
      </c>
      <c r="M2090" s="101">
        <v>0</v>
      </c>
      <c r="N2090" s="100" t="str">
        <f t="shared" si="96"/>
        <v>공격력 +358</v>
      </c>
      <c r="O2090" s="100" t="str">
        <f t="shared" si="97"/>
        <v>최대 체력 +2554</v>
      </c>
      <c r="P2090" s="100" t="str">
        <f t="shared" si="98"/>
        <v>-</v>
      </c>
    </row>
    <row r="2091" spans="1:16" ht="13.8" customHeight="1">
      <c r="A2091" s="101">
        <f>C2091*ID규칙_기본능력치그룹_단위+COUNTIF($C$4:C2091,C2091)</f>
        <v>11230038</v>
      </c>
      <c r="B2091" s="100" t="s">
        <v>367</v>
      </c>
      <c r="C2091" s="101">
        <f>VLOOKUP(B2091,WEAPON!$B:$D,3,0)</f>
        <v>11230</v>
      </c>
      <c r="D2091" s="102">
        <v>38</v>
      </c>
      <c r="E2091" s="101">
        <v>1</v>
      </c>
      <c r="F2091" s="101">
        <v>366</v>
      </c>
      <c r="G2091" s="101">
        <v>0</v>
      </c>
      <c r="H2091" s="101">
        <v>2</v>
      </c>
      <c r="I2091" s="101">
        <v>2609</v>
      </c>
      <c r="J2091" s="101">
        <v>0</v>
      </c>
      <c r="K2091" s="101">
        <v>0</v>
      </c>
      <c r="L2091" s="101">
        <v>0</v>
      </c>
      <c r="M2091" s="101">
        <v>0</v>
      </c>
      <c r="N2091" s="100" t="str">
        <f t="shared" si="96"/>
        <v>공격력 +366</v>
      </c>
      <c r="O2091" s="100" t="str">
        <f t="shared" si="97"/>
        <v>최대 체력 +2609</v>
      </c>
      <c r="P2091" s="100" t="str">
        <f t="shared" si="98"/>
        <v>-</v>
      </c>
    </row>
    <row r="2092" spans="1:16" ht="13.8" customHeight="1">
      <c r="A2092" s="101">
        <f>C2092*ID규칙_기본능력치그룹_단위+COUNTIF($C$4:C2092,C2092)</f>
        <v>11230039</v>
      </c>
      <c r="B2092" s="100" t="s">
        <v>367</v>
      </c>
      <c r="C2092" s="101">
        <f>VLOOKUP(B2092,WEAPON!$B:$D,3,0)</f>
        <v>11230</v>
      </c>
      <c r="D2092" s="102">
        <v>39</v>
      </c>
      <c r="E2092" s="101">
        <v>1</v>
      </c>
      <c r="F2092" s="101">
        <v>373</v>
      </c>
      <c r="G2092" s="101">
        <v>0</v>
      </c>
      <c r="H2092" s="101">
        <v>2</v>
      </c>
      <c r="I2092" s="101">
        <v>2663</v>
      </c>
      <c r="J2092" s="101">
        <v>0</v>
      </c>
      <c r="K2092" s="101">
        <v>0</v>
      </c>
      <c r="L2092" s="101">
        <v>0</v>
      </c>
      <c r="M2092" s="101">
        <v>0</v>
      </c>
      <c r="N2092" s="100" t="str">
        <f t="shared" si="96"/>
        <v>공격력 +373</v>
      </c>
      <c r="O2092" s="100" t="str">
        <f t="shared" si="97"/>
        <v>최대 체력 +2663</v>
      </c>
      <c r="P2092" s="100" t="str">
        <f t="shared" si="98"/>
        <v>-</v>
      </c>
    </row>
    <row r="2093" spans="1:16" ht="13.8" customHeight="1">
      <c r="A2093" s="101">
        <f>C2093*ID규칙_기본능력치그룹_단위+COUNTIF($C$4:C2093,C2093)</f>
        <v>11230040</v>
      </c>
      <c r="B2093" s="100" t="s">
        <v>367</v>
      </c>
      <c r="C2093" s="101">
        <f>VLOOKUP(B2093,WEAPON!$B:$D,3,0)</f>
        <v>11230</v>
      </c>
      <c r="D2093" s="102">
        <v>40</v>
      </c>
      <c r="E2093" s="101">
        <v>1</v>
      </c>
      <c r="F2093" s="101">
        <v>381</v>
      </c>
      <c r="G2093" s="101">
        <v>0</v>
      </c>
      <c r="H2093" s="101">
        <v>2</v>
      </c>
      <c r="I2093" s="101">
        <v>2718</v>
      </c>
      <c r="J2093" s="101">
        <v>0</v>
      </c>
      <c r="K2093" s="101">
        <v>0</v>
      </c>
      <c r="L2093" s="101">
        <v>0</v>
      </c>
      <c r="M2093" s="101">
        <v>0</v>
      </c>
      <c r="N2093" s="100" t="str">
        <f t="shared" si="96"/>
        <v>공격력 +381</v>
      </c>
      <c r="O2093" s="100" t="str">
        <f t="shared" si="97"/>
        <v>최대 체력 +2718</v>
      </c>
      <c r="P2093" s="100" t="str">
        <f t="shared" si="98"/>
        <v>-</v>
      </c>
    </row>
    <row r="2094" spans="1:16" ht="13.8" customHeight="1">
      <c r="A2094" s="101">
        <f>C2094*ID규칙_기본능력치그룹_단위+COUNTIF($C$4:C2094,C2094)</f>
        <v>11230041</v>
      </c>
      <c r="B2094" s="100" t="s">
        <v>367</v>
      </c>
      <c r="C2094" s="101">
        <f>VLOOKUP(B2094,WEAPON!$B:$D,3,0)</f>
        <v>11230</v>
      </c>
      <c r="D2094" s="102">
        <v>41</v>
      </c>
      <c r="E2094" s="101">
        <v>1</v>
      </c>
      <c r="F2094" s="101">
        <v>388</v>
      </c>
      <c r="G2094" s="101">
        <v>0</v>
      </c>
      <c r="H2094" s="101">
        <v>2</v>
      </c>
      <c r="I2094" s="101">
        <v>2772</v>
      </c>
      <c r="J2094" s="101">
        <v>0</v>
      </c>
      <c r="K2094" s="101">
        <v>0</v>
      </c>
      <c r="L2094" s="101">
        <v>0</v>
      </c>
      <c r="M2094" s="101">
        <v>0</v>
      </c>
      <c r="N2094" s="100" t="str">
        <f t="shared" si="96"/>
        <v>공격력 +388</v>
      </c>
      <c r="O2094" s="100" t="str">
        <f t="shared" si="97"/>
        <v>최대 체력 +2772</v>
      </c>
      <c r="P2094" s="100" t="str">
        <f t="shared" si="98"/>
        <v>-</v>
      </c>
    </row>
    <row r="2095" spans="1:16" ht="13.8" customHeight="1">
      <c r="A2095" s="101">
        <f>C2095*ID규칙_기본능력치그룹_단위+COUNTIF($C$4:C2095,C2095)</f>
        <v>11230042</v>
      </c>
      <c r="B2095" s="100" t="s">
        <v>367</v>
      </c>
      <c r="C2095" s="101">
        <f>VLOOKUP(B2095,WEAPON!$B:$D,3,0)</f>
        <v>11230</v>
      </c>
      <c r="D2095" s="102">
        <v>42</v>
      </c>
      <c r="E2095" s="101">
        <v>1</v>
      </c>
      <c r="F2095" s="101">
        <v>396</v>
      </c>
      <c r="G2095" s="101">
        <v>0</v>
      </c>
      <c r="H2095" s="101">
        <v>2</v>
      </c>
      <c r="I2095" s="101">
        <v>2826</v>
      </c>
      <c r="J2095" s="101">
        <v>0</v>
      </c>
      <c r="K2095" s="101">
        <v>0</v>
      </c>
      <c r="L2095" s="101">
        <v>0</v>
      </c>
      <c r="M2095" s="101">
        <v>0</v>
      </c>
      <c r="N2095" s="100" t="str">
        <f t="shared" si="96"/>
        <v>공격력 +396</v>
      </c>
      <c r="O2095" s="100" t="str">
        <f t="shared" si="97"/>
        <v>최대 체력 +2826</v>
      </c>
      <c r="P2095" s="100" t="str">
        <f t="shared" si="98"/>
        <v>-</v>
      </c>
    </row>
    <row r="2096" spans="1:16" ht="13.8" customHeight="1">
      <c r="A2096" s="101">
        <f>C2096*ID규칙_기본능력치그룹_단위+COUNTIF($C$4:C2096,C2096)</f>
        <v>11230043</v>
      </c>
      <c r="B2096" s="100" t="s">
        <v>367</v>
      </c>
      <c r="C2096" s="101">
        <f>VLOOKUP(B2096,WEAPON!$B:$D,3,0)</f>
        <v>11230</v>
      </c>
      <c r="D2096" s="102">
        <v>43</v>
      </c>
      <c r="E2096" s="101">
        <v>1</v>
      </c>
      <c r="F2096" s="101">
        <v>404</v>
      </c>
      <c r="G2096" s="101">
        <v>0</v>
      </c>
      <c r="H2096" s="101">
        <v>2</v>
      </c>
      <c r="I2096" s="101">
        <v>2881</v>
      </c>
      <c r="J2096" s="101">
        <v>0</v>
      </c>
      <c r="K2096" s="101">
        <v>0</v>
      </c>
      <c r="L2096" s="101">
        <v>0</v>
      </c>
      <c r="M2096" s="101">
        <v>0</v>
      </c>
      <c r="N2096" s="100" t="str">
        <f t="shared" si="96"/>
        <v>공격력 +404</v>
      </c>
      <c r="O2096" s="100" t="str">
        <f t="shared" si="97"/>
        <v>최대 체력 +2881</v>
      </c>
      <c r="P2096" s="100" t="str">
        <f t="shared" si="98"/>
        <v>-</v>
      </c>
    </row>
    <row r="2097" spans="1:16" ht="13.8" customHeight="1">
      <c r="A2097" s="101">
        <f>C2097*ID규칙_기본능력치그룹_단위+COUNTIF($C$4:C2097,C2097)</f>
        <v>11230044</v>
      </c>
      <c r="B2097" s="100" t="s">
        <v>367</v>
      </c>
      <c r="C2097" s="101">
        <f>VLOOKUP(B2097,WEAPON!$B:$D,3,0)</f>
        <v>11230</v>
      </c>
      <c r="D2097" s="102">
        <v>44</v>
      </c>
      <c r="E2097" s="101">
        <v>1</v>
      </c>
      <c r="F2097" s="101">
        <v>411</v>
      </c>
      <c r="G2097" s="101">
        <v>0</v>
      </c>
      <c r="H2097" s="101">
        <v>2</v>
      </c>
      <c r="I2097" s="101">
        <v>2935</v>
      </c>
      <c r="J2097" s="101">
        <v>0</v>
      </c>
      <c r="K2097" s="101">
        <v>0</v>
      </c>
      <c r="L2097" s="101">
        <v>0</v>
      </c>
      <c r="M2097" s="101">
        <v>0</v>
      </c>
      <c r="N2097" s="100" t="str">
        <f t="shared" si="96"/>
        <v>공격력 +411</v>
      </c>
      <c r="O2097" s="100" t="str">
        <f t="shared" si="97"/>
        <v>최대 체력 +2935</v>
      </c>
      <c r="P2097" s="100" t="str">
        <f t="shared" si="98"/>
        <v>-</v>
      </c>
    </row>
    <row r="2098" spans="1:16" ht="13.8" customHeight="1">
      <c r="A2098" s="101">
        <f>C2098*ID규칙_기본능력치그룹_단위+COUNTIF($C$4:C2098,C2098)</f>
        <v>11230045</v>
      </c>
      <c r="B2098" s="100" t="s">
        <v>367</v>
      </c>
      <c r="C2098" s="101">
        <f>VLOOKUP(B2098,WEAPON!$B:$D,3,0)</f>
        <v>11230</v>
      </c>
      <c r="D2098" s="102">
        <v>45</v>
      </c>
      <c r="E2098" s="101">
        <v>1</v>
      </c>
      <c r="F2098" s="101">
        <v>419</v>
      </c>
      <c r="G2098" s="101">
        <v>0</v>
      </c>
      <c r="H2098" s="101">
        <v>2</v>
      </c>
      <c r="I2098" s="101">
        <v>2989</v>
      </c>
      <c r="J2098" s="101">
        <v>0</v>
      </c>
      <c r="K2098" s="101">
        <v>0</v>
      </c>
      <c r="L2098" s="101">
        <v>0</v>
      </c>
      <c r="M2098" s="101">
        <v>0</v>
      </c>
      <c r="N2098" s="100" t="str">
        <f t="shared" si="96"/>
        <v>공격력 +419</v>
      </c>
      <c r="O2098" s="100" t="str">
        <f t="shared" si="97"/>
        <v>최대 체력 +2989</v>
      </c>
      <c r="P2098" s="100" t="str">
        <f t="shared" si="98"/>
        <v>-</v>
      </c>
    </row>
    <row r="2099" spans="1:16" ht="13.8" customHeight="1">
      <c r="A2099" s="101">
        <f>C2099*ID규칙_기본능력치그룹_단위+COUNTIF($C$4:C2099,C2099)</f>
        <v>11230046</v>
      </c>
      <c r="B2099" s="100" t="s">
        <v>367</v>
      </c>
      <c r="C2099" s="101">
        <f>VLOOKUP(B2099,WEAPON!$B:$D,3,0)</f>
        <v>11230</v>
      </c>
      <c r="D2099" s="102">
        <v>46</v>
      </c>
      <c r="E2099" s="101">
        <v>1</v>
      </c>
      <c r="F2099" s="101">
        <v>427</v>
      </c>
      <c r="G2099" s="101">
        <v>0</v>
      </c>
      <c r="H2099" s="101">
        <v>2</v>
      </c>
      <c r="I2099" s="101">
        <v>3044</v>
      </c>
      <c r="J2099" s="101">
        <v>0</v>
      </c>
      <c r="K2099" s="101">
        <v>0</v>
      </c>
      <c r="L2099" s="101">
        <v>0</v>
      </c>
      <c r="M2099" s="101">
        <v>0</v>
      </c>
      <c r="N2099" s="100" t="str">
        <f t="shared" si="96"/>
        <v>공격력 +427</v>
      </c>
      <c r="O2099" s="100" t="str">
        <f t="shared" si="97"/>
        <v>최대 체력 +3044</v>
      </c>
      <c r="P2099" s="100" t="str">
        <f t="shared" si="98"/>
        <v>-</v>
      </c>
    </row>
    <row r="2100" spans="1:16" ht="13.8" customHeight="1">
      <c r="A2100" s="101">
        <f>C2100*ID규칙_기본능력치그룹_단위+COUNTIF($C$4:C2100,C2100)</f>
        <v>11230047</v>
      </c>
      <c r="B2100" s="100" t="s">
        <v>367</v>
      </c>
      <c r="C2100" s="101">
        <f>VLOOKUP(B2100,WEAPON!$B:$D,3,0)</f>
        <v>11230</v>
      </c>
      <c r="D2100" s="102">
        <v>47</v>
      </c>
      <c r="E2100" s="101">
        <v>1</v>
      </c>
      <c r="F2100" s="101">
        <v>434</v>
      </c>
      <c r="G2100" s="101">
        <v>0</v>
      </c>
      <c r="H2100" s="101">
        <v>2</v>
      </c>
      <c r="I2100" s="101">
        <v>3098</v>
      </c>
      <c r="J2100" s="101">
        <v>0</v>
      </c>
      <c r="K2100" s="101">
        <v>0</v>
      </c>
      <c r="L2100" s="101">
        <v>0</v>
      </c>
      <c r="M2100" s="101">
        <v>0</v>
      </c>
      <c r="N2100" s="100" t="str">
        <f t="shared" si="96"/>
        <v>공격력 +434</v>
      </c>
      <c r="O2100" s="100" t="str">
        <f t="shared" si="97"/>
        <v>최대 체력 +3098</v>
      </c>
      <c r="P2100" s="100" t="str">
        <f t="shared" si="98"/>
        <v>-</v>
      </c>
    </row>
    <row r="2101" spans="1:16" ht="13.8" customHeight="1">
      <c r="A2101" s="101">
        <f>C2101*ID규칙_기본능력치그룹_단위+COUNTIF($C$4:C2101,C2101)</f>
        <v>11230048</v>
      </c>
      <c r="B2101" s="100" t="s">
        <v>367</v>
      </c>
      <c r="C2101" s="101">
        <f>VLOOKUP(B2101,WEAPON!$B:$D,3,0)</f>
        <v>11230</v>
      </c>
      <c r="D2101" s="102">
        <v>48</v>
      </c>
      <c r="E2101" s="101">
        <v>1</v>
      </c>
      <c r="F2101" s="101">
        <v>442</v>
      </c>
      <c r="G2101" s="101">
        <v>0</v>
      </c>
      <c r="H2101" s="101">
        <v>2</v>
      </c>
      <c r="I2101" s="101">
        <v>3152</v>
      </c>
      <c r="J2101" s="101">
        <v>0</v>
      </c>
      <c r="K2101" s="101">
        <v>0</v>
      </c>
      <c r="L2101" s="101">
        <v>0</v>
      </c>
      <c r="M2101" s="101">
        <v>0</v>
      </c>
      <c r="N2101" s="100" t="str">
        <f t="shared" si="96"/>
        <v>공격력 +442</v>
      </c>
      <c r="O2101" s="100" t="str">
        <f t="shared" si="97"/>
        <v>최대 체력 +3152</v>
      </c>
      <c r="P2101" s="100" t="str">
        <f t="shared" si="98"/>
        <v>-</v>
      </c>
    </row>
    <row r="2102" spans="1:16" ht="13.8" customHeight="1">
      <c r="A2102" s="101">
        <f>C2102*ID규칙_기본능력치그룹_단위+COUNTIF($C$4:C2102,C2102)</f>
        <v>11230049</v>
      </c>
      <c r="B2102" s="100" t="s">
        <v>367</v>
      </c>
      <c r="C2102" s="101">
        <f>VLOOKUP(B2102,WEAPON!$B:$D,3,0)</f>
        <v>11230</v>
      </c>
      <c r="D2102" s="102">
        <v>49</v>
      </c>
      <c r="E2102" s="101">
        <v>1</v>
      </c>
      <c r="F2102" s="101">
        <v>449</v>
      </c>
      <c r="G2102" s="101">
        <v>0</v>
      </c>
      <c r="H2102" s="101">
        <v>2</v>
      </c>
      <c r="I2102" s="101">
        <v>3207</v>
      </c>
      <c r="J2102" s="101">
        <v>0</v>
      </c>
      <c r="K2102" s="101">
        <v>0</v>
      </c>
      <c r="L2102" s="101">
        <v>0</v>
      </c>
      <c r="M2102" s="101">
        <v>0</v>
      </c>
      <c r="N2102" s="100" t="str">
        <f t="shared" si="96"/>
        <v>공격력 +449</v>
      </c>
      <c r="O2102" s="100" t="str">
        <f t="shared" si="97"/>
        <v>최대 체력 +3207</v>
      </c>
      <c r="P2102" s="100" t="str">
        <f t="shared" si="98"/>
        <v>-</v>
      </c>
    </row>
    <row r="2103" spans="1:16" ht="13.8" customHeight="1">
      <c r="A2103" s="101">
        <f>C2103*ID규칙_기본능력치그룹_단위+COUNTIF($C$4:C2103,C2103)</f>
        <v>11230050</v>
      </c>
      <c r="B2103" s="100" t="s">
        <v>367</v>
      </c>
      <c r="C2103" s="101">
        <f>VLOOKUP(B2103,WEAPON!$B:$D,3,0)</f>
        <v>11230</v>
      </c>
      <c r="D2103" s="102">
        <v>50</v>
      </c>
      <c r="E2103" s="101">
        <v>1</v>
      </c>
      <c r="F2103" s="101">
        <v>457</v>
      </c>
      <c r="G2103" s="101">
        <v>0</v>
      </c>
      <c r="H2103" s="101">
        <v>2</v>
      </c>
      <c r="I2103" s="101">
        <v>3261</v>
      </c>
      <c r="J2103" s="101">
        <v>0</v>
      </c>
      <c r="K2103" s="101">
        <v>0</v>
      </c>
      <c r="L2103" s="101">
        <v>0</v>
      </c>
      <c r="M2103" s="101">
        <v>0</v>
      </c>
      <c r="N2103" s="100" t="str">
        <f t="shared" si="96"/>
        <v>공격력 +457</v>
      </c>
      <c r="O2103" s="100" t="str">
        <f t="shared" si="97"/>
        <v>최대 체력 +3261</v>
      </c>
      <c r="P2103" s="100" t="str">
        <f t="shared" si="98"/>
        <v>-</v>
      </c>
    </row>
    <row r="2104" spans="1:16" ht="13.8" customHeight="1">
      <c r="A2104" s="101">
        <f>C2104*ID규칙_기본능력치그룹_단위+COUNTIF($C$4:C2104,C2104)</f>
        <v>11331001</v>
      </c>
      <c r="B2104" s="100" t="s">
        <v>369</v>
      </c>
      <c r="C2104" s="101">
        <f>VLOOKUP(B2104,WEAPON!$B:$D,3,0)</f>
        <v>11331</v>
      </c>
      <c r="D2104" s="102">
        <v>1</v>
      </c>
      <c r="E2104" s="101">
        <v>1</v>
      </c>
      <c r="F2104" s="101">
        <v>138</v>
      </c>
      <c r="G2104" s="101">
        <v>0</v>
      </c>
      <c r="H2104" s="101">
        <v>2</v>
      </c>
      <c r="I2104" s="101">
        <v>557</v>
      </c>
      <c r="J2104" s="101">
        <v>0</v>
      </c>
      <c r="K2104" s="101">
        <v>3</v>
      </c>
      <c r="L2104" s="101">
        <v>167</v>
      </c>
      <c r="M2104" s="101">
        <v>0</v>
      </c>
      <c r="N2104" s="100" t="str">
        <f t="shared" si="96"/>
        <v>공격력 +138</v>
      </c>
      <c r="O2104" s="100" t="str">
        <f t="shared" si="97"/>
        <v>최대 체력 +557</v>
      </c>
      <c r="P2104" s="100" t="str">
        <f t="shared" si="98"/>
        <v>치유력 +167</v>
      </c>
    </row>
    <row r="2105" spans="1:16" ht="13.8" customHeight="1">
      <c r="A2105" s="101">
        <f>C2105*ID규칙_기본능력치그룹_단위+COUNTIF($C$4:C2105,C2105)</f>
        <v>11331002</v>
      </c>
      <c r="B2105" s="100" t="s">
        <v>369</v>
      </c>
      <c r="C2105" s="101">
        <f>VLOOKUP(B2105,WEAPON!$B:$D,3,0)</f>
        <v>11331</v>
      </c>
      <c r="D2105" s="102">
        <v>2</v>
      </c>
      <c r="E2105" s="101">
        <v>1</v>
      </c>
      <c r="F2105" s="101">
        <v>151</v>
      </c>
      <c r="G2105" s="101">
        <v>0</v>
      </c>
      <c r="H2105" s="101">
        <v>2</v>
      </c>
      <c r="I2105" s="101">
        <v>608</v>
      </c>
      <c r="J2105" s="101">
        <v>0</v>
      </c>
      <c r="K2105" s="101">
        <v>3</v>
      </c>
      <c r="L2105" s="101">
        <v>182</v>
      </c>
      <c r="M2105" s="101">
        <v>0</v>
      </c>
      <c r="N2105" s="100" t="str">
        <f t="shared" si="96"/>
        <v>공격력 +151</v>
      </c>
      <c r="O2105" s="100" t="str">
        <f t="shared" si="97"/>
        <v>최대 체력 +608</v>
      </c>
      <c r="P2105" s="100" t="str">
        <f t="shared" si="98"/>
        <v>치유력 +182</v>
      </c>
    </row>
    <row r="2106" spans="1:16" ht="13.8" customHeight="1">
      <c r="A2106" s="101">
        <f>C2106*ID규칙_기본능력치그룹_단위+COUNTIF($C$4:C2106,C2106)</f>
        <v>11331003</v>
      </c>
      <c r="B2106" s="100" t="s">
        <v>369</v>
      </c>
      <c r="C2106" s="101">
        <f>VLOOKUP(B2106,WEAPON!$B:$D,3,0)</f>
        <v>11331</v>
      </c>
      <c r="D2106" s="102">
        <v>3</v>
      </c>
      <c r="E2106" s="101">
        <v>1</v>
      </c>
      <c r="F2106" s="101">
        <v>163</v>
      </c>
      <c r="G2106" s="101">
        <v>0</v>
      </c>
      <c r="H2106" s="101">
        <v>2</v>
      </c>
      <c r="I2106" s="101">
        <v>658</v>
      </c>
      <c r="J2106" s="101">
        <v>0</v>
      </c>
      <c r="K2106" s="101">
        <v>3</v>
      </c>
      <c r="L2106" s="101">
        <v>197</v>
      </c>
      <c r="M2106" s="101">
        <v>0</v>
      </c>
      <c r="N2106" s="100" t="str">
        <f t="shared" si="96"/>
        <v>공격력 +163</v>
      </c>
      <c r="O2106" s="100" t="str">
        <f t="shared" si="97"/>
        <v>최대 체력 +658</v>
      </c>
      <c r="P2106" s="100" t="str">
        <f t="shared" si="98"/>
        <v>치유력 +197</v>
      </c>
    </row>
    <row r="2107" spans="1:16" ht="13.8" customHeight="1">
      <c r="A2107" s="101">
        <f>C2107*ID규칙_기본능력치그룹_단위+COUNTIF($C$4:C2107,C2107)</f>
        <v>11331004</v>
      </c>
      <c r="B2107" s="100" t="s">
        <v>369</v>
      </c>
      <c r="C2107" s="101">
        <f>VLOOKUP(B2107,WEAPON!$B:$D,3,0)</f>
        <v>11331</v>
      </c>
      <c r="D2107" s="102">
        <v>4</v>
      </c>
      <c r="E2107" s="101">
        <v>1</v>
      </c>
      <c r="F2107" s="101">
        <v>176</v>
      </c>
      <c r="G2107" s="101">
        <v>0</v>
      </c>
      <c r="H2107" s="101">
        <v>2</v>
      </c>
      <c r="I2107" s="101">
        <v>709</v>
      </c>
      <c r="J2107" s="101">
        <v>0</v>
      </c>
      <c r="K2107" s="101">
        <v>3</v>
      </c>
      <c r="L2107" s="101">
        <v>212</v>
      </c>
      <c r="M2107" s="101">
        <v>0</v>
      </c>
      <c r="N2107" s="100" t="str">
        <f t="shared" si="96"/>
        <v>공격력 +176</v>
      </c>
      <c r="O2107" s="100" t="str">
        <f t="shared" si="97"/>
        <v>최대 체력 +709</v>
      </c>
      <c r="P2107" s="100" t="str">
        <f t="shared" si="98"/>
        <v>치유력 +212</v>
      </c>
    </row>
    <row r="2108" spans="1:16" ht="13.8" customHeight="1">
      <c r="A2108" s="101">
        <f>C2108*ID규칙_기본능력치그룹_단위+COUNTIF($C$4:C2108,C2108)</f>
        <v>11331005</v>
      </c>
      <c r="B2108" s="100" t="s">
        <v>369</v>
      </c>
      <c r="C2108" s="101">
        <f>VLOOKUP(B2108,WEAPON!$B:$D,3,0)</f>
        <v>11331</v>
      </c>
      <c r="D2108" s="102">
        <v>5</v>
      </c>
      <c r="E2108" s="101">
        <v>1</v>
      </c>
      <c r="F2108" s="101">
        <v>188</v>
      </c>
      <c r="G2108" s="101">
        <v>0</v>
      </c>
      <c r="H2108" s="101">
        <v>2</v>
      </c>
      <c r="I2108" s="101">
        <v>759</v>
      </c>
      <c r="J2108" s="101">
        <v>0</v>
      </c>
      <c r="K2108" s="101">
        <v>3</v>
      </c>
      <c r="L2108" s="101">
        <v>228</v>
      </c>
      <c r="M2108" s="101">
        <v>0</v>
      </c>
      <c r="N2108" s="100" t="str">
        <f t="shared" si="96"/>
        <v>공격력 +188</v>
      </c>
      <c r="O2108" s="100" t="str">
        <f t="shared" si="97"/>
        <v>최대 체력 +759</v>
      </c>
      <c r="P2108" s="100" t="str">
        <f t="shared" si="98"/>
        <v>치유력 +228</v>
      </c>
    </row>
    <row r="2109" spans="1:16" ht="13.8" customHeight="1">
      <c r="A2109" s="101">
        <f>C2109*ID규칙_기본능력치그룹_단위+COUNTIF($C$4:C2109,C2109)</f>
        <v>11331006</v>
      </c>
      <c r="B2109" s="100" t="s">
        <v>369</v>
      </c>
      <c r="C2109" s="101">
        <f>VLOOKUP(B2109,WEAPON!$B:$D,3,0)</f>
        <v>11331</v>
      </c>
      <c r="D2109" s="102">
        <v>6</v>
      </c>
      <c r="E2109" s="101">
        <v>1</v>
      </c>
      <c r="F2109" s="101">
        <v>201</v>
      </c>
      <c r="G2109" s="101">
        <v>0</v>
      </c>
      <c r="H2109" s="101">
        <v>2</v>
      </c>
      <c r="I2109" s="101">
        <v>810</v>
      </c>
      <c r="J2109" s="101">
        <v>0</v>
      </c>
      <c r="K2109" s="101">
        <v>3</v>
      </c>
      <c r="L2109" s="101">
        <v>243</v>
      </c>
      <c r="M2109" s="101">
        <v>0</v>
      </c>
      <c r="N2109" s="100" t="str">
        <f t="shared" si="96"/>
        <v>공격력 +201</v>
      </c>
      <c r="O2109" s="100" t="str">
        <f t="shared" si="97"/>
        <v>최대 체력 +810</v>
      </c>
      <c r="P2109" s="100" t="str">
        <f t="shared" si="98"/>
        <v>치유력 +243</v>
      </c>
    </row>
    <row r="2110" spans="1:16" ht="13.8" customHeight="1">
      <c r="A2110" s="101">
        <f>C2110*ID규칙_기본능력치그룹_단위+COUNTIF($C$4:C2110,C2110)</f>
        <v>11331007</v>
      </c>
      <c r="B2110" s="100" t="s">
        <v>369</v>
      </c>
      <c r="C2110" s="101">
        <f>VLOOKUP(B2110,WEAPON!$B:$D,3,0)</f>
        <v>11331</v>
      </c>
      <c r="D2110" s="102">
        <v>7</v>
      </c>
      <c r="E2110" s="101">
        <v>1</v>
      </c>
      <c r="F2110" s="101">
        <v>214</v>
      </c>
      <c r="G2110" s="101">
        <v>0</v>
      </c>
      <c r="H2110" s="101">
        <v>2</v>
      </c>
      <c r="I2110" s="101">
        <v>861</v>
      </c>
      <c r="J2110" s="101">
        <v>0</v>
      </c>
      <c r="K2110" s="101">
        <v>3</v>
      </c>
      <c r="L2110" s="101">
        <v>258</v>
      </c>
      <c r="M2110" s="101">
        <v>0</v>
      </c>
      <c r="N2110" s="100" t="str">
        <f t="shared" si="96"/>
        <v>공격력 +214</v>
      </c>
      <c r="O2110" s="100" t="str">
        <f t="shared" si="97"/>
        <v>최대 체력 +861</v>
      </c>
      <c r="P2110" s="100" t="str">
        <f t="shared" si="98"/>
        <v>치유력 +258</v>
      </c>
    </row>
    <row r="2111" spans="1:16" ht="13.8" customHeight="1">
      <c r="A2111" s="101">
        <f>C2111*ID규칙_기본능력치그룹_단위+COUNTIF($C$4:C2111,C2111)</f>
        <v>11331008</v>
      </c>
      <c r="B2111" s="100" t="s">
        <v>369</v>
      </c>
      <c r="C2111" s="101">
        <f>VLOOKUP(B2111,WEAPON!$B:$D,3,0)</f>
        <v>11331</v>
      </c>
      <c r="D2111" s="102">
        <v>8</v>
      </c>
      <c r="E2111" s="101">
        <v>1</v>
      </c>
      <c r="F2111" s="101">
        <v>226</v>
      </c>
      <c r="G2111" s="101">
        <v>0</v>
      </c>
      <c r="H2111" s="101">
        <v>2</v>
      </c>
      <c r="I2111" s="101">
        <v>911</v>
      </c>
      <c r="J2111" s="101">
        <v>0</v>
      </c>
      <c r="K2111" s="101">
        <v>3</v>
      </c>
      <c r="L2111" s="101">
        <v>273</v>
      </c>
      <c r="M2111" s="101">
        <v>0</v>
      </c>
      <c r="N2111" s="100" t="str">
        <f t="shared" si="96"/>
        <v>공격력 +226</v>
      </c>
      <c r="O2111" s="100" t="str">
        <f t="shared" si="97"/>
        <v>최대 체력 +911</v>
      </c>
      <c r="P2111" s="100" t="str">
        <f t="shared" si="98"/>
        <v>치유력 +273</v>
      </c>
    </row>
    <row r="2112" spans="1:16" ht="13.8" customHeight="1">
      <c r="A2112" s="101">
        <f>C2112*ID규칙_기본능력치그룹_단위+COUNTIF($C$4:C2112,C2112)</f>
        <v>11331009</v>
      </c>
      <c r="B2112" s="100" t="s">
        <v>369</v>
      </c>
      <c r="C2112" s="101">
        <f>VLOOKUP(B2112,WEAPON!$B:$D,3,0)</f>
        <v>11331</v>
      </c>
      <c r="D2112" s="102">
        <v>9</v>
      </c>
      <c r="E2112" s="101">
        <v>1</v>
      </c>
      <c r="F2112" s="101">
        <v>239</v>
      </c>
      <c r="G2112" s="101">
        <v>0</v>
      </c>
      <c r="H2112" s="101">
        <v>2</v>
      </c>
      <c r="I2112" s="101">
        <v>962</v>
      </c>
      <c r="J2112" s="101">
        <v>0</v>
      </c>
      <c r="K2112" s="101">
        <v>3</v>
      </c>
      <c r="L2112" s="101">
        <v>288</v>
      </c>
      <c r="M2112" s="101">
        <v>0</v>
      </c>
      <c r="N2112" s="100" t="str">
        <f t="shared" si="96"/>
        <v>공격력 +239</v>
      </c>
      <c r="O2112" s="100" t="str">
        <f t="shared" si="97"/>
        <v>최대 체력 +962</v>
      </c>
      <c r="P2112" s="100" t="str">
        <f t="shared" si="98"/>
        <v>치유력 +288</v>
      </c>
    </row>
    <row r="2113" spans="1:16" ht="13.8" customHeight="1">
      <c r="A2113" s="101">
        <f>C2113*ID규칙_기본능력치그룹_단위+COUNTIF($C$4:C2113,C2113)</f>
        <v>11331010</v>
      </c>
      <c r="B2113" s="100" t="s">
        <v>369</v>
      </c>
      <c r="C2113" s="101">
        <f>VLOOKUP(B2113,WEAPON!$B:$D,3,0)</f>
        <v>11331</v>
      </c>
      <c r="D2113" s="102">
        <v>10</v>
      </c>
      <c r="E2113" s="101">
        <v>1</v>
      </c>
      <c r="F2113" s="101">
        <v>251</v>
      </c>
      <c r="G2113" s="101">
        <v>0</v>
      </c>
      <c r="H2113" s="101">
        <v>2</v>
      </c>
      <c r="I2113" s="101">
        <v>1013</v>
      </c>
      <c r="J2113" s="101">
        <v>0</v>
      </c>
      <c r="K2113" s="101">
        <v>3</v>
      </c>
      <c r="L2113" s="101">
        <v>303</v>
      </c>
      <c r="M2113" s="101">
        <v>0</v>
      </c>
      <c r="N2113" s="100" t="str">
        <f t="shared" si="96"/>
        <v>공격력 +251</v>
      </c>
      <c r="O2113" s="100" t="str">
        <f t="shared" si="97"/>
        <v>최대 체력 +1013</v>
      </c>
      <c r="P2113" s="100" t="str">
        <f t="shared" si="98"/>
        <v>치유력 +303</v>
      </c>
    </row>
    <row r="2114" spans="1:16" ht="13.8" customHeight="1">
      <c r="A2114" s="101">
        <f>C2114*ID규칙_기본능력치그룹_단위+COUNTIF($C$4:C2114,C2114)</f>
        <v>11331011</v>
      </c>
      <c r="B2114" s="100" t="s">
        <v>369</v>
      </c>
      <c r="C2114" s="101">
        <f>VLOOKUP(B2114,WEAPON!$B:$D,3,0)</f>
        <v>11331</v>
      </c>
      <c r="D2114" s="102">
        <v>11</v>
      </c>
      <c r="E2114" s="101">
        <v>1</v>
      </c>
      <c r="F2114" s="101">
        <v>264</v>
      </c>
      <c r="G2114" s="101">
        <v>0</v>
      </c>
      <c r="H2114" s="101">
        <v>2</v>
      </c>
      <c r="I2114" s="101">
        <v>1063</v>
      </c>
      <c r="J2114" s="101">
        <v>0</v>
      </c>
      <c r="K2114" s="101">
        <v>3</v>
      </c>
      <c r="L2114" s="101">
        <v>318</v>
      </c>
      <c r="M2114" s="101">
        <v>0</v>
      </c>
      <c r="N2114" s="100" t="str">
        <f t="shared" si="96"/>
        <v>공격력 +264</v>
      </c>
      <c r="O2114" s="100" t="str">
        <f t="shared" si="97"/>
        <v>최대 체력 +1063</v>
      </c>
      <c r="P2114" s="100" t="str">
        <f t="shared" si="98"/>
        <v>치유력 +318</v>
      </c>
    </row>
    <row r="2115" spans="1:16" ht="13.8" customHeight="1">
      <c r="A2115" s="101">
        <f>C2115*ID규칙_기본능력치그룹_단위+COUNTIF($C$4:C2115,C2115)</f>
        <v>11331012</v>
      </c>
      <c r="B2115" s="100" t="s">
        <v>369</v>
      </c>
      <c r="C2115" s="101">
        <f>VLOOKUP(B2115,WEAPON!$B:$D,3,0)</f>
        <v>11331</v>
      </c>
      <c r="D2115" s="102">
        <v>12</v>
      </c>
      <c r="E2115" s="101">
        <v>1</v>
      </c>
      <c r="F2115" s="101">
        <v>277</v>
      </c>
      <c r="G2115" s="101">
        <v>0</v>
      </c>
      <c r="H2115" s="101">
        <v>2</v>
      </c>
      <c r="I2115" s="101">
        <v>1114</v>
      </c>
      <c r="J2115" s="101">
        <v>0</v>
      </c>
      <c r="K2115" s="101">
        <v>3</v>
      </c>
      <c r="L2115" s="101">
        <v>334</v>
      </c>
      <c r="M2115" s="101">
        <v>0</v>
      </c>
      <c r="N2115" s="100" t="str">
        <f t="shared" si="96"/>
        <v>공격력 +277</v>
      </c>
      <c r="O2115" s="100" t="str">
        <f t="shared" si="97"/>
        <v>최대 체력 +1114</v>
      </c>
      <c r="P2115" s="100" t="str">
        <f t="shared" si="98"/>
        <v>치유력 +334</v>
      </c>
    </row>
    <row r="2116" spans="1:16" ht="13.8" customHeight="1">
      <c r="A2116" s="101">
        <f>C2116*ID규칙_기본능력치그룹_단위+COUNTIF($C$4:C2116,C2116)</f>
        <v>11331013</v>
      </c>
      <c r="B2116" s="100" t="s">
        <v>369</v>
      </c>
      <c r="C2116" s="101">
        <f>VLOOKUP(B2116,WEAPON!$B:$D,3,0)</f>
        <v>11331</v>
      </c>
      <c r="D2116" s="102">
        <v>13</v>
      </c>
      <c r="E2116" s="101">
        <v>1</v>
      </c>
      <c r="F2116" s="101">
        <v>289</v>
      </c>
      <c r="G2116" s="101">
        <v>0</v>
      </c>
      <c r="H2116" s="101">
        <v>2</v>
      </c>
      <c r="I2116" s="101">
        <v>1164</v>
      </c>
      <c r="J2116" s="101">
        <v>0</v>
      </c>
      <c r="K2116" s="101">
        <v>3</v>
      </c>
      <c r="L2116" s="101">
        <v>349</v>
      </c>
      <c r="M2116" s="101">
        <v>0</v>
      </c>
      <c r="N2116" s="100" t="str">
        <f t="shared" ref="N2116:N2179" si="99">IF(E2116=0,"-",VLOOKUP(E2116,STATS_TYPE,2,0)&amp;" +")&amp;IF(E2116=0,"",IF(G2116=0,F2116,F2116/100&amp;"%"))</f>
        <v>공격력 +289</v>
      </c>
      <c r="O2116" s="100" t="str">
        <f t="shared" ref="O2116:O2179" si="100">IF(H2116=0,"-",VLOOKUP(H2116,STATS_TYPE,2,0)&amp;" +")&amp;IF(H2116=0,"",IF(J2116=0,I2116,I2116/100&amp;"%"))</f>
        <v>최대 체력 +1164</v>
      </c>
      <c r="P2116" s="100" t="str">
        <f t="shared" ref="P2116:P2179" si="101">IF(K2116=0,"-",VLOOKUP(K2116,STATS_TYPE,2,0)&amp;" +")&amp;IF(K2116=0,"",IF(M2116=0,L2116,L2116/100&amp;"%"))</f>
        <v>치유력 +349</v>
      </c>
    </row>
    <row r="2117" spans="1:16" ht="13.8" customHeight="1">
      <c r="A2117" s="101">
        <f>C2117*ID규칙_기본능력치그룹_단위+COUNTIF($C$4:C2117,C2117)</f>
        <v>11331014</v>
      </c>
      <c r="B2117" s="100" t="s">
        <v>369</v>
      </c>
      <c r="C2117" s="101">
        <f>VLOOKUP(B2117,WEAPON!$B:$D,3,0)</f>
        <v>11331</v>
      </c>
      <c r="D2117" s="102">
        <v>14</v>
      </c>
      <c r="E2117" s="101">
        <v>1</v>
      </c>
      <c r="F2117" s="101">
        <v>302</v>
      </c>
      <c r="G2117" s="101">
        <v>0</v>
      </c>
      <c r="H2117" s="101">
        <v>2</v>
      </c>
      <c r="I2117" s="101">
        <v>1215</v>
      </c>
      <c r="J2117" s="101">
        <v>0</v>
      </c>
      <c r="K2117" s="101">
        <v>3</v>
      </c>
      <c r="L2117" s="101">
        <v>364</v>
      </c>
      <c r="M2117" s="101">
        <v>0</v>
      </c>
      <c r="N2117" s="100" t="str">
        <f t="shared" si="99"/>
        <v>공격력 +302</v>
      </c>
      <c r="O2117" s="100" t="str">
        <f t="shared" si="100"/>
        <v>최대 체력 +1215</v>
      </c>
      <c r="P2117" s="100" t="str">
        <f t="shared" si="101"/>
        <v>치유력 +364</v>
      </c>
    </row>
    <row r="2118" spans="1:16" ht="13.8" customHeight="1">
      <c r="A2118" s="101">
        <f>C2118*ID규칙_기본능력치그룹_단위+COUNTIF($C$4:C2118,C2118)</f>
        <v>11331015</v>
      </c>
      <c r="B2118" s="100" t="s">
        <v>369</v>
      </c>
      <c r="C2118" s="101">
        <f>VLOOKUP(B2118,WEAPON!$B:$D,3,0)</f>
        <v>11331</v>
      </c>
      <c r="D2118" s="102">
        <v>15</v>
      </c>
      <c r="E2118" s="101">
        <v>1</v>
      </c>
      <c r="F2118" s="101">
        <v>314</v>
      </c>
      <c r="G2118" s="101">
        <v>0</v>
      </c>
      <c r="H2118" s="101">
        <v>2</v>
      </c>
      <c r="I2118" s="101">
        <v>1266</v>
      </c>
      <c r="J2118" s="101">
        <v>0</v>
      </c>
      <c r="K2118" s="101">
        <v>3</v>
      </c>
      <c r="L2118" s="101">
        <v>379</v>
      </c>
      <c r="M2118" s="101">
        <v>0</v>
      </c>
      <c r="N2118" s="100" t="str">
        <f t="shared" si="99"/>
        <v>공격력 +314</v>
      </c>
      <c r="O2118" s="100" t="str">
        <f t="shared" si="100"/>
        <v>최대 체력 +1266</v>
      </c>
      <c r="P2118" s="100" t="str">
        <f t="shared" si="101"/>
        <v>치유력 +379</v>
      </c>
    </row>
    <row r="2119" spans="1:16" ht="13.8" customHeight="1">
      <c r="A2119" s="101">
        <f>C2119*ID규칙_기본능력치그룹_단위+COUNTIF($C$4:C2119,C2119)</f>
        <v>11331016</v>
      </c>
      <c r="B2119" s="100" t="s">
        <v>369</v>
      </c>
      <c r="C2119" s="101">
        <f>VLOOKUP(B2119,WEAPON!$B:$D,3,0)</f>
        <v>11331</v>
      </c>
      <c r="D2119" s="102">
        <v>16</v>
      </c>
      <c r="E2119" s="101">
        <v>1</v>
      </c>
      <c r="F2119" s="101">
        <v>327</v>
      </c>
      <c r="G2119" s="101">
        <v>0</v>
      </c>
      <c r="H2119" s="101">
        <v>2</v>
      </c>
      <c r="I2119" s="101">
        <v>1316</v>
      </c>
      <c r="J2119" s="101">
        <v>0</v>
      </c>
      <c r="K2119" s="101">
        <v>3</v>
      </c>
      <c r="L2119" s="101">
        <v>394</v>
      </c>
      <c r="M2119" s="101">
        <v>0</v>
      </c>
      <c r="N2119" s="100" t="str">
        <f t="shared" si="99"/>
        <v>공격력 +327</v>
      </c>
      <c r="O2119" s="100" t="str">
        <f t="shared" si="100"/>
        <v>최대 체력 +1316</v>
      </c>
      <c r="P2119" s="100" t="str">
        <f t="shared" si="101"/>
        <v>치유력 +394</v>
      </c>
    </row>
    <row r="2120" spans="1:16" ht="13.8" customHeight="1">
      <c r="A2120" s="101">
        <f>C2120*ID규칙_기본능력치그룹_단위+COUNTIF($C$4:C2120,C2120)</f>
        <v>11331017</v>
      </c>
      <c r="B2120" s="100" t="s">
        <v>369</v>
      </c>
      <c r="C2120" s="101">
        <f>VLOOKUP(B2120,WEAPON!$B:$D,3,0)</f>
        <v>11331</v>
      </c>
      <c r="D2120" s="102">
        <v>17</v>
      </c>
      <c r="E2120" s="101">
        <v>1</v>
      </c>
      <c r="F2120" s="101">
        <v>339</v>
      </c>
      <c r="G2120" s="101">
        <v>0</v>
      </c>
      <c r="H2120" s="101">
        <v>2</v>
      </c>
      <c r="I2120" s="101">
        <v>1367</v>
      </c>
      <c r="J2120" s="101">
        <v>0</v>
      </c>
      <c r="K2120" s="101">
        <v>3</v>
      </c>
      <c r="L2120" s="101">
        <v>409</v>
      </c>
      <c r="M2120" s="101">
        <v>0</v>
      </c>
      <c r="N2120" s="100" t="str">
        <f t="shared" si="99"/>
        <v>공격력 +339</v>
      </c>
      <c r="O2120" s="100" t="str">
        <f t="shared" si="100"/>
        <v>최대 체력 +1367</v>
      </c>
      <c r="P2120" s="100" t="str">
        <f t="shared" si="101"/>
        <v>치유력 +409</v>
      </c>
    </row>
    <row r="2121" spans="1:16" ht="13.8" customHeight="1">
      <c r="A2121" s="101">
        <f>C2121*ID규칙_기본능력치그룹_단위+COUNTIF($C$4:C2121,C2121)</f>
        <v>11331018</v>
      </c>
      <c r="B2121" s="100" t="s">
        <v>369</v>
      </c>
      <c r="C2121" s="101">
        <f>VLOOKUP(B2121,WEAPON!$B:$D,3,0)</f>
        <v>11331</v>
      </c>
      <c r="D2121" s="102">
        <v>18</v>
      </c>
      <c r="E2121" s="101">
        <v>1</v>
      </c>
      <c r="F2121" s="101">
        <v>352</v>
      </c>
      <c r="G2121" s="101">
        <v>0</v>
      </c>
      <c r="H2121" s="101">
        <v>2</v>
      </c>
      <c r="I2121" s="101">
        <v>1417</v>
      </c>
      <c r="J2121" s="101">
        <v>0</v>
      </c>
      <c r="K2121" s="101">
        <v>3</v>
      </c>
      <c r="L2121" s="101">
        <v>424</v>
      </c>
      <c r="M2121" s="101">
        <v>0</v>
      </c>
      <c r="N2121" s="100" t="str">
        <f t="shared" si="99"/>
        <v>공격력 +352</v>
      </c>
      <c r="O2121" s="100" t="str">
        <f t="shared" si="100"/>
        <v>최대 체력 +1417</v>
      </c>
      <c r="P2121" s="100" t="str">
        <f t="shared" si="101"/>
        <v>치유력 +424</v>
      </c>
    </row>
    <row r="2122" spans="1:16" ht="13.8" customHeight="1">
      <c r="A2122" s="101">
        <f>C2122*ID규칙_기본능력치그룹_단위+COUNTIF($C$4:C2122,C2122)</f>
        <v>11331019</v>
      </c>
      <c r="B2122" s="100" t="s">
        <v>369</v>
      </c>
      <c r="C2122" s="101">
        <f>VLOOKUP(B2122,WEAPON!$B:$D,3,0)</f>
        <v>11331</v>
      </c>
      <c r="D2122" s="102">
        <v>19</v>
      </c>
      <c r="E2122" s="101">
        <v>1</v>
      </c>
      <c r="F2122" s="101">
        <v>365</v>
      </c>
      <c r="G2122" s="101">
        <v>0</v>
      </c>
      <c r="H2122" s="101">
        <v>2</v>
      </c>
      <c r="I2122" s="101">
        <v>1468</v>
      </c>
      <c r="J2122" s="101">
        <v>0</v>
      </c>
      <c r="K2122" s="101">
        <v>3</v>
      </c>
      <c r="L2122" s="101">
        <v>440</v>
      </c>
      <c r="M2122" s="101">
        <v>0</v>
      </c>
      <c r="N2122" s="100" t="str">
        <f t="shared" si="99"/>
        <v>공격력 +365</v>
      </c>
      <c r="O2122" s="100" t="str">
        <f t="shared" si="100"/>
        <v>최대 체력 +1468</v>
      </c>
      <c r="P2122" s="100" t="str">
        <f t="shared" si="101"/>
        <v>치유력 +440</v>
      </c>
    </row>
    <row r="2123" spans="1:16" ht="13.8" customHeight="1">
      <c r="A2123" s="101">
        <f>C2123*ID규칙_기본능력치그룹_단위+COUNTIF($C$4:C2123,C2123)</f>
        <v>11331020</v>
      </c>
      <c r="B2123" s="100" t="s">
        <v>369</v>
      </c>
      <c r="C2123" s="101">
        <f>VLOOKUP(B2123,WEAPON!$B:$D,3,0)</f>
        <v>11331</v>
      </c>
      <c r="D2123" s="102">
        <v>20</v>
      </c>
      <c r="E2123" s="101">
        <v>1</v>
      </c>
      <c r="F2123" s="101">
        <v>377</v>
      </c>
      <c r="G2123" s="101">
        <v>0</v>
      </c>
      <c r="H2123" s="101">
        <v>2</v>
      </c>
      <c r="I2123" s="101">
        <v>1519</v>
      </c>
      <c r="J2123" s="101">
        <v>0</v>
      </c>
      <c r="K2123" s="101">
        <v>3</v>
      </c>
      <c r="L2123" s="101">
        <v>455</v>
      </c>
      <c r="M2123" s="101">
        <v>0</v>
      </c>
      <c r="N2123" s="100" t="str">
        <f t="shared" si="99"/>
        <v>공격력 +377</v>
      </c>
      <c r="O2123" s="100" t="str">
        <f t="shared" si="100"/>
        <v>최대 체력 +1519</v>
      </c>
      <c r="P2123" s="100" t="str">
        <f t="shared" si="101"/>
        <v>치유력 +455</v>
      </c>
    </row>
    <row r="2124" spans="1:16" ht="13.8" customHeight="1">
      <c r="A2124" s="101">
        <f>C2124*ID규칙_기본능력치그룹_단위+COUNTIF($C$4:C2124,C2124)</f>
        <v>11331021</v>
      </c>
      <c r="B2124" s="100" t="s">
        <v>369</v>
      </c>
      <c r="C2124" s="101">
        <f>VLOOKUP(B2124,WEAPON!$B:$D,3,0)</f>
        <v>11331</v>
      </c>
      <c r="D2124" s="102">
        <v>21</v>
      </c>
      <c r="E2124" s="101">
        <v>1</v>
      </c>
      <c r="F2124" s="101">
        <v>390</v>
      </c>
      <c r="G2124" s="101">
        <v>0</v>
      </c>
      <c r="H2124" s="101">
        <v>2</v>
      </c>
      <c r="I2124" s="101">
        <v>1569</v>
      </c>
      <c r="J2124" s="101">
        <v>0</v>
      </c>
      <c r="K2124" s="101">
        <v>3</v>
      </c>
      <c r="L2124" s="101">
        <v>470</v>
      </c>
      <c r="M2124" s="101">
        <v>0</v>
      </c>
      <c r="N2124" s="100" t="str">
        <f t="shared" si="99"/>
        <v>공격력 +390</v>
      </c>
      <c r="O2124" s="100" t="str">
        <f t="shared" si="100"/>
        <v>최대 체력 +1569</v>
      </c>
      <c r="P2124" s="100" t="str">
        <f t="shared" si="101"/>
        <v>치유력 +470</v>
      </c>
    </row>
    <row r="2125" spans="1:16" ht="13.8" customHeight="1">
      <c r="A2125" s="101">
        <f>C2125*ID규칙_기본능력치그룹_단위+COUNTIF($C$4:C2125,C2125)</f>
        <v>11331022</v>
      </c>
      <c r="B2125" s="100" t="s">
        <v>369</v>
      </c>
      <c r="C2125" s="101">
        <f>VLOOKUP(B2125,WEAPON!$B:$D,3,0)</f>
        <v>11331</v>
      </c>
      <c r="D2125" s="102">
        <v>22</v>
      </c>
      <c r="E2125" s="101">
        <v>1</v>
      </c>
      <c r="F2125" s="101">
        <v>402</v>
      </c>
      <c r="G2125" s="101">
        <v>0</v>
      </c>
      <c r="H2125" s="101">
        <v>2</v>
      </c>
      <c r="I2125" s="101">
        <v>1620</v>
      </c>
      <c r="J2125" s="101">
        <v>0</v>
      </c>
      <c r="K2125" s="101">
        <v>3</v>
      </c>
      <c r="L2125" s="101">
        <v>485</v>
      </c>
      <c r="M2125" s="101">
        <v>0</v>
      </c>
      <c r="N2125" s="100" t="str">
        <f t="shared" si="99"/>
        <v>공격력 +402</v>
      </c>
      <c r="O2125" s="100" t="str">
        <f t="shared" si="100"/>
        <v>최대 체력 +1620</v>
      </c>
      <c r="P2125" s="100" t="str">
        <f t="shared" si="101"/>
        <v>치유력 +485</v>
      </c>
    </row>
    <row r="2126" spans="1:16" ht="13.8" customHeight="1">
      <c r="A2126" s="101">
        <f>C2126*ID규칙_기본능력치그룹_단위+COUNTIF($C$4:C2126,C2126)</f>
        <v>11331023</v>
      </c>
      <c r="B2126" s="100" t="s">
        <v>369</v>
      </c>
      <c r="C2126" s="101">
        <f>VLOOKUP(B2126,WEAPON!$B:$D,3,0)</f>
        <v>11331</v>
      </c>
      <c r="D2126" s="102">
        <v>23</v>
      </c>
      <c r="E2126" s="101">
        <v>1</v>
      </c>
      <c r="F2126" s="101">
        <v>415</v>
      </c>
      <c r="G2126" s="101">
        <v>0</v>
      </c>
      <c r="H2126" s="101">
        <v>2</v>
      </c>
      <c r="I2126" s="101">
        <v>1670</v>
      </c>
      <c r="J2126" s="101">
        <v>0</v>
      </c>
      <c r="K2126" s="101">
        <v>3</v>
      </c>
      <c r="L2126" s="101">
        <v>500</v>
      </c>
      <c r="M2126" s="101">
        <v>0</v>
      </c>
      <c r="N2126" s="100" t="str">
        <f t="shared" si="99"/>
        <v>공격력 +415</v>
      </c>
      <c r="O2126" s="100" t="str">
        <f t="shared" si="100"/>
        <v>최대 체력 +1670</v>
      </c>
      <c r="P2126" s="100" t="str">
        <f t="shared" si="101"/>
        <v>치유력 +500</v>
      </c>
    </row>
    <row r="2127" spans="1:16" ht="13.8" customHeight="1">
      <c r="A2127" s="101">
        <f>C2127*ID규칙_기본능력치그룹_단위+COUNTIF($C$4:C2127,C2127)</f>
        <v>11331024</v>
      </c>
      <c r="B2127" s="100" t="s">
        <v>369</v>
      </c>
      <c r="C2127" s="101">
        <f>VLOOKUP(B2127,WEAPON!$B:$D,3,0)</f>
        <v>11331</v>
      </c>
      <c r="D2127" s="102">
        <v>24</v>
      </c>
      <c r="E2127" s="101">
        <v>1</v>
      </c>
      <c r="F2127" s="101">
        <v>428</v>
      </c>
      <c r="G2127" s="101">
        <v>0</v>
      </c>
      <c r="H2127" s="101">
        <v>2</v>
      </c>
      <c r="I2127" s="101">
        <v>1721</v>
      </c>
      <c r="J2127" s="101">
        <v>0</v>
      </c>
      <c r="K2127" s="101">
        <v>3</v>
      </c>
      <c r="L2127" s="101">
        <v>515</v>
      </c>
      <c r="M2127" s="101">
        <v>0</v>
      </c>
      <c r="N2127" s="100" t="str">
        <f t="shared" si="99"/>
        <v>공격력 +428</v>
      </c>
      <c r="O2127" s="100" t="str">
        <f t="shared" si="100"/>
        <v>최대 체력 +1721</v>
      </c>
      <c r="P2127" s="100" t="str">
        <f t="shared" si="101"/>
        <v>치유력 +515</v>
      </c>
    </row>
    <row r="2128" spans="1:16" ht="13.8" customHeight="1">
      <c r="A2128" s="101">
        <f>C2128*ID규칙_기본능력치그룹_단위+COUNTIF($C$4:C2128,C2128)</f>
        <v>11331025</v>
      </c>
      <c r="B2128" s="100" t="s">
        <v>369</v>
      </c>
      <c r="C2128" s="101">
        <f>VLOOKUP(B2128,WEAPON!$B:$D,3,0)</f>
        <v>11331</v>
      </c>
      <c r="D2128" s="102">
        <v>25</v>
      </c>
      <c r="E2128" s="101">
        <v>1</v>
      </c>
      <c r="F2128" s="101">
        <v>440</v>
      </c>
      <c r="G2128" s="101">
        <v>0</v>
      </c>
      <c r="H2128" s="101">
        <v>2</v>
      </c>
      <c r="I2128" s="101">
        <v>1772</v>
      </c>
      <c r="J2128" s="101">
        <v>0</v>
      </c>
      <c r="K2128" s="101">
        <v>3</v>
      </c>
      <c r="L2128" s="101">
        <v>530</v>
      </c>
      <c r="M2128" s="101">
        <v>0</v>
      </c>
      <c r="N2128" s="100" t="str">
        <f t="shared" si="99"/>
        <v>공격력 +440</v>
      </c>
      <c r="O2128" s="100" t="str">
        <f t="shared" si="100"/>
        <v>최대 체력 +1772</v>
      </c>
      <c r="P2128" s="100" t="str">
        <f t="shared" si="101"/>
        <v>치유력 +530</v>
      </c>
    </row>
    <row r="2129" spans="1:16" ht="13.8" customHeight="1">
      <c r="A2129" s="101">
        <f>C2129*ID규칙_기본능력치그룹_단위+COUNTIF($C$4:C2129,C2129)</f>
        <v>11331026</v>
      </c>
      <c r="B2129" s="100" t="s">
        <v>369</v>
      </c>
      <c r="C2129" s="101">
        <f>VLOOKUP(B2129,WEAPON!$B:$D,3,0)</f>
        <v>11331</v>
      </c>
      <c r="D2129" s="102">
        <v>26</v>
      </c>
      <c r="E2129" s="101">
        <v>1</v>
      </c>
      <c r="F2129" s="101">
        <v>453</v>
      </c>
      <c r="G2129" s="101">
        <v>0</v>
      </c>
      <c r="H2129" s="101">
        <v>2</v>
      </c>
      <c r="I2129" s="101">
        <v>1822</v>
      </c>
      <c r="J2129" s="101">
        <v>0</v>
      </c>
      <c r="K2129" s="101">
        <v>3</v>
      </c>
      <c r="L2129" s="101">
        <v>546</v>
      </c>
      <c r="M2129" s="101">
        <v>0</v>
      </c>
      <c r="N2129" s="100" t="str">
        <f t="shared" si="99"/>
        <v>공격력 +453</v>
      </c>
      <c r="O2129" s="100" t="str">
        <f t="shared" si="100"/>
        <v>최대 체력 +1822</v>
      </c>
      <c r="P2129" s="100" t="str">
        <f t="shared" si="101"/>
        <v>치유력 +546</v>
      </c>
    </row>
    <row r="2130" spans="1:16" ht="13.8" customHeight="1">
      <c r="A2130" s="101">
        <f>C2130*ID규칙_기본능력치그룹_단위+COUNTIF($C$4:C2130,C2130)</f>
        <v>11331027</v>
      </c>
      <c r="B2130" s="100" t="s">
        <v>369</v>
      </c>
      <c r="C2130" s="101">
        <f>VLOOKUP(B2130,WEAPON!$B:$D,3,0)</f>
        <v>11331</v>
      </c>
      <c r="D2130" s="102">
        <v>27</v>
      </c>
      <c r="E2130" s="101">
        <v>1</v>
      </c>
      <c r="F2130" s="101">
        <v>465</v>
      </c>
      <c r="G2130" s="101">
        <v>0</v>
      </c>
      <c r="H2130" s="101">
        <v>2</v>
      </c>
      <c r="I2130" s="101">
        <v>1873</v>
      </c>
      <c r="J2130" s="101">
        <v>0</v>
      </c>
      <c r="K2130" s="101">
        <v>3</v>
      </c>
      <c r="L2130" s="101">
        <v>561</v>
      </c>
      <c r="M2130" s="101">
        <v>0</v>
      </c>
      <c r="N2130" s="100" t="str">
        <f t="shared" si="99"/>
        <v>공격력 +465</v>
      </c>
      <c r="O2130" s="100" t="str">
        <f t="shared" si="100"/>
        <v>최대 체력 +1873</v>
      </c>
      <c r="P2130" s="100" t="str">
        <f t="shared" si="101"/>
        <v>치유력 +561</v>
      </c>
    </row>
    <row r="2131" spans="1:16" ht="13.8" customHeight="1">
      <c r="A2131" s="101">
        <f>C2131*ID규칙_기본능력치그룹_단위+COUNTIF($C$4:C2131,C2131)</f>
        <v>11331028</v>
      </c>
      <c r="B2131" s="100" t="s">
        <v>369</v>
      </c>
      <c r="C2131" s="101">
        <f>VLOOKUP(B2131,WEAPON!$B:$D,3,0)</f>
        <v>11331</v>
      </c>
      <c r="D2131" s="102">
        <v>28</v>
      </c>
      <c r="E2131" s="101">
        <v>1</v>
      </c>
      <c r="F2131" s="101">
        <v>478</v>
      </c>
      <c r="G2131" s="101">
        <v>0</v>
      </c>
      <c r="H2131" s="101">
        <v>2</v>
      </c>
      <c r="I2131" s="101">
        <v>1924</v>
      </c>
      <c r="J2131" s="101">
        <v>0</v>
      </c>
      <c r="K2131" s="101">
        <v>3</v>
      </c>
      <c r="L2131" s="101">
        <v>576</v>
      </c>
      <c r="M2131" s="101">
        <v>0</v>
      </c>
      <c r="N2131" s="100" t="str">
        <f t="shared" si="99"/>
        <v>공격력 +478</v>
      </c>
      <c r="O2131" s="100" t="str">
        <f t="shared" si="100"/>
        <v>최대 체력 +1924</v>
      </c>
      <c r="P2131" s="100" t="str">
        <f t="shared" si="101"/>
        <v>치유력 +576</v>
      </c>
    </row>
    <row r="2132" spans="1:16" ht="13.8" customHeight="1">
      <c r="A2132" s="101">
        <f>C2132*ID규칙_기본능력치그룹_단위+COUNTIF($C$4:C2132,C2132)</f>
        <v>11331029</v>
      </c>
      <c r="B2132" s="100" t="s">
        <v>369</v>
      </c>
      <c r="C2132" s="101">
        <f>VLOOKUP(B2132,WEAPON!$B:$D,3,0)</f>
        <v>11331</v>
      </c>
      <c r="D2132" s="102">
        <v>29</v>
      </c>
      <c r="E2132" s="101">
        <v>1</v>
      </c>
      <c r="F2132" s="101">
        <v>491</v>
      </c>
      <c r="G2132" s="101">
        <v>0</v>
      </c>
      <c r="H2132" s="101">
        <v>2</v>
      </c>
      <c r="I2132" s="101">
        <v>1974</v>
      </c>
      <c r="J2132" s="101">
        <v>0</v>
      </c>
      <c r="K2132" s="101">
        <v>3</v>
      </c>
      <c r="L2132" s="101">
        <v>591</v>
      </c>
      <c r="M2132" s="101">
        <v>0</v>
      </c>
      <c r="N2132" s="100" t="str">
        <f t="shared" si="99"/>
        <v>공격력 +491</v>
      </c>
      <c r="O2132" s="100" t="str">
        <f t="shared" si="100"/>
        <v>최대 체력 +1974</v>
      </c>
      <c r="P2132" s="100" t="str">
        <f t="shared" si="101"/>
        <v>치유력 +591</v>
      </c>
    </row>
    <row r="2133" spans="1:16" ht="13.8" customHeight="1">
      <c r="A2133" s="101">
        <f>C2133*ID규칙_기본능력치그룹_단위+COUNTIF($C$4:C2133,C2133)</f>
        <v>11331030</v>
      </c>
      <c r="B2133" s="100" t="s">
        <v>369</v>
      </c>
      <c r="C2133" s="101">
        <f>VLOOKUP(B2133,WEAPON!$B:$D,3,0)</f>
        <v>11331</v>
      </c>
      <c r="D2133" s="102">
        <v>30</v>
      </c>
      <c r="E2133" s="101">
        <v>1</v>
      </c>
      <c r="F2133" s="101">
        <v>503</v>
      </c>
      <c r="G2133" s="101">
        <v>0</v>
      </c>
      <c r="H2133" s="101">
        <v>2</v>
      </c>
      <c r="I2133" s="101">
        <v>2025</v>
      </c>
      <c r="J2133" s="101">
        <v>0</v>
      </c>
      <c r="K2133" s="101">
        <v>3</v>
      </c>
      <c r="L2133" s="101">
        <v>606</v>
      </c>
      <c r="M2133" s="101">
        <v>0</v>
      </c>
      <c r="N2133" s="100" t="str">
        <f t="shared" si="99"/>
        <v>공격력 +503</v>
      </c>
      <c r="O2133" s="100" t="str">
        <f t="shared" si="100"/>
        <v>최대 체력 +2025</v>
      </c>
      <c r="P2133" s="100" t="str">
        <f t="shared" si="101"/>
        <v>치유력 +606</v>
      </c>
    </row>
    <row r="2134" spans="1:16" ht="13.8" customHeight="1">
      <c r="A2134" s="101">
        <f>C2134*ID규칙_기본능력치그룹_단위+COUNTIF($C$4:C2134,C2134)</f>
        <v>11331031</v>
      </c>
      <c r="B2134" s="100" t="s">
        <v>369</v>
      </c>
      <c r="C2134" s="101">
        <f>VLOOKUP(B2134,WEAPON!$B:$D,3,0)</f>
        <v>11331</v>
      </c>
      <c r="D2134" s="102">
        <v>31</v>
      </c>
      <c r="E2134" s="101">
        <v>1</v>
      </c>
      <c r="F2134" s="101">
        <v>516</v>
      </c>
      <c r="G2134" s="101">
        <v>0</v>
      </c>
      <c r="H2134" s="101">
        <v>2</v>
      </c>
      <c r="I2134" s="101">
        <v>2075</v>
      </c>
      <c r="J2134" s="101">
        <v>0</v>
      </c>
      <c r="K2134" s="101">
        <v>3</v>
      </c>
      <c r="L2134" s="101">
        <v>621</v>
      </c>
      <c r="M2134" s="101">
        <v>0</v>
      </c>
      <c r="N2134" s="100" t="str">
        <f t="shared" si="99"/>
        <v>공격력 +516</v>
      </c>
      <c r="O2134" s="100" t="str">
        <f t="shared" si="100"/>
        <v>최대 체력 +2075</v>
      </c>
      <c r="P2134" s="100" t="str">
        <f t="shared" si="101"/>
        <v>치유력 +621</v>
      </c>
    </row>
    <row r="2135" spans="1:16" ht="13.8" customHeight="1">
      <c r="A2135" s="101">
        <f>C2135*ID규칙_기본능력치그룹_단위+COUNTIF($C$4:C2135,C2135)</f>
        <v>11331032</v>
      </c>
      <c r="B2135" s="100" t="s">
        <v>369</v>
      </c>
      <c r="C2135" s="101">
        <f>VLOOKUP(B2135,WEAPON!$B:$D,3,0)</f>
        <v>11331</v>
      </c>
      <c r="D2135" s="102">
        <v>32</v>
      </c>
      <c r="E2135" s="101">
        <v>1</v>
      </c>
      <c r="F2135" s="101">
        <v>528</v>
      </c>
      <c r="G2135" s="101">
        <v>0</v>
      </c>
      <c r="H2135" s="101">
        <v>2</v>
      </c>
      <c r="I2135" s="101">
        <v>2126</v>
      </c>
      <c r="J2135" s="101">
        <v>0</v>
      </c>
      <c r="K2135" s="101">
        <v>3</v>
      </c>
      <c r="L2135" s="101">
        <v>636</v>
      </c>
      <c r="M2135" s="101">
        <v>0</v>
      </c>
      <c r="N2135" s="100" t="str">
        <f t="shared" si="99"/>
        <v>공격력 +528</v>
      </c>
      <c r="O2135" s="100" t="str">
        <f t="shared" si="100"/>
        <v>최대 체력 +2126</v>
      </c>
      <c r="P2135" s="100" t="str">
        <f t="shared" si="101"/>
        <v>치유력 +636</v>
      </c>
    </row>
    <row r="2136" spans="1:16" ht="13.8" customHeight="1">
      <c r="A2136" s="101">
        <f>C2136*ID규칙_기본능력치그룹_단위+COUNTIF($C$4:C2136,C2136)</f>
        <v>11331033</v>
      </c>
      <c r="B2136" s="100" t="s">
        <v>369</v>
      </c>
      <c r="C2136" s="101">
        <f>VLOOKUP(B2136,WEAPON!$B:$D,3,0)</f>
        <v>11331</v>
      </c>
      <c r="D2136" s="102">
        <v>33</v>
      </c>
      <c r="E2136" s="101">
        <v>1</v>
      </c>
      <c r="F2136" s="101">
        <v>541</v>
      </c>
      <c r="G2136" s="101">
        <v>0</v>
      </c>
      <c r="H2136" s="101">
        <v>2</v>
      </c>
      <c r="I2136" s="101">
        <v>2177</v>
      </c>
      <c r="J2136" s="101">
        <v>0</v>
      </c>
      <c r="K2136" s="101">
        <v>3</v>
      </c>
      <c r="L2136" s="101">
        <v>652</v>
      </c>
      <c r="M2136" s="101">
        <v>0</v>
      </c>
      <c r="N2136" s="100" t="str">
        <f t="shared" si="99"/>
        <v>공격력 +541</v>
      </c>
      <c r="O2136" s="100" t="str">
        <f t="shared" si="100"/>
        <v>최대 체력 +2177</v>
      </c>
      <c r="P2136" s="100" t="str">
        <f t="shared" si="101"/>
        <v>치유력 +652</v>
      </c>
    </row>
    <row r="2137" spans="1:16" ht="13.8" customHeight="1">
      <c r="A2137" s="101">
        <f>C2137*ID규칙_기본능력치그룹_단위+COUNTIF($C$4:C2137,C2137)</f>
        <v>11331034</v>
      </c>
      <c r="B2137" s="100" t="s">
        <v>369</v>
      </c>
      <c r="C2137" s="101">
        <f>VLOOKUP(B2137,WEAPON!$B:$D,3,0)</f>
        <v>11331</v>
      </c>
      <c r="D2137" s="102">
        <v>34</v>
      </c>
      <c r="E2137" s="101">
        <v>1</v>
      </c>
      <c r="F2137" s="101">
        <v>554</v>
      </c>
      <c r="G2137" s="101">
        <v>0</v>
      </c>
      <c r="H2137" s="101">
        <v>2</v>
      </c>
      <c r="I2137" s="101">
        <v>2227</v>
      </c>
      <c r="J2137" s="101">
        <v>0</v>
      </c>
      <c r="K2137" s="101">
        <v>3</v>
      </c>
      <c r="L2137" s="101">
        <v>667</v>
      </c>
      <c r="M2137" s="101">
        <v>0</v>
      </c>
      <c r="N2137" s="100" t="str">
        <f t="shared" si="99"/>
        <v>공격력 +554</v>
      </c>
      <c r="O2137" s="100" t="str">
        <f t="shared" si="100"/>
        <v>최대 체력 +2227</v>
      </c>
      <c r="P2137" s="100" t="str">
        <f t="shared" si="101"/>
        <v>치유력 +667</v>
      </c>
    </row>
    <row r="2138" spans="1:16" ht="13.8" customHeight="1">
      <c r="A2138" s="101">
        <f>C2138*ID규칙_기본능력치그룹_단위+COUNTIF($C$4:C2138,C2138)</f>
        <v>11331035</v>
      </c>
      <c r="B2138" s="100" t="s">
        <v>369</v>
      </c>
      <c r="C2138" s="101">
        <f>VLOOKUP(B2138,WEAPON!$B:$D,3,0)</f>
        <v>11331</v>
      </c>
      <c r="D2138" s="102">
        <v>35</v>
      </c>
      <c r="E2138" s="101">
        <v>1</v>
      </c>
      <c r="F2138" s="101">
        <v>566</v>
      </c>
      <c r="G2138" s="101">
        <v>0</v>
      </c>
      <c r="H2138" s="101">
        <v>2</v>
      </c>
      <c r="I2138" s="101">
        <v>2278</v>
      </c>
      <c r="J2138" s="101">
        <v>0</v>
      </c>
      <c r="K2138" s="101">
        <v>3</v>
      </c>
      <c r="L2138" s="101">
        <v>682</v>
      </c>
      <c r="M2138" s="101">
        <v>0</v>
      </c>
      <c r="N2138" s="100" t="str">
        <f t="shared" si="99"/>
        <v>공격력 +566</v>
      </c>
      <c r="O2138" s="100" t="str">
        <f t="shared" si="100"/>
        <v>최대 체력 +2278</v>
      </c>
      <c r="P2138" s="100" t="str">
        <f t="shared" si="101"/>
        <v>치유력 +682</v>
      </c>
    </row>
    <row r="2139" spans="1:16" ht="13.8" customHeight="1">
      <c r="A2139" s="101">
        <f>C2139*ID규칙_기본능력치그룹_단위+COUNTIF($C$4:C2139,C2139)</f>
        <v>11331036</v>
      </c>
      <c r="B2139" s="100" t="s">
        <v>369</v>
      </c>
      <c r="C2139" s="101">
        <f>VLOOKUP(B2139,WEAPON!$B:$D,3,0)</f>
        <v>11331</v>
      </c>
      <c r="D2139" s="102">
        <v>36</v>
      </c>
      <c r="E2139" s="101">
        <v>1</v>
      </c>
      <c r="F2139" s="101">
        <v>579</v>
      </c>
      <c r="G2139" s="101">
        <v>0</v>
      </c>
      <c r="H2139" s="101">
        <v>2</v>
      </c>
      <c r="I2139" s="101">
        <v>2328</v>
      </c>
      <c r="J2139" s="101">
        <v>0</v>
      </c>
      <c r="K2139" s="101">
        <v>3</v>
      </c>
      <c r="L2139" s="101">
        <v>697</v>
      </c>
      <c r="M2139" s="101">
        <v>0</v>
      </c>
      <c r="N2139" s="100" t="str">
        <f t="shared" si="99"/>
        <v>공격력 +579</v>
      </c>
      <c r="O2139" s="100" t="str">
        <f t="shared" si="100"/>
        <v>최대 체력 +2328</v>
      </c>
      <c r="P2139" s="100" t="str">
        <f t="shared" si="101"/>
        <v>치유력 +697</v>
      </c>
    </row>
    <row r="2140" spans="1:16" ht="13.8" customHeight="1">
      <c r="A2140" s="101">
        <f>C2140*ID규칙_기본능력치그룹_단위+COUNTIF($C$4:C2140,C2140)</f>
        <v>11331037</v>
      </c>
      <c r="B2140" s="100" t="s">
        <v>369</v>
      </c>
      <c r="C2140" s="101">
        <f>VLOOKUP(B2140,WEAPON!$B:$D,3,0)</f>
        <v>11331</v>
      </c>
      <c r="D2140" s="102">
        <v>37</v>
      </c>
      <c r="E2140" s="101">
        <v>1</v>
      </c>
      <c r="F2140" s="101">
        <v>591</v>
      </c>
      <c r="G2140" s="101">
        <v>0</v>
      </c>
      <c r="H2140" s="101">
        <v>2</v>
      </c>
      <c r="I2140" s="101">
        <v>2379</v>
      </c>
      <c r="J2140" s="101">
        <v>0</v>
      </c>
      <c r="K2140" s="101">
        <v>3</v>
      </c>
      <c r="L2140" s="101">
        <v>712</v>
      </c>
      <c r="M2140" s="101">
        <v>0</v>
      </c>
      <c r="N2140" s="100" t="str">
        <f t="shared" si="99"/>
        <v>공격력 +591</v>
      </c>
      <c r="O2140" s="100" t="str">
        <f t="shared" si="100"/>
        <v>최대 체력 +2379</v>
      </c>
      <c r="P2140" s="100" t="str">
        <f t="shared" si="101"/>
        <v>치유력 +712</v>
      </c>
    </row>
    <row r="2141" spans="1:16" ht="13.8" customHeight="1">
      <c r="A2141" s="101">
        <f>C2141*ID규칙_기본능력치그룹_단위+COUNTIF($C$4:C2141,C2141)</f>
        <v>11331038</v>
      </c>
      <c r="B2141" s="100" t="s">
        <v>369</v>
      </c>
      <c r="C2141" s="101">
        <f>VLOOKUP(B2141,WEAPON!$B:$D,3,0)</f>
        <v>11331</v>
      </c>
      <c r="D2141" s="102">
        <v>38</v>
      </c>
      <c r="E2141" s="101">
        <v>1</v>
      </c>
      <c r="F2141" s="101">
        <v>604</v>
      </c>
      <c r="G2141" s="101">
        <v>0</v>
      </c>
      <c r="H2141" s="101">
        <v>2</v>
      </c>
      <c r="I2141" s="101">
        <v>2430</v>
      </c>
      <c r="J2141" s="101">
        <v>0</v>
      </c>
      <c r="K2141" s="101">
        <v>3</v>
      </c>
      <c r="L2141" s="101">
        <v>727</v>
      </c>
      <c r="M2141" s="101">
        <v>0</v>
      </c>
      <c r="N2141" s="100" t="str">
        <f t="shared" si="99"/>
        <v>공격력 +604</v>
      </c>
      <c r="O2141" s="100" t="str">
        <f t="shared" si="100"/>
        <v>최대 체력 +2430</v>
      </c>
      <c r="P2141" s="100" t="str">
        <f t="shared" si="101"/>
        <v>치유력 +727</v>
      </c>
    </row>
    <row r="2142" spans="1:16" ht="13.8" customHeight="1">
      <c r="A2142" s="101">
        <f>C2142*ID규칙_기본능력치그룹_단위+COUNTIF($C$4:C2142,C2142)</f>
        <v>11331039</v>
      </c>
      <c r="B2142" s="100" t="s">
        <v>369</v>
      </c>
      <c r="C2142" s="101">
        <f>VLOOKUP(B2142,WEAPON!$B:$D,3,0)</f>
        <v>11331</v>
      </c>
      <c r="D2142" s="102">
        <v>39</v>
      </c>
      <c r="E2142" s="101">
        <v>1</v>
      </c>
      <c r="F2142" s="101">
        <v>616</v>
      </c>
      <c r="G2142" s="101">
        <v>0</v>
      </c>
      <c r="H2142" s="101">
        <v>2</v>
      </c>
      <c r="I2142" s="101">
        <v>2480</v>
      </c>
      <c r="J2142" s="101">
        <v>0</v>
      </c>
      <c r="K2142" s="101">
        <v>3</v>
      </c>
      <c r="L2142" s="101">
        <v>742</v>
      </c>
      <c r="M2142" s="101">
        <v>0</v>
      </c>
      <c r="N2142" s="100" t="str">
        <f t="shared" si="99"/>
        <v>공격력 +616</v>
      </c>
      <c r="O2142" s="100" t="str">
        <f t="shared" si="100"/>
        <v>최대 체력 +2480</v>
      </c>
      <c r="P2142" s="100" t="str">
        <f t="shared" si="101"/>
        <v>치유력 +742</v>
      </c>
    </row>
    <row r="2143" spans="1:16" ht="13.8" customHeight="1">
      <c r="A2143" s="101">
        <f>C2143*ID규칙_기본능력치그룹_단위+COUNTIF($C$4:C2143,C2143)</f>
        <v>11331040</v>
      </c>
      <c r="B2143" s="100" t="s">
        <v>369</v>
      </c>
      <c r="C2143" s="101">
        <f>VLOOKUP(B2143,WEAPON!$B:$D,3,0)</f>
        <v>11331</v>
      </c>
      <c r="D2143" s="102">
        <v>40</v>
      </c>
      <c r="E2143" s="101">
        <v>1</v>
      </c>
      <c r="F2143" s="101">
        <v>629</v>
      </c>
      <c r="G2143" s="101">
        <v>0</v>
      </c>
      <c r="H2143" s="101">
        <v>2</v>
      </c>
      <c r="I2143" s="101">
        <v>2531</v>
      </c>
      <c r="J2143" s="101">
        <v>0</v>
      </c>
      <c r="K2143" s="101">
        <v>3</v>
      </c>
      <c r="L2143" s="101">
        <v>758</v>
      </c>
      <c r="M2143" s="101">
        <v>0</v>
      </c>
      <c r="N2143" s="100" t="str">
        <f t="shared" si="99"/>
        <v>공격력 +629</v>
      </c>
      <c r="O2143" s="100" t="str">
        <f t="shared" si="100"/>
        <v>최대 체력 +2531</v>
      </c>
      <c r="P2143" s="100" t="str">
        <f t="shared" si="101"/>
        <v>치유력 +758</v>
      </c>
    </row>
    <row r="2144" spans="1:16" ht="13.8" customHeight="1">
      <c r="A2144" s="101">
        <f>C2144*ID규칙_기본능력치그룹_단위+COUNTIF($C$4:C2144,C2144)</f>
        <v>11331041</v>
      </c>
      <c r="B2144" s="100" t="s">
        <v>369</v>
      </c>
      <c r="C2144" s="101">
        <f>VLOOKUP(B2144,WEAPON!$B:$D,3,0)</f>
        <v>11331</v>
      </c>
      <c r="D2144" s="102">
        <v>41</v>
      </c>
      <c r="E2144" s="101">
        <v>1</v>
      </c>
      <c r="F2144" s="101">
        <v>642</v>
      </c>
      <c r="G2144" s="101">
        <v>0</v>
      </c>
      <c r="H2144" s="101">
        <v>2</v>
      </c>
      <c r="I2144" s="101">
        <v>2581</v>
      </c>
      <c r="J2144" s="101">
        <v>0</v>
      </c>
      <c r="K2144" s="101">
        <v>3</v>
      </c>
      <c r="L2144" s="101">
        <v>773</v>
      </c>
      <c r="M2144" s="101">
        <v>0</v>
      </c>
      <c r="N2144" s="100" t="str">
        <f t="shared" si="99"/>
        <v>공격력 +642</v>
      </c>
      <c r="O2144" s="100" t="str">
        <f t="shared" si="100"/>
        <v>최대 체력 +2581</v>
      </c>
      <c r="P2144" s="100" t="str">
        <f t="shared" si="101"/>
        <v>치유력 +773</v>
      </c>
    </row>
    <row r="2145" spans="1:16" ht="13.8" customHeight="1">
      <c r="A2145" s="101">
        <f>C2145*ID규칙_기본능력치그룹_단위+COUNTIF($C$4:C2145,C2145)</f>
        <v>11331042</v>
      </c>
      <c r="B2145" s="100" t="s">
        <v>369</v>
      </c>
      <c r="C2145" s="101">
        <f>VLOOKUP(B2145,WEAPON!$B:$D,3,0)</f>
        <v>11331</v>
      </c>
      <c r="D2145" s="102">
        <v>42</v>
      </c>
      <c r="E2145" s="101">
        <v>1</v>
      </c>
      <c r="F2145" s="101">
        <v>654</v>
      </c>
      <c r="G2145" s="101">
        <v>0</v>
      </c>
      <c r="H2145" s="101">
        <v>2</v>
      </c>
      <c r="I2145" s="101">
        <v>2632</v>
      </c>
      <c r="J2145" s="101">
        <v>0</v>
      </c>
      <c r="K2145" s="101">
        <v>3</v>
      </c>
      <c r="L2145" s="101">
        <v>788</v>
      </c>
      <c r="M2145" s="101">
        <v>0</v>
      </c>
      <c r="N2145" s="100" t="str">
        <f t="shared" si="99"/>
        <v>공격력 +654</v>
      </c>
      <c r="O2145" s="100" t="str">
        <f t="shared" si="100"/>
        <v>최대 체력 +2632</v>
      </c>
      <c r="P2145" s="100" t="str">
        <f t="shared" si="101"/>
        <v>치유력 +788</v>
      </c>
    </row>
    <row r="2146" spans="1:16" ht="13.8" customHeight="1">
      <c r="A2146" s="101">
        <f>C2146*ID규칙_기본능력치그룹_단위+COUNTIF($C$4:C2146,C2146)</f>
        <v>11331043</v>
      </c>
      <c r="B2146" s="100" t="s">
        <v>369</v>
      </c>
      <c r="C2146" s="101">
        <f>VLOOKUP(B2146,WEAPON!$B:$D,3,0)</f>
        <v>11331</v>
      </c>
      <c r="D2146" s="102">
        <v>43</v>
      </c>
      <c r="E2146" s="101">
        <v>1</v>
      </c>
      <c r="F2146" s="101">
        <v>667</v>
      </c>
      <c r="G2146" s="101">
        <v>0</v>
      </c>
      <c r="H2146" s="101">
        <v>2</v>
      </c>
      <c r="I2146" s="101">
        <v>2683</v>
      </c>
      <c r="J2146" s="101">
        <v>0</v>
      </c>
      <c r="K2146" s="101">
        <v>3</v>
      </c>
      <c r="L2146" s="101">
        <v>803</v>
      </c>
      <c r="M2146" s="101">
        <v>0</v>
      </c>
      <c r="N2146" s="100" t="str">
        <f t="shared" si="99"/>
        <v>공격력 +667</v>
      </c>
      <c r="O2146" s="100" t="str">
        <f t="shared" si="100"/>
        <v>최대 체력 +2683</v>
      </c>
      <c r="P2146" s="100" t="str">
        <f t="shared" si="101"/>
        <v>치유력 +803</v>
      </c>
    </row>
    <row r="2147" spans="1:16" ht="13.8" customHeight="1">
      <c r="A2147" s="101">
        <f>C2147*ID규칙_기본능력치그룹_단위+COUNTIF($C$4:C2147,C2147)</f>
        <v>11331044</v>
      </c>
      <c r="B2147" s="100" t="s">
        <v>369</v>
      </c>
      <c r="C2147" s="101">
        <f>VLOOKUP(B2147,WEAPON!$B:$D,3,0)</f>
        <v>11331</v>
      </c>
      <c r="D2147" s="102">
        <v>44</v>
      </c>
      <c r="E2147" s="101">
        <v>1</v>
      </c>
      <c r="F2147" s="101">
        <v>679</v>
      </c>
      <c r="G2147" s="101">
        <v>0</v>
      </c>
      <c r="H2147" s="101">
        <v>2</v>
      </c>
      <c r="I2147" s="101">
        <v>2733</v>
      </c>
      <c r="J2147" s="101">
        <v>0</v>
      </c>
      <c r="K2147" s="101">
        <v>3</v>
      </c>
      <c r="L2147" s="101">
        <v>818</v>
      </c>
      <c r="M2147" s="101">
        <v>0</v>
      </c>
      <c r="N2147" s="100" t="str">
        <f t="shared" si="99"/>
        <v>공격력 +679</v>
      </c>
      <c r="O2147" s="100" t="str">
        <f t="shared" si="100"/>
        <v>최대 체력 +2733</v>
      </c>
      <c r="P2147" s="100" t="str">
        <f t="shared" si="101"/>
        <v>치유력 +818</v>
      </c>
    </row>
    <row r="2148" spans="1:16" ht="13.8" customHeight="1">
      <c r="A2148" s="101">
        <f>C2148*ID규칙_기본능력치그룹_단위+COUNTIF($C$4:C2148,C2148)</f>
        <v>11331045</v>
      </c>
      <c r="B2148" s="100" t="s">
        <v>369</v>
      </c>
      <c r="C2148" s="101">
        <f>VLOOKUP(B2148,WEAPON!$B:$D,3,0)</f>
        <v>11331</v>
      </c>
      <c r="D2148" s="102">
        <v>45</v>
      </c>
      <c r="E2148" s="101">
        <v>1</v>
      </c>
      <c r="F2148" s="101">
        <v>692</v>
      </c>
      <c r="G2148" s="101">
        <v>0</v>
      </c>
      <c r="H2148" s="101">
        <v>2</v>
      </c>
      <c r="I2148" s="101">
        <v>2784</v>
      </c>
      <c r="J2148" s="101">
        <v>0</v>
      </c>
      <c r="K2148" s="101">
        <v>3</v>
      </c>
      <c r="L2148" s="101">
        <v>833</v>
      </c>
      <c r="M2148" s="101">
        <v>0</v>
      </c>
      <c r="N2148" s="100" t="str">
        <f t="shared" si="99"/>
        <v>공격력 +692</v>
      </c>
      <c r="O2148" s="100" t="str">
        <f t="shared" si="100"/>
        <v>최대 체력 +2784</v>
      </c>
      <c r="P2148" s="100" t="str">
        <f t="shared" si="101"/>
        <v>치유력 +833</v>
      </c>
    </row>
    <row r="2149" spans="1:16" ht="13.8" customHeight="1">
      <c r="A2149" s="101">
        <f>C2149*ID규칙_기본능력치그룹_단위+COUNTIF($C$4:C2149,C2149)</f>
        <v>11331046</v>
      </c>
      <c r="B2149" s="100" t="s">
        <v>369</v>
      </c>
      <c r="C2149" s="101">
        <f>VLOOKUP(B2149,WEAPON!$B:$D,3,0)</f>
        <v>11331</v>
      </c>
      <c r="D2149" s="102">
        <v>46</v>
      </c>
      <c r="E2149" s="101">
        <v>1</v>
      </c>
      <c r="F2149" s="101">
        <v>705</v>
      </c>
      <c r="G2149" s="101">
        <v>0</v>
      </c>
      <c r="H2149" s="101">
        <v>2</v>
      </c>
      <c r="I2149" s="101">
        <v>2835</v>
      </c>
      <c r="J2149" s="101">
        <v>0</v>
      </c>
      <c r="K2149" s="101">
        <v>3</v>
      </c>
      <c r="L2149" s="101">
        <v>848</v>
      </c>
      <c r="M2149" s="101">
        <v>0</v>
      </c>
      <c r="N2149" s="100" t="str">
        <f t="shared" si="99"/>
        <v>공격력 +705</v>
      </c>
      <c r="O2149" s="100" t="str">
        <f t="shared" si="100"/>
        <v>최대 체력 +2835</v>
      </c>
      <c r="P2149" s="100" t="str">
        <f t="shared" si="101"/>
        <v>치유력 +848</v>
      </c>
    </row>
    <row r="2150" spans="1:16" ht="13.8" customHeight="1">
      <c r="A2150" s="101">
        <f>C2150*ID규칙_기본능력치그룹_단위+COUNTIF($C$4:C2150,C2150)</f>
        <v>11331047</v>
      </c>
      <c r="B2150" s="100" t="s">
        <v>369</v>
      </c>
      <c r="C2150" s="101">
        <f>VLOOKUP(B2150,WEAPON!$B:$D,3,0)</f>
        <v>11331</v>
      </c>
      <c r="D2150" s="102">
        <v>47</v>
      </c>
      <c r="E2150" s="101">
        <v>1</v>
      </c>
      <c r="F2150" s="101">
        <v>717</v>
      </c>
      <c r="G2150" s="101">
        <v>0</v>
      </c>
      <c r="H2150" s="101">
        <v>2</v>
      </c>
      <c r="I2150" s="101">
        <v>2885</v>
      </c>
      <c r="J2150" s="101">
        <v>0</v>
      </c>
      <c r="K2150" s="101">
        <v>3</v>
      </c>
      <c r="L2150" s="101">
        <v>864</v>
      </c>
      <c r="M2150" s="101">
        <v>0</v>
      </c>
      <c r="N2150" s="100" t="str">
        <f t="shared" si="99"/>
        <v>공격력 +717</v>
      </c>
      <c r="O2150" s="100" t="str">
        <f t="shared" si="100"/>
        <v>최대 체력 +2885</v>
      </c>
      <c r="P2150" s="100" t="str">
        <f t="shared" si="101"/>
        <v>치유력 +864</v>
      </c>
    </row>
    <row r="2151" spans="1:16" ht="13.8" customHeight="1">
      <c r="A2151" s="101">
        <f>C2151*ID규칙_기본능력치그룹_단위+COUNTIF($C$4:C2151,C2151)</f>
        <v>11331048</v>
      </c>
      <c r="B2151" s="100" t="s">
        <v>369</v>
      </c>
      <c r="C2151" s="101">
        <f>VLOOKUP(B2151,WEAPON!$B:$D,3,0)</f>
        <v>11331</v>
      </c>
      <c r="D2151" s="102">
        <v>48</v>
      </c>
      <c r="E2151" s="101">
        <v>1</v>
      </c>
      <c r="F2151" s="101">
        <v>730</v>
      </c>
      <c r="G2151" s="101">
        <v>0</v>
      </c>
      <c r="H2151" s="101">
        <v>2</v>
      </c>
      <c r="I2151" s="101">
        <v>2936</v>
      </c>
      <c r="J2151" s="101">
        <v>0</v>
      </c>
      <c r="K2151" s="101">
        <v>3</v>
      </c>
      <c r="L2151" s="101">
        <v>879</v>
      </c>
      <c r="M2151" s="101">
        <v>0</v>
      </c>
      <c r="N2151" s="100" t="str">
        <f t="shared" si="99"/>
        <v>공격력 +730</v>
      </c>
      <c r="O2151" s="100" t="str">
        <f t="shared" si="100"/>
        <v>최대 체력 +2936</v>
      </c>
      <c r="P2151" s="100" t="str">
        <f t="shared" si="101"/>
        <v>치유력 +879</v>
      </c>
    </row>
    <row r="2152" spans="1:16" ht="13.8" customHeight="1">
      <c r="A2152" s="101">
        <f>C2152*ID규칙_기본능력치그룹_단위+COUNTIF($C$4:C2152,C2152)</f>
        <v>11331049</v>
      </c>
      <c r="B2152" s="100" t="s">
        <v>369</v>
      </c>
      <c r="C2152" s="101">
        <f>VLOOKUP(B2152,WEAPON!$B:$D,3,0)</f>
        <v>11331</v>
      </c>
      <c r="D2152" s="102">
        <v>49</v>
      </c>
      <c r="E2152" s="101">
        <v>1</v>
      </c>
      <c r="F2152" s="101">
        <v>742</v>
      </c>
      <c r="G2152" s="101">
        <v>0</v>
      </c>
      <c r="H2152" s="101">
        <v>2</v>
      </c>
      <c r="I2152" s="101">
        <v>2986</v>
      </c>
      <c r="J2152" s="101">
        <v>0</v>
      </c>
      <c r="K2152" s="101">
        <v>3</v>
      </c>
      <c r="L2152" s="101">
        <v>894</v>
      </c>
      <c r="M2152" s="101">
        <v>0</v>
      </c>
      <c r="N2152" s="100" t="str">
        <f t="shared" si="99"/>
        <v>공격력 +742</v>
      </c>
      <c r="O2152" s="100" t="str">
        <f t="shared" si="100"/>
        <v>최대 체력 +2986</v>
      </c>
      <c r="P2152" s="100" t="str">
        <f t="shared" si="101"/>
        <v>치유력 +894</v>
      </c>
    </row>
    <row r="2153" spans="1:16" ht="13.8" customHeight="1">
      <c r="A2153" s="101">
        <f>C2153*ID규칙_기본능력치그룹_단위+COUNTIF($C$4:C2153,C2153)</f>
        <v>11331050</v>
      </c>
      <c r="B2153" s="100" t="s">
        <v>369</v>
      </c>
      <c r="C2153" s="101">
        <f>VLOOKUP(B2153,WEAPON!$B:$D,3,0)</f>
        <v>11331</v>
      </c>
      <c r="D2153" s="102">
        <v>50</v>
      </c>
      <c r="E2153" s="101">
        <v>1</v>
      </c>
      <c r="F2153" s="101">
        <v>755</v>
      </c>
      <c r="G2153" s="101">
        <v>0</v>
      </c>
      <c r="H2153" s="101">
        <v>2</v>
      </c>
      <c r="I2153" s="101">
        <v>3037</v>
      </c>
      <c r="J2153" s="101">
        <v>0</v>
      </c>
      <c r="K2153" s="101">
        <v>3</v>
      </c>
      <c r="L2153" s="101">
        <v>909</v>
      </c>
      <c r="M2153" s="101">
        <v>0</v>
      </c>
      <c r="N2153" s="100" t="str">
        <f t="shared" si="99"/>
        <v>공격력 +755</v>
      </c>
      <c r="O2153" s="100" t="str">
        <f t="shared" si="100"/>
        <v>최대 체력 +3037</v>
      </c>
      <c r="P2153" s="100" t="str">
        <f t="shared" si="101"/>
        <v>치유력 +909</v>
      </c>
    </row>
    <row r="2154" spans="1:16" ht="13.8" customHeight="1">
      <c r="A2154" s="101">
        <f>C2154*ID규칙_기본능력치그룹_단위+COUNTIF($C$4:C2154,C2154)</f>
        <v>11332001</v>
      </c>
      <c r="B2154" s="100" t="s">
        <v>371</v>
      </c>
      <c r="C2154" s="101">
        <f>VLOOKUP(B2154,WEAPON!$B:$D,3,0)</f>
        <v>11332</v>
      </c>
      <c r="D2154" s="102">
        <v>1</v>
      </c>
      <c r="E2154" s="101">
        <v>1</v>
      </c>
      <c r="F2154" s="101">
        <v>227</v>
      </c>
      <c r="G2154" s="101">
        <v>0</v>
      </c>
      <c r="H2154" s="101">
        <v>2</v>
      </c>
      <c r="I2154" s="101">
        <v>916</v>
      </c>
      <c r="J2154" s="101">
        <v>0</v>
      </c>
      <c r="K2154" s="101">
        <v>0</v>
      </c>
      <c r="L2154" s="101">
        <v>0</v>
      </c>
      <c r="M2154" s="101">
        <v>0</v>
      </c>
      <c r="N2154" s="100" t="str">
        <f t="shared" si="99"/>
        <v>공격력 +227</v>
      </c>
      <c r="O2154" s="100" t="str">
        <f t="shared" si="100"/>
        <v>최대 체력 +916</v>
      </c>
      <c r="P2154" s="100" t="str">
        <f t="shared" si="101"/>
        <v>-</v>
      </c>
    </row>
    <row r="2155" spans="1:16" ht="13.8" customHeight="1">
      <c r="A2155" s="101">
        <f>C2155*ID규칙_기본능력치그룹_단위+COUNTIF($C$4:C2155,C2155)</f>
        <v>11332002</v>
      </c>
      <c r="B2155" s="100" t="s">
        <v>371</v>
      </c>
      <c r="C2155" s="101">
        <f>VLOOKUP(B2155,WEAPON!$B:$D,3,0)</f>
        <v>11332</v>
      </c>
      <c r="D2155" s="102">
        <v>2</v>
      </c>
      <c r="E2155" s="101">
        <v>1</v>
      </c>
      <c r="F2155" s="101">
        <v>248</v>
      </c>
      <c r="G2155" s="101">
        <v>0</v>
      </c>
      <c r="H2155" s="101">
        <v>2</v>
      </c>
      <c r="I2155" s="101">
        <v>999</v>
      </c>
      <c r="J2155" s="101">
        <v>0</v>
      </c>
      <c r="K2155" s="101">
        <v>0</v>
      </c>
      <c r="L2155" s="101">
        <v>0</v>
      </c>
      <c r="M2155" s="101">
        <v>0</v>
      </c>
      <c r="N2155" s="100" t="str">
        <f t="shared" si="99"/>
        <v>공격력 +248</v>
      </c>
      <c r="O2155" s="100" t="str">
        <f t="shared" si="100"/>
        <v>최대 체력 +999</v>
      </c>
      <c r="P2155" s="100" t="str">
        <f t="shared" si="101"/>
        <v>-</v>
      </c>
    </row>
    <row r="2156" spans="1:16" ht="13.8" customHeight="1">
      <c r="A2156" s="101">
        <f>C2156*ID규칙_기본능력치그룹_단위+COUNTIF($C$4:C2156,C2156)</f>
        <v>11332003</v>
      </c>
      <c r="B2156" s="100" t="s">
        <v>371</v>
      </c>
      <c r="C2156" s="101">
        <f>VLOOKUP(B2156,WEAPON!$B:$D,3,0)</f>
        <v>11332</v>
      </c>
      <c r="D2156" s="102">
        <v>3</v>
      </c>
      <c r="E2156" s="101">
        <v>1</v>
      </c>
      <c r="F2156" s="101">
        <v>268</v>
      </c>
      <c r="G2156" s="101">
        <v>0</v>
      </c>
      <c r="H2156" s="101">
        <v>2</v>
      </c>
      <c r="I2156" s="101">
        <v>1083</v>
      </c>
      <c r="J2156" s="101">
        <v>0</v>
      </c>
      <c r="K2156" s="101">
        <v>0</v>
      </c>
      <c r="L2156" s="101">
        <v>0</v>
      </c>
      <c r="M2156" s="101">
        <v>0</v>
      </c>
      <c r="N2156" s="100" t="str">
        <f t="shared" si="99"/>
        <v>공격력 +268</v>
      </c>
      <c r="O2156" s="100" t="str">
        <f t="shared" si="100"/>
        <v>최대 체력 +1083</v>
      </c>
      <c r="P2156" s="100" t="str">
        <f t="shared" si="101"/>
        <v>-</v>
      </c>
    </row>
    <row r="2157" spans="1:16" ht="13.8" customHeight="1">
      <c r="A2157" s="101">
        <f>C2157*ID규칙_기본능력치그룹_단위+COUNTIF($C$4:C2157,C2157)</f>
        <v>11332004</v>
      </c>
      <c r="B2157" s="100" t="s">
        <v>371</v>
      </c>
      <c r="C2157" s="101">
        <f>VLOOKUP(B2157,WEAPON!$B:$D,3,0)</f>
        <v>11332</v>
      </c>
      <c r="D2157" s="102">
        <v>4</v>
      </c>
      <c r="E2157" s="101">
        <v>1</v>
      </c>
      <c r="F2157" s="101">
        <v>289</v>
      </c>
      <c r="G2157" s="101">
        <v>0</v>
      </c>
      <c r="H2157" s="101">
        <v>2</v>
      </c>
      <c r="I2157" s="101">
        <v>1166</v>
      </c>
      <c r="J2157" s="101">
        <v>0</v>
      </c>
      <c r="K2157" s="101">
        <v>0</v>
      </c>
      <c r="L2157" s="101">
        <v>0</v>
      </c>
      <c r="M2157" s="101">
        <v>0</v>
      </c>
      <c r="N2157" s="100" t="str">
        <f t="shared" si="99"/>
        <v>공격력 +289</v>
      </c>
      <c r="O2157" s="100" t="str">
        <f t="shared" si="100"/>
        <v>최대 체력 +1166</v>
      </c>
      <c r="P2157" s="100" t="str">
        <f t="shared" si="101"/>
        <v>-</v>
      </c>
    </row>
    <row r="2158" spans="1:16" ht="13.8" customHeight="1">
      <c r="A2158" s="101">
        <f>C2158*ID규칙_기본능력치그룹_단위+COUNTIF($C$4:C2158,C2158)</f>
        <v>11332005</v>
      </c>
      <c r="B2158" s="100" t="s">
        <v>371</v>
      </c>
      <c r="C2158" s="101">
        <f>VLOOKUP(B2158,WEAPON!$B:$D,3,0)</f>
        <v>11332</v>
      </c>
      <c r="D2158" s="102">
        <v>5</v>
      </c>
      <c r="E2158" s="101">
        <v>1</v>
      </c>
      <c r="F2158" s="101">
        <v>310</v>
      </c>
      <c r="G2158" s="101">
        <v>0</v>
      </c>
      <c r="H2158" s="101">
        <v>2</v>
      </c>
      <c r="I2158" s="101">
        <v>1249</v>
      </c>
      <c r="J2158" s="101">
        <v>0</v>
      </c>
      <c r="K2158" s="101">
        <v>0</v>
      </c>
      <c r="L2158" s="101">
        <v>0</v>
      </c>
      <c r="M2158" s="101">
        <v>0</v>
      </c>
      <c r="N2158" s="100" t="str">
        <f t="shared" si="99"/>
        <v>공격력 +310</v>
      </c>
      <c r="O2158" s="100" t="str">
        <f t="shared" si="100"/>
        <v>최대 체력 +1249</v>
      </c>
      <c r="P2158" s="100" t="str">
        <f t="shared" si="101"/>
        <v>-</v>
      </c>
    </row>
    <row r="2159" spans="1:16" ht="13.8" customHeight="1">
      <c r="A2159" s="101">
        <f>C2159*ID규칙_기본능력치그룹_단위+COUNTIF($C$4:C2159,C2159)</f>
        <v>11332006</v>
      </c>
      <c r="B2159" s="100" t="s">
        <v>371</v>
      </c>
      <c r="C2159" s="101">
        <f>VLOOKUP(B2159,WEAPON!$B:$D,3,0)</f>
        <v>11332</v>
      </c>
      <c r="D2159" s="102">
        <v>6</v>
      </c>
      <c r="E2159" s="101">
        <v>1</v>
      </c>
      <c r="F2159" s="101">
        <v>330</v>
      </c>
      <c r="G2159" s="101">
        <v>0</v>
      </c>
      <c r="H2159" s="101">
        <v>2</v>
      </c>
      <c r="I2159" s="101">
        <v>1332</v>
      </c>
      <c r="J2159" s="101">
        <v>0</v>
      </c>
      <c r="K2159" s="101">
        <v>0</v>
      </c>
      <c r="L2159" s="101">
        <v>0</v>
      </c>
      <c r="M2159" s="101">
        <v>0</v>
      </c>
      <c r="N2159" s="100" t="str">
        <f t="shared" si="99"/>
        <v>공격력 +330</v>
      </c>
      <c r="O2159" s="100" t="str">
        <f t="shared" si="100"/>
        <v>최대 체력 +1332</v>
      </c>
      <c r="P2159" s="100" t="str">
        <f t="shared" si="101"/>
        <v>-</v>
      </c>
    </row>
    <row r="2160" spans="1:16" ht="13.8" customHeight="1">
      <c r="A2160" s="101">
        <f>C2160*ID규칙_기본능력치그룹_단위+COUNTIF($C$4:C2160,C2160)</f>
        <v>11332007</v>
      </c>
      <c r="B2160" s="100" t="s">
        <v>371</v>
      </c>
      <c r="C2160" s="101">
        <f>VLOOKUP(B2160,WEAPON!$B:$D,3,0)</f>
        <v>11332</v>
      </c>
      <c r="D2160" s="102">
        <v>7</v>
      </c>
      <c r="E2160" s="101">
        <v>1</v>
      </c>
      <c r="F2160" s="101">
        <v>351</v>
      </c>
      <c r="G2160" s="101">
        <v>0</v>
      </c>
      <c r="H2160" s="101">
        <v>2</v>
      </c>
      <c r="I2160" s="101">
        <v>1416</v>
      </c>
      <c r="J2160" s="101">
        <v>0</v>
      </c>
      <c r="K2160" s="101">
        <v>0</v>
      </c>
      <c r="L2160" s="101">
        <v>0</v>
      </c>
      <c r="M2160" s="101">
        <v>0</v>
      </c>
      <c r="N2160" s="100" t="str">
        <f t="shared" si="99"/>
        <v>공격력 +351</v>
      </c>
      <c r="O2160" s="100" t="str">
        <f t="shared" si="100"/>
        <v>최대 체력 +1416</v>
      </c>
      <c r="P2160" s="100" t="str">
        <f t="shared" si="101"/>
        <v>-</v>
      </c>
    </row>
    <row r="2161" spans="1:16" ht="13.8" customHeight="1">
      <c r="A2161" s="101">
        <f>C2161*ID규칙_기본능력치그룹_단위+COUNTIF($C$4:C2161,C2161)</f>
        <v>11332008</v>
      </c>
      <c r="B2161" s="100" t="s">
        <v>371</v>
      </c>
      <c r="C2161" s="101">
        <f>VLOOKUP(B2161,WEAPON!$B:$D,3,0)</f>
        <v>11332</v>
      </c>
      <c r="D2161" s="102">
        <v>8</v>
      </c>
      <c r="E2161" s="101">
        <v>1</v>
      </c>
      <c r="F2161" s="101">
        <v>372</v>
      </c>
      <c r="G2161" s="101">
        <v>0</v>
      </c>
      <c r="H2161" s="101">
        <v>2</v>
      </c>
      <c r="I2161" s="101">
        <v>1499</v>
      </c>
      <c r="J2161" s="101">
        <v>0</v>
      </c>
      <c r="K2161" s="101">
        <v>0</v>
      </c>
      <c r="L2161" s="101">
        <v>0</v>
      </c>
      <c r="M2161" s="101">
        <v>0</v>
      </c>
      <c r="N2161" s="100" t="str">
        <f t="shared" si="99"/>
        <v>공격력 +372</v>
      </c>
      <c r="O2161" s="100" t="str">
        <f t="shared" si="100"/>
        <v>최대 체력 +1499</v>
      </c>
      <c r="P2161" s="100" t="str">
        <f t="shared" si="101"/>
        <v>-</v>
      </c>
    </row>
    <row r="2162" spans="1:16" ht="13.8" customHeight="1">
      <c r="A2162" s="101">
        <f>C2162*ID규칙_기본능력치그룹_단위+COUNTIF($C$4:C2162,C2162)</f>
        <v>11332009</v>
      </c>
      <c r="B2162" s="100" t="s">
        <v>371</v>
      </c>
      <c r="C2162" s="101">
        <f>VLOOKUP(B2162,WEAPON!$B:$D,3,0)</f>
        <v>11332</v>
      </c>
      <c r="D2162" s="102">
        <v>9</v>
      </c>
      <c r="E2162" s="101">
        <v>1</v>
      </c>
      <c r="F2162" s="101">
        <v>392</v>
      </c>
      <c r="G2162" s="101">
        <v>0</v>
      </c>
      <c r="H2162" s="101">
        <v>2</v>
      </c>
      <c r="I2162" s="101">
        <v>1582</v>
      </c>
      <c r="J2162" s="101">
        <v>0</v>
      </c>
      <c r="K2162" s="101">
        <v>0</v>
      </c>
      <c r="L2162" s="101">
        <v>0</v>
      </c>
      <c r="M2162" s="101">
        <v>0</v>
      </c>
      <c r="N2162" s="100" t="str">
        <f t="shared" si="99"/>
        <v>공격력 +392</v>
      </c>
      <c r="O2162" s="100" t="str">
        <f t="shared" si="100"/>
        <v>최대 체력 +1582</v>
      </c>
      <c r="P2162" s="100" t="str">
        <f t="shared" si="101"/>
        <v>-</v>
      </c>
    </row>
    <row r="2163" spans="1:16" ht="13.8" customHeight="1">
      <c r="A2163" s="101">
        <f>C2163*ID규칙_기본능력치그룹_단위+COUNTIF($C$4:C2163,C2163)</f>
        <v>11332010</v>
      </c>
      <c r="B2163" s="100" t="s">
        <v>371</v>
      </c>
      <c r="C2163" s="101">
        <f>VLOOKUP(B2163,WEAPON!$B:$D,3,0)</f>
        <v>11332</v>
      </c>
      <c r="D2163" s="102">
        <v>10</v>
      </c>
      <c r="E2163" s="101">
        <v>1</v>
      </c>
      <c r="F2163" s="101">
        <v>413</v>
      </c>
      <c r="G2163" s="101">
        <v>0</v>
      </c>
      <c r="H2163" s="101">
        <v>2</v>
      </c>
      <c r="I2163" s="101">
        <v>1666</v>
      </c>
      <c r="J2163" s="101">
        <v>0</v>
      </c>
      <c r="K2163" s="101">
        <v>0</v>
      </c>
      <c r="L2163" s="101">
        <v>0</v>
      </c>
      <c r="M2163" s="101">
        <v>0</v>
      </c>
      <c r="N2163" s="100" t="str">
        <f t="shared" si="99"/>
        <v>공격력 +413</v>
      </c>
      <c r="O2163" s="100" t="str">
        <f t="shared" si="100"/>
        <v>최대 체력 +1666</v>
      </c>
      <c r="P2163" s="100" t="str">
        <f t="shared" si="101"/>
        <v>-</v>
      </c>
    </row>
    <row r="2164" spans="1:16" ht="13.8" customHeight="1">
      <c r="A2164" s="101">
        <f>C2164*ID규칙_기본능력치그룹_단위+COUNTIF($C$4:C2164,C2164)</f>
        <v>11332011</v>
      </c>
      <c r="B2164" s="100" t="s">
        <v>371</v>
      </c>
      <c r="C2164" s="101">
        <f>VLOOKUP(B2164,WEAPON!$B:$D,3,0)</f>
        <v>11332</v>
      </c>
      <c r="D2164" s="102">
        <v>11</v>
      </c>
      <c r="E2164" s="101">
        <v>1</v>
      </c>
      <c r="F2164" s="101">
        <v>434</v>
      </c>
      <c r="G2164" s="101">
        <v>0</v>
      </c>
      <c r="H2164" s="101">
        <v>2</v>
      </c>
      <c r="I2164" s="101">
        <v>1749</v>
      </c>
      <c r="J2164" s="101">
        <v>0</v>
      </c>
      <c r="K2164" s="101">
        <v>0</v>
      </c>
      <c r="L2164" s="101">
        <v>0</v>
      </c>
      <c r="M2164" s="101">
        <v>0</v>
      </c>
      <c r="N2164" s="100" t="str">
        <f t="shared" si="99"/>
        <v>공격력 +434</v>
      </c>
      <c r="O2164" s="100" t="str">
        <f t="shared" si="100"/>
        <v>최대 체력 +1749</v>
      </c>
      <c r="P2164" s="100" t="str">
        <f t="shared" si="101"/>
        <v>-</v>
      </c>
    </row>
    <row r="2165" spans="1:16" ht="13.8" customHeight="1">
      <c r="A2165" s="101">
        <f>C2165*ID규칙_기본능력치그룹_단위+COUNTIF($C$4:C2165,C2165)</f>
        <v>11332012</v>
      </c>
      <c r="B2165" s="100" t="s">
        <v>371</v>
      </c>
      <c r="C2165" s="101">
        <f>VLOOKUP(B2165,WEAPON!$B:$D,3,0)</f>
        <v>11332</v>
      </c>
      <c r="D2165" s="102">
        <v>12</v>
      </c>
      <c r="E2165" s="101">
        <v>1</v>
      </c>
      <c r="F2165" s="101">
        <v>454</v>
      </c>
      <c r="G2165" s="101">
        <v>0</v>
      </c>
      <c r="H2165" s="101">
        <v>2</v>
      </c>
      <c r="I2165" s="101">
        <v>1832</v>
      </c>
      <c r="J2165" s="101">
        <v>0</v>
      </c>
      <c r="K2165" s="101">
        <v>0</v>
      </c>
      <c r="L2165" s="101">
        <v>0</v>
      </c>
      <c r="M2165" s="101">
        <v>0</v>
      </c>
      <c r="N2165" s="100" t="str">
        <f t="shared" si="99"/>
        <v>공격력 +454</v>
      </c>
      <c r="O2165" s="100" t="str">
        <f t="shared" si="100"/>
        <v>최대 체력 +1832</v>
      </c>
      <c r="P2165" s="100" t="str">
        <f t="shared" si="101"/>
        <v>-</v>
      </c>
    </row>
    <row r="2166" spans="1:16" ht="13.8" customHeight="1">
      <c r="A2166" s="101">
        <f>C2166*ID규칙_기본능력치그룹_단위+COUNTIF($C$4:C2166,C2166)</f>
        <v>11332013</v>
      </c>
      <c r="B2166" s="100" t="s">
        <v>371</v>
      </c>
      <c r="C2166" s="101">
        <f>VLOOKUP(B2166,WEAPON!$B:$D,3,0)</f>
        <v>11332</v>
      </c>
      <c r="D2166" s="102">
        <v>13</v>
      </c>
      <c r="E2166" s="101">
        <v>1</v>
      </c>
      <c r="F2166" s="101">
        <v>475</v>
      </c>
      <c r="G2166" s="101">
        <v>0</v>
      </c>
      <c r="H2166" s="101">
        <v>2</v>
      </c>
      <c r="I2166" s="101">
        <v>1915</v>
      </c>
      <c r="J2166" s="101">
        <v>0</v>
      </c>
      <c r="K2166" s="101">
        <v>0</v>
      </c>
      <c r="L2166" s="101">
        <v>0</v>
      </c>
      <c r="M2166" s="101">
        <v>0</v>
      </c>
      <c r="N2166" s="100" t="str">
        <f t="shared" si="99"/>
        <v>공격력 +475</v>
      </c>
      <c r="O2166" s="100" t="str">
        <f t="shared" si="100"/>
        <v>최대 체력 +1915</v>
      </c>
      <c r="P2166" s="100" t="str">
        <f t="shared" si="101"/>
        <v>-</v>
      </c>
    </row>
    <row r="2167" spans="1:16" ht="13.8" customHeight="1">
      <c r="A2167" s="101">
        <f>C2167*ID규칙_기본능력치그룹_단위+COUNTIF($C$4:C2167,C2167)</f>
        <v>11332014</v>
      </c>
      <c r="B2167" s="100" t="s">
        <v>371</v>
      </c>
      <c r="C2167" s="101">
        <f>VLOOKUP(B2167,WEAPON!$B:$D,3,0)</f>
        <v>11332</v>
      </c>
      <c r="D2167" s="102">
        <v>14</v>
      </c>
      <c r="E2167" s="101">
        <v>1</v>
      </c>
      <c r="F2167" s="101">
        <v>495</v>
      </c>
      <c r="G2167" s="101">
        <v>0</v>
      </c>
      <c r="H2167" s="101">
        <v>2</v>
      </c>
      <c r="I2167" s="101">
        <v>1999</v>
      </c>
      <c r="J2167" s="101">
        <v>0</v>
      </c>
      <c r="K2167" s="101">
        <v>0</v>
      </c>
      <c r="L2167" s="101">
        <v>0</v>
      </c>
      <c r="M2167" s="101">
        <v>0</v>
      </c>
      <c r="N2167" s="100" t="str">
        <f t="shared" si="99"/>
        <v>공격력 +495</v>
      </c>
      <c r="O2167" s="100" t="str">
        <f t="shared" si="100"/>
        <v>최대 체력 +1999</v>
      </c>
      <c r="P2167" s="100" t="str">
        <f t="shared" si="101"/>
        <v>-</v>
      </c>
    </row>
    <row r="2168" spans="1:16" ht="13.8" customHeight="1">
      <c r="A2168" s="101">
        <f>C2168*ID규칙_기본능력치그룹_단위+COUNTIF($C$4:C2168,C2168)</f>
        <v>11332015</v>
      </c>
      <c r="B2168" s="100" t="s">
        <v>371</v>
      </c>
      <c r="C2168" s="101">
        <f>VLOOKUP(B2168,WEAPON!$B:$D,3,0)</f>
        <v>11332</v>
      </c>
      <c r="D2168" s="102">
        <v>15</v>
      </c>
      <c r="E2168" s="101">
        <v>1</v>
      </c>
      <c r="F2168" s="101">
        <v>516</v>
      </c>
      <c r="G2168" s="101">
        <v>0</v>
      </c>
      <c r="H2168" s="101">
        <v>2</v>
      </c>
      <c r="I2168" s="101">
        <v>2082</v>
      </c>
      <c r="J2168" s="101">
        <v>0</v>
      </c>
      <c r="K2168" s="101">
        <v>0</v>
      </c>
      <c r="L2168" s="101">
        <v>0</v>
      </c>
      <c r="M2168" s="101">
        <v>0</v>
      </c>
      <c r="N2168" s="100" t="str">
        <f t="shared" si="99"/>
        <v>공격력 +516</v>
      </c>
      <c r="O2168" s="100" t="str">
        <f t="shared" si="100"/>
        <v>최대 체력 +2082</v>
      </c>
      <c r="P2168" s="100" t="str">
        <f t="shared" si="101"/>
        <v>-</v>
      </c>
    </row>
    <row r="2169" spans="1:16" ht="13.8" customHeight="1">
      <c r="A2169" s="101">
        <f>C2169*ID규칙_기본능력치그룹_단위+COUNTIF($C$4:C2169,C2169)</f>
        <v>11332016</v>
      </c>
      <c r="B2169" s="100" t="s">
        <v>371</v>
      </c>
      <c r="C2169" s="101">
        <f>VLOOKUP(B2169,WEAPON!$B:$D,3,0)</f>
        <v>11332</v>
      </c>
      <c r="D2169" s="102">
        <v>16</v>
      </c>
      <c r="E2169" s="101">
        <v>1</v>
      </c>
      <c r="F2169" s="101">
        <v>537</v>
      </c>
      <c r="G2169" s="101">
        <v>0</v>
      </c>
      <c r="H2169" s="101">
        <v>2</v>
      </c>
      <c r="I2169" s="101">
        <v>2165</v>
      </c>
      <c r="J2169" s="101">
        <v>0</v>
      </c>
      <c r="K2169" s="101">
        <v>0</v>
      </c>
      <c r="L2169" s="101">
        <v>0</v>
      </c>
      <c r="M2169" s="101">
        <v>0</v>
      </c>
      <c r="N2169" s="100" t="str">
        <f t="shared" si="99"/>
        <v>공격력 +537</v>
      </c>
      <c r="O2169" s="100" t="str">
        <f t="shared" si="100"/>
        <v>최대 체력 +2165</v>
      </c>
      <c r="P2169" s="100" t="str">
        <f t="shared" si="101"/>
        <v>-</v>
      </c>
    </row>
    <row r="2170" spans="1:16" ht="13.8" customHeight="1">
      <c r="A2170" s="101">
        <f>C2170*ID규칙_기본능력치그룹_단위+COUNTIF($C$4:C2170,C2170)</f>
        <v>11332017</v>
      </c>
      <c r="B2170" s="100" t="s">
        <v>371</v>
      </c>
      <c r="C2170" s="101">
        <f>VLOOKUP(B2170,WEAPON!$B:$D,3,0)</f>
        <v>11332</v>
      </c>
      <c r="D2170" s="102">
        <v>17</v>
      </c>
      <c r="E2170" s="101">
        <v>1</v>
      </c>
      <c r="F2170" s="101">
        <v>557</v>
      </c>
      <c r="G2170" s="101">
        <v>0</v>
      </c>
      <c r="H2170" s="101">
        <v>2</v>
      </c>
      <c r="I2170" s="101">
        <v>2249</v>
      </c>
      <c r="J2170" s="101">
        <v>0</v>
      </c>
      <c r="K2170" s="101">
        <v>0</v>
      </c>
      <c r="L2170" s="101">
        <v>0</v>
      </c>
      <c r="M2170" s="101">
        <v>0</v>
      </c>
      <c r="N2170" s="100" t="str">
        <f t="shared" si="99"/>
        <v>공격력 +557</v>
      </c>
      <c r="O2170" s="100" t="str">
        <f t="shared" si="100"/>
        <v>최대 체력 +2249</v>
      </c>
      <c r="P2170" s="100" t="str">
        <f t="shared" si="101"/>
        <v>-</v>
      </c>
    </row>
    <row r="2171" spans="1:16" ht="13.8" customHeight="1">
      <c r="A2171" s="101">
        <f>C2171*ID규칙_기본능력치그룹_단위+COUNTIF($C$4:C2171,C2171)</f>
        <v>11332018</v>
      </c>
      <c r="B2171" s="100" t="s">
        <v>371</v>
      </c>
      <c r="C2171" s="101">
        <f>VLOOKUP(B2171,WEAPON!$B:$D,3,0)</f>
        <v>11332</v>
      </c>
      <c r="D2171" s="102">
        <v>18</v>
      </c>
      <c r="E2171" s="101">
        <v>1</v>
      </c>
      <c r="F2171" s="101">
        <v>578</v>
      </c>
      <c r="G2171" s="101">
        <v>0</v>
      </c>
      <c r="H2171" s="101">
        <v>2</v>
      </c>
      <c r="I2171" s="101">
        <v>2332</v>
      </c>
      <c r="J2171" s="101">
        <v>0</v>
      </c>
      <c r="K2171" s="101">
        <v>0</v>
      </c>
      <c r="L2171" s="101">
        <v>0</v>
      </c>
      <c r="M2171" s="101">
        <v>0</v>
      </c>
      <c r="N2171" s="100" t="str">
        <f t="shared" si="99"/>
        <v>공격력 +578</v>
      </c>
      <c r="O2171" s="100" t="str">
        <f t="shared" si="100"/>
        <v>최대 체력 +2332</v>
      </c>
      <c r="P2171" s="100" t="str">
        <f t="shared" si="101"/>
        <v>-</v>
      </c>
    </row>
    <row r="2172" spans="1:16" ht="13.8" customHeight="1">
      <c r="A2172" s="101">
        <f>C2172*ID규칙_기본능력치그룹_단위+COUNTIF($C$4:C2172,C2172)</f>
        <v>11332019</v>
      </c>
      <c r="B2172" s="100" t="s">
        <v>371</v>
      </c>
      <c r="C2172" s="101">
        <f>VLOOKUP(B2172,WEAPON!$B:$D,3,0)</f>
        <v>11332</v>
      </c>
      <c r="D2172" s="102">
        <v>19</v>
      </c>
      <c r="E2172" s="101">
        <v>1</v>
      </c>
      <c r="F2172" s="101">
        <v>599</v>
      </c>
      <c r="G2172" s="101">
        <v>0</v>
      </c>
      <c r="H2172" s="101">
        <v>2</v>
      </c>
      <c r="I2172" s="101">
        <v>2415</v>
      </c>
      <c r="J2172" s="101">
        <v>0</v>
      </c>
      <c r="K2172" s="101">
        <v>0</v>
      </c>
      <c r="L2172" s="101">
        <v>0</v>
      </c>
      <c r="M2172" s="101">
        <v>0</v>
      </c>
      <c r="N2172" s="100" t="str">
        <f t="shared" si="99"/>
        <v>공격력 +599</v>
      </c>
      <c r="O2172" s="100" t="str">
        <f t="shared" si="100"/>
        <v>최대 체력 +2415</v>
      </c>
      <c r="P2172" s="100" t="str">
        <f t="shared" si="101"/>
        <v>-</v>
      </c>
    </row>
    <row r="2173" spans="1:16" ht="13.8" customHeight="1">
      <c r="A2173" s="101">
        <f>C2173*ID규칙_기본능력치그룹_단위+COUNTIF($C$4:C2173,C2173)</f>
        <v>11332020</v>
      </c>
      <c r="B2173" s="100" t="s">
        <v>371</v>
      </c>
      <c r="C2173" s="101">
        <f>VLOOKUP(B2173,WEAPON!$B:$D,3,0)</f>
        <v>11332</v>
      </c>
      <c r="D2173" s="102">
        <v>20</v>
      </c>
      <c r="E2173" s="101">
        <v>1</v>
      </c>
      <c r="F2173" s="101">
        <v>619</v>
      </c>
      <c r="G2173" s="101">
        <v>0</v>
      </c>
      <c r="H2173" s="101">
        <v>2</v>
      </c>
      <c r="I2173" s="101">
        <v>2498</v>
      </c>
      <c r="J2173" s="101">
        <v>0</v>
      </c>
      <c r="K2173" s="101">
        <v>0</v>
      </c>
      <c r="L2173" s="101">
        <v>0</v>
      </c>
      <c r="M2173" s="101">
        <v>0</v>
      </c>
      <c r="N2173" s="100" t="str">
        <f t="shared" si="99"/>
        <v>공격력 +619</v>
      </c>
      <c r="O2173" s="100" t="str">
        <f t="shared" si="100"/>
        <v>최대 체력 +2498</v>
      </c>
      <c r="P2173" s="100" t="str">
        <f t="shared" si="101"/>
        <v>-</v>
      </c>
    </row>
    <row r="2174" spans="1:16" ht="13.8" customHeight="1">
      <c r="A2174" s="101">
        <f>C2174*ID규칙_기본능력치그룹_단위+COUNTIF($C$4:C2174,C2174)</f>
        <v>11332021</v>
      </c>
      <c r="B2174" s="100" t="s">
        <v>371</v>
      </c>
      <c r="C2174" s="101">
        <f>VLOOKUP(B2174,WEAPON!$B:$D,3,0)</f>
        <v>11332</v>
      </c>
      <c r="D2174" s="102">
        <v>21</v>
      </c>
      <c r="E2174" s="101">
        <v>1</v>
      </c>
      <c r="F2174" s="101">
        <v>640</v>
      </c>
      <c r="G2174" s="101">
        <v>0</v>
      </c>
      <c r="H2174" s="101">
        <v>2</v>
      </c>
      <c r="I2174" s="101">
        <v>2582</v>
      </c>
      <c r="J2174" s="101">
        <v>0</v>
      </c>
      <c r="K2174" s="101">
        <v>0</v>
      </c>
      <c r="L2174" s="101">
        <v>0</v>
      </c>
      <c r="M2174" s="101">
        <v>0</v>
      </c>
      <c r="N2174" s="100" t="str">
        <f t="shared" si="99"/>
        <v>공격력 +640</v>
      </c>
      <c r="O2174" s="100" t="str">
        <f t="shared" si="100"/>
        <v>최대 체력 +2582</v>
      </c>
      <c r="P2174" s="100" t="str">
        <f t="shared" si="101"/>
        <v>-</v>
      </c>
    </row>
    <row r="2175" spans="1:16" ht="13.8" customHeight="1">
      <c r="A2175" s="101">
        <f>C2175*ID규칙_기본능력치그룹_단위+COUNTIF($C$4:C2175,C2175)</f>
        <v>11332022</v>
      </c>
      <c r="B2175" s="100" t="s">
        <v>371</v>
      </c>
      <c r="C2175" s="101">
        <f>VLOOKUP(B2175,WEAPON!$B:$D,3,0)</f>
        <v>11332</v>
      </c>
      <c r="D2175" s="102">
        <v>22</v>
      </c>
      <c r="E2175" s="101">
        <v>1</v>
      </c>
      <c r="F2175" s="101">
        <v>661</v>
      </c>
      <c r="G2175" s="101">
        <v>0</v>
      </c>
      <c r="H2175" s="101">
        <v>2</v>
      </c>
      <c r="I2175" s="101">
        <v>2665</v>
      </c>
      <c r="J2175" s="101">
        <v>0</v>
      </c>
      <c r="K2175" s="101">
        <v>0</v>
      </c>
      <c r="L2175" s="101">
        <v>0</v>
      </c>
      <c r="M2175" s="101">
        <v>0</v>
      </c>
      <c r="N2175" s="100" t="str">
        <f t="shared" si="99"/>
        <v>공격력 +661</v>
      </c>
      <c r="O2175" s="100" t="str">
        <f t="shared" si="100"/>
        <v>최대 체력 +2665</v>
      </c>
      <c r="P2175" s="100" t="str">
        <f t="shared" si="101"/>
        <v>-</v>
      </c>
    </row>
    <row r="2176" spans="1:16" ht="13.8" customHeight="1">
      <c r="A2176" s="101">
        <f>C2176*ID규칙_기본능력치그룹_단위+COUNTIF($C$4:C2176,C2176)</f>
        <v>11332023</v>
      </c>
      <c r="B2176" s="100" t="s">
        <v>371</v>
      </c>
      <c r="C2176" s="101">
        <f>VLOOKUP(B2176,WEAPON!$B:$D,3,0)</f>
        <v>11332</v>
      </c>
      <c r="D2176" s="102">
        <v>23</v>
      </c>
      <c r="E2176" s="101">
        <v>1</v>
      </c>
      <c r="F2176" s="101">
        <v>681</v>
      </c>
      <c r="G2176" s="101">
        <v>0</v>
      </c>
      <c r="H2176" s="101">
        <v>2</v>
      </c>
      <c r="I2176" s="101">
        <v>2748</v>
      </c>
      <c r="J2176" s="101">
        <v>0</v>
      </c>
      <c r="K2176" s="101">
        <v>0</v>
      </c>
      <c r="L2176" s="101">
        <v>0</v>
      </c>
      <c r="M2176" s="101">
        <v>0</v>
      </c>
      <c r="N2176" s="100" t="str">
        <f t="shared" si="99"/>
        <v>공격력 +681</v>
      </c>
      <c r="O2176" s="100" t="str">
        <f t="shared" si="100"/>
        <v>최대 체력 +2748</v>
      </c>
      <c r="P2176" s="100" t="str">
        <f t="shared" si="101"/>
        <v>-</v>
      </c>
    </row>
    <row r="2177" spans="1:16" ht="13.8" customHeight="1">
      <c r="A2177" s="101">
        <f>C2177*ID규칙_기본능력치그룹_단위+COUNTIF($C$4:C2177,C2177)</f>
        <v>11332024</v>
      </c>
      <c r="B2177" s="100" t="s">
        <v>371</v>
      </c>
      <c r="C2177" s="101">
        <f>VLOOKUP(B2177,WEAPON!$B:$D,3,0)</f>
        <v>11332</v>
      </c>
      <c r="D2177" s="102">
        <v>24</v>
      </c>
      <c r="E2177" s="101">
        <v>1</v>
      </c>
      <c r="F2177" s="101">
        <v>702</v>
      </c>
      <c r="G2177" s="101">
        <v>0</v>
      </c>
      <c r="H2177" s="101">
        <v>2</v>
      </c>
      <c r="I2177" s="101">
        <v>2832</v>
      </c>
      <c r="J2177" s="101">
        <v>0</v>
      </c>
      <c r="K2177" s="101">
        <v>0</v>
      </c>
      <c r="L2177" s="101">
        <v>0</v>
      </c>
      <c r="M2177" s="101">
        <v>0</v>
      </c>
      <c r="N2177" s="100" t="str">
        <f t="shared" si="99"/>
        <v>공격력 +702</v>
      </c>
      <c r="O2177" s="100" t="str">
        <f t="shared" si="100"/>
        <v>최대 체력 +2832</v>
      </c>
      <c r="P2177" s="100" t="str">
        <f t="shared" si="101"/>
        <v>-</v>
      </c>
    </row>
    <row r="2178" spans="1:16" ht="13.8" customHeight="1">
      <c r="A2178" s="101">
        <f>C2178*ID규칙_기본능력치그룹_단위+COUNTIF($C$4:C2178,C2178)</f>
        <v>11332025</v>
      </c>
      <c r="B2178" s="100" t="s">
        <v>371</v>
      </c>
      <c r="C2178" s="101">
        <f>VLOOKUP(B2178,WEAPON!$B:$D,3,0)</f>
        <v>11332</v>
      </c>
      <c r="D2178" s="102">
        <v>25</v>
      </c>
      <c r="E2178" s="101">
        <v>1</v>
      </c>
      <c r="F2178" s="101">
        <v>723</v>
      </c>
      <c r="G2178" s="101">
        <v>0</v>
      </c>
      <c r="H2178" s="101">
        <v>2</v>
      </c>
      <c r="I2178" s="101">
        <v>2915</v>
      </c>
      <c r="J2178" s="101">
        <v>0</v>
      </c>
      <c r="K2178" s="101">
        <v>0</v>
      </c>
      <c r="L2178" s="101">
        <v>0</v>
      </c>
      <c r="M2178" s="101">
        <v>0</v>
      </c>
      <c r="N2178" s="100" t="str">
        <f t="shared" si="99"/>
        <v>공격력 +723</v>
      </c>
      <c r="O2178" s="100" t="str">
        <f t="shared" si="100"/>
        <v>최대 체력 +2915</v>
      </c>
      <c r="P2178" s="100" t="str">
        <f t="shared" si="101"/>
        <v>-</v>
      </c>
    </row>
    <row r="2179" spans="1:16" ht="13.8" customHeight="1">
      <c r="A2179" s="101">
        <f>C2179*ID규칙_기본능력치그룹_단위+COUNTIF($C$4:C2179,C2179)</f>
        <v>11332026</v>
      </c>
      <c r="B2179" s="100" t="s">
        <v>371</v>
      </c>
      <c r="C2179" s="101">
        <f>VLOOKUP(B2179,WEAPON!$B:$D,3,0)</f>
        <v>11332</v>
      </c>
      <c r="D2179" s="102">
        <v>26</v>
      </c>
      <c r="E2179" s="101">
        <v>1</v>
      </c>
      <c r="F2179" s="101">
        <v>743</v>
      </c>
      <c r="G2179" s="101">
        <v>0</v>
      </c>
      <c r="H2179" s="101">
        <v>2</v>
      </c>
      <c r="I2179" s="101">
        <v>2998</v>
      </c>
      <c r="J2179" s="101">
        <v>0</v>
      </c>
      <c r="K2179" s="101">
        <v>0</v>
      </c>
      <c r="L2179" s="101">
        <v>0</v>
      </c>
      <c r="M2179" s="101">
        <v>0</v>
      </c>
      <c r="N2179" s="100" t="str">
        <f t="shared" si="99"/>
        <v>공격력 +743</v>
      </c>
      <c r="O2179" s="100" t="str">
        <f t="shared" si="100"/>
        <v>최대 체력 +2998</v>
      </c>
      <c r="P2179" s="100" t="str">
        <f t="shared" si="101"/>
        <v>-</v>
      </c>
    </row>
    <row r="2180" spans="1:16" ht="13.8" customHeight="1">
      <c r="A2180" s="101">
        <f>C2180*ID규칙_기본능력치그룹_단위+COUNTIF($C$4:C2180,C2180)</f>
        <v>11332027</v>
      </c>
      <c r="B2180" s="100" t="s">
        <v>371</v>
      </c>
      <c r="C2180" s="101">
        <f>VLOOKUP(B2180,WEAPON!$B:$D,3,0)</f>
        <v>11332</v>
      </c>
      <c r="D2180" s="102">
        <v>27</v>
      </c>
      <c r="E2180" s="101">
        <v>1</v>
      </c>
      <c r="F2180" s="101">
        <v>764</v>
      </c>
      <c r="G2180" s="101">
        <v>0</v>
      </c>
      <c r="H2180" s="101">
        <v>2</v>
      </c>
      <c r="I2180" s="101">
        <v>3081</v>
      </c>
      <c r="J2180" s="101">
        <v>0</v>
      </c>
      <c r="K2180" s="101">
        <v>0</v>
      </c>
      <c r="L2180" s="101">
        <v>0</v>
      </c>
      <c r="M2180" s="101">
        <v>0</v>
      </c>
      <c r="N2180" s="100" t="str">
        <f t="shared" ref="N2180:N2243" si="102">IF(E2180=0,"-",VLOOKUP(E2180,STATS_TYPE,2,0)&amp;" +")&amp;IF(E2180=0,"",IF(G2180=0,F2180,F2180/100&amp;"%"))</f>
        <v>공격력 +764</v>
      </c>
      <c r="O2180" s="100" t="str">
        <f t="shared" ref="O2180:O2243" si="103">IF(H2180=0,"-",VLOOKUP(H2180,STATS_TYPE,2,0)&amp;" +")&amp;IF(H2180=0,"",IF(J2180=0,I2180,I2180/100&amp;"%"))</f>
        <v>최대 체력 +3081</v>
      </c>
      <c r="P2180" s="100" t="str">
        <f t="shared" ref="P2180:P2243" si="104">IF(K2180=0,"-",VLOOKUP(K2180,STATS_TYPE,2,0)&amp;" +")&amp;IF(K2180=0,"",IF(M2180=0,L2180,L2180/100&amp;"%"))</f>
        <v>-</v>
      </c>
    </row>
    <row r="2181" spans="1:16" ht="13.8" customHeight="1">
      <c r="A2181" s="101">
        <f>C2181*ID규칙_기본능력치그룹_단위+COUNTIF($C$4:C2181,C2181)</f>
        <v>11332028</v>
      </c>
      <c r="B2181" s="100" t="s">
        <v>371</v>
      </c>
      <c r="C2181" s="101">
        <f>VLOOKUP(B2181,WEAPON!$B:$D,3,0)</f>
        <v>11332</v>
      </c>
      <c r="D2181" s="102">
        <v>28</v>
      </c>
      <c r="E2181" s="101">
        <v>1</v>
      </c>
      <c r="F2181" s="101">
        <v>785</v>
      </c>
      <c r="G2181" s="101">
        <v>0</v>
      </c>
      <c r="H2181" s="101">
        <v>2</v>
      </c>
      <c r="I2181" s="101">
        <v>3165</v>
      </c>
      <c r="J2181" s="101">
        <v>0</v>
      </c>
      <c r="K2181" s="101">
        <v>0</v>
      </c>
      <c r="L2181" s="101">
        <v>0</v>
      </c>
      <c r="M2181" s="101">
        <v>0</v>
      </c>
      <c r="N2181" s="100" t="str">
        <f t="shared" si="102"/>
        <v>공격력 +785</v>
      </c>
      <c r="O2181" s="100" t="str">
        <f t="shared" si="103"/>
        <v>최대 체력 +3165</v>
      </c>
      <c r="P2181" s="100" t="str">
        <f t="shared" si="104"/>
        <v>-</v>
      </c>
    </row>
    <row r="2182" spans="1:16" ht="13.8" customHeight="1">
      <c r="A2182" s="101">
        <f>C2182*ID규칙_기본능력치그룹_단위+COUNTIF($C$4:C2182,C2182)</f>
        <v>11332029</v>
      </c>
      <c r="B2182" s="100" t="s">
        <v>371</v>
      </c>
      <c r="C2182" s="101">
        <f>VLOOKUP(B2182,WEAPON!$B:$D,3,0)</f>
        <v>11332</v>
      </c>
      <c r="D2182" s="102">
        <v>29</v>
      </c>
      <c r="E2182" s="101">
        <v>1</v>
      </c>
      <c r="F2182" s="101">
        <v>805</v>
      </c>
      <c r="G2182" s="101">
        <v>0</v>
      </c>
      <c r="H2182" s="101">
        <v>2</v>
      </c>
      <c r="I2182" s="101">
        <v>3248</v>
      </c>
      <c r="J2182" s="101">
        <v>0</v>
      </c>
      <c r="K2182" s="101">
        <v>0</v>
      </c>
      <c r="L2182" s="101">
        <v>0</v>
      </c>
      <c r="M2182" s="101">
        <v>0</v>
      </c>
      <c r="N2182" s="100" t="str">
        <f t="shared" si="102"/>
        <v>공격력 +805</v>
      </c>
      <c r="O2182" s="100" t="str">
        <f t="shared" si="103"/>
        <v>최대 체력 +3248</v>
      </c>
      <c r="P2182" s="100" t="str">
        <f t="shared" si="104"/>
        <v>-</v>
      </c>
    </row>
    <row r="2183" spans="1:16" ht="13.8" customHeight="1">
      <c r="A2183" s="101">
        <f>C2183*ID규칙_기본능력치그룹_단위+COUNTIF($C$4:C2183,C2183)</f>
        <v>11332030</v>
      </c>
      <c r="B2183" s="100" t="s">
        <v>371</v>
      </c>
      <c r="C2183" s="101">
        <f>VLOOKUP(B2183,WEAPON!$B:$D,3,0)</f>
        <v>11332</v>
      </c>
      <c r="D2183" s="102">
        <v>30</v>
      </c>
      <c r="E2183" s="101">
        <v>1</v>
      </c>
      <c r="F2183" s="101">
        <v>826</v>
      </c>
      <c r="G2183" s="101">
        <v>0</v>
      </c>
      <c r="H2183" s="101">
        <v>2</v>
      </c>
      <c r="I2183" s="101">
        <v>3331</v>
      </c>
      <c r="J2183" s="101">
        <v>0</v>
      </c>
      <c r="K2183" s="101">
        <v>0</v>
      </c>
      <c r="L2183" s="101">
        <v>0</v>
      </c>
      <c r="M2183" s="101">
        <v>0</v>
      </c>
      <c r="N2183" s="100" t="str">
        <f t="shared" si="102"/>
        <v>공격력 +826</v>
      </c>
      <c r="O2183" s="100" t="str">
        <f t="shared" si="103"/>
        <v>최대 체력 +3331</v>
      </c>
      <c r="P2183" s="100" t="str">
        <f t="shared" si="104"/>
        <v>-</v>
      </c>
    </row>
    <row r="2184" spans="1:16" ht="13.8" customHeight="1">
      <c r="A2184" s="101">
        <f>C2184*ID규칙_기본능력치그룹_단위+COUNTIF($C$4:C2184,C2184)</f>
        <v>11332031</v>
      </c>
      <c r="B2184" s="100" t="s">
        <v>371</v>
      </c>
      <c r="C2184" s="101">
        <f>VLOOKUP(B2184,WEAPON!$B:$D,3,0)</f>
        <v>11332</v>
      </c>
      <c r="D2184" s="102">
        <v>31</v>
      </c>
      <c r="E2184" s="101">
        <v>1</v>
      </c>
      <c r="F2184" s="101">
        <v>847</v>
      </c>
      <c r="G2184" s="101">
        <v>0</v>
      </c>
      <c r="H2184" s="101">
        <v>2</v>
      </c>
      <c r="I2184" s="101">
        <v>3415</v>
      </c>
      <c r="J2184" s="101">
        <v>0</v>
      </c>
      <c r="K2184" s="101">
        <v>0</v>
      </c>
      <c r="L2184" s="101">
        <v>0</v>
      </c>
      <c r="M2184" s="101">
        <v>0</v>
      </c>
      <c r="N2184" s="100" t="str">
        <f t="shared" si="102"/>
        <v>공격력 +847</v>
      </c>
      <c r="O2184" s="100" t="str">
        <f t="shared" si="103"/>
        <v>최대 체력 +3415</v>
      </c>
      <c r="P2184" s="100" t="str">
        <f t="shared" si="104"/>
        <v>-</v>
      </c>
    </row>
    <row r="2185" spans="1:16" ht="13.8" customHeight="1">
      <c r="A2185" s="101">
        <f>C2185*ID규칙_기본능력치그룹_단위+COUNTIF($C$4:C2185,C2185)</f>
        <v>11332032</v>
      </c>
      <c r="B2185" s="100" t="s">
        <v>371</v>
      </c>
      <c r="C2185" s="101">
        <f>VLOOKUP(B2185,WEAPON!$B:$D,3,0)</f>
        <v>11332</v>
      </c>
      <c r="D2185" s="102">
        <v>32</v>
      </c>
      <c r="E2185" s="101">
        <v>1</v>
      </c>
      <c r="F2185" s="101">
        <v>867</v>
      </c>
      <c r="G2185" s="101">
        <v>0</v>
      </c>
      <c r="H2185" s="101">
        <v>2</v>
      </c>
      <c r="I2185" s="101">
        <v>3498</v>
      </c>
      <c r="J2185" s="101">
        <v>0</v>
      </c>
      <c r="K2185" s="101">
        <v>0</v>
      </c>
      <c r="L2185" s="101">
        <v>0</v>
      </c>
      <c r="M2185" s="101">
        <v>0</v>
      </c>
      <c r="N2185" s="100" t="str">
        <f t="shared" si="102"/>
        <v>공격력 +867</v>
      </c>
      <c r="O2185" s="100" t="str">
        <f t="shared" si="103"/>
        <v>최대 체력 +3498</v>
      </c>
      <c r="P2185" s="100" t="str">
        <f t="shared" si="104"/>
        <v>-</v>
      </c>
    </row>
    <row r="2186" spans="1:16" ht="13.8" customHeight="1">
      <c r="A2186" s="101">
        <f>C2186*ID규칙_기본능력치그룹_단위+COUNTIF($C$4:C2186,C2186)</f>
        <v>11332033</v>
      </c>
      <c r="B2186" s="100" t="s">
        <v>371</v>
      </c>
      <c r="C2186" s="101">
        <f>VLOOKUP(B2186,WEAPON!$B:$D,3,0)</f>
        <v>11332</v>
      </c>
      <c r="D2186" s="102">
        <v>33</v>
      </c>
      <c r="E2186" s="101">
        <v>1</v>
      </c>
      <c r="F2186" s="101">
        <v>888</v>
      </c>
      <c r="G2186" s="101">
        <v>0</v>
      </c>
      <c r="H2186" s="101">
        <v>2</v>
      </c>
      <c r="I2186" s="101">
        <v>3581</v>
      </c>
      <c r="J2186" s="101">
        <v>0</v>
      </c>
      <c r="K2186" s="101">
        <v>0</v>
      </c>
      <c r="L2186" s="101">
        <v>0</v>
      </c>
      <c r="M2186" s="101">
        <v>0</v>
      </c>
      <c r="N2186" s="100" t="str">
        <f t="shared" si="102"/>
        <v>공격력 +888</v>
      </c>
      <c r="O2186" s="100" t="str">
        <f t="shared" si="103"/>
        <v>최대 체력 +3581</v>
      </c>
      <c r="P2186" s="100" t="str">
        <f t="shared" si="104"/>
        <v>-</v>
      </c>
    </row>
    <row r="2187" spans="1:16" ht="13.8" customHeight="1">
      <c r="A2187" s="101">
        <f>C2187*ID규칙_기본능력치그룹_단위+COUNTIF($C$4:C2187,C2187)</f>
        <v>11332034</v>
      </c>
      <c r="B2187" s="100" t="s">
        <v>371</v>
      </c>
      <c r="C2187" s="101">
        <f>VLOOKUP(B2187,WEAPON!$B:$D,3,0)</f>
        <v>11332</v>
      </c>
      <c r="D2187" s="102">
        <v>34</v>
      </c>
      <c r="E2187" s="101">
        <v>1</v>
      </c>
      <c r="F2187" s="101">
        <v>909</v>
      </c>
      <c r="G2187" s="101">
        <v>0</v>
      </c>
      <c r="H2187" s="101">
        <v>2</v>
      </c>
      <c r="I2187" s="101">
        <v>3664</v>
      </c>
      <c r="J2187" s="101">
        <v>0</v>
      </c>
      <c r="K2187" s="101">
        <v>0</v>
      </c>
      <c r="L2187" s="101">
        <v>0</v>
      </c>
      <c r="M2187" s="101">
        <v>0</v>
      </c>
      <c r="N2187" s="100" t="str">
        <f t="shared" si="102"/>
        <v>공격력 +909</v>
      </c>
      <c r="O2187" s="100" t="str">
        <f t="shared" si="103"/>
        <v>최대 체력 +3664</v>
      </c>
      <c r="P2187" s="100" t="str">
        <f t="shared" si="104"/>
        <v>-</v>
      </c>
    </row>
    <row r="2188" spans="1:16" ht="13.8" customHeight="1">
      <c r="A2188" s="101">
        <f>C2188*ID규칙_기본능력치그룹_단위+COUNTIF($C$4:C2188,C2188)</f>
        <v>11332035</v>
      </c>
      <c r="B2188" s="100" t="s">
        <v>371</v>
      </c>
      <c r="C2188" s="101">
        <f>VLOOKUP(B2188,WEAPON!$B:$D,3,0)</f>
        <v>11332</v>
      </c>
      <c r="D2188" s="102">
        <v>35</v>
      </c>
      <c r="E2188" s="101">
        <v>1</v>
      </c>
      <c r="F2188" s="101">
        <v>929</v>
      </c>
      <c r="G2188" s="101">
        <v>0</v>
      </c>
      <c r="H2188" s="101">
        <v>2</v>
      </c>
      <c r="I2188" s="101">
        <v>3748</v>
      </c>
      <c r="J2188" s="101">
        <v>0</v>
      </c>
      <c r="K2188" s="101">
        <v>0</v>
      </c>
      <c r="L2188" s="101">
        <v>0</v>
      </c>
      <c r="M2188" s="101">
        <v>0</v>
      </c>
      <c r="N2188" s="100" t="str">
        <f t="shared" si="102"/>
        <v>공격력 +929</v>
      </c>
      <c r="O2188" s="100" t="str">
        <f t="shared" si="103"/>
        <v>최대 체력 +3748</v>
      </c>
      <c r="P2188" s="100" t="str">
        <f t="shared" si="104"/>
        <v>-</v>
      </c>
    </row>
    <row r="2189" spans="1:16" ht="13.8" customHeight="1">
      <c r="A2189" s="101">
        <f>C2189*ID규칙_기본능력치그룹_단위+COUNTIF($C$4:C2189,C2189)</f>
        <v>11332036</v>
      </c>
      <c r="B2189" s="100" t="s">
        <v>371</v>
      </c>
      <c r="C2189" s="101">
        <f>VLOOKUP(B2189,WEAPON!$B:$D,3,0)</f>
        <v>11332</v>
      </c>
      <c r="D2189" s="102">
        <v>36</v>
      </c>
      <c r="E2189" s="101">
        <v>1</v>
      </c>
      <c r="F2189" s="101">
        <v>950</v>
      </c>
      <c r="G2189" s="101">
        <v>0</v>
      </c>
      <c r="H2189" s="101">
        <v>2</v>
      </c>
      <c r="I2189" s="101">
        <v>3831</v>
      </c>
      <c r="J2189" s="101">
        <v>0</v>
      </c>
      <c r="K2189" s="101">
        <v>0</v>
      </c>
      <c r="L2189" s="101">
        <v>0</v>
      </c>
      <c r="M2189" s="101">
        <v>0</v>
      </c>
      <c r="N2189" s="100" t="str">
        <f t="shared" si="102"/>
        <v>공격력 +950</v>
      </c>
      <c r="O2189" s="100" t="str">
        <f t="shared" si="103"/>
        <v>최대 체력 +3831</v>
      </c>
      <c r="P2189" s="100" t="str">
        <f t="shared" si="104"/>
        <v>-</v>
      </c>
    </row>
    <row r="2190" spans="1:16" ht="13.8" customHeight="1">
      <c r="A2190" s="101">
        <f>C2190*ID규칙_기본능력치그룹_단위+COUNTIF($C$4:C2190,C2190)</f>
        <v>11332037</v>
      </c>
      <c r="B2190" s="100" t="s">
        <v>371</v>
      </c>
      <c r="C2190" s="101">
        <f>VLOOKUP(B2190,WEAPON!$B:$D,3,0)</f>
        <v>11332</v>
      </c>
      <c r="D2190" s="102">
        <v>37</v>
      </c>
      <c r="E2190" s="101">
        <v>1</v>
      </c>
      <c r="F2190" s="101">
        <v>971</v>
      </c>
      <c r="G2190" s="101">
        <v>0</v>
      </c>
      <c r="H2190" s="101">
        <v>2</v>
      </c>
      <c r="I2190" s="101">
        <v>3914</v>
      </c>
      <c r="J2190" s="101">
        <v>0</v>
      </c>
      <c r="K2190" s="101">
        <v>0</v>
      </c>
      <c r="L2190" s="101">
        <v>0</v>
      </c>
      <c r="M2190" s="101">
        <v>0</v>
      </c>
      <c r="N2190" s="100" t="str">
        <f t="shared" si="102"/>
        <v>공격력 +971</v>
      </c>
      <c r="O2190" s="100" t="str">
        <f t="shared" si="103"/>
        <v>최대 체력 +3914</v>
      </c>
      <c r="P2190" s="100" t="str">
        <f t="shared" si="104"/>
        <v>-</v>
      </c>
    </row>
    <row r="2191" spans="1:16" ht="13.8" customHeight="1">
      <c r="A2191" s="101">
        <f>C2191*ID규칙_기본능력치그룹_단위+COUNTIF($C$4:C2191,C2191)</f>
        <v>11332038</v>
      </c>
      <c r="B2191" s="100" t="s">
        <v>371</v>
      </c>
      <c r="C2191" s="101">
        <f>VLOOKUP(B2191,WEAPON!$B:$D,3,0)</f>
        <v>11332</v>
      </c>
      <c r="D2191" s="102">
        <v>38</v>
      </c>
      <c r="E2191" s="101">
        <v>1</v>
      </c>
      <c r="F2191" s="101">
        <v>991</v>
      </c>
      <c r="G2191" s="101">
        <v>0</v>
      </c>
      <c r="H2191" s="101">
        <v>2</v>
      </c>
      <c r="I2191" s="101">
        <v>3998</v>
      </c>
      <c r="J2191" s="101">
        <v>0</v>
      </c>
      <c r="K2191" s="101">
        <v>0</v>
      </c>
      <c r="L2191" s="101">
        <v>0</v>
      </c>
      <c r="M2191" s="101">
        <v>0</v>
      </c>
      <c r="N2191" s="100" t="str">
        <f t="shared" si="102"/>
        <v>공격력 +991</v>
      </c>
      <c r="O2191" s="100" t="str">
        <f t="shared" si="103"/>
        <v>최대 체력 +3998</v>
      </c>
      <c r="P2191" s="100" t="str">
        <f t="shared" si="104"/>
        <v>-</v>
      </c>
    </row>
    <row r="2192" spans="1:16" ht="13.8" customHeight="1">
      <c r="A2192" s="101">
        <f>C2192*ID규칙_기본능력치그룹_단위+COUNTIF($C$4:C2192,C2192)</f>
        <v>11332039</v>
      </c>
      <c r="B2192" s="100" t="s">
        <v>371</v>
      </c>
      <c r="C2192" s="101">
        <f>VLOOKUP(B2192,WEAPON!$B:$D,3,0)</f>
        <v>11332</v>
      </c>
      <c r="D2192" s="102">
        <v>39</v>
      </c>
      <c r="E2192" s="101">
        <v>1</v>
      </c>
      <c r="F2192" s="101">
        <v>1012</v>
      </c>
      <c r="G2192" s="101">
        <v>0</v>
      </c>
      <c r="H2192" s="101">
        <v>2</v>
      </c>
      <c r="I2192" s="101">
        <v>4081</v>
      </c>
      <c r="J2192" s="101">
        <v>0</v>
      </c>
      <c r="K2192" s="101">
        <v>0</v>
      </c>
      <c r="L2192" s="101">
        <v>0</v>
      </c>
      <c r="M2192" s="101">
        <v>0</v>
      </c>
      <c r="N2192" s="100" t="str">
        <f t="shared" si="102"/>
        <v>공격력 +1012</v>
      </c>
      <c r="O2192" s="100" t="str">
        <f t="shared" si="103"/>
        <v>최대 체력 +4081</v>
      </c>
      <c r="P2192" s="100" t="str">
        <f t="shared" si="104"/>
        <v>-</v>
      </c>
    </row>
    <row r="2193" spans="1:16" ht="13.8" customHeight="1">
      <c r="A2193" s="101">
        <f>C2193*ID규칙_기본능력치그룹_단위+COUNTIF($C$4:C2193,C2193)</f>
        <v>11332040</v>
      </c>
      <c r="B2193" s="100" t="s">
        <v>371</v>
      </c>
      <c r="C2193" s="101">
        <f>VLOOKUP(B2193,WEAPON!$B:$D,3,0)</f>
        <v>11332</v>
      </c>
      <c r="D2193" s="102">
        <v>40</v>
      </c>
      <c r="E2193" s="101">
        <v>1</v>
      </c>
      <c r="F2193" s="101">
        <v>1032</v>
      </c>
      <c r="G2193" s="101">
        <v>0</v>
      </c>
      <c r="H2193" s="101">
        <v>2</v>
      </c>
      <c r="I2193" s="101">
        <v>4164</v>
      </c>
      <c r="J2193" s="101">
        <v>0</v>
      </c>
      <c r="K2193" s="101">
        <v>0</v>
      </c>
      <c r="L2193" s="101">
        <v>0</v>
      </c>
      <c r="M2193" s="101">
        <v>0</v>
      </c>
      <c r="N2193" s="100" t="str">
        <f t="shared" si="102"/>
        <v>공격력 +1032</v>
      </c>
      <c r="O2193" s="100" t="str">
        <f t="shared" si="103"/>
        <v>최대 체력 +4164</v>
      </c>
      <c r="P2193" s="100" t="str">
        <f t="shared" si="104"/>
        <v>-</v>
      </c>
    </row>
    <row r="2194" spans="1:16" ht="13.8" customHeight="1">
      <c r="A2194" s="101">
        <f>C2194*ID규칙_기본능력치그룹_단위+COUNTIF($C$4:C2194,C2194)</f>
        <v>11332041</v>
      </c>
      <c r="B2194" s="100" t="s">
        <v>371</v>
      </c>
      <c r="C2194" s="101">
        <f>VLOOKUP(B2194,WEAPON!$B:$D,3,0)</f>
        <v>11332</v>
      </c>
      <c r="D2194" s="102">
        <v>41</v>
      </c>
      <c r="E2194" s="101">
        <v>1</v>
      </c>
      <c r="F2194" s="101">
        <v>1053</v>
      </c>
      <c r="G2194" s="101">
        <v>0</v>
      </c>
      <c r="H2194" s="101">
        <v>2</v>
      </c>
      <c r="I2194" s="101">
        <v>4247</v>
      </c>
      <c r="J2194" s="101">
        <v>0</v>
      </c>
      <c r="K2194" s="101">
        <v>0</v>
      </c>
      <c r="L2194" s="101">
        <v>0</v>
      </c>
      <c r="M2194" s="101">
        <v>0</v>
      </c>
      <c r="N2194" s="100" t="str">
        <f t="shared" si="102"/>
        <v>공격력 +1053</v>
      </c>
      <c r="O2194" s="100" t="str">
        <f t="shared" si="103"/>
        <v>최대 체력 +4247</v>
      </c>
      <c r="P2194" s="100" t="str">
        <f t="shared" si="104"/>
        <v>-</v>
      </c>
    </row>
    <row r="2195" spans="1:16" ht="13.8" customHeight="1">
      <c r="A2195" s="101">
        <f>C2195*ID규칙_기본능력치그룹_단위+COUNTIF($C$4:C2195,C2195)</f>
        <v>11332042</v>
      </c>
      <c r="B2195" s="100" t="s">
        <v>371</v>
      </c>
      <c r="C2195" s="101">
        <f>VLOOKUP(B2195,WEAPON!$B:$D,3,0)</f>
        <v>11332</v>
      </c>
      <c r="D2195" s="102">
        <v>42</v>
      </c>
      <c r="E2195" s="101">
        <v>1</v>
      </c>
      <c r="F2195" s="101">
        <v>1074</v>
      </c>
      <c r="G2195" s="101">
        <v>0</v>
      </c>
      <c r="H2195" s="101">
        <v>2</v>
      </c>
      <c r="I2195" s="101">
        <v>4331</v>
      </c>
      <c r="J2195" s="101">
        <v>0</v>
      </c>
      <c r="K2195" s="101">
        <v>0</v>
      </c>
      <c r="L2195" s="101">
        <v>0</v>
      </c>
      <c r="M2195" s="101">
        <v>0</v>
      </c>
      <c r="N2195" s="100" t="str">
        <f t="shared" si="102"/>
        <v>공격력 +1074</v>
      </c>
      <c r="O2195" s="100" t="str">
        <f t="shared" si="103"/>
        <v>최대 체력 +4331</v>
      </c>
      <c r="P2195" s="100" t="str">
        <f t="shared" si="104"/>
        <v>-</v>
      </c>
    </row>
    <row r="2196" spans="1:16" ht="13.8" customHeight="1">
      <c r="A2196" s="101">
        <f>C2196*ID규칙_기본능력치그룹_단위+COUNTIF($C$4:C2196,C2196)</f>
        <v>11332043</v>
      </c>
      <c r="B2196" s="100" t="s">
        <v>371</v>
      </c>
      <c r="C2196" s="101">
        <f>VLOOKUP(B2196,WEAPON!$B:$D,3,0)</f>
        <v>11332</v>
      </c>
      <c r="D2196" s="102">
        <v>43</v>
      </c>
      <c r="E2196" s="101">
        <v>1</v>
      </c>
      <c r="F2196" s="101">
        <v>1094</v>
      </c>
      <c r="G2196" s="101">
        <v>0</v>
      </c>
      <c r="H2196" s="101">
        <v>2</v>
      </c>
      <c r="I2196" s="101">
        <v>4414</v>
      </c>
      <c r="J2196" s="101">
        <v>0</v>
      </c>
      <c r="K2196" s="101">
        <v>0</v>
      </c>
      <c r="L2196" s="101">
        <v>0</v>
      </c>
      <c r="M2196" s="101">
        <v>0</v>
      </c>
      <c r="N2196" s="100" t="str">
        <f t="shared" si="102"/>
        <v>공격력 +1094</v>
      </c>
      <c r="O2196" s="100" t="str">
        <f t="shared" si="103"/>
        <v>최대 체력 +4414</v>
      </c>
      <c r="P2196" s="100" t="str">
        <f t="shared" si="104"/>
        <v>-</v>
      </c>
    </row>
    <row r="2197" spans="1:16" ht="13.8" customHeight="1">
      <c r="A2197" s="101">
        <f>C2197*ID규칙_기본능력치그룹_단위+COUNTIF($C$4:C2197,C2197)</f>
        <v>11332044</v>
      </c>
      <c r="B2197" s="100" t="s">
        <v>371</v>
      </c>
      <c r="C2197" s="101">
        <f>VLOOKUP(B2197,WEAPON!$B:$D,3,0)</f>
        <v>11332</v>
      </c>
      <c r="D2197" s="102">
        <v>44</v>
      </c>
      <c r="E2197" s="101">
        <v>1</v>
      </c>
      <c r="F2197" s="101">
        <v>1115</v>
      </c>
      <c r="G2197" s="101">
        <v>0</v>
      </c>
      <c r="H2197" s="101">
        <v>2</v>
      </c>
      <c r="I2197" s="101">
        <v>4497</v>
      </c>
      <c r="J2197" s="101">
        <v>0</v>
      </c>
      <c r="K2197" s="101">
        <v>0</v>
      </c>
      <c r="L2197" s="101">
        <v>0</v>
      </c>
      <c r="M2197" s="101">
        <v>0</v>
      </c>
      <c r="N2197" s="100" t="str">
        <f t="shared" si="102"/>
        <v>공격력 +1115</v>
      </c>
      <c r="O2197" s="100" t="str">
        <f t="shared" si="103"/>
        <v>최대 체력 +4497</v>
      </c>
      <c r="P2197" s="100" t="str">
        <f t="shared" si="104"/>
        <v>-</v>
      </c>
    </row>
    <row r="2198" spans="1:16" ht="13.8" customHeight="1">
      <c r="A2198" s="101">
        <f>C2198*ID규칙_기본능력치그룹_단위+COUNTIF($C$4:C2198,C2198)</f>
        <v>11332045</v>
      </c>
      <c r="B2198" s="100" t="s">
        <v>371</v>
      </c>
      <c r="C2198" s="101">
        <f>VLOOKUP(B2198,WEAPON!$B:$D,3,0)</f>
        <v>11332</v>
      </c>
      <c r="D2198" s="102">
        <v>45</v>
      </c>
      <c r="E2198" s="101">
        <v>1</v>
      </c>
      <c r="F2198" s="101">
        <v>1136</v>
      </c>
      <c r="G2198" s="101">
        <v>0</v>
      </c>
      <c r="H2198" s="101">
        <v>2</v>
      </c>
      <c r="I2198" s="101">
        <v>4581</v>
      </c>
      <c r="J2198" s="101">
        <v>0</v>
      </c>
      <c r="K2198" s="101">
        <v>0</v>
      </c>
      <c r="L2198" s="101">
        <v>0</v>
      </c>
      <c r="M2198" s="101">
        <v>0</v>
      </c>
      <c r="N2198" s="100" t="str">
        <f t="shared" si="102"/>
        <v>공격력 +1136</v>
      </c>
      <c r="O2198" s="100" t="str">
        <f t="shared" si="103"/>
        <v>최대 체력 +4581</v>
      </c>
      <c r="P2198" s="100" t="str">
        <f t="shared" si="104"/>
        <v>-</v>
      </c>
    </row>
    <row r="2199" spans="1:16" ht="13.8" customHeight="1">
      <c r="A2199" s="101">
        <f>C2199*ID규칙_기본능력치그룹_단위+COUNTIF($C$4:C2199,C2199)</f>
        <v>11332046</v>
      </c>
      <c r="B2199" s="100" t="s">
        <v>371</v>
      </c>
      <c r="C2199" s="101">
        <f>VLOOKUP(B2199,WEAPON!$B:$D,3,0)</f>
        <v>11332</v>
      </c>
      <c r="D2199" s="102">
        <v>46</v>
      </c>
      <c r="E2199" s="101">
        <v>1</v>
      </c>
      <c r="F2199" s="101">
        <v>1156</v>
      </c>
      <c r="G2199" s="101">
        <v>0</v>
      </c>
      <c r="H2199" s="101">
        <v>2</v>
      </c>
      <c r="I2199" s="101">
        <v>4664</v>
      </c>
      <c r="J2199" s="101">
        <v>0</v>
      </c>
      <c r="K2199" s="101">
        <v>0</v>
      </c>
      <c r="L2199" s="101">
        <v>0</v>
      </c>
      <c r="M2199" s="101">
        <v>0</v>
      </c>
      <c r="N2199" s="100" t="str">
        <f t="shared" si="102"/>
        <v>공격력 +1156</v>
      </c>
      <c r="O2199" s="100" t="str">
        <f t="shared" si="103"/>
        <v>최대 체력 +4664</v>
      </c>
      <c r="P2199" s="100" t="str">
        <f t="shared" si="104"/>
        <v>-</v>
      </c>
    </row>
    <row r="2200" spans="1:16" ht="13.8" customHeight="1">
      <c r="A2200" s="101">
        <f>C2200*ID규칙_기본능력치그룹_단위+COUNTIF($C$4:C2200,C2200)</f>
        <v>11332047</v>
      </c>
      <c r="B2200" s="100" t="s">
        <v>371</v>
      </c>
      <c r="C2200" s="101">
        <f>VLOOKUP(B2200,WEAPON!$B:$D,3,0)</f>
        <v>11332</v>
      </c>
      <c r="D2200" s="102">
        <v>47</v>
      </c>
      <c r="E2200" s="101">
        <v>1</v>
      </c>
      <c r="F2200" s="101">
        <v>1177</v>
      </c>
      <c r="G2200" s="101">
        <v>0</v>
      </c>
      <c r="H2200" s="101">
        <v>2</v>
      </c>
      <c r="I2200" s="101">
        <v>4747</v>
      </c>
      <c r="J2200" s="101">
        <v>0</v>
      </c>
      <c r="K2200" s="101">
        <v>0</v>
      </c>
      <c r="L2200" s="101">
        <v>0</v>
      </c>
      <c r="M2200" s="101">
        <v>0</v>
      </c>
      <c r="N2200" s="100" t="str">
        <f t="shared" si="102"/>
        <v>공격력 +1177</v>
      </c>
      <c r="O2200" s="100" t="str">
        <f t="shared" si="103"/>
        <v>최대 체력 +4747</v>
      </c>
      <c r="P2200" s="100" t="str">
        <f t="shared" si="104"/>
        <v>-</v>
      </c>
    </row>
    <row r="2201" spans="1:16" ht="13.8" customHeight="1">
      <c r="A2201" s="101">
        <f>C2201*ID규칙_기본능력치그룹_단위+COUNTIF($C$4:C2201,C2201)</f>
        <v>11332048</v>
      </c>
      <c r="B2201" s="100" t="s">
        <v>371</v>
      </c>
      <c r="C2201" s="101">
        <f>VLOOKUP(B2201,WEAPON!$B:$D,3,0)</f>
        <v>11332</v>
      </c>
      <c r="D2201" s="102">
        <v>48</v>
      </c>
      <c r="E2201" s="101">
        <v>1</v>
      </c>
      <c r="F2201" s="101">
        <v>1198</v>
      </c>
      <c r="G2201" s="101">
        <v>0</v>
      </c>
      <c r="H2201" s="101">
        <v>2</v>
      </c>
      <c r="I2201" s="101">
        <v>4830</v>
      </c>
      <c r="J2201" s="101">
        <v>0</v>
      </c>
      <c r="K2201" s="101">
        <v>0</v>
      </c>
      <c r="L2201" s="101">
        <v>0</v>
      </c>
      <c r="M2201" s="101">
        <v>0</v>
      </c>
      <c r="N2201" s="100" t="str">
        <f t="shared" si="102"/>
        <v>공격력 +1198</v>
      </c>
      <c r="O2201" s="100" t="str">
        <f t="shared" si="103"/>
        <v>최대 체력 +4830</v>
      </c>
      <c r="P2201" s="100" t="str">
        <f t="shared" si="104"/>
        <v>-</v>
      </c>
    </row>
    <row r="2202" spans="1:16" ht="13.8" customHeight="1">
      <c r="A2202" s="101">
        <f>C2202*ID규칙_기본능력치그룹_단위+COUNTIF($C$4:C2202,C2202)</f>
        <v>11332049</v>
      </c>
      <c r="B2202" s="100" t="s">
        <v>371</v>
      </c>
      <c r="C2202" s="101">
        <f>VLOOKUP(B2202,WEAPON!$B:$D,3,0)</f>
        <v>11332</v>
      </c>
      <c r="D2202" s="102">
        <v>49</v>
      </c>
      <c r="E2202" s="101">
        <v>1</v>
      </c>
      <c r="F2202" s="101">
        <v>1218</v>
      </c>
      <c r="G2202" s="101">
        <v>0</v>
      </c>
      <c r="H2202" s="101">
        <v>2</v>
      </c>
      <c r="I2202" s="101">
        <v>4914</v>
      </c>
      <c r="J2202" s="101">
        <v>0</v>
      </c>
      <c r="K2202" s="101">
        <v>0</v>
      </c>
      <c r="L2202" s="101">
        <v>0</v>
      </c>
      <c r="M2202" s="101">
        <v>0</v>
      </c>
      <c r="N2202" s="100" t="str">
        <f t="shared" si="102"/>
        <v>공격력 +1218</v>
      </c>
      <c r="O2202" s="100" t="str">
        <f t="shared" si="103"/>
        <v>최대 체력 +4914</v>
      </c>
      <c r="P2202" s="100" t="str">
        <f t="shared" si="104"/>
        <v>-</v>
      </c>
    </row>
    <row r="2203" spans="1:16" ht="13.8" customHeight="1">
      <c r="A2203" s="101">
        <f>C2203*ID규칙_기본능력치그룹_단위+COUNTIF($C$4:C2203,C2203)</f>
        <v>11332050</v>
      </c>
      <c r="B2203" s="100" t="s">
        <v>371</v>
      </c>
      <c r="C2203" s="101">
        <f>VLOOKUP(B2203,WEAPON!$B:$D,3,0)</f>
        <v>11332</v>
      </c>
      <c r="D2203" s="102">
        <v>50</v>
      </c>
      <c r="E2203" s="101">
        <v>1</v>
      </c>
      <c r="F2203" s="101">
        <v>1239</v>
      </c>
      <c r="G2203" s="101">
        <v>0</v>
      </c>
      <c r="H2203" s="101">
        <v>2</v>
      </c>
      <c r="I2203" s="101">
        <v>4997</v>
      </c>
      <c r="J2203" s="101">
        <v>0</v>
      </c>
      <c r="K2203" s="101">
        <v>0</v>
      </c>
      <c r="L2203" s="101">
        <v>0</v>
      </c>
      <c r="M2203" s="101">
        <v>0</v>
      </c>
      <c r="N2203" s="100" t="str">
        <f t="shared" si="102"/>
        <v>공격력 +1239</v>
      </c>
      <c r="O2203" s="100" t="str">
        <f t="shared" si="103"/>
        <v>최대 체력 +4997</v>
      </c>
      <c r="P2203" s="100" t="str">
        <f t="shared" si="104"/>
        <v>-</v>
      </c>
    </row>
    <row r="2204" spans="1:16" ht="13.8" customHeight="1">
      <c r="A2204" s="101">
        <f>C2204*ID규칙_기본능력치그룹_단위+COUNTIF($C$4:C2204,C2204)</f>
        <v>14333001</v>
      </c>
      <c r="B2204" s="100" t="s">
        <v>373</v>
      </c>
      <c r="C2204" s="101">
        <f>VLOOKUP(B2204,WEAPON!$B:$D,3,0)</f>
        <v>14333</v>
      </c>
      <c r="D2204" s="102">
        <v>1</v>
      </c>
      <c r="E2204" s="101">
        <v>1</v>
      </c>
      <c r="F2204" s="101">
        <v>86</v>
      </c>
      <c r="G2204" s="101">
        <v>0</v>
      </c>
      <c r="H2204" s="101">
        <v>2</v>
      </c>
      <c r="I2204" s="101">
        <v>647</v>
      </c>
      <c r="J2204" s="101">
        <v>0</v>
      </c>
      <c r="K2204" s="101">
        <v>0</v>
      </c>
      <c r="L2204" s="101">
        <v>0</v>
      </c>
      <c r="M2204" s="101">
        <v>0</v>
      </c>
      <c r="N2204" s="100" t="str">
        <f t="shared" si="102"/>
        <v>공격력 +86</v>
      </c>
      <c r="O2204" s="100" t="str">
        <f t="shared" si="103"/>
        <v>최대 체력 +647</v>
      </c>
      <c r="P2204" s="100" t="str">
        <f t="shared" si="104"/>
        <v>-</v>
      </c>
    </row>
    <row r="2205" spans="1:16" ht="13.8" customHeight="1">
      <c r="A2205" s="101">
        <f>C2205*ID규칙_기본능력치그룹_단위+COUNTIF($C$4:C2205,C2205)</f>
        <v>14333002</v>
      </c>
      <c r="B2205" s="100" t="s">
        <v>373</v>
      </c>
      <c r="C2205" s="101">
        <f>VLOOKUP(B2205,WEAPON!$B:$D,3,0)</f>
        <v>14333</v>
      </c>
      <c r="D2205" s="102">
        <v>2</v>
      </c>
      <c r="E2205" s="101">
        <v>1</v>
      </c>
      <c r="F2205" s="101">
        <v>94</v>
      </c>
      <c r="G2205" s="101">
        <v>0</v>
      </c>
      <c r="H2205" s="101">
        <v>2</v>
      </c>
      <c r="I2205" s="101">
        <v>706</v>
      </c>
      <c r="J2205" s="101">
        <v>0</v>
      </c>
      <c r="K2205" s="101">
        <v>0</v>
      </c>
      <c r="L2205" s="101">
        <v>0</v>
      </c>
      <c r="M2205" s="101">
        <v>0</v>
      </c>
      <c r="N2205" s="100" t="str">
        <f t="shared" si="102"/>
        <v>공격력 +94</v>
      </c>
      <c r="O2205" s="100" t="str">
        <f t="shared" si="103"/>
        <v>최대 체력 +706</v>
      </c>
      <c r="P2205" s="100" t="str">
        <f t="shared" si="104"/>
        <v>-</v>
      </c>
    </row>
    <row r="2206" spans="1:16" ht="13.8" customHeight="1">
      <c r="A2206" s="101">
        <f>C2206*ID규칙_기본능력치그룹_단위+COUNTIF($C$4:C2206,C2206)</f>
        <v>14333003</v>
      </c>
      <c r="B2206" s="100" t="s">
        <v>373</v>
      </c>
      <c r="C2206" s="101">
        <f>VLOOKUP(B2206,WEAPON!$B:$D,3,0)</f>
        <v>14333</v>
      </c>
      <c r="D2206" s="102">
        <v>3</v>
      </c>
      <c r="E2206" s="101">
        <v>1</v>
      </c>
      <c r="F2206" s="101">
        <v>102</v>
      </c>
      <c r="G2206" s="101">
        <v>0</v>
      </c>
      <c r="H2206" s="101">
        <v>2</v>
      </c>
      <c r="I2206" s="101">
        <v>765</v>
      </c>
      <c r="J2206" s="101">
        <v>0</v>
      </c>
      <c r="K2206" s="101">
        <v>0</v>
      </c>
      <c r="L2206" s="101">
        <v>0</v>
      </c>
      <c r="M2206" s="101">
        <v>0</v>
      </c>
      <c r="N2206" s="100" t="str">
        <f t="shared" si="102"/>
        <v>공격력 +102</v>
      </c>
      <c r="O2206" s="100" t="str">
        <f t="shared" si="103"/>
        <v>최대 체력 +765</v>
      </c>
      <c r="P2206" s="100" t="str">
        <f t="shared" si="104"/>
        <v>-</v>
      </c>
    </row>
    <row r="2207" spans="1:16" ht="13.8" customHeight="1">
      <c r="A2207" s="101">
        <f>C2207*ID규칙_기본능력치그룹_단위+COUNTIF($C$4:C2207,C2207)</f>
        <v>14333004</v>
      </c>
      <c r="B2207" s="100" t="s">
        <v>373</v>
      </c>
      <c r="C2207" s="101">
        <f>VLOOKUP(B2207,WEAPON!$B:$D,3,0)</f>
        <v>14333</v>
      </c>
      <c r="D2207" s="102">
        <v>4</v>
      </c>
      <c r="E2207" s="101">
        <v>1</v>
      </c>
      <c r="F2207" s="101">
        <v>109</v>
      </c>
      <c r="G2207" s="101">
        <v>0</v>
      </c>
      <c r="H2207" s="101">
        <v>2</v>
      </c>
      <c r="I2207" s="101">
        <v>823</v>
      </c>
      <c r="J2207" s="101">
        <v>0</v>
      </c>
      <c r="K2207" s="101">
        <v>0</v>
      </c>
      <c r="L2207" s="101">
        <v>0</v>
      </c>
      <c r="M2207" s="101">
        <v>0</v>
      </c>
      <c r="N2207" s="100" t="str">
        <f t="shared" si="102"/>
        <v>공격력 +109</v>
      </c>
      <c r="O2207" s="100" t="str">
        <f t="shared" si="103"/>
        <v>최대 체력 +823</v>
      </c>
      <c r="P2207" s="100" t="str">
        <f t="shared" si="104"/>
        <v>-</v>
      </c>
    </row>
    <row r="2208" spans="1:16" ht="13.8" customHeight="1">
      <c r="A2208" s="101">
        <f>C2208*ID규칙_기본능력치그룹_단위+COUNTIF($C$4:C2208,C2208)</f>
        <v>14333005</v>
      </c>
      <c r="B2208" s="100" t="s">
        <v>373</v>
      </c>
      <c r="C2208" s="101">
        <f>VLOOKUP(B2208,WEAPON!$B:$D,3,0)</f>
        <v>14333</v>
      </c>
      <c r="D2208" s="102">
        <v>5</v>
      </c>
      <c r="E2208" s="101">
        <v>1</v>
      </c>
      <c r="F2208" s="101">
        <v>117</v>
      </c>
      <c r="G2208" s="101">
        <v>0</v>
      </c>
      <c r="H2208" s="101">
        <v>2</v>
      </c>
      <c r="I2208" s="101">
        <v>882</v>
      </c>
      <c r="J2208" s="101">
        <v>0</v>
      </c>
      <c r="K2208" s="101">
        <v>0</v>
      </c>
      <c r="L2208" s="101">
        <v>0</v>
      </c>
      <c r="M2208" s="101">
        <v>0</v>
      </c>
      <c r="N2208" s="100" t="str">
        <f t="shared" si="102"/>
        <v>공격력 +117</v>
      </c>
      <c r="O2208" s="100" t="str">
        <f t="shared" si="103"/>
        <v>최대 체력 +882</v>
      </c>
      <c r="P2208" s="100" t="str">
        <f t="shared" si="104"/>
        <v>-</v>
      </c>
    </row>
    <row r="2209" spans="1:16" ht="13.8" customHeight="1">
      <c r="A2209" s="101">
        <f>C2209*ID규칙_기본능력치그룹_단위+COUNTIF($C$4:C2209,C2209)</f>
        <v>14333006</v>
      </c>
      <c r="B2209" s="100" t="s">
        <v>373</v>
      </c>
      <c r="C2209" s="101">
        <f>VLOOKUP(B2209,WEAPON!$B:$D,3,0)</f>
        <v>14333</v>
      </c>
      <c r="D2209" s="102">
        <v>6</v>
      </c>
      <c r="E2209" s="101">
        <v>1</v>
      </c>
      <c r="F2209" s="101">
        <v>125</v>
      </c>
      <c r="G2209" s="101">
        <v>0</v>
      </c>
      <c r="H2209" s="101">
        <v>2</v>
      </c>
      <c r="I2209" s="101">
        <v>941</v>
      </c>
      <c r="J2209" s="101">
        <v>0</v>
      </c>
      <c r="K2209" s="101">
        <v>0</v>
      </c>
      <c r="L2209" s="101">
        <v>0</v>
      </c>
      <c r="M2209" s="101">
        <v>0</v>
      </c>
      <c r="N2209" s="100" t="str">
        <f t="shared" si="102"/>
        <v>공격력 +125</v>
      </c>
      <c r="O2209" s="100" t="str">
        <f t="shared" si="103"/>
        <v>최대 체력 +941</v>
      </c>
      <c r="P2209" s="100" t="str">
        <f t="shared" si="104"/>
        <v>-</v>
      </c>
    </row>
    <row r="2210" spans="1:16" ht="13.8" customHeight="1">
      <c r="A2210" s="101">
        <f>C2210*ID규칙_기본능력치그룹_단위+COUNTIF($C$4:C2210,C2210)</f>
        <v>14333007</v>
      </c>
      <c r="B2210" s="100" t="s">
        <v>373</v>
      </c>
      <c r="C2210" s="101">
        <f>VLOOKUP(B2210,WEAPON!$B:$D,3,0)</f>
        <v>14333</v>
      </c>
      <c r="D2210" s="102">
        <v>7</v>
      </c>
      <c r="E2210" s="101">
        <v>1</v>
      </c>
      <c r="F2210" s="101">
        <v>133</v>
      </c>
      <c r="G2210" s="101">
        <v>0</v>
      </c>
      <c r="H2210" s="101">
        <v>2</v>
      </c>
      <c r="I2210" s="101">
        <v>1000</v>
      </c>
      <c r="J2210" s="101">
        <v>0</v>
      </c>
      <c r="K2210" s="101">
        <v>0</v>
      </c>
      <c r="L2210" s="101">
        <v>0</v>
      </c>
      <c r="M2210" s="101">
        <v>0</v>
      </c>
      <c r="N2210" s="100" t="str">
        <f t="shared" si="102"/>
        <v>공격력 +133</v>
      </c>
      <c r="O2210" s="100" t="str">
        <f t="shared" si="103"/>
        <v>최대 체력 +1000</v>
      </c>
      <c r="P2210" s="100" t="str">
        <f t="shared" si="104"/>
        <v>-</v>
      </c>
    </row>
    <row r="2211" spans="1:16" ht="13.8" customHeight="1">
      <c r="A2211" s="101">
        <f>C2211*ID규칙_기본능력치그룹_단위+COUNTIF($C$4:C2211,C2211)</f>
        <v>14333008</v>
      </c>
      <c r="B2211" s="100" t="s">
        <v>373</v>
      </c>
      <c r="C2211" s="101">
        <f>VLOOKUP(B2211,WEAPON!$B:$D,3,0)</f>
        <v>14333</v>
      </c>
      <c r="D2211" s="102">
        <v>8</v>
      </c>
      <c r="E2211" s="101">
        <v>1</v>
      </c>
      <c r="F2211" s="101">
        <v>141</v>
      </c>
      <c r="G2211" s="101">
        <v>0</v>
      </c>
      <c r="H2211" s="101">
        <v>2</v>
      </c>
      <c r="I2211" s="101">
        <v>1059</v>
      </c>
      <c r="J2211" s="101">
        <v>0</v>
      </c>
      <c r="K2211" s="101">
        <v>0</v>
      </c>
      <c r="L2211" s="101">
        <v>0</v>
      </c>
      <c r="M2211" s="101">
        <v>0</v>
      </c>
      <c r="N2211" s="100" t="str">
        <f t="shared" si="102"/>
        <v>공격력 +141</v>
      </c>
      <c r="O2211" s="100" t="str">
        <f t="shared" si="103"/>
        <v>최대 체력 +1059</v>
      </c>
      <c r="P2211" s="100" t="str">
        <f t="shared" si="104"/>
        <v>-</v>
      </c>
    </row>
    <row r="2212" spans="1:16" ht="13.8" customHeight="1">
      <c r="A2212" s="101">
        <f>C2212*ID규칙_기본능력치그룹_단위+COUNTIF($C$4:C2212,C2212)</f>
        <v>14333009</v>
      </c>
      <c r="B2212" s="100" t="s">
        <v>373</v>
      </c>
      <c r="C2212" s="101">
        <f>VLOOKUP(B2212,WEAPON!$B:$D,3,0)</f>
        <v>14333</v>
      </c>
      <c r="D2212" s="102">
        <v>9</v>
      </c>
      <c r="E2212" s="101">
        <v>1</v>
      </c>
      <c r="F2212" s="101">
        <v>148</v>
      </c>
      <c r="G2212" s="101">
        <v>0</v>
      </c>
      <c r="H2212" s="101">
        <v>2</v>
      </c>
      <c r="I2212" s="101">
        <v>1118</v>
      </c>
      <c r="J2212" s="101">
        <v>0</v>
      </c>
      <c r="K2212" s="101">
        <v>0</v>
      </c>
      <c r="L2212" s="101">
        <v>0</v>
      </c>
      <c r="M2212" s="101">
        <v>0</v>
      </c>
      <c r="N2212" s="100" t="str">
        <f t="shared" si="102"/>
        <v>공격력 +148</v>
      </c>
      <c r="O2212" s="100" t="str">
        <f t="shared" si="103"/>
        <v>최대 체력 +1118</v>
      </c>
      <c r="P2212" s="100" t="str">
        <f t="shared" si="104"/>
        <v>-</v>
      </c>
    </row>
    <row r="2213" spans="1:16" ht="13.8" customHeight="1">
      <c r="A2213" s="101">
        <f>C2213*ID규칙_기본능력치그룹_단위+COUNTIF($C$4:C2213,C2213)</f>
        <v>14333010</v>
      </c>
      <c r="B2213" s="100" t="s">
        <v>373</v>
      </c>
      <c r="C2213" s="101">
        <f>VLOOKUP(B2213,WEAPON!$B:$D,3,0)</f>
        <v>14333</v>
      </c>
      <c r="D2213" s="102">
        <v>10</v>
      </c>
      <c r="E2213" s="101">
        <v>1</v>
      </c>
      <c r="F2213" s="101">
        <v>156</v>
      </c>
      <c r="G2213" s="101">
        <v>0</v>
      </c>
      <c r="H2213" s="101">
        <v>2</v>
      </c>
      <c r="I2213" s="101">
        <v>1176</v>
      </c>
      <c r="J2213" s="101">
        <v>0</v>
      </c>
      <c r="K2213" s="101">
        <v>0</v>
      </c>
      <c r="L2213" s="101">
        <v>0</v>
      </c>
      <c r="M2213" s="101">
        <v>0</v>
      </c>
      <c r="N2213" s="100" t="str">
        <f t="shared" si="102"/>
        <v>공격력 +156</v>
      </c>
      <c r="O2213" s="100" t="str">
        <f t="shared" si="103"/>
        <v>최대 체력 +1176</v>
      </c>
      <c r="P2213" s="100" t="str">
        <f t="shared" si="104"/>
        <v>-</v>
      </c>
    </row>
    <row r="2214" spans="1:16" ht="13.8" customHeight="1">
      <c r="A2214" s="101">
        <f>C2214*ID규칙_기본능력치그룹_단위+COUNTIF($C$4:C2214,C2214)</f>
        <v>14333011</v>
      </c>
      <c r="B2214" s="100" t="s">
        <v>373</v>
      </c>
      <c r="C2214" s="101">
        <f>VLOOKUP(B2214,WEAPON!$B:$D,3,0)</f>
        <v>14333</v>
      </c>
      <c r="D2214" s="102">
        <v>11</v>
      </c>
      <c r="E2214" s="101">
        <v>1</v>
      </c>
      <c r="F2214" s="101">
        <v>164</v>
      </c>
      <c r="G2214" s="101">
        <v>0</v>
      </c>
      <c r="H2214" s="101">
        <v>2</v>
      </c>
      <c r="I2214" s="101">
        <v>1235</v>
      </c>
      <c r="J2214" s="101">
        <v>0</v>
      </c>
      <c r="K2214" s="101">
        <v>0</v>
      </c>
      <c r="L2214" s="101">
        <v>0</v>
      </c>
      <c r="M2214" s="101">
        <v>0</v>
      </c>
      <c r="N2214" s="100" t="str">
        <f t="shared" si="102"/>
        <v>공격력 +164</v>
      </c>
      <c r="O2214" s="100" t="str">
        <f t="shared" si="103"/>
        <v>최대 체력 +1235</v>
      </c>
      <c r="P2214" s="100" t="str">
        <f t="shared" si="104"/>
        <v>-</v>
      </c>
    </row>
    <row r="2215" spans="1:16" ht="13.8" customHeight="1">
      <c r="A2215" s="101">
        <f>C2215*ID규칙_기본능력치그룹_단위+COUNTIF($C$4:C2215,C2215)</f>
        <v>14333012</v>
      </c>
      <c r="B2215" s="100" t="s">
        <v>373</v>
      </c>
      <c r="C2215" s="101">
        <f>VLOOKUP(B2215,WEAPON!$B:$D,3,0)</f>
        <v>14333</v>
      </c>
      <c r="D2215" s="102">
        <v>12</v>
      </c>
      <c r="E2215" s="101">
        <v>1</v>
      </c>
      <c r="F2215" s="101">
        <v>172</v>
      </c>
      <c r="G2215" s="101">
        <v>0</v>
      </c>
      <c r="H2215" s="101">
        <v>2</v>
      </c>
      <c r="I2215" s="101">
        <v>1294</v>
      </c>
      <c r="J2215" s="101">
        <v>0</v>
      </c>
      <c r="K2215" s="101">
        <v>0</v>
      </c>
      <c r="L2215" s="101">
        <v>0</v>
      </c>
      <c r="M2215" s="101">
        <v>0</v>
      </c>
      <c r="N2215" s="100" t="str">
        <f t="shared" si="102"/>
        <v>공격력 +172</v>
      </c>
      <c r="O2215" s="100" t="str">
        <f t="shared" si="103"/>
        <v>최대 체력 +1294</v>
      </c>
      <c r="P2215" s="100" t="str">
        <f t="shared" si="104"/>
        <v>-</v>
      </c>
    </row>
    <row r="2216" spans="1:16" ht="13.8" customHeight="1">
      <c r="A2216" s="101">
        <f>C2216*ID규칙_기본능력치그룹_단위+COUNTIF($C$4:C2216,C2216)</f>
        <v>14333013</v>
      </c>
      <c r="B2216" s="100" t="s">
        <v>373</v>
      </c>
      <c r="C2216" s="101">
        <f>VLOOKUP(B2216,WEAPON!$B:$D,3,0)</f>
        <v>14333</v>
      </c>
      <c r="D2216" s="102">
        <v>13</v>
      </c>
      <c r="E2216" s="101">
        <v>1</v>
      </c>
      <c r="F2216" s="101">
        <v>180</v>
      </c>
      <c r="G2216" s="101">
        <v>0</v>
      </c>
      <c r="H2216" s="101">
        <v>2</v>
      </c>
      <c r="I2216" s="101">
        <v>1353</v>
      </c>
      <c r="J2216" s="101">
        <v>0</v>
      </c>
      <c r="K2216" s="101">
        <v>0</v>
      </c>
      <c r="L2216" s="101">
        <v>0</v>
      </c>
      <c r="M2216" s="101">
        <v>0</v>
      </c>
      <c r="N2216" s="100" t="str">
        <f t="shared" si="102"/>
        <v>공격력 +180</v>
      </c>
      <c r="O2216" s="100" t="str">
        <f t="shared" si="103"/>
        <v>최대 체력 +1353</v>
      </c>
      <c r="P2216" s="100" t="str">
        <f t="shared" si="104"/>
        <v>-</v>
      </c>
    </row>
    <row r="2217" spans="1:16" ht="13.8" customHeight="1">
      <c r="A2217" s="101">
        <f>C2217*ID규칙_기본능력치그룹_단위+COUNTIF($C$4:C2217,C2217)</f>
        <v>14333014</v>
      </c>
      <c r="B2217" s="100" t="s">
        <v>373</v>
      </c>
      <c r="C2217" s="101">
        <f>VLOOKUP(B2217,WEAPON!$B:$D,3,0)</f>
        <v>14333</v>
      </c>
      <c r="D2217" s="102">
        <v>14</v>
      </c>
      <c r="E2217" s="101">
        <v>1</v>
      </c>
      <c r="F2217" s="101">
        <v>187</v>
      </c>
      <c r="G2217" s="101">
        <v>0</v>
      </c>
      <c r="H2217" s="101">
        <v>2</v>
      </c>
      <c r="I2217" s="101">
        <v>1412</v>
      </c>
      <c r="J2217" s="101">
        <v>0</v>
      </c>
      <c r="K2217" s="101">
        <v>0</v>
      </c>
      <c r="L2217" s="101">
        <v>0</v>
      </c>
      <c r="M2217" s="101">
        <v>0</v>
      </c>
      <c r="N2217" s="100" t="str">
        <f t="shared" si="102"/>
        <v>공격력 +187</v>
      </c>
      <c r="O2217" s="100" t="str">
        <f t="shared" si="103"/>
        <v>최대 체력 +1412</v>
      </c>
      <c r="P2217" s="100" t="str">
        <f t="shared" si="104"/>
        <v>-</v>
      </c>
    </row>
    <row r="2218" spans="1:16" ht="13.8" customHeight="1">
      <c r="A2218" s="101">
        <f>C2218*ID규칙_기본능력치그룹_단위+COUNTIF($C$4:C2218,C2218)</f>
        <v>14333015</v>
      </c>
      <c r="B2218" s="100" t="s">
        <v>373</v>
      </c>
      <c r="C2218" s="101">
        <f>VLOOKUP(B2218,WEAPON!$B:$D,3,0)</f>
        <v>14333</v>
      </c>
      <c r="D2218" s="102">
        <v>15</v>
      </c>
      <c r="E2218" s="101">
        <v>1</v>
      </c>
      <c r="F2218" s="101">
        <v>195</v>
      </c>
      <c r="G2218" s="101">
        <v>0</v>
      </c>
      <c r="H2218" s="101">
        <v>2</v>
      </c>
      <c r="I2218" s="101">
        <v>1470</v>
      </c>
      <c r="J2218" s="101">
        <v>0</v>
      </c>
      <c r="K2218" s="101">
        <v>0</v>
      </c>
      <c r="L2218" s="101">
        <v>0</v>
      </c>
      <c r="M2218" s="101">
        <v>0</v>
      </c>
      <c r="N2218" s="100" t="str">
        <f t="shared" si="102"/>
        <v>공격력 +195</v>
      </c>
      <c r="O2218" s="100" t="str">
        <f t="shared" si="103"/>
        <v>최대 체력 +1470</v>
      </c>
      <c r="P2218" s="100" t="str">
        <f t="shared" si="104"/>
        <v>-</v>
      </c>
    </row>
    <row r="2219" spans="1:16" ht="13.8" customHeight="1">
      <c r="A2219" s="101">
        <f>C2219*ID규칙_기본능력치그룹_단위+COUNTIF($C$4:C2219,C2219)</f>
        <v>14333016</v>
      </c>
      <c r="B2219" s="100" t="s">
        <v>373</v>
      </c>
      <c r="C2219" s="101">
        <f>VLOOKUP(B2219,WEAPON!$B:$D,3,0)</f>
        <v>14333</v>
      </c>
      <c r="D2219" s="102">
        <v>16</v>
      </c>
      <c r="E2219" s="101">
        <v>1</v>
      </c>
      <c r="F2219" s="101">
        <v>203</v>
      </c>
      <c r="G2219" s="101">
        <v>0</v>
      </c>
      <c r="H2219" s="101">
        <v>2</v>
      </c>
      <c r="I2219" s="101">
        <v>1529</v>
      </c>
      <c r="J2219" s="101">
        <v>0</v>
      </c>
      <c r="K2219" s="101">
        <v>0</v>
      </c>
      <c r="L2219" s="101">
        <v>0</v>
      </c>
      <c r="M2219" s="101">
        <v>0</v>
      </c>
      <c r="N2219" s="100" t="str">
        <f t="shared" si="102"/>
        <v>공격력 +203</v>
      </c>
      <c r="O2219" s="100" t="str">
        <f t="shared" si="103"/>
        <v>최대 체력 +1529</v>
      </c>
      <c r="P2219" s="100" t="str">
        <f t="shared" si="104"/>
        <v>-</v>
      </c>
    </row>
    <row r="2220" spans="1:16" ht="13.8" customHeight="1">
      <c r="A2220" s="101">
        <f>C2220*ID규칙_기본능력치그룹_단위+COUNTIF($C$4:C2220,C2220)</f>
        <v>14333017</v>
      </c>
      <c r="B2220" s="100" t="s">
        <v>373</v>
      </c>
      <c r="C2220" s="101">
        <f>VLOOKUP(B2220,WEAPON!$B:$D,3,0)</f>
        <v>14333</v>
      </c>
      <c r="D2220" s="102">
        <v>17</v>
      </c>
      <c r="E2220" s="101">
        <v>1</v>
      </c>
      <c r="F2220" s="101">
        <v>211</v>
      </c>
      <c r="G2220" s="101">
        <v>0</v>
      </c>
      <c r="H2220" s="101">
        <v>2</v>
      </c>
      <c r="I2220" s="101">
        <v>1588</v>
      </c>
      <c r="J2220" s="101">
        <v>0</v>
      </c>
      <c r="K2220" s="101">
        <v>0</v>
      </c>
      <c r="L2220" s="101">
        <v>0</v>
      </c>
      <c r="M2220" s="101">
        <v>0</v>
      </c>
      <c r="N2220" s="100" t="str">
        <f t="shared" si="102"/>
        <v>공격력 +211</v>
      </c>
      <c r="O2220" s="100" t="str">
        <f t="shared" si="103"/>
        <v>최대 체력 +1588</v>
      </c>
      <c r="P2220" s="100" t="str">
        <f t="shared" si="104"/>
        <v>-</v>
      </c>
    </row>
    <row r="2221" spans="1:16" ht="13.8" customHeight="1">
      <c r="A2221" s="101">
        <f>C2221*ID규칙_기본능력치그룹_단위+COUNTIF($C$4:C2221,C2221)</f>
        <v>14333018</v>
      </c>
      <c r="B2221" s="100" t="s">
        <v>373</v>
      </c>
      <c r="C2221" s="101">
        <f>VLOOKUP(B2221,WEAPON!$B:$D,3,0)</f>
        <v>14333</v>
      </c>
      <c r="D2221" s="102">
        <v>18</v>
      </c>
      <c r="E2221" s="101">
        <v>1</v>
      </c>
      <c r="F2221" s="101">
        <v>219</v>
      </c>
      <c r="G2221" s="101">
        <v>0</v>
      </c>
      <c r="H2221" s="101">
        <v>2</v>
      </c>
      <c r="I2221" s="101">
        <v>1647</v>
      </c>
      <c r="J2221" s="101">
        <v>0</v>
      </c>
      <c r="K2221" s="101">
        <v>0</v>
      </c>
      <c r="L2221" s="101">
        <v>0</v>
      </c>
      <c r="M2221" s="101">
        <v>0</v>
      </c>
      <c r="N2221" s="100" t="str">
        <f t="shared" si="102"/>
        <v>공격력 +219</v>
      </c>
      <c r="O2221" s="100" t="str">
        <f t="shared" si="103"/>
        <v>최대 체력 +1647</v>
      </c>
      <c r="P2221" s="100" t="str">
        <f t="shared" si="104"/>
        <v>-</v>
      </c>
    </row>
    <row r="2222" spans="1:16" ht="13.8" customHeight="1">
      <c r="A2222" s="101">
        <f>C2222*ID규칙_기본능력치그룹_단위+COUNTIF($C$4:C2222,C2222)</f>
        <v>14333019</v>
      </c>
      <c r="B2222" s="100" t="s">
        <v>373</v>
      </c>
      <c r="C2222" s="101">
        <f>VLOOKUP(B2222,WEAPON!$B:$D,3,0)</f>
        <v>14333</v>
      </c>
      <c r="D2222" s="102">
        <v>19</v>
      </c>
      <c r="E2222" s="101">
        <v>1</v>
      </c>
      <c r="F2222" s="101">
        <v>226</v>
      </c>
      <c r="G2222" s="101">
        <v>0</v>
      </c>
      <c r="H2222" s="101">
        <v>2</v>
      </c>
      <c r="I2222" s="101">
        <v>1706</v>
      </c>
      <c r="J2222" s="101">
        <v>0</v>
      </c>
      <c r="K2222" s="101">
        <v>0</v>
      </c>
      <c r="L2222" s="101">
        <v>0</v>
      </c>
      <c r="M2222" s="101">
        <v>0</v>
      </c>
      <c r="N2222" s="100" t="str">
        <f t="shared" si="102"/>
        <v>공격력 +226</v>
      </c>
      <c r="O2222" s="100" t="str">
        <f t="shared" si="103"/>
        <v>최대 체력 +1706</v>
      </c>
      <c r="P2222" s="100" t="str">
        <f t="shared" si="104"/>
        <v>-</v>
      </c>
    </row>
    <row r="2223" spans="1:16" ht="13.8" customHeight="1">
      <c r="A2223" s="101">
        <f>C2223*ID규칙_기본능력치그룹_단위+COUNTIF($C$4:C2223,C2223)</f>
        <v>14333020</v>
      </c>
      <c r="B2223" s="100" t="s">
        <v>373</v>
      </c>
      <c r="C2223" s="101">
        <f>VLOOKUP(B2223,WEAPON!$B:$D,3,0)</f>
        <v>14333</v>
      </c>
      <c r="D2223" s="102">
        <v>20</v>
      </c>
      <c r="E2223" s="101">
        <v>1</v>
      </c>
      <c r="F2223" s="101">
        <v>234</v>
      </c>
      <c r="G2223" s="101">
        <v>0</v>
      </c>
      <c r="H2223" s="101">
        <v>2</v>
      </c>
      <c r="I2223" s="101">
        <v>1765</v>
      </c>
      <c r="J2223" s="101">
        <v>0</v>
      </c>
      <c r="K2223" s="101">
        <v>0</v>
      </c>
      <c r="L2223" s="101">
        <v>0</v>
      </c>
      <c r="M2223" s="101">
        <v>0</v>
      </c>
      <c r="N2223" s="100" t="str">
        <f t="shared" si="102"/>
        <v>공격력 +234</v>
      </c>
      <c r="O2223" s="100" t="str">
        <f t="shared" si="103"/>
        <v>최대 체력 +1765</v>
      </c>
      <c r="P2223" s="100" t="str">
        <f t="shared" si="104"/>
        <v>-</v>
      </c>
    </row>
    <row r="2224" spans="1:16" ht="13.8" customHeight="1">
      <c r="A2224" s="101">
        <f>C2224*ID규칙_기본능력치그룹_단위+COUNTIF($C$4:C2224,C2224)</f>
        <v>14333021</v>
      </c>
      <c r="B2224" s="100" t="s">
        <v>373</v>
      </c>
      <c r="C2224" s="101">
        <f>VLOOKUP(B2224,WEAPON!$B:$D,3,0)</f>
        <v>14333</v>
      </c>
      <c r="D2224" s="102">
        <v>21</v>
      </c>
      <c r="E2224" s="101">
        <v>1</v>
      </c>
      <c r="F2224" s="101">
        <v>242</v>
      </c>
      <c r="G2224" s="101">
        <v>0</v>
      </c>
      <c r="H2224" s="101">
        <v>2</v>
      </c>
      <c r="I2224" s="101">
        <v>1823</v>
      </c>
      <c r="J2224" s="101">
        <v>0</v>
      </c>
      <c r="K2224" s="101">
        <v>0</v>
      </c>
      <c r="L2224" s="101">
        <v>0</v>
      </c>
      <c r="M2224" s="101">
        <v>0</v>
      </c>
      <c r="N2224" s="100" t="str">
        <f t="shared" si="102"/>
        <v>공격력 +242</v>
      </c>
      <c r="O2224" s="100" t="str">
        <f t="shared" si="103"/>
        <v>최대 체력 +1823</v>
      </c>
      <c r="P2224" s="100" t="str">
        <f t="shared" si="104"/>
        <v>-</v>
      </c>
    </row>
    <row r="2225" spans="1:16" ht="13.8" customHeight="1">
      <c r="A2225" s="101">
        <f>C2225*ID규칙_기본능력치그룹_단위+COUNTIF($C$4:C2225,C2225)</f>
        <v>14333022</v>
      </c>
      <c r="B2225" s="100" t="s">
        <v>373</v>
      </c>
      <c r="C2225" s="101">
        <f>VLOOKUP(B2225,WEAPON!$B:$D,3,0)</f>
        <v>14333</v>
      </c>
      <c r="D2225" s="102">
        <v>22</v>
      </c>
      <c r="E2225" s="101">
        <v>1</v>
      </c>
      <c r="F2225" s="101">
        <v>250</v>
      </c>
      <c r="G2225" s="101">
        <v>0</v>
      </c>
      <c r="H2225" s="101">
        <v>2</v>
      </c>
      <c r="I2225" s="101">
        <v>1882</v>
      </c>
      <c r="J2225" s="101">
        <v>0</v>
      </c>
      <c r="K2225" s="101">
        <v>0</v>
      </c>
      <c r="L2225" s="101">
        <v>0</v>
      </c>
      <c r="M2225" s="101">
        <v>0</v>
      </c>
      <c r="N2225" s="100" t="str">
        <f t="shared" si="102"/>
        <v>공격력 +250</v>
      </c>
      <c r="O2225" s="100" t="str">
        <f t="shared" si="103"/>
        <v>최대 체력 +1882</v>
      </c>
      <c r="P2225" s="100" t="str">
        <f t="shared" si="104"/>
        <v>-</v>
      </c>
    </row>
    <row r="2226" spans="1:16" ht="13.8" customHeight="1">
      <c r="A2226" s="101">
        <f>C2226*ID규칙_기본능력치그룹_단위+COUNTIF($C$4:C2226,C2226)</f>
        <v>14333023</v>
      </c>
      <c r="B2226" s="100" t="s">
        <v>373</v>
      </c>
      <c r="C2226" s="101">
        <f>VLOOKUP(B2226,WEAPON!$B:$D,3,0)</f>
        <v>14333</v>
      </c>
      <c r="D2226" s="102">
        <v>23</v>
      </c>
      <c r="E2226" s="101">
        <v>1</v>
      </c>
      <c r="F2226" s="101">
        <v>258</v>
      </c>
      <c r="G2226" s="101">
        <v>0</v>
      </c>
      <c r="H2226" s="101">
        <v>2</v>
      </c>
      <c r="I2226" s="101">
        <v>1941</v>
      </c>
      <c r="J2226" s="101">
        <v>0</v>
      </c>
      <c r="K2226" s="101">
        <v>0</v>
      </c>
      <c r="L2226" s="101">
        <v>0</v>
      </c>
      <c r="M2226" s="101">
        <v>0</v>
      </c>
      <c r="N2226" s="100" t="str">
        <f t="shared" si="102"/>
        <v>공격력 +258</v>
      </c>
      <c r="O2226" s="100" t="str">
        <f t="shared" si="103"/>
        <v>최대 체력 +1941</v>
      </c>
      <c r="P2226" s="100" t="str">
        <f t="shared" si="104"/>
        <v>-</v>
      </c>
    </row>
    <row r="2227" spans="1:16" ht="13.8" customHeight="1">
      <c r="A2227" s="101">
        <f>C2227*ID규칙_기본능력치그룹_단위+COUNTIF($C$4:C2227,C2227)</f>
        <v>14333024</v>
      </c>
      <c r="B2227" s="100" t="s">
        <v>373</v>
      </c>
      <c r="C2227" s="101">
        <f>VLOOKUP(B2227,WEAPON!$B:$D,3,0)</f>
        <v>14333</v>
      </c>
      <c r="D2227" s="102">
        <v>24</v>
      </c>
      <c r="E2227" s="101">
        <v>1</v>
      </c>
      <c r="F2227" s="101">
        <v>265</v>
      </c>
      <c r="G2227" s="101">
        <v>0</v>
      </c>
      <c r="H2227" s="101">
        <v>2</v>
      </c>
      <c r="I2227" s="101">
        <v>2000</v>
      </c>
      <c r="J2227" s="101">
        <v>0</v>
      </c>
      <c r="K2227" s="101">
        <v>0</v>
      </c>
      <c r="L2227" s="101">
        <v>0</v>
      </c>
      <c r="M2227" s="101">
        <v>0</v>
      </c>
      <c r="N2227" s="100" t="str">
        <f t="shared" si="102"/>
        <v>공격력 +265</v>
      </c>
      <c r="O2227" s="100" t="str">
        <f t="shared" si="103"/>
        <v>최대 체력 +2000</v>
      </c>
      <c r="P2227" s="100" t="str">
        <f t="shared" si="104"/>
        <v>-</v>
      </c>
    </row>
    <row r="2228" spans="1:16" ht="13.8" customHeight="1">
      <c r="A2228" s="101">
        <f>C2228*ID규칙_기본능력치그룹_단위+COUNTIF($C$4:C2228,C2228)</f>
        <v>14333025</v>
      </c>
      <c r="B2228" s="100" t="s">
        <v>373</v>
      </c>
      <c r="C2228" s="101">
        <f>VLOOKUP(B2228,WEAPON!$B:$D,3,0)</f>
        <v>14333</v>
      </c>
      <c r="D2228" s="102">
        <v>25</v>
      </c>
      <c r="E2228" s="101">
        <v>1</v>
      </c>
      <c r="F2228" s="101">
        <v>273</v>
      </c>
      <c r="G2228" s="101">
        <v>0</v>
      </c>
      <c r="H2228" s="101">
        <v>2</v>
      </c>
      <c r="I2228" s="101">
        <v>2059</v>
      </c>
      <c r="J2228" s="101">
        <v>0</v>
      </c>
      <c r="K2228" s="101">
        <v>0</v>
      </c>
      <c r="L2228" s="101">
        <v>0</v>
      </c>
      <c r="M2228" s="101">
        <v>0</v>
      </c>
      <c r="N2228" s="100" t="str">
        <f t="shared" si="102"/>
        <v>공격력 +273</v>
      </c>
      <c r="O2228" s="100" t="str">
        <f t="shared" si="103"/>
        <v>최대 체력 +2059</v>
      </c>
      <c r="P2228" s="100" t="str">
        <f t="shared" si="104"/>
        <v>-</v>
      </c>
    </row>
    <row r="2229" spans="1:16" ht="13.8" customHeight="1">
      <c r="A2229" s="101">
        <f>C2229*ID규칙_기본능력치그룹_단위+COUNTIF($C$4:C2229,C2229)</f>
        <v>14333026</v>
      </c>
      <c r="B2229" s="100" t="s">
        <v>373</v>
      </c>
      <c r="C2229" s="101">
        <f>VLOOKUP(B2229,WEAPON!$B:$D,3,0)</f>
        <v>14333</v>
      </c>
      <c r="D2229" s="102">
        <v>26</v>
      </c>
      <c r="E2229" s="101">
        <v>1</v>
      </c>
      <c r="F2229" s="101">
        <v>281</v>
      </c>
      <c r="G2229" s="101">
        <v>0</v>
      </c>
      <c r="H2229" s="101">
        <v>2</v>
      </c>
      <c r="I2229" s="101">
        <v>2117</v>
      </c>
      <c r="J2229" s="101">
        <v>0</v>
      </c>
      <c r="K2229" s="101">
        <v>0</v>
      </c>
      <c r="L2229" s="101">
        <v>0</v>
      </c>
      <c r="M2229" s="101">
        <v>0</v>
      </c>
      <c r="N2229" s="100" t="str">
        <f t="shared" si="102"/>
        <v>공격력 +281</v>
      </c>
      <c r="O2229" s="100" t="str">
        <f t="shared" si="103"/>
        <v>최대 체력 +2117</v>
      </c>
      <c r="P2229" s="100" t="str">
        <f t="shared" si="104"/>
        <v>-</v>
      </c>
    </row>
    <row r="2230" spans="1:16" ht="13.8" customHeight="1">
      <c r="A2230" s="101">
        <f>C2230*ID규칙_기본능력치그룹_단위+COUNTIF($C$4:C2230,C2230)</f>
        <v>14333027</v>
      </c>
      <c r="B2230" s="100" t="s">
        <v>373</v>
      </c>
      <c r="C2230" s="101">
        <f>VLOOKUP(B2230,WEAPON!$B:$D,3,0)</f>
        <v>14333</v>
      </c>
      <c r="D2230" s="102">
        <v>27</v>
      </c>
      <c r="E2230" s="101">
        <v>1</v>
      </c>
      <c r="F2230" s="101">
        <v>289</v>
      </c>
      <c r="G2230" s="101">
        <v>0</v>
      </c>
      <c r="H2230" s="101">
        <v>2</v>
      </c>
      <c r="I2230" s="101">
        <v>2176</v>
      </c>
      <c r="J2230" s="101">
        <v>0</v>
      </c>
      <c r="K2230" s="101">
        <v>0</v>
      </c>
      <c r="L2230" s="101">
        <v>0</v>
      </c>
      <c r="M2230" s="101">
        <v>0</v>
      </c>
      <c r="N2230" s="100" t="str">
        <f t="shared" si="102"/>
        <v>공격력 +289</v>
      </c>
      <c r="O2230" s="100" t="str">
        <f t="shared" si="103"/>
        <v>최대 체력 +2176</v>
      </c>
      <c r="P2230" s="100" t="str">
        <f t="shared" si="104"/>
        <v>-</v>
      </c>
    </row>
    <row r="2231" spans="1:16" ht="13.8" customHeight="1">
      <c r="A2231" s="101">
        <f>C2231*ID규칙_기본능력치그룹_단위+COUNTIF($C$4:C2231,C2231)</f>
        <v>14333028</v>
      </c>
      <c r="B2231" s="100" t="s">
        <v>373</v>
      </c>
      <c r="C2231" s="101">
        <f>VLOOKUP(B2231,WEAPON!$B:$D,3,0)</f>
        <v>14333</v>
      </c>
      <c r="D2231" s="102">
        <v>28</v>
      </c>
      <c r="E2231" s="101">
        <v>1</v>
      </c>
      <c r="F2231" s="101">
        <v>296</v>
      </c>
      <c r="G2231" s="101">
        <v>0</v>
      </c>
      <c r="H2231" s="101">
        <v>2</v>
      </c>
      <c r="I2231" s="101">
        <v>2235</v>
      </c>
      <c r="J2231" s="101">
        <v>0</v>
      </c>
      <c r="K2231" s="101">
        <v>0</v>
      </c>
      <c r="L2231" s="101">
        <v>0</v>
      </c>
      <c r="M2231" s="101">
        <v>0</v>
      </c>
      <c r="N2231" s="100" t="str">
        <f t="shared" si="102"/>
        <v>공격력 +296</v>
      </c>
      <c r="O2231" s="100" t="str">
        <f t="shared" si="103"/>
        <v>최대 체력 +2235</v>
      </c>
      <c r="P2231" s="100" t="str">
        <f t="shared" si="104"/>
        <v>-</v>
      </c>
    </row>
    <row r="2232" spans="1:16" ht="13.8" customHeight="1">
      <c r="A2232" s="101">
        <f>C2232*ID규칙_기본능력치그룹_단위+COUNTIF($C$4:C2232,C2232)</f>
        <v>14333029</v>
      </c>
      <c r="B2232" s="100" t="s">
        <v>373</v>
      </c>
      <c r="C2232" s="101">
        <f>VLOOKUP(B2232,WEAPON!$B:$D,3,0)</f>
        <v>14333</v>
      </c>
      <c r="D2232" s="102">
        <v>29</v>
      </c>
      <c r="E2232" s="101">
        <v>1</v>
      </c>
      <c r="F2232" s="101">
        <v>304</v>
      </c>
      <c r="G2232" s="101">
        <v>0</v>
      </c>
      <c r="H2232" s="101">
        <v>2</v>
      </c>
      <c r="I2232" s="101">
        <v>2294</v>
      </c>
      <c r="J2232" s="101">
        <v>0</v>
      </c>
      <c r="K2232" s="101">
        <v>0</v>
      </c>
      <c r="L2232" s="101">
        <v>0</v>
      </c>
      <c r="M2232" s="101">
        <v>0</v>
      </c>
      <c r="N2232" s="100" t="str">
        <f t="shared" si="102"/>
        <v>공격력 +304</v>
      </c>
      <c r="O2232" s="100" t="str">
        <f t="shared" si="103"/>
        <v>최대 체력 +2294</v>
      </c>
      <c r="P2232" s="100" t="str">
        <f t="shared" si="104"/>
        <v>-</v>
      </c>
    </row>
    <row r="2233" spans="1:16" ht="13.8" customHeight="1">
      <c r="A2233" s="101">
        <f>C2233*ID규칙_기본능력치그룹_단위+COUNTIF($C$4:C2233,C2233)</f>
        <v>14333030</v>
      </c>
      <c r="B2233" s="100" t="s">
        <v>373</v>
      </c>
      <c r="C2233" s="101">
        <f>VLOOKUP(B2233,WEAPON!$B:$D,3,0)</f>
        <v>14333</v>
      </c>
      <c r="D2233" s="102">
        <v>30</v>
      </c>
      <c r="E2233" s="101">
        <v>1</v>
      </c>
      <c r="F2233" s="101">
        <v>312</v>
      </c>
      <c r="G2233" s="101">
        <v>0</v>
      </c>
      <c r="H2233" s="101">
        <v>2</v>
      </c>
      <c r="I2233" s="101">
        <v>2353</v>
      </c>
      <c r="J2233" s="101">
        <v>0</v>
      </c>
      <c r="K2233" s="101">
        <v>0</v>
      </c>
      <c r="L2233" s="101">
        <v>0</v>
      </c>
      <c r="M2233" s="101">
        <v>0</v>
      </c>
      <c r="N2233" s="100" t="str">
        <f t="shared" si="102"/>
        <v>공격력 +312</v>
      </c>
      <c r="O2233" s="100" t="str">
        <f t="shared" si="103"/>
        <v>최대 체력 +2353</v>
      </c>
      <c r="P2233" s="100" t="str">
        <f t="shared" si="104"/>
        <v>-</v>
      </c>
    </row>
    <row r="2234" spans="1:16" ht="13.8" customHeight="1">
      <c r="A2234" s="101">
        <f>C2234*ID규칙_기본능력치그룹_단위+COUNTIF($C$4:C2234,C2234)</f>
        <v>14333031</v>
      </c>
      <c r="B2234" s="100" t="s">
        <v>373</v>
      </c>
      <c r="C2234" s="101">
        <f>VLOOKUP(B2234,WEAPON!$B:$D,3,0)</f>
        <v>14333</v>
      </c>
      <c r="D2234" s="102">
        <v>31</v>
      </c>
      <c r="E2234" s="101">
        <v>1</v>
      </c>
      <c r="F2234" s="101">
        <v>320</v>
      </c>
      <c r="G2234" s="101">
        <v>0</v>
      </c>
      <c r="H2234" s="101">
        <v>2</v>
      </c>
      <c r="I2234" s="101">
        <v>2411</v>
      </c>
      <c r="J2234" s="101">
        <v>0</v>
      </c>
      <c r="K2234" s="101">
        <v>0</v>
      </c>
      <c r="L2234" s="101">
        <v>0</v>
      </c>
      <c r="M2234" s="101">
        <v>0</v>
      </c>
      <c r="N2234" s="100" t="str">
        <f t="shared" si="102"/>
        <v>공격력 +320</v>
      </c>
      <c r="O2234" s="100" t="str">
        <f t="shared" si="103"/>
        <v>최대 체력 +2411</v>
      </c>
      <c r="P2234" s="100" t="str">
        <f t="shared" si="104"/>
        <v>-</v>
      </c>
    </row>
    <row r="2235" spans="1:16" ht="13.8" customHeight="1">
      <c r="A2235" s="101">
        <f>C2235*ID규칙_기본능력치그룹_단위+COUNTIF($C$4:C2235,C2235)</f>
        <v>14333032</v>
      </c>
      <c r="B2235" s="100" t="s">
        <v>373</v>
      </c>
      <c r="C2235" s="101">
        <f>VLOOKUP(B2235,WEAPON!$B:$D,3,0)</f>
        <v>14333</v>
      </c>
      <c r="D2235" s="102">
        <v>32</v>
      </c>
      <c r="E2235" s="101">
        <v>1</v>
      </c>
      <c r="F2235" s="101">
        <v>328</v>
      </c>
      <c r="G2235" s="101">
        <v>0</v>
      </c>
      <c r="H2235" s="101">
        <v>2</v>
      </c>
      <c r="I2235" s="101">
        <v>2470</v>
      </c>
      <c r="J2235" s="101">
        <v>0</v>
      </c>
      <c r="K2235" s="101">
        <v>0</v>
      </c>
      <c r="L2235" s="101">
        <v>0</v>
      </c>
      <c r="M2235" s="101">
        <v>0</v>
      </c>
      <c r="N2235" s="100" t="str">
        <f t="shared" si="102"/>
        <v>공격력 +328</v>
      </c>
      <c r="O2235" s="100" t="str">
        <f t="shared" si="103"/>
        <v>최대 체력 +2470</v>
      </c>
      <c r="P2235" s="100" t="str">
        <f t="shared" si="104"/>
        <v>-</v>
      </c>
    </row>
    <row r="2236" spans="1:16" ht="13.8" customHeight="1">
      <c r="A2236" s="101">
        <f>C2236*ID규칙_기본능력치그룹_단위+COUNTIF($C$4:C2236,C2236)</f>
        <v>14333033</v>
      </c>
      <c r="B2236" s="100" t="s">
        <v>373</v>
      </c>
      <c r="C2236" s="101">
        <f>VLOOKUP(B2236,WEAPON!$B:$D,3,0)</f>
        <v>14333</v>
      </c>
      <c r="D2236" s="102">
        <v>33</v>
      </c>
      <c r="E2236" s="101">
        <v>1</v>
      </c>
      <c r="F2236" s="101">
        <v>335</v>
      </c>
      <c r="G2236" s="101">
        <v>0</v>
      </c>
      <c r="H2236" s="101">
        <v>2</v>
      </c>
      <c r="I2236" s="101">
        <v>2529</v>
      </c>
      <c r="J2236" s="101">
        <v>0</v>
      </c>
      <c r="K2236" s="101">
        <v>0</v>
      </c>
      <c r="L2236" s="101">
        <v>0</v>
      </c>
      <c r="M2236" s="101">
        <v>0</v>
      </c>
      <c r="N2236" s="100" t="str">
        <f t="shared" si="102"/>
        <v>공격력 +335</v>
      </c>
      <c r="O2236" s="100" t="str">
        <f t="shared" si="103"/>
        <v>최대 체력 +2529</v>
      </c>
      <c r="P2236" s="100" t="str">
        <f t="shared" si="104"/>
        <v>-</v>
      </c>
    </row>
    <row r="2237" spans="1:16" ht="13.8" customHeight="1">
      <c r="A2237" s="101">
        <f>C2237*ID규칙_기본능력치그룹_단위+COUNTIF($C$4:C2237,C2237)</f>
        <v>14333034</v>
      </c>
      <c r="B2237" s="100" t="s">
        <v>373</v>
      </c>
      <c r="C2237" s="101">
        <f>VLOOKUP(B2237,WEAPON!$B:$D,3,0)</f>
        <v>14333</v>
      </c>
      <c r="D2237" s="102">
        <v>34</v>
      </c>
      <c r="E2237" s="101">
        <v>1</v>
      </c>
      <c r="F2237" s="101">
        <v>343</v>
      </c>
      <c r="G2237" s="101">
        <v>0</v>
      </c>
      <c r="H2237" s="101">
        <v>2</v>
      </c>
      <c r="I2237" s="101">
        <v>2588</v>
      </c>
      <c r="J2237" s="101">
        <v>0</v>
      </c>
      <c r="K2237" s="101">
        <v>0</v>
      </c>
      <c r="L2237" s="101">
        <v>0</v>
      </c>
      <c r="M2237" s="101">
        <v>0</v>
      </c>
      <c r="N2237" s="100" t="str">
        <f t="shared" si="102"/>
        <v>공격력 +343</v>
      </c>
      <c r="O2237" s="100" t="str">
        <f t="shared" si="103"/>
        <v>최대 체력 +2588</v>
      </c>
      <c r="P2237" s="100" t="str">
        <f t="shared" si="104"/>
        <v>-</v>
      </c>
    </row>
    <row r="2238" spans="1:16" ht="13.8" customHeight="1">
      <c r="A2238" s="101">
        <f>C2238*ID규칙_기본능력치그룹_단위+COUNTIF($C$4:C2238,C2238)</f>
        <v>14333035</v>
      </c>
      <c r="B2238" s="100" t="s">
        <v>373</v>
      </c>
      <c r="C2238" s="101">
        <f>VLOOKUP(B2238,WEAPON!$B:$D,3,0)</f>
        <v>14333</v>
      </c>
      <c r="D2238" s="102">
        <v>35</v>
      </c>
      <c r="E2238" s="101">
        <v>1</v>
      </c>
      <c r="F2238" s="101">
        <v>351</v>
      </c>
      <c r="G2238" s="101">
        <v>0</v>
      </c>
      <c r="H2238" s="101">
        <v>2</v>
      </c>
      <c r="I2238" s="101">
        <v>2647</v>
      </c>
      <c r="J2238" s="101">
        <v>0</v>
      </c>
      <c r="K2238" s="101">
        <v>0</v>
      </c>
      <c r="L2238" s="101">
        <v>0</v>
      </c>
      <c r="M2238" s="101">
        <v>0</v>
      </c>
      <c r="N2238" s="100" t="str">
        <f t="shared" si="102"/>
        <v>공격력 +351</v>
      </c>
      <c r="O2238" s="100" t="str">
        <f t="shared" si="103"/>
        <v>최대 체력 +2647</v>
      </c>
      <c r="P2238" s="100" t="str">
        <f t="shared" si="104"/>
        <v>-</v>
      </c>
    </row>
    <row r="2239" spans="1:16" ht="13.8" customHeight="1">
      <c r="A2239" s="101">
        <f>C2239*ID규칙_기본능력치그룹_단위+COUNTIF($C$4:C2239,C2239)</f>
        <v>14333036</v>
      </c>
      <c r="B2239" s="100" t="s">
        <v>373</v>
      </c>
      <c r="C2239" s="101">
        <f>VLOOKUP(B2239,WEAPON!$B:$D,3,0)</f>
        <v>14333</v>
      </c>
      <c r="D2239" s="102">
        <v>36</v>
      </c>
      <c r="E2239" s="101">
        <v>1</v>
      </c>
      <c r="F2239" s="101">
        <v>359</v>
      </c>
      <c r="G2239" s="101">
        <v>0</v>
      </c>
      <c r="H2239" s="101">
        <v>2</v>
      </c>
      <c r="I2239" s="101">
        <v>2706</v>
      </c>
      <c r="J2239" s="101">
        <v>0</v>
      </c>
      <c r="K2239" s="101">
        <v>0</v>
      </c>
      <c r="L2239" s="101">
        <v>0</v>
      </c>
      <c r="M2239" s="101">
        <v>0</v>
      </c>
      <c r="N2239" s="100" t="str">
        <f t="shared" si="102"/>
        <v>공격력 +359</v>
      </c>
      <c r="O2239" s="100" t="str">
        <f t="shared" si="103"/>
        <v>최대 체력 +2706</v>
      </c>
      <c r="P2239" s="100" t="str">
        <f t="shared" si="104"/>
        <v>-</v>
      </c>
    </row>
    <row r="2240" spans="1:16" ht="13.8" customHeight="1">
      <c r="A2240" s="101">
        <f>C2240*ID규칙_기본능력치그룹_단위+COUNTIF($C$4:C2240,C2240)</f>
        <v>14333037</v>
      </c>
      <c r="B2240" s="100" t="s">
        <v>373</v>
      </c>
      <c r="C2240" s="101">
        <f>VLOOKUP(B2240,WEAPON!$B:$D,3,0)</f>
        <v>14333</v>
      </c>
      <c r="D2240" s="102">
        <v>37</v>
      </c>
      <c r="E2240" s="101">
        <v>1</v>
      </c>
      <c r="F2240" s="101">
        <v>367</v>
      </c>
      <c r="G2240" s="101">
        <v>0</v>
      </c>
      <c r="H2240" s="101">
        <v>2</v>
      </c>
      <c r="I2240" s="101">
        <v>2764</v>
      </c>
      <c r="J2240" s="101">
        <v>0</v>
      </c>
      <c r="K2240" s="101">
        <v>0</v>
      </c>
      <c r="L2240" s="101">
        <v>0</v>
      </c>
      <c r="M2240" s="101">
        <v>0</v>
      </c>
      <c r="N2240" s="100" t="str">
        <f t="shared" si="102"/>
        <v>공격력 +367</v>
      </c>
      <c r="O2240" s="100" t="str">
        <f t="shared" si="103"/>
        <v>최대 체력 +2764</v>
      </c>
      <c r="P2240" s="100" t="str">
        <f t="shared" si="104"/>
        <v>-</v>
      </c>
    </row>
    <row r="2241" spans="1:16" ht="13.8" customHeight="1">
      <c r="A2241" s="101">
        <f>C2241*ID규칙_기본능력치그룹_단위+COUNTIF($C$4:C2241,C2241)</f>
        <v>14333038</v>
      </c>
      <c r="B2241" s="100" t="s">
        <v>373</v>
      </c>
      <c r="C2241" s="101">
        <f>VLOOKUP(B2241,WEAPON!$B:$D,3,0)</f>
        <v>14333</v>
      </c>
      <c r="D2241" s="102">
        <v>38</v>
      </c>
      <c r="E2241" s="101">
        <v>1</v>
      </c>
      <c r="F2241" s="101">
        <v>374</v>
      </c>
      <c r="G2241" s="101">
        <v>0</v>
      </c>
      <c r="H2241" s="101">
        <v>2</v>
      </c>
      <c r="I2241" s="101">
        <v>2823</v>
      </c>
      <c r="J2241" s="101">
        <v>0</v>
      </c>
      <c r="K2241" s="101">
        <v>0</v>
      </c>
      <c r="L2241" s="101">
        <v>0</v>
      </c>
      <c r="M2241" s="101">
        <v>0</v>
      </c>
      <c r="N2241" s="100" t="str">
        <f t="shared" si="102"/>
        <v>공격력 +374</v>
      </c>
      <c r="O2241" s="100" t="str">
        <f t="shared" si="103"/>
        <v>최대 체력 +2823</v>
      </c>
      <c r="P2241" s="100" t="str">
        <f t="shared" si="104"/>
        <v>-</v>
      </c>
    </row>
    <row r="2242" spans="1:16" ht="13.8" customHeight="1">
      <c r="A2242" s="101">
        <f>C2242*ID규칙_기본능력치그룹_단위+COUNTIF($C$4:C2242,C2242)</f>
        <v>14333039</v>
      </c>
      <c r="B2242" s="100" t="s">
        <v>373</v>
      </c>
      <c r="C2242" s="101">
        <f>VLOOKUP(B2242,WEAPON!$B:$D,3,0)</f>
        <v>14333</v>
      </c>
      <c r="D2242" s="102">
        <v>39</v>
      </c>
      <c r="E2242" s="101">
        <v>1</v>
      </c>
      <c r="F2242" s="101">
        <v>382</v>
      </c>
      <c r="G2242" s="101">
        <v>0</v>
      </c>
      <c r="H2242" s="101">
        <v>2</v>
      </c>
      <c r="I2242" s="101">
        <v>2882</v>
      </c>
      <c r="J2242" s="101">
        <v>0</v>
      </c>
      <c r="K2242" s="101">
        <v>0</v>
      </c>
      <c r="L2242" s="101">
        <v>0</v>
      </c>
      <c r="M2242" s="101">
        <v>0</v>
      </c>
      <c r="N2242" s="100" t="str">
        <f t="shared" si="102"/>
        <v>공격력 +382</v>
      </c>
      <c r="O2242" s="100" t="str">
        <f t="shared" si="103"/>
        <v>최대 체력 +2882</v>
      </c>
      <c r="P2242" s="100" t="str">
        <f t="shared" si="104"/>
        <v>-</v>
      </c>
    </row>
    <row r="2243" spans="1:16" ht="13.8" customHeight="1">
      <c r="A2243" s="101">
        <f>C2243*ID규칙_기본능력치그룹_단위+COUNTIF($C$4:C2243,C2243)</f>
        <v>14333040</v>
      </c>
      <c r="B2243" s="100" t="s">
        <v>373</v>
      </c>
      <c r="C2243" s="101">
        <f>VLOOKUP(B2243,WEAPON!$B:$D,3,0)</f>
        <v>14333</v>
      </c>
      <c r="D2243" s="102">
        <v>40</v>
      </c>
      <c r="E2243" s="101">
        <v>1</v>
      </c>
      <c r="F2243" s="101">
        <v>390</v>
      </c>
      <c r="G2243" s="101">
        <v>0</v>
      </c>
      <c r="H2243" s="101">
        <v>2</v>
      </c>
      <c r="I2243" s="101">
        <v>2941</v>
      </c>
      <c r="J2243" s="101">
        <v>0</v>
      </c>
      <c r="K2243" s="101">
        <v>0</v>
      </c>
      <c r="L2243" s="101">
        <v>0</v>
      </c>
      <c r="M2243" s="101">
        <v>0</v>
      </c>
      <c r="N2243" s="100" t="str">
        <f t="shared" si="102"/>
        <v>공격력 +390</v>
      </c>
      <c r="O2243" s="100" t="str">
        <f t="shared" si="103"/>
        <v>최대 체력 +2941</v>
      </c>
      <c r="P2243" s="100" t="str">
        <f t="shared" si="104"/>
        <v>-</v>
      </c>
    </row>
    <row r="2244" spans="1:16" ht="13.8" customHeight="1">
      <c r="A2244" s="101">
        <f>C2244*ID규칙_기본능력치그룹_단위+COUNTIF($C$4:C2244,C2244)</f>
        <v>14333041</v>
      </c>
      <c r="B2244" s="100" t="s">
        <v>373</v>
      </c>
      <c r="C2244" s="101">
        <f>VLOOKUP(B2244,WEAPON!$B:$D,3,0)</f>
        <v>14333</v>
      </c>
      <c r="D2244" s="102">
        <v>41</v>
      </c>
      <c r="E2244" s="101">
        <v>1</v>
      </c>
      <c r="F2244" s="101">
        <v>398</v>
      </c>
      <c r="G2244" s="101">
        <v>0</v>
      </c>
      <c r="H2244" s="101">
        <v>2</v>
      </c>
      <c r="I2244" s="101">
        <v>3000</v>
      </c>
      <c r="J2244" s="101">
        <v>0</v>
      </c>
      <c r="K2244" s="101">
        <v>0</v>
      </c>
      <c r="L2244" s="101">
        <v>0</v>
      </c>
      <c r="M2244" s="101">
        <v>0</v>
      </c>
      <c r="N2244" s="100" t="str">
        <f t="shared" ref="N2244:N2307" si="105">IF(E2244=0,"-",VLOOKUP(E2244,STATS_TYPE,2,0)&amp;" +")&amp;IF(E2244=0,"",IF(G2244=0,F2244,F2244/100&amp;"%"))</f>
        <v>공격력 +398</v>
      </c>
      <c r="O2244" s="100" t="str">
        <f t="shared" ref="O2244:O2307" si="106">IF(H2244=0,"-",VLOOKUP(H2244,STATS_TYPE,2,0)&amp;" +")&amp;IF(H2244=0,"",IF(J2244=0,I2244,I2244/100&amp;"%"))</f>
        <v>최대 체력 +3000</v>
      </c>
      <c r="P2244" s="100" t="str">
        <f t="shared" ref="P2244:P2307" si="107">IF(K2244=0,"-",VLOOKUP(K2244,STATS_TYPE,2,0)&amp;" +")&amp;IF(K2244=0,"",IF(M2244=0,L2244,L2244/100&amp;"%"))</f>
        <v>-</v>
      </c>
    </row>
    <row r="2245" spans="1:16" ht="13.8" customHeight="1">
      <c r="A2245" s="101">
        <f>C2245*ID규칙_기본능력치그룹_단위+COUNTIF($C$4:C2245,C2245)</f>
        <v>14333042</v>
      </c>
      <c r="B2245" s="100" t="s">
        <v>373</v>
      </c>
      <c r="C2245" s="101">
        <f>VLOOKUP(B2245,WEAPON!$B:$D,3,0)</f>
        <v>14333</v>
      </c>
      <c r="D2245" s="102">
        <v>42</v>
      </c>
      <c r="E2245" s="101">
        <v>1</v>
      </c>
      <c r="F2245" s="101">
        <v>406</v>
      </c>
      <c r="G2245" s="101">
        <v>0</v>
      </c>
      <c r="H2245" s="101">
        <v>2</v>
      </c>
      <c r="I2245" s="101">
        <v>3058</v>
      </c>
      <c r="J2245" s="101">
        <v>0</v>
      </c>
      <c r="K2245" s="101">
        <v>0</v>
      </c>
      <c r="L2245" s="101">
        <v>0</v>
      </c>
      <c r="M2245" s="101">
        <v>0</v>
      </c>
      <c r="N2245" s="100" t="str">
        <f t="shared" si="105"/>
        <v>공격력 +406</v>
      </c>
      <c r="O2245" s="100" t="str">
        <f t="shared" si="106"/>
        <v>최대 체력 +3058</v>
      </c>
      <c r="P2245" s="100" t="str">
        <f t="shared" si="107"/>
        <v>-</v>
      </c>
    </row>
    <row r="2246" spans="1:16" ht="13.8" customHeight="1">
      <c r="A2246" s="101">
        <f>C2246*ID규칙_기본능력치그룹_단위+COUNTIF($C$4:C2246,C2246)</f>
        <v>14333043</v>
      </c>
      <c r="B2246" s="100" t="s">
        <v>373</v>
      </c>
      <c r="C2246" s="101">
        <f>VLOOKUP(B2246,WEAPON!$B:$D,3,0)</f>
        <v>14333</v>
      </c>
      <c r="D2246" s="102">
        <v>43</v>
      </c>
      <c r="E2246" s="101">
        <v>1</v>
      </c>
      <c r="F2246" s="101">
        <v>413</v>
      </c>
      <c r="G2246" s="101">
        <v>0</v>
      </c>
      <c r="H2246" s="101">
        <v>2</v>
      </c>
      <c r="I2246" s="101">
        <v>3117</v>
      </c>
      <c r="J2246" s="101">
        <v>0</v>
      </c>
      <c r="K2246" s="101">
        <v>0</v>
      </c>
      <c r="L2246" s="101">
        <v>0</v>
      </c>
      <c r="M2246" s="101">
        <v>0</v>
      </c>
      <c r="N2246" s="100" t="str">
        <f t="shared" si="105"/>
        <v>공격력 +413</v>
      </c>
      <c r="O2246" s="100" t="str">
        <f t="shared" si="106"/>
        <v>최대 체력 +3117</v>
      </c>
      <c r="P2246" s="100" t="str">
        <f t="shared" si="107"/>
        <v>-</v>
      </c>
    </row>
    <row r="2247" spans="1:16" ht="13.8" customHeight="1">
      <c r="A2247" s="101">
        <f>C2247*ID규칙_기본능력치그룹_단위+COUNTIF($C$4:C2247,C2247)</f>
        <v>14333044</v>
      </c>
      <c r="B2247" s="100" t="s">
        <v>373</v>
      </c>
      <c r="C2247" s="101">
        <f>VLOOKUP(B2247,WEAPON!$B:$D,3,0)</f>
        <v>14333</v>
      </c>
      <c r="D2247" s="102">
        <v>44</v>
      </c>
      <c r="E2247" s="101">
        <v>1</v>
      </c>
      <c r="F2247" s="101">
        <v>421</v>
      </c>
      <c r="G2247" s="101">
        <v>0</v>
      </c>
      <c r="H2247" s="101">
        <v>2</v>
      </c>
      <c r="I2247" s="101">
        <v>3176</v>
      </c>
      <c r="J2247" s="101">
        <v>0</v>
      </c>
      <c r="K2247" s="101">
        <v>0</v>
      </c>
      <c r="L2247" s="101">
        <v>0</v>
      </c>
      <c r="M2247" s="101">
        <v>0</v>
      </c>
      <c r="N2247" s="100" t="str">
        <f t="shared" si="105"/>
        <v>공격력 +421</v>
      </c>
      <c r="O2247" s="100" t="str">
        <f t="shared" si="106"/>
        <v>최대 체력 +3176</v>
      </c>
      <c r="P2247" s="100" t="str">
        <f t="shared" si="107"/>
        <v>-</v>
      </c>
    </row>
    <row r="2248" spans="1:16" ht="13.8" customHeight="1">
      <c r="A2248" s="101">
        <f>C2248*ID규칙_기본능력치그룹_단위+COUNTIF($C$4:C2248,C2248)</f>
        <v>14333045</v>
      </c>
      <c r="B2248" s="100" t="s">
        <v>373</v>
      </c>
      <c r="C2248" s="101">
        <f>VLOOKUP(B2248,WEAPON!$B:$D,3,0)</f>
        <v>14333</v>
      </c>
      <c r="D2248" s="102">
        <v>45</v>
      </c>
      <c r="E2248" s="101">
        <v>1</v>
      </c>
      <c r="F2248" s="101">
        <v>429</v>
      </c>
      <c r="G2248" s="101">
        <v>0</v>
      </c>
      <c r="H2248" s="101">
        <v>2</v>
      </c>
      <c r="I2248" s="101">
        <v>3235</v>
      </c>
      <c r="J2248" s="101">
        <v>0</v>
      </c>
      <c r="K2248" s="101">
        <v>0</v>
      </c>
      <c r="L2248" s="101">
        <v>0</v>
      </c>
      <c r="M2248" s="101">
        <v>0</v>
      </c>
      <c r="N2248" s="100" t="str">
        <f t="shared" si="105"/>
        <v>공격력 +429</v>
      </c>
      <c r="O2248" s="100" t="str">
        <f t="shared" si="106"/>
        <v>최대 체력 +3235</v>
      </c>
      <c r="P2248" s="100" t="str">
        <f t="shared" si="107"/>
        <v>-</v>
      </c>
    </row>
    <row r="2249" spans="1:16" ht="13.8" customHeight="1">
      <c r="A2249" s="101">
        <f>C2249*ID규칙_기본능력치그룹_단위+COUNTIF($C$4:C2249,C2249)</f>
        <v>14333046</v>
      </c>
      <c r="B2249" s="100" t="s">
        <v>373</v>
      </c>
      <c r="C2249" s="101">
        <f>VLOOKUP(B2249,WEAPON!$B:$D,3,0)</f>
        <v>14333</v>
      </c>
      <c r="D2249" s="102">
        <v>46</v>
      </c>
      <c r="E2249" s="101">
        <v>1</v>
      </c>
      <c r="F2249" s="101">
        <v>437</v>
      </c>
      <c r="G2249" s="101">
        <v>0</v>
      </c>
      <c r="H2249" s="101">
        <v>2</v>
      </c>
      <c r="I2249" s="101">
        <v>3294</v>
      </c>
      <c r="J2249" s="101">
        <v>0</v>
      </c>
      <c r="K2249" s="101">
        <v>0</v>
      </c>
      <c r="L2249" s="101">
        <v>0</v>
      </c>
      <c r="M2249" s="101">
        <v>0</v>
      </c>
      <c r="N2249" s="100" t="str">
        <f t="shared" si="105"/>
        <v>공격력 +437</v>
      </c>
      <c r="O2249" s="100" t="str">
        <f t="shared" si="106"/>
        <v>최대 체력 +3294</v>
      </c>
      <c r="P2249" s="100" t="str">
        <f t="shared" si="107"/>
        <v>-</v>
      </c>
    </row>
    <row r="2250" spans="1:16" ht="13.8" customHeight="1">
      <c r="A2250" s="101">
        <f>C2250*ID규칙_기본능력치그룹_단위+COUNTIF($C$4:C2250,C2250)</f>
        <v>14333047</v>
      </c>
      <c r="B2250" s="100" t="s">
        <v>373</v>
      </c>
      <c r="C2250" s="101">
        <f>VLOOKUP(B2250,WEAPON!$B:$D,3,0)</f>
        <v>14333</v>
      </c>
      <c r="D2250" s="102">
        <v>47</v>
      </c>
      <c r="E2250" s="101">
        <v>1</v>
      </c>
      <c r="F2250" s="101">
        <v>445</v>
      </c>
      <c r="G2250" s="101">
        <v>0</v>
      </c>
      <c r="H2250" s="101">
        <v>2</v>
      </c>
      <c r="I2250" s="101">
        <v>3353</v>
      </c>
      <c r="J2250" s="101">
        <v>0</v>
      </c>
      <c r="K2250" s="101">
        <v>0</v>
      </c>
      <c r="L2250" s="101">
        <v>0</v>
      </c>
      <c r="M2250" s="101">
        <v>0</v>
      </c>
      <c r="N2250" s="100" t="str">
        <f t="shared" si="105"/>
        <v>공격력 +445</v>
      </c>
      <c r="O2250" s="100" t="str">
        <f t="shared" si="106"/>
        <v>최대 체력 +3353</v>
      </c>
      <c r="P2250" s="100" t="str">
        <f t="shared" si="107"/>
        <v>-</v>
      </c>
    </row>
    <row r="2251" spans="1:16" ht="13.8" customHeight="1">
      <c r="A2251" s="101">
        <f>C2251*ID규칙_기본능력치그룹_단위+COUNTIF($C$4:C2251,C2251)</f>
        <v>14333048</v>
      </c>
      <c r="B2251" s="100" t="s">
        <v>373</v>
      </c>
      <c r="C2251" s="101">
        <f>VLOOKUP(B2251,WEAPON!$B:$D,3,0)</f>
        <v>14333</v>
      </c>
      <c r="D2251" s="102">
        <v>48</v>
      </c>
      <c r="E2251" s="101">
        <v>1</v>
      </c>
      <c r="F2251" s="101">
        <v>452</v>
      </c>
      <c r="G2251" s="101">
        <v>0</v>
      </c>
      <c r="H2251" s="101">
        <v>2</v>
      </c>
      <c r="I2251" s="101">
        <v>3411</v>
      </c>
      <c r="J2251" s="101">
        <v>0</v>
      </c>
      <c r="K2251" s="101">
        <v>0</v>
      </c>
      <c r="L2251" s="101">
        <v>0</v>
      </c>
      <c r="M2251" s="101">
        <v>0</v>
      </c>
      <c r="N2251" s="100" t="str">
        <f t="shared" si="105"/>
        <v>공격력 +452</v>
      </c>
      <c r="O2251" s="100" t="str">
        <f t="shared" si="106"/>
        <v>최대 체력 +3411</v>
      </c>
      <c r="P2251" s="100" t="str">
        <f t="shared" si="107"/>
        <v>-</v>
      </c>
    </row>
    <row r="2252" spans="1:16" ht="13.8" customHeight="1">
      <c r="A2252" s="101">
        <f>C2252*ID규칙_기본능력치그룹_단위+COUNTIF($C$4:C2252,C2252)</f>
        <v>14333049</v>
      </c>
      <c r="B2252" s="100" t="s">
        <v>373</v>
      </c>
      <c r="C2252" s="101">
        <f>VLOOKUP(B2252,WEAPON!$B:$D,3,0)</f>
        <v>14333</v>
      </c>
      <c r="D2252" s="102">
        <v>49</v>
      </c>
      <c r="E2252" s="101">
        <v>1</v>
      </c>
      <c r="F2252" s="101">
        <v>460</v>
      </c>
      <c r="G2252" s="101">
        <v>0</v>
      </c>
      <c r="H2252" s="101">
        <v>2</v>
      </c>
      <c r="I2252" s="101">
        <v>3470</v>
      </c>
      <c r="J2252" s="101">
        <v>0</v>
      </c>
      <c r="K2252" s="101">
        <v>0</v>
      </c>
      <c r="L2252" s="101">
        <v>0</v>
      </c>
      <c r="M2252" s="101">
        <v>0</v>
      </c>
      <c r="N2252" s="100" t="str">
        <f t="shared" si="105"/>
        <v>공격력 +460</v>
      </c>
      <c r="O2252" s="100" t="str">
        <f t="shared" si="106"/>
        <v>최대 체력 +3470</v>
      </c>
      <c r="P2252" s="100" t="str">
        <f t="shared" si="107"/>
        <v>-</v>
      </c>
    </row>
    <row r="2253" spans="1:16" ht="13.8" customHeight="1">
      <c r="A2253" s="101">
        <f>C2253*ID규칙_기본능력치그룹_단위+COUNTIF($C$4:C2253,C2253)</f>
        <v>14333050</v>
      </c>
      <c r="B2253" s="100" t="s">
        <v>373</v>
      </c>
      <c r="C2253" s="101">
        <f>VLOOKUP(B2253,WEAPON!$B:$D,3,0)</f>
        <v>14333</v>
      </c>
      <c r="D2253" s="102">
        <v>50</v>
      </c>
      <c r="E2253" s="101">
        <v>1</v>
      </c>
      <c r="F2253" s="101">
        <v>468</v>
      </c>
      <c r="G2253" s="101">
        <v>0</v>
      </c>
      <c r="H2253" s="101">
        <v>2</v>
      </c>
      <c r="I2253" s="101">
        <v>3529</v>
      </c>
      <c r="J2253" s="101">
        <v>0</v>
      </c>
      <c r="K2253" s="101">
        <v>0</v>
      </c>
      <c r="L2253" s="101">
        <v>0</v>
      </c>
      <c r="M2253" s="101">
        <v>0</v>
      </c>
      <c r="N2253" s="100" t="str">
        <f t="shared" si="105"/>
        <v>공격력 +468</v>
      </c>
      <c r="O2253" s="100" t="str">
        <f t="shared" si="106"/>
        <v>최대 체력 +3529</v>
      </c>
      <c r="P2253" s="100" t="str">
        <f t="shared" si="107"/>
        <v>-</v>
      </c>
    </row>
    <row r="2254" spans="1:16" ht="13.8" customHeight="1">
      <c r="A2254" s="101">
        <f>C2254*ID규칙_기본능력치그룹_단위+COUNTIF($C$4:C2254,C2254)</f>
        <v>23213001</v>
      </c>
      <c r="B2254" s="100" t="s">
        <v>375</v>
      </c>
      <c r="C2254" s="101">
        <f>VLOOKUP(B2254,WEAPON!$B:$D,3,0)</f>
        <v>23213</v>
      </c>
      <c r="D2254" s="102">
        <v>1</v>
      </c>
      <c r="E2254" s="101">
        <v>1</v>
      </c>
      <c r="F2254" s="101">
        <v>65</v>
      </c>
      <c r="G2254" s="101">
        <v>0</v>
      </c>
      <c r="H2254" s="101">
        <v>2</v>
      </c>
      <c r="I2254" s="101">
        <v>496</v>
      </c>
      <c r="J2254" s="101">
        <v>0</v>
      </c>
      <c r="K2254" s="101">
        <v>3</v>
      </c>
      <c r="L2254" s="101">
        <v>252</v>
      </c>
      <c r="M2254" s="101">
        <v>0</v>
      </c>
      <c r="N2254" s="100" t="str">
        <f t="shared" si="105"/>
        <v>공격력 +65</v>
      </c>
      <c r="O2254" s="100" t="str">
        <f t="shared" si="106"/>
        <v>최대 체력 +496</v>
      </c>
      <c r="P2254" s="100" t="str">
        <f t="shared" si="107"/>
        <v>치유력 +252</v>
      </c>
    </row>
    <row r="2255" spans="1:16" ht="13.8" customHeight="1">
      <c r="A2255" s="101">
        <f>C2255*ID규칙_기본능력치그룹_단위+COUNTIF($C$4:C2255,C2255)</f>
        <v>23213002</v>
      </c>
      <c r="B2255" s="100" t="s">
        <v>375</v>
      </c>
      <c r="C2255" s="101">
        <f>VLOOKUP(B2255,WEAPON!$B:$D,3,0)</f>
        <v>23213</v>
      </c>
      <c r="D2255" s="102">
        <v>2</v>
      </c>
      <c r="E2255" s="101">
        <v>1</v>
      </c>
      <c r="F2255" s="101">
        <v>71</v>
      </c>
      <c r="G2255" s="101">
        <v>0</v>
      </c>
      <c r="H2255" s="101">
        <v>2</v>
      </c>
      <c r="I2255" s="101">
        <v>541</v>
      </c>
      <c r="J2255" s="101">
        <v>0</v>
      </c>
      <c r="K2255" s="101">
        <v>3</v>
      </c>
      <c r="L2255" s="101">
        <v>275</v>
      </c>
      <c r="M2255" s="101">
        <v>0</v>
      </c>
      <c r="N2255" s="100" t="str">
        <f t="shared" si="105"/>
        <v>공격력 +71</v>
      </c>
      <c r="O2255" s="100" t="str">
        <f t="shared" si="106"/>
        <v>최대 체력 +541</v>
      </c>
      <c r="P2255" s="100" t="str">
        <f t="shared" si="107"/>
        <v>치유력 +275</v>
      </c>
    </row>
    <row r="2256" spans="1:16" ht="13.8" customHeight="1">
      <c r="A2256" s="101">
        <f>C2256*ID규칙_기본능력치그룹_단위+COUNTIF($C$4:C2256,C2256)</f>
        <v>23213003</v>
      </c>
      <c r="B2256" s="100" t="s">
        <v>375</v>
      </c>
      <c r="C2256" s="101">
        <f>VLOOKUP(B2256,WEAPON!$B:$D,3,0)</f>
        <v>23213</v>
      </c>
      <c r="D2256" s="102">
        <v>3</v>
      </c>
      <c r="E2256" s="101">
        <v>1</v>
      </c>
      <c r="F2256" s="101">
        <v>77</v>
      </c>
      <c r="G2256" s="101">
        <v>0</v>
      </c>
      <c r="H2256" s="101">
        <v>2</v>
      </c>
      <c r="I2256" s="101">
        <v>586</v>
      </c>
      <c r="J2256" s="101">
        <v>0</v>
      </c>
      <c r="K2256" s="101">
        <v>3</v>
      </c>
      <c r="L2256" s="101">
        <v>298</v>
      </c>
      <c r="M2256" s="101">
        <v>0</v>
      </c>
      <c r="N2256" s="100" t="str">
        <f t="shared" si="105"/>
        <v>공격력 +77</v>
      </c>
      <c r="O2256" s="100" t="str">
        <f t="shared" si="106"/>
        <v>최대 체력 +586</v>
      </c>
      <c r="P2256" s="100" t="str">
        <f t="shared" si="107"/>
        <v>치유력 +298</v>
      </c>
    </row>
    <row r="2257" spans="1:16" ht="13.8" customHeight="1">
      <c r="A2257" s="101">
        <f>C2257*ID규칙_기본능력치그룹_단위+COUNTIF($C$4:C2257,C2257)</f>
        <v>23213004</v>
      </c>
      <c r="B2257" s="100" t="s">
        <v>375</v>
      </c>
      <c r="C2257" s="101">
        <f>VLOOKUP(B2257,WEAPON!$B:$D,3,0)</f>
        <v>23213</v>
      </c>
      <c r="D2257" s="102">
        <v>4</v>
      </c>
      <c r="E2257" s="101">
        <v>1</v>
      </c>
      <c r="F2257" s="101">
        <v>83</v>
      </c>
      <c r="G2257" s="101">
        <v>0</v>
      </c>
      <c r="H2257" s="101">
        <v>2</v>
      </c>
      <c r="I2257" s="101">
        <v>631</v>
      </c>
      <c r="J2257" s="101">
        <v>0</v>
      </c>
      <c r="K2257" s="101">
        <v>3</v>
      </c>
      <c r="L2257" s="101">
        <v>321</v>
      </c>
      <c r="M2257" s="101">
        <v>0</v>
      </c>
      <c r="N2257" s="100" t="str">
        <f t="shared" si="105"/>
        <v>공격력 +83</v>
      </c>
      <c r="O2257" s="100" t="str">
        <f t="shared" si="106"/>
        <v>최대 체력 +631</v>
      </c>
      <c r="P2257" s="100" t="str">
        <f t="shared" si="107"/>
        <v>치유력 +321</v>
      </c>
    </row>
    <row r="2258" spans="1:16" ht="13.8" customHeight="1">
      <c r="A2258" s="101">
        <f>C2258*ID규칙_기본능력치그룹_단위+COUNTIF($C$4:C2258,C2258)</f>
        <v>23213005</v>
      </c>
      <c r="B2258" s="100" t="s">
        <v>375</v>
      </c>
      <c r="C2258" s="101">
        <f>VLOOKUP(B2258,WEAPON!$B:$D,3,0)</f>
        <v>23213</v>
      </c>
      <c r="D2258" s="102">
        <v>5</v>
      </c>
      <c r="E2258" s="101">
        <v>1</v>
      </c>
      <c r="F2258" s="101">
        <v>89</v>
      </c>
      <c r="G2258" s="101">
        <v>0</v>
      </c>
      <c r="H2258" s="101">
        <v>2</v>
      </c>
      <c r="I2258" s="101">
        <v>676</v>
      </c>
      <c r="J2258" s="101">
        <v>0</v>
      </c>
      <c r="K2258" s="101">
        <v>3</v>
      </c>
      <c r="L2258" s="101">
        <v>344</v>
      </c>
      <c r="M2258" s="101">
        <v>0</v>
      </c>
      <c r="N2258" s="100" t="str">
        <f t="shared" si="105"/>
        <v>공격력 +89</v>
      </c>
      <c r="O2258" s="100" t="str">
        <f t="shared" si="106"/>
        <v>최대 체력 +676</v>
      </c>
      <c r="P2258" s="100" t="str">
        <f t="shared" si="107"/>
        <v>치유력 +344</v>
      </c>
    </row>
    <row r="2259" spans="1:16" ht="13.8" customHeight="1">
      <c r="A2259" s="101">
        <f>C2259*ID규칙_기본능력치그룹_단위+COUNTIF($C$4:C2259,C2259)</f>
        <v>23213006</v>
      </c>
      <c r="B2259" s="100" t="s">
        <v>375</v>
      </c>
      <c r="C2259" s="101">
        <f>VLOOKUP(B2259,WEAPON!$B:$D,3,0)</f>
        <v>23213</v>
      </c>
      <c r="D2259" s="102">
        <v>6</v>
      </c>
      <c r="E2259" s="101">
        <v>1</v>
      </c>
      <c r="F2259" s="101">
        <v>95</v>
      </c>
      <c r="G2259" s="101">
        <v>0</v>
      </c>
      <c r="H2259" s="101">
        <v>2</v>
      </c>
      <c r="I2259" s="101">
        <v>721</v>
      </c>
      <c r="J2259" s="101">
        <v>0</v>
      </c>
      <c r="K2259" s="101">
        <v>3</v>
      </c>
      <c r="L2259" s="101">
        <v>367</v>
      </c>
      <c r="M2259" s="101">
        <v>0</v>
      </c>
      <c r="N2259" s="100" t="str">
        <f t="shared" si="105"/>
        <v>공격력 +95</v>
      </c>
      <c r="O2259" s="100" t="str">
        <f t="shared" si="106"/>
        <v>최대 체력 +721</v>
      </c>
      <c r="P2259" s="100" t="str">
        <f t="shared" si="107"/>
        <v>치유력 +367</v>
      </c>
    </row>
    <row r="2260" spans="1:16" ht="13.8" customHeight="1">
      <c r="A2260" s="101">
        <f>C2260*ID규칙_기본능력치그룹_단위+COUNTIF($C$4:C2260,C2260)</f>
        <v>23213007</v>
      </c>
      <c r="B2260" s="100" t="s">
        <v>375</v>
      </c>
      <c r="C2260" s="101">
        <f>VLOOKUP(B2260,WEAPON!$B:$D,3,0)</f>
        <v>23213</v>
      </c>
      <c r="D2260" s="102">
        <v>7</v>
      </c>
      <c r="E2260" s="101">
        <v>1</v>
      </c>
      <c r="F2260" s="101">
        <v>101</v>
      </c>
      <c r="G2260" s="101">
        <v>0</v>
      </c>
      <c r="H2260" s="101">
        <v>2</v>
      </c>
      <c r="I2260" s="101">
        <v>766</v>
      </c>
      <c r="J2260" s="101">
        <v>0</v>
      </c>
      <c r="K2260" s="101">
        <v>3</v>
      </c>
      <c r="L2260" s="101">
        <v>390</v>
      </c>
      <c r="M2260" s="101">
        <v>0</v>
      </c>
      <c r="N2260" s="100" t="str">
        <f t="shared" si="105"/>
        <v>공격력 +101</v>
      </c>
      <c r="O2260" s="100" t="str">
        <f t="shared" si="106"/>
        <v>최대 체력 +766</v>
      </c>
      <c r="P2260" s="100" t="str">
        <f t="shared" si="107"/>
        <v>치유력 +390</v>
      </c>
    </row>
    <row r="2261" spans="1:16" ht="13.8" customHeight="1">
      <c r="A2261" s="101">
        <f>C2261*ID규칙_기본능력치그룹_단위+COUNTIF($C$4:C2261,C2261)</f>
        <v>23213008</v>
      </c>
      <c r="B2261" s="100" t="s">
        <v>375</v>
      </c>
      <c r="C2261" s="101">
        <f>VLOOKUP(B2261,WEAPON!$B:$D,3,0)</f>
        <v>23213</v>
      </c>
      <c r="D2261" s="102">
        <v>8</v>
      </c>
      <c r="E2261" s="101">
        <v>1</v>
      </c>
      <c r="F2261" s="101">
        <v>106</v>
      </c>
      <c r="G2261" s="101">
        <v>0</v>
      </c>
      <c r="H2261" s="101">
        <v>2</v>
      </c>
      <c r="I2261" s="101">
        <v>811</v>
      </c>
      <c r="J2261" s="101">
        <v>0</v>
      </c>
      <c r="K2261" s="101">
        <v>3</v>
      </c>
      <c r="L2261" s="101">
        <v>412</v>
      </c>
      <c r="M2261" s="101">
        <v>0</v>
      </c>
      <c r="N2261" s="100" t="str">
        <f t="shared" si="105"/>
        <v>공격력 +106</v>
      </c>
      <c r="O2261" s="100" t="str">
        <f t="shared" si="106"/>
        <v>최대 체력 +811</v>
      </c>
      <c r="P2261" s="100" t="str">
        <f t="shared" si="107"/>
        <v>치유력 +412</v>
      </c>
    </row>
    <row r="2262" spans="1:16" ht="13.8" customHeight="1">
      <c r="A2262" s="101">
        <f>C2262*ID규칙_기본능력치그룹_단위+COUNTIF($C$4:C2262,C2262)</f>
        <v>23213009</v>
      </c>
      <c r="B2262" s="100" t="s">
        <v>375</v>
      </c>
      <c r="C2262" s="101">
        <f>VLOOKUP(B2262,WEAPON!$B:$D,3,0)</f>
        <v>23213</v>
      </c>
      <c r="D2262" s="102">
        <v>9</v>
      </c>
      <c r="E2262" s="101">
        <v>1</v>
      </c>
      <c r="F2262" s="101">
        <v>112</v>
      </c>
      <c r="G2262" s="101">
        <v>0</v>
      </c>
      <c r="H2262" s="101">
        <v>2</v>
      </c>
      <c r="I2262" s="101">
        <v>856</v>
      </c>
      <c r="J2262" s="101">
        <v>0</v>
      </c>
      <c r="K2262" s="101">
        <v>3</v>
      </c>
      <c r="L2262" s="101">
        <v>435</v>
      </c>
      <c r="M2262" s="101">
        <v>0</v>
      </c>
      <c r="N2262" s="100" t="str">
        <f t="shared" si="105"/>
        <v>공격력 +112</v>
      </c>
      <c r="O2262" s="100" t="str">
        <f t="shared" si="106"/>
        <v>최대 체력 +856</v>
      </c>
      <c r="P2262" s="100" t="str">
        <f t="shared" si="107"/>
        <v>치유력 +435</v>
      </c>
    </row>
    <row r="2263" spans="1:16" ht="13.8" customHeight="1">
      <c r="A2263" s="101">
        <f>C2263*ID규칙_기본능력치그룹_단위+COUNTIF($C$4:C2263,C2263)</f>
        <v>23213010</v>
      </c>
      <c r="B2263" s="100" t="s">
        <v>375</v>
      </c>
      <c r="C2263" s="101">
        <f>VLOOKUP(B2263,WEAPON!$B:$D,3,0)</f>
        <v>23213</v>
      </c>
      <c r="D2263" s="102">
        <v>10</v>
      </c>
      <c r="E2263" s="101">
        <v>1</v>
      </c>
      <c r="F2263" s="101">
        <v>118</v>
      </c>
      <c r="G2263" s="101">
        <v>0</v>
      </c>
      <c r="H2263" s="101">
        <v>2</v>
      </c>
      <c r="I2263" s="101">
        <v>901</v>
      </c>
      <c r="J2263" s="101">
        <v>0</v>
      </c>
      <c r="K2263" s="101">
        <v>3</v>
      </c>
      <c r="L2263" s="101">
        <v>458</v>
      </c>
      <c r="M2263" s="101">
        <v>0</v>
      </c>
      <c r="N2263" s="100" t="str">
        <f t="shared" si="105"/>
        <v>공격력 +118</v>
      </c>
      <c r="O2263" s="100" t="str">
        <f t="shared" si="106"/>
        <v>최대 체력 +901</v>
      </c>
      <c r="P2263" s="100" t="str">
        <f t="shared" si="107"/>
        <v>치유력 +458</v>
      </c>
    </row>
    <row r="2264" spans="1:16" ht="13.8" customHeight="1">
      <c r="A2264" s="101">
        <f>C2264*ID규칙_기본능력치그룹_단위+COUNTIF($C$4:C2264,C2264)</f>
        <v>23213011</v>
      </c>
      <c r="B2264" s="100" t="s">
        <v>375</v>
      </c>
      <c r="C2264" s="101">
        <f>VLOOKUP(B2264,WEAPON!$B:$D,3,0)</f>
        <v>23213</v>
      </c>
      <c r="D2264" s="102">
        <v>11</v>
      </c>
      <c r="E2264" s="101">
        <v>1</v>
      </c>
      <c r="F2264" s="101">
        <v>124</v>
      </c>
      <c r="G2264" s="101">
        <v>0</v>
      </c>
      <c r="H2264" s="101">
        <v>2</v>
      </c>
      <c r="I2264" s="101">
        <v>946</v>
      </c>
      <c r="J2264" s="101">
        <v>0</v>
      </c>
      <c r="K2264" s="101">
        <v>3</v>
      </c>
      <c r="L2264" s="101">
        <v>481</v>
      </c>
      <c r="M2264" s="101">
        <v>0</v>
      </c>
      <c r="N2264" s="100" t="str">
        <f t="shared" si="105"/>
        <v>공격력 +124</v>
      </c>
      <c r="O2264" s="100" t="str">
        <f t="shared" si="106"/>
        <v>최대 체력 +946</v>
      </c>
      <c r="P2264" s="100" t="str">
        <f t="shared" si="107"/>
        <v>치유력 +481</v>
      </c>
    </row>
    <row r="2265" spans="1:16" ht="13.8" customHeight="1">
      <c r="A2265" s="101">
        <f>C2265*ID규칙_기본능력치그룹_단위+COUNTIF($C$4:C2265,C2265)</f>
        <v>23213012</v>
      </c>
      <c r="B2265" s="100" t="s">
        <v>375</v>
      </c>
      <c r="C2265" s="101">
        <f>VLOOKUP(B2265,WEAPON!$B:$D,3,0)</f>
        <v>23213</v>
      </c>
      <c r="D2265" s="102">
        <v>12</v>
      </c>
      <c r="E2265" s="101">
        <v>1</v>
      </c>
      <c r="F2265" s="101">
        <v>130</v>
      </c>
      <c r="G2265" s="101">
        <v>0</v>
      </c>
      <c r="H2265" s="101">
        <v>2</v>
      </c>
      <c r="I2265" s="101">
        <v>991</v>
      </c>
      <c r="J2265" s="101">
        <v>0</v>
      </c>
      <c r="K2265" s="101">
        <v>3</v>
      </c>
      <c r="L2265" s="101">
        <v>504</v>
      </c>
      <c r="M2265" s="101">
        <v>0</v>
      </c>
      <c r="N2265" s="100" t="str">
        <f t="shared" si="105"/>
        <v>공격력 +130</v>
      </c>
      <c r="O2265" s="100" t="str">
        <f t="shared" si="106"/>
        <v>최대 체력 +991</v>
      </c>
      <c r="P2265" s="100" t="str">
        <f t="shared" si="107"/>
        <v>치유력 +504</v>
      </c>
    </row>
    <row r="2266" spans="1:16" ht="13.8" customHeight="1">
      <c r="A2266" s="101">
        <f>C2266*ID규칙_기본능력치그룹_단위+COUNTIF($C$4:C2266,C2266)</f>
        <v>23213013</v>
      </c>
      <c r="B2266" s="100" t="s">
        <v>375</v>
      </c>
      <c r="C2266" s="101">
        <f>VLOOKUP(B2266,WEAPON!$B:$D,3,0)</f>
        <v>23213</v>
      </c>
      <c r="D2266" s="102">
        <v>13</v>
      </c>
      <c r="E2266" s="101">
        <v>1</v>
      </c>
      <c r="F2266" s="101">
        <v>136</v>
      </c>
      <c r="G2266" s="101">
        <v>0</v>
      </c>
      <c r="H2266" s="101">
        <v>2</v>
      </c>
      <c r="I2266" s="101">
        <v>1036</v>
      </c>
      <c r="J2266" s="101">
        <v>0</v>
      </c>
      <c r="K2266" s="101">
        <v>3</v>
      </c>
      <c r="L2266" s="101">
        <v>527</v>
      </c>
      <c r="M2266" s="101">
        <v>0</v>
      </c>
      <c r="N2266" s="100" t="str">
        <f t="shared" si="105"/>
        <v>공격력 +136</v>
      </c>
      <c r="O2266" s="100" t="str">
        <f t="shared" si="106"/>
        <v>최대 체력 +1036</v>
      </c>
      <c r="P2266" s="100" t="str">
        <f t="shared" si="107"/>
        <v>치유력 +527</v>
      </c>
    </row>
    <row r="2267" spans="1:16" ht="13.8" customHeight="1">
      <c r="A2267" s="101">
        <f>C2267*ID규칙_기본능력치그룹_단위+COUNTIF($C$4:C2267,C2267)</f>
        <v>23213014</v>
      </c>
      <c r="B2267" s="100" t="s">
        <v>375</v>
      </c>
      <c r="C2267" s="101">
        <f>VLOOKUP(B2267,WEAPON!$B:$D,3,0)</f>
        <v>23213</v>
      </c>
      <c r="D2267" s="102">
        <v>14</v>
      </c>
      <c r="E2267" s="101">
        <v>1</v>
      </c>
      <c r="F2267" s="101">
        <v>142</v>
      </c>
      <c r="G2267" s="101">
        <v>0</v>
      </c>
      <c r="H2267" s="101">
        <v>2</v>
      </c>
      <c r="I2267" s="101">
        <v>1082</v>
      </c>
      <c r="J2267" s="101">
        <v>0</v>
      </c>
      <c r="K2267" s="101">
        <v>3</v>
      </c>
      <c r="L2267" s="101">
        <v>550</v>
      </c>
      <c r="M2267" s="101">
        <v>0</v>
      </c>
      <c r="N2267" s="100" t="str">
        <f t="shared" si="105"/>
        <v>공격력 +142</v>
      </c>
      <c r="O2267" s="100" t="str">
        <f t="shared" si="106"/>
        <v>최대 체력 +1082</v>
      </c>
      <c r="P2267" s="100" t="str">
        <f t="shared" si="107"/>
        <v>치유력 +550</v>
      </c>
    </row>
    <row r="2268" spans="1:16" ht="13.8" customHeight="1">
      <c r="A2268" s="101">
        <f>C2268*ID규칙_기본능력치그룹_단위+COUNTIF($C$4:C2268,C2268)</f>
        <v>23213015</v>
      </c>
      <c r="B2268" s="100" t="s">
        <v>375</v>
      </c>
      <c r="C2268" s="101">
        <f>VLOOKUP(B2268,WEAPON!$B:$D,3,0)</f>
        <v>23213</v>
      </c>
      <c r="D2268" s="102">
        <v>15</v>
      </c>
      <c r="E2268" s="101">
        <v>1</v>
      </c>
      <c r="F2268" s="101">
        <v>148</v>
      </c>
      <c r="G2268" s="101">
        <v>0</v>
      </c>
      <c r="H2268" s="101">
        <v>2</v>
      </c>
      <c r="I2268" s="101">
        <v>1127</v>
      </c>
      <c r="J2268" s="101">
        <v>0</v>
      </c>
      <c r="K2268" s="101">
        <v>3</v>
      </c>
      <c r="L2268" s="101">
        <v>573</v>
      </c>
      <c r="M2268" s="101">
        <v>0</v>
      </c>
      <c r="N2268" s="100" t="str">
        <f t="shared" si="105"/>
        <v>공격력 +148</v>
      </c>
      <c r="O2268" s="100" t="str">
        <f t="shared" si="106"/>
        <v>최대 체력 +1127</v>
      </c>
      <c r="P2268" s="100" t="str">
        <f t="shared" si="107"/>
        <v>치유력 +573</v>
      </c>
    </row>
    <row r="2269" spans="1:16" ht="13.8" customHeight="1">
      <c r="A2269" s="101">
        <f>C2269*ID규칙_기본능력치그룹_단위+COUNTIF($C$4:C2269,C2269)</f>
        <v>23213016</v>
      </c>
      <c r="B2269" s="100" t="s">
        <v>375</v>
      </c>
      <c r="C2269" s="101">
        <f>VLOOKUP(B2269,WEAPON!$B:$D,3,0)</f>
        <v>23213</v>
      </c>
      <c r="D2269" s="102">
        <v>16</v>
      </c>
      <c r="E2269" s="101">
        <v>1</v>
      </c>
      <c r="F2269" s="101">
        <v>154</v>
      </c>
      <c r="G2269" s="101">
        <v>0</v>
      </c>
      <c r="H2269" s="101">
        <v>2</v>
      </c>
      <c r="I2269" s="101">
        <v>1172</v>
      </c>
      <c r="J2269" s="101">
        <v>0</v>
      </c>
      <c r="K2269" s="101">
        <v>3</v>
      </c>
      <c r="L2269" s="101">
        <v>596</v>
      </c>
      <c r="M2269" s="101">
        <v>0</v>
      </c>
      <c r="N2269" s="100" t="str">
        <f t="shared" si="105"/>
        <v>공격력 +154</v>
      </c>
      <c r="O2269" s="100" t="str">
        <f t="shared" si="106"/>
        <v>최대 체력 +1172</v>
      </c>
      <c r="P2269" s="100" t="str">
        <f t="shared" si="107"/>
        <v>치유력 +596</v>
      </c>
    </row>
    <row r="2270" spans="1:16" ht="13.8" customHeight="1">
      <c r="A2270" s="101">
        <f>C2270*ID규칙_기본능력치그룹_단위+COUNTIF($C$4:C2270,C2270)</f>
        <v>23213017</v>
      </c>
      <c r="B2270" s="100" t="s">
        <v>375</v>
      </c>
      <c r="C2270" s="101">
        <f>VLOOKUP(B2270,WEAPON!$B:$D,3,0)</f>
        <v>23213</v>
      </c>
      <c r="D2270" s="102">
        <v>17</v>
      </c>
      <c r="E2270" s="101">
        <v>1</v>
      </c>
      <c r="F2270" s="101">
        <v>160</v>
      </c>
      <c r="G2270" s="101">
        <v>0</v>
      </c>
      <c r="H2270" s="101">
        <v>2</v>
      </c>
      <c r="I2270" s="101">
        <v>1217</v>
      </c>
      <c r="J2270" s="101">
        <v>0</v>
      </c>
      <c r="K2270" s="101">
        <v>3</v>
      </c>
      <c r="L2270" s="101">
        <v>619</v>
      </c>
      <c r="M2270" s="101">
        <v>0</v>
      </c>
      <c r="N2270" s="100" t="str">
        <f t="shared" si="105"/>
        <v>공격력 +160</v>
      </c>
      <c r="O2270" s="100" t="str">
        <f t="shared" si="106"/>
        <v>최대 체력 +1217</v>
      </c>
      <c r="P2270" s="100" t="str">
        <f t="shared" si="107"/>
        <v>치유력 +619</v>
      </c>
    </row>
    <row r="2271" spans="1:16" ht="13.8" customHeight="1">
      <c r="A2271" s="101">
        <f>C2271*ID규칙_기본능력치그룹_단위+COUNTIF($C$4:C2271,C2271)</f>
        <v>23213018</v>
      </c>
      <c r="B2271" s="100" t="s">
        <v>375</v>
      </c>
      <c r="C2271" s="101">
        <f>VLOOKUP(B2271,WEAPON!$B:$D,3,0)</f>
        <v>23213</v>
      </c>
      <c r="D2271" s="102">
        <v>18</v>
      </c>
      <c r="E2271" s="101">
        <v>1</v>
      </c>
      <c r="F2271" s="101">
        <v>166</v>
      </c>
      <c r="G2271" s="101">
        <v>0</v>
      </c>
      <c r="H2271" s="101">
        <v>2</v>
      </c>
      <c r="I2271" s="101">
        <v>1262</v>
      </c>
      <c r="J2271" s="101">
        <v>0</v>
      </c>
      <c r="K2271" s="101">
        <v>3</v>
      </c>
      <c r="L2271" s="101">
        <v>642</v>
      </c>
      <c r="M2271" s="101">
        <v>0</v>
      </c>
      <c r="N2271" s="100" t="str">
        <f t="shared" si="105"/>
        <v>공격력 +166</v>
      </c>
      <c r="O2271" s="100" t="str">
        <f t="shared" si="106"/>
        <v>최대 체력 +1262</v>
      </c>
      <c r="P2271" s="100" t="str">
        <f t="shared" si="107"/>
        <v>치유력 +642</v>
      </c>
    </row>
    <row r="2272" spans="1:16" ht="13.8" customHeight="1">
      <c r="A2272" s="101">
        <f>C2272*ID규칙_기본능력치그룹_단위+COUNTIF($C$4:C2272,C2272)</f>
        <v>23213019</v>
      </c>
      <c r="B2272" s="100" t="s">
        <v>375</v>
      </c>
      <c r="C2272" s="101">
        <f>VLOOKUP(B2272,WEAPON!$B:$D,3,0)</f>
        <v>23213</v>
      </c>
      <c r="D2272" s="102">
        <v>19</v>
      </c>
      <c r="E2272" s="101">
        <v>1</v>
      </c>
      <c r="F2272" s="101">
        <v>172</v>
      </c>
      <c r="G2272" s="101">
        <v>0</v>
      </c>
      <c r="H2272" s="101">
        <v>2</v>
      </c>
      <c r="I2272" s="101">
        <v>1307</v>
      </c>
      <c r="J2272" s="101">
        <v>0</v>
      </c>
      <c r="K2272" s="101">
        <v>3</v>
      </c>
      <c r="L2272" s="101">
        <v>665</v>
      </c>
      <c r="M2272" s="101">
        <v>0</v>
      </c>
      <c r="N2272" s="100" t="str">
        <f t="shared" si="105"/>
        <v>공격력 +172</v>
      </c>
      <c r="O2272" s="100" t="str">
        <f t="shared" si="106"/>
        <v>최대 체력 +1307</v>
      </c>
      <c r="P2272" s="100" t="str">
        <f t="shared" si="107"/>
        <v>치유력 +665</v>
      </c>
    </row>
    <row r="2273" spans="1:16" ht="13.8" customHeight="1">
      <c r="A2273" s="101">
        <f>C2273*ID규칙_기본능력치그룹_단위+COUNTIF($C$4:C2273,C2273)</f>
        <v>23213020</v>
      </c>
      <c r="B2273" s="100" t="s">
        <v>375</v>
      </c>
      <c r="C2273" s="101">
        <f>VLOOKUP(B2273,WEAPON!$B:$D,3,0)</f>
        <v>23213</v>
      </c>
      <c r="D2273" s="102">
        <v>20</v>
      </c>
      <c r="E2273" s="101">
        <v>1</v>
      </c>
      <c r="F2273" s="101">
        <v>177</v>
      </c>
      <c r="G2273" s="101">
        <v>0</v>
      </c>
      <c r="H2273" s="101">
        <v>2</v>
      </c>
      <c r="I2273" s="101">
        <v>1352</v>
      </c>
      <c r="J2273" s="101">
        <v>0</v>
      </c>
      <c r="K2273" s="101">
        <v>3</v>
      </c>
      <c r="L2273" s="101">
        <v>687</v>
      </c>
      <c r="M2273" s="101">
        <v>0</v>
      </c>
      <c r="N2273" s="100" t="str">
        <f t="shared" si="105"/>
        <v>공격력 +177</v>
      </c>
      <c r="O2273" s="100" t="str">
        <f t="shared" si="106"/>
        <v>최대 체력 +1352</v>
      </c>
      <c r="P2273" s="100" t="str">
        <f t="shared" si="107"/>
        <v>치유력 +687</v>
      </c>
    </row>
    <row r="2274" spans="1:16" ht="13.8" customHeight="1">
      <c r="A2274" s="101">
        <f>C2274*ID규칙_기본능력치그룹_단위+COUNTIF($C$4:C2274,C2274)</f>
        <v>23213021</v>
      </c>
      <c r="B2274" s="100" t="s">
        <v>375</v>
      </c>
      <c r="C2274" s="101">
        <f>VLOOKUP(B2274,WEAPON!$B:$D,3,0)</f>
        <v>23213</v>
      </c>
      <c r="D2274" s="102">
        <v>21</v>
      </c>
      <c r="E2274" s="101">
        <v>1</v>
      </c>
      <c r="F2274" s="101">
        <v>183</v>
      </c>
      <c r="G2274" s="101">
        <v>0</v>
      </c>
      <c r="H2274" s="101">
        <v>2</v>
      </c>
      <c r="I2274" s="101">
        <v>1397</v>
      </c>
      <c r="J2274" s="101">
        <v>0</v>
      </c>
      <c r="K2274" s="101">
        <v>3</v>
      </c>
      <c r="L2274" s="101">
        <v>710</v>
      </c>
      <c r="M2274" s="101">
        <v>0</v>
      </c>
      <c r="N2274" s="100" t="str">
        <f t="shared" si="105"/>
        <v>공격력 +183</v>
      </c>
      <c r="O2274" s="100" t="str">
        <f t="shared" si="106"/>
        <v>최대 체력 +1397</v>
      </c>
      <c r="P2274" s="100" t="str">
        <f t="shared" si="107"/>
        <v>치유력 +710</v>
      </c>
    </row>
    <row r="2275" spans="1:16" ht="13.8" customHeight="1">
      <c r="A2275" s="101">
        <f>C2275*ID규칙_기본능력치그룹_단위+COUNTIF($C$4:C2275,C2275)</f>
        <v>23213022</v>
      </c>
      <c r="B2275" s="100" t="s">
        <v>375</v>
      </c>
      <c r="C2275" s="101">
        <f>VLOOKUP(B2275,WEAPON!$B:$D,3,0)</f>
        <v>23213</v>
      </c>
      <c r="D2275" s="102">
        <v>22</v>
      </c>
      <c r="E2275" s="101">
        <v>1</v>
      </c>
      <c r="F2275" s="101">
        <v>189</v>
      </c>
      <c r="G2275" s="101">
        <v>0</v>
      </c>
      <c r="H2275" s="101">
        <v>2</v>
      </c>
      <c r="I2275" s="101">
        <v>1442</v>
      </c>
      <c r="J2275" s="101">
        <v>0</v>
      </c>
      <c r="K2275" s="101">
        <v>3</v>
      </c>
      <c r="L2275" s="101">
        <v>733</v>
      </c>
      <c r="M2275" s="101">
        <v>0</v>
      </c>
      <c r="N2275" s="100" t="str">
        <f t="shared" si="105"/>
        <v>공격력 +189</v>
      </c>
      <c r="O2275" s="100" t="str">
        <f t="shared" si="106"/>
        <v>최대 체력 +1442</v>
      </c>
      <c r="P2275" s="100" t="str">
        <f t="shared" si="107"/>
        <v>치유력 +733</v>
      </c>
    </row>
    <row r="2276" spans="1:16" ht="13.8" customHeight="1">
      <c r="A2276" s="101">
        <f>C2276*ID규칙_기본능력치그룹_단위+COUNTIF($C$4:C2276,C2276)</f>
        <v>23213023</v>
      </c>
      <c r="B2276" s="100" t="s">
        <v>375</v>
      </c>
      <c r="C2276" s="101">
        <f>VLOOKUP(B2276,WEAPON!$B:$D,3,0)</f>
        <v>23213</v>
      </c>
      <c r="D2276" s="102">
        <v>23</v>
      </c>
      <c r="E2276" s="101">
        <v>1</v>
      </c>
      <c r="F2276" s="101">
        <v>195</v>
      </c>
      <c r="G2276" s="101">
        <v>0</v>
      </c>
      <c r="H2276" s="101">
        <v>2</v>
      </c>
      <c r="I2276" s="101">
        <v>1487</v>
      </c>
      <c r="J2276" s="101">
        <v>0</v>
      </c>
      <c r="K2276" s="101">
        <v>3</v>
      </c>
      <c r="L2276" s="101">
        <v>756</v>
      </c>
      <c r="M2276" s="101">
        <v>0</v>
      </c>
      <c r="N2276" s="100" t="str">
        <f t="shared" si="105"/>
        <v>공격력 +195</v>
      </c>
      <c r="O2276" s="100" t="str">
        <f t="shared" si="106"/>
        <v>최대 체력 +1487</v>
      </c>
      <c r="P2276" s="100" t="str">
        <f t="shared" si="107"/>
        <v>치유력 +756</v>
      </c>
    </row>
    <row r="2277" spans="1:16" ht="13.8" customHeight="1">
      <c r="A2277" s="101">
        <f>C2277*ID규칙_기본능력치그룹_단위+COUNTIF($C$4:C2277,C2277)</f>
        <v>23213024</v>
      </c>
      <c r="B2277" s="100" t="s">
        <v>375</v>
      </c>
      <c r="C2277" s="101">
        <f>VLOOKUP(B2277,WEAPON!$B:$D,3,0)</f>
        <v>23213</v>
      </c>
      <c r="D2277" s="102">
        <v>24</v>
      </c>
      <c r="E2277" s="101">
        <v>1</v>
      </c>
      <c r="F2277" s="101">
        <v>201</v>
      </c>
      <c r="G2277" s="101">
        <v>0</v>
      </c>
      <c r="H2277" s="101">
        <v>2</v>
      </c>
      <c r="I2277" s="101">
        <v>1532</v>
      </c>
      <c r="J2277" s="101">
        <v>0</v>
      </c>
      <c r="K2277" s="101">
        <v>3</v>
      </c>
      <c r="L2277" s="101">
        <v>779</v>
      </c>
      <c r="M2277" s="101">
        <v>0</v>
      </c>
      <c r="N2277" s="100" t="str">
        <f t="shared" si="105"/>
        <v>공격력 +201</v>
      </c>
      <c r="O2277" s="100" t="str">
        <f t="shared" si="106"/>
        <v>최대 체력 +1532</v>
      </c>
      <c r="P2277" s="100" t="str">
        <f t="shared" si="107"/>
        <v>치유력 +779</v>
      </c>
    </row>
    <row r="2278" spans="1:16" ht="13.8" customHeight="1">
      <c r="A2278" s="101">
        <f>C2278*ID규칙_기본능력치그룹_단위+COUNTIF($C$4:C2278,C2278)</f>
        <v>23213025</v>
      </c>
      <c r="B2278" s="100" t="s">
        <v>375</v>
      </c>
      <c r="C2278" s="101">
        <f>VLOOKUP(B2278,WEAPON!$B:$D,3,0)</f>
        <v>23213</v>
      </c>
      <c r="D2278" s="102">
        <v>25</v>
      </c>
      <c r="E2278" s="101">
        <v>1</v>
      </c>
      <c r="F2278" s="101">
        <v>207</v>
      </c>
      <c r="G2278" s="101">
        <v>0</v>
      </c>
      <c r="H2278" s="101">
        <v>2</v>
      </c>
      <c r="I2278" s="101">
        <v>1577</v>
      </c>
      <c r="J2278" s="101">
        <v>0</v>
      </c>
      <c r="K2278" s="101">
        <v>3</v>
      </c>
      <c r="L2278" s="101">
        <v>802</v>
      </c>
      <c r="M2278" s="101">
        <v>0</v>
      </c>
      <c r="N2278" s="100" t="str">
        <f t="shared" si="105"/>
        <v>공격력 +207</v>
      </c>
      <c r="O2278" s="100" t="str">
        <f t="shared" si="106"/>
        <v>최대 체력 +1577</v>
      </c>
      <c r="P2278" s="100" t="str">
        <f t="shared" si="107"/>
        <v>치유력 +802</v>
      </c>
    </row>
    <row r="2279" spans="1:16" ht="13.8" customHeight="1">
      <c r="A2279" s="101">
        <f>C2279*ID규칙_기본능력치그룹_단위+COUNTIF($C$4:C2279,C2279)</f>
        <v>23213026</v>
      </c>
      <c r="B2279" s="100" t="s">
        <v>375</v>
      </c>
      <c r="C2279" s="101">
        <f>VLOOKUP(B2279,WEAPON!$B:$D,3,0)</f>
        <v>23213</v>
      </c>
      <c r="D2279" s="102">
        <v>26</v>
      </c>
      <c r="E2279" s="101">
        <v>1</v>
      </c>
      <c r="F2279" s="101">
        <v>213</v>
      </c>
      <c r="G2279" s="101">
        <v>0</v>
      </c>
      <c r="H2279" s="101">
        <v>2</v>
      </c>
      <c r="I2279" s="101">
        <v>1622</v>
      </c>
      <c r="J2279" s="101">
        <v>0</v>
      </c>
      <c r="K2279" s="101">
        <v>3</v>
      </c>
      <c r="L2279" s="101">
        <v>825</v>
      </c>
      <c r="M2279" s="101">
        <v>0</v>
      </c>
      <c r="N2279" s="100" t="str">
        <f t="shared" si="105"/>
        <v>공격력 +213</v>
      </c>
      <c r="O2279" s="100" t="str">
        <f t="shared" si="106"/>
        <v>최대 체력 +1622</v>
      </c>
      <c r="P2279" s="100" t="str">
        <f t="shared" si="107"/>
        <v>치유력 +825</v>
      </c>
    </row>
    <row r="2280" spans="1:16" ht="13.8" customHeight="1">
      <c r="A2280" s="101">
        <f>C2280*ID규칙_기본능력치그룹_단위+COUNTIF($C$4:C2280,C2280)</f>
        <v>23213027</v>
      </c>
      <c r="B2280" s="100" t="s">
        <v>375</v>
      </c>
      <c r="C2280" s="101">
        <f>VLOOKUP(B2280,WEAPON!$B:$D,3,0)</f>
        <v>23213</v>
      </c>
      <c r="D2280" s="102">
        <v>27</v>
      </c>
      <c r="E2280" s="101">
        <v>1</v>
      </c>
      <c r="F2280" s="101">
        <v>219</v>
      </c>
      <c r="G2280" s="101">
        <v>0</v>
      </c>
      <c r="H2280" s="101">
        <v>2</v>
      </c>
      <c r="I2280" s="101">
        <v>1667</v>
      </c>
      <c r="J2280" s="101">
        <v>0</v>
      </c>
      <c r="K2280" s="101">
        <v>3</v>
      </c>
      <c r="L2280" s="101">
        <v>848</v>
      </c>
      <c r="M2280" s="101">
        <v>0</v>
      </c>
      <c r="N2280" s="100" t="str">
        <f t="shared" si="105"/>
        <v>공격력 +219</v>
      </c>
      <c r="O2280" s="100" t="str">
        <f t="shared" si="106"/>
        <v>최대 체력 +1667</v>
      </c>
      <c r="P2280" s="100" t="str">
        <f t="shared" si="107"/>
        <v>치유력 +848</v>
      </c>
    </row>
    <row r="2281" spans="1:16" ht="13.8" customHeight="1">
      <c r="A2281" s="101">
        <f>C2281*ID규칙_기본능력치그룹_단위+COUNTIF($C$4:C2281,C2281)</f>
        <v>23213028</v>
      </c>
      <c r="B2281" s="100" t="s">
        <v>375</v>
      </c>
      <c r="C2281" s="101">
        <f>VLOOKUP(B2281,WEAPON!$B:$D,3,0)</f>
        <v>23213</v>
      </c>
      <c r="D2281" s="102">
        <v>28</v>
      </c>
      <c r="E2281" s="101">
        <v>1</v>
      </c>
      <c r="F2281" s="101">
        <v>225</v>
      </c>
      <c r="G2281" s="101">
        <v>0</v>
      </c>
      <c r="H2281" s="101">
        <v>2</v>
      </c>
      <c r="I2281" s="101">
        <v>1712</v>
      </c>
      <c r="J2281" s="101">
        <v>0</v>
      </c>
      <c r="K2281" s="101">
        <v>3</v>
      </c>
      <c r="L2281" s="101">
        <v>871</v>
      </c>
      <c r="M2281" s="101">
        <v>0</v>
      </c>
      <c r="N2281" s="100" t="str">
        <f t="shared" si="105"/>
        <v>공격력 +225</v>
      </c>
      <c r="O2281" s="100" t="str">
        <f t="shared" si="106"/>
        <v>최대 체력 +1712</v>
      </c>
      <c r="P2281" s="100" t="str">
        <f t="shared" si="107"/>
        <v>치유력 +871</v>
      </c>
    </row>
    <row r="2282" spans="1:16" ht="13.8" customHeight="1">
      <c r="A2282" s="101">
        <f>C2282*ID규칙_기본능력치그룹_단위+COUNTIF($C$4:C2282,C2282)</f>
        <v>23213029</v>
      </c>
      <c r="B2282" s="100" t="s">
        <v>375</v>
      </c>
      <c r="C2282" s="101">
        <f>VLOOKUP(B2282,WEAPON!$B:$D,3,0)</f>
        <v>23213</v>
      </c>
      <c r="D2282" s="102">
        <v>29</v>
      </c>
      <c r="E2282" s="101">
        <v>1</v>
      </c>
      <c r="F2282" s="101">
        <v>231</v>
      </c>
      <c r="G2282" s="101">
        <v>0</v>
      </c>
      <c r="H2282" s="101">
        <v>2</v>
      </c>
      <c r="I2282" s="101">
        <v>1757</v>
      </c>
      <c r="J2282" s="101">
        <v>0</v>
      </c>
      <c r="K2282" s="101">
        <v>3</v>
      </c>
      <c r="L2282" s="101">
        <v>894</v>
      </c>
      <c r="M2282" s="101">
        <v>0</v>
      </c>
      <c r="N2282" s="100" t="str">
        <f t="shared" si="105"/>
        <v>공격력 +231</v>
      </c>
      <c r="O2282" s="100" t="str">
        <f t="shared" si="106"/>
        <v>최대 체력 +1757</v>
      </c>
      <c r="P2282" s="100" t="str">
        <f t="shared" si="107"/>
        <v>치유력 +894</v>
      </c>
    </row>
    <row r="2283" spans="1:16" ht="13.8" customHeight="1">
      <c r="A2283" s="101">
        <f>C2283*ID규칙_기본능력치그룹_단위+COUNTIF($C$4:C2283,C2283)</f>
        <v>23213030</v>
      </c>
      <c r="B2283" s="100" t="s">
        <v>375</v>
      </c>
      <c r="C2283" s="101">
        <f>VLOOKUP(B2283,WEAPON!$B:$D,3,0)</f>
        <v>23213</v>
      </c>
      <c r="D2283" s="102">
        <v>30</v>
      </c>
      <c r="E2283" s="101">
        <v>1</v>
      </c>
      <c r="F2283" s="101">
        <v>237</v>
      </c>
      <c r="G2283" s="101">
        <v>0</v>
      </c>
      <c r="H2283" s="101">
        <v>2</v>
      </c>
      <c r="I2283" s="101">
        <v>1802</v>
      </c>
      <c r="J2283" s="101">
        <v>0</v>
      </c>
      <c r="K2283" s="101">
        <v>3</v>
      </c>
      <c r="L2283" s="101">
        <v>917</v>
      </c>
      <c r="M2283" s="101">
        <v>0</v>
      </c>
      <c r="N2283" s="100" t="str">
        <f t="shared" si="105"/>
        <v>공격력 +237</v>
      </c>
      <c r="O2283" s="100" t="str">
        <f t="shared" si="106"/>
        <v>최대 체력 +1802</v>
      </c>
      <c r="P2283" s="100" t="str">
        <f t="shared" si="107"/>
        <v>치유력 +917</v>
      </c>
    </row>
    <row r="2284" spans="1:16" ht="13.8" customHeight="1">
      <c r="A2284" s="101">
        <f>C2284*ID규칙_기본능력치그룹_단위+COUNTIF($C$4:C2284,C2284)</f>
        <v>23213031</v>
      </c>
      <c r="B2284" s="100" t="s">
        <v>375</v>
      </c>
      <c r="C2284" s="101">
        <f>VLOOKUP(B2284,WEAPON!$B:$D,3,0)</f>
        <v>23213</v>
      </c>
      <c r="D2284" s="102">
        <v>31</v>
      </c>
      <c r="E2284" s="101">
        <v>1</v>
      </c>
      <c r="F2284" s="101">
        <v>243</v>
      </c>
      <c r="G2284" s="101">
        <v>0</v>
      </c>
      <c r="H2284" s="101">
        <v>2</v>
      </c>
      <c r="I2284" s="101">
        <v>1847</v>
      </c>
      <c r="J2284" s="101">
        <v>0</v>
      </c>
      <c r="K2284" s="101">
        <v>3</v>
      </c>
      <c r="L2284" s="101">
        <v>940</v>
      </c>
      <c r="M2284" s="101">
        <v>0</v>
      </c>
      <c r="N2284" s="100" t="str">
        <f t="shared" si="105"/>
        <v>공격력 +243</v>
      </c>
      <c r="O2284" s="100" t="str">
        <f t="shared" si="106"/>
        <v>최대 체력 +1847</v>
      </c>
      <c r="P2284" s="100" t="str">
        <f t="shared" si="107"/>
        <v>치유력 +940</v>
      </c>
    </row>
    <row r="2285" spans="1:16" ht="13.8" customHeight="1">
      <c r="A2285" s="101">
        <f>C2285*ID규칙_기본능력치그룹_단위+COUNTIF($C$4:C2285,C2285)</f>
        <v>23213032</v>
      </c>
      <c r="B2285" s="100" t="s">
        <v>375</v>
      </c>
      <c r="C2285" s="101">
        <f>VLOOKUP(B2285,WEAPON!$B:$D,3,0)</f>
        <v>23213</v>
      </c>
      <c r="D2285" s="102">
        <v>32</v>
      </c>
      <c r="E2285" s="101">
        <v>1</v>
      </c>
      <c r="F2285" s="101">
        <v>248</v>
      </c>
      <c r="G2285" s="101">
        <v>0</v>
      </c>
      <c r="H2285" s="101">
        <v>2</v>
      </c>
      <c r="I2285" s="101">
        <v>1892</v>
      </c>
      <c r="J2285" s="101">
        <v>0</v>
      </c>
      <c r="K2285" s="101">
        <v>3</v>
      </c>
      <c r="L2285" s="101">
        <v>962</v>
      </c>
      <c r="M2285" s="101">
        <v>0</v>
      </c>
      <c r="N2285" s="100" t="str">
        <f t="shared" si="105"/>
        <v>공격력 +248</v>
      </c>
      <c r="O2285" s="100" t="str">
        <f t="shared" si="106"/>
        <v>최대 체력 +1892</v>
      </c>
      <c r="P2285" s="100" t="str">
        <f t="shared" si="107"/>
        <v>치유력 +962</v>
      </c>
    </row>
    <row r="2286" spans="1:16" ht="13.8" customHeight="1">
      <c r="A2286" s="101">
        <f>C2286*ID규칙_기본능력치그룹_단위+COUNTIF($C$4:C2286,C2286)</f>
        <v>23213033</v>
      </c>
      <c r="B2286" s="100" t="s">
        <v>375</v>
      </c>
      <c r="C2286" s="101">
        <f>VLOOKUP(B2286,WEAPON!$B:$D,3,0)</f>
        <v>23213</v>
      </c>
      <c r="D2286" s="102">
        <v>33</v>
      </c>
      <c r="E2286" s="101">
        <v>1</v>
      </c>
      <c r="F2286" s="101">
        <v>254</v>
      </c>
      <c r="G2286" s="101">
        <v>0</v>
      </c>
      <c r="H2286" s="101">
        <v>2</v>
      </c>
      <c r="I2286" s="101">
        <v>1937</v>
      </c>
      <c r="J2286" s="101">
        <v>0</v>
      </c>
      <c r="K2286" s="101">
        <v>3</v>
      </c>
      <c r="L2286" s="101">
        <v>985</v>
      </c>
      <c r="M2286" s="101">
        <v>0</v>
      </c>
      <c r="N2286" s="100" t="str">
        <f t="shared" si="105"/>
        <v>공격력 +254</v>
      </c>
      <c r="O2286" s="100" t="str">
        <f t="shared" si="106"/>
        <v>최대 체력 +1937</v>
      </c>
      <c r="P2286" s="100" t="str">
        <f t="shared" si="107"/>
        <v>치유력 +985</v>
      </c>
    </row>
    <row r="2287" spans="1:16" ht="13.8" customHeight="1">
      <c r="A2287" s="101">
        <f>C2287*ID규칙_기본능력치그룹_단위+COUNTIF($C$4:C2287,C2287)</f>
        <v>23213034</v>
      </c>
      <c r="B2287" s="100" t="s">
        <v>375</v>
      </c>
      <c r="C2287" s="101">
        <f>VLOOKUP(B2287,WEAPON!$B:$D,3,0)</f>
        <v>23213</v>
      </c>
      <c r="D2287" s="102">
        <v>34</v>
      </c>
      <c r="E2287" s="101">
        <v>1</v>
      </c>
      <c r="F2287" s="101">
        <v>260</v>
      </c>
      <c r="G2287" s="101">
        <v>0</v>
      </c>
      <c r="H2287" s="101">
        <v>2</v>
      </c>
      <c r="I2287" s="101">
        <v>1982</v>
      </c>
      <c r="J2287" s="101">
        <v>0</v>
      </c>
      <c r="K2287" s="101">
        <v>3</v>
      </c>
      <c r="L2287" s="101">
        <v>1008</v>
      </c>
      <c r="M2287" s="101">
        <v>0</v>
      </c>
      <c r="N2287" s="100" t="str">
        <f t="shared" si="105"/>
        <v>공격력 +260</v>
      </c>
      <c r="O2287" s="100" t="str">
        <f t="shared" si="106"/>
        <v>최대 체력 +1982</v>
      </c>
      <c r="P2287" s="100" t="str">
        <f t="shared" si="107"/>
        <v>치유력 +1008</v>
      </c>
    </row>
    <row r="2288" spans="1:16" ht="13.8" customHeight="1">
      <c r="A2288" s="101">
        <f>C2288*ID규칙_기본능력치그룹_단위+COUNTIF($C$4:C2288,C2288)</f>
        <v>23213035</v>
      </c>
      <c r="B2288" s="100" t="s">
        <v>375</v>
      </c>
      <c r="C2288" s="101">
        <f>VLOOKUP(B2288,WEAPON!$B:$D,3,0)</f>
        <v>23213</v>
      </c>
      <c r="D2288" s="102">
        <v>35</v>
      </c>
      <c r="E2288" s="101">
        <v>1</v>
      </c>
      <c r="F2288" s="101">
        <v>266</v>
      </c>
      <c r="G2288" s="101">
        <v>0</v>
      </c>
      <c r="H2288" s="101">
        <v>2</v>
      </c>
      <c r="I2288" s="101">
        <v>2027</v>
      </c>
      <c r="J2288" s="101">
        <v>0</v>
      </c>
      <c r="K2288" s="101">
        <v>3</v>
      </c>
      <c r="L2288" s="101">
        <v>1031</v>
      </c>
      <c r="M2288" s="101">
        <v>0</v>
      </c>
      <c r="N2288" s="100" t="str">
        <f t="shared" si="105"/>
        <v>공격력 +266</v>
      </c>
      <c r="O2288" s="100" t="str">
        <f t="shared" si="106"/>
        <v>최대 체력 +2027</v>
      </c>
      <c r="P2288" s="100" t="str">
        <f t="shared" si="107"/>
        <v>치유력 +1031</v>
      </c>
    </row>
    <row r="2289" spans="1:16" ht="13.8" customHeight="1">
      <c r="A2289" s="101">
        <f>C2289*ID규칙_기본능력치그룹_단위+COUNTIF($C$4:C2289,C2289)</f>
        <v>23213036</v>
      </c>
      <c r="B2289" s="100" t="s">
        <v>375</v>
      </c>
      <c r="C2289" s="101">
        <f>VLOOKUP(B2289,WEAPON!$B:$D,3,0)</f>
        <v>23213</v>
      </c>
      <c r="D2289" s="102">
        <v>36</v>
      </c>
      <c r="E2289" s="101">
        <v>1</v>
      </c>
      <c r="F2289" s="101">
        <v>272</v>
      </c>
      <c r="G2289" s="101">
        <v>0</v>
      </c>
      <c r="H2289" s="101">
        <v>2</v>
      </c>
      <c r="I2289" s="101">
        <v>2072</v>
      </c>
      <c r="J2289" s="101">
        <v>0</v>
      </c>
      <c r="K2289" s="101">
        <v>3</v>
      </c>
      <c r="L2289" s="101">
        <v>1054</v>
      </c>
      <c r="M2289" s="101">
        <v>0</v>
      </c>
      <c r="N2289" s="100" t="str">
        <f t="shared" si="105"/>
        <v>공격력 +272</v>
      </c>
      <c r="O2289" s="100" t="str">
        <f t="shared" si="106"/>
        <v>최대 체력 +2072</v>
      </c>
      <c r="P2289" s="100" t="str">
        <f t="shared" si="107"/>
        <v>치유력 +1054</v>
      </c>
    </row>
    <row r="2290" spans="1:16" ht="13.8" customHeight="1">
      <c r="A2290" s="101">
        <f>C2290*ID규칙_기본능력치그룹_단위+COUNTIF($C$4:C2290,C2290)</f>
        <v>23213037</v>
      </c>
      <c r="B2290" s="100" t="s">
        <v>375</v>
      </c>
      <c r="C2290" s="101">
        <f>VLOOKUP(B2290,WEAPON!$B:$D,3,0)</f>
        <v>23213</v>
      </c>
      <c r="D2290" s="102">
        <v>37</v>
      </c>
      <c r="E2290" s="101">
        <v>1</v>
      </c>
      <c r="F2290" s="101">
        <v>278</v>
      </c>
      <c r="G2290" s="101">
        <v>0</v>
      </c>
      <c r="H2290" s="101">
        <v>2</v>
      </c>
      <c r="I2290" s="101">
        <v>2117</v>
      </c>
      <c r="J2290" s="101">
        <v>0</v>
      </c>
      <c r="K2290" s="101">
        <v>3</v>
      </c>
      <c r="L2290" s="101">
        <v>1077</v>
      </c>
      <c r="M2290" s="101">
        <v>0</v>
      </c>
      <c r="N2290" s="100" t="str">
        <f t="shared" si="105"/>
        <v>공격력 +278</v>
      </c>
      <c r="O2290" s="100" t="str">
        <f t="shared" si="106"/>
        <v>최대 체력 +2117</v>
      </c>
      <c r="P2290" s="100" t="str">
        <f t="shared" si="107"/>
        <v>치유력 +1077</v>
      </c>
    </row>
    <row r="2291" spans="1:16" ht="13.8" customHeight="1">
      <c r="A2291" s="101">
        <f>C2291*ID규칙_기본능력치그룹_단위+COUNTIF($C$4:C2291,C2291)</f>
        <v>23213038</v>
      </c>
      <c r="B2291" s="100" t="s">
        <v>375</v>
      </c>
      <c r="C2291" s="101">
        <f>VLOOKUP(B2291,WEAPON!$B:$D,3,0)</f>
        <v>23213</v>
      </c>
      <c r="D2291" s="102">
        <v>38</v>
      </c>
      <c r="E2291" s="101">
        <v>1</v>
      </c>
      <c r="F2291" s="101">
        <v>284</v>
      </c>
      <c r="G2291" s="101">
        <v>0</v>
      </c>
      <c r="H2291" s="101">
        <v>2</v>
      </c>
      <c r="I2291" s="101">
        <v>2163</v>
      </c>
      <c r="J2291" s="101">
        <v>0</v>
      </c>
      <c r="K2291" s="101">
        <v>3</v>
      </c>
      <c r="L2291" s="101">
        <v>1100</v>
      </c>
      <c r="M2291" s="101">
        <v>0</v>
      </c>
      <c r="N2291" s="100" t="str">
        <f t="shared" si="105"/>
        <v>공격력 +284</v>
      </c>
      <c r="O2291" s="100" t="str">
        <f t="shared" si="106"/>
        <v>최대 체력 +2163</v>
      </c>
      <c r="P2291" s="100" t="str">
        <f t="shared" si="107"/>
        <v>치유력 +1100</v>
      </c>
    </row>
    <row r="2292" spans="1:16" ht="13.8" customHeight="1">
      <c r="A2292" s="101">
        <f>C2292*ID규칙_기본능력치그룹_단위+COUNTIF($C$4:C2292,C2292)</f>
        <v>23213039</v>
      </c>
      <c r="B2292" s="100" t="s">
        <v>375</v>
      </c>
      <c r="C2292" s="101">
        <f>VLOOKUP(B2292,WEAPON!$B:$D,3,0)</f>
        <v>23213</v>
      </c>
      <c r="D2292" s="102">
        <v>39</v>
      </c>
      <c r="E2292" s="101">
        <v>1</v>
      </c>
      <c r="F2292" s="101">
        <v>290</v>
      </c>
      <c r="G2292" s="101">
        <v>0</v>
      </c>
      <c r="H2292" s="101">
        <v>2</v>
      </c>
      <c r="I2292" s="101">
        <v>2208</v>
      </c>
      <c r="J2292" s="101">
        <v>0</v>
      </c>
      <c r="K2292" s="101">
        <v>3</v>
      </c>
      <c r="L2292" s="101">
        <v>1123</v>
      </c>
      <c r="M2292" s="101">
        <v>0</v>
      </c>
      <c r="N2292" s="100" t="str">
        <f t="shared" si="105"/>
        <v>공격력 +290</v>
      </c>
      <c r="O2292" s="100" t="str">
        <f t="shared" si="106"/>
        <v>최대 체력 +2208</v>
      </c>
      <c r="P2292" s="100" t="str">
        <f t="shared" si="107"/>
        <v>치유력 +1123</v>
      </c>
    </row>
    <row r="2293" spans="1:16" ht="13.8" customHeight="1">
      <c r="A2293" s="101">
        <f>C2293*ID규칙_기본능력치그룹_단위+COUNTIF($C$4:C2293,C2293)</f>
        <v>23213040</v>
      </c>
      <c r="B2293" s="100" t="s">
        <v>375</v>
      </c>
      <c r="C2293" s="101">
        <f>VLOOKUP(B2293,WEAPON!$B:$D,3,0)</f>
        <v>23213</v>
      </c>
      <c r="D2293" s="102">
        <v>40</v>
      </c>
      <c r="E2293" s="101">
        <v>1</v>
      </c>
      <c r="F2293" s="101">
        <v>296</v>
      </c>
      <c r="G2293" s="101">
        <v>0</v>
      </c>
      <c r="H2293" s="101">
        <v>2</v>
      </c>
      <c r="I2293" s="101">
        <v>2253</v>
      </c>
      <c r="J2293" s="101">
        <v>0</v>
      </c>
      <c r="K2293" s="101">
        <v>3</v>
      </c>
      <c r="L2293" s="101">
        <v>1146</v>
      </c>
      <c r="M2293" s="101">
        <v>0</v>
      </c>
      <c r="N2293" s="100" t="str">
        <f t="shared" si="105"/>
        <v>공격력 +296</v>
      </c>
      <c r="O2293" s="100" t="str">
        <f t="shared" si="106"/>
        <v>최대 체력 +2253</v>
      </c>
      <c r="P2293" s="100" t="str">
        <f t="shared" si="107"/>
        <v>치유력 +1146</v>
      </c>
    </row>
    <row r="2294" spans="1:16" ht="13.8" customHeight="1">
      <c r="A2294" s="101">
        <f>C2294*ID규칙_기본능력치그룹_단위+COUNTIF($C$4:C2294,C2294)</f>
        <v>23213041</v>
      </c>
      <c r="B2294" s="100" t="s">
        <v>375</v>
      </c>
      <c r="C2294" s="101">
        <f>VLOOKUP(B2294,WEAPON!$B:$D,3,0)</f>
        <v>23213</v>
      </c>
      <c r="D2294" s="102">
        <v>41</v>
      </c>
      <c r="E2294" s="101">
        <v>1</v>
      </c>
      <c r="F2294" s="101">
        <v>302</v>
      </c>
      <c r="G2294" s="101">
        <v>0</v>
      </c>
      <c r="H2294" s="101">
        <v>2</v>
      </c>
      <c r="I2294" s="101">
        <v>2298</v>
      </c>
      <c r="J2294" s="101">
        <v>0</v>
      </c>
      <c r="K2294" s="101">
        <v>3</v>
      </c>
      <c r="L2294" s="101">
        <v>1169</v>
      </c>
      <c r="M2294" s="101">
        <v>0</v>
      </c>
      <c r="N2294" s="100" t="str">
        <f t="shared" si="105"/>
        <v>공격력 +302</v>
      </c>
      <c r="O2294" s="100" t="str">
        <f t="shared" si="106"/>
        <v>최대 체력 +2298</v>
      </c>
      <c r="P2294" s="100" t="str">
        <f t="shared" si="107"/>
        <v>치유력 +1169</v>
      </c>
    </row>
    <row r="2295" spans="1:16" ht="13.8" customHeight="1">
      <c r="A2295" s="101">
        <f>C2295*ID규칙_기본능력치그룹_단위+COUNTIF($C$4:C2295,C2295)</f>
        <v>23213042</v>
      </c>
      <c r="B2295" s="100" t="s">
        <v>375</v>
      </c>
      <c r="C2295" s="101">
        <f>VLOOKUP(B2295,WEAPON!$B:$D,3,0)</f>
        <v>23213</v>
      </c>
      <c r="D2295" s="102">
        <v>42</v>
      </c>
      <c r="E2295" s="101">
        <v>1</v>
      </c>
      <c r="F2295" s="101">
        <v>308</v>
      </c>
      <c r="G2295" s="101">
        <v>0</v>
      </c>
      <c r="H2295" s="101">
        <v>2</v>
      </c>
      <c r="I2295" s="101">
        <v>2343</v>
      </c>
      <c r="J2295" s="101">
        <v>0</v>
      </c>
      <c r="K2295" s="101">
        <v>3</v>
      </c>
      <c r="L2295" s="101">
        <v>1192</v>
      </c>
      <c r="M2295" s="101">
        <v>0</v>
      </c>
      <c r="N2295" s="100" t="str">
        <f t="shared" si="105"/>
        <v>공격력 +308</v>
      </c>
      <c r="O2295" s="100" t="str">
        <f t="shared" si="106"/>
        <v>최대 체력 +2343</v>
      </c>
      <c r="P2295" s="100" t="str">
        <f t="shared" si="107"/>
        <v>치유력 +1192</v>
      </c>
    </row>
    <row r="2296" spans="1:16" ht="13.8" customHeight="1">
      <c r="A2296" s="101">
        <f>C2296*ID규칙_기본능력치그룹_단위+COUNTIF($C$4:C2296,C2296)</f>
        <v>23213043</v>
      </c>
      <c r="B2296" s="100" t="s">
        <v>375</v>
      </c>
      <c r="C2296" s="101">
        <f>VLOOKUP(B2296,WEAPON!$B:$D,3,0)</f>
        <v>23213</v>
      </c>
      <c r="D2296" s="102">
        <v>43</v>
      </c>
      <c r="E2296" s="101">
        <v>1</v>
      </c>
      <c r="F2296" s="101">
        <v>314</v>
      </c>
      <c r="G2296" s="101">
        <v>0</v>
      </c>
      <c r="H2296" s="101">
        <v>2</v>
      </c>
      <c r="I2296" s="101">
        <v>2388</v>
      </c>
      <c r="J2296" s="101">
        <v>0</v>
      </c>
      <c r="K2296" s="101">
        <v>3</v>
      </c>
      <c r="L2296" s="101">
        <v>1215</v>
      </c>
      <c r="M2296" s="101">
        <v>0</v>
      </c>
      <c r="N2296" s="100" t="str">
        <f t="shared" si="105"/>
        <v>공격력 +314</v>
      </c>
      <c r="O2296" s="100" t="str">
        <f t="shared" si="106"/>
        <v>최대 체력 +2388</v>
      </c>
      <c r="P2296" s="100" t="str">
        <f t="shared" si="107"/>
        <v>치유력 +1215</v>
      </c>
    </row>
    <row r="2297" spans="1:16" ht="13.8" customHeight="1">
      <c r="A2297" s="101">
        <f>C2297*ID규칙_기본능력치그룹_단위+COUNTIF($C$4:C2297,C2297)</f>
        <v>23213044</v>
      </c>
      <c r="B2297" s="100" t="s">
        <v>375</v>
      </c>
      <c r="C2297" s="101">
        <f>VLOOKUP(B2297,WEAPON!$B:$D,3,0)</f>
        <v>23213</v>
      </c>
      <c r="D2297" s="102">
        <v>44</v>
      </c>
      <c r="E2297" s="101">
        <v>1</v>
      </c>
      <c r="F2297" s="101">
        <v>319</v>
      </c>
      <c r="G2297" s="101">
        <v>0</v>
      </c>
      <c r="H2297" s="101">
        <v>2</v>
      </c>
      <c r="I2297" s="101">
        <v>2433</v>
      </c>
      <c r="J2297" s="101">
        <v>0</v>
      </c>
      <c r="K2297" s="101">
        <v>3</v>
      </c>
      <c r="L2297" s="101">
        <v>1237</v>
      </c>
      <c r="M2297" s="101">
        <v>0</v>
      </c>
      <c r="N2297" s="100" t="str">
        <f t="shared" si="105"/>
        <v>공격력 +319</v>
      </c>
      <c r="O2297" s="100" t="str">
        <f t="shared" si="106"/>
        <v>최대 체력 +2433</v>
      </c>
      <c r="P2297" s="100" t="str">
        <f t="shared" si="107"/>
        <v>치유력 +1237</v>
      </c>
    </row>
    <row r="2298" spans="1:16" ht="13.8" customHeight="1">
      <c r="A2298" s="101">
        <f>C2298*ID규칙_기본능력치그룹_단위+COUNTIF($C$4:C2298,C2298)</f>
        <v>23213045</v>
      </c>
      <c r="B2298" s="100" t="s">
        <v>375</v>
      </c>
      <c r="C2298" s="101">
        <f>VLOOKUP(B2298,WEAPON!$B:$D,3,0)</f>
        <v>23213</v>
      </c>
      <c r="D2298" s="102">
        <v>45</v>
      </c>
      <c r="E2298" s="101">
        <v>1</v>
      </c>
      <c r="F2298" s="101">
        <v>325</v>
      </c>
      <c r="G2298" s="101">
        <v>0</v>
      </c>
      <c r="H2298" s="101">
        <v>2</v>
      </c>
      <c r="I2298" s="101">
        <v>2478</v>
      </c>
      <c r="J2298" s="101">
        <v>0</v>
      </c>
      <c r="K2298" s="101">
        <v>3</v>
      </c>
      <c r="L2298" s="101">
        <v>1260</v>
      </c>
      <c r="M2298" s="101">
        <v>0</v>
      </c>
      <c r="N2298" s="100" t="str">
        <f t="shared" si="105"/>
        <v>공격력 +325</v>
      </c>
      <c r="O2298" s="100" t="str">
        <f t="shared" si="106"/>
        <v>최대 체력 +2478</v>
      </c>
      <c r="P2298" s="100" t="str">
        <f t="shared" si="107"/>
        <v>치유력 +1260</v>
      </c>
    </row>
    <row r="2299" spans="1:16" ht="13.8" customHeight="1">
      <c r="A2299" s="101">
        <f>C2299*ID규칙_기본능력치그룹_단위+COUNTIF($C$4:C2299,C2299)</f>
        <v>23213046</v>
      </c>
      <c r="B2299" s="100" t="s">
        <v>375</v>
      </c>
      <c r="C2299" s="101">
        <f>VLOOKUP(B2299,WEAPON!$B:$D,3,0)</f>
        <v>23213</v>
      </c>
      <c r="D2299" s="102">
        <v>46</v>
      </c>
      <c r="E2299" s="101">
        <v>1</v>
      </c>
      <c r="F2299" s="101">
        <v>331</v>
      </c>
      <c r="G2299" s="101">
        <v>0</v>
      </c>
      <c r="H2299" s="101">
        <v>2</v>
      </c>
      <c r="I2299" s="101">
        <v>2523</v>
      </c>
      <c r="J2299" s="101">
        <v>0</v>
      </c>
      <c r="K2299" s="101">
        <v>3</v>
      </c>
      <c r="L2299" s="101">
        <v>1283</v>
      </c>
      <c r="M2299" s="101">
        <v>0</v>
      </c>
      <c r="N2299" s="100" t="str">
        <f t="shared" si="105"/>
        <v>공격력 +331</v>
      </c>
      <c r="O2299" s="100" t="str">
        <f t="shared" si="106"/>
        <v>최대 체력 +2523</v>
      </c>
      <c r="P2299" s="100" t="str">
        <f t="shared" si="107"/>
        <v>치유력 +1283</v>
      </c>
    </row>
    <row r="2300" spans="1:16" ht="13.8" customHeight="1">
      <c r="A2300" s="101">
        <f>C2300*ID규칙_기본능력치그룹_단위+COUNTIF($C$4:C2300,C2300)</f>
        <v>23213047</v>
      </c>
      <c r="B2300" s="100" t="s">
        <v>375</v>
      </c>
      <c r="C2300" s="101">
        <f>VLOOKUP(B2300,WEAPON!$B:$D,3,0)</f>
        <v>23213</v>
      </c>
      <c r="D2300" s="102">
        <v>47</v>
      </c>
      <c r="E2300" s="101">
        <v>1</v>
      </c>
      <c r="F2300" s="101">
        <v>337</v>
      </c>
      <c r="G2300" s="101">
        <v>0</v>
      </c>
      <c r="H2300" s="101">
        <v>2</v>
      </c>
      <c r="I2300" s="101">
        <v>2568</v>
      </c>
      <c r="J2300" s="101">
        <v>0</v>
      </c>
      <c r="K2300" s="101">
        <v>3</v>
      </c>
      <c r="L2300" s="101">
        <v>1306</v>
      </c>
      <c r="M2300" s="101">
        <v>0</v>
      </c>
      <c r="N2300" s="100" t="str">
        <f t="shared" si="105"/>
        <v>공격력 +337</v>
      </c>
      <c r="O2300" s="100" t="str">
        <f t="shared" si="106"/>
        <v>최대 체력 +2568</v>
      </c>
      <c r="P2300" s="100" t="str">
        <f t="shared" si="107"/>
        <v>치유력 +1306</v>
      </c>
    </row>
    <row r="2301" spans="1:16" ht="13.8" customHeight="1">
      <c r="A2301" s="101">
        <f>C2301*ID규칙_기본능력치그룹_단위+COUNTIF($C$4:C2301,C2301)</f>
        <v>23213048</v>
      </c>
      <c r="B2301" s="100" t="s">
        <v>375</v>
      </c>
      <c r="C2301" s="101">
        <f>VLOOKUP(B2301,WEAPON!$B:$D,3,0)</f>
        <v>23213</v>
      </c>
      <c r="D2301" s="102">
        <v>48</v>
      </c>
      <c r="E2301" s="101">
        <v>1</v>
      </c>
      <c r="F2301" s="101">
        <v>343</v>
      </c>
      <c r="G2301" s="101">
        <v>0</v>
      </c>
      <c r="H2301" s="101">
        <v>2</v>
      </c>
      <c r="I2301" s="101">
        <v>2613</v>
      </c>
      <c r="J2301" s="101">
        <v>0</v>
      </c>
      <c r="K2301" s="101">
        <v>3</v>
      </c>
      <c r="L2301" s="101">
        <v>1329</v>
      </c>
      <c r="M2301" s="101">
        <v>0</v>
      </c>
      <c r="N2301" s="100" t="str">
        <f t="shared" si="105"/>
        <v>공격력 +343</v>
      </c>
      <c r="O2301" s="100" t="str">
        <f t="shared" si="106"/>
        <v>최대 체력 +2613</v>
      </c>
      <c r="P2301" s="100" t="str">
        <f t="shared" si="107"/>
        <v>치유력 +1329</v>
      </c>
    </row>
    <row r="2302" spans="1:16" ht="13.8" customHeight="1">
      <c r="A2302" s="101">
        <f>C2302*ID규칙_기본능력치그룹_단위+COUNTIF($C$4:C2302,C2302)</f>
        <v>23213049</v>
      </c>
      <c r="B2302" s="100" t="s">
        <v>375</v>
      </c>
      <c r="C2302" s="101">
        <f>VLOOKUP(B2302,WEAPON!$B:$D,3,0)</f>
        <v>23213</v>
      </c>
      <c r="D2302" s="102">
        <v>49</v>
      </c>
      <c r="E2302" s="101">
        <v>1</v>
      </c>
      <c r="F2302" s="101">
        <v>349</v>
      </c>
      <c r="G2302" s="101">
        <v>0</v>
      </c>
      <c r="H2302" s="101">
        <v>2</v>
      </c>
      <c r="I2302" s="101">
        <v>2658</v>
      </c>
      <c r="J2302" s="101">
        <v>0</v>
      </c>
      <c r="K2302" s="101">
        <v>3</v>
      </c>
      <c r="L2302" s="101">
        <v>1352</v>
      </c>
      <c r="M2302" s="101">
        <v>0</v>
      </c>
      <c r="N2302" s="100" t="str">
        <f t="shared" si="105"/>
        <v>공격력 +349</v>
      </c>
      <c r="O2302" s="100" t="str">
        <f t="shared" si="106"/>
        <v>최대 체력 +2658</v>
      </c>
      <c r="P2302" s="100" t="str">
        <f t="shared" si="107"/>
        <v>치유력 +1352</v>
      </c>
    </row>
    <row r="2303" spans="1:16" ht="13.8" customHeight="1">
      <c r="A2303" s="101">
        <f>C2303*ID규칙_기본능력치그룹_단위+COUNTIF($C$4:C2303,C2303)</f>
        <v>23213050</v>
      </c>
      <c r="B2303" s="100" t="s">
        <v>375</v>
      </c>
      <c r="C2303" s="101">
        <f>VLOOKUP(B2303,WEAPON!$B:$D,3,0)</f>
        <v>23213</v>
      </c>
      <c r="D2303" s="102">
        <v>50</v>
      </c>
      <c r="E2303" s="101">
        <v>1</v>
      </c>
      <c r="F2303" s="101">
        <v>355</v>
      </c>
      <c r="G2303" s="101">
        <v>0</v>
      </c>
      <c r="H2303" s="101">
        <v>2</v>
      </c>
      <c r="I2303" s="101">
        <v>2703</v>
      </c>
      <c r="J2303" s="101">
        <v>0</v>
      </c>
      <c r="K2303" s="101">
        <v>3</v>
      </c>
      <c r="L2303" s="101">
        <v>1375</v>
      </c>
      <c r="M2303" s="101">
        <v>0</v>
      </c>
      <c r="N2303" s="100" t="str">
        <f t="shared" si="105"/>
        <v>공격력 +355</v>
      </c>
      <c r="O2303" s="100" t="str">
        <f t="shared" si="106"/>
        <v>최대 체력 +2703</v>
      </c>
      <c r="P2303" s="100" t="str">
        <f t="shared" si="107"/>
        <v>치유력 +1375</v>
      </c>
    </row>
    <row r="2304" spans="1:16" ht="13.8" customHeight="1">
      <c r="A2304" s="101">
        <f>C2304*ID규칙_기본능력치그룹_단위+COUNTIF($C$4:C2304,C2304)</f>
        <v>11334001</v>
      </c>
      <c r="B2304" s="100" t="s">
        <v>377</v>
      </c>
      <c r="C2304" s="101">
        <f>VLOOKUP(B2304,WEAPON!$B:$D,3,0)</f>
        <v>11334</v>
      </c>
      <c r="D2304" s="102">
        <v>1</v>
      </c>
      <c r="E2304" s="101">
        <v>1</v>
      </c>
      <c r="F2304" s="101">
        <v>83</v>
      </c>
      <c r="G2304" s="101">
        <v>0</v>
      </c>
      <c r="H2304" s="101">
        <v>2</v>
      </c>
      <c r="I2304" s="101">
        <v>641</v>
      </c>
      <c r="J2304" s="101">
        <v>0</v>
      </c>
      <c r="K2304" s="101">
        <v>0</v>
      </c>
      <c r="L2304" s="101">
        <v>0</v>
      </c>
      <c r="M2304" s="101">
        <v>0</v>
      </c>
      <c r="N2304" s="100" t="str">
        <f t="shared" si="105"/>
        <v>공격력 +83</v>
      </c>
      <c r="O2304" s="100" t="str">
        <f t="shared" si="106"/>
        <v>최대 체력 +641</v>
      </c>
      <c r="P2304" s="100" t="str">
        <f t="shared" si="107"/>
        <v>-</v>
      </c>
    </row>
    <row r="2305" spans="1:16" ht="13.8" customHeight="1">
      <c r="A2305" s="101">
        <f>C2305*ID규칙_기본능력치그룹_단위+COUNTIF($C$4:C2305,C2305)</f>
        <v>11334002</v>
      </c>
      <c r="B2305" s="100" t="s">
        <v>377</v>
      </c>
      <c r="C2305" s="101">
        <f>VLOOKUP(B2305,WEAPON!$B:$D,3,0)</f>
        <v>11334</v>
      </c>
      <c r="D2305" s="102">
        <v>2</v>
      </c>
      <c r="E2305" s="101">
        <v>1</v>
      </c>
      <c r="F2305" s="101">
        <v>91</v>
      </c>
      <c r="G2305" s="101">
        <v>0</v>
      </c>
      <c r="H2305" s="101">
        <v>2</v>
      </c>
      <c r="I2305" s="101">
        <v>708</v>
      </c>
      <c r="J2305" s="101">
        <v>0</v>
      </c>
      <c r="K2305" s="101">
        <v>0</v>
      </c>
      <c r="L2305" s="101">
        <v>0</v>
      </c>
      <c r="M2305" s="101">
        <v>0</v>
      </c>
      <c r="N2305" s="100" t="str">
        <f t="shared" si="105"/>
        <v>공격력 +91</v>
      </c>
      <c r="O2305" s="100" t="str">
        <f t="shared" si="106"/>
        <v>최대 체력 +708</v>
      </c>
      <c r="P2305" s="100" t="str">
        <f t="shared" si="107"/>
        <v>-</v>
      </c>
    </row>
    <row r="2306" spans="1:16" ht="13.8" customHeight="1">
      <c r="A2306" s="101">
        <f>C2306*ID규칙_기본능력치그룹_단위+COUNTIF($C$4:C2306,C2306)</f>
        <v>11334003</v>
      </c>
      <c r="B2306" s="100" t="s">
        <v>377</v>
      </c>
      <c r="C2306" s="101">
        <f>VLOOKUP(B2306,WEAPON!$B:$D,3,0)</f>
        <v>11334</v>
      </c>
      <c r="D2306" s="102">
        <v>3</v>
      </c>
      <c r="E2306" s="101">
        <v>1</v>
      </c>
      <c r="F2306" s="101">
        <v>98</v>
      </c>
      <c r="G2306" s="101">
        <v>0</v>
      </c>
      <c r="H2306" s="101">
        <v>2</v>
      </c>
      <c r="I2306" s="101">
        <v>776</v>
      </c>
      <c r="J2306" s="101">
        <v>0</v>
      </c>
      <c r="K2306" s="101">
        <v>0</v>
      </c>
      <c r="L2306" s="101">
        <v>0</v>
      </c>
      <c r="M2306" s="101">
        <v>0</v>
      </c>
      <c r="N2306" s="100" t="str">
        <f t="shared" si="105"/>
        <v>공격력 +98</v>
      </c>
      <c r="O2306" s="100" t="str">
        <f t="shared" si="106"/>
        <v>최대 체력 +776</v>
      </c>
      <c r="P2306" s="100" t="str">
        <f t="shared" si="107"/>
        <v>-</v>
      </c>
    </row>
    <row r="2307" spans="1:16" ht="13.8" customHeight="1">
      <c r="A2307" s="101">
        <f>C2307*ID규칙_기본능력치그룹_단위+COUNTIF($C$4:C2307,C2307)</f>
        <v>11334004</v>
      </c>
      <c r="B2307" s="100" t="s">
        <v>377</v>
      </c>
      <c r="C2307" s="101">
        <f>VLOOKUP(B2307,WEAPON!$B:$D,3,0)</f>
        <v>11334</v>
      </c>
      <c r="D2307" s="102">
        <v>4</v>
      </c>
      <c r="E2307" s="101">
        <v>1</v>
      </c>
      <c r="F2307" s="101">
        <v>106</v>
      </c>
      <c r="G2307" s="101">
        <v>0</v>
      </c>
      <c r="H2307" s="101">
        <v>2</v>
      </c>
      <c r="I2307" s="101">
        <v>843</v>
      </c>
      <c r="J2307" s="101">
        <v>0</v>
      </c>
      <c r="K2307" s="101">
        <v>0</v>
      </c>
      <c r="L2307" s="101">
        <v>0</v>
      </c>
      <c r="M2307" s="101">
        <v>0</v>
      </c>
      <c r="N2307" s="100" t="str">
        <f t="shared" si="105"/>
        <v>공격력 +106</v>
      </c>
      <c r="O2307" s="100" t="str">
        <f t="shared" si="106"/>
        <v>최대 체력 +843</v>
      </c>
      <c r="P2307" s="100" t="str">
        <f t="shared" si="107"/>
        <v>-</v>
      </c>
    </row>
    <row r="2308" spans="1:16" ht="13.8" customHeight="1">
      <c r="A2308" s="101">
        <f>C2308*ID규칙_기본능력치그룹_단위+COUNTIF($C$4:C2308,C2308)</f>
        <v>11334005</v>
      </c>
      <c r="B2308" s="100" t="s">
        <v>377</v>
      </c>
      <c r="C2308" s="101">
        <f>VLOOKUP(B2308,WEAPON!$B:$D,3,0)</f>
        <v>11334</v>
      </c>
      <c r="D2308" s="102">
        <v>5</v>
      </c>
      <c r="E2308" s="101">
        <v>1</v>
      </c>
      <c r="F2308" s="101">
        <v>113</v>
      </c>
      <c r="G2308" s="101">
        <v>0</v>
      </c>
      <c r="H2308" s="101">
        <v>2</v>
      </c>
      <c r="I2308" s="101">
        <v>911</v>
      </c>
      <c r="J2308" s="101">
        <v>0</v>
      </c>
      <c r="K2308" s="101">
        <v>0</v>
      </c>
      <c r="L2308" s="101">
        <v>0</v>
      </c>
      <c r="M2308" s="101">
        <v>0</v>
      </c>
      <c r="N2308" s="100" t="str">
        <f t="shared" ref="N2308:N2371" si="108">IF(E2308=0,"-",VLOOKUP(E2308,STATS_TYPE,2,0)&amp;" +")&amp;IF(E2308=0,"",IF(G2308=0,F2308,F2308/100&amp;"%"))</f>
        <v>공격력 +113</v>
      </c>
      <c r="O2308" s="100" t="str">
        <f t="shared" ref="O2308:O2371" si="109">IF(H2308=0,"-",VLOOKUP(H2308,STATS_TYPE,2,0)&amp;" +")&amp;IF(H2308=0,"",IF(J2308=0,I2308,I2308/100&amp;"%"))</f>
        <v>최대 체력 +911</v>
      </c>
      <c r="P2308" s="100" t="str">
        <f t="shared" ref="P2308:P2371" si="110">IF(K2308=0,"-",VLOOKUP(K2308,STATS_TYPE,2,0)&amp;" +")&amp;IF(K2308=0,"",IF(M2308=0,L2308,L2308/100&amp;"%"))</f>
        <v>-</v>
      </c>
    </row>
    <row r="2309" spans="1:16" ht="13.8" customHeight="1">
      <c r="A2309" s="101">
        <f>C2309*ID규칙_기본능력치그룹_단위+COUNTIF($C$4:C2309,C2309)</f>
        <v>11334006</v>
      </c>
      <c r="B2309" s="100" t="s">
        <v>377</v>
      </c>
      <c r="C2309" s="101">
        <f>VLOOKUP(B2309,WEAPON!$B:$D,3,0)</f>
        <v>11334</v>
      </c>
      <c r="D2309" s="102">
        <v>6</v>
      </c>
      <c r="E2309" s="101">
        <v>1</v>
      </c>
      <c r="F2309" s="101">
        <v>121</v>
      </c>
      <c r="G2309" s="101">
        <v>0</v>
      </c>
      <c r="H2309" s="101">
        <v>2</v>
      </c>
      <c r="I2309" s="101">
        <v>978</v>
      </c>
      <c r="J2309" s="101">
        <v>0</v>
      </c>
      <c r="K2309" s="101">
        <v>0</v>
      </c>
      <c r="L2309" s="101">
        <v>0</v>
      </c>
      <c r="M2309" s="101">
        <v>0</v>
      </c>
      <c r="N2309" s="100" t="str">
        <f t="shared" si="108"/>
        <v>공격력 +121</v>
      </c>
      <c r="O2309" s="100" t="str">
        <f t="shared" si="109"/>
        <v>최대 체력 +978</v>
      </c>
      <c r="P2309" s="100" t="str">
        <f t="shared" si="110"/>
        <v>-</v>
      </c>
    </row>
    <row r="2310" spans="1:16" ht="13.8" customHeight="1">
      <c r="A2310" s="101">
        <f>C2310*ID규칙_기본능력치그룹_단위+COUNTIF($C$4:C2310,C2310)</f>
        <v>11334007</v>
      </c>
      <c r="B2310" s="100" t="s">
        <v>377</v>
      </c>
      <c r="C2310" s="101">
        <f>VLOOKUP(B2310,WEAPON!$B:$D,3,0)</f>
        <v>11334</v>
      </c>
      <c r="D2310" s="102">
        <v>7</v>
      </c>
      <c r="E2310" s="101">
        <v>1</v>
      </c>
      <c r="F2310" s="101">
        <v>128</v>
      </c>
      <c r="G2310" s="101">
        <v>0</v>
      </c>
      <c r="H2310" s="101">
        <v>2</v>
      </c>
      <c r="I2310" s="101">
        <v>1046</v>
      </c>
      <c r="J2310" s="101">
        <v>0</v>
      </c>
      <c r="K2310" s="101">
        <v>0</v>
      </c>
      <c r="L2310" s="101">
        <v>0</v>
      </c>
      <c r="M2310" s="101">
        <v>0</v>
      </c>
      <c r="N2310" s="100" t="str">
        <f t="shared" si="108"/>
        <v>공격력 +128</v>
      </c>
      <c r="O2310" s="100" t="str">
        <f t="shared" si="109"/>
        <v>최대 체력 +1046</v>
      </c>
      <c r="P2310" s="100" t="str">
        <f t="shared" si="110"/>
        <v>-</v>
      </c>
    </row>
    <row r="2311" spans="1:16" ht="13.8" customHeight="1">
      <c r="A2311" s="101">
        <f>C2311*ID규칙_기본능력치그룹_단위+COUNTIF($C$4:C2311,C2311)</f>
        <v>11334008</v>
      </c>
      <c r="B2311" s="100" t="s">
        <v>377</v>
      </c>
      <c r="C2311" s="101">
        <f>VLOOKUP(B2311,WEAPON!$B:$D,3,0)</f>
        <v>11334</v>
      </c>
      <c r="D2311" s="102">
        <v>8</v>
      </c>
      <c r="E2311" s="101">
        <v>1</v>
      </c>
      <c r="F2311" s="101">
        <v>136</v>
      </c>
      <c r="G2311" s="101">
        <v>0</v>
      </c>
      <c r="H2311" s="101">
        <v>2</v>
      </c>
      <c r="I2311" s="101">
        <v>1113</v>
      </c>
      <c r="J2311" s="101">
        <v>0</v>
      </c>
      <c r="K2311" s="101">
        <v>0</v>
      </c>
      <c r="L2311" s="101">
        <v>0</v>
      </c>
      <c r="M2311" s="101">
        <v>0</v>
      </c>
      <c r="N2311" s="100" t="str">
        <f t="shared" si="108"/>
        <v>공격력 +136</v>
      </c>
      <c r="O2311" s="100" t="str">
        <f t="shared" si="109"/>
        <v>최대 체력 +1113</v>
      </c>
      <c r="P2311" s="100" t="str">
        <f t="shared" si="110"/>
        <v>-</v>
      </c>
    </row>
    <row r="2312" spans="1:16" ht="13.8" customHeight="1">
      <c r="A2312" s="101">
        <f>C2312*ID규칙_기본능력치그룹_단위+COUNTIF($C$4:C2312,C2312)</f>
        <v>11334009</v>
      </c>
      <c r="B2312" s="100" t="s">
        <v>377</v>
      </c>
      <c r="C2312" s="101">
        <f>VLOOKUP(B2312,WEAPON!$B:$D,3,0)</f>
        <v>11334</v>
      </c>
      <c r="D2312" s="102">
        <v>9</v>
      </c>
      <c r="E2312" s="101">
        <v>1</v>
      </c>
      <c r="F2312" s="101">
        <v>144</v>
      </c>
      <c r="G2312" s="101">
        <v>0</v>
      </c>
      <c r="H2312" s="101">
        <v>2</v>
      </c>
      <c r="I2312" s="101">
        <v>1180</v>
      </c>
      <c r="J2312" s="101">
        <v>0</v>
      </c>
      <c r="K2312" s="101">
        <v>0</v>
      </c>
      <c r="L2312" s="101">
        <v>0</v>
      </c>
      <c r="M2312" s="101">
        <v>0</v>
      </c>
      <c r="N2312" s="100" t="str">
        <f t="shared" si="108"/>
        <v>공격력 +144</v>
      </c>
      <c r="O2312" s="100" t="str">
        <f t="shared" si="109"/>
        <v>최대 체력 +1180</v>
      </c>
      <c r="P2312" s="100" t="str">
        <f t="shared" si="110"/>
        <v>-</v>
      </c>
    </row>
    <row r="2313" spans="1:16" ht="13.8" customHeight="1">
      <c r="A2313" s="101">
        <f>C2313*ID규칙_기본능력치그룹_단위+COUNTIF($C$4:C2313,C2313)</f>
        <v>11334010</v>
      </c>
      <c r="B2313" s="100" t="s">
        <v>377</v>
      </c>
      <c r="C2313" s="101">
        <f>VLOOKUP(B2313,WEAPON!$B:$D,3,0)</f>
        <v>11334</v>
      </c>
      <c r="D2313" s="102">
        <v>10</v>
      </c>
      <c r="E2313" s="101">
        <v>1</v>
      </c>
      <c r="F2313" s="101">
        <v>151</v>
      </c>
      <c r="G2313" s="101">
        <v>0</v>
      </c>
      <c r="H2313" s="101">
        <v>2</v>
      </c>
      <c r="I2313" s="101">
        <v>1248</v>
      </c>
      <c r="J2313" s="101">
        <v>0</v>
      </c>
      <c r="K2313" s="101">
        <v>0</v>
      </c>
      <c r="L2313" s="101">
        <v>0</v>
      </c>
      <c r="M2313" s="101">
        <v>0</v>
      </c>
      <c r="N2313" s="100" t="str">
        <f t="shared" si="108"/>
        <v>공격력 +151</v>
      </c>
      <c r="O2313" s="100" t="str">
        <f t="shared" si="109"/>
        <v>최대 체력 +1248</v>
      </c>
      <c r="P2313" s="100" t="str">
        <f t="shared" si="110"/>
        <v>-</v>
      </c>
    </row>
    <row r="2314" spans="1:16" ht="13.8" customHeight="1">
      <c r="A2314" s="101">
        <f>C2314*ID규칙_기본능력치그룹_단위+COUNTIF($C$4:C2314,C2314)</f>
        <v>11334011</v>
      </c>
      <c r="B2314" s="100" t="s">
        <v>377</v>
      </c>
      <c r="C2314" s="101">
        <f>VLOOKUP(B2314,WEAPON!$B:$D,3,0)</f>
        <v>11334</v>
      </c>
      <c r="D2314" s="102">
        <v>11</v>
      </c>
      <c r="E2314" s="101">
        <v>1</v>
      </c>
      <c r="F2314" s="101">
        <v>159</v>
      </c>
      <c r="G2314" s="101">
        <v>0</v>
      </c>
      <c r="H2314" s="101">
        <v>2</v>
      </c>
      <c r="I2314" s="101">
        <v>1315</v>
      </c>
      <c r="J2314" s="101">
        <v>0</v>
      </c>
      <c r="K2314" s="101">
        <v>0</v>
      </c>
      <c r="L2314" s="101">
        <v>0</v>
      </c>
      <c r="M2314" s="101">
        <v>0</v>
      </c>
      <c r="N2314" s="100" t="str">
        <f t="shared" si="108"/>
        <v>공격력 +159</v>
      </c>
      <c r="O2314" s="100" t="str">
        <f t="shared" si="109"/>
        <v>최대 체력 +1315</v>
      </c>
      <c r="P2314" s="100" t="str">
        <f t="shared" si="110"/>
        <v>-</v>
      </c>
    </row>
    <row r="2315" spans="1:16" ht="13.8" customHeight="1">
      <c r="A2315" s="101">
        <f>C2315*ID규칙_기본능력치그룹_단위+COUNTIF($C$4:C2315,C2315)</f>
        <v>11334012</v>
      </c>
      <c r="B2315" s="100" t="s">
        <v>377</v>
      </c>
      <c r="C2315" s="101">
        <f>VLOOKUP(B2315,WEAPON!$B:$D,3,0)</f>
        <v>11334</v>
      </c>
      <c r="D2315" s="102">
        <v>12</v>
      </c>
      <c r="E2315" s="101">
        <v>1</v>
      </c>
      <c r="F2315" s="101">
        <v>166</v>
      </c>
      <c r="G2315" s="101">
        <v>0</v>
      </c>
      <c r="H2315" s="101">
        <v>2</v>
      </c>
      <c r="I2315" s="101">
        <v>1383</v>
      </c>
      <c r="J2315" s="101">
        <v>0</v>
      </c>
      <c r="K2315" s="101">
        <v>0</v>
      </c>
      <c r="L2315" s="101">
        <v>0</v>
      </c>
      <c r="M2315" s="101">
        <v>0</v>
      </c>
      <c r="N2315" s="100" t="str">
        <f t="shared" si="108"/>
        <v>공격력 +166</v>
      </c>
      <c r="O2315" s="100" t="str">
        <f t="shared" si="109"/>
        <v>최대 체력 +1383</v>
      </c>
      <c r="P2315" s="100" t="str">
        <f t="shared" si="110"/>
        <v>-</v>
      </c>
    </row>
    <row r="2316" spans="1:16" ht="13.8" customHeight="1">
      <c r="A2316" s="101">
        <f>C2316*ID규칙_기본능력치그룹_단위+COUNTIF($C$4:C2316,C2316)</f>
        <v>11334013</v>
      </c>
      <c r="B2316" s="100" t="s">
        <v>377</v>
      </c>
      <c r="C2316" s="101">
        <f>VLOOKUP(B2316,WEAPON!$B:$D,3,0)</f>
        <v>11334</v>
      </c>
      <c r="D2316" s="102">
        <v>13</v>
      </c>
      <c r="E2316" s="101">
        <v>1</v>
      </c>
      <c r="F2316" s="101">
        <v>174</v>
      </c>
      <c r="G2316" s="101">
        <v>0</v>
      </c>
      <c r="H2316" s="101">
        <v>2</v>
      </c>
      <c r="I2316" s="101">
        <v>1450</v>
      </c>
      <c r="J2316" s="101">
        <v>0</v>
      </c>
      <c r="K2316" s="101">
        <v>0</v>
      </c>
      <c r="L2316" s="101">
        <v>0</v>
      </c>
      <c r="M2316" s="101">
        <v>0</v>
      </c>
      <c r="N2316" s="100" t="str">
        <f t="shared" si="108"/>
        <v>공격력 +174</v>
      </c>
      <c r="O2316" s="100" t="str">
        <f t="shared" si="109"/>
        <v>최대 체력 +1450</v>
      </c>
      <c r="P2316" s="100" t="str">
        <f t="shared" si="110"/>
        <v>-</v>
      </c>
    </row>
    <row r="2317" spans="1:16" ht="13.8" customHeight="1">
      <c r="A2317" s="101">
        <f>C2317*ID규칙_기본능력치그룹_단위+COUNTIF($C$4:C2317,C2317)</f>
        <v>11334014</v>
      </c>
      <c r="B2317" s="100" t="s">
        <v>377</v>
      </c>
      <c r="C2317" s="101">
        <f>VLOOKUP(B2317,WEAPON!$B:$D,3,0)</f>
        <v>11334</v>
      </c>
      <c r="D2317" s="102">
        <v>14</v>
      </c>
      <c r="E2317" s="101">
        <v>1</v>
      </c>
      <c r="F2317" s="101">
        <v>181</v>
      </c>
      <c r="G2317" s="101">
        <v>0</v>
      </c>
      <c r="H2317" s="101">
        <v>2</v>
      </c>
      <c r="I2317" s="101">
        <v>1518</v>
      </c>
      <c r="J2317" s="101">
        <v>0</v>
      </c>
      <c r="K2317" s="101">
        <v>0</v>
      </c>
      <c r="L2317" s="101">
        <v>0</v>
      </c>
      <c r="M2317" s="101">
        <v>0</v>
      </c>
      <c r="N2317" s="100" t="str">
        <f t="shared" si="108"/>
        <v>공격력 +181</v>
      </c>
      <c r="O2317" s="100" t="str">
        <f t="shared" si="109"/>
        <v>최대 체력 +1518</v>
      </c>
      <c r="P2317" s="100" t="str">
        <f t="shared" si="110"/>
        <v>-</v>
      </c>
    </row>
    <row r="2318" spans="1:16" ht="13.8" customHeight="1">
      <c r="A2318" s="101">
        <f>C2318*ID규칙_기본능력치그룹_단위+COUNTIF($C$4:C2318,C2318)</f>
        <v>11334015</v>
      </c>
      <c r="B2318" s="100" t="s">
        <v>377</v>
      </c>
      <c r="C2318" s="101">
        <f>VLOOKUP(B2318,WEAPON!$B:$D,3,0)</f>
        <v>11334</v>
      </c>
      <c r="D2318" s="102">
        <v>15</v>
      </c>
      <c r="E2318" s="101">
        <v>1</v>
      </c>
      <c r="F2318" s="101">
        <v>189</v>
      </c>
      <c r="G2318" s="101">
        <v>0</v>
      </c>
      <c r="H2318" s="101">
        <v>2</v>
      </c>
      <c r="I2318" s="101">
        <v>1585</v>
      </c>
      <c r="J2318" s="101">
        <v>0</v>
      </c>
      <c r="K2318" s="101">
        <v>0</v>
      </c>
      <c r="L2318" s="101">
        <v>0</v>
      </c>
      <c r="M2318" s="101">
        <v>0</v>
      </c>
      <c r="N2318" s="100" t="str">
        <f t="shared" si="108"/>
        <v>공격력 +189</v>
      </c>
      <c r="O2318" s="100" t="str">
        <f t="shared" si="109"/>
        <v>최대 체력 +1585</v>
      </c>
      <c r="P2318" s="100" t="str">
        <f t="shared" si="110"/>
        <v>-</v>
      </c>
    </row>
    <row r="2319" spans="1:16" ht="13.8" customHeight="1">
      <c r="A2319" s="101">
        <f>C2319*ID규칙_기본능력치그룹_단위+COUNTIF($C$4:C2319,C2319)</f>
        <v>11334016</v>
      </c>
      <c r="B2319" s="100" t="s">
        <v>377</v>
      </c>
      <c r="C2319" s="101">
        <f>VLOOKUP(B2319,WEAPON!$B:$D,3,0)</f>
        <v>11334</v>
      </c>
      <c r="D2319" s="102">
        <v>16</v>
      </c>
      <c r="E2319" s="101">
        <v>1</v>
      </c>
      <c r="F2319" s="101">
        <v>197</v>
      </c>
      <c r="G2319" s="101">
        <v>0</v>
      </c>
      <c r="H2319" s="101">
        <v>2</v>
      </c>
      <c r="I2319" s="101">
        <v>1652</v>
      </c>
      <c r="J2319" s="101">
        <v>0</v>
      </c>
      <c r="K2319" s="101">
        <v>0</v>
      </c>
      <c r="L2319" s="101">
        <v>0</v>
      </c>
      <c r="M2319" s="101">
        <v>0</v>
      </c>
      <c r="N2319" s="100" t="str">
        <f t="shared" si="108"/>
        <v>공격력 +197</v>
      </c>
      <c r="O2319" s="100" t="str">
        <f t="shared" si="109"/>
        <v>최대 체력 +1652</v>
      </c>
      <c r="P2319" s="100" t="str">
        <f t="shared" si="110"/>
        <v>-</v>
      </c>
    </row>
    <row r="2320" spans="1:16" ht="13.8" customHeight="1">
      <c r="A2320" s="101">
        <f>C2320*ID규칙_기본능력치그룹_단위+COUNTIF($C$4:C2320,C2320)</f>
        <v>11334017</v>
      </c>
      <c r="B2320" s="100" t="s">
        <v>377</v>
      </c>
      <c r="C2320" s="101">
        <f>VLOOKUP(B2320,WEAPON!$B:$D,3,0)</f>
        <v>11334</v>
      </c>
      <c r="D2320" s="102">
        <v>17</v>
      </c>
      <c r="E2320" s="101">
        <v>1</v>
      </c>
      <c r="F2320" s="101">
        <v>204</v>
      </c>
      <c r="G2320" s="101">
        <v>0</v>
      </c>
      <c r="H2320" s="101">
        <v>2</v>
      </c>
      <c r="I2320" s="101">
        <v>1720</v>
      </c>
      <c r="J2320" s="101">
        <v>0</v>
      </c>
      <c r="K2320" s="101">
        <v>0</v>
      </c>
      <c r="L2320" s="101">
        <v>0</v>
      </c>
      <c r="M2320" s="101">
        <v>0</v>
      </c>
      <c r="N2320" s="100" t="str">
        <f t="shared" si="108"/>
        <v>공격력 +204</v>
      </c>
      <c r="O2320" s="100" t="str">
        <f t="shared" si="109"/>
        <v>최대 체력 +1720</v>
      </c>
      <c r="P2320" s="100" t="str">
        <f t="shared" si="110"/>
        <v>-</v>
      </c>
    </row>
    <row r="2321" spans="1:16" ht="13.8" customHeight="1">
      <c r="A2321" s="101">
        <f>C2321*ID규칙_기본능력치그룹_단위+COUNTIF($C$4:C2321,C2321)</f>
        <v>11334018</v>
      </c>
      <c r="B2321" s="100" t="s">
        <v>377</v>
      </c>
      <c r="C2321" s="101">
        <f>VLOOKUP(B2321,WEAPON!$B:$D,3,0)</f>
        <v>11334</v>
      </c>
      <c r="D2321" s="102">
        <v>18</v>
      </c>
      <c r="E2321" s="101">
        <v>1</v>
      </c>
      <c r="F2321" s="101">
        <v>212</v>
      </c>
      <c r="G2321" s="101">
        <v>0</v>
      </c>
      <c r="H2321" s="101">
        <v>2</v>
      </c>
      <c r="I2321" s="101">
        <v>1787</v>
      </c>
      <c r="J2321" s="101">
        <v>0</v>
      </c>
      <c r="K2321" s="101">
        <v>0</v>
      </c>
      <c r="L2321" s="101">
        <v>0</v>
      </c>
      <c r="M2321" s="101">
        <v>0</v>
      </c>
      <c r="N2321" s="100" t="str">
        <f t="shared" si="108"/>
        <v>공격력 +212</v>
      </c>
      <c r="O2321" s="100" t="str">
        <f t="shared" si="109"/>
        <v>최대 체력 +1787</v>
      </c>
      <c r="P2321" s="100" t="str">
        <f t="shared" si="110"/>
        <v>-</v>
      </c>
    </row>
    <row r="2322" spans="1:16" ht="13.8" customHeight="1">
      <c r="A2322" s="101">
        <f>C2322*ID규칙_기본능력치그룹_단위+COUNTIF($C$4:C2322,C2322)</f>
        <v>11334019</v>
      </c>
      <c r="B2322" s="100" t="s">
        <v>377</v>
      </c>
      <c r="C2322" s="101">
        <f>VLOOKUP(B2322,WEAPON!$B:$D,3,0)</f>
        <v>11334</v>
      </c>
      <c r="D2322" s="102">
        <v>19</v>
      </c>
      <c r="E2322" s="101">
        <v>1</v>
      </c>
      <c r="F2322" s="101">
        <v>219</v>
      </c>
      <c r="G2322" s="101">
        <v>0</v>
      </c>
      <c r="H2322" s="101">
        <v>2</v>
      </c>
      <c r="I2322" s="101">
        <v>1855</v>
      </c>
      <c r="J2322" s="101">
        <v>0</v>
      </c>
      <c r="K2322" s="101">
        <v>0</v>
      </c>
      <c r="L2322" s="101">
        <v>0</v>
      </c>
      <c r="M2322" s="101">
        <v>0</v>
      </c>
      <c r="N2322" s="100" t="str">
        <f t="shared" si="108"/>
        <v>공격력 +219</v>
      </c>
      <c r="O2322" s="100" t="str">
        <f t="shared" si="109"/>
        <v>최대 체력 +1855</v>
      </c>
      <c r="P2322" s="100" t="str">
        <f t="shared" si="110"/>
        <v>-</v>
      </c>
    </row>
    <row r="2323" spans="1:16" ht="13.8" customHeight="1">
      <c r="A2323" s="101">
        <f>C2323*ID규칙_기본능력치그룹_단위+COUNTIF($C$4:C2323,C2323)</f>
        <v>11334020</v>
      </c>
      <c r="B2323" s="100" t="s">
        <v>377</v>
      </c>
      <c r="C2323" s="101">
        <f>VLOOKUP(B2323,WEAPON!$B:$D,3,0)</f>
        <v>11334</v>
      </c>
      <c r="D2323" s="102">
        <v>20</v>
      </c>
      <c r="E2323" s="101">
        <v>1</v>
      </c>
      <c r="F2323" s="101">
        <v>227</v>
      </c>
      <c r="G2323" s="101">
        <v>0</v>
      </c>
      <c r="H2323" s="101">
        <v>2</v>
      </c>
      <c r="I2323" s="101">
        <v>1922</v>
      </c>
      <c r="J2323" s="101">
        <v>0</v>
      </c>
      <c r="K2323" s="101">
        <v>0</v>
      </c>
      <c r="L2323" s="101">
        <v>0</v>
      </c>
      <c r="M2323" s="101">
        <v>0</v>
      </c>
      <c r="N2323" s="100" t="str">
        <f t="shared" si="108"/>
        <v>공격력 +227</v>
      </c>
      <c r="O2323" s="100" t="str">
        <f t="shared" si="109"/>
        <v>최대 체력 +1922</v>
      </c>
      <c r="P2323" s="100" t="str">
        <f t="shared" si="110"/>
        <v>-</v>
      </c>
    </row>
    <row r="2324" spans="1:16" ht="13.8" customHeight="1">
      <c r="A2324" s="101">
        <f>C2324*ID규칙_기본능력치그룹_단위+COUNTIF($C$4:C2324,C2324)</f>
        <v>11334021</v>
      </c>
      <c r="B2324" s="100" t="s">
        <v>377</v>
      </c>
      <c r="C2324" s="101">
        <f>VLOOKUP(B2324,WEAPON!$B:$D,3,0)</f>
        <v>11334</v>
      </c>
      <c r="D2324" s="102">
        <v>21</v>
      </c>
      <c r="E2324" s="101">
        <v>1</v>
      </c>
      <c r="F2324" s="101">
        <v>234</v>
      </c>
      <c r="G2324" s="101">
        <v>0</v>
      </c>
      <c r="H2324" s="101">
        <v>2</v>
      </c>
      <c r="I2324" s="101">
        <v>1990</v>
      </c>
      <c r="J2324" s="101">
        <v>0</v>
      </c>
      <c r="K2324" s="101">
        <v>0</v>
      </c>
      <c r="L2324" s="101">
        <v>0</v>
      </c>
      <c r="M2324" s="101">
        <v>0</v>
      </c>
      <c r="N2324" s="100" t="str">
        <f t="shared" si="108"/>
        <v>공격력 +234</v>
      </c>
      <c r="O2324" s="100" t="str">
        <f t="shared" si="109"/>
        <v>최대 체력 +1990</v>
      </c>
      <c r="P2324" s="100" t="str">
        <f t="shared" si="110"/>
        <v>-</v>
      </c>
    </row>
    <row r="2325" spans="1:16" ht="13.8" customHeight="1">
      <c r="A2325" s="101">
        <f>C2325*ID규칙_기본능력치그룹_단위+COUNTIF($C$4:C2325,C2325)</f>
        <v>11334022</v>
      </c>
      <c r="B2325" s="100" t="s">
        <v>377</v>
      </c>
      <c r="C2325" s="101">
        <f>VLOOKUP(B2325,WEAPON!$B:$D,3,0)</f>
        <v>11334</v>
      </c>
      <c r="D2325" s="102">
        <v>22</v>
      </c>
      <c r="E2325" s="101">
        <v>1</v>
      </c>
      <c r="F2325" s="101">
        <v>242</v>
      </c>
      <c r="G2325" s="101">
        <v>0</v>
      </c>
      <c r="H2325" s="101">
        <v>2</v>
      </c>
      <c r="I2325" s="101">
        <v>2057</v>
      </c>
      <c r="J2325" s="101">
        <v>0</v>
      </c>
      <c r="K2325" s="101">
        <v>0</v>
      </c>
      <c r="L2325" s="101">
        <v>0</v>
      </c>
      <c r="M2325" s="101">
        <v>0</v>
      </c>
      <c r="N2325" s="100" t="str">
        <f t="shared" si="108"/>
        <v>공격력 +242</v>
      </c>
      <c r="O2325" s="100" t="str">
        <f t="shared" si="109"/>
        <v>최대 체력 +2057</v>
      </c>
      <c r="P2325" s="100" t="str">
        <f t="shared" si="110"/>
        <v>-</v>
      </c>
    </row>
    <row r="2326" spans="1:16" ht="13.8" customHeight="1">
      <c r="A2326" s="101">
        <f>C2326*ID규칙_기본능력치그룹_단위+COUNTIF($C$4:C2326,C2326)</f>
        <v>11334023</v>
      </c>
      <c r="B2326" s="100" t="s">
        <v>377</v>
      </c>
      <c r="C2326" s="101">
        <f>VLOOKUP(B2326,WEAPON!$B:$D,3,0)</f>
        <v>11334</v>
      </c>
      <c r="D2326" s="102">
        <v>23</v>
      </c>
      <c r="E2326" s="101">
        <v>1</v>
      </c>
      <c r="F2326" s="101">
        <v>250</v>
      </c>
      <c r="G2326" s="101">
        <v>0</v>
      </c>
      <c r="H2326" s="101">
        <v>2</v>
      </c>
      <c r="I2326" s="101">
        <v>2124</v>
      </c>
      <c r="J2326" s="101">
        <v>0</v>
      </c>
      <c r="K2326" s="101">
        <v>0</v>
      </c>
      <c r="L2326" s="101">
        <v>0</v>
      </c>
      <c r="M2326" s="101">
        <v>0</v>
      </c>
      <c r="N2326" s="100" t="str">
        <f t="shared" si="108"/>
        <v>공격력 +250</v>
      </c>
      <c r="O2326" s="100" t="str">
        <f t="shared" si="109"/>
        <v>최대 체력 +2124</v>
      </c>
      <c r="P2326" s="100" t="str">
        <f t="shared" si="110"/>
        <v>-</v>
      </c>
    </row>
    <row r="2327" spans="1:16" ht="13.8" customHeight="1">
      <c r="A2327" s="101">
        <f>C2327*ID규칙_기본능력치그룹_단위+COUNTIF($C$4:C2327,C2327)</f>
        <v>11334024</v>
      </c>
      <c r="B2327" s="100" t="s">
        <v>377</v>
      </c>
      <c r="C2327" s="101">
        <f>VLOOKUP(B2327,WEAPON!$B:$D,3,0)</f>
        <v>11334</v>
      </c>
      <c r="D2327" s="102">
        <v>24</v>
      </c>
      <c r="E2327" s="101">
        <v>1</v>
      </c>
      <c r="F2327" s="101">
        <v>257</v>
      </c>
      <c r="G2327" s="101">
        <v>0</v>
      </c>
      <c r="H2327" s="101">
        <v>2</v>
      </c>
      <c r="I2327" s="101">
        <v>2192</v>
      </c>
      <c r="J2327" s="101">
        <v>0</v>
      </c>
      <c r="K2327" s="101">
        <v>0</v>
      </c>
      <c r="L2327" s="101">
        <v>0</v>
      </c>
      <c r="M2327" s="101">
        <v>0</v>
      </c>
      <c r="N2327" s="100" t="str">
        <f t="shared" si="108"/>
        <v>공격력 +257</v>
      </c>
      <c r="O2327" s="100" t="str">
        <f t="shared" si="109"/>
        <v>최대 체력 +2192</v>
      </c>
      <c r="P2327" s="100" t="str">
        <f t="shared" si="110"/>
        <v>-</v>
      </c>
    </row>
    <row r="2328" spans="1:16" ht="13.8" customHeight="1">
      <c r="A2328" s="101">
        <f>C2328*ID규칙_기본능력치그룹_단위+COUNTIF($C$4:C2328,C2328)</f>
        <v>11334025</v>
      </c>
      <c r="B2328" s="100" t="s">
        <v>377</v>
      </c>
      <c r="C2328" s="101">
        <f>VLOOKUP(B2328,WEAPON!$B:$D,3,0)</f>
        <v>11334</v>
      </c>
      <c r="D2328" s="102">
        <v>25</v>
      </c>
      <c r="E2328" s="101">
        <v>1</v>
      </c>
      <c r="F2328" s="101">
        <v>265</v>
      </c>
      <c r="G2328" s="101">
        <v>0</v>
      </c>
      <c r="H2328" s="101">
        <v>2</v>
      </c>
      <c r="I2328" s="101">
        <v>2259</v>
      </c>
      <c r="J2328" s="101">
        <v>0</v>
      </c>
      <c r="K2328" s="101">
        <v>0</v>
      </c>
      <c r="L2328" s="101">
        <v>0</v>
      </c>
      <c r="M2328" s="101">
        <v>0</v>
      </c>
      <c r="N2328" s="100" t="str">
        <f t="shared" si="108"/>
        <v>공격력 +265</v>
      </c>
      <c r="O2328" s="100" t="str">
        <f t="shared" si="109"/>
        <v>최대 체력 +2259</v>
      </c>
      <c r="P2328" s="100" t="str">
        <f t="shared" si="110"/>
        <v>-</v>
      </c>
    </row>
    <row r="2329" spans="1:16" ht="13.8" customHeight="1">
      <c r="A2329" s="101">
        <f>C2329*ID규칙_기본능력치그룹_단위+COUNTIF($C$4:C2329,C2329)</f>
        <v>11334026</v>
      </c>
      <c r="B2329" s="100" t="s">
        <v>377</v>
      </c>
      <c r="C2329" s="101">
        <f>VLOOKUP(B2329,WEAPON!$B:$D,3,0)</f>
        <v>11334</v>
      </c>
      <c r="D2329" s="102">
        <v>26</v>
      </c>
      <c r="E2329" s="101">
        <v>1</v>
      </c>
      <c r="F2329" s="101">
        <v>272</v>
      </c>
      <c r="G2329" s="101">
        <v>0</v>
      </c>
      <c r="H2329" s="101">
        <v>2</v>
      </c>
      <c r="I2329" s="101">
        <v>2327</v>
      </c>
      <c r="J2329" s="101">
        <v>0</v>
      </c>
      <c r="K2329" s="101">
        <v>0</v>
      </c>
      <c r="L2329" s="101">
        <v>0</v>
      </c>
      <c r="M2329" s="101">
        <v>0</v>
      </c>
      <c r="N2329" s="100" t="str">
        <f t="shared" si="108"/>
        <v>공격력 +272</v>
      </c>
      <c r="O2329" s="100" t="str">
        <f t="shared" si="109"/>
        <v>최대 체력 +2327</v>
      </c>
      <c r="P2329" s="100" t="str">
        <f t="shared" si="110"/>
        <v>-</v>
      </c>
    </row>
    <row r="2330" spans="1:16" ht="13.8" customHeight="1">
      <c r="A2330" s="101">
        <f>C2330*ID규칙_기본능력치그룹_단위+COUNTIF($C$4:C2330,C2330)</f>
        <v>11334027</v>
      </c>
      <c r="B2330" s="100" t="s">
        <v>377</v>
      </c>
      <c r="C2330" s="101">
        <f>VLOOKUP(B2330,WEAPON!$B:$D,3,0)</f>
        <v>11334</v>
      </c>
      <c r="D2330" s="102">
        <v>27</v>
      </c>
      <c r="E2330" s="101">
        <v>1</v>
      </c>
      <c r="F2330" s="101">
        <v>280</v>
      </c>
      <c r="G2330" s="101">
        <v>0</v>
      </c>
      <c r="H2330" s="101">
        <v>2</v>
      </c>
      <c r="I2330" s="101">
        <v>2394</v>
      </c>
      <c r="J2330" s="101">
        <v>0</v>
      </c>
      <c r="K2330" s="101">
        <v>0</v>
      </c>
      <c r="L2330" s="101">
        <v>0</v>
      </c>
      <c r="M2330" s="101">
        <v>0</v>
      </c>
      <c r="N2330" s="100" t="str">
        <f t="shared" si="108"/>
        <v>공격력 +280</v>
      </c>
      <c r="O2330" s="100" t="str">
        <f t="shared" si="109"/>
        <v>최대 체력 +2394</v>
      </c>
      <c r="P2330" s="100" t="str">
        <f t="shared" si="110"/>
        <v>-</v>
      </c>
    </row>
    <row r="2331" spans="1:16" ht="13.8" customHeight="1">
      <c r="A2331" s="101">
        <f>C2331*ID규칙_기본능력치그룹_단위+COUNTIF($C$4:C2331,C2331)</f>
        <v>11334028</v>
      </c>
      <c r="B2331" s="100" t="s">
        <v>377</v>
      </c>
      <c r="C2331" s="101">
        <f>VLOOKUP(B2331,WEAPON!$B:$D,3,0)</f>
        <v>11334</v>
      </c>
      <c r="D2331" s="102">
        <v>28</v>
      </c>
      <c r="E2331" s="101">
        <v>1</v>
      </c>
      <c r="F2331" s="101">
        <v>287</v>
      </c>
      <c r="G2331" s="101">
        <v>0</v>
      </c>
      <c r="H2331" s="101">
        <v>2</v>
      </c>
      <c r="I2331" s="101">
        <v>2462</v>
      </c>
      <c r="J2331" s="101">
        <v>0</v>
      </c>
      <c r="K2331" s="101">
        <v>0</v>
      </c>
      <c r="L2331" s="101">
        <v>0</v>
      </c>
      <c r="M2331" s="101">
        <v>0</v>
      </c>
      <c r="N2331" s="100" t="str">
        <f t="shared" si="108"/>
        <v>공격력 +287</v>
      </c>
      <c r="O2331" s="100" t="str">
        <f t="shared" si="109"/>
        <v>최대 체력 +2462</v>
      </c>
      <c r="P2331" s="100" t="str">
        <f t="shared" si="110"/>
        <v>-</v>
      </c>
    </row>
    <row r="2332" spans="1:16" ht="13.8" customHeight="1">
      <c r="A2332" s="101">
        <f>C2332*ID규칙_기본능력치그룹_단위+COUNTIF($C$4:C2332,C2332)</f>
        <v>11334029</v>
      </c>
      <c r="B2332" s="100" t="s">
        <v>377</v>
      </c>
      <c r="C2332" s="101">
        <f>VLOOKUP(B2332,WEAPON!$B:$D,3,0)</f>
        <v>11334</v>
      </c>
      <c r="D2332" s="102">
        <v>29</v>
      </c>
      <c r="E2332" s="101">
        <v>1</v>
      </c>
      <c r="F2332" s="101">
        <v>295</v>
      </c>
      <c r="G2332" s="101">
        <v>0</v>
      </c>
      <c r="H2332" s="101">
        <v>2</v>
      </c>
      <c r="I2332" s="101">
        <v>2529</v>
      </c>
      <c r="J2332" s="101">
        <v>0</v>
      </c>
      <c r="K2332" s="101">
        <v>0</v>
      </c>
      <c r="L2332" s="101">
        <v>0</v>
      </c>
      <c r="M2332" s="101">
        <v>0</v>
      </c>
      <c r="N2332" s="100" t="str">
        <f t="shared" si="108"/>
        <v>공격력 +295</v>
      </c>
      <c r="O2332" s="100" t="str">
        <f t="shared" si="109"/>
        <v>최대 체력 +2529</v>
      </c>
      <c r="P2332" s="100" t="str">
        <f t="shared" si="110"/>
        <v>-</v>
      </c>
    </row>
    <row r="2333" spans="1:16" ht="13.8" customHeight="1">
      <c r="A2333" s="101">
        <f>C2333*ID규칙_기본능력치그룹_단위+COUNTIF($C$4:C2333,C2333)</f>
        <v>11334030</v>
      </c>
      <c r="B2333" s="100" t="s">
        <v>377</v>
      </c>
      <c r="C2333" s="101">
        <f>VLOOKUP(B2333,WEAPON!$B:$D,3,0)</f>
        <v>11334</v>
      </c>
      <c r="D2333" s="102">
        <v>30</v>
      </c>
      <c r="E2333" s="101">
        <v>1</v>
      </c>
      <c r="F2333" s="101">
        <v>303</v>
      </c>
      <c r="G2333" s="101">
        <v>0</v>
      </c>
      <c r="H2333" s="101">
        <v>2</v>
      </c>
      <c r="I2333" s="101">
        <v>2596</v>
      </c>
      <c r="J2333" s="101">
        <v>0</v>
      </c>
      <c r="K2333" s="101">
        <v>0</v>
      </c>
      <c r="L2333" s="101">
        <v>0</v>
      </c>
      <c r="M2333" s="101">
        <v>0</v>
      </c>
      <c r="N2333" s="100" t="str">
        <f t="shared" si="108"/>
        <v>공격력 +303</v>
      </c>
      <c r="O2333" s="100" t="str">
        <f t="shared" si="109"/>
        <v>최대 체력 +2596</v>
      </c>
      <c r="P2333" s="100" t="str">
        <f t="shared" si="110"/>
        <v>-</v>
      </c>
    </row>
    <row r="2334" spans="1:16" ht="13.8" customHeight="1">
      <c r="A2334" s="101">
        <f>C2334*ID규칙_기본능력치그룹_단위+COUNTIF($C$4:C2334,C2334)</f>
        <v>11334031</v>
      </c>
      <c r="B2334" s="100" t="s">
        <v>377</v>
      </c>
      <c r="C2334" s="101">
        <f>VLOOKUP(B2334,WEAPON!$B:$D,3,0)</f>
        <v>11334</v>
      </c>
      <c r="D2334" s="102">
        <v>31</v>
      </c>
      <c r="E2334" s="101">
        <v>1</v>
      </c>
      <c r="F2334" s="101">
        <v>310</v>
      </c>
      <c r="G2334" s="101">
        <v>0</v>
      </c>
      <c r="H2334" s="101">
        <v>2</v>
      </c>
      <c r="I2334" s="101">
        <v>2664</v>
      </c>
      <c r="J2334" s="101">
        <v>0</v>
      </c>
      <c r="K2334" s="101">
        <v>0</v>
      </c>
      <c r="L2334" s="101">
        <v>0</v>
      </c>
      <c r="M2334" s="101">
        <v>0</v>
      </c>
      <c r="N2334" s="100" t="str">
        <f t="shared" si="108"/>
        <v>공격력 +310</v>
      </c>
      <c r="O2334" s="100" t="str">
        <f t="shared" si="109"/>
        <v>최대 체력 +2664</v>
      </c>
      <c r="P2334" s="100" t="str">
        <f t="shared" si="110"/>
        <v>-</v>
      </c>
    </row>
    <row r="2335" spans="1:16" ht="13.8" customHeight="1">
      <c r="A2335" s="101">
        <f>C2335*ID규칙_기본능력치그룹_단위+COUNTIF($C$4:C2335,C2335)</f>
        <v>11334032</v>
      </c>
      <c r="B2335" s="100" t="s">
        <v>377</v>
      </c>
      <c r="C2335" s="101">
        <f>VLOOKUP(B2335,WEAPON!$B:$D,3,0)</f>
        <v>11334</v>
      </c>
      <c r="D2335" s="102">
        <v>32</v>
      </c>
      <c r="E2335" s="101">
        <v>1</v>
      </c>
      <c r="F2335" s="101">
        <v>318</v>
      </c>
      <c r="G2335" s="101">
        <v>0</v>
      </c>
      <c r="H2335" s="101">
        <v>2</v>
      </c>
      <c r="I2335" s="101">
        <v>2731</v>
      </c>
      <c r="J2335" s="101">
        <v>0</v>
      </c>
      <c r="K2335" s="101">
        <v>0</v>
      </c>
      <c r="L2335" s="101">
        <v>0</v>
      </c>
      <c r="M2335" s="101">
        <v>0</v>
      </c>
      <c r="N2335" s="100" t="str">
        <f t="shared" si="108"/>
        <v>공격력 +318</v>
      </c>
      <c r="O2335" s="100" t="str">
        <f t="shared" si="109"/>
        <v>최대 체력 +2731</v>
      </c>
      <c r="P2335" s="100" t="str">
        <f t="shared" si="110"/>
        <v>-</v>
      </c>
    </row>
    <row r="2336" spans="1:16" ht="13.8" customHeight="1">
      <c r="A2336" s="101">
        <f>C2336*ID규칙_기본능력치그룹_단위+COUNTIF($C$4:C2336,C2336)</f>
        <v>11334033</v>
      </c>
      <c r="B2336" s="100" t="s">
        <v>377</v>
      </c>
      <c r="C2336" s="101">
        <f>VLOOKUP(B2336,WEAPON!$B:$D,3,0)</f>
        <v>11334</v>
      </c>
      <c r="D2336" s="102">
        <v>33</v>
      </c>
      <c r="E2336" s="101">
        <v>1</v>
      </c>
      <c r="F2336" s="101">
        <v>325</v>
      </c>
      <c r="G2336" s="101">
        <v>0</v>
      </c>
      <c r="H2336" s="101">
        <v>2</v>
      </c>
      <c r="I2336" s="101">
        <v>2799</v>
      </c>
      <c r="J2336" s="101">
        <v>0</v>
      </c>
      <c r="K2336" s="101">
        <v>0</v>
      </c>
      <c r="L2336" s="101">
        <v>0</v>
      </c>
      <c r="M2336" s="101">
        <v>0</v>
      </c>
      <c r="N2336" s="100" t="str">
        <f t="shared" si="108"/>
        <v>공격력 +325</v>
      </c>
      <c r="O2336" s="100" t="str">
        <f t="shared" si="109"/>
        <v>최대 체력 +2799</v>
      </c>
      <c r="P2336" s="100" t="str">
        <f t="shared" si="110"/>
        <v>-</v>
      </c>
    </row>
    <row r="2337" spans="1:16" ht="13.8" customHeight="1">
      <c r="A2337" s="101">
        <f>C2337*ID규칙_기본능력치그룹_단위+COUNTIF($C$4:C2337,C2337)</f>
        <v>11334034</v>
      </c>
      <c r="B2337" s="100" t="s">
        <v>377</v>
      </c>
      <c r="C2337" s="101">
        <f>VLOOKUP(B2337,WEAPON!$B:$D,3,0)</f>
        <v>11334</v>
      </c>
      <c r="D2337" s="102">
        <v>34</v>
      </c>
      <c r="E2337" s="101">
        <v>1</v>
      </c>
      <c r="F2337" s="101">
        <v>333</v>
      </c>
      <c r="G2337" s="101">
        <v>0</v>
      </c>
      <c r="H2337" s="101">
        <v>2</v>
      </c>
      <c r="I2337" s="101">
        <v>2866</v>
      </c>
      <c r="J2337" s="101">
        <v>0</v>
      </c>
      <c r="K2337" s="101">
        <v>0</v>
      </c>
      <c r="L2337" s="101">
        <v>0</v>
      </c>
      <c r="M2337" s="101">
        <v>0</v>
      </c>
      <c r="N2337" s="100" t="str">
        <f t="shared" si="108"/>
        <v>공격력 +333</v>
      </c>
      <c r="O2337" s="100" t="str">
        <f t="shared" si="109"/>
        <v>최대 체력 +2866</v>
      </c>
      <c r="P2337" s="100" t="str">
        <f t="shared" si="110"/>
        <v>-</v>
      </c>
    </row>
    <row r="2338" spans="1:16" ht="13.8" customHeight="1">
      <c r="A2338" s="101">
        <f>C2338*ID규칙_기본능력치그룹_단위+COUNTIF($C$4:C2338,C2338)</f>
        <v>11334035</v>
      </c>
      <c r="B2338" s="100" t="s">
        <v>377</v>
      </c>
      <c r="C2338" s="101">
        <f>VLOOKUP(B2338,WEAPON!$B:$D,3,0)</f>
        <v>11334</v>
      </c>
      <c r="D2338" s="102">
        <v>35</v>
      </c>
      <c r="E2338" s="101">
        <v>1</v>
      </c>
      <c r="F2338" s="101">
        <v>340</v>
      </c>
      <c r="G2338" s="101">
        <v>0</v>
      </c>
      <c r="H2338" s="101">
        <v>2</v>
      </c>
      <c r="I2338" s="101">
        <v>2934</v>
      </c>
      <c r="J2338" s="101">
        <v>0</v>
      </c>
      <c r="K2338" s="101">
        <v>0</v>
      </c>
      <c r="L2338" s="101">
        <v>0</v>
      </c>
      <c r="M2338" s="101">
        <v>0</v>
      </c>
      <c r="N2338" s="100" t="str">
        <f t="shared" si="108"/>
        <v>공격력 +340</v>
      </c>
      <c r="O2338" s="100" t="str">
        <f t="shared" si="109"/>
        <v>최대 체력 +2934</v>
      </c>
      <c r="P2338" s="100" t="str">
        <f t="shared" si="110"/>
        <v>-</v>
      </c>
    </row>
    <row r="2339" spans="1:16" ht="13.8" customHeight="1">
      <c r="A2339" s="101">
        <f>C2339*ID규칙_기본능력치그룹_단위+COUNTIF($C$4:C2339,C2339)</f>
        <v>11334036</v>
      </c>
      <c r="B2339" s="100" t="s">
        <v>377</v>
      </c>
      <c r="C2339" s="101">
        <f>VLOOKUP(B2339,WEAPON!$B:$D,3,0)</f>
        <v>11334</v>
      </c>
      <c r="D2339" s="102">
        <v>36</v>
      </c>
      <c r="E2339" s="101">
        <v>1</v>
      </c>
      <c r="F2339" s="101">
        <v>348</v>
      </c>
      <c r="G2339" s="101">
        <v>0</v>
      </c>
      <c r="H2339" s="101">
        <v>2</v>
      </c>
      <c r="I2339" s="101">
        <v>3001</v>
      </c>
      <c r="J2339" s="101">
        <v>0</v>
      </c>
      <c r="K2339" s="101">
        <v>0</v>
      </c>
      <c r="L2339" s="101">
        <v>0</v>
      </c>
      <c r="M2339" s="101">
        <v>0</v>
      </c>
      <c r="N2339" s="100" t="str">
        <f t="shared" si="108"/>
        <v>공격력 +348</v>
      </c>
      <c r="O2339" s="100" t="str">
        <f t="shared" si="109"/>
        <v>최대 체력 +3001</v>
      </c>
      <c r="P2339" s="100" t="str">
        <f t="shared" si="110"/>
        <v>-</v>
      </c>
    </row>
    <row r="2340" spans="1:16" ht="13.8" customHeight="1">
      <c r="A2340" s="101">
        <f>C2340*ID규칙_기본능력치그룹_단위+COUNTIF($C$4:C2340,C2340)</f>
        <v>11334037</v>
      </c>
      <c r="B2340" s="100" t="s">
        <v>377</v>
      </c>
      <c r="C2340" s="101">
        <f>VLOOKUP(B2340,WEAPON!$B:$D,3,0)</f>
        <v>11334</v>
      </c>
      <c r="D2340" s="102">
        <v>37</v>
      </c>
      <c r="E2340" s="101">
        <v>1</v>
      </c>
      <c r="F2340" s="101">
        <v>356</v>
      </c>
      <c r="G2340" s="101">
        <v>0</v>
      </c>
      <c r="H2340" s="101">
        <v>2</v>
      </c>
      <c r="I2340" s="101">
        <v>3068</v>
      </c>
      <c r="J2340" s="101">
        <v>0</v>
      </c>
      <c r="K2340" s="101">
        <v>0</v>
      </c>
      <c r="L2340" s="101">
        <v>0</v>
      </c>
      <c r="M2340" s="101">
        <v>0</v>
      </c>
      <c r="N2340" s="100" t="str">
        <f t="shared" si="108"/>
        <v>공격력 +356</v>
      </c>
      <c r="O2340" s="100" t="str">
        <f t="shared" si="109"/>
        <v>최대 체력 +3068</v>
      </c>
      <c r="P2340" s="100" t="str">
        <f t="shared" si="110"/>
        <v>-</v>
      </c>
    </row>
    <row r="2341" spans="1:16" ht="13.8" customHeight="1">
      <c r="A2341" s="101">
        <f>C2341*ID규칙_기본능력치그룹_단위+COUNTIF($C$4:C2341,C2341)</f>
        <v>11334038</v>
      </c>
      <c r="B2341" s="100" t="s">
        <v>377</v>
      </c>
      <c r="C2341" s="101">
        <f>VLOOKUP(B2341,WEAPON!$B:$D,3,0)</f>
        <v>11334</v>
      </c>
      <c r="D2341" s="102">
        <v>38</v>
      </c>
      <c r="E2341" s="101">
        <v>1</v>
      </c>
      <c r="F2341" s="101">
        <v>363</v>
      </c>
      <c r="G2341" s="101">
        <v>0</v>
      </c>
      <c r="H2341" s="101">
        <v>2</v>
      </c>
      <c r="I2341" s="101">
        <v>3136</v>
      </c>
      <c r="J2341" s="101">
        <v>0</v>
      </c>
      <c r="K2341" s="101">
        <v>0</v>
      </c>
      <c r="L2341" s="101">
        <v>0</v>
      </c>
      <c r="M2341" s="101">
        <v>0</v>
      </c>
      <c r="N2341" s="100" t="str">
        <f t="shared" si="108"/>
        <v>공격력 +363</v>
      </c>
      <c r="O2341" s="100" t="str">
        <f t="shared" si="109"/>
        <v>최대 체력 +3136</v>
      </c>
      <c r="P2341" s="100" t="str">
        <f t="shared" si="110"/>
        <v>-</v>
      </c>
    </row>
    <row r="2342" spans="1:16" ht="13.8" customHeight="1">
      <c r="A2342" s="101">
        <f>C2342*ID규칙_기본능력치그룹_단위+COUNTIF($C$4:C2342,C2342)</f>
        <v>11334039</v>
      </c>
      <c r="B2342" s="100" t="s">
        <v>377</v>
      </c>
      <c r="C2342" s="101">
        <f>VLOOKUP(B2342,WEAPON!$B:$D,3,0)</f>
        <v>11334</v>
      </c>
      <c r="D2342" s="102">
        <v>39</v>
      </c>
      <c r="E2342" s="101">
        <v>1</v>
      </c>
      <c r="F2342" s="101">
        <v>371</v>
      </c>
      <c r="G2342" s="101">
        <v>0</v>
      </c>
      <c r="H2342" s="101">
        <v>2</v>
      </c>
      <c r="I2342" s="101">
        <v>3203</v>
      </c>
      <c r="J2342" s="101">
        <v>0</v>
      </c>
      <c r="K2342" s="101">
        <v>0</v>
      </c>
      <c r="L2342" s="101">
        <v>0</v>
      </c>
      <c r="M2342" s="101">
        <v>0</v>
      </c>
      <c r="N2342" s="100" t="str">
        <f t="shared" si="108"/>
        <v>공격력 +371</v>
      </c>
      <c r="O2342" s="100" t="str">
        <f t="shared" si="109"/>
        <v>최대 체력 +3203</v>
      </c>
      <c r="P2342" s="100" t="str">
        <f t="shared" si="110"/>
        <v>-</v>
      </c>
    </row>
    <row r="2343" spans="1:16" ht="13.8" customHeight="1">
      <c r="A2343" s="101">
        <f>C2343*ID규칙_기본능력치그룹_단위+COUNTIF($C$4:C2343,C2343)</f>
        <v>11334040</v>
      </c>
      <c r="B2343" s="100" t="s">
        <v>377</v>
      </c>
      <c r="C2343" s="101">
        <f>VLOOKUP(B2343,WEAPON!$B:$D,3,0)</f>
        <v>11334</v>
      </c>
      <c r="D2343" s="102">
        <v>40</v>
      </c>
      <c r="E2343" s="101">
        <v>1</v>
      </c>
      <c r="F2343" s="101">
        <v>378</v>
      </c>
      <c r="G2343" s="101">
        <v>0</v>
      </c>
      <c r="H2343" s="101">
        <v>2</v>
      </c>
      <c r="I2343" s="101">
        <v>3271</v>
      </c>
      <c r="J2343" s="101">
        <v>0</v>
      </c>
      <c r="K2343" s="101">
        <v>0</v>
      </c>
      <c r="L2343" s="101">
        <v>0</v>
      </c>
      <c r="M2343" s="101">
        <v>0</v>
      </c>
      <c r="N2343" s="100" t="str">
        <f t="shared" si="108"/>
        <v>공격력 +378</v>
      </c>
      <c r="O2343" s="100" t="str">
        <f t="shared" si="109"/>
        <v>최대 체력 +3271</v>
      </c>
      <c r="P2343" s="100" t="str">
        <f t="shared" si="110"/>
        <v>-</v>
      </c>
    </row>
    <row r="2344" spans="1:16" ht="13.8" customHeight="1">
      <c r="A2344" s="101">
        <f>C2344*ID규칙_기본능력치그룹_단위+COUNTIF($C$4:C2344,C2344)</f>
        <v>11334041</v>
      </c>
      <c r="B2344" s="100" t="s">
        <v>377</v>
      </c>
      <c r="C2344" s="101">
        <f>VLOOKUP(B2344,WEAPON!$B:$D,3,0)</f>
        <v>11334</v>
      </c>
      <c r="D2344" s="102">
        <v>41</v>
      </c>
      <c r="E2344" s="101">
        <v>1</v>
      </c>
      <c r="F2344" s="101">
        <v>386</v>
      </c>
      <c r="G2344" s="101">
        <v>0</v>
      </c>
      <c r="H2344" s="101">
        <v>2</v>
      </c>
      <c r="I2344" s="101">
        <v>3338</v>
      </c>
      <c r="J2344" s="101">
        <v>0</v>
      </c>
      <c r="K2344" s="101">
        <v>0</v>
      </c>
      <c r="L2344" s="101">
        <v>0</v>
      </c>
      <c r="M2344" s="101">
        <v>0</v>
      </c>
      <c r="N2344" s="100" t="str">
        <f t="shared" si="108"/>
        <v>공격력 +386</v>
      </c>
      <c r="O2344" s="100" t="str">
        <f t="shared" si="109"/>
        <v>최대 체력 +3338</v>
      </c>
      <c r="P2344" s="100" t="str">
        <f t="shared" si="110"/>
        <v>-</v>
      </c>
    </row>
    <row r="2345" spans="1:16" ht="13.8" customHeight="1">
      <c r="A2345" s="101">
        <f>C2345*ID규칙_기본능력치그룹_단위+COUNTIF($C$4:C2345,C2345)</f>
        <v>11334042</v>
      </c>
      <c r="B2345" s="100" t="s">
        <v>377</v>
      </c>
      <c r="C2345" s="101">
        <f>VLOOKUP(B2345,WEAPON!$B:$D,3,0)</f>
        <v>11334</v>
      </c>
      <c r="D2345" s="102">
        <v>42</v>
      </c>
      <c r="E2345" s="101">
        <v>1</v>
      </c>
      <c r="F2345" s="101">
        <v>393</v>
      </c>
      <c r="G2345" s="101">
        <v>0</v>
      </c>
      <c r="H2345" s="101">
        <v>2</v>
      </c>
      <c r="I2345" s="101">
        <v>3406</v>
      </c>
      <c r="J2345" s="101">
        <v>0</v>
      </c>
      <c r="K2345" s="101">
        <v>0</v>
      </c>
      <c r="L2345" s="101">
        <v>0</v>
      </c>
      <c r="M2345" s="101">
        <v>0</v>
      </c>
      <c r="N2345" s="100" t="str">
        <f t="shared" si="108"/>
        <v>공격력 +393</v>
      </c>
      <c r="O2345" s="100" t="str">
        <f t="shared" si="109"/>
        <v>최대 체력 +3406</v>
      </c>
      <c r="P2345" s="100" t="str">
        <f t="shared" si="110"/>
        <v>-</v>
      </c>
    </row>
    <row r="2346" spans="1:16" ht="13.8" customHeight="1">
      <c r="A2346" s="101">
        <f>C2346*ID규칙_기본능력치그룹_단위+COUNTIF($C$4:C2346,C2346)</f>
        <v>11334043</v>
      </c>
      <c r="B2346" s="100" t="s">
        <v>377</v>
      </c>
      <c r="C2346" s="101">
        <f>VLOOKUP(B2346,WEAPON!$B:$D,3,0)</f>
        <v>11334</v>
      </c>
      <c r="D2346" s="102">
        <v>43</v>
      </c>
      <c r="E2346" s="101">
        <v>1</v>
      </c>
      <c r="F2346" s="101">
        <v>401</v>
      </c>
      <c r="G2346" s="101">
        <v>0</v>
      </c>
      <c r="H2346" s="101">
        <v>2</v>
      </c>
      <c r="I2346" s="101">
        <v>3473</v>
      </c>
      <c r="J2346" s="101">
        <v>0</v>
      </c>
      <c r="K2346" s="101">
        <v>0</v>
      </c>
      <c r="L2346" s="101">
        <v>0</v>
      </c>
      <c r="M2346" s="101">
        <v>0</v>
      </c>
      <c r="N2346" s="100" t="str">
        <f t="shared" si="108"/>
        <v>공격력 +401</v>
      </c>
      <c r="O2346" s="100" t="str">
        <f t="shared" si="109"/>
        <v>최대 체력 +3473</v>
      </c>
      <c r="P2346" s="100" t="str">
        <f t="shared" si="110"/>
        <v>-</v>
      </c>
    </row>
    <row r="2347" spans="1:16" ht="13.8" customHeight="1">
      <c r="A2347" s="101">
        <f>C2347*ID규칙_기본능력치그룹_단위+COUNTIF($C$4:C2347,C2347)</f>
        <v>11334044</v>
      </c>
      <c r="B2347" s="100" t="s">
        <v>377</v>
      </c>
      <c r="C2347" s="101">
        <f>VLOOKUP(B2347,WEAPON!$B:$D,3,0)</f>
        <v>11334</v>
      </c>
      <c r="D2347" s="102">
        <v>44</v>
      </c>
      <c r="E2347" s="101">
        <v>1</v>
      </c>
      <c r="F2347" s="101">
        <v>409</v>
      </c>
      <c r="G2347" s="101">
        <v>0</v>
      </c>
      <c r="H2347" s="101">
        <v>2</v>
      </c>
      <c r="I2347" s="101">
        <v>3540</v>
      </c>
      <c r="J2347" s="101">
        <v>0</v>
      </c>
      <c r="K2347" s="101">
        <v>0</v>
      </c>
      <c r="L2347" s="101">
        <v>0</v>
      </c>
      <c r="M2347" s="101">
        <v>0</v>
      </c>
      <c r="N2347" s="100" t="str">
        <f t="shared" si="108"/>
        <v>공격력 +409</v>
      </c>
      <c r="O2347" s="100" t="str">
        <f t="shared" si="109"/>
        <v>최대 체력 +3540</v>
      </c>
      <c r="P2347" s="100" t="str">
        <f t="shared" si="110"/>
        <v>-</v>
      </c>
    </row>
    <row r="2348" spans="1:16" ht="13.8" customHeight="1">
      <c r="A2348" s="101">
        <f>C2348*ID규칙_기본능력치그룹_단위+COUNTIF($C$4:C2348,C2348)</f>
        <v>11334045</v>
      </c>
      <c r="B2348" s="100" t="s">
        <v>377</v>
      </c>
      <c r="C2348" s="101">
        <f>VLOOKUP(B2348,WEAPON!$B:$D,3,0)</f>
        <v>11334</v>
      </c>
      <c r="D2348" s="102">
        <v>45</v>
      </c>
      <c r="E2348" s="101">
        <v>1</v>
      </c>
      <c r="F2348" s="101">
        <v>416</v>
      </c>
      <c r="G2348" s="101">
        <v>0</v>
      </c>
      <c r="H2348" s="101">
        <v>2</v>
      </c>
      <c r="I2348" s="101">
        <v>3608</v>
      </c>
      <c r="J2348" s="101">
        <v>0</v>
      </c>
      <c r="K2348" s="101">
        <v>0</v>
      </c>
      <c r="L2348" s="101">
        <v>0</v>
      </c>
      <c r="M2348" s="101">
        <v>0</v>
      </c>
      <c r="N2348" s="100" t="str">
        <f t="shared" si="108"/>
        <v>공격력 +416</v>
      </c>
      <c r="O2348" s="100" t="str">
        <f t="shared" si="109"/>
        <v>최대 체력 +3608</v>
      </c>
      <c r="P2348" s="100" t="str">
        <f t="shared" si="110"/>
        <v>-</v>
      </c>
    </row>
    <row r="2349" spans="1:16" ht="13.8" customHeight="1">
      <c r="A2349" s="101">
        <f>C2349*ID규칙_기본능력치그룹_단위+COUNTIF($C$4:C2349,C2349)</f>
        <v>11334046</v>
      </c>
      <c r="B2349" s="100" t="s">
        <v>377</v>
      </c>
      <c r="C2349" s="101">
        <f>VLOOKUP(B2349,WEAPON!$B:$D,3,0)</f>
        <v>11334</v>
      </c>
      <c r="D2349" s="102">
        <v>46</v>
      </c>
      <c r="E2349" s="101">
        <v>1</v>
      </c>
      <c r="F2349" s="101">
        <v>424</v>
      </c>
      <c r="G2349" s="101">
        <v>0</v>
      </c>
      <c r="H2349" s="101">
        <v>2</v>
      </c>
      <c r="I2349" s="101">
        <v>3675</v>
      </c>
      <c r="J2349" s="101">
        <v>0</v>
      </c>
      <c r="K2349" s="101">
        <v>0</v>
      </c>
      <c r="L2349" s="101">
        <v>0</v>
      </c>
      <c r="M2349" s="101">
        <v>0</v>
      </c>
      <c r="N2349" s="100" t="str">
        <f t="shared" si="108"/>
        <v>공격력 +424</v>
      </c>
      <c r="O2349" s="100" t="str">
        <f t="shared" si="109"/>
        <v>최대 체력 +3675</v>
      </c>
      <c r="P2349" s="100" t="str">
        <f t="shared" si="110"/>
        <v>-</v>
      </c>
    </row>
    <row r="2350" spans="1:16" ht="13.8" customHeight="1">
      <c r="A2350" s="101">
        <f>C2350*ID규칙_기본능력치그룹_단위+COUNTIF($C$4:C2350,C2350)</f>
        <v>11334047</v>
      </c>
      <c r="B2350" s="100" t="s">
        <v>377</v>
      </c>
      <c r="C2350" s="101">
        <f>VLOOKUP(B2350,WEAPON!$B:$D,3,0)</f>
        <v>11334</v>
      </c>
      <c r="D2350" s="102">
        <v>47</v>
      </c>
      <c r="E2350" s="101">
        <v>1</v>
      </c>
      <c r="F2350" s="101">
        <v>431</v>
      </c>
      <c r="G2350" s="101">
        <v>0</v>
      </c>
      <c r="H2350" s="101">
        <v>2</v>
      </c>
      <c r="I2350" s="101">
        <v>3743</v>
      </c>
      <c r="J2350" s="101">
        <v>0</v>
      </c>
      <c r="K2350" s="101">
        <v>0</v>
      </c>
      <c r="L2350" s="101">
        <v>0</v>
      </c>
      <c r="M2350" s="101">
        <v>0</v>
      </c>
      <c r="N2350" s="100" t="str">
        <f t="shared" si="108"/>
        <v>공격력 +431</v>
      </c>
      <c r="O2350" s="100" t="str">
        <f t="shared" si="109"/>
        <v>최대 체력 +3743</v>
      </c>
      <c r="P2350" s="100" t="str">
        <f t="shared" si="110"/>
        <v>-</v>
      </c>
    </row>
    <row r="2351" spans="1:16" ht="13.8" customHeight="1">
      <c r="A2351" s="101">
        <f>C2351*ID규칙_기본능력치그룹_단위+COUNTIF($C$4:C2351,C2351)</f>
        <v>11334048</v>
      </c>
      <c r="B2351" s="100" t="s">
        <v>377</v>
      </c>
      <c r="C2351" s="101">
        <f>VLOOKUP(B2351,WEAPON!$B:$D,3,0)</f>
        <v>11334</v>
      </c>
      <c r="D2351" s="102">
        <v>48</v>
      </c>
      <c r="E2351" s="101">
        <v>1</v>
      </c>
      <c r="F2351" s="101">
        <v>439</v>
      </c>
      <c r="G2351" s="101">
        <v>0</v>
      </c>
      <c r="H2351" s="101">
        <v>2</v>
      </c>
      <c r="I2351" s="101">
        <v>3810</v>
      </c>
      <c r="J2351" s="101">
        <v>0</v>
      </c>
      <c r="K2351" s="101">
        <v>0</v>
      </c>
      <c r="L2351" s="101">
        <v>0</v>
      </c>
      <c r="M2351" s="101">
        <v>0</v>
      </c>
      <c r="N2351" s="100" t="str">
        <f t="shared" si="108"/>
        <v>공격력 +439</v>
      </c>
      <c r="O2351" s="100" t="str">
        <f t="shared" si="109"/>
        <v>최대 체력 +3810</v>
      </c>
      <c r="P2351" s="100" t="str">
        <f t="shared" si="110"/>
        <v>-</v>
      </c>
    </row>
    <row r="2352" spans="1:16" ht="13.8" customHeight="1">
      <c r="A2352" s="101">
        <f>C2352*ID규칙_기본능력치그룹_단위+COUNTIF($C$4:C2352,C2352)</f>
        <v>11334049</v>
      </c>
      <c r="B2352" s="100" t="s">
        <v>377</v>
      </c>
      <c r="C2352" s="101">
        <f>VLOOKUP(B2352,WEAPON!$B:$D,3,0)</f>
        <v>11334</v>
      </c>
      <c r="D2352" s="102">
        <v>49</v>
      </c>
      <c r="E2352" s="101">
        <v>1</v>
      </c>
      <c r="F2352" s="101">
        <v>446</v>
      </c>
      <c r="G2352" s="101">
        <v>0</v>
      </c>
      <c r="H2352" s="101">
        <v>2</v>
      </c>
      <c r="I2352" s="101">
        <v>3878</v>
      </c>
      <c r="J2352" s="101">
        <v>0</v>
      </c>
      <c r="K2352" s="101">
        <v>0</v>
      </c>
      <c r="L2352" s="101">
        <v>0</v>
      </c>
      <c r="M2352" s="101">
        <v>0</v>
      </c>
      <c r="N2352" s="100" t="str">
        <f t="shared" si="108"/>
        <v>공격력 +446</v>
      </c>
      <c r="O2352" s="100" t="str">
        <f t="shared" si="109"/>
        <v>최대 체력 +3878</v>
      </c>
      <c r="P2352" s="100" t="str">
        <f t="shared" si="110"/>
        <v>-</v>
      </c>
    </row>
    <row r="2353" spans="1:16" ht="13.8" customHeight="1">
      <c r="A2353" s="101">
        <f>C2353*ID규칙_기본능력치그룹_단위+COUNTIF($C$4:C2353,C2353)</f>
        <v>11334050</v>
      </c>
      <c r="B2353" s="100" t="s">
        <v>377</v>
      </c>
      <c r="C2353" s="101">
        <f>VLOOKUP(B2353,WEAPON!$B:$D,3,0)</f>
        <v>11334</v>
      </c>
      <c r="D2353" s="102">
        <v>50</v>
      </c>
      <c r="E2353" s="101">
        <v>1</v>
      </c>
      <c r="F2353" s="101">
        <v>454</v>
      </c>
      <c r="G2353" s="101">
        <v>0</v>
      </c>
      <c r="H2353" s="101">
        <v>2</v>
      </c>
      <c r="I2353" s="101">
        <v>3945</v>
      </c>
      <c r="J2353" s="101">
        <v>0</v>
      </c>
      <c r="K2353" s="101">
        <v>0</v>
      </c>
      <c r="L2353" s="101">
        <v>0</v>
      </c>
      <c r="M2353" s="101">
        <v>0</v>
      </c>
      <c r="N2353" s="100" t="str">
        <f t="shared" si="108"/>
        <v>공격력 +454</v>
      </c>
      <c r="O2353" s="100" t="str">
        <f t="shared" si="109"/>
        <v>최대 체력 +3945</v>
      </c>
      <c r="P2353" s="100" t="str">
        <f t="shared" si="110"/>
        <v>-</v>
      </c>
    </row>
    <row r="2354" spans="1:16" ht="13.8" customHeight="1">
      <c r="A2354" s="101">
        <f>C2354*ID규칙_기본능력치그룹_단위+COUNTIF($C$4:C2354,C2354)</f>
        <v>13335001</v>
      </c>
      <c r="B2354" s="100" t="s">
        <v>379</v>
      </c>
      <c r="C2354" s="101">
        <f>VLOOKUP(B2354,WEAPON!$B:$D,3,0)</f>
        <v>13335</v>
      </c>
      <c r="D2354" s="102">
        <v>1</v>
      </c>
      <c r="E2354" s="101">
        <v>1</v>
      </c>
      <c r="F2354" s="101">
        <v>92</v>
      </c>
      <c r="G2354" s="101">
        <v>0</v>
      </c>
      <c r="H2354" s="101">
        <v>2</v>
      </c>
      <c r="I2354" s="101">
        <v>611</v>
      </c>
      <c r="J2354" s="101">
        <v>0</v>
      </c>
      <c r="K2354" s="101">
        <v>3</v>
      </c>
      <c r="L2354" s="101">
        <v>253</v>
      </c>
      <c r="M2354" s="101">
        <v>0</v>
      </c>
      <c r="N2354" s="100" t="str">
        <f t="shared" si="108"/>
        <v>공격력 +92</v>
      </c>
      <c r="O2354" s="100" t="str">
        <f t="shared" si="109"/>
        <v>최대 체력 +611</v>
      </c>
      <c r="P2354" s="100" t="str">
        <f t="shared" si="110"/>
        <v>치유력 +253</v>
      </c>
    </row>
    <row r="2355" spans="1:16" ht="13.8" customHeight="1">
      <c r="A2355" s="101">
        <f>C2355*ID규칙_기본능력치그룹_단위+COUNTIF($C$4:C2355,C2355)</f>
        <v>13335002</v>
      </c>
      <c r="B2355" s="100" t="s">
        <v>379</v>
      </c>
      <c r="C2355" s="101">
        <f>VLOOKUP(B2355,WEAPON!$B:$D,3,0)</f>
        <v>13335</v>
      </c>
      <c r="D2355" s="102">
        <v>2</v>
      </c>
      <c r="E2355" s="101">
        <v>1</v>
      </c>
      <c r="F2355" s="101">
        <v>100</v>
      </c>
      <c r="G2355" s="101">
        <v>0</v>
      </c>
      <c r="H2355" s="101">
        <v>2</v>
      </c>
      <c r="I2355" s="101">
        <v>667</v>
      </c>
      <c r="J2355" s="101">
        <v>0</v>
      </c>
      <c r="K2355" s="101">
        <v>3</v>
      </c>
      <c r="L2355" s="101">
        <v>276</v>
      </c>
      <c r="M2355" s="101">
        <v>0</v>
      </c>
      <c r="N2355" s="100" t="str">
        <f t="shared" si="108"/>
        <v>공격력 +100</v>
      </c>
      <c r="O2355" s="100" t="str">
        <f t="shared" si="109"/>
        <v>최대 체력 +667</v>
      </c>
      <c r="P2355" s="100" t="str">
        <f t="shared" si="110"/>
        <v>치유력 +276</v>
      </c>
    </row>
    <row r="2356" spans="1:16" ht="13.8" customHeight="1">
      <c r="A2356" s="101">
        <f>C2356*ID규칙_기본능력치그룹_단위+COUNTIF($C$4:C2356,C2356)</f>
        <v>13335003</v>
      </c>
      <c r="B2356" s="100" t="s">
        <v>379</v>
      </c>
      <c r="C2356" s="101">
        <f>VLOOKUP(B2356,WEAPON!$B:$D,3,0)</f>
        <v>13335</v>
      </c>
      <c r="D2356" s="102">
        <v>3</v>
      </c>
      <c r="E2356" s="101">
        <v>1</v>
      </c>
      <c r="F2356" s="101">
        <v>109</v>
      </c>
      <c r="G2356" s="101">
        <v>0</v>
      </c>
      <c r="H2356" s="101">
        <v>2</v>
      </c>
      <c r="I2356" s="101">
        <v>722</v>
      </c>
      <c r="J2356" s="101">
        <v>0</v>
      </c>
      <c r="K2356" s="101">
        <v>3</v>
      </c>
      <c r="L2356" s="101">
        <v>299</v>
      </c>
      <c r="M2356" s="101">
        <v>0</v>
      </c>
      <c r="N2356" s="100" t="str">
        <f t="shared" si="108"/>
        <v>공격력 +109</v>
      </c>
      <c r="O2356" s="100" t="str">
        <f t="shared" si="109"/>
        <v>최대 체력 +722</v>
      </c>
      <c r="P2356" s="100" t="str">
        <f t="shared" si="110"/>
        <v>치유력 +299</v>
      </c>
    </row>
    <row r="2357" spans="1:16" ht="13.8" customHeight="1">
      <c r="A2357" s="101">
        <f>C2357*ID규칙_기본능력치그룹_단위+COUNTIF($C$4:C2357,C2357)</f>
        <v>13335004</v>
      </c>
      <c r="B2357" s="100" t="s">
        <v>379</v>
      </c>
      <c r="C2357" s="101">
        <f>VLOOKUP(B2357,WEAPON!$B:$D,3,0)</f>
        <v>13335</v>
      </c>
      <c r="D2357" s="102">
        <v>4</v>
      </c>
      <c r="E2357" s="101">
        <v>1</v>
      </c>
      <c r="F2357" s="101">
        <v>117</v>
      </c>
      <c r="G2357" s="101">
        <v>0</v>
      </c>
      <c r="H2357" s="101">
        <v>2</v>
      </c>
      <c r="I2357" s="101">
        <v>778</v>
      </c>
      <c r="J2357" s="101">
        <v>0</v>
      </c>
      <c r="K2357" s="101">
        <v>3</v>
      </c>
      <c r="L2357" s="101">
        <v>322</v>
      </c>
      <c r="M2357" s="101">
        <v>0</v>
      </c>
      <c r="N2357" s="100" t="str">
        <f t="shared" si="108"/>
        <v>공격력 +117</v>
      </c>
      <c r="O2357" s="100" t="str">
        <f t="shared" si="109"/>
        <v>최대 체력 +778</v>
      </c>
      <c r="P2357" s="100" t="str">
        <f t="shared" si="110"/>
        <v>치유력 +322</v>
      </c>
    </row>
    <row r="2358" spans="1:16" ht="13.8" customHeight="1">
      <c r="A2358" s="101">
        <f>C2358*ID규칙_기본능력치그룹_단위+COUNTIF($C$4:C2358,C2358)</f>
        <v>13335005</v>
      </c>
      <c r="B2358" s="100" t="s">
        <v>379</v>
      </c>
      <c r="C2358" s="101">
        <f>VLOOKUP(B2358,WEAPON!$B:$D,3,0)</f>
        <v>13335</v>
      </c>
      <c r="D2358" s="102">
        <v>5</v>
      </c>
      <c r="E2358" s="101">
        <v>1</v>
      </c>
      <c r="F2358" s="101">
        <v>125</v>
      </c>
      <c r="G2358" s="101">
        <v>0</v>
      </c>
      <c r="H2358" s="101">
        <v>2</v>
      </c>
      <c r="I2358" s="101">
        <v>833</v>
      </c>
      <c r="J2358" s="101">
        <v>0</v>
      </c>
      <c r="K2358" s="101">
        <v>3</v>
      </c>
      <c r="L2358" s="101">
        <v>345</v>
      </c>
      <c r="M2358" s="101">
        <v>0</v>
      </c>
      <c r="N2358" s="100" t="str">
        <f t="shared" si="108"/>
        <v>공격력 +125</v>
      </c>
      <c r="O2358" s="100" t="str">
        <f t="shared" si="109"/>
        <v>최대 체력 +833</v>
      </c>
      <c r="P2358" s="100" t="str">
        <f t="shared" si="110"/>
        <v>치유력 +345</v>
      </c>
    </row>
    <row r="2359" spans="1:16" ht="13.8" customHeight="1">
      <c r="A2359" s="101">
        <f>C2359*ID규칙_기본능력치그룹_단위+COUNTIF($C$4:C2359,C2359)</f>
        <v>13335006</v>
      </c>
      <c r="B2359" s="100" t="s">
        <v>379</v>
      </c>
      <c r="C2359" s="101">
        <f>VLOOKUP(B2359,WEAPON!$B:$D,3,0)</f>
        <v>13335</v>
      </c>
      <c r="D2359" s="102">
        <v>6</v>
      </c>
      <c r="E2359" s="101">
        <v>1</v>
      </c>
      <c r="F2359" s="101">
        <v>134</v>
      </c>
      <c r="G2359" s="101">
        <v>0</v>
      </c>
      <c r="H2359" s="101">
        <v>2</v>
      </c>
      <c r="I2359" s="101">
        <v>889</v>
      </c>
      <c r="J2359" s="101">
        <v>0</v>
      </c>
      <c r="K2359" s="101">
        <v>3</v>
      </c>
      <c r="L2359" s="101">
        <v>368</v>
      </c>
      <c r="M2359" s="101">
        <v>0</v>
      </c>
      <c r="N2359" s="100" t="str">
        <f t="shared" si="108"/>
        <v>공격력 +134</v>
      </c>
      <c r="O2359" s="100" t="str">
        <f t="shared" si="109"/>
        <v>최대 체력 +889</v>
      </c>
      <c r="P2359" s="100" t="str">
        <f t="shared" si="110"/>
        <v>치유력 +368</v>
      </c>
    </row>
    <row r="2360" spans="1:16" ht="13.8" customHeight="1">
      <c r="A2360" s="101">
        <f>C2360*ID규칙_기본능력치그룹_단위+COUNTIF($C$4:C2360,C2360)</f>
        <v>13335007</v>
      </c>
      <c r="B2360" s="100" t="s">
        <v>379</v>
      </c>
      <c r="C2360" s="101">
        <f>VLOOKUP(B2360,WEAPON!$B:$D,3,0)</f>
        <v>13335</v>
      </c>
      <c r="D2360" s="102">
        <v>7</v>
      </c>
      <c r="E2360" s="101">
        <v>1</v>
      </c>
      <c r="F2360" s="101">
        <v>142</v>
      </c>
      <c r="G2360" s="101">
        <v>0</v>
      </c>
      <c r="H2360" s="101">
        <v>2</v>
      </c>
      <c r="I2360" s="101">
        <v>944</v>
      </c>
      <c r="J2360" s="101">
        <v>0</v>
      </c>
      <c r="K2360" s="101">
        <v>3</v>
      </c>
      <c r="L2360" s="101">
        <v>391</v>
      </c>
      <c r="M2360" s="101">
        <v>0</v>
      </c>
      <c r="N2360" s="100" t="str">
        <f t="shared" si="108"/>
        <v>공격력 +142</v>
      </c>
      <c r="O2360" s="100" t="str">
        <f t="shared" si="109"/>
        <v>최대 체력 +944</v>
      </c>
      <c r="P2360" s="100" t="str">
        <f t="shared" si="110"/>
        <v>치유력 +391</v>
      </c>
    </row>
    <row r="2361" spans="1:16" ht="13.8" customHeight="1">
      <c r="A2361" s="101">
        <f>C2361*ID규칙_기본능력치그룹_단위+COUNTIF($C$4:C2361,C2361)</f>
        <v>13335008</v>
      </c>
      <c r="B2361" s="100" t="s">
        <v>379</v>
      </c>
      <c r="C2361" s="101">
        <f>VLOOKUP(B2361,WEAPON!$B:$D,3,0)</f>
        <v>13335</v>
      </c>
      <c r="D2361" s="102">
        <v>8</v>
      </c>
      <c r="E2361" s="101">
        <v>1</v>
      </c>
      <c r="F2361" s="101">
        <v>150</v>
      </c>
      <c r="G2361" s="101">
        <v>0</v>
      </c>
      <c r="H2361" s="101">
        <v>2</v>
      </c>
      <c r="I2361" s="101">
        <v>1000</v>
      </c>
      <c r="J2361" s="101">
        <v>0</v>
      </c>
      <c r="K2361" s="101">
        <v>3</v>
      </c>
      <c r="L2361" s="101">
        <v>414</v>
      </c>
      <c r="M2361" s="101">
        <v>0</v>
      </c>
      <c r="N2361" s="100" t="str">
        <f t="shared" si="108"/>
        <v>공격력 +150</v>
      </c>
      <c r="O2361" s="100" t="str">
        <f t="shared" si="109"/>
        <v>최대 체력 +1000</v>
      </c>
      <c r="P2361" s="100" t="str">
        <f t="shared" si="110"/>
        <v>치유력 +414</v>
      </c>
    </row>
    <row r="2362" spans="1:16" ht="13.8" customHeight="1">
      <c r="A2362" s="101">
        <f>C2362*ID규칙_기본능력치그룹_단위+COUNTIF($C$4:C2362,C2362)</f>
        <v>13335009</v>
      </c>
      <c r="B2362" s="100" t="s">
        <v>379</v>
      </c>
      <c r="C2362" s="101">
        <f>VLOOKUP(B2362,WEAPON!$B:$D,3,0)</f>
        <v>13335</v>
      </c>
      <c r="D2362" s="102">
        <v>9</v>
      </c>
      <c r="E2362" s="101">
        <v>1</v>
      </c>
      <c r="F2362" s="101">
        <v>159</v>
      </c>
      <c r="G2362" s="101">
        <v>0</v>
      </c>
      <c r="H2362" s="101">
        <v>2</v>
      </c>
      <c r="I2362" s="101">
        <v>1055</v>
      </c>
      <c r="J2362" s="101">
        <v>0</v>
      </c>
      <c r="K2362" s="101">
        <v>3</v>
      </c>
      <c r="L2362" s="101">
        <v>437</v>
      </c>
      <c r="M2362" s="101">
        <v>0</v>
      </c>
      <c r="N2362" s="100" t="str">
        <f t="shared" si="108"/>
        <v>공격력 +159</v>
      </c>
      <c r="O2362" s="100" t="str">
        <f t="shared" si="109"/>
        <v>최대 체력 +1055</v>
      </c>
      <c r="P2362" s="100" t="str">
        <f t="shared" si="110"/>
        <v>치유력 +437</v>
      </c>
    </row>
    <row r="2363" spans="1:16" ht="13.8" customHeight="1">
      <c r="A2363" s="101">
        <f>C2363*ID규칙_기본능력치그룹_단위+COUNTIF($C$4:C2363,C2363)</f>
        <v>13335010</v>
      </c>
      <c r="B2363" s="100" t="s">
        <v>379</v>
      </c>
      <c r="C2363" s="101">
        <f>VLOOKUP(B2363,WEAPON!$B:$D,3,0)</f>
        <v>13335</v>
      </c>
      <c r="D2363" s="102">
        <v>10</v>
      </c>
      <c r="E2363" s="101">
        <v>1</v>
      </c>
      <c r="F2363" s="101">
        <v>167</v>
      </c>
      <c r="G2363" s="101">
        <v>0</v>
      </c>
      <c r="H2363" s="101">
        <v>2</v>
      </c>
      <c r="I2363" s="101">
        <v>1111</v>
      </c>
      <c r="J2363" s="101">
        <v>0</v>
      </c>
      <c r="K2363" s="101">
        <v>3</v>
      </c>
      <c r="L2363" s="101">
        <v>460</v>
      </c>
      <c r="M2363" s="101">
        <v>0</v>
      </c>
      <c r="N2363" s="100" t="str">
        <f t="shared" si="108"/>
        <v>공격력 +167</v>
      </c>
      <c r="O2363" s="100" t="str">
        <f t="shared" si="109"/>
        <v>최대 체력 +1111</v>
      </c>
      <c r="P2363" s="100" t="str">
        <f t="shared" si="110"/>
        <v>치유력 +460</v>
      </c>
    </row>
    <row r="2364" spans="1:16" ht="13.8" customHeight="1">
      <c r="A2364" s="101">
        <f>C2364*ID규칙_기본능력치그룹_단위+COUNTIF($C$4:C2364,C2364)</f>
        <v>13335011</v>
      </c>
      <c r="B2364" s="100" t="s">
        <v>379</v>
      </c>
      <c r="C2364" s="101">
        <f>VLOOKUP(B2364,WEAPON!$B:$D,3,0)</f>
        <v>13335</v>
      </c>
      <c r="D2364" s="102">
        <v>11</v>
      </c>
      <c r="E2364" s="101">
        <v>1</v>
      </c>
      <c r="F2364" s="101">
        <v>175</v>
      </c>
      <c r="G2364" s="101">
        <v>0</v>
      </c>
      <c r="H2364" s="101">
        <v>2</v>
      </c>
      <c r="I2364" s="101">
        <v>1166</v>
      </c>
      <c r="J2364" s="101">
        <v>0</v>
      </c>
      <c r="K2364" s="101">
        <v>3</v>
      </c>
      <c r="L2364" s="101">
        <v>483</v>
      </c>
      <c r="M2364" s="101">
        <v>0</v>
      </c>
      <c r="N2364" s="100" t="str">
        <f t="shared" si="108"/>
        <v>공격력 +175</v>
      </c>
      <c r="O2364" s="100" t="str">
        <f t="shared" si="109"/>
        <v>최대 체력 +1166</v>
      </c>
      <c r="P2364" s="100" t="str">
        <f t="shared" si="110"/>
        <v>치유력 +483</v>
      </c>
    </row>
    <row r="2365" spans="1:16" ht="13.8" customHeight="1">
      <c r="A2365" s="101">
        <f>C2365*ID규칙_기본능력치그룹_단위+COUNTIF($C$4:C2365,C2365)</f>
        <v>13335012</v>
      </c>
      <c r="B2365" s="100" t="s">
        <v>379</v>
      </c>
      <c r="C2365" s="101">
        <f>VLOOKUP(B2365,WEAPON!$B:$D,3,0)</f>
        <v>13335</v>
      </c>
      <c r="D2365" s="102">
        <v>12</v>
      </c>
      <c r="E2365" s="101">
        <v>1</v>
      </c>
      <c r="F2365" s="101">
        <v>184</v>
      </c>
      <c r="G2365" s="101">
        <v>0</v>
      </c>
      <c r="H2365" s="101">
        <v>2</v>
      </c>
      <c r="I2365" s="101">
        <v>1222</v>
      </c>
      <c r="J2365" s="101">
        <v>0</v>
      </c>
      <c r="K2365" s="101">
        <v>3</v>
      </c>
      <c r="L2365" s="101">
        <v>506</v>
      </c>
      <c r="M2365" s="101">
        <v>0</v>
      </c>
      <c r="N2365" s="100" t="str">
        <f t="shared" si="108"/>
        <v>공격력 +184</v>
      </c>
      <c r="O2365" s="100" t="str">
        <f t="shared" si="109"/>
        <v>최대 체력 +1222</v>
      </c>
      <c r="P2365" s="100" t="str">
        <f t="shared" si="110"/>
        <v>치유력 +506</v>
      </c>
    </row>
    <row r="2366" spans="1:16" ht="13.8" customHeight="1">
      <c r="A2366" s="101">
        <f>C2366*ID규칙_기본능력치그룹_단위+COUNTIF($C$4:C2366,C2366)</f>
        <v>13335013</v>
      </c>
      <c r="B2366" s="100" t="s">
        <v>379</v>
      </c>
      <c r="C2366" s="101">
        <f>VLOOKUP(B2366,WEAPON!$B:$D,3,0)</f>
        <v>13335</v>
      </c>
      <c r="D2366" s="102">
        <v>13</v>
      </c>
      <c r="E2366" s="101">
        <v>1</v>
      </c>
      <c r="F2366" s="101">
        <v>192</v>
      </c>
      <c r="G2366" s="101">
        <v>0</v>
      </c>
      <c r="H2366" s="101">
        <v>2</v>
      </c>
      <c r="I2366" s="101">
        <v>1277</v>
      </c>
      <c r="J2366" s="101">
        <v>0</v>
      </c>
      <c r="K2366" s="101">
        <v>3</v>
      </c>
      <c r="L2366" s="101">
        <v>529</v>
      </c>
      <c r="M2366" s="101">
        <v>0</v>
      </c>
      <c r="N2366" s="100" t="str">
        <f t="shared" si="108"/>
        <v>공격력 +192</v>
      </c>
      <c r="O2366" s="100" t="str">
        <f t="shared" si="109"/>
        <v>최대 체력 +1277</v>
      </c>
      <c r="P2366" s="100" t="str">
        <f t="shared" si="110"/>
        <v>치유력 +529</v>
      </c>
    </row>
    <row r="2367" spans="1:16" ht="13.8" customHeight="1">
      <c r="A2367" s="101">
        <f>C2367*ID규칙_기본능력치그룹_단위+COUNTIF($C$4:C2367,C2367)</f>
        <v>13335014</v>
      </c>
      <c r="B2367" s="100" t="s">
        <v>379</v>
      </c>
      <c r="C2367" s="101">
        <f>VLOOKUP(B2367,WEAPON!$B:$D,3,0)</f>
        <v>13335</v>
      </c>
      <c r="D2367" s="102">
        <v>14</v>
      </c>
      <c r="E2367" s="101">
        <v>1</v>
      </c>
      <c r="F2367" s="101">
        <v>200</v>
      </c>
      <c r="G2367" s="101">
        <v>0</v>
      </c>
      <c r="H2367" s="101">
        <v>2</v>
      </c>
      <c r="I2367" s="101">
        <v>1333</v>
      </c>
      <c r="J2367" s="101">
        <v>0</v>
      </c>
      <c r="K2367" s="101">
        <v>3</v>
      </c>
      <c r="L2367" s="101">
        <v>552</v>
      </c>
      <c r="M2367" s="101">
        <v>0</v>
      </c>
      <c r="N2367" s="100" t="str">
        <f t="shared" si="108"/>
        <v>공격력 +200</v>
      </c>
      <c r="O2367" s="100" t="str">
        <f t="shared" si="109"/>
        <v>최대 체력 +1333</v>
      </c>
      <c r="P2367" s="100" t="str">
        <f t="shared" si="110"/>
        <v>치유력 +552</v>
      </c>
    </row>
    <row r="2368" spans="1:16" ht="13.8" customHeight="1">
      <c r="A2368" s="101">
        <f>C2368*ID규칙_기본능력치그룹_단위+COUNTIF($C$4:C2368,C2368)</f>
        <v>13335015</v>
      </c>
      <c r="B2368" s="100" t="s">
        <v>379</v>
      </c>
      <c r="C2368" s="101">
        <f>VLOOKUP(B2368,WEAPON!$B:$D,3,0)</f>
        <v>13335</v>
      </c>
      <c r="D2368" s="102">
        <v>15</v>
      </c>
      <c r="E2368" s="101">
        <v>1</v>
      </c>
      <c r="F2368" s="101">
        <v>209</v>
      </c>
      <c r="G2368" s="101">
        <v>0</v>
      </c>
      <c r="H2368" s="101">
        <v>2</v>
      </c>
      <c r="I2368" s="101">
        <v>1388</v>
      </c>
      <c r="J2368" s="101">
        <v>0</v>
      </c>
      <c r="K2368" s="101">
        <v>3</v>
      </c>
      <c r="L2368" s="101">
        <v>575</v>
      </c>
      <c r="M2368" s="101">
        <v>0</v>
      </c>
      <c r="N2368" s="100" t="str">
        <f t="shared" si="108"/>
        <v>공격력 +209</v>
      </c>
      <c r="O2368" s="100" t="str">
        <f t="shared" si="109"/>
        <v>최대 체력 +1388</v>
      </c>
      <c r="P2368" s="100" t="str">
        <f t="shared" si="110"/>
        <v>치유력 +575</v>
      </c>
    </row>
    <row r="2369" spans="1:16" ht="13.8" customHeight="1">
      <c r="A2369" s="101">
        <f>C2369*ID규칙_기본능력치그룹_단위+COUNTIF($C$4:C2369,C2369)</f>
        <v>13335016</v>
      </c>
      <c r="B2369" s="100" t="s">
        <v>379</v>
      </c>
      <c r="C2369" s="101">
        <f>VLOOKUP(B2369,WEAPON!$B:$D,3,0)</f>
        <v>13335</v>
      </c>
      <c r="D2369" s="102">
        <v>16</v>
      </c>
      <c r="E2369" s="101">
        <v>1</v>
      </c>
      <c r="F2369" s="101">
        <v>217</v>
      </c>
      <c r="G2369" s="101">
        <v>0</v>
      </c>
      <c r="H2369" s="101">
        <v>2</v>
      </c>
      <c r="I2369" s="101">
        <v>1444</v>
      </c>
      <c r="J2369" s="101">
        <v>0</v>
      </c>
      <c r="K2369" s="101">
        <v>3</v>
      </c>
      <c r="L2369" s="101">
        <v>598</v>
      </c>
      <c r="M2369" s="101">
        <v>0</v>
      </c>
      <c r="N2369" s="100" t="str">
        <f t="shared" si="108"/>
        <v>공격력 +217</v>
      </c>
      <c r="O2369" s="100" t="str">
        <f t="shared" si="109"/>
        <v>최대 체력 +1444</v>
      </c>
      <c r="P2369" s="100" t="str">
        <f t="shared" si="110"/>
        <v>치유력 +598</v>
      </c>
    </row>
    <row r="2370" spans="1:16" ht="13.8" customHeight="1">
      <c r="A2370" s="101">
        <f>C2370*ID규칙_기본능력치그룹_단위+COUNTIF($C$4:C2370,C2370)</f>
        <v>13335017</v>
      </c>
      <c r="B2370" s="100" t="s">
        <v>379</v>
      </c>
      <c r="C2370" s="101">
        <f>VLOOKUP(B2370,WEAPON!$B:$D,3,0)</f>
        <v>13335</v>
      </c>
      <c r="D2370" s="102">
        <v>17</v>
      </c>
      <c r="E2370" s="101">
        <v>1</v>
      </c>
      <c r="F2370" s="101">
        <v>225</v>
      </c>
      <c r="G2370" s="101">
        <v>0</v>
      </c>
      <c r="H2370" s="101">
        <v>2</v>
      </c>
      <c r="I2370" s="101">
        <v>1499</v>
      </c>
      <c r="J2370" s="101">
        <v>0</v>
      </c>
      <c r="K2370" s="101">
        <v>3</v>
      </c>
      <c r="L2370" s="101">
        <v>621</v>
      </c>
      <c r="M2370" s="101">
        <v>0</v>
      </c>
      <c r="N2370" s="100" t="str">
        <f t="shared" si="108"/>
        <v>공격력 +225</v>
      </c>
      <c r="O2370" s="100" t="str">
        <f t="shared" si="109"/>
        <v>최대 체력 +1499</v>
      </c>
      <c r="P2370" s="100" t="str">
        <f t="shared" si="110"/>
        <v>치유력 +621</v>
      </c>
    </row>
    <row r="2371" spans="1:16" ht="13.8" customHeight="1">
      <c r="A2371" s="101">
        <f>C2371*ID규칙_기본능력치그룹_단위+COUNTIF($C$4:C2371,C2371)</f>
        <v>13335018</v>
      </c>
      <c r="B2371" s="100" t="s">
        <v>379</v>
      </c>
      <c r="C2371" s="101">
        <f>VLOOKUP(B2371,WEAPON!$B:$D,3,0)</f>
        <v>13335</v>
      </c>
      <c r="D2371" s="102">
        <v>18</v>
      </c>
      <c r="E2371" s="101">
        <v>1</v>
      </c>
      <c r="F2371" s="101">
        <v>234</v>
      </c>
      <c r="G2371" s="101">
        <v>0</v>
      </c>
      <c r="H2371" s="101">
        <v>2</v>
      </c>
      <c r="I2371" s="101">
        <v>1555</v>
      </c>
      <c r="J2371" s="101">
        <v>0</v>
      </c>
      <c r="K2371" s="101">
        <v>3</v>
      </c>
      <c r="L2371" s="101">
        <v>644</v>
      </c>
      <c r="M2371" s="101">
        <v>0</v>
      </c>
      <c r="N2371" s="100" t="str">
        <f t="shared" si="108"/>
        <v>공격력 +234</v>
      </c>
      <c r="O2371" s="100" t="str">
        <f t="shared" si="109"/>
        <v>최대 체력 +1555</v>
      </c>
      <c r="P2371" s="100" t="str">
        <f t="shared" si="110"/>
        <v>치유력 +644</v>
      </c>
    </row>
    <row r="2372" spans="1:16" ht="13.8" customHeight="1">
      <c r="A2372" s="101">
        <f>C2372*ID규칙_기본능력치그룹_단위+COUNTIF($C$4:C2372,C2372)</f>
        <v>13335019</v>
      </c>
      <c r="B2372" s="100" t="s">
        <v>379</v>
      </c>
      <c r="C2372" s="101">
        <f>VLOOKUP(B2372,WEAPON!$B:$D,3,0)</f>
        <v>13335</v>
      </c>
      <c r="D2372" s="102">
        <v>19</v>
      </c>
      <c r="E2372" s="101">
        <v>1</v>
      </c>
      <c r="F2372" s="101">
        <v>242</v>
      </c>
      <c r="G2372" s="101">
        <v>0</v>
      </c>
      <c r="H2372" s="101">
        <v>2</v>
      </c>
      <c r="I2372" s="101">
        <v>1610</v>
      </c>
      <c r="J2372" s="101">
        <v>0</v>
      </c>
      <c r="K2372" s="101">
        <v>3</v>
      </c>
      <c r="L2372" s="101">
        <v>667</v>
      </c>
      <c r="M2372" s="101">
        <v>0</v>
      </c>
      <c r="N2372" s="100" t="str">
        <f t="shared" ref="N2372:N2435" si="111">IF(E2372=0,"-",VLOOKUP(E2372,STATS_TYPE,2,0)&amp;" +")&amp;IF(E2372=0,"",IF(G2372=0,F2372,F2372/100&amp;"%"))</f>
        <v>공격력 +242</v>
      </c>
      <c r="O2372" s="100" t="str">
        <f t="shared" ref="O2372:O2435" si="112">IF(H2372=0,"-",VLOOKUP(H2372,STATS_TYPE,2,0)&amp;" +")&amp;IF(H2372=0,"",IF(J2372=0,I2372,I2372/100&amp;"%"))</f>
        <v>최대 체력 +1610</v>
      </c>
      <c r="P2372" s="100" t="str">
        <f t="shared" ref="P2372:P2435" si="113">IF(K2372=0,"-",VLOOKUP(K2372,STATS_TYPE,2,0)&amp;" +")&amp;IF(K2372=0,"",IF(M2372=0,L2372,L2372/100&amp;"%"))</f>
        <v>치유력 +667</v>
      </c>
    </row>
    <row r="2373" spans="1:16" ht="13.8" customHeight="1">
      <c r="A2373" s="101">
        <f>C2373*ID규칙_기본능력치그룹_단위+COUNTIF($C$4:C2373,C2373)</f>
        <v>13335020</v>
      </c>
      <c r="B2373" s="100" t="s">
        <v>379</v>
      </c>
      <c r="C2373" s="101">
        <f>VLOOKUP(B2373,WEAPON!$B:$D,3,0)</f>
        <v>13335</v>
      </c>
      <c r="D2373" s="102">
        <v>20</v>
      </c>
      <c r="E2373" s="101">
        <v>1</v>
      </c>
      <c r="F2373" s="101">
        <v>250</v>
      </c>
      <c r="G2373" s="101">
        <v>0</v>
      </c>
      <c r="H2373" s="101">
        <v>2</v>
      </c>
      <c r="I2373" s="101">
        <v>1666</v>
      </c>
      <c r="J2373" s="101">
        <v>0</v>
      </c>
      <c r="K2373" s="101">
        <v>3</v>
      </c>
      <c r="L2373" s="101">
        <v>690</v>
      </c>
      <c r="M2373" s="101">
        <v>0</v>
      </c>
      <c r="N2373" s="100" t="str">
        <f t="shared" si="111"/>
        <v>공격력 +250</v>
      </c>
      <c r="O2373" s="100" t="str">
        <f t="shared" si="112"/>
        <v>최대 체력 +1666</v>
      </c>
      <c r="P2373" s="100" t="str">
        <f t="shared" si="113"/>
        <v>치유력 +690</v>
      </c>
    </row>
    <row r="2374" spans="1:16" ht="13.8" customHeight="1">
      <c r="A2374" s="101">
        <f>C2374*ID규칙_기본능력치그룹_단위+COUNTIF($C$4:C2374,C2374)</f>
        <v>13335021</v>
      </c>
      <c r="B2374" s="100" t="s">
        <v>379</v>
      </c>
      <c r="C2374" s="101">
        <f>VLOOKUP(B2374,WEAPON!$B:$D,3,0)</f>
        <v>13335</v>
      </c>
      <c r="D2374" s="102">
        <v>21</v>
      </c>
      <c r="E2374" s="101">
        <v>1</v>
      </c>
      <c r="F2374" s="101">
        <v>259</v>
      </c>
      <c r="G2374" s="101">
        <v>0</v>
      </c>
      <c r="H2374" s="101">
        <v>2</v>
      </c>
      <c r="I2374" s="101">
        <v>1721</v>
      </c>
      <c r="J2374" s="101">
        <v>0</v>
      </c>
      <c r="K2374" s="101">
        <v>3</v>
      </c>
      <c r="L2374" s="101">
        <v>713</v>
      </c>
      <c r="M2374" s="101">
        <v>0</v>
      </c>
      <c r="N2374" s="100" t="str">
        <f t="shared" si="111"/>
        <v>공격력 +259</v>
      </c>
      <c r="O2374" s="100" t="str">
        <f t="shared" si="112"/>
        <v>최대 체력 +1721</v>
      </c>
      <c r="P2374" s="100" t="str">
        <f t="shared" si="113"/>
        <v>치유력 +713</v>
      </c>
    </row>
    <row r="2375" spans="1:16" ht="13.8" customHeight="1">
      <c r="A2375" s="101">
        <f>C2375*ID규칙_기본능력치그룹_단위+COUNTIF($C$4:C2375,C2375)</f>
        <v>13335022</v>
      </c>
      <c r="B2375" s="100" t="s">
        <v>379</v>
      </c>
      <c r="C2375" s="101">
        <f>VLOOKUP(B2375,WEAPON!$B:$D,3,0)</f>
        <v>13335</v>
      </c>
      <c r="D2375" s="102">
        <v>22</v>
      </c>
      <c r="E2375" s="101">
        <v>1</v>
      </c>
      <c r="F2375" s="101">
        <v>267</v>
      </c>
      <c r="G2375" s="101">
        <v>0</v>
      </c>
      <c r="H2375" s="101">
        <v>2</v>
      </c>
      <c r="I2375" s="101">
        <v>1777</v>
      </c>
      <c r="J2375" s="101">
        <v>0</v>
      </c>
      <c r="K2375" s="101">
        <v>3</v>
      </c>
      <c r="L2375" s="101">
        <v>736</v>
      </c>
      <c r="M2375" s="101">
        <v>0</v>
      </c>
      <c r="N2375" s="100" t="str">
        <f t="shared" si="111"/>
        <v>공격력 +267</v>
      </c>
      <c r="O2375" s="100" t="str">
        <f t="shared" si="112"/>
        <v>최대 체력 +1777</v>
      </c>
      <c r="P2375" s="100" t="str">
        <f t="shared" si="113"/>
        <v>치유력 +736</v>
      </c>
    </row>
    <row r="2376" spans="1:16" ht="13.8" customHeight="1">
      <c r="A2376" s="101">
        <f>C2376*ID규칙_기본능력치그룹_단위+COUNTIF($C$4:C2376,C2376)</f>
        <v>13335023</v>
      </c>
      <c r="B2376" s="100" t="s">
        <v>379</v>
      </c>
      <c r="C2376" s="101">
        <f>VLOOKUP(B2376,WEAPON!$B:$D,3,0)</f>
        <v>13335</v>
      </c>
      <c r="D2376" s="102">
        <v>23</v>
      </c>
      <c r="E2376" s="101">
        <v>1</v>
      </c>
      <c r="F2376" s="101">
        <v>275</v>
      </c>
      <c r="G2376" s="101">
        <v>0</v>
      </c>
      <c r="H2376" s="101">
        <v>2</v>
      </c>
      <c r="I2376" s="101">
        <v>1832</v>
      </c>
      <c r="J2376" s="101">
        <v>0</v>
      </c>
      <c r="K2376" s="101">
        <v>3</v>
      </c>
      <c r="L2376" s="101">
        <v>759</v>
      </c>
      <c r="M2376" s="101">
        <v>0</v>
      </c>
      <c r="N2376" s="100" t="str">
        <f t="shared" si="111"/>
        <v>공격력 +275</v>
      </c>
      <c r="O2376" s="100" t="str">
        <f t="shared" si="112"/>
        <v>최대 체력 +1832</v>
      </c>
      <c r="P2376" s="100" t="str">
        <f t="shared" si="113"/>
        <v>치유력 +759</v>
      </c>
    </row>
    <row r="2377" spans="1:16" ht="13.8" customHeight="1">
      <c r="A2377" s="101">
        <f>C2377*ID규칙_기본능력치그룹_단위+COUNTIF($C$4:C2377,C2377)</f>
        <v>13335024</v>
      </c>
      <c r="B2377" s="100" t="s">
        <v>379</v>
      </c>
      <c r="C2377" s="101">
        <f>VLOOKUP(B2377,WEAPON!$B:$D,3,0)</f>
        <v>13335</v>
      </c>
      <c r="D2377" s="102">
        <v>24</v>
      </c>
      <c r="E2377" s="101">
        <v>1</v>
      </c>
      <c r="F2377" s="101">
        <v>284</v>
      </c>
      <c r="G2377" s="101">
        <v>0</v>
      </c>
      <c r="H2377" s="101">
        <v>2</v>
      </c>
      <c r="I2377" s="101">
        <v>1888</v>
      </c>
      <c r="J2377" s="101">
        <v>0</v>
      </c>
      <c r="K2377" s="101">
        <v>3</v>
      </c>
      <c r="L2377" s="101">
        <v>782</v>
      </c>
      <c r="M2377" s="101">
        <v>0</v>
      </c>
      <c r="N2377" s="100" t="str">
        <f t="shared" si="111"/>
        <v>공격력 +284</v>
      </c>
      <c r="O2377" s="100" t="str">
        <f t="shared" si="112"/>
        <v>최대 체력 +1888</v>
      </c>
      <c r="P2377" s="100" t="str">
        <f t="shared" si="113"/>
        <v>치유력 +782</v>
      </c>
    </row>
    <row r="2378" spans="1:16" ht="13.8" customHeight="1">
      <c r="A2378" s="101">
        <f>C2378*ID규칙_기본능력치그룹_단위+COUNTIF($C$4:C2378,C2378)</f>
        <v>13335025</v>
      </c>
      <c r="B2378" s="100" t="s">
        <v>379</v>
      </c>
      <c r="C2378" s="101">
        <f>VLOOKUP(B2378,WEAPON!$B:$D,3,0)</f>
        <v>13335</v>
      </c>
      <c r="D2378" s="102">
        <v>25</v>
      </c>
      <c r="E2378" s="101">
        <v>1</v>
      </c>
      <c r="F2378" s="101">
        <v>292</v>
      </c>
      <c r="G2378" s="101">
        <v>0</v>
      </c>
      <c r="H2378" s="101">
        <v>2</v>
      </c>
      <c r="I2378" s="101">
        <v>1943</v>
      </c>
      <c r="J2378" s="101">
        <v>0</v>
      </c>
      <c r="K2378" s="101">
        <v>3</v>
      </c>
      <c r="L2378" s="101">
        <v>805</v>
      </c>
      <c r="M2378" s="101">
        <v>0</v>
      </c>
      <c r="N2378" s="100" t="str">
        <f t="shared" si="111"/>
        <v>공격력 +292</v>
      </c>
      <c r="O2378" s="100" t="str">
        <f t="shared" si="112"/>
        <v>최대 체력 +1943</v>
      </c>
      <c r="P2378" s="100" t="str">
        <f t="shared" si="113"/>
        <v>치유력 +805</v>
      </c>
    </row>
    <row r="2379" spans="1:16" ht="13.8" customHeight="1">
      <c r="A2379" s="101">
        <f>C2379*ID규칙_기본능력치그룹_단위+COUNTIF($C$4:C2379,C2379)</f>
        <v>13335026</v>
      </c>
      <c r="B2379" s="100" t="s">
        <v>379</v>
      </c>
      <c r="C2379" s="101">
        <f>VLOOKUP(B2379,WEAPON!$B:$D,3,0)</f>
        <v>13335</v>
      </c>
      <c r="D2379" s="102">
        <v>26</v>
      </c>
      <c r="E2379" s="101">
        <v>1</v>
      </c>
      <c r="F2379" s="101">
        <v>300</v>
      </c>
      <c r="G2379" s="101">
        <v>0</v>
      </c>
      <c r="H2379" s="101">
        <v>2</v>
      </c>
      <c r="I2379" s="101">
        <v>1999</v>
      </c>
      <c r="J2379" s="101">
        <v>0</v>
      </c>
      <c r="K2379" s="101">
        <v>3</v>
      </c>
      <c r="L2379" s="101">
        <v>828</v>
      </c>
      <c r="M2379" s="101">
        <v>0</v>
      </c>
      <c r="N2379" s="100" t="str">
        <f t="shared" si="111"/>
        <v>공격력 +300</v>
      </c>
      <c r="O2379" s="100" t="str">
        <f t="shared" si="112"/>
        <v>최대 체력 +1999</v>
      </c>
      <c r="P2379" s="100" t="str">
        <f t="shared" si="113"/>
        <v>치유력 +828</v>
      </c>
    </row>
    <row r="2380" spans="1:16" ht="13.8" customHeight="1">
      <c r="A2380" s="101">
        <f>C2380*ID규칙_기본능력치그룹_단위+COUNTIF($C$4:C2380,C2380)</f>
        <v>13335027</v>
      </c>
      <c r="B2380" s="100" t="s">
        <v>379</v>
      </c>
      <c r="C2380" s="101">
        <f>VLOOKUP(B2380,WEAPON!$B:$D,3,0)</f>
        <v>13335</v>
      </c>
      <c r="D2380" s="102">
        <v>27</v>
      </c>
      <c r="E2380" s="101">
        <v>1</v>
      </c>
      <c r="F2380" s="101">
        <v>308</v>
      </c>
      <c r="G2380" s="101">
        <v>0</v>
      </c>
      <c r="H2380" s="101">
        <v>2</v>
      </c>
      <c r="I2380" s="101">
        <v>2054</v>
      </c>
      <c r="J2380" s="101">
        <v>0</v>
      </c>
      <c r="K2380" s="101">
        <v>3</v>
      </c>
      <c r="L2380" s="101">
        <v>851</v>
      </c>
      <c r="M2380" s="101">
        <v>0</v>
      </c>
      <c r="N2380" s="100" t="str">
        <f t="shared" si="111"/>
        <v>공격력 +308</v>
      </c>
      <c r="O2380" s="100" t="str">
        <f t="shared" si="112"/>
        <v>최대 체력 +2054</v>
      </c>
      <c r="P2380" s="100" t="str">
        <f t="shared" si="113"/>
        <v>치유력 +851</v>
      </c>
    </row>
    <row r="2381" spans="1:16" ht="13.8" customHeight="1">
      <c r="A2381" s="101">
        <f>C2381*ID규칙_기본능력치그룹_단위+COUNTIF($C$4:C2381,C2381)</f>
        <v>13335028</v>
      </c>
      <c r="B2381" s="100" t="s">
        <v>379</v>
      </c>
      <c r="C2381" s="101">
        <f>VLOOKUP(B2381,WEAPON!$B:$D,3,0)</f>
        <v>13335</v>
      </c>
      <c r="D2381" s="102">
        <v>28</v>
      </c>
      <c r="E2381" s="101">
        <v>1</v>
      </c>
      <c r="F2381" s="101">
        <v>317</v>
      </c>
      <c r="G2381" s="101">
        <v>0</v>
      </c>
      <c r="H2381" s="101">
        <v>2</v>
      </c>
      <c r="I2381" s="101">
        <v>2110</v>
      </c>
      <c r="J2381" s="101">
        <v>0</v>
      </c>
      <c r="K2381" s="101">
        <v>3</v>
      </c>
      <c r="L2381" s="101">
        <v>874</v>
      </c>
      <c r="M2381" s="101">
        <v>0</v>
      </c>
      <c r="N2381" s="100" t="str">
        <f t="shared" si="111"/>
        <v>공격력 +317</v>
      </c>
      <c r="O2381" s="100" t="str">
        <f t="shared" si="112"/>
        <v>최대 체력 +2110</v>
      </c>
      <c r="P2381" s="100" t="str">
        <f t="shared" si="113"/>
        <v>치유력 +874</v>
      </c>
    </row>
    <row r="2382" spans="1:16" ht="13.8" customHeight="1">
      <c r="A2382" s="101">
        <f>C2382*ID규칙_기본능력치그룹_단위+COUNTIF($C$4:C2382,C2382)</f>
        <v>13335029</v>
      </c>
      <c r="B2382" s="100" t="s">
        <v>379</v>
      </c>
      <c r="C2382" s="101">
        <f>VLOOKUP(B2382,WEAPON!$B:$D,3,0)</f>
        <v>13335</v>
      </c>
      <c r="D2382" s="102">
        <v>29</v>
      </c>
      <c r="E2382" s="101">
        <v>1</v>
      </c>
      <c r="F2382" s="101">
        <v>325</v>
      </c>
      <c r="G2382" s="101">
        <v>0</v>
      </c>
      <c r="H2382" s="101">
        <v>2</v>
      </c>
      <c r="I2382" s="101">
        <v>2165</v>
      </c>
      <c r="J2382" s="101">
        <v>0</v>
      </c>
      <c r="K2382" s="101">
        <v>3</v>
      </c>
      <c r="L2382" s="101">
        <v>897</v>
      </c>
      <c r="M2382" s="101">
        <v>0</v>
      </c>
      <c r="N2382" s="100" t="str">
        <f t="shared" si="111"/>
        <v>공격력 +325</v>
      </c>
      <c r="O2382" s="100" t="str">
        <f t="shared" si="112"/>
        <v>최대 체력 +2165</v>
      </c>
      <c r="P2382" s="100" t="str">
        <f t="shared" si="113"/>
        <v>치유력 +897</v>
      </c>
    </row>
    <row r="2383" spans="1:16" ht="13.8" customHeight="1">
      <c r="A2383" s="101">
        <f>C2383*ID규칙_기본능력치그룹_단위+COUNTIF($C$4:C2383,C2383)</f>
        <v>13335030</v>
      </c>
      <c r="B2383" s="100" t="s">
        <v>379</v>
      </c>
      <c r="C2383" s="101">
        <f>VLOOKUP(B2383,WEAPON!$B:$D,3,0)</f>
        <v>13335</v>
      </c>
      <c r="D2383" s="102">
        <v>30</v>
      </c>
      <c r="E2383" s="101">
        <v>1</v>
      </c>
      <c r="F2383" s="101">
        <v>333</v>
      </c>
      <c r="G2383" s="101">
        <v>0</v>
      </c>
      <c r="H2383" s="101">
        <v>2</v>
      </c>
      <c r="I2383" s="101">
        <v>2221</v>
      </c>
      <c r="J2383" s="101">
        <v>0</v>
      </c>
      <c r="K2383" s="101">
        <v>3</v>
      </c>
      <c r="L2383" s="101">
        <v>920</v>
      </c>
      <c r="M2383" s="101">
        <v>0</v>
      </c>
      <c r="N2383" s="100" t="str">
        <f t="shared" si="111"/>
        <v>공격력 +333</v>
      </c>
      <c r="O2383" s="100" t="str">
        <f t="shared" si="112"/>
        <v>최대 체력 +2221</v>
      </c>
      <c r="P2383" s="100" t="str">
        <f t="shared" si="113"/>
        <v>치유력 +920</v>
      </c>
    </row>
    <row r="2384" spans="1:16" ht="13.8" customHeight="1">
      <c r="A2384" s="101">
        <f>C2384*ID규칙_기본능력치그룹_단위+COUNTIF($C$4:C2384,C2384)</f>
        <v>13335031</v>
      </c>
      <c r="B2384" s="100" t="s">
        <v>379</v>
      </c>
      <c r="C2384" s="101">
        <f>VLOOKUP(B2384,WEAPON!$B:$D,3,0)</f>
        <v>13335</v>
      </c>
      <c r="D2384" s="102">
        <v>31</v>
      </c>
      <c r="E2384" s="101">
        <v>1</v>
      </c>
      <c r="F2384" s="101">
        <v>342</v>
      </c>
      <c r="G2384" s="101">
        <v>0</v>
      </c>
      <c r="H2384" s="101">
        <v>2</v>
      </c>
      <c r="I2384" s="101">
        <v>2276</v>
      </c>
      <c r="J2384" s="101">
        <v>0</v>
      </c>
      <c r="K2384" s="101">
        <v>3</v>
      </c>
      <c r="L2384" s="101">
        <v>943</v>
      </c>
      <c r="M2384" s="101">
        <v>0</v>
      </c>
      <c r="N2384" s="100" t="str">
        <f t="shared" si="111"/>
        <v>공격력 +342</v>
      </c>
      <c r="O2384" s="100" t="str">
        <f t="shared" si="112"/>
        <v>최대 체력 +2276</v>
      </c>
      <c r="P2384" s="100" t="str">
        <f t="shared" si="113"/>
        <v>치유력 +943</v>
      </c>
    </row>
    <row r="2385" spans="1:16" ht="13.8" customHeight="1">
      <c r="A2385" s="101">
        <f>C2385*ID규칙_기본능력치그룹_단위+COUNTIF($C$4:C2385,C2385)</f>
        <v>13335032</v>
      </c>
      <c r="B2385" s="100" t="s">
        <v>379</v>
      </c>
      <c r="C2385" s="101">
        <f>VLOOKUP(B2385,WEAPON!$B:$D,3,0)</f>
        <v>13335</v>
      </c>
      <c r="D2385" s="102">
        <v>32</v>
      </c>
      <c r="E2385" s="101">
        <v>1</v>
      </c>
      <c r="F2385" s="101">
        <v>350</v>
      </c>
      <c r="G2385" s="101">
        <v>0</v>
      </c>
      <c r="H2385" s="101">
        <v>2</v>
      </c>
      <c r="I2385" s="101">
        <v>2332</v>
      </c>
      <c r="J2385" s="101">
        <v>0</v>
      </c>
      <c r="K2385" s="101">
        <v>3</v>
      </c>
      <c r="L2385" s="101">
        <v>966</v>
      </c>
      <c r="M2385" s="101">
        <v>0</v>
      </c>
      <c r="N2385" s="100" t="str">
        <f t="shared" si="111"/>
        <v>공격력 +350</v>
      </c>
      <c r="O2385" s="100" t="str">
        <f t="shared" si="112"/>
        <v>최대 체력 +2332</v>
      </c>
      <c r="P2385" s="100" t="str">
        <f t="shared" si="113"/>
        <v>치유력 +966</v>
      </c>
    </row>
    <row r="2386" spans="1:16" ht="13.8" customHeight="1">
      <c r="A2386" s="101">
        <f>C2386*ID규칙_기본능력치그룹_단위+COUNTIF($C$4:C2386,C2386)</f>
        <v>13335033</v>
      </c>
      <c r="B2386" s="100" t="s">
        <v>379</v>
      </c>
      <c r="C2386" s="101">
        <f>VLOOKUP(B2386,WEAPON!$B:$D,3,0)</f>
        <v>13335</v>
      </c>
      <c r="D2386" s="102">
        <v>33</v>
      </c>
      <c r="E2386" s="101">
        <v>1</v>
      </c>
      <c r="F2386" s="101">
        <v>358</v>
      </c>
      <c r="G2386" s="101">
        <v>0</v>
      </c>
      <c r="H2386" s="101">
        <v>2</v>
      </c>
      <c r="I2386" s="101">
        <v>2387</v>
      </c>
      <c r="J2386" s="101">
        <v>0</v>
      </c>
      <c r="K2386" s="101">
        <v>3</v>
      </c>
      <c r="L2386" s="101">
        <v>989</v>
      </c>
      <c r="M2386" s="101">
        <v>0</v>
      </c>
      <c r="N2386" s="100" t="str">
        <f t="shared" si="111"/>
        <v>공격력 +358</v>
      </c>
      <c r="O2386" s="100" t="str">
        <f t="shared" si="112"/>
        <v>최대 체력 +2387</v>
      </c>
      <c r="P2386" s="100" t="str">
        <f t="shared" si="113"/>
        <v>치유력 +989</v>
      </c>
    </row>
    <row r="2387" spans="1:16" ht="13.8" customHeight="1">
      <c r="A2387" s="101">
        <f>C2387*ID규칙_기본능력치그룹_단위+COUNTIF($C$4:C2387,C2387)</f>
        <v>13335034</v>
      </c>
      <c r="B2387" s="100" t="s">
        <v>379</v>
      </c>
      <c r="C2387" s="101">
        <f>VLOOKUP(B2387,WEAPON!$B:$D,3,0)</f>
        <v>13335</v>
      </c>
      <c r="D2387" s="102">
        <v>34</v>
      </c>
      <c r="E2387" s="101">
        <v>1</v>
      </c>
      <c r="F2387" s="101">
        <v>367</v>
      </c>
      <c r="G2387" s="101">
        <v>0</v>
      </c>
      <c r="H2387" s="101">
        <v>2</v>
      </c>
      <c r="I2387" s="101">
        <v>2443</v>
      </c>
      <c r="J2387" s="101">
        <v>0</v>
      </c>
      <c r="K2387" s="101">
        <v>3</v>
      </c>
      <c r="L2387" s="101">
        <v>1012</v>
      </c>
      <c r="M2387" s="101">
        <v>0</v>
      </c>
      <c r="N2387" s="100" t="str">
        <f t="shared" si="111"/>
        <v>공격력 +367</v>
      </c>
      <c r="O2387" s="100" t="str">
        <f t="shared" si="112"/>
        <v>최대 체력 +2443</v>
      </c>
      <c r="P2387" s="100" t="str">
        <f t="shared" si="113"/>
        <v>치유력 +1012</v>
      </c>
    </row>
    <row r="2388" spans="1:16" ht="13.8" customHeight="1">
      <c r="A2388" s="101">
        <f>C2388*ID규칙_기본능력치그룹_단위+COUNTIF($C$4:C2388,C2388)</f>
        <v>13335035</v>
      </c>
      <c r="B2388" s="100" t="s">
        <v>379</v>
      </c>
      <c r="C2388" s="101">
        <f>VLOOKUP(B2388,WEAPON!$B:$D,3,0)</f>
        <v>13335</v>
      </c>
      <c r="D2388" s="102">
        <v>35</v>
      </c>
      <c r="E2388" s="101">
        <v>1</v>
      </c>
      <c r="F2388" s="101">
        <v>375</v>
      </c>
      <c r="G2388" s="101">
        <v>0</v>
      </c>
      <c r="H2388" s="101">
        <v>2</v>
      </c>
      <c r="I2388" s="101">
        <v>2498</v>
      </c>
      <c r="J2388" s="101">
        <v>0</v>
      </c>
      <c r="K2388" s="101">
        <v>3</v>
      </c>
      <c r="L2388" s="101">
        <v>1035</v>
      </c>
      <c r="M2388" s="101">
        <v>0</v>
      </c>
      <c r="N2388" s="100" t="str">
        <f t="shared" si="111"/>
        <v>공격력 +375</v>
      </c>
      <c r="O2388" s="100" t="str">
        <f t="shared" si="112"/>
        <v>최대 체력 +2498</v>
      </c>
      <c r="P2388" s="100" t="str">
        <f t="shared" si="113"/>
        <v>치유력 +1035</v>
      </c>
    </row>
    <row r="2389" spans="1:16" ht="13.8" customHeight="1">
      <c r="A2389" s="101">
        <f>C2389*ID규칙_기본능력치그룹_단위+COUNTIF($C$4:C2389,C2389)</f>
        <v>13335036</v>
      </c>
      <c r="B2389" s="100" t="s">
        <v>379</v>
      </c>
      <c r="C2389" s="101">
        <f>VLOOKUP(B2389,WEAPON!$B:$D,3,0)</f>
        <v>13335</v>
      </c>
      <c r="D2389" s="102">
        <v>36</v>
      </c>
      <c r="E2389" s="101">
        <v>1</v>
      </c>
      <c r="F2389" s="101">
        <v>383</v>
      </c>
      <c r="G2389" s="101">
        <v>0</v>
      </c>
      <c r="H2389" s="101">
        <v>2</v>
      </c>
      <c r="I2389" s="101">
        <v>2554</v>
      </c>
      <c r="J2389" s="101">
        <v>0</v>
      </c>
      <c r="K2389" s="101">
        <v>3</v>
      </c>
      <c r="L2389" s="101">
        <v>1058</v>
      </c>
      <c r="M2389" s="101">
        <v>0</v>
      </c>
      <c r="N2389" s="100" t="str">
        <f t="shared" si="111"/>
        <v>공격력 +383</v>
      </c>
      <c r="O2389" s="100" t="str">
        <f t="shared" si="112"/>
        <v>최대 체력 +2554</v>
      </c>
      <c r="P2389" s="100" t="str">
        <f t="shared" si="113"/>
        <v>치유력 +1058</v>
      </c>
    </row>
    <row r="2390" spans="1:16" ht="13.8" customHeight="1">
      <c r="A2390" s="101">
        <f>C2390*ID규칙_기본능력치그룹_단위+COUNTIF($C$4:C2390,C2390)</f>
        <v>13335037</v>
      </c>
      <c r="B2390" s="100" t="s">
        <v>379</v>
      </c>
      <c r="C2390" s="101">
        <f>VLOOKUP(B2390,WEAPON!$B:$D,3,0)</f>
        <v>13335</v>
      </c>
      <c r="D2390" s="102">
        <v>37</v>
      </c>
      <c r="E2390" s="101">
        <v>1</v>
      </c>
      <c r="F2390" s="101">
        <v>392</v>
      </c>
      <c r="G2390" s="101">
        <v>0</v>
      </c>
      <c r="H2390" s="101">
        <v>2</v>
      </c>
      <c r="I2390" s="101">
        <v>2609</v>
      </c>
      <c r="J2390" s="101">
        <v>0</v>
      </c>
      <c r="K2390" s="101">
        <v>3</v>
      </c>
      <c r="L2390" s="101">
        <v>1081</v>
      </c>
      <c r="M2390" s="101">
        <v>0</v>
      </c>
      <c r="N2390" s="100" t="str">
        <f t="shared" si="111"/>
        <v>공격력 +392</v>
      </c>
      <c r="O2390" s="100" t="str">
        <f t="shared" si="112"/>
        <v>최대 체력 +2609</v>
      </c>
      <c r="P2390" s="100" t="str">
        <f t="shared" si="113"/>
        <v>치유력 +1081</v>
      </c>
    </row>
    <row r="2391" spans="1:16" ht="13.8" customHeight="1">
      <c r="A2391" s="101">
        <f>C2391*ID규칙_기본능력치그룹_단위+COUNTIF($C$4:C2391,C2391)</f>
        <v>13335038</v>
      </c>
      <c r="B2391" s="100" t="s">
        <v>379</v>
      </c>
      <c r="C2391" s="101">
        <f>VLOOKUP(B2391,WEAPON!$B:$D,3,0)</f>
        <v>13335</v>
      </c>
      <c r="D2391" s="102">
        <v>38</v>
      </c>
      <c r="E2391" s="101">
        <v>1</v>
      </c>
      <c r="F2391" s="101">
        <v>400</v>
      </c>
      <c r="G2391" s="101">
        <v>0</v>
      </c>
      <c r="H2391" s="101">
        <v>2</v>
      </c>
      <c r="I2391" s="101">
        <v>2665</v>
      </c>
      <c r="J2391" s="101">
        <v>0</v>
      </c>
      <c r="K2391" s="101">
        <v>3</v>
      </c>
      <c r="L2391" s="101">
        <v>1104</v>
      </c>
      <c r="M2391" s="101">
        <v>0</v>
      </c>
      <c r="N2391" s="100" t="str">
        <f t="shared" si="111"/>
        <v>공격력 +400</v>
      </c>
      <c r="O2391" s="100" t="str">
        <f t="shared" si="112"/>
        <v>최대 체력 +2665</v>
      </c>
      <c r="P2391" s="100" t="str">
        <f t="shared" si="113"/>
        <v>치유력 +1104</v>
      </c>
    </row>
    <row r="2392" spans="1:16" ht="13.8" customHeight="1">
      <c r="A2392" s="101">
        <f>C2392*ID규칙_기본능력치그룹_단위+COUNTIF($C$4:C2392,C2392)</f>
        <v>13335039</v>
      </c>
      <c r="B2392" s="100" t="s">
        <v>379</v>
      </c>
      <c r="C2392" s="101">
        <f>VLOOKUP(B2392,WEAPON!$B:$D,3,0)</f>
        <v>13335</v>
      </c>
      <c r="D2392" s="102">
        <v>39</v>
      </c>
      <c r="E2392" s="101">
        <v>1</v>
      </c>
      <c r="F2392" s="101">
        <v>408</v>
      </c>
      <c r="G2392" s="101">
        <v>0</v>
      </c>
      <c r="H2392" s="101">
        <v>2</v>
      </c>
      <c r="I2392" s="101">
        <v>2720</v>
      </c>
      <c r="J2392" s="101">
        <v>0</v>
      </c>
      <c r="K2392" s="101">
        <v>3</v>
      </c>
      <c r="L2392" s="101">
        <v>1127</v>
      </c>
      <c r="M2392" s="101">
        <v>0</v>
      </c>
      <c r="N2392" s="100" t="str">
        <f t="shared" si="111"/>
        <v>공격력 +408</v>
      </c>
      <c r="O2392" s="100" t="str">
        <f t="shared" si="112"/>
        <v>최대 체력 +2720</v>
      </c>
      <c r="P2392" s="100" t="str">
        <f t="shared" si="113"/>
        <v>치유력 +1127</v>
      </c>
    </row>
    <row r="2393" spans="1:16" ht="13.8" customHeight="1">
      <c r="A2393" s="101">
        <f>C2393*ID규칙_기본능력치그룹_단위+COUNTIF($C$4:C2393,C2393)</f>
        <v>13335040</v>
      </c>
      <c r="B2393" s="100" t="s">
        <v>379</v>
      </c>
      <c r="C2393" s="101">
        <f>VLOOKUP(B2393,WEAPON!$B:$D,3,0)</f>
        <v>13335</v>
      </c>
      <c r="D2393" s="102">
        <v>40</v>
      </c>
      <c r="E2393" s="101">
        <v>1</v>
      </c>
      <c r="F2393" s="101">
        <v>417</v>
      </c>
      <c r="G2393" s="101">
        <v>0</v>
      </c>
      <c r="H2393" s="101">
        <v>2</v>
      </c>
      <c r="I2393" s="101">
        <v>2776</v>
      </c>
      <c r="J2393" s="101">
        <v>0</v>
      </c>
      <c r="K2393" s="101">
        <v>3</v>
      </c>
      <c r="L2393" s="101">
        <v>1150</v>
      </c>
      <c r="M2393" s="101">
        <v>0</v>
      </c>
      <c r="N2393" s="100" t="str">
        <f t="shared" si="111"/>
        <v>공격력 +417</v>
      </c>
      <c r="O2393" s="100" t="str">
        <f t="shared" si="112"/>
        <v>최대 체력 +2776</v>
      </c>
      <c r="P2393" s="100" t="str">
        <f t="shared" si="113"/>
        <v>치유력 +1150</v>
      </c>
    </row>
    <row r="2394" spans="1:16" ht="13.8" customHeight="1">
      <c r="A2394" s="101">
        <f>C2394*ID규칙_기본능력치그룹_단위+COUNTIF($C$4:C2394,C2394)</f>
        <v>13335041</v>
      </c>
      <c r="B2394" s="100" t="s">
        <v>379</v>
      </c>
      <c r="C2394" s="101">
        <f>VLOOKUP(B2394,WEAPON!$B:$D,3,0)</f>
        <v>13335</v>
      </c>
      <c r="D2394" s="102">
        <v>41</v>
      </c>
      <c r="E2394" s="101">
        <v>1</v>
      </c>
      <c r="F2394" s="101">
        <v>425</v>
      </c>
      <c r="G2394" s="101">
        <v>0</v>
      </c>
      <c r="H2394" s="101">
        <v>2</v>
      </c>
      <c r="I2394" s="101">
        <v>2831</v>
      </c>
      <c r="J2394" s="101">
        <v>0</v>
      </c>
      <c r="K2394" s="101">
        <v>3</v>
      </c>
      <c r="L2394" s="101">
        <v>1173</v>
      </c>
      <c r="M2394" s="101">
        <v>0</v>
      </c>
      <c r="N2394" s="100" t="str">
        <f t="shared" si="111"/>
        <v>공격력 +425</v>
      </c>
      <c r="O2394" s="100" t="str">
        <f t="shared" si="112"/>
        <v>최대 체력 +2831</v>
      </c>
      <c r="P2394" s="100" t="str">
        <f t="shared" si="113"/>
        <v>치유력 +1173</v>
      </c>
    </row>
    <row r="2395" spans="1:16" ht="13.8" customHeight="1">
      <c r="A2395" s="101">
        <f>C2395*ID규칙_기본능력치그룹_단위+COUNTIF($C$4:C2395,C2395)</f>
        <v>13335042</v>
      </c>
      <c r="B2395" s="100" t="s">
        <v>379</v>
      </c>
      <c r="C2395" s="101">
        <f>VLOOKUP(B2395,WEAPON!$B:$D,3,0)</f>
        <v>13335</v>
      </c>
      <c r="D2395" s="102">
        <v>42</v>
      </c>
      <c r="E2395" s="101">
        <v>1</v>
      </c>
      <c r="F2395" s="101">
        <v>433</v>
      </c>
      <c r="G2395" s="101">
        <v>0</v>
      </c>
      <c r="H2395" s="101">
        <v>2</v>
      </c>
      <c r="I2395" s="101">
        <v>2887</v>
      </c>
      <c r="J2395" s="101">
        <v>0</v>
      </c>
      <c r="K2395" s="101">
        <v>3</v>
      </c>
      <c r="L2395" s="101">
        <v>1196</v>
      </c>
      <c r="M2395" s="101">
        <v>0</v>
      </c>
      <c r="N2395" s="100" t="str">
        <f t="shared" si="111"/>
        <v>공격력 +433</v>
      </c>
      <c r="O2395" s="100" t="str">
        <f t="shared" si="112"/>
        <v>최대 체력 +2887</v>
      </c>
      <c r="P2395" s="100" t="str">
        <f t="shared" si="113"/>
        <v>치유력 +1196</v>
      </c>
    </row>
    <row r="2396" spans="1:16" ht="13.8" customHeight="1">
      <c r="A2396" s="101">
        <f>C2396*ID규칙_기본능력치그룹_단위+COUNTIF($C$4:C2396,C2396)</f>
        <v>13335043</v>
      </c>
      <c r="B2396" s="100" t="s">
        <v>379</v>
      </c>
      <c r="C2396" s="101">
        <f>VLOOKUP(B2396,WEAPON!$B:$D,3,0)</f>
        <v>13335</v>
      </c>
      <c r="D2396" s="102">
        <v>43</v>
      </c>
      <c r="E2396" s="101">
        <v>1</v>
      </c>
      <c r="F2396" s="101">
        <v>442</v>
      </c>
      <c r="G2396" s="101">
        <v>0</v>
      </c>
      <c r="H2396" s="101">
        <v>2</v>
      </c>
      <c r="I2396" s="101">
        <v>2942</v>
      </c>
      <c r="J2396" s="101">
        <v>0</v>
      </c>
      <c r="K2396" s="101">
        <v>3</v>
      </c>
      <c r="L2396" s="101">
        <v>1219</v>
      </c>
      <c r="M2396" s="101">
        <v>0</v>
      </c>
      <c r="N2396" s="100" t="str">
        <f t="shared" si="111"/>
        <v>공격력 +442</v>
      </c>
      <c r="O2396" s="100" t="str">
        <f t="shared" si="112"/>
        <v>최대 체력 +2942</v>
      </c>
      <c r="P2396" s="100" t="str">
        <f t="shared" si="113"/>
        <v>치유력 +1219</v>
      </c>
    </row>
    <row r="2397" spans="1:16" ht="13.8" customHeight="1">
      <c r="A2397" s="101">
        <f>C2397*ID규칙_기본능력치그룹_단위+COUNTIF($C$4:C2397,C2397)</f>
        <v>13335044</v>
      </c>
      <c r="B2397" s="100" t="s">
        <v>379</v>
      </c>
      <c r="C2397" s="101">
        <f>VLOOKUP(B2397,WEAPON!$B:$D,3,0)</f>
        <v>13335</v>
      </c>
      <c r="D2397" s="102">
        <v>44</v>
      </c>
      <c r="E2397" s="101">
        <v>1</v>
      </c>
      <c r="F2397" s="101">
        <v>450</v>
      </c>
      <c r="G2397" s="101">
        <v>0</v>
      </c>
      <c r="H2397" s="101">
        <v>2</v>
      </c>
      <c r="I2397" s="101">
        <v>2998</v>
      </c>
      <c r="J2397" s="101">
        <v>0</v>
      </c>
      <c r="K2397" s="101">
        <v>3</v>
      </c>
      <c r="L2397" s="101">
        <v>1242</v>
      </c>
      <c r="M2397" s="101">
        <v>0</v>
      </c>
      <c r="N2397" s="100" t="str">
        <f t="shared" si="111"/>
        <v>공격력 +450</v>
      </c>
      <c r="O2397" s="100" t="str">
        <f t="shared" si="112"/>
        <v>최대 체력 +2998</v>
      </c>
      <c r="P2397" s="100" t="str">
        <f t="shared" si="113"/>
        <v>치유력 +1242</v>
      </c>
    </row>
    <row r="2398" spans="1:16" ht="13.8" customHeight="1">
      <c r="A2398" s="101">
        <f>C2398*ID규칙_기본능력치그룹_단위+COUNTIF($C$4:C2398,C2398)</f>
        <v>13335045</v>
      </c>
      <c r="B2398" s="100" t="s">
        <v>379</v>
      </c>
      <c r="C2398" s="101">
        <f>VLOOKUP(B2398,WEAPON!$B:$D,3,0)</f>
        <v>13335</v>
      </c>
      <c r="D2398" s="102">
        <v>45</v>
      </c>
      <c r="E2398" s="101">
        <v>1</v>
      </c>
      <c r="F2398" s="101">
        <v>458</v>
      </c>
      <c r="G2398" s="101">
        <v>0</v>
      </c>
      <c r="H2398" s="101">
        <v>2</v>
      </c>
      <c r="I2398" s="101">
        <v>3053</v>
      </c>
      <c r="J2398" s="101">
        <v>0</v>
      </c>
      <c r="K2398" s="101">
        <v>3</v>
      </c>
      <c r="L2398" s="101">
        <v>1265</v>
      </c>
      <c r="M2398" s="101">
        <v>0</v>
      </c>
      <c r="N2398" s="100" t="str">
        <f t="shared" si="111"/>
        <v>공격력 +458</v>
      </c>
      <c r="O2398" s="100" t="str">
        <f t="shared" si="112"/>
        <v>최대 체력 +3053</v>
      </c>
      <c r="P2398" s="100" t="str">
        <f t="shared" si="113"/>
        <v>치유력 +1265</v>
      </c>
    </row>
    <row r="2399" spans="1:16" ht="13.8" customHeight="1">
      <c r="A2399" s="101">
        <f>C2399*ID규칙_기본능력치그룹_단위+COUNTIF($C$4:C2399,C2399)</f>
        <v>13335046</v>
      </c>
      <c r="B2399" s="100" t="s">
        <v>379</v>
      </c>
      <c r="C2399" s="101">
        <f>VLOOKUP(B2399,WEAPON!$B:$D,3,0)</f>
        <v>13335</v>
      </c>
      <c r="D2399" s="102">
        <v>46</v>
      </c>
      <c r="E2399" s="101">
        <v>1</v>
      </c>
      <c r="F2399" s="101">
        <v>467</v>
      </c>
      <c r="G2399" s="101">
        <v>0</v>
      </c>
      <c r="H2399" s="101">
        <v>2</v>
      </c>
      <c r="I2399" s="101">
        <v>3109</v>
      </c>
      <c r="J2399" s="101">
        <v>0</v>
      </c>
      <c r="K2399" s="101">
        <v>3</v>
      </c>
      <c r="L2399" s="101">
        <v>1288</v>
      </c>
      <c r="M2399" s="101">
        <v>0</v>
      </c>
      <c r="N2399" s="100" t="str">
        <f t="shared" si="111"/>
        <v>공격력 +467</v>
      </c>
      <c r="O2399" s="100" t="str">
        <f t="shared" si="112"/>
        <v>최대 체력 +3109</v>
      </c>
      <c r="P2399" s="100" t="str">
        <f t="shared" si="113"/>
        <v>치유력 +1288</v>
      </c>
    </row>
    <row r="2400" spans="1:16" ht="13.8" customHeight="1">
      <c r="A2400" s="101">
        <f>C2400*ID규칙_기본능력치그룹_단위+COUNTIF($C$4:C2400,C2400)</f>
        <v>13335047</v>
      </c>
      <c r="B2400" s="100" t="s">
        <v>379</v>
      </c>
      <c r="C2400" s="101">
        <f>VLOOKUP(B2400,WEAPON!$B:$D,3,0)</f>
        <v>13335</v>
      </c>
      <c r="D2400" s="102">
        <v>47</v>
      </c>
      <c r="E2400" s="101">
        <v>1</v>
      </c>
      <c r="F2400" s="101">
        <v>475</v>
      </c>
      <c r="G2400" s="101">
        <v>0</v>
      </c>
      <c r="H2400" s="101">
        <v>2</v>
      </c>
      <c r="I2400" s="101">
        <v>3164</v>
      </c>
      <c r="J2400" s="101">
        <v>0</v>
      </c>
      <c r="K2400" s="101">
        <v>3</v>
      </c>
      <c r="L2400" s="101">
        <v>1311</v>
      </c>
      <c r="M2400" s="101">
        <v>0</v>
      </c>
      <c r="N2400" s="100" t="str">
        <f t="shared" si="111"/>
        <v>공격력 +475</v>
      </c>
      <c r="O2400" s="100" t="str">
        <f t="shared" si="112"/>
        <v>최대 체력 +3164</v>
      </c>
      <c r="P2400" s="100" t="str">
        <f t="shared" si="113"/>
        <v>치유력 +1311</v>
      </c>
    </row>
    <row r="2401" spans="1:16" ht="13.8" customHeight="1">
      <c r="A2401" s="101">
        <f>C2401*ID규칙_기본능력치그룹_단위+COUNTIF($C$4:C2401,C2401)</f>
        <v>13335048</v>
      </c>
      <c r="B2401" s="100" t="s">
        <v>379</v>
      </c>
      <c r="C2401" s="101">
        <f>VLOOKUP(B2401,WEAPON!$B:$D,3,0)</f>
        <v>13335</v>
      </c>
      <c r="D2401" s="102">
        <v>48</v>
      </c>
      <c r="E2401" s="101">
        <v>1</v>
      </c>
      <c r="F2401" s="101">
        <v>483</v>
      </c>
      <c r="G2401" s="101">
        <v>0</v>
      </c>
      <c r="H2401" s="101">
        <v>2</v>
      </c>
      <c r="I2401" s="101">
        <v>3220</v>
      </c>
      <c r="J2401" s="101">
        <v>0</v>
      </c>
      <c r="K2401" s="101">
        <v>3</v>
      </c>
      <c r="L2401" s="101">
        <v>1334</v>
      </c>
      <c r="M2401" s="101">
        <v>0</v>
      </c>
      <c r="N2401" s="100" t="str">
        <f t="shared" si="111"/>
        <v>공격력 +483</v>
      </c>
      <c r="O2401" s="100" t="str">
        <f t="shared" si="112"/>
        <v>최대 체력 +3220</v>
      </c>
      <c r="P2401" s="100" t="str">
        <f t="shared" si="113"/>
        <v>치유력 +1334</v>
      </c>
    </row>
    <row r="2402" spans="1:16" ht="13.8" customHeight="1">
      <c r="A2402" s="101">
        <f>C2402*ID규칙_기본능력치그룹_단위+COUNTIF($C$4:C2402,C2402)</f>
        <v>13335049</v>
      </c>
      <c r="B2402" s="100" t="s">
        <v>379</v>
      </c>
      <c r="C2402" s="101">
        <f>VLOOKUP(B2402,WEAPON!$B:$D,3,0)</f>
        <v>13335</v>
      </c>
      <c r="D2402" s="102">
        <v>49</v>
      </c>
      <c r="E2402" s="101">
        <v>1</v>
      </c>
      <c r="F2402" s="101">
        <v>492</v>
      </c>
      <c r="G2402" s="101">
        <v>0</v>
      </c>
      <c r="H2402" s="101">
        <v>2</v>
      </c>
      <c r="I2402" s="101">
        <v>3275</v>
      </c>
      <c r="J2402" s="101">
        <v>0</v>
      </c>
      <c r="K2402" s="101">
        <v>3</v>
      </c>
      <c r="L2402" s="101">
        <v>1357</v>
      </c>
      <c r="M2402" s="101">
        <v>0</v>
      </c>
      <c r="N2402" s="100" t="str">
        <f t="shared" si="111"/>
        <v>공격력 +492</v>
      </c>
      <c r="O2402" s="100" t="str">
        <f t="shared" si="112"/>
        <v>최대 체력 +3275</v>
      </c>
      <c r="P2402" s="100" t="str">
        <f t="shared" si="113"/>
        <v>치유력 +1357</v>
      </c>
    </row>
    <row r="2403" spans="1:16" ht="13.8" customHeight="1">
      <c r="A2403" s="101">
        <f>C2403*ID규칙_기본능력치그룹_단위+COUNTIF($C$4:C2403,C2403)</f>
        <v>13335050</v>
      </c>
      <c r="B2403" s="100" t="s">
        <v>379</v>
      </c>
      <c r="C2403" s="101">
        <f>VLOOKUP(B2403,WEAPON!$B:$D,3,0)</f>
        <v>13335</v>
      </c>
      <c r="D2403" s="102">
        <v>50</v>
      </c>
      <c r="E2403" s="101">
        <v>1</v>
      </c>
      <c r="F2403" s="101">
        <v>500</v>
      </c>
      <c r="G2403" s="101">
        <v>0</v>
      </c>
      <c r="H2403" s="101">
        <v>2</v>
      </c>
      <c r="I2403" s="101">
        <v>3331</v>
      </c>
      <c r="J2403" s="101">
        <v>0</v>
      </c>
      <c r="K2403" s="101">
        <v>3</v>
      </c>
      <c r="L2403" s="101">
        <v>1380</v>
      </c>
      <c r="M2403" s="101">
        <v>0</v>
      </c>
      <c r="N2403" s="100" t="str">
        <f t="shared" si="111"/>
        <v>공격력 +500</v>
      </c>
      <c r="O2403" s="100" t="str">
        <f t="shared" si="112"/>
        <v>최대 체력 +3331</v>
      </c>
      <c r="P2403" s="100" t="str">
        <f t="shared" si="113"/>
        <v>치유력 +1380</v>
      </c>
    </row>
    <row r="2404" spans="1:16" ht="13.8" customHeight="1">
      <c r="A2404" s="101">
        <f>C2404*ID규칙_기본능력치그룹_단위+COUNTIF($C$4:C2404,C2404)</f>
        <v>14136001</v>
      </c>
      <c r="B2404" s="100" t="s">
        <v>381</v>
      </c>
      <c r="C2404" s="101">
        <f>VLOOKUP(B2404,WEAPON!$B:$D,3,0)</f>
        <v>14136</v>
      </c>
      <c r="D2404" s="102">
        <v>1</v>
      </c>
      <c r="E2404" s="101">
        <v>1</v>
      </c>
      <c r="F2404" s="101">
        <v>68</v>
      </c>
      <c r="G2404" s="101">
        <v>0</v>
      </c>
      <c r="H2404" s="101">
        <v>2</v>
      </c>
      <c r="I2404" s="101">
        <v>525</v>
      </c>
      <c r="J2404" s="101">
        <v>0</v>
      </c>
      <c r="K2404" s="101">
        <v>0</v>
      </c>
      <c r="L2404" s="101">
        <v>0</v>
      </c>
      <c r="M2404" s="101">
        <v>0</v>
      </c>
      <c r="N2404" s="100" t="str">
        <f t="shared" si="111"/>
        <v>공격력 +68</v>
      </c>
      <c r="O2404" s="100" t="str">
        <f t="shared" si="112"/>
        <v>최대 체력 +525</v>
      </c>
      <c r="P2404" s="100" t="str">
        <f t="shared" si="113"/>
        <v>-</v>
      </c>
    </row>
    <row r="2405" spans="1:16" ht="13.8" customHeight="1">
      <c r="A2405" s="101">
        <f>C2405*ID규칙_기본능력치그룹_단위+COUNTIF($C$4:C2405,C2405)</f>
        <v>14136002</v>
      </c>
      <c r="B2405" s="100" t="s">
        <v>381</v>
      </c>
      <c r="C2405" s="101">
        <f>VLOOKUP(B2405,WEAPON!$B:$D,3,0)</f>
        <v>14136</v>
      </c>
      <c r="D2405" s="102">
        <v>2</v>
      </c>
      <c r="E2405" s="101">
        <v>1</v>
      </c>
      <c r="F2405" s="101">
        <v>74</v>
      </c>
      <c r="G2405" s="101">
        <v>0</v>
      </c>
      <c r="H2405" s="101">
        <v>2</v>
      </c>
      <c r="I2405" s="101">
        <v>573</v>
      </c>
      <c r="J2405" s="101">
        <v>0</v>
      </c>
      <c r="K2405" s="101">
        <v>0</v>
      </c>
      <c r="L2405" s="101">
        <v>0</v>
      </c>
      <c r="M2405" s="101">
        <v>0</v>
      </c>
      <c r="N2405" s="100" t="str">
        <f t="shared" si="111"/>
        <v>공격력 +74</v>
      </c>
      <c r="O2405" s="100" t="str">
        <f t="shared" si="112"/>
        <v>최대 체력 +573</v>
      </c>
      <c r="P2405" s="100" t="str">
        <f t="shared" si="113"/>
        <v>-</v>
      </c>
    </row>
    <row r="2406" spans="1:16" ht="13.8" customHeight="1">
      <c r="A2406" s="101">
        <f>C2406*ID규칙_기본능력치그룹_단위+COUNTIF($C$4:C2406,C2406)</f>
        <v>14136003</v>
      </c>
      <c r="B2406" s="100" t="s">
        <v>381</v>
      </c>
      <c r="C2406" s="101">
        <f>VLOOKUP(B2406,WEAPON!$B:$D,3,0)</f>
        <v>14136</v>
      </c>
      <c r="D2406" s="102">
        <v>3</v>
      </c>
      <c r="E2406" s="101">
        <v>1</v>
      </c>
      <c r="F2406" s="101">
        <v>80</v>
      </c>
      <c r="G2406" s="101">
        <v>0</v>
      </c>
      <c r="H2406" s="101">
        <v>2</v>
      </c>
      <c r="I2406" s="101">
        <v>620</v>
      </c>
      <c r="J2406" s="101">
        <v>0</v>
      </c>
      <c r="K2406" s="101">
        <v>0</v>
      </c>
      <c r="L2406" s="101">
        <v>0</v>
      </c>
      <c r="M2406" s="101">
        <v>0</v>
      </c>
      <c r="N2406" s="100" t="str">
        <f t="shared" si="111"/>
        <v>공격력 +80</v>
      </c>
      <c r="O2406" s="100" t="str">
        <f t="shared" si="112"/>
        <v>최대 체력 +620</v>
      </c>
      <c r="P2406" s="100" t="str">
        <f t="shared" si="113"/>
        <v>-</v>
      </c>
    </row>
    <row r="2407" spans="1:16" ht="13.8" customHeight="1">
      <c r="A2407" s="101">
        <f>C2407*ID규칙_기본능력치그룹_단위+COUNTIF($C$4:C2407,C2407)</f>
        <v>14136004</v>
      </c>
      <c r="B2407" s="100" t="s">
        <v>381</v>
      </c>
      <c r="C2407" s="101">
        <f>VLOOKUP(B2407,WEAPON!$B:$D,3,0)</f>
        <v>14136</v>
      </c>
      <c r="D2407" s="102">
        <v>4</v>
      </c>
      <c r="E2407" s="101">
        <v>1</v>
      </c>
      <c r="F2407" s="101">
        <v>86</v>
      </c>
      <c r="G2407" s="101">
        <v>0</v>
      </c>
      <c r="H2407" s="101">
        <v>2</v>
      </c>
      <c r="I2407" s="101">
        <v>668</v>
      </c>
      <c r="J2407" s="101">
        <v>0</v>
      </c>
      <c r="K2407" s="101">
        <v>0</v>
      </c>
      <c r="L2407" s="101">
        <v>0</v>
      </c>
      <c r="M2407" s="101">
        <v>0</v>
      </c>
      <c r="N2407" s="100" t="str">
        <f t="shared" si="111"/>
        <v>공격력 +86</v>
      </c>
      <c r="O2407" s="100" t="str">
        <f t="shared" si="112"/>
        <v>최대 체력 +668</v>
      </c>
      <c r="P2407" s="100" t="str">
        <f t="shared" si="113"/>
        <v>-</v>
      </c>
    </row>
    <row r="2408" spans="1:16" ht="13.8" customHeight="1">
      <c r="A2408" s="101">
        <f>C2408*ID규칙_기본능력치그룹_단위+COUNTIF($C$4:C2408,C2408)</f>
        <v>14136005</v>
      </c>
      <c r="B2408" s="100" t="s">
        <v>381</v>
      </c>
      <c r="C2408" s="101">
        <f>VLOOKUP(B2408,WEAPON!$B:$D,3,0)</f>
        <v>14136</v>
      </c>
      <c r="D2408" s="102">
        <v>5</v>
      </c>
      <c r="E2408" s="101">
        <v>1</v>
      </c>
      <c r="F2408" s="101">
        <v>93</v>
      </c>
      <c r="G2408" s="101">
        <v>0</v>
      </c>
      <c r="H2408" s="101">
        <v>2</v>
      </c>
      <c r="I2408" s="101">
        <v>716</v>
      </c>
      <c r="J2408" s="101">
        <v>0</v>
      </c>
      <c r="K2408" s="101">
        <v>0</v>
      </c>
      <c r="L2408" s="101">
        <v>0</v>
      </c>
      <c r="M2408" s="101">
        <v>0</v>
      </c>
      <c r="N2408" s="100" t="str">
        <f t="shared" si="111"/>
        <v>공격력 +93</v>
      </c>
      <c r="O2408" s="100" t="str">
        <f t="shared" si="112"/>
        <v>최대 체력 +716</v>
      </c>
      <c r="P2408" s="100" t="str">
        <f t="shared" si="113"/>
        <v>-</v>
      </c>
    </row>
    <row r="2409" spans="1:16" ht="13.8" customHeight="1">
      <c r="A2409" s="101">
        <f>C2409*ID규칙_기본능력치그룹_단위+COUNTIF($C$4:C2409,C2409)</f>
        <v>14136006</v>
      </c>
      <c r="B2409" s="100" t="s">
        <v>381</v>
      </c>
      <c r="C2409" s="101">
        <f>VLOOKUP(B2409,WEAPON!$B:$D,3,0)</f>
        <v>14136</v>
      </c>
      <c r="D2409" s="102">
        <v>6</v>
      </c>
      <c r="E2409" s="101">
        <v>1</v>
      </c>
      <c r="F2409" s="101">
        <v>99</v>
      </c>
      <c r="G2409" s="101">
        <v>0</v>
      </c>
      <c r="H2409" s="101">
        <v>2</v>
      </c>
      <c r="I2409" s="101">
        <v>763</v>
      </c>
      <c r="J2409" s="101">
        <v>0</v>
      </c>
      <c r="K2409" s="101">
        <v>0</v>
      </c>
      <c r="L2409" s="101">
        <v>0</v>
      </c>
      <c r="M2409" s="101">
        <v>0</v>
      </c>
      <c r="N2409" s="100" t="str">
        <f t="shared" si="111"/>
        <v>공격력 +99</v>
      </c>
      <c r="O2409" s="100" t="str">
        <f t="shared" si="112"/>
        <v>최대 체력 +763</v>
      </c>
      <c r="P2409" s="100" t="str">
        <f t="shared" si="113"/>
        <v>-</v>
      </c>
    </row>
    <row r="2410" spans="1:16" ht="13.8" customHeight="1">
      <c r="A2410" s="101">
        <f>C2410*ID규칙_기본능력치그룹_단위+COUNTIF($C$4:C2410,C2410)</f>
        <v>14136007</v>
      </c>
      <c r="B2410" s="100" t="s">
        <v>381</v>
      </c>
      <c r="C2410" s="101">
        <f>VLOOKUP(B2410,WEAPON!$B:$D,3,0)</f>
        <v>14136</v>
      </c>
      <c r="D2410" s="102">
        <v>7</v>
      </c>
      <c r="E2410" s="101">
        <v>1</v>
      </c>
      <c r="F2410" s="101">
        <v>105</v>
      </c>
      <c r="G2410" s="101">
        <v>0</v>
      </c>
      <c r="H2410" s="101">
        <v>2</v>
      </c>
      <c r="I2410" s="101">
        <v>811</v>
      </c>
      <c r="J2410" s="101">
        <v>0</v>
      </c>
      <c r="K2410" s="101">
        <v>0</v>
      </c>
      <c r="L2410" s="101">
        <v>0</v>
      </c>
      <c r="M2410" s="101">
        <v>0</v>
      </c>
      <c r="N2410" s="100" t="str">
        <f t="shared" si="111"/>
        <v>공격력 +105</v>
      </c>
      <c r="O2410" s="100" t="str">
        <f t="shared" si="112"/>
        <v>최대 체력 +811</v>
      </c>
      <c r="P2410" s="100" t="str">
        <f t="shared" si="113"/>
        <v>-</v>
      </c>
    </row>
    <row r="2411" spans="1:16" ht="13.8" customHeight="1">
      <c r="A2411" s="101">
        <f>C2411*ID규칙_기본능력치그룹_단위+COUNTIF($C$4:C2411,C2411)</f>
        <v>14136008</v>
      </c>
      <c r="B2411" s="100" t="s">
        <v>381</v>
      </c>
      <c r="C2411" s="101">
        <f>VLOOKUP(B2411,WEAPON!$B:$D,3,0)</f>
        <v>14136</v>
      </c>
      <c r="D2411" s="102">
        <v>8</v>
      </c>
      <c r="E2411" s="101">
        <v>1</v>
      </c>
      <c r="F2411" s="101">
        <v>111</v>
      </c>
      <c r="G2411" s="101">
        <v>0</v>
      </c>
      <c r="H2411" s="101">
        <v>2</v>
      </c>
      <c r="I2411" s="101">
        <v>859</v>
      </c>
      <c r="J2411" s="101">
        <v>0</v>
      </c>
      <c r="K2411" s="101">
        <v>0</v>
      </c>
      <c r="L2411" s="101">
        <v>0</v>
      </c>
      <c r="M2411" s="101">
        <v>0</v>
      </c>
      <c r="N2411" s="100" t="str">
        <f t="shared" si="111"/>
        <v>공격력 +111</v>
      </c>
      <c r="O2411" s="100" t="str">
        <f t="shared" si="112"/>
        <v>최대 체력 +859</v>
      </c>
      <c r="P2411" s="100" t="str">
        <f t="shared" si="113"/>
        <v>-</v>
      </c>
    </row>
    <row r="2412" spans="1:16" ht="13.8" customHeight="1">
      <c r="A2412" s="101">
        <f>C2412*ID규칙_기본능력치그룹_단위+COUNTIF($C$4:C2412,C2412)</f>
        <v>14136009</v>
      </c>
      <c r="B2412" s="100" t="s">
        <v>381</v>
      </c>
      <c r="C2412" s="101">
        <f>VLOOKUP(B2412,WEAPON!$B:$D,3,0)</f>
        <v>14136</v>
      </c>
      <c r="D2412" s="102">
        <v>9</v>
      </c>
      <c r="E2412" s="101">
        <v>1</v>
      </c>
      <c r="F2412" s="101">
        <v>117</v>
      </c>
      <c r="G2412" s="101">
        <v>0</v>
      </c>
      <c r="H2412" s="101">
        <v>2</v>
      </c>
      <c r="I2412" s="101">
        <v>907</v>
      </c>
      <c r="J2412" s="101">
        <v>0</v>
      </c>
      <c r="K2412" s="101">
        <v>0</v>
      </c>
      <c r="L2412" s="101">
        <v>0</v>
      </c>
      <c r="M2412" s="101">
        <v>0</v>
      </c>
      <c r="N2412" s="100" t="str">
        <f t="shared" si="111"/>
        <v>공격력 +117</v>
      </c>
      <c r="O2412" s="100" t="str">
        <f t="shared" si="112"/>
        <v>최대 체력 +907</v>
      </c>
      <c r="P2412" s="100" t="str">
        <f t="shared" si="113"/>
        <v>-</v>
      </c>
    </row>
    <row r="2413" spans="1:16" ht="13.8" customHeight="1">
      <c r="A2413" s="101">
        <f>C2413*ID규칙_기본능력치그룹_단위+COUNTIF($C$4:C2413,C2413)</f>
        <v>14136010</v>
      </c>
      <c r="B2413" s="100" t="s">
        <v>381</v>
      </c>
      <c r="C2413" s="101">
        <f>VLOOKUP(B2413,WEAPON!$B:$D,3,0)</f>
        <v>14136</v>
      </c>
      <c r="D2413" s="102">
        <v>10</v>
      </c>
      <c r="E2413" s="101">
        <v>1</v>
      </c>
      <c r="F2413" s="101">
        <v>123</v>
      </c>
      <c r="G2413" s="101">
        <v>0</v>
      </c>
      <c r="H2413" s="101">
        <v>2</v>
      </c>
      <c r="I2413" s="101">
        <v>954</v>
      </c>
      <c r="J2413" s="101">
        <v>0</v>
      </c>
      <c r="K2413" s="101">
        <v>0</v>
      </c>
      <c r="L2413" s="101">
        <v>0</v>
      </c>
      <c r="M2413" s="101">
        <v>0</v>
      </c>
      <c r="N2413" s="100" t="str">
        <f t="shared" si="111"/>
        <v>공격력 +123</v>
      </c>
      <c r="O2413" s="100" t="str">
        <f t="shared" si="112"/>
        <v>최대 체력 +954</v>
      </c>
      <c r="P2413" s="100" t="str">
        <f t="shared" si="113"/>
        <v>-</v>
      </c>
    </row>
    <row r="2414" spans="1:16" ht="13.8" customHeight="1">
      <c r="A2414" s="101">
        <f>C2414*ID규칙_기본능력치그룹_단위+COUNTIF($C$4:C2414,C2414)</f>
        <v>14136011</v>
      </c>
      <c r="B2414" s="100" t="s">
        <v>381</v>
      </c>
      <c r="C2414" s="101">
        <f>VLOOKUP(B2414,WEAPON!$B:$D,3,0)</f>
        <v>14136</v>
      </c>
      <c r="D2414" s="102">
        <v>11</v>
      </c>
      <c r="E2414" s="101">
        <v>1</v>
      </c>
      <c r="F2414" s="101">
        <v>129</v>
      </c>
      <c r="G2414" s="101">
        <v>0</v>
      </c>
      <c r="H2414" s="101">
        <v>2</v>
      </c>
      <c r="I2414" s="101">
        <v>1002</v>
      </c>
      <c r="J2414" s="101">
        <v>0</v>
      </c>
      <c r="K2414" s="101">
        <v>0</v>
      </c>
      <c r="L2414" s="101">
        <v>0</v>
      </c>
      <c r="M2414" s="101">
        <v>0</v>
      </c>
      <c r="N2414" s="100" t="str">
        <f t="shared" si="111"/>
        <v>공격력 +129</v>
      </c>
      <c r="O2414" s="100" t="str">
        <f t="shared" si="112"/>
        <v>최대 체력 +1002</v>
      </c>
      <c r="P2414" s="100" t="str">
        <f t="shared" si="113"/>
        <v>-</v>
      </c>
    </row>
    <row r="2415" spans="1:16" ht="13.8" customHeight="1">
      <c r="A2415" s="101">
        <f>C2415*ID규칙_기본능력치그룹_단위+COUNTIF($C$4:C2415,C2415)</f>
        <v>14136012</v>
      </c>
      <c r="B2415" s="100" t="s">
        <v>381</v>
      </c>
      <c r="C2415" s="101">
        <f>VLOOKUP(B2415,WEAPON!$B:$D,3,0)</f>
        <v>14136</v>
      </c>
      <c r="D2415" s="102">
        <v>12</v>
      </c>
      <c r="E2415" s="101">
        <v>1</v>
      </c>
      <c r="F2415" s="101">
        <v>136</v>
      </c>
      <c r="G2415" s="101">
        <v>0</v>
      </c>
      <c r="H2415" s="101">
        <v>2</v>
      </c>
      <c r="I2415" s="101">
        <v>1050</v>
      </c>
      <c r="J2415" s="101">
        <v>0</v>
      </c>
      <c r="K2415" s="101">
        <v>0</v>
      </c>
      <c r="L2415" s="101">
        <v>0</v>
      </c>
      <c r="M2415" s="101">
        <v>0</v>
      </c>
      <c r="N2415" s="100" t="str">
        <f t="shared" si="111"/>
        <v>공격력 +136</v>
      </c>
      <c r="O2415" s="100" t="str">
        <f t="shared" si="112"/>
        <v>최대 체력 +1050</v>
      </c>
      <c r="P2415" s="100" t="str">
        <f t="shared" si="113"/>
        <v>-</v>
      </c>
    </row>
    <row r="2416" spans="1:16" ht="13.8" customHeight="1">
      <c r="A2416" s="101">
        <f>C2416*ID규칙_기본능력치그룹_단위+COUNTIF($C$4:C2416,C2416)</f>
        <v>14136013</v>
      </c>
      <c r="B2416" s="100" t="s">
        <v>381</v>
      </c>
      <c r="C2416" s="101">
        <f>VLOOKUP(B2416,WEAPON!$B:$D,3,0)</f>
        <v>14136</v>
      </c>
      <c r="D2416" s="102">
        <v>13</v>
      </c>
      <c r="E2416" s="101">
        <v>1</v>
      </c>
      <c r="F2416" s="101">
        <v>142</v>
      </c>
      <c r="G2416" s="101">
        <v>0</v>
      </c>
      <c r="H2416" s="101">
        <v>2</v>
      </c>
      <c r="I2416" s="101">
        <v>1097</v>
      </c>
      <c r="J2416" s="101">
        <v>0</v>
      </c>
      <c r="K2416" s="101">
        <v>0</v>
      </c>
      <c r="L2416" s="101">
        <v>0</v>
      </c>
      <c r="M2416" s="101">
        <v>0</v>
      </c>
      <c r="N2416" s="100" t="str">
        <f t="shared" si="111"/>
        <v>공격력 +142</v>
      </c>
      <c r="O2416" s="100" t="str">
        <f t="shared" si="112"/>
        <v>최대 체력 +1097</v>
      </c>
      <c r="P2416" s="100" t="str">
        <f t="shared" si="113"/>
        <v>-</v>
      </c>
    </row>
    <row r="2417" spans="1:16" ht="13.8" customHeight="1">
      <c r="A2417" s="101">
        <f>C2417*ID규칙_기본능력치그룹_단위+COUNTIF($C$4:C2417,C2417)</f>
        <v>14136014</v>
      </c>
      <c r="B2417" s="100" t="s">
        <v>381</v>
      </c>
      <c r="C2417" s="101">
        <f>VLOOKUP(B2417,WEAPON!$B:$D,3,0)</f>
        <v>14136</v>
      </c>
      <c r="D2417" s="102">
        <v>14</v>
      </c>
      <c r="E2417" s="101">
        <v>1</v>
      </c>
      <c r="F2417" s="101">
        <v>148</v>
      </c>
      <c r="G2417" s="101">
        <v>0</v>
      </c>
      <c r="H2417" s="101">
        <v>2</v>
      </c>
      <c r="I2417" s="101">
        <v>1145</v>
      </c>
      <c r="J2417" s="101">
        <v>0</v>
      </c>
      <c r="K2417" s="101">
        <v>0</v>
      </c>
      <c r="L2417" s="101">
        <v>0</v>
      </c>
      <c r="M2417" s="101">
        <v>0</v>
      </c>
      <c r="N2417" s="100" t="str">
        <f t="shared" si="111"/>
        <v>공격력 +148</v>
      </c>
      <c r="O2417" s="100" t="str">
        <f t="shared" si="112"/>
        <v>최대 체력 +1145</v>
      </c>
      <c r="P2417" s="100" t="str">
        <f t="shared" si="113"/>
        <v>-</v>
      </c>
    </row>
    <row r="2418" spans="1:16" ht="13.8" customHeight="1">
      <c r="A2418" s="101">
        <f>C2418*ID규칙_기본능력치그룹_단위+COUNTIF($C$4:C2418,C2418)</f>
        <v>14136015</v>
      </c>
      <c r="B2418" s="100" t="s">
        <v>381</v>
      </c>
      <c r="C2418" s="101">
        <f>VLOOKUP(B2418,WEAPON!$B:$D,3,0)</f>
        <v>14136</v>
      </c>
      <c r="D2418" s="102">
        <v>15</v>
      </c>
      <c r="E2418" s="101">
        <v>1</v>
      </c>
      <c r="F2418" s="101">
        <v>154</v>
      </c>
      <c r="G2418" s="101">
        <v>0</v>
      </c>
      <c r="H2418" s="101">
        <v>2</v>
      </c>
      <c r="I2418" s="101">
        <v>1193</v>
      </c>
      <c r="J2418" s="101">
        <v>0</v>
      </c>
      <c r="K2418" s="101">
        <v>0</v>
      </c>
      <c r="L2418" s="101">
        <v>0</v>
      </c>
      <c r="M2418" s="101">
        <v>0</v>
      </c>
      <c r="N2418" s="100" t="str">
        <f t="shared" si="111"/>
        <v>공격력 +154</v>
      </c>
      <c r="O2418" s="100" t="str">
        <f t="shared" si="112"/>
        <v>최대 체력 +1193</v>
      </c>
      <c r="P2418" s="100" t="str">
        <f t="shared" si="113"/>
        <v>-</v>
      </c>
    </row>
    <row r="2419" spans="1:16" ht="13.8" customHeight="1">
      <c r="A2419" s="101">
        <f>C2419*ID규칙_기본능력치그룹_단위+COUNTIF($C$4:C2419,C2419)</f>
        <v>14136016</v>
      </c>
      <c r="B2419" s="100" t="s">
        <v>381</v>
      </c>
      <c r="C2419" s="101">
        <f>VLOOKUP(B2419,WEAPON!$B:$D,3,0)</f>
        <v>14136</v>
      </c>
      <c r="D2419" s="102">
        <v>16</v>
      </c>
      <c r="E2419" s="101">
        <v>1</v>
      </c>
      <c r="F2419" s="101">
        <v>160</v>
      </c>
      <c r="G2419" s="101">
        <v>0</v>
      </c>
      <c r="H2419" s="101">
        <v>2</v>
      </c>
      <c r="I2419" s="101">
        <v>1240</v>
      </c>
      <c r="J2419" s="101">
        <v>0</v>
      </c>
      <c r="K2419" s="101">
        <v>0</v>
      </c>
      <c r="L2419" s="101">
        <v>0</v>
      </c>
      <c r="M2419" s="101">
        <v>0</v>
      </c>
      <c r="N2419" s="100" t="str">
        <f t="shared" si="111"/>
        <v>공격력 +160</v>
      </c>
      <c r="O2419" s="100" t="str">
        <f t="shared" si="112"/>
        <v>최대 체력 +1240</v>
      </c>
      <c r="P2419" s="100" t="str">
        <f t="shared" si="113"/>
        <v>-</v>
      </c>
    </row>
    <row r="2420" spans="1:16" ht="13.8" customHeight="1">
      <c r="A2420" s="101">
        <f>C2420*ID규칙_기본능력치그룹_단위+COUNTIF($C$4:C2420,C2420)</f>
        <v>14136017</v>
      </c>
      <c r="B2420" s="100" t="s">
        <v>381</v>
      </c>
      <c r="C2420" s="101">
        <f>VLOOKUP(B2420,WEAPON!$B:$D,3,0)</f>
        <v>14136</v>
      </c>
      <c r="D2420" s="102">
        <v>17</v>
      </c>
      <c r="E2420" s="101">
        <v>1</v>
      </c>
      <c r="F2420" s="101">
        <v>166</v>
      </c>
      <c r="G2420" s="101">
        <v>0</v>
      </c>
      <c r="H2420" s="101">
        <v>2</v>
      </c>
      <c r="I2420" s="101">
        <v>1288</v>
      </c>
      <c r="J2420" s="101">
        <v>0</v>
      </c>
      <c r="K2420" s="101">
        <v>0</v>
      </c>
      <c r="L2420" s="101">
        <v>0</v>
      </c>
      <c r="M2420" s="101">
        <v>0</v>
      </c>
      <c r="N2420" s="100" t="str">
        <f t="shared" si="111"/>
        <v>공격력 +166</v>
      </c>
      <c r="O2420" s="100" t="str">
        <f t="shared" si="112"/>
        <v>최대 체력 +1288</v>
      </c>
      <c r="P2420" s="100" t="str">
        <f t="shared" si="113"/>
        <v>-</v>
      </c>
    </row>
    <row r="2421" spans="1:16" ht="13.8" customHeight="1">
      <c r="A2421" s="101">
        <f>C2421*ID규칙_기본능력치그룹_단위+COUNTIF($C$4:C2421,C2421)</f>
        <v>14136018</v>
      </c>
      <c r="B2421" s="100" t="s">
        <v>381</v>
      </c>
      <c r="C2421" s="101">
        <f>VLOOKUP(B2421,WEAPON!$B:$D,3,0)</f>
        <v>14136</v>
      </c>
      <c r="D2421" s="102">
        <v>18</v>
      </c>
      <c r="E2421" s="101">
        <v>1</v>
      </c>
      <c r="F2421" s="101">
        <v>172</v>
      </c>
      <c r="G2421" s="101">
        <v>0</v>
      </c>
      <c r="H2421" s="101">
        <v>2</v>
      </c>
      <c r="I2421" s="101">
        <v>1336</v>
      </c>
      <c r="J2421" s="101">
        <v>0</v>
      </c>
      <c r="K2421" s="101">
        <v>0</v>
      </c>
      <c r="L2421" s="101">
        <v>0</v>
      </c>
      <c r="M2421" s="101">
        <v>0</v>
      </c>
      <c r="N2421" s="100" t="str">
        <f t="shared" si="111"/>
        <v>공격력 +172</v>
      </c>
      <c r="O2421" s="100" t="str">
        <f t="shared" si="112"/>
        <v>최대 체력 +1336</v>
      </c>
      <c r="P2421" s="100" t="str">
        <f t="shared" si="113"/>
        <v>-</v>
      </c>
    </row>
    <row r="2422" spans="1:16" ht="13.8" customHeight="1">
      <c r="A2422" s="101">
        <f>C2422*ID규칙_기본능력치그룹_단위+COUNTIF($C$4:C2422,C2422)</f>
        <v>14136019</v>
      </c>
      <c r="B2422" s="100" t="s">
        <v>381</v>
      </c>
      <c r="C2422" s="101">
        <f>VLOOKUP(B2422,WEAPON!$B:$D,3,0)</f>
        <v>14136</v>
      </c>
      <c r="D2422" s="102">
        <v>19</v>
      </c>
      <c r="E2422" s="101">
        <v>1</v>
      </c>
      <c r="F2422" s="101">
        <v>179</v>
      </c>
      <c r="G2422" s="101">
        <v>0</v>
      </c>
      <c r="H2422" s="101">
        <v>2</v>
      </c>
      <c r="I2422" s="101">
        <v>1383</v>
      </c>
      <c r="J2422" s="101">
        <v>0</v>
      </c>
      <c r="K2422" s="101">
        <v>0</v>
      </c>
      <c r="L2422" s="101">
        <v>0</v>
      </c>
      <c r="M2422" s="101">
        <v>0</v>
      </c>
      <c r="N2422" s="100" t="str">
        <f t="shared" si="111"/>
        <v>공격력 +179</v>
      </c>
      <c r="O2422" s="100" t="str">
        <f t="shared" si="112"/>
        <v>최대 체력 +1383</v>
      </c>
      <c r="P2422" s="100" t="str">
        <f t="shared" si="113"/>
        <v>-</v>
      </c>
    </row>
    <row r="2423" spans="1:16" ht="13.8" customHeight="1">
      <c r="A2423" s="101">
        <f>C2423*ID규칙_기본능력치그룹_단위+COUNTIF($C$4:C2423,C2423)</f>
        <v>14136020</v>
      </c>
      <c r="B2423" s="100" t="s">
        <v>381</v>
      </c>
      <c r="C2423" s="101">
        <f>VLOOKUP(B2423,WEAPON!$B:$D,3,0)</f>
        <v>14136</v>
      </c>
      <c r="D2423" s="102">
        <v>20</v>
      </c>
      <c r="E2423" s="101">
        <v>1</v>
      </c>
      <c r="F2423" s="101">
        <v>185</v>
      </c>
      <c r="G2423" s="101">
        <v>0</v>
      </c>
      <c r="H2423" s="101">
        <v>2</v>
      </c>
      <c r="I2423" s="101">
        <v>1431</v>
      </c>
      <c r="J2423" s="101">
        <v>0</v>
      </c>
      <c r="K2423" s="101">
        <v>0</v>
      </c>
      <c r="L2423" s="101">
        <v>0</v>
      </c>
      <c r="M2423" s="101">
        <v>0</v>
      </c>
      <c r="N2423" s="100" t="str">
        <f t="shared" si="111"/>
        <v>공격력 +185</v>
      </c>
      <c r="O2423" s="100" t="str">
        <f t="shared" si="112"/>
        <v>최대 체력 +1431</v>
      </c>
      <c r="P2423" s="100" t="str">
        <f t="shared" si="113"/>
        <v>-</v>
      </c>
    </row>
    <row r="2424" spans="1:16" ht="13.8" customHeight="1">
      <c r="A2424" s="101">
        <f>C2424*ID규칙_기본능력치그룹_단위+COUNTIF($C$4:C2424,C2424)</f>
        <v>14136021</v>
      </c>
      <c r="B2424" s="100" t="s">
        <v>381</v>
      </c>
      <c r="C2424" s="101">
        <f>VLOOKUP(B2424,WEAPON!$B:$D,3,0)</f>
        <v>14136</v>
      </c>
      <c r="D2424" s="102">
        <v>21</v>
      </c>
      <c r="E2424" s="101">
        <v>1</v>
      </c>
      <c r="F2424" s="101">
        <v>191</v>
      </c>
      <c r="G2424" s="101">
        <v>0</v>
      </c>
      <c r="H2424" s="101">
        <v>2</v>
      </c>
      <c r="I2424" s="101">
        <v>1479</v>
      </c>
      <c r="J2424" s="101">
        <v>0</v>
      </c>
      <c r="K2424" s="101">
        <v>0</v>
      </c>
      <c r="L2424" s="101">
        <v>0</v>
      </c>
      <c r="M2424" s="101">
        <v>0</v>
      </c>
      <c r="N2424" s="100" t="str">
        <f t="shared" si="111"/>
        <v>공격력 +191</v>
      </c>
      <c r="O2424" s="100" t="str">
        <f t="shared" si="112"/>
        <v>최대 체력 +1479</v>
      </c>
      <c r="P2424" s="100" t="str">
        <f t="shared" si="113"/>
        <v>-</v>
      </c>
    </row>
    <row r="2425" spans="1:16" ht="13.8" customHeight="1">
      <c r="A2425" s="101">
        <f>C2425*ID규칙_기본능력치그룹_단위+COUNTIF($C$4:C2425,C2425)</f>
        <v>14136022</v>
      </c>
      <c r="B2425" s="100" t="s">
        <v>381</v>
      </c>
      <c r="C2425" s="101">
        <f>VLOOKUP(B2425,WEAPON!$B:$D,3,0)</f>
        <v>14136</v>
      </c>
      <c r="D2425" s="102">
        <v>22</v>
      </c>
      <c r="E2425" s="101">
        <v>1</v>
      </c>
      <c r="F2425" s="101">
        <v>197</v>
      </c>
      <c r="G2425" s="101">
        <v>0</v>
      </c>
      <c r="H2425" s="101">
        <v>2</v>
      </c>
      <c r="I2425" s="101">
        <v>1527</v>
      </c>
      <c r="J2425" s="101">
        <v>0</v>
      </c>
      <c r="K2425" s="101">
        <v>0</v>
      </c>
      <c r="L2425" s="101">
        <v>0</v>
      </c>
      <c r="M2425" s="101">
        <v>0</v>
      </c>
      <c r="N2425" s="100" t="str">
        <f t="shared" si="111"/>
        <v>공격력 +197</v>
      </c>
      <c r="O2425" s="100" t="str">
        <f t="shared" si="112"/>
        <v>최대 체력 +1527</v>
      </c>
      <c r="P2425" s="100" t="str">
        <f t="shared" si="113"/>
        <v>-</v>
      </c>
    </row>
    <row r="2426" spans="1:16" ht="13.8" customHeight="1">
      <c r="A2426" s="101">
        <f>C2426*ID규칙_기본능력치그룹_단위+COUNTIF($C$4:C2426,C2426)</f>
        <v>14136023</v>
      </c>
      <c r="B2426" s="100" t="s">
        <v>381</v>
      </c>
      <c r="C2426" s="101">
        <f>VLOOKUP(B2426,WEAPON!$B:$D,3,0)</f>
        <v>14136</v>
      </c>
      <c r="D2426" s="102">
        <v>23</v>
      </c>
      <c r="E2426" s="101">
        <v>1</v>
      </c>
      <c r="F2426" s="101">
        <v>203</v>
      </c>
      <c r="G2426" s="101">
        <v>0</v>
      </c>
      <c r="H2426" s="101">
        <v>2</v>
      </c>
      <c r="I2426" s="101">
        <v>1574</v>
      </c>
      <c r="J2426" s="101">
        <v>0</v>
      </c>
      <c r="K2426" s="101">
        <v>0</v>
      </c>
      <c r="L2426" s="101">
        <v>0</v>
      </c>
      <c r="M2426" s="101">
        <v>0</v>
      </c>
      <c r="N2426" s="100" t="str">
        <f t="shared" si="111"/>
        <v>공격력 +203</v>
      </c>
      <c r="O2426" s="100" t="str">
        <f t="shared" si="112"/>
        <v>최대 체력 +1574</v>
      </c>
      <c r="P2426" s="100" t="str">
        <f t="shared" si="113"/>
        <v>-</v>
      </c>
    </row>
    <row r="2427" spans="1:16" ht="13.8" customHeight="1">
      <c r="A2427" s="101">
        <f>C2427*ID규칙_기본능력치그룹_단위+COUNTIF($C$4:C2427,C2427)</f>
        <v>14136024</v>
      </c>
      <c r="B2427" s="100" t="s">
        <v>381</v>
      </c>
      <c r="C2427" s="101">
        <f>VLOOKUP(B2427,WEAPON!$B:$D,3,0)</f>
        <v>14136</v>
      </c>
      <c r="D2427" s="102">
        <v>24</v>
      </c>
      <c r="E2427" s="101">
        <v>1</v>
      </c>
      <c r="F2427" s="101">
        <v>209</v>
      </c>
      <c r="G2427" s="101">
        <v>0</v>
      </c>
      <c r="H2427" s="101">
        <v>2</v>
      </c>
      <c r="I2427" s="101">
        <v>1622</v>
      </c>
      <c r="J2427" s="101">
        <v>0</v>
      </c>
      <c r="K2427" s="101">
        <v>0</v>
      </c>
      <c r="L2427" s="101">
        <v>0</v>
      </c>
      <c r="M2427" s="101">
        <v>0</v>
      </c>
      <c r="N2427" s="100" t="str">
        <f t="shared" si="111"/>
        <v>공격력 +209</v>
      </c>
      <c r="O2427" s="100" t="str">
        <f t="shared" si="112"/>
        <v>최대 체력 +1622</v>
      </c>
      <c r="P2427" s="100" t="str">
        <f t="shared" si="113"/>
        <v>-</v>
      </c>
    </row>
    <row r="2428" spans="1:16" ht="13.8" customHeight="1">
      <c r="A2428" s="101">
        <f>C2428*ID규칙_기본능력치그룹_단위+COUNTIF($C$4:C2428,C2428)</f>
        <v>14136025</v>
      </c>
      <c r="B2428" s="100" t="s">
        <v>381</v>
      </c>
      <c r="C2428" s="101">
        <f>VLOOKUP(B2428,WEAPON!$B:$D,3,0)</f>
        <v>14136</v>
      </c>
      <c r="D2428" s="102">
        <v>25</v>
      </c>
      <c r="E2428" s="101">
        <v>1</v>
      </c>
      <c r="F2428" s="101">
        <v>215</v>
      </c>
      <c r="G2428" s="101">
        <v>0</v>
      </c>
      <c r="H2428" s="101">
        <v>2</v>
      </c>
      <c r="I2428" s="101">
        <v>1670</v>
      </c>
      <c r="J2428" s="101">
        <v>0</v>
      </c>
      <c r="K2428" s="101">
        <v>0</v>
      </c>
      <c r="L2428" s="101">
        <v>0</v>
      </c>
      <c r="M2428" s="101">
        <v>0</v>
      </c>
      <c r="N2428" s="100" t="str">
        <f t="shared" si="111"/>
        <v>공격력 +215</v>
      </c>
      <c r="O2428" s="100" t="str">
        <f t="shared" si="112"/>
        <v>최대 체력 +1670</v>
      </c>
      <c r="P2428" s="100" t="str">
        <f t="shared" si="113"/>
        <v>-</v>
      </c>
    </row>
    <row r="2429" spans="1:16" ht="13.8" customHeight="1">
      <c r="A2429" s="101">
        <f>C2429*ID규칙_기본능력치그룹_단위+COUNTIF($C$4:C2429,C2429)</f>
        <v>14136026</v>
      </c>
      <c r="B2429" s="100" t="s">
        <v>381</v>
      </c>
      <c r="C2429" s="101">
        <f>VLOOKUP(B2429,WEAPON!$B:$D,3,0)</f>
        <v>14136</v>
      </c>
      <c r="D2429" s="102">
        <v>26</v>
      </c>
      <c r="E2429" s="101">
        <v>1</v>
      </c>
      <c r="F2429" s="101">
        <v>222</v>
      </c>
      <c r="G2429" s="101">
        <v>0</v>
      </c>
      <c r="H2429" s="101">
        <v>2</v>
      </c>
      <c r="I2429" s="101">
        <v>1717</v>
      </c>
      <c r="J2429" s="101">
        <v>0</v>
      </c>
      <c r="K2429" s="101">
        <v>0</v>
      </c>
      <c r="L2429" s="101">
        <v>0</v>
      </c>
      <c r="M2429" s="101">
        <v>0</v>
      </c>
      <c r="N2429" s="100" t="str">
        <f t="shared" si="111"/>
        <v>공격력 +222</v>
      </c>
      <c r="O2429" s="100" t="str">
        <f t="shared" si="112"/>
        <v>최대 체력 +1717</v>
      </c>
      <c r="P2429" s="100" t="str">
        <f t="shared" si="113"/>
        <v>-</v>
      </c>
    </row>
    <row r="2430" spans="1:16" ht="13.8" customHeight="1">
      <c r="A2430" s="101">
        <f>C2430*ID규칙_기본능력치그룹_단위+COUNTIF($C$4:C2430,C2430)</f>
        <v>14136027</v>
      </c>
      <c r="B2430" s="100" t="s">
        <v>381</v>
      </c>
      <c r="C2430" s="101">
        <f>VLOOKUP(B2430,WEAPON!$B:$D,3,0)</f>
        <v>14136</v>
      </c>
      <c r="D2430" s="102">
        <v>27</v>
      </c>
      <c r="E2430" s="101">
        <v>1</v>
      </c>
      <c r="F2430" s="101">
        <v>228</v>
      </c>
      <c r="G2430" s="101">
        <v>0</v>
      </c>
      <c r="H2430" s="101">
        <v>2</v>
      </c>
      <c r="I2430" s="101">
        <v>1765</v>
      </c>
      <c r="J2430" s="101">
        <v>0</v>
      </c>
      <c r="K2430" s="101">
        <v>0</v>
      </c>
      <c r="L2430" s="101">
        <v>0</v>
      </c>
      <c r="M2430" s="101">
        <v>0</v>
      </c>
      <c r="N2430" s="100" t="str">
        <f t="shared" si="111"/>
        <v>공격력 +228</v>
      </c>
      <c r="O2430" s="100" t="str">
        <f t="shared" si="112"/>
        <v>최대 체력 +1765</v>
      </c>
      <c r="P2430" s="100" t="str">
        <f t="shared" si="113"/>
        <v>-</v>
      </c>
    </row>
    <row r="2431" spans="1:16" ht="13.8" customHeight="1">
      <c r="A2431" s="101">
        <f>C2431*ID규칙_기본능력치그룹_단위+COUNTIF($C$4:C2431,C2431)</f>
        <v>14136028</v>
      </c>
      <c r="B2431" s="100" t="s">
        <v>381</v>
      </c>
      <c r="C2431" s="101">
        <f>VLOOKUP(B2431,WEAPON!$B:$D,3,0)</f>
        <v>14136</v>
      </c>
      <c r="D2431" s="102">
        <v>28</v>
      </c>
      <c r="E2431" s="101">
        <v>1</v>
      </c>
      <c r="F2431" s="101">
        <v>234</v>
      </c>
      <c r="G2431" s="101">
        <v>0</v>
      </c>
      <c r="H2431" s="101">
        <v>2</v>
      </c>
      <c r="I2431" s="101">
        <v>1813</v>
      </c>
      <c r="J2431" s="101">
        <v>0</v>
      </c>
      <c r="K2431" s="101">
        <v>0</v>
      </c>
      <c r="L2431" s="101">
        <v>0</v>
      </c>
      <c r="M2431" s="101">
        <v>0</v>
      </c>
      <c r="N2431" s="100" t="str">
        <f t="shared" si="111"/>
        <v>공격력 +234</v>
      </c>
      <c r="O2431" s="100" t="str">
        <f t="shared" si="112"/>
        <v>최대 체력 +1813</v>
      </c>
      <c r="P2431" s="100" t="str">
        <f t="shared" si="113"/>
        <v>-</v>
      </c>
    </row>
    <row r="2432" spans="1:16" ht="13.8" customHeight="1">
      <c r="A2432" s="101">
        <f>C2432*ID규칙_기본능력치그룹_단위+COUNTIF($C$4:C2432,C2432)</f>
        <v>14136029</v>
      </c>
      <c r="B2432" s="100" t="s">
        <v>381</v>
      </c>
      <c r="C2432" s="101">
        <f>VLOOKUP(B2432,WEAPON!$B:$D,3,0)</f>
        <v>14136</v>
      </c>
      <c r="D2432" s="102">
        <v>29</v>
      </c>
      <c r="E2432" s="101">
        <v>1</v>
      </c>
      <c r="F2432" s="101">
        <v>240</v>
      </c>
      <c r="G2432" s="101">
        <v>0</v>
      </c>
      <c r="H2432" s="101">
        <v>2</v>
      </c>
      <c r="I2432" s="101">
        <v>1860</v>
      </c>
      <c r="J2432" s="101">
        <v>0</v>
      </c>
      <c r="K2432" s="101">
        <v>0</v>
      </c>
      <c r="L2432" s="101">
        <v>0</v>
      </c>
      <c r="M2432" s="101">
        <v>0</v>
      </c>
      <c r="N2432" s="100" t="str">
        <f t="shared" si="111"/>
        <v>공격력 +240</v>
      </c>
      <c r="O2432" s="100" t="str">
        <f t="shared" si="112"/>
        <v>최대 체력 +1860</v>
      </c>
      <c r="P2432" s="100" t="str">
        <f t="shared" si="113"/>
        <v>-</v>
      </c>
    </row>
    <row r="2433" spans="1:16" ht="13.8" customHeight="1">
      <c r="A2433" s="101">
        <f>C2433*ID규칙_기본능력치그룹_단위+COUNTIF($C$4:C2433,C2433)</f>
        <v>14136030</v>
      </c>
      <c r="B2433" s="100" t="s">
        <v>381</v>
      </c>
      <c r="C2433" s="101">
        <f>VLOOKUP(B2433,WEAPON!$B:$D,3,0)</f>
        <v>14136</v>
      </c>
      <c r="D2433" s="102">
        <v>30</v>
      </c>
      <c r="E2433" s="101">
        <v>1</v>
      </c>
      <c r="F2433" s="101">
        <v>246</v>
      </c>
      <c r="G2433" s="101">
        <v>0</v>
      </c>
      <c r="H2433" s="101">
        <v>2</v>
      </c>
      <c r="I2433" s="101">
        <v>1908</v>
      </c>
      <c r="J2433" s="101">
        <v>0</v>
      </c>
      <c r="K2433" s="101">
        <v>0</v>
      </c>
      <c r="L2433" s="101">
        <v>0</v>
      </c>
      <c r="M2433" s="101">
        <v>0</v>
      </c>
      <c r="N2433" s="100" t="str">
        <f t="shared" si="111"/>
        <v>공격력 +246</v>
      </c>
      <c r="O2433" s="100" t="str">
        <f t="shared" si="112"/>
        <v>최대 체력 +1908</v>
      </c>
      <c r="P2433" s="100" t="str">
        <f t="shared" si="113"/>
        <v>-</v>
      </c>
    </row>
    <row r="2434" spans="1:16" ht="13.8" customHeight="1">
      <c r="A2434" s="101">
        <f>C2434*ID규칙_기본능력치그룹_단위+COUNTIF($C$4:C2434,C2434)</f>
        <v>14136031</v>
      </c>
      <c r="B2434" s="100" t="s">
        <v>381</v>
      </c>
      <c r="C2434" s="101">
        <f>VLOOKUP(B2434,WEAPON!$B:$D,3,0)</f>
        <v>14136</v>
      </c>
      <c r="D2434" s="102">
        <v>31</v>
      </c>
      <c r="E2434" s="101">
        <v>1</v>
      </c>
      <c r="F2434" s="101">
        <v>252</v>
      </c>
      <c r="G2434" s="101">
        <v>0</v>
      </c>
      <c r="H2434" s="101">
        <v>2</v>
      </c>
      <c r="I2434" s="101">
        <v>1956</v>
      </c>
      <c r="J2434" s="101">
        <v>0</v>
      </c>
      <c r="K2434" s="101">
        <v>0</v>
      </c>
      <c r="L2434" s="101">
        <v>0</v>
      </c>
      <c r="M2434" s="101">
        <v>0</v>
      </c>
      <c r="N2434" s="100" t="str">
        <f t="shared" si="111"/>
        <v>공격력 +252</v>
      </c>
      <c r="O2434" s="100" t="str">
        <f t="shared" si="112"/>
        <v>최대 체력 +1956</v>
      </c>
      <c r="P2434" s="100" t="str">
        <f t="shared" si="113"/>
        <v>-</v>
      </c>
    </row>
    <row r="2435" spans="1:16" ht="13.8" customHeight="1">
      <c r="A2435" s="101">
        <f>C2435*ID규칙_기본능력치그룹_단위+COUNTIF($C$4:C2435,C2435)</f>
        <v>14136032</v>
      </c>
      <c r="B2435" s="100" t="s">
        <v>381</v>
      </c>
      <c r="C2435" s="101">
        <f>VLOOKUP(B2435,WEAPON!$B:$D,3,0)</f>
        <v>14136</v>
      </c>
      <c r="D2435" s="102">
        <v>32</v>
      </c>
      <c r="E2435" s="101">
        <v>1</v>
      </c>
      <c r="F2435" s="101">
        <v>258</v>
      </c>
      <c r="G2435" s="101">
        <v>0</v>
      </c>
      <c r="H2435" s="101">
        <v>2</v>
      </c>
      <c r="I2435" s="101">
        <v>2004</v>
      </c>
      <c r="J2435" s="101">
        <v>0</v>
      </c>
      <c r="K2435" s="101">
        <v>0</v>
      </c>
      <c r="L2435" s="101">
        <v>0</v>
      </c>
      <c r="M2435" s="101">
        <v>0</v>
      </c>
      <c r="N2435" s="100" t="str">
        <f t="shared" si="111"/>
        <v>공격력 +258</v>
      </c>
      <c r="O2435" s="100" t="str">
        <f t="shared" si="112"/>
        <v>최대 체력 +2004</v>
      </c>
      <c r="P2435" s="100" t="str">
        <f t="shared" si="113"/>
        <v>-</v>
      </c>
    </row>
    <row r="2436" spans="1:16" ht="13.8" customHeight="1">
      <c r="A2436" s="101">
        <f>C2436*ID규칙_기본능력치그룹_단위+COUNTIF($C$4:C2436,C2436)</f>
        <v>14136033</v>
      </c>
      <c r="B2436" s="100" t="s">
        <v>381</v>
      </c>
      <c r="C2436" s="101">
        <f>VLOOKUP(B2436,WEAPON!$B:$D,3,0)</f>
        <v>14136</v>
      </c>
      <c r="D2436" s="102">
        <v>33</v>
      </c>
      <c r="E2436" s="101">
        <v>1</v>
      </c>
      <c r="F2436" s="101">
        <v>265</v>
      </c>
      <c r="G2436" s="101">
        <v>0</v>
      </c>
      <c r="H2436" s="101">
        <v>2</v>
      </c>
      <c r="I2436" s="101">
        <v>2051</v>
      </c>
      <c r="J2436" s="101">
        <v>0</v>
      </c>
      <c r="K2436" s="101">
        <v>0</v>
      </c>
      <c r="L2436" s="101">
        <v>0</v>
      </c>
      <c r="M2436" s="101">
        <v>0</v>
      </c>
      <c r="N2436" s="100" t="str">
        <f t="shared" ref="N2436:N2499" si="114">IF(E2436=0,"-",VLOOKUP(E2436,STATS_TYPE,2,0)&amp;" +")&amp;IF(E2436=0,"",IF(G2436=0,F2436,F2436/100&amp;"%"))</f>
        <v>공격력 +265</v>
      </c>
      <c r="O2436" s="100" t="str">
        <f t="shared" ref="O2436:O2499" si="115">IF(H2436=0,"-",VLOOKUP(H2436,STATS_TYPE,2,0)&amp;" +")&amp;IF(H2436=0,"",IF(J2436=0,I2436,I2436/100&amp;"%"))</f>
        <v>최대 체력 +2051</v>
      </c>
      <c r="P2436" s="100" t="str">
        <f t="shared" ref="P2436:P2499" si="116">IF(K2436=0,"-",VLOOKUP(K2436,STATS_TYPE,2,0)&amp;" +")&amp;IF(K2436=0,"",IF(M2436=0,L2436,L2436/100&amp;"%"))</f>
        <v>-</v>
      </c>
    </row>
    <row r="2437" spans="1:16" ht="13.8" customHeight="1">
      <c r="A2437" s="101">
        <f>C2437*ID규칙_기본능력치그룹_단위+COUNTIF($C$4:C2437,C2437)</f>
        <v>14136034</v>
      </c>
      <c r="B2437" s="100" t="s">
        <v>381</v>
      </c>
      <c r="C2437" s="101">
        <f>VLOOKUP(B2437,WEAPON!$B:$D,3,0)</f>
        <v>14136</v>
      </c>
      <c r="D2437" s="102">
        <v>34</v>
      </c>
      <c r="E2437" s="101">
        <v>1</v>
      </c>
      <c r="F2437" s="101">
        <v>271</v>
      </c>
      <c r="G2437" s="101">
        <v>0</v>
      </c>
      <c r="H2437" s="101">
        <v>2</v>
      </c>
      <c r="I2437" s="101">
        <v>2099</v>
      </c>
      <c r="J2437" s="101">
        <v>0</v>
      </c>
      <c r="K2437" s="101">
        <v>0</v>
      </c>
      <c r="L2437" s="101">
        <v>0</v>
      </c>
      <c r="M2437" s="101">
        <v>0</v>
      </c>
      <c r="N2437" s="100" t="str">
        <f t="shared" si="114"/>
        <v>공격력 +271</v>
      </c>
      <c r="O2437" s="100" t="str">
        <f t="shared" si="115"/>
        <v>최대 체력 +2099</v>
      </c>
      <c r="P2437" s="100" t="str">
        <f t="shared" si="116"/>
        <v>-</v>
      </c>
    </row>
    <row r="2438" spans="1:16" ht="13.8" customHeight="1">
      <c r="A2438" s="101">
        <f>C2438*ID규칙_기본능력치그룹_단위+COUNTIF($C$4:C2438,C2438)</f>
        <v>14136035</v>
      </c>
      <c r="B2438" s="100" t="s">
        <v>381</v>
      </c>
      <c r="C2438" s="101">
        <f>VLOOKUP(B2438,WEAPON!$B:$D,3,0)</f>
        <v>14136</v>
      </c>
      <c r="D2438" s="102">
        <v>35</v>
      </c>
      <c r="E2438" s="101">
        <v>1</v>
      </c>
      <c r="F2438" s="101">
        <v>277</v>
      </c>
      <c r="G2438" s="101">
        <v>0</v>
      </c>
      <c r="H2438" s="101">
        <v>2</v>
      </c>
      <c r="I2438" s="101">
        <v>2147</v>
      </c>
      <c r="J2438" s="101">
        <v>0</v>
      </c>
      <c r="K2438" s="101">
        <v>0</v>
      </c>
      <c r="L2438" s="101">
        <v>0</v>
      </c>
      <c r="M2438" s="101">
        <v>0</v>
      </c>
      <c r="N2438" s="100" t="str">
        <f t="shared" si="114"/>
        <v>공격력 +277</v>
      </c>
      <c r="O2438" s="100" t="str">
        <f t="shared" si="115"/>
        <v>최대 체력 +2147</v>
      </c>
      <c r="P2438" s="100" t="str">
        <f t="shared" si="116"/>
        <v>-</v>
      </c>
    </row>
    <row r="2439" spans="1:16" ht="13.8" customHeight="1">
      <c r="A2439" s="101">
        <f>C2439*ID규칙_기본능력치그룹_단위+COUNTIF($C$4:C2439,C2439)</f>
        <v>14136036</v>
      </c>
      <c r="B2439" s="100" t="s">
        <v>381</v>
      </c>
      <c r="C2439" s="101">
        <f>VLOOKUP(B2439,WEAPON!$B:$D,3,0)</f>
        <v>14136</v>
      </c>
      <c r="D2439" s="102">
        <v>36</v>
      </c>
      <c r="E2439" s="101">
        <v>1</v>
      </c>
      <c r="F2439" s="101">
        <v>283</v>
      </c>
      <c r="G2439" s="101">
        <v>0</v>
      </c>
      <c r="H2439" s="101">
        <v>2</v>
      </c>
      <c r="I2439" s="101">
        <v>2194</v>
      </c>
      <c r="J2439" s="101">
        <v>0</v>
      </c>
      <c r="K2439" s="101">
        <v>0</v>
      </c>
      <c r="L2439" s="101">
        <v>0</v>
      </c>
      <c r="M2439" s="101">
        <v>0</v>
      </c>
      <c r="N2439" s="100" t="str">
        <f t="shared" si="114"/>
        <v>공격력 +283</v>
      </c>
      <c r="O2439" s="100" t="str">
        <f t="shared" si="115"/>
        <v>최대 체력 +2194</v>
      </c>
      <c r="P2439" s="100" t="str">
        <f t="shared" si="116"/>
        <v>-</v>
      </c>
    </row>
    <row r="2440" spans="1:16" ht="13.8" customHeight="1">
      <c r="A2440" s="101">
        <f>C2440*ID규칙_기본능력치그룹_단위+COUNTIF($C$4:C2440,C2440)</f>
        <v>14136037</v>
      </c>
      <c r="B2440" s="100" t="s">
        <v>381</v>
      </c>
      <c r="C2440" s="101">
        <f>VLOOKUP(B2440,WEAPON!$B:$D,3,0)</f>
        <v>14136</v>
      </c>
      <c r="D2440" s="102">
        <v>37</v>
      </c>
      <c r="E2440" s="101">
        <v>1</v>
      </c>
      <c r="F2440" s="101">
        <v>289</v>
      </c>
      <c r="G2440" s="101">
        <v>0</v>
      </c>
      <c r="H2440" s="101">
        <v>2</v>
      </c>
      <c r="I2440" s="101">
        <v>2242</v>
      </c>
      <c r="J2440" s="101">
        <v>0</v>
      </c>
      <c r="K2440" s="101">
        <v>0</v>
      </c>
      <c r="L2440" s="101">
        <v>0</v>
      </c>
      <c r="M2440" s="101">
        <v>0</v>
      </c>
      <c r="N2440" s="100" t="str">
        <f t="shared" si="114"/>
        <v>공격력 +289</v>
      </c>
      <c r="O2440" s="100" t="str">
        <f t="shared" si="115"/>
        <v>최대 체력 +2242</v>
      </c>
      <c r="P2440" s="100" t="str">
        <f t="shared" si="116"/>
        <v>-</v>
      </c>
    </row>
    <row r="2441" spans="1:16" ht="13.8" customHeight="1">
      <c r="A2441" s="101">
        <f>C2441*ID규칙_기본능력치그룹_단위+COUNTIF($C$4:C2441,C2441)</f>
        <v>14136038</v>
      </c>
      <c r="B2441" s="100" t="s">
        <v>381</v>
      </c>
      <c r="C2441" s="101">
        <f>VLOOKUP(B2441,WEAPON!$B:$D,3,0)</f>
        <v>14136</v>
      </c>
      <c r="D2441" s="102">
        <v>38</v>
      </c>
      <c r="E2441" s="101">
        <v>1</v>
      </c>
      <c r="F2441" s="101">
        <v>295</v>
      </c>
      <c r="G2441" s="101">
        <v>0</v>
      </c>
      <c r="H2441" s="101">
        <v>2</v>
      </c>
      <c r="I2441" s="101">
        <v>2290</v>
      </c>
      <c r="J2441" s="101">
        <v>0</v>
      </c>
      <c r="K2441" s="101">
        <v>0</v>
      </c>
      <c r="L2441" s="101">
        <v>0</v>
      </c>
      <c r="M2441" s="101">
        <v>0</v>
      </c>
      <c r="N2441" s="100" t="str">
        <f t="shared" si="114"/>
        <v>공격력 +295</v>
      </c>
      <c r="O2441" s="100" t="str">
        <f t="shared" si="115"/>
        <v>최대 체력 +2290</v>
      </c>
      <c r="P2441" s="100" t="str">
        <f t="shared" si="116"/>
        <v>-</v>
      </c>
    </row>
    <row r="2442" spans="1:16" ht="13.8" customHeight="1">
      <c r="A2442" s="101">
        <f>C2442*ID규칙_기본능력치그룹_단위+COUNTIF($C$4:C2442,C2442)</f>
        <v>14136039</v>
      </c>
      <c r="B2442" s="100" t="s">
        <v>381</v>
      </c>
      <c r="C2442" s="101">
        <f>VLOOKUP(B2442,WEAPON!$B:$D,3,0)</f>
        <v>14136</v>
      </c>
      <c r="D2442" s="102">
        <v>39</v>
      </c>
      <c r="E2442" s="101">
        <v>1</v>
      </c>
      <c r="F2442" s="101">
        <v>301</v>
      </c>
      <c r="G2442" s="101">
        <v>0</v>
      </c>
      <c r="H2442" s="101">
        <v>2</v>
      </c>
      <c r="I2442" s="101">
        <v>2337</v>
      </c>
      <c r="J2442" s="101">
        <v>0</v>
      </c>
      <c r="K2442" s="101">
        <v>0</v>
      </c>
      <c r="L2442" s="101">
        <v>0</v>
      </c>
      <c r="M2442" s="101">
        <v>0</v>
      </c>
      <c r="N2442" s="100" t="str">
        <f t="shared" si="114"/>
        <v>공격력 +301</v>
      </c>
      <c r="O2442" s="100" t="str">
        <f t="shared" si="115"/>
        <v>최대 체력 +2337</v>
      </c>
      <c r="P2442" s="100" t="str">
        <f t="shared" si="116"/>
        <v>-</v>
      </c>
    </row>
    <row r="2443" spans="1:16" ht="13.8" customHeight="1">
      <c r="A2443" s="101">
        <f>C2443*ID규칙_기본능력치그룹_단위+COUNTIF($C$4:C2443,C2443)</f>
        <v>14136040</v>
      </c>
      <c r="B2443" s="100" t="s">
        <v>381</v>
      </c>
      <c r="C2443" s="101">
        <f>VLOOKUP(B2443,WEAPON!$B:$D,3,0)</f>
        <v>14136</v>
      </c>
      <c r="D2443" s="102">
        <v>40</v>
      </c>
      <c r="E2443" s="101">
        <v>1</v>
      </c>
      <c r="F2443" s="101">
        <v>308</v>
      </c>
      <c r="G2443" s="101">
        <v>0</v>
      </c>
      <c r="H2443" s="101">
        <v>2</v>
      </c>
      <c r="I2443" s="101">
        <v>2385</v>
      </c>
      <c r="J2443" s="101">
        <v>0</v>
      </c>
      <c r="K2443" s="101">
        <v>0</v>
      </c>
      <c r="L2443" s="101">
        <v>0</v>
      </c>
      <c r="M2443" s="101">
        <v>0</v>
      </c>
      <c r="N2443" s="100" t="str">
        <f t="shared" si="114"/>
        <v>공격력 +308</v>
      </c>
      <c r="O2443" s="100" t="str">
        <f t="shared" si="115"/>
        <v>최대 체력 +2385</v>
      </c>
      <c r="P2443" s="100" t="str">
        <f t="shared" si="116"/>
        <v>-</v>
      </c>
    </row>
    <row r="2444" spans="1:16" ht="13.8" customHeight="1">
      <c r="A2444" s="101">
        <f>C2444*ID규칙_기본능력치그룹_단위+COUNTIF($C$4:C2444,C2444)</f>
        <v>14136041</v>
      </c>
      <c r="B2444" s="100" t="s">
        <v>381</v>
      </c>
      <c r="C2444" s="101">
        <f>VLOOKUP(B2444,WEAPON!$B:$D,3,0)</f>
        <v>14136</v>
      </c>
      <c r="D2444" s="102">
        <v>41</v>
      </c>
      <c r="E2444" s="101">
        <v>1</v>
      </c>
      <c r="F2444" s="101">
        <v>314</v>
      </c>
      <c r="G2444" s="101">
        <v>0</v>
      </c>
      <c r="H2444" s="101">
        <v>2</v>
      </c>
      <c r="I2444" s="101">
        <v>2433</v>
      </c>
      <c r="J2444" s="101">
        <v>0</v>
      </c>
      <c r="K2444" s="101">
        <v>0</v>
      </c>
      <c r="L2444" s="101">
        <v>0</v>
      </c>
      <c r="M2444" s="101">
        <v>0</v>
      </c>
      <c r="N2444" s="100" t="str">
        <f t="shared" si="114"/>
        <v>공격력 +314</v>
      </c>
      <c r="O2444" s="100" t="str">
        <f t="shared" si="115"/>
        <v>최대 체력 +2433</v>
      </c>
      <c r="P2444" s="100" t="str">
        <f t="shared" si="116"/>
        <v>-</v>
      </c>
    </row>
    <row r="2445" spans="1:16" ht="13.8" customHeight="1">
      <c r="A2445" s="101">
        <f>C2445*ID규칙_기본능력치그룹_단위+COUNTIF($C$4:C2445,C2445)</f>
        <v>14136042</v>
      </c>
      <c r="B2445" s="100" t="s">
        <v>381</v>
      </c>
      <c r="C2445" s="101">
        <f>VLOOKUP(B2445,WEAPON!$B:$D,3,0)</f>
        <v>14136</v>
      </c>
      <c r="D2445" s="102">
        <v>42</v>
      </c>
      <c r="E2445" s="101">
        <v>1</v>
      </c>
      <c r="F2445" s="101">
        <v>320</v>
      </c>
      <c r="G2445" s="101">
        <v>0</v>
      </c>
      <c r="H2445" s="101">
        <v>2</v>
      </c>
      <c r="I2445" s="101">
        <v>2480</v>
      </c>
      <c r="J2445" s="101">
        <v>0</v>
      </c>
      <c r="K2445" s="101">
        <v>0</v>
      </c>
      <c r="L2445" s="101">
        <v>0</v>
      </c>
      <c r="M2445" s="101">
        <v>0</v>
      </c>
      <c r="N2445" s="100" t="str">
        <f t="shared" si="114"/>
        <v>공격력 +320</v>
      </c>
      <c r="O2445" s="100" t="str">
        <f t="shared" si="115"/>
        <v>최대 체력 +2480</v>
      </c>
      <c r="P2445" s="100" t="str">
        <f t="shared" si="116"/>
        <v>-</v>
      </c>
    </row>
    <row r="2446" spans="1:16" ht="13.8" customHeight="1">
      <c r="A2446" s="101">
        <f>C2446*ID규칙_기본능력치그룹_단위+COUNTIF($C$4:C2446,C2446)</f>
        <v>14136043</v>
      </c>
      <c r="B2446" s="100" t="s">
        <v>381</v>
      </c>
      <c r="C2446" s="101">
        <f>VLOOKUP(B2446,WEAPON!$B:$D,3,0)</f>
        <v>14136</v>
      </c>
      <c r="D2446" s="102">
        <v>43</v>
      </c>
      <c r="E2446" s="101">
        <v>1</v>
      </c>
      <c r="F2446" s="101">
        <v>326</v>
      </c>
      <c r="G2446" s="101">
        <v>0</v>
      </c>
      <c r="H2446" s="101">
        <v>2</v>
      </c>
      <c r="I2446" s="101">
        <v>2528</v>
      </c>
      <c r="J2446" s="101">
        <v>0</v>
      </c>
      <c r="K2446" s="101">
        <v>0</v>
      </c>
      <c r="L2446" s="101">
        <v>0</v>
      </c>
      <c r="M2446" s="101">
        <v>0</v>
      </c>
      <c r="N2446" s="100" t="str">
        <f t="shared" si="114"/>
        <v>공격력 +326</v>
      </c>
      <c r="O2446" s="100" t="str">
        <f t="shared" si="115"/>
        <v>최대 체력 +2528</v>
      </c>
      <c r="P2446" s="100" t="str">
        <f t="shared" si="116"/>
        <v>-</v>
      </c>
    </row>
    <row r="2447" spans="1:16" ht="13.8" customHeight="1">
      <c r="A2447" s="101">
        <f>C2447*ID규칙_기본능력치그룹_단위+COUNTIF($C$4:C2447,C2447)</f>
        <v>14136044</v>
      </c>
      <c r="B2447" s="100" t="s">
        <v>381</v>
      </c>
      <c r="C2447" s="101">
        <f>VLOOKUP(B2447,WEAPON!$B:$D,3,0)</f>
        <v>14136</v>
      </c>
      <c r="D2447" s="102">
        <v>44</v>
      </c>
      <c r="E2447" s="101">
        <v>1</v>
      </c>
      <c r="F2447" s="101">
        <v>332</v>
      </c>
      <c r="G2447" s="101">
        <v>0</v>
      </c>
      <c r="H2447" s="101">
        <v>2</v>
      </c>
      <c r="I2447" s="101">
        <v>2576</v>
      </c>
      <c r="J2447" s="101">
        <v>0</v>
      </c>
      <c r="K2447" s="101">
        <v>0</v>
      </c>
      <c r="L2447" s="101">
        <v>0</v>
      </c>
      <c r="M2447" s="101">
        <v>0</v>
      </c>
      <c r="N2447" s="100" t="str">
        <f t="shared" si="114"/>
        <v>공격력 +332</v>
      </c>
      <c r="O2447" s="100" t="str">
        <f t="shared" si="115"/>
        <v>최대 체력 +2576</v>
      </c>
      <c r="P2447" s="100" t="str">
        <f t="shared" si="116"/>
        <v>-</v>
      </c>
    </row>
    <row r="2448" spans="1:16" ht="13.8" customHeight="1">
      <c r="A2448" s="101">
        <f>C2448*ID규칙_기본능력치그룹_단위+COUNTIF($C$4:C2448,C2448)</f>
        <v>14136045</v>
      </c>
      <c r="B2448" s="100" t="s">
        <v>381</v>
      </c>
      <c r="C2448" s="101">
        <f>VLOOKUP(B2448,WEAPON!$B:$D,3,0)</f>
        <v>14136</v>
      </c>
      <c r="D2448" s="102">
        <v>45</v>
      </c>
      <c r="E2448" s="101">
        <v>1</v>
      </c>
      <c r="F2448" s="101">
        <v>338</v>
      </c>
      <c r="G2448" s="101">
        <v>0</v>
      </c>
      <c r="H2448" s="101">
        <v>2</v>
      </c>
      <c r="I2448" s="101">
        <v>2624</v>
      </c>
      <c r="J2448" s="101">
        <v>0</v>
      </c>
      <c r="K2448" s="101">
        <v>0</v>
      </c>
      <c r="L2448" s="101">
        <v>0</v>
      </c>
      <c r="M2448" s="101">
        <v>0</v>
      </c>
      <c r="N2448" s="100" t="str">
        <f t="shared" si="114"/>
        <v>공격력 +338</v>
      </c>
      <c r="O2448" s="100" t="str">
        <f t="shared" si="115"/>
        <v>최대 체력 +2624</v>
      </c>
      <c r="P2448" s="100" t="str">
        <f t="shared" si="116"/>
        <v>-</v>
      </c>
    </row>
    <row r="2449" spans="1:16" ht="13.8" customHeight="1">
      <c r="A2449" s="101">
        <f>C2449*ID규칙_기본능력치그룹_단위+COUNTIF($C$4:C2449,C2449)</f>
        <v>14136046</v>
      </c>
      <c r="B2449" s="100" t="s">
        <v>381</v>
      </c>
      <c r="C2449" s="101">
        <f>VLOOKUP(B2449,WEAPON!$B:$D,3,0)</f>
        <v>14136</v>
      </c>
      <c r="D2449" s="102">
        <v>46</v>
      </c>
      <c r="E2449" s="101">
        <v>1</v>
      </c>
      <c r="F2449" s="101">
        <v>344</v>
      </c>
      <c r="G2449" s="101">
        <v>0</v>
      </c>
      <c r="H2449" s="101">
        <v>2</v>
      </c>
      <c r="I2449" s="101">
        <v>2671</v>
      </c>
      <c r="J2449" s="101">
        <v>0</v>
      </c>
      <c r="K2449" s="101">
        <v>0</v>
      </c>
      <c r="L2449" s="101">
        <v>0</v>
      </c>
      <c r="M2449" s="101">
        <v>0</v>
      </c>
      <c r="N2449" s="100" t="str">
        <f t="shared" si="114"/>
        <v>공격력 +344</v>
      </c>
      <c r="O2449" s="100" t="str">
        <f t="shared" si="115"/>
        <v>최대 체력 +2671</v>
      </c>
      <c r="P2449" s="100" t="str">
        <f t="shared" si="116"/>
        <v>-</v>
      </c>
    </row>
    <row r="2450" spans="1:16" ht="13.8" customHeight="1">
      <c r="A2450" s="101">
        <f>C2450*ID규칙_기본능력치그룹_단위+COUNTIF($C$4:C2450,C2450)</f>
        <v>14136047</v>
      </c>
      <c r="B2450" s="100" t="s">
        <v>381</v>
      </c>
      <c r="C2450" s="101">
        <f>VLOOKUP(B2450,WEAPON!$B:$D,3,0)</f>
        <v>14136</v>
      </c>
      <c r="D2450" s="102">
        <v>47</v>
      </c>
      <c r="E2450" s="101">
        <v>1</v>
      </c>
      <c r="F2450" s="101">
        <v>351</v>
      </c>
      <c r="G2450" s="101">
        <v>0</v>
      </c>
      <c r="H2450" s="101">
        <v>2</v>
      </c>
      <c r="I2450" s="101">
        <v>2719</v>
      </c>
      <c r="J2450" s="101">
        <v>0</v>
      </c>
      <c r="K2450" s="101">
        <v>0</v>
      </c>
      <c r="L2450" s="101">
        <v>0</v>
      </c>
      <c r="M2450" s="101">
        <v>0</v>
      </c>
      <c r="N2450" s="100" t="str">
        <f t="shared" si="114"/>
        <v>공격력 +351</v>
      </c>
      <c r="O2450" s="100" t="str">
        <f t="shared" si="115"/>
        <v>최대 체력 +2719</v>
      </c>
      <c r="P2450" s="100" t="str">
        <f t="shared" si="116"/>
        <v>-</v>
      </c>
    </row>
    <row r="2451" spans="1:16" ht="13.8" customHeight="1">
      <c r="A2451" s="101">
        <f>C2451*ID규칙_기본능력치그룹_단위+COUNTIF($C$4:C2451,C2451)</f>
        <v>14136048</v>
      </c>
      <c r="B2451" s="100" t="s">
        <v>381</v>
      </c>
      <c r="C2451" s="101">
        <f>VLOOKUP(B2451,WEAPON!$B:$D,3,0)</f>
        <v>14136</v>
      </c>
      <c r="D2451" s="102">
        <v>48</v>
      </c>
      <c r="E2451" s="101">
        <v>1</v>
      </c>
      <c r="F2451" s="101">
        <v>357</v>
      </c>
      <c r="G2451" s="101">
        <v>0</v>
      </c>
      <c r="H2451" s="101">
        <v>2</v>
      </c>
      <c r="I2451" s="101">
        <v>2767</v>
      </c>
      <c r="J2451" s="101">
        <v>0</v>
      </c>
      <c r="K2451" s="101">
        <v>0</v>
      </c>
      <c r="L2451" s="101">
        <v>0</v>
      </c>
      <c r="M2451" s="101">
        <v>0</v>
      </c>
      <c r="N2451" s="100" t="str">
        <f t="shared" si="114"/>
        <v>공격력 +357</v>
      </c>
      <c r="O2451" s="100" t="str">
        <f t="shared" si="115"/>
        <v>최대 체력 +2767</v>
      </c>
      <c r="P2451" s="100" t="str">
        <f t="shared" si="116"/>
        <v>-</v>
      </c>
    </row>
    <row r="2452" spans="1:16" ht="13.8" customHeight="1">
      <c r="A2452" s="101">
        <f>C2452*ID규칙_기본능력치그룹_단위+COUNTIF($C$4:C2452,C2452)</f>
        <v>14136049</v>
      </c>
      <c r="B2452" s="100" t="s">
        <v>381</v>
      </c>
      <c r="C2452" s="101">
        <f>VLOOKUP(B2452,WEAPON!$B:$D,3,0)</f>
        <v>14136</v>
      </c>
      <c r="D2452" s="102">
        <v>49</v>
      </c>
      <c r="E2452" s="101">
        <v>1</v>
      </c>
      <c r="F2452" s="101">
        <v>363</v>
      </c>
      <c r="G2452" s="101">
        <v>0</v>
      </c>
      <c r="H2452" s="101">
        <v>2</v>
      </c>
      <c r="I2452" s="101">
        <v>2814</v>
      </c>
      <c r="J2452" s="101">
        <v>0</v>
      </c>
      <c r="K2452" s="101">
        <v>0</v>
      </c>
      <c r="L2452" s="101">
        <v>0</v>
      </c>
      <c r="M2452" s="101">
        <v>0</v>
      </c>
      <c r="N2452" s="100" t="str">
        <f t="shared" si="114"/>
        <v>공격력 +363</v>
      </c>
      <c r="O2452" s="100" t="str">
        <f t="shared" si="115"/>
        <v>최대 체력 +2814</v>
      </c>
      <c r="P2452" s="100" t="str">
        <f t="shared" si="116"/>
        <v>-</v>
      </c>
    </row>
    <row r="2453" spans="1:16" ht="13.8" customHeight="1">
      <c r="A2453" s="101">
        <f>C2453*ID규칙_기본능력치그룹_단위+COUNTIF($C$4:C2453,C2453)</f>
        <v>14136050</v>
      </c>
      <c r="B2453" s="100" t="s">
        <v>381</v>
      </c>
      <c r="C2453" s="101">
        <f>VLOOKUP(B2453,WEAPON!$B:$D,3,0)</f>
        <v>14136</v>
      </c>
      <c r="D2453" s="102">
        <v>50</v>
      </c>
      <c r="E2453" s="101">
        <v>1</v>
      </c>
      <c r="F2453" s="101">
        <v>369</v>
      </c>
      <c r="G2453" s="101">
        <v>0</v>
      </c>
      <c r="H2453" s="101">
        <v>2</v>
      </c>
      <c r="I2453" s="101">
        <v>2862</v>
      </c>
      <c r="J2453" s="101">
        <v>0</v>
      </c>
      <c r="K2453" s="101">
        <v>0</v>
      </c>
      <c r="L2453" s="101">
        <v>0</v>
      </c>
      <c r="M2453" s="101">
        <v>0</v>
      </c>
      <c r="N2453" s="100" t="str">
        <f t="shared" si="114"/>
        <v>공격력 +369</v>
      </c>
      <c r="O2453" s="100" t="str">
        <f t="shared" si="115"/>
        <v>최대 체력 +2862</v>
      </c>
      <c r="P2453" s="100" t="str">
        <f t="shared" si="116"/>
        <v>-</v>
      </c>
    </row>
    <row r="2454" spans="1:16" ht="13.8" customHeight="1">
      <c r="A2454" s="101">
        <f>C2454*ID규칙_기본능력치그룹_단위+COUNTIF($C$4:C2454,C2454)</f>
        <v>12337001</v>
      </c>
      <c r="B2454" s="100" t="s">
        <v>383</v>
      </c>
      <c r="C2454" s="101">
        <f>VLOOKUP(B2454,WEAPON!$B:$D,3,0)</f>
        <v>12337</v>
      </c>
      <c r="D2454" s="102">
        <v>1</v>
      </c>
      <c r="E2454" s="101">
        <v>1</v>
      </c>
      <c r="F2454" s="101">
        <v>75</v>
      </c>
      <c r="G2454" s="101">
        <v>0</v>
      </c>
      <c r="H2454" s="101">
        <v>2</v>
      </c>
      <c r="I2454" s="101">
        <v>1289</v>
      </c>
      <c r="J2454" s="101">
        <v>0</v>
      </c>
      <c r="K2454" s="101">
        <v>3</v>
      </c>
      <c r="L2454" s="101">
        <v>180</v>
      </c>
      <c r="M2454" s="101">
        <v>0</v>
      </c>
      <c r="N2454" s="100" t="str">
        <f t="shared" si="114"/>
        <v>공격력 +75</v>
      </c>
      <c r="O2454" s="100" t="str">
        <f t="shared" si="115"/>
        <v>최대 체력 +1289</v>
      </c>
      <c r="P2454" s="100" t="str">
        <f t="shared" si="116"/>
        <v>치유력 +180</v>
      </c>
    </row>
    <row r="2455" spans="1:16" ht="13.8" customHeight="1">
      <c r="A2455" s="101">
        <f>C2455*ID규칙_기본능력치그룹_단위+COUNTIF($C$4:C2455,C2455)</f>
        <v>12337002</v>
      </c>
      <c r="B2455" s="100" t="s">
        <v>383</v>
      </c>
      <c r="C2455" s="101">
        <f>VLOOKUP(B2455,WEAPON!$B:$D,3,0)</f>
        <v>12337</v>
      </c>
      <c r="D2455" s="102">
        <v>2</v>
      </c>
      <c r="E2455" s="101">
        <v>1</v>
      </c>
      <c r="F2455" s="101">
        <v>82</v>
      </c>
      <c r="G2455" s="101">
        <v>0</v>
      </c>
      <c r="H2455" s="101">
        <v>2</v>
      </c>
      <c r="I2455" s="101">
        <v>1406</v>
      </c>
      <c r="J2455" s="101">
        <v>0</v>
      </c>
      <c r="K2455" s="101">
        <v>3</v>
      </c>
      <c r="L2455" s="101">
        <v>196</v>
      </c>
      <c r="M2455" s="101">
        <v>0</v>
      </c>
      <c r="N2455" s="100" t="str">
        <f t="shared" si="114"/>
        <v>공격력 +82</v>
      </c>
      <c r="O2455" s="100" t="str">
        <f t="shared" si="115"/>
        <v>최대 체력 +1406</v>
      </c>
      <c r="P2455" s="100" t="str">
        <f t="shared" si="116"/>
        <v>치유력 +196</v>
      </c>
    </row>
    <row r="2456" spans="1:16" ht="13.8" customHeight="1">
      <c r="A2456" s="101">
        <f>C2456*ID규칙_기본능력치그룹_단위+COUNTIF($C$4:C2456,C2456)</f>
        <v>12337003</v>
      </c>
      <c r="B2456" s="100" t="s">
        <v>383</v>
      </c>
      <c r="C2456" s="101">
        <f>VLOOKUP(B2456,WEAPON!$B:$D,3,0)</f>
        <v>12337</v>
      </c>
      <c r="D2456" s="102">
        <v>3</v>
      </c>
      <c r="E2456" s="101">
        <v>1</v>
      </c>
      <c r="F2456" s="101">
        <v>89</v>
      </c>
      <c r="G2456" s="101">
        <v>0</v>
      </c>
      <c r="H2456" s="101">
        <v>2</v>
      </c>
      <c r="I2456" s="101">
        <v>1523</v>
      </c>
      <c r="J2456" s="101">
        <v>0</v>
      </c>
      <c r="K2456" s="101">
        <v>3</v>
      </c>
      <c r="L2456" s="101">
        <v>213</v>
      </c>
      <c r="M2456" s="101">
        <v>0</v>
      </c>
      <c r="N2456" s="100" t="str">
        <f t="shared" si="114"/>
        <v>공격력 +89</v>
      </c>
      <c r="O2456" s="100" t="str">
        <f t="shared" si="115"/>
        <v>최대 체력 +1523</v>
      </c>
      <c r="P2456" s="100" t="str">
        <f t="shared" si="116"/>
        <v>치유력 +213</v>
      </c>
    </row>
    <row r="2457" spans="1:16" ht="13.8" customHeight="1">
      <c r="A2457" s="101">
        <f>C2457*ID규칙_기본능력치그룹_단위+COUNTIF($C$4:C2457,C2457)</f>
        <v>12337004</v>
      </c>
      <c r="B2457" s="100" t="s">
        <v>383</v>
      </c>
      <c r="C2457" s="101">
        <f>VLOOKUP(B2457,WEAPON!$B:$D,3,0)</f>
        <v>12337</v>
      </c>
      <c r="D2457" s="102">
        <v>4</v>
      </c>
      <c r="E2457" s="101">
        <v>1</v>
      </c>
      <c r="F2457" s="101">
        <v>96</v>
      </c>
      <c r="G2457" s="101">
        <v>0</v>
      </c>
      <c r="H2457" s="101">
        <v>2</v>
      </c>
      <c r="I2457" s="101">
        <v>1641</v>
      </c>
      <c r="J2457" s="101">
        <v>0</v>
      </c>
      <c r="K2457" s="101">
        <v>3</v>
      </c>
      <c r="L2457" s="101">
        <v>229</v>
      </c>
      <c r="M2457" s="101">
        <v>0</v>
      </c>
      <c r="N2457" s="100" t="str">
        <f t="shared" si="114"/>
        <v>공격력 +96</v>
      </c>
      <c r="O2457" s="100" t="str">
        <f t="shared" si="115"/>
        <v>최대 체력 +1641</v>
      </c>
      <c r="P2457" s="100" t="str">
        <f t="shared" si="116"/>
        <v>치유력 +229</v>
      </c>
    </row>
    <row r="2458" spans="1:16" ht="13.8" customHeight="1">
      <c r="A2458" s="101">
        <f>C2458*ID규칙_기본능력치그룹_단위+COUNTIF($C$4:C2458,C2458)</f>
        <v>12337005</v>
      </c>
      <c r="B2458" s="100" t="s">
        <v>383</v>
      </c>
      <c r="C2458" s="101">
        <f>VLOOKUP(B2458,WEAPON!$B:$D,3,0)</f>
        <v>12337</v>
      </c>
      <c r="D2458" s="102">
        <v>5</v>
      </c>
      <c r="E2458" s="101">
        <v>1</v>
      </c>
      <c r="F2458" s="101">
        <v>102</v>
      </c>
      <c r="G2458" s="101">
        <v>0</v>
      </c>
      <c r="H2458" s="101">
        <v>2</v>
      </c>
      <c r="I2458" s="101">
        <v>1758</v>
      </c>
      <c r="J2458" s="101">
        <v>0</v>
      </c>
      <c r="K2458" s="101">
        <v>3</v>
      </c>
      <c r="L2458" s="101">
        <v>245</v>
      </c>
      <c r="M2458" s="101">
        <v>0</v>
      </c>
      <c r="N2458" s="100" t="str">
        <f t="shared" si="114"/>
        <v>공격력 +102</v>
      </c>
      <c r="O2458" s="100" t="str">
        <f t="shared" si="115"/>
        <v>최대 체력 +1758</v>
      </c>
      <c r="P2458" s="100" t="str">
        <f t="shared" si="116"/>
        <v>치유력 +245</v>
      </c>
    </row>
    <row r="2459" spans="1:16" ht="13.8" customHeight="1">
      <c r="A2459" s="101">
        <f>C2459*ID규칙_기본능력치그룹_단위+COUNTIF($C$4:C2459,C2459)</f>
        <v>12337006</v>
      </c>
      <c r="B2459" s="100" t="s">
        <v>383</v>
      </c>
      <c r="C2459" s="101">
        <f>VLOOKUP(B2459,WEAPON!$B:$D,3,0)</f>
        <v>12337</v>
      </c>
      <c r="D2459" s="102">
        <v>6</v>
      </c>
      <c r="E2459" s="101">
        <v>1</v>
      </c>
      <c r="F2459" s="101">
        <v>109</v>
      </c>
      <c r="G2459" s="101">
        <v>0</v>
      </c>
      <c r="H2459" s="101">
        <v>2</v>
      </c>
      <c r="I2459" s="101">
        <v>1875</v>
      </c>
      <c r="J2459" s="101">
        <v>0</v>
      </c>
      <c r="K2459" s="101">
        <v>3</v>
      </c>
      <c r="L2459" s="101">
        <v>262</v>
      </c>
      <c r="M2459" s="101">
        <v>0</v>
      </c>
      <c r="N2459" s="100" t="str">
        <f t="shared" si="114"/>
        <v>공격력 +109</v>
      </c>
      <c r="O2459" s="100" t="str">
        <f t="shared" si="115"/>
        <v>최대 체력 +1875</v>
      </c>
      <c r="P2459" s="100" t="str">
        <f t="shared" si="116"/>
        <v>치유력 +262</v>
      </c>
    </row>
    <row r="2460" spans="1:16" ht="13.8" customHeight="1">
      <c r="A2460" s="101">
        <f>C2460*ID규칙_기본능력치그룹_단위+COUNTIF($C$4:C2460,C2460)</f>
        <v>12337007</v>
      </c>
      <c r="B2460" s="100" t="s">
        <v>383</v>
      </c>
      <c r="C2460" s="101">
        <f>VLOOKUP(B2460,WEAPON!$B:$D,3,0)</f>
        <v>12337</v>
      </c>
      <c r="D2460" s="102">
        <v>7</v>
      </c>
      <c r="E2460" s="101">
        <v>1</v>
      </c>
      <c r="F2460" s="101">
        <v>116</v>
      </c>
      <c r="G2460" s="101">
        <v>0</v>
      </c>
      <c r="H2460" s="101">
        <v>2</v>
      </c>
      <c r="I2460" s="101">
        <v>1992</v>
      </c>
      <c r="J2460" s="101">
        <v>0</v>
      </c>
      <c r="K2460" s="101">
        <v>3</v>
      </c>
      <c r="L2460" s="101">
        <v>278</v>
      </c>
      <c r="M2460" s="101">
        <v>0</v>
      </c>
      <c r="N2460" s="100" t="str">
        <f t="shared" si="114"/>
        <v>공격력 +116</v>
      </c>
      <c r="O2460" s="100" t="str">
        <f t="shared" si="115"/>
        <v>최대 체력 +1992</v>
      </c>
      <c r="P2460" s="100" t="str">
        <f t="shared" si="116"/>
        <v>치유력 +278</v>
      </c>
    </row>
    <row r="2461" spans="1:16" ht="13.8" customHeight="1">
      <c r="A2461" s="101">
        <f>C2461*ID규칙_기본능력치그룹_단위+COUNTIF($C$4:C2461,C2461)</f>
        <v>12337008</v>
      </c>
      <c r="B2461" s="100" t="s">
        <v>383</v>
      </c>
      <c r="C2461" s="101">
        <f>VLOOKUP(B2461,WEAPON!$B:$D,3,0)</f>
        <v>12337</v>
      </c>
      <c r="D2461" s="102">
        <v>8</v>
      </c>
      <c r="E2461" s="101">
        <v>1</v>
      </c>
      <c r="F2461" s="101">
        <v>123</v>
      </c>
      <c r="G2461" s="101">
        <v>0</v>
      </c>
      <c r="H2461" s="101">
        <v>2</v>
      </c>
      <c r="I2461" s="101">
        <v>2109</v>
      </c>
      <c r="J2461" s="101">
        <v>0</v>
      </c>
      <c r="K2461" s="101">
        <v>3</v>
      </c>
      <c r="L2461" s="101">
        <v>294</v>
      </c>
      <c r="M2461" s="101">
        <v>0</v>
      </c>
      <c r="N2461" s="100" t="str">
        <f t="shared" si="114"/>
        <v>공격력 +123</v>
      </c>
      <c r="O2461" s="100" t="str">
        <f t="shared" si="115"/>
        <v>최대 체력 +2109</v>
      </c>
      <c r="P2461" s="100" t="str">
        <f t="shared" si="116"/>
        <v>치유력 +294</v>
      </c>
    </row>
    <row r="2462" spans="1:16" ht="13.8" customHeight="1">
      <c r="A2462" s="101">
        <f>C2462*ID규칙_기본능력치그룹_단위+COUNTIF($C$4:C2462,C2462)</f>
        <v>12337009</v>
      </c>
      <c r="B2462" s="100" t="s">
        <v>383</v>
      </c>
      <c r="C2462" s="101">
        <f>VLOOKUP(B2462,WEAPON!$B:$D,3,0)</f>
        <v>12337</v>
      </c>
      <c r="D2462" s="102">
        <v>9</v>
      </c>
      <c r="E2462" s="101">
        <v>1</v>
      </c>
      <c r="F2462" s="101">
        <v>130</v>
      </c>
      <c r="G2462" s="101">
        <v>0</v>
      </c>
      <c r="H2462" s="101">
        <v>2</v>
      </c>
      <c r="I2462" s="101">
        <v>2227</v>
      </c>
      <c r="J2462" s="101">
        <v>0</v>
      </c>
      <c r="K2462" s="101">
        <v>3</v>
      </c>
      <c r="L2462" s="101">
        <v>311</v>
      </c>
      <c r="M2462" s="101">
        <v>0</v>
      </c>
      <c r="N2462" s="100" t="str">
        <f t="shared" si="114"/>
        <v>공격력 +130</v>
      </c>
      <c r="O2462" s="100" t="str">
        <f t="shared" si="115"/>
        <v>최대 체력 +2227</v>
      </c>
      <c r="P2462" s="100" t="str">
        <f t="shared" si="116"/>
        <v>치유력 +311</v>
      </c>
    </row>
    <row r="2463" spans="1:16" ht="13.8" customHeight="1">
      <c r="A2463" s="101">
        <f>C2463*ID규칙_기본능력치그룹_단위+COUNTIF($C$4:C2463,C2463)</f>
        <v>12337010</v>
      </c>
      <c r="B2463" s="100" t="s">
        <v>383</v>
      </c>
      <c r="C2463" s="101">
        <f>VLOOKUP(B2463,WEAPON!$B:$D,3,0)</f>
        <v>12337</v>
      </c>
      <c r="D2463" s="102">
        <v>10</v>
      </c>
      <c r="E2463" s="101">
        <v>1</v>
      </c>
      <c r="F2463" s="101">
        <v>137</v>
      </c>
      <c r="G2463" s="101">
        <v>0</v>
      </c>
      <c r="H2463" s="101">
        <v>2</v>
      </c>
      <c r="I2463" s="101">
        <v>2344</v>
      </c>
      <c r="J2463" s="101">
        <v>0</v>
      </c>
      <c r="K2463" s="101">
        <v>3</v>
      </c>
      <c r="L2463" s="101">
        <v>327</v>
      </c>
      <c r="M2463" s="101">
        <v>0</v>
      </c>
      <c r="N2463" s="100" t="str">
        <f t="shared" si="114"/>
        <v>공격력 +137</v>
      </c>
      <c r="O2463" s="100" t="str">
        <f t="shared" si="115"/>
        <v>최대 체력 +2344</v>
      </c>
      <c r="P2463" s="100" t="str">
        <f t="shared" si="116"/>
        <v>치유력 +327</v>
      </c>
    </row>
    <row r="2464" spans="1:16" ht="13.8" customHeight="1">
      <c r="A2464" s="101">
        <f>C2464*ID규칙_기본능력치그룹_단위+COUNTIF($C$4:C2464,C2464)</f>
        <v>12337011</v>
      </c>
      <c r="B2464" s="100" t="s">
        <v>383</v>
      </c>
      <c r="C2464" s="101">
        <f>VLOOKUP(B2464,WEAPON!$B:$D,3,0)</f>
        <v>12337</v>
      </c>
      <c r="D2464" s="102">
        <v>11</v>
      </c>
      <c r="E2464" s="101">
        <v>1</v>
      </c>
      <c r="F2464" s="101">
        <v>143</v>
      </c>
      <c r="G2464" s="101">
        <v>0</v>
      </c>
      <c r="H2464" s="101">
        <v>2</v>
      </c>
      <c r="I2464" s="101">
        <v>2461</v>
      </c>
      <c r="J2464" s="101">
        <v>0</v>
      </c>
      <c r="K2464" s="101">
        <v>3</v>
      </c>
      <c r="L2464" s="101">
        <v>343</v>
      </c>
      <c r="M2464" s="101">
        <v>0</v>
      </c>
      <c r="N2464" s="100" t="str">
        <f t="shared" si="114"/>
        <v>공격력 +143</v>
      </c>
      <c r="O2464" s="100" t="str">
        <f t="shared" si="115"/>
        <v>최대 체력 +2461</v>
      </c>
      <c r="P2464" s="100" t="str">
        <f t="shared" si="116"/>
        <v>치유력 +343</v>
      </c>
    </row>
    <row r="2465" spans="1:16" ht="13.8" customHeight="1">
      <c r="A2465" s="101">
        <f>C2465*ID규칙_기본능력치그룹_단위+COUNTIF($C$4:C2465,C2465)</f>
        <v>12337012</v>
      </c>
      <c r="B2465" s="100" t="s">
        <v>383</v>
      </c>
      <c r="C2465" s="101">
        <f>VLOOKUP(B2465,WEAPON!$B:$D,3,0)</f>
        <v>12337</v>
      </c>
      <c r="D2465" s="102">
        <v>12</v>
      </c>
      <c r="E2465" s="101">
        <v>1</v>
      </c>
      <c r="F2465" s="101">
        <v>150</v>
      </c>
      <c r="G2465" s="101">
        <v>0</v>
      </c>
      <c r="H2465" s="101">
        <v>2</v>
      </c>
      <c r="I2465" s="101">
        <v>2578</v>
      </c>
      <c r="J2465" s="101">
        <v>0</v>
      </c>
      <c r="K2465" s="101">
        <v>3</v>
      </c>
      <c r="L2465" s="101">
        <v>360</v>
      </c>
      <c r="M2465" s="101">
        <v>0</v>
      </c>
      <c r="N2465" s="100" t="str">
        <f t="shared" si="114"/>
        <v>공격력 +150</v>
      </c>
      <c r="O2465" s="100" t="str">
        <f t="shared" si="115"/>
        <v>최대 체력 +2578</v>
      </c>
      <c r="P2465" s="100" t="str">
        <f t="shared" si="116"/>
        <v>치유력 +360</v>
      </c>
    </row>
    <row r="2466" spans="1:16" ht="13.8" customHeight="1">
      <c r="A2466" s="101">
        <f>C2466*ID규칙_기본능력치그룹_단위+COUNTIF($C$4:C2466,C2466)</f>
        <v>12337013</v>
      </c>
      <c r="B2466" s="100" t="s">
        <v>383</v>
      </c>
      <c r="C2466" s="101">
        <f>VLOOKUP(B2466,WEAPON!$B:$D,3,0)</f>
        <v>12337</v>
      </c>
      <c r="D2466" s="102">
        <v>13</v>
      </c>
      <c r="E2466" s="101">
        <v>1</v>
      </c>
      <c r="F2466" s="101">
        <v>157</v>
      </c>
      <c r="G2466" s="101">
        <v>0</v>
      </c>
      <c r="H2466" s="101">
        <v>2</v>
      </c>
      <c r="I2466" s="101">
        <v>2695</v>
      </c>
      <c r="J2466" s="101">
        <v>0</v>
      </c>
      <c r="K2466" s="101">
        <v>3</v>
      </c>
      <c r="L2466" s="101">
        <v>376</v>
      </c>
      <c r="M2466" s="101">
        <v>0</v>
      </c>
      <c r="N2466" s="100" t="str">
        <f t="shared" si="114"/>
        <v>공격력 +157</v>
      </c>
      <c r="O2466" s="100" t="str">
        <f t="shared" si="115"/>
        <v>최대 체력 +2695</v>
      </c>
      <c r="P2466" s="100" t="str">
        <f t="shared" si="116"/>
        <v>치유력 +376</v>
      </c>
    </row>
    <row r="2467" spans="1:16" ht="13.8" customHeight="1">
      <c r="A2467" s="101">
        <f>C2467*ID규칙_기본능력치그룹_단위+COUNTIF($C$4:C2467,C2467)</f>
        <v>12337014</v>
      </c>
      <c r="B2467" s="100" t="s">
        <v>383</v>
      </c>
      <c r="C2467" s="101">
        <f>VLOOKUP(B2467,WEAPON!$B:$D,3,0)</f>
        <v>12337</v>
      </c>
      <c r="D2467" s="102">
        <v>14</v>
      </c>
      <c r="E2467" s="101">
        <v>1</v>
      </c>
      <c r="F2467" s="101">
        <v>164</v>
      </c>
      <c r="G2467" s="101">
        <v>0</v>
      </c>
      <c r="H2467" s="101">
        <v>2</v>
      </c>
      <c r="I2467" s="101">
        <v>2813</v>
      </c>
      <c r="J2467" s="101">
        <v>0</v>
      </c>
      <c r="K2467" s="101">
        <v>3</v>
      </c>
      <c r="L2467" s="101">
        <v>393</v>
      </c>
      <c r="M2467" s="101">
        <v>0</v>
      </c>
      <c r="N2467" s="100" t="str">
        <f t="shared" si="114"/>
        <v>공격력 +164</v>
      </c>
      <c r="O2467" s="100" t="str">
        <f t="shared" si="115"/>
        <v>최대 체력 +2813</v>
      </c>
      <c r="P2467" s="100" t="str">
        <f t="shared" si="116"/>
        <v>치유력 +393</v>
      </c>
    </row>
    <row r="2468" spans="1:16" ht="13.8" customHeight="1">
      <c r="A2468" s="101">
        <f>C2468*ID규칙_기본능력치그룹_단위+COUNTIF($C$4:C2468,C2468)</f>
        <v>12337015</v>
      </c>
      <c r="B2468" s="100" t="s">
        <v>383</v>
      </c>
      <c r="C2468" s="101">
        <f>VLOOKUP(B2468,WEAPON!$B:$D,3,0)</f>
        <v>12337</v>
      </c>
      <c r="D2468" s="102">
        <v>15</v>
      </c>
      <c r="E2468" s="101">
        <v>1</v>
      </c>
      <c r="F2468" s="101">
        <v>171</v>
      </c>
      <c r="G2468" s="101">
        <v>0</v>
      </c>
      <c r="H2468" s="101">
        <v>2</v>
      </c>
      <c r="I2468" s="101">
        <v>2930</v>
      </c>
      <c r="J2468" s="101">
        <v>0</v>
      </c>
      <c r="K2468" s="101">
        <v>3</v>
      </c>
      <c r="L2468" s="101">
        <v>409</v>
      </c>
      <c r="M2468" s="101">
        <v>0</v>
      </c>
      <c r="N2468" s="100" t="str">
        <f t="shared" si="114"/>
        <v>공격력 +171</v>
      </c>
      <c r="O2468" s="100" t="str">
        <f t="shared" si="115"/>
        <v>최대 체력 +2930</v>
      </c>
      <c r="P2468" s="100" t="str">
        <f t="shared" si="116"/>
        <v>치유력 +409</v>
      </c>
    </row>
    <row r="2469" spans="1:16" ht="13.8" customHeight="1">
      <c r="A2469" s="101">
        <f>C2469*ID규칙_기본능력치그룹_단위+COUNTIF($C$4:C2469,C2469)</f>
        <v>12337016</v>
      </c>
      <c r="B2469" s="100" t="s">
        <v>383</v>
      </c>
      <c r="C2469" s="101">
        <f>VLOOKUP(B2469,WEAPON!$B:$D,3,0)</f>
        <v>12337</v>
      </c>
      <c r="D2469" s="102">
        <v>16</v>
      </c>
      <c r="E2469" s="101">
        <v>1</v>
      </c>
      <c r="F2469" s="101">
        <v>178</v>
      </c>
      <c r="G2469" s="101">
        <v>0</v>
      </c>
      <c r="H2469" s="101">
        <v>2</v>
      </c>
      <c r="I2469" s="101">
        <v>3047</v>
      </c>
      <c r="J2469" s="101">
        <v>0</v>
      </c>
      <c r="K2469" s="101">
        <v>3</v>
      </c>
      <c r="L2469" s="101">
        <v>425</v>
      </c>
      <c r="M2469" s="101">
        <v>0</v>
      </c>
      <c r="N2469" s="100" t="str">
        <f t="shared" si="114"/>
        <v>공격력 +178</v>
      </c>
      <c r="O2469" s="100" t="str">
        <f t="shared" si="115"/>
        <v>최대 체력 +3047</v>
      </c>
      <c r="P2469" s="100" t="str">
        <f t="shared" si="116"/>
        <v>치유력 +425</v>
      </c>
    </row>
    <row r="2470" spans="1:16" ht="13.8" customHeight="1">
      <c r="A2470" s="101">
        <f>C2470*ID규칙_기본능력치그룹_단위+COUNTIF($C$4:C2470,C2470)</f>
        <v>12337017</v>
      </c>
      <c r="B2470" s="100" t="s">
        <v>383</v>
      </c>
      <c r="C2470" s="101">
        <f>VLOOKUP(B2470,WEAPON!$B:$D,3,0)</f>
        <v>12337</v>
      </c>
      <c r="D2470" s="102">
        <v>17</v>
      </c>
      <c r="E2470" s="101">
        <v>1</v>
      </c>
      <c r="F2470" s="101">
        <v>184</v>
      </c>
      <c r="G2470" s="101">
        <v>0</v>
      </c>
      <c r="H2470" s="101">
        <v>2</v>
      </c>
      <c r="I2470" s="101">
        <v>3164</v>
      </c>
      <c r="J2470" s="101">
        <v>0</v>
      </c>
      <c r="K2470" s="101">
        <v>3</v>
      </c>
      <c r="L2470" s="101">
        <v>442</v>
      </c>
      <c r="M2470" s="101">
        <v>0</v>
      </c>
      <c r="N2470" s="100" t="str">
        <f t="shared" si="114"/>
        <v>공격력 +184</v>
      </c>
      <c r="O2470" s="100" t="str">
        <f t="shared" si="115"/>
        <v>최대 체력 +3164</v>
      </c>
      <c r="P2470" s="100" t="str">
        <f t="shared" si="116"/>
        <v>치유력 +442</v>
      </c>
    </row>
    <row r="2471" spans="1:16" ht="13.8" customHeight="1">
      <c r="A2471" s="101">
        <f>C2471*ID규칙_기본능력치그룹_단위+COUNTIF($C$4:C2471,C2471)</f>
        <v>12337018</v>
      </c>
      <c r="B2471" s="100" t="s">
        <v>383</v>
      </c>
      <c r="C2471" s="101">
        <f>VLOOKUP(B2471,WEAPON!$B:$D,3,0)</f>
        <v>12337</v>
      </c>
      <c r="D2471" s="102">
        <v>18</v>
      </c>
      <c r="E2471" s="101">
        <v>1</v>
      </c>
      <c r="F2471" s="101">
        <v>191</v>
      </c>
      <c r="G2471" s="101">
        <v>0</v>
      </c>
      <c r="H2471" s="101">
        <v>2</v>
      </c>
      <c r="I2471" s="101">
        <v>3281</v>
      </c>
      <c r="J2471" s="101">
        <v>0</v>
      </c>
      <c r="K2471" s="101">
        <v>3</v>
      </c>
      <c r="L2471" s="101">
        <v>458</v>
      </c>
      <c r="M2471" s="101">
        <v>0</v>
      </c>
      <c r="N2471" s="100" t="str">
        <f t="shared" si="114"/>
        <v>공격력 +191</v>
      </c>
      <c r="O2471" s="100" t="str">
        <f t="shared" si="115"/>
        <v>최대 체력 +3281</v>
      </c>
      <c r="P2471" s="100" t="str">
        <f t="shared" si="116"/>
        <v>치유력 +458</v>
      </c>
    </row>
    <row r="2472" spans="1:16" ht="13.8" customHeight="1">
      <c r="A2472" s="101">
        <f>C2472*ID규칙_기본능력치그룹_단위+COUNTIF($C$4:C2472,C2472)</f>
        <v>12337019</v>
      </c>
      <c r="B2472" s="100" t="s">
        <v>383</v>
      </c>
      <c r="C2472" s="101">
        <f>VLOOKUP(B2472,WEAPON!$B:$D,3,0)</f>
        <v>12337</v>
      </c>
      <c r="D2472" s="102">
        <v>19</v>
      </c>
      <c r="E2472" s="101">
        <v>1</v>
      </c>
      <c r="F2472" s="101">
        <v>198</v>
      </c>
      <c r="G2472" s="101">
        <v>0</v>
      </c>
      <c r="H2472" s="101">
        <v>2</v>
      </c>
      <c r="I2472" s="101">
        <v>3399</v>
      </c>
      <c r="J2472" s="101">
        <v>0</v>
      </c>
      <c r="K2472" s="101">
        <v>3</v>
      </c>
      <c r="L2472" s="101">
        <v>474</v>
      </c>
      <c r="M2472" s="101">
        <v>0</v>
      </c>
      <c r="N2472" s="100" t="str">
        <f t="shared" si="114"/>
        <v>공격력 +198</v>
      </c>
      <c r="O2472" s="100" t="str">
        <f t="shared" si="115"/>
        <v>최대 체력 +3399</v>
      </c>
      <c r="P2472" s="100" t="str">
        <f t="shared" si="116"/>
        <v>치유력 +474</v>
      </c>
    </row>
    <row r="2473" spans="1:16" ht="13.8" customHeight="1">
      <c r="A2473" s="101">
        <f>C2473*ID규칙_기본능력치그룹_단위+COUNTIF($C$4:C2473,C2473)</f>
        <v>12337020</v>
      </c>
      <c r="B2473" s="100" t="s">
        <v>383</v>
      </c>
      <c r="C2473" s="101">
        <f>VLOOKUP(B2473,WEAPON!$B:$D,3,0)</f>
        <v>12337</v>
      </c>
      <c r="D2473" s="102">
        <v>20</v>
      </c>
      <c r="E2473" s="101">
        <v>1</v>
      </c>
      <c r="F2473" s="101">
        <v>205</v>
      </c>
      <c r="G2473" s="101">
        <v>0</v>
      </c>
      <c r="H2473" s="101">
        <v>2</v>
      </c>
      <c r="I2473" s="101">
        <v>3516</v>
      </c>
      <c r="J2473" s="101">
        <v>0</v>
      </c>
      <c r="K2473" s="101">
        <v>3</v>
      </c>
      <c r="L2473" s="101">
        <v>491</v>
      </c>
      <c r="M2473" s="101">
        <v>0</v>
      </c>
      <c r="N2473" s="100" t="str">
        <f t="shared" si="114"/>
        <v>공격력 +205</v>
      </c>
      <c r="O2473" s="100" t="str">
        <f t="shared" si="115"/>
        <v>최대 체력 +3516</v>
      </c>
      <c r="P2473" s="100" t="str">
        <f t="shared" si="116"/>
        <v>치유력 +491</v>
      </c>
    </row>
    <row r="2474" spans="1:16" ht="13.8" customHeight="1">
      <c r="A2474" s="101">
        <f>C2474*ID규칙_기본능력치그룹_단위+COUNTIF($C$4:C2474,C2474)</f>
        <v>12337021</v>
      </c>
      <c r="B2474" s="100" t="s">
        <v>383</v>
      </c>
      <c r="C2474" s="101">
        <f>VLOOKUP(B2474,WEAPON!$B:$D,3,0)</f>
        <v>12337</v>
      </c>
      <c r="D2474" s="102">
        <v>21</v>
      </c>
      <c r="E2474" s="101">
        <v>1</v>
      </c>
      <c r="F2474" s="101">
        <v>212</v>
      </c>
      <c r="G2474" s="101">
        <v>0</v>
      </c>
      <c r="H2474" s="101">
        <v>2</v>
      </c>
      <c r="I2474" s="101">
        <v>3633</v>
      </c>
      <c r="J2474" s="101">
        <v>0</v>
      </c>
      <c r="K2474" s="101">
        <v>3</v>
      </c>
      <c r="L2474" s="101">
        <v>507</v>
      </c>
      <c r="M2474" s="101">
        <v>0</v>
      </c>
      <c r="N2474" s="100" t="str">
        <f t="shared" si="114"/>
        <v>공격력 +212</v>
      </c>
      <c r="O2474" s="100" t="str">
        <f t="shared" si="115"/>
        <v>최대 체력 +3633</v>
      </c>
      <c r="P2474" s="100" t="str">
        <f t="shared" si="116"/>
        <v>치유력 +507</v>
      </c>
    </row>
    <row r="2475" spans="1:16" ht="13.8" customHeight="1">
      <c r="A2475" s="101">
        <f>C2475*ID규칙_기본능력치그룹_단위+COUNTIF($C$4:C2475,C2475)</f>
        <v>12337022</v>
      </c>
      <c r="B2475" s="100" t="s">
        <v>383</v>
      </c>
      <c r="C2475" s="101">
        <f>VLOOKUP(B2475,WEAPON!$B:$D,3,0)</f>
        <v>12337</v>
      </c>
      <c r="D2475" s="102">
        <v>22</v>
      </c>
      <c r="E2475" s="101">
        <v>1</v>
      </c>
      <c r="F2475" s="101">
        <v>219</v>
      </c>
      <c r="G2475" s="101">
        <v>0</v>
      </c>
      <c r="H2475" s="101">
        <v>2</v>
      </c>
      <c r="I2475" s="101">
        <v>3750</v>
      </c>
      <c r="J2475" s="101">
        <v>0</v>
      </c>
      <c r="K2475" s="101">
        <v>3</v>
      </c>
      <c r="L2475" s="101">
        <v>523</v>
      </c>
      <c r="M2475" s="101">
        <v>0</v>
      </c>
      <c r="N2475" s="100" t="str">
        <f t="shared" si="114"/>
        <v>공격력 +219</v>
      </c>
      <c r="O2475" s="100" t="str">
        <f t="shared" si="115"/>
        <v>최대 체력 +3750</v>
      </c>
      <c r="P2475" s="100" t="str">
        <f t="shared" si="116"/>
        <v>치유력 +523</v>
      </c>
    </row>
    <row r="2476" spans="1:16" ht="13.8" customHeight="1">
      <c r="A2476" s="101">
        <f>C2476*ID규칙_기본능력치그룹_단위+COUNTIF($C$4:C2476,C2476)</f>
        <v>12337023</v>
      </c>
      <c r="B2476" s="100" t="s">
        <v>383</v>
      </c>
      <c r="C2476" s="101">
        <f>VLOOKUP(B2476,WEAPON!$B:$D,3,0)</f>
        <v>12337</v>
      </c>
      <c r="D2476" s="102">
        <v>23</v>
      </c>
      <c r="E2476" s="101">
        <v>1</v>
      </c>
      <c r="F2476" s="101">
        <v>225</v>
      </c>
      <c r="G2476" s="101">
        <v>0</v>
      </c>
      <c r="H2476" s="101">
        <v>2</v>
      </c>
      <c r="I2476" s="101">
        <v>3867</v>
      </c>
      <c r="J2476" s="101">
        <v>0</v>
      </c>
      <c r="K2476" s="101">
        <v>3</v>
      </c>
      <c r="L2476" s="101">
        <v>540</v>
      </c>
      <c r="M2476" s="101">
        <v>0</v>
      </c>
      <c r="N2476" s="100" t="str">
        <f t="shared" si="114"/>
        <v>공격력 +225</v>
      </c>
      <c r="O2476" s="100" t="str">
        <f t="shared" si="115"/>
        <v>최대 체력 +3867</v>
      </c>
      <c r="P2476" s="100" t="str">
        <f t="shared" si="116"/>
        <v>치유력 +540</v>
      </c>
    </row>
    <row r="2477" spans="1:16" ht="13.8" customHeight="1">
      <c r="A2477" s="101">
        <f>C2477*ID규칙_기본능력치그룹_단위+COUNTIF($C$4:C2477,C2477)</f>
        <v>12337024</v>
      </c>
      <c r="B2477" s="100" t="s">
        <v>383</v>
      </c>
      <c r="C2477" s="101">
        <f>VLOOKUP(B2477,WEAPON!$B:$D,3,0)</f>
        <v>12337</v>
      </c>
      <c r="D2477" s="102">
        <v>24</v>
      </c>
      <c r="E2477" s="101">
        <v>1</v>
      </c>
      <c r="F2477" s="101">
        <v>232</v>
      </c>
      <c r="G2477" s="101">
        <v>0</v>
      </c>
      <c r="H2477" s="101">
        <v>2</v>
      </c>
      <c r="I2477" s="101">
        <v>3985</v>
      </c>
      <c r="J2477" s="101">
        <v>0</v>
      </c>
      <c r="K2477" s="101">
        <v>3</v>
      </c>
      <c r="L2477" s="101">
        <v>556</v>
      </c>
      <c r="M2477" s="101">
        <v>0</v>
      </c>
      <c r="N2477" s="100" t="str">
        <f t="shared" si="114"/>
        <v>공격력 +232</v>
      </c>
      <c r="O2477" s="100" t="str">
        <f t="shared" si="115"/>
        <v>최대 체력 +3985</v>
      </c>
      <c r="P2477" s="100" t="str">
        <f t="shared" si="116"/>
        <v>치유력 +556</v>
      </c>
    </row>
    <row r="2478" spans="1:16" ht="13.8" customHeight="1">
      <c r="A2478" s="101">
        <f>C2478*ID규칙_기본능력치그룹_단위+COUNTIF($C$4:C2478,C2478)</f>
        <v>12337025</v>
      </c>
      <c r="B2478" s="100" t="s">
        <v>383</v>
      </c>
      <c r="C2478" s="101">
        <f>VLOOKUP(B2478,WEAPON!$B:$D,3,0)</f>
        <v>12337</v>
      </c>
      <c r="D2478" s="102">
        <v>25</v>
      </c>
      <c r="E2478" s="101">
        <v>1</v>
      </c>
      <c r="F2478" s="101">
        <v>239</v>
      </c>
      <c r="G2478" s="101">
        <v>0</v>
      </c>
      <c r="H2478" s="101">
        <v>2</v>
      </c>
      <c r="I2478" s="101">
        <v>4102</v>
      </c>
      <c r="J2478" s="101">
        <v>0</v>
      </c>
      <c r="K2478" s="101">
        <v>3</v>
      </c>
      <c r="L2478" s="101">
        <v>572</v>
      </c>
      <c r="M2478" s="101">
        <v>0</v>
      </c>
      <c r="N2478" s="100" t="str">
        <f t="shared" si="114"/>
        <v>공격력 +239</v>
      </c>
      <c r="O2478" s="100" t="str">
        <f t="shared" si="115"/>
        <v>최대 체력 +4102</v>
      </c>
      <c r="P2478" s="100" t="str">
        <f t="shared" si="116"/>
        <v>치유력 +572</v>
      </c>
    </row>
    <row r="2479" spans="1:16" ht="13.8" customHeight="1">
      <c r="A2479" s="101">
        <f>C2479*ID규칙_기본능력치그룹_단위+COUNTIF($C$4:C2479,C2479)</f>
        <v>12337026</v>
      </c>
      <c r="B2479" s="100" t="s">
        <v>383</v>
      </c>
      <c r="C2479" s="101">
        <f>VLOOKUP(B2479,WEAPON!$B:$D,3,0)</f>
        <v>12337</v>
      </c>
      <c r="D2479" s="102">
        <v>26</v>
      </c>
      <c r="E2479" s="101">
        <v>1</v>
      </c>
      <c r="F2479" s="101">
        <v>246</v>
      </c>
      <c r="G2479" s="101">
        <v>0</v>
      </c>
      <c r="H2479" s="101">
        <v>2</v>
      </c>
      <c r="I2479" s="101">
        <v>4219</v>
      </c>
      <c r="J2479" s="101">
        <v>0</v>
      </c>
      <c r="K2479" s="101">
        <v>3</v>
      </c>
      <c r="L2479" s="101">
        <v>589</v>
      </c>
      <c r="M2479" s="101">
        <v>0</v>
      </c>
      <c r="N2479" s="100" t="str">
        <f t="shared" si="114"/>
        <v>공격력 +246</v>
      </c>
      <c r="O2479" s="100" t="str">
        <f t="shared" si="115"/>
        <v>최대 체력 +4219</v>
      </c>
      <c r="P2479" s="100" t="str">
        <f t="shared" si="116"/>
        <v>치유력 +589</v>
      </c>
    </row>
    <row r="2480" spans="1:16" ht="13.8" customHeight="1">
      <c r="A2480" s="101">
        <f>C2480*ID규칙_기본능력치그룹_단위+COUNTIF($C$4:C2480,C2480)</f>
        <v>12337027</v>
      </c>
      <c r="B2480" s="100" t="s">
        <v>383</v>
      </c>
      <c r="C2480" s="101">
        <f>VLOOKUP(B2480,WEAPON!$B:$D,3,0)</f>
        <v>12337</v>
      </c>
      <c r="D2480" s="102">
        <v>27</v>
      </c>
      <c r="E2480" s="101">
        <v>1</v>
      </c>
      <c r="F2480" s="101">
        <v>253</v>
      </c>
      <c r="G2480" s="101">
        <v>0</v>
      </c>
      <c r="H2480" s="101">
        <v>2</v>
      </c>
      <c r="I2480" s="101">
        <v>4336</v>
      </c>
      <c r="J2480" s="101">
        <v>0</v>
      </c>
      <c r="K2480" s="101">
        <v>3</v>
      </c>
      <c r="L2480" s="101">
        <v>605</v>
      </c>
      <c r="M2480" s="101">
        <v>0</v>
      </c>
      <c r="N2480" s="100" t="str">
        <f t="shared" si="114"/>
        <v>공격력 +253</v>
      </c>
      <c r="O2480" s="100" t="str">
        <f t="shared" si="115"/>
        <v>최대 체력 +4336</v>
      </c>
      <c r="P2480" s="100" t="str">
        <f t="shared" si="116"/>
        <v>치유력 +605</v>
      </c>
    </row>
    <row r="2481" spans="1:16" ht="13.8" customHeight="1">
      <c r="A2481" s="101">
        <f>C2481*ID규칙_기본능력치그룹_단위+COUNTIF($C$4:C2481,C2481)</f>
        <v>12337028</v>
      </c>
      <c r="B2481" s="100" t="s">
        <v>383</v>
      </c>
      <c r="C2481" s="101">
        <f>VLOOKUP(B2481,WEAPON!$B:$D,3,0)</f>
        <v>12337</v>
      </c>
      <c r="D2481" s="102">
        <v>28</v>
      </c>
      <c r="E2481" s="101">
        <v>1</v>
      </c>
      <c r="F2481" s="101">
        <v>260</v>
      </c>
      <c r="G2481" s="101">
        <v>0</v>
      </c>
      <c r="H2481" s="101">
        <v>2</v>
      </c>
      <c r="I2481" s="101">
        <v>4454</v>
      </c>
      <c r="J2481" s="101">
        <v>0</v>
      </c>
      <c r="K2481" s="101">
        <v>3</v>
      </c>
      <c r="L2481" s="101">
        <v>621</v>
      </c>
      <c r="M2481" s="101">
        <v>0</v>
      </c>
      <c r="N2481" s="100" t="str">
        <f t="shared" si="114"/>
        <v>공격력 +260</v>
      </c>
      <c r="O2481" s="100" t="str">
        <f t="shared" si="115"/>
        <v>최대 체력 +4454</v>
      </c>
      <c r="P2481" s="100" t="str">
        <f t="shared" si="116"/>
        <v>치유력 +621</v>
      </c>
    </row>
    <row r="2482" spans="1:16" ht="13.8" customHeight="1">
      <c r="A2482" s="101">
        <f>C2482*ID규칙_기본능력치그룹_단위+COUNTIF($C$4:C2482,C2482)</f>
        <v>12337029</v>
      </c>
      <c r="B2482" s="100" t="s">
        <v>383</v>
      </c>
      <c r="C2482" s="101">
        <f>VLOOKUP(B2482,WEAPON!$B:$D,3,0)</f>
        <v>12337</v>
      </c>
      <c r="D2482" s="102">
        <v>29</v>
      </c>
      <c r="E2482" s="101">
        <v>1</v>
      </c>
      <c r="F2482" s="101">
        <v>266</v>
      </c>
      <c r="G2482" s="101">
        <v>0</v>
      </c>
      <c r="H2482" s="101">
        <v>2</v>
      </c>
      <c r="I2482" s="101">
        <v>4571</v>
      </c>
      <c r="J2482" s="101">
        <v>0</v>
      </c>
      <c r="K2482" s="101">
        <v>3</v>
      </c>
      <c r="L2482" s="101">
        <v>638</v>
      </c>
      <c r="M2482" s="101">
        <v>0</v>
      </c>
      <c r="N2482" s="100" t="str">
        <f t="shared" si="114"/>
        <v>공격력 +266</v>
      </c>
      <c r="O2482" s="100" t="str">
        <f t="shared" si="115"/>
        <v>최대 체력 +4571</v>
      </c>
      <c r="P2482" s="100" t="str">
        <f t="shared" si="116"/>
        <v>치유력 +638</v>
      </c>
    </row>
    <row r="2483" spans="1:16" ht="13.8" customHeight="1">
      <c r="A2483" s="101">
        <f>C2483*ID규칙_기본능력치그룹_단위+COUNTIF($C$4:C2483,C2483)</f>
        <v>12337030</v>
      </c>
      <c r="B2483" s="100" t="s">
        <v>383</v>
      </c>
      <c r="C2483" s="101">
        <f>VLOOKUP(B2483,WEAPON!$B:$D,3,0)</f>
        <v>12337</v>
      </c>
      <c r="D2483" s="102">
        <v>30</v>
      </c>
      <c r="E2483" s="101">
        <v>1</v>
      </c>
      <c r="F2483" s="101">
        <v>273</v>
      </c>
      <c r="G2483" s="101">
        <v>0</v>
      </c>
      <c r="H2483" s="101">
        <v>2</v>
      </c>
      <c r="I2483" s="101">
        <v>4688</v>
      </c>
      <c r="J2483" s="101">
        <v>0</v>
      </c>
      <c r="K2483" s="101">
        <v>3</v>
      </c>
      <c r="L2483" s="101">
        <v>654</v>
      </c>
      <c r="M2483" s="101">
        <v>0</v>
      </c>
      <c r="N2483" s="100" t="str">
        <f t="shared" si="114"/>
        <v>공격력 +273</v>
      </c>
      <c r="O2483" s="100" t="str">
        <f t="shared" si="115"/>
        <v>최대 체력 +4688</v>
      </c>
      <c r="P2483" s="100" t="str">
        <f t="shared" si="116"/>
        <v>치유력 +654</v>
      </c>
    </row>
    <row r="2484" spans="1:16" ht="13.8" customHeight="1">
      <c r="A2484" s="101">
        <f>C2484*ID규칙_기본능력치그룹_단위+COUNTIF($C$4:C2484,C2484)</f>
        <v>12337031</v>
      </c>
      <c r="B2484" s="100" t="s">
        <v>383</v>
      </c>
      <c r="C2484" s="101">
        <f>VLOOKUP(B2484,WEAPON!$B:$D,3,0)</f>
        <v>12337</v>
      </c>
      <c r="D2484" s="102">
        <v>31</v>
      </c>
      <c r="E2484" s="101">
        <v>1</v>
      </c>
      <c r="F2484" s="101">
        <v>280</v>
      </c>
      <c r="G2484" s="101">
        <v>0</v>
      </c>
      <c r="H2484" s="101">
        <v>2</v>
      </c>
      <c r="I2484" s="101">
        <v>4805</v>
      </c>
      <c r="J2484" s="101">
        <v>0</v>
      </c>
      <c r="K2484" s="101">
        <v>3</v>
      </c>
      <c r="L2484" s="101">
        <v>670</v>
      </c>
      <c r="M2484" s="101">
        <v>0</v>
      </c>
      <c r="N2484" s="100" t="str">
        <f t="shared" si="114"/>
        <v>공격력 +280</v>
      </c>
      <c r="O2484" s="100" t="str">
        <f t="shared" si="115"/>
        <v>최대 체력 +4805</v>
      </c>
      <c r="P2484" s="100" t="str">
        <f t="shared" si="116"/>
        <v>치유력 +670</v>
      </c>
    </row>
    <row r="2485" spans="1:16" ht="13.8" customHeight="1">
      <c r="A2485" s="101">
        <f>C2485*ID규칙_기본능력치그룹_단위+COUNTIF($C$4:C2485,C2485)</f>
        <v>12337032</v>
      </c>
      <c r="B2485" s="100" t="s">
        <v>383</v>
      </c>
      <c r="C2485" s="101">
        <f>VLOOKUP(B2485,WEAPON!$B:$D,3,0)</f>
        <v>12337</v>
      </c>
      <c r="D2485" s="102">
        <v>32</v>
      </c>
      <c r="E2485" s="101">
        <v>1</v>
      </c>
      <c r="F2485" s="101">
        <v>287</v>
      </c>
      <c r="G2485" s="101">
        <v>0</v>
      </c>
      <c r="H2485" s="101">
        <v>2</v>
      </c>
      <c r="I2485" s="101">
        <v>4922</v>
      </c>
      <c r="J2485" s="101">
        <v>0</v>
      </c>
      <c r="K2485" s="101">
        <v>3</v>
      </c>
      <c r="L2485" s="101">
        <v>687</v>
      </c>
      <c r="M2485" s="101">
        <v>0</v>
      </c>
      <c r="N2485" s="100" t="str">
        <f t="shared" si="114"/>
        <v>공격력 +287</v>
      </c>
      <c r="O2485" s="100" t="str">
        <f t="shared" si="115"/>
        <v>최대 체력 +4922</v>
      </c>
      <c r="P2485" s="100" t="str">
        <f t="shared" si="116"/>
        <v>치유력 +687</v>
      </c>
    </row>
    <row r="2486" spans="1:16" ht="13.8" customHeight="1">
      <c r="A2486" s="101">
        <f>C2486*ID규칙_기본능력치그룹_단위+COUNTIF($C$4:C2486,C2486)</f>
        <v>12337033</v>
      </c>
      <c r="B2486" s="100" t="s">
        <v>383</v>
      </c>
      <c r="C2486" s="101">
        <f>VLOOKUP(B2486,WEAPON!$B:$D,3,0)</f>
        <v>12337</v>
      </c>
      <c r="D2486" s="102">
        <v>33</v>
      </c>
      <c r="E2486" s="101">
        <v>1</v>
      </c>
      <c r="F2486" s="101">
        <v>294</v>
      </c>
      <c r="G2486" s="101">
        <v>0</v>
      </c>
      <c r="H2486" s="101">
        <v>2</v>
      </c>
      <c r="I2486" s="101">
        <v>5040</v>
      </c>
      <c r="J2486" s="101">
        <v>0</v>
      </c>
      <c r="K2486" s="101">
        <v>3</v>
      </c>
      <c r="L2486" s="101">
        <v>703</v>
      </c>
      <c r="M2486" s="101">
        <v>0</v>
      </c>
      <c r="N2486" s="100" t="str">
        <f t="shared" si="114"/>
        <v>공격력 +294</v>
      </c>
      <c r="O2486" s="100" t="str">
        <f t="shared" si="115"/>
        <v>최대 체력 +5040</v>
      </c>
      <c r="P2486" s="100" t="str">
        <f t="shared" si="116"/>
        <v>치유력 +703</v>
      </c>
    </row>
    <row r="2487" spans="1:16" ht="13.8" customHeight="1">
      <c r="A2487" s="101">
        <f>C2487*ID규칙_기본능력치그룹_단위+COUNTIF($C$4:C2487,C2487)</f>
        <v>12337034</v>
      </c>
      <c r="B2487" s="100" t="s">
        <v>383</v>
      </c>
      <c r="C2487" s="101">
        <f>VLOOKUP(B2487,WEAPON!$B:$D,3,0)</f>
        <v>12337</v>
      </c>
      <c r="D2487" s="102">
        <v>34</v>
      </c>
      <c r="E2487" s="101">
        <v>1</v>
      </c>
      <c r="F2487" s="101">
        <v>301</v>
      </c>
      <c r="G2487" s="101">
        <v>0</v>
      </c>
      <c r="H2487" s="101">
        <v>2</v>
      </c>
      <c r="I2487" s="101">
        <v>5157</v>
      </c>
      <c r="J2487" s="101">
        <v>0</v>
      </c>
      <c r="K2487" s="101">
        <v>3</v>
      </c>
      <c r="L2487" s="101">
        <v>719</v>
      </c>
      <c r="M2487" s="101">
        <v>0</v>
      </c>
      <c r="N2487" s="100" t="str">
        <f t="shared" si="114"/>
        <v>공격력 +301</v>
      </c>
      <c r="O2487" s="100" t="str">
        <f t="shared" si="115"/>
        <v>최대 체력 +5157</v>
      </c>
      <c r="P2487" s="100" t="str">
        <f t="shared" si="116"/>
        <v>치유력 +719</v>
      </c>
    </row>
    <row r="2488" spans="1:16" ht="13.8" customHeight="1">
      <c r="A2488" s="101">
        <f>C2488*ID규칙_기본능력치그룹_단위+COUNTIF($C$4:C2488,C2488)</f>
        <v>12337035</v>
      </c>
      <c r="B2488" s="100" t="s">
        <v>383</v>
      </c>
      <c r="C2488" s="101">
        <f>VLOOKUP(B2488,WEAPON!$B:$D,3,0)</f>
        <v>12337</v>
      </c>
      <c r="D2488" s="102">
        <v>35</v>
      </c>
      <c r="E2488" s="101">
        <v>1</v>
      </c>
      <c r="F2488" s="101">
        <v>307</v>
      </c>
      <c r="G2488" s="101">
        <v>0</v>
      </c>
      <c r="H2488" s="101">
        <v>2</v>
      </c>
      <c r="I2488" s="101">
        <v>5274</v>
      </c>
      <c r="J2488" s="101">
        <v>0</v>
      </c>
      <c r="K2488" s="101">
        <v>3</v>
      </c>
      <c r="L2488" s="101">
        <v>736</v>
      </c>
      <c r="M2488" s="101">
        <v>0</v>
      </c>
      <c r="N2488" s="100" t="str">
        <f t="shared" si="114"/>
        <v>공격력 +307</v>
      </c>
      <c r="O2488" s="100" t="str">
        <f t="shared" si="115"/>
        <v>최대 체력 +5274</v>
      </c>
      <c r="P2488" s="100" t="str">
        <f t="shared" si="116"/>
        <v>치유력 +736</v>
      </c>
    </row>
    <row r="2489" spans="1:16" ht="13.8" customHeight="1">
      <c r="A2489" s="101">
        <f>C2489*ID규칙_기본능력치그룹_단위+COUNTIF($C$4:C2489,C2489)</f>
        <v>12337036</v>
      </c>
      <c r="B2489" s="100" t="s">
        <v>383</v>
      </c>
      <c r="C2489" s="101">
        <f>VLOOKUP(B2489,WEAPON!$B:$D,3,0)</f>
        <v>12337</v>
      </c>
      <c r="D2489" s="102">
        <v>36</v>
      </c>
      <c r="E2489" s="101">
        <v>1</v>
      </c>
      <c r="F2489" s="101">
        <v>314</v>
      </c>
      <c r="G2489" s="101">
        <v>0</v>
      </c>
      <c r="H2489" s="101">
        <v>2</v>
      </c>
      <c r="I2489" s="101">
        <v>5391</v>
      </c>
      <c r="J2489" s="101">
        <v>0</v>
      </c>
      <c r="K2489" s="101">
        <v>3</v>
      </c>
      <c r="L2489" s="101">
        <v>752</v>
      </c>
      <c r="M2489" s="101">
        <v>0</v>
      </c>
      <c r="N2489" s="100" t="str">
        <f t="shared" si="114"/>
        <v>공격력 +314</v>
      </c>
      <c r="O2489" s="100" t="str">
        <f t="shared" si="115"/>
        <v>최대 체력 +5391</v>
      </c>
      <c r="P2489" s="100" t="str">
        <f t="shared" si="116"/>
        <v>치유력 +752</v>
      </c>
    </row>
    <row r="2490" spans="1:16" ht="13.8" customHeight="1">
      <c r="A2490" s="101">
        <f>C2490*ID규칙_기본능력치그룹_단위+COUNTIF($C$4:C2490,C2490)</f>
        <v>12337037</v>
      </c>
      <c r="B2490" s="100" t="s">
        <v>383</v>
      </c>
      <c r="C2490" s="101">
        <f>VLOOKUP(B2490,WEAPON!$B:$D,3,0)</f>
        <v>12337</v>
      </c>
      <c r="D2490" s="102">
        <v>37</v>
      </c>
      <c r="E2490" s="101">
        <v>1</v>
      </c>
      <c r="F2490" s="101">
        <v>321</v>
      </c>
      <c r="G2490" s="101">
        <v>0</v>
      </c>
      <c r="H2490" s="101">
        <v>2</v>
      </c>
      <c r="I2490" s="101">
        <v>5508</v>
      </c>
      <c r="J2490" s="101">
        <v>0</v>
      </c>
      <c r="K2490" s="101">
        <v>3</v>
      </c>
      <c r="L2490" s="101">
        <v>768</v>
      </c>
      <c r="M2490" s="101">
        <v>0</v>
      </c>
      <c r="N2490" s="100" t="str">
        <f t="shared" si="114"/>
        <v>공격력 +321</v>
      </c>
      <c r="O2490" s="100" t="str">
        <f t="shared" si="115"/>
        <v>최대 체력 +5508</v>
      </c>
      <c r="P2490" s="100" t="str">
        <f t="shared" si="116"/>
        <v>치유력 +768</v>
      </c>
    </row>
    <row r="2491" spans="1:16" ht="13.8" customHeight="1">
      <c r="A2491" s="101">
        <f>C2491*ID규칙_기본능력치그룹_단위+COUNTIF($C$4:C2491,C2491)</f>
        <v>12337038</v>
      </c>
      <c r="B2491" s="100" t="s">
        <v>383</v>
      </c>
      <c r="C2491" s="101">
        <f>VLOOKUP(B2491,WEAPON!$B:$D,3,0)</f>
        <v>12337</v>
      </c>
      <c r="D2491" s="102">
        <v>38</v>
      </c>
      <c r="E2491" s="101">
        <v>1</v>
      </c>
      <c r="F2491" s="101">
        <v>328</v>
      </c>
      <c r="G2491" s="101">
        <v>0</v>
      </c>
      <c r="H2491" s="101">
        <v>2</v>
      </c>
      <c r="I2491" s="101">
        <v>5626</v>
      </c>
      <c r="J2491" s="101">
        <v>0</v>
      </c>
      <c r="K2491" s="101">
        <v>3</v>
      </c>
      <c r="L2491" s="101">
        <v>785</v>
      </c>
      <c r="M2491" s="101">
        <v>0</v>
      </c>
      <c r="N2491" s="100" t="str">
        <f t="shared" si="114"/>
        <v>공격력 +328</v>
      </c>
      <c r="O2491" s="100" t="str">
        <f t="shared" si="115"/>
        <v>최대 체력 +5626</v>
      </c>
      <c r="P2491" s="100" t="str">
        <f t="shared" si="116"/>
        <v>치유력 +785</v>
      </c>
    </row>
    <row r="2492" spans="1:16" ht="13.8" customHeight="1">
      <c r="A2492" s="101">
        <f>C2492*ID규칙_기본능력치그룹_단위+COUNTIF($C$4:C2492,C2492)</f>
        <v>12337039</v>
      </c>
      <c r="B2492" s="100" t="s">
        <v>383</v>
      </c>
      <c r="C2492" s="101">
        <f>VLOOKUP(B2492,WEAPON!$B:$D,3,0)</f>
        <v>12337</v>
      </c>
      <c r="D2492" s="102">
        <v>39</v>
      </c>
      <c r="E2492" s="101">
        <v>1</v>
      </c>
      <c r="F2492" s="101">
        <v>335</v>
      </c>
      <c r="G2492" s="101">
        <v>0</v>
      </c>
      <c r="H2492" s="101">
        <v>2</v>
      </c>
      <c r="I2492" s="101">
        <v>5743</v>
      </c>
      <c r="J2492" s="101">
        <v>0</v>
      </c>
      <c r="K2492" s="101">
        <v>3</v>
      </c>
      <c r="L2492" s="101">
        <v>801</v>
      </c>
      <c r="M2492" s="101">
        <v>0</v>
      </c>
      <c r="N2492" s="100" t="str">
        <f t="shared" si="114"/>
        <v>공격력 +335</v>
      </c>
      <c r="O2492" s="100" t="str">
        <f t="shared" si="115"/>
        <v>최대 체력 +5743</v>
      </c>
      <c r="P2492" s="100" t="str">
        <f t="shared" si="116"/>
        <v>치유력 +801</v>
      </c>
    </row>
    <row r="2493" spans="1:16" ht="13.8" customHeight="1">
      <c r="A2493" s="101">
        <f>C2493*ID규칙_기본능력치그룹_단위+COUNTIF($C$4:C2493,C2493)</f>
        <v>12337040</v>
      </c>
      <c r="B2493" s="100" t="s">
        <v>383</v>
      </c>
      <c r="C2493" s="101">
        <f>VLOOKUP(B2493,WEAPON!$B:$D,3,0)</f>
        <v>12337</v>
      </c>
      <c r="D2493" s="102">
        <v>40</v>
      </c>
      <c r="E2493" s="101">
        <v>1</v>
      </c>
      <c r="F2493" s="101">
        <v>342</v>
      </c>
      <c r="G2493" s="101">
        <v>0</v>
      </c>
      <c r="H2493" s="101">
        <v>2</v>
      </c>
      <c r="I2493" s="101">
        <v>5860</v>
      </c>
      <c r="J2493" s="101">
        <v>0</v>
      </c>
      <c r="K2493" s="101">
        <v>3</v>
      </c>
      <c r="L2493" s="101">
        <v>818</v>
      </c>
      <c r="M2493" s="101">
        <v>0</v>
      </c>
      <c r="N2493" s="100" t="str">
        <f t="shared" si="114"/>
        <v>공격력 +342</v>
      </c>
      <c r="O2493" s="100" t="str">
        <f t="shared" si="115"/>
        <v>최대 체력 +5860</v>
      </c>
      <c r="P2493" s="100" t="str">
        <f t="shared" si="116"/>
        <v>치유력 +818</v>
      </c>
    </row>
    <row r="2494" spans="1:16" ht="13.8" customHeight="1">
      <c r="A2494" s="101">
        <f>C2494*ID규칙_기본능력치그룹_단위+COUNTIF($C$4:C2494,C2494)</f>
        <v>12337041</v>
      </c>
      <c r="B2494" s="100" t="s">
        <v>383</v>
      </c>
      <c r="C2494" s="101">
        <f>VLOOKUP(B2494,WEAPON!$B:$D,3,0)</f>
        <v>12337</v>
      </c>
      <c r="D2494" s="102">
        <v>41</v>
      </c>
      <c r="E2494" s="101">
        <v>1</v>
      </c>
      <c r="F2494" s="101">
        <v>348</v>
      </c>
      <c r="G2494" s="101">
        <v>0</v>
      </c>
      <c r="H2494" s="101">
        <v>2</v>
      </c>
      <c r="I2494" s="101">
        <v>5977</v>
      </c>
      <c r="J2494" s="101">
        <v>0</v>
      </c>
      <c r="K2494" s="101">
        <v>3</v>
      </c>
      <c r="L2494" s="101">
        <v>834</v>
      </c>
      <c r="M2494" s="101">
        <v>0</v>
      </c>
      <c r="N2494" s="100" t="str">
        <f t="shared" si="114"/>
        <v>공격력 +348</v>
      </c>
      <c r="O2494" s="100" t="str">
        <f t="shared" si="115"/>
        <v>최대 체력 +5977</v>
      </c>
      <c r="P2494" s="100" t="str">
        <f t="shared" si="116"/>
        <v>치유력 +834</v>
      </c>
    </row>
    <row r="2495" spans="1:16" ht="13.8" customHeight="1">
      <c r="A2495" s="101">
        <f>C2495*ID규칙_기본능력치그룹_단위+COUNTIF($C$4:C2495,C2495)</f>
        <v>12337042</v>
      </c>
      <c r="B2495" s="100" t="s">
        <v>383</v>
      </c>
      <c r="C2495" s="101">
        <f>VLOOKUP(B2495,WEAPON!$B:$D,3,0)</f>
        <v>12337</v>
      </c>
      <c r="D2495" s="102">
        <v>42</v>
      </c>
      <c r="E2495" s="101">
        <v>1</v>
      </c>
      <c r="F2495" s="101">
        <v>355</v>
      </c>
      <c r="G2495" s="101">
        <v>0</v>
      </c>
      <c r="H2495" s="101">
        <v>2</v>
      </c>
      <c r="I2495" s="101">
        <v>6094</v>
      </c>
      <c r="J2495" s="101">
        <v>0</v>
      </c>
      <c r="K2495" s="101">
        <v>3</v>
      </c>
      <c r="L2495" s="101">
        <v>850</v>
      </c>
      <c r="M2495" s="101">
        <v>0</v>
      </c>
      <c r="N2495" s="100" t="str">
        <f t="shared" si="114"/>
        <v>공격력 +355</v>
      </c>
      <c r="O2495" s="100" t="str">
        <f t="shared" si="115"/>
        <v>최대 체력 +6094</v>
      </c>
      <c r="P2495" s="100" t="str">
        <f t="shared" si="116"/>
        <v>치유력 +850</v>
      </c>
    </row>
    <row r="2496" spans="1:16" ht="13.8" customHeight="1">
      <c r="A2496" s="101">
        <f>C2496*ID규칙_기본능력치그룹_단위+COUNTIF($C$4:C2496,C2496)</f>
        <v>12337043</v>
      </c>
      <c r="B2496" s="100" t="s">
        <v>383</v>
      </c>
      <c r="C2496" s="101">
        <f>VLOOKUP(B2496,WEAPON!$B:$D,3,0)</f>
        <v>12337</v>
      </c>
      <c r="D2496" s="102">
        <v>43</v>
      </c>
      <c r="E2496" s="101">
        <v>1</v>
      </c>
      <c r="F2496" s="101">
        <v>362</v>
      </c>
      <c r="G2496" s="101">
        <v>0</v>
      </c>
      <c r="H2496" s="101">
        <v>2</v>
      </c>
      <c r="I2496" s="101">
        <v>6212</v>
      </c>
      <c r="J2496" s="101">
        <v>0</v>
      </c>
      <c r="K2496" s="101">
        <v>3</v>
      </c>
      <c r="L2496" s="101">
        <v>867</v>
      </c>
      <c r="M2496" s="101">
        <v>0</v>
      </c>
      <c r="N2496" s="100" t="str">
        <f t="shared" si="114"/>
        <v>공격력 +362</v>
      </c>
      <c r="O2496" s="100" t="str">
        <f t="shared" si="115"/>
        <v>최대 체력 +6212</v>
      </c>
      <c r="P2496" s="100" t="str">
        <f t="shared" si="116"/>
        <v>치유력 +867</v>
      </c>
    </row>
    <row r="2497" spans="1:16" ht="13.8" customHeight="1">
      <c r="A2497" s="101">
        <f>C2497*ID규칙_기본능력치그룹_단위+COUNTIF($C$4:C2497,C2497)</f>
        <v>12337044</v>
      </c>
      <c r="B2497" s="100" t="s">
        <v>383</v>
      </c>
      <c r="C2497" s="101">
        <f>VLOOKUP(B2497,WEAPON!$B:$D,3,0)</f>
        <v>12337</v>
      </c>
      <c r="D2497" s="102">
        <v>44</v>
      </c>
      <c r="E2497" s="101">
        <v>1</v>
      </c>
      <c r="F2497" s="101">
        <v>369</v>
      </c>
      <c r="G2497" s="101">
        <v>0</v>
      </c>
      <c r="H2497" s="101">
        <v>2</v>
      </c>
      <c r="I2497" s="101">
        <v>6329</v>
      </c>
      <c r="J2497" s="101">
        <v>0</v>
      </c>
      <c r="K2497" s="101">
        <v>3</v>
      </c>
      <c r="L2497" s="101">
        <v>883</v>
      </c>
      <c r="M2497" s="101">
        <v>0</v>
      </c>
      <c r="N2497" s="100" t="str">
        <f t="shared" si="114"/>
        <v>공격력 +369</v>
      </c>
      <c r="O2497" s="100" t="str">
        <f t="shared" si="115"/>
        <v>최대 체력 +6329</v>
      </c>
      <c r="P2497" s="100" t="str">
        <f t="shared" si="116"/>
        <v>치유력 +883</v>
      </c>
    </row>
    <row r="2498" spans="1:16" ht="13.8" customHeight="1">
      <c r="A2498" s="101">
        <f>C2498*ID규칙_기본능력치그룹_단위+COUNTIF($C$4:C2498,C2498)</f>
        <v>12337045</v>
      </c>
      <c r="B2498" s="100" t="s">
        <v>383</v>
      </c>
      <c r="C2498" s="101">
        <f>VLOOKUP(B2498,WEAPON!$B:$D,3,0)</f>
        <v>12337</v>
      </c>
      <c r="D2498" s="102">
        <v>45</v>
      </c>
      <c r="E2498" s="101">
        <v>1</v>
      </c>
      <c r="F2498" s="101">
        <v>376</v>
      </c>
      <c r="G2498" s="101">
        <v>0</v>
      </c>
      <c r="H2498" s="101">
        <v>2</v>
      </c>
      <c r="I2498" s="101">
        <v>6446</v>
      </c>
      <c r="J2498" s="101">
        <v>0</v>
      </c>
      <c r="K2498" s="101">
        <v>3</v>
      </c>
      <c r="L2498" s="101">
        <v>899</v>
      </c>
      <c r="M2498" s="101">
        <v>0</v>
      </c>
      <c r="N2498" s="100" t="str">
        <f t="shared" si="114"/>
        <v>공격력 +376</v>
      </c>
      <c r="O2498" s="100" t="str">
        <f t="shared" si="115"/>
        <v>최대 체력 +6446</v>
      </c>
      <c r="P2498" s="100" t="str">
        <f t="shared" si="116"/>
        <v>치유력 +899</v>
      </c>
    </row>
    <row r="2499" spans="1:16" ht="13.8" customHeight="1">
      <c r="A2499" s="101">
        <f>C2499*ID규칙_기본능력치그룹_단위+COUNTIF($C$4:C2499,C2499)</f>
        <v>12337046</v>
      </c>
      <c r="B2499" s="100" t="s">
        <v>383</v>
      </c>
      <c r="C2499" s="101">
        <f>VLOOKUP(B2499,WEAPON!$B:$D,3,0)</f>
        <v>12337</v>
      </c>
      <c r="D2499" s="102">
        <v>46</v>
      </c>
      <c r="E2499" s="101">
        <v>1</v>
      </c>
      <c r="F2499" s="101">
        <v>383</v>
      </c>
      <c r="G2499" s="101">
        <v>0</v>
      </c>
      <c r="H2499" s="101">
        <v>2</v>
      </c>
      <c r="I2499" s="101">
        <v>6563</v>
      </c>
      <c r="J2499" s="101">
        <v>0</v>
      </c>
      <c r="K2499" s="101">
        <v>3</v>
      </c>
      <c r="L2499" s="101">
        <v>916</v>
      </c>
      <c r="M2499" s="101">
        <v>0</v>
      </c>
      <c r="N2499" s="100" t="str">
        <f t="shared" si="114"/>
        <v>공격력 +383</v>
      </c>
      <c r="O2499" s="100" t="str">
        <f t="shared" si="115"/>
        <v>최대 체력 +6563</v>
      </c>
      <c r="P2499" s="100" t="str">
        <f t="shared" si="116"/>
        <v>치유력 +916</v>
      </c>
    </row>
    <row r="2500" spans="1:16" ht="13.8" customHeight="1">
      <c r="A2500" s="101">
        <f>C2500*ID규칙_기본능력치그룹_단위+COUNTIF($C$4:C2500,C2500)</f>
        <v>12337047</v>
      </c>
      <c r="B2500" s="100" t="s">
        <v>383</v>
      </c>
      <c r="C2500" s="101">
        <f>VLOOKUP(B2500,WEAPON!$B:$D,3,0)</f>
        <v>12337</v>
      </c>
      <c r="D2500" s="102">
        <v>47</v>
      </c>
      <c r="E2500" s="101">
        <v>1</v>
      </c>
      <c r="F2500" s="101">
        <v>389</v>
      </c>
      <c r="G2500" s="101">
        <v>0</v>
      </c>
      <c r="H2500" s="101">
        <v>2</v>
      </c>
      <c r="I2500" s="101">
        <v>6680</v>
      </c>
      <c r="J2500" s="101">
        <v>0</v>
      </c>
      <c r="K2500" s="101">
        <v>3</v>
      </c>
      <c r="L2500" s="101">
        <v>932</v>
      </c>
      <c r="M2500" s="101">
        <v>0</v>
      </c>
      <c r="N2500" s="100" t="str">
        <f t="shared" ref="N2500:N2563" si="117">IF(E2500=0,"-",VLOOKUP(E2500,STATS_TYPE,2,0)&amp;" +")&amp;IF(E2500=0,"",IF(G2500=0,F2500,F2500/100&amp;"%"))</f>
        <v>공격력 +389</v>
      </c>
      <c r="O2500" s="100" t="str">
        <f t="shared" ref="O2500:O2563" si="118">IF(H2500=0,"-",VLOOKUP(H2500,STATS_TYPE,2,0)&amp;" +")&amp;IF(H2500=0,"",IF(J2500=0,I2500,I2500/100&amp;"%"))</f>
        <v>최대 체력 +6680</v>
      </c>
      <c r="P2500" s="100" t="str">
        <f t="shared" ref="P2500:P2563" si="119">IF(K2500=0,"-",VLOOKUP(K2500,STATS_TYPE,2,0)&amp;" +")&amp;IF(K2500=0,"",IF(M2500=0,L2500,L2500/100&amp;"%"))</f>
        <v>치유력 +932</v>
      </c>
    </row>
    <row r="2501" spans="1:16" ht="13.8" customHeight="1">
      <c r="A2501" s="101">
        <f>C2501*ID규칙_기본능력치그룹_단위+COUNTIF($C$4:C2501,C2501)</f>
        <v>12337048</v>
      </c>
      <c r="B2501" s="100" t="s">
        <v>383</v>
      </c>
      <c r="C2501" s="101">
        <f>VLOOKUP(B2501,WEAPON!$B:$D,3,0)</f>
        <v>12337</v>
      </c>
      <c r="D2501" s="102">
        <v>48</v>
      </c>
      <c r="E2501" s="101">
        <v>1</v>
      </c>
      <c r="F2501" s="101">
        <v>396</v>
      </c>
      <c r="G2501" s="101">
        <v>0</v>
      </c>
      <c r="H2501" s="101">
        <v>2</v>
      </c>
      <c r="I2501" s="101">
        <v>6798</v>
      </c>
      <c r="J2501" s="101">
        <v>0</v>
      </c>
      <c r="K2501" s="101">
        <v>3</v>
      </c>
      <c r="L2501" s="101">
        <v>948</v>
      </c>
      <c r="M2501" s="101">
        <v>0</v>
      </c>
      <c r="N2501" s="100" t="str">
        <f t="shared" si="117"/>
        <v>공격력 +396</v>
      </c>
      <c r="O2501" s="100" t="str">
        <f t="shared" si="118"/>
        <v>최대 체력 +6798</v>
      </c>
      <c r="P2501" s="100" t="str">
        <f t="shared" si="119"/>
        <v>치유력 +948</v>
      </c>
    </row>
    <row r="2502" spans="1:16" ht="13.8" customHeight="1">
      <c r="A2502" s="101">
        <f>C2502*ID규칙_기본능력치그룹_단위+COUNTIF($C$4:C2502,C2502)</f>
        <v>12337049</v>
      </c>
      <c r="B2502" s="100" t="s">
        <v>383</v>
      </c>
      <c r="C2502" s="101">
        <f>VLOOKUP(B2502,WEAPON!$B:$D,3,0)</f>
        <v>12337</v>
      </c>
      <c r="D2502" s="102">
        <v>49</v>
      </c>
      <c r="E2502" s="101">
        <v>1</v>
      </c>
      <c r="F2502" s="101">
        <v>403</v>
      </c>
      <c r="G2502" s="101">
        <v>0</v>
      </c>
      <c r="H2502" s="101">
        <v>2</v>
      </c>
      <c r="I2502" s="101">
        <v>6915</v>
      </c>
      <c r="J2502" s="101">
        <v>0</v>
      </c>
      <c r="K2502" s="101">
        <v>3</v>
      </c>
      <c r="L2502" s="101">
        <v>965</v>
      </c>
      <c r="M2502" s="101">
        <v>0</v>
      </c>
      <c r="N2502" s="100" t="str">
        <f t="shared" si="117"/>
        <v>공격력 +403</v>
      </c>
      <c r="O2502" s="100" t="str">
        <f t="shared" si="118"/>
        <v>최대 체력 +6915</v>
      </c>
      <c r="P2502" s="100" t="str">
        <f t="shared" si="119"/>
        <v>치유력 +965</v>
      </c>
    </row>
    <row r="2503" spans="1:16" ht="13.8" customHeight="1">
      <c r="A2503" s="101">
        <f>C2503*ID규칙_기본능력치그룹_단위+COUNTIF($C$4:C2503,C2503)</f>
        <v>12337050</v>
      </c>
      <c r="B2503" s="100" t="s">
        <v>383</v>
      </c>
      <c r="C2503" s="101">
        <f>VLOOKUP(B2503,WEAPON!$B:$D,3,0)</f>
        <v>12337</v>
      </c>
      <c r="D2503" s="102">
        <v>50</v>
      </c>
      <c r="E2503" s="101">
        <v>1</v>
      </c>
      <c r="F2503" s="101">
        <v>410</v>
      </c>
      <c r="G2503" s="101">
        <v>0</v>
      </c>
      <c r="H2503" s="101">
        <v>2</v>
      </c>
      <c r="I2503" s="101">
        <v>7032</v>
      </c>
      <c r="J2503" s="101">
        <v>0</v>
      </c>
      <c r="K2503" s="101">
        <v>3</v>
      </c>
      <c r="L2503" s="101">
        <v>981</v>
      </c>
      <c r="M2503" s="101">
        <v>0</v>
      </c>
      <c r="N2503" s="100" t="str">
        <f t="shared" si="117"/>
        <v>공격력 +410</v>
      </c>
      <c r="O2503" s="100" t="str">
        <f t="shared" si="118"/>
        <v>최대 체력 +7032</v>
      </c>
      <c r="P2503" s="100" t="str">
        <f t="shared" si="119"/>
        <v>치유력 +981</v>
      </c>
    </row>
    <row r="2504" spans="1:16" ht="13.8" customHeight="1">
      <c r="A2504" s="101">
        <f>C2504*ID규칙_기본능력치그룹_단위+COUNTIF($C$4:C2504,C2504)</f>
        <v>14338001</v>
      </c>
      <c r="B2504" s="100" t="s">
        <v>385</v>
      </c>
      <c r="C2504" s="101">
        <f>VLOOKUP(B2504,WEAPON!$B:$D,3,0)</f>
        <v>14338</v>
      </c>
      <c r="D2504" s="102">
        <v>1</v>
      </c>
      <c r="E2504" s="101">
        <v>1</v>
      </c>
      <c r="F2504" s="101">
        <v>105</v>
      </c>
      <c r="G2504" s="101">
        <v>0</v>
      </c>
      <c r="H2504" s="101">
        <v>2</v>
      </c>
      <c r="I2504" s="101">
        <v>105</v>
      </c>
      <c r="J2504" s="101">
        <v>0</v>
      </c>
      <c r="K2504" s="101">
        <v>0</v>
      </c>
      <c r="L2504" s="101">
        <v>0</v>
      </c>
      <c r="M2504" s="101">
        <v>0</v>
      </c>
      <c r="N2504" s="100" t="str">
        <f t="shared" si="117"/>
        <v>공격력 +105</v>
      </c>
      <c r="O2504" s="100" t="str">
        <f t="shared" si="118"/>
        <v>최대 체력 +105</v>
      </c>
      <c r="P2504" s="100" t="str">
        <f t="shared" si="119"/>
        <v>-</v>
      </c>
    </row>
    <row r="2505" spans="1:16" ht="13.8" customHeight="1">
      <c r="A2505" s="101">
        <f>C2505*ID규칙_기본능력치그룹_단위+COUNTIF($C$4:C2505,C2505)</f>
        <v>14338002</v>
      </c>
      <c r="B2505" s="100" t="s">
        <v>385</v>
      </c>
      <c r="C2505" s="101">
        <f>VLOOKUP(B2505,WEAPON!$B:$D,3,0)</f>
        <v>14338</v>
      </c>
      <c r="D2505" s="102">
        <v>2</v>
      </c>
      <c r="E2505" s="101">
        <v>1</v>
      </c>
      <c r="F2505" s="101">
        <v>115</v>
      </c>
      <c r="G2505" s="101">
        <v>0</v>
      </c>
      <c r="H2505" s="101">
        <v>2</v>
      </c>
      <c r="I2505" s="101">
        <v>163</v>
      </c>
      <c r="J2505" s="101">
        <v>0</v>
      </c>
      <c r="K2505" s="101">
        <v>0</v>
      </c>
      <c r="L2505" s="101">
        <v>0</v>
      </c>
      <c r="M2505" s="101">
        <v>0</v>
      </c>
      <c r="N2505" s="100" t="str">
        <f t="shared" si="117"/>
        <v>공격력 +115</v>
      </c>
      <c r="O2505" s="100" t="str">
        <f t="shared" si="118"/>
        <v>최대 체력 +163</v>
      </c>
      <c r="P2505" s="100" t="str">
        <f t="shared" si="119"/>
        <v>-</v>
      </c>
    </row>
    <row r="2506" spans="1:16" ht="13.8" customHeight="1">
      <c r="A2506" s="101">
        <f>C2506*ID규칙_기본능력치그룹_단위+COUNTIF($C$4:C2506,C2506)</f>
        <v>14338003</v>
      </c>
      <c r="B2506" s="100" t="s">
        <v>385</v>
      </c>
      <c r="C2506" s="101">
        <f>VLOOKUP(B2506,WEAPON!$B:$D,3,0)</f>
        <v>14338</v>
      </c>
      <c r="D2506" s="102">
        <v>3</v>
      </c>
      <c r="E2506" s="101">
        <v>1</v>
      </c>
      <c r="F2506" s="101">
        <v>124</v>
      </c>
      <c r="G2506" s="101">
        <v>0</v>
      </c>
      <c r="H2506" s="101">
        <v>2</v>
      </c>
      <c r="I2506" s="101">
        <v>221</v>
      </c>
      <c r="J2506" s="101">
        <v>0</v>
      </c>
      <c r="K2506" s="101">
        <v>0</v>
      </c>
      <c r="L2506" s="101">
        <v>0</v>
      </c>
      <c r="M2506" s="101">
        <v>0</v>
      </c>
      <c r="N2506" s="100" t="str">
        <f t="shared" si="117"/>
        <v>공격력 +124</v>
      </c>
      <c r="O2506" s="100" t="str">
        <f t="shared" si="118"/>
        <v>최대 체력 +221</v>
      </c>
      <c r="P2506" s="100" t="str">
        <f t="shared" si="119"/>
        <v>-</v>
      </c>
    </row>
    <row r="2507" spans="1:16" ht="13.8" customHeight="1">
      <c r="A2507" s="101">
        <f>C2507*ID규칙_기본능력치그룹_단위+COUNTIF($C$4:C2507,C2507)</f>
        <v>14338004</v>
      </c>
      <c r="B2507" s="100" t="s">
        <v>385</v>
      </c>
      <c r="C2507" s="101">
        <f>VLOOKUP(B2507,WEAPON!$B:$D,3,0)</f>
        <v>14338</v>
      </c>
      <c r="D2507" s="102">
        <v>4</v>
      </c>
      <c r="E2507" s="101">
        <v>1</v>
      </c>
      <c r="F2507" s="101">
        <v>134</v>
      </c>
      <c r="G2507" s="101">
        <v>0</v>
      </c>
      <c r="H2507" s="101">
        <v>2</v>
      </c>
      <c r="I2507" s="101">
        <v>278</v>
      </c>
      <c r="J2507" s="101">
        <v>0</v>
      </c>
      <c r="K2507" s="101">
        <v>0</v>
      </c>
      <c r="L2507" s="101">
        <v>0</v>
      </c>
      <c r="M2507" s="101">
        <v>0</v>
      </c>
      <c r="N2507" s="100" t="str">
        <f t="shared" si="117"/>
        <v>공격력 +134</v>
      </c>
      <c r="O2507" s="100" t="str">
        <f t="shared" si="118"/>
        <v>최대 체력 +278</v>
      </c>
      <c r="P2507" s="100" t="str">
        <f t="shared" si="119"/>
        <v>-</v>
      </c>
    </row>
    <row r="2508" spans="1:16" ht="13.8" customHeight="1">
      <c r="A2508" s="101">
        <f>C2508*ID규칙_기본능력치그룹_단위+COUNTIF($C$4:C2508,C2508)</f>
        <v>14338005</v>
      </c>
      <c r="B2508" s="100" t="s">
        <v>385</v>
      </c>
      <c r="C2508" s="101">
        <f>VLOOKUP(B2508,WEAPON!$B:$D,3,0)</f>
        <v>14338</v>
      </c>
      <c r="D2508" s="102">
        <v>5</v>
      </c>
      <c r="E2508" s="101">
        <v>1</v>
      </c>
      <c r="F2508" s="101">
        <v>143</v>
      </c>
      <c r="G2508" s="101">
        <v>0</v>
      </c>
      <c r="H2508" s="101">
        <v>2</v>
      </c>
      <c r="I2508" s="101">
        <v>336</v>
      </c>
      <c r="J2508" s="101">
        <v>0</v>
      </c>
      <c r="K2508" s="101">
        <v>0</v>
      </c>
      <c r="L2508" s="101">
        <v>0</v>
      </c>
      <c r="M2508" s="101">
        <v>0</v>
      </c>
      <c r="N2508" s="100" t="str">
        <f t="shared" si="117"/>
        <v>공격력 +143</v>
      </c>
      <c r="O2508" s="100" t="str">
        <f t="shared" si="118"/>
        <v>최대 체력 +336</v>
      </c>
      <c r="P2508" s="100" t="str">
        <f t="shared" si="119"/>
        <v>-</v>
      </c>
    </row>
    <row r="2509" spans="1:16" ht="13.8" customHeight="1">
      <c r="A2509" s="101">
        <f>C2509*ID규칙_기본능력치그룹_단위+COUNTIF($C$4:C2509,C2509)</f>
        <v>14338006</v>
      </c>
      <c r="B2509" s="100" t="s">
        <v>385</v>
      </c>
      <c r="C2509" s="101">
        <f>VLOOKUP(B2509,WEAPON!$B:$D,3,0)</f>
        <v>14338</v>
      </c>
      <c r="D2509" s="102">
        <v>6</v>
      </c>
      <c r="E2509" s="101">
        <v>1</v>
      </c>
      <c r="F2509" s="101">
        <v>153</v>
      </c>
      <c r="G2509" s="101">
        <v>0</v>
      </c>
      <c r="H2509" s="101">
        <v>2</v>
      </c>
      <c r="I2509" s="101">
        <v>394</v>
      </c>
      <c r="J2509" s="101">
        <v>0</v>
      </c>
      <c r="K2509" s="101">
        <v>0</v>
      </c>
      <c r="L2509" s="101">
        <v>0</v>
      </c>
      <c r="M2509" s="101">
        <v>0</v>
      </c>
      <c r="N2509" s="100" t="str">
        <f t="shared" si="117"/>
        <v>공격력 +153</v>
      </c>
      <c r="O2509" s="100" t="str">
        <f t="shared" si="118"/>
        <v>최대 체력 +394</v>
      </c>
      <c r="P2509" s="100" t="str">
        <f t="shared" si="119"/>
        <v>-</v>
      </c>
    </row>
    <row r="2510" spans="1:16" ht="13.8" customHeight="1">
      <c r="A2510" s="101">
        <f>C2510*ID규칙_기본능력치그룹_단위+COUNTIF($C$4:C2510,C2510)</f>
        <v>14338007</v>
      </c>
      <c r="B2510" s="100" t="s">
        <v>385</v>
      </c>
      <c r="C2510" s="101">
        <f>VLOOKUP(B2510,WEAPON!$B:$D,3,0)</f>
        <v>14338</v>
      </c>
      <c r="D2510" s="102">
        <v>7</v>
      </c>
      <c r="E2510" s="101">
        <v>1</v>
      </c>
      <c r="F2510" s="101">
        <v>162</v>
      </c>
      <c r="G2510" s="101">
        <v>0</v>
      </c>
      <c r="H2510" s="101">
        <v>2</v>
      </c>
      <c r="I2510" s="101">
        <v>452</v>
      </c>
      <c r="J2510" s="101">
        <v>0</v>
      </c>
      <c r="K2510" s="101">
        <v>0</v>
      </c>
      <c r="L2510" s="101">
        <v>0</v>
      </c>
      <c r="M2510" s="101">
        <v>0</v>
      </c>
      <c r="N2510" s="100" t="str">
        <f t="shared" si="117"/>
        <v>공격력 +162</v>
      </c>
      <c r="O2510" s="100" t="str">
        <f t="shared" si="118"/>
        <v>최대 체력 +452</v>
      </c>
      <c r="P2510" s="100" t="str">
        <f t="shared" si="119"/>
        <v>-</v>
      </c>
    </row>
    <row r="2511" spans="1:16" ht="13.8" customHeight="1">
      <c r="A2511" s="101">
        <f>C2511*ID규칙_기본능력치그룹_단위+COUNTIF($C$4:C2511,C2511)</f>
        <v>14338008</v>
      </c>
      <c r="B2511" s="100" t="s">
        <v>385</v>
      </c>
      <c r="C2511" s="101">
        <f>VLOOKUP(B2511,WEAPON!$B:$D,3,0)</f>
        <v>14338</v>
      </c>
      <c r="D2511" s="102">
        <v>8</v>
      </c>
      <c r="E2511" s="101">
        <v>1</v>
      </c>
      <c r="F2511" s="101">
        <v>172</v>
      </c>
      <c r="G2511" s="101">
        <v>0</v>
      </c>
      <c r="H2511" s="101">
        <v>2</v>
      </c>
      <c r="I2511" s="101">
        <v>509</v>
      </c>
      <c r="J2511" s="101">
        <v>0</v>
      </c>
      <c r="K2511" s="101">
        <v>0</v>
      </c>
      <c r="L2511" s="101">
        <v>0</v>
      </c>
      <c r="M2511" s="101">
        <v>0</v>
      </c>
      <c r="N2511" s="100" t="str">
        <f t="shared" si="117"/>
        <v>공격력 +172</v>
      </c>
      <c r="O2511" s="100" t="str">
        <f t="shared" si="118"/>
        <v>최대 체력 +509</v>
      </c>
      <c r="P2511" s="100" t="str">
        <f t="shared" si="119"/>
        <v>-</v>
      </c>
    </row>
    <row r="2512" spans="1:16" ht="13.8" customHeight="1">
      <c r="A2512" s="101">
        <f>C2512*ID규칙_기본능력치그룹_단위+COUNTIF($C$4:C2512,C2512)</f>
        <v>14338009</v>
      </c>
      <c r="B2512" s="100" t="s">
        <v>385</v>
      </c>
      <c r="C2512" s="101">
        <f>VLOOKUP(B2512,WEAPON!$B:$D,3,0)</f>
        <v>14338</v>
      </c>
      <c r="D2512" s="102">
        <v>9</v>
      </c>
      <c r="E2512" s="101">
        <v>1</v>
      </c>
      <c r="F2512" s="101">
        <v>181</v>
      </c>
      <c r="G2512" s="101">
        <v>0</v>
      </c>
      <c r="H2512" s="101">
        <v>2</v>
      </c>
      <c r="I2512" s="101">
        <v>567</v>
      </c>
      <c r="J2512" s="101">
        <v>0</v>
      </c>
      <c r="K2512" s="101">
        <v>0</v>
      </c>
      <c r="L2512" s="101">
        <v>0</v>
      </c>
      <c r="M2512" s="101">
        <v>0</v>
      </c>
      <c r="N2512" s="100" t="str">
        <f t="shared" si="117"/>
        <v>공격력 +181</v>
      </c>
      <c r="O2512" s="100" t="str">
        <f t="shared" si="118"/>
        <v>최대 체력 +567</v>
      </c>
      <c r="P2512" s="100" t="str">
        <f t="shared" si="119"/>
        <v>-</v>
      </c>
    </row>
    <row r="2513" spans="1:16" ht="13.8" customHeight="1">
      <c r="A2513" s="101">
        <f>C2513*ID규칙_기본능력치그룹_단위+COUNTIF($C$4:C2513,C2513)</f>
        <v>14338010</v>
      </c>
      <c r="B2513" s="100" t="s">
        <v>385</v>
      </c>
      <c r="C2513" s="101">
        <f>VLOOKUP(B2513,WEAPON!$B:$D,3,0)</f>
        <v>14338</v>
      </c>
      <c r="D2513" s="102">
        <v>10</v>
      </c>
      <c r="E2513" s="101">
        <v>1</v>
      </c>
      <c r="F2513" s="101">
        <v>191</v>
      </c>
      <c r="G2513" s="101">
        <v>0</v>
      </c>
      <c r="H2513" s="101">
        <v>2</v>
      </c>
      <c r="I2513" s="101">
        <v>625</v>
      </c>
      <c r="J2513" s="101">
        <v>0</v>
      </c>
      <c r="K2513" s="101">
        <v>0</v>
      </c>
      <c r="L2513" s="101">
        <v>0</v>
      </c>
      <c r="M2513" s="101">
        <v>0</v>
      </c>
      <c r="N2513" s="100" t="str">
        <f t="shared" si="117"/>
        <v>공격력 +191</v>
      </c>
      <c r="O2513" s="100" t="str">
        <f t="shared" si="118"/>
        <v>최대 체력 +625</v>
      </c>
      <c r="P2513" s="100" t="str">
        <f t="shared" si="119"/>
        <v>-</v>
      </c>
    </row>
    <row r="2514" spans="1:16" ht="13.8" customHeight="1">
      <c r="A2514" s="101">
        <f>C2514*ID규칙_기본능력치그룹_단위+COUNTIF($C$4:C2514,C2514)</f>
        <v>14338011</v>
      </c>
      <c r="B2514" s="100" t="s">
        <v>385</v>
      </c>
      <c r="C2514" s="101">
        <f>VLOOKUP(B2514,WEAPON!$B:$D,3,0)</f>
        <v>14338</v>
      </c>
      <c r="D2514" s="102">
        <v>11</v>
      </c>
      <c r="E2514" s="101">
        <v>1</v>
      </c>
      <c r="F2514" s="101">
        <v>200</v>
      </c>
      <c r="G2514" s="101">
        <v>0</v>
      </c>
      <c r="H2514" s="101">
        <v>2</v>
      </c>
      <c r="I2514" s="101">
        <v>683</v>
      </c>
      <c r="J2514" s="101">
        <v>0</v>
      </c>
      <c r="K2514" s="101">
        <v>0</v>
      </c>
      <c r="L2514" s="101">
        <v>0</v>
      </c>
      <c r="M2514" s="101">
        <v>0</v>
      </c>
      <c r="N2514" s="100" t="str">
        <f t="shared" si="117"/>
        <v>공격력 +200</v>
      </c>
      <c r="O2514" s="100" t="str">
        <f t="shared" si="118"/>
        <v>최대 체력 +683</v>
      </c>
      <c r="P2514" s="100" t="str">
        <f t="shared" si="119"/>
        <v>-</v>
      </c>
    </row>
    <row r="2515" spans="1:16" ht="13.8" customHeight="1">
      <c r="A2515" s="101">
        <f>C2515*ID규칙_기본능력치그룹_단위+COUNTIF($C$4:C2515,C2515)</f>
        <v>14338012</v>
      </c>
      <c r="B2515" s="100" t="s">
        <v>385</v>
      </c>
      <c r="C2515" s="101">
        <f>VLOOKUP(B2515,WEAPON!$B:$D,3,0)</f>
        <v>14338</v>
      </c>
      <c r="D2515" s="102">
        <v>12</v>
      </c>
      <c r="E2515" s="101">
        <v>1</v>
      </c>
      <c r="F2515" s="101">
        <v>210</v>
      </c>
      <c r="G2515" s="101">
        <v>0</v>
      </c>
      <c r="H2515" s="101">
        <v>2</v>
      </c>
      <c r="I2515" s="101">
        <v>740</v>
      </c>
      <c r="J2515" s="101">
        <v>0</v>
      </c>
      <c r="K2515" s="101">
        <v>0</v>
      </c>
      <c r="L2515" s="101">
        <v>0</v>
      </c>
      <c r="M2515" s="101">
        <v>0</v>
      </c>
      <c r="N2515" s="100" t="str">
        <f t="shared" si="117"/>
        <v>공격력 +210</v>
      </c>
      <c r="O2515" s="100" t="str">
        <f t="shared" si="118"/>
        <v>최대 체력 +740</v>
      </c>
      <c r="P2515" s="100" t="str">
        <f t="shared" si="119"/>
        <v>-</v>
      </c>
    </row>
    <row r="2516" spans="1:16" ht="13.8" customHeight="1">
      <c r="A2516" s="101">
        <f>C2516*ID규칙_기본능력치그룹_단위+COUNTIF($C$4:C2516,C2516)</f>
        <v>14338013</v>
      </c>
      <c r="B2516" s="100" t="s">
        <v>385</v>
      </c>
      <c r="C2516" s="101">
        <f>VLOOKUP(B2516,WEAPON!$B:$D,3,0)</f>
        <v>14338</v>
      </c>
      <c r="D2516" s="102">
        <v>13</v>
      </c>
      <c r="E2516" s="101">
        <v>1</v>
      </c>
      <c r="F2516" s="101">
        <v>219</v>
      </c>
      <c r="G2516" s="101">
        <v>0</v>
      </c>
      <c r="H2516" s="101">
        <v>2</v>
      </c>
      <c r="I2516" s="101">
        <v>798</v>
      </c>
      <c r="J2516" s="101">
        <v>0</v>
      </c>
      <c r="K2516" s="101">
        <v>0</v>
      </c>
      <c r="L2516" s="101">
        <v>0</v>
      </c>
      <c r="M2516" s="101">
        <v>0</v>
      </c>
      <c r="N2516" s="100" t="str">
        <f t="shared" si="117"/>
        <v>공격력 +219</v>
      </c>
      <c r="O2516" s="100" t="str">
        <f t="shared" si="118"/>
        <v>최대 체력 +798</v>
      </c>
      <c r="P2516" s="100" t="str">
        <f t="shared" si="119"/>
        <v>-</v>
      </c>
    </row>
    <row r="2517" spans="1:16" ht="13.8" customHeight="1">
      <c r="A2517" s="101">
        <f>C2517*ID규칙_기본능력치그룹_단위+COUNTIF($C$4:C2517,C2517)</f>
        <v>14338014</v>
      </c>
      <c r="B2517" s="100" t="s">
        <v>385</v>
      </c>
      <c r="C2517" s="101">
        <f>VLOOKUP(B2517,WEAPON!$B:$D,3,0)</f>
        <v>14338</v>
      </c>
      <c r="D2517" s="102">
        <v>14</v>
      </c>
      <c r="E2517" s="101">
        <v>1</v>
      </c>
      <c r="F2517" s="101">
        <v>229</v>
      </c>
      <c r="G2517" s="101">
        <v>0</v>
      </c>
      <c r="H2517" s="101">
        <v>2</v>
      </c>
      <c r="I2517" s="101">
        <v>856</v>
      </c>
      <c r="J2517" s="101">
        <v>0</v>
      </c>
      <c r="K2517" s="101">
        <v>0</v>
      </c>
      <c r="L2517" s="101">
        <v>0</v>
      </c>
      <c r="M2517" s="101">
        <v>0</v>
      </c>
      <c r="N2517" s="100" t="str">
        <f t="shared" si="117"/>
        <v>공격력 +229</v>
      </c>
      <c r="O2517" s="100" t="str">
        <f t="shared" si="118"/>
        <v>최대 체력 +856</v>
      </c>
      <c r="P2517" s="100" t="str">
        <f t="shared" si="119"/>
        <v>-</v>
      </c>
    </row>
    <row r="2518" spans="1:16" ht="13.8" customHeight="1">
      <c r="A2518" s="101">
        <f>C2518*ID규칙_기본능력치그룹_단위+COUNTIF($C$4:C2518,C2518)</f>
        <v>14338015</v>
      </c>
      <c r="B2518" s="100" t="s">
        <v>385</v>
      </c>
      <c r="C2518" s="101">
        <f>VLOOKUP(B2518,WEAPON!$B:$D,3,0)</f>
        <v>14338</v>
      </c>
      <c r="D2518" s="102">
        <v>15</v>
      </c>
      <c r="E2518" s="101">
        <v>1</v>
      </c>
      <c r="F2518" s="101">
        <v>238</v>
      </c>
      <c r="G2518" s="101">
        <v>0</v>
      </c>
      <c r="H2518" s="101">
        <v>2</v>
      </c>
      <c r="I2518" s="101">
        <v>914</v>
      </c>
      <c r="J2518" s="101">
        <v>0</v>
      </c>
      <c r="K2518" s="101">
        <v>0</v>
      </c>
      <c r="L2518" s="101">
        <v>0</v>
      </c>
      <c r="M2518" s="101">
        <v>0</v>
      </c>
      <c r="N2518" s="100" t="str">
        <f t="shared" si="117"/>
        <v>공격력 +238</v>
      </c>
      <c r="O2518" s="100" t="str">
        <f t="shared" si="118"/>
        <v>최대 체력 +914</v>
      </c>
      <c r="P2518" s="100" t="str">
        <f t="shared" si="119"/>
        <v>-</v>
      </c>
    </row>
    <row r="2519" spans="1:16" ht="13.8" customHeight="1">
      <c r="A2519" s="101">
        <f>C2519*ID규칙_기본능력치그룹_단위+COUNTIF($C$4:C2519,C2519)</f>
        <v>14338016</v>
      </c>
      <c r="B2519" s="100" t="s">
        <v>385</v>
      </c>
      <c r="C2519" s="101">
        <f>VLOOKUP(B2519,WEAPON!$B:$D,3,0)</f>
        <v>14338</v>
      </c>
      <c r="D2519" s="102">
        <v>16</v>
      </c>
      <c r="E2519" s="101">
        <v>1</v>
      </c>
      <c r="F2519" s="101">
        <v>248</v>
      </c>
      <c r="G2519" s="101">
        <v>0</v>
      </c>
      <c r="H2519" s="101">
        <v>2</v>
      </c>
      <c r="I2519" s="101">
        <v>971</v>
      </c>
      <c r="J2519" s="101">
        <v>0</v>
      </c>
      <c r="K2519" s="101">
        <v>0</v>
      </c>
      <c r="L2519" s="101">
        <v>0</v>
      </c>
      <c r="M2519" s="101">
        <v>0</v>
      </c>
      <c r="N2519" s="100" t="str">
        <f t="shared" si="117"/>
        <v>공격력 +248</v>
      </c>
      <c r="O2519" s="100" t="str">
        <f t="shared" si="118"/>
        <v>최대 체력 +971</v>
      </c>
      <c r="P2519" s="100" t="str">
        <f t="shared" si="119"/>
        <v>-</v>
      </c>
    </row>
    <row r="2520" spans="1:16" ht="13.8" customHeight="1">
      <c r="A2520" s="101">
        <f>C2520*ID규칙_기본능력치그룹_단위+COUNTIF($C$4:C2520,C2520)</f>
        <v>14338017</v>
      </c>
      <c r="B2520" s="100" t="s">
        <v>385</v>
      </c>
      <c r="C2520" s="101">
        <f>VLOOKUP(B2520,WEAPON!$B:$D,3,0)</f>
        <v>14338</v>
      </c>
      <c r="D2520" s="102">
        <v>17</v>
      </c>
      <c r="E2520" s="101">
        <v>1</v>
      </c>
      <c r="F2520" s="101">
        <v>257</v>
      </c>
      <c r="G2520" s="101">
        <v>0</v>
      </c>
      <c r="H2520" s="101">
        <v>2</v>
      </c>
      <c r="I2520" s="101">
        <v>1029</v>
      </c>
      <c r="J2520" s="101">
        <v>0</v>
      </c>
      <c r="K2520" s="101">
        <v>0</v>
      </c>
      <c r="L2520" s="101">
        <v>0</v>
      </c>
      <c r="M2520" s="101">
        <v>0</v>
      </c>
      <c r="N2520" s="100" t="str">
        <f t="shared" si="117"/>
        <v>공격력 +257</v>
      </c>
      <c r="O2520" s="100" t="str">
        <f t="shared" si="118"/>
        <v>최대 체력 +1029</v>
      </c>
      <c r="P2520" s="100" t="str">
        <f t="shared" si="119"/>
        <v>-</v>
      </c>
    </row>
    <row r="2521" spans="1:16" ht="13.8" customHeight="1">
      <c r="A2521" s="101">
        <f>C2521*ID규칙_기본능력치그룹_단위+COUNTIF($C$4:C2521,C2521)</f>
        <v>14338018</v>
      </c>
      <c r="B2521" s="100" t="s">
        <v>385</v>
      </c>
      <c r="C2521" s="101">
        <f>VLOOKUP(B2521,WEAPON!$B:$D,3,0)</f>
        <v>14338</v>
      </c>
      <c r="D2521" s="102">
        <v>18</v>
      </c>
      <c r="E2521" s="101">
        <v>1</v>
      </c>
      <c r="F2521" s="101">
        <v>267</v>
      </c>
      <c r="G2521" s="101">
        <v>0</v>
      </c>
      <c r="H2521" s="101">
        <v>2</v>
      </c>
      <c r="I2521" s="101">
        <v>1087</v>
      </c>
      <c r="J2521" s="101">
        <v>0</v>
      </c>
      <c r="K2521" s="101">
        <v>0</v>
      </c>
      <c r="L2521" s="101">
        <v>0</v>
      </c>
      <c r="M2521" s="101">
        <v>0</v>
      </c>
      <c r="N2521" s="100" t="str">
        <f t="shared" si="117"/>
        <v>공격력 +267</v>
      </c>
      <c r="O2521" s="100" t="str">
        <f t="shared" si="118"/>
        <v>최대 체력 +1087</v>
      </c>
      <c r="P2521" s="100" t="str">
        <f t="shared" si="119"/>
        <v>-</v>
      </c>
    </row>
    <row r="2522" spans="1:16" ht="13.8" customHeight="1">
      <c r="A2522" s="101">
        <f>C2522*ID규칙_기본능력치그룹_단위+COUNTIF($C$4:C2522,C2522)</f>
        <v>14338019</v>
      </c>
      <c r="B2522" s="100" t="s">
        <v>385</v>
      </c>
      <c r="C2522" s="101">
        <f>VLOOKUP(B2522,WEAPON!$B:$D,3,0)</f>
        <v>14338</v>
      </c>
      <c r="D2522" s="102">
        <v>19</v>
      </c>
      <c r="E2522" s="101">
        <v>1</v>
      </c>
      <c r="F2522" s="101">
        <v>277</v>
      </c>
      <c r="G2522" s="101">
        <v>0</v>
      </c>
      <c r="H2522" s="101">
        <v>2</v>
      </c>
      <c r="I2522" s="101">
        <v>1145</v>
      </c>
      <c r="J2522" s="101">
        <v>0</v>
      </c>
      <c r="K2522" s="101">
        <v>0</v>
      </c>
      <c r="L2522" s="101">
        <v>0</v>
      </c>
      <c r="M2522" s="101">
        <v>0</v>
      </c>
      <c r="N2522" s="100" t="str">
        <f t="shared" si="117"/>
        <v>공격력 +277</v>
      </c>
      <c r="O2522" s="100" t="str">
        <f t="shared" si="118"/>
        <v>최대 체력 +1145</v>
      </c>
      <c r="P2522" s="100" t="str">
        <f t="shared" si="119"/>
        <v>-</v>
      </c>
    </row>
    <row r="2523" spans="1:16" ht="13.8" customHeight="1">
      <c r="A2523" s="101">
        <f>C2523*ID규칙_기본능력치그룹_단위+COUNTIF($C$4:C2523,C2523)</f>
        <v>14338020</v>
      </c>
      <c r="B2523" s="100" t="s">
        <v>385</v>
      </c>
      <c r="C2523" s="101">
        <f>VLOOKUP(B2523,WEAPON!$B:$D,3,0)</f>
        <v>14338</v>
      </c>
      <c r="D2523" s="102">
        <v>20</v>
      </c>
      <c r="E2523" s="101">
        <v>1</v>
      </c>
      <c r="F2523" s="101">
        <v>286</v>
      </c>
      <c r="G2523" s="101">
        <v>0</v>
      </c>
      <c r="H2523" s="101">
        <v>2</v>
      </c>
      <c r="I2523" s="101">
        <v>1202</v>
      </c>
      <c r="J2523" s="101">
        <v>0</v>
      </c>
      <c r="K2523" s="101">
        <v>0</v>
      </c>
      <c r="L2523" s="101">
        <v>0</v>
      </c>
      <c r="M2523" s="101">
        <v>0</v>
      </c>
      <c r="N2523" s="100" t="str">
        <f t="shared" si="117"/>
        <v>공격력 +286</v>
      </c>
      <c r="O2523" s="100" t="str">
        <f t="shared" si="118"/>
        <v>최대 체력 +1202</v>
      </c>
      <c r="P2523" s="100" t="str">
        <f t="shared" si="119"/>
        <v>-</v>
      </c>
    </row>
    <row r="2524" spans="1:16" ht="13.8" customHeight="1">
      <c r="A2524" s="101">
        <f>C2524*ID규칙_기본능력치그룹_단위+COUNTIF($C$4:C2524,C2524)</f>
        <v>14338021</v>
      </c>
      <c r="B2524" s="100" t="s">
        <v>385</v>
      </c>
      <c r="C2524" s="101">
        <f>VLOOKUP(B2524,WEAPON!$B:$D,3,0)</f>
        <v>14338</v>
      </c>
      <c r="D2524" s="102">
        <v>21</v>
      </c>
      <c r="E2524" s="101">
        <v>1</v>
      </c>
      <c r="F2524" s="101">
        <v>296</v>
      </c>
      <c r="G2524" s="101">
        <v>0</v>
      </c>
      <c r="H2524" s="101">
        <v>2</v>
      </c>
      <c r="I2524" s="101">
        <v>1260</v>
      </c>
      <c r="J2524" s="101">
        <v>0</v>
      </c>
      <c r="K2524" s="101">
        <v>0</v>
      </c>
      <c r="L2524" s="101">
        <v>0</v>
      </c>
      <c r="M2524" s="101">
        <v>0</v>
      </c>
      <c r="N2524" s="100" t="str">
        <f t="shared" si="117"/>
        <v>공격력 +296</v>
      </c>
      <c r="O2524" s="100" t="str">
        <f t="shared" si="118"/>
        <v>최대 체력 +1260</v>
      </c>
      <c r="P2524" s="100" t="str">
        <f t="shared" si="119"/>
        <v>-</v>
      </c>
    </row>
    <row r="2525" spans="1:16" ht="13.8" customHeight="1">
      <c r="A2525" s="101">
        <f>C2525*ID규칙_기본능력치그룹_단위+COUNTIF($C$4:C2525,C2525)</f>
        <v>14338022</v>
      </c>
      <c r="B2525" s="100" t="s">
        <v>385</v>
      </c>
      <c r="C2525" s="101">
        <f>VLOOKUP(B2525,WEAPON!$B:$D,3,0)</f>
        <v>14338</v>
      </c>
      <c r="D2525" s="102">
        <v>22</v>
      </c>
      <c r="E2525" s="101">
        <v>1</v>
      </c>
      <c r="F2525" s="101">
        <v>305</v>
      </c>
      <c r="G2525" s="101">
        <v>0</v>
      </c>
      <c r="H2525" s="101">
        <v>2</v>
      </c>
      <c r="I2525" s="101">
        <v>1318</v>
      </c>
      <c r="J2525" s="101">
        <v>0</v>
      </c>
      <c r="K2525" s="101">
        <v>0</v>
      </c>
      <c r="L2525" s="101">
        <v>0</v>
      </c>
      <c r="M2525" s="101">
        <v>0</v>
      </c>
      <c r="N2525" s="100" t="str">
        <f t="shared" si="117"/>
        <v>공격력 +305</v>
      </c>
      <c r="O2525" s="100" t="str">
        <f t="shared" si="118"/>
        <v>최대 체력 +1318</v>
      </c>
      <c r="P2525" s="100" t="str">
        <f t="shared" si="119"/>
        <v>-</v>
      </c>
    </row>
    <row r="2526" spans="1:16" ht="13.8" customHeight="1">
      <c r="A2526" s="101">
        <f>C2526*ID규칙_기본능력치그룹_단위+COUNTIF($C$4:C2526,C2526)</f>
        <v>14338023</v>
      </c>
      <c r="B2526" s="100" t="s">
        <v>385</v>
      </c>
      <c r="C2526" s="101">
        <f>VLOOKUP(B2526,WEAPON!$B:$D,3,0)</f>
        <v>14338</v>
      </c>
      <c r="D2526" s="102">
        <v>23</v>
      </c>
      <c r="E2526" s="101">
        <v>1</v>
      </c>
      <c r="F2526" s="101">
        <v>315</v>
      </c>
      <c r="G2526" s="101">
        <v>0</v>
      </c>
      <c r="H2526" s="101">
        <v>2</v>
      </c>
      <c r="I2526" s="101">
        <v>1376</v>
      </c>
      <c r="J2526" s="101">
        <v>0</v>
      </c>
      <c r="K2526" s="101">
        <v>0</v>
      </c>
      <c r="L2526" s="101">
        <v>0</v>
      </c>
      <c r="M2526" s="101">
        <v>0</v>
      </c>
      <c r="N2526" s="100" t="str">
        <f t="shared" si="117"/>
        <v>공격력 +315</v>
      </c>
      <c r="O2526" s="100" t="str">
        <f t="shared" si="118"/>
        <v>최대 체력 +1376</v>
      </c>
      <c r="P2526" s="100" t="str">
        <f t="shared" si="119"/>
        <v>-</v>
      </c>
    </row>
    <row r="2527" spans="1:16" ht="13.8" customHeight="1">
      <c r="A2527" s="101">
        <f>C2527*ID규칙_기본능력치그룹_단위+COUNTIF($C$4:C2527,C2527)</f>
        <v>14338024</v>
      </c>
      <c r="B2527" s="100" t="s">
        <v>385</v>
      </c>
      <c r="C2527" s="101">
        <f>VLOOKUP(B2527,WEAPON!$B:$D,3,0)</f>
        <v>14338</v>
      </c>
      <c r="D2527" s="102">
        <v>24</v>
      </c>
      <c r="E2527" s="101">
        <v>1</v>
      </c>
      <c r="F2527" s="101">
        <v>324</v>
      </c>
      <c r="G2527" s="101">
        <v>0</v>
      </c>
      <c r="H2527" s="101">
        <v>2</v>
      </c>
      <c r="I2527" s="101">
        <v>1433</v>
      </c>
      <c r="J2527" s="101">
        <v>0</v>
      </c>
      <c r="K2527" s="101">
        <v>0</v>
      </c>
      <c r="L2527" s="101">
        <v>0</v>
      </c>
      <c r="M2527" s="101">
        <v>0</v>
      </c>
      <c r="N2527" s="100" t="str">
        <f t="shared" si="117"/>
        <v>공격력 +324</v>
      </c>
      <c r="O2527" s="100" t="str">
        <f t="shared" si="118"/>
        <v>최대 체력 +1433</v>
      </c>
      <c r="P2527" s="100" t="str">
        <f t="shared" si="119"/>
        <v>-</v>
      </c>
    </row>
    <row r="2528" spans="1:16" ht="13.8" customHeight="1">
      <c r="A2528" s="101">
        <f>C2528*ID규칙_기본능력치그룹_단위+COUNTIF($C$4:C2528,C2528)</f>
        <v>14338025</v>
      </c>
      <c r="B2528" s="100" t="s">
        <v>385</v>
      </c>
      <c r="C2528" s="101">
        <f>VLOOKUP(B2528,WEAPON!$B:$D,3,0)</f>
        <v>14338</v>
      </c>
      <c r="D2528" s="102">
        <v>25</v>
      </c>
      <c r="E2528" s="101">
        <v>1</v>
      </c>
      <c r="F2528" s="101">
        <v>334</v>
      </c>
      <c r="G2528" s="101">
        <v>0</v>
      </c>
      <c r="H2528" s="101">
        <v>2</v>
      </c>
      <c r="I2528" s="101">
        <v>1491</v>
      </c>
      <c r="J2528" s="101">
        <v>0</v>
      </c>
      <c r="K2528" s="101">
        <v>0</v>
      </c>
      <c r="L2528" s="101">
        <v>0</v>
      </c>
      <c r="M2528" s="101">
        <v>0</v>
      </c>
      <c r="N2528" s="100" t="str">
        <f t="shared" si="117"/>
        <v>공격력 +334</v>
      </c>
      <c r="O2528" s="100" t="str">
        <f t="shared" si="118"/>
        <v>최대 체력 +1491</v>
      </c>
      <c r="P2528" s="100" t="str">
        <f t="shared" si="119"/>
        <v>-</v>
      </c>
    </row>
    <row r="2529" spans="1:16" ht="13.8" customHeight="1">
      <c r="A2529" s="101">
        <f>C2529*ID규칙_기본능력치그룹_단위+COUNTIF($C$4:C2529,C2529)</f>
        <v>14338026</v>
      </c>
      <c r="B2529" s="100" t="s">
        <v>385</v>
      </c>
      <c r="C2529" s="101">
        <f>VLOOKUP(B2529,WEAPON!$B:$D,3,0)</f>
        <v>14338</v>
      </c>
      <c r="D2529" s="102">
        <v>26</v>
      </c>
      <c r="E2529" s="101">
        <v>1</v>
      </c>
      <c r="F2529" s="101">
        <v>343</v>
      </c>
      <c r="G2529" s="101">
        <v>0</v>
      </c>
      <c r="H2529" s="101">
        <v>2</v>
      </c>
      <c r="I2529" s="101">
        <v>1549</v>
      </c>
      <c r="J2529" s="101">
        <v>0</v>
      </c>
      <c r="K2529" s="101">
        <v>0</v>
      </c>
      <c r="L2529" s="101">
        <v>0</v>
      </c>
      <c r="M2529" s="101">
        <v>0</v>
      </c>
      <c r="N2529" s="100" t="str">
        <f t="shared" si="117"/>
        <v>공격력 +343</v>
      </c>
      <c r="O2529" s="100" t="str">
        <f t="shared" si="118"/>
        <v>최대 체력 +1549</v>
      </c>
      <c r="P2529" s="100" t="str">
        <f t="shared" si="119"/>
        <v>-</v>
      </c>
    </row>
    <row r="2530" spans="1:16" ht="13.8" customHeight="1">
      <c r="A2530" s="101">
        <f>C2530*ID규칙_기본능력치그룹_단위+COUNTIF($C$4:C2530,C2530)</f>
        <v>14338027</v>
      </c>
      <c r="B2530" s="100" t="s">
        <v>385</v>
      </c>
      <c r="C2530" s="101">
        <f>VLOOKUP(B2530,WEAPON!$B:$D,3,0)</f>
        <v>14338</v>
      </c>
      <c r="D2530" s="102">
        <v>27</v>
      </c>
      <c r="E2530" s="101">
        <v>1</v>
      </c>
      <c r="F2530" s="101">
        <v>353</v>
      </c>
      <c r="G2530" s="101">
        <v>0</v>
      </c>
      <c r="H2530" s="101">
        <v>2</v>
      </c>
      <c r="I2530" s="101">
        <v>1607</v>
      </c>
      <c r="J2530" s="101">
        <v>0</v>
      </c>
      <c r="K2530" s="101">
        <v>0</v>
      </c>
      <c r="L2530" s="101">
        <v>0</v>
      </c>
      <c r="M2530" s="101">
        <v>0</v>
      </c>
      <c r="N2530" s="100" t="str">
        <f t="shared" si="117"/>
        <v>공격력 +353</v>
      </c>
      <c r="O2530" s="100" t="str">
        <f t="shared" si="118"/>
        <v>최대 체력 +1607</v>
      </c>
      <c r="P2530" s="100" t="str">
        <f t="shared" si="119"/>
        <v>-</v>
      </c>
    </row>
    <row r="2531" spans="1:16" ht="13.8" customHeight="1">
      <c r="A2531" s="101">
        <f>C2531*ID규칙_기본능력치그룹_단위+COUNTIF($C$4:C2531,C2531)</f>
        <v>14338028</v>
      </c>
      <c r="B2531" s="100" t="s">
        <v>385</v>
      </c>
      <c r="C2531" s="101">
        <f>VLOOKUP(B2531,WEAPON!$B:$D,3,0)</f>
        <v>14338</v>
      </c>
      <c r="D2531" s="102">
        <v>28</v>
      </c>
      <c r="E2531" s="101">
        <v>1</v>
      </c>
      <c r="F2531" s="101">
        <v>362</v>
      </c>
      <c r="G2531" s="101">
        <v>0</v>
      </c>
      <c r="H2531" s="101">
        <v>2</v>
      </c>
      <c r="I2531" s="101">
        <v>1664</v>
      </c>
      <c r="J2531" s="101">
        <v>0</v>
      </c>
      <c r="K2531" s="101">
        <v>0</v>
      </c>
      <c r="L2531" s="101">
        <v>0</v>
      </c>
      <c r="M2531" s="101">
        <v>0</v>
      </c>
      <c r="N2531" s="100" t="str">
        <f t="shared" si="117"/>
        <v>공격력 +362</v>
      </c>
      <c r="O2531" s="100" t="str">
        <f t="shared" si="118"/>
        <v>최대 체력 +1664</v>
      </c>
      <c r="P2531" s="100" t="str">
        <f t="shared" si="119"/>
        <v>-</v>
      </c>
    </row>
    <row r="2532" spans="1:16" ht="13.8" customHeight="1">
      <c r="A2532" s="101">
        <f>C2532*ID규칙_기본능력치그룹_단위+COUNTIF($C$4:C2532,C2532)</f>
        <v>14338029</v>
      </c>
      <c r="B2532" s="100" t="s">
        <v>385</v>
      </c>
      <c r="C2532" s="101">
        <f>VLOOKUP(B2532,WEAPON!$B:$D,3,0)</f>
        <v>14338</v>
      </c>
      <c r="D2532" s="102">
        <v>29</v>
      </c>
      <c r="E2532" s="101">
        <v>1</v>
      </c>
      <c r="F2532" s="101">
        <v>372</v>
      </c>
      <c r="G2532" s="101">
        <v>0</v>
      </c>
      <c r="H2532" s="101">
        <v>2</v>
      </c>
      <c r="I2532" s="101">
        <v>1722</v>
      </c>
      <c r="J2532" s="101">
        <v>0</v>
      </c>
      <c r="K2532" s="101">
        <v>0</v>
      </c>
      <c r="L2532" s="101">
        <v>0</v>
      </c>
      <c r="M2532" s="101">
        <v>0</v>
      </c>
      <c r="N2532" s="100" t="str">
        <f t="shared" si="117"/>
        <v>공격력 +372</v>
      </c>
      <c r="O2532" s="100" t="str">
        <f t="shared" si="118"/>
        <v>최대 체력 +1722</v>
      </c>
      <c r="P2532" s="100" t="str">
        <f t="shared" si="119"/>
        <v>-</v>
      </c>
    </row>
    <row r="2533" spans="1:16" ht="13.8" customHeight="1">
      <c r="A2533" s="101">
        <f>C2533*ID규칙_기본능력치그룹_단위+COUNTIF($C$4:C2533,C2533)</f>
        <v>14338030</v>
      </c>
      <c r="B2533" s="100" t="s">
        <v>385</v>
      </c>
      <c r="C2533" s="101">
        <f>VLOOKUP(B2533,WEAPON!$B:$D,3,0)</f>
        <v>14338</v>
      </c>
      <c r="D2533" s="102">
        <v>30</v>
      </c>
      <c r="E2533" s="101">
        <v>1</v>
      </c>
      <c r="F2533" s="101">
        <v>381</v>
      </c>
      <c r="G2533" s="101">
        <v>0</v>
      </c>
      <c r="H2533" s="101">
        <v>2</v>
      </c>
      <c r="I2533" s="101">
        <v>1780</v>
      </c>
      <c r="J2533" s="101">
        <v>0</v>
      </c>
      <c r="K2533" s="101">
        <v>0</v>
      </c>
      <c r="L2533" s="101">
        <v>0</v>
      </c>
      <c r="M2533" s="101">
        <v>0</v>
      </c>
      <c r="N2533" s="100" t="str">
        <f t="shared" si="117"/>
        <v>공격력 +381</v>
      </c>
      <c r="O2533" s="100" t="str">
        <f t="shared" si="118"/>
        <v>최대 체력 +1780</v>
      </c>
      <c r="P2533" s="100" t="str">
        <f t="shared" si="119"/>
        <v>-</v>
      </c>
    </row>
    <row r="2534" spans="1:16" ht="13.8" customHeight="1">
      <c r="A2534" s="101">
        <f>C2534*ID규칙_기본능력치그룹_단위+COUNTIF($C$4:C2534,C2534)</f>
        <v>14338031</v>
      </c>
      <c r="B2534" s="100" t="s">
        <v>385</v>
      </c>
      <c r="C2534" s="101">
        <f>VLOOKUP(B2534,WEAPON!$B:$D,3,0)</f>
        <v>14338</v>
      </c>
      <c r="D2534" s="102">
        <v>31</v>
      </c>
      <c r="E2534" s="101">
        <v>1</v>
      </c>
      <c r="F2534" s="101">
        <v>391</v>
      </c>
      <c r="G2534" s="101">
        <v>0</v>
      </c>
      <c r="H2534" s="101">
        <v>2</v>
      </c>
      <c r="I2534" s="101">
        <v>1838</v>
      </c>
      <c r="J2534" s="101">
        <v>0</v>
      </c>
      <c r="K2534" s="101">
        <v>0</v>
      </c>
      <c r="L2534" s="101">
        <v>0</v>
      </c>
      <c r="M2534" s="101">
        <v>0</v>
      </c>
      <c r="N2534" s="100" t="str">
        <f t="shared" si="117"/>
        <v>공격력 +391</v>
      </c>
      <c r="O2534" s="100" t="str">
        <f t="shared" si="118"/>
        <v>최대 체력 +1838</v>
      </c>
      <c r="P2534" s="100" t="str">
        <f t="shared" si="119"/>
        <v>-</v>
      </c>
    </row>
    <row r="2535" spans="1:16" ht="13.8" customHeight="1">
      <c r="A2535" s="101">
        <f>C2535*ID규칙_기본능력치그룹_단위+COUNTIF($C$4:C2535,C2535)</f>
        <v>14338032</v>
      </c>
      <c r="B2535" s="100" t="s">
        <v>385</v>
      </c>
      <c r="C2535" s="101">
        <f>VLOOKUP(B2535,WEAPON!$B:$D,3,0)</f>
        <v>14338</v>
      </c>
      <c r="D2535" s="102">
        <v>32</v>
      </c>
      <c r="E2535" s="101">
        <v>1</v>
      </c>
      <c r="F2535" s="101">
        <v>400</v>
      </c>
      <c r="G2535" s="101">
        <v>0</v>
      </c>
      <c r="H2535" s="101">
        <v>2</v>
      </c>
      <c r="I2535" s="101">
        <v>1895</v>
      </c>
      <c r="J2535" s="101">
        <v>0</v>
      </c>
      <c r="K2535" s="101">
        <v>0</v>
      </c>
      <c r="L2535" s="101">
        <v>0</v>
      </c>
      <c r="M2535" s="101">
        <v>0</v>
      </c>
      <c r="N2535" s="100" t="str">
        <f t="shared" si="117"/>
        <v>공격력 +400</v>
      </c>
      <c r="O2535" s="100" t="str">
        <f t="shared" si="118"/>
        <v>최대 체력 +1895</v>
      </c>
      <c r="P2535" s="100" t="str">
        <f t="shared" si="119"/>
        <v>-</v>
      </c>
    </row>
    <row r="2536" spans="1:16" ht="13.8" customHeight="1">
      <c r="A2536" s="101">
        <f>C2536*ID규칙_기본능력치그룹_단위+COUNTIF($C$4:C2536,C2536)</f>
        <v>14338033</v>
      </c>
      <c r="B2536" s="100" t="s">
        <v>385</v>
      </c>
      <c r="C2536" s="101">
        <f>VLOOKUP(B2536,WEAPON!$B:$D,3,0)</f>
        <v>14338</v>
      </c>
      <c r="D2536" s="102">
        <v>33</v>
      </c>
      <c r="E2536" s="101">
        <v>1</v>
      </c>
      <c r="F2536" s="101">
        <v>410</v>
      </c>
      <c r="G2536" s="101">
        <v>0</v>
      </c>
      <c r="H2536" s="101">
        <v>2</v>
      </c>
      <c r="I2536" s="101">
        <v>1953</v>
      </c>
      <c r="J2536" s="101">
        <v>0</v>
      </c>
      <c r="K2536" s="101">
        <v>0</v>
      </c>
      <c r="L2536" s="101">
        <v>0</v>
      </c>
      <c r="M2536" s="101">
        <v>0</v>
      </c>
      <c r="N2536" s="100" t="str">
        <f t="shared" si="117"/>
        <v>공격력 +410</v>
      </c>
      <c r="O2536" s="100" t="str">
        <f t="shared" si="118"/>
        <v>최대 체력 +1953</v>
      </c>
      <c r="P2536" s="100" t="str">
        <f t="shared" si="119"/>
        <v>-</v>
      </c>
    </row>
    <row r="2537" spans="1:16" ht="13.8" customHeight="1">
      <c r="A2537" s="101">
        <f>C2537*ID규칙_기본능력치그룹_단위+COUNTIF($C$4:C2537,C2537)</f>
        <v>14338034</v>
      </c>
      <c r="B2537" s="100" t="s">
        <v>385</v>
      </c>
      <c r="C2537" s="101">
        <f>VLOOKUP(B2537,WEAPON!$B:$D,3,0)</f>
        <v>14338</v>
      </c>
      <c r="D2537" s="102">
        <v>34</v>
      </c>
      <c r="E2537" s="101">
        <v>1</v>
      </c>
      <c r="F2537" s="101">
        <v>420</v>
      </c>
      <c r="G2537" s="101">
        <v>0</v>
      </c>
      <c r="H2537" s="101">
        <v>2</v>
      </c>
      <c r="I2537" s="101">
        <v>2011</v>
      </c>
      <c r="J2537" s="101">
        <v>0</v>
      </c>
      <c r="K2537" s="101">
        <v>0</v>
      </c>
      <c r="L2537" s="101">
        <v>0</v>
      </c>
      <c r="M2537" s="101">
        <v>0</v>
      </c>
      <c r="N2537" s="100" t="str">
        <f t="shared" si="117"/>
        <v>공격력 +420</v>
      </c>
      <c r="O2537" s="100" t="str">
        <f t="shared" si="118"/>
        <v>최대 체력 +2011</v>
      </c>
      <c r="P2537" s="100" t="str">
        <f t="shared" si="119"/>
        <v>-</v>
      </c>
    </row>
    <row r="2538" spans="1:16" ht="13.8" customHeight="1">
      <c r="A2538" s="101">
        <f>C2538*ID규칙_기본능력치그룹_단위+COUNTIF($C$4:C2538,C2538)</f>
        <v>14338035</v>
      </c>
      <c r="B2538" s="100" t="s">
        <v>385</v>
      </c>
      <c r="C2538" s="101">
        <f>VLOOKUP(B2538,WEAPON!$B:$D,3,0)</f>
        <v>14338</v>
      </c>
      <c r="D2538" s="102">
        <v>35</v>
      </c>
      <c r="E2538" s="101">
        <v>1</v>
      </c>
      <c r="F2538" s="101">
        <v>429</v>
      </c>
      <c r="G2538" s="101">
        <v>0</v>
      </c>
      <c r="H2538" s="101">
        <v>2</v>
      </c>
      <c r="I2538" s="101">
        <v>2069</v>
      </c>
      <c r="J2538" s="101">
        <v>0</v>
      </c>
      <c r="K2538" s="101">
        <v>0</v>
      </c>
      <c r="L2538" s="101">
        <v>0</v>
      </c>
      <c r="M2538" s="101">
        <v>0</v>
      </c>
      <c r="N2538" s="100" t="str">
        <f t="shared" si="117"/>
        <v>공격력 +429</v>
      </c>
      <c r="O2538" s="100" t="str">
        <f t="shared" si="118"/>
        <v>최대 체력 +2069</v>
      </c>
      <c r="P2538" s="100" t="str">
        <f t="shared" si="119"/>
        <v>-</v>
      </c>
    </row>
    <row r="2539" spans="1:16" ht="13.8" customHeight="1">
      <c r="A2539" s="101">
        <f>C2539*ID규칙_기본능력치그룹_단위+COUNTIF($C$4:C2539,C2539)</f>
        <v>14338036</v>
      </c>
      <c r="B2539" s="100" t="s">
        <v>385</v>
      </c>
      <c r="C2539" s="101">
        <f>VLOOKUP(B2539,WEAPON!$B:$D,3,0)</f>
        <v>14338</v>
      </c>
      <c r="D2539" s="102">
        <v>36</v>
      </c>
      <c r="E2539" s="101">
        <v>1</v>
      </c>
      <c r="F2539" s="101">
        <v>439</v>
      </c>
      <c r="G2539" s="101">
        <v>0</v>
      </c>
      <c r="H2539" s="101">
        <v>2</v>
      </c>
      <c r="I2539" s="101">
        <v>2126</v>
      </c>
      <c r="J2539" s="101">
        <v>0</v>
      </c>
      <c r="K2539" s="101">
        <v>0</v>
      </c>
      <c r="L2539" s="101">
        <v>0</v>
      </c>
      <c r="M2539" s="101">
        <v>0</v>
      </c>
      <c r="N2539" s="100" t="str">
        <f t="shared" si="117"/>
        <v>공격력 +439</v>
      </c>
      <c r="O2539" s="100" t="str">
        <f t="shared" si="118"/>
        <v>최대 체력 +2126</v>
      </c>
      <c r="P2539" s="100" t="str">
        <f t="shared" si="119"/>
        <v>-</v>
      </c>
    </row>
    <row r="2540" spans="1:16" ht="13.8" customHeight="1">
      <c r="A2540" s="101">
        <f>C2540*ID규칙_기본능력치그룹_단위+COUNTIF($C$4:C2540,C2540)</f>
        <v>14338037</v>
      </c>
      <c r="B2540" s="100" t="s">
        <v>385</v>
      </c>
      <c r="C2540" s="101">
        <f>VLOOKUP(B2540,WEAPON!$B:$D,3,0)</f>
        <v>14338</v>
      </c>
      <c r="D2540" s="102">
        <v>37</v>
      </c>
      <c r="E2540" s="101">
        <v>1</v>
      </c>
      <c r="F2540" s="101">
        <v>448</v>
      </c>
      <c r="G2540" s="101">
        <v>0</v>
      </c>
      <c r="H2540" s="101">
        <v>2</v>
      </c>
      <c r="I2540" s="101">
        <v>2184</v>
      </c>
      <c r="J2540" s="101">
        <v>0</v>
      </c>
      <c r="K2540" s="101">
        <v>0</v>
      </c>
      <c r="L2540" s="101">
        <v>0</v>
      </c>
      <c r="M2540" s="101">
        <v>0</v>
      </c>
      <c r="N2540" s="100" t="str">
        <f t="shared" si="117"/>
        <v>공격력 +448</v>
      </c>
      <c r="O2540" s="100" t="str">
        <f t="shared" si="118"/>
        <v>최대 체력 +2184</v>
      </c>
      <c r="P2540" s="100" t="str">
        <f t="shared" si="119"/>
        <v>-</v>
      </c>
    </row>
    <row r="2541" spans="1:16" ht="13.8" customHeight="1">
      <c r="A2541" s="101">
        <f>C2541*ID규칙_기본능력치그룹_단위+COUNTIF($C$4:C2541,C2541)</f>
        <v>14338038</v>
      </c>
      <c r="B2541" s="100" t="s">
        <v>385</v>
      </c>
      <c r="C2541" s="101">
        <f>VLOOKUP(B2541,WEAPON!$B:$D,3,0)</f>
        <v>14338</v>
      </c>
      <c r="D2541" s="102">
        <v>38</v>
      </c>
      <c r="E2541" s="101">
        <v>1</v>
      </c>
      <c r="F2541" s="101">
        <v>458</v>
      </c>
      <c r="G2541" s="101">
        <v>0</v>
      </c>
      <c r="H2541" s="101">
        <v>2</v>
      </c>
      <c r="I2541" s="101">
        <v>2242</v>
      </c>
      <c r="J2541" s="101">
        <v>0</v>
      </c>
      <c r="K2541" s="101">
        <v>0</v>
      </c>
      <c r="L2541" s="101">
        <v>0</v>
      </c>
      <c r="M2541" s="101">
        <v>0</v>
      </c>
      <c r="N2541" s="100" t="str">
        <f t="shared" si="117"/>
        <v>공격력 +458</v>
      </c>
      <c r="O2541" s="100" t="str">
        <f t="shared" si="118"/>
        <v>최대 체력 +2242</v>
      </c>
      <c r="P2541" s="100" t="str">
        <f t="shared" si="119"/>
        <v>-</v>
      </c>
    </row>
    <row r="2542" spans="1:16" ht="13.8" customHeight="1">
      <c r="A2542" s="101">
        <f>C2542*ID규칙_기본능력치그룹_단위+COUNTIF($C$4:C2542,C2542)</f>
        <v>14338039</v>
      </c>
      <c r="B2542" s="100" t="s">
        <v>385</v>
      </c>
      <c r="C2542" s="101">
        <f>VLOOKUP(B2542,WEAPON!$B:$D,3,0)</f>
        <v>14338</v>
      </c>
      <c r="D2542" s="102">
        <v>39</v>
      </c>
      <c r="E2542" s="101">
        <v>1</v>
      </c>
      <c r="F2542" s="101">
        <v>467</v>
      </c>
      <c r="G2542" s="101">
        <v>0</v>
      </c>
      <c r="H2542" s="101">
        <v>2</v>
      </c>
      <c r="I2542" s="101">
        <v>2300</v>
      </c>
      <c r="J2542" s="101">
        <v>0</v>
      </c>
      <c r="K2542" s="101">
        <v>0</v>
      </c>
      <c r="L2542" s="101">
        <v>0</v>
      </c>
      <c r="M2542" s="101">
        <v>0</v>
      </c>
      <c r="N2542" s="100" t="str">
        <f t="shared" si="117"/>
        <v>공격력 +467</v>
      </c>
      <c r="O2542" s="100" t="str">
        <f t="shared" si="118"/>
        <v>최대 체력 +2300</v>
      </c>
      <c r="P2542" s="100" t="str">
        <f t="shared" si="119"/>
        <v>-</v>
      </c>
    </row>
    <row r="2543" spans="1:16" ht="13.8" customHeight="1">
      <c r="A2543" s="101">
        <f>C2543*ID규칙_기본능력치그룹_단위+COUNTIF($C$4:C2543,C2543)</f>
        <v>14338040</v>
      </c>
      <c r="B2543" s="100" t="s">
        <v>385</v>
      </c>
      <c r="C2543" s="101">
        <f>VLOOKUP(B2543,WEAPON!$B:$D,3,0)</f>
        <v>14338</v>
      </c>
      <c r="D2543" s="102">
        <v>40</v>
      </c>
      <c r="E2543" s="101">
        <v>1</v>
      </c>
      <c r="F2543" s="101">
        <v>477</v>
      </c>
      <c r="G2543" s="101">
        <v>0</v>
      </c>
      <c r="H2543" s="101">
        <v>2</v>
      </c>
      <c r="I2543" s="101">
        <v>2357</v>
      </c>
      <c r="J2543" s="101">
        <v>0</v>
      </c>
      <c r="K2543" s="101">
        <v>0</v>
      </c>
      <c r="L2543" s="101">
        <v>0</v>
      </c>
      <c r="M2543" s="101">
        <v>0</v>
      </c>
      <c r="N2543" s="100" t="str">
        <f t="shared" si="117"/>
        <v>공격력 +477</v>
      </c>
      <c r="O2543" s="100" t="str">
        <f t="shared" si="118"/>
        <v>최대 체력 +2357</v>
      </c>
      <c r="P2543" s="100" t="str">
        <f t="shared" si="119"/>
        <v>-</v>
      </c>
    </row>
    <row r="2544" spans="1:16" ht="13.8" customHeight="1">
      <c r="A2544" s="101">
        <f>C2544*ID규칙_기본능력치그룹_단위+COUNTIF($C$4:C2544,C2544)</f>
        <v>14338041</v>
      </c>
      <c r="B2544" s="100" t="s">
        <v>385</v>
      </c>
      <c r="C2544" s="101">
        <f>VLOOKUP(B2544,WEAPON!$B:$D,3,0)</f>
        <v>14338</v>
      </c>
      <c r="D2544" s="102">
        <v>41</v>
      </c>
      <c r="E2544" s="101">
        <v>1</v>
      </c>
      <c r="F2544" s="101">
        <v>486</v>
      </c>
      <c r="G2544" s="101">
        <v>0</v>
      </c>
      <c r="H2544" s="101">
        <v>2</v>
      </c>
      <c r="I2544" s="101">
        <v>2415</v>
      </c>
      <c r="J2544" s="101">
        <v>0</v>
      </c>
      <c r="K2544" s="101">
        <v>0</v>
      </c>
      <c r="L2544" s="101">
        <v>0</v>
      </c>
      <c r="M2544" s="101">
        <v>0</v>
      </c>
      <c r="N2544" s="100" t="str">
        <f t="shared" si="117"/>
        <v>공격력 +486</v>
      </c>
      <c r="O2544" s="100" t="str">
        <f t="shared" si="118"/>
        <v>최대 체력 +2415</v>
      </c>
      <c r="P2544" s="100" t="str">
        <f t="shared" si="119"/>
        <v>-</v>
      </c>
    </row>
    <row r="2545" spans="1:16" ht="13.8" customHeight="1">
      <c r="A2545" s="101">
        <f>C2545*ID규칙_기본능력치그룹_단위+COUNTIF($C$4:C2545,C2545)</f>
        <v>14338042</v>
      </c>
      <c r="B2545" s="100" t="s">
        <v>385</v>
      </c>
      <c r="C2545" s="101">
        <f>VLOOKUP(B2545,WEAPON!$B:$D,3,0)</f>
        <v>14338</v>
      </c>
      <c r="D2545" s="102">
        <v>42</v>
      </c>
      <c r="E2545" s="101">
        <v>1</v>
      </c>
      <c r="F2545" s="101">
        <v>496</v>
      </c>
      <c r="G2545" s="101">
        <v>0</v>
      </c>
      <c r="H2545" s="101">
        <v>2</v>
      </c>
      <c r="I2545" s="101">
        <v>2473</v>
      </c>
      <c r="J2545" s="101">
        <v>0</v>
      </c>
      <c r="K2545" s="101">
        <v>0</v>
      </c>
      <c r="L2545" s="101">
        <v>0</v>
      </c>
      <c r="M2545" s="101">
        <v>0</v>
      </c>
      <c r="N2545" s="100" t="str">
        <f t="shared" si="117"/>
        <v>공격력 +496</v>
      </c>
      <c r="O2545" s="100" t="str">
        <f t="shared" si="118"/>
        <v>최대 체력 +2473</v>
      </c>
      <c r="P2545" s="100" t="str">
        <f t="shared" si="119"/>
        <v>-</v>
      </c>
    </row>
    <row r="2546" spans="1:16" ht="13.8" customHeight="1">
      <c r="A2546" s="101">
        <f>C2546*ID규칙_기본능력치그룹_단위+COUNTIF($C$4:C2546,C2546)</f>
        <v>14338043</v>
      </c>
      <c r="B2546" s="100" t="s">
        <v>385</v>
      </c>
      <c r="C2546" s="101">
        <f>VLOOKUP(B2546,WEAPON!$B:$D,3,0)</f>
        <v>14338</v>
      </c>
      <c r="D2546" s="102">
        <v>43</v>
      </c>
      <c r="E2546" s="101">
        <v>1</v>
      </c>
      <c r="F2546" s="101">
        <v>505</v>
      </c>
      <c r="G2546" s="101">
        <v>0</v>
      </c>
      <c r="H2546" s="101">
        <v>2</v>
      </c>
      <c r="I2546" s="101">
        <v>2531</v>
      </c>
      <c r="J2546" s="101">
        <v>0</v>
      </c>
      <c r="K2546" s="101">
        <v>0</v>
      </c>
      <c r="L2546" s="101">
        <v>0</v>
      </c>
      <c r="M2546" s="101">
        <v>0</v>
      </c>
      <c r="N2546" s="100" t="str">
        <f t="shared" si="117"/>
        <v>공격력 +505</v>
      </c>
      <c r="O2546" s="100" t="str">
        <f t="shared" si="118"/>
        <v>최대 체력 +2531</v>
      </c>
      <c r="P2546" s="100" t="str">
        <f t="shared" si="119"/>
        <v>-</v>
      </c>
    </row>
    <row r="2547" spans="1:16" ht="13.8" customHeight="1">
      <c r="A2547" s="101">
        <f>C2547*ID규칙_기본능력치그룹_단위+COUNTIF($C$4:C2547,C2547)</f>
        <v>14338044</v>
      </c>
      <c r="B2547" s="100" t="s">
        <v>385</v>
      </c>
      <c r="C2547" s="101">
        <f>VLOOKUP(B2547,WEAPON!$B:$D,3,0)</f>
        <v>14338</v>
      </c>
      <c r="D2547" s="102">
        <v>44</v>
      </c>
      <c r="E2547" s="101">
        <v>1</v>
      </c>
      <c r="F2547" s="101">
        <v>515</v>
      </c>
      <c r="G2547" s="101">
        <v>0</v>
      </c>
      <c r="H2547" s="101">
        <v>2</v>
      </c>
      <c r="I2547" s="101">
        <v>2588</v>
      </c>
      <c r="J2547" s="101">
        <v>0</v>
      </c>
      <c r="K2547" s="101">
        <v>0</v>
      </c>
      <c r="L2547" s="101">
        <v>0</v>
      </c>
      <c r="M2547" s="101">
        <v>0</v>
      </c>
      <c r="N2547" s="100" t="str">
        <f t="shared" si="117"/>
        <v>공격력 +515</v>
      </c>
      <c r="O2547" s="100" t="str">
        <f t="shared" si="118"/>
        <v>최대 체력 +2588</v>
      </c>
      <c r="P2547" s="100" t="str">
        <f t="shared" si="119"/>
        <v>-</v>
      </c>
    </row>
    <row r="2548" spans="1:16" ht="13.8" customHeight="1">
      <c r="A2548" s="101">
        <f>C2548*ID규칙_기본능력치그룹_단위+COUNTIF($C$4:C2548,C2548)</f>
        <v>14338045</v>
      </c>
      <c r="B2548" s="100" t="s">
        <v>385</v>
      </c>
      <c r="C2548" s="101">
        <f>VLOOKUP(B2548,WEAPON!$B:$D,3,0)</f>
        <v>14338</v>
      </c>
      <c r="D2548" s="102">
        <v>45</v>
      </c>
      <c r="E2548" s="101">
        <v>1</v>
      </c>
      <c r="F2548" s="101">
        <v>524</v>
      </c>
      <c r="G2548" s="101">
        <v>0</v>
      </c>
      <c r="H2548" s="101">
        <v>2</v>
      </c>
      <c r="I2548" s="101">
        <v>2646</v>
      </c>
      <c r="J2548" s="101">
        <v>0</v>
      </c>
      <c r="K2548" s="101">
        <v>0</v>
      </c>
      <c r="L2548" s="101">
        <v>0</v>
      </c>
      <c r="M2548" s="101">
        <v>0</v>
      </c>
      <c r="N2548" s="100" t="str">
        <f t="shared" si="117"/>
        <v>공격력 +524</v>
      </c>
      <c r="O2548" s="100" t="str">
        <f t="shared" si="118"/>
        <v>최대 체력 +2646</v>
      </c>
      <c r="P2548" s="100" t="str">
        <f t="shared" si="119"/>
        <v>-</v>
      </c>
    </row>
    <row r="2549" spans="1:16" ht="13.8" customHeight="1">
      <c r="A2549" s="101">
        <f>C2549*ID규칙_기본능력치그룹_단위+COUNTIF($C$4:C2549,C2549)</f>
        <v>14338046</v>
      </c>
      <c r="B2549" s="100" t="s">
        <v>385</v>
      </c>
      <c r="C2549" s="101">
        <f>VLOOKUP(B2549,WEAPON!$B:$D,3,0)</f>
        <v>14338</v>
      </c>
      <c r="D2549" s="102">
        <v>46</v>
      </c>
      <c r="E2549" s="101">
        <v>1</v>
      </c>
      <c r="F2549" s="101">
        <v>534</v>
      </c>
      <c r="G2549" s="101">
        <v>0</v>
      </c>
      <c r="H2549" s="101">
        <v>2</v>
      </c>
      <c r="I2549" s="101">
        <v>2704</v>
      </c>
      <c r="J2549" s="101">
        <v>0</v>
      </c>
      <c r="K2549" s="101">
        <v>0</v>
      </c>
      <c r="L2549" s="101">
        <v>0</v>
      </c>
      <c r="M2549" s="101">
        <v>0</v>
      </c>
      <c r="N2549" s="100" t="str">
        <f t="shared" si="117"/>
        <v>공격력 +534</v>
      </c>
      <c r="O2549" s="100" t="str">
        <f t="shared" si="118"/>
        <v>최대 체력 +2704</v>
      </c>
      <c r="P2549" s="100" t="str">
        <f t="shared" si="119"/>
        <v>-</v>
      </c>
    </row>
    <row r="2550" spans="1:16" ht="13.8" customHeight="1">
      <c r="A2550" s="101">
        <f>C2550*ID규칙_기본능력치그룹_단위+COUNTIF($C$4:C2550,C2550)</f>
        <v>14338047</v>
      </c>
      <c r="B2550" s="100" t="s">
        <v>385</v>
      </c>
      <c r="C2550" s="101">
        <f>VLOOKUP(B2550,WEAPON!$B:$D,3,0)</f>
        <v>14338</v>
      </c>
      <c r="D2550" s="102">
        <v>47</v>
      </c>
      <c r="E2550" s="101">
        <v>1</v>
      </c>
      <c r="F2550" s="101">
        <v>543</v>
      </c>
      <c r="G2550" s="101">
        <v>0</v>
      </c>
      <c r="H2550" s="101">
        <v>2</v>
      </c>
      <c r="I2550" s="101">
        <v>2762</v>
      </c>
      <c r="J2550" s="101">
        <v>0</v>
      </c>
      <c r="K2550" s="101">
        <v>0</v>
      </c>
      <c r="L2550" s="101">
        <v>0</v>
      </c>
      <c r="M2550" s="101">
        <v>0</v>
      </c>
      <c r="N2550" s="100" t="str">
        <f t="shared" si="117"/>
        <v>공격력 +543</v>
      </c>
      <c r="O2550" s="100" t="str">
        <f t="shared" si="118"/>
        <v>최대 체력 +2762</v>
      </c>
      <c r="P2550" s="100" t="str">
        <f t="shared" si="119"/>
        <v>-</v>
      </c>
    </row>
    <row r="2551" spans="1:16" ht="13.8" customHeight="1">
      <c r="A2551" s="101">
        <f>C2551*ID규칙_기본능력치그룹_단위+COUNTIF($C$4:C2551,C2551)</f>
        <v>14338048</v>
      </c>
      <c r="B2551" s="100" t="s">
        <v>385</v>
      </c>
      <c r="C2551" s="101">
        <f>VLOOKUP(B2551,WEAPON!$B:$D,3,0)</f>
        <v>14338</v>
      </c>
      <c r="D2551" s="102">
        <v>48</v>
      </c>
      <c r="E2551" s="101">
        <v>1</v>
      </c>
      <c r="F2551" s="101">
        <v>553</v>
      </c>
      <c r="G2551" s="101">
        <v>0</v>
      </c>
      <c r="H2551" s="101">
        <v>2</v>
      </c>
      <c r="I2551" s="101">
        <v>2819</v>
      </c>
      <c r="J2551" s="101">
        <v>0</v>
      </c>
      <c r="K2551" s="101">
        <v>0</v>
      </c>
      <c r="L2551" s="101">
        <v>0</v>
      </c>
      <c r="M2551" s="101">
        <v>0</v>
      </c>
      <c r="N2551" s="100" t="str">
        <f t="shared" si="117"/>
        <v>공격력 +553</v>
      </c>
      <c r="O2551" s="100" t="str">
        <f t="shared" si="118"/>
        <v>최대 체력 +2819</v>
      </c>
      <c r="P2551" s="100" t="str">
        <f t="shared" si="119"/>
        <v>-</v>
      </c>
    </row>
    <row r="2552" spans="1:16" ht="13.8" customHeight="1">
      <c r="A2552" s="101">
        <f>C2552*ID규칙_기본능력치그룹_단위+COUNTIF($C$4:C2552,C2552)</f>
        <v>14338049</v>
      </c>
      <c r="B2552" s="100" t="s">
        <v>385</v>
      </c>
      <c r="C2552" s="101">
        <f>VLOOKUP(B2552,WEAPON!$B:$D,3,0)</f>
        <v>14338</v>
      </c>
      <c r="D2552" s="102">
        <v>49</v>
      </c>
      <c r="E2552" s="101">
        <v>1</v>
      </c>
      <c r="F2552" s="101">
        <v>562</v>
      </c>
      <c r="G2552" s="101">
        <v>0</v>
      </c>
      <c r="H2552" s="101">
        <v>2</v>
      </c>
      <c r="I2552" s="101">
        <v>2877</v>
      </c>
      <c r="J2552" s="101">
        <v>0</v>
      </c>
      <c r="K2552" s="101">
        <v>0</v>
      </c>
      <c r="L2552" s="101">
        <v>0</v>
      </c>
      <c r="M2552" s="101">
        <v>0</v>
      </c>
      <c r="N2552" s="100" t="str">
        <f t="shared" si="117"/>
        <v>공격력 +562</v>
      </c>
      <c r="O2552" s="100" t="str">
        <f t="shared" si="118"/>
        <v>최대 체력 +2877</v>
      </c>
      <c r="P2552" s="100" t="str">
        <f t="shared" si="119"/>
        <v>-</v>
      </c>
    </row>
    <row r="2553" spans="1:16" ht="13.8" customHeight="1">
      <c r="A2553" s="101">
        <f>C2553*ID규칙_기본능력치그룹_단위+COUNTIF($C$4:C2553,C2553)</f>
        <v>14338050</v>
      </c>
      <c r="B2553" s="100" t="s">
        <v>385</v>
      </c>
      <c r="C2553" s="101">
        <f>VLOOKUP(B2553,WEAPON!$B:$D,3,0)</f>
        <v>14338</v>
      </c>
      <c r="D2553" s="102">
        <v>50</v>
      </c>
      <c r="E2553" s="101">
        <v>1</v>
      </c>
      <c r="F2553" s="101">
        <v>572</v>
      </c>
      <c r="G2553" s="101">
        <v>0</v>
      </c>
      <c r="H2553" s="101">
        <v>2</v>
      </c>
      <c r="I2553" s="101">
        <v>2935</v>
      </c>
      <c r="J2553" s="101">
        <v>0</v>
      </c>
      <c r="K2553" s="101">
        <v>0</v>
      </c>
      <c r="L2553" s="101">
        <v>0</v>
      </c>
      <c r="M2553" s="101">
        <v>0</v>
      </c>
      <c r="N2553" s="100" t="str">
        <f t="shared" si="117"/>
        <v>공격력 +572</v>
      </c>
      <c r="O2553" s="100" t="str">
        <f t="shared" si="118"/>
        <v>최대 체력 +2935</v>
      </c>
      <c r="P2553" s="100" t="str">
        <f t="shared" si="119"/>
        <v>-</v>
      </c>
    </row>
    <row r="2554" spans="1:16" ht="13.8" customHeight="1">
      <c r="A2554" s="101">
        <f>C2554*ID규칙_기본능력치그룹_단위+COUNTIF($C$4:C2554,C2554)</f>
        <v>24114001</v>
      </c>
      <c r="B2554" s="100" t="s">
        <v>387</v>
      </c>
      <c r="C2554" s="101">
        <f>VLOOKUP(B2554,WEAPON!$B:$D,3,0)</f>
        <v>24114</v>
      </c>
      <c r="D2554" s="102">
        <v>1</v>
      </c>
      <c r="E2554" s="101">
        <v>1</v>
      </c>
      <c r="F2554" s="101">
        <v>68</v>
      </c>
      <c r="G2554" s="101">
        <v>0</v>
      </c>
      <c r="H2554" s="101">
        <v>2</v>
      </c>
      <c r="I2554" s="101">
        <v>385</v>
      </c>
      <c r="J2554" s="101">
        <v>0</v>
      </c>
      <c r="K2554" s="101">
        <v>3</v>
      </c>
      <c r="L2554" s="101">
        <v>154</v>
      </c>
      <c r="M2554" s="101">
        <v>0</v>
      </c>
      <c r="N2554" s="100" t="str">
        <f t="shared" si="117"/>
        <v>공격력 +68</v>
      </c>
      <c r="O2554" s="100" t="str">
        <f t="shared" si="118"/>
        <v>최대 체력 +385</v>
      </c>
      <c r="P2554" s="100" t="str">
        <f t="shared" si="119"/>
        <v>치유력 +154</v>
      </c>
    </row>
    <row r="2555" spans="1:16" ht="13.8" customHeight="1">
      <c r="A2555" s="101">
        <f>C2555*ID규칙_기본능력치그룹_단위+COUNTIF($C$4:C2555,C2555)</f>
        <v>24114002</v>
      </c>
      <c r="B2555" s="100" t="s">
        <v>387</v>
      </c>
      <c r="C2555" s="101">
        <f>VLOOKUP(B2555,WEAPON!$B:$D,3,0)</f>
        <v>24114</v>
      </c>
      <c r="D2555" s="102">
        <v>2</v>
      </c>
      <c r="E2555" s="101">
        <v>1</v>
      </c>
      <c r="F2555" s="101">
        <v>74</v>
      </c>
      <c r="G2555" s="101">
        <v>0</v>
      </c>
      <c r="H2555" s="101">
        <v>2</v>
      </c>
      <c r="I2555" s="101">
        <v>420</v>
      </c>
      <c r="J2555" s="101">
        <v>0</v>
      </c>
      <c r="K2555" s="101">
        <v>3</v>
      </c>
      <c r="L2555" s="101">
        <v>168</v>
      </c>
      <c r="M2555" s="101">
        <v>0</v>
      </c>
      <c r="N2555" s="100" t="str">
        <f t="shared" si="117"/>
        <v>공격력 +74</v>
      </c>
      <c r="O2555" s="100" t="str">
        <f t="shared" si="118"/>
        <v>최대 체력 +420</v>
      </c>
      <c r="P2555" s="100" t="str">
        <f t="shared" si="119"/>
        <v>치유력 +168</v>
      </c>
    </row>
    <row r="2556" spans="1:16" ht="13.8" customHeight="1">
      <c r="A2556" s="101">
        <f>C2556*ID규칙_기본능력치그룹_단위+COUNTIF($C$4:C2556,C2556)</f>
        <v>24114003</v>
      </c>
      <c r="B2556" s="100" t="s">
        <v>387</v>
      </c>
      <c r="C2556" s="101">
        <f>VLOOKUP(B2556,WEAPON!$B:$D,3,0)</f>
        <v>24114</v>
      </c>
      <c r="D2556" s="102">
        <v>3</v>
      </c>
      <c r="E2556" s="101">
        <v>1</v>
      </c>
      <c r="F2556" s="101">
        <v>80</v>
      </c>
      <c r="G2556" s="101">
        <v>0</v>
      </c>
      <c r="H2556" s="101">
        <v>2</v>
      </c>
      <c r="I2556" s="101">
        <v>455</v>
      </c>
      <c r="J2556" s="101">
        <v>0</v>
      </c>
      <c r="K2556" s="101">
        <v>3</v>
      </c>
      <c r="L2556" s="101">
        <v>182</v>
      </c>
      <c r="M2556" s="101">
        <v>0</v>
      </c>
      <c r="N2556" s="100" t="str">
        <f t="shared" si="117"/>
        <v>공격력 +80</v>
      </c>
      <c r="O2556" s="100" t="str">
        <f t="shared" si="118"/>
        <v>최대 체력 +455</v>
      </c>
      <c r="P2556" s="100" t="str">
        <f t="shared" si="119"/>
        <v>치유력 +182</v>
      </c>
    </row>
    <row r="2557" spans="1:16" ht="13.8" customHeight="1">
      <c r="A2557" s="101">
        <f>C2557*ID규칙_기본능력치그룹_단위+COUNTIF($C$4:C2557,C2557)</f>
        <v>24114004</v>
      </c>
      <c r="B2557" s="100" t="s">
        <v>387</v>
      </c>
      <c r="C2557" s="101">
        <f>VLOOKUP(B2557,WEAPON!$B:$D,3,0)</f>
        <v>24114</v>
      </c>
      <c r="D2557" s="102">
        <v>4</v>
      </c>
      <c r="E2557" s="101">
        <v>1</v>
      </c>
      <c r="F2557" s="101">
        <v>86</v>
      </c>
      <c r="G2557" s="101">
        <v>0</v>
      </c>
      <c r="H2557" s="101">
        <v>2</v>
      </c>
      <c r="I2557" s="101">
        <v>490</v>
      </c>
      <c r="J2557" s="101">
        <v>0</v>
      </c>
      <c r="K2557" s="101">
        <v>3</v>
      </c>
      <c r="L2557" s="101">
        <v>196</v>
      </c>
      <c r="M2557" s="101">
        <v>0</v>
      </c>
      <c r="N2557" s="100" t="str">
        <f t="shared" si="117"/>
        <v>공격력 +86</v>
      </c>
      <c r="O2557" s="100" t="str">
        <f t="shared" si="118"/>
        <v>최대 체력 +490</v>
      </c>
      <c r="P2557" s="100" t="str">
        <f t="shared" si="119"/>
        <v>치유력 +196</v>
      </c>
    </row>
    <row r="2558" spans="1:16" ht="13.8" customHeight="1">
      <c r="A2558" s="101">
        <f>C2558*ID규칙_기본능력치그룹_단위+COUNTIF($C$4:C2558,C2558)</f>
        <v>24114005</v>
      </c>
      <c r="B2558" s="100" t="s">
        <v>387</v>
      </c>
      <c r="C2558" s="101">
        <f>VLOOKUP(B2558,WEAPON!$B:$D,3,0)</f>
        <v>24114</v>
      </c>
      <c r="D2558" s="102">
        <v>5</v>
      </c>
      <c r="E2558" s="101">
        <v>1</v>
      </c>
      <c r="F2558" s="101">
        <v>93</v>
      </c>
      <c r="G2558" s="101">
        <v>0</v>
      </c>
      <c r="H2558" s="101">
        <v>2</v>
      </c>
      <c r="I2558" s="101">
        <v>525</v>
      </c>
      <c r="J2558" s="101">
        <v>0</v>
      </c>
      <c r="K2558" s="101">
        <v>3</v>
      </c>
      <c r="L2558" s="101">
        <v>210</v>
      </c>
      <c r="M2558" s="101">
        <v>0</v>
      </c>
      <c r="N2558" s="100" t="str">
        <f t="shared" si="117"/>
        <v>공격력 +93</v>
      </c>
      <c r="O2558" s="100" t="str">
        <f t="shared" si="118"/>
        <v>최대 체력 +525</v>
      </c>
      <c r="P2558" s="100" t="str">
        <f t="shared" si="119"/>
        <v>치유력 +210</v>
      </c>
    </row>
    <row r="2559" spans="1:16" ht="13.8" customHeight="1">
      <c r="A2559" s="101">
        <f>C2559*ID규칙_기본능력치그룹_단위+COUNTIF($C$4:C2559,C2559)</f>
        <v>24114006</v>
      </c>
      <c r="B2559" s="100" t="s">
        <v>387</v>
      </c>
      <c r="C2559" s="101">
        <f>VLOOKUP(B2559,WEAPON!$B:$D,3,0)</f>
        <v>24114</v>
      </c>
      <c r="D2559" s="102">
        <v>6</v>
      </c>
      <c r="E2559" s="101">
        <v>1</v>
      </c>
      <c r="F2559" s="101">
        <v>99</v>
      </c>
      <c r="G2559" s="101">
        <v>0</v>
      </c>
      <c r="H2559" s="101">
        <v>2</v>
      </c>
      <c r="I2559" s="101">
        <v>560</v>
      </c>
      <c r="J2559" s="101">
        <v>0</v>
      </c>
      <c r="K2559" s="101">
        <v>3</v>
      </c>
      <c r="L2559" s="101">
        <v>224</v>
      </c>
      <c r="M2559" s="101">
        <v>0</v>
      </c>
      <c r="N2559" s="100" t="str">
        <f t="shared" si="117"/>
        <v>공격력 +99</v>
      </c>
      <c r="O2559" s="100" t="str">
        <f t="shared" si="118"/>
        <v>최대 체력 +560</v>
      </c>
      <c r="P2559" s="100" t="str">
        <f t="shared" si="119"/>
        <v>치유력 +224</v>
      </c>
    </row>
    <row r="2560" spans="1:16" ht="13.8" customHeight="1">
      <c r="A2560" s="101">
        <f>C2560*ID규칙_기본능력치그룹_단위+COUNTIF($C$4:C2560,C2560)</f>
        <v>24114007</v>
      </c>
      <c r="B2560" s="100" t="s">
        <v>387</v>
      </c>
      <c r="C2560" s="101">
        <f>VLOOKUP(B2560,WEAPON!$B:$D,3,0)</f>
        <v>24114</v>
      </c>
      <c r="D2560" s="102">
        <v>7</v>
      </c>
      <c r="E2560" s="101">
        <v>1</v>
      </c>
      <c r="F2560" s="101">
        <v>105</v>
      </c>
      <c r="G2560" s="101">
        <v>0</v>
      </c>
      <c r="H2560" s="101">
        <v>2</v>
      </c>
      <c r="I2560" s="101">
        <v>595</v>
      </c>
      <c r="J2560" s="101">
        <v>0</v>
      </c>
      <c r="K2560" s="101">
        <v>3</v>
      </c>
      <c r="L2560" s="101">
        <v>238</v>
      </c>
      <c r="M2560" s="101">
        <v>0</v>
      </c>
      <c r="N2560" s="100" t="str">
        <f t="shared" si="117"/>
        <v>공격력 +105</v>
      </c>
      <c r="O2560" s="100" t="str">
        <f t="shared" si="118"/>
        <v>최대 체력 +595</v>
      </c>
      <c r="P2560" s="100" t="str">
        <f t="shared" si="119"/>
        <v>치유력 +238</v>
      </c>
    </row>
    <row r="2561" spans="1:16" ht="13.8" customHeight="1">
      <c r="A2561" s="101">
        <f>C2561*ID규칙_기본능력치그룹_단위+COUNTIF($C$4:C2561,C2561)</f>
        <v>24114008</v>
      </c>
      <c r="B2561" s="100" t="s">
        <v>387</v>
      </c>
      <c r="C2561" s="101">
        <f>VLOOKUP(B2561,WEAPON!$B:$D,3,0)</f>
        <v>24114</v>
      </c>
      <c r="D2561" s="102">
        <v>8</v>
      </c>
      <c r="E2561" s="101">
        <v>1</v>
      </c>
      <c r="F2561" s="101">
        <v>111</v>
      </c>
      <c r="G2561" s="101">
        <v>0</v>
      </c>
      <c r="H2561" s="101">
        <v>2</v>
      </c>
      <c r="I2561" s="101">
        <v>630</v>
      </c>
      <c r="J2561" s="101">
        <v>0</v>
      </c>
      <c r="K2561" s="101">
        <v>3</v>
      </c>
      <c r="L2561" s="101">
        <v>252</v>
      </c>
      <c r="M2561" s="101">
        <v>0</v>
      </c>
      <c r="N2561" s="100" t="str">
        <f t="shared" si="117"/>
        <v>공격력 +111</v>
      </c>
      <c r="O2561" s="100" t="str">
        <f t="shared" si="118"/>
        <v>최대 체력 +630</v>
      </c>
      <c r="P2561" s="100" t="str">
        <f t="shared" si="119"/>
        <v>치유력 +252</v>
      </c>
    </row>
    <row r="2562" spans="1:16" ht="13.8" customHeight="1">
      <c r="A2562" s="101">
        <f>C2562*ID규칙_기본능력치그룹_단위+COUNTIF($C$4:C2562,C2562)</f>
        <v>24114009</v>
      </c>
      <c r="B2562" s="100" t="s">
        <v>387</v>
      </c>
      <c r="C2562" s="101">
        <f>VLOOKUP(B2562,WEAPON!$B:$D,3,0)</f>
        <v>24114</v>
      </c>
      <c r="D2562" s="102">
        <v>9</v>
      </c>
      <c r="E2562" s="101">
        <v>1</v>
      </c>
      <c r="F2562" s="101">
        <v>117</v>
      </c>
      <c r="G2562" s="101">
        <v>0</v>
      </c>
      <c r="H2562" s="101">
        <v>2</v>
      </c>
      <c r="I2562" s="101">
        <v>665</v>
      </c>
      <c r="J2562" s="101">
        <v>0</v>
      </c>
      <c r="K2562" s="101">
        <v>3</v>
      </c>
      <c r="L2562" s="101">
        <v>266</v>
      </c>
      <c r="M2562" s="101">
        <v>0</v>
      </c>
      <c r="N2562" s="100" t="str">
        <f t="shared" si="117"/>
        <v>공격력 +117</v>
      </c>
      <c r="O2562" s="100" t="str">
        <f t="shared" si="118"/>
        <v>최대 체력 +665</v>
      </c>
      <c r="P2562" s="100" t="str">
        <f t="shared" si="119"/>
        <v>치유력 +266</v>
      </c>
    </row>
    <row r="2563" spans="1:16" ht="13.8" customHeight="1">
      <c r="A2563" s="101">
        <f>C2563*ID규칙_기본능력치그룹_단위+COUNTIF($C$4:C2563,C2563)</f>
        <v>24114010</v>
      </c>
      <c r="B2563" s="100" t="s">
        <v>387</v>
      </c>
      <c r="C2563" s="101">
        <f>VLOOKUP(B2563,WEAPON!$B:$D,3,0)</f>
        <v>24114</v>
      </c>
      <c r="D2563" s="102">
        <v>10</v>
      </c>
      <c r="E2563" s="101">
        <v>1</v>
      </c>
      <c r="F2563" s="101">
        <v>123</v>
      </c>
      <c r="G2563" s="101">
        <v>0</v>
      </c>
      <c r="H2563" s="101">
        <v>2</v>
      </c>
      <c r="I2563" s="101">
        <v>700</v>
      </c>
      <c r="J2563" s="101">
        <v>0</v>
      </c>
      <c r="K2563" s="101">
        <v>3</v>
      </c>
      <c r="L2563" s="101">
        <v>280</v>
      </c>
      <c r="M2563" s="101">
        <v>0</v>
      </c>
      <c r="N2563" s="100" t="str">
        <f t="shared" si="117"/>
        <v>공격력 +123</v>
      </c>
      <c r="O2563" s="100" t="str">
        <f t="shared" si="118"/>
        <v>최대 체력 +700</v>
      </c>
      <c r="P2563" s="100" t="str">
        <f t="shared" si="119"/>
        <v>치유력 +280</v>
      </c>
    </row>
    <row r="2564" spans="1:16" ht="13.8" customHeight="1">
      <c r="A2564" s="101">
        <f>C2564*ID규칙_기본능력치그룹_단위+COUNTIF($C$4:C2564,C2564)</f>
        <v>24114011</v>
      </c>
      <c r="B2564" s="100" t="s">
        <v>387</v>
      </c>
      <c r="C2564" s="101">
        <f>VLOOKUP(B2564,WEAPON!$B:$D,3,0)</f>
        <v>24114</v>
      </c>
      <c r="D2564" s="102">
        <v>11</v>
      </c>
      <c r="E2564" s="101">
        <v>1</v>
      </c>
      <c r="F2564" s="101">
        <v>129</v>
      </c>
      <c r="G2564" s="101">
        <v>0</v>
      </c>
      <c r="H2564" s="101">
        <v>2</v>
      </c>
      <c r="I2564" s="101">
        <v>735</v>
      </c>
      <c r="J2564" s="101">
        <v>0</v>
      </c>
      <c r="K2564" s="101">
        <v>3</v>
      </c>
      <c r="L2564" s="101">
        <v>294</v>
      </c>
      <c r="M2564" s="101">
        <v>0</v>
      </c>
      <c r="N2564" s="100" t="str">
        <f t="shared" ref="N2564:N2627" si="120">IF(E2564=0,"-",VLOOKUP(E2564,STATS_TYPE,2,0)&amp;" +")&amp;IF(E2564=0,"",IF(G2564=0,F2564,F2564/100&amp;"%"))</f>
        <v>공격력 +129</v>
      </c>
      <c r="O2564" s="100" t="str">
        <f t="shared" ref="O2564:O2627" si="121">IF(H2564=0,"-",VLOOKUP(H2564,STATS_TYPE,2,0)&amp;" +")&amp;IF(H2564=0,"",IF(J2564=0,I2564,I2564/100&amp;"%"))</f>
        <v>최대 체력 +735</v>
      </c>
      <c r="P2564" s="100" t="str">
        <f t="shared" ref="P2564:P2627" si="122">IF(K2564=0,"-",VLOOKUP(K2564,STATS_TYPE,2,0)&amp;" +")&amp;IF(K2564=0,"",IF(M2564=0,L2564,L2564/100&amp;"%"))</f>
        <v>치유력 +294</v>
      </c>
    </row>
    <row r="2565" spans="1:16" ht="13.8" customHeight="1">
      <c r="A2565" s="101">
        <f>C2565*ID규칙_기본능력치그룹_단위+COUNTIF($C$4:C2565,C2565)</f>
        <v>24114012</v>
      </c>
      <c r="B2565" s="100" t="s">
        <v>387</v>
      </c>
      <c r="C2565" s="101">
        <f>VLOOKUP(B2565,WEAPON!$B:$D,3,0)</f>
        <v>24114</v>
      </c>
      <c r="D2565" s="102">
        <v>12</v>
      </c>
      <c r="E2565" s="101">
        <v>1</v>
      </c>
      <c r="F2565" s="101">
        <v>136</v>
      </c>
      <c r="G2565" s="101">
        <v>0</v>
      </c>
      <c r="H2565" s="101">
        <v>2</v>
      </c>
      <c r="I2565" s="101">
        <v>770</v>
      </c>
      <c r="J2565" s="101">
        <v>0</v>
      </c>
      <c r="K2565" s="101">
        <v>3</v>
      </c>
      <c r="L2565" s="101">
        <v>308</v>
      </c>
      <c r="M2565" s="101">
        <v>0</v>
      </c>
      <c r="N2565" s="100" t="str">
        <f t="shared" si="120"/>
        <v>공격력 +136</v>
      </c>
      <c r="O2565" s="100" t="str">
        <f t="shared" si="121"/>
        <v>최대 체력 +770</v>
      </c>
      <c r="P2565" s="100" t="str">
        <f t="shared" si="122"/>
        <v>치유력 +308</v>
      </c>
    </row>
    <row r="2566" spans="1:16" ht="13.8" customHeight="1">
      <c r="A2566" s="101">
        <f>C2566*ID규칙_기본능력치그룹_단위+COUNTIF($C$4:C2566,C2566)</f>
        <v>24114013</v>
      </c>
      <c r="B2566" s="100" t="s">
        <v>387</v>
      </c>
      <c r="C2566" s="101">
        <f>VLOOKUP(B2566,WEAPON!$B:$D,3,0)</f>
        <v>24114</v>
      </c>
      <c r="D2566" s="102">
        <v>13</v>
      </c>
      <c r="E2566" s="101">
        <v>1</v>
      </c>
      <c r="F2566" s="101">
        <v>142</v>
      </c>
      <c r="G2566" s="101">
        <v>0</v>
      </c>
      <c r="H2566" s="101">
        <v>2</v>
      </c>
      <c r="I2566" s="101">
        <v>805</v>
      </c>
      <c r="J2566" s="101">
        <v>0</v>
      </c>
      <c r="K2566" s="101">
        <v>3</v>
      </c>
      <c r="L2566" s="101">
        <v>322</v>
      </c>
      <c r="M2566" s="101">
        <v>0</v>
      </c>
      <c r="N2566" s="100" t="str">
        <f t="shared" si="120"/>
        <v>공격력 +142</v>
      </c>
      <c r="O2566" s="100" t="str">
        <f t="shared" si="121"/>
        <v>최대 체력 +805</v>
      </c>
      <c r="P2566" s="100" t="str">
        <f t="shared" si="122"/>
        <v>치유력 +322</v>
      </c>
    </row>
    <row r="2567" spans="1:16" ht="13.8" customHeight="1">
      <c r="A2567" s="101">
        <f>C2567*ID규칙_기본능력치그룹_단위+COUNTIF($C$4:C2567,C2567)</f>
        <v>24114014</v>
      </c>
      <c r="B2567" s="100" t="s">
        <v>387</v>
      </c>
      <c r="C2567" s="101">
        <f>VLOOKUP(B2567,WEAPON!$B:$D,3,0)</f>
        <v>24114</v>
      </c>
      <c r="D2567" s="102">
        <v>14</v>
      </c>
      <c r="E2567" s="101">
        <v>1</v>
      </c>
      <c r="F2567" s="101">
        <v>148</v>
      </c>
      <c r="G2567" s="101">
        <v>0</v>
      </c>
      <c r="H2567" s="101">
        <v>2</v>
      </c>
      <c r="I2567" s="101">
        <v>840</v>
      </c>
      <c r="J2567" s="101">
        <v>0</v>
      </c>
      <c r="K2567" s="101">
        <v>3</v>
      </c>
      <c r="L2567" s="101">
        <v>336</v>
      </c>
      <c r="M2567" s="101">
        <v>0</v>
      </c>
      <c r="N2567" s="100" t="str">
        <f t="shared" si="120"/>
        <v>공격력 +148</v>
      </c>
      <c r="O2567" s="100" t="str">
        <f t="shared" si="121"/>
        <v>최대 체력 +840</v>
      </c>
      <c r="P2567" s="100" t="str">
        <f t="shared" si="122"/>
        <v>치유력 +336</v>
      </c>
    </row>
    <row r="2568" spans="1:16" ht="13.8" customHeight="1">
      <c r="A2568" s="101">
        <f>C2568*ID규칙_기본능력치그룹_단위+COUNTIF($C$4:C2568,C2568)</f>
        <v>24114015</v>
      </c>
      <c r="B2568" s="100" t="s">
        <v>387</v>
      </c>
      <c r="C2568" s="101">
        <f>VLOOKUP(B2568,WEAPON!$B:$D,3,0)</f>
        <v>24114</v>
      </c>
      <c r="D2568" s="102">
        <v>15</v>
      </c>
      <c r="E2568" s="101">
        <v>1</v>
      </c>
      <c r="F2568" s="101">
        <v>154</v>
      </c>
      <c r="G2568" s="101">
        <v>0</v>
      </c>
      <c r="H2568" s="101">
        <v>2</v>
      </c>
      <c r="I2568" s="101">
        <v>875</v>
      </c>
      <c r="J2568" s="101">
        <v>0</v>
      </c>
      <c r="K2568" s="101">
        <v>3</v>
      </c>
      <c r="L2568" s="101">
        <v>350</v>
      </c>
      <c r="M2568" s="101">
        <v>0</v>
      </c>
      <c r="N2568" s="100" t="str">
        <f t="shared" si="120"/>
        <v>공격력 +154</v>
      </c>
      <c r="O2568" s="100" t="str">
        <f t="shared" si="121"/>
        <v>최대 체력 +875</v>
      </c>
      <c r="P2568" s="100" t="str">
        <f t="shared" si="122"/>
        <v>치유력 +350</v>
      </c>
    </row>
    <row r="2569" spans="1:16" ht="13.8" customHeight="1">
      <c r="A2569" s="101">
        <f>C2569*ID규칙_기본능력치그룹_단위+COUNTIF($C$4:C2569,C2569)</f>
        <v>24114016</v>
      </c>
      <c r="B2569" s="100" t="s">
        <v>387</v>
      </c>
      <c r="C2569" s="101">
        <f>VLOOKUP(B2569,WEAPON!$B:$D,3,0)</f>
        <v>24114</v>
      </c>
      <c r="D2569" s="102">
        <v>16</v>
      </c>
      <c r="E2569" s="101">
        <v>1</v>
      </c>
      <c r="F2569" s="101">
        <v>160</v>
      </c>
      <c r="G2569" s="101">
        <v>0</v>
      </c>
      <c r="H2569" s="101">
        <v>2</v>
      </c>
      <c r="I2569" s="101">
        <v>910</v>
      </c>
      <c r="J2569" s="101">
        <v>0</v>
      </c>
      <c r="K2569" s="101">
        <v>3</v>
      </c>
      <c r="L2569" s="101">
        <v>364</v>
      </c>
      <c r="M2569" s="101">
        <v>0</v>
      </c>
      <c r="N2569" s="100" t="str">
        <f t="shared" si="120"/>
        <v>공격력 +160</v>
      </c>
      <c r="O2569" s="100" t="str">
        <f t="shared" si="121"/>
        <v>최대 체력 +910</v>
      </c>
      <c r="P2569" s="100" t="str">
        <f t="shared" si="122"/>
        <v>치유력 +364</v>
      </c>
    </row>
    <row r="2570" spans="1:16" ht="13.8" customHeight="1">
      <c r="A2570" s="101">
        <f>C2570*ID규칙_기본능력치그룹_단위+COUNTIF($C$4:C2570,C2570)</f>
        <v>24114017</v>
      </c>
      <c r="B2570" s="100" t="s">
        <v>387</v>
      </c>
      <c r="C2570" s="101">
        <f>VLOOKUP(B2570,WEAPON!$B:$D,3,0)</f>
        <v>24114</v>
      </c>
      <c r="D2570" s="102">
        <v>17</v>
      </c>
      <c r="E2570" s="101">
        <v>1</v>
      </c>
      <c r="F2570" s="101">
        <v>166</v>
      </c>
      <c r="G2570" s="101">
        <v>0</v>
      </c>
      <c r="H2570" s="101">
        <v>2</v>
      </c>
      <c r="I2570" s="101">
        <v>945</v>
      </c>
      <c r="J2570" s="101">
        <v>0</v>
      </c>
      <c r="K2570" s="101">
        <v>3</v>
      </c>
      <c r="L2570" s="101">
        <v>378</v>
      </c>
      <c r="M2570" s="101">
        <v>0</v>
      </c>
      <c r="N2570" s="100" t="str">
        <f t="shared" si="120"/>
        <v>공격력 +166</v>
      </c>
      <c r="O2570" s="100" t="str">
        <f t="shared" si="121"/>
        <v>최대 체력 +945</v>
      </c>
      <c r="P2570" s="100" t="str">
        <f t="shared" si="122"/>
        <v>치유력 +378</v>
      </c>
    </row>
    <row r="2571" spans="1:16" ht="13.8" customHeight="1">
      <c r="A2571" s="101">
        <f>C2571*ID규칙_기본능력치그룹_단위+COUNTIF($C$4:C2571,C2571)</f>
        <v>24114018</v>
      </c>
      <c r="B2571" s="100" t="s">
        <v>387</v>
      </c>
      <c r="C2571" s="101">
        <f>VLOOKUP(B2571,WEAPON!$B:$D,3,0)</f>
        <v>24114</v>
      </c>
      <c r="D2571" s="102">
        <v>18</v>
      </c>
      <c r="E2571" s="101">
        <v>1</v>
      </c>
      <c r="F2571" s="101">
        <v>172</v>
      </c>
      <c r="G2571" s="101">
        <v>0</v>
      </c>
      <c r="H2571" s="101">
        <v>2</v>
      </c>
      <c r="I2571" s="101">
        <v>980</v>
      </c>
      <c r="J2571" s="101">
        <v>0</v>
      </c>
      <c r="K2571" s="101">
        <v>3</v>
      </c>
      <c r="L2571" s="101">
        <v>392</v>
      </c>
      <c r="M2571" s="101">
        <v>0</v>
      </c>
      <c r="N2571" s="100" t="str">
        <f t="shared" si="120"/>
        <v>공격력 +172</v>
      </c>
      <c r="O2571" s="100" t="str">
        <f t="shared" si="121"/>
        <v>최대 체력 +980</v>
      </c>
      <c r="P2571" s="100" t="str">
        <f t="shared" si="122"/>
        <v>치유력 +392</v>
      </c>
    </row>
    <row r="2572" spans="1:16" ht="13.8" customHeight="1">
      <c r="A2572" s="101">
        <f>C2572*ID규칙_기본능력치그룹_단위+COUNTIF($C$4:C2572,C2572)</f>
        <v>24114019</v>
      </c>
      <c r="B2572" s="100" t="s">
        <v>387</v>
      </c>
      <c r="C2572" s="101">
        <f>VLOOKUP(B2572,WEAPON!$B:$D,3,0)</f>
        <v>24114</v>
      </c>
      <c r="D2572" s="102">
        <v>19</v>
      </c>
      <c r="E2572" s="101">
        <v>1</v>
      </c>
      <c r="F2572" s="101">
        <v>179</v>
      </c>
      <c r="G2572" s="101">
        <v>0</v>
      </c>
      <c r="H2572" s="101">
        <v>2</v>
      </c>
      <c r="I2572" s="101">
        <v>1015</v>
      </c>
      <c r="J2572" s="101">
        <v>0</v>
      </c>
      <c r="K2572" s="101">
        <v>3</v>
      </c>
      <c r="L2572" s="101">
        <v>406</v>
      </c>
      <c r="M2572" s="101">
        <v>0</v>
      </c>
      <c r="N2572" s="100" t="str">
        <f t="shared" si="120"/>
        <v>공격력 +179</v>
      </c>
      <c r="O2572" s="100" t="str">
        <f t="shared" si="121"/>
        <v>최대 체력 +1015</v>
      </c>
      <c r="P2572" s="100" t="str">
        <f t="shared" si="122"/>
        <v>치유력 +406</v>
      </c>
    </row>
    <row r="2573" spans="1:16" ht="13.8" customHeight="1">
      <c r="A2573" s="101">
        <f>C2573*ID규칙_기본능력치그룹_단위+COUNTIF($C$4:C2573,C2573)</f>
        <v>24114020</v>
      </c>
      <c r="B2573" s="100" t="s">
        <v>387</v>
      </c>
      <c r="C2573" s="101">
        <f>VLOOKUP(B2573,WEAPON!$B:$D,3,0)</f>
        <v>24114</v>
      </c>
      <c r="D2573" s="102">
        <v>20</v>
      </c>
      <c r="E2573" s="101">
        <v>1</v>
      </c>
      <c r="F2573" s="101">
        <v>185</v>
      </c>
      <c r="G2573" s="101">
        <v>0</v>
      </c>
      <c r="H2573" s="101">
        <v>2</v>
      </c>
      <c r="I2573" s="101">
        <v>1050</v>
      </c>
      <c r="J2573" s="101">
        <v>0</v>
      </c>
      <c r="K2573" s="101">
        <v>3</v>
      </c>
      <c r="L2573" s="101">
        <v>420</v>
      </c>
      <c r="M2573" s="101">
        <v>0</v>
      </c>
      <c r="N2573" s="100" t="str">
        <f t="shared" si="120"/>
        <v>공격력 +185</v>
      </c>
      <c r="O2573" s="100" t="str">
        <f t="shared" si="121"/>
        <v>최대 체력 +1050</v>
      </c>
      <c r="P2573" s="100" t="str">
        <f t="shared" si="122"/>
        <v>치유력 +420</v>
      </c>
    </row>
    <row r="2574" spans="1:16" ht="13.8" customHeight="1">
      <c r="A2574" s="101">
        <f>C2574*ID규칙_기본능력치그룹_단위+COUNTIF($C$4:C2574,C2574)</f>
        <v>24114021</v>
      </c>
      <c r="B2574" s="100" t="s">
        <v>387</v>
      </c>
      <c r="C2574" s="101">
        <f>VLOOKUP(B2574,WEAPON!$B:$D,3,0)</f>
        <v>24114</v>
      </c>
      <c r="D2574" s="102">
        <v>21</v>
      </c>
      <c r="E2574" s="101">
        <v>1</v>
      </c>
      <c r="F2574" s="101">
        <v>191</v>
      </c>
      <c r="G2574" s="101">
        <v>0</v>
      </c>
      <c r="H2574" s="101">
        <v>2</v>
      </c>
      <c r="I2574" s="101">
        <v>1085</v>
      </c>
      <c r="J2574" s="101">
        <v>0</v>
      </c>
      <c r="K2574" s="101">
        <v>3</v>
      </c>
      <c r="L2574" s="101">
        <v>434</v>
      </c>
      <c r="M2574" s="101">
        <v>0</v>
      </c>
      <c r="N2574" s="100" t="str">
        <f t="shared" si="120"/>
        <v>공격력 +191</v>
      </c>
      <c r="O2574" s="100" t="str">
        <f t="shared" si="121"/>
        <v>최대 체력 +1085</v>
      </c>
      <c r="P2574" s="100" t="str">
        <f t="shared" si="122"/>
        <v>치유력 +434</v>
      </c>
    </row>
    <row r="2575" spans="1:16" ht="13.8" customHeight="1">
      <c r="A2575" s="101">
        <f>C2575*ID규칙_기본능력치그룹_단위+COUNTIF($C$4:C2575,C2575)</f>
        <v>24114022</v>
      </c>
      <c r="B2575" s="100" t="s">
        <v>387</v>
      </c>
      <c r="C2575" s="101">
        <f>VLOOKUP(B2575,WEAPON!$B:$D,3,0)</f>
        <v>24114</v>
      </c>
      <c r="D2575" s="102">
        <v>22</v>
      </c>
      <c r="E2575" s="101">
        <v>1</v>
      </c>
      <c r="F2575" s="101">
        <v>197</v>
      </c>
      <c r="G2575" s="101">
        <v>0</v>
      </c>
      <c r="H2575" s="101">
        <v>2</v>
      </c>
      <c r="I2575" s="101">
        <v>1120</v>
      </c>
      <c r="J2575" s="101">
        <v>0</v>
      </c>
      <c r="K2575" s="101">
        <v>3</v>
      </c>
      <c r="L2575" s="101">
        <v>448</v>
      </c>
      <c r="M2575" s="101">
        <v>0</v>
      </c>
      <c r="N2575" s="100" t="str">
        <f t="shared" si="120"/>
        <v>공격력 +197</v>
      </c>
      <c r="O2575" s="100" t="str">
        <f t="shared" si="121"/>
        <v>최대 체력 +1120</v>
      </c>
      <c r="P2575" s="100" t="str">
        <f t="shared" si="122"/>
        <v>치유력 +448</v>
      </c>
    </row>
    <row r="2576" spans="1:16" ht="13.8" customHeight="1">
      <c r="A2576" s="101">
        <f>C2576*ID규칙_기본능력치그룹_단위+COUNTIF($C$4:C2576,C2576)</f>
        <v>24114023</v>
      </c>
      <c r="B2576" s="100" t="s">
        <v>387</v>
      </c>
      <c r="C2576" s="101">
        <f>VLOOKUP(B2576,WEAPON!$B:$D,3,0)</f>
        <v>24114</v>
      </c>
      <c r="D2576" s="102">
        <v>23</v>
      </c>
      <c r="E2576" s="101">
        <v>1</v>
      </c>
      <c r="F2576" s="101">
        <v>203</v>
      </c>
      <c r="G2576" s="101">
        <v>0</v>
      </c>
      <c r="H2576" s="101">
        <v>2</v>
      </c>
      <c r="I2576" s="101">
        <v>1155</v>
      </c>
      <c r="J2576" s="101">
        <v>0</v>
      </c>
      <c r="K2576" s="101">
        <v>3</v>
      </c>
      <c r="L2576" s="101">
        <v>462</v>
      </c>
      <c r="M2576" s="101">
        <v>0</v>
      </c>
      <c r="N2576" s="100" t="str">
        <f t="shared" si="120"/>
        <v>공격력 +203</v>
      </c>
      <c r="O2576" s="100" t="str">
        <f t="shared" si="121"/>
        <v>최대 체력 +1155</v>
      </c>
      <c r="P2576" s="100" t="str">
        <f t="shared" si="122"/>
        <v>치유력 +462</v>
      </c>
    </row>
    <row r="2577" spans="1:16" ht="13.8" customHeight="1">
      <c r="A2577" s="101">
        <f>C2577*ID규칙_기본능력치그룹_단위+COUNTIF($C$4:C2577,C2577)</f>
        <v>24114024</v>
      </c>
      <c r="B2577" s="100" t="s">
        <v>387</v>
      </c>
      <c r="C2577" s="101">
        <f>VLOOKUP(B2577,WEAPON!$B:$D,3,0)</f>
        <v>24114</v>
      </c>
      <c r="D2577" s="102">
        <v>24</v>
      </c>
      <c r="E2577" s="101">
        <v>1</v>
      </c>
      <c r="F2577" s="101">
        <v>209</v>
      </c>
      <c r="G2577" s="101">
        <v>0</v>
      </c>
      <c r="H2577" s="101">
        <v>2</v>
      </c>
      <c r="I2577" s="101">
        <v>1190</v>
      </c>
      <c r="J2577" s="101">
        <v>0</v>
      </c>
      <c r="K2577" s="101">
        <v>3</v>
      </c>
      <c r="L2577" s="101">
        <v>476</v>
      </c>
      <c r="M2577" s="101">
        <v>0</v>
      </c>
      <c r="N2577" s="100" t="str">
        <f t="shared" si="120"/>
        <v>공격력 +209</v>
      </c>
      <c r="O2577" s="100" t="str">
        <f t="shared" si="121"/>
        <v>최대 체력 +1190</v>
      </c>
      <c r="P2577" s="100" t="str">
        <f t="shared" si="122"/>
        <v>치유력 +476</v>
      </c>
    </row>
    <row r="2578" spans="1:16" ht="13.8" customHeight="1">
      <c r="A2578" s="101">
        <f>C2578*ID규칙_기본능력치그룹_단위+COUNTIF($C$4:C2578,C2578)</f>
        <v>24114025</v>
      </c>
      <c r="B2578" s="100" t="s">
        <v>387</v>
      </c>
      <c r="C2578" s="101">
        <f>VLOOKUP(B2578,WEAPON!$B:$D,3,0)</f>
        <v>24114</v>
      </c>
      <c r="D2578" s="102">
        <v>25</v>
      </c>
      <c r="E2578" s="101">
        <v>1</v>
      </c>
      <c r="F2578" s="101">
        <v>215</v>
      </c>
      <c r="G2578" s="101">
        <v>0</v>
      </c>
      <c r="H2578" s="101">
        <v>2</v>
      </c>
      <c r="I2578" s="101">
        <v>1225</v>
      </c>
      <c r="J2578" s="101">
        <v>0</v>
      </c>
      <c r="K2578" s="101">
        <v>3</v>
      </c>
      <c r="L2578" s="101">
        <v>490</v>
      </c>
      <c r="M2578" s="101">
        <v>0</v>
      </c>
      <c r="N2578" s="100" t="str">
        <f t="shared" si="120"/>
        <v>공격력 +215</v>
      </c>
      <c r="O2578" s="100" t="str">
        <f t="shared" si="121"/>
        <v>최대 체력 +1225</v>
      </c>
      <c r="P2578" s="100" t="str">
        <f t="shared" si="122"/>
        <v>치유력 +490</v>
      </c>
    </row>
    <row r="2579" spans="1:16" ht="13.8" customHeight="1">
      <c r="A2579" s="101">
        <f>C2579*ID규칙_기본능력치그룹_단위+COUNTIF($C$4:C2579,C2579)</f>
        <v>24114026</v>
      </c>
      <c r="B2579" s="100" t="s">
        <v>387</v>
      </c>
      <c r="C2579" s="101">
        <f>VLOOKUP(B2579,WEAPON!$B:$D,3,0)</f>
        <v>24114</v>
      </c>
      <c r="D2579" s="102">
        <v>26</v>
      </c>
      <c r="E2579" s="101">
        <v>1</v>
      </c>
      <c r="F2579" s="101">
        <v>222</v>
      </c>
      <c r="G2579" s="101">
        <v>0</v>
      </c>
      <c r="H2579" s="101">
        <v>2</v>
      </c>
      <c r="I2579" s="101">
        <v>1259</v>
      </c>
      <c r="J2579" s="101">
        <v>0</v>
      </c>
      <c r="K2579" s="101">
        <v>3</v>
      </c>
      <c r="L2579" s="101">
        <v>504</v>
      </c>
      <c r="M2579" s="101">
        <v>0</v>
      </c>
      <c r="N2579" s="100" t="str">
        <f t="shared" si="120"/>
        <v>공격력 +222</v>
      </c>
      <c r="O2579" s="100" t="str">
        <f t="shared" si="121"/>
        <v>최대 체력 +1259</v>
      </c>
      <c r="P2579" s="100" t="str">
        <f t="shared" si="122"/>
        <v>치유력 +504</v>
      </c>
    </row>
    <row r="2580" spans="1:16" ht="13.8" customHeight="1">
      <c r="A2580" s="101">
        <f>C2580*ID규칙_기본능력치그룹_단위+COUNTIF($C$4:C2580,C2580)</f>
        <v>24114027</v>
      </c>
      <c r="B2580" s="100" t="s">
        <v>387</v>
      </c>
      <c r="C2580" s="101">
        <f>VLOOKUP(B2580,WEAPON!$B:$D,3,0)</f>
        <v>24114</v>
      </c>
      <c r="D2580" s="102">
        <v>27</v>
      </c>
      <c r="E2580" s="101">
        <v>1</v>
      </c>
      <c r="F2580" s="101">
        <v>228</v>
      </c>
      <c r="G2580" s="101">
        <v>0</v>
      </c>
      <c r="H2580" s="101">
        <v>2</v>
      </c>
      <c r="I2580" s="101">
        <v>1294</v>
      </c>
      <c r="J2580" s="101">
        <v>0</v>
      </c>
      <c r="K2580" s="101">
        <v>3</v>
      </c>
      <c r="L2580" s="101">
        <v>518</v>
      </c>
      <c r="M2580" s="101">
        <v>0</v>
      </c>
      <c r="N2580" s="100" t="str">
        <f t="shared" si="120"/>
        <v>공격력 +228</v>
      </c>
      <c r="O2580" s="100" t="str">
        <f t="shared" si="121"/>
        <v>최대 체력 +1294</v>
      </c>
      <c r="P2580" s="100" t="str">
        <f t="shared" si="122"/>
        <v>치유력 +518</v>
      </c>
    </row>
    <row r="2581" spans="1:16" ht="13.8" customHeight="1">
      <c r="A2581" s="101">
        <f>C2581*ID규칙_기본능력치그룹_단위+COUNTIF($C$4:C2581,C2581)</f>
        <v>24114028</v>
      </c>
      <c r="B2581" s="100" t="s">
        <v>387</v>
      </c>
      <c r="C2581" s="101">
        <f>VLOOKUP(B2581,WEAPON!$B:$D,3,0)</f>
        <v>24114</v>
      </c>
      <c r="D2581" s="102">
        <v>28</v>
      </c>
      <c r="E2581" s="101">
        <v>1</v>
      </c>
      <c r="F2581" s="101">
        <v>234</v>
      </c>
      <c r="G2581" s="101">
        <v>0</v>
      </c>
      <c r="H2581" s="101">
        <v>2</v>
      </c>
      <c r="I2581" s="101">
        <v>1329</v>
      </c>
      <c r="J2581" s="101">
        <v>0</v>
      </c>
      <c r="K2581" s="101">
        <v>3</v>
      </c>
      <c r="L2581" s="101">
        <v>532</v>
      </c>
      <c r="M2581" s="101">
        <v>0</v>
      </c>
      <c r="N2581" s="100" t="str">
        <f t="shared" si="120"/>
        <v>공격력 +234</v>
      </c>
      <c r="O2581" s="100" t="str">
        <f t="shared" si="121"/>
        <v>최대 체력 +1329</v>
      </c>
      <c r="P2581" s="100" t="str">
        <f t="shared" si="122"/>
        <v>치유력 +532</v>
      </c>
    </row>
    <row r="2582" spans="1:16" ht="13.8" customHeight="1">
      <c r="A2582" s="101">
        <f>C2582*ID규칙_기본능력치그룹_단위+COUNTIF($C$4:C2582,C2582)</f>
        <v>24114029</v>
      </c>
      <c r="B2582" s="100" t="s">
        <v>387</v>
      </c>
      <c r="C2582" s="101">
        <f>VLOOKUP(B2582,WEAPON!$B:$D,3,0)</f>
        <v>24114</v>
      </c>
      <c r="D2582" s="102">
        <v>29</v>
      </c>
      <c r="E2582" s="101">
        <v>1</v>
      </c>
      <c r="F2582" s="101">
        <v>240</v>
      </c>
      <c r="G2582" s="101">
        <v>0</v>
      </c>
      <c r="H2582" s="101">
        <v>2</v>
      </c>
      <c r="I2582" s="101">
        <v>1364</v>
      </c>
      <c r="J2582" s="101">
        <v>0</v>
      </c>
      <c r="K2582" s="101">
        <v>3</v>
      </c>
      <c r="L2582" s="101">
        <v>546</v>
      </c>
      <c r="M2582" s="101">
        <v>0</v>
      </c>
      <c r="N2582" s="100" t="str">
        <f t="shared" si="120"/>
        <v>공격력 +240</v>
      </c>
      <c r="O2582" s="100" t="str">
        <f t="shared" si="121"/>
        <v>최대 체력 +1364</v>
      </c>
      <c r="P2582" s="100" t="str">
        <f t="shared" si="122"/>
        <v>치유력 +546</v>
      </c>
    </row>
    <row r="2583" spans="1:16" ht="13.8" customHeight="1">
      <c r="A2583" s="101">
        <f>C2583*ID규칙_기본능력치그룹_단위+COUNTIF($C$4:C2583,C2583)</f>
        <v>24114030</v>
      </c>
      <c r="B2583" s="100" t="s">
        <v>387</v>
      </c>
      <c r="C2583" s="101">
        <f>VLOOKUP(B2583,WEAPON!$B:$D,3,0)</f>
        <v>24114</v>
      </c>
      <c r="D2583" s="102">
        <v>30</v>
      </c>
      <c r="E2583" s="101">
        <v>1</v>
      </c>
      <c r="F2583" s="101">
        <v>246</v>
      </c>
      <c r="G2583" s="101">
        <v>0</v>
      </c>
      <c r="H2583" s="101">
        <v>2</v>
      </c>
      <c r="I2583" s="101">
        <v>1399</v>
      </c>
      <c r="J2583" s="101">
        <v>0</v>
      </c>
      <c r="K2583" s="101">
        <v>3</v>
      </c>
      <c r="L2583" s="101">
        <v>560</v>
      </c>
      <c r="M2583" s="101">
        <v>0</v>
      </c>
      <c r="N2583" s="100" t="str">
        <f t="shared" si="120"/>
        <v>공격력 +246</v>
      </c>
      <c r="O2583" s="100" t="str">
        <f t="shared" si="121"/>
        <v>최대 체력 +1399</v>
      </c>
      <c r="P2583" s="100" t="str">
        <f t="shared" si="122"/>
        <v>치유력 +560</v>
      </c>
    </row>
    <row r="2584" spans="1:16" ht="13.8" customHeight="1">
      <c r="A2584" s="101">
        <f>C2584*ID규칙_기본능력치그룹_단위+COUNTIF($C$4:C2584,C2584)</f>
        <v>24114031</v>
      </c>
      <c r="B2584" s="100" t="s">
        <v>387</v>
      </c>
      <c r="C2584" s="101">
        <f>VLOOKUP(B2584,WEAPON!$B:$D,3,0)</f>
        <v>24114</v>
      </c>
      <c r="D2584" s="102">
        <v>31</v>
      </c>
      <c r="E2584" s="101">
        <v>1</v>
      </c>
      <c r="F2584" s="101">
        <v>252</v>
      </c>
      <c r="G2584" s="101">
        <v>0</v>
      </c>
      <c r="H2584" s="101">
        <v>2</v>
      </c>
      <c r="I2584" s="101">
        <v>1434</v>
      </c>
      <c r="J2584" s="101">
        <v>0</v>
      </c>
      <c r="K2584" s="101">
        <v>3</v>
      </c>
      <c r="L2584" s="101">
        <v>574</v>
      </c>
      <c r="M2584" s="101">
        <v>0</v>
      </c>
      <c r="N2584" s="100" t="str">
        <f t="shared" si="120"/>
        <v>공격력 +252</v>
      </c>
      <c r="O2584" s="100" t="str">
        <f t="shared" si="121"/>
        <v>최대 체력 +1434</v>
      </c>
      <c r="P2584" s="100" t="str">
        <f t="shared" si="122"/>
        <v>치유력 +574</v>
      </c>
    </row>
    <row r="2585" spans="1:16" ht="13.8" customHeight="1">
      <c r="A2585" s="101">
        <f>C2585*ID규칙_기본능력치그룹_단위+COUNTIF($C$4:C2585,C2585)</f>
        <v>24114032</v>
      </c>
      <c r="B2585" s="100" t="s">
        <v>387</v>
      </c>
      <c r="C2585" s="101">
        <f>VLOOKUP(B2585,WEAPON!$B:$D,3,0)</f>
        <v>24114</v>
      </c>
      <c r="D2585" s="102">
        <v>32</v>
      </c>
      <c r="E2585" s="101">
        <v>1</v>
      </c>
      <c r="F2585" s="101">
        <v>258</v>
      </c>
      <c r="G2585" s="101">
        <v>0</v>
      </c>
      <c r="H2585" s="101">
        <v>2</v>
      </c>
      <c r="I2585" s="101">
        <v>1469</v>
      </c>
      <c r="J2585" s="101">
        <v>0</v>
      </c>
      <c r="K2585" s="101">
        <v>3</v>
      </c>
      <c r="L2585" s="101">
        <v>588</v>
      </c>
      <c r="M2585" s="101">
        <v>0</v>
      </c>
      <c r="N2585" s="100" t="str">
        <f t="shared" si="120"/>
        <v>공격력 +258</v>
      </c>
      <c r="O2585" s="100" t="str">
        <f t="shared" si="121"/>
        <v>최대 체력 +1469</v>
      </c>
      <c r="P2585" s="100" t="str">
        <f t="shared" si="122"/>
        <v>치유력 +588</v>
      </c>
    </row>
    <row r="2586" spans="1:16" ht="13.8" customHeight="1">
      <c r="A2586" s="101">
        <f>C2586*ID규칙_기본능력치그룹_단위+COUNTIF($C$4:C2586,C2586)</f>
        <v>24114033</v>
      </c>
      <c r="B2586" s="100" t="s">
        <v>387</v>
      </c>
      <c r="C2586" s="101">
        <f>VLOOKUP(B2586,WEAPON!$B:$D,3,0)</f>
        <v>24114</v>
      </c>
      <c r="D2586" s="102">
        <v>33</v>
      </c>
      <c r="E2586" s="101">
        <v>1</v>
      </c>
      <c r="F2586" s="101">
        <v>265</v>
      </c>
      <c r="G2586" s="101">
        <v>0</v>
      </c>
      <c r="H2586" s="101">
        <v>2</v>
      </c>
      <c r="I2586" s="101">
        <v>1504</v>
      </c>
      <c r="J2586" s="101">
        <v>0</v>
      </c>
      <c r="K2586" s="101">
        <v>3</v>
      </c>
      <c r="L2586" s="101">
        <v>602</v>
      </c>
      <c r="M2586" s="101">
        <v>0</v>
      </c>
      <c r="N2586" s="100" t="str">
        <f t="shared" si="120"/>
        <v>공격력 +265</v>
      </c>
      <c r="O2586" s="100" t="str">
        <f t="shared" si="121"/>
        <v>최대 체력 +1504</v>
      </c>
      <c r="P2586" s="100" t="str">
        <f t="shared" si="122"/>
        <v>치유력 +602</v>
      </c>
    </row>
    <row r="2587" spans="1:16" ht="13.8" customHeight="1">
      <c r="A2587" s="101">
        <f>C2587*ID규칙_기본능력치그룹_단위+COUNTIF($C$4:C2587,C2587)</f>
        <v>24114034</v>
      </c>
      <c r="B2587" s="100" t="s">
        <v>387</v>
      </c>
      <c r="C2587" s="101">
        <f>VLOOKUP(B2587,WEAPON!$B:$D,3,0)</f>
        <v>24114</v>
      </c>
      <c r="D2587" s="102">
        <v>34</v>
      </c>
      <c r="E2587" s="101">
        <v>1</v>
      </c>
      <c r="F2587" s="101">
        <v>271</v>
      </c>
      <c r="G2587" s="101">
        <v>0</v>
      </c>
      <c r="H2587" s="101">
        <v>2</v>
      </c>
      <c r="I2587" s="101">
        <v>1539</v>
      </c>
      <c r="J2587" s="101">
        <v>0</v>
      </c>
      <c r="K2587" s="101">
        <v>3</v>
      </c>
      <c r="L2587" s="101">
        <v>616</v>
      </c>
      <c r="M2587" s="101">
        <v>0</v>
      </c>
      <c r="N2587" s="100" t="str">
        <f t="shared" si="120"/>
        <v>공격력 +271</v>
      </c>
      <c r="O2587" s="100" t="str">
        <f t="shared" si="121"/>
        <v>최대 체력 +1539</v>
      </c>
      <c r="P2587" s="100" t="str">
        <f t="shared" si="122"/>
        <v>치유력 +616</v>
      </c>
    </row>
    <row r="2588" spans="1:16" ht="13.8" customHeight="1">
      <c r="A2588" s="101">
        <f>C2588*ID규칙_기본능력치그룹_단위+COUNTIF($C$4:C2588,C2588)</f>
        <v>24114035</v>
      </c>
      <c r="B2588" s="100" t="s">
        <v>387</v>
      </c>
      <c r="C2588" s="101">
        <f>VLOOKUP(B2588,WEAPON!$B:$D,3,0)</f>
        <v>24114</v>
      </c>
      <c r="D2588" s="102">
        <v>35</v>
      </c>
      <c r="E2588" s="101">
        <v>1</v>
      </c>
      <c r="F2588" s="101">
        <v>277</v>
      </c>
      <c r="G2588" s="101">
        <v>0</v>
      </c>
      <c r="H2588" s="101">
        <v>2</v>
      </c>
      <c r="I2588" s="101">
        <v>1574</v>
      </c>
      <c r="J2588" s="101">
        <v>0</v>
      </c>
      <c r="K2588" s="101">
        <v>3</v>
      </c>
      <c r="L2588" s="101">
        <v>630</v>
      </c>
      <c r="M2588" s="101">
        <v>0</v>
      </c>
      <c r="N2588" s="100" t="str">
        <f t="shared" si="120"/>
        <v>공격력 +277</v>
      </c>
      <c r="O2588" s="100" t="str">
        <f t="shared" si="121"/>
        <v>최대 체력 +1574</v>
      </c>
      <c r="P2588" s="100" t="str">
        <f t="shared" si="122"/>
        <v>치유력 +630</v>
      </c>
    </row>
    <row r="2589" spans="1:16" ht="13.8" customHeight="1">
      <c r="A2589" s="101">
        <f>C2589*ID규칙_기본능력치그룹_단위+COUNTIF($C$4:C2589,C2589)</f>
        <v>24114036</v>
      </c>
      <c r="B2589" s="100" t="s">
        <v>387</v>
      </c>
      <c r="C2589" s="101">
        <f>VLOOKUP(B2589,WEAPON!$B:$D,3,0)</f>
        <v>24114</v>
      </c>
      <c r="D2589" s="102">
        <v>36</v>
      </c>
      <c r="E2589" s="101">
        <v>1</v>
      </c>
      <c r="F2589" s="101">
        <v>283</v>
      </c>
      <c r="G2589" s="101">
        <v>0</v>
      </c>
      <c r="H2589" s="101">
        <v>2</v>
      </c>
      <c r="I2589" s="101">
        <v>1609</v>
      </c>
      <c r="J2589" s="101">
        <v>0</v>
      </c>
      <c r="K2589" s="101">
        <v>3</v>
      </c>
      <c r="L2589" s="101">
        <v>644</v>
      </c>
      <c r="M2589" s="101">
        <v>0</v>
      </c>
      <c r="N2589" s="100" t="str">
        <f t="shared" si="120"/>
        <v>공격력 +283</v>
      </c>
      <c r="O2589" s="100" t="str">
        <f t="shared" si="121"/>
        <v>최대 체력 +1609</v>
      </c>
      <c r="P2589" s="100" t="str">
        <f t="shared" si="122"/>
        <v>치유력 +644</v>
      </c>
    </row>
    <row r="2590" spans="1:16" ht="13.8" customHeight="1">
      <c r="A2590" s="101">
        <f>C2590*ID규칙_기본능력치그룹_단위+COUNTIF($C$4:C2590,C2590)</f>
        <v>24114037</v>
      </c>
      <c r="B2590" s="100" t="s">
        <v>387</v>
      </c>
      <c r="C2590" s="101">
        <f>VLOOKUP(B2590,WEAPON!$B:$D,3,0)</f>
        <v>24114</v>
      </c>
      <c r="D2590" s="102">
        <v>37</v>
      </c>
      <c r="E2590" s="101">
        <v>1</v>
      </c>
      <c r="F2590" s="101">
        <v>289</v>
      </c>
      <c r="G2590" s="101">
        <v>0</v>
      </c>
      <c r="H2590" s="101">
        <v>2</v>
      </c>
      <c r="I2590" s="101">
        <v>1644</v>
      </c>
      <c r="J2590" s="101">
        <v>0</v>
      </c>
      <c r="K2590" s="101">
        <v>3</v>
      </c>
      <c r="L2590" s="101">
        <v>658</v>
      </c>
      <c r="M2590" s="101">
        <v>0</v>
      </c>
      <c r="N2590" s="100" t="str">
        <f t="shared" si="120"/>
        <v>공격력 +289</v>
      </c>
      <c r="O2590" s="100" t="str">
        <f t="shared" si="121"/>
        <v>최대 체력 +1644</v>
      </c>
      <c r="P2590" s="100" t="str">
        <f t="shared" si="122"/>
        <v>치유력 +658</v>
      </c>
    </row>
    <row r="2591" spans="1:16" ht="13.8" customHeight="1">
      <c r="A2591" s="101">
        <f>C2591*ID규칙_기본능력치그룹_단위+COUNTIF($C$4:C2591,C2591)</f>
        <v>24114038</v>
      </c>
      <c r="B2591" s="100" t="s">
        <v>387</v>
      </c>
      <c r="C2591" s="101">
        <f>VLOOKUP(B2591,WEAPON!$B:$D,3,0)</f>
        <v>24114</v>
      </c>
      <c r="D2591" s="102">
        <v>38</v>
      </c>
      <c r="E2591" s="101">
        <v>1</v>
      </c>
      <c r="F2591" s="101">
        <v>295</v>
      </c>
      <c r="G2591" s="101">
        <v>0</v>
      </c>
      <c r="H2591" s="101">
        <v>2</v>
      </c>
      <c r="I2591" s="101">
        <v>1679</v>
      </c>
      <c r="J2591" s="101">
        <v>0</v>
      </c>
      <c r="K2591" s="101">
        <v>3</v>
      </c>
      <c r="L2591" s="101">
        <v>672</v>
      </c>
      <c r="M2591" s="101">
        <v>0</v>
      </c>
      <c r="N2591" s="100" t="str">
        <f t="shared" si="120"/>
        <v>공격력 +295</v>
      </c>
      <c r="O2591" s="100" t="str">
        <f t="shared" si="121"/>
        <v>최대 체력 +1679</v>
      </c>
      <c r="P2591" s="100" t="str">
        <f t="shared" si="122"/>
        <v>치유력 +672</v>
      </c>
    </row>
    <row r="2592" spans="1:16" ht="13.8" customHeight="1">
      <c r="A2592" s="101">
        <f>C2592*ID규칙_기본능력치그룹_단위+COUNTIF($C$4:C2592,C2592)</f>
        <v>24114039</v>
      </c>
      <c r="B2592" s="100" t="s">
        <v>387</v>
      </c>
      <c r="C2592" s="101">
        <f>VLOOKUP(B2592,WEAPON!$B:$D,3,0)</f>
        <v>24114</v>
      </c>
      <c r="D2592" s="102">
        <v>39</v>
      </c>
      <c r="E2592" s="101">
        <v>1</v>
      </c>
      <c r="F2592" s="101">
        <v>301</v>
      </c>
      <c r="G2592" s="101">
        <v>0</v>
      </c>
      <c r="H2592" s="101">
        <v>2</v>
      </c>
      <c r="I2592" s="101">
        <v>1714</v>
      </c>
      <c r="J2592" s="101">
        <v>0</v>
      </c>
      <c r="K2592" s="101">
        <v>3</v>
      </c>
      <c r="L2592" s="101">
        <v>686</v>
      </c>
      <c r="M2592" s="101">
        <v>0</v>
      </c>
      <c r="N2592" s="100" t="str">
        <f t="shared" si="120"/>
        <v>공격력 +301</v>
      </c>
      <c r="O2592" s="100" t="str">
        <f t="shared" si="121"/>
        <v>최대 체력 +1714</v>
      </c>
      <c r="P2592" s="100" t="str">
        <f t="shared" si="122"/>
        <v>치유력 +686</v>
      </c>
    </row>
    <row r="2593" spans="1:16" ht="13.8" customHeight="1">
      <c r="A2593" s="101">
        <f>C2593*ID규칙_기본능력치그룹_단위+COUNTIF($C$4:C2593,C2593)</f>
        <v>24114040</v>
      </c>
      <c r="B2593" s="100" t="s">
        <v>387</v>
      </c>
      <c r="C2593" s="101">
        <f>VLOOKUP(B2593,WEAPON!$B:$D,3,0)</f>
        <v>24114</v>
      </c>
      <c r="D2593" s="102">
        <v>40</v>
      </c>
      <c r="E2593" s="101">
        <v>1</v>
      </c>
      <c r="F2593" s="101">
        <v>308</v>
      </c>
      <c r="G2593" s="101">
        <v>0</v>
      </c>
      <c r="H2593" s="101">
        <v>2</v>
      </c>
      <c r="I2593" s="101">
        <v>1749</v>
      </c>
      <c r="J2593" s="101">
        <v>0</v>
      </c>
      <c r="K2593" s="101">
        <v>3</v>
      </c>
      <c r="L2593" s="101">
        <v>700</v>
      </c>
      <c r="M2593" s="101">
        <v>0</v>
      </c>
      <c r="N2593" s="100" t="str">
        <f t="shared" si="120"/>
        <v>공격력 +308</v>
      </c>
      <c r="O2593" s="100" t="str">
        <f t="shared" si="121"/>
        <v>최대 체력 +1749</v>
      </c>
      <c r="P2593" s="100" t="str">
        <f t="shared" si="122"/>
        <v>치유력 +700</v>
      </c>
    </row>
    <row r="2594" spans="1:16" ht="13.8" customHeight="1">
      <c r="A2594" s="101">
        <f>C2594*ID규칙_기본능력치그룹_단위+COUNTIF($C$4:C2594,C2594)</f>
        <v>24114041</v>
      </c>
      <c r="B2594" s="100" t="s">
        <v>387</v>
      </c>
      <c r="C2594" s="101">
        <f>VLOOKUP(B2594,WEAPON!$B:$D,3,0)</f>
        <v>24114</v>
      </c>
      <c r="D2594" s="102">
        <v>41</v>
      </c>
      <c r="E2594" s="101">
        <v>1</v>
      </c>
      <c r="F2594" s="101">
        <v>314</v>
      </c>
      <c r="G2594" s="101">
        <v>0</v>
      </c>
      <c r="H2594" s="101">
        <v>2</v>
      </c>
      <c r="I2594" s="101">
        <v>1784</v>
      </c>
      <c r="J2594" s="101">
        <v>0</v>
      </c>
      <c r="K2594" s="101">
        <v>3</v>
      </c>
      <c r="L2594" s="101">
        <v>714</v>
      </c>
      <c r="M2594" s="101">
        <v>0</v>
      </c>
      <c r="N2594" s="100" t="str">
        <f t="shared" si="120"/>
        <v>공격력 +314</v>
      </c>
      <c r="O2594" s="100" t="str">
        <f t="shared" si="121"/>
        <v>최대 체력 +1784</v>
      </c>
      <c r="P2594" s="100" t="str">
        <f t="shared" si="122"/>
        <v>치유력 +714</v>
      </c>
    </row>
    <row r="2595" spans="1:16" ht="13.8" customHeight="1">
      <c r="A2595" s="101">
        <f>C2595*ID규칙_기본능력치그룹_단위+COUNTIF($C$4:C2595,C2595)</f>
        <v>24114042</v>
      </c>
      <c r="B2595" s="100" t="s">
        <v>387</v>
      </c>
      <c r="C2595" s="101">
        <f>VLOOKUP(B2595,WEAPON!$B:$D,3,0)</f>
        <v>24114</v>
      </c>
      <c r="D2595" s="102">
        <v>42</v>
      </c>
      <c r="E2595" s="101">
        <v>1</v>
      </c>
      <c r="F2595" s="101">
        <v>320</v>
      </c>
      <c r="G2595" s="101">
        <v>0</v>
      </c>
      <c r="H2595" s="101">
        <v>2</v>
      </c>
      <c r="I2595" s="101">
        <v>1819</v>
      </c>
      <c r="J2595" s="101">
        <v>0</v>
      </c>
      <c r="K2595" s="101">
        <v>3</v>
      </c>
      <c r="L2595" s="101">
        <v>728</v>
      </c>
      <c r="M2595" s="101">
        <v>0</v>
      </c>
      <c r="N2595" s="100" t="str">
        <f t="shared" si="120"/>
        <v>공격력 +320</v>
      </c>
      <c r="O2595" s="100" t="str">
        <f t="shared" si="121"/>
        <v>최대 체력 +1819</v>
      </c>
      <c r="P2595" s="100" t="str">
        <f t="shared" si="122"/>
        <v>치유력 +728</v>
      </c>
    </row>
    <row r="2596" spans="1:16" ht="13.8" customHeight="1">
      <c r="A2596" s="101">
        <f>C2596*ID규칙_기본능력치그룹_단위+COUNTIF($C$4:C2596,C2596)</f>
        <v>24114043</v>
      </c>
      <c r="B2596" s="100" t="s">
        <v>387</v>
      </c>
      <c r="C2596" s="101">
        <f>VLOOKUP(B2596,WEAPON!$B:$D,3,0)</f>
        <v>24114</v>
      </c>
      <c r="D2596" s="102">
        <v>43</v>
      </c>
      <c r="E2596" s="101">
        <v>1</v>
      </c>
      <c r="F2596" s="101">
        <v>326</v>
      </c>
      <c r="G2596" s="101">
        <v>0</v>
      </c>
      <c r="H2596" s="101">
        <v>2</v>
      </c>
      <c r="I2596" s="101">
        <v>1854</v>
      </c>
      <c r="J2596" s="101">
        <v>0</v>
      </c>
      <c r="K2596" s="101">
        <v>3</v>
      </c>
      <c r="L2596" s="101">
        <v>742</v>
      </c>
      <c r="M2596" s="101">
        <v>0</v>
      </c>
      <c r="N2596" s="100" t="str">
        <f t="shared" si="120"/>
        <v>공격력 +326</v>
      </c>
      <c r="O2596" s="100" t="str">
        <f t="shared" si="121"/>
        <v>최대 체력 +1854</v>
      </c>
      <c r="P2596" s="100" t="str">
        <f t="shared" si="122"/>
        <v>치유력 +742</v>
      </c>
    </row>
    <row r="2597" spans="1:16" ht="13.8" customHeight="1">
      <c r="A2597" s="101">
        <f>C2597*ID규칙_기본능력치그룹_단위+COUNTIF($C$4:C2597,C2597)</f>
        <v>24114044</v>
      </c>
      <c r="B2597" s="100" t="s">
        <v>387</v>
      </c>
      <c r="C2597" s="101">
        <f>VLOOKUP(B2597,WEAPON!$B:$D,3,0)</f>
        <v>24114</v>
      </c>
      <c r="D2597" s="102">
        <v>44</v>
      </c>
      <c r="E2597" s="101">
        <v>1</v>
      </c>
      <c r="F2597" s="101">
        <v>332</v>
      </c>
      <c r="G2597" s="101">
        <v>0</v>
      </c>
      <c r="H2597" s="101">
        <v>2</v>
      </c>
      <c r="I2597" s="101">
        <v>1889</v>
      </c>
      <c r="J2597" s="101">
        <v>0</v>
      </c>
      <c r="K2597" s="101">
        <v>3</v>
      </c>
      <c r="L2597" s="101">
        <v>756</v>
      </c>
      <c r="M2597" s="101">
        <v>0</v>
      </c>
      <c r="N2597" s="100" t="str">
        <f t="shared" si="120"/>
        <v>공격력 +332</v>
      </c>
      <c r="O2597" s="100" t="str">
        <f t="shared" si="121"/>
        <v>최대 체력 +1889</v>
      </c>
      <c r="P2597" s="100" t="str">
        <f t="shared" si="122"/>
        <v>치유력 +756</v>
      </c>
    </row>
    <row r="2598" spans="1:16" ht="13.8" customHeight="1">
      <c r="A2598" s="101">
        <f>C2598*ID규칙_기본능력치그룹_단위+COUNTIF($C$4:C2598,C2598)</f>
        <v>24114045</v>
      </c>
      <c r="B2598" s="100" t="s">
        <v>387</v>
      </c>
      <c r="C2598" s="101">
        <f>VLOOKUP(B2598,WEAPON!$B:$D,3,0)</f>
        <v>24114</v>
      </c>
      <c r="D2598" s="102">
        <v>45</v>
      </c>
      <c r="E2598" s="101">
        <v>1</v>
      </c>
      <c r="F2598" s="101">
        <v>338</v>
      </c>
      <c r="G2598" s="101">
        <v>0</v>
      </c>
      <c r="H2598" s="101">
        <v>2</v>
      </c>
      <c r="I2598" s="101">
        <v>1924</v>
      </c>
      <c r="J2598" s="101">
        <v>0</v>
      </c>
      <c r="K2598" s="101">
        <v>3</v>
      </c>
      <c r="L2598" s="101">
        <v>770</v>
      </c>
      <c r="M2598" s="101">
        <v>0</v>
      </c>
      <c r="N2598" s="100" t="str">
        <f t="shared" si="120"/>
        <v>공격력 +338</v>
      </c>
      <c r="O2598" s="100" t="str">
        <f t="shared" si="121"/>
        <v>최대 체력 +1924</v>
      </c>
      <c r="P2598" s="100" t="str">
        <f t="shared" si="122"/>
        <v>치유력 +770</v>
      </c>
    </row>
    <row r="2599" spans="1:16" ht="13.8" customHeight="1">
      <c r="A2599" s="101">
        <f>C2599*ID규칙_기본능력치그룹_단위+COUNTIF($C$4:C2599,C2599)</f>
        <v>24114046</v>
      </c>
      <c r="B2599" s="100" t="s">
        <v>387</v>
      </c>
      <c r="C2599" s="101">
        <f>VLOOKUP(B2599,WEAPON!$B:$D,3,0)</f>
        <v>24114</v>
      </c>
      <c r="D2599" s="102">
        <v>46</v>
      </c>
      <c r="E2599" s="101">
        <v>1</v>
      </c>
      <c r="F2599" s="101">
        <v>344</v>
      </c>
      <c r="G2599" s="101">
        <v>0</v>
      </c>
      <c r="H2599" s="101">
        <v>2</v>
      </c>
      <c r="I2599" s="101">
        <v>1959</v>
      </c>
      <c r="J2599" s="101">
        <v>0</v>
      </c>
      <c r="K2599" s="101">
        <v>3</v>
      </c>
      <c r="L2599" s="101">
        <v>784</v>
      </c>
      <c r="M2599" s="101">
        <v>0</v>
      </c>
      <c r="N2599" s="100" t="str">
        <f t="shared" si="120"/>
        <v>공격력 +344</v>
      </c>
      <c r="O2599" s="100" t="str">
        <f t="shared" si="121"/>
        <v>최대 체력 +1959</v>
      </c>
      <c r="P2599" s="100" t="str">
        <f t="shared" si="122"/>
        <v>치유력 +784</v>
      </c>
    </row>
    <row r="2600" spans="1:16" ht="13.8" customHeight="1">
      <c r="A2600" s="101">
        <f>C2600*ID규칙_기본능력치그룹_단위+COUNTIF($C$4:C2600,C2600)</f>
        <v>24114047</v>
      </c>
      <c r="B2600" s="100" t="s">
        <v>387</v>
      </c>
      <c r="C2600" s="101">
        <f>VLOOKUP(B2600,WEAPON!$B:$D,3,0)</f>
        <v>24114</v>
      </c>
      <c r="D2600" s="102">
        <v>47</v>
      </c>
      <c r="E2600" s="101">
        <v>1</v>
      </c>
      <c r="F2600" s="101">
        <v>351</v>
      </c>
      <c r="G2600" s="101">
        <v>0</v>
      </c>
      <c r="H2600" s="101">
        <v>2</v>
      </c>
      <c r="I2600" s="101">
        <v>1994</v>
      </c>
      <c r="J2600" s="101">
        <v>0</v>
      </c>
      <c r="K2600" s="101">
        <v>3</v>
      </c>
      <c r="L2600" s="101">
        <v>798</v>
      </c>
      <c r="M2600" s="101">
        <v>0</v>
      </c>
      <c r="N2600" s="100" t="str">
        <f t="shared" si="120"/>
        <v>공격력 +351</v>
      </c>
      <c r="O2600" s="100" t="str">
        <f t="shared" si="121"/>
        <v>최대 체력 +1994</v>
      </c>
      <c r="P2600" s="100" t="str">
        <f t="shared" si="122"/>
        <v>치유력 +798</v>
      </c>
    </row>
    <row r="2601" spans="1:16" ht="13.8" customHeight="1">
      <c r="A2601" s="101">
        <f>C2601*ID규칙_기본능력치그룹_단위+COUNTIF($C$4:C2601,C2601)</f>
        <v>24114048</v>
      </c>
      <c r="B2601" s="100" t="s">
        <v>387</v>
      </c>
      <c r="C2601" s="101">
        <f>VLOOKUP(B2601,WEAPON!$B:$D,3,0)</f>
        <v>24114</v>
      </c>
      <c r="D2601" s="102">
        <v>48</v>
      </c>
      <c r="E2601" s="101">
        <v>1</v>
      </c>
      <c r="F2601" s="101">
        <v>357</v>
      </c>
      <c r="G2601" s="101">
        <v>0</v>
      </c>
      <c r="H2601" s="101">
        <v>2</v>
      </c>
      <c r="I2601" s="101">
        <v>2029</v>
      </c>
      <c r="J2601" s="101">
        <v>0</v>
      </c>
      <c r="K2601" s="101">
        <v>3</v>
      </c>
      <c r="L2601" s="101">
        <v>812</v>
      </c>
      <c r="M2601" s="101">
        <v>0</v>
      </c>
      <c r="N2601" s="100" t="str">
        <f t="shared" si="120"/>
        <v>공격력 +357</v>
      </c>
      <c r="O2601" s="100" t="str">
        <f t="shared" si="121"/>
        <v>최대 체력 +2029</v>
      </c>
      <c r="P2601" s="100" t="str">
        <f t="shared" si="122"/>
        <v>치유력 +812</v>
      </c>
    </row>
    <row r="2602" spans="1:16" ht="13.8" customHeight="1">
      <c r="A2602" s="101">
        <f>C2602*ID규칙_기본능력치그룹_단위+COUNTIF($C$4:C2602,C2602)</f>
        <v>24114049</v>
      </c>
      <c r="B2602" s="100" t="s">
        <v>387</v>
      </c>
      <c r="C2602" s="101">
        <f>VLOOKUP(B2602,WEAPON!$B:$D,3,0)</f>
        <v>24114</v>
      </c>
      <c r="D2602" s="102">
        <v>49</v>
      </c>
      <c r="E2602" s="101">
        <v>1</v>
      </c>
      <c r="F2602" s="101">
        <v>363</v>
      </c>
      <c r="G2602" s="101">
        <v>0</v>
      </c>
      <c r="H2602" s="101">
        <v>2</v>
      </c>
      <c r="I2602" s="101">
        <v>2064</v>
      </c>
      <c r="J2602" s="101">
        <v>0</v>
      </c>
      <c r="K2602" s="101">
        <v>3</v>
      </c>
      <c r="L2602" s="101">
        <v>826</v>
      </c>
      <c r="M2602" s="101">
        <v>0</v>
      </c>
      <c r="N2602" s="100" t="str">
        <f t="shared" si="120"/>
        <v>공격력 +363</v>
      </c>
      <c r="O2602" s="100" t="str">
        <f t="shared" si="121"/>
        <v>최대 체력 +2064</v>
      </c>
      <c r="P2602" s="100" t="str">
        <f t="shared" si="122"/>
        <v>치유력 +826</v>
      </c>
    </row>
    <row r="2603" spans="1:16" ht="13.8" customHeight="1">
      <c r="A2603" s="101">
        <f>C2603*ID규칙_기본능력치그룹_단위+COUNTIF($C$4:C2603,C2603)</f>
        <v>24114050</v>
      </c>
      <c r="B2603" s="100" t="s">
        <v>387</v>
      </c>
      <c r="C2603" s="101">
        <f>VLOOKUP(B2603,WEAPON!$B:$D,3,0)</f>
        <v>24114</v>
      </c>
      <c r="D2603" s="102">
        <v>50</v>
      </c>
      <c r="E2603" s="101">
        <v>1</v>
      </c>
      <c r="F2603" s="101">
        <v>369</v>
      </c>
      <c r="G2603" s="101">
        <v>0</v>
      </c>
      <c r="H2603" s="101">
        <v>2</v>
      </c>
      <c r="I2603" s="101">
        <v>2099</v>
      </c>
      <c r="J2603" s="101">
        <v>0</v>
      </c>
      <c r="K2603" s="101">
        <v>3</v>
      </c>
      <c r="L2603" s="101">
        <v>840</v>
      </c>
      <c r="M2603" s="101">
        <v>0</v>
      </c>
      <c r="N2603" s="100" t="str">
        <f t="shared" si="120"/>
        <v>공격력 +369</v>
      </c>
      <c r="O2603" s="100" t="str">
        <f t="shared" si="121"/>
        <v>최대 체력 +2099</v>
      </c>
      <c r="P2603" s="100" t="str">
        <f t="shared" si="122"/>
        <v>치유력 +840</v>
      </c>
    </row>
    <row r="2604" spans="1:16" ht="13.8" customHeight="1">
      <c r="A2604" s="101">
        <f>C2604*ID규칙_기본능력치그룹_단위+COUNTIF($C$4:C2604,C2604)</f>
        <v>21115001</v>
      </c>
      <c r="B2604" s="100" t="s">
        <v>389</v>
      </c>
      <c r="C2604" s="101">
        <f>VLOOKUP(B2604,WEAPON!$B:$D,3,0)</f>
        <v>21115</v>
      </c>
      <c r="D2604" s="102">
        <v>1</v>
      </c>
      <c r="E2604" s="101">
        <v>1</v>
      </c>
      <c r="F2604" s="101">
        <v>137</v>
      </c>
      <c r="G2604" s="101">
        <v>0</v>
      </c>
      <c r="H2604" s="101">
        <v>2</v>
      </c>
      <c r="I2604" s="101">
        <v>563</v>
      </c>
      <c r="J2604" s="101">
        <v>0</v>
      </c>
      <c r="K2604" s="101">
        <v>3</v>
      </c>
      <c r="L2604" s="101">
        <v>221</v>
      </c>
      <c r="M2604" s="101">
        <v>0</v>
      </c>
      <c r="N2604" s="100" t="str">
        <f t="shared" si="120"/>
        <v>공격력 +137</v>
      </c>
      <c r="O2604" s="100" t="str">
        <f t="shared" si="121"/>
        <v>최대 체력 +563</v>
      </c>
      <c r="P2604" s="100" t="str">
        <f t="shared" si="122"/>
        <v>치유력 +221</v>
      </c>
    </row>
    <row r="2605" spans="1:16" ht="13.8" customHeight="1">
      <c r="A2605" s="101">
        <f>C2605*ID규칙_기본능력치그룹_단위+COUNTIF($C$4:C2605,C2605)</f>
        <v>21115002</v>
      </c>
      <c r="B2605" s="100" t="s">
        <v>389</v>
      </c>
      <c r="C2605" s="101">
        <f>VLOOKUP(B2605,WEAPON!$B:$D,3,0)</f>
        <v>21115</v>
      </c>
      <c r="D2605" s="102">
        <v>2</v>
      </c>
      <c r="E2605" s="101">
        <v>1</v>
      </c>
      <c r="F2605" s="101">
        <v>149</v>
      </c>
      <c r="G2605" s="101">
        <v>0</v>
      </c>
      <c r="H2605" s="101">
        <v>2</v>
      </c>
      <c r="I2605" s="101">
        <v>614</v>
      </c>
      <c r="J2605" s="101">
        <v>0</v>
      </c>
      <c r="K2605" s="101">
        <v>3</v>
      </c>
      <c r="L2605" s="101">
        <v>241</v>
      </c>
      <c r="M2605" s="101">
        <v>0</v>
      </c>
      <c r="N2605" s="100" t="str">
        <f t="shared" si="120"/>
        <v>공격력 +149</v>
      </c>
      <c r="O2605" s="100" t="str">
        <f t="shared" si="121"/>
        <v>최대 체력 +614</v>
      </c>
      <c r="P2605" s="100" t="str">
        <f t="shared" si="122"/>
        <v>치유력 +241</v>
      </c>
    </row>
    <row r="2606" spans="1:16" ht="13.8" customHeight="1">
      <c r="A2606" s="101">
        <f>C2606*ID규칙_기본능력치그룹_단위+COUNTIF($C$4:C2606,C2606)</f>
        <v>21115003</v>
      </c>
      <c r="B2606" s="100" t="s">
        <v>389</v>
      </c>
      <c r="C2606" s="101">
        <f>VLOOKUP(B2606,WEAPON!$B:$D,3,0)</f>
        <v>21115</v>
      </c>
      <c r="D2606" s="102">
        <v>3</v>
      </c>
      <c r="E2606" s="101">
        <v>1</v>
      </c>
      <c r="F2606" s="101">
        <v>162</v>
      </c>
      <c r="G2606" s="101">
        <v>0</v>
      </c>
      <c r="H2606" s="101">
        <v>2</v>
      </c>
      <c r="I2606" s="101">
        <v>665</v>
      </c>
      <c r="J2606" s="101">
        <v>0</v>
      </c>
      <c r="K2606" s="101">
        <v>3</v>
      </c>
      <c r="L2606" s="101">
        <v>261</v>
      </c>
      <c r="M2606" s="101">
        <v>0</v>
      </c>
      <c r="N2606" s="100" t="str">
        <f t="shared" si="120"/>
        <v>공격력 +162</v>
      </c>
      <c r="O2606" s="100" t="str">
        <f t="shared" si="121"/>
        <v>최대 체력 +665</v>
      </c>
      <c r="P2606" s="100" t="str">
        <f t="shared" si="122"/>
        <v>치유력 +261</v>
      </c>
    </row>
    <row r="2607" spans="1:16" ht="13.8" customHeight="1">
      <c r="A2607" s="101">
        <f>C2607*ID규칙_기본능력치그룹_단위+COUNTIF($C$4:C2607,C2607)</f>
        <v>21115004</v>
      </c>
      <c r="B2607" s="100" t="s">
        <v>389</v>
      </c>
      <c r="C2607" s="101">
        <f>VLOOKUP(B2607,WEAPON!$B:$D,3,0)</f>
        <v>21115</v>
      </c>
      <c r="D2607" s="102">
        <v>4</v>
      </c>
      <c r="E2607" s="101">
        <v>1</v>
      </c>
      <c r="F2607" s="101">
        <v>174</v>
      </c>
      <c r="G2607" s="101">
        <v>0</v>
      </c>
      <c r="H2607" s="101">
        <v>2</v>
      </c>
      <c r="I2607" s="101">
        <v>717</v>
      </c>
      <c r="J2607" s="101">
        <v>0</v>
      </c>
      <c r="K2607" s="101">
        <v>3</v>
      </c>
      <c r="L2607" s="101">
        <v>281</v>
      </c>
      <c r="M2607" s="101">
        <v>0</v>
      </c>
      <c r="N2607" s="100" t="str">
        <f t="shared" si="120"/>
        <v>공격력 +174</v>
      </c>
      <c r="O2607" s="100" t="str">
        <f t="shared" si="121"/>
        <v>최대 체력 +717</v>
      </c>
      <c r="P2607" s="100" t="str">
        <f t="shared" si="122"/>
        <v>치유력 +281</v>
      </c>
    </row>
    <row r="2608" spans="1:16" ht="13.8" customHeight="1">
      <c r="A2608" s="101">
        <f>C2608*ID규칙_기본능력치그룹_단위+COUNTIF($C$4:C2608,C2608)</f>
        <v>21115005</v>
      </c>
      <c r="B2608" s="100" t="s">
        <v>389</v>
      </c>
      <c r="C2608" s="101">
        <f>VLOOKUP(B2608,WEAPON!$B:$D,3,0)</f>
        <v>21115</v>
      </c>
      <c r="D2608" s="102">
        <v>5</v>
      </c>
      <c r="E2608" s="101">
        <v>1</v>
      </c>
      <c r="F2608" s="101">
        <v>187</v>
      </c>
      <c r="G2608" s="101">
        <v>0</v>
      </c>
      <c r="H2608" s="101">
        <v>2</v>
      </c>
      <c r="I2608" s="101">
        <v>768</v>
      </c>
      <c r="J2608" s="101">
        <v>0</v>
      </c>
      <c r="K2608" s="101">
        <v>3</v>
      </c>
      <c r="L2608" s="101">
        <v>301</v>
      </c>
      <c r="M2608" s="101">
        <v>0</v>
      </c>
      <c r="N2608" s="100" t="str">
        <f t="shared" si="120"/>
        <v>공격력 +187</v>
      </c>
      <c r="O2608" s="100" t="str">
        <f t="shared" si="121"/>
        <v>최대 체력 +768</v>
      </c>
      <c r="P2608" s="100" t="str">
        <f t="shared" si="122"/>
        <v>치유력 +301</v>
      </c>
    </row>
    <row r="2609" spans="1:16" ht="13.8" customHeight="1">
      <c r="A2609" s="101">
        <f>C2609*ID규칙_기본능력치그룹_단위+COUNTIF($C$4:C2609,C2609)</f>
        <v>21115006</v>
      </c>
      <c r="B2609" s="100" t="s">
        <v>389</v>
      </c>
      <c r="C2609" s="101">
        <f>VLOOKUP(B2609,WEAPON!$B:$D,3,0)</f>
        <v>21115</v>
      </c>
      <c r="D2609" s="102">
        <v>6</v>
      </c>
      <c r="E2609" s="101">
        <v>1</v>
      </c>
      <c r="F2609" s="101">
        <v>199</v>
      </c>
      <c r="G2609" s="101">
        <v>0</v>
      </c>
      <c r="H2609" s="101">
        <v>2</v>
      </c>
      <c r="I2609" s="101">
        <v>819</v>
      </c>
      <c r="J2609" s="101">
        <v>0</v>
      </c>
      <c r="K2609" s="101">
        <v>3</v>
      </c>
      <c r="L2609" s="101">
        <v>322</v>
      </c>
      <c r="M2609" s="101">
        <v>0</v>
      </c>
      <c r="N2609" s="100" t="str">
        <f t="shared" si="120"/>
        <v>공격력 +199</v>
      </c>
      <c r="O2609" s="100" t="str">
        <f t="shared" si="121"/>
        <v>최대 체력 +819</v>
      </c>
      <c r="P2609" s="100" t="str">
        <f t="shared" si="122"/>
        <v>치유력 +322</v>
      </c>
    </row>
    <row r="2610" spans="1:16" ht="13.8" customHeight="1">
      <c r="A2610" s="101">
        <f>C2610*ID규칙_기본능력치그룹_단위+COUNTIF($C$4:C2610,C2610)</f>
        <v>21115007</v>
      </c>
      <c r="B2610" s="100" t="s">
        <v>389</v>
      </c>
      <c r="C2610" s="101">
        <f>VLOOKUP(B2610,WEAPON!$B:$D,3,0)</f>
        <v>21115</v>
      </c>
      <c r="D2610" s="102">
        <v>7</v>
      </c>
      <c r="E2610" s="101">
        <v>1</v>
      </c>
      <c r="F2610" s="101">
        <v>212</v>
      </c>
      <c r="G2610" s="101">
        <v>0</v>
      </c>
      <c r="H2610" s="101">
        <v>2</v>
      </c>
      <c r="I2610" s="101">
        <v>870</v>
      </c>
      <c r="J2610" s="101">
        <v>0</v>
      </c>
      <c r="K2610" s="101">
        <v>3</v>
      </c>
      <c r="L2610" s="101">
        <v>342</v>
      </c>
      <c r="M2610" s="101">
        <v>0</v>
      </c>
      <c r="N2610" s="100" t="str">
        <f t="shared" si="120"/>
        <v>공격력 +212</v>
      </c>
      <c r="O2610" s="100" t="str">
        <f t="shared" si="121"/>
        <v>최대 체력 +870</v>
      </c>
      <c r="P2610" s="100" t="str">
        <f t="shared" si="122"/>
        <v>치유력 +342</v>
      </c>
    </row>
    <row r="2611" spans="1:16" ht="13.8" customHeight="1">
      <c r="A2611" s="101">
        <f>C2611*ID규칙_기본능력치그룹_단위+COUNTIF($C$4:C2611,C2611)</f>
        <v>21115008</v>
      </c>
      <c r="B2611" s="100" t="s">
        <v>389</v>
      </c>
      <c r="C2611" s="101">
        <f>VLOOKUP(B2611,WEAPON!$B:$D,3,0)</f>
        <v>21115</v>
      </c>
      <c r="D2611" s="102">
        <v>8</v>
      </c>
      <c r="E2611" s="101">
        <v>1</v>
      </c>
      <c r="F2611" s="101">
        <v>224</v>
      </c>
      <c r="G2611" s="101">
        <v>0</v>
      </c>
      <c r="H2611" s="101">
        <v>2</v>
      </c>
      <c r="I2611" s="101">
        <v>921</v>
      </c>
      <c r="J2611" s="101">
        <v>0</v>
      </c>
      <c r="K2611" s="101">
        <v>3</v>
      </c>
      <c r="L2611" s="101">
        <v>362</v>
      </c>
      <c r="M2611" s="101">
        <v>0</v>
      </c>
      <c r="N2611" s="100" t="str">
        <f t="shared" si="120"/>
        <v>공격력 +224</v>
      </c>
      <c r="O2611" s="100" t="str">
        <f t="shared" si="121"/>
        <v>최대 체력 +921</v>
      </c>
      <c r="P2611" s="100" t="str">
        <f t="shared" si="122"/>
        <v>치유력 +362</v>
      </c>
    </row>
    <row r="2612" spans="1:16" ht="13.8" customHeight="1">
      <c r="A2612" s="101">
        <f>C2612*ID규칙_기본능력치그룹_단위+COUNTIF($C$4:C2612,C2612)</f>
        <v>21115009</v>
      </c>
      <c r="B2612" s="100" t="s">
        <v>389</v>
      </c>
      <c r="C2612" s="101">
        <f>VLOOKUP(B2612,WEAPON!$B:$D,3,0)</f>
        <v>21115</v>
      </c>
      <c r="D2612" s="102">
        <v>9</v>
      </c>
      <c r="E2612" s="101">
        <v>1</v>
      </c>
      <c r="F2612" s="101">
        <v>237</v>
      </c>
      <c r="G2612" s="101">
        <v>0</v>
      </c>
      <c r="H2612" s="101">
        <v>2</v>
      </c>
      <c r="I2612" s="101">
        <v>972</v>
      </c>
      <c r="J2612" s="101">
        <v>0</v>
      </c>
      <c r="K2612" s="101">
        <v>3</v>
      </c>
      <c r="L2612" s="101">
        <v>382</v>
      </c>
      <c r="M2612" s="101">
        <v>0</v>
      </c>
      <c r="N2612" s="100" t="str">
        <f t="shared" si="120"/>
        <v>공격력 +237</v>
      </c>
      <c r="O2612" s="100" t="str">
        <f t="shared" si="121"/>
        <v>최대 체력 +972</v>
      </c>
      <c r="P2612" s="100" t="str">
        <f t="shared" si="122"/>
        <v>치유력 +382</v>
      </c>
    </row>
    <row r="2613" spans="1:16" ht="13.8" customHeight="1">
      <c r="A2613" s="101">
        <f>C2613*ID규칙_기본능력치그룹_단위+COUNTIF($C$4:C2613,C2613)</f>
        <v>21115010</v>
      </c>
      <c r="B2613" s="100" t="s">
        <v>389</v>
      </c>
      <c r="C2613" s="101">
        <f>VLOOKUP(B2613,WEAPON!$B:$D,3,0)</f>
        <v>21115</v>
      </c>
      <c r="D2613" s="102">
        <v>10</v>
      </c>
      <c r="E2613" s="101">
        <v>1</v>
      </c>
      <c r="F2613" s="101">
        <v>249</v>
      </c>
      <c r="G2613" s="101">
        <v>0</v>
      </c>
      <c r="H2613" s="101">
        <v>2</v>
      </c>
      <c r="I2613" s="101">
        <v>1024</v>
      </c>
      <c r="J2613" s="101">
        <v>0</v>
      </c>
      <c r="K2613" s="101">
        <v>3</v>
      </c>
      <c r="L2613" s="101">
        <v>402</v>
      </c>
      <c r="M2613" s="101">
        <v>0</v>
      </c>
      <c r="N2613" s="100" t="str">
        <f t="shared" si="120"/>
        <v>공격력 +249</v>
      </c>
      <c r="O2613" s="100" t="str">
        <f t="shared" si="121"/>
        <v>최대 체력 +1024</v>
      </c>
      <c r="P2613" s="100" t="str">
        <f t="shared" si="122"/>
        <v>치유력 +402</v>
      </c>
    </row>
    <row r="2614" spans="1:16" ht="13.8" customHeight="1">
      <c r="A2614" s="101">
        <f>C2614*ID규칙_기본능력치그룹_단위+COUNTIF($C$4:C2614,C2614)</f>
        <v>21115011</v>
      </c>
      <c r="B2614" s="100" t="s">
        <v>389</v>
      </c>
      <c r="C2614" s="101">
        <f>VLOOKUP(B2614,WEAPON!$B:$D,3,0)</f>
        <v>21115</v>
      </c>
      <c r="D2614" s="102">
        <v>11</v>
      </c>
      <c r="E2614" s="101">
        <v>1</v>
      </c>
      <c r="F2614" s="101">
        <v>262</v>
      </c>
      <c r="G2614" s="101">
        <v>0</v>
      </c>
      <c r="H2614" s="101">
        <v>2</v>
      </c>
      <c r="I2614" s="101">
        <v>1075</v>
      </c>
      <c r="J2614" s="101">
        <v>0</v>
      </c>
      <c r="K2614" s="101">
        <v>3</v>
      </c>
      <c r="L2614" s="101">
        <v>422</v>
      </c>
      <c r="M2614" s="101">
        <v>0</v>
      </c>
      <c r="N2614" s="100" t="str">
        <f t="shared" si="120"/>
        <v>공격력 +262</v>
      </c>
      <c r="O2614" s="100" t="str">
        <f t="shared" si="121"/>
        <v>최대 체력 +1075</v>
      </c>
      <c r="P2614" s="100" t="str">
        <f t="shared" si="122"/>
        <v>치유력 +422</v>
      </c>
    </row>
    <row r="2615" spans="1:16" ht="13.8" customHeight="1">
      <c r="A2615" s="101">
        <f>C2615*ID규칙_기본능력치그룹_단위+COUNTIF($C$4:C2615,C2615)</f>
        <v>21115012</v>
      </c>
      <c r="B2615" s="100" t="s">
        <v>389</v>
      </c>
      <c r="C2615" s="101">
        <f>VLOOKUP(B2615,WEAPON!$B:$D,3,0)</f>
        <v>21115</v>
      </c>
      <c r="D2615" s="102">
        <v>12</v>
      </c>
      <c r="E2615" s="101">
        <v>1</v>
      </c>
      <c r="F2615" s="101">
        <v>274</v>
      </c>
      <c r="G2615" s="101">
        <v>0</v>
      </c>
      <c r="H2615" s="101">
        <v>2</v>
      </c>
      <c r="I2615" s="101">
        <v>1126</v>
      </c>
      <c r="J2615" s="101">
        <v>0</v>
      </c>
      <c r="K2615" s="101">
        <v>3</v>
      </c>
      <c r="L2615" s="101">
        <v>442</v>
      </c>
      <c r="M2615" s="101">
        <v>0</v>
      </c>
      <c r="N2615" s="100" t="str">
        <f t="shared" si="120"/>
        <v>공격력 +274</v>
      </c>
      <c r="O2615" s="100" t="str">
        <f t="shared" si="121"/>
        <v>최대 체력 +1126</v>
      </c>
      <c r="P2615" s="100" t="str">
        <f t="shared" si="122"/>
        <v>치유력 +442</v>
      </c>
    </row>
    <row r="2616" spans="1:16" ht="13.8" customHeight="1">
      <c r="A2616" s="101">
        <f>C2616*ID규칙_기본능력치그룹_단위+COUNTIF($C$4:C2616,C2616)</f>
        <v>21115013</v>
      </c>
      <c r="B2616" s="100" t="s">
        <v>389</v>
      </c>
      <c r="C2616" s="101">
        <f>VLOOKUP(B2616,WEAPON!$B:$D,3,0)</f>
        <v>21115</v>
      </c>
      <c r="D2616" s="102">
        <v>13</v>
      </c>
      <c r="E2616" s="101">
        <v>1</v>
      </c>
      <c r="F2616" s="101">
        <v>287</v>
      </c>
      <c r="G2616" s="101">
        <v>0</v>
      </c>
      <c r="H2616" s="101">
        <v>2</v>
      </c>
      <c r="I2616" s="101">
        <v>1177</v>
      </c>
      <c r="J2616" s="101">
        <v>0</v>
      </c>
      <c r="K2616" s="101">
        <v>3</v>
      </c>
      <c r="L2616" s="101">
        <v>462</v>
      </c>
      <c r="M2616" s="101">
        <v>0</v>
      </c>
      <c r="N2616" s="100" t="str">
        <f t="shared" si="120"/>
        <v>공격력 +287</v>
      </c>
      <c r="O2616" s="100" t="str">
        <f t="shared" si="121"/>
        <v>최대 체력 +1177</v>
      </c>
      <c r="P2616" s="100" t="str">
        <f t="shared" si="122"/>
        <v>치유력 +462</v>
      </c>
    </row>
    <row r="2617" spans="1:16" ht="13.8" customHeight="1">
      <c r="A2617" s="101">
        <f>C2617*ID규칙_기본능력치그룹_단위+COUNTIF($C$4:C2617,C2617)</f>
        <v>21115014</v>
      </c>
      <c r="B2617" s="100" t="s">
        <v>389</v>
      </c>
      <c r="C2617" s="101">
        <f>VLOOKUP(B2617,WEAPON!$B:$D,3,0)</f>
        <v>21115</v>
      </c>
      <c r="D2617" s="102">
        <v>14</v>
      </c>
      <c r="E2617" s="101">
        <v>1</v>
      </c>
      <c r="F2617" s="101">
        <v>299</v>
      </c>
      <c r="G2617" s="101">
        <v>0</v>
      </c>
      <c r="H2617" s="101">
        <v>2</v>
      </c>
      <c r="I2617" s="101">
        <v>1228</v>
      </c>
      <c r="J2617" s="101">
        <v>0</v>
      </c>
      <c r="K2617" s="101">
        <v>3</v>
      </c>
      <c r="L2617" s="101">
        <v>482</v>
      </c>
      <c r="M2617" s="101">
        <v>0</v>
      </c>
      <c r="N2617" s="100" t="str">
        <f t="shared" si="120"/>
        <v>공격력 +299</v>
      </c>
      <c r="O2617" s="100" t="str">
        <f t="shared" si="121"/>
        <v>최대 체력 +1228</v>
      </c>
      <c r="P2617" s="100" t="str">
        <f t="shared" si="122"/>
        <v>치유력 +482</v>
      </c>
    </row>
    <row r="2618" spans="1:16" ht="13.8" customHeight="1">
      <c r="A2618" s="101">
        <f>C2618*ID규칙_기본능력치그룹_단위+COUNTIF($C$4:C2618,C2618)</f>
        <v>21115015</v>
      </c>
      <c r="B2618" s="100" t="s">
        <v>389</v>
      </c>
      <c r="C2618" s="101">
        <f>VLOOKUP(B2618,WEAPON!$B:$D,3,0)</f>
        <v>21115</v>
      </c>
      <c r="D2618" s="102">
        <v>15</v>
      </c>
      <c r="E2618" s="101">
        <v>1</v>
      </c>
      <c r="F2618" s="101">
        <v>312</v>
      </c>
      <c r="G2618" s="101">
        <v>0</v>
      </c>
      <c r="H2618" s="101">
        <v>2</v>
      </c>
      <c r="I2618" s="101">
        <v>1280</v>
      </c>
      <c r="J2618" s="101">
        <v>0</v>
      </c>
      <c r="K2618" s="101">
        <v>3</v>
      </c>
      <c r="L2618" s="101">
        <v>502</v>
      </c>
      <c r="M2618" s="101">
        <v>0</v>
      </c>
      <c r="N2618" s="100" t="str">
        <f t="shared" si="120"/>
        <v>공격력 +312</v>
      </c>
      <c r="O2618" s="100" t="str">
        <f t="shared" si="121"/>
        <v>최대 체력 +1280</v>
      </c>
      <c r="P2618" s="100" t="str">
        <f t="shared" si="122"/>
        <v>치유력 +502</v>
      </c>
    </row>
    <row r="2619" spans="1:16" ht="13.8" customHeight="1">
      <c r="A2619" s="101">
        <f>C2619*ID규칙_기본능력치그룹_단위+COUNTIF($C$4:C2619,C2619)</f>
        <v>21115016</v>
      </c>
      <c r="B2619" s="100" t="s">
        <v>389</v>
      </c>
      <c r="C2619" s="101">
        <f>VLOOKUP(B2619,WEAPON!$B:$D,3,0)</f>
        <v>21115</v>
      </c>
      <c r="D2619" s="102">
        <v>16</v>
      </c>
      <c r="E2619" s="101">
        <v>1</v>
      </c>
      <c r="F2619" s="101">
        <v>324</v>
      </c>
      <c r="G2619" s="101">
        <v>0</v>
      </c>
      <c r="H2619" s="101">
        <v>2</v>
      </c>
      <c r="I2619" s="101">
        <v>1331</v>
      </c>
      <c r="J2619" s="101">
        <v>0</v>
      </c>
      <c r="K2619" s="101">
        <v>3</v>
      </c>
      <c r="L2619" s="101">
        <v>523</v>
      </c>
      <c r="M2619" s="101">
        <v>0</v>
      </c>
      <c r="N2619" s="100" t="str">
        <f t="shared" si="120"/>
        <v>공격력 +324</v>
      </c>
      <c r="O2619" s="100" t="str">
        <f t="shared" si="121"/>
        <v>최대 체력 +1331</v>
      </c>
      <c r="P2619" s="100" t="str">
        <f t="shared" si="122"/>
        <v>치유력 +523</v>
      </c>
    </row>
    <row r="2620" spans="1:16" ht="13.8" customHeight="1">
      <c r="A2620" s="101">
        <f>C2620*ID규칙_기본능력치그룹_단위+COUNTIF($C$4:C2620,C2620)</f>
        <v>21115017</v>
      </c>
      <c r="B2620" s="100" t="s">
        <v>389</v>
      </c>
      <c r="C2620" s="101">
        <f>VLOOKUP(B2620,WEAPON!$B:$D,3,0)</f>
        <v>21115</v>
      </c>
      <c r="D2620" s="102">
        <v>17</v>
      </c>
      <c r="E2620" s="101">
        <v>1</v>
      </c>
      <c r="F2620" s="101">
        <v>337</v>
      </c>
      <c r="G2620" s="101">
        <v>0</v>
      </c>
      <c r="H2620" s="101">
        <v>2</v>
      </c>
      <c r="I2620" s="101">
        <v>1382</v>
      </c>
      <c r="J2620" s="101">
        <v>0</v>
      </c>
      <c r="K2620" s="101">
        <v>3</v>
      </c>
      <c r="L2620" s="101">
        <v>543</v>
      </c>
      <c r="M2620" s="101">
        <v>0</v>
      </c>
      <c r="N2620" s="100" t="str">
        <f t="shared" si="120"/>
        <v>공격력 +337</v>
      </c>
      <c r="O2620" s="100" t="str">
        <f t="shared" si="121"/>
        <v>최대 체력 +1382</v>
      </c>
      <c r="P2620" s="100" t="str">
        <f t="shared" si="122"/>
        <v>치유력 +543</v>
      </c>
    </row>
    <row r="2621" spans="1:16" ht="13.8" customHeight="1">
      <c r="A2621" s="101">
        <f>C2621*ID규칙_기본능력치그룹_단위+COUNTIF($C$4:C2621,C2621)</f>
        <v>21115018</v>
      </c>
      <c r="B2621" s="100" t="s">
        <v>389</v>
      </c>
      <c r="C2621" s="101">
        <f>VLOOKUP(B2621,WEAPON!$B:$D,3,0)</f>
        <v>21115</v>
      </c>
      <c r="D2621" s="102">
        <v>18</v>
      </c>
      <c r="E2621" s="101">
        <v>1</v>
      </c>
      <c r="F2621" s="101">
        <v>349</v>
      </c>
      <c r="G2621" s="101">
        <v>0</v>
      </c>
      <c r="H2621" s="101">
        <v>2</v>
      </c>
      <c r="I2621" s="101">
        <v>1433</v>
      </c>
      <c r="J2621" s="101">
        <v>0</v>
      </c>
      <c r="K2621" s="101">
        <v>3</v>
      </c>
      <c r="L2621" s="101">
        <v>563</v>
      </c>
      <c r="M2621" s="101">
        <v>0</v>
      </c>
      <c r="N2621" s="100" t="str">
        <f t="shared" si="120"/>
        <v>공격력 +349</v>
      </c>
      <c r="O2621" s="100" t="str">
        <f t="shared" si="121"/>
        <v>최대 체력 +1433</v>
      </c>
      <c r="P2621" s="100" t="str">
        <f t="shared" si="122"/>
        <v>치유력 +563</v>
      </c>
    </row>
    <row r="2622" spans="1:16" ht="13.8" customHeight="1">
      <c r="A2622" s="101">
        <f>C2622*ID규칙_기본능력치그룹_단위+COUNTIF($C$4:C2622,C2622)</f>
        <v>21115019</v>
      </c>
      <c r="B2622" s="100" t="s">
        <v>389</v>
      </c>
      <c r="C2622" s="101">
        <f>VLOOKUP(B2622,WEAPON!$B:$D,3,0)</f>
        <v>21115</v>
      </c>
      <c r="D2622" s="102">
        <v>19</v>
      </c>
      <c r="E2622" s="101">
        <v>1</v>
      </c>
      <c r="F2622" s="101">
        <v>361</v>
      </c>
      <c r="G2622" s="101">
        <v>0</v>
      </c>
      <c r="H2622" s="101">
        <v>2</v>
      </c>
      <c r="I2622" s="101">
        <v>1484</v>
      </c>
      <c r="J2622" s="101">
        <v>0</v>
      </c>
      <c r="K2622" s="101">
        <v>3</v>
      </c>
      <c r="L2622" s="101">
        <v>583</v>
      </c>
      <c r="M2622" s="101">
        <v>0</v>
      </c>
      <c r="N2622" s="100" t="str">
        <f t="shared" si="120"/>
        <v>공격력 +361</v>
      </c>
      <c r="O2622" s="100" t="str">
        <f t="shared" si="121"/>
        <v>최대 체력 +1484</v>
      </c>
      <c r="P2622" s="100" t="str">
        <f t="shared" si="122"/>
        <v>치유력 +583</v>
      </c>
    </row>
    <row r="2623" spans="1:16" ht="13.8" customHeight="1">
      <c r="A2623" s="101">
        <f>C2623*ID규칙_기본능력치그룹_단위+COUNTIF($C$4:C2623,C2623)</f>
        <v>21115020</v>
      </c>
      <c r="B2623" s="100" t="s">
        <v>389</v>
      </c>
      <c r="C2623" s="101">
        <f>VLOOKUP(B2623,WEAPON!$B:$D,3,0)</f>
        <v>21115</v>
      </c>
      <c r="D2623" s="102">
        <v>20</v>
      </c>
      <c r="E2623" s="101">
        <v>1</v>
      </c>
      <c r="F2623" s="101">
        <v>374</v>
      </c>
      <c r="G2623" s="101">
        <v>0</v>
      </c>
      <c r="H2623" s="101">
        <v>2</v>
      </c>
      <c r="I2623" s="101">
        <v>1535</v>
      </c>
      <c r="J2623" s="101">
        <v>0</v>
      </c>
      <c r="K2623" s="101">
        <v>3</v>
      </c>
      <c r="L2623" s="101">
        <v>603</v>
      </c>
      <c r="M2623" s="101">
        <v>0</v>
      </c>
      <c r="N2623" s="100" t="str">
        <f t="shared" si="120"/>
        <v>공격력 +374</v>
      </c>
      <c r="O2623" s="100" t="str">
        <f t="shared" si="121"/>
        <v>최대 체력 +1535</v>
      </c>
      <c r="P2623" s="100" t="str">
        <f t="shared" si="122"/>
        <v>치유력 +603</v>
      </c>
    </row>
    <row r="2624" spans="1:16" ht="13.8" customHeight="1">
      <c r="A2624" s="101">
        <f>C2624*ID규칙_기본능력치그룹_단위+COUNTIF($C$4:C2624,C2624)</f>
        <v>21115021</v>
      </c>
      <c r="B2624" s="100" t="s">
        <v>389</v>
      </c>
      <c r="C2624" s="101">
        <f>VLOOKUP(B2624,WEAPON!$B:$D,3,0)</f>
        <v>21115</v>
      </c>
      <c r="D2624" s="102">
        <v>21</v>
      </c>
      <c r="E2624" s="101">
        <v>1</v>
      </c>
      <c r="F2624" s="101">
        <v>386</v>
      </c>
      <c r="G2624" s="101">
        <v>0</v>
      </c>
      <c r="H2624" s="101">
        <v>2</v>
      </c>
      <c r="I2624" s="101">
        <v>1587</v>
      </c>
      <c r="J2624" s="101">
        <v>0</v>
      </c>
      <c r="K2624" s="101">
        <v>3</v>
      </c>
      <c r="L2624" s="101">
        <v>623</v>
      </c>
      <c r="M2624" s="101">
        <v>0</v>
      </c>
      <c r="N2624" s="100" t="str">
        <f t="shared" si="120"/>
        <v>공격력 +386</v>
      </c>
      <c r="O2624" s="100" t="str">
        <f t="shared" si="121"/>
        <v>최대 체력 +1587</v>
      </c>
      <c r="P2624" s="100" t="str">
        <f t="shared" si="122"/>
        <v>치유력 +623</v>
      </c>
    </row>
    <row r="2625" spans="1:16" ht="13.8" customHeight="1">
      <c r="A2625" s="101">
        <f>C2625*ID규칙_기본능력치그룹_단위+COUNTIF($C$4:C2625,C2625)</f>
        <v>21115022</v>
      </c>
      <c r="B2625" s="100" t="s">
        <v>389</v>
      </c>
      <c r="C2625" s="101">
        <f>VLOOKUP(B2625,WEAPON!$B:$D,3,0)</f>
        <v>21115</v>
      </c>
      <c r="D2625" s="102">
        <v>22</v>
      </c>
      <c r="E2625" s="101">
        <v>1</v>
      </c>
      <c r="F2625" s="101">
        <v>399</v>
      </c>
      <c r="G2625" s="101">
        <v>0</v>
      </c>
      <c r="H2625" s="101">
        <v>2</v>
      </c>
      <c r="I2625" s="101">
        <v>1638</v>
      </c>
      <c r="J2625" s="101">
        <v>0</v>
      </c>
      <c r="K2625" s="101">
        <v>3</v>
      </c>
      <c r="L2625" s="101">
        <v>643</v>
      </c>
      <c r="M2625" s="101">
        <v>0</v>
      </c>
      <c r="N2625" s="100" t="str">
        <f t="shared" si="120"/>
        <v>공격력 +399</v>
      </c>
      <c r="O2625" s="100" t="str">
        <f t="shared" si="121"/>
        <v>최대 체력 +1638</v>
      </c>
      <c r="P2625" s="100" t="str">
        <f t="shared" si="122"/>
        <v>치유력 +643</v>
      </c>
    </row>
    <row r="2626" spans="1:16" ht="13.8" customHeight="1">
      <c r="A2626" s="101">
        <f>C2626*ID규칙_기본능력치그룹_단위+COUNTIF($C$4:C2626,C2626)</f>
        <v>21115023</v>
      </c>
      <c r="B2626" s="100" t="s">
        <v>389</v>
      </c>
      <c r="C2626" s="101">
        <f>VLOOKUP(B2626,WEAPON!$B:$D,3,0)</f>
        <v>21115</v>
      </c>
      <c r="D2626" s="102">
        <v>23</v>
      </c>
      <c r="E2626" s="101">
        <v>1</v>
      </c>
      <c r="F2626" s="101">
        <v>411</v>
      </c>
      <c r="G2626" s="101">
        <v>0</v>
      </c>
      <c r="H2626" s="101">
        <v>2</v>
      </c>
      <c r="I2626" s="101">
        <v>1689</v>
      </c>
      <c r="J2626" s="101">
        <v>0</v>
      </c>
      <c r="K2626" s="101">
        <v>3</v>
      </c>
      <c r="L2626" s="101">
        <v>663</v>
      </c>
      <c r="M2626" s="101">
        <v>0</v>
      </c>
      <c r="N2626" s="100" t="str">
        <f t="shared" si="120"/>
        <v>공격력 +411</v>
      </c>
      <c r="O2626" s="100" t="str">
        <f t="shared" si="121"/>
        <v>최대 체력 +1689</v>
      </c>
      <c r="P2626" s="100" t="str">
        <f t="shared" si="122"/>
        <v>치유력 +663</v>
      </c>
    </row>
    <row r="2627" spans="1:16" ht="13.8" customHeight="1">
      <c r="A2627" s="101">
        <f>C2627*ID규칙_기본능력치그룹_단위+COUNTIF($C$4:C2627,C2627)</f>
        <v>21115024</v>
      </c>
      <c r="B2627" s="100" t="s">
        <v>389</v>
      </c>
      <c r="C2627" s="101">
        <f>VLOOKUP(B2627,WEAPON!$B:$D,3,0)</f>
        <v>21115</v>
      </c>
      <c r="D2627" s="102">
        <v>24</v>
      </c>
      <c r="E2627" s="101">
        <v>1</v>
      </c>
      <c r="F2627" s="101">
        <v>424</v>
      </c>
      <c r="G2627" s="101">
        <v>0</v>
      </c>
      <c r="H2627" s="101">
        <v>2</v>
      </c>
      <c r="I2627" s="101">
        <v>1740</v>
      </c>
      <c r="J2627" s="101">
        <v>0</v>
      </c>
      <c r="K2627" s="101">
        <v>3</v>
      </c>
      <c r="L2627" s="101">
        <v>683</v>
      </c>
      <c r="M2627" s="101">
        <v>0</v>
      </c>
      <c r="N2627" s="100" t="str">
        <f t="shared" si="120"/>
        <v>공격력 +424</v>
      </c>
      <c r="O2627" s="100" t="str">
        <f t="shared" si="121"/>
        <v>최대 체력 +1740</v>
      </c>
      <c r="P2627" s="100" t="str">
        <f t="shared" si="122"/>
        <v>치유력 +683</v>
      </c>
    </row>
    <row r="2628" spans="1:16" ht="13.8" customHeight="1">
      <c r="A2628" s="101">
        <f>C2628*ID규칙_기본능력치그룹_단위+COUNTIF($C$4:C2628,C2628)</f>
        <v>21115025</v>
      </c>
      <c r="B2628" s="100" t="s">
        <v>389</v>
      </c>
      <c r="C2628" s="101">
        <f>VLOOKUP(B2628,WEAPON!$B:$D,3,0)</f>
        <v>21115</v>
      </c>
      <c r="D2628" s="102">
        <v>25</v>
      </c>
      <c r="E2628" s="101">
        <v>1</v>
      </c>
      <c r="F2628" s="101">
        <v>436</v>
      </c>
      <c r="G2628" s="101">
        <v>0</v>
      </c>
      <c r="H2628" s="101">
        <v>2</v>
      </c>
      <c r="I2628" s="101">
        <v>1791</v>
      </c>
      <c r="J2628" s="101">
        <v>0</v>
      </c>
      <c r="K2628" s="101">
        <v>3</v>
      </c>
      <c r="L2628" s="101">
        <v>703</v>
      </c>
      <c r="M2628" s="101">
        <v>0</v>
      </c>
      <c r="N2628" s="100" t="str">
        <f t="shared" ref="N2628:N2691" si="123">IF(E2628=0,"-",VLOOKUP(E2628,STATS_TYPE,2,0)&amp;" +")&amp;IF(E2628=0,"",IF(G2628=0,F2628,F2628/100&amp;"%"))</f>
        <v>공격력 +436</v>
      </c>
      <c r="O2628" s="100" t="str">
        <f t="shared" ref="O2628:O2691" si="124">IF(H2628=0,"-",VLOOKUP(H2628,STATS_TYPE,2,0)&amp;" +")&amp;IF(H2628=0,"",IF(J2628=0,I2628,I2628/100&amp;"%"))</f>
        <v>최대 체력 +1791</v>
      </c>
      <c r="P2628" s="100" t="str">
        <f t="shared" ref="P2628:P2691" si="125">IF(K2628=0,"-",VLOOKUP(K2628,STATS_TYPE,2,0)&amp;" +")&amp;IF(K2628=0,"",IF(M2628=0,L2628,L2628/100&amp;"%"))</f>
        <v>치유력 +703</v>
      </c>
    </row>
    <row r="2629" spans="1:16" ht="13.8" customHeight="1">
      <c r="A2629" s="101">
        <f>C2629*ID규칙_기본능력치그룹_단위+COUNTIF($C$4:C2629,C2629)</f>
        <v>21115026</v>
      </c>
      <c r="B2629" s="100" t="s">
        <v>389</v>
      </c>
      <c r="C2629" s="101">
        <f>VLOOKUP(B2629,WEAPON!$B:$D,3,0)</f>
        <v>21115</v>
      </c>
      <c r="D2629" s="102">
        <v>26</v>
      </c>
      <c r="E2629" s="101">
        <v>1</v>
      </c>
      <c r="F2629" s="101">
        <v>449</v>
      </c>
      <c r="G2629" s="101">
        <v>0</v>
      </c>
      <c r="H2629" s="101">
        <v>2</v>
      </c>
      <c r="I2629" s="101">
        <v>1843</v>
      </c>
      <c r="J2629" s="101">
        <v>0</v>
      </c>
      <c r="K2629" s="101">
        <v>3</v>
      </c>
      <c r="L2629" s="101">
        <v>724</v>
      </c>
      <c r="M2629" s="101">
        <v>0</v>
      </c>
      <c r="N2629" s="100" t="str">
        <f t="shared" si="123"/>
        <v>공격력 +449</v>
      </c>
      <c r="O2629" s="100" t="str">
        <f t="shared" si="124"/>
        <v>최대 체력 +1843</v>
      </c>
      <c r="P2629" s="100" t="str">
        <f t="shared" si="125"/>
        <v>치유력 +724</v>
      </c>
    </row>
    <row r="2630" spans="1:16" ht="13.8" customHeight="1">
      <c r="A2630" s="101">
        <f>C2630*ID규칙_기본능력치그룹_단위+COUNTIF($C$4:C2630,C2630)</f>
        <v>21115027</v>
      </c>
      <c r="B2630" s="100" t="s">
        <v>389</v>
      </c>
      <c r="C2630" s="101">
        <f>VLOOKUP(B2630,WEAPON!$B:$D,3,0)</f>
        <v>21115</v>
      </c>
      <c r="D2630" s="102">
        <v>27</v>
      </c>
      <c r="E2630" s="101">
        <v>1</v>
      </c>
      <c r="F2630" s="101">
        <v>461</v>
      </c>
      <c r="G2630" s="101">
        <v>0</v>
      </c>
      <c r="H2630" s="101">
        <v>2</v>
      </c>
      <c r="I2630" s="101">
        <v>1894</v>
      </c>
      <c r="J2630" s="101">
        <v>0</v>
      </c>
      <c r="K2630" s="101">
        <v>3</v>
      </c>
      <c r="L2630" s="101">
        <v>744</v>
      </c>
      <c r="M2630" s="101">
        <v>0</v>
      </c>
      <c r="N2630" s="100" t="str">
        <f t="shared" si="123"/>
        <v>공격력 +461</v>
      </c>
      <c r="O2630" s="100" t="str">
        <f t="shared" si="124"/>
        <v>최대 체력 +1894</v>
      </c>
      <c r="P2630" s="100" t="str">
        <f t="shared" si="125"/>
        <v>치유력 +744</v>
      </c>
    </row>
    <row r="2631" spans="1:16" ht="13.8" customHeight="1">
      <c r="A2631" s="101">
        <f>C2631*ID규칙_기본능력치그룹_단위+COUNTIF($C$4:C2631,C2631)</f>
        <v>21115028</v>
      </c>
      <c r="B2631" s="100" t="s">
        <v>389</v>
      </c>
      <c r="C2631" s="101">
        <f>VLOOKUP(B2631,WEAPON!$B:$D,3,0)</f>
        <v>21115</v>
      </c>
      <c r="D2631" s="102">
        <v>28</v>
      </c>
      <c r="E2631" s="101">
        <v>1</v>
      </c>
      <c r="F2631" s="101">
        <v>474</v>
      </c>
      <c r="G2631" s="101">
        <v>0</v>
      </c>
      <c r="H2631" s="101">
        <v>2</v>
      </c>
      <c r="I2631" s="101">
        <v>1945</v>
      </c>
      <c r="J2631" s="101">
        <v>0</v>
      </c>
      <c r="K2631" s="101">
        <v>3</v>
      </c>
      <c r="L2631" s="101">
        <v>764</v>
      </c>
      <c r="M2631" s="101">
        <v>0</v>
      </c>
      <c r="N2631" s="100" t="str">
        <f t="shared" si="123"/>
        <v>공격력 +474</v>
      </c>
      <c r="O2631" s="100" t="str">
        <f t="shared" si="124"/>
        <v>최대 체력 +1945</v>
      </c>
      <c r="P2631" s="100" t="str">
        <f t="shared" si="125"/>
        <v>치유력 +764</v>
      </c>
    </row>
    <row r="2632" spans="1:16" ht="13.8" customHeight="1">
      <c r="A2632" s="101">
        <f>C2632*ID규칙_기본능력치그룹_단위+COUNTIF($C$4:C2632,C2632)</f>
        <v>21115029</v>
      </c>
      <c r="B2632" s="100" t="s">
        <v>389</v>
      </c>
      <c r="C2632" s="101">
        <f>VLOOKUP(B2632,WEAPON!$B:$D,3,0)</f>
        <v>21115</v>
      </c>
      <c r="D2632" s="102">
        <v>29</v>
      </c>
      <c r="E2632" s="101">
        <v>1</v>
      </c>
      <c r="F2632" s="101">
        <v>486</v>
      </c>
      <c r="G2632" s="101">
        <v>0</v>
      </c>
      <c r="H2632" s="101">
        <v>2</v>
      </c>
      <c r="I2632" s="101">
        <v>1996</v>
      </c>
      <c r="J2632" s="101">
        <v>0</v>
      </c>
      <c r="K2632" s="101">
        <v>3</v>
      </c>
      <c r="L2632" s="101">
        <v>784</v>
      </c>
      <c r="M2632" s="101">
        <v>0</v>
      </c>
      <c r="N2632" s="100" t="str">
        <f t="shared" si="123"/>
        <v>공격력 +486</v>
      </c>
      <c r="O2632" s="100" t="str">
        <f t="shared" si="124"/>
        <v>최대 체력 +1996</v>
      </c>
      <c r="P2632" s="100" t="str">
        <f t="shared" si="125"/>
        <v>치유력 +784</v>
      </c>
    </row>
    <row r="2633" spans="1:16" ht="13.8" customHeight="1">
      <c r="A2633" s="101">
        <f>C2633*ID규칙_기본능력치그룹_단위+COUNTIF($C$4:C2633,C2633)</f>
        <v>21115030</v>
      </c>
      <c r="B2633" s="100" t="s">
        <v>389</v>
      </c>
      <c r="C2633" s="101">
        <f>VLOOKUP(B2633,WEAPON!$B:$D,3,0)</f>
        <v>21115</v>
      </c>
      <c r="D2633" s="102">
        <v>30</v>
      </c>
      <c r="E2633" s="101">
        <v>1</v>
      </c>
      <c r="F2633" s="101">
        <v>499</v>
      </c>
      <c r="G2633" s="101">
        <v>0</v>
      </c>
      <c r="H2633" s="101">
        <v>2</v>
      </c>
      <c r="I2633" s="101">
        <v>2047</v>
      </c>
      <c r="J2633" s="101">
        <v>0</v>
      </c>
      <c r="K2633" s="101">
        <v>3</v>
      </c>
      <c r="L2633" s="101">
        <v>804</v>
      </c>
      <c r="M2633" s="101">
        <v>0</v>
      </c>
      <c r="N2633" s="100" t="str">
        <f t="shared" si="123"/>
        <v>공격력 +499</v>
      </c>
      <c r="O2633" s="100" t="str">
        <f t="shared" si="124"/>
        <v>최대 체력 +2047</v>
      </c>
      <c r="P2633" s="100" t="str">
        <f t="shared" si="125"/>
        <v>치유력 +804</v>
      </c>
    </row>
    <row r="2634" spans="1:16" ht="13.8" customHeight="1">
      <c r="A2634" s="101">
        <f>C2634*ID규칙_기본능력치그룹_단위+COUNTIF($C$4:C2634,C2634)</f>
        <v>21115031</v>
      </c>
      <c r="B2634" s="100" t="s">
        <v>389</v>
      </c>
      <c r="C2634" s="101">
        <f>VLOOKUP(B2634,WEAPON!$B:$D,3,0)</f>
        <v>21115</v>
      </c>
      <c r="D2634" s="102">
        <v>31</v>
      </c>
      <c r="E2634" s="101">
        <v>1</v>
      </c>
      <c r="F2634" s="101">
        <v>511</v>
      </c>
      <c r="G2634" s="101">
        <v>0</v>
      </c>
      <c r="H2634" s="101">
        <v>2</v>
      </c>
      <c r="I2634" s="101">
        <v>2099</v>
      </c>
      <c r="J2634" s="101">
        <v>0</v>
      </c>
      <c r="K2634" s="101">
        <v>3</v>
      </c>
      <c r="L2634" s="101">
        <v>824</v>
      </c>
      <c r="M2634" s="101">
        <v>0</v>
      </c>
      <c r="N2634" s="100" t="str">
        <f t="shared" si="123"/>
        <v>공격력 +511</v>
      </c>
      <c r="O2634" s="100" t="str">
        <f t="shared" si="124"/>
        <v>최대 체력 +2099</v>
      </c>
      <c r="P2634" s="100" t="str">
        <f t="shared" si="125"/>
        <v>치유력 +824</v>
      </c>
    </row>
    <row r="2635" spans="1:16" ht="13.8" customHeight="1">
      <c r="A2635" s="101">
        <f>C2635*ID규칙_기본능력치그룹_단위+COUNTIF($C$4:C2635,C2635)</f>
        <v>21115032</v>
      </c>
      <c r="B2635" s="100" t="s">
        <v>389</v>
      </c>
      <c r="C2635" s="101">
        <f>VLOOKUP(B2635,WEAPON!$B:$D,3,0)</f>
        <v>21115</v>
      </c>
      <c r="D2635" s="102">
        <v>32</v>
      </c>
      <c r="E2635" s="101">
        <v>1</v>
      </c>
      <c r="F2635" s="101">
        <v>524</v>
      </c>
      <c r="G2635" s="101">
        <v>0</v>
      </c>
      <c r="H2635" s="101">
        <v>2</v>
      </c>
      <c r="I2635" s="101">
        <v>2150</v>
      </c>
      <c r="J2635" s="101">
        <v>0</v>
      </c>
      <c r="K2635" s="101">
        <v>3</v>
      </c>
      <c r="L2635" s="101">
        <v>844</v>
      </c>
      <c r="M2635" s="101">
        <v>0</v>
      </c>
      <c r="N2635" s="100" t="str">
        <f t="shared" si="123"/>
        <v>공격력 +524</v>
      </c>
      <c r="O2635" s="100" t="str">
        <f t="shared" si="124"/>
        <v>최대 체력 +2150</v>
      </c>
      <c r="P2635" s="100" t="str">
        <f t="shared" si="125"/>
        <v>치유력 +844</v>
      </c>
    </row>
    <row r="2636" spans="1:16" ht="13.8" customHeight="1">
      <c r="A2636" s="101">
        <f>C2636*ID규칙_기본능력치그룹_단위+COUNTIF($C$4:C2636,C2636)</f>
        <v>21115033</v>
      </c>
      <c r="B2636" s="100" t="s">
        <v>389</v>
      </c>
      <c r="C2636" s="101">
        <f>VLOOKUP(B2636,WEAPON!$B:$D,3,0)</f>
        <v>21115</v>
      </c>
      <c r="D2636" s="102">
        <v>33</v>
      </c>
      <c r="E2636" s="101">
        <v>1</v>
      </c>
      <c r="F2636" s="101">
        <v>536</v>
      </c>
      <c r="G2636" s="101">
        <v>0</v>
      </c>
      <c r="H2636" s="101">
        <v>2</v>
      </c>
      <c r="I2636" s="101">
        <v>2201</v>
      </c>
      <c r="J2636" s="101">
        <v>0</v>
      </c>
      <c r="K2636" s="101">
        <v>3</v>
      </c>
      <c r="L2636" s="101">
        <v>864</v>
      </c>
      <c r="M2636" s="101">
        <v>0</v>
      </c>
      <c r="N2636" s="100" t="str">
        <f t="shared" si="123"/>
        <v>공격력 +536</v>
      </c>
      <c r="O2636" s="100" t="str">
        <f t="shared" si="124"/>
        <v>최대 체력 +2201</v>
      </c>
      <c r="P2636" s="100" t="str">
        <f t="shared" si="125"/>
        <v>치유력 +864</v>
      </c>
    </row>
    <row r="2637" spans="1:16" ht="13.8" customHeight="1">
      <c r="A2637" s="101">
        <f>C2637*ID규칙_기본능력치그룹_단위+COUNTIF($C$4:C2637,C2637)</f>
        <v>21115034</v>
      </c>
      <c r="B2637" s="100" t="s">
        <v>389</v>
      </c>
      <c r="C2637" s="101">
        <f>VLOOKUP(B2637,WEAPON!$B:$D,3,0)</f>
        <v>21115</v>
      </c>
      <c r="D2637" s="102">
        <v>34</v>
      </c>
      <c r="E2637" s="101">
        <v>1</v>
      </c>
      <c r="F2637" s="101">
        <v>548</v>
      </c>
      <c r="G2637" s="101">
        <v>0</v>
      </c>
      <c r="H2637" s="101">
        <v>2</v>
      </c>
      <c r="I2637" s="101">
        <v>2252</v>
      </c>
      <c r="J2637" s="101">
        <v>0</v>
      </c>
      <c r="K2637" s="101">
        <v>3</v>
      </c>
      <c r="L2637" s="101">
        <v>884</v>
      </c>
      <c r="M2637" s="101">
        <v>0</v>
      </c>
      <c r="N2637" s="100" t="str">
        <f t="shared" si="123"/>
        <v>공격력 +548</v>
      </c>
      <c r="O2637" s="100" t="str">
        <f t="shared" si="124"/>
        <v>최대 체력 +2252</v>
      </c>
      <c r="P2637" s="100" t="str">
        <f t="shared" si="125"/>
        <v>치유력 +884</v>
      </c>
    </row>
    <row r="2638" spans="1:16" ht="13.8" customHeight="1">
      <c r="A2638" s="101">
        <f>C2638*ID규칙_기본능력치그룹_단위+COUNTIF($C$4:C2638,C2638)</f>
        <v>21115035</v>
      </c>
      <c r="B2638" s="100" t="s">
        <v>389</v>
      </c>
      <c r="C2638" s="101">
        <f>VLOOKUP(B2638,WEAPON!$B:$D,3,0)</f>
        <v>21115</v>
      </c>
      <c r="D2638" s="102">
        <v>35</v>
      </c>
      <c r="E2638" s="101">
        <v>1</v>
      </c>
      <c r="F2638" s="101">
        <v>561</v>
      </c>
      <c r="G2638" s="101">
        <v>0</v>
      </c>
      <c r="H2638" s="101">
        <v>2</v>
      </c>
      <c r="I2638" s="101">
        <v>2303</v>
      </c>
      <c r="J2638" s="101">
        <v>0</v>
      </c>
      <c r="K2638" s="101">
        <v>3</v>
      </c>
      <c r="L2638" s="101">
        <v>904</v>
      </c>
      <c r="M2638" s="101">
        <v>0</v>
      </c>
      <c r="N2638" s="100" t="str">
        <f t="shared" si="123"/>
        <v>공격력 +561</v>
      </c>
      <c r="O2638" s="100" t="str">
        <f t="shared" si="124"/>
        <v>최대 체력 +2303</v>
      </c>
      <c r="P2638" s="100" t="str">
        <f t="shared" si="125"/>
        <v>치유력 +904</v>
      </c>
    </row>
    <row r="2639" spans="1:16" ht="13.8" customHeight="1">
      <c r="A2639" s="101">
        <f>C2639*ID규칙_기본능력치그룹_단위+COUNTIF($C$4:C2639,C2639)</f>
        <v>21115036</v>
      </c>
      <c r="B2639" s="100" t="s">
        <v>389</v>
      </c>
      <c r="C2639" s="101">
        <f>VLOOKUP(B2639,WEAPON!$B:$D,3,0)</f>
        <v>21115</v>
      </c>
      <c r="D2639" s="102">
        <v>36</v>
      </c>
      <c r="E2639" s="101">
        <v>1</v>
      </c>
      <c r="F2639" s="101">
        <v>573</v>
      </c>
      <c r="G2639" s="101">
        <v>0</v>
      </c>
      <c r="H2639" s="101">
        <v>2</v>
      </c>
      <c r="I2639" s="101">
        <v>2354</v>
      </c>
      <c r="J2639" s="101">
        <v>0</v>
      </c>
      <c r="K2639" s="101">
        <v>3</v>
      </c>
      <c r="L2639" s="101">
        <v>925</v>
      </c>
      <c r="M2639" s="101">
        <v>0</v>
      </c>
      <c r="N2639" s="100" t="str">
        <f t="shared" si="123"/>
        <v>공격력 +573</v>
      </c>
      <c r="O2639" s="100" t="str">
        <f t="shared" si="124"/>
        <v>최대 체력 +2354</v>
      </c>
      <c r="P2639" s="100" t="str">
        <f t="shared" si="125"/>
        <v>치유력 +925</v>
      </c>
    </row>
    <row r="2640" spans="1:16" ht="13.8" customHeight="1">
      <c r="A2640" s="101">
        <f>C2640*ID규칙_기본능력치그룹_단위+COUNTIF($C$4:C2640,C2640)</f>
        <v>21115037</v>
      </c>
      <c r="B2640" s="100" t="s">
        <v>389</v>
      </c>
      <c r="C2640" s="101">
        <f>VLOOKUP(B2640,WEAPON!$B:$D,3,0)</f>
        <v>21115</v>
      </c>
      <c r="D2640" s="102">
        <v>37</v>
      </c>
      <c r="E2640" s="101">
        <v>1</v>
      </c>
      <c r="F2640" s="101">
        <v>586</v>
      </c>
      <c r="G2640" s="101">
        <v>0</v>
      </c>
      <c r="H2640" s="101">
        <v>2</v>
      </c>
      <c r="I2640" s="101">
        <v>2406</v>
      </c>
      <c r="J2640" s="101">
        <v>0</v>
      </c>
      <c r="K2640" s="101">
        <v>3</v>
      </c>
      <c r="L2640" s="101">
        <v>945</v>
      </c>
      <c r="M2640" s="101">
        <v>0</v>
      </c>
      <c r="N2640" s="100" t="str">
        <f t="shared" si="123"/>
        <v>공격력 +586</v>
      </c>
      <c r="O2640" s="100" t="str">
        <f t="shared" si="124"/>
        <v>최대 체력 +2406</v>
      </c>
      <c r="P2640" s="100" t="str">
        <f t="shared" si="125"/>
        <v>치유력 +945</v>
      </c>
    </row>
    <row r="2641" spans="1:16" ht="13.8" customHeight="1">
      <c r="A2641" s="101">
        <f>C2641*ID규칙_기본능력치그룹_단위+COUNTIF($C$4:C2641,C2641)</f>
        <v>21115038</v>
      </c>
      <c r="B2641" s="100" t="s">
        <v>389</v>
      </c>
      <c r="C2641" s="101">
        <f>VLOOKUP(B2641,WEAPON!$B:$D,3,0)</f>
        <v>21115</v>
      </c>
      <c r="D2641" s="102">
        <v>38</v>
      </c>
      <c r="E2641" s="101">
        <v>1</v>
      </c>
      <c r="F2641" s="101">
        <v>598</v>
      </c>
      <c r="G2641" s="101">
        <v>0</v>
      </c>
      <c r="H2641" s="101">
        <v>2</v>
      </c>
      <c r="I2641" s="101">
        <v>2457</v>
      </c>
      <c r="J2641" s="101">
        <v>0</v>
      </c>
      <c r="K2641" s="101">
        <v>3</v>
      </c>
      <c r="L2641" s="101">
        <v>965</v>
      </c>
      <c r="M2641" s="101">
        <v>0</v>
      </c>
      <c r="N2641" s="100" t="str">
        <f t="shared" si="123"/>
        <v>공격력 +598</v>
      </c>
      <c r="O2641" s="100" t="str">
        <f t="shared" si="124"/>
        <v>최대 체력 +2457</v>
      </c>
      <c r="P2641" s="100" t="str">
        <f t="shared" si="125"/>
        <v>치유력 +965</v>
      </c>
    </row>
    <row r="2642" spans="1:16" ht="13.8" customHeight="1">
      <c r="A2642" s="101">
        <f>C2642*ID규칙_기본능력치그룹_단위+COUNTIF($C$4:C2642,C2642)</f>
        <v>21115039</v>
      </c>
      <c r="B2642" s="100" t="s">
        <v>389</v>
      </c>
      <c r="C2642" s="101">
        <f>VLOOKUP(B2642,WEAPON!$B:$D,3,0)</f>
        <v>21115</v>
      </c>
      <c r="D2642" s="102">
        <v>39</v>
      </c>
      <c r="E2642" s="101">
        <v>1</v>
      </c>
      <c r="F2642" s="101">
        <v>611</v>
      </c>
      <c r="G2642" s="101">
        <v>0</v>
      </c>
      <c r="H2642" s="101">
        <v>2</v>
      </c>
      <c r="I2642" s="101">
        <v>2508</v>
      </c>
      <c r="J2642" s="101">
        <v>0</v>
      </c>
      <c r="K2642" s="101">
        <v>3</v>
      </c>
      <c r="L2642" s="101">
        <v>985</v>
      </c>
      <c r="M2642" s="101">
        <v>0</v>
      </c>
      <c r="N2642" s="100" t="str">
        <f t="shared" si="123"/>
        <v>공격력 +611</v>
      </c>
      <c r="O2642" s="100" t="str">
        <f t="shared" si="124"/>
        <v>최대 체력 +2508</v>
      </c>
      <c r="P2642" s="100" t="str">
        <f t="shared" si="125"/>
        <v>치유력 +985</v>
      </c>
    </row>
    <row r="2643" spans="1:16" ht="13.8" customHeight="1">
      <c r="A2643" s="101">
        <f>C2643*ID규칙_기본능력치그룹_단위+COUNTIF($C$4:C2643,C2643)</f>
        <v>21115040</v>
      </c>
      <c r="B2643" s="100" t="s">
        <v>389</v>
      </c>
      <c r="C2643" s="101">
        <f>VLOOKUP(B2643,WEAPON!$B:$D,3,0)</f>
        <v>21115</v>
      </c>
      <c r="D2643" s="102">
        <v>40</v>
      </c>
      <c r="E2643" s="101">
        <v>1</v>
      </c>
      <c r="F2643" s="101">
        <v>623</v>
      </c>
      <c r="G2643" s="101">
        <v>0</v>
      </c>
      <c r="H2643" s="101">
        <v>2</v>
      </c>
      <c r="I2643" s="101">
        <v>2559</v>
      </c>
      <c r="J2643" s="101">
        <v>0</v>
      </c>
      <c r="K2643" s="101">
        <v>3</v>
      </c>
      <c r="L2643" s="101">
        <v>1005</v>
      </c>
      <c r="M2643" s="101">
        <v>0</v>
      </c>
      <c r="N2643" s="100" t="str">
        <f t="shared" si="123"/>
        <v>공격력 +623</v>
      </c>
      <c r="O2643" s="100" t="str">
        <f t="shared" si="124"/>
        <v>최대 체력 +2559</v>
      </c>
      <c r="P2643" s="100" t="str">
        <f t="shared" si="125"/>
        <v>치유력 +1005</v>
      </c>
    </row>
    <row r="2644" spans="1:16" ht="13.8" customHeight="1">
      <c r="A2644" s="101">
        <f>C2644*ID규칙_기본능력치그룹_단위+COUNTIF($C$4:C2644,C2644)</f>
        <v>21115041</v>
      </c>
      <c r="B2644" s="100" t="s">
        <v>389</v>
      </c>
      <c r="C2644" s="101">
        <f>VLOOKUP(B2644,WEAPON!$B:$D,3,0)</f>
        <v>21115</v>
      </c>
      <c r="D2644" s="102">
        <v>41</v>
      </c>
      <c r="E2644" s="101">
        <v>1</v>
      </c>
      <c r="F2644" s="101">
        <v>636</v>
      </c>
      <c r="G2644" s="101">
        <v>0</v>
      </c>
      <c r="H2644" s="101">
        <v>2</v>
      </c>
      <c r="I2644" s="101">
        <v>2610</v>
      </c>
      <c r="J2644" s="101">
        <v>0</v>
      </c>
      <c r="K2644" s="101">
        <v>3</v>
      </c>
      <c r="L2644" s="101">
        <v>1025</v>
      </c>
      <c r="M2644" s="101">
        <v>0</v>
      </c>
      <c r="N2644" s="100" t="str">
        <f t="shared" si="123"/>
        <v>공격력 +636</v>
      </c>
      <c r="O2644" s="100" t="str">
        <f t="shared" si="124"/>
        <v>최대 체력 +2610</v>
      </c>
      <c r="P2644" s="100" t="str">
        <f t="shared" si="125"/>
        <v>치유력 +1025</v>
      </c>
    </row>
    <row r="2645" spans="1:16" ht="13.8" customHeight="1">
      <c r="A2645" s="101">
        <f>C2645*ID규칙_기본능력치그룹_단위+COUNTIF($C$4:C2645,C2645)</f>
        <v>21115042</v>
      </c>
      <c r="B2645" s="100" t="s">
        <v>389</v>
      </c>
      <c r="C2645" s="101">
        <f>VLOOKUP(B2645,WEAPON!$B:$D,3,0)</f>
        <v>21115</v>
      </c>
      <c r="D2645" s="102">
        <v>42</v>
      </c>
      <c r="E2645" s="101">
        <v>1</v>
      </c>
      <c r="F2645" s="101">
        <v>648</v>
      </c>
      <c r="G2645" s="101">
        <v>0</v>
      </c>
      <c r="H2645" s="101">
        <v>2</v>
      </c>
      <c r="I2645" s="101">
        <v>2662</v>
      </c>
      <c r="J2645" s="101">
        <v>0</v>
      </c>
      <c r="K2645" s="101">
        <v>3</v>
      </c>
      <c r="L2645" s="101">
        <v>1045</v>
      </c>
      <c r="M2645" s="101">
        <v>0</v>
      </c>
      <c r="N2645" s="100" t="str">
        <f t="shared" si="123"/>
        <v>공격력 +648</v>
      </c>
      <c r="O2645" s="100" t="str">
        <f t="shared" si="124"/>
        <v>최대 체력 +2662</v>
      </c>
      <c r="P2645" s="100" t="str">
        <f t="shared" si="125"/>
        <v>치유력 +1045</v>
      </c>
    </row>
    <row r="2646" spans="1:16" ht="13.8" customHeight="1">
      <c r="A2646" s="101">
        <f>C2646*ID규칙_기본능력치그룹_단위+COUNTIF($C$4:C2646,C2646)</f>
        <v>21115043</v>
      </c>
      <c r="B2646" s="100" t="s">
        <v>389</v>
      </c>
      <c r="C2646" s="101">
        <f>VLOOKUP(B2646,WEAPON!$B:$D,3,0)</f>
        <v>21115</v>
      </c>
      <c r="D2646" s="102">
        <v>43</v>
      </c>
      <c r="E2646" s="101">
        <v>1</v>
      </c>
      <c r="F2646" s="101">
        <v>661</v>
      </c>
      <c r="G2646" s="101">
        <v>0</v>
      </c>
      <c r="H2646" s="101">
        <v>2</v>
      </c>
      <c r="I2646" s="101">
        <v>2713</v>
      </c>
      <c r="J2646" s="101">
        <v>0</v>
      </c>
      <c r="K2646" s="101">
        <v>3</v>
      </c>
      <c r="L2646" s="101">
        <v>1065</v>
      </c>
      <c r="M2646" s="101">
        <v>0</v>
      </c>
      <c r="N2646" s="100" t="str">
        <f t="shared" si="123"/>
        <v>공격력 +661</v>
      </c>
      <c r="O2646" s="100" t="str">
        <f t="shared" si="124"/>
        <v>최대 체력 +2713</v>
      </c>
      <c r="P2646" s="100" t="str">
        <f t="shared" si="125"/>
        <v>치유력 +1065</v>
      </c>
    </row>
    <row r="2647" spans="1:16" ht="13.8" customHeight="1">
      <c r="A2647" s="101">
        <f>C2647*ID규칙_기본능력치그룹_단위+COUNTIF($C$4:C2647,C2647)</f>
        <v>21115044</v>
      </c>
      <c r="B2647" s="100" t="s">
        <v>389</v>
      </c>
      <c r="C2647" s="101">
        <f>VLOOKUP(B2647,WEAPON!$B:$D,3,0)</f>
        <v>21115</v>
      </c>
      <c r="D2647" s="102">
        <v>44</v>
      </c>
      <c r="E2647" s="101">
        <v>1</v>
      </c>
      <c r="F2647" s="101">
        <v>673</v>
      </c>
      <c r="G2647" s="101">
        <v>0</v>
      </c>
      <c r="H2647" s="101">
        <v>2</v>
      </c>
      <c r="I2647" s="101">
        <v>2764</v>
      </c>
      <c r="J2647" s="101">
        <v>0</v>
      </c>
      <c r="K2647" s="101">
        <v>3</v>
      </c>
      <c r="L2647" s="101">
        <v>1085</v>
      </c>
      <c r="M2647" s="101">
        <v>0</v>
      </c>
      <c r="N2647" s="100" t="str">
        <f t="shared" si="123"/>
        <v>공격력 +673</v>
      </c>
      <c r="O2647" s="100" t="str">
        <f t="shared" si="124"/>
        <v>최대 체력 +2764</v>
      </c>
      <c r="P2647" s="100" t="str">
        <f t="shared" si="125"/>
        <v>치유력 +1085</v>
      </c>
    </row>
    <row r="2648" spans="1:16" ht="13.8" customHeight="1">
      <c r="A2648" s="101">
        <f>C2648*ID규칙_기본능력치그룹_단위+COUNTIF($C$4:C2648,C2648)</f>
        <v>21115045</v>
      </c>
      <c r="B2648" s="100" t="s">
        <v>389</v>
      </c>
      <c r="C2648" s="101">
        <f>VLOOKUP(B2648,WEAPON!$B:$D,3,0)</f>
        <v>21115</v>
      </c>
      <c r="D2648" s="102">
        <v>45</v>
      </c>
      <c r="E2648" s="101">
        <v>1</v>
      </c>
      <c r="F2648" s="101">
        <v>686</v>
      </c>
      <c r="G2648" s="101">
        <v>0</v>
      </c>
      <c r="H2648" s="101">
        <v>2</v>
      </c>
      <c r="I2648" s="101">
        <v>2815</v>
      </c>
      <c r="J2648" s="101">
        <v>0</v>
      </c>
      <c r="K2648" s="101">
        <v>3</v>
      </c>
      <c r="L2648" s="101">
        <v>1105</v>
      </c>
      <c r="M2648" s="101">
        <v>0</v>
      </c>
      <c r="N2648" s="100" t="str">
        <f t="shared" si="123"/>
        <v>공격력 +686</v>
      </c>
      <c r="O2648" s="100" t="str">
        <f t="shared" si="124"/>
        <v>최대 체력 +2815</v>
      </c>
      <c r="P2648" s="100" t="str">
        <f t="shared" si="125"/>
        <v>치유력 +1105</v>
      </c>
    </row>
    <row r="2649" spans="1:16" ht="13.8" customHeight="1">
      <c r="A2649" s="101">
        <f>C2649*ID규칙_기본능력치그룹_단위+COUNTIF($C$4:C2649,C2649)</f>
        <v>21115046</v>
      </c>
      <c r="B2649" s="100" t="s">
        <v>389</v>
      </c>
      <c r="C2649" s="101">
        <f>VLOOKUP(B2649,WEAPON!$B:$D,3,0)</f>
        <v>21115</v>
      </c>
      <c r="D2649" s="102">
        <v>46</v>
      </c>
      <c r="E2649" s="101">
        <v>1</v>
      </c>
      <c r="F2649" s="101">
        <v>698</v>
      </c>
      <c r="G2649" s="101">
        <v>0</v>
      </c>
      <c r="H2649" s="101">
        <v>2</v>
      </c>
      <c r="I2649" s="101">
        <v>2866</v>
      </c>
      <c r="J2649" s="101">
        <v>0</v>
      </c>
      <c r="K2649" s="101">
        <v>3</v>
      </c>
      <c r="L2649" s="101">
        <v>1126</v>
      </c>
      <c r="M2649" s="101">
        <v>0</v>
      </c>
      <c r="N2649" s="100" t="str">
        <f t="shared" si="123"/>
        <v>공격력 +698</v>
      </c>
      <c r="O2649" s="100" t="str">
        <f t="shared" si="124"/>
        <v>최대 체력 +2866</v>
      </c>
      <c r="P2649" s="100" t="str">
        <f t="shared" si="125"/>
        <v>치유력 +1126</v>
      </c>
    </row>
    <row r="2650" spans="1:16" ht="13.8" customHeight="1">
      <c r="A2650" s="101">
        <f>C2650*ID규칙_기본능력치그룹_단위+COUNTIF($C$4:C2650,C2650)</f>
        <v>21115047</v>
      </c>
      <c r="B2650" s="100" t="s">
        <v>389</v>
      </c>
      <c r="C2650" s="101">
        <f>VLOOKUP(B2650,WEAPON!$B:$D,3,0)</f>
        <v>21115</v>
      </c>
      <c r="D2650" s="102">
        <v>47</v>
      </c>
      <c r="E2650" s="101">
        <v>1</v>
      </c>
      <c r="F2650" s="101">
        <v>711</v>
      </c>
      <c r="G2650" s="101">
        <v>0</v>
      </c>
      <c r="H2650" s="101">
        <v>2</v>
      </c>
      <c r="I2650" s="101">
        <v>2917</v>
      </c>
      <c r="J2650" s="101">
        <v>0</v>
      </c>
      <c r="K2650" s="101">
        <v>3</v>
      </c>
      <c r="L2650" s="101">
        <v>1146</v>
      </c>
      <c r="M2650" s="101">
        <v>0</v>
      </c>
      <c r="N2650" s="100" t="str">
        <f t="shared" si="123"/>
        <v>공격력 +711</v>
      </c>
      <c r="O2650" s="100" t="str">
        <f t="shared" si="124"/>
        <v>최대 체력 +2917</v>
      </c>
      <c r="P2650" s="100" t="str">
        <f t="shared" si="125"/>
        <v>치유력 +1146</v>
      </c>
    </row>
    <row r="2651" spans="1:16" ht="13.8" customHeight="1">
      <c r="A2651" s="101">
        <f>C2651*ID규칙_기본능력치그룹_단위+COUNTIF($C$4:C2651,C2651)</f>
        <v>21115048</v>
      </c>
      <c r="B2651" s="100" t="s">
        <v>389</v>
      </c>
      <c r="C2651" s="101">
        <f>VLOOKUP(B2651,WEAPON!$B:$D,3,0)</f>
        <v>21115</v>
      </c>
      <c r="D2651" s="102">
        <v>48</v>
      </c>
      <c r="E2651" s="101">
        <v>1</v>
      </c>
      <c r="F2651" s="101">
        <v>723</v>
      </c>
      <c r="G2651" s="101">
        <v>0</v>
      </c>
      <c r="H2651" s="101">
        <v>2</v>
      </c>
      <c r="I2651" s="101">
        <v>2969</v>
      </c>
      <c r="J2651" s="101">
        <v>0</v>
      </c>
      <c r="K2651" s="101">
        <v>3</v>
      </c>
      <c r="L2651" s="101">
        <v>1166</v>
      </c>
      <c r="M2651" s="101">
        <v>0</v>
      </c>
      <c r="N2651" s="100" t="str">
        <f t="shared" si="123"/>
        <v>공격력 +723</v>
      </c>
      <c r="O2651" s="100" t="str">
        <f t="shared" si="124"/>
        <v>최대 체력 +2969</v>
      </c>
      <c r="P2651" s="100" t="str">
        <f t="shared" si="125"/>
        <v>치유력 +1166</v>
      </c>
    </row>
    <row r="2652" spans="1:16" ht="13.8" customHeight="1">
      <c r="A2652" s="101">
        <f>C2652*ID규칙_기본능력치그룹_단위+COUNTIF($C$4:C2652,C2652)</f>
        <v>21115049</v>
      </c>
      <c r="B2652" s="100" t="s">
        <v>389</v>
      </c>
      <c r="C2652" s="101">
        <f>VLOOKUP(B2652,WEAPON!$B:$D,3,0)</f>
        <v>21115</v>
      </c>
      <c r="D2652" s="102">
        <v>49</v>
      </c>
      <c r="E2652" s="101">
        <v>1</v>
      </c>
      <c r="F2652" s="101">
        <v>736</v>
      </c>
      <c r="G2652" s="101">
        <v>0</v>
      </c>
      <c r="H2652" s="101">
        <v>2</v>
      </c>
      <c r="I2652" s="101">
        <v>3020</v>
      </c>
      <c r="J2652" s="101">
        <v>0</v>
      </c>
      <c r="K2652" s="101">
        <v>3</v>
      </c>
      <c r="L2652" s="101">
        <v>1186</v>
      </c>
      <c r="M2652" s="101">
        <v>0</v>
      </c>
      <c r="N2652" s="100" t="str">
        <f t="shared" si="123"/>
        <v>공격력 +736</v>
      </c>
      <c r="O2652" s="100" t="str">
        <f t="shared" si="124"/>
        <v>최대 체력 +3020</v>
      </c>
      <c r="P2652" s="100" t="str">
        <f t="shared" si="125"/>
        <v>치유력 +1186</v>
      </c>
    </row>
    <row r="2653" spans="1:16" ht="13.8" customHeight="1">
      <c r="A2653" s="101">
        <f>C2653*ID규칙_기본능력치그룹_단위+COUNTIF($C$4:C2653,C2653)</f>
        <v>21115050</v>
      </c>
      <c r="B2653" s="100" t="s">
        <v>389</v>
      </c>
      <c r="C2653" s="101">
        <f>VLOOKUP(B2653,WEAPON!$B:$D,3,0)</f>
        <v>21115</v>
      </c>
      <c r="D2653" s="102">
        <v>50</v>
      </c>
      <c r="E2653" s="101">
        <v>1</v>
      </c>
      <c r="F2653" s="101">
        <v>748</v>
      </c>
      <c r="G2653" s="101">
        <v>0</v>
      </c>
      <c r="H2653" s="101">
        <v>2</v>
      </c>
      <c r="I2653" s="101">
        <v>3071</v>
      </c>
      <c r="J2653" s="101">
        <v>0</v>
      </c>
      <c r="K2653" s="101">
        <v>3</v>
      </c>
      <c r="L2653" s="101">
        <v>1206</v>
      </c>
      <c r="M2653" s="101">
        <v>0</v>
      </c>
      <c r="N2653" s="100" t="str">
        <f t="shared" si="123"/>
        <v>공격력 +748</v>
      </c>
      <c r="O2653" s="100" t="str">
        <f t="shared" si="124"/>
        <v>최대 체력 +3071</v>
      </c>
      <c r="P2653" s="100" t="str">
        <f t="shared" si="125"/>
        <v>치유력 +1206</v>
      </c>
    </row>
    <row r="2654" spans="1:16" ht="13.8" customHeight="1">
      <c r="A2654" s="101">
        <f>C2654*ID규칙_기본능력치그룹_단위+COUNTIF($C$4:C2654,C2654)</f>
        <v>24216001</v>
      </c>
      <c r="B2654" s="100" t="s">
        <v>391</v>
      </c>
      <c r="C2654" s="101">
        <f>VLOOKUP(B2654,WEAPON!$B:$D,3,0)</f>
        <v>24216</v>
      </c>
      <c r="D2654" s="102">
        <v>1</v>
      </c>
      <c r="E2654" s="101">
        <v>1</v>
      </c>
      <c r="F2654" s="101">
        <v>66</v>
      </c>
      <c r="G2654" s="101">
        <v>0</v>
      </c>
      <c r="H2654" s="101">
        <v>2</v>
      </c>
      <c r="I2654" s="101">
        <v>442</v>
      </c>
      <c r="J2654" s="101">
        <v>0</v>
      </c>
      <c r="K2654" s="101">
        <v>3</v>
      </c>
      <c r="L2654" s="101">
        <v>170</v>
      </c>
      <c r="M2654" s="101">
        <v>0</v>
      </c>
      <c r="N2654" s="100" t="str">
        <f t="shared" si="123"/>
        <v>공격력 +66</v>
      </c>
      <c r="O2654" s="100" t="str">
        <f t="shared" si="124"/>
        <v>최대 체력 +442</v>
      </c>
      <c r="P2654" s="100" t="str">
        <f t="shared" si="125"/>
        <v>치유력 +170</v>
      </c>
    </row>
    <row r="2655" spans="1:16" ht="13.8" customHeight="1">
      <c r="A2655" s="101">
        <f>C2655*ID규칙_기본능력치그룹_단위+COUNTIF($C$4:C2655,C2655)</f>
        <v>24216002</v>
      </c>
      <c r="B2655" s="100" t="s">
        <v>391</v>
      </c>
      <c r="C2655" s="101">
        <f>VLOOKUP(B2655,WEAPON!$B:$D,3,0)</f>
        <v>24216</v>
      </c>
      <c r="D2655" s="102">
        <v>2</v>
      </c>
      <c r="E2655" s="101">
        <v>1</v>
      </c>
      <c r="F2655" s="101">
        <v>72</v>
      </c>
      <c r="G2655" s="101">
        <v>0</v>
      </c>
      <c r="H2655" s="101">
        <v>2</v>
      </c>
      <c r="I2655" s="101">
        <v>482</v>
      </c>
      <c r="J2655" s="101">
        <v>0</v>
      </c>
      <c r="K2655" s="101">
        <v>3</v>
      </c>
      <c r="L2655" s="101">
        <v>185</v>
      </c>
      <c r="M2655" s="101">
        <v>0</v>
      </c>
      <c r="N2655" s="100" t="str">
        <f t="shared" si="123"/>
        <v>공격력 +72</v>
      </c>
      <c r="O2655" s="100" t="str">
        <f t="shared" si="124"/>
        <v>최대 체력 +482</v>
      </c>
      <c r="P2655" s="100" t="str">
        <f t="shared" si="125"/>
        <v>치유력 +185</v>
      </c>
    </row>
    <row r="2656" spans="1:16" ht="13.8" customHeight="1">
      <c r="A2656" s="101">
        <f>C2656*ID규칙_기본능력치그룹_단위+COUNTIF($C$4:C2656,C2656)</f>
        <v>24216003</v>
      </c>
      <c r="B2656" s="100" t="s">
        <v>391</v>
      </c>
      <c r="C2656" s="101">
        <f>VLOOKUP(B2656,WEAPON!$B:$D,3,0)</f>
        <v>24216</v>
      </c>
      <c r="D2656" s="102">
        <v>3</v>
      </c>
      <c r="E2656" s="101">
        <v>1</v>
      </c>
      <c r="F2656" s="101">
        <v>78</v>
      </c>
      <c r="G2656" s="101">
        <v>0</v>
      </c>
      <c r="H2656" s="101">
        <v>2</v>
      </c>
      <c r="I2656" s="101">
        <v>522</v>
      </c>
      <c r="J2656" s="101">
        <v>0</v>
      </c>
      <c r="K2656" s="101">
        <v>3</v>
      </c>
      <c r="L2656" s="101">
        <v>201</v>
      </c>
      <c r="M2656" s="101">
        <v>0</v>
      </c>
      <c r="N2656" s="100" t="str">
        <f t="shared" si="123"/>
        <v>공격력 +78</v>
      </c>
      <c r="O2656" s="100" t="str">
        <f t="shared" si="124"/>
        <v>최대 체력 +522</v>
      </c>
      <c r="P2656" s="100" t="str">
        <f t="shared" si="125"/>
        <v>치유력 +201</v>
      </c>
    </row>
    <row r="2657" spans="1:16" ht="13.8" customHeight="1">
      <c r="A2657" s="101">
        <f>C2657*ID규칙_기본능력치그룹_단위+COUNTIF($C$4:C2657,C2657)</f>
        <v>24216004</v>
      </c>
      <c r="B2657" s="100" t="s">
        <v>391</v>
      </c>
      <c r="C2657" s="101">
        <f>VLOOKUP(B2657,WEAPON!$B:$D,3,0)</f>
        <v>24216</v>
      </c>
      <c r="D2657" s="102">
        <v>4</v>
      </c>
      <c r="E2657" s="101">
        <v>1</v>
      </c>
      <c r="F2657" s="101">
        <v>84</v>
      </c>
      <c r="G2657" s="101">
        <v>0</v>
      </c>
      <c r="H2657" s="101">
        <v>2</v>
      </c>
      <c r="I2657" s="101">
        <v>562</v>
      </c>
      <c r="J2657" s="101">
        <v>0</v>
      </c>
      <c r="K2657" s="101">
        <v>3</v>
      </c>
      <c r="L2657" s="101">
        <v>216</v>
      </c>
      <c r="M2657" s="101">
        <v>0</v>
      </c>
      <c r="N2657" s="100" t="str">
        <f t="shared" si="123"/>
        <v>공격력 +84</v>
      </c>
      <c r="O2657" s="100" t="str">
        <f t="shared" si="124"/>
        <v>최대 체력 +562</v>
      </c>
      <c r="P2657" s="100" t="str">
        <f t="shared" si="125"/>
        <v>치유력 +216</v>
      </c>
    </row>
    <row r="2658" spans="1:16" ht="13.8" customHeight="1">
      <c r="A2658" s="101">
        <f>C2658*ID규칙_기본능력치그룹_단위+COUNTIF($C$4:C2658,C2658)</f>
        <v>24216005</v>
      </c>
      <c r="B2658" s="100" t="s">
        <v>391</v>
      </c>
      <c r="C2658" s="101">
        <f>VLOOKUP(B2658,WEAPON!$B:$D,3,0)</f>
        <v>24216</v>
      </c>
      <c r="D2658" s="102">
        <v>5</v>
      </c>
      <c r="E2658" s="101">
        <v>1</v>
      </c>
      <c r="F2658" s="101">
        <v>90</v>
      </c>
      <c r="G2658" s="101">
        <v>0</v>
      </c>
      <c r="H2658" s="101">
        <v>2</v>
      </c>
      <c r="I2658" s="101">
        <v>603</v>
      </c>
      <c r="J2658" s="101">
        <v>0</v>
      </c>
      <c r="K2658" s="101">
        <v>3</v>
      </c>
      <c r="L2658" s="101">
        <v>232</v>
      </c>
      <c r="M2658" s="101">
        <v>0</v>
      </c>
      <c r="N2658" s="100" t="str">
        <f t="shared" si="123"/>
        <v>공격력 +90</v>
      </c>
      <c r="O2658" s="100" t="str">
        <f t="shared" si="124"/>
        <v>최대 체력 +603</v>
      </c>
      <c r="P2658" s="100" t="str">
        <f t="shared" si="125"/>
        <v>치유력 +232</v>
      </c>
    </row>
    <row r="2659" spans="1:16" ht="13.8" customHeight="1">
      <c r="A2659" s="101">
        <f>C2659*ID규칙_기본능력치그룹_단위+COUNTIF($C$4:C2659,C2659)</f>
        <v>24216006</v>
      </c>
      <c r="B2659" s="100" t="s">
        <v>391</v>
      </c>
      <c r="C2659" s="101">
        <f>VLOOKUP(B2659,WEAPON!$B:$D,3,0)</f>
        <v>24216</v>
      </c>
      <c r="D2659" s="102">
        <v>6</v>
      </c>
      <c r="E2659" s="101">
        <v>1</v>
      </c>
      <c r="F2659" s="101">
        <v>96</v>
      </c>
      <c r="G2659" s="101">
        <v>0</v>
      </c>
      <c r="H2659" s="101">
        <v>2</v>
      </c>
      <c r="I2659" s="101">
        <v>643</v>
      </c>
      <c r="J2659" s="101">
        <v>0</v>
      </c>
      <c r="K2659" s="101">
        <v>3</v>
      </c>
      <c r="L2659" s="101">
        <v>247</v>
      </c>
      <c r="M2659" s="101">
        <v>0</v>
      </c>
      <c r="N2659" s="100" t="str">
        <f t="shared" si="123"/>
        <v>공격력 +96</v>
      </c>
      <c r="O2659" s="100" t="str">
        <f t="shared" si="124"/>
        <v>최대 체력 +643</v>
      </c>
      <c r="P2659" s="100" t="str">
        <f t="shared" si="125"/>
        <v>치유력 +247</v>
      </c>
    </row>
    <row r="2660" spans="1:16" ht="13.8" customHeight="1">
      <c r="A2660" s="101">
        <f>C2660*ID규칙_기본능력치그룹_단위+COUNTIF($C$4:C2660,C2660)</f>
        <v>24216007</v>
      </c>
      <c r="B2660" s="100" t="s">
        <v>391</v>
      </c>
      <c r="C2660" s="101">
        <f>VLOOKUP(B2660,WEAPON!$B:$D,3,0)</f>
        <v>24216</v>
      </c>
      <c r="D2660" s="102">
        <v>7</v>
      </c>
      <c r="E2660" s="101">
        <v>1</v>
      </c>
      <c r="F2660" s="101">
        <v>102</v>
      </c>
      <c r="G2660" s="101">
        <v>0</v>
      </c>
      <c r="H2660" s="101">
        <v>2</v>
      </c>
      <c r="I2660" s="101">
        <v>683</v>
      </c>
      <c r="J2660" s="101">
        <v>0</v>
      </c>
      <c r="K2660" s="101">
        <v>3</v>
      </c>
      <c r="L2660" s="101">
        <v>263</v>
      </c>
      <c r="M2660" s="101">
        <v>0</v>
      </c>
      <c r="N2660" s="100" t="str">
        <f t="shared" si="123"/>
        <v>공격력 +102</v>
      </c>
      <c r="O2660" s="100" t="str">
        <f t="shared" si="124"/>
        <v>최대 체력 +683</v>
      </c>
      <c r="P2660" s="100" t="str">
        <f t="shared" si="125"/>
        <v>치유력 +263</v>
      </c>
    </row>
    <row r="2661" spans="1:16" ht="13.8" customHeight="1">
      <c r="A2661" s="101">
        <f>C2661*ID규칙_기본능력치그룹_단위+COUNTIF($C$4:C2661,C2661)</f>
        <v>24216008</v>
      </c>
      <c r="B2661" s="100" t="s">
        <v>391</v>
      </c>
      <c r="C2661" s="101">
        <f>VLOOKUP(B2661,WEAPON!$B:$D,3,0)</f>
        <v>24216</v>
      </c>
      <c r="D2661" s="102">
        <v>8</v>
      </c>
      <c r="E2661" s="101">
        <v>1</v>
      </c>
      <c r="F2661" s="101">
        <v>108</v>
      </c>
      <c r="G2661" s="101">
        <v>0</v>
      </c>
      <c r="H2661" s="101">
        <v>2</v>
      </c>
      <c r="I2661" s="101">
        <v>723</v>
      </c>
      <c r="J2661" s="101">
        <v>0</v>
      </c>
      <c r="K2661" s="101">
        <v>3</v>
      </c>
      <c r="L2661" s="101">
        <v>278</v>
      </c>
      <c r="M2661" s="101">
        <v>0</v>
      </c>
      <c r="N2661" s="100" t="str">
        <f t="shared" si="123"/>
        <v>공격력 +108</v>
      </c>
      <c r="O2661" s="100" t="str">
        <f t="shared" si="124"/>
        <v>최대 체력 +723</v>
      </c>
      <c r="P2661" s="100" t="str">
        <f t="shared" si="125"/>
        <v>치유력 +278</v>
      </c>
    </row>
    <row r="2662" spans="1:16" ht="13.8" customHeight="1">
      <c r="A2662" s="101">
        <f>C2662*ID규칙_기본능력치그룹_단위+COUNTIF($C$4:C2662,C2662)</f>
        <v>24216009</v>
      </c>
      <c r="B2662" s="100" t="s">
        <v>391</v>
      </c>
      <c r="C2662" s="101">
        <f>VLOOKUP(B2662,WEAPON!$B:$D,3,0)</f>
        <v>24216</v>
      </c>
      <c r="D2662" s="102">
        <v>9</v>
      </c>
      <c r="E2662" s="101">
        <v>1</v>
      </c>
      <c r="F2662" s="101">
        <v>114</v>
      </c>
      <c r="G2662" s="101">
        <v>0</v>
      </c>
      <c r="H2662" s="101">
        <v>2</v>
      </c>
      <c r="I2662" s="101">
        <v>763</v>
      </c>
      <c r="J2662" s="101">
        <v>0</v>
      </c>
      <c r="K2662" s="101">
        <v>3</v>
      </c>
      <c r="L2662" s="101">
        <v>293</v>
      </c>
      <c r="M2662" s="101">
        <v>0</v>
      </c>
      <c r="N2662" s="100" t="str">
        <f t="shared" si="123"/>
        <v>공격력 +114</v>
      </c>
      <c r="O2662" s="100" t="str">
        <f t="shared" si="124"/>
        <v>최대 체력 +763</v>
      </c>
      <c r="P2662" s="100" t="str">
        <f t="shared" si="125"/>
        <v>치유력 +293</v>
      </c>
    </row>
    <row r="2663" spans="1:16" ht="13.8" customHeight="1">
      <c r="A2663" s="101">
        <f>C2663*ID규칙_기본능력치그룹_단위+COUNTIF($C$4:C2663,C2663)</f>
        <v>24216010</v>
      </c>
      <c r="B2663" s="100" t="s">
        <v>391</v>
      </c>
      <c r="C2663" s="101">
        <f>VLOOKUP(B2663,WEAPON!$B:$D,3,0)</f>
        <v>24216</v>
      </c>
      <c r="D2663" s="102">
        <v>10</v>
      </c>
      <c r="E2663" s="101">
        <v>1</v>
      </c>
      <c r="F2663" s="101">
        <v>120</v>
      </c>
      <c r="G2663" s="101">
        <v>0</v>
      </c>
      <c r="H2663" s="101">
        <v>2</v>
      </c>
      <c r="I2663" s="101">
        <v>803</v>
      </c>
      <c r="J2663" s="101">
        <v>0</v>
      </c>
      <c r="K2663" s="101">
        <v>3</v>
      </c>
      <c r="L2663" s="101">
        <v>309</v>
      </c>
      <c r="M2663" s="101">
        <v>0</v>
      </c>
      <c r="N2663" s="100" t="str">
        <f t="shared" si="123"/>
        <v>공격력 +120</v>
      </c>
      <c r="O2663" s="100" t="str">
        <f t="shared" si="124"/>
        <v>최대 체력 +803</v>
      </c>
      <c r="P2663" s="100" t="str">
        <f t="shared" si="125"/>
        <v>치유력 +309</v>
      </c>
    </row>
    <row r="2664" spans="1:16" ht="13.8" customHeight="1">
      <c r="A2664" s="101">
        <f>C2664*ID규칙_기본능력치그룹_단위+COUNTIF($C$4:C2664,C2664)</f>
        <v>24216011</v>
      </c>
      <c r="B2664" s="100" t="s">
        <v>391</v>
      </c>
      <c r="C2664" s="101">
        <f>VLOOKUP(B2664,WEAPON!$B:$D,3,0)</f>
        <v>24216</v>
      </c>
      <c r="D2664" s="102">
        <v>11</v>
      </c>
      <c r="E2664" s="101">
        <v>1</v>
      </c>
      <c r="F2664" s="101">
        <v>126</v>
      </c>
      <c r="G2664" s="101">
        <v>0</v>
      </c>
      <c r="H2664" s="101">
        <v>2</v>
      </c>
      <c r="I2664" s="101">
        <v>843</v>
      </c>
      <c r="J2664" s="101">
        <v>0</v>
      </c>
      <c r="K2664" s="101">
        <v>3</v>
      </c>
      <c r="L2664" s="101">
        <v>324</v>
      </c>
      <c r="M2664" s="101">
        <v>0</v>
      </c>
      <c r="N2664" s="100" t="str">
        <f t="shared" si="123"/>
        <v>공격력 +126</v>
      </c>
      <c r="O2664" s="100" t="str">
        <f t="shared" si="124"/>
        <v>최대 체력 +843</v>
      </c>
      <c r="P2664" s="100" t="str">
        <f t="shared" si="125"/>
        <v>치유력 +324</v>
      </c>
    </row>
    <row r="2665" spans="1:16" ht="13.8" customHeight="1">
      <c r="A2665" s="101">
        <f>C2665*ID규칙_기본능력치그룹_단위+COUNTIF($C$4:C2665,C2665)</f>
        <v>24216012</v>
      </c>
      <c r="B2665" s="100" t="s">
        <v>391</v>
      </c>
      <c r="C2665" s="101">
        <f>VLOOKUP(B2665,WEAPON!$B:$D,3,0)</f>
        <v>24216</v>
      </c>
      <c r="D2665" s="102">
        <v>12</v>
      </c>
      <c r="E2665" s="101">
        <v>1</v>
      </c>
      <c r="F2665" s="101">
        <v>132</v>
      </c>
      <c r="G2665" s="101">
        <v>0</v>
      </c>
      <c r="H2665" s="101">
        <v>2</v>
      </c>
      <c r="I2665" s="101">
        <v>884</v>
      </c>
      <c r="J2665" s="101">
        <v>0</v>
      </c>
      <c r="K2665" s="101">
        <v>3</v>
      </c>
      <c r="L2665" s="101">
        <v>340</v>
      </c>
      <c r="M2665" s="101">
        <v>0</v>
      </c>
      <c r="N2665" s="100" t="str">
        <f t="shared" si="123"/>
        <v>공격력 +132</v>
      </c>
      <c r="O2665" s="100" t="str">
        <f t="shared" si="124"/>
        <v>최대 체력 +884</v>
      </c>
      <c r="P2665" s="100" t="str">
        <f t="shared" si="125"/>
        <v>치유력 +340</v>
      </c>
    </row>
    <row r="2666" spans="1:16" ht="13.8" customHeight="1">
      <c r="A2666" s="101">
        <f>C2666*ID규칙_기본능력치그룹_단위+COUNTIF($C$4:C2666,C2666)</f>
        <v>24216013</v>
      </c>
      <c r="B2666" s="100" t="s">
        <v>391</v>
      </c>
      <c r="C2666" s="101">
        <f>VLOOKUP(B2666,WEAPON!$B:$D,3,0)</f>
        <v>24216</v>
      </c>
      <c r="D2666" s="102">
        <v>13</v>
      </c>
      <c r="E2666" s="101">
        <v>1</v>
      </c>
      <c r="F2666" s="101">
        <v>138</v>
      </c>
      <c r="G2666" s="101">
        <v>0</v>
      </c>
      <c r="H2666" s="101">
        <v>2</v>
      </c>
      <c r="I2666" s="101">
        <v>924</v>
      </c>
      <c r="J2666" s="101">
        <v>0</v>
      </c>
      <c r="K2666" s="101">
        <v>3</v>
      </c>
      <c r="L2666" s="101">
        <v>355</v>
      </c>
      <c r="M2666" s="101">
        <v>0</v>
      </c>
      <c r="N2666" s="100" t="str">
        <f t="shared" si="123"/>
        <v>공격력 +138</v>
      </c>
      <c r="O2666" s="100" t="str">
        <f t="shared" si="124"/>
        <v>최대 체력 +924</v>
      </c>
      <c r="P2666" s="100" t="str">
        <f t="shared" si="125"/>
        <v>치유력 +355</v>
      </c>
    </row>
    <row r="2667" spans="1:16" ht="13.8" customHeight="1">
      <c r="A2667" s="101">
        <f>C2667*ID규칙_기본능력치그룹_단위+COUNTIF($C$4:C2667,C2667)</f>
        <v>24216014</v>
      </c>
      <c r="B2667" s="100" t="s">
        <v>391</v>
      </c>
      <c r="C2667" s="101">
        <f>VLOOKUP(B2667,WEAPON!$B:$D,3,0)</f>
        <v>24216</v>
      </c>
      <c r="D2667" s="102">
        <v>14</v>
      </c>
      <c r="E2667" s="101">
        <v>1</v>
      </c>
      <c r="F2667" s="101">
        <v>144</v>
      </c>
      <c r="G2667" s="101">
        <v>0</v>
      </c>
      <c r="H2667" s="101">
        <v>2</v>
      </c>
      <c r="I2667" s="101">
        <v>964</v>
      </c>
      <c r="J2667" s="101">
        <v>0</v>
      </c>
      <c r="K2667" s="101">
        <v>3</v>
      </c>
      <c r="L2667" s="101">
        <v>371</v>
      </c>
      <c r="M2667" s="101">
        <v>0</v>
      </c>
      <c r="N2667" s="100" t="str">
        <f t="shared" si="123"/>
        <v>공격력 +144</v>
      </c>
      <c r="O2667" s="100" t="str">
        <f t="shared" si="124"/>
        <v>최대 체력 +964</v>
      </c>
      <c r="P2667" s="100" t="str">
        <f t="shared" si="125"/>
        <v>치유력 +371</v>
      </c>
    </row>
    <row r="2668" spans="1:16" ht="13.8" customHeight="1">
      <c r="A2668" s="101">
        <f>C2668*ID규칙_기본능력치그룹_단위+COUNTIF($C$4:C2668,C2668)</f>
        <v>24216015</v>
      </c>
      <c r="B2668" s="100" t="s">
        <v>391</v>
      </c>
      <c r="C2668" s="101">
        <f>VLOOKUP(B2668,WEAPON!$B:$D,3,0)</f>
        <v>24216</v>
      </c>
      <c r="D2668" s="102">
        <v>15</v>
      </c>
      <c r="E2668" s="101">
        <v>1</v>
      </c>
      <c r="F2668" s="101">
        <v>150</v>
      </c>
      <c r="G2668" s="101">
        <v>0</v>
      </c>
      <c r="H2668" s="101">
        <v>2</v>
      </c>
      <c r="I2668" s="101">
        <v>1004</v>
      </c>
      <c r="J2668" s="101">
        <v>0</v>
      </c>
      <c r="K2668" s="101">
        <v>3</v>
      </c>
      <c r="L2668" s="101">
        <v>386</v>
      </c>
      <c r="M2668" s="101">
        <v>0</v>
      </c>
      <c r="N2668" s="100" t="str">
        <f t="shared" si="123"/>
        <v>공격력 +150</v>
      </c>
      <c r="O2668" s="100" t="str">
        <f t="shared" si="124"/>
        <v>최대 체력 +1004</v>
      </c>
      <c r="P2668" s="100" t="str">
        <f t="shared" si="125"/>
        <v>치유력 +386</v>
      </c>
    </row>
    <row r="2669" spans="1:16" ht="13.8" customHeight="1">
      <c r="A2669" s="101">
        <f>C2669*ID규칙_기본능력치그룹_단위+COUNTIF($C$4:C2669,C2669)</f>
        <v>24216016</v>
      </c>
      <c r="B2669" s="100" t="s">
        <v>391</v>
      </c>
      <c r="C2669" s="101">
        <f>VLOOKUP(B2669,WEAPON!$B:$D,3,0)</f>
        <v>24216</v>
      </c>
      <c r="D2669" s="102">
        <v>16</v>
      </c>
      <c r="E2669" s="101">
        <v>1</v>
      </c>
      <c r="F2669" s="101">
        <v>156</v>
      </c>
      <c r="G2669" s="101">
        <v>0</v>
      </c>
      <c r="H2669" s="101">
        <v>2</v>
      </c>
      <c r="I2669" s="101">
        <v>1044</v>
      </c>
      <c r="J2669" s="101">
        <v>0</v>
      </c>
      <c r="K2669" s="101">
        <v>3</v>
      </c>
      <c r="L2669" s="101">
        <v>401</v>
      </c>
      <c r="M2669" s="101">
        <v>0</v>
      </c>
      <c r="N2669" s="100" t="str">
        <f t="shared" si="123"/>
        <v>공격력 +156</v>
      </c>
      <c r="O2669" s="100" t="str">
        <f t="shared" si="124"/>
        <v>최대 체력 +1044</v>
      </c>
      <c r="P2669" s="100" t="str">
        <f t="shared" si="125"/>
        <v>치유력 +401</v>
      </c>
    </row>
    <row r="2670" spans="1:16" ht="13.8" customHeight="1">
      <c r="A2670" s="101">
        <f>C2670*ID규칙_기본능력치그룹_단위+COUNTIF($C$4:C2670,C2670)</f>
        <v>24216017</v>
      </c>
      <c r="B2670" s="100" t="s">
        <v>391</v>
      </c>
      <c r="C2670" s="101">
        <f>VLOOKUP(B2670,WEAPON!$B:$D,3,0)</f>
        <v>24216</v>
      </c>
      <c r="D2670" s="102">
        <v>17</v>
      </c>
      <c r="E2670" s="101">
        <v>1</v>
      </c>
      <c r="F2670" s="101">
        <v>162</v>
      </c>
      <c r="G2670" s="101">
        <v>0</v>
      </c>
      <c r="H2670" s="101">
        <v>2</v>
      </c>
      <c r="I2670" s="101">
        <v>1084</v>
      </c>
      <c r="J2670" s="101">
        <v>0</v>
      </c>
      <c r="K2670" s="101">
        <v>3</v>
      </c>
      <c r="L2670" s="101">
        <v>417</v>
      </c>
      <c r="M2670" s="101">
        <v>0</v>
      </c>
      <c r="N2670" s="100" t="str">
        <f t="shared" si="123"/>
        <v>공격력 +162</v>
      </c>
      <c r="O2670" s="100" t="str">
        <f t="shared" si="124"/>
        <v>최대 체력 +1084</v>
      </c>
      <c r="P2670" s="100" t="str">
        <f t="shared" si="125"/>
        <v>치유력 +417</v>
      </c>
    </row>
    <row r="2671" spans="1:16" ht="13.8" customHeight="1">
      <c r="A2671" s="101">
        <f>C2671*ID규칙_기본능력치그룹_단위+COUNTIF($C$4:C2671,C2671)</f>
        <v>24216018</v>
      </c>
      <c r="B2671" s="100" t="s">
        <v>391</v>
      </c>
      <c r="C2671" s="101">
        <f>VLOOKUP(B2671,WEAPON!$B:$D,3,0)</f>
        <v>24216</v>
      </c>
      <c r="D2671" s="102">
        <v>18</v>
      </c>
      <c r="E2671" s="101">
        <v>1</v>
      </c>
      <c r="F2671" s="101">
        <v>168</v>
      </c>
      <c r="G2671" s="101">
        <v>0</v>
      </c>
      <c r="H2671" s="101">
        <v>2</v>
      </c>
      <c r="I2671" s="101">
        <v>1124</v>
      </c>
      <c r="J2671" s="101">
        <v>0</v>
      </c>
      <c r="K2671" s="101">
        <v>3</v>
      </c>
      <c r="L2671" s="101">
        <v>432</v>
      </c>
      <c r="M2671" s="101">
        <v>0</v>
      </c>
      <c r="N2671" s="100" t="str">
        <f t="shared" si="123"/>
        <v>공격력 +168</v>
      </c>
      <c r="O2671" s="100" t="str">
        <f t="shared" si="124"/>
        <v>최대 체력 +1124</v>
      </c>
      <c r="P2671" s="100" t="str">
        <f t="shared" si="125"/>
        <v>치유력 +432</v>
      </c>
    </row>
    <row r="2672" spans="1:16" ht="13.8" customHeight="1">
      <c r="A2672" s="101">
        <f>C2672*ID규칙_기본능력치그룹_단위+COUNTIF($C$4:C2672,C2672)</f>
        <v>24216019</v>
      </c>
      <c r="B2672" s="100" t="s">
        <v>391</v>
      </c>
      <c r="C2672" s="101">
        <f>VLOOKUP(B2672,WEAPON!$B:$D,3,0)</f>
        <v>24216</v>
      </c>
      <c r="D2672" s="102">
        <v>19</v>
      </c>
      <c r="E2672" s="101">
        <v>1</v>
      </c>
      <c r="F2672" s="101">
        <v>174</v>
      </c>
      <c r="G2672" s="101">
        <v>0</v>
      </c>
      <c r="H2672" s="101">
        <v>2</v>
      </c>
      <c r="I2672" s="101">
        <v>1165</v>
      </c>
      <c r="J2672" s="101">
        <v>0</v>
      </c>
      <c r="K2672" s="101">
        <v>3</v>
      </c>
      <c r="L2672" s="101">
        <v>448</v>
      </c>
      <c r="M2672" s="101">
        <v>0</v>
      </c>
      <c r="N2672" s="100" t="str">
        <f t="shared" si="123"/>
        <v>공격력 +174</v>
      </c>
      <c r="O2672" s="100" t="str">
        <f t="shared" si="124"/>
        <v>최대 체력 +1165</v>
      </c>
      <c r="P2672" s="100" t="str">
        <f t="shared" si="125"/>
        <v>치유력 +448</v>
      </c>
    </row>
    <row r="2673" spans="1:16" ht="13.8" customHeight="1">
      <c r="A2673" s="101">
        <f>C2673*ID규칙_기본능력치그룹_단위+COUNTIF($C$4:C2673,C2673)</f>
        <v>24216020</v>
      </c>
      <c r="B2673" s="100" t="s">
        <v>391</v>
      </c>
      <c r="C2673" s="101">
        <f>VLOOKUP(B2673,WEAPON!$B:$D,3,0)</f>
        <v>24216</v>
      </c>
      <c r="D2673" s="102">
        <v>20</v>
      </c>
      <c r="E2673" s="101">
        <v>1</v>
      </c>
      <c r="F2673" s="101">
        <v>180</v>
      </c>
      <c r="G2673" s="101">
        <v>0</v>
      </c>
      <c r="H2673" s="101">
        <v>2</v>
      </c>
      <c r="I2673" s="101">
        <v>1205</v>
      </c>
      <c r="J2673" s="101">
        <v>0</v>
      </c>
      <c r="K2673" s="101">
        <v>3</v>
      </c>
      <c r="L2673" s="101">
        <v>463</v>
      </c>
      <c r="M2673" s="101">
        <v>0</v>
      </c>
      <c r="N2673" s="100" t="str">
        <f t="shared" si="123"/>
        <v>공격력 +180</v>
      </c>
      <c r="O2673" s="100" t="str">
        <f t="shared" si="124"/>
        <v>최대 체력 +1205</v>
      </c>
      <c r="P2673" s="100" t="str">
        <f t="shared" si="125"/>
        <v>치유력 +463</v>
      </c>
    </row>
    <row r="2674" spans="1:16" ht="13.8" customHeight="1">
      <c r="A2674" s="101">
        <f>C2674*ID규칙_기본능력치그룹_단위+COUNTIF($C$4:C2674,C2674)</f>
        <v>24216021</v>
      </c>
      <c r="B2674" s="100" t="s">
        <v>391</v>
      </c>
      <c r="C2674" s="101">
        <f>VLOOKUP(B2674,WEAPON!$B:$D,3,0)</f>
        <v>24216</v>
      </c>
      <c r="D2674" s="102">
        <v>21</v>
      </c>
      <c r="E2674" s="101">
        <v>1</v>
      </c>
      <c r="F2674" s="101">
        <v>186</v>
      </c>
      <c r="G2674" s="101">
        <v>0</v>
      </c>
      <c r="H2674" s="101">
        <v>2</v>
      </c>
      <c r="I2674" s="101">
        <v>1245</v>
      </c>
      <c r="J2674" s="101">
        <v>0</v>
      </c>
      <c r="K2674" s="101">
        <v>3</v>
      </c>
      <c r="L2674" s="101">
        <v>479</v>
      </c>
      <c r="M2674" s="101">
        <v>0</v>
      </c>
      <c r="N2674" s="100" t="str">
        <f t="shared" si="123"/>
        <v>공격력 +186</v>
      </c>
      <c r="O2674" s="100" t="str">
        <f t="shared" si="124"/>
        <v>최대 체력 +1245</v>
      </c>
      <c r="P2674" s="100" t="str">
        <f t="shared" si="125"/>
        <v>치유력 +479</v>
      </c>
    </row>
    <row r="2675" spans="1:16" ht="13.8" customHeight="1">
      <c r="A2675" s="101">
        <f>C2675*ID규칙_기본능력치그룹_단위+COUNTIF($C$4:C2675,C2675)</f>
        <v>24216022</v>
      </c>
      <c r="B2675" s="100" t="s">
        <v>391</v>
      </c>
      <c r="C2675" s="101">
        <f>VLOOKUP(B2675,WEAPON!$B:$D,3,0)</f>
        <v>24216</v>
      </c>
      <c r="D2675" s="102">
        <v>22</v>
      </c>
      <c r="E2675" s="101">
        <v>1</v>
      </c>
      <c r="F2675" s="101">
        <v>192</v>
      </c>
      <c r="G2675" s="101">
        <v>0</v>
      </c>
      <c r="H2675" s="101">
        <v>2</v>
      </c>
      <c r="I2675" s="101">
        <v>1285</v>
      </c>
      <c r="J2675" s="101">
        <v>0</v>
      </c>
      <c r="K2675" s="101">
        <v>3</v>
      </c>
      <c r="L2675" s="101">
        <v>494</v>
      </c>
      <c r="M2675" s="101">
        <v>0</v>
      </c>
      <c r="N2675" s="100" t="str">
        <f t="shared" si="123"/>
        <v>공격력 +192</v>
      </c>
      <c r="O2675" s="100" t="str">
        <f t="shared" si="124"/>
        <v>최대 체력 +1285</v>
      </c>
      <c r="P2675" s="100" t="str">
        <f t="shared" si="125"/>
        <v>치유력 +494</v>
      </c>
    </row>
    <row r="2676" spans="1:16" ht="13.8" customHeight="1">
      <c r="A2676" s="101">
        <f>C2676*ID규칙_기본능력치그룹_단위+COUNTIF($C$4:C2676,C2676)</f>
        <v>24216023</v>
      </c>
      <c r="B2676" s="100" t="s">
        <v>391</v>
      </c>
      <c r="C2676" s="101">
        <f>VLOOKUP(B2676,WEAPON!$B:$D,3,0)</f>
        <v>24216</v>
      </c>
      <c r="D2676" s="102">
        <v>23</v>
      </c>
      <c r="E2676" s="101">
        <v>1</v>
      </c>
      <c r="F2676" s="101">
        <v>198</v>
      </c>
      <c r="G2676" s="101">
        <v>0</v>
      </c>
      <c r="H2676" s="101">
        <v>2</v>
      </c>
      <c r="I2676" s="101">
        <v>1325</v>
      </c>
      <c r="J2676" s="101">
        <v>0</v>
      </c>
      <c r="K2676" s="101">
        <v>3</v>
      </c>
      <c r="L2676" s="101">
        <v>509</v>
      </c>
      <c r="M2676" s="101">
        <v>0</v>
      </c>
      <c r="N2676" s="100" t="str">
        <f t="shared" si="123"/>
        <v>공격력 +198</v>
      </c>
      <c r="O2676" s="100" t="str">
        <f t="shared" si="124"/>
        <v>최대 체력 +1325</v>
      </c>
      <c r="P2676" s="100" t="str">
        <f t="shared" si="125"/>
        <v>치유력 +509</v>
      </c>
    </row>
    <row r="2677" spans="1:16" ht="13.8" customHeight="1">
      <c r="A2677" s="101">
        <f>C2677*ID규칙_기본능력치그룹_단위+COUNTIF($C$4:C2677,C2677)</f>
        <v>24216024</v>
      </c>
      <c r="B2677" s="100" t="s">
        <v>391</v>
      </c>
      <c r="C2677" s="101">
        <f>VLOOKUP(B2677,WEAPON!$B:$D,3,0)</f>
        <v>24216</v>
      </c>
      <c r="D2677" s="102">
        <v>24</v>
      </c>
      <c r="E2677" s="101">
        <v>1</v>
      </c>
      <c r="F2677" s="101">
        <v>204</v>
      </c>
      <c r="G2677" s="101">
        <v>0</v>
      </c>
      <c r="H2677" s="101">
        <v>2</v>
      </c>
      <c r="I2677" s="101">
        <v>1365</v>
      </c>
      <c r="J2677" s="101">
        <v>0</v>
      </c>
      <c r="K2677" s="101">
        <v>3</v>
      </c>
      <c r="L2677" s="101">
        <v>525</v>
      </c>
      <c r="M2677" s="101">
        <v>0</v>
      </c>
      <c r="N2677" s="100" t="str">
        <f t="shared" si="123"/>
        <v>공격력 +204</v>
      </c>
      <c r="O2677" s="100" t="str">
        <f t="shared" si="124"/>
        <v>최대 체력 +1365</v>
      </c>
      <c r="P2677" s="100" t="str">
        <f t="shared" si="125"/>
        <v>치유력 +525</v>
      </c>
    </row>
    <row r="2678" spans="1:16" ht="13.8" customHeight="1">
      <c r="A2678" s="101">
        <f>C2678*ID규칙_기본능력치그룹_단위+COUNTIF($C$4:C2678,C2678)</f>
        <v>24216025</v>
      </c>
      <c r="B2678" s="100" t="s">
        <v>391</v>
      </c>
      <c r="C2678" s="101">
        <f>VLOOKUP(B2678,WEAPON!$B:$D,3,0)</f>
        <v>24216</v>
      </c>
      <c r="D2678" s="102">
        <v>25</v>
      </c>
      <c r="E2678" s="101">
        <v>1</v>
      </c>
      <c r="F2678" s="101">
        <v>210</v>
      </c>
      <c r="G2678" s="101">
        <v>0</v>
      </c>
      <c r="H2678" s="101">
        <v>2</v>
      </c>
      <c r="I2678" s="101">
        <v>1405</v>
      </c>
      <c r="J2678" s="101">
        <v>0</v>
      </c>
      <c r="K2678" s="101">
        <v>3</v>
      </c>
      <c r="L2678" s="101">
        <v>540</v>
      </c>
      <c r="M2678" s="101">
        <v>0</v>
      </c>
      <c r="N2678" s="100" t="str">
        <f t="shared" si="123"/>
        <v>공격력 +210</v>
      </c>
      <c r="O2678" s="100" t="str">
        <f t="shared" si="124"/>
        <v>최대 체력 +1405</v>
      </c>
      <c r="P2678" s="100" t="str">
        <f t="shared" si="125"/>
        <v>치유력 +540</v>
      </c>
    </row>
    <row r="2679" spans="1:16" ht="13.8" customHeight="1">
      <c r="A2679" s="101">
        <f>C2679*ID규칙_기본능력치그룹_단위+COUNTIF($C$4:C2679,C2679)</f>
        <v>24216026</v>
      </c>
      <c r="B2679" s="100" t="s">
        <v>391</v>
      </c>
      <c r="C2679" s="101">
        <f>VLOOKUP(B2679,WEAPON!$B:$D,3,0)</f>
        <v>24216</v>
      </c>
      <c r="D2679" s="102">
        <v>26</v>
      </c>
      <c r="E2679" s="101">
        <v>1</v>
      </c>
      <c r="F2679" s="101">
        <v>217</v>
      </c>
      <c r="G2679" s="101">
        <v>0</v>
      </c>
      <c r="H2679" s="101">
        <v>2</v>
      </c>
      <c r="I2679" s="101">
        <v>1446</v>
      </c>
      <c r="J2679" s="101">
        <v>0</v>
      </c>
      <c r="K2679" s="101">
        <v>3</v>
      </c>
      <c r="L2679" s="101">
        <v>556</v>
      </c>
      <c r="M2679" s="101">
        <v>0</v>
      </c>
      <c r="N2679" s="100" t="str">
        <f t="shared" si="123"/>
        <v>공격력 +217</v>
      </c>
      <c r="O2679" s="100" t="str">
        <f t="shared" si="124"/>
        <v>최대 체력 +1446</v>
      </c>
      <c r="P2679" s="100" t="str">
        <f t="shared" si="125"/>
        <v>치유력 +556</v>
      </c>
    </row>
    <row r="2680" spans="1:16" ht="13.8" customHeight="1">
      <c r="A2680" s="101">
        <f>C2680*ID규칙_기본능력치그룹_단위+COUNTIF($C$4:C2680,C2680)</f>
        <v>24216027</v>
      </c>
      <c r="B2680" s="100" t="s">
        <v>391</v>
      </c>
      <c r="C2680" s="101">
        <f>VLOOKUP(B2680,WEAPON!$B:$D,3,0)</f>
        <v>24216</v>
      </c>
      <c r="D2680" s="102">
        <v>27</v>
      </c>
      <c r="E2680" s="101">
        <v>1</v>
      </c>
      <c r="F2680" s="101">
        <v>223</v>
      </c>
      <c r="G2680" s="101">
        <v>0</v>
      </c>
      <c r="H2680" s="101">
        <v>2</v>
      </c>
      <c r="I2680" s="101">
        <v>1486</v>
      </c>
      <c r="J2680" s="101">
        <v>0</v>
      </c>
      <c r="K2680" s="101">
        <v>3</v>
      </c>
      <c r="L2680" s="101">
        <v>571</v>
      </c>
      <c r="M2680" s="101">
        <v>0</v>
      </c>
      <c r="N2680" s="100" t="str">
        <f t="shared" si="123"/>
        <v>공격력 +223</v>
      </c>
      <c r="O2680" s="100" t="str">
        <f t="shared" si="124"/>
        <v>최대 체력 +1486</v>
      </c>
      <c r="P2680" s="100" t="str">
        <f t="shared" si="125"/>
        <v>치유력 +571</v>
      </c>
    </row>
    <row r="2681" spans="1:16" ht="13.8" customHeight="1">
      <c r="A2681" s="101">
        <f>C2681*ID규칙_기본능력치그룹_단위+COUNTIF($C$4:C2681,C2681)</f>
        <v>24216028</v>
      </c>
      <c r="B2681" s="100" t="s">
        <v>391</v>
      </c>
      <c r="C2681" s="101">
        <f>VLOOKUP(B2681,WEAPON!$B:$D,3,0)</f>
        <v>24216</v>
      </c>
      <c r="D2681" s="102">
        <v>28</v>
      </c>
      <c r="E2681" s="101">
        <v>1</v>
      </c>
      <c r="F2681" s="101">
        <v>229</v>
      </c>
      <c r="G2681" s="101">
        <v>0</v>
      </c>
      <c r="H2681" s="101">
        <v>2</v>
      </c>
      <c r="I2681" s="101">
        <v>1526</v>
      </c>
      <c r="J2681" s="101">
        <v>0</v>
      </c>
      <c r="K2681" s="101">
        <v>3</v>
      </c>
      <c r="L2681" s="101">
        <v>587</v>
      </c>
      <c r="M2681" s="101">
        <v>0</v>
      </c>
      <c r="N2681" s="100" t="str">
        <f t="shared" si="123"/>
        <v>공격력 +229</v>
      </c>
      <c r="O2681" s="100" t="str">
        <f t="shared" si="124"/>
        <v>최대 체력 +1526</v>
      </c>
      <c r="P2681" s="100" t="str">
        <f t="shared" si="125"/>
        <v>치유력 +587</v>
      </c>
    </row>
    <row r="2682" spans="1:16" ht="13.8" customHeight="1">
      <c r="A2682" s="101">
        <f>C2682*ID규칙_기본능력치그룹_단위+COUNTIF($C$4:C2682,C2682)</f>
        <v>24216029</v>
      </c>
      <c r="B2682" s="100" t="s">
        <v>391</v>
      </c>
      <c r="C2682" s="101">
        <f>VLOOKUP(B2682,WEAPON!$B:$D,3,0)</f>
        <v>24216</v>
      </c>
      <c r="D2682" s="102">
        <v>29</v>
      </c>
      <c r="E2682" s="101">
        <v>1</v>
      </c>
      <c r="F2682" s="101">
        <v>235</v>
      </c>
      <c r="G2682" s="101">
        <v>0</v>
      </c>
      <c r="H2682" s="101">
        <v>2</v>
      </c>
      <c r="I2682" s="101">
        <v>1566</v>
      </c>
      <c r="J2682" s="101">
        <v>0</v>
      </c>
      <c r="K2682" s="101">
        <v>3</v>
      </c>
      <c r="L2682" s="101">
        <v>602</v>
      </c>
      <c r="M2682" s="101">
        <v>0</v>
      </c>
      <c r="N2682" s="100" t="str">
        <f t="shared" si="123"/>
        <v>공격력 +235</v>
      </c>
      <c r="O2682" s="100" t="str">
        <f t="shared" si="124"/>
        <v>최대 체력 +1566</v>
      </c>
      <c r="P2682" s="100" t="str">
        <f t="shared" si="125"/>
        <v>치유력 +602</v>
      </c>
    </row>
    <row r="2683" spans="1:16" ht="13.8" customHeight="1">
      <c r="A2683" s="101">
        <f>C2683*ID규칙_기본능력치그룹_단위+COUNTIF($C$4:C2683,C2683)</f>
        <v>24216030</v>
      </c>
      <c r="B2683" s="100" t="s">
        <v>391</v>
      </c>
      <c r="C2683" s="101">
        <f>VLOOKUP(B2683,WEAPON!$B:$D,3,0)</f>
        <v>24216</v>
      </c>
      <c r="D2683" s="102">
        <v>30</v>
      </c>
      <c r="E2683" s="101">
        <v>1</v>
      </c>
      <c r="F2683" s="101">
        <v>241</v>
      </c>
      <c r="G2683" s="101">
        <v>0</v>
      </c>
      <c r="H2683" s="101">
        <v>2</v>
      </c>
      <c r="I2683" s="101">
        <v>1606</v>
      </c>
      <c r="J2683" s="101">
        <v>0</v>
      </c>
      <c r="K2683" s="101">
        <v>3</v>
      </c>
      <c r="L2683" s="101">
        <v>617</v>
      </c>
      <c r="M2683" s="101">
        <v>0</v>
      </c>
      <c r="N2683" s="100" t="str">
        <f t="shared" si="123"/>
        <v>공격력 +241</v>
      </c>
      <c r="O2683" s="100" t="str">
        <f t="shared" si="124"/>
        <v>최대 체력 +1606</v>
      </c>
      <c r="P2683" s="100" t="str">
        <f t="shared" si="125"/>
        <v>치유력 +617</v>
      </c>
    </row>
    <row r="2684" spans="1:16" ht="13.8" customHeight="1">
      <c r="A2684" s="101">
        <f>C2684*ID규칙_기본능력치그룹_단위+COUNTIF($C$4:C2684,C2684)</f>
        <v>24216031</v>
      </c>
      <c r="B2684" s="100" t="s">
        <v>391</v>
      </c>
      <c r="C2684" s="101">
        <f>VLOOKUP(B2684,WEAPON!$B:$D,3,0)</f>
        <v>24216</v>
      </c>
      <c r="D2684" s="102">
        <v>31</v>
      </c>
      <c r="E2684" s="101">
        <v>1</v>
      </c>
      <c r="F2684" s="101">
        <v>247</v>
      </c>
      <c r="G2684" s="101">
        <v>0</v>
      </c>
      <c r="H2684" s="101">
        <v>2</v>
      </c>
      <c r="I2684" s="101">
        <v>1646</v>
      </c>
      <c r="J2684" s="101">
        <v>0</v>
      </c>
      <c r="K2684" s="101">
        <v>3</v>
      </c>
      <c r="L2684" s="101">
        <v>633</v>
      </c>
      <c r="M2684" s="101">
        <v>0</v>
      </c>
      <c r="N2684" s="100" t="str">
        <f t="shared" si="123"/>
        <v>공격력 +247</v>
      </c>
      <c r="O2684" s="100" t="str">
        <f t="shared" si="124"/>
        <v>최대 체력 +1646</v>
      </c>
      <c r="P2684" s="100" t="str">
        <f t="shared" si="125"/>
        <v>치유력 +633</v>
      </c>
    </row>
    <row r="2685" spans="1:16" ht="13.8" customHeight="1">
      <c r="A2685" s="101">
        <f>C2685*ID규칙_기본능력치그룹_단위+COUNTIF($C$4:C2685,C2685)</f>
        <v>24216032</v>
      </c>
      <c r="B2685" s="100" t="s">
        <v>391</v>
      </c>
      <c r="C2685" s="101">
        <f>VLOOKUP(B2685,WEAPON!$B:$D,3,0)</f>
        <v>24216</v>
      </c>
      <c r="D2685" s="102">
        <v>32</v>
      </c>
      <c r="E2685" s="101">
        <v>1</v>
      </c>
      <c r="F2685" s="101">
        <v>253</v>
      </c>
      <c r="G2685" s="101">
        <v>0</v>
      </c>
      <c r="H2685" s="101">
        <v>2</v>
      </c>
      <c r="I2685" s="101">
        <v>1686</v>
      </c>
      <c r="J2685" s="101">
        <v>0</v>
      </c>
      <c r="K2685" s="101">
        <v>3</v>
      </c>
      <c r="L2685" s="101">
        <v>648</v>
      </c>
      <c r="M2685" s="101">
        <v>0</v>
      </c>
      <c r="N2685" s="100" t="str">
        <f t="shared" si="123"/>
        <v>공격력 +253</v>
      </c>
      <c r="O2685" s="100" t="str">
        <f t="shared" si="124"/>
        <v>최대 체력 +1686</v>
      </c>
      <c r="P2685" s="100" t="str">
        <f t="shared" si="125"/>
        <v>치유력 +648</v>
      </c>
    </row>
    <row r="2686" spans="1:16" ht="13.8" customHeight="1">
      <c r="A2686" s="101">
        <f>C2686*ID규칙_기본능력치그룹_단위+COUNTIF($C$4:C2686,C2686)</f>
        <v>24216033</v>
      </c>
      <c r="B2686" s="100" t="s">
        <v>391</v>
      </c>
      <c r="C2686" s="101">
        <f>VLOOKUP(B2686,WEAPON!$B:$D,3,0)</f>
        <v>24216</v>
      </c>
      <c r="D2686" s="102">
        <v>33</v>
      </c>
      <c r="E2686" s="101">
        <v>1</v>
      </c>
      <c r="F2686" s="101">
        <v>259</v>
      </c>
      <c r="G2686" s="101">
        <v>0</v>
      </c>
      <c r="H2686" s="101">
        <v>2</v>
      </c>
      <c r="I2686" s="101">
        <v>1727</v>
      </c>
      <c r="J2686" s="101">
        <v>0</v>
      </c>
      <c r="K2686" s="101">
        <v>3</v>
      </c>
      <c r="L2686" s="101">
        <v>664</v>
      </c>
      <c r="M2686" s="101">
        <v>0</v>
      </c>
      <c r="N2686" s="100" t="str">
        <f t="shared" si="123"/>
        <v>공격력 +259</v>
      </c>
      <c r="O2686" s="100" t="str">
        <f t="shared" si="124"/>
        <v>최대 체력 +1727</v>
      </c>
      <c r="P2686" s="100" t="str">
        <f t="shared" si="125"/>
        <v>치유력 +664</v>
      </c>
    </row>
    <row r="2687" spans="1:16" ht="13.8" customHeight="1">
      <c r="A2687" s="101">
        <f>C2687*ID규칙_기본능력치그룹_단위+COUNTIF($C$4:C2687,C2687)</f>
        <v>24216034</v>
      </c>
      <c r="B2687" s="100" t="s">
        <v>391</v>
      </c>
      <c r="C2687" s="101">
        <f>VLOOKUP(B2687,WEAPON!$B:$D,3,0)</f>
        <v>24216</v>
      </c>
      <c r="D2687" s="102">
        <v>34</v>
      </c>
      <c r="E2687" s="101">
        <v>1</v>
      </c>
      <c r="F2687" s="101">
        <v>265</v>
      </c>
      <c r="G2687" s="101">
        <v>0</v>
      </c>
      <c r="H2687" s="101">
        <v>2</v>
      </c>
      <c r="I2687" s="101">
        <v>1767</v>
      </c>
      <c r="J2687" s="101">
        <v>0</v>
      </c>
      <c r="K2687" s="101">
        <v>3</v>
      </c>
      <c r="L2687" s="101">
        <v>679</v>
      </c>
      <c r="M2687" s="101">
        <v>0</v>
      </c>
      <c r="N2687" s="100" t="str">
        <f t="shared" si="123"/>
        <v>공격력 +265</v>
      </c>
      <c r="O2687" s="100" t="str">
        <f t="shared" si="124"/>
        <v>최대 체력 +1767</v>
      </c>
      <c r="P2687" s="100" t="str">
        <f t="shared" si="125"/>
        <v>치유력 +679</v>
      </c>
    </row>
    <row r="2688" spans="1:16" ht="13.8" customHeight="1">
      <c r="A2688" s="101">
        <f>C2688*ID규칙_기본능력치그룹_단위+COUNTIF($C$4:C2688,C2688)</f>
        <v>24216035</v>
      </c>
      <c r="B2688" s="100" t="s">
        <v>391</v>
      </c>
      <c r="C2688" s="101">
        <f>VLOOKUP(B2688,WEAPON!$B:$D,3,0)</f>
        <v>24216</v>
      </c>
      <c r="D2688" s="102">
        <v>35</v>
      </c>
      <c r="E2688" s="101">
        <v>1</v>
      </c>
      <c r="F2688" s="101">
        <v>271</v>
      </c>
      <c r="G2688" s="101">
        <v>0</v>
      </c>
      <c r="H2688" s="101">
        <v>2</v>
      </c>
      <c r="I2688" s="101">
        <v>1807</v>
      </c>
      <c r="J2688" s="101">
        <v>0</v>
      </c>
      <c r="K2688" s="101">
        <v>3</v>
      </c>
      <c r="L2688" s="101">
        <v>695</v>
      </c>
      <c r="M2688" s="101">
        <v>0</v>
      </c>
      <c r="N2688" s="100" t="str">
        <f t="shared" si="123"/>
        <v>공격력 +271</v>
      </c>
      <c r="O2688" s="100" t="str">
        <f t="shared" si="124"/>
        <v>최대 체력 +1807</v>
      </c>
      <c r="P2688" s="100" t="str">
        <f t="shared" si="125"/>
        <v>치유력 +695</v>
      </c>
    </row>
    <row r="2689" spans="1:16" ht="13.8" customHeight="1">
      <c r="A2689" s="101">
        <f>C2689*ID규칙_기본능력치그룹_단위+COUNTIF($C$4:C2689,C2689)</f>
        <v>24216036</v>
      </c>
      <c r="B2689" s="100" t="s">
        <v>391</v>
      </c>
      <c r="C2689" s="101">
        <f>VLOOKUP(B2689,WEAPON!$B:$D,3,0)</f>
        <v>24216</v>
      </c>
      <c r="D2689" s="102">
        <v>36</v>
      </c>
      <c r="E2689" s="101">
        <v>1</v>
      </c>
      <c r="F2689" s="101">
        <v>277</v>
      </c>
      <c r="G2689" s="101">
        <v>0</v>
      </c>
      <c r="H2689" s="101">
        <v>2</v>
      </c>
      <c r="I2689" s="101">
        <v>1847</v>
      </c>
      <c r="J2689" s="101">
        <v>0</v>
      </c>
      <c r="K2689" s="101">
        <v>3</v>
      </c>
      <c r="L2689" s="101">
        <v>710</v>
      </c>
      <c r="M2689" s="101">
        <v>0</v>
      </c>
      <c r="N2689" s="100" t="str">
        <f t="shared" si="123"/>
        <v>공격력 +277</v>
      </c>
      <c r="O2689" s="100" t="str">
        <f t="shared" si="124"/>
        <v>최대 체력 +1847</v>
      </c>
      <c r="P2689" s="100" t="str">
        <f t="shared" si="125"/>
        <v>치유력 +710</v>
      </c>
    </row>
    <row r="2690" spans="1:16" ht="13.8" customHeight="1">
      <c r="A2690" s="101">
        <f>C2690*ID규칙_기본능력치그룹_단위+COUNTIF($C$4:C2690,C2690)</f>
        <v>24216037</v>
      </c>
      <c r="B2690" s="100" t="s">
        <v>391</v>
      </c>
      <c r="C2690" s="101">
        <f>VLOOKUP(B2690,WEAPON!$B:$D,3,0)</f>
        <v>24216</v>
      </c>
      <c r="D2690" s="102">
        <v>37</v>
      </c>
      <c r="E2690" s="101">
        <v>1</v>
      </c>
      <c r="F2690" s="101">
        <v>283</v>
      </c>
      <c r="G2690" s="101">
        <v>0</v>
      </c>
      <c r="H2690" s="101">
        <v>2</v>
      </c>
      <c r="I2690" s="101">
        <v>1887</v>
      </c>
      <c r="J2690" s="101">
        <v>0</v>
      </c>
      <c r="K2690" s="101">
        <v>3</v>
      </c>
      <c r="L2690" s="101">
        <v>725</v>
      </c>
      <c r="M2690" s="101">
        <v>0</v>
      </c>
      <c r="N2690" s="100" t="str">
        <f t="shared" si="123"/>
        <v>공격력 +283</v>
      </c>
      <c r="O2690" s="100" t="str">
        <f t="shared" si="124"/>
        <v>최대 체력 +1887</v>
      </c>
      <c r="P2690" s="100" t="str">
        <f t="shared" si="125"/>
        <v>치유력 +725</v>
      </c>
    </row>
    <row r="2691" spans="1:16" ht="13.8" customHeight="1">
      <c r="A2691" s="101">
        <f>C2691*ID규칙_기본능력치그룹_단위+COUNTIF($C$4:C2691,C2691)</f>
        <v>24216038</v>
      </c>
      <c r="B2691" s="100" t="s">
        <v>391</v>
      </c>
      <c r="C2691" s="101">
        <f>VLOOKUP(B2691,WEAPON!$B:$D,3,0)</f>
        <v>24216</v>
      </c>
      <c r="D2691" s="102">
        <v>38</v>
      </c>
      <c r="E2691" s="101">
        <v>1</v>
      </c>
      <c r="F2691" s="101">
        <v>289</v>
      </c>
      <c r="G2691" s="101">
        <v>0</v>
      </c>
      <c r="H2691" s="101">
        <v>2</v>
      </c>
      <c r="I2691" s="101">
        <v>1927</v>
      </c>
      <c r="J2691" s="101">
        <v>0</v>
      </c>
      <c r="K2691" s="101">
        <v>3</v>
      </c>
      <c r="L2691" s="101">
        <v>741</v>
      </c>
      <c r="M2691" s="101">
        <v>0</v>
      </c>
      <c r="N2691" s="100" t="str">
        <f t="shared" si="123"/>
        <v>공격력 +289</v>
      </c>
      <c r="O2691" s="100" t="str">
        <f t="shared" si="124"/>
        <v>최대 체력 +1927</v>
      </c>
      <c r="P2691" s="100" t="str">
        <f t="shared" si="125"/>
        <v>치유력 +741</v>
      </c>
    </row>
    <row r="2692" spans="1:16" ht="13.8" customHeight="1">
      <c r="A2692" s="101">
        <f>C2692*ID규칙_기본능력치그룹_단위+COUNTIF($C$4:C2692,C2692)</f>
        <v>24216039</v>
      </c>
      <c r="B2692" s="100" t="s">
        <v>391</v>
      </c>
      <c r="C2692" s="101">
        <f>VLOOKUP(B2692,WEAPON!$B:$D,3,0)</f>
        <v>24216</v>
      </c>
      <c r="D2692" s="102">
        <v>39</v>
      </c>
      <c r="E2692" s="101">
        <v>1</v>
      </c>
      <c r="F2692" s="101">
        <v>295</v>
      </c>
      <c r="G2692" s="101">
        <v>0</v>
      </c>
      <c r="H2692" s="101">
        <v>2</v>
      </c>
      <c r="I2692" s="101">
        <v>1967</v>
      </c>
      <c r="J2692" s="101">
        <v>0</v>
      </c>
      <c r="K2692" s="101">
        <v>3</v>
      </c>
      <c r="L2692" s="101">
        <v>756</v>
      </c>
      <c r="M2692" s="101">
        <v>0</v>
      </c>
      <c r="N2692" s="100" t="str">
        <f t="shared" ref="N2692:N2755" si="126">IF(E2692=0,"-",VLOOKUP(E2692,STATS_TYPE,2,0)&amp;" +")&amp;IF(E2692=0,"",IF(G2692=0,F2692,F2692/100&amp;"%"))</f>
        <v>공격력 +295</v>
      </c>
      <c r="O2692" s="100" t="str">
        <f t="shared" ref="O2692:O2755" si="127">IF(H2692=0,"-",VLOOKUP(H2692,STATS_TYPE,2,0)&amp;" +")&amp;IF(H2692=0,"",IF(J2692=0,I2692,I2692/100&amp;"%"))</f>
        <v>최대 체력 +1967</v>
      </c>
      <c r="P2692" s="100" t="str">
        <f t="shared" ref="P2692:P2755" si="128">IF(K2692=0,"-",VLOOKUP(K2692,STATS_TYPE,2,0)&amp;" +")&amp;IF(K2692=0,"",IF(M2692=0,L2692,L2692/100&amp;"%"))</f>
        <v>치유력 +756</v>
      </c>
    </row>
    <row r="2693" spans="1:16" ht="13.8" customHeight="1">
      <c r="A2693" s="101">
        <f>C2693*ID규칙_기본능력치그룹_단위+COUNTIF($C$4:C2693,C2693)</f>
        <v>24216040</v>
      </c>
      <c r="B2693" s="100" t="s">
        <v>391</v>
      </c>
      <c r="C2693" s="101">
        <f>VLOOKUP(B2693,WEAPON!$B:$D,3,0)</f>
        <v>24216</v>
      </c>
      <c r="D2693" s="102">
        <v>40</v>
      </c>
      <c r="E2693" s="101">
        <v>1</v>
      </c>
      <c r="F2693" s="101">
        <v>301</v>
      </c>
      <c r="G2693" s="101">
        <v>0</v>
      </c>
      <c r="H2693" s="101">
        <v>2</v>
      </c>
      <c r="I2693" s="101">
        <v>2008</v>
      </c>
      <c r="J2693" s="101">
        <v>0</v>
      </c>
      <c r="K2693" s="101">
        <v>3</v>
      </c>
      <c r="L2693" s="101">
        <v>772</v>
      </c>
      <c r="M2693" s="101">
        <v>0</v>
      </c>
      <c r="N2693" s="100" t="str">
        <f t="shared" si="126"/>
        <v>공격력 +301</v>
      </c>
      <c r="O2693" s="100" t="str">
        <f t="shared" si="127"/>
        <v>최대 체력 +2008</v>
      </c>
      <c r="P2693" s="100" t="str">
        <f t="shared" si="128"/>
        <v>치유력 +772</v>
      </c>
    </row>
    <row r="2694" spans="1:16" ht="13.8" customHeight="1">
      <c r="A2694" s="101">
        <f>C2694*ID규칙_기본능력치그룹_단위+COUNTIF($C$4:C2694,C2694)</f>
        <v>24216041</v>
      </c>
      <c r="B2694" s="100" t="s">
        <v>391</v>
      </c>
      <c r="C2694" s="101">
        <f>VLOOKUP(B2694,WEAPON!$B:$D,3,0)</f>
        <v>24216</v>
      </c>
      <c r="D2694" s="102">
        <v>41</v>
      </c>
      <c r="E2694" s="101">
        <v>1</v>
      </c>
      <c r="F2694" s="101">
        <v>307</v>
      </c>
      <c r="G2694" s="101">
        <v>0</v>
      </c>
      <c r="H2694" s="101">
        <v>2</v>
      </c>
      <c r="I2694" s="101">
        <v>2048</v>
      </c>
      <c r="J2694" s="101">
        <v>0</v>
      </c>
      <c r="K2694" s="101">
        <v>3</v>
      </c>
      <c r="L2694" s="101">
        <v>787</v>
      </c>
      <c r="M2694" s="101">
        <v>0</v>
      </c>
      <c r="N2694" s="100" t="str">
        <f t="shared" si="126"/>
        <v>공격력 +307</v>
      </c>
      <c r="O2694" s="100" t="str">
        <f t="shared" si="127"/>
        <v>최대 체력 +2048</v>
      </c>
      <c r="P2694" s="100" t="str">
        <f t="shared" si="128"/>
        <v>치유력 +787</v>
      </c>
    </row>
    <row r="2695" spans="1:16" ht="13.8" customHeight="1">
      <c r="A2695" s="101">
        <f>C2695*ID규칙_기본능력치그룹_단위+COUNTIF($C$4:C2695,C2695)</f>
        <v>24216042</v>
      </c>
      <c r="B2695" s="100" t="s">
        <v>391</v>
      </c>
      <c r="C2695" s="101">
        <f>VLOOKUP(B2695,WEAPON!$B:$D,3,0)</f>
        <v>24216</v>
      </c>
      <c r="D2695" s="102">
        <v>42</v>
      </c>
      <c r="E2695" s="101">
        <v>1</v>
      </c>
      <c r="F2695" s="101">
        <v>313</v>
      </c>
      <c r="G2695" s="101">
        <v>0</v>
      </c>
      <c r="H2695" s="101">
        <v>2</v>
      </c>
      <c r="I2695" s="101">
        <v>2088</v>
      </c>
      <c r="J2695" s="101">
        <v>0</v>
      </c>
      <c r="K2695" s="101">
        <v>3</v>
      </c>
      <c r="L2695" s="101">
        <v>803</v>
      </c>
      <c r="M2695" s="101">
        <v>0</v>
      </c>
      <c r="N2695" s="100" t="str">
        <f t="shared" si="126"/>
        <v>공격력 +313</v>
      </c>
      <c r="O2695" s="100" t="str">
        <f t="shared" si="127"/>
        <v>최대 체력 +2088</v>
      </c>
      <c r="P2695" s="100" t="str">
        <f t="shared" si="128"/>
        <v>치유력 +803</v>
      </c>
    </row>
    <row r="2696" spans="1:16" ht="13.8" customHeight="1">
      <c r="A2696" s="101">
        <f>C2696*ID규칙_기본능력치그룹_단위+COUNTIF($C$4:C2696,C2696)</f>
        <v>24216043</v>
      </c>
      <c r="B2696" s="100" t="s">
        <v>391</v>
      </c>
      <c r="C2696" s="101">
        <f>VLOOKUP(B2696,WEAPON!$B:$D,3,0)</f>
        <v>24216</v>
      </c>
      <c r="D2696" s="102">
        <v>43</v>
      </c>
      <c r="E2696" s="101">
        <v>1</v>
      </c>
      <c r="F2696" s="101">
        <v>319</v>
      </c>
      <c r="G2696" s="101">
        <v>0</v>
      </c>
      <c r="H2696" s="101">
        <v>2</v>
      </c>
      <c r="I2696" s="101">
        <v>2128</v>
      </c>
      <c r="J2696" s="101">
        <v>0</v>
      </c>
      <c r="K2696" s="101">
        <v>3</v>
      </c>
      <c r="L2696" s="101">
        <v>818</v>
      </c>
      <c r="M2696" s="101">
        <v>0</v>
      </c>
      <c r="N2696" s="100" t="str">
        <f t="shared" si="126"/>
        <v>공격력 +319</v>
      </c>
      <c r="O2696" s="100" t="str">
        <f t="shared" si="127"/>
        <v>최대 체력 +2128</v>
      </c>
      <c r="P2696" s="100" t="str">
        <f t="shared" si="128"/>
        <v>치유력 +818</v>
      </c>
    </row>
    <row r="2697" spans="1:16" ht="13.8" customHeight="1">
      <c r="A2697" s="101">
        <f>C2697*ID규칙_기본능력치그룹_단위+COUNTIF($C$4:C2697,C2697)</f>
        <v>24216044</v>
      </c>
      <c r="B2697" s="100" t="s">
        <v>391</v>
      </c>
      <c r="C2697" s="101">
        <f>VLOOKUP(B2697,WEAPON!$B:$D,3,0)</f>
        <v>24216</v>
      </c>
      <c r="D2697" s="102">
        <v>44</v>
      </c>
      <c r="E2697" s="101">
        <v>1</v>
      </c>
      <c r="F2697" s="101">
        <v>325</v>
      </c>
      <c r="G2697" s="101">
        <v>0</v>
      </c>
      <c r="H2697" s="101">
        <v>2</v>
      </c>
      <c r="I2697" s="101">
        <v>2168</v>
      </c>
      <c r="J2697" s="101">
        <v>0</v>
      </c>
      <c r="K2697" s="101">
        <v>3</v>
      </c>
      <c r="L2697" s="101">
        <v>833</v>
      </c>
      <c r="M2697" s="101">
        <v>0</v>
      </c>
      <c r="N2697" s="100" t="str">
        <f t="shared" si="126"/>
        <v>공격력 +325</v>
      </c>
      <c r="O2697" s="100" t="str">
        <f t="shared" si="127"/>
        <v>최대 체력 +2168</v>
      </c>
      <c r="P2697" s="100" t="str">
        <f t="shared" si="128"/>
        <v>치유력 +833</v>
      </c>
    </row>
    <row r="2698" spans="1:16" ht="13.8" customHeight="1">
      <c r="A2698" s="101">
        <f>C2698*ID규칙_기본능력치그룹_단위+COUNTIF($C$4:C2698,C2698)</f>
        <v>24216045</v>
      </c>
      <c r="B2698" s="100" t="s">
        <v>391</v>
      </c>
      <c r="C2698" s="101">
        <f>VLOOKUP(B2698,WEAPON!$B:$D,3,0)</f>
        <v>24216</v>
      </c>
      <c r="D2698" s="102">
        <v>45</v>
      </c>
      <c r="E2698" s="101">
        <v>1</v>
      </c>
      <c r="F2698" s="101">
        <v>331</v>
      </c>
      <c r="G2698" s="101">
        <v>0</v>
      </c>
      <c r="H2698" s="101">
        <v>2</v>
      </c>
      <c r="I2698" s="101">
        <v>2208</v>
      </c>
      <c r="J2698" s="101">
        <v>0</v>
      </c>
      <c r="K2698" s="101">
        <v>3</v>
      </c>
      <c r="L2698" s="101">
        <v>849</v>
      </c>
      <c r="M2698" s="101">
        <v>0</v>
      </c>
      <c r="N2698" s="100" t="str">
        <f t="shared" si="126"/>
        <v>공격력 +331</v>
      </c>
      <c r="O2698" s="100" t="str">
        <f t="shared" si="127"/>
        <v>최대 체력 +2208</v>
      </c>
      <c r="P2698" s="100" t="str">
        <f t="shared" si="128"/>
        <v>치유력 +849</v>
      </c>
    </row>
    <row r="2699" spans="1:16" ht="13.8" customHeight="1">
      <c r="A2699" s="101">
        <f>C2699*ID규칙_기본능력치그룹_단위+COUNTIF($C$4:C2699,C2699)</f>
        <v>24216046</v>
      </c>
      <c r="B2699" s="100" t="s">
        <v>391</v>
      </c>
      <c r="C2699" s="101">
        <f>VLOOKUP(B2699,WEAPON!$B:$D,3,0)</f>
        <v>24216</v>
      </c>
      <c r="D2699" s="102">
        <v>46</v>
      </c>
      <c r="E2699" s="101">
        <v>1</v>
      </c>
      <c r="F2699" s="101">
        <v>337</v>
      </c>
      <c r="G2699" s="101">
        <v>0</v>
      </c>
      <c r="H2699" s="101">
        <v>2</v>
      </c>
      <c r="I2699" s="101">
        <v>2248</v>
      </c>
      <c r="J2699" s="101">
        <v>0</v>
      </c>
      <c r="K2699" s="101">
        <v>3</v>
      </c>
      <c r="L2699" s="101">
        <v>864</v>
      </c>
      <c r="M2699" s="101">
        <v>0</v>
      </c>
      <c r="N2699" s="100" t="str">
        <f t="shared" si="126"/>
        <v>공격력 +337</v>
      </c>
      <c r="O2699" s="100" t="str">
        <f t="shared" si="127"/>
        <v>최대 체력 +2248</v>
      </c>
      <c r="P2699" s="100" t="str">
        <f t="shared" si="128"/>
        <v>치유력 +864</v>
      </c>
    </row>
    <row r="2700" spans="1:16" ht="13.8" customHeight="1">
      <c r="A2700" s="101">
        <f>C2700*ID규칙_기본능력치그룹_단위+COUNTIF($C$4:C2700,C2700)</f>
        <v>24216047</v>
      </c>
      <c r="B2700" s="100" t="s">
        <v>391</v>
      </c>
      <c r="C2700" s="101">
        <f>VLOOKUP(B2700,WEAPON!$B:$D,3,0)</f>
        <v>24216</v>
      </c>
      <c r="D2700" s="102">
        <v>47</v>
      </c>
      <c r="E2700" s="101">
        <v>1</v>
      </c>
      <c r="F2700" s="101">
        <v>343</v>
      </c>
      <c r="G2700" s="101">
        <v>0</v>
      </c>
      <c r="H2700" s="101">
        <v>2</v>
      </c>
      <c r="I2700" s="101">
        <v>2289</v>
      </c>
      <c r="J2700" s="101">
        <v>0</v>
      </c>
      <c r="K2700" s="101">
        <v>3</v>
      </c>
      <c r="L2700" s="101">
        <v>880</v>
      </c>
      <c r="M2700" s="101">
        <v>0</v>
      </c>
      <c r="N2700" s="100" t="str">
        <f t="shared" si="126"/>
        <v>공격력 +343</v>
      </c>
      <c r="O2700" s="100" t="str">
        <f t="shared" si="127"/>
        <v>최대 체력 +2289</v>
      </c>
      <c r="P2700" s="100" t="str">
        <f t="shared" si="128"/>
        <v>치유력 +880</v>
      </c>
    </row>
    <row r="2701" spans="1:16" ht="13.8" customHeight="1">
      <c r="A2701" s="101">
        <f>C2701*ID규칙_기본능력치그룹_단위+COUNTIF($C$4:C2701,C2701)</f>
        <v>24216048</v>
      </c>
      <c r="B2701" s="100" t="s">
        <v>391</v>
      </c>
      <c r="C2701" s="101">
        <f>VLOOKUP(B2701,WEAPON!$B:$D,3,0)</f>
        <v>24216</v>
      </c>
      <c r="D2701" s="102">
        <v>48</v>
      </c>
      <c r="E2701" s="101">
        <v>1</v>
      </c>
      <c r="F2701" s="101">
        <v>349</v>
      </c>
      <c r="G2701" s="101">
        <v>0</v>
      </c>
      <c r="H2701" s="101">
        <v>2</v>
      </c>
      <c r="I2701" s="101">
        <v>2329</v>
      </c>
      <c r="J2701" s="101">
        <v>0</v>
      </c>
      <c r="K2701" s="101">
        <v>3</v>
      </c>
      <c r="L2701" s="101">
        <v>895</v>
      </c>
      <c r="M2701" s="101">
        <v>0</v>
      </c>
      <c r="N2701" s="100" t="str">
        <f t="shared" si="126"/>
        <v>공격력 +349</v>
      </c>
      <c r="O2701" s="100" t="str">
        <f t="shared" si="127"/>
        <v>최대 체력 +2329</v>
      </c>
      <c r="P2701" s="100" t="str">
        <f t="shared" si="128"/>
        <v>치유력 +895</v>
      </c>
    </row>
    <row r="2702" spans="1:16" ht="13.8" customHeight="1">
      <c r="A2702" s="101">
        <f>C2702*ID규칙_기본능력치그룹_단위+COUNTIF($C$4:C2702,C2702)</f>
        <v>24216049</v>
      </c>
      <c r="B2702" s="100" t="s">
        <v>391</v>
      </c>
      <c r="C2702" s="101">
        <f>VLOOKUP(B2702,WEAPON!$B:$D,3,0)</f>
        <v>24216</v>
      </c>
      <c r="D2702" s="102">
        <v>49</v>
      </c>
      <c r="E2702" s="101">
        <v>1</v>
      </c>
      <c r="F2702" s="101">
        <v>355</v>
      </c>
      <c r="G2702" s="101">
        <v>0</v>
      </c>
      <c r="H2702" s="101">
        <v>2</v>
      </c>
      <c r="I2702" s="101">
        <v>2369</v>
      </c>
      <c r="J2702" s="101">
        <v>0</v>
      </c>
      <c r="K2702" s="101">
        <v>3</v>
      </c>
      <c r="L2702" s="101">
        <v>911</v>
      </c>
      <c r="M2702" s="101">
        <v>0</v>
      </c>
      <c r="N2702" s="100" t="str">
        <f t="shared" si="126"/>
        <v>공격력 +355</v>
      </c>
      <c r="O2702" s="100" t="str">
        <f t="shared" si="127"/>
        <v>최대 체력 +2369</v>
      </c>
      <c r="P2702" s="100" t="str">
        <f t="shared" si="128"/>
        <v>치유력 +911</v>
      </c>
    </row>
    <row r="2703" spans="1:16" ht="13.8" customHeight="1">
      <c r="A2703" s="101">
        <f>C2703*ID규칙_기본능력치그룹_단위+COUNTIF($C$4:C2703,C2703)</f>
        <v>24216050</v>
      </c>
      <c r="B2703" s="100" t="s">
        <v>391</v>
      </c>
      <c r="C2703" s="101">
        <f>VLOOKUP(B2703,WEAPON!$B:$D,3,0)</f>
        <v>24216</v>
      </c>
      <c r="D2703" s="102">
        <v>50</v>
      </c>
      <c r="E2703" s="101">
        <v>1</v>
      </c>
      <c r="F2703" s="101">
        <v>361</v>
      </c>
      <c r="G2703" s="101">
        <v>0</v>
      </c>
      <c r="H2703" s="101">
        <v>2</v>
      </c>
      <c r="I2703" s="101">
        <v>2409</v>
      </c>
      <c r="J2703" s="101">
        <v>0</v>
      </c>
      <c r="K2703" s="101">
        <v>3</v>
      </c>
      <c r="L2703" s="101">
        <v>926</v>
      </c>
      <c r="M2703" s="101">
        <v>0</v>
      </c>
      <c r="N2703" s="100" t="str">
        <f t="shared" si="126"/>
        <v>공격력 +361</v>
      </c>
      <c r="O2703" s="100" t="str">
        <f t="shared" si="127"/>
        <v>최대 체력 +2409</v>
      </c>
      <c r="P2703" s="100" t="str">
        <f t="shared" si="128"/>
        <v>치유력 +926</v>
      </c>
    </row>
    <row r="2704" spans="1:16" ht="13.8" customHeight="1">
      <c r="A2704" s="101">
        <f>C2704*ID규칙_기본능력치그룹_단위+COUNTIF($C$4:C2704,C2704)</f>
        <v>11339001</v>
      </c>
      <c r="B2704" s="100" t="s">
        <v>393</v>
      </c>
      <c r="C2704" s="101">
        <f>VLOOKUP(B2704,WEAPON!$B:$D,3,0)</f>
        <v>11339</v>
      </c>
      <c r="D2704" s="102">
        <v>1</v>
      </c>
      <c r="E2704" s="101">
        <v>1</v>
      </c>
      <c r="F2704" s="101">
        <v>106</v>
      </c>
      <c r="G2704" s="101">
        <v>0</v>
      </c>
      <c r="H2704" s="101">
        <v>2</v>
      </c>
      <c r="I2704" s="101">
        <v>559</v>
      </c>
      <c r="J2704" s="101">
        <v>0</v>
      </c>
      <c r="K2704" s="101">
        <v>0</v>
      </c>
      <c r="L2704" s="101">
        <v>0</v>
      </c>
      <c r="M2704" s="101">
        <v>0</v>
      </c>
      <c r="N2704" s="100" t="str">
        <f t="shared" si="126"/>
        <v>공격력 +106</v>
      </c>
      <c r="O2704" s="100" t="str">
        <f t="shared" si="127"/>
        <v>최대 체력 +559</v>
      </c>
      <c r="P2704" s="100" t="str">
        <f t="shared" si="128"/>
        <v>-</v>
      </c>
    </row>
    <row r="2705" spans="1:16" ht="13.8" customHeight="1">
      <c r="A2705" s="101">
        <f>C2705*ID규칙_기본능력치그룹_단위+COUNTIF($C$4:C2705,C2705)</f>
        <v>11339002</v>
      </c>
      <c r="B2705" s="100" t="s">
        <v>393</v>
      </c>
      <c r="C2705" s="101">
        <f>VLOOKUP(B2705,WEAPON!$B:$D,3,0)</f>
        <v>11339</v>
      </c>
      <c r="D2705" s="102">
        <v>2</v>
      </c>
      <c r="E2705" s="101">
        <v>1</v>
      </c>
      <c r="F2705" s="101">
        <v>116</v>
      </c>
      <c r="G2705" s="101">
        <v>0</v>
      </c>
      <c r="H2705" s="101">
        <v>2</v>
      </c>
      <c r="I2705" s="101">
        <v>610</v>
      </c>
      <c r="J2705" s="101">
        <v>0</v>
      </c>
      <c r="K2705" s="101">
        <v>0</v>
      </c>
      <c r="L2705" s="101">
        <v>0</v>
      </c>
      <c r="M2705" s="101">
        <v>0</v>
      </c>
      <c r="N2705" s="100" t="str">
        <f t="shared" si="126"/>
        <v>공격력 +116</v>
      </c>
      <c r="O2705" s="100" t="str">
        <f t="shared" si="127"/>
        <v>최대 체력 +610</v>
      </c>
      <c r="P2705" s="100" t="str">
        <f t="shared" si="128"/>
        <v>-</v>
      </c>
    </row>
    <row r="2706" spans="1:16" ht="13.8" customHeight="1">
      <c r="A2706" s="101">
        <f>C2706*ID규칙_기본능력치그룹_단위+COUNTIF($C$4:C2706,C2706)</f>
        <v>11339003</v>
      </c>
      <c r="B2706" s="100" t="s">
        <v>393</v>
      </c>
      <c r="C2706" s="101">
        <f>VLOOKUP(B2706,WEAPON!$B:$D,3,0)</f>
        <v>11339</v>
      </c>
      <c r="D2706" s="102">
        <v>3</v>
      </c>
      <c r="E2706" s="101">
        <v>1</v>
      </c>
      <c r="F2706" s="101">
        <v>125</v>
      </c>
      <c r="G2706" s="101">
        <v>0</v>
      </c>
      <c r="H2706" s="101">
        <v>2</v>
      </c>
      <c r="I2706" s="101">
        <v>661</v>
      </c>
      <c r="J2706" s="101">
        <v>0</v>
      </c>
      <c r="K2706" s="101">
        <v>0</v>
      </c>
      <c r="L2706" s="101">
        <v>0</v>
      </c>
      <c r="M2706" s="101">
        <v>0</v>
      </c>
      <c r="N2706" s="100" t="str">
        <f t="shared" si="126"/>
        <v>공격력 +125</v>
      </c>
      <c r="O2706" s="100" t="str">
        <f t="shared" si="127"/>
        <v>최대 체력 +661</v>
      </c>
      <c r="P2706" s="100" t="str">
        <f t="shared" si="128"/>
        <v>-</v>
      </c>
    </row>
    <row r="2707" spans="1:16" ht="13.8" customHeight="1">
      <c r="A2707" s="101">
        <f>C2707*ID규칙_기본능력치그룹_단위+COUNTIF($C$4:C2707,C2707)</f>
        <v>11339004</v>
      </c>
      <c r="B2707" s="100" t="s">
        <v>393</v>
      </c>
      <c r="C2707" s="101">
        <f>VLOOKUP(B2707,WEAPON!$B:$D,3,0)</f>
        <v>11339</v>
      </c>
      <c r="D2707" s="102">
        <v>4</v>
      </c>
      <c r="E2707" s="101">
        <v>1</v>
      </c>
      <c r="F2707" s="101">
        <v>135</v>
      </c>
      <c r="G2707" s="101">
        <v>0</v>
      </c>
      <c r="H2707" s="101">
        <v>2</v>
      </c>
      <c r="I2707" s="101">
        <v>712</v>
      </c>
      <c r="J2707" s="101">
        <v>0</v>
      </c>
      <c r="K2707" s="101">
        <v>0</v>
      </c>
      <c r="L2707" s="101">
        <v>0</v>
      </c>
      <c r="M2707" s="101">
        <v>0</v>
      </c>
      <c r="N2707" s="100" t="str">
        <f t="shared" si="126"/>
        <v>공격력 +135</v>
      </c>
      <c r="O2707" s="100" t="str">
        <f t="shared" si="127"/>
        <v>최대 체력 +712</v>
      </c>
      <c r="P2707" s="100" t="str">
        <f t="shared" si="128"/>
        <v>-</v>
      </c>
    </row>
    <row r="2708" spans="1:16" ht="13.8" customHeight="1">
      <c r="A2708" s="101">
        <f>C2708*ID규칙_기본능력치그룹_단위+COUNTIF($C$4:C2708,C2708)</f>
        <v>11339005</v>
      </c>
      <c r="B2708" s="100" t="s">
        <v>393</v>
      </c>
      <c r="C2708" s="101">
        <f>VLOOKUP(B2708,WEAPON!$B:$D,3,0)</f>
        <v>11339</v>
      </c>
      <c r="D2708" s="102">
        <v>5</v>
      </c>
      <c r="E2708" s="101">
        <v>1</v>
      </c>
      <c r="F2708" s="101">
        <v>145</v>
      </c>
      <c r="G2708" s="101">
        <v>0</v>
      </c>
      <c r="H2708" s="101">
        <v>2</v>
      </c>
      <c r="I2708" s="101">
        <v>762</v>
      </c>
      <c r="J2708" s="101">
        <v>0</v>
      </c>
      <c r="K2708" s="101">
        <v>0</v>
      </c>
      <c r="L2708" s="101">
        <v>0</v>
      </c>
      <c r="M2708" s="101">
        <v>0</v>
      </c>
      <c r="N2708" s="100" t="str">
        <f t="shared" si="126"/>
        <v>공격력 +145</v>
      </c>
      <c r="O2708" s="100" t="str">
        <f t="shared" si="127"/>
        <v>최대 체력 +762</v>
      </c>
      <c r="P2708" s="100" t="str">
        <f t="shared" si="128"/>
        <v>-</v>
      </c>
    </row>
    <row r="2709" spans="1:16" ht="13.8" customHeight="1">
      <c r="A2709" s="101">
        <f>C2709*ID규칙_기본능력치그룹_단위+COUNTIF($C$4:C2709,C2709)</f>
        <v>11339006</v>
      </c>
      <c r="B2709" s="100" t="s">
        <v>393</v>
      </c>
      <c r="C2709" s="101">
        <f>VLOOKUP(B2709,WEAPON!$B:$D,3,0)</f>
        <v>11339</v>
      </c>
      <c r="D2709" s="102">
        <v>6</v>
      </c>
      <c r="E2709" s="101">
        <v>1</v>
      </c>
      <c r="F2709" s="101">
        <v>154</v>
      </c>
      <c r="G2709" s="101">
        <v>0</v>
      </c>
      <c r="H2709" s="101">
        <v>2</v>
      </c>
      <c r="I2709" s="101">
        <v>813</v>
      </c>
      <c r="J2709" s="101">
        <v>0</v>
      </c>
      <c r="K2709" s="101">
        <v>0</v>
      </c>
      <c r="L2709" s="101">
        <v>0</v>
      </c>
      <c r="M2709" s="101">
        <v>0</v>
      </c>
      <c r="N2709" s="100" t="str">
        <f t="shared" si="126"/>
        <v>공격력 +154</v>
      </c>
      <c r="O2709" s="100" t="str">
        <f t="shared" si="127"/>
        <v>최대 체력 +813</v>
      </c>
      <c r="P2709" s="100" t="str">
        <f t="shared" si="128"/>
        <v>-</v>
      </c>
    </row>
    <row r="2710" spans="1:16" ht="13.8" customHeight="1">
      <c r="A2710" s="101">
        <f>C2710*ID규칙_기본능력치그룹_단위+COUNTIF($C$4:C2710,C2710)</f>
        <v>11339007</v>
      </c>
      <c r="B2710" s="100" t="s">
        <v>393</v>
      </c>
      <c r="C2710" s="101">
        <f>VLOOKUP(B2710,WEAPON!$B:$D,3,0)</f>
        <v>11339</v>
      </c>
      <c r="D2710" s="102">
        <v>7</v>
      </c>
      <c r="E2710" s="101">
        <v>1</v>
      </c>
      <c r="F2710" s="101">
        <v>164</v>
      </c>
      <c r="G2710" s="101">
        <v>0</v>
      </c>
      <c r="H2710" s="101">
        <v>2</v>
      </c>
      <c r="I2710" s="101">
        <v>864</v>
      </c>
      <c r="J2710" s="101">
        <v>0</v>
      </c>
      <c r="K2710" s="101">
        <v>0</v>
      </c>
      <c r="L2710" s="101">
        <v>0</v>
      </c>
      <c r="M2710" s="101">
        <v>0</v>
      </c>
      <c r="N2710" s="100" t="str">
        <f t="shared" si="126"/>
        <v>공격력 +164</v>
      </c>
      <c r="O2710" s="100" t="str">
        <f t="shared" si="127"/>
        <v>최대 체력 +864</v>
      </c>
      <c r="P2710" s="100" t="str">
        <f t="shared" si="128"/>
        <v>-</v>
      </c>
    </row>
    <row r="2711" spans="1:16" ht="13.8" customHeight="1">
      <c r="A2711" s="101">
        <f>C2711*ID규칙_기본능력치그룹_단위+COUNTIF($C$4:C2711,C2711)</f>
        <v>11339008</v>
      </c>
      <c r="B2711" s="100" t="s">
        <v>393</v>
      </c>
      <c r="C2711" s="101">
        <f>VLOOKUP(B2711,WEAPON!$B:$D,3,0)</f>
        <v>11339</v>
      </c>
      <c r="D2711" s="102">
        <v>8</v>
      </c>
      <c r="E2711" s="101">
        <v>1</v>
      </c>
      <c r="F2711" s="101">
        <v>174</v>
      </c>
      <c r="G2711" s="101">
        <v>0</v>
      </c>
      <c r="H2711" s="101">
        <v>2</v>
      </c>
      <c r="I2711" s="101">
        <v>915</v>
      </c>
      <c r="J2711" s="101">
        <v>0</v>
      </c>
      <c r="K2711" s="101">
        <v>0</v>
      </c>
      <c r="L2711" s="101">
        <v>0</v>
      </c>
      <c r="M2711" s="101">
        <v>0</v>
      </c>
      <c r="N2711" s="100" t="str">
        <f t="shared" si="126"/>
        <v>공격력 +174</v>
      </c>
      <c r="O2711" s="100" t="str">
        <f t="shared" si="127"/>
        <v>최대 체력 +915</v>
      </c>
      <c r="P2711" s="100" t="str">
        <f t="shared" si="128"/>
        <v>-</v>
      </c>
    </row>
    <row r="2712" spans="1:16" ht="13.8" customHeight="1">
      <c r="A2712" s="101">
        <f>C2712*ID규칙_기본능력치그룹_단위+COUNTIF($C$4:C2712,C2712)</f>
        <v>11339009</v>
      </c>
      <c r="B2712" s="100" t="s">
        <v>393</v>
      </c>
      <c r="C2712" s="101">
        <f>VLOOKUP(B2712,WEAPON!$B:$D,3,0)</f>
        <v>11339</v>
      </c>
      <c r="D2712" s="102">
        <v>9</v>
      </c>
      <c r="E2712" s="101">
        <v>1</v>
      </c>
      <c r="F2712" s="101">
        <v>183</v>
      </c>
      <c r="G2712" s="101">
        <v>0</v>
      </c>
      <c r="H2712" s="101">
        <v>2</v>
      </c>
      <c r="I2712" s="101">
        <v>966</v>
      </c>
      <c r="J2712" s="101">
        <v>0</v>
      </c>
      <c r="K2712" s="101">
        <v>0</v>
      </c>
      <c r="L2712" s="101">
        <v>0</v>
      </c>
      <c r="M2712" s="101">
        <v>0</v>
      </c>
      <c r="N2712" s="100" t="str">
        <f t="shared" si="126"/>
        <v>공격력 +183</v>
      </c>
      <c r="O2712" s="100" t="str">
        <f t="shared" si="127"/>
        <v>최대 체력 +966</v>
      </c>
      <c r="P2712" s="100" t="str">
        <f t="shared" si="128"/>
        <v>-</v>
      </c>
    </row>
    <row r="2713" spans="1:16" ht="13.8" customHeight="1">
      <c r="A2713" s="101">
        <f>C2713*ID규칙_기본능력치그룹_단위+COUNTIF($C$4:C2713,C2713)</f>
        <v>11339010</v>
      </c>
      <c r="B2713" s="100" t="s">
        <v>393</v>
      </c>
      <c r="C2713" s="101">
        <f>VLOOKUP(B2713,WEAPON!$B:$D,3,0)</f>
        <v>11339</v>
      </c>
      <c r="D2713" s="102">
        <v>10</v>
      </c>
      <c r="E2713" s="101">
        <v>1</v>
      </c>
      <c r="F2713" s="101">
        <v>193</v>
      </c>
      <c r="G2713" s="101">
        <v>0</v>
      </c>
      <c r="H2713" s="101">
        <v>2</v>
      </c>
      <c r="I2713" s="101">
        <v>1017</v>
      </c>
      <c r="J2713" s="101">
        <v>0</v>
      </c>
      <c r="K2713" s="101">
        <v>0</v>
      </c>
      <c r="L2713" s="101">
        <v>0</v>
      </c>
      <c r="M2713" s="101">
        <v>0</v>
      </c>
      <c r="N2713" s="100" t="str">
        <f t="shared" si="126"/>
        <v>공격력 +193</v>
      </c>
      <c r="O2713" s="100" t="str">
        <f t="shared" si="127"/>
        <v>최대 체력 +1017</v>
      </c>
      <c r="P2713" s="100" t="str">
        <f t="shared" si="128"/>
        <v>-</v>
      </c>
    </row>
    <row r="2714" spans="1:16" ht="13.8" customHeight="1">
      <c r="A2714" s="101">
        <f>C2714*ID규칙_기본능력치그룹_단위+COUNTIF($C$4:C2714,C2714)</f>
        <v>11339011</v>
      </c>
      <c r="B2714" s="100" t="s">
        <v>393</v>
      </c>
      <c r="C2714" s="101">
        <f>VLOOKUP(B2714,WEAPON!$B:$D,3,0)</f>
        <v>11339</v>
      </c>
      <c r="D2714" s="102">
        <v>11</v>
      </c>
      <c r="E2714" s="101">
        <v>1</v>
      </c>
      <c r="F2714" s="101">
        <v>203</v>
      </c>
      <c r="G2714" s="101">
        <v>0</v>
      </c>
      <c r="H2714" s="101">
        <v>2</v>
      </c>
      <c r="I2714" s="101">
        <v>1067</v>
      </c>
      <c r="J2714" s="101">
        <v>0</v>
      </c>
      <c r="K2714" s="101">
        <v>0</v>
      </c>
      <c r="L2714" s="101">
        <v>0</v>
      </c>
      <c r="M2714" s="101">
        <v>0</v>
      </c>
      <c r="N2714" s="100" t="str">
        <f t="shared" si="126"/>
        <v>공격력 +203</v>
      </c>
      <c r="O2714" s="100" t="str">
        <f t="shared" si="127"/>
        <v>최대 체력 +1067</v>
      </c>
      <c r="P2714" s="100" t="str">
        <f t="shared" si="128"/>
        <v>-</v>
      </c>
    </row>
    <row r="2715" spans="1:16" ht="13.8" customHeight="1">
      <c r="A2715" s="101">
        <f>C2715*ID규칙_기본능력치그룹_단위+COUNTIF($C$4:C2715,C2715)</f>
        <v>11339012</v>
      </c>
      <c r="B2715" s="100" t="s">
        <v>393</v>
      </c>
      <c r="C2715" s="101">
        <f>VLOOKUP(B2715,WEAPON!$B:$D,3,0)</f>
        <v>11339</v>
      </c>
      <c r="D2715" s="102">
        <v>12</v>
      </c>
      <c r="E2715" s="101">
        <v>1</v>
      </c>
      <c r="F2715" s="101">
        <v>212</v>
      </c>
      <c r="G2715" s="101">
        <v>0</v>
      </c>
      <c r="H2715" s="101">
        <v>2</v>
      </c>
      <c r="I2715" s="101">
        <v>1118</v>
      </c>
      <c r="J2715" s="101">
        <v>0</v>
      </c>
      <c r="K2715" s="101">
        <v>0</v>
      </c>
      <c r="L2715" s="101">
        <v>0</v>
      </c>
      <c r="M2715" s="101">
        <v>0</v>
      </c>
      <c r="N2715" s="100" t="str">
        <f t="shared" si="126"/>
        <v>공격력 +212</v>
      </c>
      <c r="O2715" s="100" t="str">
        <f t="shared" si="127"/>
        <v>최대 체력 +1118</v>
      </c>
      <c r="P2715" s="100" t="str">
        <f t="shared" si="128"/>
        <v>-</v>
      </c>
    </row>
    <row r="2716" spans="1:16" ht="13.8" customHeight="1">
      <c r="A2716" s="101">
        <f>C2716*ID규칙_기본능력치그룹_단위+COUNTIF($C$4:C2716,C2716)</f>
        <v>11339013</v>
      </c>
      <c r="B2716" s="100" t="s">
        <v>393</v>
      </c>
      <c r="C2716" s="101">
        <f>VLOOKUP(B2716,WEAPON!$B:$D,3,0)</f>
        <v>11339</v>
      </c>
      <c r="D2716" s="102">
        <v>13</v>
      </c>
      <c r="E2716" s="101">
        <v>1</v>
      </c>
      <c r="F2716" s="101">
        <v>222</v>
      </c>
      <c r="G2716" s="101">
        <v>0</v>
      </c>
      <c r="H2716" s="101">
        <v>2</v>
      </c>
      <c r="I2716" s="101">
        <v>1169</v>
      </c>
      <c r="J2716" s="101">
        <v>0</v>
      </c>
      <c r="K2716" s="101">
        <v>0</v>
      </c>
      <c r="L2716" s="101">
        <v>0</v>
      </c>
      <c r="M2716" s="101">
        <v>0</v>
      </c>
      <c r="N2716" s="100" t="str">
        <f t="shared" si="126"/>
        <v>공격력 +222</v>
      </c>
      <c r="O2716" s="100" t="str">
        <f t="shared" si="127"/>
        <v>최대 체력 +1169</v>
      </c>
      <c r="P2716" s="100" t="str">
        <f t="shared" si="128"/>
        <v>-</v>
      </c>
    </row>
    <row r="2717" spans="1:16" ht="13.8" customHeight="1">
      <c r="A2717" s="101">
        <f>C2717*ID규칙_기본능력치그룹_단위+COUNTIF($C$4:C2717,C2717)</f>
        <v>11339014</v>
      </c>
      <c r="B2717" s="100" t="s">
        <v>393</v>
      </c>
      <c r="C2717" s="101">
        <f>VLOOKUP(B2717,WEAPON!$B:$D,3,0)</f>
        <v>11339</v>
      </c>
      <c r="D2717" s="102">
        <v>14</v>
      </c>
      <c r="E2717" s="101">
        <v>1</v>
      </c>
      <c r="F2717" s="101">
        <v>231</v>
      </c>
      <c r="G2717" s="101">
        <v>0</v>
      </c>
      <c r="H2717" s="101">
        <v>2</v>
      </c>
      <c r="I2717" s="101">
        <v>1220</v>
      </c>
      <c r="J2717" s="101">
        <v>0</v>
      </c>
      <c r="K2717" s="101">
        <v>0</v>
      </c>
      <c r="L2717" s="101">
        <v>0</v>
      </c>
      <c r="M2717" s="101">
        <v>0</v>
      </c>
      <c r="N2717" s="100" t="str">
        <f t="shared" si="126"/>
        <v>공격력 +231</v>
      </c>
      <c r="O2717" s="100" t="str">
        <f t="shared" si="127"/>
        <v>최대 체력 +1220</v>
      </c>
      <c r="P2717" s="100" t="str">
        <f t="shared" si="128"/>
        <v>-</v>
      </c>
    </row>
    <row r="2718" spans="1:16" ht="13.8" customHeight="1">
      <c r="A2718" s="101">
        <f>C2718*ID규칙_기본능력치그룹_단위+COUNTIF($C$4:C2718,C2718)</f>
        <v>11339015</v>
      </c>
      <c r="B2718" s="100" t="s">
        <v>393</v>
      </c>
      <c r="C2718" s="101">
        <f>VLOOKUP(B2718,WEAPON!$B:$D,3,0)</f>
        <v>11339</v>
      </c>
      <c r="D2718" s="102">
        <v>15</v>
      </c>
      <c r="E2718" s="101">
        <v>1</v>
      </c>
      <c r="F2718" s="101">
        <v>241</v>
      </c>
      <c r="G2718" s="101">
        <v>0</v>
      </c>
      <c r="H2718" s="101">
        <v>2</v>
      </c>
      <c r="I2718" s="101">
        <v>1271</v>
      </c>
      <c r="J2718" s="101">
        <v>0</v>
      </c>
      <c r="K2718" s="101">
        <v>0</v>
      </c>
      <c r="L2718" s="101">
        <v>0</v>
      </c>
      <c r="M2718" s="101">
        <v>0</v>
      </c>
      <c r="N2718" s="100" t="str">
        <f t="shared" si="126"/>
        <v>공격력 +241</v>
      </c>
      <c r="O2718" s="100" t="str">
        <f t="shared" si="127"/>
        <v>최대 체력 +1271</v>
      </c>
      <c r="P2718" s="100" t="str">
        <f t="shared" si="128"/>
        <v>-</v>
      </c>
    </row>
    <row r="2719" spans="1:16" ht="13.8" customHeight="1">
      <c r="A2719" s="101">
        <f>C2719*ID규칙_기본능력치그룹_단위+COUNTIF($C$4:C2719,C2719)</f>
        <v>11339016</v>
      </c>
      <c r="B2719" s="100" t="s">
        <v>393</v>
      </c>
      <c r="C2719" s="101">
        <f>VLOOKUP(B2719,WEAPON!$B:$D,3,0)</f>
        <v>11339</v>
      </c>
      <c r="D2719" s="102">
        <v>16</v>
      </c>
      <c r="E2719" s="101">
        <v>1</v>
      </c>
      <c r="F2719" s="101">
        <v>251</v>
      </c>
      <c r="G2719" s="101">
        <v>0</v>
      </c>
      <c r="H2719" s="101">
        <v>2</v>
      </c>
      <c r="I2719" s="101">
        <v>1322</v>
      </c>
      <c r="J2719" s="101">
        <v>0</v>
      </c>
      <c r="K2719" s="101">
        <v>0</v>
      </c>
      <c r="L2719" s="101">
        <v>0</v>
      </c>
      <c r="M2719" s="101">
        <v>0</v>
      </c>
      <c r="N2719" s="100" t="str">
        <f t="shared" si="126"/>
        <v>공격력 +251</v>
      </c>
      <c r="O2719" s="100" t="str">
        <f t="shared" si="127"/>
        <v>최대 체력 +1322</v>
      </c>
      <c r="P2719" s="100" t="str">
        <f t="shared" si="128"/>
        <v>-</v>
      </c>
    </row>
    <row r="2720" spans="1:16" ht="13.8" customHeight="1">
      <c r="A2720" s="101">
        <f>C2720*ID규칙_기본능력치그룹_단위+COUNTIF($C$4:C2720,C2720)</f>
        <v>11339017</v>
      </c>
      <c r="B2720" s="100" t="s">
        <v>393</v>
      </c>
      <c r="C2720" s="101">
        <f>VLOOKUP(B2720,WEAPON!$B:$D,3,0)</f>
        <v>11339</v>
      </c>
      <c r="D2720" s="102">
        <v>17</v>
      </c>
      <c r="E2720" s="101">
        <v>1</v>
      </c>
      <c r="F2720" s="101">
        <v>260</v>
      </c>
      <c r="G2720" s="101">
        <v>0</v>
      </c>
      <c r="H2720" s="101">
        <v>2</v>
      </c>
      <c r="I2720" s="101">
        <v>1372</v>
      </c>
      <c r="J2720" s="101">
        <v>0</v>
      </c>
      <c r="K2720" s="101">
        <v>0</v>
      </c>
      <c r="L2720" s="101">
        <v>0</v>
      </c>
      <c r="M2720" s="101">
        <v>0</v>
      </c>
      <c r="N2720" s="100" t="str">
        <f t="shared" si="126"/>
        <v>공격력 +260</v>
      </c>
      <c r="O2720" s="100" t="str">
        <f t="shared" si="127"/>
        <v>최대 체력 +1372</v>
      </c>
      <c r="P2720" s="100" t="str">
        <f t="shared" si="128"/>
        <v>-</v>
      </c>
    </row>
    <row r="2721" spans="1:16" ht="13.8" customHeight="1">
      <c r="A2721" s="101">
        <f>C2721*ID규칙_기본능력치그룹_단위+COUNTIF($C$4:C2721,C2721)</f>
        <v>11339018</v>
      </c>
      <c r="B2721" s="100" t="s">
        <v>393</v>
      </c>
      <c r="C2721" s="101">
        <f>VLOOKUP(B2721,WEAPON!$B:$D,3,0)</f>
        <v>11339</v>
      </c>
      <c r="D2721" s="102">
        <v>18</v>
      </c>
      <c r="E2721" s="101">
        <v>1</v>
      </c>
      <c r="F2721" s="101">
        <v>270</v>
      </c>
      <c r="G2721" s="101">
        <v>0</v>
      </c>
      <c r="H2721" s="101">
        <v>2</v>
      </c>
      <c r="I2721" s="101">
        <v>1423</v>
      </c>
      <c r="J2721" s="101">
        <v>0</v>
      </c>
      <c r="K2721" s="101">
        <v>0</v>
      </c>
      <c r="L2721" s="101">
        <v>0</v>
      </c>
      <c r="M2721" s="101">
        <v>0</v>
      </c>
      <c r="N2721" s="100" t="str">
        <f t="shared" si="126"/>
        <v>공격력 +270</v>
      </c>
      <c r="O2721" s="100" t="str">
        <f t="shared" si="127"/>
        <v>최대 체력 +1423</v>
      </c>
      <c r="P2721" s="100" t="str">
        <f t="shared" si="128"/>
        <v>-</v>
      </c>
    </row>
    <row r="2722" spans="1:16" ht="13.8" customHeight="1">
      <c r="A2722" s="101">
        <f>C2722*ID규칙_기본능력치그룹_단위+COUNTIF($C$4:C2722,C2722)</f>
        <v>11339019</v>
      </c>
      <c r="B2722" s="100" t="s">
        <v>393</v>
      </c>
      <c r="C2722" s="101">
        <f>VLOOKUP(B2722,WEAPON!$B:$D,3,0)</f>
        <v>11339</v>
      </c>
      <c r="D2722" s="102">
        <v>19</v>
      </c>
      <c r="E2722" s="101">
        <v>1</v>
      </c>
      <c r="F2722" s="101">
        <v>280</v>
      </c>
      <c r="G2722" s="101">
        <v>0</v>
      </c>
      <c r="H2722" s="101">
        <v>2</v>
      </c>
      <c r="I2722" s="101">
        <v>1474</v>
      </c>
      <c r="J2722" s="101">
        <v>0</v>
      </c>
      <c r="K2722" s="101">
        <v>0</v>
      </c>
      <c r="L2722" s="101">
        <v>0</v>
      </c>
      <c r="M2722" s="101">
        <v>0</v>
      </c>
      <c r="N2722" s="100" t="str">
        <f t="shared" si="126"/>
        <v>공격력 +280</v>
      </c>
      <c r="O2722" s="100" t="str">
        <f t="shared" si="127"/>
        <v>최대 체력 +1474</v>
      </c>
      <c r="P2722" s="100" t="str">
        <f t="shared" si="128"/>
        <v>-</v>
      </c>
    </row>
    <row r="2723" spans="1:16" ht="13.8" customHeight="1">
      <c r="A2723" s="101">
        <f>C2723*ID규칙_기본능력치그룹_단위+COUNTIF($C$4:C2723,C2723)</f>
        <v>11339020</v>
      </c>
      <c r="B2723" s="100" t="s">
        <v>393</v>
      </c>
      <c r="C2723" s="101">
        <f>VLOOKUP(B2723,WEAPON!$B:$D,3,0)</f>
        <v>11339</v>
      </c>
      <c r="D2723" s="102">
        <v>20</v>
      </c>
      <c r="E2723" s="101">
        <v>1</v>
      </c>
      <c r="F2723" s="101">
        <v>289</v>
      </c>
      <c r="G2723" s="101">
        <v>0</v>
      </c>
      <c r="H2723" s="101">
        <v>2</v>
      </c>
      <c r="I2723" s="101">
        <v>1525</v>
      </c>
      <c r="J2723" s="101">
        <v>0</v>
      </c>
      <c r="K2723" s="101">
        <v>0</v>
      </c>
      <c r="L2723" s="101">
        <v>0</v>
      </c>
      <c r="M2723" s="101">
        <v>0</v>
      </c>
      <c r="N2723" s="100" t="str">
        <f t="shared" si="126"/>
        <v>공격력 +289</v>
      </c>
      <c r="O2723" s="100" t="str">
        <f t="shared" si="127"/>
        <v>최대 체력 +1525</v>
      </c>
      <c r="P2723" s="100" t="str">
        <f t="shared" si="128"/>
        <v>-</v>
      </c>
    </row>
    <row r="2724" spans="1:16" ht="13.8" customHeight="1">
      <c r="A2724" s="101">
        <f>C2724*ID규칙_기본능력치그룹_단위+COUNTIF($C$4:C2724,C2724)</f>
        <v>11339021</v>
      </c>
      <c r="B2724" s="100" t="s">
        <v>393</v>
      </c>
      <c r="C2724" s="101">
        <f>VLOOKUP(B2724,WEAPON!$B:$D,3,0)</f>
        <v>11339</v>
      </c>
      <c r="D2724" s="102">
        <v>21</v>
      </c>
      <c r="E2724" s="101">
        <v>1</v>
      </c>
      <c r="F2724" s="101">
        <v>299</v>
      </c>
      <c r="G2724" s="101">
        <v>0</v>
      </c>
      <c r="H2724" s="101">
        <v>2</v>
      </c>
      <c r="I2724" s="101">
        <v>1576</v>
      </c>
      <c r="J2724" s="101">
        <v>0</v>
      </c>
      <c r="K2724" s="101">
        <v>0</v>
      </c>
      <c r="L2724" s="101">
        <v>0</v>
      </c>
      <c r="M2724" s="101">
        <v>0</v>
      </c>
      <c r="N2724" s="100" t="str">
        <f t="shared" si="126"/>
        <v>공격력 +299</v>
      </c>
      <c r="O2724" s="100" t="str">
        <f t="shared" si="127"/>
        <v>최대 체력 +1576</v>
      </c>
      <c r="P2724" s="100" t="str">
        <f t="shared" si="128"/>
        <v>-</v>
      </c>
    </row>
    <row r="2725" spans="1:16" ht="13.8" customHeight="1">
      <c r="A2725" s="101">
        <f>C2725*ID규칙_기본능력치그룹_단위+COUNTIF($C$4:C2725,C2725)</f>
        <v>11339022</v>
      </c>
      <c r="B2725" s="100" t="s">
        <v>393</v>
      </c>
      <c r="C2725" s="101">
        <f>VLOOKUP(B2725,WEAPON!$B:$D,3,0)</f>
        <v>11339</v>
      </c>
      <c r="D2725" s="102">
        <v>22</v>
      </c>
      <c r="E2725" s="101">
        <v>1</v>
      </c>
      <c r="F2725" s="101">
        <v>309</v>
      </c>
      <c r="G2725" s="101">
        <v>0</v>
      </c>
      <c r="H2725" s="101">
        <v>2</v>
      </c>
      <c r="I2725" s="101">
        <v>1627</v>
      </c>
      <c r="J2725" s="101">
        <v>0</v>
      </c>
      <c r="K2725" s="101">
        <v>0</v>
      </c>
      <c r="L2725" s="101">
        <v>0</v>
      </c>
      <c r="M2725" s="101">
        <v>0</v>
      </c>
      <c r="N2725" s="100" t="str">
        <f t="shared" si="126"/>
        <v>공격력 +309</v>
      </c>
      <c r="O2725" s="100" t="str">
        <f t="shared" si="127"/>
        <v>최대 체력 +1627</v>
      </c>
      <c r="P2725" s="100" t="str">
        <f t="shared" si="128"/>
        <v>-</v>
      </c>
    </row>
    <row r="2726" spans="1:16" ht="13.8" customHeight="1">
      <c r="A2726" s="101">
        <f>C2726*ID규칙_기본능력치그룹_단위+COUNTIF($C$4:C2726,C2726)</f>
        <v>11339023</v>
      </c>
      <c r="B2726" s="100" t="s">
        <v>393</v>
      </c>
      <c r="C2726" s="101">
        <f>VLOOKUP(B2726,WEAPON!$B:$D,3,0)</f>
        <v>11339</v>
      </c>
      <c r="D2726" s="102">
        <v>23</v>
      </c>
      <c r="E2726" s="101">
        <v>1</v>
      </c>
      <c r="F2726" s="101">
        <v>318</v>
      </c>
      <c r="G2726" s="101">
        <v>0</v>
      </c>
      <c r="H2726" s="101">
        <v>2</v>
      </c>
      <c r="I2726" s="101">
        <v>1677</v>
      </c>
      <c r="J2726" s="101">
        <v>0</v>
      </c>
      <c r="K2726" s="101">
        <v>0</v>
      </c>
      <c r="L2726" s="101">
        <v>0</v>
      </c>
      <c r="M2726" s="101">
        <v>0</v>
      </c>
      <c r="N2726" s="100" t="str">
        <f t="shared" si="126"/>
        <v>공격력 +318</v>
      </c>
      <c r="O2726" s="100" t="str">
        <f t="shared" si="127"/>
        <v>최대 체력 +1677</v>
      </c>
      <c r="P2726" s="100" t="str">
        <f t="shared" si="128"/>
        <v>-</v>
      </c>
    </row>
    <row r="2727" spans="1:16" ht="13.8" customHeight="1">
      <c r="A2727" s="101">
        <f>C2727*ID규칙_기본능력치그룹_단위+COUNTIF($C$4:C2727,C2727)</f>
        <v>11339024</v>
      </c>
      <c r="B2727" s="100" t="s">
        <v>393</v>
      </c>
      <c r="C2727" s="101">
        <f>VLOOKUP(B2727,WEAPON!$B:$D,3,0)</f>
        <v>11339</v>
      </c>
      <c r="D2727" s="102">
        <v>24</v>
      </c>
      <c r="E2727" s="101">
        <v>1</v>
      </c>
      <c r="F2727" s="101">
        <v>328</v>
      </c>
      <c r="G2727" s="101">
        <v>0</v>
      </c>
      <c r="H2727" s="101">
        <v>2</v>
      </c>
      <c r="I2727" s="101">
        <v>1728</v>
      </c>
      <c r="J2727" s="101">
        <v>0</v>
      </c>
      <c r="K2727" s="101">
        <v>0</v>
      </c>
      <c r="L2727" s="101">
        <v>0</v>
      </c>
      <c r="M2727" s="101">
        <v>0</v>
      </c>
      <c r="N2727" s="100" t="str">
        <f t="shared" si="126"/>
        <v>공격력 +328</v>
      </c>
      <c r="O2727" s="100" t="str">
        <f t="shared" si="127"/>
        <v>최대 체력 +1728</v>
      </c>
      <c r="P2727" s="100" t="str">
        <f t="shared" si="128"/>
        <v>-</v>
      </c>
    </row>
    <row r="2728" spans="1:16" ht="13.8" customHeight="1">
      <c r="A2728" s="101">
        <f>C2728*ID규칙_기본능력치그룹_단위+COUNTIF($C$4:C2728,C2728)</f>
        <v>11339025</v>
      </c>
      <c r="B2728" s="100" t="s">
        <v>393</v>
      </c>
      <c r="C2728" s="101">
        <f>VLOOKUP(B2728,WEAPON!$B:$D,3,0)</f>
        <v>11339</v>
      </c>
      <c r="D2728" s="102">
        <v>25</v>
      </c>
      <c r="E2728" s="101">
        <v>1</v>
      </c>
      <c r="F2728" s="101">
        <v>338</v>
      </c>
      <c r="G2728" s="101">
        <v>0</v>
      </c>
      <c r="H2728" s="101">
        <v>2</v>
      </c>
      <c r="I2728" s="101">
        <v>1779</v>
      </c>
      <c r="J2728" s="101">
        <v>0</v>
      </c>
      <c r="K2728" s="101">
        <v>0</v>
      </c>
      <c r="L2728" s="101">
        <v>0</v>
      </c>
      <c r="M2728" s="101">
        <v>0</v>
      </c>
      <c r="N2728" s="100" t="str">
        <f t="shared" si="126"/>
        <v>공격력 +338</v>
      </c>
      <c r="O2728" s="100" t="str">
        <f t="shared" si="127"/>
        <v>최대 체력 +1779</v>
      </c>
      <c r="P2728" s="100" t="str">
        <f t="shared" si="128"/>
        <v>-</v>
      </c>
    </row>
    <row r="2729" spans="1:16" ht="13.8" customHeight="1">
      <c r="A2729" s="101">
        <f>C2729*ID규칙_기본능력치그룹_단위+COUNTIF($C$4:C2729,C2729)</f>
        <v>11339026</v>
      </c>
      <c r="B2729" s="100" t="s">
        <v>393</v>
      </c>
      <c r="C2729" s="101">
        <f>VLOOKUP(B2729,WEAPON!$B:$D,3,0)</f>
        <v>11339</v>
      </c>
      <c r="D2729" s="102">
        <v>26</v>
      </c>
      <c r="E2729" s="101">
        <v>1</v>
      </c>
      <c r="F2729" s="101">
        <v>347</v>
      </c>
      <c r="G2729" s="101">
        <v>0</v>
      </c>
      <c r="H2729" s="101">
        <v>2</v>
      </c>
      <c r="I2729" s="101">
        <v>1830</v>
      </c>
      <c r="J2729" s="101">
        <v>0</v>
      </c>
      <c r="K2729" s="101">
        <v>0</v>
      </c>
      <c r="L2729" s="101">
        <v>0</v>
      </c>
      <c r="M2729" s="101">
        <v>0</v>
      </c>
      <c r="N2729" s="100" t="str">
        <f t="shared" si="126"/>
        <v>공격력 +347</v>
      </c>
      <c r="O2729" s="100" t="str">
        <f t="shared" si="127"/>
        <v>최대 체력 +1830</v>
      </c>
      <c r="P2729" s="100" t="str">
        <f t="shared" si="128"/>
        <v>-</v>
      </c>
    </row>
    <row r="2730" spans="1:16" ht="13.8" customHeight="1">
      <c r="A2730" s="101">
        <f>C2730*ID규칙_기본능력치그룹_단위+COUNTIF($C$4:C2730,C2730)</f>
        <v>11339027</v>
      </c>
      <c r="B2730" s="100" t="s">
        <v>393</v>
      </c>
      <c r="C2730" s="101">
        <f>VLOOKUP(B2730,WEAPON!$B:$D,3,0)</f>
        <v>11339</v>
      </c>
      <c r="D2730" s="102">
        <v>27</v>
      </c>
      <c r="E2730" s="101">
        <v>1</v>
      </c>
      <c r="F2730" s="101">
        <v>357</v>
      </c>
      <c r="G2730" s="101">
        <v>0</v>
      </c>
      <c r="H2730" s="101">
        <v>2</v>
      </c>
      <c r="I2730" s="101">
        <v>1881</v>
      </c>
      <c r="J2730" s="101">
        <v>0</v>
      </c>
      <c r="K2730" s="101">
        <v>0</v>
      </c>
      <c r="L2730" s="101">
        <v>0</v>
      </c>
      <c r="M2730" s="101">
        <v>0</v>
      </c>
      <c r="N2730" s="100" t="str">
        <f t="shared" si="126"/>
        <v>공격력 +357</v>
      </c>
      <c r="O2730" s="100" t="str">
        <f t="shared" si="127"/>
        <v>최대 체력 +1881</v>
      </c>
      <c r="P2730" s="100" t="str">
        <f t="shared" si="128"/>
        <v>-</v>
      </c>
    </row>
    <row r="2731" spans="1:16" ht="13.8" customHeight="1">
      <c r="A2731" s="101">
        <f>C2731*ID규칙_기본능력치그룹_단위+COUNTIF($C$4:C2731,C2731)</f>
        <v>11339028</v>
      </c>
      <c r="B2731" s="100" t="s">
        <v>393</v>
      </c>
      <c r="C2731" s="101">
        <f>VLOOKUP(B2731,WEAPON!$B:$D,3,0)</f>
        <v>11339</v>
      </c>
      <c r="D2731" s="102">
        <v>28</v>
      </c>
      <c r="E2731" s="101">
        <v>1</v>
      </c>
      <c r="F2731" s="101">
        <v>367</v>
      </c>
      <c r="G2731" s="101">
        <v>0</v>
      </c>
      <c r="H2731" s="101">
        <v>2</v>
      </c>
      <c r="I2731" s="101">
        <v>1932</v>
      </c>
      <c r="J2731" s="101">
        <v>0</v>
      </c>
      <c r="K2731" s="101">
        <v>0</v>
      </c>
      <c r="L2731" s="101">
        <v>0</v>
      </c>
      <c r="M2731" s="101">
        <v>0</v>
      </c>
      <c r="N2731" s="100" t="str">
        <f t="shared" si="126"/>
        <v>공격력 +367</v>
      </c>
      <c r="O2731" s="100" t="str">
        <f t="shared" si="127"/>
        <v>최대 체력 +1932</v>
      </c>
      <c r="P2731" s="100" t="str">
        <f t="shared" si="128"/>
        <v>-</v>
      </c>
    </row>
    <row r="2732" spans="1:16" ht="13.8" customHeight="1">
      <c r="A2732" s="101">
        <f>C2732*ID규칙_기본능력치그룹_단위+COUNTIF($C$4:C2732,C2732)</f>
        <v>11339029</v>
      </c>
      <c r="B2732" s="100" t="s">
        <v>393</v>
      </c>
      <c r="C2732" s="101">
        <f>VLOOKUP(B2732,WEAPON!$B:$D,3,0)</f>
        <v>11339</v>
      </c>
      <c r="D2732" s="102">
        <v>29</v>
      </c>
      <c r="E2732" s="101">
        <v>1</v>
      </c>
      <c r="F2732" s="101">
        <v>376</v>
      </c>
      <c r="G2732" s="101">
        <v>0</v>
      </c>
      <c r="H2732" s="101">
        <v>2</v>
      </c>
      <c r="I2732" s="101">
        <v>1982</v>
      </c>
      <c r="J2732" s="101">
        <v>0</v>
      </c>
      <c r="K2732" s="101">
        <v>0</v>
      </c>
      <c r="L2732" s="101">
        <v>0</v>
      </c>
      <c r="M2732" s="101">
        <v>0</v>
      </c>
      <c r="N2732" s="100" t="str">
        <f t="shared" si="126"/>
        <v>공격력 +376</v>
      </c>
      <c r="O2732" s="100" t="str">
        <f t="shared" si="127"/>
        <v>최대 체력 +1982</v>
      </c>
      <c r="P2732" s="100" t="str">
        <f t="shared" si="128"/>
        <v>-</v>
      </c>
    </row>
    <row r="2733" spans="1:16" ht="13.8" customHeight="1">
      <c r="A2733" s="101">
        <f>C2733*ID규칙_기본능력치그룹_단위+COUNTIF($C$4:C2733,C2733)</f>
        <v>11339030</v>
      </c>
      <c r="B2733" s="100" t="s">
        <v>393</v>
      </c>
      <c r="C2733" s="101">
        <f>VLOOKUP(B2733,WEAPON!$B:$D,3,0)</f>
        <v>11339</v>
      </c>
      <c r="D2733" s="102">
        <v>30</v>
      </c>
      <c r="E2733" s="101">
        <v>1</v>
      </c>
      <c r="F2733" s="101">
        <v>386</v>
      </c>
      <c r="G2733" s="101">
        <v>0</v>
      </c>
      <c r="H2733" s="101">
        <v>2</v>
      </c>
      <c r="I2733" s="101">
        <v>2033</v>
      </c>
      <c r="J2733" s="101">
        <v>0</v>
      </c>
      <c r="K2733" s="101">
        <v>0</v>
      </c>
      <c r="L2733" s="101">
        <v>0</v>
      </c>
      <c r="M2733" s="101">
        <v>0</v>
      </c>
      <c r="N2733" s="100" t="str">
        <f t="shared" si="126"/>
        <v>공격력 +386</v>
      </c>
      <c r="O2733" s="100" t="str">
        <f t="shared" si="127"/>
        <v>최대 체력 +2033</v>
      </c>
      <c r="P2733" s="100" t="str">
        <f t="shared" si="128"/>
        <v>-</v>
      </c>
    </row>
    <row r="2734" spans="1:16" ht="13.8" customHeight="1">
      <c r="A2734" s="101">
        <f>C2734*ID규칙_기본능력치그룹_단위+COUNTIF($C$4:C2734,C2734)</f>
        <v>11339031</v>
      </c>
      <c r="B2734" s="100" t="s">
        <v>393</v>
      </c>
      <c r="C2734" s="101">
        <f>VLOOKUP(B2734,WEAPON!$B:$D,3,0)</f>
        <v>11339</v>
      </c>
      <c r="D2734" s="102">
        <v>31</v>
      </c>
      <c r="E2734" s="101">
        <v>1</v>
      </c>
      <c r="F2734" s="101">
        <v>396</v>
      </c>
      <c r="G2734" s="101">
        <v>0</v>
      </c>
      <c r="H2734" s="101">
        <v>2</v>
      </c>
      <c r="I2734" s="101">
        <v>2084</v>
      </c>
      <c r="J2734" s="101">
        <v>0</v>
      </c>
      <c r="K2734" s="101">
        <v>0</v>
      </c>
      <c r="L2734" s="101">
        <v>0</v>
      </c>
      <c r="M2734" s="101">
        <v>0</v>
      </c>
      <c r="N2734" s="100" t="str">
        <f t="shared" si="126"/>
        <v>공격력 +396</v>
      </c>
      <c r="O2734" s="100" t="str">
        <f t="shared" si="127"/>
        <v>최대 체력 +2084</v>
      </c>
      <c r="P2734" s="100" t="str">
        <f t="shared" si="128"/>
        <v>-</v>
      </c>
    </row>
    <row r="2735" spans="1:16" ht="13.8" customHeight="1">
      <c r="A2735" s="101">
        <f>C2735*ID규칙_기본능력치그룹_단위+COUNTIF($C$4:C2735,C2735)</f>
        <v>11339032</v>
      </c>
      <c r="B2735" s="100" t="s">
        <v>393</v>
      </c>
      <c r="C2735" s="101">
        <f>VLOOKUP(B2735,WEAPON!$B:$D,3,0)</f>
        <v>11339</v>
      </c>
      <c r="D2735" s="102">
        <v>32</v>
      </c>
      <c r="E2735" s="101">
        <v>1</v>
      </c>
      <c r="F2735" s="101">
        <v>405</v>
      </c>
      <c r="G2735" s="101">
        <v>0</v>
      </c>
      <c r="H2735" s="101">
        <v>2</v>
      </c>
      <c r="I2735" s="101">
        <v>2135</v>
      </c>
      <c r="J2735" s="101">
        <v>0</v>
      </c>
      <c r="K2735" s="101">
        <v>0</v>
      </c>
      <c r="L2735" s="101">
        <v>0</v>
      </c>
      <c r="M2735" s="101">
        <v>0</v>
      </c>
      <c r="N2735" s="100" t="str">
        <f t="shared" si="126"/>
        <v>공격력 +405</v>
      </c>
      <c r="O2735" s="100" t="str">
        <f t="shared" si="127"/>
        <v>최대 체력 +2135</v>
      </c>
      <c r="P2735" s="100" t="str">
        <f t="shared" si="128"/>
        <v>-</v>
      </c>
    </row>
    <row r="2736" spans="1:16" ht="13.8" customHeight="1">
      <c r="A2736" s="101">
        <f>C2736*ID규칙_기본능력치그룹_단위+COUNTIF($C$4:C2736,C2736)</f>
        <v>11339033</v>
      </c>
      <c r="B2736" s="100" t="s">
        <v>393</v>
      </c>
      <c r="C2736" s="101">
        <f>VLOOKUP(B2736,WEAPON!$B:$D,3,0)</f>
        <v>11339</v>
      </c>
      <c r="D2736" s="102">
        <v>33</v>
      </c>
      <c r="E2736" s="101">
        <v>1</v>
      </c>
      <c r="F2736" s="101">
        <v>415</v>
      </c>
      <c r="G2736" s="101">
        <v>0</v>
      </c>
      <c r="H2736" s="101">
        <v>2</v>
      </c>
      <c r="I2736" s="101">
        <v>2186</v>
      </c>
      <c r="J2736" s="101">
        <v>0</v>
      </c>
      <c r="K2736" s="101">
        <v>0</v>
      </c>
      <c r="L2736" s="101">
        <v>0</v>
      </c>
      <c r="M2736" s="101">
        <v>0</v>
      </c>
      <c r="N2736" s="100" t="str">
        <f t="shared" si="126"/>
        <v>공격력 +415</v>
      </c>
      <c r="O2736" s="100" t="str">
        <f t="shared" si="127"/>
        <v>최대 체력 +2186</v>
      </c>
      <c r="P2736" s="100" t="str">
        <f t="shared" si="128"/>
        <v>-</v>
      </c>
    </row>
    <row r="2737" spans="1:16" ht="13.8" customHeight="1">
      <c r="A2737" s="101">
        <f>C2737*ID규칙_기본능력치그룹_단위+COUNTIF($C$4:C2737,C2737)</f>
        <v>11339034</v>
      </c>
      <c r="B2737" s="100" t="s">
        <v>393</v>
      </c>
      <c r="C2737" s="101">
        <f>VLOOKUP(B2737,WEAPON!$B:$D,3,0)</f>
        <v>11339</v>
      </c>
      <c r="D2737" s="102">
        <v>34</v>
      </c>
      <c r="E2737" s="101">
        <v>1</v>
      </c>
      <c r="F2737" s="101">
        <v>425</v>
      </c>
      <c r="G2737" s="101">
        <v>0</v>
      </c>
      <c r="H2737" s="101">
        <v>2</v>
      </c>
      <c r="I2737" s="101">
        <v>2237</v>
      </c>
      <c r="J2737" s="101">
        <v>0</v>
      </c>
      <c r="K2737" s="101">
        <v>0</v>
      </c>
      <c r="L2737" s="101">
        <v>0</v>
      </c>
      <c r="M2737" s="101">
        <v>0</v>
      </c>
      <c r="N2737" s="100" t="str">
        <f t="shared" si="126"/>
        <v>공격력 +425</v>
      </c>
      <c r="O2737" s="100" t="str">
        <f t="shared" si="127"/>
        <v>최대 체력 +2237</v>
      </c>
      <c r="P2737" s="100" t="str">
        <f t="shared" si="128"/>
        <v>-</v>
      </c>
    </row>
    <row r="2738" spans="1:16" ht="13.8" customHeight="1">
      <c r="A2738" s="101">
        <f>C2738*ID규칙_기본능력치그룹_단위+COUNTIF($C$4:C2738,C2738)</f>
        <v>11339035</v>
      </c>
      <c r="B2738" s="100" t="s">
        <v>393</v>
      </c>
      <c r="C2738" s="101">
        <f>VLOOKUP(B2738,WEAPON!$B:$D,3,0)</f>
        <v>11339</v>
      </c>
      <c r="D2738" s="102">
        <v>35</v>
      </c>
      <c r="E2738" s="101">
        <v>1</v>
      </c>
      <c r="F2738" s="101">
        <v>434</v>
      </c>
      <c r="G2738" s="101">
        <v>0</v>
      </c>
      <c r="H2738" s="101">
        <v>2</v>
      </c>
      <c r="I2738" s="101">
        <v>2287</v>
      </c>
      <c r="J2738" s="101">
        <v>0</v>
      </c>
      <c r="K2738" s="101">
        <v>0</v>
      </c>
      <c r="L2738" s="101">
        <v>0</v>
      </c>
      <c r="M2738" s="101">
        <v>0</v>
      </c>
      <c r="N2738" s="100" t="str">
        <f t="shared" si="126"/>
        <v>공격력 +434</v>
      </c>
      <c r="O2738" s="100" t="str">
        <f t="shared" si="127"/>
        <v>최대 체력 +2287</v>
      </c>
      <c r="P2738" s="100" t="str">
        <f t="shared" si="128"/>
        <v>-</v>
      </c>
    </row>
    <row r="2739" spans="1:16" ht="13.8" customHeight="1">
      <c r="A2739" s="101">
        <f>C2739*ID규칙_기본능력치그룹_단위+COUNTIF($C$4:C2739,C2739)</f>
        <v>11339036</v>
      </c>
      <c r="B2739" s="100" t="s">
        <v>393</v>
      </c>
      <c r="C2739" s="101">
        <f>VLOOKUP(B2739,WEAPON!$B:$D,3,0)</f>
        <v>11339</v>
      </c>
      <c r="D2739" s="102">
        <v>36</v>
      </c>
      <c r="E2739" s="101">
        <v>1</v>
      </c>
      <c r="F2739" s="101">
        <v>444</v>
      </c>
      <c r="G2739" s="101">
        <v>0</v>
      </c>
      <c r="H2739" s="101">
        <v>2</v>
      </c>
      <c r="I2739" s="101">
        <v>2338</v>
      </c>
      <c r="J2739" s="101">
        <v>0</v>
      </c>
      <c r="K2739" s="101">
        <v>0</v>
      </c>
      <c r="L2739" s="101">
        <v>0</v>
      </c>
      <c r="M2739" s="101">
        <v>0</v>
      </c>
      <c r="N2739" s="100" t="str">
        <f t="shared" si="126"/>
        <v>공격력 +444</v>
      </c>
      <c r="O2739" s="100" t="str">
        <f t="shared" si="127"/>
        <v>최대 체력 +2338</v>
      </c>
      <c r="P2739" s="100" t="str">
        <f t="shared" si="128"/>
        <v>-</v>
      </c>
    </row>
    <row r="2740" spans="1:16" ht="13.8" customHeight="1">
      <c r="A2740" s="101">
        <f>C2740*ID규칙_기본능력치그룹_단위+COUNTIF($C$4:C2740,C2740)</f>
        <v>11339037</v>
      </c>
      <c r="B2740" s="100" t="s">
        <v>393</v>
      </c>
      <c r="C2740" s="101">
        <f>VLOOKUP(B2740,WEAPON!$B:$D,3,0)</f>
        <v>11339</v>
      </c>
      <c r="D2740" s="102">
        <v>37</v>
      </c>
      <c r="E2740" s="101">
        <v>1</v>
      </c>
      <c r="F2740" s="101">
        <v>454</v>
      </c>
      <c r="G2740" s="101">
        <v>0</v>
      </c>
      <c r="H2740" s="101">
        <v>2</v>
      </c>
      <c r="I2740" s="101">
        <v>2389</v>
      </c>
      <c r="J2740" s="101">
        <v>0</v>
      </c>
      <c r="K2740" s="101">
        <v>0</v>
      </c>
      <c r="L2740" s="101">
        <v>0</v>
      </c>
      <c r="M2740" s="101">
        <v>0</v>
      </c>
      <c r="N2740" s="100" t="str">
        <f t="shared" si="126"/>
        <v>공격력 +454</v>
      </c>
      <c r="O2740" s="100" t="str">
        <f t="shared" si="127"/>
        <v>최대 체력 +2389</v>
      </c>
      <c r="P2740" s="100" t="str">
        <f t="shared" si="128"/>
        <v>-</v>
      </c>
    </row>
    <row r="2741" spans="1:16" ht="13.8" customHeight="1">
      <c r="A2741" s="101">
        <f>C2741*ID규칙_기본능력치그룹_단위+COUNTIF($C$4:C2741,C2741)</f>
        <v>11339038</v>
      </c>
      <c r="B2741" s="100" t="s">
        <v>393</v>
      </c>
      <c r="C2741" s="101">
        <f>VLOOKUP(B2741,WEAPON!$B:$D,3,0)</f>
        <v>11339</v>
      </c>
      <c r="D2741" s="102">
        <v>38</v>
      </c>
      <c r="E2741" s="101">
        <v>1</v>
      </c>
      <c r="F2741" s="101">
        <v>463</v>
      </c>
      <c r="G2741" s="101">
        <v>0</v>
      </c>
      <c r="H2741" s="101">
        <v>2</v>
      </c>
      <c r="I2741" s="101">
        <v>2440</v>
      </c>
      <c r="J2741" s="101">
        <v>0</v>
      </c>
      <c r="K2741" s="101">
        <v>0</v>
      </c>
      <c r="L2741" s="101">
        <v>0</v>
      </c>
      <c r="M2741" s="101">
        <v>0</v>
      </c>
      <c r="N2741" s="100" t="str">
        <f t="shared" si="126"/>
        <v>공격력 +463</v>
      </c>
      <c r="O2741" s="100" t="str">
        <f t="shared" si="127"/>
        <v>최대 체력 +2440</v>
      </c>
      <c r="P2741" s="100" t="str">
        <f t="shared" si="128"/>
        <v>-</v>
      </c>
    </row>
    <row r="2742" spans="1:16" ht="13.8" customHeight="1">
      <c r="A2742" s="101">
        <f>C2742*ID규칙_기본능력치그룹_단위+COUNTIF($C$4:C2742,C2742)</f>
        <v>11339039</v>
      </c>
      <c r="B2742" s="100" t="s">
        <v>393</v>
      </c>
      <c r="C2742" s="101">
        <f>VLOOKUP(B2742,WEAPON!$B:$D,3,0)</f>
        <v>11339</v>
      </c>
      <c r="D2742" s="102">
        <v>39</v>
      </c>
      <c r="E2742" s="101">
        <v>1</v>
      </c>
      <c r="F2742" s="101">
        <v>473</v>
      </c>
      <c r="G2742" s="101">
        <v>0</v>
      </c>
      <c r="H2742" s="101">
        <v>2</v>
      </c>
      <c r="I2742" s="101">
        <v>2491</v>
      </c>
      <c r="J2742" s="101">
        <v>0</v>
      </c>
      <c r="K2742" s="101">
        <v>0</v>
      </c>
      <c r="L2742" s="101">
        <v>0</v>
      </c>
      <c r="M2742" s="101">
        <v>0</v>
      </c>
      <c r="N2742" s="100" t="str">
        <f t="shared" si="126"/>
        <v>공격력 +473</v>
      </c>
      <c r="O2742" s="100" t="str">
        <f t="shared" si="127"/>
        <v>최대 체력 +2491</v>
      </c>
      <c r="P2742" s="100" t="str">
        <f t="shared" si="128"/>
        <v>-</v>
      </c>
    </row>
    <row r="2743" spans="1:16" ht="13.8" customHeight="1">
      <c r="A2743" s="101">
        <f>C2743*ID규칙_기본능력치그룹_단위+COUNTIF($C$4:C2743,C2743)</f>
        <v>11339040</v>
      </c>
      <c r="B2743" s="100" t="s">
        <v>393</v>
      </c>
      <c r="C2743" s="101">
        <f>VLOOKUP(B2743,WEAPON!$B:$D,3,0)</f>
        <v>11339</v>
      </c>
      <c r="D2743" s="102">
        <v>40</v>
      </c>
      <c r="E2743" s="101">
        <v>1</v>
      </c>
      <c r="F2743" s="101">
        <v>482</v>
      </c>
      <c r="G2743" s="101">
        <v>0</v>
      </c>
      <c r="H2743" s="101">
        <v>2</v>
      </c>
      <c r="I2743" s="101">
        <v>2542</v>
      </c>
      <c r="J2743" s="101">
        <v>0</v>
      </c>
      <c r="K2743" s="101">
        <v>0</v>
      </c>
      <c r="L2743" s="101">
        <v>0</v>
      </c>
      <c r="M2743" s="101">
        <v>0</v>
      </c>
      <c r="N2743" s="100" t="str">
        <f t="shared" si="126"/>
        <v>공격력 +482</v>
      </c>
      <c r="O2743" s="100" t="str">
        <f t="shared" si="127"/>
        <v>최대 체력 +2542</v>
      </c>
      <c r="P2743" s="100" t="str">
        <f t="shared" si="128"/>
        <v>-</v>
      </c>
    </row>
    <row r="2744" spans="1:16" ht="13.8" customHeight="1">
      <c r="A2744" s="101">
        <f>C2744*ID규칙_기본능력치그룹_단위+COUNTIF($C$4:C2744,C2744)</f>
        <v>11339041</v>
      </c>
      <c r="B2744" s="100" t="s">
        <v>393</v>
      </c>
      <c r="C2744" s="101">
        <f>VLOOKUP(B2744,WEAPON!$B:$D,3,0)</f>
        <v>11339</v>
      </c>
      <c r="D2744" s="102">
        <v>41</v>
      </c>
      <c r="E2744" s="101">
        <v>1</v>
      </c>
      <c r="F2744" s="101">
        <v>492</v>
      </c>
      <c r="G2744" s="101">
        <v>0</v>
      </c>
      <c r="H2744" s="101">
        <v>2</v>
      </c>
      <c r="I2744" s="101">
        <v>2592</v>
      </c>
      <c r="J2744" s="101">
        <v>0</v>
      </c>
      <c r="K2744" s="101">
        <v>0</v>
      </c>
      <c r="L2744" s="101">
        <v>0</v>
      </c>
      <c r="M2744" s="101">
        <v>0</v>
      </c>
      <c r="N2744" s="100" t="str">
        <f t="shared" si="126"/>
        <v>공격력 +492</v>
      </c>
      <c r="O2744" s="100" t="str">
        <f t="shared" si="127"/>
        <v>최대 체력 +2592</v>
      </c>
      <c r="P2744" s="100" t="str">
        <f t="shared" si="128"/>
        <v>-</v>
      </c>
    </row>
    <row r="2745" spans="1:16" ht="13.8" customHeight="1">
      <c r="A2745" s="101">
        <f>C2745*ID규칙_기본능력치그룹_단위+COUNTIF($C$4:C2745,C2745)</f>
        <v>11339042</v>
      </c>
      <c r="B2745" s="100" t="s">
        <v>393</v>
      </c>
      <c r="C2745" s="101">
        <f>VLOOKUP(B2745,WEAPON!$B:$D,3,0)</f>
        <v>11339</v>
      </c>
      <c r="D2745" s="102">
        <v>42</v>
      </c>
      <c r="E2745" s="101">
        <v>1</v>
      </c>
      <c r="F2745" s="101">
        <v>502</v>
      </c>
      <c r="G2745" s="101">
        <v>0</v>
      </c>
      <c r="H2745" s="101">
        <v>2</v>
      </c>
      <c r="I2745" s="101">
        <v>2643</v>
      </c>
      <c r="J2745" s="101">
        <v>0</v>
      </c>
      <c r="K2745" s="101">
        <v>0</v>
      </c>
      <c r="L2745" s="101">
        <v>0</v>
      </c>
      <c r="M2745" s="101">
        <v>0</v>
      </c>
      <c r="N2745" s="100" t="str">
        <f t="shared" si="126"/>
        <v>공격력 +502</v>
      </c>
      <c r="O2745" s="100" t="str">
        <f t="shared" si="127"/>
        <v>최대 체력 +2643</v>
      </c>
      <c r="P2745" s="100" t="str">
        <f t="shared" si="128"/>
        <v>-</v>
      </c>
    </row>
    <row r="2746" spans="1:16" ht="13.8" customHeight="1">
      <c r="A2746" s="101">
        <f>C2746*ID규칙_기본능력치그룹_단위+COUNTIF($C$4:C2746,C2746)</f>
        <v>11339043</v>
      </c>
      <c r="B2746" s="100" t="s">
        <v>393</v>
      </c>
      <c r="C2746" s="101">
        <f>VLOOKUP(B2746,WEAPON!$B:$D,3,0)</f>
        <v>11339</v>
      </c>
      <c r="D2746" s="102">
        <v>43</v>
      </c>
      <c r="E2746" s="101">
        <v>1</v>
      </c>
      <c r="F2746" s="101">
        <v>511</v>
      </c>
      <c r="G2746" s="101">
        <v>0</v>
      </c>
      <c r="H2746" s="101">
        <v>2</v>
      </c>
      <c r="I2746" s="101">
        <v>2694</v>
      </c>
      <c r="J2746" s="101">
        <v>0</v>
      </c>
      <c r="K2746" s="101">
        <v>0</v>
      </c>
      <c r="L2746" s="101">
        <v>0</v>
      </c>
      <c r="M2746" s="101">
        <v>0</v>
      </c>
      <c r="N2746" s="100" t="str">
        <f t="shared" si="126"/>
        <v>공격력 +511</v>
      </c>
      <c r="O2746" s="100" t="str">
        <f t="shared" si="127"/>
        <v>최대 체력 +2694</v>
      </c>
      <c r="P2746" s="100" t="str">
        <f t="shared" si="128"/>
        <v>-</v>
      </c>
    </row>
    <row r="2747" spans="1:16" ht="13.8" customHeight="1">
      <c r="A2747" s="101">
        <f>C2747*ID규칙_기본능력치그룹_단위+COUNTIF($C$4:C2747,C2747)</f>
        <v>11339044</v>
      </c>
      <c r="B2747" s="100" t="s">
        <v>393</v>
      </c>
      <c r="C2747" s="101">
        <f>VLOOKUP(B2747,WEAPON!$B:$D,3,0)</f>
        <v>11339</v>
      </c>
      <c r="D2747" s="102">
        <v>44</v>
      </c>
      <c r="E2747" s="101">
        <v>1</v>
      </c>
      <c r="F2747" s="101">
        <v>521</v>
      </c>
      <c r="G2747" s="101">
        <v>0</v>
      </c>
      <c r="H2747" s="101">
        <v>2</v>
      </c>
      <c r="I2747" s="101">
        <v>2745</v>
      </c>
      <c r="J2747" s="101">
        <v>0</v>
      </c>
      <c r="K2747" s="101">
        <v>0</v>
      </c>
      <c r="L2747" s="101">
        <v>0</v>
      </c>
      <c r="M2747" s="101">
        <v>0</v>
      </c>
      <c r="N2747" s="100" t="str">
        <f t="shared" si="126"/>
        <v>공격력 +521</v>
      </c>
      <c r="O2747" s="100" t="str">
        <f t="shared" si="127"/>
        <v>최대 체력 +2745</v>
      </c>
      <c r="P2747" s="100" t="str">
        <f t="shared" si="128"/>
        <v>-</v>
      </c>
    </row>
    <row r="2748" spans="1:16" ht="13.8" customHeight="1">
      <c r="A2748" s="101">
        <f>C2748*ID규칙_기본능력치그룹_단위+COUNTIF($C$4:C2748,C2748)</f>
        <v>11339045</v>
      </c>
      <c r="B2748" s="100" t="s">
        <v>393</v>
      </c>
      <c r="C2748" s="101">
        <f>VLOOKUP(B2748,WEAPON!$B:$D,3,0)</f>
        <v>11339</v>
      </c>
      <c r="D2748" s="102">
        <v>45</v>
      </c>
      <c r="E2748" s="101">
        <v>1</v>
      </c>
      <c r="F2748" s="101">
        <v>531</v>
      </c>
      <c r="G2748" s="101">
        <v>0</v>
      </c>
      <c r="H2748" s="101">
        <v>2</v>
      </c>
      <c r="I2748" s="101">
        <v>2796</v>
      </c>
      <c r="J2748" s="101">
        <v>0</v>
      </c>
      <c r="K2748" s="101">
        <v>0</v>
      </c>
      <c r="L2748" s="101">
        <v>0</v>
      </c>
      <c r="M2748" s="101">
        <v>0</v>
      </c>
      <c r="N2748" s="100" t="str">
        <f t="shared" si="126"/>
        <v>공격력 +531</v>
      </c>
      <c r="O2748" s="100" t="str">
        <f t="shared" si="127"/>
        <v>최대 체력 +2796</v>
      </c>
      <c r="P2748" s="100" t="str">
        <f t="shared" si="128"/>
        <v>-</v>
      </c>
    </row>
    <row r="2749" spans="1:16" ht="13.8" customHeight="1">
      <c r="A2749" s="101">
        <f>C2749*ID규칙_기본능력치그룹_단위+COUNTIF($C$4:C2749,C2749)</f>
        <v>11339046</v>
      </c>
      <c r="B2749" s="100" t="s">
        <v>393</v>
      </c>
      <c r="C2749" s="101">
        <f>VLOOKUP(B2749,WEAPON!$B:$D,3,0)</f>
        <v>11339</v>
      </c>
      <c r="D2749" s="102">
        <v>46</v>
      </c>
      <c r="E2749" s="101">
        <v>1</v>
      </c>
      <c r="F2749" s="101">
        <v>540</v>
      </c>
      <c r="G2749" s="101">
        <v>0</v>
      </c>
      <c r="H2749" s="101">
        <v>2</v>
      </c>
      <c r="I2749" s="101">
        <v>2847</v>
      </c>
      <c r="J2749" s="101">
        <v>0</v>
      </c>
      <c r="K2749" s="101">
        <v>0</v>
      </c>
      <c r="L2749" s="101">
        <v>0</v>
      </c>
      <c r="M2749" s="101">
        <v>0</v>
      </c>
      <c r="N2749" s="100" t="str">
        <f t="shared" si="126"/>
        <v>공격력 +540</v>
      </c>
      <c r="O2749" s="100" t="str">
        <f t="shared" si="127"/>
        <v>최대 체력 +2847</v>
      </c>
      <c r="P2749" s="100" t="str">
        <f t="shared" si="128"/>
        <v>-</v>
      </c>
    </row>
    <row r="2750" spans="1:16" ht="13.8" customHeight="1">
      <c r="A2750" s="101">
        <f>C2750*ID규칙_기본능력치그룹_단위+COUNTIF($C$4:C2750,C2750)</f>
        <v>11339047</v>
      </c>
      <c r="B2750" s="100" t="s">
        <v>393</v>
      </c>
      <c r="C2750" s="101">
        <f>VLOOKUP(B2750,WEAPON!$B:$D,3,0)</f>
        <v>11339</v>
      </c>
      <c r="D2750" s="102">
        <v>47</v>
      </c>
      <c r="E2750" s="101">
        <v>1</v>
      </c>
      <c r="F2750" s="101">
        <v>550</v>
      </c>
      <c r="G2750" s="101">
        <v>0</v>
      </c>
      <c r="H2750" s="101">
        <v>2</v>
      </c>
      <c r="I2750" s="101">
        <v>2897</v>
      </c>
      <c r="J2750" s="101">
        <v>0</v>
      </c>
      <c r="K2750" s="101">
        <v>0</v>
      </c>
      <c r="L2750" s="101">
        <v>0</v>
      </c>
      <c r="M2750" s="101">
        <v>0</v>
      </c>
      <c r="N2750" s="100" t="str">
        <f t="shared" si="126"/>
        <v>공격력 +550</v>
      </c>
      <c r="O2750" s="100" t="str">
        <f t="shared" si="127"/>
        <v>최대 체력 +2897</v>
      </c>
      <c r="P2750" s="100" t="str">
        <f t="shared" si="128"/>
        <v>-</v>
      </c>
    </row>
    <row r="2751" spans="1:16" ht="13.8" customHeight="1">
      <c r="A2751" s="101">
        <f>C2751*ID규칙_기본능력치그룹_단위+COUNTIF($C$4:C2751,C2751)</f>
        <v>11339048</v>
      </c>
      <c r="B2751" s="100" t="s">
        <v>393</v>
      </c>
      <c r="C2751" s="101">
        <f>VLOOKUP(B2751,WEAPON!$B:$D,3,0)</f>
        <v>11339</v>
      </c>
      <c r="D2751" s="102">
        <v>48</v>
      </c>
      <c r="E2751" s="101">
        <v>1</v>
      </c>
      <c r="F2751" s="101">
        <v>560</v>
      </c>
      <c r="G2751" s="101">
        <v>0</v>
      </c>
      <c r="H2751" s="101">
        <v>2</v>
      </c>
      <c r="I2751" s="101">
        <v>2948</v>
      </c>
      <c r="J2751" s="101">
        <v>0</v>
      </c>
      <c r="K2751" s="101">
        <v>0</v>
      </c>
      <c r="L2751" s="101">
        <v>0</v>
      </c>
      <c r="M2751" s="101">
        <v>0</v>
      </c>
      <c r="N2751" s="100" t="str">
        <f t="shared" si="126"/>
        <v>공격력 +560</v>
      </c>
      <c r="O2751" s="100" t="str">
        <f t="shared" si="127"/>
        <v>최대 체력 +2948</v>
      </c>
      <c r="P2751" s="100" t="str">
        <f t="shared" si="128"/>
        <v>-</v>
      </c>
    </row>
    <row r="2752" spans="1:16" ht="13.8" customHeight="1">
      <c r="A2752" s="101">
        <f>C2752*ID규칙_기본능력치그룹_단위+COUNTIF($C$4:C2752,C2752)</f>
        <v>11339049</v>
      </c>
      <c r="B2752" s="100" t="s">
        <v>393</v>
      </c>
      <c r="C2752" s="101">
        <f>VLOOKUP(B2752,WEAPON!$B:$D,3,0)</f>
        <v>11339</v>
      </c>
      <c r="D2752" s="102">
        <v>49</v>
      </c>
      <c r="E2752" s="101">
        <v>1</v>
      </c>
      <c r="F2752" s="101">
        <v>569</v>
      </c>
      <c r="G2752" s="101">
        <v>0</v>
      </c>
      <c r="H2752" s="101">
        <v>2</v>
      </c>
      <c r="I2752" s="101">
        <v>2999</v>
      </c>
      <c r="J2752" s="101">
        <v>0</v>
      </c>
      <c r="K2752" s="101">
        <v>0</v>
      </c>
      <c r="L2752" s="101">
        <v>0</v>
      </c>
      <c r="M2752" s="101">
        <v>0</v>
      </c>
      <c r="N2752" s="100" t="str">
        <f t="shared" si="126"/>
        <v>공격력 +569</v>
      </c>
      <c r="O2752" s="100" t="str">
        <f t="shared" si="127"/>
        <v>최대 체력 +2999</v>
      </c>
      <c r="P2752" s="100" t="str">
        <f t="shared" si="128"/>
        <v>-</v>
      </c>
    </row>
    <row r="2753" spans="1:16" ht="13.8" customHeight="1">
      <c r="A2753" s="101">
        <f>C2753*ID규칙_기본능력치그룹_단위+COUNTIF($C$4:C2753,C2753)</f>
        <v>11339050</v>
      </c>
      <c r="B2753" s="100" t="s">
        <v>393</v>
      </c>
      <c r="C2753" s="101">
        <f>VLOOKUP(B2753,WEAPON!$B:$D,3,0)</f>
        <v>11339</v>
      </c>
      <c r="D2753" s="102">
        <v>50</v>
      </c>
      <c r="E2753" s="101">
        <v>1</v>
      </c>
      <c r="F2753" s="101">
        <v>579</v>
      </c>
      <c r="G2753" s="101">
        <v>0</v>
      </c>
      <c r="H2753" s="101">
        <v>2</v>
      </c>
      <c r="I2753" s="101">
        <v>3050</v>
      </c>
      <c r="J2753" s="101">
        <v>0</v>
      </c>
      <c r="K2753" s="101">
        <v>0</v>
      </c>
      <c r="L2753" s="101">
        <v>0</v>
      </c>
      <c r="M2753" s="101">
        <v>0</v>
      </c>
      <c r="N2753" s="100" t="str">
        <f t="shared" si="126"/>
        <v>공격력 +579</v>
      </c>
      <c r="O2753" s="100" t="str">
        <f t="shared" si="127"/>
        <v>최대 체력 +3050</v>
      </c>
      <c r="P2753" s="100" t="str">
        <f t="shared" si="128"/>
        <v>-</v>
      </c>
    </row>
    <row r="2754" spans="1:16" ht="13.8" customHeight="1">
      <c r="A2754" s="101">
        <f>C2754*ID규칙_기본능력치그룹_단위+COUNTIF($C$4:C2754,C2754)</f>
        <v>12340001</v>
      </c>
      <c r="B2754" s="100" t="s">
        <v>395</v>
      </c>
      <c r="C2754" s="101">
        <f>VLOOKUP(B2754,WEAPON!$B:$D,3,0)</f>
        <v>12340</v>
      </c>
      <c r="D2754" s="102">
        <v>1</v>
      </c>
      <c r="E2754" s="101">
        <v>1</v>
      </c>
      <c r="F2754" s="101">
        <v>62</v>
      </c>
      <c r="G2754" s="101">
        <v>0</v>
      </c>
      <c r="H2754" s="101">
        <v>2</v>
      </c>
      <c r="I2754" s="101">
        <v>1200</v>
      </c>
      <c r="J2754" s="101">
        <v>0</v>
      </c>
      <c r="K2754" s="101">
        <v>3</v>
      </c>
      <c r="L2754" s="101">
        <v>178</v>
      </c>
      <c r="M2754" s="101">
        <v>0</v>
      </c>
      <c r="N2754" s="100" t="str">
        <f t="shared" si="126"/>
        <v>공격력 +62</v>
      </c>
      <c r="O2754" s="100" t="str">
        <f t="shared" si="127"/>
        <v>최대 체력 +1200</v>
      </c>
      <c r="P2754" s="100" t="str">
        <f t="shared" si="128"/>
        <v>치유력 +178</v>
      </c>
    </row>
    <row r="2755" spans="1:16" ht="13.8" customHeight="1">
      <c r="A2755" s="101">
        <f>C2755*ID규칙_기본능력치그룹_단위+COUNTIF($C$4:C2755,C2755)</f>
        <v>12340002</v>
      </c>
      <c r="B2755" s="100" t="s">
        <v>395</v>
      </c>
      <c r="C2755" s="101">
        <f>VLOOKUP(B2755,WEAPON!$B:$D,3,0)</f>
        <v>12340</v>
      </c>
      <c r="D2755" s="102">
        <v>2</v>
      </c>
      <c r="E2755" s="101">
        <v>1</v>
      </c>
      <c r="F2755" s="101">
        <v>68</v>
      </c>
      <c r="G2755" s="101">
        <v>0</v>
      </c>
      <c r="H2755" s="101">
        <v>2</v>
      </c>
      <c r="I2755" s="101">
        <v>1309</v>
      </c>
      <c r="J2755" s="101">
        <v>0</v>
      </c>
      <c r="K2755" s="101">
        <v>3</v>
      </c>
      <c r="L2755" s="101">
        <v>194</v>
      </c>
      <c r="M2755" s="101">
        <v>0</v>
      </c>
      <c r="N2755" s="100" t="str">
        <f t="shared" si="126"/>
        <v>공격력 +68</v>
      </c>
      <c r="O2755" s="100" t="str">
        <f t="shared" si="127"/>
        <v>최대 체력 +1309</v>
      </c>
      <c r="P2755" s="100" t="str">
        <f t="shared" si="128"/>
        <v>치유력 +194</v>
      </c>
    </row>
    <row r="2756" spans="1:16" ht="13.8" customHeight="1">
      <c r="A2756" s="101">
        <f>C2756*ID규칙_기본능력치그룹_단위+COUNTIF($C$4:C2756,C2756)</f>
        <v>12340003</v>
      </c>
      <c r="B2756" s="100" t="s">
        <v>395</v>
      </c>
      <c r="C2756" s="101">
        <f>VLOOKUP(B2756,WEAPON!$B:$D,3,0)</f>
        <v>12340</v>
      </c>
      <c r="D2756" s="102">
        <v>3</v>
      </c>
      <c r="E2756" s="101">
        <v>1</v>
      </c>
      <c r="F2756" s="101">
        <v>73</v>
      </c>
      <c r="G2756" s="101">
        <v>0</v>
      </c>
      <c r="H2756" s="101">
        <v>2</v>
      </c>
      <c r="I2756" s="101">
        <v>1418</v>
      </c>
      <c r="J2756" s="101">
        <v>0</v>
      </c>
      <c r="K2756" s="101">
        <v>3</v>
      </c>
      <c r="L2756" s="101">
        <v>210</v>
      </c>
      <c r="M2756" s="101">
        <v>0</v>
      </c>
      <c r="N2756" s="100" t="str">
        <f t="shared" ref="N2756:N2819" si="129">IF(E2756=0,"-",VLOOKUP(E2756,STATS_TYPE,2,0)&amp;" +")&amp;IF(E2756=0,"",IF(G2756=0,F2756,F2756/100&amp;"%"))</f>
        <v>공격력 +73</v>
      </c>
      <c r="O2756" s="100" t="str">
        <f t="shared" ref="O2756:O2819" si="130">IF(H2756=0,"-",VLOOKUP(H2756,STATS_TYPE,2,0)&amp;" +")&amp;IF(H2756=0,"",IF(J2756=0,I2756,I2756/100&amp;"%"))</f>
        <v>최대 체력 +1418</v>
      </c>
      <c r="P2756" s="100" t="str">
        <f t="shared" ref="P2756:P2819" si="131">IF(K2756=0,"-",VLOOKUP(K2756,STATS_TYPE,2,0)&amp;" +")&amp;IF(K2756=0,"",IF(M2756=0,L2756,L2756/100&amp;"%"))</f>
        <v>치유력 +210</v>
      </c>
    </row>
    <row r="2757" spans="1:16" ht="13.8" customHeight="1">
      <c r="A2757" s="101">
        <f>C2757*ID규칙_기본능력치그룹_단위+COUNTIF($C$4:C2757,C2757)</f>
        <v>12340004</v>
      </c>
      <c r="B2757" s="100" t="s">
        <v>395</v>
      </c>
      <c r="C2757" s="101">
        <f>VLOOKUP(B2757,WEAPON!$B:$D,3,0)</f>
        <v>12340</v>
      </c>
      <c r="D2757" s="102">
        <v>4</v>
      </c>
      <c r="E2757" s="101">
        <v>1</v>
      </c>
      <c r="F2757" s="101">
        <v>79</v>
      </c>
      <c r="G2757" s="101">
        <v>0</v>
      </c>
      <c r="H2757" s="101">
        <v>2</v>
      </c>
      <c r="I2757" s="101">
        <v>1527</v>
      </c>
      <c r="J2757" s="101">
        <v>0</v>
      </c>
      <c r="K2757" s="101">
        <v>3</v>
      </c>
      <c r="L2757" s="101">
        <v>227</v>
      </c>
      <c r="M2757" s="101">
        <v>0</v>
      </c>
      <c r="N2757" s="100" t="str">
        <f t="shared" si="129"/>
        <v>공격력 +79</v>
      </c>
      <c r="O2757" s="100" t="str">
        <f t="shared" si="130"/>
        <v>최대 체력 +1527</v>
      </c>
      <c r="P2757" s="100" t="str">
        <f t="shared" si="131"/>
        <v>치유력 +227</v>
      </c>
    </row>
    <row r="2758" spans="1:16" ht="13.8" customHeight="1">
      <c r="A2758" s="101">
        <f>C2758*ID규칙_기본능력치그룹_단위+COUNTIF($C$4:C2758,C2758)</f>
        <v>12340005</v>
      </c>
      <c r="B2758" s="100" t="s">
        <v>395</v>
      </c>
      <c r="C2758" s="101">
        <f>VLOOKUP(B2758,WEAPON!$B:$D,3,0)</f>
        <v>12340</v>
      </c>
      <c r="D2758" s="102">
        <v>5</v>
      </c>
      <c r="E2758" s="101">
        <v>1</v>
      </c>
      <c r="F2758" s="101">
        <v>85</v>
      </c>
      <c r="G2758" s="101">
        <v>0</v>
      </c>
      <c r="H2758" s="101">
        <v>2</v>
      </c>
      <c r="I2758" s="101">
        <v>1636</v>
      </c>
      <c r="J2758" s="101">
        <v>0</v>
      </c>
      <c r="K2758" s="101">
        <v>3</v>
      </c>
      <c r="L2758" s="101">
        <v>243</v>
      </c>
      <c r="M2758" s="101">
        <v>0</v>
      </c>
      <c r="N2758" s="100" t="str">
        <f t="shared" si="129"/>
        <v>공격력 +85</v>
      </c>
      <c r="O2758" s="100" t="str">
        <f t="shared" si="130"/>
        <v>최대 체력 +1636</v>
      </c>
      <c r="P2758" s="100" t="str">
        <f t="shared" si="131"/>
        <v>치유력 +243</v>
      </c>
    </row>
    <row r="2759" spans="1:16" ht="13.8" customHeight="1">
      <c r="A2759" s="101">
        <f>C2759*ID규칙_기본능력치그룹_단위+COUNTIF($C$4:C2759,C2759)</f>
        <v>12340006</v>
      </c>
      <c r="B2759" s="100" t="s">
        <v>395</v>
      </c>
      <c r="C2759" s="101">
        <f>VLOOKUP(B2759,WEAPON!$B:$D,3,0)</f>
        <v>12340</v>
      </c>
      <c r="D2759" s="102">
        <v>6</v>
      </c>
      <c r="E2759" s="101">
        <v>1</v>
      </c>
      <c r="F2759" s="101">
        <v>90</v>
      </c>
      <c r="G2759" s="101">
        <v>0</v>
      </c>
      <c r="H2759" s="101">
        <v>2</v>
      </c>
      <c r="I2759" s="101">
        <v>1745</v>
      </c>
      <c r="J2759" s="101">
        <v>0</v>
      </c>
      <c r="K2759" s="101">
        <v>3</v>
      </c>
      <c r="L2759" s="101">
        <v>259</v>
      </c>
      <c r="M2759" s="101">
        <v>0</v>
      </c>
      <c r="N2759" s="100" t="str">
        <f t="shared" si="129"/>
        <v>공격력 +90</v>
      </c>
      <c r="O2759" s="100" t="str">
        <f t="shared" si="130"/>
        <v>최대 체력 +1745</v>
      </c>
      <c r="P2759" s="100" t="str">
        <f t="shared" si="131"/>
        <v>치유력 +259</v>
      </c>
    </row>
    <row r="2760" spans="1:16" ht="13.8" customHeight="1">
      <c r="A2760" s="101">
        <f>C2760*ID규칙_기본능력치그룹_단위+COUNTIF($C$4:C2760,C2760)</f>
        <v>12340007</v>
      </c>
      <c r="B2760" s="100" t="s">
        <v>395</v>
      </c>
      <c r="C2760" s="101">
        <f>VLOOKUP(B2760,WEAPON!$B:$D,3,0)</f>
        <v>12340</v>
      </c>
      <c r="D2760" s="102">
        <v>7</v>
      </c>
      <c r="E2760" s="101">
        <v>1</v>
      </c>
      <c r="F2760" s="101">
        <v>96</v>
      </c>
      <c r="G2760" s="101">
        <v>0</v>
      </c>
      <c r="H2760" s="101">
        <v>2</v>
      </c>
      <c r="I2760" s="101">
        <v>1854</v>
      </c>
      <c r="J2760" s="101">
        <v>0</v>
      </c>
      <c r="K2760" s="101">
        <v>3</v>
      </c>
      <c r="L2760" s="101">
        <v>275</v>
      </c>
      <c r="M2760" s="101">
        <v>0</v>
      </c>
      <c r="N2760" s="100" t="str">
        <f t="shared" si="129"/>
        <v>공격력 +96</v>
      </c>
      <c r="O2760" s="100" t="str">
        <f t="shared" si="130"/>
        <v>최대 체력 +1854</v>
      </c>
      <c r="P2760" s="100" t="str">
        <f t="shared" si="131"/>
        <v>치유력 +275</v>
      </c>
    </row>
    <row r="2761" spans="1:16" ht="13.8" customHeight="1">
      <c r="A2761" s="101">
        <f>C2761*ID규칙_기본능력치그룹_단위+COUNTIF($C$4:C2761,C2761)</f>
        <v>12340008</v>
      </c>
      <c r="B2761" s="100" t="s">
        <v>395</v>
      </c>
      <c r="C2761" s="101">
        <f>VLOOKUP(B2761,WEAPON!$B:$D,3,0)</f>
        <v>12340</v>
      </c>
      <c r="D2761" s="102">
        <v>8</v>
      </c>
      <c r="E2761" s="101">
        <v>1</v>
      </c>
      <c r="F2761" s="101">
        <v>102</v>
      </c>
      <c r="G2761" s="101">
        <v>0</v>
      </c>
      <c r="H2761" s="101">
        <v>2</v>
      </c>
      <c r="I2761" s="101">
        <v>1963</v>
      </c>
      <c r="J2761" s="101">
        <v>0</v>
      </c>
      <c r="K2761" s="101">
        <v>3</v>
      </c>
      <c r="L2761" s="101">
        <v>291</v>
      </c>
      <c r="M2761" s="101">
        <v>0</v>
      </c>
      <c r="N2761" s="100" t="str">
        <f t="shared" si="129"/>
        <v>공격력 +102</v>
      </c>
      <c r="O2761" s="100" t="str">
        <f t="shared" si="130"/>
        <v>최대 체력 +1963</v>
      </c>
      <c r="P2761" s="100" t="str">
        <f t="shared" si="131"/>
        <v>치유력 +291</v>
      </c>
    </row>
    <row r="2762" spans="1:16" ht="13.8" customHeight="1">
      <c r="A2762" s="101">
        <f>C2762*ID규칙_기본능력치그룹_단위+COUNTIF($C$4:C2762,C2762)</f>
        <v>12340009</v>
      </c>
      <c r="B2762" s="100" t="s">
        <v>395</v>
      </c>
      <c r="C2762" s="101">
        <f>VLOOKUP(B2762,WEAPON!$B:$D,3,0)</f>
        <v>12340</v>
      </c>
      <c r="D2762" s="102">
        <v>9</v>
      </c>
      <c r="E2762" s="101">
        <v>1</v>
      </c>
      <c r="F2762" s="101">
        <v>107</v>
      </c>
      <c r="G2762" s="101">
        <v>0</v>
      </c>
      <c r="H2762" s="101">
        <v>2</v>
      </c>
      <c r="I2762" s="101">
        <v>2072</v>
      </c>
      <c r="J2762" s="101">
        <v>0</v>
      </c>
      <c r="K2762" s="101">
        <v>3</v>
      </c>
      <c r="L2762" s="101">
        <v>307</v>
      </c>
      <c r="M2762" s="101">
        <v>0</v>
      </c>
      <c r="N2762" s="100" t="str">
        <f t="shared" si="129"/>
        <v>공격력 +107</v>
      </c>
      <c r="O2762" s="100" t="str">
        <f t="shared" si="130"/>
        <v>최대 체력 +2072</v>
      </c>
      <c r="P2762" s="100" t="str">
        <f t="shared" si="131"/>
        <v>치유력 +307</v>
      </c>
    </row>
    <row r="2763" spans="1:16" ht="13.8" customHeight="1">
      <c r="A2763" s="101">
        <f>C2763*ID규칙_기본능력치그룹_단위+COUNTIF($C$4:C2763,C2763)</f>
        <v>12340010</v>
      </c>
      <c r="B2763" s="100" t="s">
        <v>395</v>
      </c>
      <c r="C2763" s="101">
        <f>VLOOKUP(B2763,WEAPON!$B:$D,3,0)</f>
        <v>12340</v>
      </c>
      <c r="D2763" s="102">
        <v>10</v>
      </c>
      <c r="E2763" s="101">
        <v>1</v>
      </c>
      <c r="F2763" s="101">
        <v>113</v>
      </c>
      <c r="G2763" s="101">
        <v>0</v>
      </c>
      <c r="H2763" s="101">
        <v>2</v>
      </c>
      <c r="I2763" s="101">
        <v>2181</v>
      </c>
      <c r="J2763" s="101">
        <v>0</v>
      </c>
      <c r="K2763" s="101">
        <v>3</v>
      </c>
      <c r="L2763" s="101">
        <v>324</v>
      </c>
      <c r="M2763" s="101">
        <v>0</v>
      </c>
      <c r="N2763" s="100" t="str">
        <f t="shared" si="129"/>
        <v>공격력 +113</v>
      </c>
      <c r="O2763" s="100" t="str">
        <f t="shared" si="130"/>
        <v>최대 체력 +2181</v>
      </c>
      <c r="P2763" s="100" t="str">
        <f t="shared" si="131"/>
        <v>치유력 +324</v>
      </c>
    </row>
    <row r="2764" spans="1:16" ht="13.8" customHeight="1">
      <c r="A2764" s="101">
        <f>C2764*ID규칙_기본능력치그룹_단위+COUNTIF($C$4:C2764,C2764)</f>
        <v>12340011</v>
      </c>
      <c r="B2764" s="100" t="s">
        <v>395</v>
      </c>
      <c r="C2764" s="101">
        <f>VLOOKUP(B2764,WEAPON!$B:$D,3,0)</f>
        <v>12340</v>
      </c>
      <c r="D2764" s="102">
        <v>11</v>
      </c>
      <c r="E2764" s="101">
        <v>1</v>
      </c>
      <c r="F2764" s="101">
        <v>119</v>
      </c>
      <c r="G2764" s="101">
        <v>0</v>
      </c>
      <c r="H2764" s="101">
        <v>2</v>
      </c>
      <c r="I2764" s="101">
        <v>2290</v>
      </c>
      <c r="J2764" s="101">
        <v>0</v>
      </c>
      <c r="K2764" s="101">
        <v>3</v>
      </c>
      <c r="L2764" s="101">
        <v>340</v>
      </c>
      <c r="M2764" s="101">
        <v>0</v>
      </c>
      <c r="N2764" s="100" t="str">
        <f t="shared" si="129"/>
        <v>공격력 +119</v>
      </c>
      <c r="O2764" s="100" t="str">
        <f t="shared" si="130"/>
        <v>최대 체력 +2290</v>
      </c>
      <c r="P2764" s="100" t="str">
        <f t="shared" si="131"/>
        <v>치유력 +340</v>
      </c>
    </row>
    <row r="2765" spans="1:16" ht="13.8" customHeight="1">
      <c r="A2765" s="101">
        <f>C2765*ID규칙_기본능력치그룹_단위+COUNTIF($C$4:C2765,C2765)</f>
        <v>12340012</v>
      </c>
      <c r="B2765" s="100" t="s">
        <v>395</v>
      </c>
      <c r="C2765" s="101">
        <f>VLOOKUP(B2765,WEAPON!$B:$D,3,0)</f>
        <v>12340</v>
      </c>
      <c r="D2765" s="102">
        <v>12</v>
      </c>
      <c r="E2765" s="101">
        <v>1</v>
      </c>
      <c r="F2765" s="101">
        <v>124</v>
      </c>
      <c r="G2765" s="101">
        <v>0</v>
      </c>
      <c r="H2765" s="101">
        <v>2</v>
      </c>
      <c r="I2765" s="101">
        <v>2399</v>
      </c>
      <c r="J2765" s="101">
        <v>0</v>
      </c>
      <c r="K2765" s="101">
        <v>3</v>
      </c>
      <c r="L2765" s="101">
        <v>356</v>
      </c>
      <c r="M2765" s="101">
        <v>0</v>
      </c>
      <c r="N2765" s="100" t="str">
        <f t="shared" si="129"/>
        <v>공격력 +124</v>
      </c>
      <c r="O2765" s="100" t="str">
        <f t="shared" si="130"/>
        <v>최대 체력 +2399</v>
      </c>
      <c r="P2765" s="100" t="str">
        <f t="shared" si="131"/>
        <v>치유력 +356</v>
      </c>
    </row>
    <row r="2766" spans="1:16" ht="13.8" customHeight="1">
      <c r="A2766" s="101">
        <f>C2766*ID규칙_기본능력치그룹_단위+COUNTIF($C$4:C2766,C2766)</f>
        <v>12340013</v>
      </c>
      <c r="B2766" s="100" t="s">
        <v>395</v>
      </c>
      <c r="C2766" s="101">
        <f>VLOOKUP(B2766,WEAPON!$B:$D,3,0)</f>
        <v>12340</v>
      </c>
      <c r="D2766" s="102">
        <v>13</v>
      </c>
      <c r="E2766" s="101">
        <v>1</v>
      </c>
      <c r="F2766" s="101">
        <v>130</v>
      </c>
      <c r="G2766" s="101">
        <v>0</v>
      </c>
      <c r="H2766" s="101">
        <v>2</v>
      </c>
      <c r="I2766" s="101">
        <v>2508</v>
      </c>
      <c r="J2766" s="101">
        <v>0</v>
      </c>
      <c r="K2766" s="101">
        <v>3</v>
      </c>
      <c r="L2766" s="101">
        <v>372</v>
      </c>
      <c r="M2766" s="101">
        <v>0</v>
      </c>
      <c r="N2766" s="100" t="str">
        <f t="shared" si="129"/>
        <v>공격력 +130</v>
      </c>
      <c r="O2766" s="100" t="str">
        <f t="shared" si="130"/>
        <v>최대 체력 +2508</v>
      </c>
      <c r="P2766" s="100" t="str">
        <f t="shared" si="131"/>
        <v>치유력 +372</v>
      </c>
    </row>
    <row r="2767" spans="1:16" ht="13.8" customHeight="1">
      <c r="A2767" s="101">
        <f>C2767*ID규칙_기본능력치그룹_단위+COUNTIF($C$4:C2767,C2767)</f>
        <v>12340014</v>
      </c>
      <c r="B2767" s="100" t="s">
        <v>395</v>
      </c>
      <c r="C2767" s="101">
        <f>VLOOKUP(B2767,WEAPON!$B:$D,3,0)</f>
        <v>12340</v>
      </c>
      <c r="D2767" s="102">
        <v>14</v>
      </c>
      <c r="E2767" s="101">
        <v>1</v>
      </c>
      <c r="F2767" s="101">
        <v>135</v>
      </c>
      <c r="G2767" s="101">
        <v>0</v>
      </c>
      <c r="H2767" s="101">
        <v>2</v>
      </c>
      <c r="I2767" s="101">
        <v>2618</v>
      </c>
      <c r="J2767" s="101">
        <v>0</v>
      </c>
      <c r="K2767" s="101">
        <v>3</v>
      </c>
      <c r="L2767" s="101">
        <v>388</v>
      </c>
      <c r="M2767" s="101">
        <v>0</v>
      </c>
      <c r="N2767" s="100" t="str">
        <f t="shared" si="129"/>
        <v>공격력 +135</v>
      </c>
      <c r="O2767" s="100" t="str">
        <f t="shared" si="130"/>
        <v>최대 체력 +2618</v>
      </c>
      <c r="P2767" s="100" t="str">
        <f t="shared" si="131"/>
        <v>치유력 +388</v>
      </c>
    </row>
    <row r="2768" spans="1:16" ht="13.8" customHeight="1">
      <c r="A2768" s="101">
        <f>C2768*ID규칙_기본능력치그룹_단위+COUNTIF($C$4:C2768,C2768)</f>
        <v>12340015</v>
      </c>
      <c r="B2768" s="100" t="s">
        <v>395</v>
      </c>
      <c r="C2768" s="101">
        <f>VLOOKUP(B2768,WEAPON!$B:$D,3,0)</f>
        <v>12340</v>
      </c>
      <c r="D2768" s="102">
        <v>15</v>
      </c>
      <c r="E2768" s="101">
        <v>1</v>
      </c>
      <c r="F2768" s="101">
        <v>141</v>
      </c>
      <c r="G2768" s="101">
        <v>0</v>
      </c>
      <c r="H2768" s="101">
        <v>2</v>
      </c>
      <c r="I2768" s="101">
        <v>2727</v>
      </c>
      <c r="J2768" s="101">
        <v>0</v>
      </c>
      <c r="K2768" s="101">
        <v>3</v>
      </c>
      <c r="L2768" s="101">
        <v>405</v>
      </c>
      <c r="M2768" s="101">
        <v>0</v>
      </c>
      <c r="N2768" s="100" t="str">
        <f t="shared" si="129"/>
        <v>공격력 +141</v>
      </c>
      <c r="O2768" s="100" t="str">
        <f t="shared" si="130"/>
        <v>최대 체력 +2727</v>
      </c>
      <c r="P2768" s="100" t="str">
        <f t="shared" si="131"/>
        <v>치유력 +405</v>
      </c>
    </row>
    <row r="2769" spans="1:16" ht="13.8" customHeight="1">
      <c r="A2769" s="101">
        <f>C2769*ID규칙_기본능력치그룹_단위+COUNTIF($C$4:C2769,C2769)</f>
        <v>12340016</v>
      </c>
      <c r="B2769" s="100" t="s">
        <v>395</v>
      </c>
      <c r="C2769" s="101">
        <f>VLOOKUP(B2769,WEAPON!$B:$D,3,0)</f>
        <v>12340</v>
      </c>
      <c r="D2769" s="102">
        <v>16</v>
      </c>
      <c r="E2769" s="101">
        <v>1</v>
      </c>
      <c r="F2769" s="101">
        <v>147</v>
      </c>
      <c r="G2769" s="101">
        <v>0</v>
      </c>
      <c r="H2769" s="101">
        <v>2</v>
      </c>
      <c r="I2769" s="101">
        <v>2836</v>
      </c>
      <c r="J2769" s="101">
        <v>0</v>
      </c>
      <c r="K2769" s="101">
        <v>3</v>
      </c>
      <c r="L2769" s="101">
        <v>421</v>
      </c>
      <c r="M2769" s="101">
        <v>0</v>
      </c>
      <c r="N2769" s="100" t="str">
        <f t="shared" si="129"/>
        <v>공격력 +147</v>
      </c>
      <c r="O2769" s="100" t="str">
        <f t="shared" si="130"/>
        <v>최대 체력 +2836</v>
      </c>
      <c r="P2769" s="100" t="str">
        <f t="shared" si="131"/>
        <v>치유력 +421</v>
      </c>
    </row>
    <row r="2770" spans="1:16" ht="13.8" customHeight="1">
      <c r="A2770" s="101">
        <f>C2770*ID규칙_기본능력치그룹_단위+COUNTIF($C$4:C2770,C2770)</f>
        <v>12340017</v>
      </c>
      <c r="B2770" s="100" t="s">
        <v>395</v>
      </c>
      <c r="C2770" s="101">
        <f>VLOOKUP(B2770,WEAPON!$B:$D,3,0)</f>
        <v>12340</v>
      </c>
      <c r="D2770" s="102">
        <v>17</v>
      </c>
      <c r="E2770" s="101">
        <v>1</v>
      </c>
      <c r="F2770" s="101">
        <v>152</v>
      </c>
      <c r="G2770" s="101">
        <v>0</v>
      </c>
      <c r="H2770" s="101">
        <v>2</v>
      </c>
      <c r="I2770" s="101">
        <v>2945</v>
      </c>
      <c r="J2770" s="101">
        <v>0</v>
      </c>
      <c r="K2770" s="101">
        <v>3</v>
      </c>
      <c r="L2770" s="101">
        <v>437</v>
      </c>
      <c r="M2770" s="101">
        <v>0</v>
      </c>
      <c r="N2770" s="100" t="str">
        <f t="shared" si="129"/>
        <v>공격력 +152</v>
      </c>
      <c r="O2770" s="100" t="str">
        <f t="shared" si="130"/>
        <v>최대 체력 +2945</v>
      </c>
      <c r="P2770" s="100" t="str">
        <f t="shared" si="131"/>
        <v>치유력 +437</v>
      </c>
    </row>
    <row r="2771" spans="1:16" ht="13.8" customHeight="1">
      <c r="A2771" s="101">
        <f>C2771*ID규칙_기본능력치그룹_단위+COUNTIF($C$4:C2771,C2771)</f>
        <v>12340018</v>
      </c>
      <c r="B2771" s="100" t="s">
        <v>395</v>
      </c>
      <c r="C2771" s="101">
        <f>VLOOKUP(B2771,WEAPON!$B:$D,3,0)</f>
        <v>12340</v>
      </c>
      <c r="D2771" s="102">
        <v>18</v>
      </c>
      <c r="E2771" s="101">
        <v>1</v>
      </c>
      <c r="F2771" s="101">
        <v>158</v>
      </c>
      <c r="G2771" s="101">
        <v>0</v>
      </c>
      <c r="H2771" s="101">
        <v>2</v>
      </c>
      <c r="I2771" s="101">
        <v>3054</v>
      </c>
      <c r="J2771" s="101">
        <v>0</v>
      </c>
      <c r="K2771" s="101">
        <v>3</v>
      </c>
      <c r="L2771" s="101">
        <v>453</v>
      </c>
      <c r="M2771" s="101">
        <v>0</v>
      </c>
      <c r="N2771" s="100" t="str">
        <f t="shared" si="129"/>
        <v>공격력 +158</v>
      </c>
      <c r="O2771" s="100" t="str">
        <f t="shared" si="130"/>
        <v>최대 체력 +3054</v>
      </c>
      <c r="P2771" s="100" t="str">
        <f t="shared" si="131"/>
        <v>치유력 +453</v>
      </c>
    </row>
    <row r="2772" spans="1:16" ht="13.8" customHeight="1">
      <c r="A2772" s="101">
        <f>C2772*ID규칙_기본능력치그룹_단위+COUNTIF($C$4:C2772,C2772)</f>
        <v>12340019</v>
      </c>
      <c r="B2772" s="100" t="s">
        <v>395</v>
      </c>
      <c r="C2772" s="101">
        <f>VLOOKUP(B2772,WEAPON!$B:$D,3,0)</f>
        <v>12340</v>
      </c>
      <c r="D2772" s="102">
        <v>19</v>
      </c>
      <c r="E2772" s="101">
        <v>1</v>
      </c>
      <c r="F2772" s="101">
        <v>164</v>
      </c>
      <c r="G2772" s="101">
        <v>0</v>
      </c>
      <c r="H2772" s="101">
        <v>2</v>
      </c>
      <c r="I2772" s="101">
        <v>3163</v>
      </c>
      <c r="J2772" s="101">
        <v>0</v>
      </c>
      <c r="K2772" s="101">
        <v>3</v>
      </c>
      <c r="L2772" s="101">
        <v>469</v>
      </c>
      <c r="M2772" s="101">
        <v>0</v>
      </c>
      <c r="N2772" s="100" t="str">
        <f t="shared" si="129"/>
        <v>공격력 +164</v>
      </c>
      <c r="O2772" s="100" t="str">
        <f t="shared" si="130"/>
        <v>최대 체력 +3163</v>
      </c>
      <c r="P2772" s="100" t="str">
        <f t="shared" si="131"/>
        <v>치유력 +469</v>
      </c>
    </row>
    <row r="2773" spans="1:16" ht="13.8" customHeight="1">
      <c r="A2773" s="101">
        <f>C2773*ID규칙_기본능력치그룹_단위+COUNTIF($C$4:C2773,C2773)</f>
        <v>12340020</v>
      </c>
      <c r="B2773" s="100" t="s">
        <v>395</v>
      </c>
      <c r="C2773" s="101">
        <f>VLOOKUP(B2773,WEAPON!$B:$D,3,0)</f>
        <v>12340</v>
      </c>
      <c r="D2773" s="102">
        <v>20</v>
      </c>
      <c r="E2773" s="101">
        <v>1</v>
      </c>
      <c r="F2773" s="101">
        <v>169</v>
      </c>
      <c r="G2773" s="101">
        <v>0</v>
      </c>
      <c r="H2773" s="101">
        <v>2</v>
      </c>
      <c r="I2773" s="101">
        <v>3272</v>
      </c>
      <c r="J2773" s="101">
        <v>0</v>
      </c>
      <c r="K2773" s="101">
        <v>3</v>
      </c>
      <c r="L2773" s="101">
        <v>485</v>
      </c>
      <c r="M2773" s="101">
        <v>0</v>
      </c>
      <c r="N2773" s="100" t="str">
        <f t="shared" si="129"/>
        <v>공격력 +169</v>
      </c>
      <c r="O2773" s="100" t="str">
        <f t="shared" si="130"/>
        <v>최대 체력 +3272</v>
      </c>
      <c r="P2773" s="100" t="str">
        <f t="shared" si="131"/>
        <v>치유력 +485</v>
      </c>
    </row>
    <row r="2774" spans="1:16" ht="13.8" customHeight="1">
      <c r="A2774" s="101">
        <f>C2774*ID규칙_기본능력치그룹_단위+COUNTIF($C$4:C2774,C2774)</f>
        <v>12340021</v>
      </c>
      <c r="B2774" s="100" t="s">
        <v>395</v>
      </c>
      <c r="C2774" s="101">
        <f>VLOOKUP(B2774,WEAPON!$B:$D,3,0)</f>
        <v>12340</v>
      </c>
      <c r="D2774" s="102">
        <v>21</v>
      </c>
      <c r="E2774" s="101">
        <v>1</v>
      </c>
      <c r="F2774" s="101">
        <v>175</v>
      </c>
      <c r="G2774" s="101">
        <v>0</v>
      </c>
      <c r="H2774" s="101">
        <v>2</v>
      </c>
      <c r="I2774" s="101">
        <v>3381</v>
      </c>
      <c r="J2774" s="101">
        <v>0</v>
      </c>
      <c r="K2774" s="101">
        <v>3</v>
      </c>
      <c r="L2774" s="101">
        <v>502</v>
      </c>
      <c r="M2774" s="101">
        <v>0</v>
      </c>
      <c r="N2774" s="100" t="str">
        <f t="shared" si="129"/>
        <v>공격력 +175</v>
      </c>
      <c r="O2774" s="100" t="str">
        <f t="shared" si="130"/>
        <v>최대 체력 +3381</v>
      </c>
      <c r="P2774" s="100" t="str">
        <f t="shared" si="131"/>
        <v>치유력 +502</v>
      </c>
    </row>
    <row r="2775" spans="1:16" ht="13.8" customHeight="1">
      <c r="A2775" s="101">
        <f>C2775*ID규칙_기본능력치그룹_단위+COUNTIF($C$4:C2775,C2775)</f>
        <v>12340022</v>
      </c>
      <c r="B2775" s="100" t="s">
        <v>395</v>
      </c>
      <c r="C2775" s="101">
        <f>VLOOKUP(B2775,WEAPON!$B:$D,3,0)</f>
        <v>12340</v>
      </c>
      <c r="D2775" s="102">
        <v>22</v>
      </c>
      <c r="E2775" s="101">
        <v>1</v>
      </c>
      <c r="F2775" s="101">
        <v>181</v>
      </c>
      <c r="G2775" s="101">
        <v>0</v>
      </c>
      <c r="H2775" s="101">
        <v>2</v>
      </c>
      <c r="I2775" s="101">
        <v>3490</v>
      </c>
      <c r="J2775" s="101">
        <v>0</v>
      </c>
      <c r="K2775" s="101">
        <v>3</v>
      </c>
      <c r="L2775" s="101">
        <v>518</v>
      </c>
      <c r="M2775" s="101">
        <v>0</v>
      </c>
      <c r="N2775" s="100" t="str">
        <f t="shared" si="129"/>
        <v>공격력 +181</v>
      </c>
      <c r="O2775" s="100" t="str">
        <f t="shared" si="130"/>
        <v>최대 체력 +3490</v>
      </c>
      <c r="P2775" s="100" t="str">
        <f t="shared" si="131"/>
        <v>치유력 +518</v>
      </c>
    </row>
    <row r="2776" spans="1:16" ht="13.8" customHeight="1">
      <c r="A2776" s="101">
        <f>C2776*ID규칙_기본능력치그룹_단위+COUNTIF($C$4:C2776,C2776)</f>
        <v>12340023</v>
      </c>
      <c r="B2776" s="100" t="s">
        <v>395</v>
      </c>
      <c r="C2776" s="101">
        <f>VLOOKUP(B2776,WEAPON!$B:$D,3,0)</f>
        <v>12340</v>
      </c>
      <c r="D2776" s="102">
        <v>23</v>
      </c>
      <c r="E2776" s="101">
        <v>1</v>
      </c>
      <c r="F2776" s="101">
        <v>186</v>
      </c>
      <c r="G2776" s="101">
        <v>0</v>
      </c>
      <c r="H2776" s="101">
        <v>2</v>
      </c>
      <c r="I2776" s="101">
        <v>3599</v>
      </c>
      <c r="J2776" s="101">
        <v>0</v>
      </c>
      <c r="K2776" s="101">
        <v>3</v>
      </c>
      <c r="L2776" s="101">
        <v>534</v>
      </c>
      <c r="M2776" s="101">
        <v>0</v>
      </c>
      <c r="N2776" s="100" t="str">
        <f t="shared" si="129"/>
        <v>공격력 +186</v>
      </c>
      <c r="O2776" s="100" t="str">
        <f t="shared" si="130"/>
        <v>최대 체력 +3599</v>
      </c>
      <c r="P2776" s="100" t="str">
        <f t="shared" si="131"/>
        <v>치유력 +534</v>
      </c>
    </row>
    <row r="2777" spans="1:16" ht="13.8" customHeight="1">
      <c r="A2777" s="101">
        <f>C2777*ID규칙_기본능력치그룹_단위+COUNTIF($C$4:C2777,C2777)</f>
        <v>12340024</v>
      </c>
      <c r="B2777" s="100" t="s">
        <v>395</v>
      </c>
      <c r="C2777" s="101">
        <f>VLOOKUP(B2777,WEAPON!$B:$D,3,0)</f>
        <v>12340</v>
      </c>
      <c r="D2777" s="102">
        <v>24</v>
      </c>
      <c r="E2777" s="101">
        <v>1</v>
      </c>
      <c r="F2777" s="101">
        <v>192</v>
      </c>
      <c r="G2777" s="101">
        <v>0</v>
      </c>
      <c r="H2777" s="101">
        <v>2</v>
      </c>
      <c r="I2777" s="101">
        <v>3708</v>
      </c>
      <c r="J2777" s="101">
        <v>0</v>
      </c>
      <c r="K2777" s="101">
        <v>3</v>
      </c>
      <c r="L2777" s="101">
        <v>550</v>
      </c>
      <c r="M2777" s="101">
        <v>0</v>
      </c>
      <c r="N2777" s="100" t="str">
        <f t="shared" si="129"/>
        <v>공격력 +192</v>
      </c>
      <c r="O2777" s="100" t="str">
        <f t="shared" si="130"/>
        <v>최대 체력 +3708</v>
      </c>
      <c r="P2777" s="100" t="str">
        <f t="shared" si="131"/>
        <v>치유력 +550</v>
      </c>
    </row>
    <row r="2778" spans="1:16" ht="13.8" customHeight="1">
      <c r="A2778" s="101">
        <f>C2778*ID규칙_기본능력치그룹_단위+COUNTIF($C$4:C2778,C2778)</f>
        <v>12340025</v>
      </c>
      <c r="B2778" s="100" t="s">
        <v>395</v>
      </c>
      <c r="C2778" s="101">
        <f>VLOOKUP(B2778,WEAPON!$B:$D,3,0)</f>
        <v>12340</v>
      </c>
      <c r="D2778" s="102">
        <v>25</v>
      </c>
      <c r="E2778" s="101">
        <v>1</v>
      </c>
      <c r="F2778" s="101">
        <v>198</v>
      </c>
      <c r="G2778" s="101">
        <v>0</v>
      </c>
      <c r="H2778" s="101">
        <v>2</v>
      </c>
      <c r="I2778" s="101">
        <v>3817</v>
      </c>
      <c r="J2778" s="101">
        <v>0</v>
      </c>
      <c r="K2778" s="101">
        <v>3</v>
      </c>
      <c r="L2778" s="101">
        <v>566</v>
      </c>
      <c r="M2778" s="101">
        <v>0</v>
      </c>
      <c r="N2778" s="100" t="str">
        <f t="shared" si="129"/>
        <v>공격력 +198</v>
      </c>
      <c r="O2778" s="100" t="str">
        <f t="shared" si="130"/>
        <v>최대 체력 +3817</v>
      </c>
      <c r="P2778" s="100" t="str">
        <f t="shared" si="131"/>
        <v>치유력 +566</v>
      </c>
    </row>
    <row r="2779" spans="1:16" ht="13.8" customHeight="1">
      <c r="A2779" s="101">
        <f>C2779*ID규칙_기본능력치그룹_단위+COUNTIF($C$4:C2779,C2779)</f>
        <v>12340026</v>
      </c>
      <c r="B2779" s="100" t="s">
        <v>395</v>
      </c>
      <c r="C2779" s="101">
        <f>VLOOKUP(B2779,WEAPON!$B:$D,3,0)</f>
        <v>12340</v>
      </c>
      <c r="D2779" s="102">
        <v>26</v>
      </c>
      <c r="E2779" s="101">
        <v>1</v>
      </c>
      <c r="F2779" s="101">
        <v>203</v>
      </c>
      <c r="G2779" s="101">
        <v>0</v>
      </c>
      <c r="H2779" s="101">
        <v>2</v>
      </c>
      <c r="I2779" s="101">
        <v>3926</v>
      </c>
      <c r="J2779" s="101">
        <v>0</v>
      </c>
      <c r="K2779" s="101">
        <v>3</v>
      </c>
      <c r="L2779" s="101">
        <v>583</v>
      </c>
      <c r="M2779" s="101">
        <v>0</v>
      </c>
      <c r="N2779" s="100" t="str">
        <f t="shared" si="129"/>
        <v>공격력 +203</v>
      </c>
      <c r="O2779" s="100" t="str">
        <f t="shared" si="130"/>
        <v>최대 체력 +3926</v>
      </c>
      <c r="P2779" s="100" t="str">
        <f t="shared" si="131"/>
        <v>치유력 +583</v>
      </c>
    </row>
    <row r="2780" spans="1:16" ht="13.8" customHeight="1">
      <c r="A2780" s="101">
        <f>C2780*ID규칙_기본능력치그룹_단위+COUNTIF($C$4:C2780,C2780)</f>
        <v>12340027</v>
      </c>
      <c r="B2780" s="100" t="s">
        <v>395</v>
      </c>
      <c r="C2780" s="101">
        <f>VLOOKUP(B2780,WEAPON!$B:$D,3,0)</f>
        <v>12340</v>
      </c>
      <c r="D2780" s="102">
        <v>27</v>
      </c>
      <c r="E2780" s="101">
        <v>1</v>
      </c>
      <c r="F2780" s="101">
        <v>209</v>
      </c>
      <c r="G2780" s="101">
        <v>0</v>
      </c>
      <c r="H2780" s="101">
        <v>2</v>
      </c>
      <c r="I2780" s="101">
        <v>4035</v>
      </c>
      <c r="J2780" s="101">
        <v>0</v>
      </c>
      <c r="K2780" s="101">
        <v>3</v>
      </c>
      <c r="L2780" s="101">
        <v>599</v>
      </c>
      <c r="M2780" s="101">
        <v>0</v>
      </c>
      <c r="N2780" s="100" t="str">
        <f t="shared" si="129"/>
        <v>공격력 +209</v>
      </c>
      <c r="O2780" s="100" t="str">
        <f t="shared" si="130"/>
        <v>최대 체력 +4035</v>
      </c>
      <c r="P2780" s="100" t="str">
        <f t="shared" si="131"/>
        <v>치유력 +599</v>
      </c>
    </row>
    <row r="2781" spans="1:16" ht="13.8" customHeight="1">
      <c r="A2781" s="101">
        <f>C2781*ID규칙_기본능력치그룹_단위+COUNTIF($C$4:C2781,C2781)</f>
        <v>12340028</v>
      </c>
      <c r="B2781" s="100" t="s">
        <v>395</v>
      </c>
      <c r="C2781" s="101">
        <f>VLOOKUP(B2781,WEAPON!$B:$D,3,0)</f>
        <v>12340</v>
      </c>
      <c r="D2781" s="102">
        <v>28</v>
      </c>
      <c r="E2781" s="101">
        <v>1</v>
      </c>
      <c r="F2781" s="101">
        <v>215</v>
      </c>
      <c r="G2781" s="101">
        <v>0</v>
      </c>
      <c r="H2781" s="101">
        <v>2</v>
      </c>
      <c r="I2781" s="101">
        <v>4144</v>
      </c>
      <c r="J2781" s="101">
        <v>0</v>
      </c>
      <c r="K2781" s="101">
        <v>3</v>
      </c>
      <c r="L2781" s="101">
        <v>615</v>
      </c>
      <c r="M2781" s="101">
        <v>0</v>
      </c>
      <c r="N2781" s="100" t="str">
        <f t="shared" si="129"/>
        <v>공격력 +215</v>
      </c>
      <c r="O2781" s="100" t="str">
        <f t="shared" si="130"/>
        <v>최대 체력 +4144</v>
      </c>
      <c r="P2781" s="100" t="str">
        <f t="shared" si="131"/>
        <v>치유력 +615</v>
      </c>
    </row>
    <row r="2782" spans="1:16" ht="13.8" customHeight="1">
      <c r="A2782" s="101">
        <f>C2782*ID규칙_기본능력치그룹_단위+COUNTIF($C$4:C2782,C2782)</f>
        <v>12340029</v>
      </c>
      <c r="B2782" s="100" t="s">
        <v>395</v>
      </c>
      <c r="C2782" s="101">
        <f>VLOOKUP(B2782,WEAPON!$B:$D,3,0)</f>
        <v>12340</v>
      </c>
      <c r="D2782" s="102">
        <v>29</v>
      </c>
      <c r="E2782" s="101">
        <v>1</v>
      </c>
      <c r="F2782" s="101">
        <v>220</v>
      </c>
      <c r="G2782" s="101">
        <v>0</v>
      </c>
      <c r="H2782" s="101">
        <v>2</v>
      </c>
      <c r="I2782" s="101">
        <v>4253</v>
      </c>
      <c r="J2782" s="101">
        <v>0</v>
      </c>
      <c r="K2782" s="101">
        <v>3</v>
      </c>
      <c r="L2782" s="101">
        <v>631</v>
      </c>
      <c r="M2782" s="101">
        <v>0</v>
      </c>
      <c r="N2782" s="100" t="str">
        <f t="shared" si="129"/>
        <v>공격력 +220</v>
      </c>
      <c r="O2782" s="100" t="str">
        <f t="shared" si="130"/>
        <v>최대 체력 +4253</v>
      </c>
      <c r="P2782" s="100" t="str">
        <f t="shared" si="131"/>
        <v>치유력 +631</v>
      </c>
    </row>
    <row r="2783" spans="1:16" ht="13.8" customHeight="1">
      <c r="A2783" s="101">
        <f>C2783*ID규칙_기본능력치그룹_단위+COUNTIF($C$4:C2783,C2783)</f>
        <v>12340030</v>
      </c>
      <c r="B2783" s="100" t="s">
        <v>395</v>
      </c>
      <c r="C2783" s="101">
        <f>VLOOKUP(B2783,WEAPON!$B:$D,3,0)</f>
        <v>12340</v>
      </c>
      <c r="D2783" s="102">
        <v>30</v>
      </c>
      <c r="E2783" s="101">
        <v>1</v>
      </c>
      <c r="F2783" s="101">
        <v>226</v>
      </c>
      <c r="G2783" s="101">
        <v>0</v>
      </c>
      <c r="H2783" s="101">
        <v>2</v>
      </c>
      <c r="I2783" s="101">
        <v>4362</v>
      </c>
      <c r="J2783" s="101">
        <v>0</v>
      </c>
      <c r="K2783" s="101">
        <v>3</v>
      </c>
      <c r="L2783" s="101">
        <v>647</v>
      </c>
      <c r="M2783" s="101">
        <v>0</v>
      </c>
      <c r="N2783" s="100" t="str">
        <f t="shared" si="129"/>
        <v>공격력 +226</v>
      </c>
      <c r="O2783" s="100" t="str">
        <f t="shared" si="130"/>
        <v>최대 체력 +4362</v>
      </c>
      <c r="P2783" s="100" t="str">
        <f t="shared" si="131"/>
        <v>치유력 +647</v>
      </c>
    </row>
    <row r="2784" spans="1:16" ht="13.8" customHeight="1">
      <c r="A2784" s="101">
        <f>C2784*ID규칙_기본능력치그룹_단위+COUNTIF($C$4:C2784,C2784)</f>
        <v>12340031</v>
      </c>
      <c r="B2784" s="100" t="s">
        <v>395</v>
      </c>
      <c r="C2784" s="101">
        <f>VLOOKUP(B2784,WEAPON!$B:$D,3,0)</f>
        <v>12340</v>
      </c>
      <c r="D2784" s="102">
        <v>31</v>
      </c>
      <c r="E2784" s="101">
        <v>1</v>
      </c>
      <c r="F2784" s="101">
        <v>232</v>
      </c>
      <c r="G2784" s="101">
        <v>0</v>
      </c>
      <c r="H2784" s="101">
        <v>2</v>
      </c>
      <c r="I2784" s="101">
        <v>4471</v>
      </c>
      <c r="J2784" s="101">
        <v>0</v>
      </c>
      <c r="K2784" s="101">
        <v>3</v>
      </c>
      <c r="L2784" s="101">
        <v>664</v>
      </c>
      <c r="M2784" s="101">
        <v>0</v>
      </c>
      <c r="N2784" s="100" t="str">
        <f t="shared" si="129"/>
        <v>공격력 +232</v>
      </c>
      <c r="O2784" s="100" t="str">
        <f t="shared" si="130"/>
        <v>최대 체력 +4471</v>
      </c>
      <c r="P2784" s="100" t="str">
        <f t="shared" si="131"/>
        <v>치유력 +664</v>
      </c>
    </row>
    <row r="2785" spans="1:16" ht="13.8" customHeight="1">
      <c r="A2785" s="101">
        <f>C2785*ID규칙_기본능력치그룹_단위+COUNTIF($C$4:C2785,C2785)</f>
        <v>12340032</v>
      </c>
      <c r="B2785" s="100" t="s">
        <v>395</v>
      </c>
      <c r="C2785" s="101">
        <f>VLOOKUP(B2785,WEAPON!$B:$D,3,0)</f>
        <v>12340</v>
      </c>
      <c r="D2785" s="102">
        <v>32</v>
      </c>
      <c r="E2785" s="101">
        <v>1</v>
      </c>
      <c r="F2785" s="101">
        <v>237</v>
      </c>
      <c r="G2785" s="101">
        <v>0</v>
      </c>
      <c r="H2785" s="101">
        <v>2</v>
      </c>
      <c r="I2785" s="101">
        <v>4580</v>
      </c>
      <c r="J2785" s="101">
        <v>0</v>
      </c>
      <c r="K2785" s="101">
        <v>3</v>
      </c>
      <c r="L2785" s="101">
        <v>680</v>
      </c>
      <c r="M2785" s="101">
        <v>0</v>
      </c>
      <c r="N2785" s="100" t="str">
        <f t="shared" si="129"/>
        <v>공격력 +237</v>
      </c>
      <c r="O2785" s="100" t="str">
        <f t="shared" si="130"/>
        <v>최대 체력 +4580</v>
      </c>
      <c r="P2785" s="100" t="str">
        <f t="shared" si="131"/>
        <v>치유력 +680</v>
      </c>
    </row>
    <row r="2786" spans="1:16" ht="13.8" customHeight="1">
      <c r="A2786" s="101">
        <f>C2786*ID규칙_기본능력치그룹_단위+COUNTIF($C$4:C2786,C2786)</f>
        <v>12340033</v>
      </c>
      <c r="B2786" s="100" t="s">
        <v>395</v>
      </c>
      <c r="C2786" s="101">
        <f>VLOOKUP(B2786,WEAPON!$B:$D,3,0)</f>
        <v>12340</v>
      </c>
      <c r="D2786" s="102">
        <v>33</v>
      </c>
      <c r="E2786" s="101">
        <v>1</v>
      </c>
      <c r="F2786" s="101">
        <v>243</v>
      </c>
      <c r="G2786" s="101">
        <v>0</v>
      </c>
      <c r="H2786" s="101">
        <v>2</v>
      </c>
      <c r="I2786" s="101">
        <v>4689</v>
      </c>
      <c r="J2786" s="101">
        <v>0</v>
      </c>
      <c r="K2786" s="101">
        <v>3</v>
      </c>
      <c r="L2786" s="101">
        <v>696</v>
      </c>
      <c r="M2786" s="101">
        <v>0</v>
      </c>
      <c r="N2786" s="100" t="str">
        <f t="shared" si="129"/>
        <v>공격력 +243</v>
      </c>
      <c r="O2786" s="100" t="str">
        <f t="shared" si="130"/>
        <v>최대 체력 +4689</v>
      </c>
      <c r="P2786" s="100" t="str">
        <f t="shared" si="131"/>
        <v>치유력 +696</v>
      </c>
    </row>
    <row r="2787" spans="1:16" ht="13.8" customHeight="1">
      <c r="A2787" s="101">
        <f>C2787*ID규칙_기본능력치그룹_단위+COUNTIF($C$4:C2787,C2787)</f>
        <v>12340034</v>
      </c>
      <c r="B2787" s="100" t="s">
        <v>395</v>
      </c>
      <c r="C2787" s="101">
        <f>VLOOKUP(B2787,WEAPON!$B:$D,3,0)</f>
        <v>12340</v>
      </c>
      <c r="D2787" s="102">
        <v>34</v>
      </c>
      <c r="E2787" s="101">
        <v>1</v>
      </c>
      <c r="F2787" s="101">
        <v>249</v>
      </c>
      <c r="G2787" s="101">
        <v>0</v>
      </c>
      <c r="H2787" s="101">
        <v>2</v>
      </c>
      <c r="I2787" s="101">
        <v>4798</v>
      </c>
      <c r="J2787" s="101">
        <v>0</v>
      </c>
      <c r="K2787" s="101">
        <v>3</v>
      </c>
      <c r="L2787" s="101">
        <v>712</v>
      </c>
      <c r="M2787" s="101">
        <v>0</v>
      </c>
      <c r="N2787" s="100" t="str">
        <f t="shared" si="129"/>
        <v>공격력 +249</v>
      </c>
      <c r="O2787" s="100" t="str">
        <f t="shared" si="130"/>
        <v>최대 체력 +4798</v>
      </c>
      <c r="P2787" s="100" t="str">
        <f t="shared" si="131"/>
        <v>치유력 +712</v>
      </c>
    </row>
    <row r="2788" spans="1:16" ht="13.8" customHeight="1">
      <c r="A2788" s="101">
        <f>C2788*ID규칙_기본능력치그룹_단위+COUNTIF($C$4:C2788,C2788)</f>
        <v>12340035</v>
      </c>
      <c r="B2788" s="100" t="s">
        <v>395</v>
      </c>
      <c r="C2788" s="101">
        <f>VLOOKUP(B2788,WEAPON!$B:$D,3,0)</f>
        <v>12340</v>
      </c>
      <c r="D2788" s="102">
        <v>35</v>
      </c>
      <c r="E2788" s="101">
        <v>1</v>
      </c>
      <c r="F2788" s="101">
        <v>254</v>
      </c>
      <c r="G2788" s="101">
        <v>0</v>
      </c>
      <c r="H2788" s="101">
        <v>2</v>
      </c>
      <c r="I2788" s="101">
        <v>4907</v>
      </c>
      <c r="J2788" s="101">
        <v>0</v>
      </c>
      <c r="K2788" s="101">
        <v>3</v>
      </c>
      <c r="L2788" s="101">
        <v>728</v>
      </c>
      <c r="M2788" s="101">
        <v>0</v>
      </c>
      <c r="N2788" s="100" t="str">
        <f t="shared" si="129"/>
        <v>공격력 +254</v>
      </c>
      <c r="O2788" s="100" t="str">
        <f t="shared" si="130"/>
        <v>최대 체력 +4907</v>
      </c>
      <c r="P2788" s="100" t="str">
        <f t="shared" si="131"/>
        <v>치유력 +728</v>
      </c>
    </row>
    <row r="2789" spans="1:16" ht="13.8" customHeight="1">
      <c r="A2789" s="101">
        <f>C2789*ID규칙_기본능력치그룹_단위+COUNTIF($C$4:C2789,C2789)</f>
        <v>12340036</v>
      </c>
      <c r="B2789" s="100" t="s">
        <v>395</v>
      </c>
      <c r="C2789" s="101">
        <f>VLOOKUP(B2789,WEAPON!$B:$D,3,0)</f>
        <v>12340</v>
      </c>
      <c r="D2789" s="102">
        <v>36</v>
      </c>
      <c r="E2789" s="101">
        <v>1</v>
      </c>
      <c r="F2789" s="101">
        <v>260</v>
      </c>
      <c r="G2789" s="101">
        <v>0</v>
      </c>
      <c r="H2789" s="101">
        <v>2</v>
      </c>
      <c r="I2789" s="101">
        <v>5016</v>
      </c>
      <c r="J2789" s="101">
        <v>0</v>
      </c>
      <c r="K2789" s="101">
        <v>3</v>
      </c>
      <c r="L2789" s="101">
        <v>744</v>
      </c>
      <c r="M2789" s="101">
        <v>0</v>
      </c>
      <c r="N2789" s="100" t="str">
        <f t="shared" si="129"/>
        <v>공격력 +260</v>
      </c>
      <c r="O2789" s="100" t="str">
        <f t="shared" si="130"/>
        <v>최대 체력 +5016</v>
      </c>
      <c r="P2789" s="100" t="str">
        <f t="shared" si="131"/>
        <v>치유력 +744</v>
      </c>
    </row>
    <row r="2790" spans="1:16" ht="13.8" customHeight="1">
      <c r="A2790" s="101">
        <f>C2790*ID규칙_기본능력치그룹_단위+COUNTIF($C$4:C2790,C2790)</f>
        <v>12340037</v>
      </c>
      <c r="B2790" s="100" t="s">
        <v>395</v>
      </c>
      <c r="C2790" s="101">
        <f>VLOOKUP(B2790,WEAPON!$B:$D,3,0)</f>
        <v>12340</v>
      </c>
      <c r="D2790" s="102">
        <v>37</v>
      </c>
      <c r="E2790" s="101">
        <v>1</v>
      </c>
      <c r="F2790" s="101">
        <v>266</v>
      </c>
      <c r="G2790" s="101">
        <v>0</v>
      </c>
      <c r="H2790" s="101">
        <v>2</v>
      </c>
      <c r="I2790" s="101">
        <v>5125</v>
      </c>
      <c r="J2790" s="101">
        <v>0</v>
      </c>
      <c r="K2790" s="101">
        <v>3</v>
      </c>
      <c r="L2790" s="101">
        <v>761</v>
      </c>
      <c r="M2790" s="101">
        <v>0</v>
      </c>
      <c r="N2790" s="100" t="str">
        <f t="shared" si="129"/>
        <v>공격력 +266</v>
      </c>
      <c r="O2790" s="100" t="str">
        <f t="shared" si="130"/>
        <v>최대 체력 +5125</v>
      </c>
      <c r="P2790" s="100" t="str">
        <f t="shared" si="131"/>
        <v>치유력 +761</v>
      </c>
    </row>
    <row r="2791" spans="1:16" ht="13.8" customHeight="1">
      <c r="A2791" s="101">
        <f>C2791*ID규칙_기본능력치그룹_단위+COUNTIF($C$4:C2791,C2791)</f>
        <v>12340038</v>
      </c>
      <c r="B2791" s="100" t="s">
        <v>395</v>
      </c>
      <c r="C2791" s="101">
        <f>VLOOKUP(B2791,WEAPON!$B:$D,3,0)</f>
        <v>12340</v>
      </c>
      <c r="D2791" s="102">
        <v>38</v>
      </c>
      <c r="E2791" s="101">
        <v>1</v>
      </c>
      <c r="F2791" s="101">
        <v>271</v>
      </c>
      <c r="G2791" s="101">
        <v>0</v>
      </c>
      <c r="H2791" s="101">
        <v>2</v>
      </c>
      <c r="I2791" s="101">
        <v>5235</v>
      </c>
      <c r="J2791" s="101">
        <v>0</v>
      </c>
      <c r="K2791" s="101">
        <v>3</v>
      </c>
      <c r="L2791" s="101">
        <v>777</v>
      </c>
      <c r="M2791" s="101">
        <v>0</v>
      </c>
      <c r="N2791" s="100" t="str">
        <f t="shared" si="129"/>
        <v>공격력 +271</v>
      </c>
      <c r="O2791" s="100" t="str">
        <f t="shared" si="130"/>
        <v>최대 체력 +5235</v>
      </c>
      <c r="P2791" s="100" t="str">
        <f t="shared" si="131"/>
        <v>치유력 +777</v>
      </c>
    </row>
    <row r="2792" spans="1:16" ht="13.8" customHeight="1">
      <c r="A2792" s="101">
        <f>C2792*ID규칙_기본능력치그룹_단위+COUNTIF($C$4:C2792,C2792)</f>
        <v>12340039</v>
      </c>
      <c r="B2792" s="100" t="s">
        <v>395</v>
      </c>
      <c r="C2792" s="101">
        <f>VLOOKUP(B2792,WEAPON!$B:$D,3,0)</f>
        <v>12340</v>
      </c>
      <c r="D2792" s="102">
        <v>39</v>
      </c>
      <c r="E2792" s="101">
        <v>1</v>
      </c>
      <c r="F2792" s="101">
        <v>277</v>
      </c>
      <c r="G2792" s="101">
        <v>0</v>
      </c>
      <c r="H2792" s="101">
        <v>2</v>
      </c>
      <c r="I2792" s="101">
        <v>5344</v>
      </c>
      <c r="J2792" s="101">
        <v>0</v>
      </c>
      <c r="K2792" s="101">
        <v>3</v>
      </c>
      <c r="L2792" s="101">
        <v>793</v>
      </c>
      <c r="M2792" s="101">
        <v>0</v>
      </c>
      <c r="N2792" s="100" t="str">
        <f t="shared" si="129"/>
        <v>공격력 +277</v>
      </c>
      <c r="O2792" s="100" t="str">
        <f t="shared" si="130"/>
        <v>최대 체력 +5344</v>
      </c>
      <c r="P2792" s="100" t="str">
        <f t="shared" si="131"/>
        <v>치유력 +793</v>
      </c>
    </row>
    <row r="2793" spans="1:16" ht="13.8" customHeight="1">
      <c r="A2793" s="101">
        <f>C2793*ID규칙_기본능력치그룹_단위+COUNTIF($C$4:C2793,C2793)</f>
        <v>12340040</v>
      </c>
      <c r="B2793" s="100" t="s">
        <v>395</v>
      </c>
      <c r="C2793" s="101">
        <f>VLOOKUP(B2793,WEAPON!$B:$D,3,0)</f>
        <v>12340</v>
      </c>
      <c r="D2793" s="102">
        <v>40</v>
      </c>
      <c r="E2793" s="101">
        <v>1</v>
      </c>
      <c r="F2793" s="101">
        <v>282</v>
      </c>
      <c r="G2793" s="101">
        <v>0</v>
      </c>
      <c r="H2793" s="101">
        <v>2</v>
      </c>
      <c r="I2793" s="101">
        <v>5453</v>
      </c>
      <c r="J2793" s="101">
        <v>0</v>
      </c>
      <c r="K2793" s="101">
        <v>3</v>
      </c>
      <c r="L2793" s="101">
        <v>809</v>
      </c>
      <c r="M2793" s="101">
        <v>0</v>
      </c>
      <c r="N2793" s="100" t="str">
        <f t="shared" si="129"/>
        <v>공격력 +282</v>
      </c>
      <c r="O2793" s="100" t="str">
        <f t="shared" si="130"/>
        <v>최대 체력 +5453</v>
      </c>
      <c r="P2793" s="100" t="str">
        <f t="shared" si="131"/>
        <v>치유력 +809</v>
      </c>
    </row>
    <row r="2794" spans="1:16" ht="13.8" customHeight="1">
      <c r="A2794" s="101">
        <f>C2794*ID규칙_기본능력치그룹_단위+COUNTIF($C$4:C2794,C2794)</f>
        <v>12340041</v>
      </c>
      <c r="B2794" s="100" t="s">
        <v>395</v>
      </c>
      <c r="C2794" s="101">
        <f>VLOOKUP(B2794,WEAPON!$B:$D,3,0)</f>
        <v>12340</v>
      </c>
      <c r="D2794" s="102">
        <v>41</v>
      </c>
      <c r="E2794" s="101">
        <v>1</v>
      </c>
      <c r="F2794" s="101">
        <v>288</v>
      </c>
      <c r="G2794" s="101">
        <v>0</v>
      </c>
      <c r="H2794" s="101">
        <v>2</v>
      </c>
      <c r="I2794" s="101">
        <v>5562</v>
      </c>
      <c r="J2794" s="101">
        <v>0</v>
      </c>
      <c r="K2794" s="101">
        <v>3</v>
      </c>
      <c r="L2794" s="101">
        <v>825</v>
      </c>
      <c r="M2794" s="101">
        <v>0</v>
      </c>
      <c r="N2794" s="100" t="str">
        <f t="shared" si="129"/>
        <v>공격력 +288</v>
      </c>
      <c r="O2794" s="100" t="str">
        <f t="shared" si="130"/>
        <v>최대 체력 +5562</v>
      </c>
      <c r="P2794" s="100" t="str">
        <f t="shared" si="131"/>
        <v>치유력 +825</v>
      </c>
    </row>
    <row r="2795" spans="1:16" ht="13.8" customHeight="1">
      <c r="A2795" s="101">
        <f>C2795*ID규칙_기본능력치그룹_단위+COUNTIF($C$4:C2795,C2795)</f>
        <v>12340042</v>
      </c>
      <c r="B2795" s="100" t="s">
        <v>395</v>
      </c>
      <c r="C2795" s="101">
        <f>VLOOKUP(B2795,WEAPON!$B:$D,3,0)</f>
        <v>12340</v>
      </c>
      <c r="D2795" s="102">
        <v>42</v>
      </c>
      <c r="E2795" s="101">
        <v>1</v>
      </c>
      <c r="F2795" s="101">
        <v>294</v>
      </c>
      <c r="G2795" s="101">
        <v>0</v>
      </c>
      <c r="H2795" s="101">
        <v>2</v>
      </c>
      <c r="I2795" s="101">
        <v>5671</v>
      </c>
      <c r="J2795" s="101">
        <v>0</v>
      </c>
      <c r="K2795" s="101">
        <v>3</v>
      </c>
      <c r="L2795" s="101">
        <v>842</v>
      </c>
      <c r="M2795" s="101">
        <v>0</v>
      </c>
      <c r="N2795" s="100" t="str">
        <f t="shared" si="129"/>
        <v>공격력 +294</v>
      </c>
      <c r="O2795" s="100" t="str">
        <f t="shared" si="130"/>
        <v>최대 체력 +5671</v>
      </c>
      <c r="P2795" s="100" t="str">
        <f t="shared" si="131"/>
        <v>치유력 +842</v>
      </c>
    </row>
    <row r="2796" spans="1:16" ht="13.8" customHeight="1">
      <c r="A2796" s="101">
        <f>C2796*ID규칙_기본능력치그룹_단위+COUNTIF($C$4:C2796,C2796)</f>
        <v>12340043</v>
      </c>
      <c r="B2796" s="100" t="s">
        <v>395</v>
      </c>
      <c r="C2796" s="101">
        <f>VLOOKUP(B2796,WEAPON!$B:$D,3,0)</f>
        <v>12340</v>
      </c>
      <c r="D2796" s="102">
        <v>43</v>
      </c>
      <c r="E2796" s="101">
        <v>1</v>
      </c>
      <c r="F2796" s="101">
        <v>299</v>
      </c>
      <c r="G2796" s="101">
        <v>0</v>
      </c>
      <c r="H2796" s="101">
        <v>2</v>
      </c>
      <c r="I2796" s="101">
        <v>5780</v>
      </c>
      <c r="J2796" s="101">
        <v>0</v>
      </c>
      <c r="K2796" s="101">
        <v>3</v>
      </c>
      <c r="L2796" s="101">
        <v>858</v>
      </c>
      <c r="M2796" s="101">
        <v>0</v>
      </c>
      <c r="N2796" s="100" t="str">
        <f t="shared" si="129"/>
        <v>공격력 +299</v>
      </c>
      <c r="O2796" s="100" t="str">
        <f t="shared" si="130"/>
        <v>최대 체력 +5780</v>
      </c>
      <c r="P2796" s="100" t="str">
        <f t="shared" si="131"/>
        <v>치유력 +858</v>
      </c>
    </row>
    <row r="2797" spans="1:16" ht="13.8" customHeight="1">
      <c r="A2797" s="101">
        <f>C2797*ID규칙_기본능력치그룹_단위+COUNTIF($C$4:C2797,C2797)</f>
        <v>12340044</v>
      </c>
      <c r="B2797" s="100" t="s">
        <v>395</v>
      </c>
      <c r="C2797" s="101">
        <f>VLOOKUP(B2797,WEAPON!$B:$D,3,0)</f>
        <v>12340</v>
      </c>
      <c r="D2797" s="102">
        <v>44</v>
      </c>
      <c r="E2797" s="101">
        <v>1</v>
      </c>
      <c r="F2797" s="101">
        <v>305</v>
      </c>
      <c r="G2797" s="101">
        <v>0</v>
      </c>
      <c r="H2797" s="101">
        <v>2</v>
      </c>
      <c r="I2797" s="101">
        <v>5889</v>
      </c>
      <c r="J2797" s="101">
        <v>0</v>
      </c>
      <c r="K2797" s="101">
        <v>3</v>
      </c>
      <c r="L2797" s="101">
        <v>874</v>
      </c>
      <c r="M2797" s="101">
        <v>0</v>
      </c>
      <c r="N2797" s="100" t="str">
        <f t="shared" si="129"/>
        <v>공격력 +305</v>
      </c>
      <c r="O2797" s="100" t="str">
        <f t="shared" si="130"/>
        <v>최대 체력 +5889</v>
      </c>
      <c r="P2797" s="100" t="str">
        <f t="shared" si="131"/>
        <v>치유력 +874</v>
      </c>
    </row>
    <row r="2798" spans="1:16" ht="13.8" customHeight="1">
      <c r="A2798" s="101">
        <f>C2798*ID규칙_기본능력치그룹_단위+COUNTIF($C$4:C2798,C2798)</f>
        <v>12340045</v>
      </c>
      <c r="B2798" s="100" t="s">
        <v>395</v>
      </c>
      <c r="C2798" s="101">
        <f>VLOOKUP(B2798,WEAPON!$B:$D,3,0)</f>
        <v>12340</v>
      </c>
      <c r="D2798" s="102">
        <v>45</v>
      </c>
      <c r="E2798" s="101">
        <v>1</v>
      </c>
      <c r="F2798" s="101">
        <v>311</v>
      </c>
      <c r="G2798" s="101">
        <v>0</v>
      </c>
      <c r="H2798" s="101">
        <v>2</v>
      </c>
      <c r="I2798" s="101">
        <v>5998</v>
      </c>
      <c r="J2798" s="101">
        <v>0</v>
      </c>
      <c r="K2798" s="101">
        <v>3</v>
      </c>
      <c r="L2798" s="101">
        <v>890</v>
      </c>
      <c r="M2798" s="101">
        <v>0</v>
      </c>
      <c r="N2798" s="100" t="str">
        <f t="shared" si="129"/>
        <v>공격력 +311</v>
      </c>
      <c r="O2798" s="100" t="str">
        <f t="shared" si="130"/>
        <v>최대 체력 +5998</v>
      </c>
      <c r="P2798" s="100" t="str">
        <f t="shared" si="131"/>
        <v>치유력 +890</v>
      </c>
    </row>
    <row r="2799" spans="1:16" ht="13.8" customHeight="1">
      <c r="A2799" s="101">
        <f>C2799*ID규칙_기본능력치그룹_단위+COUNTIF($C$4:C2799,C2799)</f>
        <v>12340046</v>
      </c>
      <c r="B2799" s="100" t="s">
        <v>395</v>
      </c>
      <c r="C2799" s="101">
        <f>VLOOKUP(B2799,WEAPON!$B:$D,3,0)</f>
        <v>12340</v>
      </c>
      <c r="D2799" s="102">
        <v>46</v>
      </c>
      <c r="E2799" s="101">
        <v>1</v>
      </c>
      <c r="F2799" s="101">
        <v>316</v>
      </c>
      <c r="G2799" s="101">
        <v>0</v>
      </c>
      <c r="H2799" s="101">
        <v>2</v>
      </c>
      <c r="I2799" s="101">
        <v>6107</v>
      </c>
      <c r="J2799" s="101">
        <v>0</v>
      </c>
      <c r="K2799" s="101">
        <v>3</v>
      </c>
      <c r="L2799" s="101">
        <v>906</v>
      </c>
      <c r="M2799" s="101">
        <v>0</v>
      </c>
      <c r="N2799" s="100" t="str">
        <f t="shared" si="129"/>
        <v>공격력 +316</v>
      </c>
      <c r="O2799" s="100" t="str">
        <f t="shared" si="130"/>
        <v>최대 체력 +6107</v>
      </c>
      <c r="P2799" s="100" t="str">
        <f t="shared" si="131"/>
        <v>치유력 +906</v>
      </c>
    </row>
    <row r="2800" spans="1:16" ht="13.8" customHeight="1">
      <c r="A2800" s="101">
        <f>C2800*ID규칙_기본능력치그룹_단위+COUNTIF($C$4:C2800,C2800)</f>
        <v>12340047</v>
      </c>
      <c r="B2800" s="100" t="s">
        <v>395</v>
      </c>
      <c r="C2800" s="101">
        <f>VLOOKUP(B2800,WEAPON!$B:$D,3,0)</f>
        <v>12340</v>
      </c>
      <c r="D2800" s="102">
        <v>47</v>
      </c>
      <c r="E2800" s="101">
        <v>1</v>
      </c>
      <c r="F2800" s="101">
        <v>322</v>
      </c>
      <c r="G2800" s="101">
        <v>0</v>
      </c>
      <c r="H2800" s="101">
        <v>2</v>
      </c>
      <c r="I2800" s="101">
        <v>6216</v>
      </c>
      <c r="J2800" s="101">
        <v>0</v>
      </c>
      <c r="K2800" s="101">
        <v>3</v>
      </c>
      <c r="L2800" s="101">
        <v>922</v>
      </c>
      <c r="M2800" s="101">
        <v>0</v>
      </c>
      <c r="N2800" s="100" t="str">
        <f t="shared" si="129"/>
        <v>공격력 +322</v>
      </c>
      <c r="O2800" s="100" t="str">
        <f t="shared" si="130"/>
        <v>최대 체력 +6216</v>
      </c>
      <c r="P2800" s="100" t="str">
        <f t="shared" si="131"/>
        <v>치유력 +922</v>
      </c>
    </row>
    <row r="2801" spans="1:16" ht="13.8" customHeight="1">
      <c r="A2801" s="101">
        <f>C2801*ID규칙_기본능력치그룹_단위+COUNTIF($C$4:C2801,C2801)</f>
        <v>12340048</v>
      </c>
      <c r="B2801" s="100" t="s">
        <v>395</v>
      </c>
      <c r="C2801" s="101">
        <f>VLOOKUP(B2801,WEAPON!$B:$D,3,0)</f>
        <v>12340</v>
      </c>
      <c r="D2801" s="102">
        <v>48</v>
      </c>
      <c r="E2801" s="101">
        <v>1</v>
      </c>
      <c r="F2801" s="101">
        <v>328</v>
      </c>
      <c r="G2801" s="101">
        <v>0</v>
      </c>
      <c r="H2801" s="101">
        <v>2</v>
      </c>
      <c r="I2801" s="101">
        <v>6325</v>
      </c>
      <c r="J2801" s="101">
        <v>0</v>
      </c>
      <c r="K2801" s="101">
        <v>3</v>
      </c>
      <c r="L2801" s="101">
        <v>939</v>
      </c>
      <c r="M2801" s="101">
        <v>0</v>
      </c>
      <c r="N2801" s="100" t="str">
        <f t="shared" si="129"/>
        <v>공격력 +328</v>
      </c>
      <c r="O2801" s="100" t="str">
        <f t="shared" si="130"/>
        <v>최대 체력 +6325</v>
      </c>
      <c r="P2801" s="100" t="str">
        <f t="shared" si="131"/>
        <v>치유력 +939</v>
      </c>
    </row>
    <row r="2802" spans="1:16" ht="13.8" customHeight="1">
      <c r="A2802" s="101">
        <f>C2802*ID규칙_기본능력치그룹_단위+COUNTIF($C$4:C2802,C2802)</f>
        <v>12340049</v>
      </c>
      <c r="B2802" s="100" t="s">
        <v>395</v>
      </c>
      <c r="C2802" s="101">
        <f>VLOOKUP(B2802,WEAPON!$B:$D,3,0)</f>
        <v>12340</v>
      </c>
      <c r="D2802" s="102">
        <v>49</v>
      </c>
      <c r="E2802" s="101">
        <v>1</v>
      </c>
      <c r="F2802" s="101">
        <v>333</v>
      </c>
      <c r="G2802" s="101">
        <v>0</v>
      </c>
      <c r="H2802" s="101">
        <v>2</v>
      </c>
      <c r="I2802" s="101">
        <v>6434</v>
      </c>
      <c r="J2802" s="101">
        <v>0</v>
      </c>
      <c r="K2802" s="101">
        <v>3</v>
      </c>
      <c r="L2802" s="101">
        <v>955</v>
      </c>
      <c r="M2802" s="101">
        <v>0</v>
      </c>
      <c r="N2802" s="100" t="str">
        <f t="shared" si="129"/>
        <v>공격력 +333</v>
      </c>
      <c r="O2802" s="100" t="str">
        <f t="shared" si="130"/>
        <v>최대 체력 +6434</v>
      </c>
      <c r="P2802" s="100" t="str">
        <f t="shared" si="131"/>
        <v>치유력 +955</v>
      </c>
    </row>
    <row r="2803" spans="1:16" ht="13.8" customHeight="1">
      <c r="A2803" s="101">
        <f>C2803*ID규칙_기본능력치그룹_단위+COUNTIF($C$4:C2803,C2803)</f>
        <v>12340050</v>
      </c>
      <c r="B2803" s="100" t="s">
        <v>395</v>
      </c>
      <c r="C2803" s="101">
        <f>VLOOKUP(B2803,WEAPON!$B:$D,3,0)</f>
        <v>12340</v>
      </c>
      <c r="D2803" s="102">
        <v>50</v>
      </c>
      <c r="E2803" s="101">
        <v>1</v>
      </c>
      <c r="F2803" s="101">
        <v>339</v>
      </c>
      <c r="G2803" s="101">
        <v>0</v>
      </c>
      <c r="H2803" s="101">
        <v>2</v>
      </c>
      <c r="I2803" s="101">
        <v>6543</v>
      </c>
      <c r="J2803" s="101">
        <v>0</v>
      </c>
      <c r="K2803" s="101">
        <v>3</v>
      </c>
      <c r="L2803" s="101">
        <v>971</v>
      </c>
      <c r="M2803" s="101">
        <v>0</v>
      </c>
      <c r="N2803" s="100" t="str">
        <f t="shared" si="129"/>
        <v>공격력 +339</v>
      </c>
      <c r="O2803" s="100" t="str">
        <f t="shared" si="130"/>
        <v>최대 체력 +6543</v>
      </c>
      <c r="P2803" s="100" t="str">
        <f t="shared" si="131"/>
        <v>치유력 +971</v>
      </c>
    </row>
    <row r="2804" spans="1:16" ht="13.8" customHeight="1">
      <c r="A2804" s="101">
        <f>C2804*ID규칙_기본능력치그룹_단위+COUNTIF($C$4:C2804,C2804)</f>
        <v>12341001</v>
      </c>
      <c r="B2804" s="100" t="s">
        <v>397</v>
      </c>
      <c r="C2804" s="101">
        <f>VLOOKUP(B2804,WEAPON!$B:$D,3,0)</f>
        <v>12341</v>
      </c>
      <c r="D2804" s="102">
        <v>1</v>
      </c>
      <c r="E2804" s="101">
        <v>1</v>
      </c>
      <c r="F2804" s="101">
        <v>73</v>
      </c>
      <c r="G2804" s="101">
        <v>0</v>
      </c>
      <c r="H2804" s="101">
        <v>2</v>
      </c>
      <c r="I2804" s="101">
        <v>1291</v>
      </c>
      <c r="J2804" s="101">
        <v>0</v>
      </c>
      <c r="K2804" s="101">
        <v>0</v>
      </c>
      <c r="L2804" s="101">
        <v>0</v>
      </c>
      <c r="M2804" s="101">
        <v>0</v>
      </c>
      <c r="N2804" s="100" t="str">
        <f t="shared" si="129"/>
        <v>공격력 +73</v>
      </c>
      <c r="O2804" s="100" t="str">
        <f t="shared" si="130"/>
        <v>최대 체력 +1291</v>
      </c>
      <c r="P2804" s="100" t="str">
        <f t="shared" si="131"/>
        <v>-</v>
      </c>
    </row>
    <row r="2805" spans="1:16" ht="13.8" customHeight="1">
      <c r="A2805" s="101">
        <f>C2805*ID규칙_기본능력치그룹_단위+COUNTIF($C$4:C2805,C2805)</f>
        <v>12341002</v>
      </c>
      <c r="B2805" s="100" t="s">
        <v>397</v>
      </c>
      <c r="C2805" s="101">
        <f>VLOOKUP(B2805,WEAPON!$B:$D,3,0)</f>
        <v>12341</v>
      </c>
      <c r="D2805" s="102">
        <v>2</v>
      </c>
      <c r="E2805" s="101">
        <v>1</v>
      </c>
      <c r="F2805" s="101">
        <v>80</v>
      </c>
      <c r="G2805" s="101">
        <v>0</v>
      </c>
      <c r="H2805" s="101">
        <v>2</v>
      </c>
      <c r="I2805" s="101">
        <v>1408</v>
      </c>
      <c r="J2805" s="101">
        <v>0</v>
      </c>
      <c r="K2805" s="101">
        <v>0</v>
      </c>
      <c r="L2805" s="101">
        <v>0</v>
      </c>
      <c r="M2805" s="101">
        <v>0</v>
      </c>
      <c r="N2805" s="100" t="str">
        <f t="shared" si="129"/>
        <v>공격력 +80</v>
      </c>
      <c r="O2805" s="100" t="str">
        <f t="shared" si="130"/>
        <v>최대 체력 +1408</v>
      </c>
      <c r="P2805" s="100" t="str">
        <f t="shared" si="131"/>
        <v>-</v>
      </c>
    </row>
    <row r="2806" spans="1:16" ht="13.8" customHeight="1">
      <c r="A2806" s="101">
        <f>C2806*ID규칙_기본능력치그룹_단위+COUNTIF($C$4:C2806,C2806)</f>
        <v>12341003</v>
      </c>
      <c r="B2806" s="100" t="s">
        <v>397</v>
      </c>
      <c r="C2806" s="101">
        <f>VLOOKUP(B2806,WEAPON!$B:$D,3,0)</f>
        <v>12341</v>
      </c>
      <c r="D2806" s="102">
        <v>3</v>
      </c>
      <c r="E2806" s="101">
        <v>1</v>
      </c>
      <c r="F2806" s="101">
        <v>86</v>
      </c>
      <c r="G2806" s="101">
        <v>0</v>
      </c>
      <c r="H2806" s="101">
        <v>2</v>
      </c>
      <c r="I2806" s="101">
        <v>1526</v>
      </c>
      <c r="J2806" s="101">
        <v>0</v>
      </c>
      <c r="K2806" s="101">
        <v>0</v>
      </c>
      <c r="L2806" s="101">
        <v>0</v>
      </c>
      <c r="M2806" s="101">
        <v>0</v>
      </c>
      <c r="N2806" s="100" t="str">
        <f t="shared" si="129"/>
        <v>공격력 +86</v>
      </c>
      <c r="O2806" s="100" t="str">
        <f t="shared" si="130"/>
        <v>최대 체력 +1526</v>
      </c>
      <c r="P2806" s="100" t="str">
        <f t="shared" si="131"/>
        <v>-</v>
      </c>
    </row>
    <row r="2807" spans="1:16" ht="13.8" customHeight="1">
      <c r="A2807" s="101">
        <f>C2807*ID규칙_기본능력치그룹_단위+COUNTIF($C$4:C2807,C2807)</f>
        <v>12341004</v>
      </c>
      <c r="B2807" s="100" t="s">
        <v>397</v>
      </c>
      <c r="C2807" s="101">
        <f>VLOOKUP(B2807,WEAPON!$B:$D,3,0)</f>
        <v>12341</v>
      </c>
      <c r="D2807" s="102">
        <v>4</v>
      </c>
      <c r="E2807" s="101">
        <v>1</v>
      </c>
      <c r="F2807" s="101">
        <v>93</v>
      </c>
      <c r="G2807" s="101">
        <v>0</v>
      </c>
      <c r="H2807" s="101">
        <v>2</v>
      </c>
      <c r="I2807" s="101">
        <v>1643</v>
      </c>
      <c r="J2807" s="101">
        <v>0</v>
      </c>
      <c r="K2807" s="101">
        <v>0</v>
      </c>
      <c r="L2807" s="101">
        <v>0</v>
      </c>
      <c r="M2807" s="101">
        <v>0</v>
      </c>
      <c r="N2807" s="100" t="str">
        <f t="shared" si="129"/>
        <v>공격력 +93</v>
      </c>
      <c r="O2807" s="100" t="str">
        <f t="shared" si="130"/>
        <v>최대 체력 +1643</v>
      </c>
      <c r="P2807" s="100" t="str">
        <f t="shared" si="131"/>
        <v>-</v>
      </c>
    </row>
    <row r="2808" spans="1:16" ht="13.8" customHeight="1">
      <c r="A2808" s="101">
        <f>C2808*ID규칙_기본능력치그룹_단위+COUNTIF($C$4:C2808,C2808)</f>
        <v>12341005</v>
      </c>
      <c r="B2808" s="100" t="s">
        <v>397</v>
      </c>
      <c r="C2808" s="101">
        <f>VLOOKUP(B2808,WEAPON!$B:$D,3,0)</f>
        <v>12341</v>
      </c>
      <c r="D2808" s="102">
        <v>5</v>
      </c>
      <c r="E2808" s="101">
        <v>1</v>
      </c>
      <c r="F2808" s="101">
        <v>100</v>
      </c>
      <c r="G2808" s="101">
        <v>0</v>
      </c>
      <c r="H2808" s="101">
        <v>2</v>
      </c>
      <c r="I2808" s="101">
        <v>1760</v>
      </c>
      <c r="J2808" s="101">
        <v>0</v>
      </c>
      <c r="K2808" s="101">
        <v>0</v>
      </c>
      <c r="L2808" s="101">
        <v>0</v>
      </c>
      <c r="M2808" s="101">
        <v>0</v>
      </c>
      <c r="N2808" s="100" t="str">
        <f t="shared" si="129"/>
        <v>공격력 +100</v>
      </c>
      <c r="O2808" s="100" t="str">
        <f t="shared" si="130"/>
        <v>최대 체력 +1760</v>
      </c>
      <c r="P2808" s="100" t="str">
        <f t="shared" si="131"/>
        <v>-</v>
      </c>
    </row>
    <row r="2809" spans="1:16" ht="13.8" customHeight="1">
      <c r="A2809" s="101">
        <f>C2809*ID규칙_기본능력치그룹_단위+COUNTIF($C$4:C2809,C2809)</f>
        <v>12341006</v>
      </c>
      <c r="B2809" s="100" t="s">
        <v>397</v>
      </c>
      <c r="C2809" s="101">
        <f>VLOOKUP(B2809,WEAPON!$B:$D,3,0)</f>
        <v>12341</v>
      </c>
      <c r="D2809" s="102">
        <v>6</v>
      </c>
      <c r="E2809" s="101">
        <v>1</v>
      </c>
      <c r="F2809" s="101">
        <v>106</v>
      </c>
      <c r="G2809" s="101">
        <v>0</v>
      </c>
      <c r="H2809" s="101">
        <v>2</v>
      </c>
      <c r="I2809" s="101">
        <v>1878</v>
      </c>
      <c r="J2809" s="101">
        <v>0</v>
      </c>
      <c r="K2809" s="101">
        <v>0</v>
      </c>
      <c r="L2809" s="101">
        <v>0</v>
      </c>
      <c r="M2809" s="101">
        <v>0</v>
      </c>
      <c r="N2809" s="100" t="str">
        <f t="shared" si="129"/>
        <v>공격력 +106</v>
      </c>
      <c r="O2809" s="100" t="str">
        <f t="shared" si="130"/>
        <v>최대 체력 +1878</v>
      </c>
      <c r="P2809" s="100" t="str">
        <f t="shared" si="131"/>
        <v>-</v>
      </c>
    </row>
    <row r="2810" spans="1:16" ht="13.8" customHeight="1">
      <c r="A2810" s="101">
        <f>C2810*ID규칙_기본능력치그룹_단위+COUNTIF($C$4:C2810,C2810)</f>
        <v>12341007</v>
      </c>
      <c r="B2810" s="100" t="s">
        <v>397</v>
      </c>
      <c r="C2810" s="101">
        <f>VLOOKUP(B2810,WEAPON!$B:$D,3,0)</f>
        <v>12341</v>
      </c>
      <c r="D2810" s="102">
        <v>7</v>
      </c>
      <c r="E2810" s="101">
        <v>1</v>
      </c>
      <c r="F2810" s="101">
        <v>113</v>
      </c>
      <c r="G2810" s="101">
        <v>0</v>
      </c>
      <c r="H2810" s="101">
        <v>2</v>
      </c>
      <c r="I2810" s="101">
        <v>1995</v>
      </c>
      <c r="J2810" s="101">
        <v>0</v>
      </c>
      <c r="K2810" s="101">
        <v>0</v>
      </c>
      <c r="L2810" s="101">
        <v>0</v>
      </c>
      <c r="M2810" s="101">
        <v>0</v>
      </c>
      <c r="N2810" s="100" t="str">
        <f t="shared" si="129"/>
        <v>공격력 +113</v>
      </c>
      <c r="O2810" s="100" t="str">
        <f t="shared" si="130"/>
        <v>최대 체력 +1995</v>
      </c>
      <c r="P2810" s="100" t="str">
        <f t="shared" si="131"/>
        <v>-</v>
      </c>
    </row>
    <row r="2811" spans="1:16" ht="13.8" customHeight="1">
      <c r="A2811" s="101">
        <f>C2811*ID규칙_기본능력치그룹_단위+COUNTIF($C$4:C2811,C2811)</f>
        <v>12341008</v>
      </c>
      <c r="B2811" s="100" t="s">
        <v>397</v>
      </c>
      <c r="C2811" s="101">
        <f>VLOOKUP(B2811,WEAPON!$B:$D,3,0)</f>
        <v>12341</v>
      </c>
      <c r="D2811" s="102">
        <v>8</v>
      </c>
      <c r="E2811" s="101">
        <v>1</v>
      </c>
      <c r="F2811" s="101">
        <v>120</v>
      </c>
      <c r="G2811" s="101">
        <v>0</v>
      </c>
      <c r="H2811" s="101">
        <v>2</v>
      </c>
      <c r="I2811" s="101">
        <v>2113</v>
      </c>
      <c r="J2811" s="101">
        <v>0</v>
      </c>
      <c r="K2811" s="101">
        <v>0</v>
      </c>
      <c r="L2811" s="101">
        <v>0</v>
      </c>
      <c r="M2811" s="101">
        <v>0</v>
      </c>
      <c r="N2811" s="100" t="str">
        <f t="shared" si="129"/>
        <v>공격력 +120</v>
      </c>
      <c r="O2811" s="100" t="str">
        <f t="shared" si="130"/>
        <v>최대 체력 +2113</v>
      </c>
      <c r="P2811" s="100" t="str">
        <f t="shared" si="131"/>
        <v>-</v>
      </c>
    </row>
    <row r="2812" spans="1:16" ht="13.8" customHeight="1">
      <c r="A2812" s="101">
        <f>C2812*ID규칙_기본능력치그룹_단위+COUNTIF($C$4:C2812,C2812)</f>
        <v>12341009</v>
      </c>
      <c r="B2812" s="100" t="s">
        <v>397</v>
      </c>
      <c r="C2812" s="101">
        <f>VLOOKUP(B2812,WEAPON!$B:$D,3,0)</f>
        <v>12341</v>
      </c>
      <c r="D2812" s="102">
        <v>9</v>
      </c>
      <c r="E2812" s="101">
        <v>1</v>
      </c>
      <c r="F2812" s="101">
        <v>126</v>
      </c>
      <c r="G2812" s="101">
        <v>0</v>
      </c>
      <c r="H2812" s="101">
        <v>2</v>
      </c>
      <c r="I2812" s="101">
        <v>2230</v>
      </c>
      <c r="J2812" s="101">
        <v>0</v>
      </c>
      <c r="K2812" s="101">
        <v>0</v>
      </c>
      <c r="L2812" s="101">
        <v>0</v>
      </c>
      <c r="M2812" s="101">
        <v>0</v>
      </c>
      <c r="N2812" s="100" t="str">
        <f t="shared" si="129"/>
        <v>공격력 +126</v>
      </c>
      <c r="O2812" s="100" t="str">
        <f t="shared" si="130"/>
        <v>최대 체력 +2230</v>
      </c>
      <c r="P2812" s="100" t="str">
        <f t="shared" si="131"/>
        <v>-</v>
      </c>
    </row>
    <row r="2813" spans="1:16" ht="13.8" customHeight="1">
      <c r="A2813" s="101">
        <f>C2813*ID규칙_기본능력치그룹_단위+COUNTIF($C$4:C2813,C2813)</f>
        <v>12341010</v>
      </c>
      <c r="B2813" s="100" t="s">
        <v>397</v>
      </c>
      <c r="C2813" s="101">
        <f>VLOOKUP(B2813,WEAPON!$B:$D,3,0)</f>
        <v>12341</v>
      </c>
      <c r="D2813" s="102">
        <v>10</v>
      </c>
      <c r="E2813" s="101">
        <v>1</v>
      </c>
      <c r="F2813" s="101">
        <v>133</v>
      </c>
      <c r="G2813" s="101">
        <v>0</v>
      </c>
      <c r="H2813" s="101">
        <v>2</v>
      </c>
      <c r="I2813" s="101">
        <v>2347</v>
      </c>
      <c r="J2813" s="101">
        <v>0</v>
      </c>
      <c r="K2813" s="101">
        <v>0</v>
      </c>
      <c r="L2813" s="101">
        <v>0</v>
      </c>
      <c r="M2813" s="101">
        <v>0</v>
      </c>
      <c r="N2813" s="100" t="str">
        <f t="shared" si="129"/>
        <v>공격력 +133</v>
      </c>
      <c r="O2813" s="100" t="str">
        <f t="shared" si="130"/>
        <v>최대 체력 +2347</v>
      </c>
      <c r="P2813" s="100" t="str">
        <f t="shared" si="131"/>
        <v>-</v>
      </c>
    </row>
    <row r="2814" spans="1:16" ht="13.8" customHeight="1">
      <c r="A2814" s="101">
        <f>C2814*ID규칙_기본능력치그룹_단위+COUNTIF($C$4:C2814,C2814)</f>
        <v>12341011</v>
      </c>
      <c r="B2814" s="100" t="s">
        <v>397</v>
      </c>
      <c r="C2814" s="101">
        <f>VLOOKUP(B2814,WEAPON!$B:$D,3,0)</f>
        <v>12341</v>
      </c>
      <c r="D2814" s="102">
        <v>11</v>
      </c>
      <c r="E2814" s="101">
        <v>1</v>
      </c>
      <c r="F2814" s="101">
        <v>140</v>
      </c>
      <c r="G2814" s="101">
        <v>0</v>
      </c>
      <c r="H2814" s="101">
        <v>2</v>
      </c>
      <c r="I2814" s="101">
        <v>2465</v>
      </c>
      <c r="J2814" s="101">
        <v>0</v>
      </c>
      <c r="K2814" s="101">
        <v>0</v>
      </c>
      <c r="L2814" s="101">
        <v>0</v>
      </c>
      <c r="M2814" s="101">
        <v>0</v>
      </c>
      <c r="N2814" s="100" t="str">
        <f t="shared" si="129"/>
        <v>공격력 +140</v>
      </c>
      <c r="O2814" s="100" t="str">
        <f t="shared" si="130"/>
        <v>최대 체력 +2465</v>
      </c>
      <c r="P2814" s="100" t="str">
        <f t="shared" si="131"/>
        <v>-</v>
      </c>
    </row>
    <row r="2815" spans="1:16" ht="13.8" customHeight="1">
      <c r="A2815" s="101">
        <f>C2815*ID규칙_기본능력치그룹_단위+COUNTIF($C$4:C2815,C2815)</f>
        <v>12341012</v>
      </c>
      <c r="B2815" s="100" t="s">
        <v>397</v>
      </c>
      <c r="C2815" s="101">
        <f>VLOOKUP(B2815,WEAPON!$B:$D,3,0)</f>
        <v>12341</v>
      </c>
      <c r="D2815" s="102">
        <v>12</v>
      </c>
      <c r="E2815" s="101">
        <v>1</v>
      </c>
      <c r="F2815" s="101">
        <v>146</v>
      </c>
      <c r="G2815" s="101">
        <v>0</v>
      </c>
      <c r="H2815" s="101">
        <v>2</v>
      </c>
      <c r="I2815" s="101">
        <v>2582</v>
      </c>
      <c r="J2815" s="101">
        <v>0</v>
      </c>
      <c r="K2815" s="101">
        <v>0</v>
      </c>
      <c r="L2815" s="101">
        <v>0</v>
      </c>
      <c r="M2815" s="101">
        <v>0</v>
      </c>
      <c r="N2815" s="100" t="str">
        <f t="shared" si="129"/>
        <v>공격력 +146</v>
      </c>
      <c r="O2815" s="100" t="str">
        <f t="shared" si="130"/>
        <v>최대 체력 +2582</v>
      </c>
      <c r="P2815" s="100" t="str">
        <f t="shared" si="131"/>
        <v>-</v>
      </c>
    </row>
    <row r="2816" spans="1:16" ht="13.8" customHeight="1">
      <c r="A2816" s="101">
        <f>C2816*ID규칙_기본능력치그룹_단위+COUNTIF($C$4:C2816,C2816)</f>
        <v>12341013</v>
      </c>
      <c r="B2816" s="100" t="s">
        <v>397</v>
      </c>
      <c r="C2816" s="101">
        <f>VLOOKUP(B2816,WEAPON!$B:$D,3,0)</f>
        <v>12341</v>
      </c>
      <c r="D2816" s="102">
        <v>13</v>
      </c>
      <c r="E2816" s="101">
        <v>1</v>
      </c>
      <c r="F2816" s="101">
        <v>153</v>
      </c>
      <c r="G2816" s="101">
        <v>0</v>
      </c>
      <c r="H2816" s="101">
        <v>2</v>
      </c>
      <c r="I2816" s="101">
        <v>2699</v>
      </c>
      <c r="J2816" s="101">
        <v>0</v>
      </c>
      <c r="K2816" s="101">
        <v>0</v>
      </c>
      <c r="L2816" s="101">
        <v>0</v>
      </c>
      <c r="M2816" s="101">
        <v>0</v>
      </c>
      <c r="N2816" s="100" t="str">
        <f t="shared" si="129"/>
        <v>공격력 +153</v>
      </c>
      <c r="O2816" s="100" t="str">
        <f t="shared" si="130"/>
        <v>최대 체력 +2699</v>
      </c>
      <c r="P2816" s="100" t="str">
        <f t="shared" si="131"/>
        <v>-</v>
      </c>
    </row>
    <row r="2817" spans="1:16" ht="13.8" customHeight="1">
      <c r="A2817" s="101">
        <f>C2817*ID규칙_기본능력치그룹_단위+COUNTIF($C$4:C2817,C2817)</f>
        <v>12341014</v>
      </c>
      <c r="B2817" s="100" t="s">
        <v>397</v>
      </c>
      <c r="C2817" s="101">
        <f>VLOOKUP(B2817,WEAPON!$B:$D,3,0)</f>
        <v>12341</v>
      </c>
      <c r="D2817" s="102">
        <v>14</v>
      </c>
      <c r="E2817" s="101">
        <v>1</v>
      </c>
      <c r="F2817" s="101">
        <v>159</v>
      </c>
      <c r="G2817" s="101">
        <v>0</v>
      </c>
      <c r="H2817" s="101">
        <v>2</v>
      </c>
      <c r="I2817" s="101">
        <v>2817</v>
      </c>
      <c r="J2817" s="101">
        <v>0</v>
      </c>
      <c r="K2817" s="101">
        <v>0</v>
      </c>
      <c r="L2817" s="101">
        <v>0</v>
      </c>
      <c r="M2817" s="101">
        <v>0</v>
      </c>
      <c r="N2817" s="100" t="str">
        <f t="shared" si="129"/>
        <v>공격력 +159</v>
      </c>
      <c r="O2817" s="100" t="str">
        <f t="shared" si="130"/>
        <v>최대 체력 +2817</v>
      </c>
      <c r="P2817" s="100" t="str">
        <f t="shared" si="131"/>
        <v>-</v>
      </c>
    </row>
    <row r="2818" spans="1:16" ht="13.8" customHeight="1">
      <c r="A2818" s="101">
        <f>C2818*ID규칙_기본능력치그룹_단위+COUNTIF($C$4:C2818,C2818)</f>
        <v>12341015</v>
      </c>
      <c r="B2818" s="100" t="s">
        <v>397</v>
      </c>
      <c r="C2818" s="101">
        <f>VLOOKUP(B2818,WEAPON!$B:$D,3,0)</f>
        <v>12341</v>
      </c>
      <c r="D2818" s="102">
        <v>15</v>
      </c>
      <c r="E2818" s="101">
        <v>1</v>
      </c>
      <c r="F2818" s="101">
        <v>166</v>
      </c>
      <c r="G2818" s="101">
        <v>0</v>
      </c>
      <c r="H2818" s="101">
        <v>2</v>
      </c>
      <c r="I2818" s="101">
        <v>2934</v>
      </c>
      <c r="J2818" s="101">
        <v>0</v>
      </c>
      <c r="K2818" s="101">
        <v>0</v>
      </c>
      <c r="L2818" s="101">
        <v>0</v>
      </c>
      <c r="M2818" s="101">
        <v>0</v>
      </c>
      <c r="N2818" s="100" t="str">
        <f t="shared" si="129"/>
        <v>공격력 +166</v>
      </c>
      <c r="O2818" s="100" t="str">
        <f t="shared" si="130"/>
        <v>최대 체력 +2934</v>
      </c>
      <c r="P2818" s="100" t="str">
        <f t="shared" si="131"/>
        <v>-</v>
      </c>
    </row>
    <row r="2819" spans="1:16" ht="13.8" customHeight="1">
      <c r="A2819" s="101">
        <f>C2819*ID규칙_기본능력치그룹_단위+COUNTIF($C$4:C2819,C2819)</f>
        <v>12341016</v>
      </c>
      <c r="B2819" s="100" t="s">
        <v>397</v>
      </c>
      <c r="C2819" s="101">
        <f>VLOOKUP(B2819,WEAPON!$B:$D,3,0)</f>
        <v>12341</v>
      </c>
      <c r="D2819" s="102">
        <v>16</v>
      </c>
      <c r="E2819" s="101">
        <v>1</v>
      </c>
      <c r="F2819" s="101">
        <v>173</v>
      </c>
      <c r="G2819" s="101">
        <v>0</v>
      </c>
      <c r="H2819" s="101">
        <v>2</v>
      </c>
      <c r="I2819" s="101">
        <v>3052</v>
      </c>
      <c r="J2819" s="101">
        <v>0</v>
      </c>
      <c r="K2819" s="101">
        <v>0</v>
      </c>
      <c r="L2819" s="101">
        <v>0</v>
      </c>
      <c r="M2819" s="101">
        <v>0</v>
      </c>
      <c r="N2819" s="100" t="str">
        <f t="shared" si="129"/>
        <v>공격력 +173</v>
      </c>
      <c r="O2819" s="100" t="str">
        <f t="shared" si="130"/>
        <v>최대 체력 +3052</v>
      </c>
      <c r="P2819" s="100" t="str">
        <f t="shared" si="131"/>
        <v>-</v>
      </c>
    </row>
    <row r="2820" spans="1:16" ht="13.8" customHeight="1">
      <c r="A2820" s="101">
        <f>C2820*ID규칙_기본능력치그룹_단위+COUNTIF($C$4:C2820,C2820)</f>
        <v>12341017</v>
      </c>
      <c r="B2820" s="100" t="s">
        <v>397</v>
      </c>
      <c r="C2820" s="101">
        <f>VLOOKUP(B2820,WEAPON!$B:$D,3,0)</f>
        <v>12341</v>
      </c>
      <c r="D2820" s="102">
        <v>17</v>
      </c>
      <c r="E2820" s="101">
        <v>1</v>
      </c>
      <c r="F2820" s="101">
        <v>179</v>
      </c>
      <c r="G2820" s="101">
        <v>0</v>
      </c>
      <c r="H2820" s="101">
        <v>2</v>
      </c>
      <c r="I2820" s="101">
        <v>3169</v>
      </c>
      <c r="J2820" s="101">
        <v>0</v>
      </c>
      <c r="K2820" s="101">
        <v>0</v>
      </c>
      <c r="L2820" s="101">
        <v>0</v>
      </c>
      <c r="M2820" s="101">
        <v>0</v>
      </c>
      <c r="N2820" s="100" t="str">
        <f t="shared" ref="N2820:N2883" si="132">IF(E2820=0,"-",VLOOKUP(E2820,STATS_TYPE,2,0)&amp;" +")&amp;IF(E2820=0,"",IF(G2820=0,F2820,F2820/100&amp;"%"))</f>
        <v>공격력 +179</v>
      </c>
      <c r="O2820" s="100" t="str">
        <f t="shared" ref="O2820:O2883" si="133">IF(H2820=0,"-",VLOOKUP(H2820,STATS_TYPE,2,0)&amp;" +")&amp;IF(H2820=0,"",IF(J2820=0,I2820,I2820/100&amp;"%"))</f>
        <v>최대 체력 +3169</v>
      </c>
      <c r="P2820" s="100" t="str">
        <f t="shared" ref="P2820:P2883" si="134">IF(K2820=0,"-",VLOOKUP(K2820,STATS_TYPE,2,0)&amp;" +")&amp;IF(K2820=0,"",IF(M2820=0,L2820,L2820/100&amp;"%"))</f>
        <v>-</v>
      </c>
    </row>
    <row r="2821" spans="1:16" ht="13.8" customHeight="1">
      <c r="A2821" s="101">
        <f>C2821*ID규칙_기본능력치그룹_단위+COUNTIF($C$4:C2821,C2821)</f>
        <v>12341018</v>
      </c>
      <c r="B2821" s="100" t="s">
        <v>397</v>
      </c>
      <c r="C2821" s="101">
        <f>VLOOKUP(B2821,WEAPON!$B:$D,3,0)</f>
        <v>12341</v>
      </c>
      <c r="D2821" s="102">
        <v>18</v>
      </c>
      <c r="E2821" s="101">
        <v>1</v>
      </c>
      <c r="F2821" s="101">
        <v>186</v>
      </c>
      <c r="G2821" s="101">
        <v>0</v>
      </c>
      <c r="H2821" s="101">
        <v>2</v>
      </c>
      <c r="I2821" s="101">
        <v>3286</v>
      </c>
      <c r="J2821" s="101">
        <v>0</v>
      </c>
      <c r="K2821" s="101">
        <v>0</v>
      </c>
      <c r="L2821" s="101">
        <v>0</v>
      </c>
      <c r="M2821" s="101">
        <v>0</v>
      </c>
      <c r="N2821" s="100" t="str">
        <f t="shared" si="132"/>
        <v>공격력 +186</v>
      </c>
      <c r="O2821" s="100" t="str">
        <f t="shared" si="133"/>
        <v>최대 체력 +3286</v>
      </c>
      <c r="P2821" s="100" t="str">
        <f t="shared" si="134"/>
        <v>-</v>
      </c>
    </row>
    <row r="2822" spans="1:16" ht="13.8" customHeight="1">
      <c r="A2822" s="101">
        <f>C2822*ID규칙_기본능력치그룹_단위+COUNTIF($C$4:C2822,C2822)</f>
        <v>12341019</v>
      </c>
      <c r="B2822" s="100" t="s">
        <v>397</v>
      </c>
      <c r="C2822" s="101">
        <f>VLOOKUP(B2822,WEAPON!$B:$D,3,0)</f>
        <v>12341</v>
      </c>
      <c r="D2822" s="102">
        <v>19</v>
      </c>
      <c r="E2822" s="101">
        <v>1</v>
      </c>
      <c r="F2822" s="101">
        <v>193</v>
      </c>
      <c r="G2822" s="101">
        <v>0</v>
      </c>
      <c r="H2822" s="101">
        <v>2</v>
      </c>
      <c r="I2822" s="101">
        <v>3404</v>
      </c>
      <c r="J2822" s="101">
        <v>0</v>
      </c>
      <c r="K2822" s="101">
        <v>0</v>
      </c>
      <c r="L2822" s="101">
        <v>0</v>
      </c>
      <c r="M2822" s="101">
        <v>0</v>
      </c>
      <c r="N2822" s="100" t="str">
        <f t="shared" si="132"/>
        <v>공격력 +193</v>
      </c>
      <c r="O2822" s="100" t="str">
        <f t="shared" si="133"/>
        <v>최대 체력 +3404</v>
      </c>
      <c r="P2822" s="100" t="str">
        <f t="shared" si="134"/>
        <v>-</v>
      </c>
    </row>
    <row r="2823" spans="1:16" ht="13.8" customHeight="1">
      <c r="A2823" s="101">
        <f>C2823*ID규칙_기본능력치그룹_단위+COUNTIF($C$4:C2823,C2823)</f>
        <v>12341020</v>
      </c>
      <c r="B2823" s="100" t="s">
        <v>397</v>
      </c>
      <c r="C2823" s="101">
        <f>VLOOKUP(B2823,WEAPON!$B:$D,3,0)</f>
        <v>12341</v>
      </c>
      <c r="D2823" s="102">
        <v>20</v>
      </c>
      <c r="E2823" s="101">
        <v>1</v>
      </c>
      <c r="F2823" s="101">
        <v>199</v>
      </c>
      <c r="G2823" s="101">
        <v>0</v>
      </c>
      <c r="H2823" s="101">
        <v>2</v>
      </c>
      <c r="I2823" s="101">
        <v>3521</v>
      </c>
      <c r="J2823" s="101">
        <v>0</v>
      </c>
      <c r="K2823" s="101">
        <v>0</v>
      </c>
      <c r="L2823" s="101">
        <v>0</v>
      </c>
      <c r="M2823" s="101">
        <v>0</v>
      </c>
      <c r="N2823" s="100" t="str">
        <f t="shared" si="132"/>
        <v>공격력 +199</v>
      </c>
      <c r="O2823" s="100" t="str">
        <f t="shared" si="133"/>
        <v>최대 체력 +3521</v>
      </c>
      <c r="P2823" s="100" t="str">
        <f t="shared" si="134"/>
        <v>-</v>
      </c>
    </row>
    <row r="2824" spans="1:16" ht="13.8" customHeight="1">
      <c r="A2824" s="101">
        <f>C2824*ID규칙_기본능력치그룹_단위+COUNTIF($C$4:C2824,C2824)</f>
        <v>12341021</v>
      </c>
      <c r="B2824" s="100" t="s">
        <v>397</v>
      </c>
      <c r="C2824" s="101">
        <f>VLOOKUP(B2824,WEAPON!$B:$D,3,0)</f>
        <v>12341</v>
      </c>
      <c r="D2824" s="102">
        <v>21</v>
      </c>
      <c r="E2824" s="101">
        <v>1</v>
      </c>
      <c r="F2824" s="101">
        <v>206</v>
      </c>
      <c r="G2824" s="101">
        <v>0</v>
      </c>
      <c r="H2824" s="101">
        <v>2</v>
      </c>
      <c r="I2824" s="101">
        <v>3638</v>
      </c>
      <c r="J2824" s="101">
        <v>0</v>
      </c>
      <c r="K2824" s="101">
        <v>0</v>
      </c>
      <c r="L2824" s="101">
        <v>0</v>
      </c>
      <c r="M2824" s="101">
        <v>0</v>
      </c>
      <c r="N2824" s="100" t="str">
        <f t="shared" si="132"/>
        <v>공격력 +206</v>
      </c>
      <c r="O2824" s="100" t="str">
        <f t="shared" si="133"/>
        <v>최대 체력 +3638</v>
      </c>
      <c r="P2824" s="100" t="str">
        <f t="shared" si="134"/>
        <v>-</v>
      </c>
    </row>
    <row r="2825" spans="1:16" ht="13.8" customHeight="1">
      <c r="A2825" s="101">
        <f>C2825*ID규칙_기본능력치그룹_단위+COUNTIF($C$4:C2825,C2825)</f>
        <v>12341022</v>
      </c>
      <c r="B2825" s="100" t="s">
        <v>397</v>
      </c>
      <c r="C2825" s="101">
        <f>VLOOKUP(B2825,WEAPON!$B:$D,3,0)</f>
        <v>12341</v>
      </c>
      <c r="D2825" s="102">
        <v>22</v>
      </c>
      <c r="E2825" s="101">
        <v>1</v>
      </c>
      <c r="F2825" s="101">
        <v>213</v>
      </c>
      <c r="G2825" s="101">
        <v>0</v>
      </c>
      <c r="H2825" s="101">
        <v>2</v>
      </c>
      <c r="I2825" s="101">
        <v>3756</v>
      </c>
      <c r="J2825" s="101">
        <v>0</v>
      </c>
      <c r="K2825" s="101">
        <v>0</v>
      </c>
      <c r="L2825" s="101">
        <v>0</v>
      </c>
      <c r="M2825" s="101">
        <v>0</v>
      </c>
      <c r="N2825" s="100" t="str">
        <f t="shared" si="132"/>
        <v>공격력 +213</v>
      </c>
      <c r="O2825" s="100" t="str">
        <f t="shared" si="133"/>
        <v>최대 체력 +3756</v>
      </c>
      <c r="P2825" s="100" t="str">
        <f t="shared" si="134"/>
        <v>-</v>
      </c>
    </row>
    <row r="2826" spans="1:16" ht="13.8" customHeight="1">
      <c r="A2826" s="101">
        <f>C2826*ID규칙_기본능력치그룹_단위+COUNTIF($C$4:C2826,C2826)</f>
        <v>12341023</v>
      </c>
      <c r="B2826" s="100" t="s">
        <v>397</v>
      </c>
      <c r="C2826" s="101">
        <f>VLOOKUP(B2826,WEAPON!$B:$D,3,0)</f>
        <v>12341</v>
      </c>
      <c r="D2826" s="102">
        <v>23</v>
      </c>
      <c r="E2826" s="101">
        <v>1</v>
      </c>
      <c r="F2826" s="101">
        <v>219</v>
      </c>
      <c r="G2826" s="101">
        <v>0</v>
      </c>
      <c r="H2826" s="101">
        <v>2</v>
      </c>
      <c r="I2826" s="101">
        <v>3873</v>
      </c>
      <c r="J2826" s="101">
        <v>0</v>
      </c>
      <c r="K2826" s="101">
        <v>0</v>
      </c>
      <c r="L2826" s="101">
        <v>0</v>
      </c>
      <c r="M2826" s="101">
        <v>0</v>
      </c>
      <c r="N2826" s="100" t="str">
        <f t="shared" si="132"/>
        <v>공격력 +219</v>
      </c>
      <c r="O2826" s="100" t="str">
        <f t="shared" si="133"/>
        <v>최대 체력 +3873</v>
      </c>
      <c r="P2826" s="100" t="str">
        <f t="shared" si="134"/>
        <v>-</v>
      </c>
    </row>
    <row r="2827" spans="1:16" ht="13.8" customHeight="1">
      <c r="A2827" s="101">
        <f>C2827*ID규칙_기본능력치그룹_단위+COUNTIF($C$4:C2827,C2827)</f>
        <v>12341024</v>
      </c>
      <c r="B2827" s="100" t="s">
        <v>397</v>
      </c>
      <c r="C2827" s="101">
        <f>VLOOKUP(B2827,WEAPON!$B:$D,3,0)</f>
        <v>12341</v>
      </c>
      <c r="D2827" s="102">
        <v>24</v>
      </c>
      <c r="E2827" s="101">
        <v>1</v>
      </c>
      <c r="F2827" s="101">
        <v>226</v>
      </c>
      <c r="G2827" s="101">
        <v>0</v>
      </c>
      <c r="H2827" s="101">
        <v>2</v>
      </c>
      <c r="I2827" s="101">
        <v>3990</v>
      </c>
      <c r="J2827" s="101">
        <v>0</v>
      </c>
      <c r="K2827" s="101">
        <v>0</v>
      </c>
      <c r="L2827" s="101">
        <v>0</v>
      </c>
      <c r="M2827" s="101">
        <v>0</v>
      </c>
      <c r="N2827" s="100" t="str">
        <f t="shared" si="132"/>
        <v>공격력 +226</v>
      </c>
      <c r="O2827" s="100" t="str">
        <f t="shared" si="133"/>
        <v>최대 체력 +3990</v>
      </c>
      <c r="P2827" s="100" t="str">
        <f t="shared" si="134"/>
        <v>-</v>
      </c>
    </row>
    <row r="2828" spans="1:16" ht="13.8" customHeight="1">
      <c r="A2828" s="101">
        <f>C2828*ID규칙_기본능력치그룹_단위+COUNTIF($C$4:C2828,C2828)</f>
        <v>12341025</v>
      </c>
      <c r="B2828" s="100" t="s">
        <v>397</v>
      </c>
      <c r="C2828" s="101">
        <f>VLOOKUP(B2828,WEAPON!$B:$D,3,0)</f>
        <v>12341</v>
      </c>
      <c r="D2828" s="102">
        <v>25</v>
      </c>
      <c r="E2828" s="101">
        <v>1</v>
      </c>
      <c r="F2828" s="101">
        <v>233</v>
      </c>
      <c r="G2828" s="101">
        <v>0</v>
      </c>
      <c r="H2828" s="101">
        <v>2</v>
      </c>
      <c r="I2828" s="101">
        <v>4108</v>
      </c>
      <c r="J2828" s="101">
        <v>0</v>
      </c>
      <c r="K2828" s="101">
        <v>0</v>
      </c>
      <c r="L2828" s="101">
        <v>0</v>
      </c>
      <c r="M2828" s="101">
        <v>0</v>
      </c>
      <c r="N2828" s="100" t="str">
        <f t="shared" si="132"/>
        <v>공격력 +233</v>
      </c>
      <c r="O2828" s="100" t="str">
        <f t="shared" si="133"/>
        <v>최대 체력 +4108</v>
      </c>
      <c r="P2828" s="100" t="str">
        <f t="shared" si="134"/>
        <v>-</v>
      </c>
    </row>
    <row r="2829" spans="1:16" ht="13.8" customHeight="1">
      <c r="A2829" s="101">
        <f>C2829*ID규칙_기본능력치그룹_단위+COUNTIF($C$4:C2829,C2829)</f>
        <v>12341026</v>
      </c>
      <c r="B2829" s="100" t="s">
        <v>397</v>
      </c>
      <c r="C2829" s="101">
        <f>VLOOKUP(B2829,WEAPON!$B:$D,3,0)</f>
        <v>12341</v>
      </c>
      <c r="D2829" s="102">
        <v>26</v>
      </c>
      <c r="E2829" s="101">
        <v>1</v>
      </c>
      <c r="F2829" s="101">
        <v>239</v>
      </c>
      <c r="G2829" s="101">
        <v>0</v>
      </c>
      <c r="H2829" s="101">
        <v>2</v>
      </c>
      <c r="I2829" s="101">
        <v>4225</v>
      </c>
      <c r="J2829" s="101">
        <v>0</v>
      </c>
      <c r="K2829" s="101">
        <v>0</v>
      </c>
      <c r="L2829" s="101">
        <v>0</v>
      </c>
      <c r="M2829" s="101">
        <v>0</v>
      </c>
      <c r="N2829" s="100" t="str">
        <f t="shared" si="132"/>
        <v>공격력 +239</v>
      </c>
      <c r="O2829" s="100" t="str">
        <f t="shared" si="133"/>
        <v>최대 체력 +4225</v>
      </c>
      <c r="P2829" s="100" t="str">
        <f t="shared" si="134"/>
        <v>-</v>
      </c>
    </row>
    <row r="2830" spans="1:16" ht="13.8" customHeight="1">
      <c r="A2830" s="101">
        <f>C2830*ID규칙_기본능력치그룹_단위+COUNTIF($C$4:C2830,C2830)</f>
        <v>12341027</v>
      </c>
      <c r="B2830" s="100" t="s">
        <v>397</v>
      </c>
      <c r="C2830" s="101">
        <f>VLOOKUP(B2830,WEAPON!$B:$D,3,0)</f>
        <v>12341</v>
      </c>
      <c r="D2830" s="102">
        <v>27</v>
      </c>
      <c r="E2830" s="101">
        <v>1</v>
      </c>
      <c r="F2830" s="101">
        <v>246</v>
      </c>
      <c r="G2830" s="101">
        <v>0</v>
      </c>
      <c r="H2830" s="101">
        <v>2</v>
      </c>
      <c r="I2830" s="101">
        <v>4343</v>
      </c>
      <c r="J2830" s="101">
        <v>0</v>
      </c>
      <c r="K2830" s="101">
        <v>0</v>
      </c>
      <c r="L2830" s="101">
        <v>0</v>
      </c>
      <c r="M2830" s="101">
        <v>0</v>
      </c>
      <c r="N2830" s="100" t="str">
        <f t="shared" si="132"/>
        <v>공격력 +246</v>
      </c>
      <c r="O2830" s="100" t="str">
        <f t="shared" si="133"/>
        <v>최대 체력 +4343</v>
      </c>
      <c r="P2830" s="100" t="str">
        <f t="shared" si="134"/>
        <v>-</v>
      </c>
    </row>
    <row r="2831" spans="1:16" ht="13.8" customHeight="1">
      <c r="A2831" s="101">
        <f>C2831*ID규칙_기본능력치그룹_단위+COUNTIF($C$4:C2831,C2831)</f>
        <v>12341028</v>
      </c>
      <c r="B2831" s="100" t="s">
        <v>397</v>
      </c>
      <c r="C2831" s="101">
        <f>VLOOKUP(B2831,WEAPON!$B:$D,3,0)</f>
        <v>12341</v>
      </c>
      <c r="D2831" s="102">
        <v>28</v>
      </c>
      <c r="E2831" s="101">
        <v>1</v>
      </c>
      <c r="F2831" s="101">
        <v>253</v>
      </c>
      <c r="G2831" s="101">
        <v>0</v>
      </c>
      <c r="H2831" s="101">
        <v>2</v>
      </c>
      <c r="I2831" s="101">
        <v>4460</v>
      </c>
      <c r="J2831" s="101">
        <v>0</v>
      </c>
      <c r="K2831" s="101">
        <v>0</v>
      </c>
      <c r="L2831" s="101">
        <v>0</v>
      </c>
      <c r="M2831" s="101">
        <v>0</v>
      </c>
      <c r="N2831" s="100" t="str">
        <f t="shared" si="132"/>
        <v>공격력 +253</v>
      </c>
      <c r="O2831" s="100" t="str">
        <f t="shared" si="133"/>
        <v>최대 체력 +4460</v>
      </c>
      <c r="P2831" s="100" t="str">
        <f t="shared" si="134"/>
        <v>-</v>
      </c>
    </row>
    <row r="2832" spans="1:16" ht="13.8" customHeight="1">
      <c r="A2832" s="101">
        <f>C2832*ID규칙_기본능력치그룹_단위+COUNTIF($C$4:C2832,C2832)</f>
        <v>12341029</v>
      </c>
      <c r="B2832" s="100" t="s">
        <v>397</v>
      </c>
      <c r="C2832" s="101">
        <f>VLOOKUP(B2832,WEAPON!$B:$D,3,0)</f>
        <v>12341</v>
      </c>
      <c r="D2832" s="102">
        <v>29</v>
      </c>
      <c r="E2832" s="101">
        <v>1</v>
      </c>
      <c r="F2832" s="101">
        <v>259</v>
      </c>
      <c r="G2832" s="101">
        <v>0</v>
      </c>
      <c r="H2832" s="101">
        <v>2</v>
      </c>
      <c r="I2832" s="101">
        <v>4577</v>
      </c>
      <c r="J2832" s="101">
        <v>0</v>
      </c>
      <c r="K2832" s="101">
        <v>0</v>
      </c>
      <c r="L2832" s="101">
        <v>0</v>
      </c>
      <c r="M2832" s="101">
        <v>0</v>
      </c>
      <c r="N2832" s="100" t="str">
        <f t="shared" si="132"/>
        <v>공격력 +259</v>
      </c>
      <c r="O2832" s="100" t="str">
        <f t="shared" si="133"/>
        <v>최대 체력 +4577</v>
      </c>
      <c r="P2832" s="100" t="str">
        <f t="shared" si="134"/>
        <v>-</v>
      </c>
    </row>
    <row r="2833" spans="1:16" ht="13.8" customHeight="1">
      <c r="A2833" s="101">
        <f>C2833*ID규칙_기본능력치그룹_단위+COUNTIF($C$4:C2833,C2833)</f>
        <v>12341030</v>
      </c>
      <c r="B2833" s="100" t="s">
        <v>397</v>
      </c>
      <c r="C2833" s="101">
        <f>VLOOKUP(B2833,WEAPON!$B:$D,3,0)</f>
        <v>12341</v>
      </c>
      <c r="D2833" s="102">
        <v>30</v>
      </c>
      <c r="E2833" s="101">
        <v>1</v>
      </c>
      <c r="F2833" s="101">
        <v>266</v>
      </c>
      <c r="G2833" s="101">
        <v>0</v>
      </c>
      <c r="H2833" s="101">
        <v>2</v>
      </c>
      <c r="I2833" s="101">
        <v>4695</v>
      </c>
      <c r="J2833" s="101">
        <v>0</v>
      </c>
      <c r="K2833" s="101">
        <v>0</v>
      </c>
      <c r="L2833" s="101">
        <v>0</v>
      </c>
      <c r="M2833" s="101">
        <v>0</v>
      </c>
      <c r="N2833" s="100" t="str">
        <f t="shared" si="132"/>
        <v>공격력 +266</v>
      </c>
      <c r="O2833" s="100" t="str">
        <f t="shared" si="133"/>
        <v>최대 체력 +4695</v>
      </c>
      <c r="P2833" s="100" t="str">
        <f t="shared" si="134"/>
        <v>-</v>
      </c>
    </row>
    <row r="2834" spans="1:16" ht="13.8" customHeight="1">
      <c r="A2834" s="101">
        <f>C2834*ID규칙_기본능력치그룹_단위+COUNTIF($C$4:C2834,C2834)</f>
        <v>12341031</v>
      </c>
      <c r="B2834" s="100" t="s">
        <v>397</v>
      </c>
      <c r="C2834" s="101">
        <f>VLOOKUP(B2834,WEAPON!$B:$D,3,0)</f>
        <v>12341</v>
      </c>
      <c r="D2834" s="102">
        <v>31</v>
      </c>
      <c r="E2834" s="101">
        <v>1</v>
      </c>
      <c r="F2834" s="101">
        <v>273</v>
      </c>
      <c r="G2834" s="101">
        <v>0</v>
      </c>
      <c r="H2834" s="101">
        <v>2</v>
      </c>
      <c r="I2834" s="101">
        <v>4812</v>
      </c>
      <c r="J2834" s="101">
        <v>0</v>
      </c>
      <c r="K2834" s="101">
        <v>0</v>
      </c>
      <c r="L2834" s="101">
        <v>0</v>
      </c>
      <c r="M2834" s="101">
        <v>0</v>
      </c>
      <c r="N2834" s="100" t="str">
        <f t="shared" si="132"/>
        <v>공격력 +273</v>
      </c>
      <c r="O2834" s="100" t="str">
        <f t="shared" si="133"/>
        <v>최대 체력 +4812</v>
      </c>
      <c r="P2834" s="100" t="str">
        <f t="shared" si="134"/>
        <v>-</v>
      </c>
    </row>
    <row r="2835" spans="1:16" ht="13.8" customHeight="1">
      <c r="A2835" s="101">
        <f>C2835*ID규칙_기본능력치그룹_단위+COUNTIF($C$4:C2835,C2835)</f>
        <v>12341032</v>
      </c>
      <c r="B2835" s="100" t="s">
        <v>397</v>
      </c>
      <c r="C2835" s="101">
        <f>VLOOKUP(B2835,WEAPON!$B:$D,3,0)</f>
        <v>12341</v>
      </c>
      <c r="D2835" s="102">
        <v>32</v>
      </c>
      <c r="E2835" s="101">
        <v>1</v>
      </c>
      <c r="F2835" s="101">
        <v>279</v>
      </c>
      <c r="G2835" s="101">
        <v>0</v>
      </c>
      <c r="H2835" s="101">
        <v>2</v>
      </c>
      <c r="I2835" s="101">
        <v>4929</v>
      </c>
      <c r="J2835" s="101">
        <v>0</v>
      </c>
      <c r="K2835" s="101">
        <v>0</v>
      </c>
      <c r="L2835" s="101">
        <v>0</v>
      </c>
      <c r="M2835" s="101">
        <v>0</v>
      </c>
      <c r="N2835" s="100" t="str">
        <f t="shared" si="132"/>
        <v>공격력 +279</v>
      </c>
      <c r="O2835" s="100" t="str">
        <f t="shared" si="133"/>
        <v>최대 체력 +4929</v>
      </c>
      <c r="P2835" s="100" t="str">
        <f t="shared" si="134"/>
        <v>-</v>
      </c>
    </row>
    <row r="2836" spans="1:16" ht="13.8" customHeight="1">
      <c r="A2836" s="101">
        <f>C2836*ID규칙_기본능력치그룹_단위+COUNTIF($C$4:C2836,C2836)</f>
        <v>12341033</v>
      </c>
      <c r="B2836" s="100" t="s">
        <v>397</v>
      </c>
      <c r="C2836" s="101">
        <f>VLOOKUP(B2836,WEAPON!$B:$D,3,0)</f>
        <v>12341</v>
      </c>
      <c r="D2836" s="102">
        <v>33</v>
      </c>
      <c r="E2836" s="101">
        <v>1</v>
      </c>
      <c r="F2836" s="101">
        <v>286</v>
      </c>
      <c r="G2836" s="101">
        <v>0</v>
      </c>
      <c r="H2836" s="101">
        <v>2</v>
      </c>
      <c r="I2836" s="101">
        <v>5047</v>
      </c>
      <c r="J2836" s="101">
        <v>0</v>
      </c>
      <c r="K2836" s="101">
        <v>0</v>
      </c>
      <c r="L2836" s="101">
        <v>0</v>
      </c>
      <c r="M2836" s="101">
        <v>0</v>
      </c>
      <c r="N2836" s="100" t="str">
        <f t="shared" si="132"/>
        <v>공격력 +286</v>
      </c>
      <c r="O2836" s="100" t="str">
        <f t="shared" si="133"/>
        <v>최대 체력 +5047</v>
      </c>
      <c r="P2836" s="100" t="str">
        <f t="shared" si="134"/>
        <v>-</v>
      </c>
    </row>
    <row r="2837" spans="1:16" ht="13.8" customHeight="1">
      <c r="A2837" s="101">
        <f>C2837*ID규칙_기본능력치그룹_단위+COUNTIF($C$4:C2837,C2837)</f>
        <v>12341034</v>
      </c>
      <c r="B2837" s="100" t="s">
        <v>397</v>
      </c>
      <c r="C2837" s="101">
        <f>VLOOKUP(B2837,WEAPON!$B:$D,3,0)</f>
        <v>12341</v>
      </c>
      <c r="D2837" s="102">
        <v>34</v>
      </c>
      <c r="E2837" s="101">
        <v>1</v>
      </c>
      <c r="F2837" s="101">
        <v>293</v>
      </c>
      <c r="G2837" s="101">
        <v>0</v>
      </c>
      <c r="H2837" s="101">
        <v>2</v>
      </c>
      <c r="I2837" s="101">
        <v>5164</v>
      </c>
      <c r="J2837" s="101">
        <v>0</v>
      </c>
      <c r="K2837" s="101">
        <v>0</v>
      </c>
      <c r="L2837" s="101">
        <v>0</v>
      </c>
      <c r="M2837" s="101">
        <v>0</v>
      </c>
      <c r="N2837" s="100" t="str">
        <f t="shared" si="132"/>
        <v>공격력 +293</v>
      </c>
      <c r="O2837" s="100" t="str">
        <f t="shared" si="133"/>
        <v>최대 체력 +5164</v>
      </c>
      <c r="P2837" s="100" t="str">
        <f t="shared" si="134"/>
        <v>-</v>
      </c>
    </row>
    <row r="2838" spans="1:16" ht="13.8" customHeight="1">
      <c r="A2838" s="101">
        <f>C2838*ID규칙_기본능력치그룹_단위+COUNTIF($C$4:C2838,C2838)</f>
        <v>12341035</v>
      </c>
      <c r="B2838" s="100" t="s">
        <v>397</v>
      </c>
      <c r="C2838" s="101">
        <f>VLOOKUP(B2838,WEAPON!$B:$D,3,0)</f>
        <v>12341</v>
      </c>
      <c r="D2838" s="102">
        <v>35</v>
      </c>
      <c r="E2838" s="101">
        <v>1</v>
      </c>
      <c r="F2838" s="101">
        <v>299</v>
      </c>
      <c r="G2838" s="101">
        <v>0</v>
      </c>
      <c r="H2838" s="101">
        <v>2</v>
      </c>
      <c r="I2838" s="101">
        <v>5281</v>
      </c>
      <c r="J2838" s="101">
        <v>0</v>
      </c>
      <c r="K2838" s="101">
        <v>0</v>
      </c>
      <c r="L2838" s="101">
        <v>0</v>
      </c>
      <c r="M2838" s="101">
        <v>0</v>
      </c>
      <c r="N2838" s="100" t="str">
        <f t="shared" si="132"/>
        <v>공격력 +299</v>
      </c>
      <c r="O2838" s="100" t="str">
        <f t="shared" si="133"/>
        <v>최대 체력 +5281</v>
      </c>
      <c r="P2838" s="100" t="str">
        <f t="shared" si="134"/>
        <v>-</v>
      </c>
    </row>
    <row r="2839" spans="1:16" ht="13.8" customHeight="1">
      <c r="A2839" s="101">
        <f>C2839*ID규칙_기본능력치그룹_단위+COUNTIF($C$4:C2839,C2839)</f>
        <v>12341036</v>
      </c>
      <c r="B2839" s="100" t="s">
        <v>397</v>
      </c>
      <c r="C2839" s="101">
        <f>VLOOKUP(B2839,WEAPON!$B:$D,3,0)</f>
        <v>12341</v>
      </c>
      <c r="D2839" s="102">
        <v>36</v>
      </c>
      <c r="E2839" s="101">
        <v>1</v>
      </c>
      <c r="F2839" s="101">
        <v>306</v>
      </c>
      <c r="G2839" s="101">
        <v>0</v>
      </c>
      <c r="H2839" s="101">
        <v>2</v>
      </c>
      <c r="I2839" s="101">
        <v>5399</v>
      </c>
      <c r="J2839" s="101">
        <v>0</v>
      </c>
      <c r="K2839" s="101">
        <v>0</v>
      </c>
      <c r="L2839" s="101">
        <v>0</v>
      </c>
      <c r="M2839" s="101">
        <v>0</v>
      </c>
      <c r="N2839" s="100" t="str">
        <f t="shared" si="132"/>
        <v>공격력 +306</v>
      </c>
      <c r="O2839" s="100" t="str">
        <f t="shared" si="133"/>
        <v>최대 체력 +5399</v>
      </c>
      <c r="P2839" s="100" t="str">
        <f t="shared" si="134"/>
        <v>-</v>
      </c>
    </row>
    <row r="2840" spans="1:16" ht="13.8" customHeight="1">
      <c r="A2840" s="101">
        <f>C2840*ID규칙_기본능력치그룹_단위+COUNTIF($C$4:C2840,C2840)</f>
        <v>12341037</v>
      </c>
      <c r="B2840" s="100" t="s">
        <v>397</v>
      </c>
      <c r="C2840" s="101">
        <f>VLOOKUP(B2840,WEAPON!$B:$D,3,0)</f>
        <v>12341</v>
      </c>
      <c r="D2840" s="102">
        <v>37</v>
      </c>
      <c r="E2840" s="101">
        <v>1</v>
      </c>
      <c r="F2840" s="101">
        <v>313</v>
      </c>
      <c r="G2840" s="101">
        <v>0</v>
      </c>
      <c r="H2840" s="101">
        <v>2</v>
      </c>
      <c r="I2840" s="101">
        <v>5516</v>
      </c>
      <c r="J2840" s="101">
        <v>0</v>
      </c>
      <c r="K2840" s="101">
        <v>0</v>
      </c>
      <c r="L2840" s="101">
        <v>0</v>
      </c>
      <c r="M2840" s="101">
        <v>0</v>
      </c>
      <c r="N2840" s="100" t="str">
        <f t="shared" si="132"/>
        <v>공격력 +313</v>
      </c>
      <c r="O2840" s="100" t="str">
        <f t="shared" si="133"/>
        <v>최대 체력 +5516</v>
      </c>
      <c r="P2840" s="100" t="str">
        <f t="shared" si="134"/>
        <v>-</v>
      </c>
    </row>
    <row r="2841" spans="1:16" ht="13.8" customHeight="1">
      <c r="A2841" s="101">
        <f>C2841*ID규칙_기본능력치그룹_단위+COUNTIF($C$4:C2841,C2841)</f>
        <v>12341038</v>
      </c>
      <c r="B2841" s="100" t="s">
        <v>397</v>
      </c>
      <c r="C2841" s="101">
        <f>VLOOKUP(B2841,WEAPON!$B:$D,3,0)</f>
        <v>12341</v>
      </c>
      <c r="D2841" s="102">
        <v>38</v>
      </c>
      <c r="E2841" s="101">
        <v>1</v>
      </c>
      <c r="F2841" s="101">
        <v>319</v>
      </c>
      <c r="G2841" s="101">
        <v>0</v>
      </c>
      <c r="H2841" s="101">
        <v>2</v>
      </c>
      <c r="I2841" s="101">
        <v>5634</v>
      </c>
      <c r="J2841" s="101">
        <v>0</v>
      </c>
      <c r="K2841" s="101">
        <v>0</v>
      </c>
      <c r="L2841" s="101">
        <v>0</v>
      </c>
      <c r="M2841" s="101">
        <v>0</v>
      </c>
      <c r="N2841" s="100" t="str">
        <f t="shared" si="132"/>
        <v>공격력 +319</v>
      </c>
      <c r="O2841" s="100" t="str">
        <f t="shared" si="133"/>
        <v>최대 체력 +5634</v>
      </c>
      <c r="P2841" s="100" t="str">
        <f t="shared" si="134"/>
        <v>-</v>
      </c>
    </row>
    <row r="2842" spans="1:16" ht="13.8" customHeight="1">
      <c r="A2842" s="101">
        <f>C2842*ID규칙_기본능력치그룹_단위+COUNTIF($C$4:C2842,C2842)</f>
        <v>12341039</v>
      </c>
      <c r="B2842" s="100" t="s">
        <v>397</v>
      </c>
      <c r="C2842" s="101">
        <f>VLOOKUP(B2842,WEAPON!$B:$D,3,0)</f>
        <v>12341</v>
      </c>
      <c r="D2842" s="102">
        <v>39</v>
      </c>
      <c r="E2842" s="101">
        <v>1</v>
      </c>
      <c r="F2842" s="101">
        <v>326</v>
      </c>
      <c r="G2842" s="101">
        <v>0</v>
      </c>
      <c r="H2842" s="101">
        <v>2</v>
      </c>
      <c r="I2842" s="101">
        <v>5751</v>
      </c>
      <c r="J2842" s="101">
        <v>0</v>
      </c>
      <c r="K2842" s="101">
        <v>0</v>
      </c>
      <c r="L2842" s="101">
        <v>0</v>
      </c>
      <c r="M2842" s="101">
        <v>0</v>
      </c>
      <c r="N2842" s="100" t="str">
        <f t="shared" si="132"/>
        <v>공격력 +326</v>
      </c>
      <c r="O2842" s="100" t="str">
        <f t="shared" si="133"/>
        <v>최대 체력 +5751</v>
      </c>
      <c r="P2842" s="100" t="str">
        <f t="shared" si="134"/>
        <v>-</v>
      </c>
    </row>
    <row r="2843" spans="1:16" ht="13.8" customHeight="1">
      <c r="A2843" s="101">
        <f>C2843*ID규칙_기본능력치그룹_단위+COUNTIF($C$4:C2843,C2843)</f>
        <v>12341040</v>
      </c>
      <c r="B2843" s="100" t="s">
        <v>397</v>
      </c>
      <c r="C2843" s="101">
        <f>VLOOKUP(B2843,WEAPON!$B:$D,3,0)</f>
        <v>12341</v>
      </c>
      <c r="D2843" s="102">
        <v>40</v>
      </c>
      <c r="E2843" s="101">
        <v>1</v>
      </c>
      <c r="F2843" s="101">
        <v>332</v>
      </c>
      <c r="G2843" s="101">
        <v>0</v>
      </c>
      <c r="H2843" s="101">
        <v>2</v>
      </c>
      <c r="I2843" s="101">
        <v>5868</v>
      </c>
      <c r="J2843" s="101">
        <v>0</v>
      </c>
      <c r="K2843" s="101">
        <v>0</v>
      </c>
      <c r="L2843" s="101">
        <v>0</v>
      </c>
      <c r="M2843" s="101">
        <v>0</v>
      </c>
      <c r="N2843" s="100" t="str">
        <f t="shared" si="132"/>
        <v>공격력 +332</v>
      </c>
      <c r="O2843" s="100" t="str">
        <f t="shared" si="133"/>
        <v>최대 체력 +5868</v>
      </c>
      <c r="P2843" s="100" t="str">
        <f t="shared" si="134"/>
        <v>-</v>
      </c>
    </row>
    <row r="2844" spans="1:16" ht="13.8" customHeight="1">
      <c r="A2844" s="101">
        <f>C2844*ID규칙_기본능력치그룹_단위+COUNTIF($C$4:C2844,C2844)</f>
        <v>12341041</v>
      </c>
      <c r="B2844" s="100" t="s">
        <v>397</v>
      </c>
      <c r="C2844" s="101">
        <f>VLOOKUP(B2844,WEAPON!$B:$D,3,0)</f>
        <v>12341</v>
      </c>
      <c r="D2844" s="102">
        <v>41</v>
      </c>
      <c r="E2844" s="101">
        <v>1</v>
      </c>
      <c r="F2844" s="101">
        <v>339</v>
      </c>
      <c r="G2844" s="101">
        <v>0</v>
      </c>
      <c r="H2844" s="101">
        <v>2</v>
      </c>
      <c r="I2844" s="101">
        <v>5986</v>
      </c>
      <c r="J2844" s="101">
        <v>0</v>
      </c>
      <c r="K2844" s="101">
        <v>0</v>
      </c>
      <c r="L2844" s="101">
        <v>0</v>
      </c>
      <c r="M2844" s="101">
        <v>0</v>
      </c>
      <c r="N2844" s="100" t="str">
        <f t="shared" si="132"/>
        <v>공격력 +339</v>
      </c>
      <c r="O2844" s="100" t="str">
        <f t="shared" si="133"/>
        <v>최대 체력 +5986</v>
      </c>
      <c r="P2844" s="100" t="str">
        <f t="shared" si="134"/>
        <v>-</v>
      </c>
    </row>
    <row r="2845" spans="1:16" ht="13.8" customHeight="1">
      <c r="A2845" s="101">
        <f>C2845*ID규칙_기본능력치그룹_단위+COUNTIF($C$4:C2845,C2845)</f>
        <v>12341042</v>
      </c>
      <c r="B2845" s="100" t="s">
        <v>397</v>
      </c>
      <c r="C2845" s="101">
        <f>VLOOKUP(B2845,WEAPON!$B:$D,3,0)</f>
        <v>12341</v>
      </c>
      <c r="D2845" s="102">
        <v>42</v>
      </c>
      <c r="E2845" s="101">
        <v>1</v>
      </c>
      <c r="F2845" s="101">
        <v>346</v>
      </c>
      <c r="G2845" s="101">
        <v>0</v>
      </c>
      <c r="H2845" s="101">
        <v>2</v>
      </c>
      <c r="I2845" s="101">
        <v>6103</v>
      </c>
      <c r="J2845" s="101">
        <v>0</v>
      </c>
      <c r="K2845" s="101">
        <v>0</v>
      </c>
      <c r="L2845" s="101">
        <v>0</v>
      </c>
      <c r="M2845" s="101">
        <v>0</v>
      </c>
      <c r="N2845" s="100" t="str">
        <f t="shared" si="132"/>
        <v>공격력 +346</v>
      </c>
      <c r="O2845" s="100" t="str">
        <f t="shared" si="133"/>
        <v>최대 체력 +6103</v>
      </c>
      <c r="P2845" s="100" t="str">
        <f t="shared" si="134"/>
        <v>-</v>
      </c>
    </row>
    <row r="2846" spans="1:16" ht="13.8" customHeight="1">
      <c r="A2846" s="101">
        <f>C2846*ID규칙_기본능력치그룹_단위+COUNTIF($C$4:C2846,C2846)</f>
        <v>12341043</v>
      </c>
      <c r="B2846" s="100" t="s">
        <v>397</v>
      </c>
      <c r="C2846" s="101">
        <f>VLOOKUP(B2846,WEAPON!$B:$D,3,0)</f>
        <v>12341</v>
      </c>
      <c r="D2846" s="102">
        <v>43</v>
      </c>
      <c r="E2846" s="101">
        <v>1</v>
      </c>
      <c r="F2846" s="101">
        <v>352</v>
      </c>
      <c r="G2846" s="101">
        <v>0</v>
      </c>
      <c r="H2846" s="101">
        <v>2</v>
      </c>
      <c r="I2846" s="101">
        <v>6220</v>
      </c>
      <c r="J2846" s="101">
        <v>0</v>
      </c>
      <c r="K2846" s="101">
        <v>0</v>
      </c>
      <c r="L2846" s="101">
        <v>0</v>
      </c>
      <c r="M2846" s="101">
        <v>0</v>
      </c>
      <c r="N2846" s="100" t="str">
        <f t="shared" si="132"/>
        <v>공격력 +352</v>
      </c>
      <c r="O2846" s="100" t="str">
        <f t="shared" si="133"/>
        <v>최대 체력 +6220</v>
      </c>
      <c r="P2846" s="100" t="str">
        <f t="shared" si="134"/>
        <v>-</v>
      </c>
    </row>
    <row r="2847" spans="1:16" ht="13.8" customHeight="1">
      <c r="A2847" s="101">
        <f>C2847*ID규칙_기본능력치그룹_단위+COUNTIF($C$4:C2847,C2847)</f>
        <v>12341044</v>
      </c>
      <c r="B2847" s="100" t="s">
        <v>397</v>
      </c>
      <c r="C2847" s="101">
        <f>VLOOKUP(B2847,WEAPON!$B:$D,3,0)</f>
        <v>12341</v>
      </c>
      <c r="D2847" s="102">
        <v>44</v>
      </c>
      <c r="E2847" s="101">
        <v>1</v>
      </c>
      <c r="F2847" s="101">
        <v>359</v>
      </c>
      <c r="G2847" s="101">
        <v>0</v>
      </c>
      <c r="H2847" s="101">
        <v>2</v>
      </c>
      <c r="I2847" s="101">
        <v>6338</v>
      </c>
      <c r="J2847" s="101">
        <v>0</v>
      </c>
      <c r="K2847" s="101">
        <v>0</v>
      </c>
      <c r="L2847" s="101">
        <v>0</v>
      </c>
      <c r="M2847" s="101">
        <v>0</v>
      </c>
      <c r="N2847" s="100" t="str">
        <f t="shared" si="132"/>
        <v>공격력 +359</v>
      </c>
      <c r="O2847" s="100" t="str">
        <f t="shared" si="133"/>
        <v>최대 체력 +6338</v>
      </c>
      <c r="P2847" s="100" t="str">
        <f t="shared" si="134"/>
        <v>-</v>
      </c>
    </row>
    <row r="2848" spans="1:16" ht="13.8" customHeight="1">
      <c r="A2848" s="101">
        <f>C2848*ID규칙_기본능력치그룹_단위+COUNTIF($C$4:C2848,C2848)</f>
        <v>12341045</v>
      </c>
      <c r="B2848" s="100" t="s">
        <v>397</v>
      </c>
      <c r="C2848" s="101">
        <f>VLOOKUP(B2848,WEAPON!$B:$D,3,0)</f>
        <v>12341</v>
      </c>
      <c r="D2848" s="102">
        <v>45</v>
      </c>
      <c r="E2848" s="101">
        <v>1</v>
      </c>
      <c r="F2848" s="101">
        <v>366</v>
      </c>
      <c r="G2848" s="101">
        <v>0</v>
      </c>
      <c r="H2848" s="101">
        <v>2</v>
      </c>
      <c r="I2848" s="101">
        <v>6455</v>
      </c>
      <c r="J2848" s="101">
        <v>0</v>
      </c>
      <c r="K2848" s="101">
        <v>0</v>
      </c>
      <c r="L2848" s="101">
        <v>0</v>
      </c>
      <c r="M2848" s="101">
        <v>0</v>
      </c>
      <c r="N2848" s="100" t="str">
        <f t="shared" si="132"/>
        <v>공격력 +366</v>
      </c>
      <c r="O2848" s="100" t="str">
        <f t="shared" si="133"/>
        <v>최대 체력 +6455</v>
      </c>
      <c r="P2848" s="100" t="str">
        <f t="shared" si="134"/>
        <v>-</v>
      </c>
    </row>
    <row r="2849" spans="1:16" ht="13.8" customHeight="1">
      <c r="A2849" s="101">
        <f>C2849*ID규칙_기본능력치그룹_단위+COUNTIF($C$4:C2849,C2849)</f>
        <v>12341046</v>
      </c>
      <c r="B2849" s="100" t="s">
        <v>397</v>
      </c>
      <c r="C2849" s="101">
        <f>VLOOKUP(B2849,WEAPON!$B:$D,3,0)</f>
        <v>12341</v>
      </c>
      <c r="D2849" s="102">
        <v>46</v>
      </c>
      <c r="E2849" s="101">
        <v>1</v>
      </c>
      <c r="F2849" s="101">
        <v>372</v>
      </c>
      <c r="G2849" s="101">
        <v>0</v>
      </c>
      <c r="H2849" s="101">
        <v>2</v>
      </c>
      <c r="I2849" s="101">
        <v>6573</v>
      </c>
      <c r="J2849" s="101">
        <v>0</v>
      </c>
      <c r="K2849" s="101">
        <v>0</v>
      </c>
      <c r="L2849" s="101">
        <v>0</v>
      </c>
      <c r="M2849" s="101">
        <v>0</v>
      </c>
      <c r="N2849" s="100" t="str">
        <f t="shared" si="132"/>
        <v>공격력 +372</v>
      </c>
      <c r="O2849" s="100" t="str">
        <f t="shared" si="133"/>
        <v>최대 체력 +6573</v>
      </c>
      <c r="P2849" s="100" t="str">
        <f t="shared" si="134"/>
        <v>-</v>
      </c>
    </row>
    <row r="2850" spans="1:16" ht="13.8" customHeight="1">
      <c r="A2850" s="101">
        <f>C2850*ID규칙_기본능력치그룹_단위+COUNTIF($C$4:C2850,C2850)</f>
        <v>12341047</v>
      </c>
      <c r="B2850" s="100" t="s">
        <v>397</v>
      </c>
      <c r="C2850" s="101">
        <f>VLOOKUP(B2850,WEAPON!$B:$D,3,0)</f>
        <v>12341</v>
      </c>
      <c r="D2850" s="102">
        <v>47</v>
      </c>
      <c r="E2850" s="101">
        <v>1</v>
      </c>
      <c r="F2850" s="101">
        <v>379</v>
      </c>
      <c r="G2850" s="101">
        <v>0</v>
      </c>
      <c r="H2850" s="101">
        <v>2</v>
      </c>
      <c r="I2850" s="101">
        <v>6690</v>
      </c>
      <c r="J2850" s="101">
        <v>0</v>
      </c>
      <c r="K2850" s="101">
        <v>0</v>
      </c>
      <c r="L2850" s="101">
        <v>0</v>
      </c>
      <c r="M2850" s="101">
        <v>0</v>
      </c>
      <c r="N2850" s="100" t="str">
        <f t="shared" si="132"/>
        <v>공격력 +379</v>
      </c>
      <c r="O2850" s="100" t="str">
        <f t="shared" si="133"/>
        <v>최대 체력 +6690</v>
      </c>
      <c r="P2850" s="100" t="str">
        <f t="shared" si="134"/>
        <v>-</v>
      </c>
    </row>
    <row r="2851" spans="1:16" ht="13.8" customHeight="1">
      <c r="A2851" s="101">
        <f>C2851*ID규칙_기본능력치그룹_단위+COUNTIF($C$4:C2851,C2851)</f>
        <v>12341048</v>
      </c>
      <c r="B2851" s="100" t="s">
        <v>397</v>
      </c>
      <c r="C2851" s="101">
        <f>VLOOKUP(B2851,WEAPON!$B:$D,3,0)</f>
        <v>12341</v>
      </c>
      <c r="D2851" s="102">
        <v>48</v>
      </c>
      <c r="E2851" s="101">
        <v>1</v>
      </c>
      <c r="F2851" s="101">
        <v>386</v>
      </c>
      <c r="G2851" s="101">
        <v>0</v>
      </c>
      <c r="H2851" s="101">
        <v>2</v>
      </c>
      <c r="I2851" s="101">
        <v>6807</v>
      </c>
      <c r="J2851" s="101">
        <v>0</v>
      </c>
      <c r="K2851" s="101">
        <v>0</v>
      </c>
      <c r="L2851" s="101">
        <v>0</v>
      </c>
      <c r="M2851" s="101">
        <v>0</v>
      </c>
      <c r="N2851" s="100" t="str">
        <f t="shared" si="132"/>
        <v>공격력 +386</v>
      </c>
      <c r="O2851" s="100" t="str">
        <f t="shared" si="133"/>
        <v>최대 체력 +6807</v>
      </c>
      <c r="P2851" s="100" t="str">
        <f t="shared" si="134"/>
        <v>-</v>
      </c>
    </row>
    <row r="2852" spans="1:16" ht="13.8" customHeight="1">
      <c r="A2852" s="101">
        <f>C2852*ID규칙_기본능력치그룹_단위+COUNTIF($C$4:C2852,C2852)</f>
        <v>12341049</v>
      </c>
      <c r="B2852" s="100" t="s">
        <v>397</v>
      </c>
      <c r="C2852" s="101">
        <f>VLOOKUP(B2852,WEAPON!$B:$D,3,0)</f>
        <v>12341</v>
      </c>
      <c r="D2852" s="102">
        <v>49</v>
      </c>
      <c r="E2852" s="101">
        <v>1</v>
      </c>
      <c r="F2852" s="101">
        <v>392</v>
      </c>
      <c r="G2852" s="101">
        <v>0</v>
      </c>
      <c r="H2852" s="101">
        <v>2</v>
      </c>
      <c r="I2852" s="101">
        <v>6925</v>
      </c>
      <c r="J2852" s="101">
        <v>0</v>
      </c>
      <c r="K2852" s="101">
        <v>0</v>
      </c>
      <c r="L2852" s="101">
        <v>0</v>
      </c>
      <c r="M2852" s="101">
        <v>0</v>
      </c>
      <c r="N2852" s="100" t="str">
        <f t="shared" si="132"/>
        <v>공격력 +392</v>
      </c>
      <c r="O2852" s="100" t="str">
        <f t="shared" si="133"/>
        <v>최대 체력 +6925</v>
      </c>
      <c r="P2852" s="100" t="str">
        <f t="shared" si="134"/>
        <v>-</v>
      </c>
    </row>
    <row r="2853" spans="1:16" ht="13.8" customHeight="1">
      <c r="A2853" s="101">
        <f>C2853*ID규칙_기본능력치그룹_단위+COUNTIF($C$4:C2853,C2853)</f>
        <v>12341050</v>
      </c>
      <c r="B2853" s="100" t="s">
        <v>397</v>
      </c>
      <c r="C2853" s="101">
        <f>VLOOKUP(B2853,WEAPON!$B:$D,3,0)</f>
        <v>12341</v>
      </c>
      <c r="D2853" s="102">
        <v>50</v>
      </c>
      <c r="E2853" s="101">
        <v>1</v>
      </c>
      <c r="F2853" s="101">
        <v>399</v>
      </c>
      <c r="G2853" s="101">
        <v>0</v>
      </c>
      <c r="H2853" s="101">
        <v>2</v>
      </c>
      <c r="I2853" s="101">
        <v>7042</v>
      </c>
      <c r="J2853" s="101">
        <v>0</v>
      </c>
      <c r="K2853" s="101">
        <v>0</v>
      </c>
      <c r="L2853" s="101">
        <v>0</v>
      </c>
      <c r="M2853" s="101">
        <v>0</v>
      </c>
      <c r="N2853" s="100" t="str">
        <f t="shared" si="132"/>
        <v>공격력 +399</v>
      </c>
      <c r="O2853" s="100" t="str">
        <f t="shared" si="133"/>
        <v>최대 체력 +7042</v>
      </c>
      <c r="P2853" s="100" t="str">
        <f t="shared" si="134"/>
        <v>-</v>
      </c>
    </row>
    <row r="2854" spans="1:16" ht="13.8" customHeight="1">
      <c r="A2854" s="101">
        <f>C2854*ID규칙_기본능력치그룹_단위+COUNTIF($C$4:C2854,C2854)</f>
        <v>23117001</v>
      </c>
      <c r="B2854" s="100" t="s">
        <v>3351</v>
      </c>
      <c r="C2854" s="101">
        <f>VLOOKUP(B2854,WEAPON!$B:$D,3,0)</f>
        <v>23117</v>
      </c>
      <c r="D2854" s="102">
        <v>1</v>
      </c>
      <c r="E2854" s="101">
        <v>1</v>
      </c>
      <c r="F2854" s="101">
        <v>59</v>
      </c>
      <c r="G2854" s="101">
        <v>0</v>
      </c>
      <c r="H2854" s="101">
        <v>2</v>
      </c>
      <c r="I2854" s="101">
        <v>432</v>
      </c>
      <c r="J2854" s="101">
        <v>0</v>
      </c>
      <c r="K2854" s="101">
        <v>3</v>
      </c>
      <c r="L2854" s="101">
        <v>229</v>
      </c>
      <c r="M2854" s="101">
        <v>0</v>
      </c>
      <c r="N2854" s="100" t="str">
        <f t="shared" si="132"/>
        <v>공격력 +59</v>
      </c>
      <c r="O2854" s="100" t="str">
        <f t="shared" si="133"/>
        <v>최대 체력 +432</v>
      </c>
      <c r="P2854" s="100" t="str">
        <f t="shared" si="134"/>
        <v>치유력 +229</v>
      </c>
    </row>
    <row r="2855" spans="1:16" ht="13.8" customHeight="1">
      <c r="A2855" s="101">
        <f>C2855*ID규칙_기본능력치그룹_단위+COUNTIF($C$4:C2855,C2855)</f>
        <v>23117002</v>
      </c>
      <c r="B2855" s="100" t="s">
        <v>3351</v>
      </c>
      <c r="C2855" s="101">
        <f>VLOOKUP(B2855,WEAPON!$B:$D,3,0)</f>
        <v>23117</v>
      </c>
      <c r="D2855" s="102">
        <v>2</v>
      </c>
      <c r="E2855" s="101">
        <v>1</v>
      </c>
      <c r="F2855" s="101">
        <v>64</v>
      </c>
      <c r="G2855" s="101">
        <v>0</v>
      </c>
      <c r="H2855" s="101">
        <v>2</v>
      </c>
      <c r="I2855" s="101">
        <v>471</v>
      </c>
      <c r="J2855" s="101">
        <v>0</v>
      </c>
      <c r="K2855" s="101">
        <v>3</v>
      </c>
      <c r="L2855" s="101">
        <v>250</v>
      </c>
      <c r="M2855" s="101">
        <v>0</v>
      </c>
      <c r="N2855" s="100" t="str">
        <f t="shared" si="132"/>
        <v>공격력 +64</v>
      </c>
      <c r="O2855" s="100" t="str">
        <f t="shared" si="133"/>
        <v>최대 체력 +471</v>
      </c>
      <c r="P2855" s="100" t="str">
        <f t="shared" si="134"/>
        <v>치유력 +250</v>
      </c>
    </row>
    <row r="2856" spans="1:16" ht="13.8" customHeight="1">
      <c r="A2856" s="101">
        <f>C2856*ID규칙_기본능력치그룹_단위+COUNTIF($C$4:C2856,C2856)</f>
        <v>23117003</v>
      </c>
      <c r="B2856" s="100" t="s">
        <v>3351</v>
      </c>
      <c r="C2856" s="101">
        <f>VLOOKUP(B2856,WEAPON!$B:$D,3,0)</f>
        <v>23117</v>
      </c>
      <c r="D2856" s="102">
        <v>3</v>
      </c>
      <c r="E2856" s="101">
        <v>1</v>
      </c>
      <c r="F2856" s="101">
        <v>70</v>
      </c>
      <c r="G2856" s="101">
        <v>0</v>
      </c>
      <c r="H2856" s="101">
        <v>2</v>
      </c>
      <c r="I2856" s="101">
        <v>511</v>
      </c>
      <c r="J2856" s="101">
        <v>0</v>
      </c>
      <c r="K2856" s="101">
        <v>3</v>
      </c>
      <c r="L2856" s="101">
        <v>271</v>
      </c>
      <c r="M2856" s="101">
        <v>0</v>
      </c>
      <c r="N2856" s="100" t="str">
        <f t="shared" si="132"/>
        <v>공격력 +70</v>
      </c>
      <c r="O2856" s="100" t="str">
        <f t="shared" si="133"/>
        <v>최대 체력 +511</v>
      </c>
      <c r="P2856" s="100" t="str">
        <f t="shared" si="134"/>
        <v>치유력 +271</v>
      </c>
    </row>
    <row r="2857" spans="1:16" ht="13.8" customHeight="1">
      <c r="A2857" s="101">
        <f>C2857*ID규칙_기본능력치그룹_단위+COUNTIF($C$4:C2857,C2857)</f>
        <v>23117004</v>
      </c>
      <c r="B2857" s="100" t="s">
        <v>3351</v>
      </c>
      <c r="C2857" s="101">
        <f>VLOOKUP(B2857,WEAPON!$B:$D,3,0)</f>
        <v>23117</v>
      </c>
      <c r="D2857" s="102">
        <v>4</v>
      </c>
      <c r="E2857" s="101">
        <v>1</v>
      </c>
      <c r="F2857" s="101">
        <v>75</v>
      </c>
      <c r="G2857" s="101">
        <v>0</v>
      </c>
      <c r="H2857" s="101">
        <v>2</v>
      </c>
      <c r="I2857" s="101">
        <v>550</v>
      </c>
      <c r="J2857" s="101">
        <v>0</v>
      </c>
      <c r="K2857" s="101">
        <v>3</v>
      </c>
      <c r="L2857" s="101">
        <v>291</v>
      </c>
      <c r="M2857" s="101">
        <v>0</v>
      </c>
      <c r="N2857" s="100" t="str">
        <f t="shared" si="132"/>
        <v>공격력 +75</v>
      </c>
      <c r="O2857" s="100" t="str">
        <f t="shared" si="133"/>
        <v>최대 체력 +550</v>
      </c>
      <c r="P2857" s="100" t="str">
        <f t="shared" si="134"/>
        <v>치유력 +291</v>
      </c>
    </row>
    <row r="2858" spans="1:16" ht="13.8" customHeight="1">
      <c r="A2858" s="101">
        <f>C2858*ID규칙_기본능력치그룹_단위+COUNTIF($C$4:C2858,C2858)</f>
        <v>23117005</v>
      </c>
      <c r="B2858" s="100" t="s">
        <v>3351</v>
      </c>
      <c r="C2858" s="101">
        <f>VLOOKUP(B2858,WEAPON!$B:$D,3,0)</f>
        <v>23117</v>
      </c>
      <c r="D2858" s="102">
        <v>5</v>
      </c>
      <c r="E2858" s="101">
        <v>1</v>
      </c>
      <c r="F2858" s="101">
        <v>80</v>
      </c>
      <c r="G2858" s="101">
        <v>0</v>
      </c>
      <c r="H2858" s="101">
        <v>2</v>
      </c>
      <c r="I2858" s="101">
        <v>589</v>
      </c>
      <c r="J2858" s="101">
        <v>0</v>
      </c>
      <c r="K2858" s="101">
        <v>3</v>
      </c>
      <c r="L2858" s="101">
        <v>312</v>
      </c>
      <c r="M2858" s="101">
        <v>0</v>
      </c>
      <c r="N2858" s="100" t="str">
        <f t="shared" si="132"/>
        <v>공격력 +80</v>
      </c>
      <c r="O2858" s="100" t="str">
        <f t="shared" si="133"/>
        <v>최대 체력 +589</v>
      </c>
      <c r="P2858" s="100" t="str">
        <f t="shared" si="134"/>
        <v>치유력 +312</v>
      </c>
    </row>
    <row r="2859" spans="1:16" ht="13.8" customHeight="1">
      <c r="A2859" s="101">
        <f>C2859*ID규칙_기본능력치그룹_단위+COUNTIF($C$4:C2859,C2859)</f>
        <v>23117006</v>
      </c>
      <c r="B2859" s="100" t="s">
        <v>3351</v>
      </c>
      <c r="C2859" s="101">
        <f>VLOOKUP(B2859,WEAPON!$B:$D,3,0)</f>
        <v>23117</v>
      </c>
      <c r="D2859" s="102">
        <v>6</v>
      </c>
      <c r="E2859" s="101">
        <v>1</v>
      </c>
      <c r="F2859" s="101">
        <v>86</v>
      </c>
      <c r="G2859" s="101">
        <v>0</v>
      </c>
      <c r="H2859" s="101">
        <v>2</v>
      </c>
      <c r="I2859" s="101">
        <v>628</v>
      </c>
      <c r="J2859" s="101">
        <v>0</v>
      </c>
      <c r="K2859" s="101">
        <v>3</v>
      </c>
      <c r="L2859" s="101">
        <v>333</v>
      </c>
      <c r="M2859" s="101">
        <v>0</v>
      </c>
      <c r="N2859" s="100" t="str">
        <f t="shared" si="132"/>
        <v>공격력 +86</v>
      </c>
      <c r="O2859" s="100" t="str">
        <f t="shared" si="133"/>
        <v>최대 체력 +628</v>
      </c>
      <c r="P2859" s="100" t="str">
        <f t="shared" si="134"/>
        <v>치유력 +333</v>
      </c>
    </row>
    <row r="2860" spans="1:16" ht="13.8" customHeight="1">
      <c r="A2860" s="101">
        <f>C2860*ID규칙_기본능력치그룹_단위+COUNTIF($C$4:C2860,C2860)</f>
        <v>23117007</v>
      </c>
      <c r="B2860" s="100" t="s">
        <v>3351</v>
      </c>
      <c r="C2860" s="101">
        <f>VLOOKUP(B2860,WEAPON!$B:$D,3,0)</f>
        <v>23117</v>
      </c>
      <c r="D2860" s="102">
        <v>7</v>
      </c>
      <c r="E2860" s="101">
        <v>1</v>
      </c>
      <c r="F2860" s="101">
        <v>91</v>
      </c>
      <c r="G2860" s="101">
        <v>0</v>
      </c>
      <c r="H2860" s="101">
        <v>2</v>
      </c>
      <c r="I2860" s="101">
        <v>668</v>
      </c>
      <c r="J2860" s="101">
        <v>0</v>
      </c>
      <c r="K2860" s="101">
        <v>3</v>
      </c>
      <c r="L2860" s="101">
        <v>354</v>
      </c>
      <c r="M2860" s="101">
        <v>0</v>
      </c>
      <c r="N2860" s="100" t="str">
        <f t="shared" si="132"/>
        <v>공격력 +91</v>
      </c>
      <c r="O2860" s="100" t="str">
        <f t="shared" si="133"/>
        <v>최대 체력 +668</v>
      </c>
      <c r="P2860" s="100" t="str">
        <f t="shared" si="134"/>
        <v>치유력 +354</v>
      </c>
    </row>
    <row r="2861" spans="1:16" ht="13.8" customHeight="1">
      <c r="A2861" s="101">
        <f>C2861*ID규칙_기본능력치그룹_단위+COUNTIF($C$4:C2861,C2861)</f>
        <v>23117008</v>
      </c>
      <c r="B2861" s="100" t="s">
        <v>3351</v>
      </c>
      <c r="C2861" s="101">
        <f>VLOOKUP(B2861,WEAPON!$B:$D,3,0)</f>
        <v>23117</v>
      </c>
      <c r="D2861" s="102">
        <v>8</v>
      </c>
      <c r="E2861" s="101">
        <v>1</v>
      </c>
      <c r="F2861" s="101">
        <v>97</v>
      </c>
      <c r="G2861" s="101">
        <v>0</v>
      </c>
      <c r="H2861" s="101">
        <v>2</v>
      </c>
      <c r="I2861" s="101">
        <v>707</v>
      </c>
      <c r="J2861" s="101">
        <v>0</v>
      </c>
      <c r="K2861" s="101">
        <v>3</v>
      </c>
      <c r="L2861" s="101">
        <v>374</v>
      </c>
      <c r="M2861" s="101">
        <v>0</v>
      </c>
      <c r="N2861" s="100" t="str">
        <f t="shared" si="132"/>
        <v>공격력 +97</v>
      </c>
      <c r="O2861" s="100" t="str">
        <f t="shared" si="133"/>
        <v>최대 체력 +707</v>
      </c>
      <c r="P2861" s="100" t="str">
        <f t="shared" si="134"/>
        <v>치유력 +374</v>
      </c>
    </row>
    <row r="2862" spans="1:16" ht="13.8" customHeight="1">
      <c r="A2862" s="101">
        <f>C2862*ID규칙_기본능력치그룹_단위+COUNTIF($C$4:C2862,C2862)</f>
        <v>23117009</v>
      </c>
      <c r="B2862" s="100" t="s">
        <v>3351</v>
      </c>
      <c r="C2862" s="101">
        <f>VLOOKUP(B2862,WEAPON!$B:$D,3,0)</f>
        <v>23117</v>
      </c>
      <c r="D2862" s="102">
        <v>9</v>
      </c>
      <c r="E2862" s="101">
        <v>1</v>
      </c>
      <c r="F2862" s="101">
        <v>102</v>
      </c>
      <c r="G2862" s="101">
        <v>0</v>
      </c>
      <c r="H2862" s="101">
        <v>2</v>
      </c>
      <c r="I2862" s="101">
        <v>746</v>
      </c>
      <c r="J2862" s="101">
        <v>0</v>
      </c>
      <c r="K2862" s="101">
        <v>3</v>
      </c>
      <c r="L2862" s="101">
        <v>395</v>
      </c>
      <c r="M2862" s="101">
        <v>0</v>
      </c>
      <c r="N2862" s="100" t="str">
        <f t="shared" si="132"/>
        <v>공격력 +102</v>
      </c>
      <c r="O2862" s="100" t="str">
        <f t="shared" si="133"/>
        <v>최대 체력 +746</v>
      </c>
      <c r="P2862" s="100" t="str">
        <f t="shared" si="134"/>
        <v>치유력 +395</v>
      </c>
    </row>
    <row r="2863" spans="1:16" ht="13.8" customHeight="1">
      <c r="A2863" s="101">
        <f>C2863*ID규칙_기본능력치그룹_단위+COUNTIF($C$4:C2863,C2863)</f>
        <v>23117010</v>
      </c>
      <c r="B2863" s="100" t="s">
        <v>3351</v>
      </c>
      <c r="C2863" s="101">
        <f>VLOOKUP(B2863,WEAPON!$B:$D,3,0)</f>
        <v>23117</v>
      </c>
      <c r="D2863" s="102">
        <v>10</v>
      </c>
      <c r="E2863" s="101">
        <v>1</v>
      </c>
      <c r="F2863" s="101">
        <v>107</v>
      </c>
      <c r="G2863" s="101">
        <v>0</v>
      </c>
      <c r="H2863" s="101">
        <v>2</v>
      </c>
      <c r="I2863" s="101">
        <v>785</v>
      </c>
      <c r="J2863" s="101">
        <v>0</v>
      </c>
      <c r="K2863" s="101">
        <v>3</v>
      </c>
      <c r="L2863" s="101">
        <v>416</v>
      </c>
      <c r="M2863" s="101">
        <v>0</v>
      </c>
      <c r="N2863" s="100" t="str">
        <f t="shared" si="132"/>
        <v>공격력 +107</v>
      </c>
      <c r="O2863" s="100" t="str">
        <f t="shared" si="133"/>
        <v>최대 체력 +785</v>
      </c>
      <c r="P2863" s="100" t="str">
        <f t="shared" si="134"/>
        <v>치유력 +416</v>
      </c>
    </row>
    <row r="2864" spans="1:16" ht="13.8" customHeight="1">
      <c r="A2864" s="101">
        <f>C2864*ID규칙_기본능력치그룹_단위+COUNTIF($C$4:C2864,C2864)</f>
        <v>23117011</v>
      </c>
      <c r="B2864" s="100" t="s">
        <v>3351</v>
      </c>
      <c r="C2864" s="101">
        <f>VLOOKUP(B2864,WEAPON!$B:$D,3,0)</f>
        <v>23117</v>
      </c>
      <c r="D2864" s="102">
        <v>11</v>
      </c>
      <c r="E2864" s="101">
        <v>1</v>
      </c>
      <c r="F2864" s="101">
        <v>113</v>
      </c>
      <c r="G2864" s="101">
        <v>0</v>
      </c>
      <c r="H2864" s="101">
        <v>2</v>
      </c>
      <c r="I2864" s="101">
        <v>825</v>
      </c>
      <c r="J2864" s="101">
        <v>0</v>
      </c>
      <c r="K2864" s="101">
        <v>3</v>
      </c>
      <c r="L2864" s="101">
        <v>437</v>
      </c>
      <c r="M2864" s="101">
        <v>0</v>
      </c>
      <c r="N2864" s="100" t="str">
        <f t="shared" si="132"/>
        <v>공격력 +113</v>
      </c>
      <c r="O2864" s="100" t="str">
        <f t="shared" si="133"/>
        <v>최대 체력 +825</v>
      </c>
      <c r="P2864" s="100" t="str">
        <f t="shared" si="134"/>
        <v>치유력 +437</v>
      </c>
    </row>
    <row r="2865" spans="1:16" ht="13.8" customHeight="1">
      <c r="A2865" s="101">
        <f>C2865*ID규칙_기본능력치그룹_단위+COUNTIF($C$4:C2865,C2865)</f>
        <v>23117012</v>
      </c>
      <c r="B2865" s="100" t="s">
        <v>3351</v>
      </c>
      <c r="C2865" s="101">
        <f>VLOOKUP(B2865,WEAPON!$B:$D,3,0)</f>
        <v>23117</v>
      </c>
      <c r="D2865" s="102">
        <v>12</v>
      </c>
      <c r="E2865" s="101">
        <v>1</v>
      </c>
      <c r="F2865" s="101">
        <v>118</v>
      </c>
      <c r="G2865" s="101">
        <v>0</v>
      </c>
      <c r="H2865" s="101">
        <v>2</v>
      </c>
      <c r="I2865" s="101">
        <v>864</v>
      </c>
      <c r="J2865" s="101">
        <v>0</v>
      </c>
      <c r="K2865" s="101">
        <v>3</v>
      </c>
      <c r="L2865" s="101">
        <v>458</v>
      </c>
      <c r="M2865" s="101">
        <v>0</v>
      </c>
      <c r="N2865" s="100" t="str">
        <f t="shared" si="132"/>
        <v>공격력 +118</v>
      </c>
      <c r="O2865" s="100" t="str">
        <f t="shared" si="133"/>
        <v>최대 체력 +864</v>
      </c>
      <c r="P2865" s="100" t="str">
        <f t="shared" si="134"/>
        <v>치유력 +458</v>
      </c>
    </row>
    <row r="2866" spans="1:16" ht="13.8" customHeight="1">
      <c r="A2866" s="101">
        <f>C2866*ID규칙_기본능력치그룹_단위+COUNTIF($C$4:C2866,C2866)</f>
        <v>23117013</v>
      </c>
      <c r="B2866" s="100" t="s">
        <v>3351</v>
      </c>
      <c r="C2866" s="101">
        <f>VLOOKUP(B2866,WEAPON!$B:$D,3,0)</f>
        <v>23117</v>
      </c>
      <c r="D2866" s="102">
        <v>13</v>
      </c>
      <c r="E2866" s="101">
        <v>1</v>
      </c>
      <c r="F2866" s="101">
        <v>123</v>
      </c>
      <c r="G2866" s="101">
        <v>0</v>
      </c>
      <c r="H2866" s="101">
        <v>2</v>
      </c>
      <c r="I2866" s="101">
        <v>903</v>
      </c>
      <c r="J2866" s="101">
        <v>0</v>
      </c>
      <c r="K2866" s="101">
        <v>3</v>
      </c>
      <c r="L2866" s="101">
        <v>478</v>
      </c>
      <c r="M2866" s="101">
        <v>0</v>
      </c>
      <c r="N2866" s="100" t="str">
        <f t="shared" si="132"/>
        <v>공격력 +123</v>
      </c>
      <c r="O2866" s="100" t="str">
        <f t="shared" si="133"/>
        <v>최대 체력 +903</v>
      </c>
      <c r="P2866" s="100" t="str">
        <f t="shared" si="134"/>
        <v>치유력 +478</v>
      </c>
    </row>
    <row r="2867" spans="1:16" ht="13.8" customHeight="1">
      <c r="A2867" s="101">
        <f>C2867*ID규칙_기본능력치그룹_단위+COUNTIF($C$4:C2867,C2867)</f>
        <v>23117014</v>
      </c>
      <c r="B2867" s="100" t="s">
        <v>3351</v>
      </c>
      <c r="C2867" s="101">
        <f>VLOOKUP(B2867,WEAPON!$B:$D,3,0)</f>
        <v>23117</v>
      </c>
      <c r="D2867" s="102">
        <v>14</v>
      </c>
      <c r="E2867" s="101">
        <v>1</v>
      </c>
      <c r="F2867" s="101">
        <v>129</v>
      </c>
      <c r="G2867" s="101">
        <v>0</v>
      </c>
      <c r="H2867" s="101">
        <v>2</v>
      </c>
      <c r="I2867" s="101">
        <v>942</v>
      </c>
      <c r="J2867" s="101">
        <v>0</v>
      </c>
      <c r="K2867" s="101">
        <v>3</v>
      </c>
      <c r="L2867" s="101">
        <v>499</v>
      </c>
      <c r="M2867" s="101">
        <v>0</v>
      </c>
      <c r="N2867" s="100" t="str">
        <f t="shared" si="132"/>
        <v>공격력 +129</v>
      </c>
      <c r="O2867" s="100" t="str">
        <f t="shared" si="133"/>
        <v>최대 체력 +942</v>
      </c>
      <c r="P2867" s="100" t="str">
        <f t="shared" si="134"/>
        <v>치유력 +499</v>
      </c>
    </row>
    <row r="2868" spans="1:16" ht="13.8" customHeight="1">
      <c r="A2868" s="101">
        <f>C2868*ID규칙_기본능력치그룹_단위+COUNTIF($C$4:C2868,C2868)</f>
        <v>23117015</v>
      </c>
      <c r="B2868" s="100" t="s">
        <v>3351</v>
      </c>
      <c r="C2868" s="101">
        <f>VLOOKUP(B2868,WEAPON!$B:$D,3,0)</f>
        <v>23117</v>
      </c>
      <c r="D2868" s="102">
        <v>15</v>
      </c>
      <c r="E2868" s="101">
        <v>1</v>
      </c>
      <c r="F2868" s="101">
        <v>134</v>
      </c>
      <c r="G2868" s="101">
        <v>0</v>
      </c>
      <c r="H2868" s="101">
        <v>2</v>
      </c>
      <c r="I2868" s="101">
        <v>982</v>
      </c>
      <c r="J2868" s="101">
        <v>0</v>
      </c>
      <c r="K2868" s="101">
        <v>3</v>
      </c>
      <c r="L2868" s="101">
        <v>520</v>
      </c>
      <c r="M2868" s="101">
        <v>0</v>
      </c>
      <c r="N2868" s="100" t="str">
        <f t="shared" si="132"/>
        <v>공격력 +134</v>
      </c>
      <c r="O2868" s="100" t="str">
        <f t="shared" si="133"/>
        <v>최대 체력 +982</v>
      </c>
      <c r="P2868" s="100" t="str">
        <f t="shared" si="134"/>
        <v>치유력 +520</v>
      </c>
    </row>
    <row r="2869" spans="1:16" ht="13.8" customHeight="1">
      <c r="A2869" s="101">
        <f>C2869*ID규칙_기본능력치그룹_단위+COUNTIF($C$4:C2869,C2869)</f>
        <v>23117016</v>
      </c>
      <c r="B2869" s="100" t="s">
        <v>3351</v>
      </c>
      <c r="C2869" s="101">
        <f>VLOOKUP(B2869,WEAPON!$B:$D,3,0)</f>
        <v>23117</v>
      </c>
      <c r="D2869" s="102">
        <v>16</v>
      </c>
      <c r="E2869" s="101">
        <v>1</v>
      </c>
      <c r="F2869" s="101">
        <v>140</v>
      </c>
      <c r="G2869" s="101">
        <v>0</v>
      </c>
      <c r="H2869" s="101">
        <v>2</v>
      </c>
      <c r="I2869" s="101">
        <v>1021</v>
      </c>
      <c r="J2869" s="101">
        <v>0</v>
      </c>
      <c r="K2869" s="101">
        <v>3</v>
      </c>
      <c r="L2869" s="101">
        <v>541</v>
      </c>
      <c r="M2869" s="101">
        <v>0</v>
      </c>
      <c r="N2869" s="100" t="str">
        <f t="shared" si="132"/>
        <v>공격력 +140</v>
      </c>
      <c r="O2869" s="100" t="str">
        <f t="shared" si="133"/>
        <v>최대 체력 +1021</v>
      </c>
      <c r="P2869" s="100" t="str">
        <f t="shared" si="134"/>
        <v>치유력 +541</v>
      </c>
    </row>
    <row r="2870" spans="1:16" ht="13.8" customHeight="1">
      <c r="A2870" s="101">
        <f>C2870*ID규칙_기본능력치그룹_단위+COUNTIF($C$4:C2870,C2870)</f>
        <v>23117017</v>
      </c>
      <c r="B2870" s="100" t="s">
        <v>3351</v>
      </c>
      <c r="C2870" s="101">
        <f>VLOOKUP(B2870,WEAPON!$B:$D,3,0)</f>
        <v>23117</v>
      </c>
      <c r="D2870" s="102">
        <v>17</v>
      </c>
      <c r="E2870" s="101">
        <v>1</v>
      </c>
      <c r="F2870" s="101">
        <v>145</v>
      </c>
      <c r="G2870" s="101">
        <v>0</v>
      </c>
      <c r="H2870" s="101">
        <v>2</v>
      </c>
      <c r="I2870" s="101">
        <v>1060</v>
      </c>
      <c r="J2870" s="101">
        <v>0</v>
      </c>
      <c r="K2870" s="101">
        <v>3</v>
      </c>
      <c r="L2870" s="101">
        <v>561</v>
      </c>
      <c r="M2870" s="101">
        <v>0</v>
      </c>
      <c r="N2870" s="100" t="str">
        <f t="shared" si="132"/>
        <v>공격력 +145</v>
      </c>
      <c r="O2870" s="100" t="str">
        <f t="shared" si="133"/>
        <v>최대 체력 +1060</v>
      </c>
      <c r="P2870" s="100" t="str">
        <f t="shared" si="134"/>
        <v>치유력 +561</v>
      </c>
    </row>
    <row r="2871" spans="1:16" ht="13.8" customHeight="1">
      <c r="A2871" s="101">
        <f>C2871*ID규칙_기본능력치그룹_단위+COUNTIF($C$4:C2871,C2871)</f>
        <v>23117018</v>
      </c>
      <c r="B2871" s="100" t="s">
        <v>3351</v>
      </c>
      <c r="C2871" s="101">
        <f>VLOOKUP(B2871,WEAPON!$B:$D,3,0)</f>
        <v>23117</v>
      </c>
      <c r="D2871" s="102">
        <v>18</v>
      </c>
      <c r="E2871" s="101">
        <v>1</v>
      </c>
      <c r="F2871" s="101">
        <v>150</v>
      </c>
      <c r="G2871" s="101">
        <v>0</v>
      </c>
      <c r="H2871" s="101">
        <v>2</v>
      </c>
      <c r="I2871" s="101">
        <v>1100</v>
      </c>
      <c r="J2871" s="101">
        <v>0</v>
      </c>
      <c r="K2871" s="101">
        <v>3</v>
      </c>
      <c r="L2871" s="101">
        <v>582</v>
      </c>
      <c r="M2871" s="101">
        <v>0</v>
      </c>
      <c r="N2871" s="100" t="str">
        <f t="shared" si="132"/>
        <v>공격력 +150</v>
      </c>
      <c r="O2871" s="100" t="str">
        <f t="shared" si="133"/>
        <v>최대 체력 +1100</v>
      </c>
      <c r="P2871" s="100" t="str">
        <f t="shared" si="134"/>
        <v>치유력 +582</v>
      </c>
    </row>
    <row r="2872" spans="1:16" ht="13.8" customHeight="1">
      <c r="A2872" s="101">
        <f>C2872*ID규칙_기본능력치그룹_단위+COUNTIF($C$4:C2872,C2872)</f>
        <v>23117019</v>
      </c>
      <c r="B2872" s="100" t="s">
        <v>3351</v>
      </c>
      <c r="C2872" s="101">
        <f>VLOOKUP(B2872,WEAPON!$B:$D,3,0)</f>
        <v>23117</v>
      </c>
      <c r="D2872" s="102">
        <v>19</v>
      </c>
      <c r="E2872" s="101">
        <v>1</v>
      </c>
      <c r="F2872" s="101">
        <v>156</v>
      </c>
      <c r="G2872" s="101">
        <v>0</v>
      </c>
      <c r="H2872" s="101">
        <v>2</v>
      </c>
      <c r="I2872" s="101">
        <v>1139</v>
      </c>
      <c r="J2872" s="101">
        <v>0</v>
      </c>
      <c r="K2872" s="101">
        <v>3</v>
      </c>
      <c r="L2872" s="101">
        <v>603</v>
      </c>
      <c r="M2872" s="101">
        <v>0</v>
      </c>
      <c r="N2872" s="100" t="str">
        <f t="shared" si="132"/>
        <v>공격력 +156</v>
      </c>
      <c r="O2872" s="100" t="str">
        <f t="shared" si="133"/>
        <v>최대 체력 +1139</v>
      </c>
      <c r="P2872" s="100" t="str">
        <f t="shared" si="134"/>
        <v>치유력 +603</v>
      </c>
    </row>
    <row r="2873" spans="1:16" ht="13.8" customHeight="1">
      <c r="A2873" s="101">
        <f>C2873*ID규칙_기본능력치그룹_단위+COUNTIF($C$4:C2873,C2873)</f>
        <v>23117020</v>
      </c>
      <c r="B2873" s="100" t="s">
        <v>3351</v>
      </c>
      <c r="C2873" s="101">
        <f>VLOOKUP(B2873,WEAPON!$B:$D,3,0)</f>
        <v>23117</v>
      </c>
      <c r="D2873" s="102">
        <v>20</v>
      </c>
      <c r="E2873" s="101">
        <v>1</v>
      </c>
      <c r="F2873" s="101">
        <v>161</v>
      </c>
      <c r="G2873" s="101">
        <v>0</v>
      </c>
      <c r="H2873" s="101">
        <v>2</v>
      </c>
      <c r="I2873" s="101">
        <v>1178</v>
      </c>
      <c r="J2873" s="101">
        <v>0</v>
      </c>
      <c r="K2873" s="101">
        <v>3</v>
      </c>
      <c r="L2873" s="101">
        <v>624</v>
      </c>
      <c r="M2873" s="101">
        <v>0</v>
      </c>
      <c r="N2873" s="100" t="str">
        <f t="shared" si="132"/>
        <v>공격력 +161</v>
      </c>
      <c r="O2873" s="100" t="str">
        <f t="shared" si="133"/>
        <v>최대 체력 +1178</v>
      </c>
      <c r="P2873" s="100" t="str">
        <f t="shared" si="134"/>
        <v>치유력 +624</v>
      </c>
    </row>
    <row r="2874" spans="1:16" ht="13.8" customHeight="1">
      <c r="A2874" s="101">
        <f>C2874*ID규칙_기본능력치그룹_단위+COUNTIF($C$4:C2874,C2874)</f>
        <v>23117021</v>
      </c>
      <c r="B2874" s="100" t="s">
        <v>3351</v>
      </c>
      <c r="C2874" s="101">
        <f>VLOOKUP(B2874,WEAPON!$B:$D,3,0)</f>
        <v>23117</v>
      </c>
      <c r="D2874" s="102">
        <v>21</v>
      </c>
      <c r="E2874" s="101">
        <v>1</v>
      </c>
      <c r="F2874" s="101">
        <v>166</v>
      </c>
      <c r="G2874" s="101">
        <v>0</v>
      </c>
      <c r="H2874" s="101">
        <v>2</v>
      </c>
      <c r="I2874" s="101">
        <v>1217</v>
      </c>
      <c r="J2874" s="101">
        <v>0</v>
      </c>
      <c r="K2874" s="101">
        <v>3</v>
      </c>
      <c r="L2874" s="101">
        <v>645</v>
      </c>
      <c r="M2874" s="101">
        <v>0</v>
      </c>
      <c r="N2874" s="100" t="str">
        <f t="shared" si="132"/>
        <v>공격력 +166</v>
      </c>
      <c r="O2874" s="100" t="str">
        <f t="shared" si="133"/>
        <v>최대 체력 +1217</v>
      </c>
      <c r="P2874" s="100" t="str">
        <f t="shared" si="134"/>
        <v>치유력 +645</v>
      </c>
    </row>
    <row r="2875" spans="1:16" ht="13.8" customHeight="1">
      <c r="A2875" s="101">
        <f>C2875*ID규칙_기본능력치그룹_단위+COUNTIF($C$4:C2875,C2875)</f>
        <v>23117022</v>
      </c>
      <c r="B2875" s="100" t="s">
        <v>3351</v>
      </c>
      <c r="C2875" s="101">
        <f>VLOOKUP(B2875,WEAPON!$B:$D,3,0)</f>
        <v>23117</v>
      </c>
      <c r="D2875" s="102">
        <v>22</v>
      </c>
      <c r="E2875" s="101">
        <v>1</v>
      </c>
      <c r="F2875" s="101">
        <v>172</v>
      </c>
      <c r="G2875" s="101">
        <v>0</v>
      </c>
      <c r="H2875" s="101">
        <v>2</v>
      </c>
      <c r="I2875" s="101">
        <v>1257</v>
      </c>
      <c r="J2875" s="101">
        <v>0</v>
      </c>
      <c r="K2875" s="101">
        <v>3</v>
      </c>
      <c r="L2875" s="101">
        <v>665</v>
      </c>
      <c r="M2875" s="101">
        <v>0</v>
      </c>
      <c r="N2875" s="100" t="str">
        <f t="shared" si="132"/>
        <v>공격력 +172</v>
      </c>
      <c r="O2875" s="100" t="str">
        <f t="shared" si="133"/>
        <v>최대 체력 +1257</v>
      </c>
      <c r="P2875" s="100" t="str">
        <f t="shared" si="134"/>
        <v>치유력 +665</v>
      </c>
    </row>
    <row r="2876" spans="1:16" ht="13.8" customHeight="1">
      <c r="A2876" s="101">
        <f>C2876*ID규칙_기본능력치그룹_단위+COUNTIF($C$4:C2876,C2876)</f>
        <v>23117023</v>
      </c>
      <c r="B2876" s="100" t="s">
        <v>3351</v>
      </c>
      <c r="C2876" s="101">
        <f>VLOOKUP(B2876,WEAPON!$B:$D,3,0)</f>
        <v>23117</v>
      </c>
      <c r="D2876" s="102">
        <v>23</v>
      </c>
      <c r="E2876" s="101">
        <v>1</v>
      </c>
      <c r="F2876" s="101">
        <v>177</v>
      </c>
      <c r="G2876" s="101">
        <v>0</v>
      </c>
      <c r="H2876" s="101">
        <v>2</v>
      </c>
      <c r="I2876" s="101">
        <v>1296</v>
      </c>
      <c r="J2876" s="101">
        <v>0</v>
      </c>
      <c r="K2876" s="101">
        <v>3</v>
      </c>
      <c r="L2876" s="101">
        <v>686</v>
      </c>
      <c r="M2876" s="101">
        <v>0</v>
      </c>
      <c r="N2876" s="100" t="str">
        <f t="shared" si="132"/>
        <v>공격력 +177</v>
      </c>
      <c r="O2876" s="100" t="str">
        <f t="shared" si="133"/>
        <v>최대 체력 +1296</v>
      </c>
      <c r="P2876" s="100" t="str">
        <f t="shared" si="134"/>
        <v>치유력 +686</v>
      </c>
    </row>
    <row r="2877" spans="1:16" ht="13.8" customHeight="1">
      <c r="A2877" s="101">
        <f>C2877*ID규칙_기본능력치그룹_단위+COUNTIF($C$4:C2877,C2877)</f>
        <v>23117024</v>
      </c>
      <c r="B2877" s="100" t="s">
        <v>3351</v>
      </c>
      <c r="C2877" s="101">
        <f>VLOOKUP(B2877,WEAPON!$B:$D,3,0)</f>
        <v>23117</v>
      </c>
      <c r="D2877" s="102">
        <v>24</v>
      </c>
      <c r="E2877" s="101">
        <v>1</v>
      </c>
      <c r="F2877" s="101">
        <v>182</v>
      </c>
      <c r="G2877" s="101">
        <v>0</v>
      </c>
      <c r="H2877" s="101">
        <v>2</v>
      </c>
      <c r="I2877" s="101">
        <v>1335</v>
      </c>
      <c r="J2877" s="101">
        <v>0</v>
      </c>
      <c r="K2877" s="101">
        <v>3</v>
      </c>
      <c r="L2877" s="101">
        <v>707</v>
      </c>
      <c r="M2877" s="101">
        <v>0</v>
      </c>
      <c r="N2877" s="100" t="str">
        <f t="shared" si="132"/>
        <v>공격력 +182</v>
      </c>
      <c r="O2877" s="100" t="str">
        <f t="shared" si="133"/>
        <v>최대 체력 +1335</v>
      </c>
      <c r="P2877" s="100" t="str">
        <f t="shared" si="134"/>
        <v>치유력 +707</v>
      </c>
    </row>
    <row r="2878" spans="1:16" ht="13.8" customHeight="1">
      <c r="A2878" s="101">
        <f>C2878*ID규칙_기본능력치그룹_단위+COUNTIF($C$4:C2878,C2878)</f>
        <v>23117025</v>
      </c>
      <c r="B2878" s="100" t="s">
        <v>3351</v>
      </c>
      <c r="C2878" s="101">
        <f>VLOOKUP(B2878,WEAPON!$B:$D,3,0)</f>
        <v>23117</v>
      </c>
      <c r="D2878" s="102">
        <v>25</v>
      </c>
      <c r="E2878" s="101">
        <v>1</v>
      </c>
      <c r="F2878" s="101">
        <v>188</v>
      </c>
      <c r="G2878" s="101">
        <v>0</v>
      </c>
      <c r="H2878" s="101">
        <v>2</v>
      </c>
      <c r="I2878" s="101">
        <v>1374</v>
      </c>
      <c r="J2878" s="101">
        <v>0</v>
      </c>
      <c r="K2878" s="101">
        <v>3</v>
      </c>
      <c r="L2878" s="101">
        <v>728</v>
      </c>
      <c r="M2878" s="101">
        <v>0</v>
      </c>
      <c r="N2878" s="100" t="str">
        <f t="shared" si="132"/>
        <v>공격력 +188</v>
      </c>
      <c r="O2878" s="100" t="str">
        <f t="shared" si="133"/>
        <v>최대 체력 +1374</v>
      </c>
      <c r="P2878" s="100" t="str">
        <f t="shared" si="134"/>
        <v>치유력 +728</v>
      </c>
    </row>
    <row r="2879" spans="1:16" ht="13.8" customHeight="1">
      <c r="A2879" s="101">
        <f>C2879*ID규칙_기본능력치그룹_단위+COUNTIF($C$4:C2879,C2879)</f>
        <v>23117026</v>
      </c>
      <c r="B2879" s="100" t="s">
        <v>3351</v>
      </c>
      <c r="C2879" s="101">
        <f>VLOOKUP(B2879,WEAPON!$B:$D,3,0)</f>
        <v>23117</v>
      </c>
      <c r="D2879" s="102">
        <v>26</v>
      </c>
      <c r="E2879" s="101">
        <v>1</v>
      </c>
      <c r="F2879" s="101">
        <v>193</v>
      </c>
      <c r="G2879" s="101">
        <v>0</v>
      </c>
      <c r="H2879" s="101">
        <v>2</v>
      </c>
      <c r="I2879" s="101">
        <v>1414</v>
      </c>
      <c r="J2879" s="101">
        <v>0</v>
      </c>
      <c r="K2879" s="101">
        <v>3</v>
      </c>
      <c r="L2879" s="101">
        <v>748</v>
      </c>
      <c r="M2879" s="101">
        <v>0</v>
      </c>
      <c r="N2879" s="100" t="str">
        <f t="shared" si="132"/>
        <v>공격력 +193</v>
      </c>
      <c r="O2879" s="100" t="str">
        <f t="shared" si="133"/>
        <v>최대 체력 +1414</v>
      </c>
      <c r="P2879" s="100" t="str">
        <f t="shared" si="134"/>
        <v>치유력 +748</v>
      </c>
    </row>
    <row r="2880" spans="1:16" ht="13.8" customHeight="1">
      <c r="A2880" s="101">
        <f>C2880*ID규칙_기본능력치그룹_단위+COUNTIF($C$4:C2880,C2880)</f>
        <v>23117027</v>
      </c>
      <c r="B2880" s="100" t="s">
        <v>3351</v>
      </c>
      <c r="C2880" s="101">
        <f>VLOOKUP(B2880,WEAPON!$B:$D,3,0)</f>
        <v>23117</v>
      </c>
      <c r="D2880" s="102">
        <v>27</v>
      </c>
      <c r="E2880" s="101">
        <v>1</v>
      </c>
      <c r="F2880" s="101">
        <v>199</v>
      </c>
      <c r="G2880" s="101">
        <v>0</v>
      </c>
      <c r="H2880" s="101">
        <v>2</v>
      </c>
      <c r="I2880" s="101">
        <v>1453</v>
      </c>
      <c r="J2880" s="101">
        <v>0</v>
      </c>
      <c r="K2880" s="101">
        <v>3</v>
      </c>
      <c r="L2880" s="101">
        <v>769</v>
      </c>
      <c r="M2880" s="101">
        <v>0</v>
      </c>
      <c r="N2880" s="100" t="str">
        <f t="shared" si="132"/>
        <v>공격력 +199</v>
      </c>
      <c r="O2880" s="100" t="str">
        <f t="shared" si="133"/>
        <v>최대 체력 +1453</v>
      </c>
      <c r="P2880" s="100" t="str">
        <f t="shared" si="134"/>
        <v>치유력 +769</v>
      </c>
    </row>
    <row r="2881" spans="1:16" ht="13.8" customHeight="1">
      <c r="A2881" s="101">
        <f>C2881*ID규칙_기본능력치그룹_단위+COUNTIF($C$4:C2881,C2881)</f>
        <v>23117028</v>
      </c>
      <c r="B2881" s="100" t="s">
        <v>3351</v>
      </c>
      <c r="C2881" s="101">
        <f>VLOOKUP(B2881,WEAPON!$B:$D,3,0)</f>
        <v>23117</v>
      </c>
      <c r="D2881" s="102">
        <v>28</v>
      </c>
      <c r="E2881" s="101">
        <v>1</v>
      </c>
      <c r="F2881" s="101">
        <v>204</v>
      </c>
      <c r="G2881" s="101">
        <v>0</v>
      </c>
      <c r="H2881" s="101">
        <v>2</v>
      </c>
      <c r="I2881" s="101">
        <v>1492</v>
      </c>
      <c r="J2881" s="101">
        <v>0</v>
      </c>
      <c r="K2881" s="101">
        <v>3</v>
      </c>
      <c r="L2881" s="101">
        <v>790</v>
      </c>
      <c r="M2881" s="101">
        <v>0</v>
      </c>
      <c r="N2881" s="100" t="str">
        <f t="shared" si="132"/>
        <v>공격력 +204</v>
      </c>
      <c r="O2881" s="100" t="str">
        <f t="shared" si="133"/>
        <v>최대 체력 +1492</v>
      </c>
      <c r="P2881" s="100" t="str">
        <f t="shared" si="134"/>
        <v>치유력 +790</v>
      </c>
    </row>
    <row r="2882" spans="1:16" ht="13.8" customHeight="1">
      <c r="A2882" s="101">
        <f>C2882*ID규칙_기본능력치그룹_단위+COUNTIF($C$4:C2882,C2882)</f>
        <v>23117029</v>
      </c>
      <c r="B2882" s="100" t="s">
        <v>3351</v>
      </c>
      <c r="C2882" s="101">
        <f>VLOOKUP(B2882,WEAPON!$B:$D,3,0)</f>
        <v>23117</v>
      </c>
      <c r="D2882" s="102">
        <v>29</v>
      </c>
      <c r="E2882" s="101">
        <v>1</v>
      </c>
      <c r="F2882" s="101">
        <v>209</v>
      </c>
      <c r="G2882" s="101">
        <v>0</v>
      </c>
      <c r="H2882" s="101">
        <v>2</v>
      </c>
      <c r="I2882" s="101">
        <v>1531</v>
      </c>
      <c r="J2882" s="101">
        <v>0</v>
      </c>
      <c r="K2882" s="101">
        <v>3</v>
      </c>
      <c r="L2882" s="101">
        <v>811</v>
      </c>
      <c r="M2882" s="101">
        <v>0</v>
      </c>
      <c r="N2882" s="100" t="str">
        <f t="shared" si="132"/>
        <v>공격력 +209</v>
      </c>
      <c r="O2882" s="100" t="str">
        <f t="shared" si="133"/>
        <v>최대 체력 +1531</v>
      </c>
      <c r="P2882" s="100" t="str">
        <f t="shared" si="134"/>
        <v>치유력 +811</v>
      </c>
    </row>
    <row r="2883" spans="1:16" ht="13.8" customHeight="1">
      <c r="A2883" s="101">
        <f>C2883*ID규칙_기본능력치그룹_단위+COUNTIF($C$4:C2883,C2883)</f>
        <v>23117030</v>
      </c>
      <c r="B2883" s="100" t="s">
        <v>3351</v>
      </c>
      <c r="C2883" s="101">
        <f>VLOOKUP(B2883,WEAPON!$B:$D,3,0)</f>
        <v>23117</v>
      </c>
      <c r="D2883" s="102">
        <v>30</v>
      </c>
      <c r="E2883" s="101">
        <v>1</v>
      </c>
      <c r="F2883" s="101">
        <v>215</v>
      </c>
      <c r="G2883" s="101">
        <v>0</v>
      </c>
      <c r="H2883" s="101">
        <v>2</v>
      </c>
      <c r="I2883" s="101">
        <v>1571</v>
      </c>
      <c r="J2883" s="101">
        <v>0</v>
      </c>
      <c r="K2883" s="101">
        <v>3</v>
      </c>
      <c r="L2883" s="101">
        <v>831</v>
      </c>
      <c r="M2883" s="101">
        <v>0</v>
      </c>
      <c r="N2883" s="100" t="str">
        <f t="shared" si="132"/>
        <v>공격력 +215</v>
      </c>
      <c r="O2883" s="100" t="str">
        <f t="shared" si="133"/>
        <v>최대 체력 +1571</v>
      </c>
      <c r="P2883" s="100" t="str">
        <f t="shared" si="134"/>
        <v>치유력 +831</v>
      </c>
    </row>
    <row r="2884" spans="1:16" ht="13.8" customHeight="1">
      <c r="A2884" s="101">
        <f>C2884*ID규칙_기본능력치그룹_단위+COUNTIF($C$4:C2884,C2884)</f>
        <v>23117031</v>
      </c>
      <c r="B2884" s="100" t="s">
        <v>3351</v>
      </c>
      <c r="C2884" s="101">
        <f>VLOOKUP(B2884,WEAPON!$B:$D,3,0)</f>
        <v>23117</v>
      </c>
      <c r="D2884" s="102">
        <v>31</v>
      </c>
      <c r="E2884" s="101">
        <v>1</v>
      </c>
      <c r="F2884" s="101">
        <v>220</v>
      </c>
      <c r="G2884" s="101">
        <v>0</v>
      </c>
      <c r="H2884" s="101">
        <v>2</v>
      </c>
      <c r="I2884" s="101">
        <v>1610</v>
      </c>
      <c r="J2884" s="101">
        <v>0</v>
      </c>
      <c r="K2884" s="101">
        <v>3</v>
      </c>
      <c r="L2884" s="101">
        <v>852</v>
      </c>
      <c r="M2884" s="101">
        <v>0</v>
      </c>
      <c r="N2884" s="100" t="str">
        <f t="shared" ref="N2884:N2947" si="135">IF(E2884=0,"-",VLOOKUP(E2884,STATS_TYPE,2,0)&amp;" +")&amp;IF(E2884=0,"",IF(G2884=0,F2884,F2884/100&amp;"%"))</f>
        <v>공격력 +220</v>
      </c>
      <c r="O2884" s="100" t="str">
        <f t="shared" ref="O2884:O2947" si="136">IF(H2884=0,"-",VLOOKUP(H2884,STATS_TYPE,2,0)&amp;" +")&amp;IF(H2884=0,"",IF(J2884=0,I2884,I2884/100&amp;"%"))</f>
        <v>최대 체력 +1610</v>
      </c>
      <c r="P2884" s="100" t="str">
        <f t="shared" ref="P2884:P2947" si="137">IF(K2884=0,"-",VLOOKUP(K2884,STATS_TYPE,2,0)&amp;" +")&amp;IF(K2884=0,"",IF(M2884=0,L2884,L2884/100&amp;"%"))</f>
        <v>치유력 +852</v>
      </c>
    </row>
    <row r="2885" spans="1:16" ht="13.8" customHeight="1">
      <c r="A2885" s="101">
        <f>C2885*ID규칙_기본능력치그룹_단위+COUNTIF($C$4:C2885,C2885)</f>
        <v>23117032</v>
      </c>
      <c r="B2885" s="100" t="s">
        <v>3351</v>
      </c>
      <c r="C2885" s="101">
        <f>VLOOKUP(B2885,WEAPON!$B:$D,3,0)</f>
        <v>23117</v>
      </c>
      <c r="D2885" s="102">
        <v>32</v>
      </c>
      <c r="E2885" s="101">
        <v>1</v>
      </c>
      <c r="F2885" s="101">
        <v>225</v>
      </c>
      <c r="G2885" s="101">
        <v>0</v>
      </c>
      <c r="H2885" s="101">
        <v>2</v>
      </c>
      <c r="I2885" s="101">
        <v>1649</v>
      </c>
      <c r="J2885" s="101">
        <v>0</v>
      </c>
      <c r="K2885" s="101">
        <v>3</v>
      </c>
      <c r="L2885" s="101">
        <v>873</v>
      </c>
      <c r="M2885" s="101">
        <v>0</v>
      </c>
      <c r="N2885" s="100" t="str">
        <f t="shared" si="135"/>
        <v>공격력 +225</v>
      </c>
      <c r="O2885" s="100" t="str">
        <f t="shared" si="136"/>
        <v>최대 체력 +1649</v>
      </c>
      <c r="P2885" s="100" t="str">
        <f t="shared" si="137"/>
        <v>치유력 +873</v>
      </c>
    </row>
    <row r="2886" spans="1:16" ht="13.8" customHeight="1">
      <c r="A2886" s="101">
        <f>C2886*ID규칙_기본능력치그룹_단위+COUNTIF($C$4:C2886,C2886)</f>
        <v>23117033</v>
      </c>
      <c r="B2886" s="100" t="s">
        <v>3351</v>
      </c>
      <c r="C2886" s="101">
        <f>VLOOKUP(B2886,WEAPON!$B:$D,3,0)</f>
        <v>23117</v>
      </c>
      <c r="D2886" s="102">
        <v>33</v>
      </c>
      <c r="E2886" s="101">
        <v>1</v>
      </c>
      <c r="F2886" s="101">
        <v>231</v>
      </c>
      <c r="G2886" s="101">
        <v>0</v>
      </c>
      <c r="H2886" s="101">
        <v>2</v>
      </c>
      <c r="I2886" s="101">
        <v>1688</v>
      </c>
      <c r="J2886" s="101">
        <v>0</v>
      </c>
      <c r="K2886" s="101">
        <v>3</v>
      </c>
      <c r="L2886" s="101">
        <v>894</v>
      </c>
      <c r="M2886" s="101">
        <v>0</v>
      </c>
      <c r="N2886" s="100" t="str">
        <f t="shared" si="135"/>
        <v>공격력 +231</v>
      </c>
      <c r="O2886" s="100" t="str">
        <f t="shared" si="136"/>
        <v>최대 체력 +1688</v>
      </c>
      <c r="P2886" s="100" t="str">
        <f t="shared" si="137"/>
        <v>치유력 +894</v>
      </c>
    </row>
    <row r="2887" spans="1:16" ht="13.8" customHeight="1">
      <c r="A2887" s="101">
        <f>C2887*ID규칙_기본능력치그룹_단위+COUNTIF($C$4:C2887,C2887)</f>
        <v>23117034</v>
      </c>
      <c r="B2887" s="100" t="s">
        <v>3351</v>
      </c>
      <c r="C2887" s="101">
        <f>VLOOKUP(B2887,WEAPON!$B:$D,3,0)</f>
        <v>23117</v>
      </c>
      <c r="D2887" s="102">
        <v>34</v>
      </c>
      <c r="E2887" s="101">
        <v>1</v>
      </c>
      <c r="F2887" s="101">
        <v>236</v>
      </c>
      <c r="G2887" s="101">
        <v>0</v>
      </c>
      <c r="H2887" s="101">
        <v>2</v>
      </c>
      <c r="I2887" s="101">
        <v>1728</v>
      </c>
      <c r="J2887" s="101">
        <v>0</v>
      </c>
      <c r="K2887" s="101">
        <v>3</v>
      </c>
      <c r="L2887" s="101">
        <v>915</v>
      </c>
      <c r="M2887" s="101">
        <v>0</v>
      </c>
      <c r="N2887" s="100" t="str">
        <f t="shared" si="135"/>
        <v>공격력 +236</v>
      </c>
      <c r="O2887" s="100" t="str">
        <f t="shared" si="136"/>
        <v>최대 체력 +1728</v>
      </c>
      <c r="P2887" s="100" t="str">
        <f t="shared" si="137"/>
        <v>치유력 +915</v>
      </c>
    </row>
    <row r="2888" spans="1:16" ht="13.8" customHeight="1">
      <c r="A2888" s="101">
        <f>C2888*ID규칙_기본능력치그룹_단위+COUNTIF($C$4:C2888,C2888)</f>
        <v>23117035</v>
      </c>
      <c r="B2888" s="100" t="s">
        <v>3351</v>
      </c>
      <c r="C2888" s="101">
        <f>VLOOKUP(B2888,WEAPON!$B:$D,3,0)</f>
        <v>23117</v>
      </c>
      <c r="D2888" s="102">
        <v>35</v>
      </c>
      <c r="E2888" s="101">
        <v>1</v>
      </c>
      <c r="F2888" s="101">
        <v>241</v>
      </c>
      <c r="G2888" s="101">
        <v>0</v>
      </c>
      <c r="H2888" s="101">
        <v>2</v>
      </c>
      <c r="I2888" s="101">
        <v>1767</v>
      </c>
      <c r="J2888" s="101">
        <v>0</v>
      </c>
      <c r="K2888" s="101">
        <v>3</v>
      </c>
      <c r="L2888" s="101">
        <v>935</v>
      </c>
      <c r="M2888" s="101">
        <v>0</v>
      </c>
      <c r="N2888" s="100" t="str">
        <f t="shared" si="135"/>
        <v>공격력 +241</v>
      </c>
      <c r="O2888" s="100" t="str">
        <f t="shared" si="136"/>
        <v>최대 체력 +1767</v>
      </c>
      <c r="P2888" s="100" t="str">
        <f t="shared" si="137"/>
        <v>치유력 +935</v>
      </c>
    </row>
    <row r="2889" spans="1:16" ht="13.8" customHeight="1">
      <c r="A2889" s="101">
        <f>C2889*ID규칙_기본능력치그룹_단위+COUNTIF($C$4:C2889,C2889)</f>
        <v>23117036</v>
      </c>
      <c r="B2889" s="100" t="s">
        <v>3351</v>
      </c>
      <c r="C2889" s="101">
        <f>VLOOKUP(B2889,WEAPON!$B:$D,3,0)</f>
        <v>23117</v>
      </c>
      <c r="D2889" s="102">
        <v>36</v>
      </c>
      <c r="E2889" s="101">
        <v>1</v>
      </c>
      <c r="F2889" s="101">
        <v>247</v>
      </c>
      <c r="G2889" s="101">
        <v>0</v>
      </c>
      <c r="H2889" s="101">
        <v>2</v>
      </c>
      <c r="I2889" s="101">
        <v>1806</v>
      </c>
      <c r="J2889" s="101">
        <v>0</v>
      </c>
      <c r="K2889" s="101">
        <v>3</v>
      </c>
      <c r="L2889" s="101">
        <v>956</v>
      </c>
      <c r="M2889" s="101">
        <v>0</v>
      </c>
      <c r="N2889" s="100" t="str">
        <f t="shared" si="135"/>
        <v>공격력 +247</v>
      </c>
      <c r="O2889" s="100" t="str">
        <f t="shared" si="136"/>
        <v>최대 체력 +1806</v>
      </c>
      <c r="P2889" s="100" t="str">
        <f t="shared" si="137"/>
        <v>치유력 +956</v>
      </c>
    </row>
    <row r="2890" spans="1:16" ht="13.8" customHeight="1">
      <c r="A2890" s="101">
        <f>C2890*ID규칙_기본능력치그룹_단위+COUNTIF($C$4:C2890,C2890)</f>
        <v>23117037</v>
      </c>
      <c r="B2890" s="100" t="s">
        <v>3351</v>
      </c>
      <c r="C2890" s="101">
        <f>VLOOKUP(B2890,WEAPON!$B:$D,3,0)</f>
        <v>23117</v>
      </c>
      <c r="D2890" s="102">
        <v>37</v>
      </c>
      <c r="E2890" s="101">
        <v>1</v>
      </c>
      <c r="F2890" s="101">
        <v>252</v>
      </c>
      <c r="G2890" s="101">
        <v>0</v>
      </c>
      <c r="H2890" s="101">
        <v>2</v>
      </c>
      <c r="I2890" s="101">
        <v>1846</v>
      </c>
      <c r="J2890" s="101">
        <v>0</v>
      </c>
      <c r="K2890" s="101">
        <v>3</v>
      </c>
      <c r="L2890" s="101">
        <v>977</v>
      </c>
      <c r="M2890" s="101">
        <v>0</v>
      </c>
      <c r="N2890" s="100" t="str">
        <f t="shared" si="135"/>
        <v>공격력 +252</v>
      </c>
      <c r="O2890" s="100" t="str">
        <f t="shared" si="136"/>
        <v>최대 체력 +1846</v>
      </c>
      <c r="P2890" s="100" t="str">
        <f t="shared" si="137"/>
        <v>치유력 +977</v>
      </c>
    </row>
    <row r="2891" spans="1:16" ht="13.8" customHeight="1">
      <c r="A2891" s="101">
        <f>C2891*ID규칙_기본능력치그룹_단위+COUNTIF($C$4:C2891,C2891)</f>
        <v>23117038</v>
      </c>
      <c r="B2891" s="100" t="s">
        <v>3351</v>
      </c>
      <c r="C2891" s="101">
        <f>VLOOKUP(B2891,WEAPON!$B:$D,3,0)</f>
        <v>23117</v>
      </c>
      <c r="D2891" s="102">
        <v>38</v>
      </c>
      <c r="E2891" s="101">
        <v>1</v>
      </c>
      <c r="F2891" s="101">
        <v>258</v>
      </c>
      <c r="G2891" s="101">
        <v>0</v>
      </c>
      <c r="H2891" s="101">
        <v>2</v>
      </c>
      <c r="I2891" s="101">
        <v>1885</v>
      </c>
      <c r="J2891" s="101">
        <v>0</v>
      </c>
      <c r="K2891" s="101">
        <v>3</v>
      </c>
      <c r="L2891" s="101">
        <v>998</v>
      </c>
      <c r="M2891" s="101">
        <v>0</v>
      </c>
      <c r="N2891" s="100" t="str">
        <f t="shared" si="135"/>
        <v>공격력 +258</v>
      </c>
      <c r="O2891" s="100" t="str">
        <f t="shared" si="136"/>
        <v>최대 체력 +1885</v>
      </c>
      <c r="P2891" s="100" t="str">
        <f t="shared" si="137"/>
        <v>치유력 +998</v>
      </c>
    </row>
    <row r="2892" spans="1:16" ht="13.8" customHeight="1">
      <c r="A2892" s="101">
        <f>C2892*ID규칙_기본능력치그룹_단위+COUNTIF($C$4:C2892,C2892)</f>
        <v>23117039</v>
      </c>
      <c r="B2892" s="100" t="s">
        <v>3351</v>
      </c>
      <c r="C2892" s="101">
        <f>VLOOKUP(B2892,WEAPON!$B:$D,3,0)</f>
        <v>23117</v>
      </c>
      <c r="D2892" s="102">
        <v>39</v>
      </c>
      <c r="E2892" s="101">
        <v>1</v>
      </c>
      <c r="F2892" s="101">
        <v>263</v>
      </c>
      <c r="G2892" s="101">
        <v>0</v>
      </c>
      <c r="H2892" s="101">
        <v>2</v>
      </c>
      <c r="I2892" s="101">
        <v>1924</v>
      </c>
      <c r="J2892" s="101">
        <v>0</v>
      </c>
      <c r="K2892" s="101">
        <v>3</v>
      </c>
      <c r="L2892" s="101">
        <v>1018</v>
      </c>
      <c r="M2892" s="101">
        <v>0</v>
      </c>
      <c r="N2892" s="100" t="str">
        <f t="shared" si="135"/>
        <v>공격력 +263</v>
      </c>
      <c r="O2892" s="100" t="str">
        <f t="shared" si="136"/>
        <v>최대 체력 +1924</v>
      </c>
      <c r="P2892" s="100" t="str">
        <f t="shared" si="137"/>
        <v>치유력 +1018</v>
      </c>
    </row>
    <row r="2893" spans="1:16" ht="13.8" customHeight="1">
      <c r="A2893" s="101">
        <f>C2893*ID규칙_기본능력치그룹_단위+COUNTIF($C$4:C2893,C2893)</f>
        <v>23117040</v>
      </c>
      <c r="B2893" s="100" t="s">
        <v>3351</v>
      </c>
      <c r="C2893" s="101">
        <f>VLOOKUP(B2893,WEAPON!$B:$D,3,0)</f>
        <v>23117</v>
      </c>
      <c r="D2893" s="102">
        <v>40</v>
      </c>
      <c r="E2893" s="101">
        <v>1</v>
      </c>
      <c r="F2893" s="101">
        <v>268</v>
      </c>
      <c r="G2893" s="101">
        <v>0</v>
      </c>
      <c r="H2893" s="101">
        <v>2</v>
      </c>
      <c r="I2893" s="101">
        <v>1963</v>
      </c>
      <c r="J2893" s="101">
        <v>0</v>
      </c>
      <c r="K2893" s="101">
        <v>3</v>
      </c>
      <c r="L2893" s="101">
        <v>1039</v>
      </c>
      <c r="M2893" s="101">
        <v>0</v>
      </c>
      <c r="N2893" s="100" t="str">
        <f t="shared" si="135"/>
        <v>공격력 +268</v>
      </c>
      <c r="O2893" s="100" t="str">
        <f t="shared" si="136"/>
        <v>최대 체력 +1963</v>
      </c>
      <c r="P2893" s="100" t="str">
        <f t="shared" si="137"/>
        <v>치유력 +1039</v>
      </c>
    </row>
    <row r="2894" spans="1:16" ht="13.8" customHeight="1">
      <c r="A2894" s="101">
        <f>C2894*ID규칙_기본능력치그룹_단위+COUNTIF($C$4:C2894,C2894)</f>
        <v>23117041</v>
      </c>
      <c r="B2894" s="100" t="s">
        <v>3351</v>
      </c>
      <c r="C2894" s="101">
        <f>VLOOKUP(B2894,WEAPON!$B:$D,3,0)</f>
        <v>23117</v>
      </c>
      <c r="D2894" s="102">
        <v>41</v>
      </c>
      <c r="E2894" s="101">
        <v>1</v>
      </c>
      <c r="F2894" s="101">
        <v>274</v>
      </c>
      <c r="G2894" s="101">
        <v>0</v>
      </c>
      <c r="H2894" s="101">
        <v>2</v>
      </c>
      <c r="I2894" s="101">
        <v>2003</v>
      </c>
      <c r="J2894" s="101">
        <v>0</v>
      </c>
      <c r="K2894" s="101">
        <v>3</v>
      </c>
      <c r="L2894" s="101">
        <v>1060</v>
      </c>
      <c r="M2894" s="101">
        <v>0</v>
      </c>
      <c r="N2894" s="100" t="str">
        <f t="shared" si="135"/>
        <v>공격력 +274</v>
      </c>
      <c r="O2894" s="100" t="str">
        <f t="shared" si="136"/>
        <v>최대 체력 +2003</v>
      </c>
      <c r="P2894" s="100" t="str">
        <f t="shared" si="137"/>
        <v>치유력 +1060</v>
      </c>
    </row>
    <row r="2895" spans="1:16" ht="13.8" customHeight="1">
      <c r="A2895" s="101">
        <f>C2895*ID규칙_기본능력치그룹_단위+COUNTIF($C$4:C2895,C2895)</f>
        <v>23117042</v>
      </c>
      <c r="B2895" s="100" t="s">
        <v>3351</v>
      </c>
      <c r="C2895" s="101">
        <f>VLOOKUP(B2895,WEAPON!$B:$D,3,0)</f>
        <v>23117</v>
      </c>
      <c r="D2895" s="102">
        <v>42</v>
      </c>
      <c r="E2895" s="101">
        <v>1</v>
      </c>
      <c r="F2895" s="101">
        <v>279</v>
      </c>
      <c r="G2895" s="101">
        <v>0</v>
      </c>
      <c r="H2895" s="101">
        <v>2</v>
      </c>
      <c r="I2895" s="101">
        <v>2042</v>
      </c>
      <c r="J2895" s="101">
        <v>0</v>
      </c>
      <c r="K2895" s="101">
        <v>3</v>
      </c>
      <c r="L2895" s="101">
        <v>1081</v>
      </c>
      <c r="M2895" s="101">
        <v>0</v>
      </c>
      <c r="N2895" s="100" t="str">
        <f t="shared" si="135"/>
        <v>공격력 +279</v>
      </c>
      <c r="O2895" s="100" t="str">
        <f t="shared" si="136"/>
        <v>최대 체력 +2042</v>
      </c>
      <c r="P2895" s="100" t="str">
        <f t="shared" si="137"/>
        <v>치유력 +1081</v>
      </c>
    </row>
    <row r="2896" spans="1:16" ht="13.8" customHeight="1">
      <c r="A2896" s="101">
        <f>C2896*ID규칙_기본능력치그룹_단위+COUNTIF($C$4:C2896,C2896)</f>
        <v>23117043</v>
      </c>
      <c r="B2896" s="100" t="s">
        <v>3351</v>
      </c>
      <c r="C2896" s="101">
        <f>VLOOKUP(B2896,WEAPON!$B:$D,3,0)</f>
        <v>23117</v>
      </c>
      <c r="D2896" s="102">
        <v>43</v>
      </c>
      <c r="E2896" s="101">
        <v>1</v>
      </c>
      <c r="F2896" s="101">
        <v>284</v>
      </c>
      <c r="G2896" s="101">
        <v>0</v>
      </c>
      <c r="H2896" s="101">
        <v>2</v>
      </c>
      <c r="I2896" s="101">
        <v>2081</v>
      </c>
      <c r="J2896" s="101">
        <v>0</v>
      </c>
      <c r="K2896" s="101">
        <v>3</v>
      </c>
      <c r="L2896" s="101">
        <v>1102</v>
      </c>
      <c r="M2896" s="101">
        <v>0</v>
      </c>
      <c r="N2896" s="100" t="str">
        <f t="shared" si="135"/>
        <v>공격력 +284</v>
      </c>
      <c r="O2896" s="100" t="str">
        <f t="shared" si="136"/>
        <v>최대 체력 +2081</v>
      </c>
      <c r="P2896" s="100" t="str">
        <f t="shared" si="137"/>
        <v>치유력 +1102</v>
      </c>
    </row>
    <row r="2897" spans="1:16" ht="13.8" customHeight="1">
      <c r="A2897" s="101">
        <f>C2897*ID규칙_기본능력치그룹_단위+COUNTIF($C$4:C2897,C2897)</f>
        <v>23117044</v>
      </c>
      <c r="B2897" s="100" t="s">
        <v>3351</v>
      </c>
      <c r="C2897" s="101">
        <f>VLOOKUP(B2897,WEAPON!$B:$D,3,0)</f>
        <v>23117</v>
      </c>
      <c r="D2897" s="102">
        <v>44</v>
      </c>
      <c r="E2897" s="101">
        <v>1</v>
      </c>
      <c r="F2897" s="101">
        <v>290</v>
      </c>
      <c r="G2897" s="101">
        <v>0</v>
      </c>
      <c r="H2897" s="101">
        <v>2</v>
      </c>
      <c r="I2897" s="101">
        <v>2120</v>
      </c>
      <c r="J2897" s="101">
        <v>0</v>
      </c>
      <c r="K2897" s="101">
        <v>3</v>
      </c>
      <c r="L2897" s="101">
        <v>1122</v>
      </c>
      <c r="M2897" s="101">
        <v>0</v>
      </c>
      <c r="N2897" s="100" t="str">
        <f t="shared" si="135"/>
        <v>공격력 +290</v>
      </c>
      <c r="O2897" s="100" t="str">
        <f t="shared" si="136"/>
        <v>최대 체력 +2120</v>
      </c>
      <c r="P2897" s="100" t="str">
        <f t="shared" si="137"/>
        <v>치유력 +1122</v>
      </c>
    </row>
    <row r="2898" spans="1:16" ht="13.8" customHeight="1">
      <c r="A2898" s="101">
        <f>C2898*ID규칙_기본능력치그룹_단위+COUNTIF($C$4:C2898,C2898)</f>
        <v>23117045</v>
      </c>
      <c r="B2898" s="100" t="s">
        <v>3351</v>
      </c>
      <c r="C2898" s="101">
        <f>VLOOKUP(B2898,WEAPON!$B:$D,3,0)</f>
        <v>23117</v>
      </c>
      <c r="D2898" s="102">
        <v>45</v>
      </c>
      <c r="E2898" s="101">
        <v>1</v>
      </c>
      <c r="F2898" s="101">
        <v>295</v>
      </c>
      <c r="G2898" s="101">
        <v>0</v>
      </c>
      <c r="H2898" s="101">
        <v>2</v>
      </c>
      <c r="I2898" s="101">
        <v>2160</v>
      </c>
      <c r="J2898" s="101">
        <v>0</v>
      </c>
      <c r="K2898" s="101">
        <v>3</v>
      </c>
      <c r="L2898" s="101">
        <v>1143</v>
      </c>
      <c r="M2898" s="101">
        <v>0</v>
      </c>
      <c r="N2898" s="100" t="str">
        <f t="shared" si="135"/>
        <v>공격력 +295</v>
      </c>
      <c r="O2898" s="100" t="str">
        <f t="shared" si="136"/>
        <v>최대 체력 +2160</v>
      </c>
      <c r="P2898" s="100" t="str">
        <f t="shared" si="137"/>
        <v>치유력 +1143</v>
      </c>
    </row>
    <row r="2899" spans="1:16" ht="13.8" customHeight="1">
      <c r="A2899" s="101">
        <f>C2899*ID규칙_기본능력치그룹_단위+COUNTIF($C$4:C2899,C2899)</f>
        <v>23117046</v>
      </c>
      <c r="B2899" s="100" t="s">
        <v>3351</v>
      </c>
      <c r="C2899" s="101">
        <f>VLOOKUP(B2899,WEAPON!$B:$D,3,0)</f>
        <v>23117</v>
      </c>
      <c r="D2899" s="102">
        <v>46</v>
      </c>
      <c r="E2899" s="101">
        <v>1</v>
      </c>
      <c r="F2899" s="101">
        <v>301</v>
      </c>
      <c r="G2899" s="101">
        <v>0</v>
      </c>
      <c r="H2899" s="101">
        <v>2</v>
      </c>
      <c r="I2899" s="101">
        <v>2199</v>
      </c>
      <c r="J2899" s="101">
        <v>0</v>
      </c>
      <c r="K2899" s="101">
        <v>3</v>
      </c>
      <c r="L2899" s="101">
        <v>1164</v>
      </c>
      <c r="M2899" s="101">
        <v>0</v>
      </c>
      <c r="N2899" s="100" t="str">
        <f t="shared" si="135"/>
        <v>공격력 +301</v>
      </c>
      <c r="O2899" s="100" t="str">
        <f t="shared" si="136"/>
        <v>최대 체력 +2199</v>
      </c>
      <c r="P2899" s="100" t="str">
        <f t="shared" si="137"/>
        <v>치유력 +1164</v>
      </c>
    </row>
    <row r="2900" spans="1:16" ht="13.8" customHeight="1">
      <c r="A2900" s="101">
        <f>C2900*ID규칙_기본능력치그룹_단위+COUNTIF($C$4:C2900,C2900)</f>
        <v>23117047</v>
      </c>
      <c r="B2900" s="100" t="s">
        <v>3351</v>
      </c>
      <c r="C2900" s="101">
        <f>VLOOKUP(B2900,WEAPON!$B:$D,3,0)</f>
        <v>23117</v>
      </c>
      <c r="D2900" s="102">
        <v>47</v>
      </c>
      <c r="E2900" s="101">
        <v>1</v>
      </c>
      <c r="F2900" s="101">
        <v>306</v>
      </c>
      <c r="G2900" s="101">
        <v>0</v>
      </c>
      <c r="H2900" s="101">
        <v>2</v>
      </c>
      <c r="I2900" s="101">
        <v>2238</v>
      </c>
      <c r="J2900" s="101">
        <v>0</v>
      </c>
      <c r="K2900" s="101">
        <v>3</v>
      </c>
      <c r="L2900" s="101">
        <v>1185</v>
      </c>
      <c r="M2900" s="101">
        <v>0</v>
      </c>
      <c r="N2900" s="100" t="str">
        <f t="shared" si="135"/>
        <v>공격력 +306</v>
      </c>
      <c r="O2900" s="100" t="str">
        <f t="shared" si="136"/>
        <v>최대 체력 +2238</v>
      </c>
      <c r="P2900" s="100" t="str">
        <f t="shared" si="137"/>
        <v>치유력 +1185</v>
      </c>
    </row>
    <row r="2901" spans="1:16" ht="13.8" customHeight="1">
      <c r="A2901" s="101">
        <f>C2901*ID규칙_기본능력치그룹_단위+COUNTIF($C$4:C2901,C2901)</f>
        <v>23117048</v>
      </c>
      <c r="B2901" s="100" t="s">
        <v>3351</v>
      </c>
      <c r="C2901" s="101">
        <f>VLOOKUP(B2901,WEAPON!$B:$D,3,0)</f>
        <v>23117</v>
      </c>
      <c r="D2901" s="102">
        <v>48</v>
      </c>
      <c r="E2901" s="101">
        <v>1</v>
      </c>
      <c r="F2901" s="101">
        <v>311</v>
      </c>
      <c r="G2901" s="101">
        <v>0</v>
      </c>
      <c r="H2901" s="101">
        <v>2</v>
      </c>
      <c r="I2901" s="101">
        <v>2277</v>
      </c>
      <c r="J2901" s="101">
        <v>0</v>
      </c>
      <c r="K2901" s="101">
        <v>3</v>
      </c>
      <c r="L2901" s="101">
        <v>1205</v>
      </c>
      <c r="M2901" s="101">
        <v>0</v>
      </c>
      <c r="N2901" s="100" t="str">
        <f t="shared" si="135"/>
        <v>공격력 +311</v>
      </c>
      <c r="O2901" s="100" t="str">
        <f t="shared" si="136"/>
        <v>최대 체력 +2277</v>
      </c>
      <c r="P2901" s="100" t="str">
        <f t="shared" si="137"/>
        <v>치유력 +1205</v>
      </c>
    </row>
    <row r="2902" spans="1:16" ht="13.8" customHeight="1">
      <c r="A2902" s="101">
        <f>C2902*ID규칙_기본능력치그룹_단위+COUNTIF($C$4:C2902,C2902)</f>
        <v>23117049</v>
      </c>
      <c r="B2902" s="100" t="s">
        <v>3351</v>
      </c>
      <c r="C2902" s="101">
        <f>VLOOKUP(B2902,WEAPON!$B:$D,3,0)</f>
        <v>23117</v>
      </c>
      <c r="D2902" s="102">
        <v>49</v>
      </c>
      <c r="E2902" s="101">
        <v>1</v>
      </c>
      <c r="F2902" s="101">
        <v>317</v>
      </c>
      <c r="G2902" s="101">
        <v>0</v>
      </c>
      <c r="H2902" s="101">
        <v>2</v>
      </c>
      <c r="I2902" s="101">
        <v>2317</v>
      </c>
      <c r="J2902" s="101">
        <v>0</v>
      </c>
      <c r="K2902" s="101">
        <v>3</v>
      </c>
      <c r="L2902" s="101">
        <v>1226</v>
      </c>
      <c r="M2902" s="101">
        <v>0</v>
      </c>
      <c r="N2902" s="100" t="str">
        <f t="shared" si="135"/>
        <v>공격력 +317</v>
      </c>
      <c r="O2902" s="100" t="str">
        <f t="shared" si="136"/>
        <v>최대 체력 +2317</v>
      </c>
      <c r="P2902" s="100" t="str">
        <f t="shared" si="137"/>
        <v>치유력 +1226</v>
      </c>
    </row>
    <row r="2903" spans="1:16" ht="13.8" customHeight="1">
      <c r="A2903" s="101">
        <f>C2903*ID규칙_기본능력치그룹_단위+COUNTIF($C$4:C2903,C2903)</f>
        <v>23117050</v>
      </c>
      <c r="B2903" s="100" t="s">
        <v>3351</v>
      </c>
      <c r="C2903" s="101">
        <f>VLOOKUP(B2903,WEAPON!$B:$D,3,0)</f>
        <v>23117</v>
      </c>
      <c r="D2903" s="102">
        <v>50</v>
      </c>
      <c r="E2903" s="101">
        <v>1</v>
      </c>
      <c r="F2903" s="101">
        <v>322</v>
      </c>
      <c r="G2903" s="101">
        <v>0</v>
      </c>
      <c r="H2903" s="101">
        <v>2</v>
      </c>
      <c r="I2903" s="101">
        <v>2356</v>
      </c>
      <c r="J2903" s="101">
        <v>0</v>
      </c>
      <c r="K2903" s="101">
        <v>3</v>
      </c>
      <c r="L2903" s="101">
        <v>1247</v>
      </c>
      <c r="M2903" s="101">
        <v>0</v>
      </c>
      <c r="N2903" s="100" t="str">
        <f t="shared" si="135"/>
        <v>공격력 +322</v>
      </c>
      <c r="O2903" s="100" t="str">
        <f t="shared" si="136"/>
        <v>최대 체력 +2356</v>
      </c>
      <c r="P2903" s="100" t="str">
        <f t="shared" si="137"/>
        <v>치유력 +1247</v>
      </c>
    </row>
    <row r="2904" spans="1:16" ht="13.8" customHeight="1">
      <c r="A2904" s="101">
        <f>C2904*ID규칙_기본능력치그룹_단위+COUNTIF($C$4:C2904,C2904)</f>
        <v>23218001</v>
      </c>
      <c r="B2904" s="100" t="s">
        <v>401</v>
      </c>
      <c r="C2904" s="101">
        <f>VLOOKUP(B2904,WEAPON!$B:$D,3,0)</f>
        <v>23218</v>
      </c>
      <c r="D2904" s="102">
        <v>1</v>
      </c>
      <c r="E2904" s="101">
        <v>1</v>
      </c>
      <c r="F2904" s="101">
        <v>64</v>
      </c>
      <c r="G2904" s="101">
        <v>0</v>
      </c>
      <c r="H2904" s="101">
        <v>2</v>
      </c>
      <c r="I2904" s="101">
        <v>502</v>
      </c>
      <c r="J2904" s="101">
        <v>0</v>
      </c>
      <c r="K2904" s="101">
        <v>3</v>
      </c>
      <c r="L2904" s="101">
        <v>249</v>
      </c>
      <c r="M2904" s="101">
        <v>0</v>
      </c>
      <c r="N2904" s="100" t="str">
        <f t="shared" si="135"/>
        <v>공격력 +64</v>
      </c>
      <c r="O2904" s="100" t="str">
        <f t="shared" si="136"/>
        <v>최대 체력 +502</v>
      </c>
      <c r="P2904" s="100" t="str">
        <f t="shared" si="137"/>
        <v>치유력 +249</v>
      </c>
    </row>
    <row r="2905" spans="1:16" ht="13.8" customHeight="1">
      <c r="A2905" s="101">
        <f>C2905*ID규칙_기본능력치그룹_단위+COUNTIF($C$4:C2905,C2905)</f>
        <v>23218002</v>
      </c>
      <c r="B2905" s="100" t="s">
        <v>401</v>
      </c>
      <c r="C2905" s="101">
        <f>VLOOKUP(B2905,WEAPON!$B:$D,3,0)</f>
        <v>23218</v>
      </c>
      <c r="D2905" s="102">
        <v>2</v>
      </c>
      <c r="E2905" s="101">
        <v>1</v>
      </c>
      <c r="F2905" s="101">
        <v>70</v>
      </c>
      <c r="G2905" s="101">
        <v>0</v>
      </c>
      <c r="H2905" s="101">
        <v>2</v>
      </c>
      <c r="I2905" s="101">
        <v>548</v>
      </c>
      <c r="J2905" s="101">
        <v>0</v>
      </c>
      <c r="K2905" s="101">
        <v>3</v>
      </c>
      <c r="L2905" s="101">
        <v>272</v>
      </c>
      <c r="M2905" s="101">
        <v>0</v>
      </c>
      <c r="N2905" s="100" t="str">
        <f t="shared" si="135"/>
        <v>공격력 +70</v>
      </c>
      <c r="O2905" s="100" t="str">
        <f t="shared" si="136"/>
        <v>최대 체력 +548</v>
      </c>
      <c r="P2905" s="100" t="str">
        <f t="shared" si="137"/>
        <v>치유력 +272</v>
      </c>
    </row>
    <row r="2906" spans="1:16" ht="13.8" customHeight="1">
      <c r="A2906" s="101">
        <f>C2906*ID규칙_기본능력치그룹_단위+COUNTIF($C$4:C2906,C2906)</f>
        <v>23218003</v>
      </c>
      <c r="B2906" s="100" t="s">
        <v>401</v>
      </c>
      <c r="C2906" s="101">
        <f>VLOOKUP(B2906,WEAPON!$B:$D,3,0)</f>
        <v>23218</v>
      </c>
      <c r="D2906" s="102">
        <v>3</v>
      </c>
      <c r="E2906" s="101">
        <v>1</v>
      </c>
      <c r="F2906" s="101">
        <v>76</v>
      </c>
      <c r="G2906" s="101">
        <v>0</v>
      </c>
      <c r="H2906" s="101">
        <v>2</v>
      </c>
      <c r="I2906" s="101">
        <v>593</v>
      </c>
      <c r="J2906" s="101">
        <v>0</v>
      </c>
      <c r="K2906" s="101">
        <v>3</v>
      </c>
      <c r="L2906" s="101">
        <v>294</v>
      </c>
      <c r="M2906" s="101">
        <v>0</v>
      </c>
      <c r="N2906" s="100" t="str">
        <f t="shared" si="135"/>
        <v>공격력 +76</v>
      </c>
      <c r="O2906" s="100" t="str">
        <f t="shared" si="136"/>
        <v>최대 체력 +593</v>
      </c>
      <c r="P2906" s="100" t="str">
        <f t="shared" si="137"/>
        <v>치유력 +294</v>
      </c>
    </row>
    <row r="2907" spans="1:16" ht="13.8" customHeight="1">
      <c r="A2907" s="101">
        <f>C2907*ID규칙_기본능력치그룹_단위+COUNTIF($C$4:C2907,C2907)</f>
        <v>23218004</v>
      </c>
      <c r="B2907" s="100" t="s">
        <v>401</v>
      </c>
      <c r="C2907" s="101">
        <f>VLOOKUP(B2907,WEAPON!$B:$D,3,0)</f>
        <v>23218</v>
      </c>
      <c r="D2907" s="102">
        <v>4</v>
      </c>
      <c r="E2907" s="101">
        <v>1</v>
      </c>
      <c r="F2907" s="101">
        <v>82</v>
      </c>
      <c r="G2907" s="101">
        <v>0</v>
      </c>
      <c r="H2907" s="101">
        <v>2</v>
      </c>
      <c r="I2907" s="101">
        <v>639</v>
      </c>
      <c r="J2907" s="101">
        <v>0</v>
      </c>
      <c r="K2907" s="101">
        <v>3</v>
      </c>
      <c r="L2907" s="101">
        <v>317</v>
      </c>
      <c r="M2907" s="101">
        <v>0</v>
      </c>
      <c r="N2907" s="100" t="str">
        <f t="shared" si="135"/>
        <v>공격력 +82</v>
      </c>
      <c r="O2907" s="100" t="str">
        <f t="shared" si="136"/>
        <v>최대 체력 +639</v>
      </c>
      <c r="P2907" s="100" t="str">
        <f t="shared" si="137"/>
        <v>치유력 +317</v>
      </c>
    </row>
    <row r="2908" spans="1:16" ht="13.8" customHeight="1">
      <c r="A2908" s="101">
        <f>C2908*ID규칙_기본능력치그룹_단위+COUNTIF($C$4:C2908,C2908)</f>
        <v>23218005</v>
      </c>
      <c r="B2908" s="100" t="s">
        <v>401</v>
      </c>
      <c r="C2908" s="101">
        <f>VLOOKUP(B2908,WEAPON!$B:$D,3,0)</f>
        <v>23218</v>
      </c>
      <c r="D2908" s="102">
        <v>5</v>
      </c>
      <c r="E2908" s="101">
        <v>1</v>
      </c>
      <c r="F2908" s="101">
        <v>87</v>
      </c>
      <c r="G2908" s="101">
        <v>0</v>
      </c>
      <c r="H2908" s="101">
        <v>2</v>
      </c>
      <c r="I2908" s="101">
        <v>684</v>
      </c>
      <c r="J2908" s="101">
        <v>0</v>
      </c>
      <c r="K2908" s="101">
        <v>3</v>
      </c>
      <c r="L2908" s="101">
        <v>340</v>
      </c>
      <c r="M2908" s="101">
        <v>0</v>
      </c>
      <c r="N2908" s="100" t="str">
        <f t="shared" si="135"/>
        <v>공격력 +87</v>
      </c>
      <c r="O2908" s="100" t="str">
        <f t="shared" si="136"/>
        <v>최대 체력 +684</v>
      </c>
      <c r="P2908" s="100" t="str">
        <f t="shared" si="137"/>
        <v>치유력 +340</v>
      </c>
    </row>
    <row r="2909" spans="1:16" ht="13.8" customHeight="1">
      <c r="A2909" s="101">
        <f>C2909*ID규칙_기본능력치그룹_단위+COUNTIF($C$4:C2909,C2909)</f>
        <v>23218006</v>
      </c>
      <c r="B2909" s="100" t="s">
        <v>401</v>
      </c>
      <c r="C2909" s="101">
        <f>VLOOKUP(B2909,WEAPON!$B:$D,3,0)</f>
        <v>23218</v>
      </c>
      <c r="D2909" s="102">
        <v>6</v>
      </c>
      <c r="E2909" s="101">
        <v>1</v>
      </c>
      <c r="F2909" s="101">
        <v>93</v>
      </c>
      <c r="G2909" s="101">
        <v>0</v>
      </c>
      <c r="H2909" s="101">
        <v>2</v>
      </c>
      <c r="I2909" s="101">
        <v>730</v>
      </c>
      <c r="J2909" s="101">
        <v>0</v>
      </c>
      <c r="K2909" s="101">
        <v>3</v>
      </c>
      <c r="L2909" s="101">
        <v>362</v>
      </c>
      <c r="M2909" s="101">
        <v>0</v>
      </c>
      <c r="N2909" s="100" t="str">
        <f t="shared" si="135"/>
        <v>공격력 +93</v>
      </c>
      <c r="O2909" s="100" t="str">
        <f t="shared" si="136"/>
        <v>최대 체력 +730</v>
      </c>
      <c r="P2909" s="100" t="str">
        <f t="shared" si="137"/>
        <v>치유력 +362</v>
      </c>
    </row>
    <row r="2910" spans="1:16" ht="13.8" customHeight="1">
      <c r="A2910" s="101">
        <f>C2910*ID규칙_기본능력치그룹_단위+COUNTIF($C$4:C2910,C2910)</f>
        <v>23218007</v>
      </c>
      <c r="B2910" s="100" t="s">
        <v>401</v>
      </c>
      <c r="C2910" s="101">
        <f>VLOOKUP(B2910,WEAPON!$B:$D,3,0)</f>
        <v>23218</v>
      </c>
      <c r="D2910" s="102">
        <v>7</v>
      </c>
      <c r="E2910" s="101">
        <v>1</v>
      </c>
      <c r="F2910" s="101">
        <v>99</v>
      </c>
      <c r="G2910" s="101">
        <v>0</v>
      </c>
      <c r="H2910" s="101">
        <v>2</v>
      </c>
      <c r="I2910" s="101">
        <v>776</v>
      </c>
      <c r="J2910" s="101">
        <v>0</v>
      </c>
      <c r="K2910" s="101">
        <v>3</v>
      </c>
      <c r="L2910" s="101">
        <v>385</v>
      </c>
      <c r="M2910" s="101">
        <v>0</v>
      </c>
      <c r="N2910" s="100" t="str">
        <f t="shared" si="135"/>
        <v>공격력 +99</v>
      </c>
      <c r="O2910" s="100" t="str">
        <f t="shared" si="136"/>
        <v>최대 체력 +776</v>
      </c>
      <c r="P2910" s="100" t="str">
        <f t="shared" si="137"/>
        <v>치유력 +385</v>
      </c>
    </row>
    <row r="2911" spans="1:16" ht="13.8" customHeight="1">
      <c r="A2911" s="101">
        <f>C2911*ID규칙_기본능력치그룹_단위+COUNTIF($C$4:C2911,C2911)</f>
        <v>23218008</v>
      </c>
      <c r="B2911" s="100" t="s">
        <v>401</v>
      </c>
      <c r="C2911" s="101">
        <f>VLOOKUP(B2911,WEAPON!$B:$D,3,0)</f>
        <v>23218</v>
      </c>
      <c r="D2911" s="102">
        <v>8</v>
      </c>
      <c r="E2911" s="101">
        <v>1</v>
      </c>
      <c r="F2911" s="101">
        <v>105</v>
      </c>
      <c r="G2911" s="101">
        <v>0</v>
      </c>
      <c r="H2911" s="101">
        <v>2</v>
      </c>
      <c r="I2911" s="101">
        <v>821</v>
      </c>
      <c r="J2911" s="101">
        <v>0</v>
      </c>
      <c r="K2911" s="101">
        <v>3</v>
      </c>
      <c r="L2911" s="101">
        <v>408</v>
      </c>
      <c r="M2911" s="101">
        <v>0</v>
      </c>
      <c r="N2911" s="100" t="str">
        <f t="shared" si="135"/>
        <v>공격력 +105</v>
      </c>
      <c r="O2911" s="100" t="str">
        <f t="shared" si="136"/>
        <v>최대 체력 +821</v>
      </c>
      <c r="P2911" s="100" t="str">
        <f t="shared" si="137"/>
        <v>치유력 +408</v>
      </c>
    </row>
    <row r="2912" spans="1:16" ht="13.8" customHeight="1">
      <c r="A2912" s="101">
        <f>C2912*ID규칙_기본능력치그룹_단위+COUNTIF($C$4:C2912,C2912)</f>
        <v>23218009</v>
      </c>
      <c r="B2912" s="100" t="s">
        <v>401</v>
      </c>
      <c r="C2912" s="101">
        <f>VLOOKUP(B2912,WEAPON!$B:$D,3,0)</f>
        <v>23218</v>
      </c>
      <c r="D2912" s="102">
        <v>9</v>
      </c>
      <c r="E2912" s="101">
        <v>1</v>
      </c>
      <c r="F2912" s="101">
        <v>111</v>
      </c>
      <c r="G2912" s="101">
        <v>0</v>
      </c>
      <c r="H2912" s="101">
        <v>2</v>
      </c>
      <c r="I2912" s="101">
        <v>867</v>
      </c>
      <c r="J2912" s="101">
        <v>0</v>
      </c>
      <c r="K2912" s="101">
        <v>3</v>
      </c>
      <c r="L2912" s="101">
        <v>430</v>
      </c>
      <c r="M2912" s="101">
        <v>0</v>
      </c>
      <c r="N2912" s="100" t="str">
        <f t="shared" si="135"/>
        <v>공격력 +111</v>
      </c>
      <c r="O2912" s="100" t="str">
        <f t="shared" si="136"/>
        <v>최대 체력 +867</v>
      </c>
      <c r="P2912" s="100" t="str">
        <f t="shared" si="137"/>
        <v>치유력 +430</v>
      </c>
    </row>
    <row r="2913" spans="1:16" ht="13.8" customHeight="1">
      <c r="A2913" s="101">
        <f>C2913*ID규칙_기본능력치그룹_단위+COUNTIF($C$4:C2913,C2913)</f>
        <v>23218010</v>
      </c>
      <c r="B2913" s="100" t="s">
        <v>401</v>
      </c>
      <c r="C2913" s="101">
        <f>VLOOKUP(B2913,WEAPON!$B:$D,3,0)</f>
        <v>23218</v>
      </c>
      <c r="D2913" s="102">
        <v>10</v>
      </c>
      <c r="E2913" s="101">
        <v>1</v>
      </c>
      <c r="F2913" s="101">
        <v>117</v>
      </c>
      <c r="G2913" s="101">
        <v>0</v>
      </c>
      <c r="H2913" s="101">
        <v>2</v>
      </c>
      <c r="I2913" s="101">
        <v>912</v>
      </c>
      <c r="J2913" s="101">
        <v>0</v>
      </c>
      <c r="K2913" s="101">
        <v>3</v>
      </c>
      <c r="L2913" s="101">
        <v>453</v>
      </c>
      <c r="M2913" s="101">
        <v>0</v>
      </c>
      <c r="N2913" s="100" t="str">
        <f t="shared" si="135"/>
        <v>공격력 +117</v>
      </c>
      <c r="O2913" s="100" t="str">
        <f t="shared" si="136"/>
        <v>최대 체력 +912</v>
      </c>
      <c r="P2913" s="100" t="str">
        <f t="shared" si="137"/>
        <v>치유력 +453</v>
      </c>
    </row>
    <row r="2914" spans="1:16" ht="13.8" customHeight="1">
      <c r="A2914" s="101">
        <f>C2914*ID규칙_기본능력치그룹_단위+COUNTIF($C$4:C2914,C2914)</f>
        <v>23218011</v>
      </c>
      <c r="B2914" s="100" t="s">
        <v>401</v>
      </c>
      <c r="C2914" s="101">
        <f>VLOOKUP(B2914,WEAPON!$B:$D,3,0)</f>
        <v>23218</v>
      </c>
      <c r="D2914" s="102">
        <v>11</v>
      </c>
      <c r="E2914" s="101">
        <v>1</v>
      </c>
      <c r="F2914" s="101">
        <v>122</v>
      </c>
      <c r="G2914" s="101">
        <v>0</v>
      </c>
      <c r="H2914" s="101">
        <v>2</v>
      </c>
      <c r="I2914" s="101">
        <v>958</v>
      </c>
      <c r="J2914" s="101">
        <v>0</v>
      </c>
      <c r="K2914" s="101">
        <v>3</v>
      </c>
      <c r="L2914" s="101">
        <v>476</v>
      </c>
      <c r="M2914" s="101">
        <v>0</v>
      </c>
      <c r="N2914" s="100" t="str">
        <f t="shared" si="135"/>
        <v>공격력 +122</v>
      </c>
      <c r="O2914" s="100" t="str">
        <f t="shared" si="136"/>
        <v>최대 체력 +958</v>
      </c>
      <c r="P2914" s="100" t="str">
        <f t="shared" si="137"/>
        <v>치유력 +476</v>
      </c>
    </row>
    <row r="2915" spans="1:16" ht="13.8" customHeight="1">
      <c r="A2915" s="101">
        <f>C2915*ID규칙_기본능력치그룹_단위+COUNTIF($C$4:C2915,C2915)</f>
        <v>23218012</v>
      </c>
      <c r="B2915" s="100" t="s">
        <v>401</v>
      </c>
      <c r="C2915" s="101">
        <f>VLOOKUP(B2915,WEAPON!$B:$D,3,0)</f>
        <v>23218</v>
      </c>
      <c r="D2915" s="102">
        <v>12</v>
      </c>
      <c r="E2915" s="101">
        <v>1</v>
      </c>
      <c r="F2915" s="101">
        <v>128</v>
      </c>
      <c r="G2915" s="101">
        <v>0</v>
      </c>
      <c r="H2915" s="101">
        <v>2</v>
      </c>
      <c r="I2915" s="101">
        <v>1004</v>
      </c>
      <c r="J2915" s="101">
        <v>0</v>
      </c>
      <c r="K2915" s="101">
        <v>3</v>
      </c>
      <c r="L2915" s="101">
        <v>498</v>
      </c>
      <c r="M2915" s="101">
        <v>0</v>
      </c>
      <c r="N2915" s="100" t="str">
        <f t="shared" si="135"/>
        <v>공격력 +128</v>
      </c>
      <c r="O2915" s="100" t="str">
        <f t="shared" si="136"/>
        <v>최대 체력 +1004</v>
      </c>
      <c r="P2915" s="100" t="str">
        <f t="shared" si="137"/>
        <v>치유력 +498</v>
      </c>
    </row>
    <row r="2916" spans="1:16" ht="13.8" customHeight="1">
      <c r="A2916" s="101">
        <f>C2916*ID규칙_기본능력치그룹_단위+COUNTIF($C$4:C2916,C2916)</f>
        <v>23218013</v>
      </c>
      <c r="B2916" s="100" t="s">
        <v>401</v>
      </c>
      <c r="C2916" s="101">
        <f>VLOOKUP(B2916,WEAPON!$B:$D,3,0)</f>
        <v>23218</v>
      </c>
      <c r="D2916" s="102">
        <v>13</v>
      </c>
      <c r="E2916" s="101">
        <v>1</v>
      </c>
      <c r="F2916" s="101">
        <v>134</v>
      </c>
      <c r="G2916" s="101">
        <v>0</v>
      </c>
      <c r="H2916" s="101">
        <v>2</v>
      </c>
      <c r="I2916" s="101">
        <v>1049</v>
      </c>
      <c r="J2916" s="101">
        <v>0</v>
      </c>
      <c r="K2916" s="101">
        <v>3</v>
      </c>
      <c r="L2916" s="101">
        <v>521</v>
      </c>
      <c r="M2916" s="101">
        <v>0</v>
      </c>
      <c r="N2916" s="100" t="str">
        <f t="shared" si="135"/>
        <v>공격력 +134</v>
      </c>
      <c r="O2916" s="100" t="str">
        <f t="shared" si="136"/>
        <v>최대 체력 +1049</v>
      </c>
      <c r="P2916" s="100" t="str">
        <f t="shared" si="137"/>
        <v>치유력 +521</v>
      </c>
    </row>
    <row r="2917" spans="1:16" ht="13.8" customHeight="1">
      <c r="A2917" s="101">
        <f>C2917*ID규칙_기본능력치그룹_단위+COUNTIF($C$4:C2917,C2917)</f>
        <v>23218014</v>
      </c>
      <c r="B2917" s="100" t="s">
        <v>401</v>
      </c>
      <c r="C2917" s="101">
        <f>VLOOKUP(B2917,WEAPON!$B:$D,3,0)</f>
        <v>23218</v>
      </c>
      <c r="D2917" s="102">
        <v>14</v>
      </c>
      <c r="E2917" s="101">
        <v>1</v>
      </c>
      <c r="F2917" s="101">
        <v>140</v>
      </c>
      <c r="G2917" s="101">
        <v>0</v>
      </c>
      <c r="H2917" s="101">
        <v>2</v>
      </c>
      <c r="I2917" s="101">
        <v>1095</v>
      </c>
      <c r="J2917" s="101">
        <v>0</v>
      </c>
      <c r="K2917" s="101">
        <v>3</v>
      </c>
      <c r="L2917" s="101">
        <v>543</v>
      </c>
      <c r="M2917" s="101">
        <v>0</v>
      </c>
      <c r="N2917" s="100" t="str">
        <f t="shared" si="135"/>
        <v>공격력 +140</v>
      </c>
      <c r="O2917" s="100" t="str">
        <f t="shared" si="136"/>
        <v>최대 체력 +1095</v>
      </c>
      <c r="P2917" s="100" t="str">
        <f t="shared" si="137"/>
        <v>치유력 +543</v>
      </c>
    </row>
    <row r="2918" spans="1:16" ht="13.8" customHeight="1">
      <c r="A2918" s="101">
        <f>C2918*ID규칙_기본능력치그룹_단위+COUNTIF($C$4:C2918,C2918)</f>
        <v>23218015</v>
      </c>
      <c r="B2918" s="100" t="s">
        <v>401</v>
      </c>
      <c r="C2918" s="101">
        <f>VLOOKUP(B2918,WEAPON!$B:$D,3,0)</f>
        <v>23218</v>
      </c>
      <c r="D2918" s="102">
        <v>15</v>
      </c>
      <c r="E2918" s="101">
        <v>1</v>
      </c>
      <c r="F2918" s="101">
        <v>146</v>
      </c>
      <c r="G2918" s="101">
        <v>0</v>
      </c>
      <c r="H2918" s="101">
        <v>2</v>
      </c>
      <c r="I2918" s="101">
        <v>1140</v>
      </c>
      <c r="J2918" s="101">
        <v>0</v>
      </c>
      <c r="K2918" s="101">
        <v>3</v>
      </c>
      <c r="L2918" s="101">
        <v>566</v>
      </c>
      <c r="M2918" s="101">
        <v>0</v>
      </c>
      <c r="N2918" s="100" t="str">
        <f t="shared" si="135"/>
        <v>공격력 +146</v>
      </c>
      <c r="O2918" s="100" t="str">
        <f t="shared" si="136"/>
        <v>최대 체력 +1140</v>
      </c>
      <c r="P2918" s="100" t="str">
        <f t="shared" si="137"/>
        <v>치유력 +566</v>
      </c>
    </row>
    <row r="2919" spans="1:16" ht="13.8" customHeight="1">
      <c r="A2919" s="101">
        <f>C2919*ID규칙_기본능력치그룹_단위+COUNTIF($C$4:C2919,C2919)</f>
        <v>23218016</v>
      </c>
      <c r="B2919" s="100" t="s">
        <v>401</v>
      </c>
      <c r="C2919" s="101">
        <f>VLOOKUP(B2919,WEAPON!$B:$D,3,0)</f>
        <v>23218</v>
      </c>
      <c r="D2919" s="102">
        <v>16</v>
      </c>
      <c r="E2919" s="101">
        <v>1</v>
      </c>
      <c r="F2919" s="101">
        <v>152</v>
      </c>
      <c r="G2919" s="101">
        <v>0</v>
      </c>
      <c r="H2919" s="101">
        <v>2</v>
      </c>
      <c r="I2919" s="101">
        <v>1186</v>
      </c>
      <c r="J2919" s="101">
        <v>0</v>
      </c>
      <c r="K2919" s="101">
        <v>3</v>
      </c>
      <c r="L2919" s="101">
        <v>589</v>
      </c>
      <c r="M2919" s="101">
        <v>0</v>
      </c>
      <c r="N2919" s="100" t="str">
        <f t="shared" si="135"/>
        <v>공격력 +152</v>
      </c>
      <c r="O2919" s="100" t="str">
        <f t="shared" si="136"/>
        <v>최대 체력 +1186</v>
      </c>
      <c r="P2919" s="100" t="str">
        <f t="shared" si="137"/>
        <v>치유력 +589</v>
      </c>
    </row>
    <row r="2920" spans="1:16" ht="13.8" customHeight="1">
      <c r="A2920" s="101">
        <f>C2920*ID규칙_기본능력치그룹_단위+COUNTIF($C$4:C2920,C2920)</f>
        <v>23218017</v>
      </c>
      <c r="B2920" s="100" t="s">
        <v>401</v>
      </c>
      <c r="C2920" s="101">
        <f>VLOOKUP(B2920,WEAPON!$B:$D,3,0)</f>
        <v>23218</v>
      </c>
      <c r="D2920" s="102">
        <v>17</v>
      </c>
      <c r="E2920" s="101">
        <v>1</v>
      </c>
      <c r="F2920" s="101">
        <v>157</v>
      </c>
      <c r="G2920" s="101">
        <v>0</v>
      </c>
      <c r="H2920" s="101">
        <v>2</v>
      </c>
      <c r="I2920" s="101">
        <v>1231</v>
      </c>
      <c r="J2920" s="101">
        <v>0</v>
      </c>
      <c r="K2920" s="101">
        <v>3</v>
      </c>
      <c r="L2920" s="101">
        <v>611</v>
      </c>
      <c r="M2920" s="101">
        <v>0</v>
      </c>
      <c r="N2920" s="100" t="str">
        <f t="shared" si="135"/>
        <v>공격력 +157</v>
      </c>
      <c r="O2920" s="100" t="str">
        <f t="shared" si="136"/>
        <v>최대 체력 +1231</v>
      </c>
      <c r="P2920" s="100" t="str">
        <f t="shared" si="137"/>
        <v>치유력 +611</v>
      </c>
    </row>
    <row r="2921" spans="1:16" ht="13.8" customHeight="1">
      <c r="A2921" s="101">
        <f>C2921*ID규칙_기본능력치그룹_단위+COUNTIF($C$4:C2921,C2921)</f>
        <v>23218018</v>
      </c>
      <c r="B2921" s="100" t="s">
        <v>401</v>
      </c>
      <c r="C2921" s="101">
        <f>VLOOKUP(B2921,WEAPON!$B:$D,3,0)</f>
        <v>23218</v>
      </c>
      <c r="D2921" s="102">
        <v>18</v>
      </c>
      <c r="E2921" s="101">
        <v>1</v>
      </c>
      <c r="F2921" s="101">
        <v>163</v>
      </c>
      <c r="G2921" s="101">
        <v>0</v>
      </c>
      <c r="H2921" s="101">
        <v>2</v>
      </c>
      <c r="I2921" s="101">
        <v>1277</v>
      </c>
      <c r="J2921" s="101">
        <v>0</v>
      </c>
      <c r="K2921" s="101">
        <v>3</v>
      </c>
      <c r="L2921" s="101">
        <v>634</v>
      </c>
      <c r="M2921" s="101">
        <v>0</v>
      </c>
      <c r="N2921" s="100" t="str">
        <f t="shared" si="135"/>
        <v>공격력 +163</v>
      </c>
      <c r="O2921" s="100" t="str">
        <f t="shared" si="136"/>
        <v>최대 체력 +1277</v>
      </c>
      <c r="P2921" s="100" t="str">
        <f t="shared" si="137"/>
        <v>치유력 +634</v>
      </c>
    </row>
    <row r="2922" spans="1:16" ht="13.8" customHeight="1">
      <c r="A2922" s="101">
        <f>C2922*ID규칙_기본능력치그룹_단위+COUNTIF($C$4:C2922,C2922)</f>
        <v>23218019</v>
      </c>
      <c r="B2922" s="100" t="s">
        <v>401</v>
      </c>
      <c r="C2922" s="101">
        <f>VLOOKUP(B2922,WEAPON!$B:$D,3,0)</f>
        <v>23218</v>
      </c>
      <c r="D2922" s="102">
        <v>19</v>
      </c>
      <c r="E2922" s="101">
        <v>1</v>
      </c>
      <c r="F2922" s="101">
        <v>169</v>
      </c>
      <c r="G2922" s="101">
        <v>0</v>
      </c>
      <c r="H2922" s="101">
        <v>2</v>
      </c>
      <c r="I2922" s="101">
        <v>1323</v>
      </c>
      <c r="J2922" s="101">
        <v>0</v>
      </c>
      <c r="K2922" s="101">
        <v>3</v>
      </c>
      <c r="L2922" s="101">
        <v>657</v>
      </c>
      <c r="M2922" s="101">
        <v>0</v>
      </c>
      <c r="N2922" s="100" t="str">
        <f t="shared" si="135"/>
        <v>공격력 +169</v>
      </c>
      <c r="O2922" s="100" t="str">
        <f t="shared" si="136"/>
        <v>최대 체력 +1323</v>
      </c>
      <c r="P2922" s="100" t="str">
        <f t="shared" si="137"/>
        <v>치유력 +657</v>
      </c>
    </row>
    <row r="2923" spans="1:16" ht="13.8" customHeight="1">
      <c r="A2923" s="101">
        <f>C2923*ID규칙_기본능력치그룹_단위+COUNTIF($C$4:C2923,C2923)</f>
        <v>23218020</v>
      </c>
      <c r="B2923" s="100" t="s">
        <v>401</v>
      </c>
      <c r="C2923" s="101">
        <f>VLOOKUP(B2923,WEAPON!$B:$D,3,0)</f>
        <v>23218</v>
      </c>
      <c r="D2923" s="102">
        <v>20</v>
      </c>
      <c r="E2923" s="101">
        <v>1</v>
      </c>
      <c r="F2923" s="101">
        <v>175</v>
      </c>
      <c r="G2923" s="101">
        <v>0</v>
      </c>
      <c r="H2923" s="101">
        <v>2</v>
      </c>
      <c r="I2923" s="101">
        <v>1368</v>
      </c>
      <c r="J2923" s="101">
        <v>0</v>
      </c>
      <c r="K2923" s="101">
        <v>3</v>
      </c>
      <c r="L2923" s="101">
        <v>679</v>
      </c>
      <c r="M2923" s="101">
        <v>0</v>
      </c>
      <c r="N2923" s="100" t="str">
        <f t="shared" si="135"/>
        <v>공격력 +175</v>
      </c>
      <c r="O2923" s="100" t="str">
        <f t="shared" si="136"/>
        <v>최대 체력 +1368</v>
      </c>
      <c r="P2923" s="100" t="str">
        <f t="shared" si="137"/>
        <v>치유력 +679</v>
      </c>
    </row>
    <row r="2924" spans="1:16" ht="13.8" customHeight="1">
      <c r="A2924" s="101">
        <f>C2924*ID규칙_기본능력치그룹_단위+COUNTIF($C$4:C2924,C2924)</f>
        <v>23218021</v>
      </c>
      <c r="B2924" s="100" t="s">
        <v>401</v>
      </c>
      <c r="C2924" s="101">
        <f>VLOOKUP(B2924,WEAPON!$B:$D,3,0)</f>
        <v>23218</v>
      </c>
      <c r="D2924" s="102">
        <v>21</v>
      </c>
      <c r="E2924" s="101">
        <v>1</v>
      </c>
      <c r="F2924" s="101">
        <v>181</v>
      </c>
      <c r="G2924" s="101">
        <v>0</v>
      </c>
      <c r="H2924" s="101">
        <v>2</v>
      </c>
      <c r="I2924" s="101">
        <v>1414</v>
      </c>
      <c r="J2924" s="101">
        <v>0</v>
      </c>
      <c r="K2924" s="101">
        <v>3</v>
      </c>
      <c r="L2924" s="101">
        <v>702</v>
      </c>
      <c r="M2924" s="101">
        <v>0</v>
      </c>
      <c r="N2924" s="100" t="str">
        <f t="shared" si="135"/>
        <v>공격력 +181</v>
      </c>
      <c r="O2924" s="100" t="str">
        <f t="shared" si="136"/>
        <v>최대 체력 +1414</v>
      </c>
      <c r="P2924" s="100" t="str">
        <f t="shared" si="137"/>
        <v>치유력 +702</v>
      </c>
    </row>
    <row r="2925" spans="1:16" ht="13.8" customHeight="1">
      <c r="A2925" s="101">
        <f>C2925*ID규칙_기본능력치그룹_단위+COUNTIF($C$4:C2925,C2925)</f>
        <v>23218022</v>
      </c>
      <c r="B2925" s="100" t="s">
        <v>401</v>
      </c>
      <c r="C2925" s="101">
        <f>VLOOKUP(B2925,WEAPON!$B:$D,3,0)</f>
        <v>23218</v>
      </c>
      <c r="D2925" s="102">
        <v>22</v>
      </c>
      <c r="E2925" s="101">
        <v>1</v>
      </c>
      <c r="F2925" s="101">
        <v>187</v>
      </c>
      <c r="G2925" s="101">
        <v>0</v>
      </c>
      <c r="H2925" s="101">
        <v>2</v>
      </c>
      <c r="I2925" s="101">
        <v>1459</v>
      </c>
      <c r="J2925" s="101">
        <v>0</v>
      </c>
      <c r="K2925" s="101">
        <v>3</v>
      </c>
      <c r="L2925" s="101">
        <v>725</v>
      </c>
      <c r="M2925" s="101">
        <v>0</v>
      </c>
      <c r="N2925" s="100" t="str">
        <f t="shared" si="135"/>
        <v>공격력 +187</v>
      </c>
      <c r="O2925" s="100" t="str">
        <f t="shared" si="136"/>
        <v>최대 체력 +1459</v>
      </c>
      <c r="P2925" s="100" t="str">
        <f t="shared" si="137"/>
        <v>치유력 +725</v>
      </c>
    </row>
    <row r="2926" spans="1:16" ht="13.8" customHeight="1">
      <c r="A2926" s="101">
        <f>C2926*ID규칙_기본능력치그룹_단위+COUNTIF($C$4:C2926,C2926)</f>
        <v>23218023</v>
      </c>
      <c r="B2926" s="100" t="s">
        <v>401</v>
      </c>
      <c r="C2926" s="101">
        <f>VLOOKUP(B2926,WEAPON!$B:$D,3,0)</f>
        <v>23218</v>
      </c>
      <c r="D2926" s="102">
        <v>23</v>
      </c>
      <c r="E2926" s="101">
        <v>1</v>
      </c>
      <c r="F2926" s="101">
        <v>192</v>
      </c>
      <c r="G2926" s="101">
        <v>0</v>
      </c>
      <c r="H2926" s="101">
        <v>2</v>
      </c>
      <c r="I2926" s="101">
        <v>1505</v>
      </c>
      <c r="J2926" s="101">
        <v>0</v>
      </c>
      <c r="K2926" s="101">
        <v>3</v>
      </c>
      <c r="L2926" s="101">
        <v>747</v>
      </c>
      <c r="M2926" s="101">
        <v>0</v>
      </c>
      <c r="N2926" s="100" t="str">
        <f t="shared" si="135"/>
        <v>공격력 +192</v>
      </c>
      <c r="O2926" s="100" t="str">
        <f t="shared" si="136"/>
        <v>최대 체력 +1505</v>
      </c>
      <c r="P2926" s="100" t="str">
        <f t="shared" si="137"/>
        <v>치유력 +747</v>
      </c>
    </row>
    <row r="2927" spans="1:16" ht="13.8" customHeight="1">
      <c r="A2927" s="101">
        <f>C2927*ID규칙_기본능력치그룹_단위+COUNTIF($C$4:C2927,C2927)</f>
        <v>23218024</v>
      </c>
      <c r="B2927" s="100" t="s">
        <v>401</v>
      </c>
      <c r="C2927" s="101">
        <f>VLOOKUP(B2927,WEAPON!$B:$D,3,0)</f>
        <v>23218</v>
      </c>
      <c r="D2927" s="102">
        <v>24</v>
      </c>
      <c r="E2927" s="101">
        <v>1</v>
      </c>
      <c r="F2927" s="101">
        <v>198</v>
      </c>
      <c r="G2927" s="101">
        <v>0</v>
      </c>
      <c r="H2927" s="101">
        <v>2</v>
      </c>
      <c r="I2927" s="101">
        <v>1551</v>
      </c>
      <c r="J2927" s="101">
        <v>0</v>
      </c>
      <c r="K2927" s="101">
        <v>3</v>
      </c>
      <c r="L2927" s="101">
        <v>770</v>
      </c>
      <c r="M2927" s="101">
        <v>0</v>
      </c>
      <c r="N2927" s="100" t="str">
        <f t="shared" si="135"/>
        <v>공격력 +198</v>
      </c>
      <c r="O2927" s="100" t="str">
        <f t="shared" si="136"/>
        <v>최대 체력 +1551</v>
      </c>
      <c r="P2927" s="100" t="str">
        <f t="shared" si="137"/>
        <v>치유력 +770</v>
      </c>
    </row>
    <row r="2928" spans="1:16" ht="13.8" customHeight="1">
      <c r="A2928" s="101">
        <f>C2928*ID규칙_기본능력치그룹_단위+COUNTIF($C$4:C2928,C2928)</f>
        <v>23218025</v>
      </c>
      <c r="B2928" s="100" t="s">
        <v>401</v>
      </c>
      <c r="C2928" s="101">
        <f>VLOOKUP(B2928,WEAPON!$B:$D,3,0)</f>
        <v>23218</v>
      </c>
      <c r="D2928" s="102">
        <v>25</v>
      </c>
      <c r="E2928" s="101">
        <v>1</v>
      </c>
      <c r="F2928" s="101">
        <v>204</v>
      </c>
      <c r="G2928" s="101">
        <v>0</v>
      </c>
      <c r="H2928" s="101">
        <v>2</v>
      </c>
      <c r="I2928" s="101">
        <v>1596</v>
      </c>
      <c r="J2928" s="101">
        <v>0</v>
      </c>
      <c r="K2928" s="101">
        <v>3</v>
      </c>
      <c r="L2928" s="101">
        <v>793</v>
      </c>
      <c r="M2928" s="101">
        <v>0</v>
      </c>
      <c r="N2928" s="100" t="str">
        <f t="shared" si="135"/>
        <v>공격력 +204</v>
      </c>
      <c r="O2928" s="100" t="str">
        <f t="shared" si="136"/>
        <v>최대 체력 +1596</v>
      </c>
      <c r="P2928" s="100" t="str">
        <f t="shared" si="137"/>
        <v>치유력 +793</v>
      </c>
    </row>
    <row r="2929" spans="1:16" ht="13.8" customHeight="1">
      <c r="A2929" s="101">
        <f>C2929*ID규칙_기본능력치그룹_단위+COUNTIF($C$4:C2929,C2929)</f>
        <v>23218026</v>
      </c>
      <c r="B2929" s="100" t="s">
        <v>401</v>
      </c>
      <c r="C2929" s="101">
        <f>VLOOKUP(B2929,WEAPON!$B:$D,3,0)</f>
        <v>23218</v>
      </c>
      <c r="D2929" s="102">
        <v>26</v>
      </c>
      <c r="E2929" s="101">
        <v>1</v>
      </c>
      <c r="F2929" s="101">
        <v>210</v>
      </c>
      <c r="G2929" s="101">
        <v>0</v>
      </c>
      <c r="H2929" s="101">
        <v>2</v>
      </c>
      <c r="I2929" s="101">
        <v>1642</v>
      </c>
      <c r="J2929" s="101">
        <v>0</v>
      </c>
      <c r="K2929" s="101">
        <v>3</v>
      </c>
      <c r="L2929" s="101">
        <v>815</v>
      </c>
      <c r="M2929" s="101">
        <v>0</v>
      </c>
      <c r="N2929" s="100" t="str">
        <f t="shared" si="135"/>
        <v>공격력 +210</v>
      </c>
      <c r="O2929" s="100" t="str">
        <f t="shared" si="136"/>
        <v>최대 체력 +1642</v>
      </c>
      <c r="P2929" s="100" t="str">
        <f t="shared" si="137"/>
        <v>치유력 +815</v>
      </c>
    </row>
    <row r="2930" spans="1:16" ht="13.8" customHeight="1">
      <c r="A2930" s="101">
        <f>C2930*ID규칙_기본능력치그룹_단위+COUNTIF($C$4:C2930,C2930)</f>
        <v>23218027</v>
      </c>
      <c r="B2930" s="100" t="s">
        <v>401</v>
      </c>
      <c r="C2930" s="101">
        <f>VLOOKUP(B2930,WEAPON!$B:$D,3,0)</f>
        <v>23218</v>
      </c>
      <c r="D2930" s="102">
        <v>27</v>
      </c>
      <c r="E2930" s="101">
        <v>1</v>
      </c>
      <c r="F2930" s="101">
        <v>216</v>
      </c>
      <c r="G2930" s="101">
        <v>0</v>
      </c>
      <c r="H2930" s="101">
        <v>2</v>
      </c>
      <c r="I2930" s="101">
        <v>1687</v>
      </c>
      <c r="J2930" s="101">
        <v>0</v>
      </c>
      <c r="K2930" s="101">
        <v>3</v>
      </c>
      <c r="L2930" s="101">
        <v>838</v>
      </c>
      <c r="M2930" s="101">
        <v>0</v>
      </c>
      <c r="N2930" s="100" t="str">
        <f t="shared" si="135"/>
        <v>공격력 +216</v>
      </c>
      <c r="O2930" s="100" t="str">
        <f t="shared" si="136"/>
        <v>최대 체력 +1687</v>
      </c>
      <c r="P2930" s="100" t="str">
        <f t="shared" si="137"/>
        <v>치유력 +838</v>
      </c>
    </row>
    <row r="2931" spans="1:16" ht="13.8" customHeight="1">
      <c r="A2931" s="101">
        <f>C2931*ID규칙_기본능력치그룹_단위+COUNTIF($C$4:C2931,C2931)</f>
        <v>23218028</v>
      </c>
      <c r="B2931" s="100" t="s">
        <v>401</v>
      </c>
      <c r="C2931" s="101">
        <f>VLOOKUP(B2931,WEAPON!$B:$D,3,0)</f>
        <v>23218</v>
      </c>
      <c r="D2931" s="102">
        <v>28</v>
      </c>
      <c r="E2931" s="101">
        <v>1</v>
      </c>
      <c r="F2931" s="101">
        <v>222</v>
      </c>
      <c r="G2931" s="101">
        <v>0</v>
      </c>
      <c r="H2931" s="101">
        <v>2</v>
      </c>
      <c r="I2931" s="101">
        <v>1733</v>
      </c>
      <c r="J2931" s="101">
        <v>0</v>
      </c>
      <c r="K2931" s="101">
        <v>3</v>
      </c>
      <c r="L2931" s="101">
        <v>861</v>
      </c>
      <c r="M2931" s="101">
        <v>0</v>
      </c>
      <c r="N2931" s="100" t="str">
        <f t="shared" si="135"/>
        <v>공격력 +222</v>
      </c>
      <c r="O2931" s="100" t="str">
        <f t="shared" si="136"/>
        <v>최대 체력 +1733</v>
      </c>
      <c r="P2931" s="100" t="str">
        <f t="shared" si="137"/>
        <v>치유력 +861</v>
      </c>
    </row>
    <row r="2932" spans="1:16" ht="13.8" customHeight="1">
      <c r="A2932" s="101">
        <f>C2932*ID규칙_기본능력치그룹_단위+COUNTIF($C$4:C2932,C2932)</f>
        <v>23218029</v>
      </c>
      <c r="B2932" s="100" t="s">
        <v>401</v>
      </c>
      <c r="C2932" s="101">
        <f>VLOOKUP(B2932,WEAPON!$B:$D,3,0)</f>
        <v>23218</v>
      </c>
      <c r="D2932" s="102">
        <v>29</v>
      </c>
      <c r="E2932" s="101">
        <v>1</v>
      </c>
      <c r="F2932" s="101">
        <v>227</v>
      </c>
      <c r="G2932" s="101">
        <v>0</v>
      </c>
      <c r="H2932" s="101">
        <v>2</v>
      </c>
      <c r="I2932" s="101">
        <v>1779</v>
      </c>
      <c r="J2932" s="101">
        <v>0</v>
      </c>
      <c r="K2932" s="101">
        <v>3</v>
      </c>
      <c r="L2932" s="101">
        <v>883</v>
      </c>
      <c r="M2932" s="101">
        <v>0</v>
      </c>
      <c r="N2932" s="100" t="str">
        <f t="shared" si="135"/>
        <v>공격력 +227</v>
      </c>
      <c r="O2932" s="100" t="str">
        <f t="shared" si="136"/>
        <v>최대 체력 +1779</v>
      </c>
      <c r="P2932" s="100" t="str">
        <f t="shared" si="137"/>
        <v>치유력 +883</v>
      </c>
    </row>
    <row r="2933" spans="1:16" ht="13.8" customHeight="1">
      <c r="A2933" s="101">
        <f>C2933*ID규칙_기본능력치그룹_단위+COUNTIF($C$4:C2933,C2933)</f>
        <v>23218030</v>
      </c>
      <c r="B2933" s="100" t="s">
        <v>401</v>
      </c>
      <c r="C2933" s="101">
        <f>VLOOKUP(B2933,WEAPON!$B:$D,3,0)</f>
        <v>23218</v>
      </c>
      <c r="D2933" s="102">
        <v>30</v>
      </c>
      <c r="E2933" s="101">
        <v>1</v>
      </c>
      <c r="F2933" s="101">
        <v>233</v>
      </c>
      <c r="G2933" s="101">
        <v>0</v>
      </c>
      <c r="H2933" s="101">
        <v>2</v>
      </c>
      <c r="I2933" s="101">
        <v>1824</v>
      </c>
      <c r="J2933" s="101">
        <v>0</v>
      </c>
      <c r="K2933" s="101">
        <v>3</v>
      </c>
      <c r="L2933" s="101">
        <v>906</v>
      </c>
      <c r="M2933" s="101">
        <v>0</v>
      </c>
      <c r="N2933" s="100" t="str">
        <f t="shared" si="135"/>
        <v>공격력 +233</v>
      </c>
      <c r="O2933" s="100" t="str">
        <f t="shared" si="136"/>
        <v>최대 체력 +1824</v>
      </c>
      <c r="P2933" s="100" t="str">
        <f t="shared" si="137"/>
        <v>치유력 +906</v>
      </c>
    </row>
    <row r="2934" spans="1:16" ht="13.8" customHeight="1">
      <c r="A2934" s="101">
        <f>C2934*ID규칙_기본능력치그룹_단위+COUNTIF($C$4:C2934,C2934)</f>
        <v>23218031</v>
      </c>
      <c r="B2934" s="100" t="s">
        <v>401</v>
      </c>
      <c r="C2934" s="101">
        <f>VLOOKUP(B2934,WEAPON!$B:$D,3,0)</f>
        <v>23218</v>
      </c>
      <c r="D2934" s="102">
        <v>31</v>
      </c>
      <c r="E2934" s="101">
        <v>1</v>
      </c>
      <c r="F2934" s="101">
        <v>239</v>
      </c>
      <c r="G2934" s="101">
        <v>0</v>
      </c>
      <c r="H2934" s="101">
        <v>2</v>
      </c>
      <c r="I2934" s="101">
        <v>1870</v>
      </c>
      <c r="J2934" s="101">
        <v>0</v>
      </c>
      <c r="K2934" s="101">
        <v>3</v>
      </c>
      <c r="L2934" s="101">
        <v>929</v>
      </c>
      <c r="M2934" s="101">
        <v>0</v>
      </c>
      <c r="N2934" s="100" t="str">
        <f t="shared" si="135"/>
        <v>공격력 +239</v>
      </c>
      <c r="O2934" s="100" t="str">
        <f t="shared" si="136"/>
        <v>최대 체력 +1870</v>
      </c>
      <c r="P2934" s="100" t="str">
        <f t="shared" si="137"/>
        <v>치유력 +929</v>
      </c>
    </row>
    <row r="2935" spans="1:16" ht="13.8" customHeight="1">
      <c r="A2935" s="101">
        <f>C2935*ID규칙_기본능력치그룹_단위+COUNTIF($C$4:C2935,C2935)</f>
        <v>23218032</v>
      </c>
      <c r="B2935" s="100" t="s">
        <v>401</v>
      </c>
      <c r="C2935" s="101">
        <f>VLOOKUP(B2935,WEAPON!$B:$D,3,0)</f>
        <v>23218</v>
      </c>
      <c r="D2935" s="102">
        <v>32</v>
      </c>
      <c r="E2935" s="101">
        <v>1</v>
      </c>
      <c r="F2935" s="101">
        <v>245</v>
      </c>
      <c r="G2935" s="101">
        <v>0</v>
      </c>
      <c r="H2935" s="101">
        <v>2</v>
      </c>
      <c r="I2935" s="101">
        <v>1915</v>
      </c>
      <c r="J2935" s="101">
        <v>0</v>
      </c>
      <c r="K2935" s="101">
        <v>3</v>
      </c>
      <c r="L2935" s="101">
        <v>951</v>
      </c>
      <c r="M2935" s="101">
        <v>0</v>
      </c>
      <c r="N2935" s="100" t="str">
        <f t="shared" si="135"/>
        <v>공격력 +245</v>
      </c>
      <c r="O2935" s="100" t="str">
        <f t="shared" si="136"/>
        <v>최대 체력 +1915</v>
      </c>
      <c r="P2935" s="100" t="str">
        <f t="shared" si="137"/>
        <v>치유력 +951</v>
      </c>
    </row>
    <row r="2936" spans="1:16" ht="13.8" customHeight="1">
      <c r="A2936" s="101">
        <f>C2936*ID규칙_기본능력치그룹_단위+COUNTIF($C$4:C2936,C2936)</f>
        <v>23218033</v>
      </c>
      <c r="B2936" s="100" t="s">
        <v>401</v>
      </c>
      <c r="C2936" s="101">
        <f>VLOOKUP(B2936,WEAPON!$B:$D,3,0)</f>
        <v>23218</v>
      </c>
      <c r="D2936" s="102">
        <v>33</v>
      </c>
      <c r="E2936" s="101">
        <v>1</v>
      </c>
      <c r="F2936" s="101">
        <v>251</v>
      </c>
      <c r="G2936" s="101">
        <v>0</v>
      </c>
      <c r="H2936" s="101">
        <v>2</v>
      </c>
      <c r="I2936" s="101">
        <v>1961</v>
      </c>
      <c r="J2936" s="101">
        <v>0</v>
      </c>
      <c r="K2936" s="101">
        <v>3</v>
      </c>
      <c r="L2936" s="101">
        <v>974</v>
      </c>
      <c r="M2936" s="101">
        <v>0</v>
      </c>
      <c r="N2936" s="100" t="str">
        <f t="shared" si="135"/>
        <v>공격력 +251</v>
      </c>
      <c r="O2936" s="100" t="str">
        <f t="shared" si="136"/>
        <v>최대 체력 +1961</v>
      </c>
      <c r="P2936" s="100" t="str">
        <f t="shared" si="137"/>
        <v>치유력 +974</v>
      </c>
    </row>
    <row r="2937" spans="1:16" ht="13.8" customHeight="1">
      <c r="A2937" s="101">
        <f>C2937*ID규칙_기본능력치그룹_단위+COUNTIF($C$4:C2937,C2937)</f>
        <v>23218034</v>
      </c>
      <c r="B2937" s="100" t="s">
        <v>401</v>
      </c>
      <c r="C2937" s="101">
        <f>VLOOKUP(B2937,WEAPON!$B:$D,3,0)</f>
        <v>23218</v>
      </c>
      <c r="D2937" s="102">
        <v>34</v>
      </c>
      <c r="E2937" s="101">
        <v>1</v>
      </c>
      <c r="F2937" s="101">
        <v>257</v>
      </c>
      <c r="G2937" s="101">
        <v>0</v>
      </c>
      <c r="H2937" s="101">
        <v>2</v>
      </c>
      <c r="I2937" s="101">
        <v>2007</v>
      </c>
      <c r="J2937" s="101">
        <v>0</v>
      </c>
      <c r="K2937" s="101">
        <v>3</v>
      </c>
      <c r="L2937" s="101">
        <v>997</v>
      </c>
      <c r="M2937" s="101">
        <v>0</v>
      </c>
      <c r="N2937" s="100" t="str">
        <f t="shared" si="135"/>
        <v>공격력 +257</v>
      </c>
      <c r="O2937" s="100" t="str">
        <f t="shared" si="136"/>
        <v>최대 체력 +2007</v>
      </c>
      <c r="P2937" s="100" t="str">
        <f t="shared" si="137"/>
        <v>치유력 +997</v>
      </c>
    </row>
    <row r="2938" spans="1:16" ht="13.8" customHeight="1">
      <c r="A2938" s="101">
        <f>C2938*ID규칙_기본능력치그룹_단위+COUNTIF($C$4:C2938,C2938)</f>
        <v>23218035</v>
      </c>
      <c r="B2938" s="100" t="s">
        <v>401</v>
      </c>
      <c r="C2938" s="101">
        <f>VLOOKUP(B2938,WEAPON!$B:$D,3,0)</f>
        <v>23218</v>
      </c>
      <c r="D2938" s="102">
        <v>35</v>
      </c>
      <c r="E2938" s="101">
        <v>1</v>
      </c>
      <c r="F2938" s="101">
        <v>262</v>
      </c>
      <c r="G2938" s="101">
        <v>0</v>
      </c>
      <c r="H2938" s="101">
        <v>2</v>
      </c>
      <c r="I2938" s="101">
        <v>2052</v>
      </c>
      <c r="J2938" s="101">
        <v>0</v>
      </c>
      <c r="K2938" s="101">
        <v>3</v>
      </c>
      <c r="L2938" s="101">
        <v>1019</v>
      </c>
      <c r="M2938" s="101">
        <v>0</v>
      </c>
      <c r="N2938" s="100" t="str">
        <f t="shared" si="135"/>
        <v>공격력 +262</v>
      </c>
      <c r="O2938" s="100" t="str">
        <f t="shared" si="136"/>
        <v>최대 체력 +2052</v>
      </c>
      <c r="P2938" s="100" t="str">
        <f t="shared" si="137"/>
        <v>치유력 +1019</v>
      </c>
    </row>
    <row r="2939" spans="1:16" ht="13.8" customHeight="1">
      <c r="A2939" s="101">
        <f>C2939*ID규칙_기본능력치그룹_단위+COUNTIF($C$4:C2939,C2939)</f>
        <v>23218036</v>
      </c>
      <c r="B2939" s="100" t="s">
        <v>401</v>
      </c>
      <c r="C2939" s="101">
        <f>VLOOKUP(B2939,WEAPON!$B:$D,3,0)</f>
        <v>23218</v>
      </c>
      <c r="D2939" s="102">
        <v>36</v>
      </c>
      <c r="E2939" s="101">
        <v>1</v>
      </c>
      <c r="F2939" s="101">
        <v>268</v>
      </c>
      <c r="G2939" s="101">
        <v>0</v>
      </c>
      <c r="H2939" s="101">
        <v>2</v>
      </c>
      <c r="I2939" s="101">
        <v>2098</v>
      </c>
      <c r="J2939" s="101">
        <v>0</v>
      </c>
      <c r="K2939" s="101">
        <v>3</v>
      </c>
      <c r="L2939" s="101">
        <v>1042</v>
      </c>
      <c r="M2939" s="101">
        <v>0</v>
      </c>
      <c r="N2939" s="100" t="str">
        <f t="shared" si="135"/>
        <v>공격력 +268</v>
      </c>
      <c r="O2939" s="100" t="str">
        <f t="shared" si="136"/>
        <v>최대 체력 +2098</v>
      </c>
      <c r="P2939" s="100" t="str">
        <f t="shared" si="137"/>
        <v>치유력 +1042</v>
      </c>
    </row>
    <row r="2940" spans="1:16" ht="13.8" customHeight="1">
      <c r="A2940" s="101">
        <f>C2940*ID규칙_기본능력치그룹_단위+COUNTIF($C$4:C2940,C2940)</f>
        <v>23218037</v>
      </c>
      <c r="B2940" s="100" t="s">
        <v>401</v>
      </c>
      <c r="C2940" s="101">
        <f>VLOOKUP(B2940,WEAPON!$B:$D,3,0)</f>
        <v>23218</v>
      </c>
      <c r="D2940" s="102">
        <v>37</v>
      </c>
      <c r="E2940" s="101">
        <v>1</v>
      </c>
      <c r="F2940" s="101">
        <v>274</v>
      </c>
      <c r="G2940" s="101">
        <v>0</v>
      </c>
      <c r="H2940" s="101">
        <v>2</v>
      </c>
      <c r="I2940" s="101">
        <v>2143</v>
      </c>
      <c r="J2940" s="101">
        <v>0</v>
      </c>
      <c r="K2940" s="101">
        <v>3</v>
      </c>
      <c r="L2940" s="101">
        <v>1065</v>
      </c>
      <c r="M2940" s="101">
        <v>0</v>
      </c>
      <c r="N2940" s="100" t="str">
        <f t="shared" si="135"/>
        <v>공격력 +274</v>
      </c>
      <c r="O2940" s="100" t="str">
        <f t="shared" si="136"/>
        <v>최대 체력 +2143</v>
      </c>
      <c r="P2940" s="100" t="str">
        <f t="shared" si="137"/>
        <v>치유력 +1065</v>
      </c>
    </row>
    <row r="2941" spans="1:16" ht="13.8" customHeight="1">
      <c r="A2941" s="101">
        <f>C2941*ID규칙_기본능력치그룹_단위+COUNTIF($C$4:C2941,C2941)</f>
        <v>23218038</v>
      </c>
      <c r="B2941" s="100" t="s">
        <v>401</v>
      </c>
      <c r="C2941" s="101">
        <f>VLOOKUP(B2941,WEAPON!$B:$D,3,0)</f>
        <v>23218</v>
      </c>
      <c r="D2941" s="102">
        <v>38</v>
      </c>
      <c r="E2941" s="101">
        <v>1</v>
      </c>
      <c r="F2941" s="101">
        <v>280</v>
      </c>
      <c r="G2941" s="101">
        <v>0</v>
      </c>
      <c r="H2941" s="101">
        <v>2</v>
      </c>
      <c r="I2941" s="101">
        <v>2189</v>
      </c>
      <c r="J2941" s="101">
        <v>0</v>
      </c>
      <c r="K2941" s="101">
        <v>3</v>
      </c>
      <c r="L2941" s="101">
        <v>1087</v>
      </c>
      <c r="M2941" s="101">
        <v>0</v>
      </c>
      <c r="N2941" s="100" t="str">
        <f t="shared" si="135"/>
        <v>공격력 +280</v>
      </c>
      <c r="O2941" s="100" t="str">
        <f t="shared" si="136"/>
        <v>최대 체력 +2189</v>
      </c>
      <c r="P2941" s="100" t="str">
        <f t="shared" si="137"/>
        <v>치유력 +1087</v>
      </c>
    </row>
    <row r="2942" spans="1:16" ht="13.8" customHeight="1">
      <c r="A2942" s="101">
        <f>C2942*ID규칙_기본능력치그룹_단위+COUNTIF($C$4:C2942,C2942)</f>
        <v>23218039</v>
      </c>
      <c r="B2942" s="100" t="s">
        <v>401</v>
      </c>
      <c r="C2942" s="101">
        <f>VLOOKUP(B2942,WEAPON!$B:$D,3,0)</f>
        <v>23218</v>
      </c>
      <c r="D2942" s="102">
        <v>39</v>
      </c>
      <c r="E2942" s="101">
        <v>1</v>
      </c>
      <c r="F2942" s="101">
        <v>286</v>
      </c>
      <c r="G2942" s="101">
        <v>0</v>
      </c>
      <c r="H2942" s="101">
        <v>2</v>
      </c>
      <c r="I2942" s="101">
        <v>2234</v>
      </c>
      <c r="J2942" s="101">
        <v>0</v>
      </c>
      <c r="K2942" s="101">
        <v>3</v>
      </c>
      <c r="L2942" s="101">
        <v>1110</v>
      </c>
      <c r="M2942" s="101">
        <v>0</v>
      </c>
      <c r="N2942" s="100" t="str">
        <f t="shared" si="135"/>
        <v>공격력 +286</v>
      </c>
      <c r="O2942" s="100" t="str">
        <f t="shared" si="136"/>
        <v>최대 체력 +2234</v>
      </c>
      <c r="P2942" s="100" t="str">
        <f t="shared" si="137"/>
        <v>치유력 +1110</v>
      </c>
    </row>
    <row r="2943" spans="1:16" ht="13.8" customHeight="1">
      <c r="A2943" s="101">
        <f>C2943*ID규칙_기본능력치그룹_단위+COUNTIF($C$4:C2943,C2943)</f>
        <v>23218040</v>
      </c>
      <c r="B2943" s="100" t="s">
        <v>401</v>
      </c>
      <c r="C2943" s="101">
        <f>VLOOKUP(B2943,WEAPON!$B:$D,3,0)</f>
        <v>23218</v>
      </c>
      <c r="D2943" s="102">
        <v>40</v>
      </c>
      <c r="E2943" s="101">
        <v>1</v>
      </c>
      <c r="F2943" s="101">
        <v>292</v>
      </c>
      <c r="G2943" s="101">
        <v>0</v>
      </c>
      <c r="H2943" s="101">
        <v>2</v>
      </c>
      <c r="I2943" s="101">
        <v>2280</v>
      </c>
      <c r="J2943" s="101">
        <v>0</v>
      </c>
      <c r="K2943" s="101">
        <v>3</v>
      </c>
      <c r="L2943" s="101">
        <v>1132</v>
      </c>
      <c r="M2943" s="101">
        <v>0</v>
      </c>
      <c r="N2943" s="100" t="str">
        <f t="shared" si="135"/>
        <v>공격력 +292</v>
      </c>
      <c r="O2943" s="100" t="str">
        <f t="shared" si="136"/>
        <v>최대 체력 +2280</v>
      </c>
      <c r="P2943" s="100" t="str">
        <f t="shared" si="137"/>
        <v>치유력 +1132</v>
      </c>
    </row>
    <row r="2944" spans="1:16" ht="13.8" customHeight="1">
      <c r="A2944" s="101">
        <f>C2944*ID규칙_기본능력치그룹_단위+COUNTIF($C$4:C2944,C2944)</f>
        <v>23218041</v>
      </c>
      <c r="B2944" s="100" t="s">
        <v>401</v>
      </c>
      <c r="C2944" s="101">
        <f>VLOOKUP(B2944,WEAPON!$B:$D,3,0)</f>
        <v>23218</v>
      </c>
      <c r="D2944" s="102">
        <v>41</v>
      </c>
      <c r="E2944" s="101">
        <v>1</v>
      </c>
      <c r="F2944" s="101">
        <v>297</v>
      </c>
      <c r="G2944" s="101">
        <v>0</v>
      </c>
      <c r="H2944" s="101">
        <v>2</v>
      </c>
      <c r="I2944" s="101">
        <v>2326</v>
      </c>
      <c r="J2944" s="101">
        <v>0</v>
      </c>
      <c r="K2944" s="101">
        <v>3</v>
      </c>
      <c r="L2944" s="101">
        <v>1155</v>
      </c>
      <c r="M2944" s="101">
        <v>0</v>
      </c>
      <c r="N2944" s="100" t="str">
        <f t="shared" si="135"/>
        <v>공격력 +297</v>
      </c>
      <c r="O2944" s="100" t="str">
        <f t="shared" si="136"/>
        <v>최대 체력 +2326</v>
      </c>
      <c r="P2944" s="100" t="str">
        <f t="shared" si="137"/>
        <v>치유력 +1155</v>
      </c>
    </row>
    <row r="2945" spans="1:16" ht="13.8" customHeight="1">
      <c r="A2945" s="101">
        <f>C2945*ID규칙_기본능력치그룹_단위+COUNTIF($C$4:C2945,C2945)</f>
        <v>23218042</v>
      </c>
      <c r="B2945" s="100" t="s">
        <v>401</v>
      </c>
      <c r="C2945" s="101">
        <f>VLOOKUP(B2945,WEAPON!$B:$D,3,0)</f>
        <v>23218</v>
      </c>
      <c r="D2945" s="102">
        <v>42</v>
      </c>
      <c r="E2945" s="101">
        <v>1</v>
      </c>
      <c r="F2945" s="101">
        <v>303</v>
      </c>
      <c r="G2945" s="101">
        <v>0</v>
      </c>
      <c r="H2945" s="101">
        <v>2</v>
      </c>
      <c r="I2945" s="101">
        <v>2371</v>
      </c>
      <c r="J2945" s="101">
        <v>0</v>
      </c>
      <c r="K2945" s="101">
        <v>3</v>
      </c>
      <c r="L2945" s="101">
        <v>1178</v>
      </c>
      <c r="M2945" s="101">
        <v>0</v>
      </c>
      <c r="N2945" s="100" t="str">
        <f t="shared" si="135"/>
        <v>공격력 +303</v>
      </c>
      <c r="O2945" s="100" t="str">
        <f t="shared" si="136"/>
        <v>최대 체력 +2371</v>
      </c>
      <c r="P2945" s="100" t="str">
        <f t="shared" si="137"/>
        <v>치유력 +1178</v>
      </c>
    </row>
    <row r="2946" spans="1:16" ht="13.8" customHeight="1">
      <c r="A2946" s="101">
        <f>C2946*ID규칙_기본능력치그룹_단위+COUNTIF($C$4:C2946,C2946)</f>
        <v>23218043</v>
      </c>
      <c r="B2946" s="100" t="s">
        <v>401</v>
      </c>
      <c r="C2946" s="101">
        <f>VLOOKUP(B2946,WEAPON!$B:$D,3,0)</f>
        <v>23218</v>
      </c>
      <c r="D2946" s="102">
        <v>43</v>
      </c>
      <c r="E2946" s="101">
        <v>1</v>
      </c>
      <c r="F2946" s="101">
        <v>309</v>
      </c>
      <c r="G2946" s="101">
        <v>0</v>
      </c>
      <c r="H2946" s="101">
        <v>2</v>
      </c>
      <c r="I2946" s="101">
        <v>2417</v>
      </c>
      <c r="J2946" s="101">
        <v>0</v>
      </c>
      <c r="K2946" s="101">
        <v>3</v>
      </c>
      <c r="L2946" s="101">
        <v>1200</v>
      </c>
      <c r="M2946" s="101">
        <v>0</v>
      </c>
      <c r="N2946" s="100" t="str">
        <f t="shared" si="135"/>
        <v>공격력 +309</v>
      </c>
      <c r="O2946" s="100" t="str">
        <f t="shared" si="136"/>
        <v>최대 체력 +2417</v>
      </c>
      <c r="P2946" s="100" t="str">
        <f t="shared" si="137"/>
        <v>치유력 +1200</v>
      </c>
    </row>
    <row r="2947" spans="1:16" ht="13.8" customHeight="1">
      <c r="A2947" s="101">
        <f>C2947*ID규칙_기본능력치그룹_단위+COUNTIF($C$4:C2947,C2947)</f>
        <v>23218044</v>
      </c>
      <c r="B2947" s="100" t="s">
        <v>401</v>
      </c>
      <c r="C2947" s="101">
        <f>VLOOKUP(B2947,WEAPON!$B:$D,3,0)</f>
        <v>23218</v>
      </c>
      <c r="D2947" s="102">
        <v>44</v>
      </c>
      <c r="E2947" s="101">
        <v>1</v>
      </c>
      <c r="F2947" s="101">
        <v>315</v>
      </c>
      <c r="G2947" s="101">
        <v>0</v>
      </c>
      <c r="H2947" s="101">
        <v>2</v>
      </c>
      <c r="I2947" s="101">
        <v>2462</v>
      </c>
      <c r="J2947" s="101">
        <v>0</v>
      </c>
      <c r="K2947" s="101">
        <v>3</v>
      </c>
      <c r="L2947" s="101">
        <v>1223</v>
      </c>
      <c r="M2947" s="101">
        <v>0</v>
      </c>
      <c r="N2947" s="100" t="str">
        <f t="shared" si="135"/>
        <v>공격력 +315</v>
      </c>
      <c r="O2947" s="100" t="str">
        <f t="shared" si="136"/>
        <v>최대 체력 +2462</v>
      </c>
      <c r="P2947" s="100" t="str">
        <f t="shared" si="137"/>
        <v>치유력 +1223</v>
      </c>
    </row>
    <row r="2948" spans="1:16" ht="13.8" customHeight="1">
      <c r="A2948" s="101">
        <f>C2948*ID규칙_기본능력치그룹_단위+COUNTIF($C$4:C2948,C2948)</f>
        <v>23218045</v>
      </c>
      <c r="B2948" s="100" t="s">
        <v>401</v>
      </c>
      <c r="C2948" s="101">
        <f>VLOOKUP(B2948,WEAPON!$B:$D,3,0)</f>
        <v>23218</v>
      </c>
      <c r="D2948" s="102">
        <v>45</v>
      </c>
      <c r="E2948" s="101">
        <v>1</v>
      </c>
      <c r="F2948" s="101">
        <v>321</v>
      </c>
      <c r="G2948" s="101">
        <v>0</v>
      </c>
      <c r="H2948" s="101">
        <v>2</v>
      </c>
      <c r="I2948" s="101">
        <v>2508</v>
      </c>
      <c r="J2948" s="101">
        <v>0</v>
      </c>
      <c r="K2948" s="101">
        <v>3</v>
      </c>
      <c r="L2948" s="101">
        <v>1246</v>
      </c>
      <c r="M2948" s="101">
        <v>0</v>
      </c>
      <c r="N2948" s="100" t="str">
        <f t="shared" ref="N2948:N3011" si="138">IF(E2948=0,"-",VLOOKUP(E2948,STATS_TYPE,2,0)&amp;" +")&amp;IF(E2948=0,"",IF(G2948=0,F2948,F2948/100&amp;"%"))</f>
        <v>공격력 +321</v>
      </c>
      <c r="O2948" s="100" t="str">
        <f t="shared" ref="O2948:O3011" si="139">IF(H2948=0,"-",VLOOKUP(H2948,STATS_TYPE,2,0)&amp;" +")&amp;IF(H2948=0,"",IF(J2948=0,I2948,I2948/100&amp;"%"))</f>
        <v>최대 체력 +2508</v>
      </c>
      <c r="P2948" s="100" t="str">
        <f t="shared" ref="P2948:P3011" si="140">IF(K2948=0,"-",VLOOKUP(K2948,STATS_TYPE,2,0)&amp;" +")&amp;IF(K2948=0,"",IF(M2948=0,L2948,L2948/100&amp;"%"))</f>
        <v>치유력 +1246</v>
      </c>
    </row>
    <row r="2949" spans="1:16" ht="13.8" customHeight="1">
      <c r="A2949" s="101">
        <f>C2949*ID규칙_기본능력치그룹_단위+COUNTIF($C$4:C2949,C2949)</f>
        <v>23218046</v>
      </c>
      <c r="B2949" s="100" t="s">
        <v>401</v>
      </c>
      <c r="C2949" s="101">
        <f>VLOOKUP(B2949,WEAPON!$B:$D,3,0)</f>
        <v>23218</v>
      </c>
      <c r="D2949" s="102">
        <v>46</v>
      </c>
      <c r="E2949" s="101">
        <v>1</v>
      </c>
      <c r="F2949" s="101">
        <v>327</v>
      </c>
      <c r="G2949" s="101">
        <v>0</v>
      </c>
      <c r="H2949" s="101">
        <v>2</v>
      </c>
      <c r="I2949" s="101">
        <v>2554</v>
      </c>
      <c r="J2949" s="101">
        <v>0</v>
      </c>
      <c r="K2949" s="101">
        <v>3</v>
      </c>
      <c r="L2949" s="101">
        <v>1268</v>
      </c>
      <c r="M2949" s="101">
        <v>0</v>
      </c>
      <c r="N2949" s="100" t="str">
        <f t="shared" si="138"/>
        <v>공격력 +327</v>
      </c>
      <c r="O2949" s="100" t="str">
        <f t="shared" si="139"/>
        <v>최대 체력 +2554</v>
      </c>
      <c r="P2949" s="100" t="str">
        <f t="shared" si="140"/>
        <v>치유력 +1268</v>
      </c>
    </row>
    <row r="2950" spans="1:16" ht="13.8" customHeight="1">
      <c r="A2950" s="101">
        <f>C2950*ID규칙_기본능력치그룹_단위+COUNTIF($C$4:C2950,C2950)</f>
        <v>23218047</v>
      </c>
      <c r="B2950" s="100" t="s">
        <v>401</v>
      </c>
      <c r="C2950" s="101">
        <f>VLOOKUP(B2950,WEAPON!$B:$D,3,0)</f>
        <v>23218</v>
      </c>
      <c r="D2950" s="102">
        <v>47</v>
      </c>
      <c r="E2950" s="101">
        <v>1</v>
      </c>
      <c r="F2950" s="101">
        <v>332</v>
      </c>
      <c r="G2950" s="101">
        <v>0</v>
      </c>
      <c r="H2950" s="101">
        <v>2</v>
      </c>
      <c r="I2950" s="101">
        <v>2599</v>
      </c>
      <c r="J2950" s="101">
        <v>0</v>
      </c>
      <c r="K2950" s="101">
        <v>3</v>
      </c>
      <c r="L2950" s="101">
        <v>1291</v>
      </c>
      <c r="M2950" s="101">
        <v>0</v>
      </c>
      <c r="N2950" s="100" t="str">
        <f t="shared" si="138"/>
        <v>공격력 +332</v>
      </c>
      <c r="O2950" s="100" t="str">
        <f t="shared" si="139"/>
        <v>최대 체력 +2599</v>
      </c>
      <c r="P2950" s="100" t="str">
        <f t="shared" si="140"/>
        <v>치유력 +1291</v>
      </c>
    </row>
    <row r="2951" spans="1:16" ht="13.8" customHeight="1">
      <c r="A2951" s="101">
        <f>C2951*ID규칙_기본능력치그룹_단위+COUNTIF($C$4:C2951,C2951)</f>
        <v>23218048</v>
      </c>
      <c r="B2951" s="100" t="s">
        <v>401</v>
      </c>
      <c r="C2951" s="101">
        <f>VLOOKUP(B2951,WEAPON!$B:$D,3,0)</f>
        <v>23218</v>
      </c>
      <c r="D2951" s="102">
        <v>48</v>
      </c>
      <c r="E2951" s="101">
        <v>1</v>
      </c>
      <c r="F2951" s="101">
        <v>338</v>
      </c>
      <c r="G2951" s="101">
        <v>0</v>
      </c>
      <c r="H2951" s="101">
        <v>2</v>
      </c>
      <c r="I2951" s="101">
        <v>2645</v>
      </c>
      <c r="J2951" s="101">
        <v>0</v>
      </c>
      <c r="K2951" s="101">
        <v>3</v>
      </c>
      <c r="L2951" s="101">
        <v>1314</v>
      </c>
      <c r="M2951" s="101">
        <v>0</v>
      </c>
      <c r="N2951" s="100" t="str">
        <f t="shared" si="138"/>
        <v>공격력 +338</v>
      </c>
      <c r="O2951" s="100" t="str">
        <f t="shared" si="139"/>
        <v>최대 체력 +2645</v>
      </c>
      <c r="P2951" s="100" t="str">
        <f t="shared" si="140"/>
        <v>치유력 +1314</v>
      </c>
    </row>
    <row r="2952" spans="1:16" ht="13.8" customHeight="1">
      <c r="A2952" s="101">
        <f>C2952*ID규칙_기본능력치그룹_단위+COUNTIF($C$4:C2952,C2952)</f>
        <v>23218049</v>
      </c>
      <c r="B2952" s="100" t="s">
        <v>401</v>
      </c>
      <c r="C2952" s="101">
        <f>VLOOKUP(B2952,WEAPON!$B:$D,3,0)</f>
        <v>23218</v>
      </c>
      <c r="D2952" s="102">
        <v>49</v>
      </c>
      <c r="E2952" s="101">
        <v>1</v>
      </c>
      <c r="F2952" s="101">
        <v>344</v>
      </c>
      <c r="G2952" s="101">
        <v>0</v>
      </c>
      <c r="H2952" s="101">
        <v>2</v>
      </c>
      <c r="I2952" s="101">
        <v>2690</v>
      </c>
      <c r="J2952" s="101">
        <v>0</v>
      </c>
      <c r="K2952" s="101">
        <v>3</v>
      </c>
      <c r="L2952" s="101">
        <v>1336</v>
      </c>
      <c r="M2952" s="101">
        <v>0</v>
      </c>
      <c r="N2952" s="100" t="str">
        <f t="shared" si="138"/>
        <v>공격력 +344</v>
      </c>
      <c r="O2952" s="100" t="str">
        <f t="shared" si="139"/>
        <v>최대 체력 +2690</v>
      </c>
      <c r="P2952" s="100" t="str">
        <f t="shared" si="140"/>
        <v>치유력 +1336</v>
      </c>
    </row>
    <row r="2953" spans="1:16" ht="13.8" customHeight="1">
      <c r="A2953" s="101">
        <f>C2953*ID규칙_기본능력치그룹_단위+COUNTIF($C$4:C2953,C2953)</f>
        <v>23218050</v>
      </c>
      <c r="B2953" s="100" t="s">
        <v>401</v>
      </c>
      <c r="C2953" s="101">
        <f>VLOOKUP(B2953,WEAPON!$B:$D,3,0)</f>
        <v>23218</v>
      </c>
      <c r="D2953" s="102">
        <v>50</v>
      </c>
      <c r="E2953" s="101">
        <v>1</v>
      </c>
      <c r="F2953" s="101">
        <v>350</v>
      </c>
      <c r="G2953" s="101">
        <v>0</v>
      </c>
      <c r="H2953" s="101">
        <v>2</v>
      </c>
      <c r="I2953" s="101">
        <v>2736</v>
      </c>
      <c r="J2953" s="101">
        <v>0</v>
      </c>
      <c r="K2953" s="101">
        <v>3</v>
      </c>
      <c r="L2953" s="101">
        <v>1359</v>
      </c>
      <c r="M2953" s="101">
        <v>0</v>
      </c>
      <c r="N2953" s="100" t="str">
        <f t="shared" si="138"/>
        <v>공격력 +350</v>
      </c>
      <c r="O2953" s="100" t="str">
        <f t="shared" si="139"/>
        <v>최대 체력 +2736</v>
      </c>
      <c r="P2953" s="100" t="str">
        <f t="shared" si="140"/>
        <v>치유력 +1359</v>
      </c>
    </row>
    <row r="2954" spans="1:16" ht="13.8" customHeight="1">
      <c r="A2954" s="101">
        <f>C2954*ID규칙_기본능력치그룹_단위+COUNTIF($C$4:C2954,C2954)</f>
        <v>11342001</v>
      </c>
      <c r="B2954" s="100" t="s">
        <v>403</v>
      </c>
      <c r="C2954" s="101">
        <f>VLOOKUP(B2954,WEAPON!$B:$D,3,0)</f>
        <v>11342</v>
      </c>
      <c r="D2954" s="102">
        <v>1</v>
      </c>
      <c r="E2954" s="101">
        <v>1</v>
      </c>
      <c r="F2954" s="101">
        <v>170</v>
      </c>
      <c r="G2954" s="101">
        <v>0</v>
      </c>
      <c r="H2954" s="101">
        <v>2</v>
      </c>
      <c r="I2954" s="101">
        <v>1013</v>
      </c>
      <c r="J2954" s="101">
        <v>0</v>
      </c>
      <c r="K2954" s="101">
        <v>3</v>
      </c>
      <c r="L2954" s="101">
        <v>160</v>
      </c>
      <c r="M2954" s="101">
        <v>0</v>
      </c>
      <c r="N2954" s="100" t="str">
        <f t="shared" si="138"/>
        <v>공격력 +170</v>
      </c>
      <c r="O2954" s="100" t="str">
        <f t="shared" si="139"/>
        <v>최대 체력 +1013</v>
      </c>
      <c r="P2954" s="100" t="str">
        <f t="shared" si="140"/>
        <v>치유력 +160</v>
      </c>
    </row>
    <row r="2955" spans="1:16" ht="13.8" customHeight="1">
      <c r="A2955" s="101">
        <f>C2955*ID규칙_기본능력치그룹_단위+COUNTIF($C$4:C2955,C2955)</f>
        <v>11342002</v>
      </c>
      <c r="B2955" s="100" t="s">
        <v>403</v>
      </c>
      <c r="C2955" s="101">
        <f>VLOOKUP(B2955,WEAPON!$B:$D,3,0)</f>
        <v>11342</v>
      </c>
      <c r="D2955" s="102">
        <v>2</v>
      </c>
      <c r="E2955" s="101">
        <v>1</v>
      </c>
      <c r="F2955" s="101">
        <v>185</v>
      </c>
      <c r="G2955" s="101">
        <v>0</v>
      </c>
      <c r="H2955" s="101">
        <v>2</v>
      </c>
      <c r="I2955" s="101">
        <v>1105</v>
      </c>
      <c r="J2955" s="101">
        <v>0</v>
      </c>
      <c r="K2955" s="101">
        <v>3</v>
      </c>
      <c r="L2955" s="101">
        <v>175</v>
      </c>
      <c r="M2955" s="101">
        <v>0</v>
      </c>
      <c r="N2955" s="100" t="str">
        <f t="shared" si="138"/>
        <v>공격력 +185</v>
      </c>
      <c r="O2955" s="100" t="str">
        <f t="shared" si="139"/>
        <v>최대 체력 +1105</v>
      </c>
      <c r="P2955" s="100" t="str">
        <f t="shared" si="140"/>
        <v>치유력 +175</v>
      </c>
    </row>
    <row r="2956" spans="1:16" ht="13.8" customHeight="1">
      <c r="A2956" s="101">
        <f>C2956*ID규칙_기본능력치그룹_단위+COUNTIF($C$4:C2956,C2956)</f>
        <v>11342003</v>
      </c>
      <c r="B2956" s="100" t="s">
        <v>403</v>
      </c>
      <c r="C2956" s="101">
        <f>VLOOKUP(B2956,WEAPON!$B:$D,3,0)</f>
        <v>11342</v>
      </c>
      <c r="D2956" s="102">
        <v>3</v>
      </c>
      <c r="E2956" s="101">
        <v>1</v>
      </c>
      <c r="F2956" s="101">
        <v>201</v>
      </c>
      <c r="G2956" s="101">
        <v>0</v>
      </c>
      <c r="H2956" s="101">
        <v>2</v>
      </c>
      <c r="I2956" s="101">
        <v>1197</v>
      </c>
      <c r="J2956" s="101">
        <v>0</v>
      </c>
      <c r="K2956" s="101">
        <v>3</v>
      </c>
      <c r="L2956" s="101">
        <v>189</v>
      </c>
      <c r="M2956" s="101">
        <v>0</v>
      </c>
      <c r="N2956" s="100" t="str">
        <f t="shared" si="138"/>
        <v>공격력 +201</v>
      </c>
      <c r="O2956" s="100" t="str">
        <f t="shared" si="139"/>
        <v>최대 체력 +1197</v>
      </c>
      <c r="P2956" s="100" t="str">
        <f t="shared" si="140"/>
        <v>치유력 +189</v>
      </c>
    </row>
    <row r="2957" spans="1:16" ht="13.8" customHeight="1">
      <c r="A2957" s="101">
        <f>C2957*ID규칙_기본능력치그룹_단위+COUNTIF($C$4:C2957,C2957)</f>
        <v>11342004</v>
      </c>
      <c r="B2957" s="100" t="s">
        <v>403</v>
      </c>
      <c r="C2957" s="101">
        <f>VLOOKUP(B2957,WEAPON!$B:$D,3,0)</f>
        <v>11342</v>
      </c>
      <c r="D2957" s="102">
        <v>4</v>
      </c>
      <c r="E2957" s="101">
        <v>1</v>
      </c>
      <c r="F2957" s="101">
        <v>216</v>
      </c>
      <c r="G2957" s="101">
        <v>0</v>
      </c>
      <c r="H2957" s="101">
        <v>2</v>
      </c>
      <c r="I2957" s="101">
        <v>1289</v>
      </c>
      <c r="J2957" s="101">
        <v>0</v>
      </c>
      <c r="K2957" s="101">
        <v>3</v>
      </c>
      <c r="L2957" s="101">
        <v>204</v>
      </c>
      <c r="M2957" s="101">
        <v>0</v>
      </c>
      <c r="N2957" s="100" t="str">
        <f t="shared" si="138"/>
        <v>공격력 +216</v>
      </c>
      <c r="O2957" s="100" t="str">
        <f t="shared" si="139"/>
        <v>최대 체력 +1289</v>
      </c>
      <c r="P2957" s="100" t="str">
        <f t="shared" si="140"/>
        <v>치유력 +204</v>
      </c>
    </row>
    <row r="2958" spans="1:16" ht="13.8" customHeight="1">
      <c r="A2958" s="101">
        <f>C2958*ID규칙_기본능력치그룹_단위+COUNTIF($C$4:C2958,C2958)</f>
        <v>11342005</v>
      </c>
      <c r="B2958" s="100" t="s">
        <v>403</v>
      </c>
      <c r="C2958" s="101">
        <f>VLOOKUP(B2958,WEAPON!$B:$D,3,0)</f>
        <v>11342</v>
      </c>
      <c r="D2958" s="102">
        <v>5</v>
      </c>
      <c r="E2958" s="101">
        <v>1</v>
      </c>
      <c r="F2958" s="101">
        <v>232</v>
      </c>
      <c r="G2958" s="101">
        <v>0</v>
      </c>
      <c r="H2958" s="101">
        <v>2</v>
      </c>
      <c r="I2958" s="101">
        <v>1381</v>
      </c>
      <c r="J2958" s="101">
        <v>0</v>
      </c>
      <c r="K2958" s="101">
        <v>3</v>
      </c>
      <c r="L2958" s="101">
        <v>218</v>
      </c>
      <c r="M2958" s="101">
        <v>0</v>
      </c>
      <c r="N2958" s="100" t="str">
        <f t="shared" si="138"/>
        <v>공격력 +232</v>
      </c>
      <c r="O2958" s="100" t="str">
        <f t="shared" si="139"/>
        <v>최대 체력 +1381</v>
      </c>
      <c r="P2958" s="100" t="str">
        <f t="shared" si="140"/>
        <v>치유력 +218</v>
      </c>
    </row>
    <row r="2959" spans="1:16" ht="13.8" customHeight="1">
      <c r="A2959" s="101">
        <f>C2959*ID규칙_기본능력치그룹_단위+COUNTIF($C$4:C2959,C2959)</f>
        <v>11342006</v>
      </c>
      <c r="B2959" s="100" t="s">
        <v>403</v>
      </c>
      <c r="C2959" s="101">
        <f>VLOOKUP(B2959,WEAPON!$B:$D,3,0)</f>
        <v>11342</v>
      </c>
      <c r="D2959" s="102">
        <v>6</v>
      </c>
      <c r="E2959" s="101">
        <v>1</v>
      </c>
      <c r="F2959" s="101">
        <v>247</v>
      </c>
      <c r="G2959" s="101">
        <v>0</v>
      </c>
      <c r="H2959" s="101">
        <v>2</v>
      </c>
      <c r="I2959" s="101">
        <v>1473</v>
      </c>
      <c r="J2959" s="101">
        <v>0</v>
      </c>
      <c r="K2959" s="101">
        <v>3</v>
      </c>
      <c r="L2959" s="101">
        <v>233</v>
      </c>
      <c r="M2959" s="101">
        <v>0</v>
      </c>
      <c r="N2959" s="100" t="str">
        <f t="shared" si="138"/>
        <v>공격력 +247</v>
      </c>
      <c r="O2959" s="100" t="str">
        <f t="shared" si="139"/>
        <v>최대 체력 +1473</v>
      </c>
      <c r="P2959" s="100" t="str">
        <f t="shared" si="140"/>
        <v>치유력 +233</v>
      </c>
    </row>
    <row r="2960" spans="1:16" ht="13.8" customHeight="1">
      <c r="A2960" s="101">
        <f>C2960*ID규칙_기본능력치그룹_단위+COUNTIF($C$4:C2960,C2960)</f>
        <v>11342007</v>
      </c>
      <c r="B2960" s="100" t="s">
        <v>403</v>
      </c>
      <c r="C2960" s="101">
        <f>VLOOKUP(B2960,WEAPON!$B:$D,3,0)</f>
        <v>11342</v>
      </c>
      <c r="D2960" s="102">
        <v>7</v>
      </c>
      <c r="E2960" s="101">
        <v>1</v>
      </c>
      <c r="F2960" s="101">
        <v>263</v>
      </c>
      <c r="G2960" s="101">
        <v>0</v>
      </c>
      <c r="H2960" s="101">
        <v>2</v>
      </c>
      <c r="I2960" s="101">
        <v>1565</v>
      </c>
      <c r="J2960" s="101">
        <v>0</v>
      </c>
      <c r="K2960" s="101">
        <v>3</v>
      </c>
      <c r="L2960" s="101">
        <v>247</v>
      </c>
      <c r="M2960" s="101">
        <v>0</v>
      </c>
      <c r="N2960" s="100" t="str">
        <f t="shared" si="138"/>
        <v>공격력 +263</v>
      </c>
      <c r="O2960" s="100" t="str">
        <f t="shared" si="139"/>
        <v>최대 체력 +1565</v>
      </c>
      <c r="P2960" s="100" t="str">
        <f t="shared" si="140"/>
        <v>치유력 +247</v>
      </c>
    </row>
    <row r="2961" spans="1:16" ht="13.8" customHeight="1">
      <c r="A2961" s="101">
        <f>C2961*ID규칙_기본능력치그룹_단위+COUNTIF($C$4:C2961,C2961)</f>
        <v>11342008</v>
      </c>
      <c r="B2961" s="100" t="s">
        <v>403</v>
      </c>
      <c r="C2961" s="101">
        <f>VLOOKUP(B2961,WEAPON!$B:$D,3,0)</f>
        <v>11342</v>
      </c>
      <c r="D2961" s="102">
        <v>8</v>
      </c>
      <c r="E2961" s="101">
        <v>1</v>
      </c>
      <c r="F2961" s="101">
        <v>278</v>
      </c>
      <c r="G2961" s="101">
        <v>0</v>
      </c>
      <c r="H2961" s="101">
        <v>2</v>
      </c>
      <c r="I2961" s="101">
        <v>1658</v>
      </c>
      <c r="J2961" s="101">
        <v>0</v>
      </c>
      <c r="K2961" s="101">
        <v>3</v>
      </c>
      <c r="L2961" s="101">
        <v>262</v>
      </c>
      <c r="M2961" s="101">
        <v>0</v>
      </c>
      <c r="N2961" s="100" t="str">
        <f t="shared" si="138"/>
        <v>공격력 +278</v>
      </c>
      <c r="O2961" s="100" t="str">
        <f t="shared" si="139"/>
        <v>최대 체력 +1658</v>
      </c>
      <c r="P2961" s="100" t="str">
        <f t="shared" si="140"/>
        <v>치유력 +262</v>
      </c>
    </row>
    <row r="2962" spans="1:16" ht="13.8" customHeight="1">
      <c r="A2962" s="101">
        <f>C2962*ID규칙_기본능력치그룹_단위+COUNTIF($C$4:C2962,C2962)</f>
        <v>11342009</v>
      </c>
      <c r="B2962" s="100" t="s">
        <v>403</v>
      </c>
      <c r="C2962" s="101">
        <f>VLOOKUP(B2962,WEAPON!$B:$D,3,0)</f>
        <v>11342</v>
      </c>
      <c r="D2962" s="102">
        <v>9</v>
      </c>
      <c r="E2962" s="101">
        <v>1</v>
      </c>
      <c r="F2962" s="101">
        <v>293</v>
      </c>
      <c r="G2962" s="101">
        <v>0</v>
      </c>
      <c r="H2962" s="101">
        <v>2</v>
      </c>
      <c r="I2962" s="101">
        <v>1750</v>
      </c>
      <c r="J2962" s="101">
        <v>0</v>
      </c>
      <c r="K2962" s="101">
        <v>3</v>
      </c>
      <c r="L2962" s="101">
        <v>276</v>
      </c>
      <c r="M2962" s="101">
        <v>0</v>
      </c>
      <c r="N2962" s="100" t="str">
        <f t="shared" si="138"/>
        <v>공격력 +293</v>
      </c>
      <c r="O2962" s="100" t="str">
        <f t="shared" si="139"/>
        <v>최대 체력 +1750</v>
      </c>
      <c r="P2962" s="100" t="str">
        <f t="shared" si="140"/>
        <v>치유력 +276</v>
      </c>
    </row>
    <row r="2963" spans="1:16" ht="13.8" customHeight="1">
      <c r="A2963" s="101">
        <f>C2963*ID규칙_기본능력치그룹_단위+COUNTIF($C$4:C2963,C2963)</f>
        <v>11342010</v>
      </c>
      <c r="B2963" s="100" t="s">
        <v>403</v>
      </c>
      <c r="C2963" s="101">
        <f>VLOOKUP(B2963,WEAPON!$B:$D,3,0)</f>
        <v>11342</v>
      </c>
      <c r="D2963" s="102">
        <v>10</v>
      </c>
      <c r="E2963" s="101">
        <v>1</v>
      </c>
      <c r="F2963" s="101">
        <v>309</v>
      </c>
      <c r="G2963" s="101">
        <v>0</v>
      </c>
      <c r="H2963" s="101">
        <v>2</v>
      </c>
      <c r="I2963" s="101">
        <v>1842</v>
      </c>
      <c r="J2963" s="101">
        <v>0</v>
      </c>
      <c r="K2963" s="101">
        <v>3</v>
      </c>
      <c r="L2963" s="101">
        <v>291</v>
      </c>
      <c r="M2963" s="101">
        <v>0</v>
      </c>
      <c r="N2963" s="100" t="str">
        <f t="shared" si="138"/>
        <v>공격력 +309</v>
      </c>
      <c r="O2963" s="100" t="str">
        <f t="shared" si="139"/>
        <v>최대 체력 +1842</v>
      </c>
      <c r="P2963" s="100" t="str">
        <f t="shared" si="140"/>
        <v>치유력 +291</v>
      </c>
    </row>
    <row r="2964" spans="1:16" ht="13.8" customHeight="1">
      <c r="A2964" s="101">
        <f>C2964*ID규칙_기본능력치그룹_단위+COUNTIF($C$4:C2964,C2964)</f>
        <v>11342011</v>
      </c>
      <c r="B2964" s="100" t="s">
        <v>403</v>
      </c>
      <c r="C2964" s="101">
        <f>VLOOKUP(B2964,WEAPON!$B:$D,3,0)</f>
        <v>11342</v>
      </c>
      <c r="D2964" s="102">
        <v>11</v>
      </c>
      <c r="E2964" s="101">
        <v>1</v>
      </c>
      <c r="F2964" s="101">
        <v>324</v>
      </c>
      <c r="G2964" s="101">
        <v>0</v>
      </c>
      <c r="H2964" s="101">
        <v>2</v>
      </c>
      <c r="I2964" s="101">
        <v>1934</v>
      </c>
      <c r="J2964" s="101">
        <v>0</v>
      </c>
      <c r="K2964" s="101">
        <v>3</v>
      </c>
      <c r="L2964" s="101">
        <v>306</v>
      </c>
      <c r="M2964" s="101">
        <v>0</v>
      </c>
      <c r="N2964" s="100" t="str">
        <f t="shared" si="138"/>
        <v>공격력 +324</v>
      </c>
      <c r="O2964" s="100" t="str">
        <f t="shared" si="139"/>
        <v>최대 체력 +1934</v>
      </c>
      <c r="P2964" s="100" t="str">
        <f t="shared" si="140"/>
        <v>치유력 +306</v>
      </c>
    </row>
    <row r="2965" spans="1:16" ht="13.8" customHeight="1">
      <c r="A2965" s="101">
        <f>C2965*ID규칙_기본능력치그룹_단위+COUNTIF($C$4:C2965,C2965)</f>
        <v>11342012</v>
      </c>
      <c r="B2965" s="100" t="s">
        <v>403</v>
      </c>
      <c r="C2965" s="101">
        <f>VLOOKUP(B2965,WEAPON!$B:$D,3,0)</f>
        <v>11342</v>
      </c>
      <c r="D2965" s="102">
        <v>12</v>
      </c>
      <c r="E2965" s="101">
        <v>1</v>
      </c>
      <c r="F2965" s="101">
        <v>340</v>
      </c>
      <c r="G2965" s="101">
        <v>0</v>
      </c>
      <c r="H2965" s="101">
        <v>2</v>
      </c>
      <c r="I2965" s="101">
        <v>2026</v>
      </c>
      <c r="J2965" s="101">
        <v>0</v>
      </c>
      <c r="K2965" s="101">
        <v>3</v>
      </c>
      <c r="L2965" s="101">
        <v>320</v>
      </c>
      <c r="M2965" s="101">
        <v>0</v>
      </c>
      <c r="N2965" s="100" t="str">
        <f t="shared" si="138"/>
        <v>공격력 +340</v>
      </c>
      <c r="O2965" s="100" t="str">
        <f t="shared" si="139"/>
        <v>최대 체력 +2026</v>
      </c>
      <c r="P2965" s="100" t="str">
        <f t="shared" si="140"/>
        <v>치유력 +320</v>
      </c>
    </row>
    <row r="2966" spans="1:16" ht="13.8" customHeight="1">
      <c r="A2966" s="101">
        <f>C2966*ID규칙_기본능력치그룹_단위+COUNTIF($C$4:C2966,C2966)</f>
        <v>11342013</v>
      </c>
      <c r="B2966" s="100" t="s">
        <v>403</v>
      </c>
      <c r="C2966" s="101">
        <f>VLOOKUP(B2966,WEAPON!$B:$D,3,0)</f>
        <v>11342</v>
      </c>
      <c r="D2966" s="102">
        <v>13</v>
      </c>
      <c r="E2966" s="101">
        <v>1</v>
      </c>
      <c r="F2966" s="101">
        <v>355</v>
      </c>
      <c r="G2966" s="101">
        <v>0</v>
      </c>
      <c r="H2966" s="101">
        <v>2</v>
      </c>
      <c r="I2966" s="101">
        <v>2118</v>
      </c>
      <c r="J2966" s="101">
        <v>0</v>
      </c>
      <c r="K2966" s="101">
        <v>3</v>
      </c>
      <c r="L2966" s="101">
        <v>335</v>
      </c>
      <c r="M2966" s="101">
        <v>0</v>
      </c>
      <c r="N2966" s="100" t="str">
        <f t="shared" si="138"/>
        <v>공격력 +355</v>
      </c>
      <c r="O2966" s="100" t="str">
        <f t="shared" si="139"/>
        <v>최대 체력 +2118</v>
      </c>
      <c r="P2966" s="100" t="str">
        <f t="shared" si="140"/>
        <v>치유력 +335</v>
      </c>
    </row>
    <row r="2967" spans="1:16" ht="13.8" customHeight="1">
      <c r="A2967" s="101">
        <f>C2967*ID규칙_기본능력치그룹_단위+COUNTIF($C$4:C2967,C2967)</f>
        <v>11342014</v>
      </c>
      <c r="B2967" s="100" t="s">
        <v>403</v>
      </c>
      <c r="C2967" s="101">
        <f>VLOOKUP(B2967,WEAPON!$B:$D,3,0)</f>
        <v>11342</v>
      </c>
      <c r="D2967" s="102">
        <v>14</v>
      </c>
      <c r="E2967" s="101">
        <v>1</v>
      </c>
      <c r="F2967" s="101">
        <v>371</v>
      </c>
      <c r="G2967" s="101">
        <v>0</v>
      </c>
      <c r="H2967" s="101">
        <v>2</v>
      </c>
      <c r="I2967" s="101">
        <v>2210</v>
      </c>
      <c r="J2967" s="101">
        <v>0</v>
      </c>
      <c r="K2967" s="101">
        <v>3</v>
      </c>
      <c r="L2967" s="101">
        <v>349</v>
      </c>
      <c r="M2967" s="101">
        <v>0</v>
      </c>
      <c r="N2967" s="100" t="str">
        <f t="shared" si="138"/>
        <v>공격력 +371</v>
      </c>
      <c r="O2967" s="100" t="str">
        <f t="shared" si="139"/>
        <v>최대 체력 +2210</v>
      </c>
      <c r="P2967" s="100" t="str">
        <f t="shared" si="140"/>
        <v>치유력 +349</v>
      </c>
    </row>
    <row r="2968" spans="1:16" ht="13.8" customHeight="1">
      <c r="A2968" s="101">
        <f>C2968*ID규칙_기본능력치그룹_단위+COUNTIF($C$4:C2968,C2968)</f>
        <v>11342015</v>
      </c>
      <c r="B2968" s="100" t="s">
        <v>403</v>
      </c>
      <c r="C2968" s="101">
        <f>VLOOKUP(B2968,WEAPON!$B:$D,3,0)</f>
        <v>11342</v>
      </c>
      <c r="D2968" s="102">
        <v>15</v>
      </c>
      <c r="E2968" s="101">
        <v>1</v>
      </c>
      <c r="F2968" s="101">
        <v>386</v>
      </c>
      <c r="G2968" s="101">
        <v>0</v>
      </c>
      <c r="H2968" s="101">
        <v>2</v>
      </c>
      <c r="I2968" s="101">
        <v>2302</v>
      </c>
      <c r="J2968" s="101">
        <v>0</v>
      </c>
      <c r="K2968" s="101">
        <v>3</v>
      </c>
      <c r="L2968" s="101">
        <v>364</v>
      </c>
      <c r="M2968" s="101">
        <v>0</v>
      </c>
      <c r="N2968" s="100" t="str">
        <f t="shared" si="138"/>
        <v>공격력 +386</v>
      </c>
      <c r="O2968" s="100" t="str">
        <f t="shared" si="139"/>
        <v>최대 체력 +2302</v>
      </c>
      <c r="P2968" s="100" t="str">
        <f t="shared" si="140"/>
        <v>치유력 +364</v>
      </c>
    </row>
    <row r="2969" spans="1:16" ht="13.8" customHeight="1">
      <c r="A2969" s="101">
        <f>C2969*ID규칙_기본능력치그룹_단위+COUNTIF($C$4:C2969,C2969)</f>
        <v>11342016</v>
      </c>
      <c r="B2969" s="100" t="s">
        <v>403</v>
      </c>
      <c r="C2969" s="101">
        <f>VLOOKUP(B2969,WEAPON!$B:$D,3,0)</f>
        <v>11342</v>
      </c>
      <c r="D2969" s="102">
        <v>16</v>
      </c>
      <c r="E2969" s="101">
        <v>1</v>
      </c>
      <c r="F2969" s="101">
        <v>401</v>
      </c>
      <c r="G2969" s="101">
        <v>0</v>
      </c>
      <c r="H2969" s="101">
        <v>2</v>
      </c>
      <c r="I2969" s="101">
        <v>2394</v>
      </c>
      <c r="J2969" s="101">
        <v>0</v>
      </c>
      <c r="K2969" s="101">
        <v>3</v>
      </c>
      <c r="L2969" s="101">
        <v>378</v>
      </c>
      <c r="M2969" s="101">
        <v>0</v>
      </c>
      <c r="N2969" s="100" t="str">
        <f t="shared" si="138"/>
        <v>공격력 +401</v>
      </c>
      <c r="O2969" s="100" t="str">
        <f t="shared" si="139"/>
        <v>최대 체력 +2394</v>
      </c>
      <c r="P2969" s="100" t="str">
        <f t="shared" si="140"/>
        <v>치유력 +378</v>
      </c>
    </row>
    <row r="2970" spans="1:16" ht="13.8" customHeight="1">
      <c r="A2970" s="101">
        <f>C2970*ID규칙_기본능력치그룹_단위+COUNTIF($C$4:C2970,C2970)</f>
        <v>11342017</v>
      </c>
      <c r="B2970" s="100" t="s">
        <v>403</v>
      </c>
      <c r="C2970" s="101">
        <f>VLOOKUP(B2970,WEAPON!$B:$D,3,0)</f>
        <v>11342</v>
      </c>
      <c r="D2970" s="102">
        <v>17</v>
      </c>
      <c r="E2970" s="101">
        <v>1</v>
      </c>
      <c r="F2970" s="101">
        <v>417</v>
      </c>
      <c r="G2970" s="101">
        <v>0</v>
      </c>
      <c r="H2970" s="101">
        <v>2</v>
      </c>
      <c r="I2970" s="101">
        <v>2486</v>
      </c>
      <c r="J2970" s="101">
        <v>0</v>
      </c>
      <c r="K2970" s="101">
        <v>3</v>
      </c>
      <c r="L2970" s="101">
        <v>393</v>
      </c>
      <c r="M2970" s="101">
        <v>0</v>
      </c>
      <c r="N2970" s="100" t="str">
        <f t="shared" si="138"/>
        <v>공격력 +417</v>
      </c>
      <c r="O2970" s="100" t="str">
        <f t="shared" si="139"/>
        <v>최대 체력 +2486</v>
      </c>
      <c r="P2970" s="100" t="str">
        <f t="shared" si="140"/>
        <v>치유력 +393</v>
      </c>
    </row>
    <row r="2971" spans="1:16" ht="13.8" customHeight="1">
      <c r="A2971" s="101">
        <f>C2971*ID규칙_기본능력치그룹_단위+COUNTIF($C$4:C2971,C2971)</f>
        <v>11342018</v>
      </c>
      <c r="B2971" s="100" t="s">
        <v>403</v>
      </c>
      <c r="C2971" s="101">
        <f>VLOOKUP(B2971,WEAPON!$B:$D,3,0)</f>
        <v>11342</v>
      </c>
      <c r="D2971" s="102">
        <v>18</v>
      </c>
      <c r="E2971" s="101">
        <v>1</v>
      </c>
      <c r="F2971" s="101">
        <v>432</v>
      </c>
      <c r="G2971" s="101">
        <v>0</v>
      </c>
      <c r="H2971" s="101">
        <v>2</v>
      </c>
      <c r="I2971" s="101">
        <v>2578</v>
      </c>
      <c r="J2971" s="101">
        <v>0</v>
      </c>
      <c r="K2971" s="101">
        <v>3</v>
      </c>
      <c r="L2971" s="101">
        <v>407</v>
      </c>
      <c r="M2971" s="101">
        <v>0</v>
      </c>
      <c r="N2971" s="100" t="str">
        <f t="shared" si="138"/>
        <v>공격력 +432</v>
      </c>
      <c r="O2971" s="100" t="str">
        <f t="shared" si="139"/>
        <v>최대 체력 +2578</v>
      </c>
      <c r="P2971" s="100" t="str">
        <f t="shared" si="140"/>
        <v>치유력 +407</v>
      </c>
    </row>
    <row r="2972" spans="1:16" ht="13.8" customHeight="1">
      <c r="A2972" s="101">
        <f>C2972*ID규칙_기본능력치그룹_단위+COUNTIF($C$4:C2972,C2972)</f>
        <v>11342019</v>
      </c>
      <c r="B2972" s="100" t="s">
        <v>403</v>
      </c>
      <c r="C2972" s="101">
        <f>VLOOKUP(B2972,WEAPON!$B:$D,3,0)</f>
        <v>11342</v>
      </c>
      <c r="D2972" s="102">
        <v>19</v>
      </c>
      <c r="E2972" s="101">
        <v>1</v>
      </c>
      <c r="F2972" s="101">
        <v>448</v>
      </c>
      <c r="G2972" s="101">
        <v>0</v>
      </c>
      <c r="H2972" s="101">
        <v>2</v>
      </c>
      <c r="I2972" s="101">
        <v>2670</v>
      </c>
      <c r="J2972" s="101">
        <v>0</v>
      </c>
      <c r="K2972" s="101">
        <v>3</v>
      </c>
      <c r="L2972" s="101">
        <v>422</v>
      </c>
      <c r="M2972" s="101">
        <v>0</v>
      </c>
      <c r="N2972" s="100" t="str">
        <f t="shared" si="138"/>
        <v>공격력 +448</v>
      </c>
      <c r="O2972" s="100" t="str">
        <f t="shared" si="139"/>
        <v>최대 체력 +2670</v>
      </c>
      <c r="P2972" s="100" t="str">
        <f t="shared" si="140"/>
        <v>치유력 +422</v>
      </c>
    </row>
    <row r="2973" spans="1:16" ht="13.8" customHeight="1">
      <c r="A2973" s="101">
        <f>C2973*ID규칙_기본능력치그룹_단위+COUNTIF($C$4:C2973,C2973)</f>
        <v>11342020</v>
      </c>
      <c r="B2973" s="100" t="s">
        <v>403</v>
      </c>
      <c r="C2973" s="101">
        <f>VLOOKUP(B2973,WEAPON!$B:$D,3,0)</f>
        <v>11342</v>
      </c>
      <c r="D2973" s="102">
        <v>20</v>
      </c>
      <c r="E2973" s="101">
        <v>1</v>
      </c>
      <c r="F2973" s="101">
        <v>463</v>
      </c>
      <c r="G2973" s="101">
        <v>0</v>
      </c>
      <c r="H2973" s="101">
        <v>2</v>
      </c>
      <c r="I2973" s="101">
        <v>2763</v>
      </c>
      <c r="J2973" s="101">
        <v>0</v>
      </c>
      <c r="K2973" s="101">
        <v>3</v>
      </c>
      <c r="L2973" s="101">
        <v>436</v>
      </c>
      <c r="M2973" s="101">
        <v>0</v>
      </c>
      <c r="N2973" s="100" t="str">
        <f t="shared" si="138"/>
        <v>공격력 +463</v>
      </c>
      <c r="O2973" s="100" t="str">
        <f t="shared" si="139"/>
        <v>최대 체력 +2763</v>
      </c>
      <c r="P2973" s="100" t="str">
        <f t="shared" si="140"/>
        <v>치유력 +436</v>
      </c>
    </row>
    <row r="2974" spans="1:16" ht="13.8" customHeight="1">
      <c r="A2974" s="101">
        <f>C2974*ID규칙_기본능력치그룹_단위+COUNTIF($C$4:C2974,C2974)</f>
        <v>11342021</v>
      </c>
      <c r="B2974" s="100" t="s">
        <v>403</v>
      </c>
      <c r="C2974" s="101">
        <f>VLOOKUP(B2974,WEAPON!$B:$D,3,0)</f>
        <v>11342</v>
      </c>
      <c r="D2974" s="102">
        <v>21</v>
      </c>
      <c r="E2974" s="101">
        <v>1</v>
      </c>
      <c r="F2974" s="101">
        <v>479</v>
      </c>
      <c r="G2974" s="101">
        <v>0</v>
      </c>
      <c r="H2974" s="101">
        <v>2</v>
      </c>
      <c r="I2974" s="101">
        <v>2855</v>
      </c>
      <c r="J2974" s="101">
        <v>0</v>
      </c>
      <c r="K2974" s="101">
        <v>3</v>
      </c>
      <c r="L2974" s="101">
        <v>451</v>
      </c>
      <c r="M2974" s="101">
        <v>0</v>
      </c>
      <c r="N2974" s="100" t="str">
        <f t="shared" si="138"/>
        <v>공격력 +479</v>
      </c>
      <c r="O2974" s="100" t="str">
        <f t="shared" si="139"/>
        <v>최대 체력 +2855</v>
      </c>
      <c r="P2974" s="100" t="str">
        <f t="shared" si="140"/>
        <v>치유력 +451</v>
      </c>
    </row>
    <row r="2975" spans="1:16" ht="13.8" customHeight="1">
      <c r="A2975" s="101">
        <f>C2975*ID규칙_기본능력치그룹_단위+COUNTIF($C$4:C2975,C2975)</f>
        <v>11342022</v>
      </c>
      <c r="B2975" s="100" t="s">
        <v>403</v>
      </c>
      <c r="C2975" s="101">
        <f>VLOOKUP(B2975,WEAPON!$B:$D,3,0)</f>
        <v>11342</v>
      </c>
      <c r="D2975" s="102">
        <v>22</v>
      </c>
      <c r="E2975" s="101">
        <v>1</v>
      </c>
      <c r="F2975" s="101">
        <v>494</v>
      </c>
      <c r="G2975" s="101">
        <v>0</v>
      </c>
      <c r="H2975" s="101">
        <v>2</v>
      </c>
      <c r="I2975" s="101">
        <v>2947</v>
      </c>
      <c r="J2975" s="101">
        <v>0</v>
      </c>
      <c r="K2975" s="101">
        <v>3</v>
      </c>
      <c r="L2975" s="101">
        <v>466</v>
      </c>
      <c r="M2975" s="101">
        <v>0</v>
      </c>
      <c r="N2975" s="100" t="str">
        <f t="shared" si="138"/>
        <v>공격력 +494</v>
      </c>
      <c r="O2975" s="100" t="str">
        <f t="shared" si="139"/>
        <v>최대 체력 +2947</v>
      </c>
      <c r="P2975" s="100" t="str">
        <f t="shared" si="140"/>
        <v>치유력 +466</v>
      </c>
    </row>
    <row r="2976" spans="1:16" ht="13.8" customHeight="1">
      <c r="A2976" s="101">
        <f>C2976*ID규칙_기본능력치그룹_단위+COUNTIF($C$4:C2976,C2976)</f>
        <v>11342023</v>
      </c>
      <c r="B2976" s="100" t="s">
        <v>403</v>
      </c>
      <c r="C2976" s="101">
        <f>VLOOKUP(B2976,WEAPON!$B:$D,3,0)</f>
        <v>11342</v>
      </c>
      <c r="D2976" s="102">
        <v>23</v>
      </c>
      <c r="E2976" s="101">
        <v>1</v>
      </c>
      <c r="F2976" s="101">
        <v>509</v>
      </c>
      <c r="G2976" s="101">
        <v>0</v>
      </c>
      <c r="H2976" s="101">
        <v>2</v>
      </c>
      <c r="I2976" s="101">
        <v>3039</v>
      </c>
      <c r="J2976" s="101">
        <v>0</v>
      </c>
      <c r="K2976" s="101">
        <v>3</v>
      </c>
      <c r="L2976" s="101">
        <v>480</v>
      </c>
      <c r="M2976" s="101">
        <v>0</v>
      </c>
      <c r="N2976" s="100" t="str">
        <f t="shared" si="138"/>
        <v>공격력 +509</v>
      </c>
      <c r="O2976" s="100" t="str">
        <f t="shared" si="139"/>
        <v>최대 체력 +3039</v>
      </c>
      <c r="P2976" s="100" t="str">
        <f t="shared" si="140"/>
        <v>치유력 +480</v>
      </c>
    </row>
    <row r="2977" spans="1:16" ht="13.8" customHeight="1">
      <c r="A2977" s="101">
        <f>C2977*ID규칙_기본능력치그룹_단위+COUNTIF($C$4:C2977,C2977)</f>
        <v>11342024</v>
      </c>
      <c r="B2977" s="100" t="s">
        <v>403</v>
      </c>
      <c r="C2977" s="101">
        <f>VLOOKUP(B2977,WEAPON!$B:$D,3,0)</f>
        <v>11342</v>
      </c>
      <c r="D2977" s="102">
        <v>24</v>
      </c>
      <c r="E2977" s="101">
        <v>1</v>
      </c>
      <c r="F2977" s="101">
        <v>525</v>
      </c>
      <c r="G2977" s="101">
        <v>0</v>
      </c>
      <c r="H2977" s="101">
        <v>2</v>
      </c>
      <c r="I2977" s="101">
        <v>3131</v>
      </c>
      <c r="J2977" s="101">
        <v>0</v>
      </c>
      <c r="K2977" s="101">
        <v>3</v>
      </c>
      <c r="L2977" s="101">
        <v>495</v>
      </c>
      <c r="M2977" s="101">
        <v>0</v>
      </c>
      <c r="N2977" s="100" t="str">
        <f t="shared" si="138"/>
        <v>공격력 +525</v>
      </c>
      <c r="O2977" s="100" t="str">
        <f t="shared" si="139"/>
        <v>최대 체력 +3131</v>
      </c>
      <c r="P2977" s="100" t="str">
        <f t="shared" si="140"/>
        <v>치유력 +495</v>
      </c>
    </row>
    <row r="2978" spans="1:16" ht="13.8" customHeight="1">
      <c r="A2978" s="101">
        <f>C2978*ID규칙_기본능력치그룹_단위+COUNTIF($C$4:C2978,C2978)</f>
        <v>11342025</v>
      </c>
      <c r="B2978" s="100" t="s">
        <v>403</v>
      </c>
      <c r="C2978" s="101">
        <f>VLOOKUP(B2978,WEAPON!$B:$D,3,0)</f>
        <v>11342</v>
      </c>
      <c r="D2978" s="102">
        <v>25</v>
      </c>
      <c r="E2978" s="101">
        <v>1</v>
      </c>
      <c r="F2978" s="101">
        <v>540</v>
      </c>
      <c r="G2978" s="101">
        <v>0</v>
      </c>
      <c r="H2978" s="101">
        <v>2</v>
      </c>
      <c r="I2978" s="101">
        <v>3223</v>
      </c>
      <c r="J2978" s="101">
        <v>0</v>
      </c>
      <c r="K2978" s="101">
        <v>3</v>
      </c>
      <c r="L2978" s="101">
        <v>509</v>
      </c>
      <c r="M2978" s="101">
        <v>0</v>
      </c>
      <c r="N2978" s="100" t="str">
        <f t="shared" si="138"/>
        <v>공격력 +540</v>
      </c>
      <c r="O2978" s="100" t="str">
        <f t="shared" si="139"/>
        <v>최대 체력 +3223</v>
      </c>
      <c r="P2978" s="100" t="str">
        <f t="shared" si="140"/>
        <v>치유력 +509</v>
      </c>
    </row>
    <row r="2979" spans="1:16" ht="13.8" customHeight="1">
      <c r="A2979" s="101">
        <f>C2979*ID규칙_기본능력치그룹_단위+COUNTIF($C$4:C2979,C2979)</f>
        <v>11342026</v>
      </c>
      <c r="B2979" s="100" t="s">
        <v>403</v>
      </c>
      <c r="C2979" s="101">
        <f>VLOOKUP(B2979,WEAPON!$B:$D,3,0)</f>
        <v>11342</v>
      </c>
      <c r="D2979" s="102">
        <v>26</v>
      </c>
      <c r="E2979" s="101">
        <v>1</v>
      </c>
      <c r="F2979" s="101">
        <v>556</v>
      </c>
      <c r="G2979" s="101">
        <v>0</v>
      </c>
      <c r="H2979" s="101">
        <v>2</v>
      </c>
      <c r="I2979" s="101">
        <v>3315</v>
      </c>
      <c r="J2979" s="101">
        <v>0</v>
      </c>
      <c r="K2979" s="101">
        <v>3</v>
      </c>
      <c r="L2979" s="101">
        <v>524</v>
      </c>
      <c r="M2979" s="101">
        <v>0</v>
      </c>
      <c r="N2979" s="100" t="str">
        <f t="shared" si="138"/>
        <v>공격력 +556</v>
      </c>
      <c r="O2979" s="100" t="str">
        <f t="shared" si="139"/>
        <v>최대 체력 +3315</v>
      </c>
      <c r="P2979" s="100" t="str">
        <f t="shared" si="140"/>
        <v>치유력 +524</v>
      </c>
    </row>
    <row r="2980" spans="1:16" ht="13.8" customHeight="1">
      <c r="A2980" s="101">
        <f>C2980*ID규칙_기본능력치그룹_단위+COUNTIF($C$4:C2980,C2980)</f>
        <v>11342027</v>
      </c>
      <c r="B2980" s="100" t="s">
        <v>403</v>
      </c>
      <c r="C2980" s="101">
        <f>VLOOKUP(B2980,WEAPON!$B:$D,3,0)</f>
        <v>11342</v>
      </c>
      <c r="D2980" s="102">
        <v>27</v>
      </c>
      <c r="E2980" s="101">
        <v>1</v>
      </c>
      <c r="F2980" s="101">
        <v>571</v>
      </c>
      <c r="G2980" s="101">
        <v>0</v>
      </c>
      <c r="H2980" s="101">
        <v>2</v>
      </c>
      <c r="I2980" s="101">
        <v>3407</v>
      </c>
      <c r="J2980" s="101">
        <v>0</v>
      </c>
      <c r="K2980" s="101">
        <v>3</v>
      </c>
      <c r="L2980" s="101">
        <v>538</v>
      </c>
      <c r="M2980" s="101">
        <v>0</v>
      </c>
      <c r="N2980" s="100" t="str">
        <f t="shared" si="138"/>
        <v>공격력 +571</v>
      </c>
      <c r="O2980" s="100" t="str">
        <f t="shared" si="139"/>
        <v>최대 체력 +3407</v>
      </c>
      <c r="P2980" s="100" t="str">
        <f t="shared" si="140"/>
        <v>치유력 +538</v>
      </c>
    </row>
    <row r="2981" spans="1:16" ht="13.8" customHeight="1">
      <c r="A2981" s="101">
        <f>C2981*ID규칙_기본능력치그룹_단위+COUNTIF($C$4:C2981,C2981)</f>
        <v>11342028</v>
      </c>
      <c r="B2981" s="100" t="s">
        <v>403</v>
      </c>
      <c r="C2981" s="101">
        <f>VLOOKUP(B2981,WEAPON!$B:$D,3,0)</f>
        <v>11342</v>
      </c>
      <c r="D2981" s="102">
        <v>28</v>
      </c>
      <c r="E2981" s="101">
        <v>1</v>
      </c>
      <c r="F2981" s="101">
        <v>587</v>
      </c>
      <c r="G2981" s="101">
        <v>0</v>
      </c>
      <c r="H2981" s="101">
        <v>2</v>
      </c>
      <c r="I2981" s="101">
        <v>3499</v>
      </c>
      <c r="J2981" s="101">
        <v>0</v>
      </c>
      <c r="K2981" s="101">
        <v>3</v>
      </c>
      <c r="L2981" s="101">
        <v>553</v>
      </c>
      <c r="M2981" s="101">
        <v>0</v>
      </c>
      <c r="N2981" s="100" t="str">
        <f t="shared" si="138"/>
        <v>공격력 +587</v>
      </c>
      <c r="O2981" s="100" t="str">
        <f t="shared" si="139"/>
        <v>최대 체력 +3499</v>
      </c>
      <c r="P2981" s="100" t="str">
        <f t="shared" si="140"/>
        <v>치유력 +553</v>
      </c>
    </row>
    <row r="2982" spans="1:16" ht="13.8" customHeight="1">
      <c r="A2982" s="101">
        <f>C2982*ID규칙_기본능력치그룹_단위+COUNTIF($C$4:C2982,C2982)</f>
        <v>11342029</v>
      </c>
      <c r="B2982" s="100" t="s">
        <v>403</v>
      </c>
      <c r="C2982" s="101">
        <f>VLOOKUP(B2982,WEAPON!$B:$D,3,0)</f>
        <v>11342</v>
      </c>
      <c r="D2982" s="102">
        <v>29</v>
      </c>
      <c r="E2982" s="101">
        <v>1</v>
      </c>
      <c r="F2982" s="101">
        <v>602</v>
      </c>
      <c r="G2982" s="101">
        <v>0</v>
      </c>
      <c r="H2982" s="101">
        <v>2</v>
      </c>
      <c r="I2982" s="101">
        <v>3591</v>
      </c>
      <c r="J2982" s="101">
        <v>0</v>
      </c>
      <c r="K2982" s="101">
        <v>3</v>
      </c>
      <c r="L2982" s="101">
        <v>567</v>
      </c>
      <c r="M2982" s="101">
        <v>0</v>
      </c>
      <c r="N2982" s="100" t="str">
        <f t="shared" si="138"/>
        <v>공격력 +602</v>
      </c>
      <c r="O2982" s="100" t="str">
        <f t="shared" si="139"/>
        <v>최대 체력 +3591</v>
      </c>
      <c r="P2982" s="100" t="str">
        <f t="shared" si="140"/>
        <v>치유력 +567</v>
      </c>
    </row>
    <row r="2983" spans="1:16" ht="13.8" customHeight="1">
      <c r="A2983" s="101">
        <f>C2983*ID규칙_기본능력치그룹_단위+COUNTIF($C$4:C2983,C2983)</f>
        <v>11342030</v>
      </c>
      <c r="B2983" s="100" t="s">
        <v>403</v>
      </c>
      <c r="C2983" s="101">
        <f>VLOOKUP(B2983,WEAPON!$B:$D,3,0)</f>
        <v>11342</v>
      </c>
      <c r="D2983" s="102">
        <v>30</v>
      </c>
      <c r="E2983" s="101">
        <v>1</v>
      </c>
      <c r="F2983" s="101">
        <v>617</v>
      </c>
      <c r="G2983" s="101">
        <v>0</v>
      </c>
      <c r="H2983" s="101">
        <v>2</v>
      </c>
      <c r="I2983" s="101">
        <v>3683</v>
      </c>
      <c r="J2983" s="101">
        <v>0</v>
      </c>
      <c r="K2983" s="101">
        <v>3</v>
      </c>
      <c r="L2983" s="101">
        <v>582</v>
      </c>
      <c r="M2983" s="101">
        <v>0</v>
      </c>
      <c r="N2983" s="100" t="str">
        <f t="shared" si="138"/>
        <v>공격력 +617</v>
      </c>
      <c r="O2983" s="100" t="str">
        <f t="shared" si="139"/>
        <v>최대 체력 +3683</v>
      </c>
      <c r="P2983" s="100" t="str">
        <f t="shared" si="140"/>
        <v>치유력 +582</v>
      </c>
    </row>
    <row r="2984" spans="1:16" ht="13.8" customHeight="1">
      <c r="A2984" s="101">
        <f>C2984*ID규칙_기본능력치그룹_단위+COUNTIF($C$4:C2984,C2984)</f>
        <v>11342031</v>
      </c>
      <c r="B2984" s="100" t="s">
        <v>403</v>
      </c>
      <c r="C2984" s="101">
        <f>VLOOKUP(B2984,WEAPON!$B:$D,3,0)</f>
        <v>11342</v>
      </c>
      <c r="D2984" s="102">
        <v>31</v>
      </c>
      <c r="E2984" s="101">
        <v>1</v>
      </c>
      <c r="F2984" s="101">
        <v>633</v>
      </c>
      <c r="G2984" s="101">
        <v>0</v>
      </c>
      <c r="H2984" s="101">
        <v>2</v>
      </c>
      <c r="I2984" s="101">
        <v>3775</v>
      </c>
      <c r="J2984" s="101">
        <v>0</v>
      </c>
      <c r="K2984" s="101">
        <v>3</v>
      </c>
      <c r="L2984" s="101">
        <v>597</v>
      </c>
      <c r="M2984" s="101">
        <v>0</v>
      </c>
      <c r="N2984" s="100" t="str">
        <f t="shared" si="138"/>
        <v>공격력 +633</v>
      </c>
      <c r="O2984" s="100" t="str">
        <f t="shared" si="139"/>
        <v>최대 체력 +3775</v>
      </c>
      <c r="P2984" s="100" t="str">
        <f t="shared" si="140"/>
        <v>치유력 +597</v>
      </c>
    </row>
    <row r="2985" spans="1:16" ht="13.8" customHeight="1">
      <c r="A2985" s="101">
        <f>C2985*ID규칙_기본능력치그룹_단위+COUNTIF($C$4:C2985,C2985)</f>
        <v>11342032</v>
      </c>
      <c r="B2985" s="100" t="s">
        <v>403</v>
      </c>
      <c r="C2985" s="101">
        <f>VLOOKUP(B2985,WEAPON!$B:$D,3,0)</f>
        <v>11342</v>
      </c>
      <c r="D2985" s="102">
        <v>32</v>
      </c>
      <c r="E2985" s="101">
        <v>1</v>
      </c>
      <c r="F2985" s="101">
        <v>648</v>
      </c>
      <c r="G2985" s="101">
        <v>0</v>
      </c>
      <c r="H2985" s="101">
        <v>2</v>
      </c>
      <c r="I2985" s="101">
        <v>3868</v>
      </c>
      <c r="J2985" s="101">
        <v>0</v>
      </c>
      <c r="K2985" s="101">
        <v>3</v>
      </c>
      <c r="L2985" s="101">
        <v>611</v>
      </c>
      <c r="M2985" s="101">
        <v>0</v>
      </c>
      <c r="N2985" s="100" t="str">
        <f t="shared" si="138"/>
        <v>공격력 +648</v>
      </c>
      <c r="O2985" s="100" t="str">
        <f t="shared" si="139"/>
        <v>최대 체력 +3868</v>
      </c>
      <c r="P2985" s="100" t="str">
        <f t="shared" si="140"/>
        <v>치유력 +611</v>
      </c>
    </row>
    <row r="2986" spans="1:16" ht="13.8" customHeight="1">
      <c r="A2986" s="101">
        <f>C2986*ID규칙_기본능력치그룹_단위+COUNTIF($C$4:C2986,C2986)</f>
        <v>11342033</v>
      </c>
      <c r="B2986" s="100" t="s">
        <v>403</v>
      </c>
      <c r="C2986" s="101">
        <f>VLOOKUP(B2986,WEAPON!$B:$D,3,0)</f>
        <v>11342</v>
      </c>
      <c r="D2986" s="102">
        <v>33</v>
      </c>
      <c r="E2986" s="101">
        <v>1</v>
      </c>
      <c r="F2986" s="101">
        <v>664</v>
      </c>
      <c r="G2986" s="101">
        <v>0</v>
      </c>
      <c r="H2986" s="101">
        <v>2</v>
      </c>
      <c r="I2986" s="101">
        <v>3960</v>
      </c>
      <c r="J2986" s="101">
        <v>0</v>
      </c>
      <c r="K2986" s="101">
        <v>3</v>
      </c>
      <c r="L2986" s="101">
        <v>626</v>
      </c>
      <c r="M2986" s="101">
        <v>0</v>
      </c>
      <c r="N2986" s="100" t="str">
        <f t="shared" si="138"/>
        <v>공격력 +664</v>
      </c>
      <c r="O2986" s="100" t="str">
        <f t="shared" si="139"/>
        <v>최대 체력 +3960</v>
      </c>
      <c r="P2986" s="100" t="str">
        <f t="shared" si="140"/>
        <v>치유력 +626</v>
      </c>
    </row>
    <row r="2987" spans="1:16" ht="13.8" customHeight="1">
      <c r="A2987" s="101">
        <f>C2987*ID규칙_기본능력치그룹_단위+COUNTIF($C$4:C2987,C2987)</f>
        <v>11342034</v>
      </c>
      <c r="B2987" s="100" t="s">
        <v>403</v>
      </c>
      <c r="C2987" s="101">
        <f>VLOOKUP(B2987,WEAPON!$B:$D,3,0)</f>
        <v>11342</v>
      </c>
      <c r="D2987" s="102">
        <v>34</v>
      </c>
      <c r="E2987" s="101">
        <v>1</v>
      </c>
      <c r="F2987" s="101">
        <v>679</v>
      </c>
      <c r="G2987" s="101">
        <v>0</v>
      </c>
      <c r="H2987" s="101">
        <v>2</v>
      </c>
      <c r="I2987" s="101">
        <v>4052</v>
      </c>
      <c r="J2987" s="101">
        <v>0</v>
      </c>
      <c r="K2987" s="101">
        <v>3</v>
      </c>
      <c r="L2987" s="101">
        <v>640</v>
      </c>
      <c r="M2987" s="101">
        <v>0</v>
      </c>
      <c r="N2987" s="100" t="str">
        <f t="shared" si="138"/>
        <v>공격력 +679</v>
      </c>
      <c r="O2987" s="100" t="str">
        <f t="shared" si="139"/>
        <v>최대 체력 +4052</v>
      </c>
      <c r="P2987" s="100" t="str">
        <f t="shared" si="140"/>
        <v>치유력 +640</v>
      </c>
    </row>
    <row r="2988" spans="1:16" ht="13.8" customHeight="1">
      <c r="A2988" s="101">
        <f>C2988*ID규칙_기본능력치그룹_단위+COUNTIF($C$4:C2988,C2988)</f>
        <v>11342035</v>
      </c>
      <c r="B2988" s="100" t="s">
        <v>403</v>
      </c>
      <c r="C2988" s="101">
        <f>VLOOKUP(B2988,WEAPON!$B:$D,3,0)</f>
        <v>11342</v>
      </c>
      <c r="D2988" s="102">
        <v>35</v>
      </c>
      <c r="E2988" s="101">
        <v>1</v>
      </c>
      <c r="F2988" s="101">
        <v>695</v>
      </c>
      <c r="G2988" s="101">
        <v>0</v>
      </c>
      <c r="H2988" s="101">
        <v>2</v>
      </c>
      <c r="I2988" s="101">
        <v>4144</v>
      </c>
      <c r="J2988" s="101">
        <v>0</v>
      </c>
      <c r="K2988" s="101">
        <v>3</v>
      </c>
      <c r="L2988" s="101">
        <v>655</v>
      </c>
      <c r="M2988" s="101">
        <v>0</v>
      </c>
      <c r="N2988" s="100" t="str">
        <f t="shared" si="138"/>
        <v>공격력 +695</v>
      </c>
      <c r="O2988" s="100" t="str">
        <f t="shared" si="139"/>
        <v>최대 체력 +4144</v>
      </c>
      <c r="P2988" s="100" t="str">
        <f t="shared" si="140"/>
        <v>치유력 +655</v>
      </c>
    </row>
    <row r="2989" spans="1:16" ht="13.8" customHeight="1">
      <c r="A2989" s="101">
        <f>C2989*ID규칙_기본능력치그룹_단위+COUNTIF($C$4:C2989,C2989)</f>
        <v>11342036</v>
      </c>
      <c r="B2989" s="100" t="s">
        <v>403</v>
      </c>
      <c r="C2989" s="101">
        <f>VLOOKUP(B2989,WEAPON!$B:$D,3,0)</f>
        <v>11342</v>
      </c>
      <c r="D2989" s="102">
        <v>36</v>
      </c>
      <c r="E2989" s="101">
        <v>1</v>
      </c>
      <c r="F2989" s="101">
        <v>710</v>
      </c>
      <c r="G2989" s="101">
        <v>0</v>
      </c>
      <c r="H2989" s="101">
        <v>2</v>
      </c>
      <c r="I2989" s="101">
        <v>4236</v>
      </c>
      <c r="J2989" s="101">
        <v>0</v>
      </c>
      <c r="K2989" s="101">
        <v>3</v>
      </c>
      <c r="L2989" s="101">
        <v>669</v>
      </c>
      <c r="M2989" s="101">
        <v>0</v>
      </c>
      <c r="N2989" s="100" t="str">
        <f t="shared" si="138"/>
        <v>공격력 +710</v>
      </c>
      <c r="O2989" s="100" t="str">
        <f t="shared" si="139"/>
        <v>최대 체력 +4236</v>
      </c>
      <c r="P2989" s="100" t="str">
        <f t="shared" si="140"/>
        <v>치유력 +669</v>
      </c>
    </row>
    <row r="2990" spans="1:16" ht="13.8" customHeight="1">
      <c r="A2990" s="101">
        <f>C2990*ID규칙_기본능력치그룹_단위+COUNTIF($C$4:C2990,C2990)</f>
        <v>11342037</v>
      </c>
      <c r="B2990" s="100" t="s">
        <v>403</v>
      </c>
      <c r="C2990" s="101">
        <f>VLOOKUP(B2990,WEAPON!$B:$D,3,0)</f>
        <v>11342</v>
      </c>
      <c r="D2990" s="102">
        <v>37</v>
      </c>
      <c r="E2990" s="101">
        <v>1</v>
      </c>
      <c r="F2990" s="101">
        <v>725</v>
      </c>
      <c r="G2990" s="101">
        <v>0</v>
      </c>
      <c r="H2990" s="101">
        <v>2</v>
      </c>
      <c r="I2990" s="101">
        <v>4328</v>
      </c>
      <c r="J2990" s="101">
        <v>0</v>
      </c>
      <c r="K2990" s="101">
        <v>3</v>
      </c>
      <c r="L2990" s="101">
        <v>684</v>
      </c>
      <c r="M2990" s="101">
        <v>0</v>
      </c>
      <c r="N2990" s="100" t="str">
        <f t="shared" si="138"/>
        <v>공격력 +725</v>
      </c>
      <c r="O2990" s="100" t="str">
        <f t="shared" si="139"/>
        <v>최대 체력 +4328</v>
      </c>
      <c r="P2990" s="100" t="str">
        <f t="shared" si="140"/>
        <v>치유력 +684</v>
      </c>
    </row>
    <row r="2991" spans="1:16" ht="13.8" customHeight="1">
      <c r="A2991" s="101">
        <f>C2991*ID규칙_기본능력치그룹_단위+COUNTIF($C$4:C2991,C2991)</f>
        <v>11342038</v>
      </c>
      <c r="B2991" s="100" t="s">
        <v>403</v>
      </c>
      <c r="C2991" s="101">
        <f>VLOOKUP(B2991,WEAPON!$B:$D,3,0)</f>
        <v>11342</v>
      </c>
      <c r="D2991" s="102">
        <v>38</v>
      </c>
      <c r="E2991" s="101">
        <v>1</v>
      </c>
      <c r="F2991" s="101">
        <v>741</v>
      </c>
      <c r="G2991" s="101">
        <v>0</v>
      </c>
      <c r="H2991" s="101">
        <v>2</v>
      </c>
      <c r="I2991" s="101">
        <v>4420</v>
      </c>
      <c r="J2991" s="101">
        <v>0</v>
      </c>
      <c r="K2991" s="101">
        <v>3</v>
      </c>
      <c r="L2991" s="101">
        <v>698</v>
      </c>
      <c r="M2991" s="101">
        <v>0</v>
      </c>
      <c r="N2991" s="100" t="str">
        <f t="shared" si="138"/>
        <v>공격력 +741</v>
      </c>
      <c r="O2991" s="100" t="str">
        <f t="shared" si="139"/>
        <v>최대 체력 +4420</v>
      </c>
      <c r="P2991" s="100" t="str">
        <f t="shared" si="140"/>
        <v>치유력 +698</v>
      </c>
    </row>
    <row r="2992" spans="1:16" ht="13.8" customHeight="1">
      <c r="A2992" s="101">
        <f>C2992*ID규칙_기본능력치그룹_단위+COUNTIF($C$4:C2992,C2992)</f>
        <v>11342039</v>
      </c>
      <c r="B2992" s="100" t="s">
        <v>403</v>
      </c>
      <c r="C2992" s="101">
        <f>VLOOKUP(B2992,WEAPON!$B:$D,3,0)</f>
        <v>11342</v>
      </c>
      <c r="D2992" s="102">
        <v>39</v>
      </c>
      <c r="E2992" s="101">
        <v>1</v>
      </c>
      <c r="F2992" s="101">
        <v>756</v>
      </c>
      <c r="G2992" s="101">
        <v>0</v>
      </c>
      <c r="H2992" s="101">
        <v>2</v>
      </c>
      <c r="I2992" s="101">
        <v>4512</v>
      </c>
      <c r="J2992" s="101">
        <v>0</v>
      </c>
      <c r="K2992" s="101">
        <v>3</v>
      </c>
      <c r="L2992" s="101">
        <v>713</v>
      </c>
      <c r="M2992" s="101">
        <v>0</v>
      </c>
      <c r="N2992" s="100" t="str">
        <f t="shared" si="138"/>
        <v>공격력 +756</v>
      </c>
      <c r="O2992" s="100" t="str">
        <f t="shared" si="139"/>
        <v>최대 체력 +4512</v>
      </c>
      <c r="P2992" s="100" t="str">
        <f t="shared" si="140"/>
        <v>치유력 +713</v>
      </c>
    </row>
    <row r="2993" spans="1:16" ht="13.8" customHeight="1">
      <c r="A2993" s="101">
        <f>C2993*ID규칙_기본능력치그룹_단위+COUNTIF($C$4:C2993,C2993)</f>
        <v>11342040</v>
      </c>
      <c r="B2993" s="100" t="s">
        <v>403</v>
      </c>
      <c r="C2993" s="101">
        <f>VLOOKUP(B2993,WEAPON!$B:$D,3,0)</f>
        <v>11342</v>
      </c>
      <c r="D2993" s="102">
        <v>40</v>
      </c>
      <c r="E2993" s="101">
        <v>1</v>
      </c>
      <c r="F2993" s="101">
        <v>772</v>
      </c>
      <c r="G2993" s="101">
        <v>0</v>
      </c>
      <c r="H2993" s="101">
        <v>2</v>
      </c>
      <c r="I2993" s="101">
        <v>4604</v>
      </c>
      <c r="J2993" s="101">
        <v>0</v>
      </c>
      <c r="K2993" s="101">
        <v>3</v>
      </c>
      <c r="L2993" s="101">
        <v>727</v>
      </c>
      <c r="M2993" s="101">
        <v>0</v>
      </c>
      <c r="N2993" s="100" t="str">
        <f t="shared" si="138"/>
        <v>공격력 +772</v>
      </c>
      <c r="O2993" s="100" t="str">
        <f t="shared" si="139"/>
        <v>최대 체력 +4604</v>
      </c>
      <c r="P2993" s="100" t="str">
        <f t="shared" si="140"/>
        <v>치유력 +727</v>
      </c>
    </row>
    <row r="2994" spans="1:16" ht="13.8" customHeight="1">
      <c r="A2994" s="101">
        <f>C2994*ID규칙_기본능력치그룹_단위+COUNTIF($C$4:C2994,C2994)</f>
        <v>11342041</v>
      </c>
      <c r="B2994" s="100" t="s">
        <v>403</v>
      </c>
      <c r="C2994" s="101">
        <f>VLOOKUP(B2994,WEAPON!$B:$D,3,0)</f>
        <v>11342</v>
      </c>
      <c r="D2994" s="102">
        <v>41</v>
      </c>
      <c r="E2994" s="101">
        <v>1</v>
      </c>
      <c r="F2994" s="101">
        <v>787</v>
      </c>
      <c r="G2994" s="101">
        <v>0</v>
      </c>
      <c r="H2994" s="101">
        <v>2</v>
      </c>
      <c r="I2994" s="101">
        <v>4696</v>
      </c>
      <c r="J2994" s="101">
        <v>0</v>
      </c>
      <c r="K2994" s="101">
        <v>3</v>
      </c>
      <c r="L2994" s="101">
        <v>742</v>
      </c>
      <c r="M2994" s="101">
        <v>0</v>
      </c>
      <c r="N2994" s="100" t="str">
        <f t="shared" si="138"/>
        <v>공격력 +787</v>
      </c>
      <c r="O2994" s="100" t="str">
        <f t="shared" si="139"/>
        <v>최대 체력 +4696</v>
      </c>
      <c r="P2994" s="100" t="str">
        <f t="shared" si="140"/>
        <v>치유력 +742</v>
      </c>
    </row>
    <row r="2995" spans="1:16" ht="13.8" customHeight="1">
      <c r="A2995" s="101">
        <f>C2995*ID규칙_기본능력치그룹_단위+COUNTIF($C$4:C2995,C2995)</f>
        <v>11342042</v>
      </c>
      <c r="B2995" s="100" t="s">
        <v>403</v>
      </c>
      <c r="C2995" s="101">
        <f>VLOOKUP(B2995,WEAPON!$B:$D,3,0)</f>
        <v>11342</v>
      </c>
      <c r="D2995" s="102">
        <v>42</v>
      </c>
      <c r="E2995" s="101">
        <v>1</v>
      </c>
      <c r="F2995" s="101">
        <v>803</v>
      </c>
      <c r="G2995" s="101">
        <v>0</v>
      </c>
      <c r="H2995" s="101">
        <v>2</v>
      </c>
      <c r="I2995" s="101">
        <v>4788</v>
      </c>
      <c r="J2995" s="101">
        <v>0</v>
      </c>
      <c r="K2995" s="101">
        <v>3</v>
      </c>
      <c r="L2995" s="101">
        <v>757</v>
      </c>
      <c r="M2995" s="101">
        <v>0</v>
      </c>
      <c r="N2995" s="100" t="str">
        <f t="shared" si="138"/>
        <v>공격력 +803</v>
      </c>
      <c r="O2995" s="100" t="str">
        <f t="shared" si="139"/>
        <v>최대 체력 +4788</v>
      </c>
      <c r="P2995" s="100" t="str">
        <f t="shared" si="140"/>
        <v>치유력 +757</v>
      </c>
    </row>
    <row r="2996" spans="1:16" ht="13.8" customHeight="1">
      <c r="A2996" s="101">
        <f>C2996*ID규칙_기본능력치그룹_단위+COUNTIF($C$4:C2996,C2996)</f>
        <v>11342043</v>
      </c>
      <c r="B2996" s="100" t="s">
        <v>403</v>
      </c>
      <c r="C2996" s="101">
        <f>VLOOKUP(B2996,WEAPON!$B:$D,3,0)</f>
        <v>11342</v>
      </c>
      <c r="D2996" s="102">
        <v>43</v>
      </c>
      <c r="E2996" s="101">
        <v>1</v>
      </c>
      <c r="F2996" s="101">
        <v>818</v>
      </c>
      <c r="G2996" s="101">
        <v>0</v>
      </c>
      <c r="H2996" s="101">
        <v>2</v>
      </c>
      <c r="I2996" s="101">
        <v>4880</v>
      </c>
      <c r="J2996" s="101">
        <v>0</v>
      </c>
      <c r="K2996" s="101">
        <v>3</v>
      </c>
      <c r="L2996" s="101">
        <v>771</v>
      </c>
      <c r="M2996" s="101">
        <v>0</v>
      </c>
      <c r="N2996" s="100" t="str">
        <f t="shared" si="138"/>
        <v>공격력 +818</v>
      </c>
      <c r="O2996" s="100" t="str">
        <f t="shared" si="139"/>
        <v>최대 체력 +4880</v>
      </c>
      <c r="P2996" s="100" t="str">
        <f t="shared" si="140"/>
        <v>치유력 +771</v>
      </c>
    </row>
    <row r="2997" spans="1:16" ht="13.8" customHeight="1">
      <c r="A2997" s="101">
        <f>C2997*ID규칙_기본능력치그룹_단위+COUNTIF($C$4:C2997,C2997)</f>
        <v>11342044</v>
      </c>
      <c r="B2997" s="100" t="s">
        <v>403</v>
      </c>
      <c r="C2997" s="101">
        <f>VLOOKUP(B2997,WEAPON!$B:$D,3,0)</f>
        <v>11342</v>
      </c>
      <c r="D2997" s="102">
        <v>44</v>
      </c>
      <c r="E2997" s="101">
        <v>1</v>
      </c>
      <c r="F2997" s="101">
        <v>833</v>
      </c>
      <c r="G2997" s="101">
        <v>0</v>
      </c>
      <c r="H2997" s="101">
        <v>2</v>
      </c>
      <c r="I2997" s="101">
        <v>4973</v>
      </c>
      <c r="J2997" s="101">
        <v>0</v>
      </c>
      <c r="K2997" s="101">
        <v>3</v>
      </c>
      <c r="L2997" s="101">
        <v>786</v>
      </c>
      <c r="M2997" s="101">
        <v>0</v>
      </c>
      <c r="N2997" s="100" t="str">
        <f t="shared" si="138"/>
        <v>공격력 +833</v>
      </c>
      <c r="O2997" s="100" t="str">
        <f t="shared" si="139"/>
        <v>최대 체력 +4973</v>
      </c>
      <c r="P2997" s="100" t="str">
        <f t="shared" si="140"/>
        <v>치유력 +786</v>
      </c>
    </row>
    <row r="2998" spans="1:16" ht="13.8" customHeight="1">
      <c r="A2998" s="101">
        <f>C2998*ID규칙_기본능력치그룹_단위+COUNTIF($C$4:C2998,C2998)</f>
        <v>11342045</v>
      </c>
      <c r="B2998" s="100" t="s">
        <v>403</v>
      </c>
      <c r="C2998" s="101">
        <f>VLOOKUP(B2998,WEAPON!$B:$D,3,0)</f>
        <v>11342</v>
      </c>
      <c r="D2998" s="102">
        <v>45</v>
      </c>
      <c r="E2998" s="101">
        <v>1</v>
      </c>
      <c r="F2998" s="101">
        <v>849</v>
      </c>
      <c r="G2998" s="101">
        <v>0</v>
      </c>
      <c r="H2998" s="101">
        <v>2</v>
      </c>
      <c r="I2998" s="101">
        <v>5065</v>
      </c>
      <c r="J2998" s="101">
        <v>0</v>
      </c>
      <c r="K2998" s="101">
        <v>3</v>
      </c>
      <c r="L2998" s="101">
        <v>800</v>
      </c>
      <c r="M2998" s="101">
        <v>0</v>
      </c>
      <c r="N2998" s="100" t="str">
        <f t="shared" si="138"/>
        <v>공격력 +849</v>
      </c>
      <c r="O2998" s="100" t="str">
        <f t="shared" si="139"/>
        <v>최대 체력 +5065</v>
      </c>
      <c r="P2998" s="100" t="str">
        <f t="shared" si="140"/>
        <v>치유력 +800</v>
      </c>
    </row>
    <row r="2999" spans="1:16" ht="13.8" customHeight="1">
      <c r="A2999" s="101">
        <f>C2999*ID규칙_기본능력치그룹_단위+COUNTIF($C$4:C2999,C2999)</f>
        <v>11342046</v>
      </c>
      <c r="B2999" s="100" t="s">
        <v>403</v>
      </c>
      <c r="C2999" s="101">
        <f>VLOOKUP(B2999,WEAPON!$B:$D,3,0)</f>
        <v>11342</v>
      </c>
      <c r="D2999" s="102">
        <v>46</v>
      </c>
      <c r="E2999" s="101">
        <v>1</v>
      </c>
      <c r="F2999" s="101">
        <v>864</v>
      </c>
      <c r="G2999" s="101">
        <v>0</v>
      </c>
      <c r="H2999" s="101">
        <v>2</v>
      </c>
      <c r="I2999" s="101">
        <v>5157</v>
      </c>
      <c r="J2999" s="101">
        <v>0</v>
      </c>
      <c r="K2999" s="101">
        <v>3</v>
      </c>
      <c r="L2999" s="101">
        <v>815</v>
      </c>
      <c r="M2999" s="101">
        <v>0</v>
      </c>
      <c r="N2999" s="100" t="str">
        <f t="shared" si="138"/>
        <v>공격력 +864</v>
      </c>
      <c r="O2999" s="100" t="str">
        <f t="shared" si="139"/>
        <v>최대 체력 +5157</v>
      </c>
      <c r="P2999" s="100" t="str">
        <f t="shared" si="140"/>
        <v>치유력 +815</v>
      </c>
    </row>
    <row r="3000" spans="1:16" ht="13.8" customHeight="1">
      <c r="A3000" s="101">
        <f>C3000*ID규칙_기본능력치그룹_단위+COUNTIF($C$4:C3000,C3000)</f>
        <v>11342047</v>
      </c>
      <c r="B3000" s="100" t="s">
        <v>403</v>
      </c>
      <c r="C3000" s="101">
        <f>VLOOKUP(B3000,WEAPON!$B:$D,3,0)</f>
        <v>11342</v>
      </c>
      <c r="D3000" s="102">
        <v>47</v>
      </c>
      <c r="E3000" s="101">
        <v>1</v>
      </c>
      <c r="F3000" s="101">
        <v>880</v>
      </c>
      <c r="G3000" s="101">
        <v>0</v>
      </c>
      <c r="H3000" s="101">
        <v>2</v>
      </c>
      <c r="I3000" s="101">
        <v>5249</v>
      </c>
      <c r="J3000" s="101">
        <v>0</v>
      </c>
      <c r="K3000" s="101">
        <v>3</v>
      </c>
      <c r="L3000" s="101">
        <v>829</v>
      </c>
      <c r="M3000" s="101">
        <v>0</v>
      </c>
      <c r="N3000" s="100" t="str">
        <f t="shared" si="138"/>
        <v>공격력 +880</v>
      </c>
      <c r="O3000" s="100" t="str">
        <f t="shared" si="139"/>
        <v>최대 체력 +5249</v>
      </c>
      <c r="P3000" s="100" t="str">
        <f t="shared" si="140"/>
        <v>치유력 +829</v>
      </c>
    </row>
    <row r="3001" spans="1:16" ht="13.8" customHeight="1">
      <c r="A3001" s="101">
        <f>C3001*ID규칙_기본능력치그룹_단위+COUNTIF($C$4:C3001,C3001)</f>
        <v>11342048</v>
      </c>
      <c r="B3001" s="100" t="s">
        <v>403</v>
      </c>
      <c r="C3001" s="101">
        <f>VLOOKUP(B3001,WEAPON!$B:$D,3,0)</f>
        <v>11342</v>
      </c>
      <c r="D3001" s="102">
        <v>48</v>
      </c>
      <c r="E3001" s="101">
        <v>1</v>
      </c>
      <c r="F3001" s="101">
        <v>895</v>
      </c>
      <c r="G3001" s="101">
        <v>0</v>
      </c>
      <c r="H3001" s="101">
        <v>2</v>
      </c>
      <c r="I3001" s="101">
        <v>5341</v>
      </c>
      <c r="J3001" s="101">
        <v>0</v>
      </c>
      <c r="K3001" s="101">
        <v>3</v>
      </c>
      <c r="L3001" s="101">
        <v>844</v>
      </c>
      <c r="M3001" s="101">
        <v>0</v>
      </c>
      <c r="N3001" s="100" t="str">
        <f t="shared" si="138"/>
        <v>공격력 +895</v>
      </c>
      <c r="O3001" s="100" t="str">
        <f t="shared" si="139"/>
        <v>최대 체력 +5341</v>
      </c>
      <c r="P3001" s="100" t="str">
        <f t="shared" si="140"/>
        <v>치유력 +844</v>
      </c>
    </row>
    <row r="3002" spans="1:16" ht="13.8" customHeight="1">
      <c r="A3002" s="101">
        <f>C3002*ID규칙_기본능력치그룹_단위+COUNTIF($C$4:C3002,C3002)</f>
        <v>11342049</v>
      </c>
      <c r="B3002" s="100" t="s">
        <v>403</v>
      </c>
      <c r="C3002" s="101">
        <f>VLOOKUP(B3002,WEAPON!$B:$D,3,0)</f>
        <v>11342</v>
      </c>
      <c r="D3002" s="102">
        <v>49</v>
      </c>
      <c r="E3002" s="101">
        <v>1</v>
      </c>
      <c r="F3002" s="101">
        <v>911</v>
      </c>
      <c r="G3002" s="101">
        <v>0</v>
      </c>
      <c r="H3002" s="101">
        <v>2</v>
      </c>
      <c r="I3002" s="101">
        <v>5433</v>
      </c>
      <c r="J3002" s="101">
        <v>0</v>
      </c>
      <c r="K3002" s="101">
        <v>3</v>
      </c>
      <c r="L3002" s="101">
        <v>858</v>
      </c>
      <c r="M3002" s="101">
        <v>0</v>
      </c>
      <c r="N3002" s="100" t="str">
        <f t="shared" si="138"/>
        <v>공격력 +911</v>
      </c>
      <c r="O3002" s="100" t="str">
        <f t="shared" si="139"/>
        <v>최대 체력 +5433</v>
      </c>
      <c r="P3002" s="100" t="str">
        <f t="shared" si="140"/>
        <v>치유력 +858</v>
      </c>
    </row>
    <row r="3003" spans="1:16" ht="13.8" customHeight="1">
      <c r="A3003" s="101">
        <f>C3003*ID규칙_기본능력치그룹_단위+COUNTIF($C$4:C3003,C3003)</f>
        <v>11342050</v>
      </c>
      <c r="B3003" s="100" t="s">
        <v>403</v>
      </c>
      <c r="C3003" s="101">
        <f>VLOOKUP(B3003,WEAPON!$B:$D,3,0)</f>
        <v>11342</v>
      </c>
      <c r="D3003" s="102">
        <v>50</v>
      </c>
      <c r="E3003" s="101">
        <v>1</v>
      </c>
      <c r="F3003" s="101">
        <v>926</v>
      </c>
      <c r="G3003" s="101">
        <v>0</v>
      </c>
      <c r="H3003" s="101">
        <v>2</v>
      </c>
      <c r="I3003" s="101">
        <v>5525</v>
      </c>
      <c r="J3003" s="101">
        <v>0</v>
      </c>
      <c r="K3003" s="101">
        <v>3</v>
      </c>
      <c r="L3003" s="101">
        <v>873</v>
      </c>
      <c r="M3003" s="101">
        <v>0</v>
      </c>
      <c r="N3003" s="100" t="str">
        <f t="shared" si="138"/>
        <v>공격력 +926</v>
      </c>
      <c r="O3003" s="100" t="str">
        <f t="shared" si="139"/>
        <v>최대 체력 +5525</v>
      </c>
      <c r="P3003" s="100" t="str">
        <f t="shared" si="140"/>
        <v>치유력 +873</v>
      </c>
    </row>
    <row r="3004" spans="1:16" ht="13.8" customHeight="1">
      <c r="A3004" s="101">
        <f>C3004*ID규칙_기본능력치그룹_단위+COUNTIF($C$4:C3004,C3004)</f>
        <v>11243001</v>
      </c>
      <c r="B3004" s="100" t="s">
        <v>405</v>
      </c>
      <c r="C3004" s="101">
        <f>VLOOKUP(B3004,WEAPON!$B:$D,3,0)</f>
        <v>11243</v>
      </c>
      <c r="D3004" s="102">
        <v>1</v>
      </c>
      <c r="E3004" s="101">
        <v>1</v>
      </c>
      <c r="F3004" s="101">
        <v>197</v>
      </c>
      <c r="G3004" s="101">
        <v>0</v>
      </c>
      <c r="H3004" s="101">
        <v>2</v>
      </c>
      <c r="I3004" s="101">
        <v>738</v>
      </c>
      <c r="J3004" s="101">
        <v>0</v>
      </c>
      <c r="K3004" s="101">
        <v>0</v>
      </c>
      <c r="L3004" s="101">
        <v>0</v>
      </c>
      <c r="M3004" s="101">
        <v>0</v>
      </c>
      <c r="N3004" s="100" t="str">
        <f t="shared" si="138"/>
        <v>공격력 +197</v>
      </c>
      <c r="O3004" s="100" t="str">
        <f t="shared" si="139"/>
        <v>최대 체력 +738</v>
      </c>
      <c r="P3004" s="100" t="str">
        <f t="shared" si="140"/>
        <v>-</v>
      </c>
    </row>
    <row r="3005" spans="1:16" ht="13.8" customHeight="1">
      <c r="A3005" s="101">
        <f>C3005*ID규칙_기본능력치그룹_단위+COUNTIF($C$4:C3005,C3005)</f>
        <v>11243002</v>
      </c>
      <c r="B3005" s="100" t="s">
        <v>405</v>
      </c>
      <c r="C3005" s="101">
        <f>VLOOKUP(B3005,WEAPON!$B:$D,3,0)</f>
        <v>11243</v>
      </c>
      <c r="D3005" s="102">
        <v>2</v>
      </c>
      <c r="E3005" s="101">
        <v>1</v>
      </c>
      <c r="F3005" s="101">
        <v>215</v>
      </c>
      <c r="G3005" s="101">
        <v>0</v>
      </c>
      <c r="H3005" s="101">
        <v>2</v>
      </c>
      <c r="I3005" s="101">
        <v>805</v>
      </c>
      <c r="J3005" s="101">
        <v>0</v>
      </c>
      <c r="K3005" s="101">
        <v>0</v>
      </c>
      <c r="L3005" s="101">
        <v>0</v>
      </c>
      <c r="M3005" s="101">
        <v>0</v>
      </c>
      <c r="N3005" s="100" t="str">
        <f t="shared" si="138"/>
        <v>공격력 +215</v>
      </c>
      <c r="O3005" s="100" t="str">
        <f t="shared" si="139"/>
        <v>최대 체력 +805</v>
      </c>
      <c r="P3005" s="100" t="str">
        <f t="shared" si="140"/>
        <v>-</v>
      </c>
    </row>
    <row r="3006" spans="1:16" ht="13.8" customHeight="1">
      <c r="A3006" s="101">
        <f>C3006*ID규칙_기본능력치그룹_단위+COUNTIF($C$4:C3006,C3006)</f>
        <v>11243003</v>
      </c>
      <c r="B3006" s="100" t="s">
        <v>405</v>
      </c>
      <c r="C3006" s="101">
        <f>VLOOKUP(B3006,WEAPON!$B:$D,3,0)</f>
        <v>11243</v>
      </c>
      <c r="D3006" s="102">
        <v>3</v>
      </c>
      <c r="E3006" s="101">
        <v>1</v>
      </c>
      <c r="F3006" s="101">
        <v>233</v>
      </c>
      <c r="G3006" s="101">
        <v>0</v>
      </c>
      <c r="H3006" s="101">
        <v>2</v>
      </c>
      <c r="I3006" s="101">
        <v>872</v>
      </c>
      <c r="J3006" s="101">
        <v>0</v>
      </c>
      <c r="K3006" s="101">
        <v>0</v>
      </c>
      <c r="L3006" s="101">
        <v>0</v>
      </c>
      <c r="M3006" s="101">
        <v>0</v>
      </c>
      <c r="N3006" s="100" t="str">
        <f t="shared" si="138"/>
        <v>공격력 +233</v>
      </c>
      <c r="O3006" s="100" t="str">
        <f t="shared" si="139"/>
        <v>최대 체력 +872</v>
      </c>
      <c r="P3006" s="100" t="str">
        <f t="shared" si="140"/>
        <v>-</v>
      </c>
    </row>
    <row r="3007" spans="1:16" ht="13.8" customHeight="1">
      <c r="A3007" s="101">
        <f>C3007*ID규칙_기본능력치그룹_단위+COUNTIF($C$4:C3007,C3007)</f>
        <v>11243004</v>
      </c>
      <c r="B3007" s="100" t="s">
        <v>405</v>
      </c>
      <c r="C3007" s="101">
        <f>VLOOKUP(B3007,WEAPON!$B:$D,3,0)</f>
        <v>11243</v>
      </c>
      <c r="D3007" s="102">
        <v>4</v>
      </c>
      <c r="E3007" s="101">
        <v>1</v>
      </c>
      <c r="F3007" s="101">
        <v>251</v>
      </c>
      <c r="G3007" s="101">
        <v>0</v>
      </c>
      <c r="H3007" s="101">
        <v>2</v>
      </c>
      <c r="I3007" s="101">
        <v>939</v>
      </c>
      <c r="J3007" s="101">
        <v>0</v>
      </c>
      <c r="K3007" s="101">
        <v>0</v>
      </c>
      <c r="L3007" s="101">
        <v>0</v>
      </c>
      <c r="M3007" s="101">
        <v>0</v>
      </c>
      <c r="N3007" s="100" t="str">
        <f t="shared" si="138"/>
        <v>공격력 +251</v>
      </c>
      <c r="O3007" s="100" t="str">
        <f t="shared" si="139"/>
        <v>최대 체력 +939</v>
      </c>
      <c r="P3007" s="100" t="str">
        <f t="shared" si="140"/>
        <v>-</v>
      </c>
    </row>
    <row r="3008" spans="1:16" ht="13.8" customHeight="1">
      <c r="A3008" s="101">
        <f>C3008*ID규칙_기본능력치그룹_단위+COUNTIF($C$4:C3008,C3008)</f>
        <v>11243005</v>
      </c>
      <c r="B3008" s="100" t="s">
        <v>405</v>
      </c>
      <c r="C3008" s="101">
        <f>VLOOKUP(B3008,WEAPON!$B:$D,3,0)</f>
        <v>11243</v>
      </c>
      <c r="D3008" s="102">
        <v>5</v>
      </c>
      <c r="E3008" s="101">
        <v>1</v>
      </c>
      <c r="F3008" s="101">
        <v>269</v>
      </c>
      <c r="G3008" s="101">
        <v>0</v>
      </c>
      <c r="H3008" s="101">
        <v>2</v>
      </c>
      <c r="I3008" s="101">
        <v>1006</v>
      </c>
      <c r="J3008" s="101">
        <v>0</v>
      </c>
      <c r="K3008" s="101">
        <v>0</v>
      </c>
      <c r="L3008" s="101">
        <v>0</v>
      </c>
      <c r="M3008" s="101">
        <v>0</v>
      </c>
      <c r="N3008" s="100" t="str">
        <f t="shared" si="138"/>
        <v>공격력 +269</v>
      </c>
      <c r="O3008" s="100" t="str">
        <f t="shared" si="139"/>
        <v>최대 체력 +1006</v>
      </c>
      <c r="P3008" s="100" t="str">
        <f t="shared" si="140"/>
        <v>-</v>
      </c>
    </row>
    <row r="3009" spans="1:16" ht="13.8" customHeight="1">
      <c r="A3009" s="101">
        <f>C3009*ID규칙_기본능력치그룹_단위+COUNTIF($C$4:C3009,C3009)</f>
        <v>11243006</v>
      </c>
      <c r="B3009" s="100" t="s">
        <v>405</v>
      </c>
      <c r="C3009" s="101">
        <f>VLOOKUP(B3009,WEAPON!$B:$D,3,0)</f>
        <v>11243</v>
      </c>
      <c r="D3009" s="102">
        <v>6</v>
      </c>
      <c r="E3009" s="101">
        <v>1</v>
      </c>
      <c r="F3009" s="101">
        <v>286</v>
      </c>
      <c r="G3009" s="101">
        <v>0</v>
      </c>
      <c r="H3009" s="101">
        <v>2</v>
      </c>
      <c r="I3009" s="101">
        <v>1074</v>
      </c>
      <c r="J3009" s="101">
        <v>0</v>
      </c>
      <c r="K3009" s="101">
        <v>0</v>
      </c>
      <c r="L3009" s="101">
        <v>0</v>
      </c>
      <c r="M3009" s="101">
        <v>0</v>
      </c>
      <c r="N3009" s="100" t="str">
        <f t="shared" si="138"/>
        <v>공격력 +286</v>
      </c>
      <c r="O3009" s="100" t="str">
        <f t="shared" si="139"/>
        <v>최대 체력 +1074</v>
      </c>
      <c r="P3009" s="100" t="str">
        <f t="shared" si="140"/>
        <v>-</v>
      </c>
    </row>
    <row r="3010" spans="1:16" ht="13.8" customHeight="1">
      <c r="A3010" s="101">
        <f>C3010*ID규칙_기본능력치그룹_단위+COUNTIF($C$4:C3010,C3010)</f>
        <v>11243007</v>
      </c>
      <c r="B3010" s="100" t="s">
        <v>405</v>
      </c>
      <c r="C3010" s="101">
        <f>VLOOKUP(B3010,WEAPON!$B:$D,3,0)</f>
        <v>11243</v>
      </c>
      <c r="D3010" s="102">
        <v>7</v>
      </c>
      <c r="E3010" s="101">
        <v>1</v>
      </c>
      <c r="F3010" s="101">
        <v>304</v>
      </c>
      <c r="G3010" s="101">
        <v>0</v>
      </c>
      <c r="H3010" s="101">
        <v>2</v>
      </c>
      <c r="I3010" s="101">
        <v>1141</v>
      </c>
      <c r="J3010" s="101">
        <v>0</v>
      </c>
      <c r="K3010" s="101">
        <v>0</v>
      </c>
      <c r="L3010" s="101">
        <v>0</v>
      </c>
      <c r="M3010" s="101">
        <v>0</v>
      </c>
      <c r="N3010" s="100" t="str">
        <f t="shared" si="138"/>
        <v>공격력 +304</v>
      </c>
      <c r="O3010" s="100" t="str">
        <f t="shared" si="139"/>
        <v>최대 체력 +1141</v>
      </c>
      <c r="P3010" s="100" t="str">
        <f t="shared" si="140"/>
        <v>-</v>
      </c>
    </row>
    <row r="3011" spans="1:16" ht="13.8" customHeight="1">
      <c r="A3011" s="101">
        <f>C3011*ID규칙_기본능력치그룹_단위+COUNTIF($C$4:C3011,C3011)</f>
        <v>11243008</v>
      </c>
      <c r="B3011" s="100" t="s">
        <v>405</v>
      </c>
      <c r="C3011" s="101">
        <f>VLOOKUP(B3011,WEAPON!$B:$D,3,0)</f>
        <v>11243</v>
      </c>
      <c r="D3011" s="102">
        <v>8</v>
      </c>
      <c r="E3011" s="101">
        <v>1</v>
      </c>
      <c r="F3011" s="101">
        <v>322</v>
      </c>
      <c r="G3011" s="101">
        <v>0</v>
      </c>
      <c r="H3011" s="101">
        <v>2</v>
      </c>
      <c r="I3011" s="101">
        <v>1208</v>
      </c>
      <c r="J3011" s="101">
        <v>0</v>
      </c>
      <c r="K3011" s="101">
        <v>0</v>
      </c>
      <c r="L3011" s="101">
        <v>0</v>
      </c>
      <c r="M3011" s="101">
        <v>0</v>
      </c>
      <c r="N3011" s="100" t="str">
        <f t="shared" si="138"/>
        <v>공격력 +322</v>
      </c>
      <c r="O3011" s="100" t="str">
        <f t="shared" si="139"/>
        <v>최대 체력 +1208</v>
      </c>
      <c r="P3011" s="100" t="str">
        <f t="shared" si="140"/>
        <v>-</v>
      </c>
    </row>
    <row r="3012" spans="1:16" ht="13.8" customHeight="1">
      <c r="A3012" s="101">
        <f>C3012*ID규칙_기본능력치그룹_단위+COUNTIF($C$4:C3012,C3012)</f>
        <v>11243009</v>
      </c>
      <c r="B3012" s="100" t="s">
        <v>405</v>
      </c>
      <c r="C3012" s="101">
        <f>VLOOKUP(B3012,WEAPON!$B:$D,3,0)</f>
        <v>11243</v>
      </c>
      <c r="D3012" s="102">
        <v>9</v>
      </c>
      <c r="E3012" s="101">
        <v>1</v>
      </c>
      <c r="F3012" s="101">
        <v>340</v>
      </c>
      <c r="G3012" s="101">
        <v>0</v>
      </c>
      <c r="H3012" s="101">
        <v>2</v>
      </c>
      <c r="I3012" s="101">
        <v>1275</v>
      </c>
      <c r="J3012" s="101">
        <v>0</v>
      </c>
      <c r="K3012" s="101">
        <v>0</v>
      </c>
      <c r="L3012" s="101">
        <v>0</v>
      </c>
      <c r="M3012" s="101">
        <v>0</v>
      </c>
      <c r="N3012" s="100" t="str">
        <f t="shared" ref="N3012:N3075" si="141">IF(E3012=0,"-",VLOOKUP(E3012,STATS_TYPE,2,0)&amp;" +")&amp;IF(E3012=0,"",IF(G3012=0,F3012,F3012/100&amp;"%"))</f>
        <v>공격력 +340</v>
      </c>
      <c r="O3012" s="100" t="str">
        <f t="shared" ref="O3012:O3075" si="142">IF(H3012=0,"-",VLOOKUP(H3012,STATS_TYPE,2,0)&amp;" +")&amp;IF(H3012=0,"",IF(J3012=0,I3012,I3012/100&amp;"%"))</f>
        <v>최대 체력 +1275</v>
      </c>
      <c r="P3012" s="100" t="str">
        <f t="shared" ref="P3012:P3075" si="143">IF(K3012=0,"-",VLOOKUP(K3012,STATS_TYPE,2,0)&amp;" +")&amp;IF(K3012=0,"",IF(M3012=0,L3012,L3012/100&amp;"%"))</f>
        <v>-</v>
      </c>
    </row>
    <row r="3013" spans="1:16" ht="13.8" customHeight="1">
      <c r="A3013" s="101">
        <f>C3013*ID규칙_기본능력치그룹_단위+COUNTIF($C$4:C3013,C3013)</f>
        <v>11243010</v>
      </c>
      <c r="B3013" s="100" t="s">
        <v>405</v>
      </c>
      <c r="C3013" s="101">
        <f>VLOOKUP(B3013,WEAPON!$B:$D,3,0)</f>
        <v>11243</v>
      </c>
      <c r="D3013" s="102">
        <v>10</v>
      </c>
      <c r="E3013" s="101">
        <v>1</v>
      </c>
      <c r="F3013" s="101">
        <v>358</v>
      </c>
      <c r="G3013" s="101">
        <v>0</v>
      </c>
      <c r="H3013" s="101">
        <v>2</v>
      </c>
      <c r="I3013" s="101">
        <v>1342</v>
      </c>
      <c r="J3013" s="101">
        <v>0</v>
      </c>
      <c r="K3013" s="101">
        <v>0</v>
      </c>
      <c r="L3013" s="101">
        <v>0</v>
      </c>
      <c r="M3013" s="101">
        <v>0</v>
      </c>
      <c r="N3013" s="100" t="str">
        <f t="shared" si="141"/>
        <v>공격력 +358</v>
      </c>
      <c r="O3013" s="100" t="str">
        <f t="shared" si="142"/>
        <v>최대 체력 +1342</v>
      </c>
      <c r="P3013" s="100" t="str">
        <f t="shared" si="143"/>
        <v>-</v>
      </c>
    </row>
    <row r="3014" spans="1:16" ht="13.8" customHeight="1">
      <c r="A3014" s="101">
        <f>C3014*ID규칙_기본능력치그룹_단위+COUNTIF($C$4:C3014,C3014)</f>
        <v>11243011</v>
      </c>
      <c r="B3014" s="100" t="s">
        <v>405</v>
      </c>
      <c r="C3014" s="101">
        <f>VLOOKUP(B3014,WEAPON!$B:$D,3,0)</f>
        <v>11243</v>
      </c>
      <c r="D3014" s="102">
        <v>11</v>
      </c>
      <c r="E3014" s="101">
        <v>1</v>
      </c>
      <c r="F3014" s="101">
        <v>376</v>
      </c>
      <c r="G3014" s="101">
        <v>0</v>
      </c>
      <c r="H3014" s="101">
        <v>2</v>
      </c>
      <c r="I3014" s="101">
        <v>1409</v>
      </c>
      <c r="J3014" s="101">
        <v>0</v>
      </c>
      <c r="K3014" s="101">
        <v>0</v>
      </c>
      <c r="L3014" s="101">
        <v>0</v>
      </c>
      <c r="M3014" s="101">
        <v>0</v>
      </c>
      <c r="N3014" s="100" t="str">
        <f t="shared" si="141"/>
        <v>공격력 +376</v>
      </c>
      <c r="O3014" s="100" t="str">
        <f t="shared" si="142"/>
        <v>최대 체력 +1409</v>
      </c>
      <c r="P3014" s="100" t="str">
        <f t="shared" si="143"/>
        <v>-</v>
      </c>
    </row>
    <row r="3015" spans="1:16" ht="13.8" customHeight="1">
      <c r="A3015" s="101">
        <f>C3015*ID규칙_기본능력치그룹_단위+COUNTIF($C$4:C3015,C3015)</f>
        <v>11243012</v>
      </c>
      <c r="B3015" s="100" t="s">
        <v>405</v>
      </c>
      <c r="C3015" s="101">
        <f>VLOOKUP(B3015,WEAPON!$B:$D,3,0)</f>
        <v>11243</v>
      </c>
      <c r="D3015" s="102">
        <v>12</v>
      </c>
      <c r="E3015" s="101">
        <v>1</v>
      </c>
      <c r="F3015" s="101">
        <v>394</v>
      </c>
      <c r="G3015" s="101">
        <v>0</v>
      </c>
      <c r="H3015" s="101">
        <v>2</v>
      </c>
      <c r="I3015" s="101">
        <v>1476</v>
      </c>
      <c r="J3015" s="101">
        <v>0</v>
      </c>
      <c r="K3015" s="101">
        <v>0</v>
      </c>
      <c r="L3015" s="101">
        <v>0</v>
      </c>
      <c r="M3015" s="101">
        <v>0</v>
      </c>
      <c r="N3015" s="100" t="str">
        <f t="shared" si="141"/>
        <v>공격력 +394</v>
      </c>
      <c r="O3015" s="100" t="str">
        <f t="shared" si="142"/>
        <v>최대 체력 +1476</v>
      </c>
      <c r="P3015" s="100" t="str">
        <f t="shared" si="143"/>
        <v>-</v>
      </c>
    </row>
    <row r="3016" spans="1:16" ht="13.8" customHeight="1">
      <c r="A3016" s="101">
        <f>C3016*ID규칙_기본능력치그룹_단위+COUNTIF($C$4:C3016,C3016)</f>
        <v>11243013</v>
      </c>
      <c r="B3016" s="100" t="s">
        <v>405</v>
      </c>
      <c r="C3016" s="101">
        <f>VLOOKUP(B3016,WEAPON!$B:$D,3,0)</f>
        <v>11243</v>
      </c>
      <c r="D3016" s="102">
        <v>13</v>
      </c>
      <c r="E3016" s="101">
        <v>1</v>
      </c>
      <c r="F3016" s="101">
        <v>412</v>
      </c>
      <c r="G3016" s="101">
        <v>0</v>
      </c>
      <c r="H3016" s="101">
        <v>2</v>
      </c>
      <c r="I3016" s="101">
        <v>1543</v>
      </c>
      <c r="J3016" s="101">
        <v>0</v>
      </c>
      <c r="K3016" s="101">
        <v>0</v>
      </c>
      <c r="L3016" s="101">
        <v>0</v>
      </c>
      <c r="M3016" s="101">
        <v>0</v>
      </c>
      <c r="N3016" s="100" t="str">
        <f t="shared" si="141"/>
        <v>공격력 +412</v>
      </c>
      <c r="O3016" s="100" t="str">
        <f t="shared" si="142"/>
        <v>최대 체력 +1543</v>
      </c>
      <c r="P3016" s="100" t="str">
        <f t="shared" si="143"/>
        <v>-</v>
      </c>
    </row>
    <row r="3017" spans="1:16" ht="13.8" customHeight="1">
      <c r="A3017" s="101">
        <f>C3017*ID규칙_기본능력치그룹_단위+COUNTIF($C$4:C3017,C3017)</f>
        <v>11243014</v>
      </c>
      <c r="B3017" s="100" t="s">
        <v>405</v>
      </c>
      <c r="C3017" s="101">
        <f>VLOOKUP(B3017,WEAPON!$B:$D,3,0)</f>
        <v>11243</v>
      </c>
      <c r="D3017" s="102">
        <v>14</v>
      </c>
      <c r="E3017" s="101">
        <v>1</v>
      </c>
      <c r="F3017" s="101">
        <v>429</v>
      </c>
      <c r="G3017" s="101">
        <v>0</v>
      </c>
      <c r="H3017" s="101">
        <v>2</v>
      </c>
      <c r="I3017" s="101">
        <v>1610</v>
      </c>
      <c r="J3017" s="101">
        <v>0</v>
      </c>
      <c r="K3017" s="101">
        <v>0</v>
      </c>
      <c r="L3017" s="101">
        <v>0</v>
      </c>
      <c r="M3017" s="101">
        <v>0</v>
      </c>
      <c r="N3017" s="100" t="str">
        <f t="shared" si="141"/>
        <v>공격력 +429</v>
      </c>
      <c r="O3017" s="100" t="str">
        <f t="shared" si="142"/>
        <v>최대 체력 +1610</v>
      </c>
      <c r="P3017" s="100" t="str">
        <f t="shared" si="143"/>
        <v>-</v>
      </c>
    </row>
    <row r="3018" spans="1:16" ht="13.8" customHeight="1">
      <c r="A3018" s="101">
        <f>C3018*ID규칙_기본능력치그룹_단위+COUNTIF($C$4:C3018,C3018)</f>
        <v>11243015</v>
      </c>
      <c r="B3018" s="100" t="s">
        <v>405</v>
      </c>
      <c r="C3018" s="101">
        <f>VLOOKUP(B3018,WEAPON!$B:$D,3,0)</f>
        <v>11243</v>
      </c>
      <c r="D3018" s="102">
        <v>15</v>
      </c>
      <c r="E3018" s="101">
        <v>1</v>
      </c>
      <c r="F3018" s="101">
        <v>447</v>
      </c>
      <c r="G3018" s="101">
        <v>0</v>
      </c>
      <c r="H3018" s="101">
        <v>2</v>
      </c>
      <c r="I3018" s="101">
        <v>1677</v>
      </c>
      <c r="J3018" s="101">
        <v>0</v>
      </c>
      <c r="K3018" s="101">
        <v>0</v>
      </c>
      <c r="L3018" s="101">
        <v>0</v>
      </c>
      <c r="M3018" s="101">
        <v>0</v>
      </c>
      <c r="N3018" s="100" t="str">
        <f t="shared" si="141"/>
        <v>공격력 +447</v>
      </c>
      <c r="O3018" s="100" t="str">
        <f t="shared" si="142"/>
        <v>최대 체력 +1677</v>
      </c>
      <c r="P3018" s="100" t="str">
        <f t="shared" si="143"/>
        <v>-</v>
      </c>
    </row>
    <row r="3019" spans="1:16" ht="13.8" customHeight="1">
      <c r="A3019" s="101">
        <f>C3019*ID규칙_기본능력치그룹_단위+COUNTIF($C$4:C3019,C3019)</f>
        <v>11243016</v>
      </c>
      <c r="B3019" s="100" t="s">
        <v>405</v>
      </c>
      <c r="C3019" s="101">
        <f>VLOOKUP(B3019,WEAPON!$B:$D,3,0)</f>
        <v>11243</v>
      </c>
      <c r="D3019" s="102">
        <v>16</v>
      </c>
      <c r="E3019" s="101">
        <v>1</v>
      </c>
      <c r="F3019" s="101">
        <v>465</v>
      </c>
      <c r="G3019" s="101">
        <v>0</v>
      </c>
      <c r="H3019" s="101">
        <v>2</v>
      </c>
      <c r="I3019" s="101">
        <v>1745</v>
      </c>
      <c r="J3019" s="101">
        <v>0</v>
      </c>
      <c r="K3019" s="101">
        <v>0</v>
      </c>
      <c r="L3019" s="101">
        <v>0</v>
      </c>
      <c r="M3019" s="101">
        <v>0</v>
      </c>
      <c r="N3019" s="100" t="str">
        <f t="shared" si="141"/>
        <v>공격력 +465</v>
      </c>
      <c r="O3019" s="100" t="str">
        <f t="shared" si="142"/>
        <v>최대 체력 +1745</v>
      </c>
      <c r="P3019" s="100" t="str">
        <f t="shared" si="143"/>
        <v>-</v>
      </c>
    </row>
    <row r="3020" spans="1:16" ht="13.8" customHeight="1">
      <c r="A3020" s="101">
        <f>C3020*ID규칙_기본능력치그룹_단위+COUNTIF($C$4:C3020,C3020)</f>
        <v>11243017</v>
      </c>
      <c r="B3020" s="100" t="s">
        <v>405</v>
      </c>
      <c r="C3020" s="101">
        <f>VLOOKUP(B3020,WEAPON!$B:$D,3,0)</f>
        <v>11243</v>
      </c>
      <c r="D3020" s="102">
        <v>17</v>
      </c>
      <c r="E3020" s="101">
        <v>1</v>
      </c>
      <c r="F3020" s="101">
        <v>483</v>
      </c>
      <c r="G3020" s="101">
        <v>0</v>
      </c>
      <c r="H3020" s="101">
        <v>2</v>
      </c>
      <c r="I3020" s="101">
        <v>1812</v>
      </c>
      <c r="J3020" s="101">
        <v>0</v>
      </c>
      <c r="K3020" s="101">
        <v>0</v>
      </c>
      <c r="L3020" s="101">
        <v>0</v>
      </c>
      <c r="M3020" s="101">
        <v>0</v>
      </c>
      <c r="N3020" s="100" t="str">
        <f t="shared" si="141"/>
        <v>공격력 +483</v>
      </c>
      <c r="O3020" s="100" t="str">
        <f t="shared" si="142"/>
        <v>최대 체력 +1812</v>
      </c>
      <c r="P3020" s="100" t="str">
        <f t="shared" si="143"/>
        <v>-</v>
      </c>
    </row>
    <row r="3021" spans="1:16" ht="13.8" customHeight="1">
      <c r="A3021" s="101">
        <f>C3021*ID규칙_기본능력치그룹_단위+COUNTIF($C$4:C3021,C3021)</f>
        <v>11243018</v>
      </c>
      <c r="B3021" s="100" t="s">
        <v>405</v>
      </c>
      <c r="C3021" s="101">
        <f>VLOOKUP(B3021,WEAPON!$B:$D,3,0)</f>
        <v>11243</v>
      </c>
      <c r="D3021" s="102">
        <v>18</v>
      </c>
      <c r="E3021" s="101">
        <v>1</v>
      </c>
      <c r="F3021" s="101">
        <v>501</v>
      </c>
      <c r="G3021" s="101">
        <v>0</v>
      </c>
      <c r="H3021" s="101">
        <v>2</v>
      </c>
      <c r="I3021" s="101">
        <v>1879</v>
      </c>
      <c r="J3021" s="101">
        <v>0</v>
      </c>
      <c r="K3021" s="101">
        <v>0</v>
      </c>
      <c r="L3021" s="101">
        <v>0</v>
      </c>
      <c r="M3021" s="101">
        <v>0</v>
      </c>
      <c r="N3021" s="100" t="str">
        <f t="shared" si="141"/>
        <v>공격력 +501</v>
      </c>
      <c r="O3021" s="100" t="str">
        <f t="shared" si="142"/>
        <v>최대 체력 +1879</v>
      </c>
      <c r="P3021" s="100" t="str">
        <f t="shared" si="143"/>
        <v>-</v>
      </c>
    </row>
    <row r="3022" spans="1:16" ht="13.8" customHeight="1">
      <c r="A3022" s="101">
        <f>C3022*ID규칙_기본능력치그룹_단위+COUNTIF($C$4:C3022,C3022)</f>
        <v>11243019</v>
      </c>
      <c r="B3022" s="100" t="s">
        <v>405</v>
      </c>
      <c r="C3022" s="101">
        <f>VLOOKUP(B3022,WEAPON!$B:$D,3,0)</f>
        <v>11243</v>
      </c>
      <c r="D3022" s="102">
        <v>19</v>
      </c>
      <c r="E3022" s="101">
        <v>1</v>
      </c>
      <c r="F3022" s="101">
        <v>519</v>
      </c>
      <c r="G3022" s="101">
        <v>0</v>
      </c>
      <c r="H3022" s="101">
        <v>2</v>
      </c>
      <c r="I3022" s="101">
        <v>1946</v>
      </c>
      <c r="J3022" s="101">
        <v>0</v>
      </c>
      <c r="K3022" s="101">
        <v>0</v>
      </c>
      <c r="L3022" s="101">
        <v>0</v>
      </c>
      <c r="M3022" s="101">
        <v>0</v>
      </c>
      <c r="N3022" s="100" t="str">
        <f t="shared" si="141"/>
        <v>공격력 +519</v>
      </c>
      <c r="O3022" s="100" t="str">
        <f t="shared" si="142"/>
        <v>최대 체력 +1946</v>
      </c>
      <c r="P3022" s="100" t="str">
        <f t="shared" si="143"/>
        <v>-</v>
      </c>
    </row>
    <row r="3023" spans="1:16" ht="13.8" customHeight="1">
      <c r="A3023" s="101">
        <f>C3023*ID규칙_기본능력치그룹_단위+COUNTIF($C$4:C3023,C3023)</f>
        <v>11243020</v>
      </c>
      <c r="B3023" s="100" t="s">
        <v>405</v>
      </c>
      <c r="C3023" s="101">
        <f>VLOOKUP(B3023,WEAPON!$B:$D,3,0)</f>
        <v>11243</v>
      </c>
      <c r="D3023" s="102">
        <v>20</v>
      </c>
      <c r="E3023" s="101">
        <v>1</v>
      </c>
      <c r="F3023" s="101">
        <v>537</v>
      </c>
      <c r="G3023" s="101">
        <v>0</v>
      </c>
      <c r="H3023" s="101">
        <v>2</v>
      </c>
      <c r="I3023" s="101">
        <v>2013</v>
      </c>
      <c r="J3023" s="101">
        <v>0</v>
      </c>
      <c r="K3023" s="101">
        <v>0</v>
      </c>
      <c r="L3023" s="101">
        <v>0</v>
      </c>
      <c r="M3023" s="101">
        <v>0</v>
      </c>
      <c r="N3023" s="100" t="str">
        <f t="shared" si="141"/>
        <v>공격력 +537</v>
      </c>
      <c r="O3023" s="100" t="str">
        <f t="shared" si="142"/>
        <v>최대 체력 +2013</v>
      </c>
      <c r="P3023" s="100" t="str">
        <f t="shared" si="143"/>
        <v>-</v>
      </c>
    </row>
    <row r="3024" spans="1:16" ht="13.8" customHeight="1">
      <c r="A3024" s="101">
        <f>C3024*ID규칙_기본능력치그룹_단위+COUNTIF($C$4:C3024,C3024)</f>
        <v>11243021</v>
      </c>
      <c r="B3024" s="100" t="s">
        <v>405</v>
      </c>
      <c r="C3024" s="101">
        <f>VLOOKUP(B3024,WEAPON!$B:$D,3,0)</f>
        <v>11243</v>
      </c>
      <c r="D3024" s="102">
        <v>21</v>
      </c>
      <c r="E3024" s="101">
        <v>1</v>
      </c>
      <c r="F3024" s="101">
        <v>555</v>
      </c>
      <c r="G3024" s="101">
        <v>0</v>
      </c>
      <c r="H3024" s="101">
        <v>2</v>
      </c>
      <c r="I3024" s="101">
        <v>2080</v>
      </c>
      <c r="J3024" s="101">
        <v>0</v>
      </c>
      <c r="K3024" s="101">
        <v>0</v>
      </c>
      <c r="L3024" s="101">
        <v>0</v>
      </c>
      <c r="M3024" s="101">
        <v>0</v>
      </c>
      <c r="N3024" s="100" t="str">
        <f t="shared" si="141"/>
        <v>공격력 +555</v>
      </c>
      <c r="O3024" s="100" t="str">
        <f t="shared" si="142"/>
        <v>최대 체력 +2080</v>
      </c>
      <c r="P3024" s="100" t="str">
        <f t="shared" si="143"/>
        <v>-</v>
      </c>
    </row>
    <row r="3025" spans="1:16" ht="13.8" customHeight="1">
      <c r="A3025" s="101">
        <f>C3025*ID규칙_기본능력치그룹_단위+COUNTIF($C$4:C3025,C3025)</f>
        <v>11243022</v>
      </c>
      <c r="B3025" s="100" t="s">
        <v>405</v>
      </c>
      <c r="C3025" s="101">
        <f>VLOOKUP(B3025,WEAPON!$B:$D,3,0)</f>
        <v>11243</v>
      </c>
      <c r="D3025" s="102">
        <v>22</v>
      </c>
      <c r="E3025" s="101">
        <v>1</v>
      </c>
      <c r="F3025" s="101">
        <v>572</v>
      </c>
      <c r="G3025" s="101">
        <v>0</v>
      </c>
      <c r="H3025" s="101">
        <v>2</v>
      </c>
      <c r="I3025" s="101">
        <v>2147</v>
      </c>
      <c r="J3025" s="101">
        <v>0</v>
      </c>
      <c r="K3025" s="101">
        <v>0</v>
      </c>
      <c r="L3025" s="101">
        <v>0</v>
      </c>
      <c r="M3025" s="101">
        <v>0</v>
      </c>
      <c r="N3025" s="100" t="str">
        <f t="shared" si="141"/>
        <v>공격력 +572</v>
      </c>
      <c r="O3025" s="100" t="str">
        <f t="shared" si="142"/>
        <v>최대 체력 +2147</v>
      </c>
      <c r="P3025" s="100" t="str">
        <f t="shared" si="143"/>
        <v>-</v>
      </c>
    </row>
    <row r="3026" spans="1:16" ht="13.8" customHeight="1">
      <c r="A3026" s="101">
        <f>C3026*ID규칙_기본능력치그룹_단위+COUNTIF($C$4:C3026,C3026)</f>
        <v>11243023</v>
      </c>
      <c r="B3026" s="100" t="s">
        <v>405</v>
      </c>
      <c r="C3026" s="101">
        <f>VLOOKUP(B3026,WEAPON!$B:$D,3,0)</f>
        <v>11243</v>
      </c>
      <c r="D3026" s="102">
        <v>23</v>
      </c>
      <c r="E3026" s="101">
        <v>1</v>
      </c>
      <c r="F3026" s="101">
        <v>590</v>
      </c>
      <c r="G3026" s="101">
        <v>0</v>
      </c>
      <c r="H3026" s="101">
        <v>2</v>
      </c>
      <c r="I3026" s="101">
        <v>2214</v>
      </c>
      <c r="J3026" s="101">
        <v>0</v>
      </c>
      <c r="K3026" s="101">
        <v>0</v>
      </c>
      <c r="L3026" s="101">
        <v>0</v>
      </c>
      <c r="M3026" s="101">
        <v>0</v>
      </c>
      <c r="N3026" s="100" t="str">
        <f t="shared" si="141"/>
        <v>공격력 +590</v>
      </c>
      <c r="O3026" s="100" t="str">
        <f t="shared" si="142"/>
        <v>최대 체력 +2214</v>
      </c>
      <c r="P3026" s="100" t="str">
        <f t="shared" si="143"/>
        <v>-</v>
      </c>
    </row>
    <row r="3027" spans="1:16" ht="13.8" customHeight="1">
      <c r="A3027" s="101">
        <f>C3027*ID규칙_기본능력치그룹_단위+COUNTIF($C$4:C3027,C3027)</f>
        <v>11243024</v>
      </c>
      <c r="B3027" s="100" t="s">
        <v>405</v>
      </c>
      <c r="C3027" s="101">
        <f>VLOOKUP(B3027,WEAPON!$B:$D,3,0)</f>
        <v>11243</v>
      </c>
      <c r="D3027" s="102">
        <v>24</v>
      </c>
      <c r="E3027" s="101">
        <v>1</v>
      </c>
      <c r="F3027" s="101">
        <v>608</v>
      </c>
      <c r="G3027" s="101">
        <v>0</v>
      </c>
      <c r="H3027" s="101">
        <v>2</v>
      </c>
      <c r="I3027" s="101">
        <v>2281</v>
      </c>
      <c r="J3027" s="101">
        <v>0</v>
      </c>
      <c r="K3027" s="101">
        <v>0</v>
      </c>
      <c r="L3027" s="101">
        <v>0</v>
      </c>
      <c r="M3027" s="101">
        <v>0</v>
      </c>
      <c r="N3027" s="100" t="str">
        <f t="shared" si="141"/>
        <v>공격력 +608</v>
      </c>
      <c r="O3027" s="100" t="str">
        <f t="shared" si="142"/>
        <v>최대 체력 +2281</v>
      </c>
      <c r="P3027" s="100" t="str">
        <f t="shared" si="143"/>
        <v>-</v>
      </c>
    </row>
    <row r="3028" spans="1:16" ht="13.8" customHeight="1">
      <c r="A3028" s="101">
        <f>C3028*ID규칙_기본능력치그룹_단위+COUNTIF($C$4:C3028,C3028)</f>
        <v>11243025</v>
      </c>
      <c r="B3028" s="100" t="s">
        <v>405</v>
      </c>
      <c r="C3028" s="101">
        <f>VLOOKUP(B3028,WEAPON!$B:$D,3,0)</f>
        <v>11243</v>
      </c>
      <c r="D3028" s="102">
        <v>25</v>
      </c>
      <c r="E3028" s="101">
        <v>1</v>
      </c>
      <c r="F3028" s="101">
        <v>626</v>
      </c>
      <c r="G3028" s="101">
        <v>0</v>
      </c>
      <c r="H3028" s="101">
        <v>2</v>
      </c>
      <c r="I3028" s="101">
        <v>2348</v>
      </c>
      <c r="J3028" s="101">
        <v>0</v>
      </c>
      <c r="K3028" s="101">
        <v>0</v>
      </c>
      <c r="L3028" s="101">
        <v>0</v>
      </c>
      <c r="M3028" s="101">
        <v>0</v>
      </c>
      <c r="N3028" s="100" t="str">
        <f t="shared" si="141"/>
        <v>공격력 +626</v>
      </c>
      <c r="O3028" s="100" t="str">
        <f t="shared" si="142"/>
        <v>최대 체력 +2348</v>
      </c>
      <c r="P3028" s="100" t="str">
        <f t="shared" si="143"/>
        <v>-</v>
      </c>
    </row>
    <row r="3029" spans="1:16" ht="13.8" customHeight="1">
      <c r="A3029" s="101">
        <f>C3029*ID규칙_기본능력치그룹_단위+COUNTIF($C$4:C3029,C3029)</f>
        <v>11243026</v>
      </c>
      <c r="B3029" s="100" t="s">
        <v>405</v>
      </c>
      <c r="C3029" s="101">
        <f>VLOOKUP(B3029,WEAPON!$B:$D,3,0)</f>
        <v>11243</v>
      </c>
      <c r="D3029" s="102">
        <v>26</v>
      </c>
      <c r="E3029" s="101">
        <v>1</v>
      </c>
      <c r="F3029" s="101">
        <v>644</v>
      </c>
      <c r="G3029" s="101">
        <v>0</v>
      </c>
      <c r="H3029" s="101">
        <v>2</v>
      </c>
      <c r="I3029" s="101">
        <v>2416</v>
      </c>
      <c r="J3029" s="101">
        <v>0</v>
      </c>
      <c r="K3029" s="101">
        <v>0</v>
      </c>
      <c r="L3029" s="101">
        <v>0</v>
      </c>
      <c r="M3029" s="101">
        <v>0</v>
      </c>
      <c r="N3029" s="100" t="str">
        <f t="shared" si="141"/>
        <v>공격력 +644</v>
      </c>
      <c r="O3029" s="100" t="str">
        <f t="shared" si="142"/>
        <v>최대 체력 +2416</v>
      </c>
      <c r="P3029" s="100" t="str">
        <f t="shared" si="143"/>
        <v>-</v>
      </c>
    </row>
    <row r="3030" spans="1:16" ht="13.8" customHeight="1">
      <c r="A3030" s="101">
        <f>C3030*ID규칙_기본능력치그룹_단위+COUNTIF($C$4:C3030,C3030)</f>
        <v>11243027</v>
      </c>
      <c r="B3030" s="100" t="s">
        <v>405</v>
      </c>
      <c r="C3030" s="101">
        <f>VLOOKUP(B3030,WEAPON!$B:$D,3,0)</f>
        <v>11243</v>
      </c>
      <c r="D3030" s="102">
        <v>27</v>
      </c>
      <c r="E3030" s="101">
        <v>1</v>
      </c>
      <c r="F3030" s="101">
        <v>662</v>
      </c>
      <c r="G3030" s="101">
        <v>0</v>
      </c>
      <c r="H3030" s="101">
        <v>2</v>
      </c>
      <c r="I3030" s="101">
        <v>2483</v>
      </c>
      <c r="J3030" s="101">
        <v>0</v>
      </c>
      <c r="K3030" s="101">
        <v>0</v>
      </c>
      <c r="L3030" s="101">
        <v>0</v>
      </c>
      <c r="M3030" s="101">
        <v>0</v>
      </c>
      <c r="N3030" s="100" t="str">
        <f t="shared" si="141"/>
        <v>공격력 +662</v>
      </c>
      <c r="O3030" s="100" t="str">
        <f t="shared" si="142"/>
        <v>최대 체력 +2483</v>
      </c>
      <c r="P3030" s="100" t="str">
        <f t="shared" si="143"/>
        <v>-</v>
      </c>
    </row>
    <row r="3031" spans="1:16" ht="13.8" customHeight="1">
      <c r="A3031" s="101">
        <f>C3031*ID규칙_기본능력치그룹_단위+COUNTIF($C$4:C3031,C3031)</f>
        <v>11243028</v>
      </c>
      <c r="B3031" s="100" t="s">
        <v>405</v>
      </c>
      <c r="C3031" s="101">
        <f>VLOOKUP(B3031,WEAPON!$B:$D,3,0)</f>
        <v>11243</v>
      </c>
      <c r="D3031" s="102">
        <v>28</v>
      </c>
      <c r="E3031" s="101">
        <v>1</v>
      </c>
      <c r="F3031" s="101">
        <v>680</v>
      </c>
      <c r="G3031" s="101">
        <v>0</v>
      </c>
      <c r="H3031" s="101">
        <v>2</v>
      </c>
      <c r="I3031" s="101">
        <v>2550</v>
      </c>
      <c r="J3031" s="101">
        <v>0</v>
      </c>
      <c r="K3031" s="101">
        <v>0</v>
      </c>
      <c r="L3031" s="101">
        <v>0</v>
      </c>
      <c r="M3031" s="101">
        <v>0</v>
      </c>
      <c r="N3031" s="100" t="str">
        <f t="shared" si="141"/>
        <v>공격력 +680</v>
      </c>
      <c r="O3031" s="100" t="str">
        <f t="shared" si="142"/>
        <v>최대 체력 +2550</v>
      </c>
      <c r="P3031" s="100" t="str">
        <f t="shared" si="143"/>
        <v>-</v>
      </c>
    </row>
    <row r="3032" spans="1:16" ht="13.8" customHeight="1">
      <c r="A3032" s="101">
        <f>C3032*ID규칙_기본능력치그룹_단위+COUNTIF($C$4:C3032,C3032)</f>
        <v>11243029</v>
      </c>
      <c r="B3032" s="100" t="s">
        <v>405</v>
      </c>
      <c r="C3032" s="101">
        <f>VLOOKUP(B3032,WEAPON!$B:$D,3,0)</f>
        <v>11243</v>
      </c>
      <c r="D3032" s="102">
        <v>29</v>
      </c>
      <c r="E3032" s="101">
        <v>1</v>
      </c>
      <c r="F3032" s="101">
        <v>698</v>
      </c>
      <c r="G3032" s="101">
        <v>0</v>
      </c>
      <c r="H3032" s="101">
        <v>2</v>
      </c>
      <c r="I3032" s="101">
        <v>2617</v>
      </c>
      <c r="J3032" s="101">
        <v>0</v>
      </c>
      <c r="K3032" s="101">
        <v>0</v>
      </c>
      <c r="L3032" s="101">
        <v>0</v>
      </c>
      <c r="M3032" s="101">
        <v>0</v>
      </c>
      <c r="N3032" s="100" t="str">
        <f t="shared" si="141"/>
        <v>공격력 +698</v>
      </c>
      <c r="O3032" s="100" t="str">
        <f t="shared" si="142"/>
        <v>최대 체력 +2617</v>
      </c>
      <c r="P3032" s="100" t="str">
        <f t="shared" si="143"/>
        <v>-</v>
      </c>
    </row>
    <row r="3033" spans="1:16" ht="13.8" customHeight="1">
      <c r="A3033" s="101">
        <f>C3033*ID규칙_기본능력치그룹_단위+COUNTIF($C$4:C3033,C3033)</f>
        <v>11243030</v>
      </c>
      <c r="B3033" s="100" t="s">
        <v>405</v>
      </c>
      <c r="C3033" s="101">
        <f>VLOOKUP(B3033,WEAPON!$B:$D,3,0)</f>
        <v>11243</v>
      </c>
      <c r="D3033" s="102">
        <v>30</v>
      </c>
      <c r="E3033" s="101">
        <v>1</v>
      </c>
      <c r="F3033" s="101">
        <v>715</v>
      </c>
      <c r="G3033" s="101">
        <v>0</v>
      </c>
      <c r="H3033" s="101">
        <v>2</v>
      </c>
      <c r="I3033" s="101">
        <v>2684</v>
      </c>
      <c r="J3033" s="101">
        <v>0</v>
      </c>
      <c r="K3033" s="101">
        <v>0</v>
      </c>
      <c r="L3033" s="101">
        <v>0</v>
      </c>
      <c r="M3033" s="101">
        <v>0</v>
      </c>
      <c r="N3033" s="100" t="str">
        <f t="shared" si="141"/>
        <v>공격력 +715</v>
      </c>
      <c r="O3033" s="100" t="str">
        <f t="shared" si="142"/>
        <v>최대 체력 +2684</v>
      </c>
      <c r="P3033" s="100" t="str">
        <f t="shared" si="143"/>
        <v>-</v>
      </c>
    </row>
    <row r="3034" spans="1:16" ht="13.8" customHeight="1">
      <c r="A3034" s="101">
        <f>C3034*ID규칙_기본능력치그룹_단위+COUNTIF($C$4:C3034,C3034)</f>
        <v>11243031</v>
      </c>
      <c r="B3034" s="100" t="s">
        <v>405</v>
      </c>
      <c r="C3034" s="101">
        <f>VLOOKUP(B3034,WEAPON!$B:$D,3,0)</f>
        <v>11243</v>
      </c>
      <c r="D3034" s="102">
        <v>31</v>
      </c>
      <c r="E3034" s="101">
        <v>1</v>
      </c>
      <c r="F3034" s="101">
        <v>733</v>
      </c>
      <c r="G3034" s="101">
        <v>0</v>
      </c>
      <c r="H3034" s="101">
        <v>2</v>
      </c>
      <c r="I3034" s="101">
        <v>2751</v>
      </c>
      <c r="J3034" s="101">
        <v>0</v>
      </c>
      <c r="K3034" s="101">
        <v>0</v>
      </c>
      <c r="L3034" s="101">
        <v>0</v>
      </c>
      <c r="M3034" s="101">
        <v>0</v>
      </c>
      <c r="N3034" s="100" t="str">
        <f t="shared" si="141"/>
        <v>공격력 +733</v>
      </c>
      <c r="O3034" s="100" t="str">
        <f t="shared" si="142"/>
        <v>최대 체력 +2751</v>
      </c>
      <c r="P3034" s="100" t="str">
        <f t="shared" si="143"/>
        <v>-</v>
      </c>
    </row>
    <row r="3035" spans="1:16" ht="13.8" customHeight="1">
      <c r="A3035" s="101">
        <f>C3035*ID규칙_기본능력치그룹_단위+COUNTIF($C$4:C3035,C3035)</f>
        <v>11243032</v>
      </c>
      <c r="B3035" s="100" t="s">
        <v>405</v>
      </c>
      <c r="C3035" s="101">
        <f>VLOOKUP(B3035,WEAPON!$B:$D,3,0)</f>
        <v>11243</v>
      </c>
      <c r="D3035" s="102">
        <v>32</v>
      </c>
      <c r="E3035" s="101">
        <v>1</v>
      </c>
      <c r="F3035" s="101">
        <v>751</v>
      </c>
      <c r="G3035" s="101">
        <v>0</v>
      </c>
      <c r="H3035" s="101">
        <v>2</v>
      </c>
      <c r="I3035" s="101">
        <v>2818</v>
      </c>
      <c r="J3035" s="101">
        <v>0</v>
      </c>
      <c r="K3035" s="101">
        <v>0</v>
      </c>
      <c r="L3035" s="101">
        <v>0</v>
      </c>
      <c r="M3035" s="101">
        <v>0</v>
      </c>
      <c r="N3035" s="100" t="str">
        <f t="shared" si="141"/>
        <v>공격력 +751</v>
      </c>
      <c r="O3035" s="100" t="str">
        <f t="shared" si="142"/>
        <v>최대 체력 +2818</v>
      </c>
      <c r="P3035" s="100" t="str">
        <f t="shared" si="143"/>
        <v>-</v>
      </c>
    </row>
    <row r="3036" spans="1:16" ht="13.8" customHeight="1">
      <c r="A3036" s="101">
        <f>C3036*ID규칙_기본능력치그룹_단위+COUNTIF($C$4:C3036,C3036)</f>
        <v>11243033</v>
      </c>
      <c r="B3036" s="100" t="s">
        <v>405</v>
      </c>
      <c r="C3036" s="101">
        <f>VLOOKUP(B3036,WEAPON!$B:$D,3,0)</f>
        <v>11243</v>
      </c>
      <c r="D3036" s="102">
        <v>33</v>
      </c>
      <c r="E3036" s="101">
        <v>1</v>
      </c>
      <c r="F3036" s="101">
        <v>769</v>
      </c>
      <c r="G3036" s="101">
        <v>0</v>
      </c>
      <c r="H3036" s="101">
        <v>2</v>
      </c>
      <c r="I3036" s="101">
        <v>2885</v>
      </c>
      <c r="J3036" s="101">
        <v>0</v>
      </c>
      <c r="K3036" s="101">
        <v>0</v>
      </c>
      <c r="L3036" s="101">
        <v>0</v>
      </c>
      <c r="M3036" s="101">
        <v>0</v>
      </c>
      <c r="N3036" s="100" t="str">
        <f t="shared" si="141"/>
        <v>공격력 +769</v>
      </c>
      <c r="O3036" s="100" t="str">
        <f t="shared" si="142"/>
        <v>최대 체력 +2885</v>
      </c>
      <c r="P3036" s="100" t="str">
        <f t="shared" si="143"/>
        <v>-</v>
      </c>
    </row>
    <row r="3037" spans="1:16" ht="13.8" customHeight="1">
      <c r="A3037" s="101">
        <f>C3037*ID규칙_기본능력치그룹_단위+COUNTIF($C$4:C3037,C3037)</f>
        <v>11243034</v>
      </c>
      <c r="B3037" s="100" t="s">
        <v>405</v>
      </c>
      <c r="C3037" s="101">
        <f>VLOOKUP(B3037,WEAPON!$B:$D,3,0)</f>
        <v>11243</v>
      </c>
      <c r="D3037" s="102">
        <v>34</v>
      </c>
      <c r="E3037" s="101">
        <v>1</v>
      </c>
      <c r="F3037" s="101">
        <v>787</v>
      </c>
      <c r="G3037" s="101">
        <v>0</v>
      </c>
      <c r="H3037" s="101">
        <v>2</v>
      </c>
      <c r="I3037" s="101">
        <v>2952</v>
      </c>
      <c r="J3037" s="101">
        <v>0</v>
      </c>
      <c r="K3037" s="101">
        <v>0</v>
      </c>
      <c r="L3037" s="101">
        <v>0</v>
      </c>
      <c r="M3037" s="101">
        <v>0</v>
      </c>
      <c r="N3037" s="100" t="str">
        <f t="shared" si="141"/>
        <v>공격력 +787</v>
      </c>
      <c r="O3037" s="100" t="str">
        <f t="shared" si="142"/>
        <v>최대 체력 +2952</v>
      </c>
      <c r="P3037" s="100" t="str">
        <f t="shared" si="143"/>
        <v>-</v>
      </c>
    </row>
    <row r="3038" spans="1:16" ht="13.8" customHeight="1">
      <c r="A3038" s="101">
        <f>C3038*ID규칙_기본능력치그룹_단위+COUNTIF($C$4:C3038,C3038)</f>
        <v>11243035</v>
      </c>
      <c r="B3038" s="100" t="s">
        <v>405</v>
      </c>
      <c r="C3038" s="101">
        <f>VLOOKUP(B3038,WEAPON!$B:$D,3,0)</f>
        <v>11243</v>
      </c>
      <c r="D3038" s="102">
        <v>35</v>
      </c>
      <c r="E3038" s="101">
        <v>1</v>
      </c>
      <c r="F3038" s="101">
        <v>805</v>
      </c>
      <c r="G3038" s="101">
        <v>0</v>
      </c>
      <c r="H3038" s="101">
        <v>2</v>
      </c>
      <c r="I3038" s="101">
        <v>3019</v>
      </c>
      <c r="J3038" s="101">
        <v>0</v>
      </c>
      <c r="K3038" s="101">
        <v>0</v>
      </c>
      <c r="L3038" s="101">
        <v>0</v>
      </c>
      <c r="M3038" s="101">
        <v>0</v>
      </c>
      <c r="N3038" s="100" t="str">
        <f t="shared" si="141"/>
        <v>공격력 +805</v>
      </c>
      <c r="O3038" s="100" t="str">
        <f t="shared" si="142"/>
        <v>최대 체력 +3019</v>
      </c>
      <c r="P3038" s="100" t="str">
        <f t="shared" si="143"/>
        <v>-</v>
      </c>
    </row>
    <row r="3039" spans="1:16" ht="13.8" customHeight="1">
      <c r="A3039" s="101">
        <f>C3039*ID규칙_기본능력치그룹_단위+COUNTIF($C$4:C3039,C3039)</f>
        <v>11243036</v>
      </c>
      <c r="B3039" s="100" t="s">
        <v>405</v>
      </c>
      <c r="C3039" s="101">
        <f>VLOOKUP(B3039,WEAPON!$B:$D,3,0)</f>
        <v>11243</v>
      </c>
      <c r="D3039" s="102">
        <v>36</v>
      </c>
      <c r="E3039" s="101">
        <v>1</v>
      </c>
      <c r="F3039" s="101">
        <v>823</v>
      </c>
      <c r="G3039" s="101">
        <v>0</v>
      </c>
      <c r="H3039" s="101">
        <v>2</v>
      </c>
      <c r="I3039" s="101">
        <v>3087</v>
      </c>
      <c r="J3039" s="101">
        <v>0</v>
      </c>
      <c r="K3039" s="101">
        <v>0</v>
      </c>
      <c r="L3039" s="101">
        <v>0</v>
      </c>
      <c r="M3039" s="101">
        <v>0</v>
      </c>
      <c r="N3039" s="100" t="str">
        <f t="shared" si="141"/>
        <v>공격력 +823</v>
      </c>
      <c r="O3039" s="100" t="str">
        <f t="shared" si="142"/>
        <v>최대 체력 +3087</v>
      </c>
      <c r="P3039" s="100" t="str">
        <f t="shared" si="143"/>
        <v>-</v>
      </c>
    </row>
    <row r="3040" spans="1:16" ht="13.8" customHeight="1">
      <c r="A3040" s="101">
        <f>C3040*ID규칙_기본능력치그룹_단위+COUNTIF($C$4:C3040,C3040)</f>
        <v>11243037</v>
      </c>
      <c r="B3040" s="100" t="s">
        <v>405</v>
      </c>
      <c r="C3040" s="101">
        <f>VLOOKUP(B3040,WEAPON!$B:$D,3,0)</f>
        <v>11243</v>
      </c>
      <c r="D3040" s="102">
        <v>37</v>
      </c>
      <c r="E3040" s="101">
        <v>1</v>
      </c>
      <c r="F3040" s="101">
        <v>841</v>
      </c>
      <c r="G3040" s="101">
        <v>0</v>
      </c>
      <c r="H3040" s="101">
        <v>2</v>
      </c>
      <c r="I3040" s="101">
        <v>3154</v>
      </c>
      <c r="J3040" s="101">
        <v>0</v>
      </c>
      <c r="K3040" s="101">
        <v>0</v>
      </c>
      <c r="L3040" s="101">
        <v>0</v>
      </c>
      <c r="M3040" s="101">
        <v>0</v>
      </c>
      <c r="N3040" s="100" t="str">
        <f t="shared" si="141"/>
        <v>공격력 +841</v>
      </c>
      <c r="O3040" s="100" t="str">
        <f t="shared" si="142"/>
        <v>최대 체력 +3154</v>
      </c>
      <c r="P3040" s="100" t="str">
        <f t="shared" si="143"/>
        <v>-</v>
      </c>
    </row>
    <row r="3041" spans="1:16" ht="13.8" customHeight="1">
      <c r="A3041" s="101">
        <f>C3041*ID규칙_기본능력치그룹_단위+COUNTIF($C$4:C3041,C3041)</f>
        <v>11243038</v>
      </c>
      <c r="B3041" s="100" t="s">
        <v>405</v>
      </c>
      <c r="C3041" s="101">
        <f>VLOOKUP(B3041,WEAPON!$B:$D,3,0)</f>
        <v>11243</v>
      </c>
      <c r="D3041" s="102">
        <v>38</v>
      </c>
      <c r="E3041" s="101">
        <v>1</v>
      </c>
      <c r="F3041" s="101">
        <v>858</v>
      </c>
      <c r="G3041" s="101">
        <v>0</v>
      </c>
      <c r="H3041" s="101">
        <v>2</v>
      </c>
      <c r="I3041" s="101">
        <v>3221</v>
      </c>
      <c r="J3041" s="101">
        <v>0</v>
      </c>
      <c r="K3041" s="101">
        <v>0</v>
      </c>
      <c r="L3041" s="101">
        <v>0</v>
      </c>
      <c r="M3041" s="101">
        <v>0</v>
      </c>
      <c r="N3041" s="100" t="str">
        <f t="shared" si="141"/>
        <v>공격력 +858</v>
      </c>
      <c r="O3041" s="100" t="str">
        <f t="shared" si="142"/>
        <v>최대 체력 +3221</v>
      </c>
      <c r="P3041" s="100" t="str">
        <f t="shared" si="143"/>
        <v>-</v>
      </c>
    </row>
    <row r="3042" spans="1:16" ht="13.8" customHeight="1">
      <c r="A3042" s="101">
        <f>C3042*ID규칙_기본능력치그룹_단위+COUNTIF($C$4:C3042,C3042)</f>
        <v>11243039</v>
      </c>
      <c r="B3042" s="100" t="s">
        <v>405</v>
      </c>
      <c r="C3042" s="101">
        <f>VLOOKUP(B3042,WEAPON!$B:$D,3,0)</f>
        <v>11243</v>
      </c>
      <c r="D3042" s="102">
        <v>39</v>
      </c>
      <c r="E3042" s="101">
        <v>1</v>
      </c>
      <c r="F3042" s="101">
        <v>876</v>
      </c>
      <c r="G3042" s="101">
        <v>0</v>
      </c>
      <c r="H3042" s="101">
        <v>2</v>
      </c>
      <c r="I3042" s="101">
        <v>3288</v>
      </c>
      <c r="J3042" s="101">
        <v>0</v>
      </c>
      <c r="K3042" s="101">
        <v>0</v>
      </c>
      <c r="L3042" s="101">
        <v>0</v>
      </c>
      <c r="M3042" s="101">
        <v>0</v>
      </c>
      <c r="N3042" s="100" t="str">
        <f t="shared" si="141"/>
        <v>공격력 +876</v>
      </c>
      <c r="O3042" s="100" t="str">
        <f t="shared" si="142"/>
        <v>최대 체력 +3288</v>
      </c>
      <c r="P3042" s="100" t="str">
        <f t="shared" si="143"/>
        <v>-</v>
      </c>
    </row>
    <row r="3043" spans="1:16" ht="13.8" customHeight="1">
      <c r="A3043" s="101">
        <f>C3043*ID규칙_기본능력치그룹_단위+COUNTIF($C$4:C3043,C3043)</f>
        <v>11243040</v>
      </c>
      <c r="B3043" s="100" t="s">
        <v>405</v>
      </c>
      <c r="C3043" s="101">
        <f>VLOOKUP(B3043,WEAPON!$B:$D,3,0)</f>
        <v>11243</v>
      </c>
      <c r="D3043" s="102">
        <v>40</v>
      </c>
      <c r="E3043" s="101">
        <v>1</v>
      </c>
      <c r="F3043" s="101">
        <v>894</v>
      </c>
      <c r="G3043" s="101">
        <v>0</v>
      </c>
      <c r="H3043" s="101">
        <v>2</v>
      </c>
      <c r="I3043" s="101">
        <v>3355</v>
      </c>
      <c r="J3043" s="101">
        <v>0</v>
      </c>
      <c r="K3043" s="101">
        <v>0</v>
      </c>
      <c r="L3043" s="101">
        <v>0</v>
      </c>
      <c r="M3043" s="101">
        <v>0</v>
      </c>
      <c r="N3043" s="100" t="str">
        <f t="shared" si="141"/>
        <v>공격력 +894</v>
      </c>
      <c r="O3043" s="100" t="str">
        <f t="shared" si="142"/>
        <v>최대 체력 +3355</v>
      </c>
      <c r="P3043" s="100" t="str">
        <f t="shared" si="143"/>
        <v>-</v>
      </c>
    </row>
    <row r="3044" spans="1:16" ht="13.8" customHeight="1">
      <c r="A3044" s="101">
        <f>C3044*ID규칙_기본능력치그룹_단위+COUNTIF($C$4:C3044,C3044)</f>
        <v>11243041</v>
      </c>
      <c r="B3044" s="100" t="s">
        <v>405</v>
      </c>
      <c r="C3044" s="101">
        <f>VLOOKUP(B3044,WEAPON!$B:$D,3,0)</f>
        <v>11243</v>
      </c>
      <c r="D3044" s="102">
        <v>41</v>
      </c>
      <c r="E3044" s="101">
        <v>1</v>
      </c>
      <c r="F3044" s="101">
        <v>912</v>
      </c>
      <c r="G3044" s="101">
        <v>0</v>
      </c>
      <c r="H3044" s="101">
        <v>2</v>
      </c>
      <c r="I3044" s="101">
        <v>3422</v>
      </c>
      <c r="J3044" s="101">
        <v>0</v>
      </c>
      <c r="K3044" s="101">
        <v>0</v>
      </c>
      <c r="L3044" s="101">
        <v>0</v>
      </c>
      <c r="M3044" s="101">
        <v>0</v>
      </c>
      <c r="N3044" s="100" t="str">
        <f t="shared" si="141"/>
        <v>공격력 +912</v>
      </c>
      <c r="O3044" s="100" t="str">
        <f t="shared" si="142"/>
        <v>최대 체력 +3422</v>
      </c>
      <c r="P3044" s="100" t="str">
        <f t="shared" si="143"/>
        <v>-</v>
      </c>
    </row>
    <row r="3045" spans="1:16" ht="13.8" customHeight="1">
      <c r="A3045" s="101">
        <f>C3045*ID규칙_기본능력치그룹_단위+COUNTIF($C$4:C3045,C3045)</f>
        <v>11243042</v>
      </c>
      <c r="B3045" s="100" t="s">
        <v>405</v>
      </c>
      <c r="C3045" s="101">
        <f>VLOOKUP(B3045,WEAPON!$B:$D,3,0)</f>
        <v>11243</v>
      </c>
      <c r="D3045" s="102">
        <v>42</v>
      </c>
      <c r="E3045" s="101">
        <v>1</v>
      </c>
      <c r="F3045" s="101">
        <v>930</v>
      </c>
      <c r="G3045" s="101">
        <v>0</v>
      </c>
      <c r="H3045" s="101">
        <v>2</v>
      </c>
      <c r="I3045" s="101">
        <v>3489</v>
      </c>
      <c r="J3045" s="101">
        <v>0</v>
      </c>
      <c r="K3045" s="101">
        <v>0</v>
      </c>
      <c r="L3045" s="101">
        <v>0</v>
      </c>
      <c r="M3045" s="101">
        <v>0</v>
      </c>
      <c r="N3045" s="100" t="str">
        <f t="shared" si="141"/>
        <v>공격력 +930</v>
      </c>
      <c r="O3045" s="100" t="str">
        <f t="shared" si="142"/>
        <v>최대 체력 +3489</v>
      </c>
      <c r="P3045" s="100" t="str">
        <f t="shared" si="143"/>
        <v>-</v>
      </c>
    </row>
    <row r="3046" spans="1:16" ht="13.8" customHeight="1">
      <c r="A3046" s="101">
        <f>C3046*ID규칙_기본능력치그룹_단위+COUNTIF($C$4:C3046,C3046)</f>
        <v>11243043</v>
      </c>
      <c r="B3046" s="100" t="s">
        <v>405</v>
      </c>
      <c r="C3046" s="101">
        <f>VLOOKUP(B3046,WEAPON!$B:$D,3,0)</f>
        <v>11243</v>
      </c>
      <c r="D3046" s="102">
        <v>43</v>
      </c>
      <c r="E3046" s="101">
        <v>1</v>
      </c>
      <c r="F3046" s="101">
        <v>948</v>
      </c>
      <c r="G3046" s="101">
        <v>0</v>
      </c>
      <c r="H3046" s="101">
        <v>2</v>
      </c>
      <c r="I3046" s="101">
        <v>3556</v>
      </c>
      <c r="J3046" s="101">
        <v>0</v>
      </c>
      <c r="K3046" s="101">
        <v>0</v>
      </c>
      <c r="L3046" s="101">
        <v>0</v>
      </c>
      <c r="M3046" s="101">
        <v>0</v>
      </c>
      <c r="N3046" s="100" t="str">
        <f t="shared" si="141"/>
        <v>공격력 +948</v>
      </c>
      <c r="O3046" s="100" t="str">
        <f t="shared" si="142"/>
        <v>최대 체력 +3556</v>
      </c>
      <c r="P3046" s="100" t="str">
        <f t="shared" si="143"/>
        <v>-</v>
      </c>
    </row>
    <row r="3047" spans="1:16" ht="13.8" customHeight="1">
      <c r="A3047" s="101">
        <f>C3047*ID규칙_기본능력치그룹_단위+COUNTIF($C$4:C3047,C3047)</f>
        <v>11243044</v>
      </c>
      <c r="B3047" s="100" t="s">
        <v>405</v>
      </c>
      <c r="C3047" s="101">
        <f>VLOOKUP(B3047,WEAPON!$B:$D,3,0)</f>
        <v>11243</v>
      </c>
      <c r="D3047" s="102">
        <v>44</v>
      </c>
      <c r="E3047" s="101">
        <v>1</v>
      </c>
      <c r="F3047" s="101">
        <v>966</v>
      </c>
      <c r="G3047" s="101">
        <v>0</v>
      </c>
      <c r="H3047" s="101">
        <v>2</v>
      </c>
      <c r="I3047" s="101">
        <v>3623</v>
      </c>
      <c r="J3047" s="101">
        <v>0</v>
      </c>
      <c r="K3047" s="101">
        <v>0</v>
      </c>
      <c r="L3047" s="101">
        <v>0</v>
      </c>
      <c r="M3047" s="101">
        <v>0</v>
      </c>
      <c r="N3047" s="100" t="str">
        <f t="shared" si="141"/>
        <v>공격력 +966</v>
      </c>
      <c r="O3047" s="100" t="str">
        <f t="shared" si="142"/>
        <v>최대 체력 +3623</v>
      </c>
      <c r="P3047" s="100" t="str">
        <f t="shared" si="143"/>
        <v>-</v>
      </c>
    </row>
    <row r="3048" spans="1:16" ht="13.8" customHeight="1">
      <c r="A3048" s="101">
        <f>C3048*ID규칙_기본능력치그룹_단위+COUNTIF($C$4:C3048,C3048)</f>
        <v>11243045</v>
      </c>
      <c r="B3048" s="100" t="s">
        <v>405</v>
      </c>
      <c r="C3048" s="101">
        <f>VLOOKUP(B3048,WEAPON!$B:$D,3,0)</f>
        <v>11243</v>
      </c>
      <c r="D3048" s="102">
        <v>45</v>
      </c>
      <c r="E3048" s="101">
        <v>1</v>
      </c>
      <c r="F3048" s="101">
        <v>984</v>
      </c>
      <c r="G3048" s="101">
        <v>0</v>
      </c>
      <c r="H3048" s="101">
        <v>2</v>
      </c>
      <c r="I3048" s="101">
        <v>3690</v>
      </c>
      <c r="J3048" s="101">
        <v>0</v>
      </c>
      <c r="K3048" s="101">
        <v>0</v>
      </c>
      <c r="L3048" s="101">
        <v>0</v>
      </c>
      <c r="M3048" s="101">
        <v>0</v>
      </c>
      <c r="N3048" s="100" t="str">
        <f t="shared" si="141"/>
        <v>공격력 +984</v>
      </c>
      <c r="O3048" s="100" t="str">
        <f t="shared" si="142"/>
        <v>최대 체력 +3690</v>
      </c>
      <c r="P3048" s="100" t="str">
        <f t="shared" si="143"/>
        <v>-</v>
      </c>
    </row>
    <row r="3049" spans="1:16" ht="13.8" customHeight="1">
      <c r="A3049" s="101">
        <f>C3049*ID규칙_기본능력치그룹_단위+COUNTIF($C$4:C3049,C3049)</f>
        <v>11243046</v>
      </c>
      <c r="B3049" s="100" t="s">
        <v>405</v>
      </c>
      <c r="C3049" s="101">
        <f>VLOOKUP(B3049,WEAPON!$B:$D,3,0)</f>
        <v>11243</v>
      </c>
      <c r="D3049" s="102">
        <v>46</v>
      </c>
      <c r="E3049" s="101">
        <v>1</v>
      </c>
      <c r="F3049" s="101">
        <v>1001</v>
      </c>
      <c r="G3049" s="101">
        <v>0</v>
      </c>
      <c r="H3049" s="101">
        <v>2</v>
      </c>
      <c r="I3049" s="101">
        <v>3758</v>
      </c>
      <c r="J3049" s="101">
        <v>0</v>
      </c>
      <c r="K3049" s="101">
        <v>0</v>
      </c>
      <c r="L3049" s="101">
        <v>0</v>
      </c>
      <c r="M3049" s="101">
        <v>0</v>
      </c>
      <c r="N3049" s="100" t="str">
        <f t="shared" si="141"/>
        <v>공격력 +1001</v>
      </c>
      <c r="O3049" s="100" t="str">
        <f t="shared" si="142"/>
        <v>최대 체력 +3758</v>
      </c>
      <c r="P3049" s="100" t="str">
        <f t="shared" si="143"/>
        <v>-</v>
      </c>
    </row>
    <row r="3050" spans="1:16" ht="13.8" customHeight="1">
      <c r="A3050" s="101">
        <f>C3050*ID규칙_기본능력치그룹_단위+COUNTIF($C$4:C3050,C3050)</f>
        <v>11243047</v>
      </c>
      <c r="B3050" s="100" t="s">
        <v>405</v>
      </c>
      <c r="C3050" s="101">
        <f>VLOOKUP(B3050,WEAPON!$B:$D,3,0)</f>
        <v>11243</v>
      </c>
      <c r="D3050" s="102">
        <v>47</v>
      </c>
      <c r="E3050" s="101">
        <v>1</v>
      </c>
      <c r="F3050" s="101">
        <v>1019</v>
      </c>
      <c r="G3050" s="101">
        <v>0</v>
      </c>
      <c r="H3050" s="101">
        <v>2</v>
      </c>
      <c r="I3050" s="101">
        <v>3825</v>
      </c>
      <c r="J3050" s="101">
        <v>0</v>
      </c>
      <c r="K3050" s="101">
        <v>0</v>
      </c>
      <c r="L3050" s="101">
        <v>0</v>
      </c>
      <c r="M3050" s="101">
        <v>0</v>
      </c>
      <c r="N3050" s="100" t="str">
        <f t="shared" si="141"/>
        <v>공격력 +1019</v>
      </c>
      <c r="O3050" s="100" t="str">
        <f t="shared" si="142"/>
        <v>최대 체력 +3825</v>
      </c>
      <c r="P3050" s="100" t="str">
        <f t="shared" si="143"/>
        <v>-</v>
      </c>
    </row>
    <row r="3051" spans="1:16" ht="13.8" customHeight="1">
      <c r="A3051" s="101">
        <f>C3051*ID규칙_기본능력치그룹_단위+COUNTIF($C$4:C3051,C3051)</f>
        <v>11243048</v>
      </c>
      <c r="B3051" s="100" t="s">
        <v>405</v>
      </c>
      <c r="C3051" s="101">
        <f>VLOOKUP(B3051,WEAPON!$B:$D,3,0)</f>
        <v>11243</v>
      </c>
      <c r="D3051" s="102">
        <v>48</v>
      </c>
      <c r="E3051" s="101">
        <v>1</v>
      </c>
      <c r="F3051" s="101">
        <v>1037</v>
      </c>
      <c r="G3051" s="101">
        <v>0</v>
      </c>
      <c r="H3051" s="101">
        <v>2</v>
      </c>
      <c r="I3051" s="101">
        <v>3892</v>
      </c>
      <c r="J3051" s="101">
        <v>0</v>
      </c>
      <c r="K3051" s="101">
        <v>0</v>
      </c>
      <c r="L3051" s="101">
        <v>0</v>
      </c>
      <c r="M3051" s="101">
        <v>0</v>
      </c>
      <c r="N3051" s="100" t="str">
        <f t="shared" si="141"/>
        <v>공격력 +1037</v>
      </c>
      <c r="O3051" s="100" t="str">
        <f t="shared" si="142"/>
        <v>최대 체력 +3892</v>
      </c>
      <c r="P3051" s="100" t="str">
        <f t="shared" si="143"/>
        <v>-</v>
      </c>
    </row>
    <row r="3052" spans="1:16" ht="13.8" customHeight="1">
      <c r="A3052" s="101">
        <f>C3052*ID규칙_기본능력치그룹_단위+COUNTIF($C$4:C3052,C3052)</f>
        <v>11243049</v>
      </c>
      <c r="B3052" s="100" t="s">
        <v>405</v>
      </c>
      <c r="C3052" s="101">
        <f>VLOOKUP(B3052,WEAPON!$B:$D,3,0)</f>
        <v>11243</v>
      </c>
      <c r="D3052" s="102">
        <v>49</v>
      </c>
      <c r="E3052" s="101">
        <v>1</v>
      </c>
      <c r="F3052" s="101">
        <v>1055</v>
      </c>
      <c r="G3052" s="101">
        <v>0</v>
      </c>
      <c r="H3052" s="101">
        <v>2</v>
      </c>
      <c r="I3052" s="101">
        <v>3959</v>
      </c>
      <c r="J3052" s="101">
        <v>0</v>
      </c>
      <c r="K3052" s="101">
        <v>0</v>
      </c>
      <c r="L3052" s="101">
        <v>0</v>
      </c>
      <c r="M3052" s="101">
        <v>0</v>
      </c>
      <c r="N3052" s="100" t="str">
        <f t="shared" si="141"/>
        <v>공격력 +1055</v>
      </c>
      <c r="O3052" s="100" t="str">
        <f t="shared" si="142"/>
        <v>최대 체력 +3959</v>
      </c>
      <c r="P3052" s="100" t="str">
        <f t="shared" si="143"/>
        <v>-</v>
      </c>
    </row>
    <row r="3053" spans="1:16" ht="13.8" customHeight="1">
      <c r="A3053" s="101">
        <f>C3053*ID규칙_기본능력치그룹_단위+COUNTIF($C$4:C3053,C3053)</f>
        <v>11243050</v>
      </c>
      <c r="B3053" s="100" t="s">
        <v>405</v>
      </c>
      <c r="C3053" s="101">
        <f>VLOOKUP(B3053,WEAPON!$B:$D,3,0)</f>
        <v>11243</v>
      </c>
      <c r="D3053" s="102">
        <v>50</v>
      </c>
      <c r="E3053" s="101">
        <v>1</v>
      </c>
      <c r="F3053" s="101">
        <v>1073</v>
      </c>
      <c r="G3053" s="101">
        <v>0</v>
      </c>
      <c r="H3053" s="101">
        <v>2</v>
      </c>
      <c r="I3053" s="101">
        <v>4026</v>
      </c>
      <c r="J3053" s="101">
        <v>0</v>
      </c>
      <c r="K3053" s="101">
        <v>0</v>
      </c>
      <c r="L3053" s="101">
        <v>0</v>
      </c>
      <c r="M3053" s="101">
        <v>0</v>
      </c>
      <c r="N3053" s="100" t="str">
        <f t="shared" si="141"/>
        <v>공격력 +1073</v>
      </c>
      <c r="O3053" s="100" t="str">
        <f t="shared" si="142"/>
        <v>최대 체력 +4026</v>
      </c>
      <c r="P3053" s="100" t="str">
        <f t="shared" si="143"/>
        <v>-</v>
      </c>
    </row>
    <row r="3054" spans="1:16" ht="13.8" customHeight="1">
      <c r="A3054" s="101">
        <f>C3054*ID규칙_기본능력치그룹_단위+COUNTIF($C$4:C3054,C3054)</f>
        <v>21319001</v>
      </c>
      <c r="B3054" s="100" t="s">
        <v>407</v>
      </c>
      <c r="C3054" s="101">
        <f>VLOOKUP(B3054,WEAPON!$B:$D,3,0)</f>
        <v>21319</v>
      </c>
      <c r="D3054" s="102">
        <v>1</v>
      </c>
      <c r="E3054" s="101">
        <v>1</v>
      </c>
      <c r="F3054" s="101">
        <v>125</v>
      </c>
      <c r="G3054" s="101">
        <v>0</v>
      </c>
      <c r="H3054" s="101">
        <v>2</v>
      </c>
      <c r="I3054" s="101">
        <v>606</v>
      </c>
      <c r="J3054" s="101">
        <v>0</v>
      </c>
      <c r="K3054" s="101">
        <v>3</v>
      </c>
      <c r="L3054" s="101">
        <v>189</v>
      </c>
      <c r="M3054" s="101">
        <v>0</v>
      </c>
      <c r="N3054" s="100" t="str">
        <f t="shared" si="141"/>
        <v>공격력 +125</v>
      </c>
      <c r="O3054" s="100" t="str">
        <f t="shared" si="142"/>
        <v>최대 체력 +606</v>
      </c>
      <c r="P3054" s="100" t="str">
        <f t="shared" si="143"/>
        <v>치유력 +189</v>
      </c>
    </row>
    <row r="3055" spans="1:16" ht="13.8" customHeight="1">
      <c r="A3055" s="101">
        <f>C3055*ID규칙_기본능력치그룹_단위+COUNTIF($C$4:C3055,C3055)</f>
        <v>21319002</v>
      </c>
      <c r="B3055" s="100" t="s">
        <v>407</v>
      </c>
      <c r="C3055" s="101">
        <f>VLOOKUP(B3055,WEAPON!$B:$D,3,0)</f>
        <v>21319</v>
      </c>
      <c r="D3055" s="102">
        <v>2</v>
      </c>
      <c r="E3055" s="101">
        <v>1</v>
      </c>
      <c r="F3055" s="101">
        <v>136</v>
      </c>
      <c r="G3055" s="101">
        <v>0</v>
      </c>
      <c r="H3055" s="101">
        <v>2</v>
      </c>
      <c r="I3055" s="101">
        <v>661</v>
      </c>
      <c r="J3055" s="101">
        <v>0</v>
      </c>
      <c r="K3055" s="101">
        <v>3</v>
      </c>
      <c r="L3055" s="101">
        <v>206</v>
      </c>
      <c r="M3055" s="101">
        <v>0</v>
      </c>
      <c r="N3055" s="100" t="str">
        <f t="shared" si="141"/>
        <v>공격력 +136</v>
      </c>
      <c r="O3055" s="100" t="str">
        <f t="shared" si="142"/>
        <v>최대 체력 +661</v>
      </c>
      <c r="P3055" s="100" t="str">
        <f t="shared" si="143"/>
        <v>치유력 +206</v>
      </c>
    </row>
    <row r="3056" spans="1:16" ht="13.8" customHeight="1">
      <c r="A3056" s="101">
        <f>C3056*ID규칙_기본능력치그룹_단위+COUNTIF($C$4:C3056,C3056)</f>
        <v>21319003</v>
      </c>
      <c r="B3056" s="100" t="s">
        <v>407</v>
      </c>
      <c r="C3056" s="101">
        <f>VLOOKUP(B3056,WEAPON!$B:$D,3,0)</f>
        <v>21319</v>
      </c>
      <c r="D3056" s="102">
        <v>3</v>
      </c>
      <c r="E3056" s="101">
        <v>1</v>
      </c>
      <c r="F3056" s="101">
        <v>148</v>
      </c>
      <c r="G3056" s="101">
        <v>0</v>
      </c>
      <c r="H3056" s="101">
        <v>2</v>
      </c>
      <c r="I3056" s="101">
        <v>716</v>
      </c>
      <c r="J3056" s="101">
        <v>0</v>
      </c>
      <c r="K3056" s="101">
        <v>3</v>
      </c>
      <c r="L3056" s="101">
        <v>223</v>
      </c>
      <c r="M3056" s="101">
        <v>0</v>
      </c>
      <c r="N3056" s="100" t="str">
        <f t="shared" si="141"/>
        <v>공격력 +148</v>
      </c>
      <c r="O3056" s="100" t="str">
        <f t="shared" si="142"/>
        <v>최대 체력 +716</v>
      </c>
      <c r="P3056" s="100" t="str">
        <f t="shared" si="143"/>
        <v>치유력 +223</v>
      </c>
    </row>
    <row r="3057" spans="1:16" ht="13.8" customHeight="1">
      <c r="A3057" s="101">
        <f>C3057*ID규칙_기본능력치그룹_단위+COUNTIF($C$4:C3057,C3057)</f>
        <v>21319004</v>
      </c>
      <c r="B3057" s="100" t="s">
        <v>407</v>
      </c>
      <c r="C3057" s="101">
        <f>VLOOKUP(B3057,WEAPON!$B:$D,3,0)</f>
        <v>21319</v>
      </c>
      <c r="D3057" s="102">
        <v>4</v>
      </c>
      <c r="E3057" s="101">
        <v>1</v>
      </c>
      <c r="F3057" s="101">
        <v>159</v>
      </c>
      <c r="G3057" s="101">
        <v>0</v>
      </c>
      <c r="H3057" s="101">
        <v>2</v>
      </c>
      <c r="I3057" s="101">
        <v>771</v>
      </c>
      <c r="J3057" s="101">
        <v>0</v>
      </c>
      <c r="K3057" s="101">
        <v>3</v>
      </c>
      <c r="L3057" s="101">
        <v>241</v>
      </c>
      <c r="M3057" s="101">
        <v>0</v>
      </c>
      <c r="N3057" s="100" t="str">
        <f t="shared" si="141"/>
        <v>공격력 +159</v>
      </c>
      <c r="O3057" s="100" t="str">
        <f t="shared" si="142"/>
        <v>최대 체력 +771</v>
      </c>
      <c r="P3057" s="100" t="str">
        <f t="shared" si="143"/>
        <v>치유력 +241</v>
      </c>
    </row>
    <row r="3058" spans="1:16" ht="13.8" customHeight="1">
      <c r="A3058" s="101">
        <f>C3058*ID규칙_기본능력치그룹_단위+COUNTIF($C$4:C3058,C3058)</f>
        <v>21319005</v>
      </c>
      <c r="B3058" s="100" t="s">
        <v>407</v>
      </c>
      <c r="C3058" s="101">
        <f>VLOOKUP(B3058,WEAPON!$B:$D,3,0)</f>
        <v>21319</v>
      </c>
      <c r="D3058" s="102">
        <v>5</v>
      </c>
      <c r="E3058" s="101">
        <v>1</v>
      </c>
      <c r="F3058" s="101">
        <v>170</v>
      </c>
      <c r="G3058" s="101">
        <v>0</v>
      </c>
      <c r="H3058" s="101">
        <v>2</v>
      </c>
      <c r="I3058" s="101">
        <v>826</v>
      </c>
      <c r="J3058" s="101">
        <v>0</v>
      </c>
      <c r="K3058" s="101">
        <v>3</v>
      </c>
      <c r="L3058" s="101">
        <v>258</v>
      </c>
      <c r="M3058" s="101">
        <v>0</v>
      </c>
      <c r="N3058" s="100" t="str">
        <f t="shared" si="141"/>
        <v>공격력 +170</v>
      </c>
      <c r="O3058" s="100" t="str">
        <f t="shared" si="142"/>
        <v>최대 체력 +826</v>
      </c>
      <c r="P3058" s="100" t="str">
        <f t="shared" si="143"/>
        <v>치유력 +258</v>
      </c>
    </row>
    <row r="3059" spans="1:16" ht="13.8" customHeight="1">
      <c r="A3059" s="101">
        <f>C3059*ID규칙_기본능력치그룹_단위+COUNTIF($C$4:C3059,C3059)</f>
        <v>21319006</v>
      </c>
      <c r="B3059" s="100" t="s">
        <v>407</v>
      </c>
      <c r="C3059" s="101">
        <f>VLOOKUP(B3059,WEAPON!$B:$D,3,0)</f>
        <v>21319</v>
      </c>
      <c r="D3059" s="102">
        <v>6</v>
      </c>
      <c r="E3059" s="101">
        <v>1</v>
      </c>
      <c r="F3059" s="101">
        <v>182</v>
      </c>
      <c r="G3059" s="101">
        <v>0</v>
      </c>
      <c r="H3059" s="101">
        <v>2</v>
      </c>
      <c r="I3059" s="101">
        <v>882</v>
      </c>
      <c r="J3059" s="101">
        <v>0</v>
      </c>
      <c r="K3059" s="101">
        <v>3</v>
      </c>
      <c r="L3059" s="101">
        <v>275</v>
      </c>
      <c r="M3059" s="101">
        <v>0</v>
      </c>
      <c r="N3059" s="100" t="str">
        <f t="shared" si="141"/>
        <v>공격력 +182</v>
      </c>
      <c r="O3059" s="100" t="str">
        <f t="shared" si="142"/>
        <v>최대 체력 +882</v>
      </c>
      <c r="P3059" s="100" t="str">
        <f t="shared" si="143"/>
        <v>치유력 +275</v>
      </c>
    </row>
    <row r="3060" spans="1:16" ht="13.8" customHeight="1">
      <c r="A3060" s="101">
        <f>C3060*ID규칙_기본능력치그룹_단위+COUNTIF($C$4:C3060,C3060)</f>
        <v>21319007</v>
      </c>
      <c r="B3060" s="100" t="s">
        <v>407</v>
      </c>
      <c r="C3060" s="101">
        <f>VLOOKUP(B3060,WEAPON!$B:$D,3,0)</f>
        <v>21319</v>
      </c>
      <c r="D3060" s="102">
        <v>7</v>
      </c>
      <c r="E3060" s="101">
        <v>1</v>
      </c>
      <c r="F3060" s="101">
        <v>193</v>
      </c>
      <c r="G3060" s="101">
        <v>0</v>
      </c>
      <c r="H3060" s="101">
        <v>2</v>
      </c>
      <c r="I3060" s="101">
        <v>937</v>
      </c>
      <c r="J3060" s="101">
        <v>0</v>
      </c>
      <c r="K3060" s="101">
        <v>3</v>
      </c>
      <c r="L3060" s="101">
        <v>292</v>
      </c>
      <c r="M3060" s="101">
        <v>0</v>
      </c>
      <c r="N3060" s="100" t="str">
        <f t="shared" si="141"/>
        <v>공격력 +193</v>
      </c>
      <c r="O3060" s="100" t="str">
        <f t="shared" si="142"/>
        <v>최대 체력 +937</v>
      </c>
      <c r="P3060" s="100" t="str">
        <f t="shared" si="143"/>
        <v>치유력 +292</v>
      </c>
    </row>
    <row r="3061" spans="1:16" ht="13.8" customHeight="1">
      <c r="A3061" s="101">
        <f>C3061*ID규칙_기본능력치그룹_단위+COUNTIF($C$4:C3061,C3061)</f>
        <v>21319008</v>
      </c>
      <c r="B3061" s="100" t="s">
        <v>407</v>
      </c>
      <c r="C3061" s="101">
        <f>VLOOKUP(B3061,WEAPON!$B:$D,3,0)</f>
        <v>21319</v>
      </c>
      <c r="D3061" s="102">
        <v>8</v>
      </c>
      <c r="E3061" s="101">
        <v>1</v>
      </c>
      <c r="F3061" s="101">
        <v>205</v>
      </c>
      <c r="G3061" s="101">
        <v>0</v>
      </c>
      <c r="H3061" s="101">
        <v>2</v>
      </c>
      <c r="I3061" s="101">
        <v>992</v>
      </c>
      <c r="J3061" s="101">
        <v>0</v>
      </c>
      <c r="K3061" s="101">
        <v>3</v>
      </c>
      <c r="L3061" s="101">
        <v>309</v>
      </c>
      <c r="M3061" s="101">
        <v>0</v>
      </c>
      <c r="N3061" s="100" t="str">
        <f t="shared" si="141"/>
        <v>공격력 +205</v>
      </c>
      <c r="O3061" s="100" t="str">
        <f t="shared" si="142"/>
        <v>최대 체력 +992</v>
      </c>
      <c r="P3061" s="100" t="str">
        <f t="shared" si="143"/>
        <v>치유력 +309</v>
      </c>
    </row>
    <row r="3062" spans="1:16" ht="13.8" customHeight="1">
      <c r="A3062" s="101">
        <f>C3062*ID규칙_기본능력치그룹_단위+COUNTIF($C$4:C3062,C3062)</f>
        <v>21319009</v>
      </c>
      <c r="B3062" s="100" t="s">
        <v>407</v>
      </c>
      <c r="C3062" s="101">
        <f>VLOOKUP(B3062,WEAPON!$B:$D,3,0)</f>
        <v>21319</v>
      </c>
      <c r="D3062" s="102">
        <v>9</v>
      </c>
      <c r="E3062" s="101">
        <v>1</v>
      </c>
      <c r="F3062" s="101">
        <v>216</v>
      </c>
      <c r="G3062" s="101">
        <v>0</v>
      </c>
      <c r="H3062" s="101">
        <v>2</v>
      </c>
      <c r="I3062" s="101">
        <v>1047</v>
      </c>
      <c r="J3062" s="101">
        <v>0</v>
      </c>
      <c r="K3062" s="101">
        <v>3</v>
      </c>
      <c r="L3062" s="101">
        <v>327</v>
      </c>
      <c r="M3062" s="101">
        <v>0</v>
      </c>
      <c r="N3062" s="100" t="str">
        <f t="shared" si="141"/>
        <v>공격력 +216</v>
      </c>
      <c r="O3062" s="100" t="str">
        <f t="shared" si="142"/>
        <v>최대 체력 +1047</v>
      </c>
      <c r="P3062" s="100" t="str">
        <f t="shared" si="143"/>
        <v>치유력 +327</v>
      </c>
    </row>
    <row r="3063" spans="1:16" ht="13.8" customHeight="1">
      <c r="A3063" s="101">
        <f>C3063*ID규칙_기본능력치그룹_단위+COUNTIF($C$4:C3063,C3063)</f>
        <v>21319010</v>
      </c>
      <c r="B3063" s="100" t="s">
        <v>407</v>
      </c>
      <c r="C3063" s="101">
        <f>VLOOKUP(B3063,WEAPON!$B:$D,3,0)</f>
        <v>21319</v>
      </c>
      <c r="D3063" s="102">
        <v>10</v>
      </c>
      <c r="E3063" s="101">
        <v>1</v>
      </c>
      <c r="F3063" s="101">
        <v>227</v>
      </c>
      <c r="G3063" s="101">
        <v>0</v>
      </c>
      <c r="H3063" s="101">
        <v>2</v>
      </c>
      <c r="I3063" s="101">
        <v>1102</v>
      </c>
      <c r="J3063" s="101">
        <v>0</v>
      </c>
      <c r="K3063" s="101">
        <v>3</v>
      </c>
      <c r="L3063" s="101">
        <v>344</v>
      </c>
      <c r="M3063" s="101">
        <v>0</v>
      </c>
      <c r="N3063" s="100" t="str">
        <f t="shared" si="141"/>
        <v>공격력 +227</v>
      </c>
      <c r="O3063" s="100" t="str">
        <f t="shared" si="142"/>
        <v>최대 체력 +1102</v>
      </c>
      <c r="P3063" s="100" t="str">
        <f t="shared" si="143"/>
        <v>치유력 +344</v>
      </c>
    </row>
    <row r="3064" spans="1:16" ht="13.8" customHeight="1">
      <c r="A3064" s="101">
        <f>C3064*ID규칙_기본능력치그룹_단위+COUNTIF($C$4:C3064,C3064)</f>
        <v>21319011</v>
      </c>
      <c r="B3064" s="100" t="s">
        <v>407</v>
      </c>
      <c r="C3064" s="101">
        <f>VLOOKUP(B3064,WEAPON!$B:$D,3,0)</f>
        <v>21319</v>
      </c>
      <c r="D3064" s="102">
        <v>11</v>
      </c>
      <c r="E3064" s="101">
        <v>1</v>
      </c>
      <c r="F3064" s="101">
        <v>239</v>
      </c>
      <c r="G3064" s="101">
        <v>0</v>
      </c>
      <c r="H3064" s="101">
        <v>2</v>
      </c>
      <c r="I3064" s="101">
        <v>1157</v>
      </c>
      <c r="J3064" s="101">
        <v>0</v>
      </c>
      <c r="K3064" s="101">
        <v>3</v>
      </c>
      <c r="L3064" s="101">
        <v>361</v>
      </c>
      <c r="M3064" s="101">
        <v>0</v>
      </c>
      <c r="N3064" s="100" t="str">
        <f t="shared" si="141"/>
        <v>공격력 +239</v>
      </c>
      <c r="O3064" s="100" t="str">
        <f t="shared" si="142"/>
        <v>최대 체력 +1157</v>
      </c>
      <c r="P3064" s="100" t="str">
        <f t="shared" si="143"/>
        <v>치유력 +361</v>
      </c>
    </row>
    <row r="3065" spans="1:16" ht="13.8" customHeight="1">
      <c r="A3065" s="101">
        <f>C3065*ID규칙_기본능력치그룹_단위+COUNTIF($C$4:C3065,C3065)</f>
        <v>21319012</v>
      </c>
      <c r="B3065" s="100" t="s">
        <v>407</v>
      </c>
      <c r="C3065" s="101">
        <f>VLOOKUP(B3065,WEAPON!$B:$D,3,0)</f>
        <v>21319</v>
      </c>
      <c r="D3065" s="102">
        <v>12</v>
      </c>
      <c r="E3065" s="101">
        <v>1</v>
      </c>
      <c r="F3065" s="101">
        <v>250</v>
      </c>
      <c r="G3065" s="101">
        <v>0</v>
      </c>
      <c r="H3065" s="101">
        <v>2</v>
      </c>
      <c r="I3065" s="101">
        <v>1212</v>
      </c>
      <c r="J3065" s="101">
        <v>0</v>
      </c>
      <c r="K3065" s="101">
        <v>3</v>
      </c>
      <c r="L3065" s="101">
        <v>378</v>
      </c>
      <c r="M3065" s="101">
        <v>0</v>
      </c>
      <c r="N3065" s="100" t="str">
        <f t="shared" si="141"/>
        <v>공격력 +250</v>
      </c>
      <c r="O3065" s="100" t="str">
        <f t="shared" si="142"/>
        <v>최대 체력 +1212</v>
      </c>
      <c r="P3065" s="100" t="str">
        <f t="shared" si="143"/>
        <v>치유력 +378</v>
      </c>
    </row>
    <row r="3066" spans="1:16" ht="13.8" customHeight="1">
      <c r="A3066" s="101">
        <f>C3066*ID규칙_기본능력치그룹_단위+COUNTIF($C$4:C3066,C3066)</f>
        <v>21319013</v>
      </c>
      <c r="B3066" s="100" t="s">
        <v>407</v>
      </c>
      <c r="C3066" s="101">
        <f>VLOOKUP(B3066,WEAPON!$B:$D,3,0)</f>
        <v>21319</v>
      </c>
      <c r="D3066" s="102">
        <v>13</v>
      </c>
      <c r="E3066" s="101">
        <v>1</v>
      </c>
      <c r="F3066" s="101">
        <v>261</v>
      </c>
      <c r="G3066" s="101">
        <v>0</v>
      </c>
      <c r="H3066" s="101">
        <v>2</v>
      </c>
      <c r="I3066" s="101">
        <v>1267</v>
      </c>
      <c r="J3066" s="101">
        <v>0</v>
      </c>
      <c r="K3066" s="101">
        <v>3</v>
      </c>
      <c r="L3066" s="101">
        <v>395</v>
      </c>
      <c r="M3066" s="101">
        <v>0</v>
      </c>
      <c r="N3066" s="100" t="str">
        <f t="shared" si="141"/>
        <v>공격력 +261</v>
      </c>
      <c r="O3066" s="100" t="str">
        <f t="shared" si="142"/>
        <v>최대 체력 +1267</v>
      </c>
      <c r="P3066" s="100" t="str">
        <f t="shared" si="143"/>
        <v>치유력 +395</v>
      </c>
    </row>
    <row r="3067" spans="1:16" ht="13.8" customHeight="1">
      <c r="A3067" s="101">
        <f>C3067*ID규칙_기본능력치그룹_단위+COUNTIF($C$4:C3067,C3067)</f>
        <v>21319014</v>
      </c>
      <c r="B3067" s="100" t="s">
        <v>407</v>
      </c>
      <c r="C3067" s="101">
        <f>VLOOKUP(B3067,WEAPON!$B:$D,3,0)</f>
        <v>21319</v>
      </c>
      <c r="D3067" s="102">
        <v>14</v>
      </c>
      <c r="E3067" s="101">
        <v>1</v>
      </c>
      <c r="F3067" s="101">
        <v>273</v>
      </c>
      <c r="G3067" s="101">
        <v>0</v>
      </c>
      <c r="H3067" s="101">
        <v>2</v>
      </c>
      <c r="I3067" s="101">
        <v>1322</v>
      </c>
      <c r="J3067" s="101">
        <v>0</v>
      </c>
      <c r="K3067" s="101">
        <v>3</v>
      </c>
      <c r="L3067" s="101">
        <v>413</v>
      </c>
      <c r="M3067" s="101">
        <v>0</v>
      </c>
      <c r="N3067" s="100" t="str">
        <f t="shared" si="141"/>
        <v>공격력 +273</v>
      </c>
      <c r="O3067" s="100" t="str">
        <f t="shared" si="142"/>
        <v>최대 체력 +1322</v>
      </c>
      <c r="P3067" s="100" t="str">
        <f t="shared" si="143"/>
        <v>치유력 +413</v>
      </c>
    </row>
    <row r="3068" spans="1:16" ht="13.8" customHeight="1">
      <c r="A3068" s="101">
        <f>C3068*ID규칙_기본능력치그룹_단위+COUNTIF($C$4:C3068,C3068)</f>
        <v>21319015</v>
      </c>
      <c r="B3068" s="100" t="s">
        <v>407</v>
      </c>
      <c r="C3068" s="101">
        <f>VLOOKUP(B3068,WEAPON!$B:$D,3,0)</f>
        <v>21319</v>
      </c>
      <c r="D3068" s="102">
        <v>15</v>
      </c>
      <c r="E3068" s="101">
        <v>1</v>
      </c>
      <c r="F3068" s="101">
        <v>284</v>
      </c>
      <c r="G3068" s="101">
        <v>0</v>
      </c>
      <c r="H3068" s="101">
        <v>2</v>
      </c>
      <c r="I3068" s="101">
        <v>1378</v>
      </c>
      <c r="J3068" s="101">
        <v>0</v>
      </c>
      <c r="K3068" s="101">
        <v>3</v>
      </c>
      <c r="L3068" s="101">
        <v>430</v>
      </c>
      <c r="M3068" s="101">
        <v>0</v>
      </c>
      <c r="N3068" s="100" t="str">
        <f t="shared" si="141"/>
        <v>공격력 +284</v>
      </c>
      <c r="O3068" s="100" t="str">
        <f t="shared" si="142"/>
        <v>최대 체력 +1378</v>
      </c>
      <c r="P3068" s="100" t="str">
        <f t="shared" si="143"/>
        <v>치유력 +430</v>
      </c>
    </row>
    <row r="3069" spans="1:16" ht="13.8" customHeight="1">
      <c r="A3069" s="101">
        <f>C3069*ID규칙_기본능력치그룹_단위+COUNTIF($C$4:C3069,C3069)</f>
        <v>21319016</v>
      </c>
      <c r="B3069" s="100" t="s">
        <v>407</v>
      </c>
      <c r="C3069" s="101">
        <f>VLOOKUP(B3069,WEAPON!$B:$D,3,0)</f>
        <v>21319</v>
      </c>
      <c r="D3069" s="102">
        <v>16</v>
      </c>
      <c r="E3069" s="101">
        <v>1</v>
      </c>
      <c r="F3069" s="101">
        <v>296</v>
      </c>
      <c r="G3069" s="101">
        <v>0</v>
      </c>
      <c r="H3069" s="101">
        <v>2</v>
      </c>
      <c r="I3069" s="101">
        <v>1433</v>
      </c>
      <c r="J3069" s="101">
        <v>0</v>
      </c>
      <c r="K3069" s="101">
        <v>3</v>
      </c>
      <c r="L3069" s="101">
        <v>447</v>
      </c>
      <c r="M3069" s="101">
        <v>0</v>
      </c>
      <c r="N3069" s="100" t="str">
        <f t="shared" si="141"/>
        <v>공격력 +296</v>
      </c>
      <c r="O3069" s="100" t="str">
        <f t="shared" si="142"/>
        <v>최대 체력 +1433</v>
      </c>
      <c r="P3069" s="100" t="str">
        <f t="shared" si="143"/>
        <v>치유력 +447</v>
      </c>
    </row>
    <row r="3070" spans="1:16" ht="13.8" customHeight="1">
      <c r="A3070" s="101">
        <f>C3070*ID규칙_기본능력치그룹_단위+COUNTIF($C$4:C3070,C3070)</f>
        <v>21319017</v>
      </c>
      <c r="B3070" s="100" t="s">
        <v>407</v>
      </c>
      <c r="C3070" s="101">
        <f>VLOOKUP(B3070,WEAPON!$B:$D,3,0)</f>
        <v>21319</v>
      </c>
      <c r="D3070" s="102">
        <v>17</v>
      </c>
      <c r="E3070" s="101">
        <v>1</v>
      </c>
      <c r="F3070" s="101">
        <v>307</v>
      </c>
      <c r="G3070" s="101">
        <v>0</v>
      </c>
      <c r="H3070" s="101">
        <v>2</v>
      </c>
      <c r="I3070" s="101">
        <v>1488</v>
      </c>
      <c r="J3070" s="101">
        <v>0</v>
      </c>
      <c r="K3070" s="101">
        <v>3</v>
      </c>
      <c r="L3070" s="101">
        <v>464</v>
      </c>
      <c r="M3070" s="101">
        <v>0</v>
      </c>
      <c r="N3070" s="100" t="str">
        <f t="shared" si="141"/>
        <v>공격력 +307</v>
      </c>
      <c r="O3070" s="100" t="str">
        <f t="shared" si="142"/>
        <v>최대 체력 +1488</v>
      </c>
      <c r="P3070" s="100" t="str">
        <f t="shared" si="143"/>
        <v>치유력 +464</v>
      </c>
    </row>
    <row r="3071" spans="1:16" ht="13.8" customHeight="1">
      <c r="A3071" s="101">
        <f>C3071*ID규칙_기본능력치그룹_단위+COUNTIF($C$4:C3071,C3071)</f>
        <v>21319018</v>
      </c>
      <c r="B3071" s="100" t="s">
        <v>407</v>
      </c>
      <c r="C3071" s="101">
        <f>VLOOKUP(B3071,WEAPON!$B:$D,3,0)</f>
        <v>21319</v>
      </c>
      <c r="D3071" s="102">
        <v>18</v>
      </c>
      <c r="E3071" s="101">
        <v>1</v>
      </c>
      <c r="F3071" s="101">
        <v>318</v>
      </c>
      <c r="G3071" s="101">
        <v>0</v>
      </c>
      <c r="H3071" s="101">
        <v>2</v>
      </c>
      <c r="I3071" s="101">
        <v>1543</v>
      </c>
      <c r="J3071" s="101">
        <v>0</v>
      </c>
      <c r="K3071" s="101">
        <v>3</v>
      </c>
      <c r="L3071" s="101">
        <v>481</v>
      </c>
      <c r="M3071" s="101">
        <v>0</v>
      </c>
      <c r="N3071" s="100" t="str">
        <f t="shared" si="141"/>
        <v>공격력 +318</v>
      </c>
      <c r="O3071" s="100" t="str">
        <f t="shared" si="142"/>
        <v>최대 체력 +1543</v>
      </c>
      <c r="P3071" s="100" t="str">
        <f t="shared" si="143"/>
        <v>치유력 +481</v>
      </c>
    </row>
    <row r="3072" spans="1:16" ht="13.8" customHeight="1">
      <c r="A3072" s="101">
        <f>C3072*ID규칙_기본능력치그룹_단위+COUNTIF($C$4:C3072,C3072)</f>
        <v>21319019</v>
      </c>
      <c r="B3072" s="100" t="s">
        <v>407</v>
      </c>
      <c r="C3072" s="101">
        <f>VLOOKUP(B3072,WEAPON!$B:$D,3,0)</f>
        <v>21319</v>
      </c>
      <c r="D3072" s="102">
        <v>19</v>
      </c>
      <c r="E3072" s="101">
        <v>1</v>
      </c>
      <c r="F3072" s="101">
        <v>330</v>
      </c>
      <c r="G3072" s="101">
        <v>0</v>
      </c>
      <c r="H3072" s="101">
        <v>2</v>
      </c>
      <c r="I3072" s="101">
        <v>1598</v>
      </c>
      <c r="J3072" s="101">
        <v>0</v>
      </c>
      <c r="K3072" s="101">
        <v>3</v>
      </c>
      <c r="L3072" s="101">
        <v>499</v>
      </c>
      <c r="M3072" s="101">
        <v>0</v>
      </c>
      <c r="N3072" s="100" t="str">
        <f t="shared" si="141"/>
        <v>공격력 +330</v>
      </c>
      <c r="O3072" s="100" t="str">
        <f t="shared" si="142"/>
        <v>최대 체력 +1598</v>
      </c>
      <c r="P3072" s="100" t="str">
        <f t="shared" si="143"/>
        <v>치유력 +499</v>
      </c>
    </row>
    <row r="3073" spans="1:16" ht="13.8" customHeight="1">
      <c r="A3073" s="101">
        <f>C3073*ID규칙_기본능력치그룹_단위+COUNTIF($C$4:C3073,C3073)</f>
        <v>21319020</v>
      </c>
      <c r="B3073" s="100" t="s">
        <v>407</v>
      </c>
      <c r="C3073" s="101">
        <f>VLOOKUP(B3073,WEAPON!$B:$D,3,0)</f>
        <v>21319</v>
      </c>
      <c r="D3073" s="102">
        <v>20</v>
      </c>
      <c r="E3073" s="101">
        <v>1</v>
      </c>
      <c r="F3073" s="101">
        <v>341</v>
      </c>
      <c r="G3073" s="101">
        <v>0</v>
      </c>
      <c r="H3073" s="101">
        <v>2</v>
      </c>
      <c r="I3073" s="101">
        <v>1653</v>
      </c>
      <c r="J3073" s="101">
        <v>0</v>
      </c>
      <c r="K3073" s="101">
        <v>3</v>
      </c>
      <c r="L3073" s="101">
        <v>516</v>
      </c>
      <c r="M3073" s="101">
        <v>0</v>
      </c>
      <c r="N3073" s="100" t="str">
        <f t="shared" si="141"/>
        <v>공격력 +341</v>
      </c>
      <c r="O3073" s="100" t="str">
        <f t="shared" si="142"/>
        <v>최대 체력 +1653</v>
      </c>
      <c r="P3073" s="100" t="str">
        <f t="shared" si="143"/>
        <v>치유력 +516</v>
      </c>
    </row>
    <row r="3074" spans="1:16" ht="13.8" customHeight="1">
      <c r="A3074" s="101">
        <f>C3074*ID규칙_기본능력치그룹_단위+COUNTIF($C$4:C3074,C3074)</f>
        <v>21319021</v>
      </c>
      <c r="B3074" s="100" t="s">
        <v>407</v>
      </c>
      <c r="C3074" s="101">
        <f>VLOOKUP(B3074,WEAPON!$B:$D,3,0)</f>
        <v>21319</v>
      </c>
      <c r="D3074" s="102">
        <v>21</v>
      </c>
      <c r="E3074" s="101">
        <v>1</v>
      </c>
      <c r="F3074" s="101">
        <v>352</v>
      </c>
      <c r="G3074" s="101">
        <v>0</v>
      </c>
      <c r="H3074" s="101">
        <v>2</v>
      </c>
      <c r="I3074" s="101">
        <v>1708</v>
      </c>
      <c r="J3074" s="101">
        <v>0</v>
      </c>
      <c r="K3074" s="101">
        <v>3</v>
      </c>
      <c r="L3074" s="101">
        <v>533</v>
      </c>
      <c r="M3074" s="101">
        <v>0</v>
      </c>
      <c r="N3074" s="100" t="str">
        <f t="shared" si="141"/>
        <v>공격력 +352</v>
      </c>
      <c r="O3074" s="100" t="str">
        <f t="shared" si="142"/>
        <v>최대 체력 +1708</v>
      </c>
      <c r="P3074" s="100" t="str">
        <f t="shared" si="143"/>
        <v>치유력 +533</v>
      </c>
    </row>
    <row r="3075" spans="1:16" ht="13.8" customHeight="1">
      <c r="A3075" s="101">
        <f>C3075*ID규칙_기본능력치그룹_단위+COUNTIF($C$4:C3075,C3075)</f>
        <v>21319022</v>
      </c>
      <c r="B3075" s="100" t="s">
        <v>407</v>
      </c>
      <c r="C3075" s="101">
        <f>VLOOKUP(B3075,WEAPON!$B:$D,3,0)</f>
        <v>21319</v>
      </c>
      <c r="D3075" s="102">
        <v>22</v>
      </c>
      <c r="E3075" s="101">
        <v>1</v>
      </c>
      <c r="F3075" s="101">
        <v>364</v>
      </c>
      <c r="G3075" s="101">
        <v>0</v>
      </c>
      <c r="H3075" s="101">
        <v>2</v>
      </c>
      <c r="I3075" s="101">
        <v>1763</v>
      </c>
      <c r="J3075" s="101">
        <v>0</v>
      </c>
      <c r="K3075" s="101">
        <v>3</v>
      </c>
      <c r="L3075" s="101">
        <v>550</v>
      </c>
      <c r="M3075" s="101">
        <v>0</v>
      </c>
      <c r="N3075" s="100" t="str">
        <f t="shared" si="141"/>
        <v>공격력 +364</v>
      </c>
      <c r="O3075" s="100" t="str">
        <f t="shared" si="142"/>
        <v>최대 체력 +1763</v>
      </c>
      <c r="P3075" s="100" t="str">
        <f t="shared" si="143"/>
        <v>치유력 +550</v>
      </c>
    </row>
    <row r="3076" spans="1:16" ht="13.8" customHeight="1">
      <c r="A3076" s="101">
        <f>C3076*ID규칙_기본능력치그룹_단위+COUNTIF($C$4:C3076,C3076)</f>
        <v>21319023</v>
      </c>
      <c r="B3076" s="100" t="s">
        <v>407</v>
      </c>
      <c r="C3076" s="101">
        <f>VLOOKUP(B3076,WEAPON!$B:$D,3,0)</f>
        <v>21319</v>
      </c>
      <c r="D3076" s="102">
        <v>23</v>
      </c>
      <c r="E3076" s="101">
        <v>1</v>
      </c>
      <c r="F3076" s="101">
        <v>375</v>
      </c>
      <c r="G3076" s="101">
        <v>0</v>
      </c>
      <c r="H3076" s="101">
        <v>2</v>
      </c>
      <c r="I3076" s="101">
        <v>1818</v>
      </c>
      <c r="J3076" s="101">
        <v>0</v>
      </c>
      <c r="K3076" s="101">
        <v>3</v>
      </c>
      <c r="L3076" s="101">
        <v>567</v>
      </c>
      <c r="M3076" s="101">
        <v>0</v>
      </c>
      <c r="N3076" s="100" t="str">
        <f t="shared" ref="N3076:N3139" si="144">IF(E3076=0,"-",VLOOKUP(E3076,STATS_TYPE,2,0)&amp;" +")&amp;IF(E3076=0,"",IF(G3076=0,F3076,F3076/100&amp;"%"))</f>
        <v>공격력 +375</v>
      </c>
      <c r="O3076" s="100" t="str">
        <f t="shared" ref="O3076:O3139" si="145">IF(H3076=0,"-",VLOOKUP(H3076,STATS_TYPE,2,0)&amp;" +")&amp;IF(H3076=0,"",IF(J3076=0,I3076,I3076/100&amp;"%"))</f>
        <v>최대 체력 +1818</v>
      </c>
      <c r="P3076" s="100" t="str">
        <f t="shared" ref="P3076:P3139" si="146">IF(K3076=0,"-",VLOOKUP(K3076,STATS_TYPE,2,0)&amp;" +")&amp;IF(K3076=0,"",IF(M3076=0,L3076,L3076/100&amp;"%"))</f>
        <v>치유력 +567</v>
      </c>
    </row>
    <row r="3077" spans="1:16" ht="13.8" customHeight="1">
      <c r="A3077" s="101">
        <f>C3077*ID규칙_기본능력치그룹_단위+COUNTIF($C$4:C3077,C3077)</f>
        <v>21319024</v>
      </c>
      <c r="B3077" s="100" t="s">
        <v>407</v>
      </c>
      <c r="C3077" s="101">
        <f>VLOOKUP(B3077,WEAPON!$B:$D,3,0)</f>
        <v>21319</v>
      </c>
      <c r="D3077" s="102">
        <v>24</v>
      </c>
      <c r="E3077" s="101">
        <v>1</v>
      </c>
      <c r="F3077" s="101">
        <v>386</v>
      </c>
      <c r="G3077" s="101">
        <v>0</v>
      </c>
      <c r="H3077" s="101">
        <v>2</v>
      </c>
      <c r="I3077" s="101">
        <v>1874</v>
      </c>
      <c r="J3077" s="101">
        <v>0</v>
      </c>
      <c r="K3077" s="101">
        <v>3</v>
      </c>
      <c r="L3077" s="101">
        <v>585</v>
      </c>
      <c r="M3077" s="101">
        <v>0</v>
      </c>
      <c r="N3077" s="100" t="str">
        <f t="shared" si="144"/>
        <v>공격력 +386</v>
      </c>
      <c r="O3077" s="100" t="str">
        <f t="shared" si="145"/>
        <v>최대 체력 +1874</v>
      </c>
      <c r="P3077" s="100" t="str">
        <f t="shared" si="146"/>
        <v>치유력 +585</v>
      </c>
    </row>
    <row r="3078" spans="1:16" ht="13.8" customHeight="1">
      <c r="A3078" s="101">
        <f>C3078*ID규칙_기본능력치그룹_단위+COUNTIF($C$4:C3078,C3078)</f>
        <v>21319025</v>
      </c>
      <c r="B3078" s="100" t="s">
        <v>407</v>
      </c>
      <c r="C3078" s="101">
        <f>VLOOKUP(B3078,WEAPON!$B:$D,3,0)</f>
        <v>21319</v>
      </c>
      <c r="D3078" s="102">
        <v>25</v>
      </c>
      <c r="E3078" s="101">
        <v>1</v>
      </c>
      <c r="F3078" s="101">
        <v>398</v>
      </c>
      <c r="G3078" s="101">
        <v>0</v>
      </c>
      <c r="H3078" s="101">
        <v>2</v>
      </c>
      <c r="I3078" s="101">
        <v>1929</v>
      </c>
      <c r="J3078" s="101">
        <v>0</v>
      </c>
      <c r="K3078" s="101">
        <v>3</v>
      </c>
      <c r="L3078" s="101">
        <v>602</v>
      </c>
      <c r="M3078" s="101">
        <v>0</v>
      </c>
      <c r="N3078" s="100" t="str">
        <f t="shared" si="144"/>
        <v>공격력 +398</v>
      </c>
      <c r="O3078" s="100" t="str">
        <f t="shared" si="145"/>
        <v>최대 체력 +1929</v>
      </c>
      <c r="P3078" s="100" t="str">
        <f t="shared" si="146"/>
        <v>치유력 +602</v>
      </c>
    </row>
    <row r="3079" spans="1:16" ht="13.8" customHeight="1">
      <c r="A3079" s="101">
        <f>C3079*ID규칙_기본능력치그룹_단위+COUNTIF($C$4:C3079,C3079)</f>
        <v>21319026</v>
      </c>
      <c r="B3079" s="100" t="s">
        <v>407</v>
      </c>
      <c r="C3079" s="101">
        <f>VLOOKUP(B3079,WEAPON!$B:$D,3,0)</f>
        <v>21319</v>
      </c>
      <c r="D3079" s="102">
        <v>26</v>
      </c>
      <c r="E3079" s="101">
        <v>1</v>
      </c>
      <c r="F3079" s="101">
        <v>409</v>
      </c>
      <c r="G3079" s="101">
        <v>0</v>
      </c>
      <c r="H3079" s="101">
        <v>2</v>
      </c>
      <c r="I3079" s="101">
        <v>1984</v>
      </c>
      <c r="J3079" s="101">
        <v>0</v>
      </c>
      <c r="K3079" s="101">
        <v>3</v>
      </c>
      <c r="L3079" s="101">
        <v>619</v>
      </c>
      <c r="M3079" s="101">
        <v>0</v>
      </c>
      <c r="N3079" s="100" t="str">
        <f t="shared" si="144"/>
        <v>공격력 +409</v>
      </c>
      <c r="O3079" s="100" t="str">
        <f t="shared" si="145"/>
        <v>최대 체력 +1984</v>
      </c>
      <c r="P3079" s="100" t="str">
        <f t="shared" si="146"/>
        <v>치유력 +619</v>
      </c>
    </row>
    <row r="3080" spans="1:16" ht="13.8" customHeight="1">
      <c r="A3080" s="101">
        <f>C3080*ID규칙_기본능력치그룹_단위+COUNTIF($C$4:C3080,C3080)</f>
        <v>21319027</v>
      </c>
      <c r="B3080" s="100" t="s">
        <v>407</v>
      </c>
      <c r="C3080" s="101">
        <f>VLOOKUP(B3080,WEAPON!$B:$D,3,0)</f>
        <v>21319</v>
      </c>
      <c r="D3080" s="102">
        <v>27</v>
      </c>
      <c r="E3080" s="101">
        <v>1</v>
      </c>
      <c r="F3080" s="101">
        <v>421</v>
      </c>
      <c r="G3080" s="101">
        <v>0</v>
      </c>
      <c r="H3080" s="101">
        <v>2</v>
      </c>
      <c r="I3080" s="101">
        <v>2039</v>
      </c>
      <c r="J3080" s="101">
        <v>0</v>
      </c>
      <c r="K3080" s="101">
        <v>3</v>
      </c>
      <c r="L3080" s="101">
        <v>636</v>
      </c>
      <c r="M3080" s="101">
        <v>0</v>
      </c>
      <c r="N3080" s="100" t="str">
        <f t="shared" si="144"/>
        <v>공격력 +421</v>
      </c>
      <c r="O3080" s="100" t="str">
        <f t="shared" si="145"/>
        <v>최대 체력 +2039</v>
      </c>
      <c r="P3080" s="100" t="str">
        <f t="shared" si="146"/>
        <v>치유력 +636</v>
      </c>
    </row>
    <row r="3081" spans="1:16" ht="13.8" customHeight="1">
      <c r="A3081" s="101">
        <f>C3081*ID규칙_기본능력치그룹_단위+COUNTIF($C$4:C3081,C3081)</f>
        <v>21319028</v>
      </c>
      <c r="B3081" s="100" t="s">
        <v>407</v>
      </c>
      <c r="C3081" s="101">
        <f>VLOOKUP(B3081,WEAPON!$B:$D,3,0)</f>
        <v>21319</v>
      </c>
      <c r="D3081" s="102">
        <v>28</v>
      </c>
      <c r="E3081" s="101">
        <v>1</v>
      </c>
      <c r="F3081" s="101">
        <v>432</v>
      </c>
      <c r="G3081" s="101">
        <v>0</v>
      </c>
      <c r="H3081" s="101">
        <v>2</v>
      </c>
      <c r="I3081" s="101">
        <v>2094</v>
      </c>
      <c r="J3081" s="101">
        <v>0</v>
      </c>
      <c r="K3081" s="101">
        <v>3</v>
      </c>
      <c r="L3081" s="101">
        <v>654</v>
      </c>
      <c r="M3081" s="101">
        <v>0</v>
      </c>
      <c r="N3081" s="100" t="str">
        <f t="shared" si="144"/>
        <v>공격력 +432</v>
      </c>
      <c r="O3081" s="100" t="str">
        <f t="shared" si="145"/>
        <v>최대 체력 +2094</v>
      </c>
      <c r="P3081" s="100" t="str">
        <f t="shared" si="146"/>
        <v>치유력 +654</v>
      </c>
    </row>
    <row r="3082" spans="1:16" ht="13.8" customHeight="1">
      <c r="A3082" s="101">
        <f>C3082*ID규칙_기본능력치그룹_단위+COUNTIF($C$4:C3082,C3082)</f>
        <v>21319029</v>
      </c>
      <c r="B3082" s="100" t="s">
        <v>407</v>
      </c>
      <c r="C3082" s="101">
        <f>VLOOKUP(B3082,WEAPON!$B:$D,3,0)</f>
        <v>21319</v>
      </c>
      <c r="D3082" s="102">
        <v>29</v>
      </c>
      <c r="E3082" s="101">
        <v>1</v>
      </c>
      <c r="F3082" s="101">
        <v>443</v>
      </c>
      <c r="G3082" s="101">
        <v>0</v>
      </c>
      <c r="H3082" s="101">
        <v>2</v>
      </c>
      <c r="I3082" s="101">
        <v>2149</v>
      </c>
      <c r="J3082" s="101">
        <v>0</v>
      </c>
      <c r="K3082" s="101">
        <v>3</v>
      </c>
      <c r="L3082" s="101">
        <v>671</v>
      </c>
      <c r="M3082" s="101">
        <v>0</v>
      </c>
      <c r="N3082" s="100" t="str">
        <f t="shared" si="144"/>
        <v>공격력 +443</v>
      </c>
      <c r="O3082" s="100" t="str">
        <f t="shared" si="145"/>
        <v>최대 체력 +2149</v>
      </c>
      <c r="P3082" s="100" t="str">
        <f t="shared" si="146"/>
        <v>치유력 +671</v>
      </c>
    </row>
    <row r="3083" spans="1:16" ht="13.8" customHeight="1">
      <c r="A3083" s="101">
        <f>C3083*ID규칙_기본능력치그룹_단위+COUNTIF($C$4:C3083,C3083)</f>
        <v>21319030</v>
      </c>
      <c r="B3083" s="100" t="s">
        <v>407</v>
      </c>
      <c r="C3083" s="101">
        <f>VLOOKUP(B3083,WEAPON!$B:$D,3,0)</f>
        <v>21319</v>
      </c>
      <c r="D3083" s="102">
        <v>30</v>
      </c>
      <c r="E3083" s="101">
        <v>1</v>
      </c>
      <c r="F3083" s="101">
        <v>455</v>
      </c>
      <c r="G3083" s="101">
        <v>0</v>
      </c>
      <c r="H3083" s="101">
        <v>2</v>
      </c>
      <c r="I3083" s="101">
        <v>2204</v>
      </c>
      <c r="J3083" s="101">
        <v>0</v>
      </c>
      <c r="K3083" s="101">
        <v>3</v>
      </c>
      <c r="L3083" s="101">
        <v>688</v>
      </c>
      <c r="M3083" s="101">
        <v>0</v>
      </c>
      <c r="N3083" s="100" t="str">
        <f t="shared" si="144"/>
        <v>공격력 +455</v>
      </c>
      <c r="O3083" s="100" t="str">
        <f t="shared" si="145"/>
        <v>최대 체력 +2204</v>
      </c>
      <c r="P3083" s="100" t="str">
        <f t="shared" si="146"/>
        <v>치유력 +688</v>
      </c>
    </row>
    <row r="3084" spans="1:16" ht="13.8" customHeight="1">
      <c r="A3084" s="101">
        <f>C3084*ID규칙_기본능력치그룹_단위+COUNTIF($C$4:C3084,C3084)</f>
        <v>21319031</v>
      </c>
      <c r="B3084" s="100" t="s">
        <v>407</v>
      </c>
      <c r="C3084" s="101">
        <f>VLOOKUP(B3084,WEAPON!$B:$D,3,0)</f>
        <v>21319</v>
      </c>
      <c r="D3084" s="102">
        <v>31</v>
      </c>
      <c r="E3084" s="101">
        <v>1</v>
      </c>
      <c r="F3084" s="101">
        <v>466</v>
      </c>
      <c r="G3084" s="101">
        <v>0</v>
      </c>
      <c r="H3084" s="101">
        <v>2</v>
      </c>
      <c r="I3084" s="101">
        <v>2259</v>
      </c>
      <c r="J3084" s="101">
        <v>0</v>
      </c>
      <c r="K3084" s="101">
        <v>3</v>
      </c>
      <c r="L3084" s="101">
        <v>705</v>
      </c>
      <c r="M3084" s="101">
        <v>0</v>
      </c>
      <c r="N3084" s="100" t="str">
        <f t="shared" si="144"/>
        <v>공격력 +466</v>
      </c>
      <c r="O3084" s="100" t="str">
        <f t="shared" si="145"/>
        <v>최대 체력 +2259</v>
      </c>
      <c r="P3084" s="100" t="str">
        <f t="shared" si="146"/>
        <v>치유력 +705</v>
      </c>
    </row>
    <row r="3085" spans="1:16" ht="13.8" customHeight="1">
      <c r="A3085" s="101">
        <f>C3085*ID규칙_기본능력치그룹_단위+COUNTIF($C$4:C3085,C3085)</f>
        <v>21319032</v>
      </c>
      <c r="B3085" s="100" t="s">
        <v>407</v>
      </c>
      <c r="C3085" s="101">
        <f>VLOOKUP(B3085,WEAPON!$B:$D,3,0)</f>
        <v>21319</v>
      </c>
      <c r="D3085" s="102">
        <v>32</v>
      </c>
      <c r="E3085" s="101">
        <v>1</v>
      </c>
      <c r="F3085" s="101">
        <v>477</v>
      </c>
      <c r="G3085" s="101">
        <v>0</v>
      </c>
      <c r="H3085" s="101">
        <v>2</v>
      </c>
      <c r="I3085" s="101">
        <v>2314</v>
      </c>
      <c r="J3085" s="101">
        <v>0</v>
      </c>
      <c r="K3085" s="101">
        <v>3</v>
      </c>
      <c r="L3085" s="101">
        <v>722</v>
      </c>
      <c r="M3085" s="101">
        <v>0</v>
      </c>
      <c r="N3085" s="100" t="str">
        <f t="shared" si="144"/>
        <v>공격력 +477</v>
      </c>
      <c r="O3085" s="100" t="str">
        <f t="shared" si="145"/>
        <v>최대 체력 +2314</v>
      </c>
      <c r="P3085" s="100" t="str">
        <f t="shared" si="146"/>
        <v>치유력 +722</v>
      </c>
    </row>
    <row r="3086" spans="1:16" ht="13.8" customHeight="1">
      <c r="A3086" s="101">
        <f>C3086*ID규칙_기본능력치그룹_단위+COUNTIF($C$4:C3086,C3086)</f>
        <v>21319033</v>
      </c>
      <c r="B3086" s="100" t="s">
        <v>407</v>
      </c>
      <c r="C3086" s="101">
        <f>VLOOKUP(B3086,WEAPON!$B:$D,3,0)</f>
        <v>21319</v>
      </c>
      <c r="D3086" s="102">
        <v>33</v>
      </c>
      <c r="E3086" s="101">
        <v>1</v>
      </c>
      <c r="F3086" s="101">
        <v>489</v>
      </c>
      <c r="G3086" s="101">
        <v>0</v>
      </c>
      <c r="H3086" s="101">
        <v>2</v>
      </c>
      <c r="I3086" s="101">
        <v>2370</v>
      </c>
      <c r="J3086" s="101">
        <v>0</v>
      </c>
      <c r="K3086" s="101">
        <v>3</v>
      </c>
      <c r="L3086" s="101">
        <v>740</v>
      </c>
      <c r="M3086" s="101">
        <v>0</v>
      </c>
      <c r="N3086" s="100" t="str">
        <f t="shared" si="144"/>
        <v>공격력 +489</v>
      </c>
      <c r="O3086" s="100" t="str">
        <f t="shared" si="145"/>
        <v>최대 체력 +2370</v>
      </c>
      <c r="P3086" s="100" t="str">
        <f t="shared" si="146"/>
        <v>치유력 +740</v>
      </c>
    </row>
    <row r="3087" spans="1:16" ht="13.8" customHeight="1">
      <c r="A3087" s="101">
        <f>C3087*ID규칙_기본능력치그룹_단위+COUNTIF($C$4:C3087,C3087)</f>
        <v>21319034</v>
      </c>
      <c r="B3087" s="100" t="s">
        <v>407</v>
      </c>
      <c r="C3087" s="101">
        <f>VLOOKUP(B3087,WEAPON!$B:$D,3,0)</f>
        <v>21319</v>
      </c>
      <c r="D3087" s="102">
        <v>34</v>
      </c>
      <c r="E3087" s="101">
        <v>1</v>
      </c>
      <c r="F3087" s="101">
        <v>500</v>
      </c>
      <c r="G3087" s="101">
        <v>0</v>
      </c>
      <c r="H3087" s="101">
        <v>2</v>
      </c>
      <c r="I3087" s="101">
        <v>2425</v>
      </c>
      <c r="J3087" s="101">
        <v>0</v>
      </c>
      <c r="K3087" s="101">
        <v>3</v>
      </c>
      <c r="L3087" s="101">
        <v>757</v>
      </c>
      <c r="M3087" s="101">
        <v>0</v>
      </c>
      <c r="N3087" s="100" t="str">
        <f t="shared" si="144"/>
        <v>공격력 +500</v>
      </c>
      <c r="O3087" s="100" t="str">
        <f t="shared" si="145"/>
        <v>최대 체력 +2425</v>
      </c>
      <c r="P3087" s="100" t="str">
        <f t="shared" si="146"/>
        <v>치유력 +757</v>
      </c>
    </row>
    <row r="3088" spans="1:16" ht="13.8" customHeight="1">
      <c r="A3088" s="101">
        <f>C3088*ID규칙_기본능력치그룹_단위+COUNTIF($C$4:C3088,C3088)</f>
        <v>21319035</v>
      </c>
      <c r="B3088" s="100" t="s">
        <v>407</v>
      </c>
      <c r="C3088" s="101">
        <f>VLOOKUP(B3088,WEAPON!$B:$D,3,0)</f>
        <v>21319</v>
      </c>
      <c r="D3088" s="102">
        <v>35</v>
      </c>
      <c r="E3088" s="101">
        <v>1</v>
      </c>
      <c r="F3088" s="101">
        <v>511</v>
      </c>
      <c r="G3088" s="101">
        <v>0</v>
      </c>
      <c r="H3088" s="101">
        <v>2</v>
      </c>
      <c r="I3088" s="101">
        <v>2480</v>
      </c>
      <c r="J3088" s="101">
        <v>0</v>
      </c>
      <c r="K3088" s="101">
        <v>3</v>
      </c>
      <c r="L3088" s="101">
        <v>774</v>
      </c>
      <c r="M3088" s="101">
        <v>0</v>
      </c>
      <c r="N3088" s="100" t="str">
        <f t="shared" si="144"/>
        <v>공격력 +511</v>
      </c>
      <c r="O3088" s="100" t="str">
        <f t="shared" si="145"/>
        <v>최대 체력 +2480</v>
      </c>
      <c r="P3088" s="100" t="str">
        <f t="shared" si="146"/>
        <v>치유력 +774</v>
      </c>
    </row>
    <row r="3089" spans="1:16" ht="13.8" customHeight="1">
      <c r="A3089" s="101">
        <f>C3089*ID규칙_기본능력치그룹_단위+COUNTIF($C$4:C3089,C3089)</f>
        <v>21319036</v>
      </c>
      <c r="B3089" s="100" t="s">
        <v>407</v>
      </c>
      <c r="C3089" s="101">
        <f>VLOOKUP(B3089,WEAPON!$B:$D,3,0)</f>
        <v>21319</v>
      </c>
      <c r="D3089" s="102">
        <v>36</v>
      </c>
      <c r="E3089" s="101">
        <v>1</v>
      </c>
      <c r="F3089" s="101">
        <v>523</v>
      </c>
      <c r="G3089" s="101">
        <v>0</v>
      </c>
      <c r="H3089" s="101">
        <v>2</v>
      </c>
      <c r="I3089" s="101">
        <v>2535</v>
      </c>
      <c r="J3089" s="101">
        <v>0</v>
      </c>
      <c r="K3089" s="101">
        <v>3</v>
      </c>
      <c r="L3089" s="101">
        <v>791</v>
      </c>
      <c r="M3089" s="101">
        <v>0</v>
      </c>
      <c r="N3089" s="100" t="str">
        <f t="shared" si="144"/>
        <v>공격력 +523</v>
      </c>
      <c r="O3089" s="100" t="str">
        <f t="shared" si="145"/>
        <v>최대 체력 +2535</v>
      </c>
      <c r="P3089" s="100" t="str">
        <f t="shared" si="146"/>
        <v>치유력 +791</v>
      </c>
    </row>
    <row r="3090" spans="1:16" ht="13.8" customHeight="1">
      <c r="A3090" s="101">
        <f>C3090*ID규칙_기본능력치그룹_단위+COUNTIF($C$4:C3090,C3090)</f>
        <v>21319037</v>
      </c>
      <c r="B3090" s="100" t="s">
        <v>407</v>
      </c>
      <c r="C3090" s="101">
        <f>VLOOKUP(B3090,WEAPON!$B:$D,3,0)</f>
        <v>21319</v>
      </c>
      <c r="D3090" s="102">
        <v>37</v>
      </c>
      <c r="E3090" s="101">
        <v>1</v>
      </c>
      <c r="F3090" s="101">
        <v>534</v>
      </c>
      <c r="G3090" s="101">
        <v>0</v>
      </c>
      <c r="H3090" s="101">
        <v>2</v>
      </c>
      <c r="I3090" s="101">
        <v>2590</v>
      </c>
      <c r="J3090" s="101">
        <v>0</v>
      </c>
      <c r="K3090" s="101">
        <v>3</v>
      </c>
      <c r="L3090" s="101">
        <v>808</v>
      </c>
      <c r="M3090" s="101">
        <v>0</v>
      </c>
      <c r="N3090" s="100" t="str">
        <f t="shared" si="144"/>
        <v>공격력 +534</v>
      </c>
      <c r="O3090" s="100" t="str">
        <f t="shared" si="145"/>
        <v>최대 체력 +2590</v>
      </c>
      <c r="P3090" s="100" t="str">
        <f t="shared" si="146"/>
        <v>치유력 +808</v>
      </c>
    </row>
    <row r="3091" spans="1:16" ht="13.8" customHeight="1">
      <c r="A3091" s="101">
        <f>C3091*ID규칙_기본능력치그룹_단위+COUNTIF($C$4:C3091,C3091)</f>
        <v>21319038</v>
      </c>
      <c r="B3091" s="100" t="s">
        <v>407</v>
      </c>
      <c r="C3091" s="101">
        <f>VLOOKUP(B3091,WEAPON!$B:$D,3,0)</f>
        <v>21319</v>
      </c>
      <c r="D3091" s="102">
        <v>38</v>
      </c>
      <c r="E3091" s="101">
        <v>1</v>
      </c>
      <c r="F3091" s="101">
        <v>546</v>
      </c>
      <c r="G3091" s="101">
        <v>0</v>
      </c>
      <c r="H3091" s="101">
        <v>2</v>
      </c>
      <c r="I3091" s="101">
        <v>2645</v>
      </c>
      <c r="J3091" s="101">
        <v>0</v>
      </c>
      <c r="K3091" s="101">
        <v>3</v>
      </c>
      <c r="L3091" s="101">
        <v>826</v>
      </c>
      <c r="M3091" s="101">
        <v>0</v>
      </c>
      <c r="N3091" s="100" t="str">
        <f t="shared" si="144"/>
        <v>공격력 +546</v>
      </c>
      <c r="O3091" s="100" t="str">
        <f t="shared" si="145"/>
        <v>최대 체력 +2645</v>
      </c>
      <c r="P3091" s="100" t="str">
        <f t="shared" si="146"/>
        <v>치유력 +826</v>
      </c>
    </row>
    <row r="3092" spans="1:16" ht="13.8" customHeight="1">
      <c r="A3092" s="101">
        <f>C3092*ID규칙_기본능력치그룹_단위+COUNTIF($C$4:C3092,C3092)</f>
        <v>21319039</v>
      </c>
      <c r="B3092" s="100" t="s">
        <v>407</v>
      </c>
      <c r="C3092" s="101">
        <f>VLOOKUP(B3092,WEAPON!$B:$D,3,0)</f>
        <v>21319</v>
      </c>
      <c r="D3092" s="102">
        <v>39</v>
      </c>
      <c r="E3092" s="101">
        <v>1</v>
      </c>
      <c r="F3092" s="101">
        <v>557</v>
      </c>
      <c r="G3092" s="101">
        <v>0</v>
      </c>
      <c r="H3092" s="101">
        <v>2</v>
      </c>
      <c r="I3092" s="101">
        <v>2700</v>
      </c>
      <c r="J3092" s="101">
        <v>0</v>
      </c>
      <c r="K3092" s="101">
        <v>3</v>
      </c>
      <c r="L3092" s="101">
        <v>843</v>
      </c>
      <c r="M3092" s="101">
        <v>0</v>
      </c>
      <c r="N3092" s="100" t="str">
        <f t="shared" si="144"/>
        <v>공격력 +557</v>
      </c>
      <c r="O3092" s="100" t="str">
        <f t="shared" si="145"/>
        <v>최대 체력 +2700</v>
      </c>
      <c r="P3092" s="100" t="str">
        <f t="shared" si="146"/>
        <v>치유력 +843</v>
      </c>
    </row>
    <row r="3093" spans="1:16" ht="13.8" customHeight="1">
      <c r="A3093" s="101">
        <f>C3093*ID규칙_기본능력치그룹_단위+COUNTIF($C$4:C3093,C3093)</f>
        <v>21319040</v>
      </c>
      <c r="B3093" s="100" t="s">
        <v>407</v>
      </c>
      <c r="C3093" s="101">
        <f>VLOOKUP(B3093,WEAPON!$B:$D,3,0)</f>
        <v>21319</v>
      </c>
      <c r="D3093" s="102">
        <v>40</v>
      </c>
      <c r="E3093" s="101">
        <v>1</v>
      </c>
      <c r="F3093" s="101">
        <v>568</v>
      </c>
      <c r="G3093" s="101">
        <v>0</v>
      </c>
      <c r="H3093" s="101">
        <v>2</v>
      </c>
      <c r="I3093" s="101">
        <v>2755</v>
      </c>
      <c r="J3093" s="101">
        <v>0</v>
      </c>
      <c r="K3093" s="101">
        <v>3</v>
      </c>
      <c r="L3093" s="101">
        <v>860</v>
      </c>
      <c r="M3093" s="101">
        <v>0</v>
      </c>
      <c r="N3093" s="100" t="str">
        <f t="shared" si="144"/>
        <v>공격력 +568</v>
      </c>
      <c r="O3093" s="100" t="str">
        <f t="shared" si="145"/>
        <v>최대 체력 +2755</v>
      </c>
      <c r="P3093" s="100" t="str">
        <f t="shared" si="146"/>
        <v>치유력 +860</v>
      </c>
    </row>
    <row r="3094" spans="1:16" ht="13.8" customHeight="1">
      <c r="A3094" s="101">
        <f>C3094*ID규칙_기본능력치그룹_단위+COUNTIF($C$4:C3094,C3094)</f>
        <v>21319041</v>
      </c>
      <c r="B3094" s="100" t="s">
        <v>407</v>
      </c>
      <c r="C3094" s="101">
        <f>VLOOKUP(B3094,WEAPON!$B:$D,3,0)</f>
        <v>21319</v>
      </c>
      <c r="D3094" s="102">
        <v>41</v>
      </c>
      <c r="E3094" s="101">
        <v>1</v>
      </c>
      <c r="F3094" s="101">
        <v>580</v>
      </c>
      <c r="G3094" s="101">
        <v>0</v>
      </c>
      <c r="H3094" s="101">
        <v>2</v>
      </c>
      <c r="I3094" s="101">
        <v>2810</v>
      </c>
      <c r="J3094" s="101">
        <v>0</v>
      </c>
      <c r="K3094" s="101">
        <v>3</v>
      </c>
      <c r="L3094" s="101">
        <v>877</v>
      </c>
      <c r="M3094" s="101">
        <v>0</v>
      </c>
      <c r="N3094" s="100" t="str">
        <f t="shared" si="144"/>
        <v>공격력 +580</v>
      </c>
      <c r="O3094" s="100" t="str">
        <f t="shared" si="145"/>
        <v>최대 체력 +2810</v>
      </c>
      <c r="P3094" s="100" t="str">
        <f t="shared" si="146"/>
        <v>치유력 +877</v>
      </c>
    </row>
    <row r="3095" spans="1:16" ht="13.8" customHeight="1">
      <c r="A3095" s="101">
        <f>C3095*ID규칙_기본능력치그룹_단위+COUNTIF($C$4:C3095,C3095)</f>
        <v>21319042</v>
      </c>
      <c r="B3095" s="100" t="s">
        <v>407</v>
      </c>
      <c r="C3095" s="101">
        <f>VLOOKUP(B3095,WEAPON!$B:$D,3,0)</f>
        <v>21319</v>
      </c>
      <c r="D3095" s="102">
        <v>42</v>
      </c>
      <c r="E3095" s="101">
        <v>1</v>
      </c>
      <c r="F3095" s="101">
        <v>591</v>
      </c>
      <c r="G3095" s="101">
        <v>0</v>
      </c>
      <c r="H3095" s="101">
        <v>2</v>
      </c>
      <c r="I3095" s="101">
        <v>2866</v>
      </c>
      <c r="J3095" s="101">
        <v>0</v>
      </c>
      <c r="K3095" s="101">
        <v>3</v>
      </c>
      <c r="L3095" s="101">
        <v>894</v>
      </c>
      <c r="M3095" s="101">
        <v>0</v>
      </c>
      <c r="N3095" s="100" t="str">
        <f t="shared" si="144"/>
        <v>공격력 +591</v>
      </c>
      <c r="O3095" s="100" t="str">
        <f t="shared" si="145"/>
        <v>최대 체력 +2866</v>
      </c>
      <c r="P3095" s="100" t="str">
        <f t="shared" si="146"/>
        <v>치유력 +894</v>
      </c>
    </row>
    <row r="3096" spans="1:16" ht="13.8" customHeight="1">
      <c r="A3096" s="101">
        <f>C3096*ID규칙_기본능력치그룹_단위+COUNTIF($C$4:C3096,C3096)</f>
        <v>21319043</v>
      </c>
      <c r="B3096" s="100" t="s">
        <v>407</v>
      </c>
      <c r="C3096" s="101">
        <f>VLOOKUP(B3096,WEAPON!$B:$D,3,0)</f>
        <v>21319</v>
      </c>
      <c r="D3096" s="102">
        <v>43</v>
      </c>
      <c r="E3096" s="101">
        <v>1</v>
      </c>
      <c r="F3096" s="101">
        <v>602</v>
      </c>
      <c r="G3096" s="101">
        <v>0</v>
      </c>
      <c r="H3096" s="101">
        <v>2</v>
      </c>
      <c r="I3096" s="101">
        <v>2921</v>
      </c>
      <c r="J3096" s="101">
        <v>0</v>
      </c>
      <c r="K3096" s="101">
        <v>3</v>
      </c>
      <c r="L3096" s="101">
        <v>912</v>
      </c>
      <c r="M3096" s="101">
        <v>0</v>
      </c>
      <c r="N3096" s="100" t="str">
        <f t="shared" si="144"/>
        <v>공격력 +602</v>
      </c>
      <c r="O3096" s="100" t="str">
        <f t="shared" si="145"/>
        <v>최대 체력 +2921</v>
      </c>
      <c r="P3096" s="100" t="str">
        <f t="shared" si="146"/>
        <v>치유력 +912</v>
      </c>
    </row>
    <row r="3097" spans="1:16" ht="13.8" customHeight="1">
      <c r="A3097" s="101">
        <f>C3097*ID규칙_기본능력치그룹_단위+COUNTIF($C$4:C3097,C3097)</f>
        <v>21319044</v>
      </c>
      <c r="B3097" s="100" t="s">
        <v>407</v>
      </c>
      <c r="C3097" s="101">
        <f>VLOOKUP(B3097,WEAPON!$B:$D,3,0)</f>
        <v>21319</v>
      </c>
      <c r="D3097" s="102">
        <v>44</v>
      </c>
      <c r="E3097" s="101">
        <v>1</v>
      </c>
      <c r="F3097" s="101">
        <v>614</v>
      </c>
      <c r="G3097" s="101">
        <v>0</v>
      </c>
      <c r="H3097" s="101">
        <v>2</v>
      </c>
      <c r="I3097" s="101">
        <v>2976</v>
      </c>
      <c r="J3097" s="101">
        <v>0</v>
      </c>
      <c r="K3097" s="101">
        <v>3</v>
      </c>
      <c r="L3097" s="101">
        <v>929</v>
      </c>
      <c r="M3097" s="101">
        <v>0</v>
      </c>
      <c r="N3097" s="100" t="str">
        <f t="shared" si="144"/>
        <v>공격력 +614</v>
      </c>
      <c r="O3097" s="100" t="str">
        <f t="shared" si="145"/>
        <v>최대 체력 +2976</v>
      </c>
      <c r="P3097" s="100" t="str">
        <f t="shared" si="146"/>
        <v>치유력 +929</v>
      </c>
    </row>
    <row r="3098" spans="1:16" ht="13.8" customHeight="1">
      <c r="A3098" s="101">
        <f>C3098*ID규칙_기본능력치그룹_단위+COUNTIF($C$4:C3098,C3098)</f>
        <v>21319045</v>
      </c>
      <c r="B3098" s="100" t="s">
        <v>407</v>
      </c>
      <c r="C3098" s="101">
        <f>VLOOKUP(B3098,WEAPON!$B:$D,3,0)</f>
        <v>21319</v>
      </c>
      <c r="D3098" s="102">
        <v>45</v>
      </c>
      <c r="E3098" s="101">
        <v>1</v>
      </c>
      <c r="F3098" s="101">
        <v>625</v>
      </c>
      <c r="G3098" s="101">
        <v>0</v>
      </c>
      <c r="H3098" s="101">
        <v>2</v>
      </c>
      <c r="I3098" s="101">
        <v>3031</v>
      </c>
      <c r="J3098" s="101">
        <v>0</v>
      </c>
      <c r="K3098" s="101">
        <v>3</v>
      </c>
      <c r="L3098" s="101">
        <v>946</v>
      </c>
      <c r="M3098" s="101">
        <v>0</v>
      </c>
      <c r="N3098" s="100" t="str">
        <f t="shared" si="144"/>
        <v>공격력 +625</v>
      </c>
      <c r="O3098" s="100" t="str">
        <f t="shared" si="145"/>
        <v>최대 체력 +3031</v>
      </c>
      <c r="P3098" s="100" t="str">
        <f t="shared" si="146"/>
        <v>치유력 +946</v>
      </c>
    </row>
    <row r="3099" spans="1:16" ht="13.8" customHeight="1">
      <c r="A3099" s="101">
        <f>C3099*ID규칙_기본능력치그룹_단위+COUNTIF($C$4:C3099,C3099)</f>
        <v>21319046</v>
      </c>
      <c r="B3099" s="100" t="s">
        <v>407</v>
      </c>
      <c r="C3099" s="101">
        <f>VLOOKUP(B3099,WEAPON!$B:$D,3,0)</f>
        <v>21319</v>
      </c>
      <c r="D3099" s="102">
        <v>46</v>
      </c>
      <c r="E3099" s="101">
        <v>1</v>
      </c>
      <c r="F3099" s="101">
        <v>637</v>
      </c>
      <c r="G3099" s="101">
        <v>0</v>
      </c>
      <c r="H3099" s="101">
        <v>2</v>
      </c>
      <c r="I3099" s="101">
        <v>3086</v>
      </c>
      <c r="J3099" s="101">
        <v>0</v>
      </c>
      <c r="K3099" s="101">
        <v>3</v>
      </c>
      <c r="L3099" s="101">
        <v>963</v>
      </c>
      <c r="M3099" s="101">
        <v>0</v>
      </c>
      <c r="N3099" s="100" t="str">
        <f t="shared" si="144"/>
        <v>공격력 +637</v>
      </c>
      <c r="O3099" s="100" t="str">
        <f t="shared" si="145"/>
        <v>최대 체력 +3086</v>
      </c>
      <c r="P3099" s="100" t="str">
        <f t="shared" si="146"/>
        <v>치유력 +963</v>
      </c>
    </row>
    <row r="3100" spans="1:16" ht="13.8" customHeight="1">
      <c r="A3100" s="101">
        <f>C3100*ID규칙_기본능력치그룹_단위+COUNTIF($C$4:C3100,C3100)</f>
        <v>21319047</v>
      </c>
      <c r="B3100" s="100" t="s">
        <v>407</v>
      </c>
      <c r="C3100" s="101">
        <f>VLOOKUP(B3100,WEAPON!$B:$D,3,0)</f>
        <v>21319</v>
      </c>
      <c r="D3100" s="102">
        <v>47</v>
      </c>
      <c r="E3100" s="101">
        <v>1</v>
      </c>
      <c r="F3100" s="101">
        <v>648</v>
      </c>
      <c r="G3100" s="101">
        <v>0</v>
      </c>
      <c r="H3100" s="101">
        <v>2</v>
      </c>
      <c r="I3100" s="101">
        <v>3141</v>
      </c>
      <c r="J3100" s="101">
        <v>0</v>
      </c>
      <c r="K3100" s="101">
        <v>3</v>
      </c>
      <c r="L3100" s="101">
        <v>980</v>
      </c>
      <c r="M3100" s="101">
        <v>0</v>
      </c>
      <c r="N3100" s="100" t="str">
        <f t="shared" si="144"/>
        <v>공격력 +648</v>
      </c>
      <c r="O3100" s="100" t="str">
        <f t="shared" si="145"/>
        <v>최대 체력 +3141</v>
      </c>
      <c r="P3100" s="100" t="str">
        <f t="shared" si="146"/>
        <v>치유력 +980</v>
      </c>
    </row>
    <row r="3101" spans="1:16" ht="13.8" customHeight="1">
      <c r="A3101" s="101">
        <f>C3101*ID규칙_기본능력치그룹_단위+COUNTIF($C$4:C3101,C3101)</f>
        <v>21319048</v>
      </c>
      <c r="B3101" s="100" t="s">
        <v>407</v>
      </c>
      <c r="C3101" s="101">
        <f>VLOOKUP(B3101,WEAPON!$B:$D,3,0)</f>
        <v>21319</v>
      </c>
      <c r="D3101" s="102">
        <v>48</v>
      </c>
      <c r="E3101" s="101">
        <v>1</v>
      </c>
      <c r="F3101" s="101">
        <v>659</v>
      </c>
      <c r="G3101" s="101">
        <v>0</v>
      </c>
      <c r="H3101" s="101">
        <v>2</v>
      </c>
      <c r="I3101" s="101">
        <v>3196</v>
      </c>
      <c r="J3101" s="101">
        <v>0</v>
      </c>
      <c r="K3101" s="101">
        <v>3</v>
      </c>
      <c r="L3101" s="101">
        <v>998</v>
      </c>
      <c r="M3101" s="101">
        <v>0</v>
      </c>
      <c r="N3101" s="100" t="str">
        <f t="shared" si="144"/>
        <v>공격력 +659</v>
      </c>
      <c r="O3101" s="100" t="str">
        <f t="shared" si="145"/>
        <v>최대 체력 +3196</v>
      </c>
      <c r="P3101" s="100" t="str">
        <f t="shared" si="146"/>
        <v>치유력 +998</v>
      </c>
    </row>
    <row r="3102" spans="1:16" ht="13.8" customHeight="1">
      <c r="A3102" s="101">
        <f>C3102*ID규칙_기본능력치그룹_단위+COUNTIF($C$4:C3102,C3102)</f>
        <v>21319049</v>
      </c>
      <c r="B3102" s="100" t="s">
        <v>407</v>
      </c>
      <c r="C3102" s="101">
        <f>VLOOKUP(B3102,WEAPON!$B:$D,3,0)</f>
        <v>21319</v>
      </c>
      <c r="D3102" s="102">
        <v>49</v>
      </c>
      <c r="E3102" s="101">
        <v>1</v>
      </c>
      <c r="F3102" s="101">
        <v>671</v>
      </c>
      <c r="G3102" s="101">
        <v>0</v>
      </c>
      <c r="H3102" s="101">
        <v>2</v>
      </c>
      <c r="I3102" s="101">
        <v>3251</v>
      </c>
      <c r="J3102" s="101">
        <v>0</v>
      </c>
      <c r="K3102" s="101">
        <v>3</v>
      </c>
      <c r="L3102" s="101">
        <v>1015</v>
      </c>
      <c r="M3102" s="101">
        <v>0</v>
      </c>
      <c r="N3102" s="100" t="str">
        <f t="shared" si="144"/>
        <v>공격력 +671</v>
      </c>
      <c r="O3102" s="100" t="str">
        <f t="shared" si="145"/>
        <v>최대 체력 +3251</v>
      </c>
      <c r="P3102" s="100" t="str">
        <f t="shared" si="146"/>
        <v>치유력 +1015</v>
      </c>
    </row>
    <row r="3103" spans="1:16" ht="13.8" customHeight="1">
      <c r="A3103" s="101">
        <f>C3103*ID규칙_기본능력치그룹_단위+COUNTIF($C$4:C3103,C3103)</f>
        <v>21319050</v>
      </c>
      <c r="B3103" s="100" t="s">
        <v>407</v>
      </c>
      <c r="C3103" s="101">
        <f>VLOOKUP(B3103,WEAPON!$B:$D,3,0)</f>
        <v>21319</v>
      </c>
      <c r="D3103" s="102">
        <v>50</v>
      </c>
      <c r="E3103" s="101">
        <v>1</v>
      </c>
      <c r="F3103" s="101">
        <v>682</v>
      </c>
      <c r="G3103" s="101">
        <v>0</v>
      </c>
      <c r="H3103" s="101">
        <v>2</v>
      </c>
      <c r="I3103" s="101">
        <v>3307</v>
      </c>
      <c r="J3103" s="101">
        <v>0</v>
      </c>
      <c r="K3103" s="101">
        <v>3</v>
      </c>
      <c r="L3103" s="101">
        <v>1032</v>
      </c>
      <c r="M3103" s="101">
        <v>0</v>
      </c>
      <c r="N3103" s="100" t="str">
        <f t="shared" si="144"/>
        <v>공격력 +682</v>
      </c>
      <c r="O3103" s="100" t="str">
        <f t="shared" si="145"/>
        <v>최대 체력 +3307</v>
      </c>
      <c r="P3103" s="100" t="str">
        <f t="shared" si="146"/>
        <v>치유력 +1032</v>
      </c>
    </row>
    <row r="3104" spans="1:16" ht="13.8" customHeight="1">
      <c r="A3104" s="101">
        <f>C3104*ID규칙_기본능력치그룹_단위+COUNTIF($C$4:C3104,C3104)</f>
        <v>24220001</v>
      </c>
      <c r="B3104" s="100" t="s">
        <v>409</v>
      </c>
      <c r="C3104" s="101">
        <f>VLOOKUP(B3104,WEAPON!$B:$D,3,0)</f>
        <v>24220</v>
      </c>
      <c r="D3104" s="102">
        <v>1</v>
      </c>
      <c r="E3104" s="101">
        <v>1</v>
      </c>
      <c r="F3104" s="101">
        <v>67</v>
      </c>
      <c r="G3104" s="101">
        <v>0</v>
      </c>
      <c r="H3104" s="101">
        <v>2</v>
      </c>
      <c r="I3104" s="101">
        <v>831</v>
      </c>
      <c r="J3104" s="101">
        <v>0</v>
      </c>
      <c r="K3104" s="101">
        <v>3</v>
      </c>
      <c r="L3104" s="101">
        <v>171</v>
      </c>
      <c r="M3104" s="101">
        <v>0</v>
      </c>
      <c r="N3104" s="100" t="str">
        <f t="shared" si="144"/>
        <v>공격력 +67</v>
      </c>
      <c r="O3104" s="100" t="str">
        <f t="shared" si="145"/>
        <v>최대 체력 +831</v>
      </c>
      <c r="P3104" s="100" t="str">
        <f t="shared" si="146"/>
        <v>치유력 +171</v>
      </c>
    </row>
    <row r="3105" spans="1:16" ht="13.8" customHeight="1">
      <c r="A3105" s="101">
        <f>C3105*ID규칙_기본능력치그룹_단위+COUNTIF($C$4:C3105,C3105)</f>
        <v>24220002</v>
      </c>
      <c r="B3105" s="100" t="s">
        <v>409</v>
      </c>
      <c r="C3105" s="101">
        <f>VLOOKUP(B3105,WEAPON!$B:$D,3,0)</f>
        <v>24220</v>
      </c>
      <c r="D3105" s="102">
        <v>2</v>
      </c>
      <c r="E3105" s="101">
        <v>1</v>
      </c>
      <c r="F3105" s="101">
        <v>73</v>
      </c>
      <c r="G3105" s="101">
        <v>0</v>
      </c>
      <c r="H3105" s="101">
        <v>2</v>
      </c>
      <c r="I3105" s="101">
        <v>907</v>
      </c>
      <c r="J3105" s="101">
        <v>0</v>
      </c>
      <c r="K3105" s="101">
        <v>3</v>
      </c>
      <c r="L3105" s="101">
        <v>187</v>
      </c>
      <c r="M3105" s="101">
        <v>0</v>
      </c>
      <c r="N3105" s="100" t="str">
        <f t="shared" si="144"/>
        <v>공격력 +73</v>
      </c>
      <c r="O3105" s="100" t="str">
        <f t="shared" si="145"/>
        <v>최대 체력 +907</v>
      </c>
      <c r="P3105" s="100" t="str">
        <f t="shared" si="146"/>
        <v>치유력 +187</v>
      </c>
    </row>
    <row r="3106" spans="1:16" ht="13.8" customHeight="1">
      <c r="A3106" s="101">
        <f>C3106*ID규칙_기본능력치그룹_단위+COUNTIF($C$4:C3106,C3106)</f>
        <v>24220003</v>
      </c>
      <c r="B3106" s="100" t="s">
        <v>409</v>
      </c>
      <c r="C3106" s="101">
        <f>VLOOKUP(B3106,WEAPON!$B:$D,3,0)</f>
        <v>24220</v>
      </c>
      <c r="D3106" s="102">
        <v>3</v>
      </c>
      <c r="E3106" s="101">
        <v>1</v>
      </c>
      <c r="F3106" s="101">
        <v>79</v>
      </c>
      <c r="G3106" s="101">
        <v>0</v>
      </c>
      <c r="H3106" s="101">
        <v>2</v>
      </c>
      <c r="I3106" s="101">
        <v>982</v>
      </c>
      <c r="J3106" s="101">
        <v>0</v>
      </c>
      <c r="K3106" s="101">
        <v>3</v>
      </c>
      <c r="L3106" s="101">
        <v>202</v>
      </c>
      <c r="M3106" s="101">
        <v>0</v>
      </c>
      <c r="N3106" s="100" t="str">
        <f t="shared" si="144"/>
        <v>공격력 +79</v>
      </c>
      <c r="O3106" s="100" t="str">
        <f t="shared" si="145"/>
        <v>최대 체력 +982</v>
      </c>
      <c r="P3106" s="100" t="str">
        <f t="shared" si="146"/>
        <v>치유력 +202</v>
      </c>
    </row>
    <row r="3107" spans="1:16" ht="13.8" customHeight="1">
      <c r="A3107" s="101">
        <f>C3107*ID규칙_기본능력치그룹_단위+COUNTIF($C$4:C3107,C3107)</f>
        <v>24220004</v>
      </c>
      <c r="B3107" s="100" t="s">
        <v>409</v>
      </c>
      <c r="C3107" s="101">
        <f>VLOOKUP(B3107,WEAPON!$B:$D,3,0)</f>
        <v>24220</v>
      </c>
      <c r="D3107" s="102">
        <v>4</v>
      </c>
      <c r="E3107" s="101">
        <v>1</v>
      </c>
      <c r="F3107" s="101">
        <v>85</v>
      </c>
      <c r="G3107" s="101">
        <v>0</v>
      </c>
      <c r="H3107" s="101">
        <v>2</v>
      </c>
      <c r="I3107" s="101">
        <v>1058</v>
      </c>
      <c r="J3107" s="101">
        <v>0</v>
      </c>
      <c r="K3107" s="101">
        <v>3</v>
      </c>
      <c r="L3107" s="101">
        <v>218</v>
      </c>
      <c r="M3107" s="101">
        <v>0</v>
      </c>
      <c r="N3107" s="100" t="str">
        <f t="shared" si="144"/>
        <v>공격력 +85</v>
      </c>
      <c r="O3107" s="100" t="str">
        <f t="shared" si="145"/>
        <v>최대 체력 +1058</v>
      </c>
      <c r="P3107" s="100" t="str">
        <f t="shared" si="146"/>
        <v>치유력 +218</v>
      </c>
    </row>
    <row r="3108" spans="1:16" ht="13.8" customHeight="1">
      <c r="A3108" s="101">
        <f>C3108*ID규칙_기본능력치그룹_단위+COUNTIF($C$4:C3108,C3108)</f>
        <v>24220005</v>
      </c>
      <c r="B3108" s="100" t="s">
        <v>409</v>
      </c>
      <c r="C3108" s="101">
        <f>VLOOKUP(B3108,WEAPON!$B:$D,3,0)</f>
        <v>24220</v>
      </c>
      <c r="D3108" s="102">
        <v>5</v>
      </c>
      <c r="E3108" s="101">
        <v>1</v>
      </c>
      <c r="F3108" s="101">
        <v>91</v>
      </c>
      <c r="G3108" s="101">
        <v>0</v>
      </c>
      <c r="H3108" s="101">
        <v>2</v>
      </c>
      <c r="I3108" s="101">
        <v>1133</v>
      </c>
      <c r="J3108" s="101">
        <v>0</v>
      </c>
      <c r="K3108" s="101">
        <v>3</v>
      </c>
      <c r="L3108" s="101">
        <v>233</v>
      </c>
      <c r="M3108" s="101">
        <v>0</v>
      </c>
      <c r="N3108" s="100" t="str">
        <f t="shared" si="144"/>
        <v>공격력 +91</v>
      </c>
      <c r="O3108" s="100" t="str">
        <f t="shared" si="145"/>
        <v>최대 체력 +1133</v>
      </c>
      <c r="P3108" s="100" t="str">
        <f t="shared" si="146"/>
        <v>치유력 +233</v>
      </c>
    </row>
    <row r="3109" spans="1:16" ht="13.8" customHeight="1">
      <c r="A3109" s="101">
        <f>C3109*ID규칙_기본능력치그룹_단위+COUNTIF($C$4:C3109,C3109)</f>
        <v>24220006</v>
      </c>
      <c r="B3109" s="100" t="s">
        <v>409</v>
      </c>
      <c r="C3109" s="101">
        <f>VLOOKUP(B3109,WEAPON!$B:$D,3,0)</f>
        <v>24220</v>
      </c>
      <c r="D3109" s="102">
        <v>6</v>
      </c>
      <c r="E3109" s="101">
        <v>1</v>
      </c>
      <c r="F3109" s="101">
        <v>97</v>
      </c>
      <c r="G3109" s="101">
        <v>0</v>
      </c>
      <c r="H3109" s="101">
        <v>2</v>
      </c>
      <c r="I3109" s="101">
        <v>1209</v>
      </c>
      <c r="J3109" s="101">
        <v>0</v>
      </c>
      <c r="K3109" s="101">
        <v>3</v>
      </c>
      <c r="L3109" s="101">
        <v>249</v>
      </c>
      <c r="M3109" s="101">
        <v>0</v>
      </c>
      <c r="N3109" s="100" t="str">
        <f t="shared" si="144"/>
        <v>공격력 +97</v>
      </c>
      <c r="O3109" s="100" t="str">
        <f t="shared" si="145"/>
        <v>최대 체력 +1209</v>
      </c>
      <c r="P3109" s="100" t="str">
        <f t="shared" si="146"/>
        <v>치유력 +249</v>
      </c>
    </row>
    <row r="3110" spans="1:16" ht="13.8" customHeight="1">
      <c r="A3110" s="101">
        <f>C3110*ID규칙_기본능력치그룹_단위+COUNTIF($C$4:C3110,C3110)</f>
        <v>24220007</v>
      </c>
      <c r="B3110" s="100" t="s">
        <v>409</v>
      </c>
      <c r="C3110" s="101">
        <f>VLOOKUP(B3110,WEAPON!$B:$D,3,0)</f>
        <v>24220</v>
      </c>
      <c r="D3110" s="102">
        <v>7</v>
      </c>
      <c r="E3110" s="101">
        <v>1</v>
      </c>
      <c r="F3110" s="101">
        <v>103</v>
      </c>
      <c r="G3110" s="101">
        <v>0</v>
      </c>
      <c r="H3110" s="101">
        <v>2</v>
      </c>
      <c r="I3110" s="101">
        <v>1284</v>
      </c>
      <c r="J3110" s="101">
        <v>0</v>
      </c>
      <c r="K3110" s="101">
        <v>3</v>
      </c>
      <c r="L3110" s="101">
        <v>264</v>
      </c>
      <c r="M3110" s="101">
        <v>0</v>
      </c>
      <c r="N3110" s="100" t="str">
        <f t="shared" si="144"/>
        <v>공격력 +103</v>
      </c>
      <c r="O3110" s="100" t="str">
        <f t="shared" si="145"/>
        <v>최대 체력 +1284</v>
      </c>
      <c r="P3110" s="100" t="str">
        <f t="shared" si="146"/>
        <v>치유력 +264</v>
      </c>
    </row>
    <row r="3111" spans="1:16" ht="13.8" customHeight="1">
      <c r="A3111" s="101">
        <f>C3111*ID규칙_기본능력치그룹_단위+COUNTIF($C$4:C3111,C3111)</f>
        <v>24220008</v>
      </c>
      <c r="B3111" s="100" t="s">
        <v>409</v>
      </c>
      <c r="C3111" s="101">
        <f>VLOOKUP(B3111,WEAPON!$B:$D,3,0)</f>
        <v>24220</v>
      </c>
      <c r="D3111" s="102">
        <v>8</v>
      </c>
      <c r="E3111" s="101">
        <v>1</v>
      </c>
      <c r="F3111" s="101">
        <v>109</v>
      </c>
      <c r="G3111" s="101">
        <v>0</v>
      </c>
      <c r="H3111" s="101">
        <v>2</v>
      </c>
      <c r="I3111" s="101">
        <v>1360</v>
      </c>
      <c r="J3111" s="101">
        <v>0</v>
      </c>
      <c r="K3111" s="101">
        <v>3</v>
      </c>
      <c r="L3111" s="101">
        <v>280</v>
      </c>
      <c r="M3111" s="101">
        <v>0</v>
      </c>
      <c r="N3111" s="100" t="str">
        <f t="shared" si="144"/>
        <v>공격력 +109</v>
      </c>
      <c r="O3111" s="100" t="str">
        <f t="shared" si="145"/>
        <v>최대 체력 +1360</v>
      </c>
      <c r="P3111" s="100" t="str">
        <f t="shared" si="146"/>
        <v>치유력 +280</v>
      </c>
    </row>
    <row r="3112" spans="1:16" ht="13.8" customHeight="1">
      <c r="A3112" s="101">
        <f>C3112*ID규칙_기본능력치그룹_단위+COUNTIF($C$4:C3112,C3112)</f>
        <v>24220009</v>
      </c>
      <c r="B3112" s="100" t="s">
        <v>409</v>
      </c>
      <c r="C3112" s="101">
        <f>VLOOKUP(B3112,WEAPON!$B:$D,3,0)</f>
        <v>24220</v>
      </c>
      <c r="D3112" s="102">
        <v>9</v>
      </c>
      <c r="E3112" s="101">
        <v>1</v>
      </c>
      <c r="F3112" s="101">
        <v>115</v>
      </c>
      <c r="G3112" s="101">
        <v>0</v>
      </c>
      <c r="H3112" s="101">
        <v>2</v>
      </c>
      <c r="I3112" s="101">
        <v>1435</v>
      </c>
      <c r="J3112" s="101">
        <v>0</v>
      </c>
      <c r="K3112" s="101">
        <v>3</v>
      </c>
      <c r="L3112" s="101">
        <v>296</v>
      </c>
      <c r="M3112" s="101">
        <v>0</v>
      </c>
      <c r="N3112" s="100" t="str">
        <f t="shared" si="144"/>
        <v>공격력 +115</v>
      </c>
      <c r="O3112" s="100" t="str">
        <f t="shared" si="145"/>
        <v>최대 체력 +1435</v>
      </c>
      <c r="P3112" s="100" t="str">
        <f t="shared" si="146"/>
        <v>치유력 +296</v>
      </c>
    </row>
    <row r="3113" spans="1:16" ht="13.8" customHeight="1">
      <c r="A3113" s="101">
        <f>C3113*ID규칙_기본능력치그룹_단위+COUNTIF($C$4:C3113,C3113)</f>
        <v>24220010</v>
      </c>
      <c r="B3113" s="100" t="s">
        <v>409</v>
      </c>
      <c r="C3113" s="101">
        <f>VLOOKUP(B3113,WEAPON!$B:$D,3,0)</f>
        <v>24220</v>
      </c>
      <c r="D3113" s="102">
        <v>10</v>
      </c>
      <c r="E3113" s="101">
        <v>1</v>
      </c>
      <c r="F3113" s="101">
        <v>122</v>
      </c>
      <c r="G3113" s="101">
        <v>0</v>
      </c>
      <c r="H3113" s="101">
        <v>2</v>
      </c>
      <c r="I3113" s="101">
        <v>1511</v>
      </c>
      <c r="J3113" s="101">
        <v>0</v>
      </c>
      <c r="K3113" s="101">
        <v>3</v>
      </c>
      <c r="L3113" s="101">
        <v>311</v>
      </c>
      <c r="M3113" s="101">
        <v>0</v>
      </c>
      <c r="N3113" s="100" t="str">
        <f t="shared" si="144"/>
        <v>공격력 +122</v>
      </c>
      <c r="O3113" s="100" t="str">
        <f t="shared" si="145"/>
        <v>최대 체력 +1511</v>
      </c>
      <c r="P3113" s="100" t="str">
        <f t="shared" si="146"/>
        <v>치유력 +311</v>
      </c>
    </row>
    <row r="3114" spans="1:16" ht="13.8" customHeight="1">
      <c r="A3114" s="101">
        <f>C3114*ID규칙_기본능력치그룹_단위+COUNTIF($C$4:C3114,C3114)</f>
        <v>24220011</v>
      </c>
      <c r="B3114" s="100" t="s">
        <v>409</v>
      </c>
      <c r="C3114" s="101">
        <f>VLOOKUP(B3114,WEAPON!$B:$D,3,0)</f>
        <v>24220</v>
      </c>
      <c r="D3114" s="102">
        <v>11</v>
      </c>
      <c r="E3114" s="101">
        <v>1</v>
      </c>
      <c r="F3114" s="101">
        <v>128</v>
      </c>
      <c r="G3114" s="101">
        <v>0</v>
      </c>
      <c r="H3114" s="101">
        <v>2</v>
      </c>
      <c r="I3114" s="101">
        <v>1586</v>
      </c>
      <c r="J3114" s="101">
        <v>0</v>
      </c>
      <c r="K3114" s="101">
        <v>3</v>
      </c>
      <c r="L3114" s="101">
        <v>327</v>
      </c>
      <c r="M3114" s="101">
        <v>0</v>
      </c>
      <c r="N3114" s="100" t="str">
        <f t="shared" si="144"/>
        <v>공격력 +128</v>
      </c>
      <c r="O3114" s="100" t="str">
        <f t="shared" si="145"/>
        <v>최대 체력 +1586</v>
      </c>
      <c r="P3114" s="100" t="str">
        <f t="shared" si="146"/>
        <v>치유력 +327</v>
      </c>
    </row>
    <row r="3115" spans="1:16" ht="13.8" customHeight="1">
      <c r="A3115" s="101">
        <f>C3115*ID규칙_기본능력치그룹_단위+COUNTIF($C$4:C3115,C3115)</f>
        <v>24220012</v>
      </c>
      <c r="B3115" s="100" t="s">
        <v>409</v>
      </c>
      <c r="C3115" s="101">
        <f>VLOOKUP(B3115,WEAPON!$B:$D,3,0)</f>
        <v>24220</v>
      </c>
      <c r="D3115" s="102">
        <v>12</v>
      </c>
      <c r="E3115" s="101">
        <v>1</v>
      </c>
      <c r="F3115" s="101">
        <v>134</v>
      </c>
      <c r="G3115" s="101">
        <v>0</v>
      </c>
      <c r="H3115" s="101">
        <v>2</v>
      </c>
      <c r="I3115" s="101">
        <v>1662</v>
      </c>
      <c r="J3115" s="101">
        <v>0</v>
      </c>
      <c r="K3115" s="101">
        <v>3</v>
      </c>
      <c r="L3115" s="101">
        <v>342</v>
      </c>
      <c r="M3115" s="101">
        <v>0</v>
      </c>
      <c r="N3115" s="100" t="str">
        <f t="shared" si="144"/>
        <v>공격력 +134</v>
      </c>
      <c r="O3115" s="100" t="str">
        <f t="shared" si="145"/>
        <v>최대 체력 +1662</v>
      </c>
      <c r="P3115" s="100" t="str">
        <f t="shared" si="146"/>
        <v>치유력 +342</v>
      </c>
    </row>
    <row r="3116" spans="1:16" ht="13.8" customHeight="1">
      <c r="A3116" s="101">
        <f>C3116*ID규칙_기본능력치그룹_단위+COUNTIF($C$4:C3116,C3116)</f>
        <v>24220013</v>
      </c>
      <c r="B3116" s="100" t="s">
        <v>409</v>
      </c>
      <c r="C3116" s="101">
        <f>VLOOKUP(B3116,WEAPON!$B:$D,3,0)</f>
        <v>24220</v>
      </c>
      <c r="D3116" s="102">
        <v>13</v>
      </c>
      <c r="E3116" s="101">
        <v>1</v>
      </c>
      <c r="F3116" s="101">
        <v>140</v>
      </c>
      <c r="G3116" s="101">
        <v>0</v>
      </c>
      <c r="H3116" s="101">
        <v>2</v>
      </c>
      <c r="I3116" s="101">
        <v>1737</v>
      </c>
      <c r="J3116" s="101">
        <v>0</v>
      </c>
      <c r="K3116" s="101">
        <v>3</v>
      </c>
      <c r="L3116" s="101">
        <v>358</v>
      </c>
      <c r="M3116" s="101">
        <v>0</v>
      </c>
      <c r="N3116" s="100" t="str">
        <f t="shared" si="144"/>
        <v>공격력 +140</v>
      </c>
      <c r="O3116" s="100" t="str">
        <f t="shared" si="145"/>
        <v>최대 체력 +1737</v>
      </c>
      <c r="P3116" s="100" t="str">
        <f t="shared" si="146"/>
        <v>치유력 +358</v>
      </c>
    </row>
    <row r="3117" spans="1:16" ht="13.8" customHeight="1">
      <c r="A3117" s="101">
        <f>C3117*ID규칙_기본능력치그룹_단위+COUNTIF($C$4:C3117,C3117)</f>
        <v>24220014</v>
      </c>
      <c r="B3117" s="100" t="s">
        <v>409</v>
      </c>
      <c r="C3117" s="101">
        <f>VLOOKUP(B3117,WEAPON!$B:$D,3,0)</f>
        <v>24220</v>
      </c>
      <c r="D3117" s="102">
        <v>14</v>
      </c>
      <c r="E3117" s="101">
        <v>1</v>
      </c>
      <c r="F3117" s="101">
        <v>146</v>
      </c>
      <c r="G3117" s="101">
        <v>0</v>
      </c>
      <c r="H3117" s="101">
        <v>2</v>
      </c>
      <c r="I3117" s="101">
        <v>1813</v>
      </c>
      <c r="J3117" s="101">
        <v>0</v>
      </c>
      <c r="K3117" s="101">
        <v>3</v>
      </c>
      <c r="L3117" s="101">
        <v>373</v>
      </c>
      <c r="M3117" s="101">
        <v>0</v>
      </c>
      <c r="N3117" s="100" t="str">
        <f t="shared" si="144"/>
        <v>공격력 +146</v>
      </c>
      <c r="O3117" s="100" t="str">
        <f t="shared" si="145"/>
        <v>최대 체력 +1813</v>
      </c>
      <c r="P3117" s="100" t="str">
        <f t="shared" si="146"/>
        <v>치유력 +373</v>
      </c>
    </row>
    <row r="3118" spans="1:16" ht="13.8" customHeight="1">
      <c r="A3118" s="101">
        <f>C3118*ID규칙_기본능력치그룹_단위+COUNTIF($C$4:C3118,C3118)</f>
        <v>24220015</v>
      </c>
      <c r="B3118" s="100" t="s">
        <v>409</v>
      </c>
      <c r="C3118" s="101">
        <f>VLOOKUP(B3118,WEAPON!$B:$D,3,0)</f>
        <v>24220</v>
      </c>
      <c r="D3118" s="102">
        <v>15</v>
      </c>
      <c r="E3118" s="101">
        <v>1</v>
      </c>
      <c r="F3118" s="101">
        <v>152</v>
      </c>
      <c r="G3118" s="101">
        <v>0</v>
      </c>
      <c r="H3118" s="101">
        <v>2</v>
      </c>
      <c r="I3118" s="101">
        <v>1888</v>
      </c>
      <c r="J3118" s="101">
        <v>0</v>
      </c>
      <c r="K3118" s="101">
        <v>3</v>
      </c>
      <c r="L3118" s="101">
        <v>389</v>
      </c>
      <c r="M3118" s="101">
        <v>0</v>
      </c>
      <c r="N3118" s="100" t="str">
        <f t="shared" si="144"/>
        <v>공격력 +152</v>
      </c>
      <c r="O3118" s="100" t="str">
        <f t="shared" si="145"/>
        <v>최대 체력 +1888</v>
      </c>
      <c r="P3118" s="100" t="str">
        <f t="shared" si="146"/>
        <v>치유력 +389</v>
      </c>
    </row>
    <row r="3119" spans="1:16" ht="13.8" customHeight="1">
      <c r="A3119" s="101">
        <f>C3119*ID규칙_기본능력치그룹_단위+COUNTIF($C$4:C3119,C3119)</f>
        <v>24220016</v>
      </c>
      <c r="B3119" s="100" t="s">
        <v>409</v>
      </c>
      <c r="C3119" s="101">
        <f>VLOOKUP(B3119,WEAPON!$B:$D,3,0)</f>
        <v>24220</v>
      </c>
      <c r="D3119" s="102">
        <v>16</v>
      </c>
      <c r="E3119" s="101">
        <v>1</v>
      </c>
      <c r="F3119" s="101">
        <v>158</v>
      </c>
      <c r="G3119" s="101">
        <v>0</v>
      </c>
      <c r="H3119" s="101">
        <v>2</v>
      </c>
      <c r="I3119" s="101">
        <v>1964</v>
      </c>
      <c r="J3119" s="101">
        <v>0</v>
      </c>
      <c r="K3119" s="101">
        <v>3</v>
      </c>
      <c r="L3119" s="101">
        <v>405</v>
      </c>
      <c r="M3119" s="101">
        <v>0</v>
      </c>
      <c r="N3119" s="100" t="str">
        <f t="shared" si="144"/>
        <v>공격력 +158</v>
      </c>
      <c r="O3119" s="100" t="str">
        <f t="shared" si="145"/>
        <v>최대 체력 +1964</v>
      </c>
      <c r="P3119" s="100" t="str">
        <f t="shared" si="146"/>
        <v>치유력 +405</v>
      </c>
    </row>
    <row r="3120" spans="1:16" ht="13.8" customHeight="1">
      <c r="A3120" s="101">
        <f>C3120*ID규칙_기본능력치그룹_단위+COUNTIF($C$4:C3120,C3120)</f>
        <v>24220017</v>
      </c>
      <c r="B3120" s="100" t="s">
        <v>409</v>
      </c>
      <c r="C3120" s="101">
        <f>VLOOKUP(B3120,WEAPON!$B:$D,3,0)</f>
        <v>24220</v>
      </c>
      <c r="D3120" s="102">
        <v>17</v>
      </c>
      <c r="E3120" s="101">
        <v>1</v>
      </c>
      <c r="F3120" s="101">
        <v>164</v>
      </c>
      <c r="G3120" s="101">
        <v>0</v>
      </c>
      <c r="H3120" s="101">
        <v>2</v>
      </c>
      <c r="I3120" s="101">
        <v>2039</v>
      </c>
      <c r="J3120" s="101">
        <v>0</v>
      </c>
      <c r="K3120" s="101">
        <v>3</v>
      </c>
      <c r="L3120" s="101">
        <v>420</v>
      </c>
      <c r="M3120" s="101">
        <v>0</v>
      </c>
      <c r="N3120" s="100" t="str">
        <f t="shared" si="144"/>
        <v>공격력 +164</v>
      </c>
      <c r="O3120" s="100" t="str">
        <f t="shared" si="145"/>
        <v>최대 체력 +2039</v>
      </c>
      <c r="P3120" s="100" t="str">
        <f t="shared" si="146"/>
        <v>치유력 +420</v>
      </c>
    </row>
    <row r="3121" spans="1:16" ht="13.8" customHeight="1">
      <c r="A3121" s="101">
        <f>C3121*ID규칙_기본능력치그룹_단위+COUNTIF($C$4:C3121,C3121)</f>
        <v>24220018</v>
      </c>
      <c r="B3121" s="100" t="s">
        <v>409</v>
      </c>
      <c r="C3121" s="101">
        <f>VLOOKUP(B3121,WEAPON!$B:$D,3,0)</f>
        <v>24220</v>
      </c>
      <c r="D3121" s="102">
        <v>18</v>
      </c>
      <c r="E3121" s="101">
        <v>1</v>
      </c>
      <c r="F3121" s="101">
        <v>170</v>
      </c>
      <c r="G3121" s="101">
        <v>0</v>
      </c>
      <c r="H3121" s="101">
        <v>2</v>
      </c>
      <c r="I3121" s="101">
        <v>2115</v>
      </c>
      <c r="J3121" s="101">
        <v>0</v>
      </c>
      <c r="K3121" s="101">
        <v>3</v>
      </c>
      <c r="L3121" s="101">
        <v>436</v>
      </c>
      <c r="M3121" s="101">
        <v>0</v>
      </c>
      <c r="N3121" s="100" t="str">
        <f t="shared" si="144"/>
        <v>공격력 +170</v>
      </c>
      <c r="O3121" s="100" t="str">
        <f t="shared" si="145"/>
        <v>최대 체력 +2115</v>
      </c>
      <c r="P3121" s="100" t="str">
        <f t="shared" si="146"/>
        <v>치유력 +436</v>
      </c>
    </row>
    <row r="3122" spans="1:16" ht="13.8" customHeight="1">
      <c r="A3122" s="101">
        <f>C3122*ID규칙_기본능력치그룹_단위+COUNTIF($C$4:C3122,C3122)</f>
        <v>24220019</v>
      </c>
      <c r="B3122" s="100" t="s">
        <v>409</v>
      </c>
      <c r="C3122" s="101">
        <f>VLOOKUP(B3122,WEAPON!$B:$D,3,0)</f>
        <v>24220</v>
      </c>
      <c r="D3122" s="102">
        <v>19</v>
      </c>
      <c r="E3122" s="101">
        <v>1</v>
      </c>
      <c r="F3122" s="101">
        <v>176</v>
      </c>
      <c r="G3122" s="101">
        <v>0</v>
      </c>
      <c r="H3122" s="101">
        <v>2</v>
      </c>
      <c r="I3122" s="101">
        <v>2190</v>
      </c>
      <c r="J3122" s="101">
        <v>0</v>
      </c>
      <c r="K3122" s="101">
        <v>3</v>
      </c>
      <c r="L3122" s="101">
        <v>451</v>
      </c>
      <c r="M3122" s="101">
        <v>0</v>
      </c>
      <c r="N3122" s="100" t="str">
        <f t="shared" si="144"/>
        <v>공격력 +176</v>
      </c>
      <c r="O3122" s="100" t="str">
        <f t="shared" si="145"/>
        <v>최대 체력 +2190</v>
      </c>
      <c r="P3122" s="100" t="str">
        <f t="shared" si="146"/>
        <v>치유력 +451</v>
      </c>
    </row>
    <row r="3123" spans="1:16" ht="13.8" customHeight="1">
      <c r="A3123" s="101">
        <f>C3123*ID규칙_기본능력치그룹_단위+COUNTIF($C$4:C3123,C3123)</f>
        <v>24220020</v>
      </c>
      <c r="B3123" s="100" t="s">
        <v>409</v>
      </c>
      <c r="C3123" s="101">
        <f>VLOOKUP(B3123,WEAPON!$B:$D,3,0)</f>
        <v>24220</v>
      </c>
      <c r="D3123" s="102">
        <v>20</v>
      </c>
      <c r="E3123" s="101">
        <v>1</v>
      </c>
      <c r="F3123" s="101">
        <v>182</v>
      </c>
      <c r="G3123" s="101">
        <v>0</v>
      </c>
      <c r="H3123" s="101">
        <v>2</v>
      </c>
      <c r="I3123" s="101">
        <v>2266</v>
      </c>
      <c r="J3123" s="101">
        <v>0</v>
      </c>
      <c r="K3123" s="101">
        <v>3</v>
      </c>
      <c r="L3123" s="101">
        <v>467</v>
      </c>
      <c r="M3123" s="101">
        <v>0</v>
      </c>
      <c r="N3123" s="100" t="str">
        <f t="shared" si="144"/>
        <v>공격력 +182</v>
      </c>
      <c r="O3123" s="100" t="str">
        <f t="shared" si="145"/>
        <v>최대 체력 +2266</v>
      </c>
      <c r="P3123" s="100" t="str">
        <f t="shared" si="146"/>
        <v>치유력 +467</v>
      </c>
    </row>
    <row r="3124" spans="1:16" ht="13.8" customHeight="1">
      <c r="A3124" s="101">
        <f>C3124*ID규칙_기본능력치그룹_단위+COUNTIF($C$4:C3124,C3124)</f>
        <v>24220021</v>
      </c>
      <c r="B3124" s="100" t="s">
        <v>409</v>
      </c>
      <c r="C3124" s="101">
        <f>VLOOKUP(B3124,WEAPON!$B:$D,3,0)</f>
        <v>24220</v>
      </c>
      <c r="D3124" s="102">
        <v>21</v>
      </c>
      <c r="E3124" s="101">
        <v>1</v>
      </c>
      <c r="F3124" s="101">
        <v>188</v>
      </c>
      <c r="G3124" s="101">
        <v>0</v>
      </c>
      <c r="H3124" s="101">
        <v>2</v>
      </c>
      <c r="I3124" s="101">
        <v>2341</v>
      </c>
      <c r="J3124" s="101">
        <v>0</v>
      </c>
      <c r="K3124" s="101">
        <v>3</v>
      </c>
      <c r="L3124" s="101">
        <v>482</v>
      </c>
      <c r="M3124" s="101">
        <v>0</v>
      </c>
      <c r="N3124" s="100" t="str">
        <f t="shared" si="144"/>
        <v>공격력 +188</v>
      </c>
      <c r="O3124" s="100" t="str">
        <f t="shared" si="145"/>
        <v>최대 체력 +2341</v>
      </c>
      <c r="P3124" s="100" t="str">
        <f t="shared" si="146"/>
        <v>치유력 +482</v>
      </c>
    </row>
    <row r="3125" spans="1:16" ht="13.8" customHeight="1">
      <c r="A3125" s="101">
        <f>C3125*ID규칙_기본능력치그룹_단위+COUNTIF($C$4:C3125,C3125)</f>
        <v>24220022</v>
      </c>
      <c r="B3125" s="100" t="s">
        <v>409</v>
      </c>
      <c r="C3125" s="101">
        <f>VLOOKUP(B3125,WEAPON!$B:$D,3,0)</f>
        <v>24220</v>
      </c>
      <c r="D3125" s="102">
        <v>22</v>
      </c>
      <c r="E3125" s="101">
        <v>1</v>
      </c>
      <c r="F3125" s="101">
        <v>194</v>
      </c>
      <c r="G3125" s="101">
        <v>0</v>
      </c>
      <c r="H3125" s="101">
        <v>2</v>
      </c>
      <c r="I3125" s="101">
        <v>2417</v>
      </c>
      <c r="J3125" s="101">
        <v>0</v>
      </c>
      <c r="K3125" s="101">
        <v>3</v>
      </c>
      <c r="L3125" s="101">
        <v>498</v>
      </c>
      <c r="M3125" s="101">
        <v>0</v>
      </c>
      <c r="N3125" s="100" t="str">
        <f t="shared" si="144"/>
        <v>공격력 +194</v>
      </c>
      <c r="O3125" s="100" t="str">
        <f t="shared" si="145"/>
        <v>최대 체력 +2417</v>
      </c>
      <c r="P3125" s="100" t="str">
        <f t="shared" si="146"/>
        <v>치유력 +498</v>
      </c>
    </row>
    <row r="3126" spans="1:16" ht="13.8" customHeight="1">
      <c r="A3126" s="101">
        <f>C3126*ID규칙_기본능력치그룹_단위+COUNTIF($C$4:C3126,C3126)</f>
        <v>24220023</v>
      </c>
      <c r="B3126" s="100" t="s">
        <v>409</v>
      </c>
      <c r="C3126" s="101">
        <f>VLOOKUP(B3126,WEAPON!$B:$D,3,0)</f>
        <v>24220</v>
      </c>
      <c r="D3126" s="102">
        <v>23</v>
      </c>
      <c r="E3126" s="101">
        <v>1</v>
      </c>
      <c r="F3126" s="101">
        <v>200</v>
      </c>
      <c r="G3126" s="101">
        <v>0</v>
      </c>
      <c r="H3126" s="101">
        <v>2</v>
      </c>
      <c r="I3126" s="101">
        <v>2492</v>
      </c>
      <c r="J3126" s="101">
        <v>0</v>
      </c>
      <c r="K3126" s="101">
        <v>3</v>
      </c>
      <c r="L3126" s="101">
        <v>514</v>
      </c>
      <c r="M3126" s="101">
        <v>0</v>
      </c>
      <c r="N3126" s="100" t="str">
        <f t="shared" si="144"/>
        <v>공격력 +200</v>
      </c>
      <c r="O3126" s="100" t="str">
        <f t="shared" si="145"/>
        <v>최대 체력 +2492</v>
      </c>
      <c r="P3126" s="100" t="str">
        <f t="shared" si="146"/>
        <v>치유력 +514</v>
      </c>
    </row>
    <row r="3127" spans="1:16" ht="13.8" customHeight="1">
      <c r="A3127" s="101">
        <f>C3127*ID규칙_기본능력치그룹_단위+COUNTIF($C$4:C3127,C3127)</f>
        <v>24220024</v>
      </c>
      <c r="B3127" s="100" t="s">
        <v>409</v>
      </c>
      <c r="C3127" s="101">
        <f>VLOOKUP(B3127,WEAPON!$B:$D,3,0)</f>
        <v>24220</v>
      </c>
      <c r="D3127" s="102">
        <v>24</v>
      </c>
      <c r="E3127" s="101">
        <v>1</v>
      </c>
      <c r="F3127" s="101">
        <v>206</v>
      </c>
      <c r="G3127" s="101">
        <v>0</v>
      </c>
      <c r="H3127" s="101">
        <v>2</v>
      </c>
      <c r="I3127" s="101">
        <v>2568</v>
      </c>
      <c r="J3127" s="101">
        <v>0</v>
      </c>
      <c r="K3127" s="101">
        <v>3</v>
      </c>
      <c r="L3127" s="101">
        <v>529</v>
      </c>
      <c r="M3127" s="101">
        <v>0</v>
      </c>
      <c r="N3127" s="100" t="str">
        <f t="shared" si="144"/>
        <v>공격력 +206</v>
      </c>
      <c r="O3127" s="100" t="str">
        <f t="shared" si="145"/>
        <v>최대 체력 +2568</v>
      </c>
      <c r="P3127" s="100" t="str">
        <f t="shared" si="146"/>
        <v>치유력 +529</v>
      </c>
    </row>
    <row r="3128" spans="1:16" ht="13.8" customHeight="1">
      <c r="A3128" s="101">
        <f>C3128*ID규칙_기본능력치그룹_단위+COUNTIF($C$4:C3128,C3128)</f>
        <v>24220025</v>
      </c>
      <c r="B3128" s="100" t="s">
        <v>409</v>
      </c>
      <c r="C3128" s="101">
        <f>VLOOKUP(B3128,WEAPON!$B:$D,3,0)</f>
        <v>24220</v>
      </c>
      <c r="D3128" s="102">
        <v>25</v>
      </c>
      <c r="E3128" s="101">
        <v>1</v>
      </c>
      <c r="F3128" s="101">
        <v>212</v>
      </c>
      <c r="G3128" s="101">
        <v>0</v>
      </c>
      <c r="H3128" s="101">
        <v>2</v>
      </c>
      <c r="I3128" s="101">
        <v>2643</v>
      </c>
      <c r="J3128" s="101">
        <v>0</v>
      </c>
      <c r="K3128" s="101">
        <v>3</v>
      </c>
      <c r="L3128" s="101">
        <v>545</v>
      </c>
      <c r="M3128" s="101">
        <v>0</v>
      </c>
      <c r="N3128" s="100" t="str">
        <f t="shared" si="144"/>
        <v>공격력 +212</v>
      </c>
      <c r="O3128" s="100" t="str">
        <f t="shared" si="145"/>
        <v>최대 체력 +2643</v>
      </c>
      <c r="P3128" s="100" t="str">
        <f t="shared" si="146"/>
        <v>치유력 +545</v>
      </c>
    </row>
    <row r="3129" spans="1:16" ht="13.8" customHeight="1">
      <c r="A3129" s="101">
        <f>C3129*ID규칙_기본능력치그룹_단위+COUNTIF($C$4:C3129,C3129)</f>
        <v>24220026</v>
      </c>
      <c r="B3129" s="100" t="s">
        <v>409</v>
      </c>
      <c r="C3129" s="101">
        <f>VLOOKUP(B3129,WEAPON!$B:$D,3,0)</f>
        <v>24220</v>
      </c>
      <c r="D3129" s="102">
        <v>26</v>
      </c>
      <c r="E3129" s="101">
        <v>1</v>
      </c>
      <c r="F3129" s="101">
        <v>219</v>
      </c>
      <c r="G3129" s="101">
        <v>0</v>
      </c>
      <c r="H3129" s="101">
        <v>2</v>
      </c>
      <c r="I3129" s="101">
        <v>2719</v>
      </c>
      <c r="J3129" s="101">
        <v>0</v>
      </c>
      <c r="K3129" s="101">
        <v>3</v>
      </c>
      <c r="L3129" s="101">
        <v>560</v>
      </c>
      <c r="M3129" s="101">
        <v>0</v>
      </c>
      <c r="N3129" s="100" t="str">
        <f t="shared" si="144"/>
        <v>공격력 +219</v>
      </c>
      <c r="O3129" s="100" t="str">
        <f t="shared" si="145"/>
        <v>최대 체력 +2719</v>
      </c>
      <c r="P3129" s="100" t="str">
        <f t="shared" si="146"/>
        <v>치유력 +560</v>
      </c>
    </row>
    <row r="3130" spans="1:16" ht="13.8" customHeight="1">
      <c r="A3130" s="101">
        <f>C3130*ID규칙_기본능력치그룹_단위+COUNTIF($C$4:C3130,C3130)</f>
        <v>24220027</v>
      </c>
      <c r="B3130" s="100" t="s">
        <v>409</v>
      </c>
      <c r="C3130" s="101">
        <f>VLOOKUP(B3130,WEAPON!$B:$D,3,0)</f>
        <v>24220</v>
      </c>
      <c r="D3130" s="102">
        <v>27</v>
      </c>
      <c r="E3130" s="101">
        <v>1</v>
      </c>
      <c r="F3130" s="101">
        <v>225</v>
      </c>
      <c r="G3130" s="101">
        <v>0</v>
      </c>
      <c r="H3130" s="101">
        <v>2</v>
      </c>
      <c r="I3130" s="101">
        <v>2794</v>
      </c>
      <c r="J3130" s="101">
        <v>0</v>
      </c>
      <c r="K3130" s="101">
        <v>3</v>
      </c>
      <c r="L3130" s="101">
        <v>576</v>
      </c>
      <c r="M3130" s="101">
        <v>0</v>
      </c>
      <c r="N3130" s="100" t="str">
        <f t="shared" si="144"/>
        <v>공격력 +225</v>
      </c>
      <c r="O3130" s="100" t="str">
        <f t="shared" si="145"/>
        <v>최대 체력 +2794</v>
      </c>
      <c r="P3130" s="100" t="str">
        <f t="shared" si="146"/>
        <v>치유력 +576</v>
      </c>
    </row>
    <row r="3131" spans="1:16" ht="13.8" customHeight="1">
      <c r="A3131" s="101">
        <f>C3131*ID규칙_기본능력치그룹_단위+COUNTIF($C$4:C3131,C3131)</f>
        <v>24220028</v>
      </c>
      <c r="B3131" s="100" t="s">
        <v>409</v>
      </c>
      <c r="C3131" s="101">
        <f>VLOOKUP(B3131,WEAPON!$B:$D,3,0)</f>
        <v>24220</v>
      </c>
      <c r="D3131" s="102">
        <v>28</v>
      </c>
      <c r="E3131" s="101">
        <v>1</v>
      </c>
      <c r="F3131" s="101">
        <v>231</v>
      </c>
      <c r="G3131" s="101">
        <v>0</v>
      </c>
      <c r="H3131" s="101">
        <v>2</v>
      </c>
      <c r="I3131" s="101">
        <v>2870</v>
      </c>
      <c r="J3131" s="101">
        <v>0</v>
      </c>
      <c r="K3131" s="101">
        <v>3</v>
      </c>
      <c r="L3131" s="101">
        <v>591</v>
      </c>
      <c r="M3131" s="101">
        <v>0</v>
      </c>
      <c r="N3131" s="100" t="str">
        <f t="shared" si="144"/>
        <v>공격력 +231</v>
      </c>
      <c r="O3131" s="100" t="str">
        <f t="shared" si="145"/>
        <v>최대 체력 +2870</v>
      </c>
      <c r="P3131" s="100" t="str">
        <f t="shared" si="146"/>
        <v>치유력 +591</v>
      </c>
    </row>
    <row r="3132" spans="1:16" ht="13.8" customHeight="1">
      <c r="A3132" s="101">
        <f>C3132*ID규칙_기본능력치그룹_단위+COUNTIF($C$4:C3132,C3132)</f>
        <v>24220029</v>
      </c>
      <c r="B3132" s="100" t="s">
        <v>409</v>
      </c>
      <c r="C3132" s="101">
        <f>VLOOKUP(B3132,WEAPON!$B:$D,3,0)</f>
        <v>24220</v>
      </c>
      <c r="D3132" s="102">
        <v>29</v>
      </c>
      <c r="E3132" s="101">
        <v>1</v>
      </c>
      <c r="F3132" s="101">
        <v>237</v>
      </c>
      <c r="G3132" s="101">
        <v>0</v>
      </c>
      <c r="H3132" s="101">
        <v>2</v>
      </c>
      <c r="I3132" s="101">
        <v>2945</v>
      </c>
      <c r="J3132" s="101">
        <v>0</v>
      </c>
      <c r="K3132" s="101">
        <v>3</v>
      </c>
      <c r="L3132" s="101">
        <v>607</v>
      </c>
      <c r="M3132" s="101">
        <v>0</v>
      </c>
      <c r="N3132" s="100" t="str">
        <f t="shared" si="144"/>
        <v>공격력 +237</v>
      </c>
      <c r="O3132" s="100" t="str">
        <f t="shared" si="145"/>
        <v>최대 체력 +2945</v>
      </c>
      <c r="P3132" s="100" t="str">
        <f t="shared" si="146"/>
        <v>치유력 +607</v>
      </c>
    </row>
    <row r="3133" spans="1:16" ht="13.8" customHeight="1">
      <c r="A3133" s="101">
        <f>C3133*ID규칙_기본능력치그룹_단위+COUNTIF($C$4:C3133,C3133)</f>
        <v>24220030</v>
      </c>
      <c r="B3133" s="100" t="s">
        <v>409</v>
      </c>
      <c r="C3133" s="101">
        <f>VLOOKUP(B3133,WEAPON!$B:$D,3,0)</f>
        <v>24220</v>
      </c>
      <c r="D3133" s="102">
        <v>30</v>
      </c>
      <c r="E3133" s="101">
        <v>1</v>
      </c>
      <c r="F3133" s="101">
        <v>243</v>
      </c>
      <c r="G3133" s="101">
        <v>0</v>
      </c>
      <c r="H3133" s="101">
        <v>2</v>
      </c>
      <c r="I3133" s="101">
        <v>3021</v>
      </c>
      <c r="J3133" s="101">
        <v>0</v>
      </c>
      <c r="K3133" s="101">
        <v>3</v>
      </c>
      <c r="L3133" s="101">
        <v>623</v>
      </c>
      <c r="M3133" s="101">
        <v>0</v>
      </c>
      <c r="N3133" s="100" t="str">
        <f t="shared" si="144"/>
        <v>공격력 +243</v>
      </c>
      <c r="O3133" s="100" t="str">
        <f t="shared" si="145"/>
        <v>최대 체력 +3021</v>
      </c>
      <c r="P3133" s="100" t="str">
        <f t="shared" si="146"/>
        <v>치유력 +623</v>
      </c>
    </row>
    <row r="3134" spans="1:16" ht="13.8" customHeight="1">
      <c r="A3134" s="101">
        <f>C3134*ID규칙_기본능력치그룹_단위+COUNTIF($C$4:C3134,C3134)</f>
        <v>24220031</v>
      </c>
      <c r="B3134" s="100" t="s">
        <v>409</v>
      </c>
      <c r="C3134" s="101">
        <f>VLOOKUP(B3134,WEAPON!$B:$D,3,0)</f>
        <v>24220</v>
      </c>
      <c r="D3134" s="102">
        <v>31</v>
      </c>
      <c r="E3134" s="101">
        <v>1</v>
      </c>
      <c r="F3134" s="101">
        <v>249</v>
      </c>
      <c r="G3134" s="101">
        <v>0</v>
      </c>
      <c r="H3134" s="101">
        <v>2</v>
      </c>
      <c r="I3134" s="101">
        <v>3096</v>
      </c>
      <c r="J3134" s="101">
        <v>0</v>
      </c>
      <c r="K3134" s="101">
        <v>3</v>
      </c>
      <c r="L3134" s="101">
        <v>638</v>
      </c>
      <c r="M3134" s="101">
        <v>0</v>
      </c>
      <c r="N3134" s="100" t="str">
        <f t="shared" si="144"/>
        <v>공격력 +249</v>
      </c>
      <c r="O3134" s="100" t="str">
        <f t="shared" si="145"/>
        <v>최대 체력 +3096</v>
      </c>
      <c r="P3134" s="100" t="str">
        <f t="shared" si="146"/>
        <v>치유력 +638</v>
      </c>
    </row>
    <row r="3135" spans="1:16" ht="13.8" customHeight="1">
      <c r="A3135" s="101">
        <f>C3135*ID규칙_기본능력치그룹_단위+COUNTIF($C$4:C3135,C3135)</f>
        <v>24220032</v>
      </c>
      <c r="B3135" s="100" t="s">
        <v>409</v>
      </c>
      <c r="C3135" s="101">
        <f>VLOOKUP(B3135,WEAPON!$B:$D,3,0)</f>
        <v>24220</v>
      </c>
      <c r="D3135" s="102">
        <v>32</v>
      </c>
      <c r="E3135" s="101">
        <v>1</v>
      </c>
      <c r="F3135" s="101">
        <v>255</v>
      </c>
      <c r="G3135" s="101">
        <v>0</v>
      </c>
      <c r="H3135" s="101">
        <v>2</v>
      </c>
      <c r="I3135" s="101">
        <v>3172</v>
      </c>
      <c r="J3135" s="101">
        <v>0</v>
      </c>
      <c r="K3135" s="101">
        <v>3</v>
      </c>
      <c r="L3135" s="101">
        <v>654</v>
      </c>
      <c r="M3135" s="101">
        <v>0</v>
      </c>
      <c r="N3135" s="100" t="str">
        <f t="shared" si="144"/>
        <v>공격력 +255</v>
      </c>
      <c r="O3135" s="100" t="str">
        <f t="shared" si="145"/>
        <v>최대 체력 +3172</v>
      </c>
      <c r="P3135" s="100" t="str">
        <f t="shared" si="146"/>
        <v>치유력 +654</v>
      </c>
    </row>
    <row r="3136" spans="1:16" ht="13.8" customHeight="1">
      <c r="A3136" s="101">
        <f>C3136*ID규칙_기본능력치그룹_단위+COUNTIF($C$4:C3136,C3136)</f>
        <v>24220033</v>
      </c>
      <c r="B3136" s="100" t="s">
        <v>409</v>
      </c>
      <c r="C3136" s="101">
        <f>VLOOKUP(B3136,WEAPON!$B:$D,3,0)</f>
        <v>24220</v>
      </c>
      <c r="D3136" s="102">
        <v>33</v>
      </c>
      <c r="E3136" s="101">
        <v>1</v>
      </c>
      <c r="F3136" s="101">
        <v>261</v>
      </c>
      <c r="G3136" s="101">
        <v>0</v>
      </c>
      <c r="H3136" s="101">
        <v>2</v>
      </c>
      <c r="I3136" s="101">
        <v>3247</v>
      </c>
      <c r="J3136" s="101">
        <v>0</v>
      </c>
      <c r="K3136" s="101">
        <v>3</v>
      </c>
      <c r="L3136" s="101">
        <v>669</v>
      </c>
      <c r="M3136" s="101">
        <v>0</v>
      </c>
      <c r="N3136" s="100" t="str">
        <f t="shared" si="144"/>
        <v>공격력 +261</v>
      </c>
      <c r="O3136" s="100" t="str">
        <f t="shared" si="145"/>
        <v>최대 체력 +3247</v>
      </c>
      <c r="P3136" s="100" t="str">
        <f t="shared" si="146"/>
        <v>치유력 +669</v>
      </c>
    </row>
    <row r="3137" spans="1:16" ht="13.8" customHeight="1">
      <c r="A3137" s="101">
        <f>C3137*ID규칙_기본능력치그룹_단위+COUNTIF($C$4:C3137,C3137)</f>
        <v>24220034</v>
      </c>
      <c r="B3137" s="100" t="s">
        <v>409</v>
      </c>
      <c r="C3137" s="101">
        <f>VLOOKUP(B3137,WEAPON!$B:$D,3,0)</f>
        <v>24220</v>
      </c>
      <c r="D3137" s="102">
        <v>34</v>
      </c>
      <c r="E3137" s="101">
        <v>1</v>
      </c>
      <c r="F3137" s="101">
        <v>267</v>
      </c>
      <c r="G3137" s="101">
        <v>0</v>
      </c>
      <c r="H3137" s="101">
        <v>2</v>
      </c>
      <c r="I3137" s="101">
        <v>3323</v>
      </c>
      <c r="J3137" s="101">
        <v>0</v>
      </c>
      <c r="K3137" s="101">
        <v>3</v>
      </c>
      <c r="L3137" s="101">
        <v>685</v>
      </c>
      <c r="M3137" s="101">
        <v>0</v>
      </c>
      <c r="N3137" s="100" t="str">
        <f t="shared" si="144"/>
        <v>공격력 +267</v>
      </c>
      <c r="O3137" s="100" t="str">
        <f t="shared" si="145"/>
        <v>최대 체력 +3323</v>
      </c>
      <c r="P3137" s="100" t="str">
        <f t="shared" si="146"/>
        <v>치유력 +685</v>
      </c>
    </row>
    <row r="3138" spans="1:16" ht="13.8" customHeight="1">
      <c r="A3138" s="101">
        <f>C3138*ID규칙_기본능력치그룹_단위+COUNTIF($C$4:C3138,C3138)</f>
        <v>24220035</v>
      </c>
      <c r="B3138" s="100" t="s">
        <v>409</v>
      </c>
      <c r="C3138" s="101">
        <f>VLOOKUP(B3138,WEAPON!$B:$D,3,0)</f>
        <v>24220</v>
      </c>
      <c r="D3138" s="102">
        <v>35</v>
      </c>
      <c r="E3138" s="101">
        <v>1</v>
      </c>
      <c r="F3138" s="101">
        <v>273</v>
      </c>
      <c r="G3138" s="101">
        <v>0</v>
      </c>
      <c r="H3138" s="101">
        <v>2</v>
      </c>
      <c r="I3138" s="101">
        <v>3398</v>
      </c>
      <c r="J3138" s="101">
        <v>0</v>
      </c>
      <c r="K3138" s="101">
        <v>3</v>
      </c>
      <c r="L3138" s="101">
        <v>700</v>
      </c>
      <c r="M3138" s="101">
        <v>0</v>
      </c>
      <c r="N3138" s="100" t="str">
        <f t="shared" si="144"/>
        <v>공격력 +273</v>
      </c>
      <c r="O3138" s="100" t="str">
        <f t="shared" si="145"/>
        <v>최대 체력 +3398</v>
      </c>
      <c r="P3138" s="100" t="str">
        <f t="shared" si="146"/>
        <v>치유력 +700</v>
      </c>
    </row>
    <row r="3139" spans="1:16" ht="13.8" customHeight="1">
      <c r="A3139" s="101">
        <f>C3139*ID규칙_기본능력치그룹_단위+COUNTIF($C$4:C3139,C3139)</f>
        <v>24220036</v>
      </c>
      <c r="B3139" s="100" t="s">
        <v>409</v>
      </c>
      <c r="C3139" s="101">
        <f>VLOOKUP(B3139,WEAPON!$B:$D,3,0)</f>
        <v>24220</v>
      </c>
      <c r="D3139" s="102">
        <v>36</v>
      </c>
      <c r="E3139" s="101">
        <v>1</v>
      </c>
      <c r="F3139" s="101">
        <v>279</v>
      </c>
      <c r="G3139" s="101">
        <v>0</v>
      </c>
      <c r="H3139" s="101">
        <v>2</v>
      </c>
      <c r="I3139" s="101">
        <v>3474</v>
      </c>
      <c r="J3139" s="101">
        <v>0</v>
      </c>
      <c r="K3139" s="101">
        <v>3</v>
      </c>
      <c r="L3139" s="101">
        <v>716</v>
      </c>
      <c r="M3139" s="101">
        <v>0</v>
      </c>
      <c r="N3139" s="100" t="str">
        <f t="shared" si="144"/>
        <v>공격력 +279</v>
      </c>
      <c r="O3139" s="100" t="str">
        <f t="shared" si="145"/>
        <v>최대 체력 +3474</v>
      </c>
      <c r="P3139" s="100" t="str">
        <f t="shared" si="146"/>
        <v>치유력 +716</v>
      </c>
    </row>
    <row r="3140" spans="1:16" ht="13.8" customHeight="1">
      <c r="A3140" s="101">
        <f>C3140*ID규칙_기본능력치그룹_단위+COUNTIF($C$4:C3140,C3140)</f>
        <v>24220037</v>
      </c>
      <c r="B3140" s="100" t="s">
        <v>409</v>
      </c>
      <c r="C3140" s="101">
        <f>VLOOKUP(B3140,WEAPON!$B:$D,3,0)</f>
        <v>24220</v>
      </c>
      <c r="D3140" s="102">
        <v>37</v>
      </c>
      <c r="E3140" s="101">
        <v>1</v>
      </c>
      <c r="F3140" s="101">
        <v>285</v>
      </c>
      <c r="G3140" s="101">
        <v>0</v>
      </c>
      <c r="H3140" s="101">
        <v>2</v>
      </c>
      <c r="I3140" s="101">
        <v>3549</v>
      </c>
      <c r="J3140" s="101">
        <v>0</v>
      </c>
      <c r="K3140" s="101">
        <v>3</v>
      </c>
      <c r="L3140" s="101">
        <v>732</v>
      </c>
      <c r="M3140" s="101">
        <v>0</v>
      </c>
      <c r="N3140" s="100" t="str">
        <f t="shared" ref="N3140:N3203" si="147">IF(E3140=0,"-",VLOOKUP(E3140,STATS_TYPE,2,0)&amp;" +")&amp;IF(E3140=0,"",IF(G3140=0,F3140,F3140/100&amp;"%"))</f>
        <v>공격력 +285</v>
      </c>
      <c r="O3140" s="100" t="str">
        <f t="shared" ref="O3140:O3203" si="148">IF(H3140=0,"-",VLOOKUP(H3140,STATS_TYPE,2,0)&amp;" +")&amp;IF(H3140=0,"",IF(J3140=0,I3140,I3140/100&amp;"%"))</f>
        <v>최대 체력 +3549</v>
      </c>
      <c r="P3140" s="100" t="str">
        <f t="shared" ref="P3140:P3203" si="149">IF(K3140=0,"-",VLOOKUP(K3140,STATS_TYPE,2,0)&amp;" +")&amp;IF(K3140=0,"",IF(M3140=0,L3140,L3140/100&amp;"%"))</f>
        <v>치유력 +732</v>
      </c>
    </row>
    <row r="3141" spans="1:16" ht="13.8" customHeight="1">
      <c r="A3141" s="101">
        <f>C3141*ID규칙_기본능력치그룹_단위+COUNTIF($C$4:C3141,C3141)</f>
        <v>24220038</v>
      </c>
      <c r="B3141" s="100" t="s">
        <v>409</v>
      </c>
      <c r="C3141" s="101">
        <f>VLOOKUP(B3141,WEAPON!$B:$D,3,0)</f>
        <v>24220</v>
      </c>
      <c r="D3141" s="102">
        <v>38</v>
      </c>
      <c r="E3141" s="101">
        <v>1</v>
      </c>
      <c r="F3141" s="101">
        <v>291</v>
      </c>
      <c r="G3141" s="101">
        <v>0</v>
      </c>
      <c r="H3141" s="101">
        <v>2</v>
      </c>
      <c r="I3141" s="101">
        <v>3625</v>
      </c>
      <c r="J3141" s="101">
        <v>0</v>
      </c>
      <c r="K3141" s="101">
        <v>3</v>
      </c>
      <c r="L3141" s="101">
        <v>747</v>
      </c>
      <c r="M3141" s="101">
        <v>0</v>
      </c>
      <c r="N3141" s="100" t="str">
        <f t="shared" si="147"/>
        <v>공격력 +291</v>
      </c>
      <c r="O3141" s="100" t="str">
        <f t="shared" si="148"/>
        <v>최대 체력 +3625</v>
      </c>
      <c r="P3141" s="100" t="str">
        <f t="shared" si="149"/>
        <v>치유력 +747</v>
      </c>
    </row>
    <row r="3142" spans="1:16" ht="13.8" customHeight="1">
      <c r="A3142" s="101">
        <f>C3142*ID규칙_기본능력치그룹_단위+COUNTIF($C$4:C3142,C3142)</f>
        <v>24220039</v>
      </c>
      <c r="B3142" s="100" t="s">
        <v>409</v>
      </c>
      <c r="C3142" s="101">
        <f>VLOOKUP(B3142,WEAPON!$B:$D,3,0)</f>
        <v>24220</v>
      </c>
      <c r="D3142" s="102">
        <v>39</v>
      </c>
      <c r="E3142" s="101">
        <v>1</v>
      </c>
      <c r="F3142" s="101">
        <v>297</v>
      </c>
      <c r="G3142" s="101">
        <v>0</v>
      </c>
      <c r="H3142" s="101">
        <v>2</v>
      </c>
      <c r="I3142" s="101">
        <v>3700</v>
      </c>
      <c r="J3142" s="101">
        <v>0</v>
      </c>
      <c r="K3142" s="101">
        <v>3</v>
      </c>
      <c r="L3142" s="101">
        <v>763</v>
      </c>
      <c r="M3142" s="101">
        <v>0</v>
      </c>
      <c r="N3142" s="100" t="str">
        <f t="shared" si="147"/>
        <v>공격력 +297</v>
      </c>
      <c r="O3142" s="100" t="str">
        <f t="shared" si="148"/>
        <v>최대 체력 +3700</v>
      </c>
      <c r="P3142" s="100" t="str">
        <f t="shared" si="149"/>
        <v>치유력 +763</v>
      </c>
    </row>
    <row r="3143" spans="1:16" ht="13.8" customHeight="1">
      <c r="A3143" s="101">
        <f>C3143*ID규칙_기본능력치그룹_단위+COUNTIF($C$4:C3143,C3143)</f>
        <v>24220040</v>
      </c>
      <c r="B3143" s="100" t="s">
        <v>409</v>
      </c>
      <c r="C3143" s="101">
        <f>VLOOKUP(B3143,WEAPON!$B:$D,3,0)</f>
        <v>24220</v>
      </c>
      <c r="D3143" s="102">
        <v>40</v>
      </c>
      <c r="E3143" s="101">
        <v>1</v>
      </c>
      <c r="F3143" s="101">
        <v>303</v>
      </c>
      <c r="G3143" s="101">
        <v>0</v>
      </c>
      <c r="H3143" s="101">
        <v>2</v>
      </c>
      <c r="I3143" s="101">
        <v>3776</v>
      </c>
      <c r="J3143" s="101">
        <v>0</v>
      </c>
      <c r="K3143" s="101">
        <v>3</v>
      </c>
      <c r="L3143" s="101">
        <v>778</v>
      </c>
      <c r="M3143" s="101">
        <v>0</v>
      </c>
      <c r="N3143" s="100" t="str">
        <f t="shared" si="147"/>
        <v>공격력 +303</v>
      </c>
      <c r="O3143" s="100" t="str">
        <f t="shared" si="148"/>
        <v>최대 체력 +3776</v>
      </c>
      <c r="P3143" s="100" t="str">
        <f t="shared" si="149"/>
        <v>치유력 +778</v>
      </c>
    </row>
    <row r="3144" spans="1:16" ht="13.8" customHeight="1">
      <c r="A3144" s="101">
        <f>C3144*ID규칙_기본능력치그룹_단위+COUNTIF($C$4:C3144,C3144)</f>
        <v>24220041</v>
      </c>
      <c r="B3144" s="100" t="s">
        <v>409</v>
      </c>
      <c r="C3144" s="101">
        <f>VLOOKUP(B3144,WEAPON!$B:$D,3,0)</f>
        <v>24220</v>
      </c>
      <c r="D3144" s="102">
        <v>41</v>
      </c>
      <c r="E3144" s="101">
        <v>1</v>
      </c>
      <c r="F3144" s="101">
        <v>309</v>
      </c>
      <c r="G3144" s="101">
        <v>0</v>
      </c>
      <c r="H3144" s="101">
        <v>2</v>
      </c>
      <c r="I3144" s="101">
        <v>3851</v>
      </c>
      <c r="J3144" s="101">
        <v>0</v>
      </c>
      <c r="K3144" s="101">
        <v>3</v>
      </c>
      <c r="L3144" s="101">
        <v>794</v>
      </c>
      <c r="M3144" s="101">
        <v>0</v>
      </c>
      <c r="N3144" s="100" t="str">
        <f t="shared" si="147"/>
        <v>공격력 +309</v>
      </c>
      <c r="O3144" s="100" t="str">
        <f t="shared" si="148"/>
        <v>최대 체력 +3851</v>
      </c>
      <c r="P3144" s="100" t="str">
        <f t="shared" si="149"/>
        <v>치유력 +794</v>
      </c>
    </row>
    <row r="3145" spans="1:16" ht="13.8" customHeight="1">
      <c r="A3145" s="101">
        <f>C3145*ID규칙_기본능력치그룹_단위+COUNTIF($C$4:C3145,C3145)</f>
        <v>24220042</v>
      </c>
      <c r="B3145" s="100" t="s">
        <v>409</v>
      </c>
      <c r="C3145" s="101">
        <f>VLOOKUP(B3145,WEAPON!$B:$D,3,0)</f>
        <v>24220</v>
      </c>
      <c r="D3145" s="102">
        <v>42</v>
      </c>
      <c r="E3145" s="101">
        <v>1</v>
      </c>
      <c r="F3145" s="101">
        <v>316</v>
      </c>
      <c r="G3145" s="101">
        <v>0</v>
      </c>
      <c r="H3145" s="101">
        <v>2</v>
      </c>
      <c r="I3145" s="101">
        <v>3927</v>
      </c>
      <c r="J3145" s="101">
        <v>0</v>
      </c>
      <c r="K3145" s="101">
        <v>3</v>
      </c>
      <c r="L3145" s="101">
        <v>809</v>
      </c>
      <c r="M3145" s="101">
        <v>0</v>
      </c>
      <c r="N3145" s="100" t="str">
        <f t="shared" si="147"/>
        <v>공격력 +316</v>
      </c>
      <c r="O3145" s="100" t="str">
        <f t="shared" si="148"/>
        <v>최대 체력 +3927</v>
      </c>
      <c r="P3145" s="100" t="str">
        <f t="shared" si="149"/>
        <v>치유력 +809</v>
      </c>
    </row>
    <row r="3146" spans="1:16" ht="13.8" customHeight="1">
      <c r="A3146" s="101">
        <f>C3146*ID규칙_기본능력치그룹_단위+COUNTIF($C$4:C3146,C3146)</f>
        <v>24220043</v>
      </c>
      <c r="B3146" s="100" t="s">
        <v>409</v>
      </c>
      <c r="C3146" s="101">
        <f>VLOOKUP(B3146,WEAPON!$B:$D,3,0)</f>
        <v>24220</v>
      </c>
      <c r="D3146" s="102">
        <v>43</v>
      </c>
      <c r="E3146" s="101">
        <v>1</v>
      </c>
      <c r="F3146" s="101">
        <v>322</v>
      </c>
      <c r="G3146" s="101">
        <v>0</v>
      </c>
      <c r="H3146" s="101">
        <v>2</v>
      </c>
      <c r="I3146" s="101">
        <v>4002</v>
      </c>
      <c r="J3146" s="101">
        <v>0</v>
      </c>
      <c r="K3146" s="101">
        <v>3</v>
      </c>
      <c r="L3146" s="101">
        <v>825</v>
      </c>
      <c r="M3146" s="101">
        <v>0</v>
      </c>
      <c r="N3146" s="100" t="str">
        <f t="shared" si="147"/>
        <v>공격력 +322</v>
      </c>
      <c r="O3146" s="100" t="str">
        <f t="shared" si="148"/>
        <v>최대 체력 +4002</v>
      </c>
      <c r="P3146" s="100" t="str">
        <f t="shared" si="149"/>
        <v>치유력 +825</v>
      </c>
    </row>
    <row r="3147" spans="1:16" ht="13.8" customHeight="1">
      <c r="A3147" s="101">
        <f>C3147*ID규칙_기본능력치그룹_단위+COUNTIF($C$4:C3147,C3147)</f>
        <v>24220044</v>
      </c>
      <c r="B3147" s="100" t="s">
        <v>409</v>
      </c>
      <c r="C3147" s="101">
        <f>VLOOKUP(B3147,WEAPON!$B:$D,3,0)</f>
        <v>24220</v>
      </c>
      <c r="D3147" s="102">
        <v>44</v>
      </c>
      <c r="E3147" s="101">
        <v>1</v>
      </c>
      <c r="F3147" s="101">
        <v>328</v>
      </c>
      <c r="G3147" s="101">
        <v>0</v>
      </c>
      <c r="H3147" s="101">
        <v>2</v>
      </c>
      <c r="I3147" s="101">
        <v>4078</v>
      </c>
      <c r="J3147" s="101">
        <v>0</v>
      </c>
      <c r="K3147" s="101">
        <v>3</v>
      </c>
      <c r="L3147" s="101">
        <v>841</v>
      </c>
      <c r="M3147" s="101">
        <v>0</v>
      </c>
      <c r="N3147" s="100" t="str">
        <f t="shared" si="147"/>
        <v>공격력 +328</v>
      </c>
      <c r="O3147" s="100" t="str">
        <f t="shared" si="148"/>
        <v>최대 체력 +4078</v>
      </c>
      <c r="P3147" s="100" t="str">
        <f t="shared" si="149"/>
        <v>치유력 +841</v>
      </c>
    </row>
    <row r="3148" spans="1:16" ht="13.8" customHeight="1">
      <c r="A3148" s="101">
        <f>C3148*ID규칙_기본능력치그룹_단위+COUNTIF($C$4:C3148,C3148)</f>
        <v>24220045</v>
      </c>
      <c r="B3148" s="100" t="s">
        <v>409</v>
      </c>
      <c r="C3148" s="101">
        <f>VLOOKUP(B3148,WEAPON!$B:$D,3,0)</f>
        <v>24220</v>
      </c>
      <c r="D3148" s="102">
        <v>45</v>
      </c>
      <c r="E3148" s="101">
        <v>1</v>
      </c>
      <c r="F3148" s="101">
        <v>334</v>
      </c>
      <c r="G3148" s="101">
        <v>0</v>
      </c>
      <c r="H3148" s="101">
        <v>2</v>
      </c>
      <c r="I3148" s="101">
        <v>4153</v>
      </c>
      <c r="J3148" s="101">
        <v>0</v>
      </c>
      <c r="K3148" s="101">
        <v>3</v>
      </c>
      <c r="L3148" s="101">
        <v>856</v>
      </c>
      <c r="M3148" s="101">
        <v>0</v>
      </c>
      <c r="N3148" s="100" t="str">
        <f t="shared" si="147"/>
        <v>공격력 +334</v>
      </c>
      <c r="O3148" s="100" t="str">
        <f t="shared" si="148"/>
        <v>최대 체력 +4153</v>
      </c>
      <c r="P3148" s="100" t="str">
        <f t="shared" si="149"/>
        <v>치유력 +856</v>
      </c>
    </row>
    <row r="3149" spans="1:16" ht="13.8" customHeight="1">
      <c r="A3149" s="101">
        <f>C3149*ID규칙_기본능력치그룹_단위+COUNTIF($C$4:C3149,C3149)</f>
        <v>24220046</v>
      </c>
      <c r="B3149" s="100" t="s">
        <v>409</v>
      </c>
      <c r="C3149" s="101">
        <f>VLOOKUP(B3149,WEAPON!$B:$D,3,0)</f>
        <v>24220</v>
      </c>
      <c r="D3149" s="102">
        <v>46</v>
      </c>
      <c r="E3149" s="101">
        <v>1</v>
      </c>
      <c r="F3149" s="101">
        <v>340</v>
      </c>
      <c r="G3149" s="101">
        <v>0</v>
      </c>
      <c r="H3149" s="101">
        <v>2</v>
      </c>
      <c r="I3149" s="101">
        <v>4229</v>
      </c>
      <c r="J3149" s="101">
        <v>0</v>
      </c>
      <c r="K3149" s="101">
        <v>3</v>
      </c>
      <c r="L3149" s="101">
        <v>872</v>
      </c>
      <c r="M3149" s="101">
        <v>0</v>
      </c>
      <c r="N3149" s="100" t="str">
        <f t="shared" si="147"/>
        <v>공격력 +340</v>
      </c>
      <c r="O3149" s="100" t="str">
        <f t="shared" si="148"/>
        <v>최대 체력 +4229</v>
      </c>
      <c r="P3149" s="100" t="str">
        <f t="shared" si="149"/>
        <v>치유력 +872</v>
      </c>
    </row>
    <row r="3150" spans="1:16" ht="13.8" customHeight="1">
      <c r="A3150" s="101">
        <f>C3150*ID규칙_기본능력치그룹_단위+COUNTIF($C$4:C3150,C3150)</f>
        <v>24220047</v>
      </c>
      <c r="B3150" s="100" t="s">
        <v>409</v>
      </c>
      <c r="C3150" s="101">
        <f>VLOOKUP(B3150,WEAPON!$B:$D,3,0)</f>
        <v>24220</v>
      </c>
      <c r="D3150" s="102">
        <v>47</v>
      </c>
      <c r="E3150" s="101">
        <v>1</v>
      </c>
      <c r="F3150" s="101">
        <v>346</v>
      </c>
      <c r="G3150" s="101">
        <v>0</v>
      </c>
      <c r="H3150" s="101">
        <v>2</v>
      </c>
      <c r="I3150" s="101">
        <v>4304</v>
      </c>
      <c r="J3150" s="101">
        <v>0</v>
      </c>
      <c r="K3150" s="101">
        <v>3</v>
      </c>
      <c r="L3150" s="101">
        <v>887</v>
      </c>
      <c r="M3150" s="101">
        <v>0</v>
      </c>
      <c r="N3150" s="100" t="str">
        <f t="shared" si="147"/>
        <v>공격력 +346</v>
      </c>
      <c r="O3150" s="100" t="str">
        <f t="shared" si="148"/>
        <v>최대 체력 +4304</v>
      </c>
      <c r="P3150" s="100" t="str">
        <f t="shared" si="149"/>
        <v>치유력 +887</v>
      </c>
    </row>
    <row r="3151" spans="1:16" ht="13.8" customHeight="1">
      <c r="A3151" s="101">
        <f>C3151*ID규칙_기본능력치그룹_단위+COUNTIF($C$4:C3151,C3151)</f>
        <v>24220048</v>
      </c>
      <c r="B3151" s="100" t="s">
        <v>409</v>
      </c>
      <c r="C3151" s="101">
        <f>VLOOKUP(B3151,WEAPON!$B:$D,3,0)</f>
        <v>24220</v>
      </c>
      <c r="D3151" s="102">
        <v>48</v>
      </c>
      <c r="E3151" s="101">
        <v>1</v>
      </c>
      <c r="F3151" s="101">
        <v>352</v>
      </c>
      <c r="G3151" s="101">
        <v>0</v>
      </c>
      <c r="H3151" s="101">
        <v>2</v>
      </c>
      <c r="I3151" s="101">
        <v>4380</v>
      </c>
      <c r="J3151" s="101">
        <v>0</v>
      </c>
      <c r="K3151" s="101">
        <v>3</v>
      </c>
      <c r="L3151" s="101">
        <v>903</v>
      </c>
      <c r="M3151" s="101">
        <v>0</v>
      </c>
      <c r="N3151" s="100" t="str">
        <f t="shared" si="147"/>
        <v>공격력 +352</v>
      </c>
      <c r="O3151" s="100" t="str">
        <f t="shared" si="148"/>
        <v>최대 체력 +4380</v>
      </c>
      <c r="P3151" s="100" t="str">
        <f t="shared" si="149"/>
        <v>치유력 +903</v>
      </c>
    </row>
    <row r="3152" spans="1:16" ht="13.8" customHeight="1">
      <c r="A3152" s="101">
        <f>C3152*ID규칙_기본능력치그룹_단위+COUNTIF($C$4:C3152,C3152)</f>
        <v>24220049</v>
      </c>
      <c r="B3152" s="100" t="s">
        <v>409</v>
      </c>
      <c r="C3152" s="101">
        <f>VLOOKUP(B3152,WEAPON!$B:$D,3,0)</f>
        <v>24220</v>
      </c>
      <c r="D3152" s="102">
        <v>49</v>
      </c>
      <c r="E3152" s="101">
        <v>1</v>
      </c>
      <c r="F3152" s="101">
        <v>358</v>
      </c>
      <c r="G3152" s="101">
        <v>0</v>
      </c>
      <c r="H3152" s="101">
        <v>2</v>
      </c>
      <c r="I3152" s="101">
        <v>4455</v>
      </c>
      <c r="J3152" s="101">
        <v>0</v>
      </c>
      <c r="K3152" s="101">
        <v>3</v>
      </c>
      <c r="L3152" s="101">
        <v>918</v>
      </c>
      <c r="M3152" s="101">
        <v>0</v>
      </c>
      <c r="N3152" s="100" t="str">
        <f t="shared" si="147"/>
        <v>공격력 +358</v>
      </c>
      <c r="O3152" s="100" t="str">
        <f t="shared" si="148"/>
        <v>최대 체력 +4455</v>
      </c>
      <c r="P3152" s="100" t="str">
        <f t="shared" si="149"/>
        <v>치유력 +918</v>
      </c>
    </row>
    <row r="3153" spans="1:16" ht="13.8" customHeight="1">
      <c r="A3153" s="101">
        <f>C3153*ID규칙_기본능력치그룹_단위+COUNTIF($C$4:C3153,C3153)</f>
        <v>24220050</v>
      </c>
      <c r="B3153" s="100" t="s">
        <v>409</v>
      </c>
      <c r="C3153" s="101">
        <f>VLOOKUP(B3153,WEAPON!$B:$D,3,0)</f>
        <v>24220</v>
      </c>
      <c r="D3153" s="102">
        <v>50</v>
      </c>
      <c r="E3153" s="101">
        <v>1</v>
      </c>
      <c r="F3153" s="101">
        <v>364</v>
      </c>
      <c r="G3153" s="101">
        <v>0</v>
      </c>
      <c r="H3153" s="101">
        <v>2</v>
      </c>
      <c r="I3153" s="101">
        <v>4531</v>
      </c>
      <c r="J3153" s="101">
        <v>0</v>
      </c>
      <c r="K3153" s="101">
        <v>3</v>
      </c>
      <c r="L3153" s="101">
        <v>934</v>
      </c>
      <c r="M3153" s="101">
        <v>0</v>
      </c>
      <c r="N3153" s="100" t="str">
        <f t="shared" si="147"/>
        <v>공격력 +364</v>
      </c>
      <c r="O3153" s="100" t="str">
        <f t="shared" si="148"/>
        <v>최대 체력 +4531</v>
      </c>
      <c r="P3153" s="100" t="str">
        <f t="shared" si="149"/>
        <v>치유력 +934</v>
      </c>
    </row>
    <row r="3154" spans="1:16" ht="13.8" customHeight="1">
      <c r="A3154" s="101">
        <f>C3154*ID규칙_기본능력치그룹_단위+COUNTIF($C$4:C3154,C3154)</f>
        <v>11144001</v>
      </c>
      <c r="B3154" s="100" t="s">
        <v>411</v>
      </c>
      <c r="C3154" s="101">
        <f>VLOOKUP(B3154,WEAPON!$B:$D,3,0)</f>
        <v>11144</v>
      </c>
      <c r="D3154" s="102">
        <v>1</v>
      </c>
      <c r="E3154" s="101">
        <v>1</v>
      </c>
      <c r="F3154" s="101">
        <v>89</v>
      </c>
      <c r="G3154" s="101">
        <v>0</v>
      </c>
      <c r="H3154" s="101">
        <v>2</v>
      </c>
      <c r="I3154" s="101">
        <v>462</v>
      </c>
      <c r="J3154" s="101">
        <v>0</v>
      </c>
      <c r="K3154" s="101">
        <v>3</v>
      </c>
      <c r="L3154" s="101">
        <v>128</v>
      </c>
      <c r="M3154" s="101">
        <v>0</v>
      </c>
      <c r="N3154" s="100" t="str">
        <f t="shared" si="147"/>
        <v>공격력 +89</v>
      </c>
      <c r="O3154" s="100" t="str">
        <f t="shared" si="148"/>
        <v>최대 체력 +462</v>
      </c>
      <c r="P3154" s="100" t="str">
        <f t="shared" si="149"/>
        <v>치유력 +128</v>
      </c>
    </row>
    <row r="3155" spans="1:16" ht="13.8" customHeight="1">
      <c r="A3155" s="101">
        <f>C3155*ID규칙_기본능력치그룹_단위+COUNTIF($C$4:C3155,C3155)</f>
        <v>11144002</v>
      </c>
      <c r="B3155" s="100" t="s">
        <v>411</v>
      </c>
      <c r="C3155" s="101">
        <f>VLOOKUP(B3155,WEAPON!$B:$D,3,0)</f>
        <v>11144</v>
      </c>
      <c r="D3155" s="102">
        <v>2</v>
      </c>
      <c r="E3155" s="101">
        <v>1</v>
      </c>
      <c r="F3155" s="101">
        <v>97</v>
      </c>
      <c r="G3155" s="101">
        <v>0</v>
      </c>
      <c r="H3155" s="101">
        <v>2</v>
      </c>
      <c r="I3155" s="101">
        <v>504</v>
      </c>
      <c r="J3155" s="101">
        <v>0</v>
      </c>
      <c r="K3155" s="101">
        <v>3</v>
      </c>
      <c r="L3155" s="101">
        <v>140</v>
      </c>
      <c r="M3155" s="101">
        <v>0</v>
      </c>
      <c r="N3155" s="100" t="str">
        <f t="shared" si="147"/>
        <v>공격력 +97</v>
      </c>
      <c r="O3155" s="100" t="str">
        <f t="shared" si="148"/>
        <v>최대 체력 +504</v>
      </c>
      <c r="P3155" s="100" t="str">
        <f t="shared" si="149"/>
        <v>치유력 +140</v>
      </c>
    </row>
    <row r="3156" spans="1:16" ht="13.8" customHeight="1">
      <c r="A3156" s="101">
        <f>C3156*ID규칙_기본능력치그룹_단위+COUNTIF($C$4:C3156,C3156)</f>
        <v>11144003</v>
      </c>
      <c r="B3156" s="100" t="s">
        <v>411</v>
      </c>
      <c r="C3156" s="101">
        <f>VLOOKUP(B3156,WEAPON!$B:$D,3,0)</f>
        <v>11144</v>
      </c>
      <c r="D3156" s="102">
        <v>3</v>
      </c>
      <c r="E3156" s="101">
        <v>1</v>
      </c>
      <c r="F3156" s="101">
        <v>105</v>
      </c>
      <c r="G3156" s="101">
        <v>0</v>
      </c>
      <c r="H3156" s="101">
        <v>2</v>
      </c>
      <c r="I3156" s="101">
        <v>546</v>
      </c>
      <c r="J3156" s="101">
        <v>0</v>
      </c>
      <c r="K3156" s="101">
        <v>3</v>
      </c>
      <c r="L3156" s="101">
        <v>151</v>
      </c>
      <c r="M3156" s="101">
        <v>0</v>
      </c>
      <c r="N3156" s="100" t="str">
        <f t="shared" si="147"/>
        <v>공격력 +105</v>
      </c>
      <c r="O3156" s="100" t="str">
        <f t="shared" si="148"/>
        <v>최대 체력 +546</v>
      </c>
      <c r="P3156" s="100" t="str">
        <f t="shared" si="149"/>
        <v>치유력 +151</v>
      </c>
    </row>
    <row r="3157" spans="1:16" ht="13.8" customHeight="1">
      <c r="A3157" s="101">
        <f>C3157*ID규칙_기본능력치그룹_단위+COUNTIF($C$4:C3157,C3157)</f>
        <v>11144004</v>
      </c>
      <c r="B3157" s="100" t="s">
        <v>411</v>
      </c>
      <c r="C3157" s="101">
        <f>VLOOKUP(B3157,WEAPON!$B:$D,3,0)</f>
        <v>11144</v>
      </c>
      <c r="D3157" s="102">
        <v>4</v>
      </c>
      <c r="E3157" s="101">
        <v>1</v>
      </c>
      <c r="F3157" s="101">
        <v>113</v>
      </c>
      <c r="G3157" s="101">
        <v>0</v>
      </c>
      <c r="H3157" s="101">
        <v>2</v>
      </c>
      <c r="I3157" s="101">
        <v>588</v>
      </c>
      <c r="J3157" s="101">
        <v>0</v>
      </c>
      <c r="K3157" s="101">
        <v>3</v>
      </c>
      <c r="L3157" s="101">
        <v>163</v>
      </c>
      <c r="M3157" s="101">
        <v>0</v>
      </c>
      <c r="N3157" s="100" t="str">
        <f t="shared" si="147"/>
        <v>공격력 +113</v>
      </c>
      <c r="O3157" s="100" t="str">
        <f t="shared" si="148"/>
        <v>최대 체력 +588</v>
      </c>
      <c r="P3157" s="100" t="str">
        <f t="shared" si="149"/>
        <v>치유력 +163</v>
      </c>
    </row>
    <row r="3158" spans="1:16" ht="13.8" customHeight="1">
      <c r="A3158" s="101">
        <f>C3158*ID규칙_기본능력치그룹_단위+COUNTIF($C$4:C3158,C3158)</f>
        <v>11144005</v>
      </c>
      <c r="B3158" s="100" t="s">
        <v>411</v>
      </c>
      <c r="C3158" s="101">
        <f>VLOOKUP(B3158,WEAPON!$B:$D,3,0)</f>
        <v>11144</v>
      </c>
      <c r="D3158" s="102">
        <v>5</v>
      </c>
      <c r="E3158" s="101">
        <v>1</v>
      </c>
      <c r="F3158" s="101">
        <v>121</v>
      </c>
      <c r="G3158" s="101">
        <v>0</v>
      </c>
      <c r="H3158" s="101">
        <v>2</v>
      </c>
      <c r="I3158" s="101">
        <v>630</v>
      </c>
      <c r="J3158" s="101">
        <v>0</v>
      </c>
      <c r="K3158" s="101">
        <v>3</v>
      </c>
      <c r="L3158" s="101">
        <v>175</v>
      </c>
      <c r="M3158" s="101">
        <v>0</v>
      </c>
      <c r="N3158" s="100" t="str">
        <f t="shared" si="147"/>
        <v>공격력 +121</v>
      </c>
      <c r="O3158" s="100" t="str">
        <f t="shared" si="148"/>
        <v>최대 체력 +630</v>
      </c>
      <c r="P3158" s="100" t="str">
        <f t="shared" si="149"/>
        <v>치유력 +175</v>
      </c>
    </row>
    <row r="3159" spans="1:16" ht="13.8" customHeight="1">
      <c r="A3159" s="101">
        <f>C3159*ID규칙_기본능력치그룹_단위+COUNTIF($C$4:C3159,C3159)</f>
        <v>11144006</v>
      </c>
      <c r="B3159" s="100" t="s">
        <v>411</v>
      </c>
      <c r="C3159" s="101">
        <f>VLOOKUP(B3159,WEAPON!$B:$D,3,0)</f>
        <v>11144</v>
      </c>
      <c r="D3159" s="102">
        <v>6</v>
      </c>
      <c r="E3159" s="101">
        <v>1</v>
      </c>
      <c r="F3159" s="101">
        <v>130</v>
      </c>
      <c r="G3159" s="101">
        <v>0</v>
      </c>
      <c r="H3159" s="101">
        <v>2</v>
      </c>
      <c r="I3159" s="101">
        <v>672</v>
      </c>
      <c r="J3159" s="101">
        <v>0</v>
      </c>
      <c r="K3159" s="101">
        <v>3</v>
      </c>
      <c r="L3159" s="101">
        <v>186</v>
      </c>
      <c r="M3159" s="101">
        <v>0</v>
      </c>
      <c r="N3159" s="100" t="str">
        <f t="shared" si="147"/>
        <v>공격력 +130</v>
      </c>
      <c r="O3159" s="100" t="str">
        <f t="shared" si="148"/>
        <v>최대 체력 +672</v>
      </c>
      <c r="P3159" s="100" t="str">
        <f t="shared" si="149"/>
        <v>치유력 +186</v>
      </c>
    </row>
    <row r="3160" spans="1:16" ht="13.8" customHeight="1">
      <c r="A3160" s="101">
        <f>C3160*ID규칙_기본능력치그룹_단위+COUNTIF($C$4:C3160,C3160)</f>
        <v>11144007</v>
      </c>
      <c r="B3160" s="100" t="s">
        <v>411</v>
      </c>
      <c r="C3160" s="101">
        <f>VLOOKUP(B3160,WEAPON!$B:$D,3,0)</f>
        <v>11144</v>
      </c>
      <c r="D3160" s="102">
        <v>7</v>
      </c>
      <c r="E3160" s="101">
        <v>1</v>
      </c>
      <c r="F3160" s="101">
        <v>138</v>
      </c>
      <c r="G3160" s="101">
        <v>0</v>
      </c>
      <c r="H3160" s="101">
        <v>2</v>
      </c>
      <c r="I3160" s="101">
        <v>714</v>
      </c>
      <c r="J3160" s="101">
        <v>0</v>
      </c>
      <c r="K3160" s="101">
        <v>3</v>
      </c>
      <c r="L3160" s="101">
        <v>198</v>
      </c>
      <c r="M3160" s="101">
        <v>0</v>
      </c>
      <c r="N3160" s="100" t="str">
        <f t="shared" si="147"/>
        <v>공격력 +138</v>
      </c>
      <c r="O3160" s="100" t="str">
        <f t="shared" si="148"/>
        <v>최대 체력 +714</v>
      </c>
      <c r="P3160" s="100" t="str">
        <f t="shared" si="149"/>
        <v>치유력 +198</v>
      </c>
    </row>
    <row r="3161" spans="1:16" ht="13.8" customHeight="1">
      <c r="A3161" s="101">
        <f>C3161*ID규칙_기본능력치그룹_단위+COUNTIF($C$4:C3161,C3161)</f>
        <v>11144008</v>
      </c>
      <c r="B3161" s="100" t="s">
        <v>411</v>
      </c>
      <c r="C3161" s="101">
        <f>VLOOKUP(B3161,WEAPON!$B:$D,3,0)</f>
        <v>11144</v>
      </c>
      <c r="D3161" s="102">
        <v>8</v>
      </c>
      <c r="E3161" s="101">
        <v>1</v>
      </c>
      <c r="F3161" s="101">
        <v>146</v>
      </c>
      <c r="G3161" s="101">
        <v>0</v>
      </c>
      <c r="H3161" s="101">
        <v>2</v>
      </c>
      <c r="I3161" s="101">
        <v>756</v>
      </c>
      <c r="J3161" s="101">
        <v>0</v>
      </c>
      <c r="K3161" s="101">
        <v>3</v>
      </c>
      <c r="L3161" s="101">
        <v>210</v>
      </c>
      <c r="M3161" s="101">
        <v>0</v>
      </c>
      <c r="N3161" s="100" t="str">
        <f t="shared" si="147"/>
        <v>공격력 +146</v>
      </c>
      <c r="O3161" s="100" t="str">
        <f t="shared" si="148"/>
        <v>최대 체력 +756</v>
      </c>
      <c r="P3161" s="100" t="str">
        <f t="shared" si="149"/>
        <v>치유력 +210</v>
      </c>
    </row>
    <row r="3162" spans="1:16" ht="13.8" customHeight="1">
      <c r="A3162" s="101">
        <f>C3162*ID규칙_기본능력치그룹_단위+COUNTIF($C$4:C3162,C3162)</f>
        <v>11144009</v>
      </c>
      <c r="B3162" s="100" t="s">
        <v>411</v>
      </c>
      <c r="C3162" s="101">
        <f>VLOOKUP(B3162,WEAPON!$B:$D,3,0)</f>
        <v>11144</v>
      </c>
      <c r="D3162" s="102">
        <v>9</v>
      </c>
      <c r="E3162" s="101">
        <v>1</v>
      </c>
      <c r="F3162" s="101">
        <v>154</v>
      </c>
      <c r="G3162" s="101">
        <v>0</v>
      </c>
      <c r="H3162" s="101">
        <v>2</v>
      </c>
      <c r="I3162" s="101">
        <v>798</v>
      </c>
      <c r="J3162" s="101">
        <v>0</v>
      </c>
      <c r="K3162" s="101">
        <v>3</v>
      </c>
      <c r="L3162" s="101">
        <v>221</v>
      </c>
      <c r="M3162" s="101">
        <v>0</v>
      </c>
      <c r="N3162" s="100" t="str">
        <f t="shared" si="147"/>
        <v>공격력 +154</v>
      </c>
      <c r="O3162" s="100" t="str">
        <f t="shared" si="148"/>
        <v>최대 체력 +798</v>
      </c>
      <c r="P3162" s="100" t="str">
        <f t="shared" si="149"/>
        <v>치유력 +221</v>
      </c>
    </row>
    <row r="3163" spans="1:16" ht="13.8" customHeight="1">
      <c r="A3163" s="101">
        <f>C3163*ID규칙_기본능력치그룹_단위+COUNTIF($C$4:C3163,C3163)</f>
        <v>11144010</v>
      </c>
      <c r="B3163" s="100" t="s">
        <v>411</v>
      </c>
      <c r="C3163" s="101">
        <f>VLOOKUP(B3163,WEAPON!$B:$D,3,0)</f>
        <v>11144</v>
      </c>
      <c r="D3163" s="102">
        <v>10</v>
      </c>
      <c r="E3163" s="101">
        <v>1</v>
      </c>
      <c r="F3163" s="101">
        <v>162</v>
      </c>
      <c r="G3163" s="101">
        <v>0</v>
      </c>
      <c r="H3163" s="101">
        <v>2</v>
      </c>
      <c r="I3163" s="101">
        <v>840</v>
      </c>
      <c r="J3163" s="101">
        <v>0</v>
      </c>
      <c r="K3163" s="101">
        <v>3</v>
      </c>
      <c r="L3163" s="101">
        <v>233</v>
      </c>
      <c r="M3163" s="101">
        <v>0</v>
      </c>
      <c r="N3163" s="100" t="str">
        <f t="shared" si="147"/>
        <v>공격력 +162</v>
      </c>
      <c r="O3163" s="100" t="str">
        <f t="shared" si="148"/>
        <v>최대 체력 +840</v>
      </c>
      <c r="P3163" s="100" t="str">
        <f t="shared" si="149"/>
        <v>치유력 +233</v>
      </c>
    </row>
    <row r="3164" spans="1:16" ht="13.8" customHeight="1">
      <c r="A3164" s="101">
        <f>C3164*ID규칙_기본능력치그룹_단위+COUNTIF($C$4:C3164,C3164)</f>
        <v>11144011</v>
      </c>
      <c r="B3164" s="100" t="s">
        <v>411</v>
      </c>
      <c r="C3164" s="101">
        <f>VLOOKUP(B3164,WEAPON!$B:$D,3,0)</f>
        <v>11144</v>
      </c>
      <c r="D3164" s="102">
        <v>11</v>
      </c>
      <c r="E3164" s="101">
        <v>1</v>
      </c>
      <c r="F3164" s="101">
        <v>170</v>
      </c>
      <c r="G3164" s="101">
        <v>0</v>
      </c>
      <c r="H3164" s="101">
        <v>2</v>
      </c>
      <c r="I3164" s="101">
        <v>882</v>
      </c>
      <c r="J3164" s="101">
        <v>0</v>
      </c>
      <c r="K3164" s="101">
        <v>3</v>
      </c>
      <c r="L3164" s="101">
        <v>245</v>
      </c>
      <c r="M3164" s="101">
        <v>0</v>
      </c>
      <c r="N3164" s="100" t="str">
        <f t="shared" si="147"/>
        <v>공격력 +170</v>
      </c>
      <c r="O3164" s="100" t="str">
        <f t="shared" si="148"/>
        <v>최대 체력 +882</v>
      </c>
      <c r="P3164" s="100" t="str">
        <f t="shared" si="149"/>
        <v>치유력 +245</v>
      </c>
    </row>
    <row r="3165" spans="1:16" ht="13.8" customHeight="1">
      <c r="A3165" s="101">
        <f>C3165*ID규칙_기본능력치그룹_단위+COUNTIF($C$4:C3165,C3165)</f>
        <v>11144012</v>
      </c>
      <c r="B3165" s="100" t="s">
        <v>411</v>
      </c>
      <c r="C3165" s="101">
        <f>VLOOKUP(B3165,WEAPON!$B:$D,3,0)</f>
        <v>11144</v>
      </c>
      <c r="D3165" s="102">
        <v>12</v>
      </c>
      <c r="E3165" s="101">
        <v>1</v>
      </c>
      <c r="F3165" s="101">
        <v>178</v>
      </c>
      <c r="G3165" s="101">
        <v>0</v>
      </c>
      <c r="H3165" s="101">
        <v>2</v>
      </c>
      <c r="I3165" s="101">
        <v>924</v>
      </c>
      <c r="J3165" s="101">
        <v>0</v>
      </c>
      <c r="K3165" s="101">
        <v>3</v>
      </c>
      <c r="L3165" s="101">
        <v>256</v>
      </c>
      <c r="M3165" s="101">
        <v>0</v>
      </c>
      <c r="N3165" s="100" t="str">
        <f t="shared" si="147"/>
        <v>공격력 +178</v>
      </c>
      <c r="O3165" s="100" t="str">
        <f t="shared" si="148"/>
        <v>최대 체력 +924</v>
      </c>
      <c r="P3165" s="100" t="str">
        <f t="shared" si="149"/>
        <v>치유력 +256</v>
      </c>
    </row>
    <row r="3166" spans="1:16" ht="13.8" customHeight="1">
      <c r="A3166" s="101">
        <f>C3166*ID규칙_기본능력치그룹_단위+COUNTIF($C$4:C3166,C3166)</f>
        <v>11144013</v>
      </c>
      <c r="B3166" s="100" t="s">
        <v>411</v>
      </c>
      <c r="C3166" s="101">
        <f>VLOOKUP(B3166,WEAPON!$B:$D,3,0)</f>
        <v>11144</v>
      </c>
      <c r="D3166" s="102">
        <v>13</v>
      </c>
      <c r="E3166" s="101">
        <v>1</v>
      </c>
      <c r="F3166" s="101">
        <v>186</v>
      </c>
      <c r="G3166" s="101">
        <v>0</v>
      </c>
      <c r="H3166" s="101">
        <v>2</v>
      </c>
      <c r="I3166" s="101">
        <v>966</v>
      </c>
      <c r="J3166" s="101">
        <v>0</v>
      </c>
      <c r="K3166" s="101">
        <v>3</v>
      </c>
      <c r="L3166" s="101">
        <v>268</v>
      </c>
      <c r="M3166" s="101">
        <v>0</v>
      </c>
      <c r="N3166" s="100" t="str">
        <f t="shared" si="147"/>
        <v>공격력 +186</v>
      </c>
      <c r="O3166" s="100" t="str">
        <f t="shared" si="148"/>
        <v>최대 체력 +966</v>
      </c>
      <c r="P3166" s="100" t="str">
        <f t="shared" si="149"/>
        <v>치유력 +268</v>
      </c>
    </row>
    <row r="3167" spans="1:16" ht="13.8" customHeight="1">
      <c r="A3167" s="101">
        <f>C3167*ID규칙_기본능력치그룹_단위+COUNTIF($C$4:C3167,C3167)</f>
        <v>11144014</v>
      </c>
      <c r="B3167" s="100" t="s">
        <v>411</v>
      </c>
      <c r="C3167" s="101">
        <f>VLOOKUP(B3167,WEAPON!$B:$D,3,0)</f>
        <v>11144</v>
      </c>
      <c r="D3167" s="102">
        <v>14</v>
      </c>
      <c r="E3167" s="101">
        <v>1</v>
      </c>
      <c r="F3167" s="101">
        <v>194</v>
      </c>
      <c r="G3167" s="101">
        <v>0</v>
      </c>
      <c r="H3167" s="101">
        <v>2</v>
      </c>
      <c r="I3167" s="101">
        <v>1009</v>
      </c>
      <c r="J3167" s="101">
        <v>0</v>
      </c>
      <c r="K3167" s="101">
        <v>3</v>
      </c>
      <c r="L3167" s="101">
        <v>280</v>
      </c>
      <c r="M3167" s="101">
        <v>0</v>
      </c>
      <c r="N3167" s="100" t="str">
        <f t="shared" si="147"/>
        <v>공격력 +194</v>
      </c>
      <c r="O3167" s="100" t="str">
        <f t="shared" si="148"/>
        <v>최대 체력 +1009</v>
      </c>
      <c r="P3167" s="100" t="str">
        <f t="shared" si="149"/>
        <v>치유력 +280</v>
      </c>
    </row>
    <row r="3168" spans="1:16" ht="13.8" customHeight="1">
      <c r="A3168" s="101">
        <f>C3168*ID규칙_기본능력치그룹_단위+COUNTIF($C$4:C3168,C3168)</f>
        <v>11144015</v>
      </c>
      <c r="B3168" s="100" t="s">
        <v>411</v>
      </c>
      <c r="C3168" s="101">
        <f>VLOOKUP(B3168,WEAPON!$B:$D,3,0)</f>
        <v>11144</v>
      </c>
      <c r="D3168" s="102">
        <v>15</v>
      </c>
      <c r="E3168" s="101">
        <v>1</v>
      </c>
      <c r="F3168" s="101">
        <v>202</v>
      </c>
      <c r="G3168" s="101">
        <v>0</v>
      </c>
      <c r="H3168" s="101">
        <v>2</v>
      </c>
      <c r="I3168" s="101">
        <v>1051</v>
      </c>
      <c r="J3168" s="101">
        <v>0</v>
      </c>
      <c r="K3168" s="101">
        <v>3</v>
      </c>
      <c r="L3168" s="101">
        <v>291</v>
      </c>
      <c r="M3168" s="101">
        <v>0</v>
      </c>
      <c r="N3168" s="100" t="str">
        <f t="shared" si="147"/>
        <v>공격력 +202</v>
      </c>
      <c r="O3168" s="100" t="str">
        <f t="shared" si="148"/>
        <v>최대 체력 +1051</v>
      </c>
      <c r="P3168" s="100" t="str">
        <f t="shared" si="149"/>
        <v>치유력 +291</v>
      </c>
    </row>
    <row r="3169" spans="1:16" ht="13.8" customHeight="1">
      <c r="A3169" s="101">
        <f>C3169*ID규칙_기본능력치그룹_단위+COUNTIF($C$4:C3169,C3169)</f>
        <v>11144016</v>
      </c>
      <c r="B3169" s="100" t="s">
        <v>411</v>
      </c>
      <c r="C3169" s="101">
        <f>VLOOKUP(B3169,WEAPON!$B:$D,3,0)</f>
        <v>11144</v>
      </c>
      <c r="D3169" s="102">
        <v>16</v>
      </c>
      <c r="E3169" s="101">
        <v>1</v>
      </c>
      <c r="F3169" s="101">
        <v>211</v>
      </c>
      <c r="G3169" s="101">
        <v>0</v>
      </c>
      <c r="H3169" s="101">
        <v>2</v>
      </c>
      <c r="I3169" s="101">
        <v>1093</v>
      </c>
      <c r="J3169" s="101">
        <v>0</v>
      </c>
      <c r="K3169" s="101">
        <v>3</v>
      </c>
      <c r="L3169" s="101">
        <v>303</v>
      </c>
      <c r="M3169" s="101">
        <v>0</v>
      </c>
      <c r="N3169" s="100" t="str">
        <f t="shared" si="147"/>
        <v>공격력 +211</v>
      </c>
      <c r="O3169" s="100" t="str">
        <f t="shared" si="148"/>
        <v>최대 체력 +1093</v>
      </c>
      <c r="P3169" s="100" t="str">
        <f t="shared" si="149"/>
        <v>치유력 +303</v>
      </c>
    </row>
    <row r="3170" spans="1:16" ht="13.8" customHeight="1">
      <c r="A3170" s="101">
        <f>C3170*ID규칙_기본능력치그룹_단위+COUNTIF($C$4:C3170,C3170)</f>
        <v>11144017</v>
      </c>
      <c r="B3170" s="100" t="s">
        <v>411</v>
      </c>
      <c r="C3170" s="101">
        <f>VLOOKUP(B3170,WEAPON!$B:$D,3,0)</f>
        <v>11144</v>
      </c>
      <c r="D3170" s="102">
        <v>17</v>
      </c>
      <c r="E3170" s="101">
        <v>1</v>
      </c>
      <c r="F3170" s="101">
        <v>219</v>
      </c>
      <c r="G3170" s="101">
        <v>0</v>
      </c>
      <c r="H3170" s="101">
        <v>2</v>
      </c>
      <c r="I3170" s="101">
        <v>1135</v>
      </c>
      <c r="J3170" s="101">
        <v>0</v>
      </c>
      <c r="K3170" s="101">
        <v>3</v>
      </c>
      <c r="L3170" s="101">
        <v>315</v>
      </c>
      <c r="M3170" s="101">
        <v>0</v>
      </c>
      <c r="N3170" s="100" t="str">
        <f t="shared" si="147"/>
        <v>공격력 +219</v>
      </c>
      <c r="O3170" s="100" t="str">
        <f t="shared" si="148"/>
        <v>최대 체력 +1135</v>
      </c>
      <c r="P3170" s="100" t="str">
        <f t="shared" si="149"/>
        <v>치유력 +315</v>
      </c>
    </row>
    <row r="3171" spans="1:16" ht="13.8" customHeight="1">
      <c r="A3171" s="101">
        <f>C3171*ID규칙_기본능력치그룹_단위+COUNTIF($C$4:C3171,C3171)</f>
        <v>11144018</v>
      </c>
      <c r="B3171" s="100" t="s">
        <v>411</v>
      </c>
      <c r="C3171" s="101">
        <f>VLOOKUP(B3171,WEAPON!$B:$D,3,0)</f>
        <v>11144</v>
      </c>
      <c r="D3171" s="102">
        <v>18</v>
      </c>
      <c r="E3171" s="101">
        <v>1</v>
      </c>
      <c r="F3171" s="101">
        <v>227</v>
      </c>
      <c r="G3171" s="101">
        <v>0</v>
      </c>
      <c r="H3171" s="101">
        <v>2</v>
      </c>
      <c r="I3171" s="101">
        <v>1177</v>
      </c>
      <c r="J3171" s="101">
        <v>0</v>
      </c>
      <c r="K3171" s="101">
        <v>3</v>
      </c>
      <c r="L3171" s="101">
        <v>326</v>
      </c>
      <c r="M3171" s="101">
        <v>0</v>
      </c>
      <c r="N3171" s="100" t="str">
        <f t="shared" si="147"/>
        <v>공격력 +227</v>
      </c>
      <c r="O3171" s="100" t="str">
        <f t="shared" si="148"/>
        <v>최대 체력 +1177</v>
      </c>
      <c r="P3171" s="100" t="str">
        <f t="shared" si="149"/>
        <v>치유력 +326</v>
      </c>
    </row>
    <row r="3172" spans="1:16" ht="13.8" customHeight="1">
      <c r="A3172" s="101">
        <f>C3172*ID규칙_기본능력치그룹_단위+COUNTIF($C$4:C3172,C3172)</f>
        <v>11144019</v>
      </c>
      <c r="B3172" s="100" t="s">
        <v>411</v>
      </c>
      <c r="C3172" s="101">
        <f>VLOOKUP(B3172,WEAPON!$B:$D,3,0)</f>
        <v>11144</v>
      </c>
      <c r="D3172" s="102">
        <v>19</v>
      </c>
      <c r="E3172" s="101">
        <v>1</v>
      </c>
      <c r="F3172" s="101">
        <v>235</v>
      </c>
      <c r="G3172" s="101">
        <v>0</v>
      </c>
      <c r="H3172" s="101">
        <v>2</v>
      </c>
      <c r="I3172" s="101">
        <v>1219</v>
      </c>
      <c r="J3172" s="101">
        <v>0</v>
      </c>
      <c r="K3172" s="101">
        <v>3</v>
      </c>
      <c r="L3172" s="101">
        <v>338</v>
      </c>
      <c r="M3172" s="101">
        <v>0</v>
      </c>
      <c r="N3172" s="100" t="str">
        <f t="shared" si="147"/>
        <v>공격력 +235</v>
      </c>
      <c r="O3172" s="100" t="str">
        <f t="shared" si="148"/>
        <v>최대 체력 +1219</v>
      </c>
      <c r="P3172" s="100" t="str">
        <f t="shared" si="149"/>
        <v>치유력 +338</v>
      </c>
    </row>
    <row r="3173" spans="1:16" ht="13.8" customHeight="1">
      <c r="A3173" s="101">
        <f>C3173*ID규칙_기본능력치그룹_단위+COUNTIF($C$4:C3173,C3173)</f>
        <v>11144020</v>
      </c>
      <c r="B3173" s="100" t="s">
        <v>411</v>
      </c>
      <c r="C3173" s="101">
        <f>VLOOKUP(B3173,WEAPON!$B:$D,3,0)</f>
        <v>11144</v>
      </c>
      <c r="D3173" s="102">
        <v>20</v>
      </c>
      <c r="E3173" s="101">
        <v>1</v>
      </c>
      <c r="F3173" s="101">
        <v>243</v>
      </c>
      <c r="G3173" s="101">
        <v>0</v>
      </c>
      <c r="H3173" s="101">
        <v>2</v>
      </c>
      <c r="I3173" s="101">
        <v>1261</v>
      </c>
      <c r="J3173" s="101">
        <v>0</v>
      </c>
      <c r="K3173" s="101">
        <v>3</v>
      </c>
      <c r="L3173" s="101">
        <v>350</v>
      </c>
      <c r="M3173" s="101">
        <v>0</v>
      </c>
      <c r="N3173" s="100" t="str">
        <f t="shared" si="147"/>
        <v>공격력 +243</v>
      </c>
      <c r="O3173" s="100" t="str">
        <f t="shared" si="148"/>
        <v>최대 체력 +1261</v>
      </c>
      <c r="P3173" s="100" t="str">
        <f t="shared" si="149"/>
        <v>치유력 +350</v>
      </c>
    </row>
    <row r="3174" spans="1:16" ht="13.8" customHeight="1">
      <c r="A3174" s="101">
        <f>C3174*ID규칙_기본능력치그룹_단위+COUNTIF($C$4:C3174,C3174)</f>
        <v>11144021</v>
      </c>
      <c r="B3174" s="100" t="s">
        <v>411</v>
      </c>
      <c r="C3174" s="101">
        <f>VLOOKUP(B3174,WEAPON!$B:$D,3,0)</f>
        <v>11144</v>
      </c>
      <c r="D3174" s="102">
        <v>21</v>
      </c>
      <c r="E3174" s="101">
        <v>1</v>
      </c>
      <c r="F3174" s="101">
        <v>251</v>
      </c>
      <c r="G3174" s="101">
        <v>0</v>
      </c>
      <c r="H3174" s="101">
        <v>2</v>
      </c>
      <c r="I3174" s="101">
        <v>1303</v>
      </c>
      <c r="J3174" s="101">
        <v>0</v>
      </c>
      <c r="K3174" s="101">
        <v>3</v>
      </c>
      <c r="L3174" s="101">
        <v>361</v>
      </c>
      <c r="M3174" s="101">
        <v>0</v>
      </c>
      <c r="N3174" s="100" t="str">
        <f t="shared" si="147"/>
        <v>공격력 +251</v>
      </c>
      <c r="O3174" s="100" t="str">
        <f t="shared" si="148"/>
        <v>최대 체력 +1303</v>
      </c>
      <c r="P3174" s="100" t="str">
        <f t="shared" si="149"/>
        <v>치유력 +361</v>
      </c>
    </row>
    <row r="3175" spans="1:16" ht="13.8" customHeight="1">
      <c r="A3175" s="101">
        <f>C3175*ID규칙_기본능력치그룹_단위+COUNTIF($C$4:C3175,C3175)</f>
        <v>11144022</v>
      </c>
      <c r="B3175" s="100" t="s">
        <v>411</v>
      </c>
      <c r="C3175" s="101">
        <f>VLOOKUP(B3175,WEAPON!$B:$D,3,0)</f>
        <v>11144</v>
      </c>
      <c r="D3175" s="102">
        <v>22</v>
      </c>
      <c r="E3175" s="101">
        <v>1</v>
      </c>
      <c r="F3175" s="101">
        <v>259</v>
      </c>
      <c r="G3175" s="101">
        <v>0</v>
      </c>
      <c r="H3175" s="101">
        <v>2</v>
      </c>
      <c r="I3175" s="101">
        <v>1345</v>
      </c>
      <c r="J3175" s="101">
        <v>0</v>
      </c>
      <c r="K3175" s="101">
        <v>3</v>
      </c>
      <c r="L3175" s="101">
        <v>373</v>
      </c>
      <c r="M3175" s="101">
        <v>0</v>
      </c>
      <c r="N3175" s="100" t="str">
        <f t="shared" si="147"/>
        <v>공격력 +259</v>
      </c>
      <c r="O3175" s="100" t="str">
        <f t="shared" si="148"/>
        <v>최대 체력 +1345</v>
      </c>
      <c r="P3175" s="100" t="str">
        <f t="shared" si="149"/>
        <v>치유력 +373</v>
      </c>
    </row>
    <row r="3176" spans="1:16" ht="13.8" customHeight="1">
      <c r="A3176" s="101">
        <f>C3176*ID규칙_기본능력치그룹_단위+COUNTIF($C$4:C3176,C3176)</f>
        <v>11144023</v>
      </c>
      <c r="B3176" s="100" t="s">
        <v>411</v>
      </c>
      <c r="C3176" s="101">
        <f>VLOOKUP(B3176,WEAPON!$B:$D,3,0)</f>
        <v>11144</v>
      </c>
      <c r="D3176" s="102">
        <v>23</v>
      </c>
      <c r="E3176" s="101">
        <v>1</v>
      </c>
      <c r="F3176" s="101">
        <v>267</v>
      </c>
      <c r="G3176" s="101">
        <v>0</v>
      </c>
      <c r="H3176" s="101">
        <v>2</v>
      </c>
      <c r="I3176" s="101">
        <v>1387</v>
      </c>
      <c r="J3176" s="101">
        <v>0</v>
      </c>
      <c r="K3176" s="101">
        <v>3</v>
      </c>
      <c r="L3176" s="101">
        <v>385</v>
      </c>
      <c r="M3176" s="101">
        <v>0</v>
      </c>
      <c r="N3176" s="100" t="str">
        <f t="shared" si="147"/>
        <v>공격력 +267</v>
      </c>
      <c r="O3176" s="100" t="str">
        <f t="shared" si="148"/>
        <v>최대 체력 +1387</v>
      </c>
      <c r="P3176" s="100" t="str">
        <f t="shared" si="149"/>
        <v>치유력 +385</v>
      </c>
    </row>
    <row r="3177" spans="1:16" ht="13.8" customHeight="1">
      <c r="A3177" s="101">
        <f>C3177*ID규칙_기본능력치그룹_단위+COUNTIF($C$4:C3177,C3177)</f>
        <v>11144024</v>
      </c>
      <c r="B3177" s="100" t="s">
        <v>411</v>
      </c>
      <c r="C3177" s="101">
        <f>VLOOKUP(B3177,WEAPON!$B:$D,3,0)</f>
        <v>11144</v>
      </c>
      <c r="D3177" s="102">
        <v>24</v>
      </c>
      <c r="E3177" s="101">
        <v>1</v>
      </c>
      <c r="F3177" s="101">
        <v>275</v>
      </c>
      <c r="G3177" s="101">
        <v>0</v>
      </c>
      <c r="H3177" s="101">
        <v>2</v>
      </c>
      <c r="I3177" s="101">
        <v>1429</v>
      </c>
      <c r="J3177" s="101">
        <v>0</v>
      </c>
      <c r="K3177" s="101">
        <v>3</v>
      </c>
      <c r="L3177" s="101">
        <v>396</v>
      </c>
      <c r="M3177" s="101">
        <v>0</v>
      </c>
      <c r="N3177" s="100" t="str">
        <f t="shared" si="147"/>
        <v>공격력 +275</v>
      </c>
      <c r="O3177" s="100" t="str">
        <f t="shared" si="148"/>
        <v>최대 체력 +1429</v>
      </c>
      <c r="P3177" s="100" t="str">
        <f t="shared" si="149"/>
        <v>치유력 +396</v>
      </c>
    </row>
    <row r="3178" spans="1:16" ht="13.8" customHeight="1">
      <c r="A3178" s="101">
        <f>C3178*ID규칙_기본능력치그룹_단위+COUNTIF($C$4:C3178,C3178)</f>
        <v>11144025</v>
      </c>
      <c r="B3178" s="100" t="s">
        <v>411</v>
      </c>
      <c r="C3178" s="101">
        <f>VLOOKUP(B3178,WEAPON!$B:$D,3,0)</f>
        <v>11144</v>
      </c>
      <c r="D3178" s="102">
        <v>25</v>
      </c>
      <c r="E3178" s="101">
        <v>1</v>
      </c>
      <c r="F3178" s="101">
        <v>283</v>
      </c>
      <c r="G3178" s="101">
        <v>0</v>
      </c>
      <c r="H3178" s="101">
        <v>2</v>
      </c>
      <c r="I3178" s="101">
        <v>1471</v>
      </c>
      <c r="J3178" s="101">
        <v>0</v>
      </c>
      <c r="K3178" s="101">
        <v>3</v>
      </c>
      <c r="L3178" s="101">
        <v>408</v>
      </c>
      <c r="M3178" s="101">
        <v>0</v>
      </c>
      <c r="N3178" s="100" t="str">
        <f t="shared" si="147"/>
        <v>공격력 +283</v>
      </c>
      <c r="O3178" s="100" t="str">
        <f t="shared" si="148"/>
        <v>최대 체력 +1471</v>
      </c>
      <c r="P3178" s="100" t="str">
        <f t="shared" si="149"/>
        <v>치유력 +408</v>
      </c>
    </row>
    <row r="3179" spans="1:16" ht="13.8" customHeight="1">
      <c r="A3179" s="101">
        <f>C3179*ID규칙_기본능력치그룹_단위+COUNTIF($C$4:C3179,C3179)</f>
        <v>11144026</v>
      </c>
      <c r="B3179" s="100" t="s">
        <v>411</v>
      </c>
      <c r="C3179" s="101">
        <f>VLOOKUP(B3179,WEAPON!$B:$D,3,0)</f>
        <v>11144</v>
      </c>
      <c r="D3179" s="102">
        <v>26</v>
      </c>
      <c r="E3179" s="101">
        <v>1</v>
      </c>
      <c r="F3179" s="101">
        <v>292</v>
      </c>
      <c r="G3179" s="101">
        <v>0</v>
      </c>
      <c r="H3179" s="101">
        <v>2</v>
      </c>
      <c r="I3179" s="101">
        <v>1513</v>
      </c>
      <c r="J3179" s="101">
        <v>0</v>
      </c>
      <c r="K3179" s="101">
        <v>3</v>
      </c>
      <c r="L3179" s="101">
        <v>420</v>
      </c>
      <c r="M3179" s="101">
        <v>0</v>
      </c>
      <c r="N3179" s="100" t="str">
        <f t="shared" si="147"/>
        <v>공격력 +292</v>
      </c>
      <c r="O3179" s="100" t="str">
        <f t="shared" si="148"/>
        <v>최대 체력 +1513</v>
      </c>
      <c r="P3179" s="100" t="str">
        <f t="shared" si="149"/>
        <v>치유력 +420</v>
      </c>
    </row>
    <row r="3180" spans="1:16" ht="13.8" customHeight="1">
      <c r="A3180" s="101">
        <f>C3180*ID규칙_기본능력치그룹_단위+COUNTIF($C$4:C3180,C3180)</f>
        <v>11144027</v>
      </c>
      <c r="B3180" s="100" t="s">
        <v>411</v>
      </c>
      <c r="C3180" s="101">
        <f>VLOOKUP(B3180,WEAPON!$B:$D,3,0)</f>
        <v>11144</v>
      </c>
      <c r="D3180" s="102">
        <v>27</v>
      </c>
      <c r="E3180" s="101">
        <v>1</v>
      </c>
      <c r="F3180" s="101">
        <v>300</v>
      </c>
      <c r="G3180" s="101">
        <v>0</v>
      </c>
      <c r="H3180" s="101">
        <v>2</v>
      </c>
      <c r="I3180" s="101">
        <v>1555</v>
      </c>
      <c r="J3180" s="101">
        <v>0</v>
      </c>
      <c r="K3180" s="101">
        <v>3</v>
      </c>
      <c r="L3180" s="101">
        <v>432</v>
      </c>
      <c r="M3180" s="101">
        <v>0</v>
      </c>
      <c r="N3180" s="100" t="str">
        <f t="shared" si="147"/>
        <v>공격력 +300</v>
      </c>
      <c r="O3180" s="100" t="str">
        <f t="shared" si="148"/>
        <v>최대 체력 +1555</v>
      </c>
      <c r="P3180" s="100" t="str">
        <f t="shared" si="149"/>
        <v>치유력 +432</v>
      </c>
    </row>
    <row r="3181" spans="1:16" ht="13.8" customHeight="1">
      <c r="A3181" s="101">
        <f>C3181*ID규칙_기본능력치그룹_단위+COUNTIF($C$4:C3181,C3181)</f>
        <v>11144028</v>
      </c>
      <c r="B3181" s="100" t="s">
        <v>411</v>
      </c>
      <c r="C3181" s="101">
        <f>VLOOKUP(B3181,WEAPON!$B:$D,3,0)</f>
        <v>11144</v>
      </c>
      <c r="D3181" s="102">
        <v>28</v>
      </c>
      <c r="E3181" s="101">
        <v>1</v>
      </c>
      <c r="F3181" s="101">
        <v>308</v>
      </c>
      <c r="G3181" s="101">
        <v>0</v>
      </c>
      <c r="H3181" s="101">
        <v>2</v>
      </c>
      <c r="I3181" s="101">
        <v>1597</v>
      </c>
      <c r="J3181" s="101">
        <v>0</v>
      </c>
      <c r="K3181" s="101">
        <v>3</v>
      </c>
      <c r="L3181" s="101">
        <v>443</v>
      </c>
      <c r="M3181" s="101">
        <v>0</v>
      </c>
      <c r="N3181" s="100" t="str">
        <f t="shared" si="147"/>
        <v>공격력 +308</v>
      </c>
      <c r="O3181" s="100" t="str">
        <f t="shared" si="148"/>
        <v>최대 체력 +1597</v>
      </c>
      <c r="P3181" s="100" t="str">
        <f t="shared" si="149"/>
        <v>치유력 +443</v>
      </c>
    </row>
    <row r="3182" spans="1:16" ht="13.8" customHeight="1">
      <c r="A3182" s="101">
        <f>C3182*ID규칙_기본능력치그룹_단위+COUNTIF($C$4:C3182,C3182)</f>
        <v>11144029</v>
      </c>
      <c r="B3182" s="100" t="s">
        <v>411</v>
      </c>
      <c r="C3182" s="101">
        <f>VLOOKUP(B3182,WEAPON!$B:$D,3,0)</f>
        <v>11144</v>
      </c>
      <c r="D3182" s="102">
        <v>29</v>
      </c>
      <c r="E3182" s="101">
        <v>1</v>
      </c>
      <c r="F3182" s="101">
        <v>316</v>
      </c>
      <c r="G3182" s="101">
        <v>0</v>
      </c>
      <c r="H3182" s="101">
        <v>2</v>
      </c>
      <c r="I3182" s="101">
        <v>1639</v>
      </c>
      <c r="J3182" s="101">
        <v>0</v>
      </c>
      <c r="K3182" s="101">
        <v>3</v>
      </c>
      <c r="L3182" s="101">
        <v>455</v>
      </c>
      <c r="M3182" s="101">
        <v>0</v>
      </c>
      <c r="N3182" s="100" t="str">
        <f t="shared" si="147"/>
        <v>공격력 +316</v>
      </c>
      <c r="O3182" s="100" t="str">
        <f t="shared" si="148"/>
        <v>최대 체력 +1639</v>
      </c>
      <c r="P3182" s="100" t="str">
        <f t="shared" si="149"/>
        <v>치유력 +455</v>
      </c>
    </row>
    <row r="3183" spans="1:16" ht="13.8" customHeight="1">
      <c r="A3183" s="101">
        <f>C3183*ID규칙_기본능력치그룹_단위+COUNTIF($C$4:C3183,C3183)</f>
        <v>11144030</v>
      </c>
      <c r="B3183" s="100" t="s">
        <v>411</v>
      </c>
      <c r="C3183" s="101">
        <f>VLOOKUP(B3183,WEAPON!$B:$D,3,0)</f>
        <v>11144</v>
      </c>
      <c r="D3183" s="102">
        <v>30</v>
      </c>
      <c r="E3183" s="101">
        <v>1</v>
      </c>
      <c r="F3183" s="101">
        <v>324</v>
      </c>
      <c r="G3183" s="101">
        <v>0</v>
      </c>
      <c r="H3183" s="101">
        <v>2</v>
      </c>
      <c r="I3183" s="101">
        <v>1681</v>
      </c>
      <c r="J3183" s="101">
        <v>0</v>
      </c>
      <c r="K3183" s="101">
        <v>3</v>
      </c>
      <c r="L3183" s="101">
        <v>467</v>
      </c>
      <c r="M3183" s="101">
        <v>0</v>
      </c>
      <c r="N3183" s="100" t="str">
        <f t="shared" si="147"/>
        <v>공격력 +324</v>
      </c>
      <c r="O3183" s="100" t="str">
        <f t="shared" si="148"/>
        <v>최대 체력 +1681</v>
      </c>
      <c r="P3183" s="100" t="str">
        <f t="shared" si="149"/>
        <v>치유력 +467</v>
      </c>
    </row>
    <row r="3184" spans="1:16" ht="13.8" customHeight="1">
      <c r="A3184" s="101">
        <f>C3184*ID규칙_기본능력치그룹_단위+COUNTIF($C$4:C3184,C3184)</f>
        <v>11144031</v>
      </c>
      <c r="B3184" s="100" t="s">
        <v>411</v>
      </c>
      <c r="C3184" s="101">
        <f>VLOOKUP(B3184,WEAPON!$B:$D,3,0)</f>
        <v>11144</v>
      </c>
      <c r="D3184" s="102">
        <v>31</v>
      </c>
      <c r="E3184" s="101">
        <v>1</v>
      </c>
      <c r="F3184" s="101">
        <v>332</v>
      </c>
      <c r="G3184" s="101">
        <v>0</v>
      </c>
      <c r="H3184" s="101">
        <v>2</v>
      </c>
      <c r="I3184" s="101">
        <v>1723</v>
      </c>
      <c r="J3184" s="101">
        <v>0</v>
      </c>
      <c r="K3184" s="101">
        <v>3</v>
      </c>
      <c r="L3184" s="101">
        <v>478</v>
      </c>
      <c r="M3184" s="101">
        <v>0</v>
      </c>
      <c r="N3184" s="100" t="str">
        <f t="shared" si="147"/>
        <v>공격력 +332</v>
      </c>
      <c r="O3184" s="100" t="str">
        <f t="shared" si="148"/>
        <v>최대 체력 +1723</v>
      </c>
      <c r="P3184" s="100" t="str">
        <f t="shared" si="149"/>
        <v>치유력 +478</v>
      </c>
    </row>
    <row r="3185" spans="1:16" ht="13.8" customHeight="1">
      <c r="A3185" s="101">
        <f>C3185*ID규칙_기본능력치그룹_단위+COUNTIF($C$4:C3185,C3185)</f>
        <v>11144032</v>
      </c>
      <c r="B3185" s="100" t="s">
        <v>411</v>
      </c>
      <c r="C3185" s="101">
        <f>VLOOKUP(B3185,WEAPON!$B:$D,3,0)</f>
        <v>11144</v>
      </c>
      <c r="D3185" s="102">
        <v>32</v>
      </c>
      <c r="E3185" s="101">
        <v>1</v>
      </c>
      <c r="F3185" s="101">
        <v>340</v>
      </c>
      <c r="G3185" s="101">
        <v>0</v>
      </c>
      <c r="H3185" s="101">
        <v>2</v>
      </c>
      <c r="I3185" s="101">
        <v>1765</v>
      </c>
      <c r="J3185" s="101">
        <v>0</v>
      </c>
      <c r="K3185" s="101">
        <v>3</v>
      </c>
      <c r="L3185" s="101">
        <v>490</v>
      </c>
      <c r="M3185" s="101">
        <v>0</v>
      </c>
      <c r="N3185" s="100" t="str">
        <f t="shared" si="147"/>
        <v>공격력 +340</v>
      </c>
      <c r="O3185" s="100" t="str">
        <f t="shared" si="148"/>
        <v>최대 체력 +1765</v>
      </c>
      <c r="P3185" s="100" t="str">
        <f t="shared" si="149"/>
        <v>치유력 +490</v>
      </c>
    </row>
    <row r="3186" spans="1:16" ht="13.8" customHeight="1">
      <c r="A3186" s="101">
        <f>C3186*ID규칙_기본능력치그룹_단위+COUNTIF($C$4:C3186,C3186)</f>
        <v>11144033</v>
      </c>
      <c r="B3186" s="100" t="s">
        <v>411</v>
      </c>
      <c r="C3186" s="101">
        <f>VLOOKUP(B3186,WEAPON!$B:$D,3,0)</f>
        <v>11144</v>
      </c>
      <c r="D3186" s="102">
        <v>33</v>
      </c>
      <c r="E3186" s="101">
        <v>1</v>
      </c>
      <c r="F3186" s="101">
        <v>348</v>
      </c>
      <c r="G3186" s="101">
        <v>0</v>
      </c>
      <c r="H3186" s="101">
        <v>2</v>
      </c>
      <c r="I3186" s="101">
        <v>1807</v>
      </c>
      <c r="J3186" s="101">
        <v>0</v>
      </c>
      <c r="K3186" s="101">
        <v>3</v>
      </c>
      <c r="L3186" s="101">
        <v>502</v>
      </c>
      <c r="M3186" s="101">
        <v>0</v>
      </c>
      <c r="N3186" s="100" t="str">
        <f t="shared" si="147"/>
        <v>공격력 +348</v>
      </c>
      <c r="O3186" s="100" t="str">
        <f t="shared" si="148"/>
        <v>최대 체력 +1807</v>
      </c>
      <c r="P3186" s="100" t="str">
        <f t="shared" si="149"/>
        <v>치유력 +502</v>
      </c>
    </row>
    <row r="3187" spans="1:16" ht="13.8" customHeight="1">
      <c r="A3187" s="101">
        <f>C3187*ID규칙_기본능력치그룹_단위+COUNTIF($C$4:C3187,C3187)</f>
        <v>11144034</v>
      </c>
      <c r="B3187" s="100" t="s">
        <v>411</v>
      </c>
      <c r="C3187" s="101">
        <f>VLOOKUP(B3187,WEAPON!$B:$D,3,0)</f>
        <v>11144</v>
      </c>
      <c r="D3187" s="102">
        <v>34</v>
      </c>
      <c r="E3187" s="101">
        <v>1</v>
      </c>
      <c r="F3187" s="101">
        <v>356</v>
      </c>
      <c r="G3187" s="101">
        <v>0</v>
      </c>
      <c r="H3187" s="101">
        <v>2</v>
      </c>
      <c r="I3187" s="101">
        <v>1849</v>
      </c>
      <c r="J3187" s="101">
        <v>0</v>
      </c>
      <c r="K3187" s="101">
        <v>3</v>
      </c>
      <c r="L3187" s="101">
        <v>513</v>
      </c>
      <c r="M3187" s="101">
        <v>0</v>
      </c>
      <c r="N3187" s="100" t="str">
        <f t="shared" si="147"/>
        <v>공격력 +356</v>
      </c>
      <c r="O3187" s="100" t="str">
        <f t="shared" si="148"/>
        <v>최대 체력 +1849</v>
      </c>
      <c r="P3187" s="100" t="str">
        <f t="shared" si="149"/>
        <v>치유력 +513</v>
      </c>
    </row>
    <row r="3188" spans="1:16" ht="13.8" customHeight="1">
      <c r="A3188" s="101">
        <f>C3188*ID규칙_기본능력치그룹_단위+COUNTIF($C$4:C3188,C3188)</f>
        <v>11144035</v>
      </c>
      <c r="B3188" s="100" t="s">
        <v>411</v>
      </c>
      <c r="C3188" s="101">
        <f>VLOOKUP(B3188,WEAPON!$B:$D,3,0)</f>
        <v>11144</v>
      </c>
      <c r="D3188" s="102">
        <v>35</v>
      </c>
      <c r="E3188" s="101">
        <v>1</v>
      </c>
      <c r="F3188" s="101">
        <v>364</v>
      </c>
      <c r="G3188" s="101">
        <v>0</v>
      </c>
      <c r="H3188" s="101">
        <v>2</v>
      </c>
      <c r="I3188" s="101">
        <v>1891</v>
      </c>
      <c r="J3188" s="101">
        <v>0</v>
      </c>
      <c r="K3188" s="101">
        <v>3</v>
      </c>
      <c r="L3188" s="101">
        <v>525</v>
      </c>
      <c r="M3188" s="101">
        <v>0</v>
      </c>
      <c r="N3188" s="100" t="str">
        <f t="shared" si="147"/>
        <v>공격력 +364</v>
      </c>
      <c r="O3188" s="100" t="str">
        <f t="shared" si="148"/>
        <v>최대 체력 +1891</v>
      </c>
      <c r="P3188" s="100" t="str">
        <f t="shared" si="149"/>
        <v>치유력 +525</v>
      </c>
    </row>
    <row r="3189" spans="1:16" ht="13.8" customHeight="1">
      <c r="A3189" s="101">
        <f>C3189*ID규칙_기본능력치그룹_단위+COUNTIF($C$4:C3189,C3189)</f>
        <v>11144036</v>
      </c>
      <c r="B3189" s="100" t="s">
        <v>411</v>
      </c>
      <c r="C3189" s="101">
        <f>VLOOKUP(B3189,WEAPON!$B:$D,3,0)</f>
        <v>11144</v>
      </c>
      <c r="D3189" s="102">
        <v>36</v>
      </c>
      <c r="E3189" s="101">
        <v>1</v>
      </c>
      <c r="F3189" s="101">
        <v>373</v>
      </c>
      <c r="G3189" s="101">
        <v>0</v>
      </c>
      <c r="H3189" s="101">
        <v>2</v>
      </c>
      <c r="I3189" s="101">
        <v>1933</v>
      </c>
      <c r="J3189" s="101">
        <v>0</v>
      </c>
      <c r="K3189" s="101">
        <v>3</v>
      </c>
      <c r="L3189" s="101">
        <v>537</v>
      </c>
      <c r="M3189" s="101">
        <v>0</v>
      </c>
      <c r="N3189" s="100" t="str">
        <f t="shared" si="147"/>
        <v>공격력 +373</v>
      </c>
      <c r="O3189" s="100" t="str">
        <f t="shared" si="148"/>
        <v>최대 체력 +1933</v>
      </c>
      <c r="P3189" s="100" t="str">
        <f t="shared" si="149"/>
        <v>치유력 +537</v>
      </c>
    </row>
    <row r="3190" spans="1:16" ht="13.8" customHeight="1">
      <c r="A3190" s="101">
        <f>C3190*ID규칙_기본능력치그룹_단위+COUNTIF($C$4:C3190,C3190)</f>
        <v>11144037</v>
      </c>
      <c r="B3190" s="100" t="s">
        <v>411</v>
      </c>
      <c r="C3190" s="101">
        <f>VLOOKUP(B3190,WEAPON!$B:$D,3,0)</f>
        <v>11144</v>
      </c>
      <c r="D3190" s="102">
        <v>37</v>
      </c>
      <c r="E3190" s="101">
        <v>1</v>
      </c>
      <c r="F3190" s="101">
        <v>381</v>
      </c>
      <c r="G3190" s="101">
        <v>0</v>
      </c>
      <c r="H3190" s="101">
        <v>2</v>
      </c>
      <c r="I3190" s="101">
        <v>1975</v>
      </c>
      <c r="J3190" s="101">
        <v>0</v>
      </c>
      <c r="K3190" s="101">
        <v>3</v>
      </c>
      <c r="L3190" s="101">
        <v>548</v>
      </c>
      <c r="M3190" s="101">
        <v>0</v>
      </c>
      <c r="N3190" s="100" t="str">
        <f t="shared" si="147"/>
        <v>공격력 +381</v>
      </c>
      <c r="O3190" s="100" t="str">
        <f t="shared" si="148"/>
        <v>최대 체력 +1975</v>
      </c>
      <c r="P3190" s="100" t="str">
        <f t="shared" si="149"/>
        <v>치유력 +548</v>
      </c>
    </row>
    <row r="3191" spans="1:16" ht="13.8" customHeight="1">
      <c r="A3191" s="101">
        <f>C3191*ID규칙_기본능력치그룹_단위+COUNTIF($C$4:C3191,C3191)</f>
        <v>11144038</v>
      </c>
      <c r="B3191" s="100" t="s">
        <v>411</v>
      </c>
      <c r="C3191" s="101">
        <f>VLOOKUP(B3191,WEAPON!$B:$D,3,0)</f>
        <v>11144</v>
      </c>
      <c r="D3191" s="102">
        <v>38</v>
      </c>
      <c r="E3191" s="101">
        <v>1</v>
      </c>
      <c r="F3191" s="101">
        <v>389</v>
      </c>
      <c r="G3191" s="101">
        <v>0</v>
      </c>
      <c r="H3191" s="101">
        <v>2</v>
      </c>
      <c r="I3191" s="101">
        <v>2018</v>
      </c>
      <c r="J3191" s="101">
        <v>0</v>
      </c>
      <c r="K3191" s="101">
        <v>3</v>
      </c>
      <c r="L3191" s="101">
        <v>560</v>
      </c>
      <c r="M3191" s="101">
        <v>0</v>
      </c>
      <c r="N3191" s="100" t="str">
        <f t="shared" si="147"/>
        <v>공격력 +389</v>
      </c>
      <c r="O3191" s="100" t="str">
        <f t="shared" si="148"/>
        <v>최대 체력 +2018</v>
      </c>
      <c r="P3191" s="100" t="str">
        <f t="shared" si="149"/>
        <v>치유력 +560</v>
      </c>
    </row>
    <row r="3192" spans="1:16" ht="13.8" customHeight="1">
      <c r="A3192" s="101">
        <f>C3192*ID규칙_기본능력치그룹_단위+COUNTIF($C$4:C3192,C3192)</f>
        <v>11144039</v>
      </c>
      <c r="B3192" s="100" t="s">
        <v>411</v>
      </c>
      <c r="C3192" s="101">
        <f>VLOOKUP(B3192,WEAPON!$B:$D,3,0)</f>
        <v>11144</v>
      </c>
      <c r="D3192" s="102">
        <v>39</v>
      </c>
      <c r="E3192" s="101">
        <v>1</v>
      </c>
      <c r="F3192" s="101">
        <v>397</v>
      </c>
      <c r="G3192" s="101">
        <v>0</v>
      </c>
      <c r="H3192" s="101">
        <v>2</v>
      </c>
      <c r="I3192" s="101">
        <v>2060</v>
      </c>
      <c r="J3192" s="101">
        <v>0</v>
      </c>
      <c r="K3192" s="101">
        <v>3</v>
      </c>
      <c r="L3192" s="101">
        <v>572</v>
      </c>
      <c r="M3192" s="101">
        <v>0</v>
      </c>
      <c r="N3192" s="100" t="str">
        <f t="shared" si="147"/>
        <v>공격력 +397</v>
      </c>
      <c r="O3192" s="100" t="str">
        <f t="shared" si="148"/>
        <v>최대 체력 +2060</v>
      </c>
      <c r="P3192" s="100" t="str">
        <f t="shared" si="149"/>
        <v>치유력 +572</v>
      </c>
    </row>
    <row r="3193" spans="1:16" ht="13.8" customHeight="1">
      <c r="A3193" s="101">
        <f>C3193*ID규칙_기본능력치그룹_단위+COUNTIF($C$4:C3193,C3193)</f>
        <v>11144040</v>
      </c>
      <c r="B3193" s="100" t="s">
        <v>411</v>
      </c>
      <c r="C3193" s="101">
        <f>VLOOKUP(B3193,WEAPON!$B:$D,3,0)</f>
        <v>11144</v>
      </c>
      <c r="D3193" s="102">
        <v>40</v>
      </c>
      <c r="E3193" s="101">
        <v>1</v>
      </c>
      <c r="F3193" s="101">
        <v>405</v>
      </c>
      <c r="G3193" s="101">
        <v>0</v>
      </c>
      <c r="H3193" s="101">
        <v>2</v>
      </c>
      <c r="I3193" s="101">
        <v>2102</v>
      </c>
      <c r="J3193" s="101">
        <v>0</v>
      </c>
      <c r="K3193" s="101">
        <v>3</v>
      </c>
      <c r="L3193" s="101">
        <v>583</v>
      </c>
      <c r="M3193" s="101">
        <v>0</v>
      </c>
      <c r="N3193" s="100" t="str">
        <f t="shared" si="147"/>
        <v>공격력 +405</v>
      </c>
      <c r="O3193" s="100" t="str">
        <f t="shared" si="148"/>
        <v>최대 체력 +2102</v>
      </c>
      <c r="P3193" s="100" t="str">
        <f t="shared" si="149"/>
        <v>치유력 +583</v>
      </c>
    </row>
    <row r="3194" spans="1:16" ht="13.8" customHeight="1">
      <c r="A3194" s="101">
        <f>C3194*ID규칙_기본능력치그룹_단위+COUNTIF($C$4:C3194,C3194)</f>
        <v>11144041</v>
      </c>
      <c r="B3194" s="100" t="s">
        <v>411</v>
      </c>
      <c r="C3194" s="101">
        <f>VLOOKUP(B3194,WEAPON!$B:$D,3,0)</f>
        <v>11144</v>
      </c>
      <c r="D3194" s="102">
        <v>41</v>
      </c>
      <c r="E3194" s="101">
        <v>1</v>
      </c>
      <c r="F3194" s="101">
        <v>413</v>
      </c>
      <c r="G3194" s="101">
        <v>0</v>
      </c>
      <c r="H3194" s="101">
        <v>2</v>
      </c>
      <c r="I3194" s="101">
        <v>2144</v>
      </c>
      <c r="J3194" s="101">
        <v>0</v>
      </c>
      <c r="K3194" s="101">
        <v>3</v>
      </c>
      <c r="L3194" s="101">
        <v>595</v>
      </c>
      <c r="M3194" s="101">
        <v>0</v>
      </c>
      <c r="N3194" s="100" t="str">
        <f t="shared" si="147"/>
        <v>공격력 +413</v>
      </c>
      <c r="O3194" s="100" t="str">
        <f t="shared" si="148"/>
        <v>최대 체력 +2144</v>
      </c>
      <c r="P3194" s="100" t="str">
        <f t="shared" si="149"/>
        <v>치유력 +595</v>
      </c>
    </row>
    <row r="3195" spans="1:16" ht="13.8" customHeight="1">
      <c r="A3195" s="101">
        <f>C3195*ID규칙_기본능력치그룹_단위+COUNTIF($C$4:C3195,C3195)</f>
        <v>11144042</v>
      </c>
      <c r="B3195" s="100" t="s">
        <v>411</v>
      </c>
      <c r="C3195" s="101">
        <f>VLOOKUP(B3195,WEAPON!$B:$D,3,0)</f>
        <v>11144</v>
      </c>
      <c r="D3195" s="102">
        <v>42</v>
      </c>
      <c r="E3195" s="101">
        <v>1</v>
      </c>
      <c r="F3195" s="101">
        <v>421</v>
      </c>
      <c r="G3195" s="101">
        <v>0</v>
      </c>
      <c r="H3195" s="101">
        <v>2</v>
      </c>
      <c r="I3195" s="101">
        <v>2186</v>
      </c>
      <c r="J3195" s="101">
        <v>0</v>
      </c>
      <c r="K3195" s="101">
        <v>3</v>
      </c>
      <c r="L3195" s="101">
        <v>607</v>
      </c>
      <c r="M3195" s="101">
        <v>0</v>
      </c>
      <c r="N3195" s="100" t="str">
        <f t="shared" si="147"/>
        <v>공격력 +421</v>
      </c>
      <c r="O3195" s="100" t="str">
        <f t="shared" si="148"/>
        <v>최대 체력 +2186</v>
      </c>
      <c r="P3195" s="100" t="str">
        <f t="shared" si="149"/>
        <v>치유력 +607</v>
      </c>
    </row>
    <row r="3196" spans="1:16" ht="13.8" customHeight="1">
      <c r="A3196" s="101">
        <f>C3196*ID규칙_기본능력치그룹_단위+COUNTIF($C$4:C3196,C3196)</f>
        <v>11144043</v>
      </c>
      <c r="B3196" s="100" t="s">
        <v>411</v>
      </c>
      <c r="C3196" s="101">
        <f>VLOOKUP(B3196,WEAPON!$B:$D,3,0)</f>
        <v>11144</v>
      </c>
      <c r="D3196" s="102">
        <v>43</v>
      </c>
      <c r="E3196" s="101">
        <v>1</v>
      </c>
      <c r="F3196" s="101">
        <v>429</v>
      </c>
      <c r="G3196" s="101">
        <v>0</v>
      </c>
      <c r="H3196" s="101">
        <v>2</v>
      </c>
      <c r="I3196" s="101">
        <v>2228</v>
      </c>
      <c r="J3196" s="101">
        <v>0</v>
      </c>
      <c r="K3196" s="101">
        <v>3</v>
      </c>
      <c r="L3196" s="101">
        <v>618</v>
      </c>
      <c r="M3196" s="101">
        <v>0</v>
      </c>
      <c r="N3196" s="100" t="str">
        <f t="shared" si="147"/>
        <v>공격력 +429</v>
      </c>
      <c r="O3196" s="100" t="str">
        <f t="shared" si="148"/>
        <v>최대 체력 +2228</v>
      </c>
      <c r="P3196" s="100" t="str">
        <f t="shared" si="149"/>
        <v>치유력 +618</v>
      </c>
    </row>
    <row r="3197" spans="1:16" ht="13.8" customHeight="1">
      <c r="A3197" s="101">
        <f>C3197*ID규칙_기본능력치그룹_단위+COUNTIF($C$4:C3197,C3197)</f>
        <v>11144044</v>
      </c>
      <c r="B3197" s="100" t="s">
        <v>411</v>
      </c>
      <c r="C3197" s="101">
        <f>VLOOKUP(B3197,WEAPON!$B:$D,3,0)</f>
        <v>11144</v>
      </c>
      <c r="D3197" s="102">
        <v>44</v>
      </c>
      <c r="E3197" s="101">
        <v>1</v>
      </c>
      <c r="F3197" s="101">
        <v>437</v>
      </c>
      <c r="G3197" s="101">
        <v>0</v>
      </c>
      <c r="H3197" s="101">
        <v>2</v>
      </c>
      <c r="I3197" s="101">
        <v>2270</v>
      </c>
      <c r="J3197" s="101">
        <v>0</v>
      </c>
      <c r="K3197" s="101">
        <v>3</v>
      </c>
      <c r="L3197" s="101">
        <v>630</v>
      </c>
      <c r="M3197" s="101">
        <v>0</v>
      </c>
      <c r="N3197" s="100" t="str">
        <f t="shared" si="147"/>
        <v>공격력 +437</v>
      </c>
      <c r="O3197" s="100" t="str">
        <f t="shared" si="148"/>
        <v>최대 체력 +2270</v>
      </c>
      <c r="P3197" s="100" t="str">
        <f t="shared" si="149"/>
        <v>치유력 +630</v>
      </c>
    </row>
    <row r="3198" spans="1:16" ht="13.8" customHeight="1">
      <c r="A3198" s="101">
        <f>C3198*ID규칙_기본능력치그룹_단위+COUNTIF($C$4:C3198,C3198)</f>
        <v>11144045</v>
      </c>
      <c r="B3198" s="100" t="s">
        <v>411</v>
      </c>
      <c r="C3198" s="101">
        <f>VLOOKUP(B3198,WEAPON!$B:$D,3,0)</f>
        <v>11144</v>
      </c>
      <c r="D3198" s="102">
        <v>45</v>
      </c>
      <c r="E3198" s="101">
        <v>1</v>
      </c>
      <c r="F3198" s="101">
        <v>445</v>
      </c>
      <c r="G3198" s="101">
        <v>0</v>
      </c>
      <c r="H3198" s="101">
        <v>2</v>
      </c>
      <c r="I3198" s="101">
        <v>2312</v>
      </c>
      <c r="J3198" s="101">
        <v>0</v>
      </c>
      <c r="K3198" s="101">
        <v>3</v>
      </c>
      <c r="L3198" s="101">
        <v>642</v>
      </c>
      <c r="M3198" s="101">
        <v>0</v>
      </c>
      <c r="N3198" s="100" t="str">
        <f t="shared" si="147"/>
        <v>공격력 +445</v>
      </c>
      <c r="O3198" s="100" t="str">
        <f t="shared" si="148"/>
        <v>최대 체력 +2312</v>
      </c>
      <c r="P3198" s="100" t="str">
        <f t="shared" si="149"/>
        <v>치유력 +642</v>
      </c>
    </row>
    <row r="3199" spans="1:16" ht="13.8" customHeight="1">
      <c r="A3199" s="101">
        <f>C3199*ID규칙_기본능력치그룹_단위+COUNTIF($C$4:C3199,C3199)</f>
        <v>11144046</v>
      </c>
      <c r="B3199" s="100" t="s">
        <v>411</v>
      </c>
      <c r="C3199" s="101">
        <f>VLOOKUP(B3199,WEAPON!$B:$D,3,0)</f>
        <v>11144</v>
      </c>
      <c r="D3199" s="102">
        <v>46</v>
      </c>
      <c r="E3199" s="101">
        <v>1</v>
      </c>
      <c r="F3199" s="101">
        <v>454</v>
      </c>
      <c r="G3199" s="101">
        <v>0</v>
      </c>
      <c r="H3199" s="101">
        <v>2</v>
      </c>
      <c r="I3199" s="101">
        <v>2354</v>
      </c>
      <c r="J3199" s="101">
        <v>0</v>
      </c>
      <c r="K3199" s="101">
        <v>3</v>
      </c>
      <c r="L3199" s="101">
        <v>653</v>
      </c>
      <c r="M3199" s="101">
        <v>0</v>
      </c>
      <c r="N3199" s="100" t="str">
        <f t="shared" si="147"/>
        <v>공격력 +454</v>
      </c>
      <c r="O3199" s="100" t="str">
        <f t="shared" si="148"/>
        <v>최대 체력 +2354</v>
      </c>
      <c r="P3199" s="100" t="str">
        <f t="shared" si="149"/>
        <v>치유력 +653</v>
      </c>
    </row>
    <row r="3200" spans="1:16" ht="13.8" customHeight="1">
      <c r="A3200" s="101">
        <f>C3200*ID규칙_기본능력치그룹_단위+COUNTIF($C$4:C3200,C3200)</f>
        <v>11144047</v>
      </c>
      <c r="B3200" s="100" t="s">
        <v>411</v>
      </c>
      <c r="C3200" s="101">
        <f>VLOOKUP(B3200,WEAPON!$B:$D,3,0)</f>
        <v>11144</v>
      </c>
      <c r="D3200" s="102">
        <v>47</v>
      </c>
      <c r="E3200" s="101">
        <v>1</v>
      </c>
      <c r="F3200" s="101">
        <v>462</v>
      </c>
      <c r="G3200" s="101">
        <v>0</v>
      </c>
      <c r="H3200" s="101">
        <v>2</v>
      </c>
      <c r="I3200" s="101">
        <v>2396</v>
      </c>
      <c r="J3200" s="101">
        <v>0</v>
      </c>
      <c r="K3200" s="101">
        <v>3</v>
      </c>
      <c r="L3200" s="101">
        <v>665</v>
      </c>
      <c r="M3200" s="101">
        <v>0</v>
      </c>
      <c r="N3200" s="100" t="str">
        <f t="shared" si="147"/>
        <v>공격력 +462</v>
      </c>
      <c r="O3200" s="100" t="str">
        <f t="shared" si="148"/>
        <v>최대 체력 +2396</v>
      </c>
      <c r="P3200" s="100" t="str">
        <f t="shared" si="149"/>
        <v>치유력 +665</v>
      </c>
    </row>
    <row r="3201" spans="1:16" ht="13.8" customHeight="1">
      <c r="A3201" s="101">
        <f>C3201*ID규칙_기본능력치그룹_단위+COUNTIF($C$4:C3201,C3201)</f>
        <v>11144048</v>
      </c>
      <c r="B3201" s="100" t="s">
        <v>411</v>
      </c>
      <c r="C3201" s="101">
        <f>VLOOKUP(B3201,WEAPON!$B:$D,3,0)</f>
        <v>11144</v>
      </c>
      <c r="D3201" s="102">
        <v>48</v>
      </c>
      <c r="E3201" s="101">
        <v>1</v>
      </c>
      <c r="F3201" s="101">
        <v>470</v>
      </c>
      <c r="G3201" s="101">
        <v>0</v>
      </c>
      <c r="H3201" s="101">
        <v>2</v>
      </c>
      <c r="I3201" s="101">
        <v>2438</v>
      </c>
      <c r="J3201" s="101">
        <v>0</v>
      </c>
      <c r="K3201" s="101">
        <v>3</v>
      </c>
      <c r="L3201" s="101">
        <v>677</v>
      </c>
      <c r="M3201" s="101">
        <v>0</v>
      </c>
      <c r="N3201" s="100" t="str">
        <f t="shared" si="147"/>
        <v>공격력 +470</v>
      </c>
      <c r="O3201" s="100" t="str">
        <f t="shared" si="148"/>
        <v>최대 체력 +2438</v>
      </c>
      <c r="P3201" s="100" t="str">
        <f t="shared" si="149"/>
        <v>치유력 +677</v>
      </c>
    </row>
    <row r="3202" spans="1:16" ht="13.8" customHeight="1">
      <c r="A3202" s="101">
        <f>C3202*ID규칙_기본능력치그룹_단위+COUNTIF($C$4:C3202,C3202)</f>
        <v>11144049</v>
      </c>
      <c r="B3202" s="100" t="s">
        <v>411</v>
      </c>
      <c r="C3202" s="101">
        <f>VLOOKUP(B3202,WEAPON!$B:$D,3,0)</f>
        <v>11144</v>
      </c>
      <c r="D3202" s="102">
        <v>49</v>
      </c>
      <c r="E3202" s="101">
        <v>1</v>
      </c>
      <c r="F3202" s="101">
        <v>478</v>
      </c>
      <c r="G3202" s="101">
        <v>0</v>
      </c>
      <c r="H3202" s="101">
        <v>2</v>
      </c>
      <c r="I3202" s="101">
        <v>2480</v>
      </c>
      <c r="J3202" s="101">
        <v>0</v>
      </c>
      <c r="K3202" s="101">
        <v>3</v>
      </c>
      <c r="L3202" s="101">
        <v>688</v>
      </c>
      <c r="M3202" s="101">
        <v>0</v>
      </c>
      <c r="N3202" s="100" t="str">
        <f t="shared" si="147"/>
        <v>공격력 +478</v>
      </c>
      <c r="O3202" s="100" t="str">
        <f t="shared" si="148"/>
        <v>최대 체력 +2480</v>
      </c>
      <c r="P3202" s="100" t="str">
        <f t="shared" si="149"/>
        <v>치유력 +688</v>
      </c>
    </row>
    <row r="3203" spans="1:16" ht="13.8" customHeight="1">
      <c r="A3203" s="101">
        <f>C3203*ID규칙_기본능력치그룹_단위+COUNTIF($C$4:C3203,C3203)</f>
        <v>11144050</v>
      </c>
      <c r="B3203" s="100" t="s">
        <v>411</v>
      </c>
      <c r="C3203" s="101">
        <f>VLOOKUP(B3203,WEAPON!$B:$D,3,0)</f>
        <v>11144</v>
      </c>
      <c r="D3203" s="102">
        <v>50</v>
      </c>
      <c r="E3203" s="101">
        <v>1</v>
      </c>
      <c r="F3203" s="101">
        <v>486</v>
      </c>
      <c r="G3203" s="101">
        <v>0</v>
      </c>
      <c r="H3203" s="101">
        <v>2</v>
      </c>
      <c r="I3203" s="101">
        <v>2522</v>
      </c>
      <c r="J3203" s="101">
        <v>0</v>
      </c>
      <c r="K3203" s="101">
        <v>3</v>
      </c>
      <c r="L3203" s="101">
        <v>700</v>
      </c>
      <c r="M3203" s="101">
        <v>0</v>
      </c>
      <c r="N3203" s="100" t="str">
        <f t="shared" si="147"/>
        <v>공격력 +486</v>
      </c>
      <c r="O3203" s="100" t="str">
        <f t="shared" si="148"/>
        <v>최대 체력 +2522</v>
      </c>
      <c r="P3203" s="100" t="str">
        <f t="shared" si="149"/>
        <v>치유력 +700</v>
      </c>
    </row>
    <row r="3204" spans="1:16" ht="13.8" customHeight="1">
      <c r="A3204" s="101">
        <f>C3204*ID규칙_기본능력치그룹_단위+COUNTIF($C$4:C3204,C3204)</f>
        <v>12245001</v>
      </c>
      <c r="B3204" s="100" t="s">
        <v>413</v>
      </c>
      <c r="C3204" s="101">
        <f>VLOOKUP(B3204,WEAPON!$B:$D,3,0)</f>
        <v>12245</v>
      </c>
      <c r="D3204" s="102">
        <v>1</v>
      </c>
      <c r="E3204" s="101">
        <v>1</v>
      </c>
      <c r="F3204" s="101">
        <v>37</v>
      </c>
      <c r="G3204" s="101">
        <v>0</v>
      </c>
      <c r="H3204" s="101">
        <v>2</v>
      </c>
      <c r="I3204" s="101">
        <v>715</v>
      </c>
      <c r="J3204" s="101">
        <v>0</v>
      </c>
      <c r="K3204" s="101">
        <v>3</v>
      </c>
      <c r="L3204" s="101">
        <v>80</v>
      </c>
      <c r="M3204" s="101">
        <v>0</v>
      </c>
      <c r="N3204" s="100" t="str">
        <f t="shared" ref="N3204:N3267" si="150">IF(E3204=0,"-",VLOOKUP(E3204,STATS_TYPE,2,0)&amp;" +")&amp;IF(E3204=0,"",IF(G3204=0,F3204,F3204/100&amp;"%"))</f>
        <v>공격력 +37</v>
      </c>
      <c r="O3204" s="100" t="str">
        <f t="shared" ref="O3204:O3267" si="151">IF(H3204=0,"-",VLOOKUP(H3204,STATS_TYPE,2,0)&amp;" +")&amp;IF(H3204=0,"",IF(J3204=0,I3204,I3204/100&amp;"%"))</f>
        <v>최대 체력 +715</v>
      </c>
      <c r="P3204" s="100" t="str">
        <f t="shared" ref="P3204:P3267" si="152">IF(K3204=0,"-",VLOOKUP(K3204,STATS_TYPE,2,0)&amp;" +")&amp;IF(K3204=0,"",IF(M3204=0,L3204,L3204/100&amp;"%"))</f>
        <v>치유력 +80</v>
      </c>
    </row>
    <row r="3205" spans="1:16" ht="13.8" customHeight="1">
      <c r="A3205" s="101">
        <f>C3205*ID규칙_기본능력치그룹_단위+COUNTIF($C$4:C3205,C3205)</f>
        <v>12245002</v>
      </c>
      <c r="B3205" s="100" t="s">
        <v>413</v>
      </c>
      <c r="C3205" s="101">
        <f>VLOOKUP(B3205,WEAPON!$B:$D,3,0)</f>
        <v>12245</v>
      </c>
      <c r="D3205" s="102">
        <v>2</v>
      </c>
      <c r="E3205" s="101">
        <v>1</v>
      </c>
      <c r="F3205" s="101">
        <v>40</v>
      </c>
      <c r="G3205" s="101">
        <v>0</v>
      </c>
      <c r="H3205" s="101">
        <v>2</v>
      </c>
      <c r="I3205" s="101">
        <v>780</v>
      </c>
      <c r="J3205" s="101">
        <v>0</v>
      </c>
      <c r="K3205" s="101">
        <v>3</v>
      </c>
      <c r="L3205" s="101">
        <v>87</v>
      </c>
      <c r="M3205" s="101">
        <v>0</v>
      </c>
      <c r="N3205" s="100" t="str">
        <f t="shared" si="150"/>
        <v>공격력 +40</v>
      </c>
      <c r="O3205" s="100" t="str">
        <f t="shared" si="151"/>
        <v>최대 체력 +780</v>
      </c>
      <c r="P3205" s="100" t="str">
        <f t="shared" si="152"/>
        <v>치유력 +87</v>
      </c>
    </row>
    <row r="3206" spans="1:16" ht="13.8" customHeight="1">
      <c r="A3206" s="101">
        <f>C3206*ID규칙_기본능력치그룹_단위+COUNTIF($C$4:C3206,C3206)</f>
        <v>12245003</v>
      </c>
      <c r="B3206" s="100" t="s">
        <v>413</v>
      </c>
      <c r="C3206" s="101">
        <f>VLOOKUP(B3206,WEAPON!$B:$D,3,0)</f>
        <v>12245</v>
      </c>
      <c r="D3206" s="102">
        <v>3</v>
      </c>
      <c r="E3206" s="101">
        <v>1</v>
      </c>
      <c r="F3206" s="101">
        <v>44</v>
      </c>
      <c r="G3206" s="101">
        <v>0</v>
      </c>
      <c r="H3206" s="101">
        <v>2</v>
      </c>
      <c r="I3206" s="101">
        <v>845</v>
      </c>
      <c r="J3206" s="101">
        <v>0</v>
      </c>
      <c r="K3206" s="101">
        <v>3</v>
      </c>
      <c r="L3206" s="101">
        <v>95</v>
      </c>
      <c r="M3206" s="101">
        <v>0</v>
      </c>
      <c r="N3206" s="100" t="str">
        <f t="shared" si="150"/>
        <v>공격력 +44</v>
      </c>
      <c r="O3206" s="100" t="str">
        <f t="shared" si="151"/>
        <v>최대 체력 +845</v>
      </c>
      <c r="P3206" s="100" t="str">
        <f t="shared" si="152"/>
        <v>치유력 +95</v>
      </c>
    </row>
    <row r="3207" spans="1:16" ht="13.8" customHeight="1">
      <c r="A3207" s="101">
        <f>C3207*ID규칙_기본능력치그룹_단위+COUNTIF($C$4:C3207,C3207)</f>
        <v>12245004</v>
      </c>
      <c r="B3207" s="100" t="s">
        <v>413</v>
      </c>
      <c r="C3207" s="101">
        <f>VLOOKUP(B3207,WEAPON!$B:$D,3,0)</f>
        <v>12245</v>
      </c>
      <c r="D3207" s="102">
        <v>4</v>
      </c>
      <c r="E3207" s="101">
        <v>1</v>
      </c>
      <c r="F3207" s="101">
        <v>47</v>
      </c>
      <c r="G3207" s="101">
        <v>0</v>
      </c>
      <c r="H3207" s="101">
        <v>2</v>
      </c>
      <c r="I3207" s="101">
        <v>910</v>
      </c>
      <c r="J3207" s="101">
        <v>0</v>
      </c>
      <c r="K3207" s="101">
        <v>3</v>
      </c>
      <c r="L3207" s="101">
        <v>102</v>
      </c>
      <c r="M3207" s="101">
        <v>0</v>
      </c>
      <c r="N3207" s="100" t="str">
        <f t="shared" si="150"/>
        <v>공격력 +47</v>
      </c>
      <c r="O3207" s="100" t="str">
        <f t="shared" si="151"/>
        <v>최대 체력 +910</v>
      </c>
      <c r="P3207" s="100" t="str">
        <f t="shared" si="152"/>
        <v>치유력 +102</v>
      </c>
    </row>
    <row r="3208" spans="1:16" ht="13.8" customHeight="1">
      <c r="A3208" s="101">
        <f>C3208*ID규칙_기본능력치그룹_단위+COUNTIF($C$4:C3208,C3208)</f>
        <v>12245005</v>
      </c>
      <c r="B3208" s="100" t="s">
        <v>413</v>
      </c>
      <c r="C3208" s="101">
        <f>VLOOKUP(B3208,WEAPON!$B:$D,3,0)</f>
        <v>12245</v>
      </c>
      <c r="D3208" s="102">
        <v>5</v>
      </c>
      <c r="E3208" s="101">
        <v>1</v>
      </c>
      <c r="F3208" s="101">
        <v>51</v>
      </c>
      <c r="G3208" s="101">
        <v>0</v>
      </c>
      <c r="H3208" s="101">
        <v>2</v>
      </c>
      <c r="I3208" s="101">
        <v>975</v>
      </c>
      <c r="J3208" s="101">
        <v>0</v>
      </c>
      <c r="K3208" s="101">
        <v>3</v>
      </c>
      <c r="L3208" s="101">
        <v>109</v>
      </c>
      <c r="M3208" s="101">
        <v>0</v>
      </c>
      <c r="N3208" s="100" t="str">
        <f t="shared" si="150"/>
        <v>공격력 +51</v>
      </c>
      <c r="O3208" s="100" t="str">
        <f t="shared" si="151"/>
        <v>최대 체력 +975</v>
      </c>
      <c r="P3208" s="100" t="str">
        <f t="shared" si="152"/>
        <v>치유력 +109</v>
      </c>
    </row>
    <row r="3209" spans="1:16" ht="13.8" customHeight="1">
      <c r="A3209" s="101">
        <f>C3209*ID규칙_기본능력치그룹_단위+COUNTIF($C$4:C3209,C3209)</f>
        <v>12245006</v>
      </c>
      <c r="B3209" s="100" t="s">
        <v>413</v>
      </c>
      <c r="C3209" s="101">
        <f>VLOOKUP(B3209,WEAPON!$B:$D,3,0)</f>
        <v>12245</v>
      </c>
      <c r="D3209" s="102">
        <v>6</v>
      </c>
      <c r="E3209" s="101">
        <v>1</v>
      </c>
      <c r="F3209" s="101">
        <v>54</v>
      </c>
      <c r="G3209" s="101">
        <v>0</v>
      </c>
      <c r="H3209" s="101">
        <v>2</v>
      </c>
      <c r="I3209" s="101">
        <v>1040</v>
      </c>
      <c r="J3209" s="101">
        <v>0</v>
      </c>
      <c r="K3209" s="101">
        <v>3</v>
      </c>
      <c r="L3209" s="101">
        <v>116</v>
      </c>
      <c r="M3209" s="101">
        <v>0</v>
      </c>
      <c r="N3209" s="100" t="str">
        <f t="shared" si="150"/>
        <v>공격력 +54</v>
      </c>
      <c r="O3209" s="100" t="str">
        <f t="shared" si="151"/>
        <v>최대 체력 +1040</v>
      </c>
      <c r="P3209" s="100" t="str">
        <f t="shared" si="152"/>
        <v>치유력 +116</v>
      </c>
    </row>
    <row r="3210" spans="1:16" ht="13.8" customHeight="1">
      <c r="A3210" s="101">
        <f>C3210*ID규칙_기본능력치그룹_단위+COUNTIF($C$4:C3210,C3210)</f>
        <v>12245007</v>
      </c>
      <c r="B3210" s="100" t="s">
        <v>413</v>
      </c>
      <c r="C3210" s="101">
        <f>VLOOKUP(B3210,WEAPON!$B:$D,3,0)</f>
        <v>12245</v>
      </c>
      <c r="D3210" s="102">
        <v>7</v>
      </c>
      <c r="E3210" s="101">
        <v>1</v>
      </c>
      <c r="F3210" s="101">
        <v>57</v>
      </c>
      <c r="G3210" s="101">
        <v>0</v>
      </c>
      <c r="H3210" s="101">
        <v>2</v>
      </c>
      <c r="I3210" s="101">
        <v>1105</v>
      </c>
      <c r="J3210" s="101">
        <v>0</v>
      </c>
      <c r="K3210" s="101">
        <v>3</v>
      </c>
      <c r="L3210" s="101">
        <v>124</v>
      </c>
      <c r="M3210" s="101">
        <v>0</v>
      </c>
      <c r="N3210" s="100" t="str">
        <f t="shared" si="150"/>
        <v>공격력 +57</v>
      </c>
      <c r="O3210" s="100" t="str">
        <f t="shared" si="151"/>
        <v>최대 체력 +1105</v>
      </c>
      <c r="P3210" s="100" t="str">
        <f t="shared" si="152"/>
        <v>치유력 +124</v>
      </c>
    </row>
    <row r="3211" spans="1:16" ht="13.8" customHeight="1">
      <c r="A3211" s="101">
        <f>C3211*ID규칙_기본능력치그룹_단위+COUNTIF($C$4:C3211,C3211)</f>
        <v>12245008</v>
      </c>
      <c r="B3211" s="100" t="s">
        <v>413</v>
      </c>
      <c r="C3211" s="101">
        <f>VLOOKUP(B3211,WEAPON!$B:$D,3,0)</f>
        <v>12245</v>
      </c>
      <c r="D3211" s="102">
        <v>8</v>
      </c>
      <c r="E3211" s="101">
        <v>1</v>
      </c>
      <c r="F3211" s="101">
        <v>61</v>
      </c>
      <c r="G3211" s="101">
        <v>0</v>
      </c>
      <c r="H3211" s="101">
        <v>2</v>
      </c>
      <c r="I3211" s="101">
        <v>1170</v>
      </c>
      <c r="J3211" s="101">
        <v>0</v>
      </c>
      <c r="K3211" s="101">
        <v>3</v>
      </c>
      <c r="L3211" s="101">
        <v>131</v>
      </c>
      <c r="M3211" s="101">
        <v>0</v>
      </c>
      <c r="N3211" s="100" t="str">
        <f t="shared" si="150"/>
        <v>공격력 +61</v>
      </c>
      <c r="O3211" s="100" t="str">
        <f t="shared" si="151"/>
        <v>최대 체력 +1170</v>
      </c>
      <c r="P3211" s="100" t="str">
        <f t="shared" si="152"/>
        <v>치유력 +131</v>
      </c>
    </row>
    <row r="3212" spans="1:16" ht="13.8" customHeight="1">
      <c r="A3212" s="101">
        <f>C3212*ID규칙_기본능력치그룹_단위+COUNTIF($C$4:C3212,C3212)</f>
        <v>12245009</v>
      </c>
      <c r="B3212" s="100" t="s">
        <v>413</v>
      </c>
      <c r="C3212" s="101">
        <f>VLOOKUP(B3212,WEAPON!$B:$D,3,0)</f>
        <v>12245</v>
      </c>
      <c r="D3212" s="102">
        <v>9</v>
      </c>
      <c r="E3212" s="101">
        <v>1</v>
      </c>
      <c r="F3212" s="101">
        <v>64</v>
      </c>
      <c r="G3212" s="101">
        <v>0</v>
      </c>
      <c r="H3212" s="101">
        <v>2</v>
      </c>
      <c r="I3212" s="101">
        <v>1235</v>
      </c>
      <c r="J3212" s="101">
        <v>0</v>
      </c>
      <c r="K3212" s="101">
        <v>3</v>
      </c>
      <c r="L3212" s="101">
        <v>138</v>
      </c>
      <c r="M3212" s="101">
        <v>0</v>
      </c>
      <c r="N3212" s="100" t="str">
        <f t="shared" si="150"/>
        <v>공격력 +64</v>
      </c>
      <c r="O3212" s="100" t="str">
        <f t="shared" si="151"/>
        <v>최대 체력 +1235</v>
      </c>
      <c r="P3212" s="100" t="str">
        <f t="shared" si="152"/>
        <v>치유력 +138</v>
      </c>
    </row>
    <row r="3213" spans="1:16" ht="13.8" customHeight="1">
      <c r="A3213" s="101">
        <f>C3213*ID규칙_기본능력치그룹_단위+COUNTIF($C$4:C3213,C3213)</f>
        <v>12245010</v>
      </c>
      <c r="B3213" s="100" t="s">
        <v>413</v>
      </c>
      <c r="C3213" s="101">
        <f>VLOOKUP(B3213,WEAPON!$B:$D,3,0)</f>
        <v>12245</v>
      </c>
      <c r="D3213" s="102">
        <v>10</v>
      </c>
      <c r="E3213" s="101">
        <v>1</v>
      </c>
      <c r="F3213" s="101">
        <v>68</v>
      </c>
      <c r="G3213" s="101">
        <v>0</v>
      </c>
      <c r="H3213" s="101">
        <v>2</v>
      </c>
      <c r="I3213" s="101">
        <v>1300</v>
      </c>
      <c r="J3213" s="101">
        <v>0</v>
      </c>
      <c r="K3213" s="101">
        <v>3</v>
      </c>
      <c r="L3213" s="101">
        <v>146</v>
      </c>
      <c r="M3213" s="101">
        <v>0</v>
      </c>
      <c r="N3213" s="100" t="str">
        <f t="shared" si="150"/>
        <v>공격력 +68</v>
      </c>
      <c r="O3213" s="100" t="str">
        <f t="shared" si="151"/>
        <v>최대 체력 +1300</v>
      </c>
      <c r="P3213" s="100" t="str">
        <f t="shared" si="152"/>
        <v>치유력 +146</v>
      </c>
    </row>
    <row r="3214" spans="1:16" ht="13.8" customHeight="1">
      <c r="A3214" s="101">
        <f>C3214*ID규칙_기본능력치그룹_단위+COUNTIF($C$4:C3214,C3214)</f>
        <v>12245011</v>
      </c>
      <c r="B3214" s="100" t="s">
        <v>413</v>
      </c>
      <c r="C3214" s="101">
        <f>VLOOKUP(B3214,WEAPON!$B:$D,3,0)</f>
        <v>12245</v>
      </c>
      <c r="D3214" s="102">
        <v>11</v>
      </c>
      <c r="E3214" s="101">
        <v>1</v>
      </c>
      <c r="F3214" s="101">
        <v>71</v>
      </c>
      <c r="G3214" s="101">
        <v>0</v>
      </c>
      <c r="H3214" s="101">
        <v>2</v>
      </c>
      <c r="I3214" s="101">
        <v>1365</v>
      </c>
      <c r="J3214" s="101">
        <v>0</v>
      </c>
      <c r="K3214" s="101">
        <v>3</v>
      </c>
      <c r="L3214" s="101">
        <v>153</v>
      </c>
      <c r="M3214" s="101">
        <v>0</v>
      </c>
      <c r="N3214" s="100" t="str">
        <f t="shared" si="150"/>
        <v>공격력 +71</v>
      </c>
      <c r="O3214" s="100" t="str">
        <f t="shared" si="151"/>
        <v>최대 체력 +1365</v>
      </c>
      <c r="P3214" s="100" t="str">
        <f t="shared" si="152"/>
        <v>치유력 +153</v>
      </c>
    </row>
    <row r="3215" spans="1:16" ht="13.8" customHeight="1">
      <c r="A3215" s="101">
        <f>C3215*ID규칙_기본능력치그룹_단위+COUNTIF($C$4:C3215,C3215)</f>
        <v>12245012</v>
      </c>
      <c r="B3215" s="100" t="s">
        <v>413</v>
      </c>
      <c r="C3215" s="101">
        <f>VLOOKUP(B3215,WEAPON!$B:$D,3,0)</f>
        <v>12245</v>
      </c>
      <c r="D3215" s="102">
        <v>12</v>
      </c>
      <c r="E3215" s="101">
        <v>1</v>
      </c>
      <c r="F3215" s="101">
        <v>74</v>
      </c>
      <c r="G3215" s="101">
        <v>0</v>
      </c>
      <c r="H3215" s="101">
        <v>2</v>
      </c>
      <c r="I3215" s="101">
        <v>1430</v>
      </c>
      <c r="J3215" s="101">
        <v>0</v>
      </c>
      <c r="K3215" s="101">
        <v>3</v>
      </c>
      <c r="L3215" s="101">
        <v>160</v>
      </c>
      <c r="M3215" s="101">
        <v>0</v>
      </c>
      <c r="N3215" s="100" t="str">
        <f t="shared" si="150"/>
        <v>공격력 +74</v>
      </c>
      <c r="O3215" s="100" t="str">
        <f t="shared" si="151"/>
        <v>최대 체력 +1430</v>
      </c>
      <c r="P3215" s="100" t="str">
        <f t="shared" si="152"/>
        <v>치유력 +160</v>
      </c>
    </row>
    <row r="3216" spans="1:16" ht="13.8" customHeight="1">
      <c r="A3216" s="101">
        <f>C3216*ID규칙_기본능력치그룹_단위+COUNTIF($C$4:C3216,C3216)</f>
        <v>12245013</v>
      </c>
      <c r="B3216" s="100" t="s">
        <v>413</v>
      </c>
      <c r="C3216" s="101">
        <f>VLOOKUP(B3216,WEAPON!$B:$D,3,0)</f>
        <v>12245</v>
      </c>
      <c r="D3216" s="102">
        <v>13</v>
      </c>
      <c r="E3216" s="101">
        <v>1</v>
      </c>
      <c r="F3216" s="101">
        <v>78</v>
      </c>
      <c r="G3216" s="101">
        <v>0</v>
      </c>
      <c r="H3216" s="101">
        <v>2</v>
      </c>
      <c r="I3216" s="101">
        <v>1495</v>
      </c>
      <c r="J3216" s="101">
        <v>0</v>
      </c>
      <c r="K3216" s="101">
        <v>3</v>
      </c>
      <c r="L3216" s="101">
        <v>167</v>
      </c>
      <c r="M3216" s="101">
        <v>0</v>
      </c>
      <c r="N3216" s="100" t="str">
        <f t="shared" si="150"/>
        <v>공격력 +78</v>
      </c>
      <c r="O3216" s="100" t="str">
        <f t="shared" si="151"/>
        <v>최대 체력 +1495</v>
      </c>
      <c r="P3216" s="100" t="str">
        <f t="shared" si="152"/>
        <v>치유력 +167</v>
      </c>
    </row>
    <row r="3217" spans="1:16" ht="13.8" customHeight="1">
      <c r="A3217" s="101">
        <f>C3217*ID규칙_기본능력치그룹_단위+COUNTIF($C$4:C3217,C3217)</f>
        <v>12245014</v>
      </c>
      <c r="B3217" s="100" t="s">
        <v>413</v>
      </c>
      <c r="C3217" s="101">
        <f>VLOOKUP(B3217,WEAPON!$B:$D,3,0)</f>
        <v>12245</v>
      </c>
      <c r="D3217" s="102">
        <v>14</v>
      </c>
      <c r="E3217" s="101">
        <v>1</v>
      </c>
      <c r="F3217" s="101">
        <v>81</v>
      </c>
      <c r="G3217" s="101">
        <v>0</v>
      </c>
      <c r="H3217" s="101">
        <v>2</v>
      </c>
      <c r="I3217" s="101">
        <v>1559</v>
      </c>
      <c r="J3217" s="101">
        <v>0</v>
      </c>
      <c r="K3217" s="101">
        <v>3</v>
      </c>
      <c r="L3217" s="101">
        <v>175</v>
      </c>
      <c r="M3217" s="101">
        <v>0</v>
      </c>
      <c r="N3217" s="100" t="str">
        <f t="shared" si="150"/>
        <v>공격력 +81</v>
      </c>
      <c r="O3217" s="100" t="str">
        <f t="shared" si="151"/>
        <v>최대 체력 +1559</v>
      </c>
      <c r="P3217" s="100" t="str">
        <f t="shared" si="152"/>
        <v>치유력 +175</v>
      </c>
    </row>
    <row r="3218" spans="1:16" ht="13.8" customHeight="1">
      <c r="A3218" s="101">
        <f>C3218*ID규칙_기본능력치그룹_단위+COUNTIF($C$4:C3218,C3218)</f>
        <v>12245015</v>
      </c>
      <c r="B3218" s="100" t="s">
        <v>413</v>
      </c>
      <c r="C3218" s="101">
        <f>VLOOKUP(B3218,WEAPON!$B:$D,3,0)</f>
        <v>12245</v>
      </c>
      <c r="D3218" s="102">
        <v>15</v>
      </c>
      <c r="E3218" s="101">
        <v>1</v>
      </c>
      <c r="F3218" s="101">
        <v>85</v>
      </c>
      <c r="G3218" s="101">
        <v>0</v>
      </c>
      <c r="H3218" s="101">
        <v>2</v>
      </c>
      <c r="I3218" s="101">
        <v>1624</v>
      </c>
      <c r="J3218" s="101">
        <v>0</v>
      </c>
      <c r="K3218" s="101">
        <v>3</v>
      </c>
      <c r="L3218" s="101">
        <v>182</v>
      </c>
      <c r="M3218" s="101">
        <v>0</v>
      </c>
      <c r="N3218" s="100" t="str">
        <f t="shared" si="150"/>
        <v>공격력 +85</v>
      </c>
      <c r="O3218" s="100" t="str">
        <f t="shared" si="151"/>
        <v>최대 체력 +1624</v>
      </c>
      <c r="P3218" s="100" t="str">
        <f t="shared" si="152"/>
        <v>치유력 +182</v>
      </c>
    </row>
    <row r="3219" spans="1:16" ht="13.8" customHeight="1">
      <c r="A3219" s="101">
        <f>C3219*ID규칙_기본능력치그룹_단위+COUNTIF($C$4:C3219,C3219)</f>
        <v>12245016</v>
      </c>
      <c r="B3219" s="100" t="s">
        <v>413</v>
      </c>
      <c r="C3219" s="101">
        <f>VLOOKUP(B3219,WEAPON!$B:$D,3,0)</f>
        <v>12245</v>
      </c>
      <c r="D3219" s="102">
        <v>16</v>
      </c>
      <c r="E3219" s="101">
        <v>1</v>
      </c>
      <c r="F3219" s="101">
        <v>88</v>
      </c>
      <c r="G3219" s="101">
        <v>0</v>
      </c>
      <c r="H3219" s="101">
        <v>2</v>
      </c>
      <c r="I3219" s="101">
        <v>1689</v>
      </c>
      <c r="J3219" s="101">
        <v>0</v>
      </c>
      <c r="K3219" s="101">
        <v>3</v>
      </c>
      <c r="L3219" s="101">
        <v>189</v>
      </c>
      <c r="M3219" s="101">
        <v>0</v>
      </c>
      <c r="N3219" s="100" t="str">
        <f t="shared" si="150"/>
        <v>공격력 +88</v>
      </c>
      <c r="O3219" s="100" t="str">
        <f t="shared" si="151"/>
        <v>최대 체력 +1689</v>
      </c>
      <c r="P3219" s="100" t="str">
        <f t="shared" si="152"/>
        <v>치유력 +189</v>
      </c>
    </row>
    <row r="3220" spans="1:16" ht="13.8" customHeight="1">
      <c r="A3220" s="101">
        <f>C3220*ID규칙_기본능력치그룹_단위+COUNTIF($C$4:C3220,C3220)</f>
        <v>12245017</v>
      </c>
      <c r="B3220" s="100" t="s">
        <v>413</v>
      </c>
      <c r="C3220" s="101">
        <f>VLOOKUP(B3220,WEAPON!$B:$D,3,0)</f>
        <v>12245</v>
      </c>
      <c r="D3220" s="102">
        <v>17</v>
      </c>
      <c r="E3220" s="101">
        <v>1</v>
      </c>
      <c r="F3220" s="101">
        <v>92</v>
      </c>
      <c r="G3220" s="101">
        <v>0</v>
      </c>
      <c r="H3220" s="101">
        <v>2</v>
      </c>
      <c r="I3220" s="101">
        <v>1754</v>
      </c>
      <c r="J3220" s="101">
        <v>0</v>
      </c>
      <c r="K3220" s="101">
        <v>3</v>
      </c>
      <c r="L3220" s="101">
        <v>197</v>
      </c>
      <c r="M3220" s="101">
        <v>0</v>
      </c>
      <c r="N3220" s="100" t="str">
        <f t="shared" si="150"/>
        <v>공격력 +92</v>
      </c>
      <c r="O3220" s="100" t="str">
        <f t="shared" si="151"/>
        <v>최대 체력 +1754</v>
      </c>
      <c r="P3220" s="100" t="str">
        <f t="shared" si="152"/>
        <v>치유력 +197</v>
      </c>
    </row>
    <row r="3221" spans="1:16" ht="13.8" customHeight="1">
      <c r="A3221" s="101">
        <f>C3221*ID규칙_기본능력치그룹_단위+COUNTIF($C$4:C3221,C3221)</f>
        <v>12245018</v>
      </c>
      <c r="B3221" s="100" t="s">
        <v>413</v>
      </c>
      <c r="C3221" s="101">
        <f>VLOOKUP(B3221,WEAPON!$B:$D,3,0)</f>
        <v>12245</v>
      </c>
      <c r="D3221" s="102">
        <v>18</v>
      </c>
      <c r="E3221" s="101">
        <v>1</v>
      </c>
      <c r="F3221" s="101">
        <v>95</v>
      </c>
      <c r="G3221" s="101">
        <v>0</v>
      </c>
      <c r="H3221" s="101">
        <v>2</v>
      </c>
      <c r="I3221" s="101">
        <v>1819</v>
      </c>
      <c r="J3221" s="101">
        <v>0</v>
      </c>
      <c r="K3221" s="101">
        <v>3</v>
      </c>
      <c r="L3221" s="101">
        <v>204</v>
      </c>
      <c r="M3221" s="101">
        <v>0</v>
      </c>
      <c r="N3221" s="100" t="str">
        <f t="shared" si="150"/>
        <v>공격력 +95</v>
      </c>
      <c r="O3221" s="100" t="str">
        <f t="shared" si="151"/>
        <v>최대 체력 +1819</v>
      </c>
      <c r="P3221" s="100" t="str">
        <f t="shared" si="152"/>
        <v>치유력 +204</v>
      </c>
    </row>
    <row r="3222" spans="1:16" ht="13.8" customHeight="1">
      <c r="A3222" s="101">
        <f>C3222*ID규칙_기본능력치그룹_단위+COUNTIF($C$4:C3222,C3222)</f>
        <v>12245019</v>
      </c>
      <c r="B3222" s="100" t="s">
        <v>413</v>
      </c>
      <c r="C3222" s="101">
        <f>VLOOKUP(B3222,WEAPON!$B:$D,3,0)</f>
        <v>12245</v>
      </c>
      <c r="D3222" s="102">
        <v>19</v>
      </c>
      <c r="E3222" s="101">
        <v>1</v>
      </c>
      <c r="F3222" s="101">
        <v>98</v>
      </c>
      <c r="G3222" s="101">
        <v>0</v>
      </c>
      <c r="H3222" s="101">
        <v>2</v>
      </c>
      <c r="I3222" s="101">
        <v>1884</v>
      </c>
      <c r="J3222" s="101">
        <v>0</v>
      </c>
      <c r="K3222" s="101">
        <v>3</v>
      </c>
      <c r="L3222" s="101">
        <v>211</v>
      </c>
      <c r="M3222" s="101">
        <v>0</v>
      </c>
      <c r="N3222" s="100" t="str">
        <f t="shared" si="150"/>
        <v>공격력 +98</v>
      </c>
      <c r="O3222" s="100" t="str">
        <f t="shared" si="151"/>
        <v>최대 체력 +1884</v>
      </c>
      <c r="P3222" s="100" t="str">
        <f t="shared" si="152"/>
        <v>치유력 +211</v>
      </c>
    </row>
    <row r="3223" spans="1:16" ht="13.8" customHeight="1">
      <c r="A3223" s="101">
        <f>C3223*ID규칙_기본능력치그룹_단위+COUNTIF($C$4:C3223,C3223)</f>
        <v>12245020</v>
      </c>
      <c r="B3223" s="100" t="s">
        <v>413</v>
      </c>
      <c r="C3223" s="101">
        <f>VLOOKUP(B3223,WEAPON!$B:$D,3,0)</f>
        <v>12245</v>
      </c>
      <c r="D3223" s="102">
        <v>20</v>
      </c>
      <c r="E3223" s="101">
        <v>1</v>
      </c>
      <c r="F3223" s="101">
        <v>102</v>
      </c>
      <c r="G3223" s="101">
        <v>0</v>
      </c>
      <c r="H3223" s="101">
        <v>2</v>
      </c>
      <c r="I3223" s="101">
        <v>1949</v>
      </c>
      <c r="J3223" s="101">
        <v>0</v>
      </c>
      <c r="K3223" s="101">
        <v>3</v>
      </c>
      <c r="L3223" s="101">
        <v>218</v>
      </c>
      <c r="M3223" s="101">
        <v>0</v>
      </c>
      <c r="N3223" s="100" t="str">
        <f t="shared" si="150"/>
        <v>공격력 +102</v>
      </c>
      <c r="O3223" s="100" t="str">
        <f t="shared" si="151"/>
        <v>최대 체력 +1949</v>
      </c>
      <c r="P3223" s="100" t="str">
        <f t="shared" si="152"/>
        <v>치유력 +218</v>
      </c>
    </row>
    <row r="3224" spans="1:16" ht="13.8" customHeight="1">
      <c r="A3224" s="101">
        <f>C3224*ID규칙_기본능력치그룹_단위+COUNTIF($C$4:C3224,C3224)</f>
        <v>12245021</v>
      </c>
      <c r="B3224" s="100" t="s">
        <v>413</v>
      </c>
      <c r="C3224" s="101">
        <f>VLOOKUP(B3224,WEAPON!$B:$D,3,0)</f>
        <v>12245</v>
      </c>
      <c r="D3224" s="102">
        <v>21</v>
      </c>
      <c r="E3224" s="101">
        <v>1</v>
      </c>
      <c r="F3224" s="101">
        <v>105</v>
      </c>
      <c r="G3224" s="101">
        <v>0</v>
      </c>
      <c r="H3224" s="101">
        <v>2</v>
      </c>
      <c r="I3224" s="101">
        <v>2014</v>
      </c>
      <c r="J3224" s="101">
        <v>0</v>
      </c>
      <c r="K3224" s="101">
        <v>3</v>
      </c>
      <c r="L3224" s="101">
        <v>226</v>
      </c>
      <c r="M3224" s="101">
        <v>0</v>
      </c>
      <c r="N3224" s="100" t="str">
        <f t="shared" si="150"/>
        <v>공격력 +105</v>
      </c>
      <c r="O3224" s="100" t="str">
        <f t="shared" si="151"/>
        <v>최대 체력 +2014</v>
      </c>
      <c r="P3224" s="100" t="str">
        <f t="shared" si="152"/>
        <v>치유력 +226</v>
      </c>
    </row>
    <row r="3225" spans="1:16" ht="13.8" customHeight="1">
      <c r="A3225" s="101">
        <f>C3225*ID규칙_기본능력치그룹_단위+COUNTIF($C$4:C3225,C3225)</f>
        <v>12245022</v>
      </c>
      <c r="B3225" s="100" t="s">
        <v>413</v>
      </c>
      <c r="C3225" s="101">
        <f>VLOOKUP(B3225,WEAPON!$B:$D,3,0)</f>
        <v>12245</v>
      </c>
      <c r="D3225" s="102">
        <v>22</v>
      </c>
      <c r="E3225" s="101">
        <v>1</v>
      </c>
      <c r="F3225" s="101">
        <v>109</v>
      </c>
      <c r="G3225" s="101">
        <v>0</v>
      </c>
      <c r="H3225" s="101">
        <v>2</v>
      </c>
      <c r="I3225" s="101">
        <v>2079</v>
      </c>
      <c r="J3225" s="101">
        <v>0</v>
      </c>
      <c r="K3225" s="101">
        <v>3</v>
      </c>
      <c r="L3225" s="101">
        <v>233</v>
      </c>
      <c r="M3225" s="101">
        <v>0</v>
      </c>
      <c r="N3225" s="100" t="str">
        <f t="shared" si="150"/>
        <v>공격력 +109</v>
      </c>
      <c r="O3225" s="100" t="str">
        <f t="shared" si="151"/>
        <v>최대 체력 +2079</v>
      </c>
      <c r="P3225" s="100" t="str">
        <f t="shared" si="152"/>
        <v>치유력 +233</v>
      </c>
    </row>
    <row r="3226" spans="1:16" ht="13.8" customHeight="1">
      <c r="A3226" s="101">
        <f>C3226*ID규칙_기본능력치그룹_단위+COUNTIF($C$4:C3226,C3226)</f>
        <v>12245023</v>
      </c>
      <c r="B3226" s="100" t="s">
        <v>413</v>
      </c>
      <c r="C3226" s="101">
        <f>VLOOKUP(B3226,WEAPON!$B:$D,3,0)</f>
        <v>12245</v>
      </c>
      <c r="D3226" s="102">
        <v>23</v>
      </c>
      <c r="E3226" s="101">
        <v>1</v>
      </c>
      <c r="F3226" s="101">
        <v>112</v>
      </c>
      <c r="G3226" s="101">
        <v>0</v>
      </c>
      <c r="H3226" s="101">
        <v>2</v>
      </c>
      <c r="I3226" s="101">
        <v>2144</v>
      </c>
      <c r="J3226" s="101">
        <v>0</v>
      </c>
      <c r="K3226" s="101">
        <v>3</v>
      </c>
      <c r="L3226" s="101">
        <v>240</v>
      </c>
      <c r="M3226" s="101">
        <v>0</v>
      </c>
      <c r="N3226" s="100" t="str">
        <f t="shared" si="150"/>
        <v>공격력 +112</v>
      </c>
      <c r="O3226" s="100" t="str">
        <f t="shared" si="151"/>
        <v>최대 체력 +2144</v>
      </c>
      <c r="P3226" s="100" t="str">
        <f t="shared" si="152"/>
        <v>치유력 +240</v>
      </c>
    </row>
    <row r="3227" spans="1:16" ht="13.8" customHeight="1">
      <c r="A3227" s="101">
        <f>C3227*ID규칙_기본능력치그룹_단위+COUNTIF($C$4:C3227,C3227)</f>
        <v>12245024</v>
      </c>
      <c r="B3227" s="100" t="s">
        <v>413</v>
      </c>
      <c r="C3227" s="101">
        <f>VLOOKUP(B3227,WEAPON!$B:$D,3,0)</f>
        <v>12245</v>
      </c>
      <c r="D3227" s="102">
        <v>24</v>
      </c>
      <c r="E3227" s="101">
        <v>1</v>
      </c>
      <c r="F3227" s="101">
        <v>115</v>
      </c>
      <c r="G3227" s="101">
        <v>0</v>
      </c>
      <c r="H3227" s="101">
        <v>2</v>
      </c>
      <c r="I3227" s="101">
        <v>2209</v>
      </c>
      <c r="J3227" s="101">
        <v>0</v>
      </c>
      <c r="K3227" s="101">
        <v>3</v>
      </c>
      <c r="L3227" s="101">
        <v>248</v>
      </c>
      <c r="M3227" s="101">
        <v>0</v>
      </c>
      <c r="N3227" s="100" t="str">
        <f t="shared" si="150"/>
        <v>공격력 +115</v>
      </c>
      <c r="O3227" s="100" t="str">
        <f t="shared" si="151"/>
        <v>최대 체력 +2209</v>
      </c>
      <c r="P3227" s="100" t="str">
        <f t="shared" si="152"/>
        <v>치유력 +248</v>
      </c>
    </row>
    <row r="3228" spans="1:16" ht="13.8" customHeight="1">
      <c r="A3228" s="101">
        <f>C3228*ID규칙_기본능력치그룹_단위+COUNTIF($C$4:C3228,C3228)</f>
        <v>12245025</v>
      </c>
      <c r="B3228" s="100" t="s">
        <v>413</v>
      </c>
      <c r="C3228" s="101">
        <f>VLOOKUP(B3228,WEAPON!$B:$D,3,0)</f>
        <v>12245</v>
      </c>
      <c r="D3228" s="102">
        <v>25</v>
      </c>
      <c r="E3228" s="101">
        <v>1</v>
      </c>
      <c r="F3228" s="101">
        <v>119</v>
      </c>
      <c r="G3228" s="101">
        <v>0</v>
      </c>
      <c r="H3228" s="101">
        <v>2</v>
      </c>
      <c r="I3228" s="101">
        <v>2274</v>
      </c>
      <c r="J3228" s="101">
        <v>0</v>
      </c>
      <c r="K3228" s="101">
        <v>3</v>
      </c>
      <c r="L3228" s="101">
        <v>255</v>
      </c>
      <c r="M3228" s="101">
        <v>0</v>
      </c>
      <c r="N3228" s="100" t="str">
        <f t="shared" si="150"/>
        <v>공격력 +119</v>
      </c>
      <c r="O3228" s="100" t="str">
        <f t="shared" si="151"/>
        <v>최대 체력 +2274</v>
      </c>
      <c r="P3228" s="100" t="str">
        <f t="shared" si="152"/>
        <v>치유력 +255</v>
      </c>
    </row>
    <row r="3229" spans="1:16" ht="13.8" customHeight="1">
      <c r="A3229" s="101">
        <f>C3229*ID규칙_기본능력치그룹_단위+COUNTIF($C$4:C3229,C3229)</f>
        <v>12245026</v>
      </c>
      <c r="B3229" s="100" t="s">
        <v>413</v>
      </c>
      <c r="C3229" s="101">
        <f>VLOOKUP(B3229,WEAPON!$B:$D,3,0)</f>
        <v>12245</v>
      </c>
      <c r="D3229" s="102">
        <v>26</v>
      </c>
      <c r="E3229" s="101">
        <v>1</v>
      </c>
      <c r="F3229" s="101">
        <v>122</v>
      </c>
      <c r="G3229" s="101">
        <v>0</v>
      </c>
      <c r="H3229" s="101">
        <v>2</v>
      </c>
      <c r="I3229" s="101">
        <v>2339</v>
      </c>
      <c r="J3229" s="101">
        <v>0</v>
      </c>
      <c r="K3229" s="101">
        <v>3</v>
      </c>
      <c r="L3229" s="101">
        <v>262</v>
      </c>
      <c r="M3229" s="101">
        <v>0</v>
      </c>
      <c r="N3229" s="100" t="str">
        <f t="shared" si="150"/>
        <v>공격력 +122</v>
      </c>
      <c r="O3229" s="100" t="str">
        <f t="shared" si="151"/>
        <v>최대 체력 +2339</v>
      </c>
      <c r="P3229" s="100" t="str">
        <f t="shared" si="152"/>
        <v>치유력 +262</v>
      </c>
    </row>
    <row r="3230" spans="1:16" ht="13.8" customHeight="1">
      <c r="A3230" s="101">
        <f>C3230*ID규칙_기본능력치그룹_단위+COUNTIF($C$4:C3230,C3230)</f>
        <v>12245027</v>
      </c>
      <c r="B3230" s="100" t="s">
        <v>413</v>
      </c>
      <c r="C3230" s="101">
        <f>VLOOKUP(B3230,WEAPON!$B:$D,3,0)</f>
        <v>12245</v>
      </c>
      <c r="D3230" s="102">
        <v>27</v>
      </c>
      <c r="E3230" s="101">
        <v>1</v>
      </c>
      <c r="F3230" s="101">
        <v>126</v>
      </c>
      <c r="G3230" s="101">
        <v>0</v>
      </c>
      <c r="H3230" s="101">
        <v>2</v>
      </c>
      <c r="I3230" s="101">
        <v>2404</v>
      </c>
      <c r="J3230" s="101">
        <v>0</v>
      </c>
      <c r="K3230" s="101">
        <v>3</v>
      </c>
      <c r="L3230" s="101">
        <v>269</v>
      </c>
      <c r="M3230" s="101">
        <v>0</v>
      </c>
      <c r="N3230" s="100" t="str">
        <f t="shared" si="150"/>
        <v>공격력 +126</v>
      </c>
      <c r="O3230" s="100" t="str">
        <f t="shared" si="151"/>
        <v>최대 체력 +2404</v>
      </c>
      <c r="P3230" s="100" t="str">
        <f t="shared" si="152"/>
        <v>치유력 +269</v>
      </c>
    </row>
    <row r="3231" spans="1:16" ht="13.8" customHeight="1">
      <c r="A3231" s="101">
        <f>C3231*ID규칙_기본능력치그룹_단위+COUNTIF($C$4:C3231,C3231)</f>
        <v>12245028</v>
      </c>
      <c r="B3231" s="100" t="s">
        <v>413</v>
      </c>
      <c r="C3231" s="101">
        <f>VLOOKUP(B3231,WEAPON!$B:$D,3,0)</f>
        <v>12245</v>
      </c>
      <c r="D3231" s="102">
        <v>28</v>
      </c>
      <c r="E3231" s="101">
        <v>1</v>
      </c>
      <c r="F3231" s="101">
        <v>129</v>
      </c>
      <c r="G3231" s="101">
        <v>0</v>
      </c>
      <c r="H3231" s="101">
        <v>2</v>
      </c>
      <c r="I3231" s="101">
        <v>2469</v>
      </c>
      <c r="J3231" s="101">
        <v>0</v>
      </c>
      <c r="K3231" s="101">
        <v>3</v>
      </c>
      <c r="L3231" s="101">
        <v>277</v>
      </c>
      <c r="M3231" s="101">
        <v>0</v>
      </c>
      <c r="N3231" s="100" t="str">
        <f t="shared" si="150"/>
        <v>공격력 +129</v>
      </c>
      <c r="O3231" s="100" t="str">
        <f t="shared" si="151"/>
        <v>최대 체력 +2469</v>
      </c>
      <c r="P3231" s="100" t="str">
        <f t="shared" si="152"/>
        <v>치유력 +277</v>
      </c>
    </row>
    <row r="3232" spans="1:16" ht="13.8" customHeight="1">
      <c r="A3232" s="101">
        <f>C3232*ID규칙_기본능력치그룹_단위+COUNTIF($C$4:C3232,C3232)</f>
        <v>12245029</v>
      </c>
      <c r="B3232" s="100" t="s">
        <v>413</v>
      </c>
      <c r="C3232" s="101">
        <f>VLOOKUP(B3232,WEAPON!$B:$D,3,0)</f>
        <v>12245</v>
      </c>
      <c r="D3232" s="102">
        <v>29</v>
      </c>
      <c r="E3232" s="101">
        <v>1</v>
      </c>
      <c r="F3232" s="101">
        <v>132</v>
      </c>
      <c r="G3232" s="101">
        <v>0</v>
      </c>
      <c r="H3232" s="101">
        <v>2</v>
      </c>
      <c r="I3232" s="101">
        <v>2534</v>
      </c>
      <c r="J3232" s="101">
        <v>0</v>
      </c>
      <c r="K3232" s="101">
        <v>3</v>
      </c>
      <c r="L3232" s="101">
        <v>284</v>
      </c>
      <c r="M3232" s="101">
        <v>0</v>
      </c>
      <c r="N3232" s="100" t="str">
        <f t="shared" si="150"/>
        <v>공격력 +132</v>
      </c>
      <c r="O3232" s="100" t="str">
        <f t="shared" si="151"/>
        <v>최대 체력 +2534</v>
      </c>
      <c r="P3232" s="100" t="str">
        <f t="shared" si="152"/>
        <v>치유력 +284</v>
      </c>
    </row>
    <row r="3233" spans="1:16" ht="13.8" customHeight="1">
      <c r="A3233" s="101">
        <f>C3233*ID규칙_기본능력치그룹_단위+COUNTIF($C$4:C3233,C3233)</f>
        <v>12245030</v>
      </c>
      <c r="B3233" s="100" t="s">
        <v>413</v>
      </c>
      <c r="C3233" s="101">
        <f>VLOOKUP(B3233,WEAPON!$B:$D,3,0)</f>
        <v>12245</v>
      </c>
      <c r="D3233" s="102">
        <v>30</v>
      </c>
      <c r="E3233" s="101">
        <v>1</v>
      </c>
      <c r="F3233" s="101">
        <v>136</v>
      </c>
      <c r="G3233" s="101">
        <v>0</v>
      </c>
      <c r="H3233" s="101">
        <v>2</v>
      </c>
      <c r="I3233" s="101">
        <v>2599</v>
      </c>
      <c r="J3233" s="101">
        <v>0</v>
      </c>
      <c r="K3233" s="101">
        <v>3</v>
      </c>
      <c r="L3233" s="101">
        <v>291</v>
      </c>
      <c r="M3233" s="101">
        <v>0</v>
      </c>
      <c r="N3233" s="100" t="str">
        <f t="shared" si="150"/>
        <v>공격력 +136</v>
      </c>
      <c r="O3233" s="100" t="str">
        <f t="shared" si="151"/>
        <v>최대 체력 +2599</v>
      </c>
      <c r="P3233" s="100" t="str">
        <f t="shared" si="152"/>
        <v>치유력 +291</v>
      </c>
    </row>
    <row r="3234" spans="1:16" ht="13.8" customHeight="1">
      <c r="A3234" s="101">
        <f>C3234*ID규칙_기본능력치그룹_단위+COUNTIF($C$4:C3234,C3234)</f>
        <v>12245031</v>
      </c>
      <c r="B3234" s="100" t="s">
        <v>413</v>
      </c>
      <c r="C3234" s="101">
        <f>VLOOKUP(B3234,WEAPON!$B:$D,3,0)</f>
        <v>12245</v>
      </c>
      <c r="D3234" s="102">
        <v>31</v>
      </c>
      <c r="E3234" s="101">
        <v>1</v>
      </c>
      <c r="F3234" s="101">
        <v>139</v>
      </c>
      <c r="G3234" s="101">
        <v>0</v>
      </c>
      <c r="H3234" s="101">
        <v>2</v>
      </c>
      <c r="I3234" s="101">
        <v>2664</v>
      </c>
      <c r="J3234" s="101">
        <v>0</v>
      </c>
      <c r="K3234" s="101">
        <v>3</v>
      </c>
      <c r="L3234" s="101">
        <v>299</v>
      </c>
      <c r="M3234" s="101">
        <v>0</v>
      </c>
      <c r="N3234" s="100" t="str">
        <f t="shared" si="150"/>
        <v>공격력 +139</v>
      </c>
      <c r="O3234" s="100" t="str">
        <f t="shared" si="151"/>
        <v>최대 체력 +2664</v>
      </c>
      <c r="P3234" s="100" t="str">
        <f t="shared" si="152"/>
        <v>치유력 +299</v>
      </c>
    </row>
    <row r="3235" spans="1:16" ht="13.8" customHeight="1">
      <c r="A3235" s="101">
        <f>C3235*ID규칙_기본능력치그룹_단위+COUNTIF($C$4:C3235,C3235)</f>
        <v>12245032</v>
      </c>
      <c r="B3235" s="100" t="s">
        <v>413</v>
      </c>
      <c r="C3235" s="101">
        <f>VLOOKUP(B3235,WEAPON!$B:$D,3,0)</f>
        <v>12245</v>
      </c>
      <c r="D3235" s="102">
        <v>32</v>
      </c>
      <c r="E3235" s="101">
        <v>1</v>
      </c>
      <c r="F3235" s="101">
        <v>143</v>
      </c>
      <c r="G3235" s="101">
        <v>0</v>
      </c>
      <c r="H3235" s="101">
        <v>2</v>
      </c>
      <c r="I3235" s="101">
        <v>2729</v>
      </c>
      <c r="J3235" s="101">
        <v>0</v>
      </c>
      <c r="K3235" s="101">
        <v>3</v>
      </c>
      <c r="L3235" s="101">
        <v>306</v>
      </c>
      <c r="M3235" s="101">
        <v>0</v>
      </c>
      <c r="N3235" s="100" t="str">
        <f t="shared" si="150"/>
        <v>공격력 +143</v>
      </c>
      <c r="O3235" s="100" t="str">
        <f t="shared" si="151"/>
        <v>최대 체력 +2729</v>
      </c>
      <c r="P3235" s="100" t="str">
        <f t="shared" si="152"/>
        <v>치유력 +306</v>
      </c>
    </row>
    <row r="3236" spans="1:16" ht="13.8" customHeight="1">
      <c r="A3236" s="101">
        <f>C3236*ID규칙_기본능력치그룹_단위+COUNTIF($C$4:C3236,C3236)</f>
        <v>12245033</v>
      </c>
      <c r="B3236" s="100" t="s">
        <v>413</v>
      </c>
      <c r="C3236" s="101">
        <f>VLOOKUP(B3236,WEAPON!$B:$D,3,0)</f>
        <v>12245</v>
      </c>
      <c r="D3236" s="102">
        <v>33</v>
      </c>
      <c r="E3236" s="101">
        <v>1</v>
      </c>
      <c r="F3236" s="101">
        <v>146</v>
      </c>
      <c r="G3236" s="101">
        <v>0</v>
      </c>
      <c r="H3236" s="101">
        <v>2</v>
      </c>
      <c r="I3236" s="101">
        <v>2794</v>
      </c>
      <c r="J3236" s="101">
        <v>0</v>
      </c>
      <c r="K3236" s="101">
        <v>3</v>
      </c>
      <c r="L3236" s="101">
        <v>313</v>
      </c>
      <c r="M3236" s="101">
        <v>0</v>
      </c>
      <c r="N3236" s="100" t="str">
        <f t="shared" si="150"/>
        <v>공격력 +146</v>
      </c>
      <c r="O3236" s="100" t="str">
        <f t="shared" si="151"/>
        <v>최대 체력 +2794</v>
      </c>
      <c r="P3236" s="100" t="str">
        <f t="shared" si="152"/>
        <v>치유력 +313</v>
      </c>
    </row>
    <row r="3237" spans="1:16" ht="13.8" customHeight="1">
      <c r="A3237" s="101">
        <f>C3237*ID규칙_기본능력치그룹_단위+COUNTIF($C$4:C3237,C3237)</f>
        <v>12245034</v>
      </c>
      <c r="B3237" s="100" t="s">
        <v>413</v>
      </c>
      <c r="C3237" s="101">
        <f>VLOOKUP(B3237,WEAPON!$B:$D,3,0)</f>
        <v>12245</v>
      </c>
      <c r="D3237" s="102">
        <v>34</v>
      </c>
      <c r="E3237" s="101">
        <v>1</v>
      </c>
      <c r="F3237" s="101">
        <v>149</v>
      </c>
      <c r="G3237" s="101">
        <v>0</v>
      </c>
      <c r="H3237" s="101">
        <v>2</v>
      </c>
      <c r="I3237" s="101">
        <v>2859</v>
      </c>
      <c r="J3237" s="101">
        <v>0</v>
      </c>
      <c r="K3237" s="101">
        <v>3</v>
      </c>
      <c r="L3237" s="101">
        <v>320</v>
      </c>
      <c r="M3237" s="101">
        <v>0</v>
      </c>
      <c r="N3237" s="100" t="str">
        <f t="shared" si="150"/>
        <v>공격력 +149</v>
      </c>
      <c r="O3237" s="100" t="str">
        <f t="shared" si="151"/>
        <v>최대 체력 +2859</v>
      </c>
      <c r="P3237" s="100" t="str">
        <f t="shared" si="152"/>
        <v>치유력 +320</v>
      </c>
    </row>
    <row r="3238" spans="1:16" ht="13.8" customHeight="1">
      <c r="A3238" s="101">
        <f>C3238*ID규칙_기본능력치그룹_단위+COUNTIF($C$4:C3238,C3238)</f>
        <v>12245035</v>
      </c>
      <c r="B3238" s="100" t="s">
        <v>413</v>
      </c>
      <c r="C3238" s="101">
        <f>VLOOKUP(B3238,WEAPON!$B:$D,3,0)</f>
        <v>12245</v>
      </c>
      <c r="D3238" s="102">
        <v>35</v>
      </c>
      <c r="E3238" s="101">
        <v>1</v>
      </c>
      <c r="F3238" s="101">
        <v>153</v>
      </c>
      <c r="G3238" s="101">
        <v>0</v>
      </c>
      <c r="H3238" s="101">
        <v>2</v>
      </c>
      <c r="I3238" s="101">
        <v>2924</v>
      </c>
      <c r="J3238" s="101">
        <v>0</v>
      </c>
      <c r="K3238" s="101">
        <v>3</v>
      </c>
      <c r="L3238" s="101">
        <v>328</v>
      </c>
      <c r="M3238" s="101">
        <v>0</v>
      </c>
      <c r="N3238" s="100" t="str">
        <f t="shared" si="150"/>
        <v>공격력 +153</v>
      </c>
      <c r="O3238" s="100" t="str">
        <f t="shared" si="151"/>
        <v>최대 체력 +2924</v>
      </c>
      <c r="P3238" s="100" t="str">
        <f t="shared" si="152"/>
        <v>치유력 +328</v>
      </c>
    </row>
    <row r="3239" spans="1:16" ht="13.8" customHeight="1">
      <c r="A3239" s="101">
        <f>C3239*ID규칙_기본능력치그룹_단위+COUNTIF($C$4:C3239,C3239)</f>
        <v>12245036</v>
      </c>
      <c r="B3239" s="100" t="s">
        <v>413</v>
      </c>
      <c r="C3239" s="101">
        <f>VLOOKUP(B3239,WEAPON!$B:$D,3,0)</f>
        <v>12245</v>
      </c>
      <c r="D3239" s="102">
        <v>36</v>
      </c>
      <c r="E3239" s="101">
        <v>1</v>
      </c>
      <c r="F3239" s="101">
        <v>156</v>
      </c>
      <c r="G3239" s="101">
        <v>0</v>
      </c>
      <c r="H3239" s="101">
        <v>2</v>
      </c>
      <c r="I3239" s="101">
        <v>2989</v>
      </c>
      <c r="J3239" s="101">
        <v>0</v>
      </c>
      <c r="K3239" s="101">
        <v>3</v>
      </c>
      <c r="L3239" s="101">
        <v>335</v>
      </c>
      <c r="M3239" s="101">
        <v>0</v>
      </c>
      <c r="N3239" s="100" t="str">
        <f t="shared" si="150"/>
        <v>공격력 +156</v>
      </c>
      <c r="O3239" s="100" t="str">
        <f t="shared" si="151"/>
        <v>최대 체력 +2989</v>
      </c>
      <c r="P3239" s="100" t="str">
        <f t="shared" si="152"/>
        <v>치유력 +335</v>
      </c>
    </row>
    <row r="3240" spans="1:16" ht="13.8" customHeight="1">
      <c r="A3240" s="101">
        <f>C3240*ID규칙_기본능력치그룹_단위+COUNTIF($C$4:C3240,C3240)</f>
        <v>12245037</v>
      </c>
      <c r="B3240" s="100" t="s">
        <v>413</v>
      </c>
      <c r="C3240" s="101">
        <f>VLOOKUP(B3240,WEAPON!$B:$D,3,0)</f>
        <v>12245</v>
      </c>
      <c r="D3240" s="102">
        <v>37</v>
      </c>
      <c r="E3240" s="101">
        <v>1</v>
      </c>
      <c r="F3240" s="101">
        <v>160</v>
      </c>
      <c r="G3240" s="101">
        <v>0</v>
      </c>
      <c r="H3240" s="101">
        <v>2</v>
      </c>
      <c r="I3240" s="101">
        <v>3054</v>
      </c>
      <c r="J3240" s="101">
        <v>0</v>
      </c>
      <c r="K3240" s="101">
        <v>3</v>
      </c>
      <c r="L3240" s="101">
        <v>342</v>
      </c>
      <c r="M3240" s="101">
        <v>0</v>
      </c>
      <c r="N3240" s="100" t="str">
        <f t="shared" si="150"/>
        <v>공격력 +160</v>
      </c>
      <c r="O3240" s="100" t="str">
        <f t="shared" si="151"/>
        <v>최대 체력 +3054</v>
      </c>
      <c r="P3240" s="100" t="str">
        <f t="shared" si="152"/>
        <v>치유력 +342</v>
      </c>
    </row>
    <row r="3241" spans="1:16" ht="13.8" customHeight="1">
      <c r="A3241" s="101">
        <f>C3241*ID규칙_기본능력치그룹_단위+COUNTIF($C$4:C3241,C3241)</f>
        <v>12245038</v>
      </c>
      <c r="B3241" s="100" t="s">
        <v>413</v>
      </c>
      <c r="C3241" s="101">
        <f>VLOOKUP(B3241,WEAPON!$B:$D,3,0)</f>
        <v>12245</v>
      </c>
      <c r="D3241" s="102">
        <v>38</v>
      </c>
      <c r="E3241" s="101">
        <v>1</v>
      </c>
      <c r="F3241" s="101">
        <v>163</v>
      </c>
      <c r="G3241" s="101">
        <v>0</v>
      </c>
      <c r="H3241" s="101">
        <v>2</v>
      </c>
      <c r="I3241" s="101">
        <v>3118</v>
      </c>
      <c r="J3241" s="101">
        <v>0</v>
      </c>
      <c r="K3241" s="101">
        <v>3</v>
      </c>
      <c r="L3241" s="101">
        <v>350</v>
      </c>
      <c r="M3241" s="101">
        <v>0</v>
      </c>
      <c r="N3241" s="100" t="str">
        <f t="shared" si="150"/>
        <v>공격력 +163</v>
      </c>
      <c r="O3241" s="100" t="str">
        <f t="shared" si="151"/>
        <v>최대 체력 +3118</v>
      </c>
      <c r="P3241" s="100" t="str">
        <f t="shared" si="152"/>
        <v>치유력 +350</v>
      </c>
    </row>
    <row r="3242" spans="1:16" ht="13.8" customHeight="1">
      <c r="A3242" s="101">
        <f>C3242*ID규칙_기본능력치그룹_단위+COUNTIF($C$4:C3242,C3242)</f>
        <v>12245039</v>
      </c>
      <c r="B3242" s="100" t="s">
        <v>413</v>
      </c>
      <c r="C3242" s="101">
        <f>VLOOKUP(B3242,WEAPON!$B:$D,3,0)</f>
        <v>12245</v>
      </c>
      <c r="D3242" s="102">
        <v>39</v>
      </c>
      <c r="E3242" s="101">
        <v>1</v>
      </c>
      <c r="F3242" s="101">
        <v>167</v>
      </c>
      <c r="G3242" s="101">
        <v>0</v>
      </c>
      <c r="H3242" s="101">
        <v>2</v>
      </c>
      <c r="I3242" s="101">
        <v>3183</v>
      </c>
      <c r="J3242" s="101">
        <v>0</v>
      </c>
      <c r="K3242" s="101">
        <v>3</v>
      </c>
      <c r="L3242" s="101">
        <v>357</v>
      </c>
      <c r="M3242" s="101">
        <v>0</v>
      </c>
      <c r="N3242" s="100" t="str">
        <f t="shared" si="150"/>
        <v>공격력 +167</v>
      </c>
      <c r="O3242" s="100" t="str">
        <f t="shared" si="151"/>
        <v>최대 체력 +3183</v>
      </c>
      <c r="P3242" s="100" t="str">
        <f t="shared" si="152"/>
        <v>치유력 +357</v>
      </c>
    </row>
    <row r="3243" spans="1:16" ht="13.8" customHeight="1">
      <c r="A3243" s="101">
        <f>C3243*ID규칙_기본능력치그룹_단위+COUNTIF($C$4:C3243,C3243)</f>
        <v>12245040</v>
      </c>
      <c r="B3243" s="100" t="s">
        <v>413</v>
      </c>
      <c r="C3243" s="101">
        <f>VLOOKUP(B3243,WEAPON!$B:$D,3,0)</f>
        <v>12245</v>
      </c>
      <c r="D3243" s="102">
        <v>40</v>
      </c>
      <c r="E3243" s="101">
        <v>1</v>
      </c>
      <c r="F3243" s="101">
        <v>170</v>
      </c>
      <c r="G3243" s="101">
        <v>0</v>
      </c>
      <c r="H3243" s="101">
        <v>2</v>
      </c>
      <c r="I3243" s="101">
        <v>3248</v>
      </c>
      <c r="J3243" s="101">
        <v>0</v>
      </c>
      <c r="K3243" s="101">
        <v>3</v>
      </c>
      <c r="L3243" s="101">
        <v>364</v>
      </c>
      <c r="M3243" s="101">
        <v>0</v>
      </c>
      <c r="N3243" s="100" t="str">
        <f t="shared" si="150"/>
        <v>공격력 +170</v>
      </c>
      <c r="O3243" s="100" t="str">
        <f t="shared" si="151"/>
        <v>최대 체력 +3248</v>
      </c>
      <c r="P3243" s="100" t="str">
        <f t="shared" si="152"/>
        <v>치유력 +364</v>
      </c>
    </row>
    <row r="3244" spans="1:16" ht="13.8" customHeight="1">
      <c r="A3244" s="101">
        <f>C3244*ID규칙_기본능력치그룹_단위+COUNTIF($C$4:C3244,C3244)</f>
        <v>12245041</v>
      </c>
      <c r="B3244" s="100" t="s">
        <v>413</v>
      </c>
      <c r="C3244" s="101">
        <f>VLOOKUP(B3244,WEAPON!$B:$D,3,0)</f>
        <v>12245</v>
      </c>
      <c r="D3244" s="102">
        <v>41</v>
      </c>
      <c r="E3244" s="101">
        <v>1</v>
      </c>
      <c r="F3244" s="101">
        <v>173</v>
      </c>
      <c r="G3244" s="101">
        <v>0</v>
      </c>
      <c r="H3244" s="101">
        <v>2</v>
      </c>
      <c r="I3244" s="101">
        <v>3313</v>
      </c>
      <c r="J3244" s="101">
        <v>0</v>
      </c>
      <c r="K3244" s="101">
        <v>3</v>
      </c>
      <c r="L3244" s="101">
        <v>371</v>
      </c>
      <c r="M3244" s="101">
        <v>0</v>
      </c>
      <c r="N3244" s="100" t="str">
        <f t="shared" si="150"/>
        <v>공격력 +173</v>
      </c>
      <c r="O3244" s="100" t="str">
        <f t="shared" si="151"/>
        <v>최대 체력 +3313</v>
      </c>
      <c r="P3244" s="100" t="str">
        <f t="shared" si="152"/>
        <v>치유력 +371</v>
      </c>
    </row>
    <row r="3245" spans="1:16" ht="13.8" customHeight="1">
      <c r="A3245" s="101">
        <f>C3245*ID규칙_기본능력치그룹_단위+COUNTIF($C$4:C3245,C3245)</f>
        <v>12245042</v>
      </c>
      <c r="B3245" s="100" t="s">
        <v>413</v>
      </c>
      <c r="C3245" s="101">
        <f>VLOOKUP(B3245,WEAPON!$B:$D,3,0)</f>
        <v>12245</v>
      </c>
      <c r="D3245" s="102">
        <v>42</v>
      </c>
      <c r="E3245" s="101">
        <v>1</v>
      </c>
      <c r="F3245" s="101">
        <v>177</v>
      </c>
      <c r="G3245" s="101">
        <v>0</v>
      </c>
      <c r="H3245" s="101">
        <v>2</v>
      </c>
      <c r="I3245" s="101">
        <v>3378</v>
      </c>
      <c r="J3245" s="101">
        <v>0</v>
      </c>
      <c r="K3245" s="101">
        <v>3</v>
      </c>
      <c r="L3245" s="101">
        <v>379</v>
      </c>
      <c r="M3245" s="101">
        <v>0</v>
      </c>
      <c r="N3245" s="100" t="str">
        <f t="shared" si="150"/>
        <v>공격력 +177</v>
      </c>
      <c r="O3245" s="100" t="str">
        <f t="shared" si="151"/>
        <v>최대 체력 +3378</v>
      </c>
      <c r="P3245" s="100" t="str">
        <f t="shared" si="152"/>
        <v>치유력 +379</v>
      </c>
    </row>
    <row r="3246" spans="1:16" ht="13.8" customHeight="1">
      <c r="A3246" s="101">
        <f>C3246*ID규칙_기본능력치그룹_단위+COUNTIF($C$4:C3246,C3246)</f>
        <v>12245043</v>
      </c>
      <c r="B3246" s="100" t="s">
        <v>413</v>
      </c>
      <c r="C3246" s="101">
        <f>VLOOKUP(B3246,WEAPON!$B:$D,3,0)</f>
        <v>12245</v>
      </c>
      <c r="D3246" s="102">
        <v>43</v>
      </c>
      <c r="E3246" s="101">
        <v>1</v>
      </c>
      <c r="F3246" s="101">
        <v>180</v>
      </c>
      <c r="G3246" s="101">
        <v>0</v>
      </c>
      <c r="H3246" s="101">
        <v>2</v>
      </c>
      <c r="I3246" s="101">
        <v>3443</v>
      </c>
      <c r="J3246" s="101">
        <v>0</v>
      </c>
      <c r="K3246" s="101">
        <v>3</v>
      </c>
      <c r="L3246" s="101">
        <v>386</v>
      </c>
      <c r="M3246" s="101">
        <v>0</v>
      </c>
      <c r="N3246" s="100" t="str">
        <f t="shared" si="150"/>
        <v>공격력 +180</v>
      </c>
      <c r="O3246" s="100" t="str">
        <f t="shared" si="151"/>
        <v>최대 체력 +3443</v>
      </c>
      <c r="P3246" s="100" t="str">
        <f t="shared" si="152"/>
        <v>치유력 +386</v>
      </c>
    </row>
    <row r="3247" spans="1:16" ht="13.8" customHeight="1">
      <c r="A3247" s="101">
        <f>C3247*ID규칙_기본능력치그룹_단위+COUNTIF($C$4:C3247,C3247)</f>
        <v>12245044</v>
      </c>
      <c r="B3247" s="100" t="s">
        <v>413</v>
      </c>
      <c r="C3247" s="101">
        <f>VLOOKUP(B3247,WEAPON!$B:$D,3,0)</f>
        <v>12245</v>
      </c>
      <c r="D3247" s="102">
        <v>44</v>
      </c>
      <c r="E3247" s="101">
        <v>1</v>
      </c>
      <c r="F3247" s="101">
        <v>184</v>
      </c>
      <c r="G3247" s="101">
        <v>0</v>
      </c>
      <c r="H3247" s="101">
        <v>2</v>
      </c>
      <c r="I3247" s="101">
        <v>3508</v>
      </c>
      <c r="J3247" s="101">
        <v>0</v>
      </c>
      <c r="K3247" s="101">
        <v>3</v>
      </c>
      <c r="L3247" s="101">
        <v>393</v>
      </c>
      <c r="M3247" s="101">
        <v>0</v>
      </c>
      <c r="N3247" s="100" t="str">
        <f t="shared" si="150"/>
        <v>공격력 +184</v>
      </c>
      <c r="O3247" s="100" t="str">
        <f t="shared" si="151"/>
        <v>최대 체력 +3508</v>
      </c>
      <c r="P3247" s="100" t="str">
        <f t="shared" si="152"/>
        <v>치유력 +393</v>
      </c>
    </row>
    <row r="3248" spans="1:16" ht="13.8" customHeight="1">
      <c r="A3248" s="101">
        <f>C3248*ID규칙_기본능력치그룹_단위+COUNTIF($C$4:C3248,C3248)</f>
        <v>12245045</v>
      </c>
      <c r="B3248" s="100" t="s">
        <v>413</v>
      </c>
      <c r="C3248" s="101">
        <f>VLOOKUP(B3248,WEAPON!$B:$D,3,0)</f>
        <v>12245</v>
      </c>
      <c r="D3248" s="102">
        <v>45</v>
      </c>
      <c r="E3248" s="101">
        <v>1</v>
      </c>
      <c r="F3248" s="101">
        <v>187</v>
      </c>
      <c r="G3248" s="101">
        <v>0</v>
      </c>
      <c r="H3248" s="101">
        <v>2</v>
      </c>
      <c r="I3248" s="101">
        <v>3573</v>
      </c>
      <c r="J3248" s="101">
        <v>0</v>
      </c>
      <c r="K3248" s="101">
        <v>3</v>
      </c>
      <c r="L3248" s="101">
        <v>401</v>
      </c>
      <c r="M3248" s="101">
        <v>0</v>
      </c>
      <c r="N3248" s="100" t="str">
        <f t="shared" si="150"/>
        <v>공격력 +187</v>
      </c>
      <c r="O3248" s="100" t="str">
        <f t="shared" si="151"/>
        <v>최대 체력 +3573</v>
      </c>
      <c r="P3248" s="100" t="str">
        <f t="shared" si="152"/>
        <v>치유력 +401</v>
      </c>
    </row>
    <row r="3249" spans="1:16" ht="13.8" customHeight="1">
      <c r="A3249" s="101">
        <f>C3249*ID규칙_기본능력치그룹_단위+COUNTIF($C$4:C3249,C3249)</f>
        <v>12245046</v>
      </c>
      <c r="B3249" s="100" t="s">
        <v>413</v>
      </c>
      <c r="C3249" s="101">
        <f>VLOOKUP(B3249,WEAPON!$B:$D,3,0)</f>
        <v>12245</v>
      </c>
      <c r="D3249" s="102">
        <v>46</v>
      </c>
      <c r="E3249" s="101">
        <v>1</v>
      </c>
      <c r="F3249" s="101">
        <v>190</v>
      </c>
      <c r="G3249" s="101">
        <v>0</v>
      </c>
      <c r="H3249" s="101">
        <v>2</v>
      </c>
      <c r="I3249" s="101">
        <v>3638</v>
      </c>
      <c r="J3249" s="101">
        <v>0</v>
      </c>
      <c r="K3249" s="101">
        <v>3</v>
      </c>
      <c r="L3249" s="101">
        <v>408</v>
      </c>
      <c r="M3249" s="101">
        <v>0</v>
      </c>
      <c r="N3249" s="100" t="str">
        <f t="shared" si="150"/>
        <v>공격력 +190</v>
      </c>
      <c r="O3249" s="100" t="str">
        <f t="shared" si="151"/>
        <v>최대 체력 +3638</v>
      </c>
      <c r="P3249" s="100" t="str">
        <f t="shared" si="152"/>
        <v>치유력 +408</v>
      </c>
    </row>
    <row r="3250" spans="1:16" ht="13.8" customHeight="1">
      <c r="A3250" s="101">
        <f>C3250*ID규칙_기본능력치그룹_단위+COUNTIF($C$4:C3250,C3250)</f>
        <v>12245047</v>
      </c>
      <c r="B3250" s="100" t="s">
        <v>413</v>
      </c>
      <c r="C3250" s="101">
        <f>VLOOKUP(B3250,WEAPON!$B:$D,3,0)</f>
        <v>12245</v>
      </c>
      <c r="D3250" s="102">
        <v>47</v>
      </c>
      <c r="E3250" s="101">
        <v>1</v>
      </c>
      <c r="F3250" s="101">
        <v>194</v>
      </c>
      <c r="G3250" s="101">
        <v>0</v>
      </c>
      <c r="H3250" s="101">
        <v>2</v>
      </c>
      <c r="I3250" s="101">
        <v>3703</v>
      </c>
      <c r="J3250" s="101">
        <v>0</v>
      </c>
      <c r="K3250" s="101">
        <v>3</v>
      </c>
      <c r="L3250" s="101">
        <v>415</v>
      </c>
      <c r="M3250" s="101">
        <v>0</v>
      </c>
      <c r="N3250" s="100" t="str">
        <f t="shared" si="150"/>
        <v>공격력 +194</v>
      </c>
      <c r="O3250" s="100" t="str">
        <f t="shared" si="151"/>
        <v>최대 체력 +3703</v>
      </c>
      <c r="P3250" s="100" t="str">
        <f t="shared" si="152"/>
        <v>치유력 +415</v>
      </c>
    </row>
    <row r="3251" spans="1:16" ht="13.8" customHeight="1">
      <c r="A3251" s="101">
        <f>C3251*ID규칙_기본능력치그룹_단위+COUNTIF($C$4:C3251,C3251)</f>
        <v>12245048</v>
      </c>
      <c r="B3251" s="100" t="s">
        <v>413</v>
      </c>
      <c r="C3251" s="101">
        <f>VLOOKUP(B3251,WEAPON!$B:$D,3,0)</f>
        <v>12245</v>
      </c>
      <c r="D3251" s="102">
        <v>48</v>
      </c>
      <c r="E3251" s="101">
        <v>1</v>
      </c>
      <c r="F3251" s="101">
        <v>197</v>
      </c>
      <c r="G3251" s="101">
        <v>0</v>
      </c>
      <c r="H3251" s="101">
        <v>2</v>
      </c>
      <c r="I3251" s="101">
        <v>3768</v>
      </c>
      <c r="J3251" s="101">
        <v>0</v>
      </c>
      <c r="K3251" s="101">
        <v>3</v>
      </c>
      <c r="L3251" s="101">
        <v>422</v>
      </c>
      <c r="M3251" s="101">
        <v>0</v>
      </c>
      <c r="N3251" s="100" t="str">
        <f t="shared" si="150"/>
        <v>공격력 +197</v>
      </c>
      <c r="O3251" s="100" t="str">
        <f t="shared" si="151"/>
        <v>최대 체력 +3768</v>
      </c>
      <c r="P3251" s="100" t="str">
        <f t="shared" si="152"/>
        <v>치유력 +422</v>
      </c>
    </row>
    <row r="3252" spans="1:16" ht="13.8" customHeight="1">
      <c r="A3252" s="101">
        <f>C3252*ID규칙_기본능력치그룹_단위+COUNTIF($C$4:C3252,C3252)</f>
        <v>12245049</v>
      </c>
      <c r="B3252" s="100" t="s">
        <v>413</v>
      </c>
      <c r="C3252" s="101">
        <f>VLOOKUP(B3252,WEAPON!$B:$D,3,0)</f>
        <v>12245</v>
      </c>
      <c r="D3252" s="102">
        <v>49</v>
      </c>
      <c r="E3252" s="101">
        <v>1</v>
      </c>
      <c r="F3252" s="101">
        <v>201</v>
      </c>
      <c r="G3252" s="101">
        <v>0</v>
      </c>
      <c r="H3252" s="101">
        <v>2</v>
      </c>
      <c r="I3252" s="101">
        <v>3833</v>
      </c>
      <c r="J3252" s="101">
        <v>0</v>
      </c>
      <c r="K3252" s="101">
        <v>3</v>
      </c>
      <c r="L3252" s="101">
        <v>430</v>
      </c>
      <c r="M3252" s="101">
        <v>0</v>
      </c>
      <c r="N3252" s="100" t="str">
        <f t="shared" si="150"/>
        <v>공격력 +201</v>
      </c>
      <c r="O3252" s="100" t="str">
        <f t="shared" si="151"/>
        <v>최대 체력 +3833</v>
      </c>
      <c r="P3252" s="100" t="str">
        <f t="shared" si="152"/>
        <v>치유력 +430</v>
      </c>
    </row>
    <row r="3253" spans="1:16" ht="13.8" customHeight="1">
      <c r="A3253" s="101">
        <f>C3253*ID규칙_기본능력치그룹_단위+COUNTIF($C$4:C3253,C3253)</f>
        <v>12245050</v>
      </c>
      <c r="B3253" s="100" t="s">
        <v>413</v>
      </c>
      <c r="C3253" s="101">
        <f>VLOOKUP(B3253,WEAPON!$B:$D,3,0)</f>
        <v>12245</v>
      </c>
      <c r="D3253" s="102">
        <v>50</v>
      </c>
      <c r="E3253" s="101">
        <v>1</v>
      </c>
      <c r="F3253" s="101">
        <v>204</v>
      </c>
      <c r="G3253" s="101">
        <v>0</v>
      </c>
      <c r="H3253" s="101">
        <v>2</v>
      </c>
      <c r="I3253" s="101">
        <v>3898</v>
      </c>
      <c r="J3253" s="101">
        <v>0</v>
      </c>
      <c r="K3253" s="101">
        <v>3</v>
      </c>
      <c r="L3253" s="101">
        <v>437</v>
      </c>
      <c r="M3253" s="101">
        <v>0</v>
      </c>
      <c r="N3253" s="100" t="str">
        <f t="shared" si="150"/>
        <v>공격력 +204</v>
      </c>
      <c r="O3253" s="100" t="str">
        <f t="shared" si="151"/>
        <v>최대 체력 +3898</v>
      </c>
      <c r="P3253" s="100" t="str">
        <f t="shared" si="152"/>
        <v>치유력 +437</v>
      </c>
    </row>
    <row r="3254" spans="1:16" ht="13.8" customHeight="1">
      <c r="A3254" s="101">
        <f>C3254*ID규칙_기본능력치그룹_단위+COUNTIF($C$4:C3254,C3254)</f>
        <v>14346001</v>
      </c>
      <c r="B3254" s="100" t="s">
        <v>415</v>
      </c>
      <c r="C3254" s="101">
        <f>VLOOKUP(B3254,WEAPON!$B:$D,3,0)</f>
        <v>14346</v>
      </c>
      <c r="D3254" s="102">
        <v>1</v>
      </c>
      <c r="E3254" s="101">
        <v>1</v>
      </c>
      <c r="F3254" s="101">
        <v>59</v>
      </c>
      <c r="G3254" s="101">
        <v>0</v>
      </c>
      <c r="H3254" s="101">
        <v>2</v>
      </c>
      <c r="I3254" s="101">
        <v>707</v>
      </c>
      <c r="J3254" s="101">
        <v>0</v>
      </c>
      <c r="K3254" s="101">
        <v>3</v>
      </c>
      <c r="L3254" s="101">
        <v>173</v>
      </c>
      <c r="M3254" s="101">
        <v>0</v>
      </c>
      <c r="N3254" s="100" t="str">
        <f t="shared" si="150"/>
        <v>공격력 +59</v>
      </c>
      <c r="O3254" s="100" t="str">
        <f t="shared" si="151"/>
        <v>최대 체력 +707</v>
      </c>
      <c r="P3254" s="100" t="str">
        <f t="shared" si="152"/>
        <v>치유력 +173</v>
      </c>
    </row>
    <row r="3255" spans="1:16" ht="13.8" customHeight="1">
      <c r="A3255" s="101">
        <f>C3255*ID규칙_기본능력치그룹_단위+COUNTIF($C$4:C3255,C3255)</f>
        <v>14346002</v>
      </c>
      <c r="B3255" s="100" t="s">
        <v>415</v>
      </c>
      <c r="C3255" s="101">
        <f>VLOOKUP(B3255,WEAPON!$B:$D,3,0)</f>
        <v>14346</v>
      </c>
      <c r="D3255" s="102">
        <v>2</v>
      </c>
      <c r="E3255" s="101">
        <v>1</v>
      </c>
      <c r="F3255" s="101">
        <v>64</v>
      </c>
      <c r="G3255" s="101">
        <v>0</v>
      </c>
      <c r="H3255" s="101">
        <v>2</v>
      </c>
      <c r="I3255" s="101">
        <v>771</v>
      </c>
      <c r="J3255" s="101">
        <v>0</v>
      </c>
      <c r="K3255" s="101">
        <v>3</v>
      </c>
      <c r="L3255" s="101">
        <v>189</v>
      </c>
      <c r="M3255" s="101">
        <v>0</v>
      </c>
      <c r="N3255" s="100" t="str">
        <f t="shared" si="150"/>
        <v>공격력 +64</v>
      </c>
      <c r="O3255" s="100" t="str">
        <f t="shared" si="151"/>
        <v>최대 체력 +771</v>
      </c>
      <c r="P3255" s="100" t="str">
        <f t="shared" si="152"/>
        <v>치유력 +189</v>
      </c>
    </row>
    <row r="3256" spans="1:16" ht="13.8" customHeight="1">
      <c r="A3256" s="101">
        <f>C3256*ID규칙_기본능력치그룹_단위+COUNTIF($C$4:C3256,C3256)</f>
        <v>14346003</v>
      </c>
      <c r="B3256" s="100" t="s">
        <v>415</v>
      </c>
      <c r="C3256" s="101">
        <f>VLOOKUP(B3256,WEAPON!$B:$D,3,0)</f>
        <v>14346</v>
      </c>
      <c r="D3256" s="102">
        <v>3</v>
      </c>
      <c r="E3256" s="101">
        <v>1</v>
      </c>
      <c r="F3256" s="101">
        <v>70</v>
      </c>
      <c r="G3256" s="101">
        <v>0</v>
      </c>
      <c r="H3256" s="101">
        <v>2</v>
      </c>
      <c r="I3256" s="101">
        <v>836</v>
      </c>
      <c r="J3256" s="101">
        <v>0</v>
      </c>
      <c r="K3256" s="101">
        <v>3</v>
      </c>
      <c r="L3256" s="101">
        <v>204</v>
      </c>
      <c r="M3256" s="101">
        <v>0</v>
      </c>
      <c r="N3256" s="100" t="str">
        <f t="shared" si="150"/>
        <v>공격력 +70</v>
      </c>
      <c r="O3256" s="100" t="str">
        <f t="shared" si="151"/>
        <v>최대 체력 +836</v>
      </c>
      <c r="P3256" s="100" t="str">
        <f t="shared" si="152"/>
        <v>치유력 +204</v>
      </c>
    </row>
    <row r="3257" spans="1:16" ht="13.8" customHeight="1">
      <c r="A3257" s="101">
        <f>C3257*ID규칙_기본능력치그룹_단위+COUNTIF($C$4:C3257,C3257)</f>
        <v>14346004</v>
      </c>
      <c r="B3257" s="100" t="s">
        <v>415</v>
      </c>
      <c r="C3257" s="101">
        <f>VLOOKUP(B3257,WEAPON!$B:$D,3,0)</f>
        <v>14346</v>
      </c>
      <c r="D3257" s="102">
        <v>4</v>
      </c>
      <c r="E3257" s="101">
        <v>1</v>
      </c>
      <c r="F3257" s="101">
        <v>75</v>
      </c>
      <c r="G3257" s="101">
        <v>0</v>
      </c>
      <c r="H3257" s="101">
        <v>2</v>
      </c>
      <c r="I3257" s="101">
        <v>900</v>
      </c>
      <c r="J3257" s="101">
        <v>0</v>
      </c>
      <c r="K3257" s="101">
        <v>3</v>
      </c>
      <c r="L3257" s="101">
        <v>220</v>
      </c>
      <c r="M3257" s="101">
        <v>0</v>
      </c>
      <c r="N3257" s="100" t="str">
        <f t="shared" si="150"/>
        <v>공격력 +75</v>
      </c>
      <c r="O3257" s="100" t="str">
        <f t="shared" si="151"/>
        <v>최대 체력 +900</v>
      </c>
      <c r="P3257" s="100" t="str">
        <f t="shared" si="152"/>
        <v>치유력 +220</v>
      </c>
    </row>
    <row r="3258" spans="1:16" ht="13.8" customHeight="1">
      <c r="A3258" s="101">
        <f>C3258*ID규칙_기본능력치그룹_단위+COUNTIF($C$4:C3258,C3258)</f>
        <v>14346005</v>
      </c>
      <c r="B3258" s="100" t="s">
        <v>415</v>
      </c>
      <c r="C3258" s="101">
        <f>VLOOKUP(B3258,WEAPON!$B:$D,3,0)</f>
        <v>14346</v>
      </c>
      <c r="D3258" s="102">
        <v>5</v>
      </c>
      <c r="E3258" s="101">
        <v>1</v>
      </c>
      <c r="F3258" s="101">
        <v>81</v>
      </c>
      <c r="G3258" s="101">
        <v>0</v>
      </c>
      <c r="H3258" s="101">
        <v>2</v>
      </c>
      <c r="I3258" s="101">
        <v>964</v>
      </c>
      <c r="J3258" s="101">
        <v>0</v>
      </c>
      <c r="K3258" s="101">
        <v>3</v>
      </c>
      <c r="L3258" s="101">
        <v>236</v>
      </c>
      <c r="M3258" s="101">
        <v>0</v>
      </c>
      <c r="N3258" s="100" t="str">
        <f t="shared" si="150"/>
        <v>공격력 +81</v>
      </c>
      <c r="O3258" s="100" t="str">
        <f t="shared" si="151"/>
        <v>최대 체력 +964</v>
      </c>
      <c r="P3258" s="100" t="str">
        <f t="shared" si="152"/>
        <v>치유력 +236</v>
      </c>
    </row>
    <row r="3259" spans="1:16" ht="13.8" customHeight="1">
      <c r="A3259" s="101">
        <f>C3259*ID규칙_기본능력치그룹_단위+COUNTIF($C$4:C3259,C3259)</f>
        <v>14346006</v>
      </c>
      <c r="B3259" s="100" t="s">
        <v>415</v>
      </c>
      <c r="C3259" s="101">
        <f>VLOOKUP(B3259,WEAPON!$B:$D,3,0)</f>
        <v>14346</v>
      </c>
      <c r="D3259" s="102">
        <v>6</v>
      </c>
      <c r="E3259" s="101">
        <v>1</v>
      </c>
      <c r="F3259" s="101">
        <v>86</v>
      </c>
      <c r="G3259" s="101">
        <v>0</v>
      </c>
      <c r="H3259" s="101">
        <v>2</v>
      </c>
      <c r="I3259" s="101">
        <v>1029</v>
      </c>
      <c r="J3259" s="101">
        <v>0</v>
      </c>
      <c r="K3259" s="101">
        <v>3</v>
      </c>
      <c r="L3259" s="101">
        <v>252</v>
      </c>
      <c r="M3259" s="101">
        <v>0</v>
      </c>
      <c r="N3259" s="100" t="str">
        <f t="shared" si="150"/>
        <v>공격력 +86</v>
      </c>
      <c r="O3259" s="100" t="str">
        <f t="shared" si="151"/>
        <v>최대 체력 +1029</v>
      </c>
      <c r="P3259" s="100" t="str">
        <f t="shared" si="152"/>
        <v>치유력 +252</v>
      </c>
    </row>
    <row r="3260" spans="1:16" ht="13.8" customHeight="1">
      <c r="A3260" s="101">
        <f>C3260*ID규칙_기본능력치그룹_단위+COUNTIF($C$4:C3260,C3260)</f>
        <v>14346007</v>
      </c>
      <c r="B3260" s="100" t="s">
        <v>415</v>
      </c>
      <c r="C3260" s="101">
        <f>VLOOKUP(B3260,WEAPON!$B:$D,3,0)</f>
        <v>14346</v>
      </c>
      <c r="D3260" s="102">
        <v>7</v>
      </c>
      <c r="E3260" s="101">
        <v>1</v>
      </c>
      <c r="F3260" s="101">
        <v>91</v>
      </c>
      <c r="G3260" s="101">
        <v>0</v>
      </c>
      <c r="H3260" s="101">
        <v>2</v>
      </c>
      <c r="I3260" s="101">
        <v>1093</v>
      </c>
      <c r="J3260" s="101">
        <v>0</v>
      </c>
      <c r="K3260" s="101">
        <v>3</v>
      </c>
      <c r="L3260" s="101">
        <v>267</v>
      </c>
      <c r="M3260" s="101">
        <v>0</v>
      </c>
      <c r="N3260" s="100" t="str">
        <f t="shared" si="150"/>
        <v>공격력 +91</v>
      </c>
      <c r="O3260" s="100" t="str">
        <f t="shared" si="151"/>
        <v>최대 체력 +1093</v>
      </c>
      <c r="P3260" s="100" t="str">
        <f t="shared" si="152"/>
        <v>치유력 +267</v>
      </c>
    </row>
    <row r="3261" spans="1:16" ht="13.8" customHeight="1">
      <c r="A3261" s="101">
        <f>C3261*ID규칙_기본능력치그룹_단위+COUNTIF($C$4:C3261,C3261)</f>
        <v>14346008</v>
      </c>
      <c r="B3261" s="100" t="s">
        <v>415</v>
      </c>
      <c r="C3261" s="101">
        <f>VLOOKUP(B3261,WEAPON!$B:$D,3,0)</f>
        <v>14346</v>
      </c>
      <c r="D3261" s="102">
        <v>8</v>
      </c>
      <c r="E3261" s="101">
        <v>1</v>
      </c>
      <c r="F3261" s="101">
        <v>97</v>
      </c>
      <c r="G3261" s="101">
        <v>0</v>
      </c>
      <c r="H3261" s="101">
        <v>2</v>
      </c>
      <c r="I3261" s="101">
        <v>1157</v>
      </c>
      <c r="J3261" s="101">
        <v>0</v>
      </c>
      <c r="K3261" s="101">
        <v>3</v>
      </c>
      <c r="L3261" s="101">
        <v>283</v>
      </c>
      <c r="M3261" s="101">
        <v>0</v>
      </c>
      <c r="N3261" s="100" t="str">
        <f t="shared" si="150"/>
        <v>공격력 +97</v>
      </c>
      <c r="O3261" s="100" t="str">
        <f t="shared" si="151"/>
        <v>최대 체력 +1157</v>
      </c>
      <c r="P3261" s="100" t="str">
        <f t="shared" si="152"/>
        <v>치유력 +283</v>
      </c>
    </row>
    <row r="3262" spans="1:16" ht="13.8" customHeight="1">
      <c r="A3262" s="101">
        <f>C3262*ID규칙_기본능력치그룹_단위+COUNTIF($C$4:C3262,C3262)</f>
        <v>14346009</v>
      </c>
      <c r="B3262" s="100" t="s">
        <v>415</v>
      </c>
      <c r="C3262" s="101">
        <f>VLOOKUP(B3262,WEAPON!$B:$D,3,0)</f>
        <v>14346</v>
      </c>
      <c r="D3262" s="102">
        <v>9</v>
      </c>
      <c r="E3262" s="101">
        <v>1</v>
      </c>
      <c r="F3262" s="101">
        <v>102</v>
      </c>
      <c r="G3262" s="101">
        <v>0</v>
      </c>
      <c r="H3262" s="101">
        <v>2</v>
      </c>
      <c r="I3262" s="101">
        <v>1221</v>
      </c>
      <c r="J3262" s="101">
        <v>0</v>
      </c>
      <c r="K3262" s="101">
        <v>3</v>
      </c>
      <c r="L3262" s="101">
        <v>299</v>
      </c>
      <c r="M3262" s="101">
        <v>0</v>
      </c>
      <c r="N3262" s="100" t="str">
        <f t="shared" si="150"/>
        <v>공격력 +102</v>
      </c>
      <c r="O3262" s="100" t="str">
        <f t="shared" si="151"/>
        <v>최대 체력 +1221</v>
      </c>
      <c r="P3262" s="100" t="str">
        <f t="shared" si="152"/>
        <v>치유력 +299</v>
      </c>
    </row>
    <row r="3263" spans="1:16" ht="13.8" customHeight="1">
      <c r="A3263" s="101">
        <f>C3263*ID규칙_기본능력치그룹_단위+COUNTIF($C$4:C3263,C3263)</f>
        <v>14346010</v>
      </c>
      <c r="B3263" s="100" t="s">
        <v>415</v>
      </c>
      <c r="C3263" s="101">
        <f>VLOOKUP(B3263,WEAPON!$B:$D,3,0)</f>
        <v>14346</v>
      </c>
      <c r="D3263" s="102">
        <v>10</v>
      </c>
      <c r="E3263" s="101">
        <v>1</v>
      </c>
      <c r="F3263" s="101">
        <v>107</v>
      </c>
      <c r="G3263" s="101">
        <v>0</v>
      </c>
      <c r="H3263" s="101">
        <v>2</v>
      </c>
      <c r="I3263" s="101">
        <v>1286</v>
      </c>
      <c r="J3263" s="101">
        <v>0</v>
      </c>
      <c r="K3263" s="101">
        <v>3</v>
      </c>
      <c r="L3263" s="101">
        <v>315</v>
      </c>
      <c r="M3263" s="101">
        <v>0</v>
      </c>
      <c r="N3263" s="100" t="str">
        <f t="shared" si="150"/>
        <v>공격력 +107</v>
      </c>
      <c r="O3263" s="100" t="str">
        <f t="shared" si="151"/>
        <v>최대 체력 +1286</v>
      </c>
      <c r="P3263" s="100" t="str">
        <f t="shared" si="152"/>
        <v>치유력 +315</v>
      </c>
    </row>
    <row r="3264" spans="1:16" ht="13.8" customHeight="1">
      <c r="A3264" s="101">
        <f>C3264*ID규칙_기본능력치그룹_단위+COUNTIF($C$4:C3264,C3264)</f>
        <v>14346011</v>
      </c>
      <c r="B3264" s="100" t="s">
        <v>415</v>
      </c>
      <c r="C3264" s="101">
        <f>VLOOKUP(B3264,WEAPON!$B:$D,3,0)</f>
        <v>14346</v>
      </c>
      <c r="D3264" s="102">
        <v>11</v>
      </c>
      <c r="E3264" s="101">
        <v>1</v>
      </c>
      <c r="F3264" s="101">
        <v>113</v>
      </c>
      <c r="G3264" s="101">
        <v>0</v>
      </c>
      <c r="H3264" s="101">
        <v>2</v>
      </c>
      <c r="I3264" s="101">
        <v>1350</v>
      </c>
      <c r="J3264" s="101">
        <v>0</v>
      </c>
      <c r="K3264" s="101">
        <v>3</v>
      </c>
      <c r="L3264" s="101">
        <v>330</v>
      </c>
      <c r="M3264" s="101">
        <v>0</v>
      </c>
      <c r="N3264" s="100" t="str">
        <f t="shared" si="150"/>
        <v>공격력 +113</v>
      </c>
      <c r="O3264" s="100" t="str">
        <f t="shared" si="151"/>
        <v>최대 체력 +1350</v>
      </c>
      <c r="P3264" s="100" t="str">
        <f t="shared" si="152"/>
        <v>치유력 +330</v>
      </c>
    </row>
    <row r="3265" spans="1:16" ht="13.8" customHeight="1">
      <c r="A3265" s="101">
        <f>C3265*ID규칙_기본능력치그룹_단위+COUNTIF($C$4:C3265,C3265)</f>
        <v>14346012</v>
      </c>
      <c r="B3265" s="100" t="s">
        <v>415</v>
      </c>
      <c r="C3265" s="101">
        <f>VLOOKUP(B3265,WEAPON!$B:$D,3,0)</f>
        <v>14346</v>
      </c>
      <c r="D3265" s="102">
        <v>12</v>
      </c>
      <c r="E3265" s="101">
        <v>1</v>
      </c>
      <c r="F3265" s="101">
        <v>118</v>
      </c>
      <c r="G3265" s="101">
        <v>0</v>
      </c>
      <c r="H3265" s="101">
        <v>2</v>
      </c>
      <c r="I3265" s="101">
        <v>1414</v>
      </c>
      <c r="J3265" s="101">
        <v>0</v>
      </c>
      <c r="K3265" s="101">
        <v>3</v>
      </c>
      <c r="L3265" s="101">
        <v>346</v>
      </c>
      <c r="M3265" s="101">
        <v>0</v>
      </c>
      <c r="N3265" s="100" t="str">
        <f t="shared" si="150"/>
        <v>공격력 +118</v>
      </c>
      <c r="O3265" s="100" t="str">
        <f t="shared" si="151"/>
        <v>최대 체력 +1414</v>
      </c>
      <c r="P3265" s="100" t="str">
        <f t="shared" si="152"/>
        <v>치유력 +346</v>
      </c>
    </row>
    <row r="3266" spans="1:16" ht="13.8" customHeight="1">
      <c r="A3266" s="101">
        <f>C3266*ID규칙_기본능력치그룹_단위+COUNTIF($C$4:C3266,C3266)</f>
        <v>14346013</v>
      </c>
      <c r="B3266" s="100" t="s">
        <v>415</v>
      </c>
      <c r="C3266" s="101">
        <f>VLOOKUP(B3266,WEAPON!$B:$D,3,0)</f>
        <v>14346</v>
      </c>
      <c r="D3266" s="102">
        <v>13</v>
      </c>
      <c r="E3266" s="101">
        <v>1</v>
      </c>
      <c r="F3266" s="101">
        <v>124</v>
      </c>
      <c r="G3266" s="101">
        <v>0</v>
      </c>
      <c r="H3266" s="101">
        <v>2</v>
      </c>
      <c r="I3266" s="101">
        <v>1479</v>
      </c>
      <c r="J3266" s="101">
        <v>0</v>
      </c>
      <c r="K3266" s="101">
        <v>3</v>
      </c>
      <c r="L3266" s="101">
        <v>362</v>
      </c>
      <c r="M3266" s="101">
        <v>0</v>
      </c>
      <c r="N3266" s="100" t="str">
        <f t="shared" si="150"/>
        <v>공격력 +124</v>
      </c>
      <c r="O3266" s="100" t="str">
        <f t="shared" si="151"/>
        <v>최대 체력 +1479</v>
      </c>
      <c r="P3266" s="100" t="str">
        <f t="shared" si="152"/>
        <v>치유력 +362</v>
      </c>
    </row>
    <row r="3267" spans="1:16" ht="13.8" customHeight="1">
      <c r="A3267" s="101">
        <f>C3267*ID규칙_기본능력치그룹_단위+COUNTIF($C$4:C3267,C3267)</f>
        <v>14346014</v>
      </c>
      <c r="B3267" s="100" t="s">
        <v>415</v>
      </c>
      <c r="C3267" s="101">
        <f>VLOOKUP(B3267,WEAPON!$B:$D,3,0)</f>
        <v>14346</v>
      </c>
      <c r="D3267" s="102">
        <v>14</v>
      </c>
      <c r="E3267" s="101">
        <v>1</v>
      </c>
      <c r="F3267" s="101">
        <v>129</v>
      </c>
      <c r="G3267" s="101">
        <v>0</v>
      </c>
      <c r="H3267" s="101">
        <v>2</v>
      </c>
      <c r="I3267" s="101">
        <v>1543</v>
      </c>
      <c r="J3267" s="101">
        <v>0</v>
      </c>
      <c r="K3267" s="101">
        <v>3</v>
      </c>
      <c r="L3267" s="101">
        <v>378</v>
      </c>
      <c r="M3267" s="101">
        <v>0</v>
      </c>
      <c r="N3267" s="100" t="str">
        <f t="shared" si="150"/>
        <v>공격력 +129</v>
      </c>
      <c r="O3267" s="100" t="str">
        <f t="shared" si="151"/>
        <v>최대 체력 +1543</v>
      </c>
      <c r="P3267" s="100" t="str">
        <f t="shared" si="152"/>
        <v>치유력 +378</v>
      </c>
    </row>
    <row r="3268" spans="1:16" ht="13.8" customHeight="1">
      <c r="A3268" s="101">
        <f>C3268*ID규칙_기본능력치그룹_단위+COUNTIF($C$4:C3268,C3268)</f>
        <v>14346015</v>
      </c>
      <c r="B3268" s="100" t="s">
        <v>415</v>
      </c>
      <c r="C3268" s="101">
        <f>VLOOKUP(B3268,WEAPON!$B:$D,3,0)</f>
        <v>14346</v>
      </c>
      <c r="D3268" s="102">
        <v>15</v>
      </c>
      <c r="E3268" s="101">
        <v>1</v>
      </c>
      <c r="F3268" s="101">
        <v>134</v>
      </c>
      <c r="G3268" s="101">
        <v>0</v>
      </c>
      <c r="H3268" s="101">
        <v>2</v>
      </c>
      <c r="I3268" s="101">
        <v>1607</v>
      </c>
      <c r="J3268" s="101">
        <v>0</v>
      </c>
      <c r="K3268" s="101">
        <v>3</v>
      </c>
      <c r="L3268" s="101">
        <v>393</v>
      </c>
      <c r="M3268" s="101">
        <v>0</v>
      </c>
      <c r="N3268" s="100" t="str">
        <f t="shared" ref="N3268:N3331" si="153">IF(E3268=0,"-",VLOOKUP(E3268,STATS_TYPE,2,0)&amp;" +")&amp;IF(E3268=0,"",IF(G3268=0,F3268,F3268/100&amp;"%"))</f>
        <v>공격력 +134</v>
      </c>
      <c r="O3268" s="100" t="str">
        <f t="shared" ref="O3268:O3331" si="154">IF(H3268=0,"-",VLOOKUP(H3268,STATS_TYPE,2,0)&amp;" +")&amp;IF(H3268=0,"",IF(J3268=0,I3268,I3268/100&amp;"%"))</f>
        <v>최대 체력 +1607</v>
      </c>
      <c r="P3268" s="100" t="str">
        <f t="shared" ref="P3268:P3331" si="155">IF(K3268=0,"-",VLOOKUP(K3268,STATS_TYPE,2,0)&amp;" +")&amp;IF(K3268=0,"",IF(M3268=0,L3268,L3268/100&amp;"%"))</f>
        <v>치유력 +393</v>
      </c>
    </row>
    <row r="3269" spans="1:16" ht="13.8" customHeight="1">
      <c r="A3269" s="101">
        <f>C3269*ID규칙_기본능력치그룹_단위+COUNTIF($C$4:C3269,C3269)</f>
        <v>14346016</v>
      </c>
      <c r="B3269" s="100" t="s">
        <v>415</v>
      </c>
      <c r="C3269" s="101">
        <f>VLOOKUP(B3269,WEAPON!$B:$D,3,0)</f>
        <v>14346</v>
      </c>
      <c r="D3269" s="102">
        <v>16</v>
      </c>
      <c r="E3269" s="101">
        <v>1</v>
      </c>
      <c r="F3269" s="101">
        <v>140</v>
      </c>
      <c r="G3269" s="101">
        <v>0</v>
      </c>
      <c r="H3269" s="101">
        <v>2</v>
      </c>
      <c r="I3269" s="101">
        <v>1672</v>
      </c>
      <c r="J3269" s="101">
        <v>0</v>
      </c>
      <c r="K3269" s="101">
        <v>3</v>
      </c>
      <c r="L3269" s="101">
        <v>409</v>
      </c>
      <c r="M3269" s="101">
        <v>0</v>
      </c>
      <c r="N3269" s="100" t="str">
        <f t="shared" si="153"/>
        <v>공격력 +140</v>
      </c>
      <c r="O3269" s="100" t="str">
        <f t="shared" si="154"/>
        <v>최대 체력 +1672</v>
      </c>
      <c r="P3269" s="100" t="str">
        <f t="shared" si="155"/>
        <v>치유력 +409</v>
      </c>
    </row>
    <row r="3270" spans="1:16" ht="13.8" customHeight="1">
      <c r="A3270" s="101">
        <f>C3270*ID규칙_기본능력치그룹_단위+COUNTIF($C$4:C3270,C3270)</f>
        <v>14346017</v>
      </c>
      <c r="B3270" s="100" t="s">
        <v>415</v>
      </c>
      <c r="C3270" s="101">
        <f>VLOOKUP(B3270,WEAPON!$B:$D,3,0)</f>
        <v>14346</v>
      </c>
      <c r="D3270" s="102">
        <v>17</v>
      </c>
      <c r="E3270" s="101">
        <v>1</v>
      </c>
      <c r="F3270" s="101">
        <v>145</v>
      </c>
      <c r="G3270" s="101">
        <v>0</v>
      </c>
      <c r="H3270" s="101">
        <v>2</v>
      </c>
      <c r="I3270" s="101">
        <v>1736</v>
      </c>
      <c r="J3270" s="101">
        <v>0</v>
      </c>
      <c r="K3270" s="101">
        <v>3</v>
      </c>
      <c r="L3270" s="101">
        <v>425</v>
      </c>
      <c r="M3270" s="101">
        <v>0</v>
      </c>
      <c r="N3270" s="100" t="str">
        <f t="shared" si="153"/>
        <v>공격력 +145</v>
      </c>
      <c r="O3270" s="100" t="str">
        <f t="shared" si="154"/>
        <v>최대 체력 +1736</v>
      </c>
      <c r="P3270" s="100" t="str">
        <f t="shared" si="155"/>
        <v>치유력 +425</v>
      </c>
    </row>
    <row r="3271" spans="1:16" ht="13.8" customHeight="1">
      <c r="A3271" s="101">
        <f>C3271*ID규칙_기본능력치그룹_단위+COUNTIF($C$4:C3271,C3271)</f>
        <v>14346018</v>
      </c>
      <c r="B3271" s="100" t="s">
        <v>415</v>
      </c>
      <c r="C3271" s="101">
        <f>VLOOKUP(B3271,WEAPON!$B:$D,3,0)</f>
        <v>14346</v>
      </c>
      <c r="D3271" s="102">
        <v>18</v>
      </c>
      <c r="E3271" s="101">
        <v>1</v>
      </c>
      <c r="F3271" s="101">
        <v>151</v>
      </c>
      <c r="G3271" s="101">
        <v>0</v>
      </c>
      <c r="H3271" s="101">
        <v>2</v>
      </c>
      <c r="I3271" s="101">
        <v>1800</v>
      </c>
      <c r="J3271" s="101">
        <v>0</v>
      </c>
      <c r="K3271" s="101">
        <v>3</v>
      </c>
      <c r="L3271" s="101">
        <v>440</v>
      </c>
      <c r="M3271" s="101">
        <v>0</v>
      </c>
      <c r="N3271" s="100" t="str">
        <f t="shared" si="153"/>
        <v>공격력 +151</v>
      </c>
      <c r="O3271" s="100" t="str">
        <f t="shared" si="154"/>
        <v>최대 체력 +1800</v>
      </c>
      <c r="P3271" s="100" t="str">
        <f t="shared" si="155"/>
        <v>치유력 +440</v>
      </c>
    </row>
    <row r="3272" spans="1:16" ht="13.8" customHeight="1">
      <c r="A3272" s="101">
        <f>C3272*ID규칙_기본능력치그룹_단위+COUNTIF($C$4:C3272,C3272)</f>
        <v>14346019</v>
      </c>
      <c r="B3272" s="100" t="s">
        <v>415</v>
      </c>
      <c r="C3272" s="101">
        <f>VLOOKUP(B3272,WEAPON!$B:$D,3,0)</f>
        <v>14346</v>
      </c>
      <c r="D3272" s="102">
        <v>19</v>
      </c>
      <c r="E3272" s="101">
        <v>1</v>
      </c>
      <c r="F3272" s="101">
        <v>156</v>
      </c>
      <c r="G3272" s="101">
        <v>0</v>
      </c>
      <c r="H3272" s="101">
        <v>2</v>
      </c>
      <c r="I3272" s="101">
        <v>1865</v>
      </c>
      <c r="J3272" s="101">
        <v>0</v>
      </c>
      <c r="K3272" s="101">
        <v>3</v>
      </c>
      <c r="L3272" s="101">
        <v>456</v>
      </c>
      <c r="M3272" s="101">
        <v>0</v>
      </c>
      <c r="N3272" s="100" t="str">
        <f t="shared" si="153"/>
        <v>공격력 +156</v>
      </c>
      <c r="O3272" s="100" t="str">
        <f t="shared" si="154"/>
        <v>최대 체력 +1865</v>
      </c>
      <c r="P3272" s="100" t="str">
        <f t="shared" si="155"/>
        <v>치유력 +456</v>
      </c>
    </row>
    <row r="3273" spans="1:16" ht="13.8" customHeight="1">
      <c r="A3273" s="101">
        <f>C3273*ID규칙_기본능력치그룹_단위+COUNTIF($C$4:C3273,C3273)</f>
        <v>14346020</v>
      </c>
      <c r="B3273" s="100" t="s">
        <v>415</v>
      </c>
      <c r="C3273" s="101">
        <f>VLOOKUP(B3273,WEAPON!$B:$D,3,0)</f>
        <v>14346</v>
      </c>
      <c r="D3273" s="102">
        <v>20</v>
      </c>
      <c r="E3273" s="101">
        <v>1</v>
      </c>
      <c r="F3273" s="101">
        <v>161</v>
      </c>
      <c r="G3273" s="101">
        <v>0</v>
      </c>
      <c r="H3273" s="101">
        <v>2</v>
      </c>
      <c r="I3273" s="101">
        <v>1929</v>
      </c>
      <c r="J3273" s="101">
        <v>0</v>
      </c>
      <c r="K3273" s="101">
        <v>3</v>
      </c>
      <c r="L3273" s="101">
        <v>472</v>
      </c>
      <c r="M3273" s="101">
        <v>0</v>
      </c>
      <c r="N3273" s="100" t="str">
        <f t="shared" si="153"/>
        <v>공격력 +161</v>
      </c>
      <c r="O3273" s="100" t="str">
        <f t="shared" si="154"/>
        <v>최대 체력 +1929</v>
      </c>
      <c r="P3273" s="100" t="str">
        <f t="shared" si="155"/>
        <v>치유력 +472</v>
      </c>
    </row>
    <row r="3274" spans="1:16" ht="13.8" customHeight="1">
      <c r="A3274" s="101">
        <f>C3274*ID규칙_기본능력치그룹_단위+COUNTIF($C$4:C3274,C3274)</f>
        <v>14346021</v>
      </c>
      <c r="B3274" s="100" t="s">
        <v>415</v>
      </c>
      <c r="C3274" s="101">
        <f>VLOOKUP(B3274,WEAPON!$B:$D,3,0)</f>
        <v>14346</v>
      </c>
      <c r="D3274" s="102">
        <v>21</v>
      </c>
      <c r="E3274" s="101">
        <v>1</v>
      </c>
      <c r="F3274" s="101">
        <v>167</v>
      </c>
      <c r="G3274" s="101">
        <v>0</v>
      </c>
      <c r="H3274" s="101">
        <v>2</v>
      </c>
      <c r="I3274" s="101">
        <v>1993</v>
      </c>
      <c r="J3274" s="101">
        <v>0</v>
      </c>
      <c r="K3274" s="101">
        <v>3</v>
      </c>
      <c r="L3274" s="101">
        <v>488</v>
      </c>
      <c r="M3274" s="101">
        <v>0</v>
      </c>
      <c r="N3274" s="100" t="str">
        <f t="shared" si="153"/>
        <v>공격력 +167</v>
      </c>
      <c r="O3274" s="100" t="str">
        <f t="shared" si="154"/>
        <v>최대 체력 +1993</v>
      </c>
      <c r="P3274" s="100" t="str">
        <f t="shared" si="155"/>
        <v>치유력 +488</v>
      </c>
    </row>
    <row r="3275" spans="1:16" ht="13.8" customHeight="1">
      <c r="A3275" s="101">
        <f>C3275*ID규칙_기본능력치그룹_단위+COUNTIF($C$4:C3275,C3275)</f>
        <v>14346022</v>
      </c>
      <c r="B3275" s="100" t="s">
        <v>415</v>
      </c>
      <c r="C3275" s="101">
        <f>VLOOKUP(B3275,WEAPON!$B:$D,3,0)</f>
        <v>14346</v>
      </c>
      <c r="D3275" s="102">
        <v>22</v>
      </c>
      <c r="E3275" s="101">
        <v>1</v>
      </c>
      <c r="F3275" s="101">
        <v>172</v>
      </c>
      <c r="G3275" s="101">
        <v>0</v>
      </c>
      <c r="H3275" s="101">
        <v>2</v>
      </c>
      <c r="I3275" s="101">
        <v>2057</v>
      </c>
      <c r="J3275" s="101">
        <v>0</v>
      </c>
      <c r="K3275" s="101">
        <v>3</v>
      </c>
      <c r="L3275" s="101">
        <v>503</v>
      </c>
      <c r="M3275" s="101">
        <v>0</v>
      </c>
      <c r="N3275" s="100" t="str">
        <f t="shared" si="153"/>
        <v>공격력 +172</v>
      </c>
      <c r="O3275" s="100" t="str">
        <f t="shared" si="154"/>
        <v>최대 체력 +2057</v>
      </c>
      <c r="P3275" s="100" t="str">
        <f t="shared" si="155"/>
        <v>치유력 +503</v>
      </c>
    </row>
    <row r="3276" spans="1:16" ht="13.8" customHeight="1">
      <c r="A3276" s="101">
        <f>C3276*ID규칙_기본능력치그룹_단위+COUNTIF($C$4:C3276,C3276)</f>
        <v>14346023</v>
      </c>
      <c r="B3276" s="100" t="s">
        <v>415</v>
      </c>
      <c r="C3276" s="101">
        <f>VLOOKUP(B3276,WEAPON!$B:$D,3,0)</f>
        <v>14346</v>
      </c>
      <c r="D3276" s="102">
        <v>23</v>
      </c>
      <c r="E3276" s="101">
        <v>1</v>
      </c>
      <c r="F3276" s="101">
        <v>178</v>
      </c>
      <c r="G3276" s="101">
        <v>0</v>
      </c>
      <c r="H3276" s="101">
        <v>2</v>
      </c>
      <c r="I3276" s="101">
        <v>2122</v>
      </c>
      <c r="J3276" s="101">
        <v>0</v>
      </c>
      <c r="K3276" s="101">
        <v>3</v>
      </c>
      <c r="L3276" s="101">
        <v>519</v>
      </c>
      <c r="M3276" s="101">
        <v>0</v>
      </c>
      <c r="N3276" s="100" t="str">
        <f t="shared" si="153"/>
        <v>공격력 +178</v>
      </c>
      <c r="O3276" s="100" t="str">
        <f t="shared" si="154"/>
        <v>최대 체력 +2122</v>
      </c>
      <c r="P3276" s="100" t="str">
        <f t="shared" si="155"/>
        <v>치유력 +519</v>
      </c>
    </row>
    <row r="3277" spans="1:16" ht="13.8" customHeight="1">
      <c r="A3277" s="101">
        <f>C3277*ID규칙_기본능력치그룹_단위+COUNTIF($C$4:C3277,C3277)</f>
        <v>14346024</v>
      </c>
      <c r="B3277" s="100" t="s">
        <v>415</v>
      </c>
      <c r="C3277" s="101">
        <f>VLOOKUP(B3277,WEAPON!$B:$D,3,0)</f>
        <v>14346</v>
      </c>
      <c r="D3277" s="102">
        <v>24</v>
      </c>
      <c r="E3277" s="101">
        <v>1</v>
      </c>
      <c r="F3277" s="101">
        <v>183</v>
      </c>
      <c r="G3277" s="101">
        <v>0</v>
      </c>
      <c r="H3277" s="101">
        <v>2</v>
      </c>
      <c r="I3277" s="101">
        <v>2186</v>
      </c>
      <c r="J3277" s="101">
        <v>0</v>
      </c>
      <c r="K3277" s="101">
        <v>3</v>
      </c>
      <c r="L3277" s="101">
        <v>535</v>
      </c>
      <c r="M3277" s="101">
        <v>0</v>
      </c>
      <c r="N3277" s="100" t="str">
        <f t="shared" si="153"/>
        <v>공격력 +183</v>
      </c>
      <c r="O3277" s="100" t="str">
        <f t="shared" si="154"/>
        <v>최대 체력 +2186</v>
      </c>
      <c r="P3277" s="100" t="str">
        <f t="shared" si="155"/>
        <v>치유력 +535</v>
      </c>
    </row>
    <row r="3278" spans="1:16" ht="13.8" customHeight="1">
      <c r="A3278" s="101">
        <f>C3278*ID규칙_기본능력치그룹_단위+COUNTIF($C$4:C3278,C3278)</f>
        <v>14346025</v>
      </c>
      <c r="B3278" s="100" t="s">
        <v>415</v>
      </c>
      <c r="C3278" s="101">
        <f>VLOOKUP(B3278,WEAPON!$B:$D,3,0)</f>
        <v>14346</v>
      </c>
      <c r="D3278" s="102">
        <v>25</v>
      </c>
      <c r="E3278" s="101">
        <v>1</v>
      </c>
      <c r="F3278" s="101">
        <v>188</v>
      </c>
      <c r="G3278" s="101">
        <v>0</v>
      </c>
      <c r="H3278" s="101">
        <v>2</v>
      </c>
      <c r="I3278" s="101">
        <v>2250</v>
      </c>
      <c r="J3278" s="101">
        <v>0</v>
      </c>
      <c r="K3278" s="101">
        <v>3</v>
      </c>
      <c r="L3278" s="101">
        <v>551</v>
      </c>
      <c r="M3278" s="101">
        <v>0</v>
      </c>
      <c r="N3278" s="100" t="str">
        <f t="shared" si="153"/>
        <v>공격력 +188</v>
      </c>
      <c r="O3278" s="100" t="str">
        <f t="shared" si="154"/>
        <v>최대 체력 +2250</v>
      </c>
      <c r="P3278" s="100" t="str">
        <f t="shared" si="155"/>
        <v>치유력 +551</v>
      </c>
    </row>
    <row r="3279" spans="1:16" ht="13.8" customHeight="1">
      <c r="A3279" s="101">
        <f>C3279*ID규칙_기본능력치그룹_단위+COUNTIF($C$4:C3279,C3279)</f>
        <v>14346026</v>
      </c>
      <c r="B3279" s="100" t="s">
        <v>415</v>
      </c>
      <c r="C3279" s="101">
        <f>VLOOKUP(B3279,WEAPON!$B:$D,3,0)</f>
        <v>14346</v>
      </c>
      <c r="D3279" s="102">
        <v>26</v>
      </c>
      <c r="E3279" s="101">
        <v>1</v>
      </c>
      <c r="F3279" s="101">
        <v>194</v>
      </c>
      <c r="G3279" s="101">
        <v>0</v>
      </c>
      <c r="H3279" s="101">
        <v>2</v>
      </c>
      <c r="I3279" s="101">
        <v>2315</v>
      </c>
      <c r="J3279" s="101">
        <v>0</v>
      </c>
      <c r="K3279" s="101">
        <v>3</v>
      </c>
      <c r="L3279" s="101">
        <v>566</v>
      </c>
      <c r="M3279" s="101">
        <v>0</v>
      </c>
      <c r="N3279" s="100" t="str">
        <f t="shared" si="153"/>
        <v>공격력 +194</v>
      </c>
      <c r="O3279" s="100" t="str">
        <f t="shared" si="154"/>
        <v>최대 체력 +2315</v>
      </c>
      <c r="P3279" s="100" t="str">
        <f t="shared" si="155"/>
        <v>치유력 +566</v>
      </c>
    </row>
    <row r="3280" spans="1:16" ht="13.8" customHeight="1">
      <c r="A3280" s="101">
        <f>C3280*ID규칙_기본능력치그룹_단위+COUNTIF($C$4:C3280,C3280)</f>
        <v>14346027</v>
      </c>
      <c r="B3280" s="100" t="s">
        <v>415</v>
      </c>
      <c r="C3280" s="101">
        <f>VLOOKUP(B3280,WEAPON!$B:$D,3,0)</f>
        <v>14346</v>
      </c>
      <c r="D3280" s="102">
        <v>27</v>
      </c>
      <c r="E3280" s="101">
        <v>1</v>
      </c>
      <c r="F3280" s="101">
        <v>199</v>
      </c>
      <c r="G3280" s="101">
        <v>0</v>
      </c>
      <c r="H3280" s="101">
        <v>2</v>
      </c>
      <c r="I3280" s="101">
        <v>2379</v>
      </c>
      <c r="J3280" s="101">
        <v>0</v>
      </c>
      <c r="K3280" s="101">
        <v>3</v>
      </c>
      <c r="L3280" s="101">
        <v>582</v>
      </c>
      <c r="M3280" s="101">
        <v>0</v>
      </c>
      <c r="N3280" s="100" t="str">
        <f t="shared" si="153"/>
        <v>공격력 +199</v>
      </c>
      <c r="O3280" s="100" t="str">
        <f t="shared" si="154"/>
        <v>최대 체력 +2379</v>
      </c>
      <c r="P3280" s="100" t="str">
        <f t="shared" si="155"/>
        <v>치유력 +582</v>
      </c>
    </row>
    <row r="3281" spans="1:16" ht="13.8" customHeight="1">
      <c r="A3281" s="101">
        <f>C3281*ID규칙_기본능력치그룹_단위+COUNTIF($C$4:C3281,C3281)</f>
        <v>14346028</v>
      </c>
      <c r="B3281" s="100" t="s">
        <v>415</v>
      </c>
      <c r="C3281" s="101">
        <f>VLOOKUP(B3281,WEAPON!$B:$D,3,0)</f>
        <v>14346</v>
      </c>
      <c r="D3281" s="102">
        <v>28</v>
      </c>
      <c r="E3281" s="101">
        <v>1</v>
      </c>
      <c r="F3281" s="101">
        <v>204</v>
      </c>
      <c r="G3281" s="101">
        <v>0</v>
      </c>
      <c r="H3281" s="101">
        <v>2</v>
      </c>
      <c r="I3281" s="101">
        <v>2443</v>
      </c>
      <c r="J3281" s="101">
        <v>0</v>
      </c>
      <c r="K3281" s="101">
        <v>3</v>
      </c>
      <c r="L3281" s="101">
        <v>598</v>
      </c>
      <c r="M3281" s="101">
        <v>0</v>
      </c>
      <c r="N3281" s="100" t="str">
        <f t="shared" si="153"/>
        <v>공격력 +204</v>
      </c>
      <c r="O3281" s="100" t="str">
        <f t="shared" si="154"/>
        <v>최대 체력 +2443</v>
      </c>
      <c r="P3281" s="100" t="str">
        <f t="shared" si="155"/>
        <v>치유력 +598</v>
      </c>
    </row>
    <row r="3282" spans="1:16" ht="13.8" customHeight="1">
      <c r="A3282" s="101">
        <f>C3282*ID규칙_기본능력치그룹_단위+COUNTIF($C$4:C3282,C3282)</f>
        <v>14346029</v>
      </c>
      <c r="B3282" s="100" t="s">
        <v>415</v>
      </c>
      <c r="C3282" s="101">
        <f>VLOOKUP(B3282,WEAPON!$B:$D,3,0)</f>
        <v>14346</v>
      </c>
      <c r="D3282" s="102">
        <v>29</v>
      </c>
      <c r="E3282" s="101">
        <v>1</v>
      </c>
      <c r="F3282" s="101">
        <v>210</v>
      </c>
      <c r="G3282" s="101">
        <v>0</v>
      </c>
      <c r="H3282" s="101">
        <v>2</v>
      </c>
      <c r="I3282" s="101">
        <v>2508</v>
      </c>
      <c r="J3282" s="101">
        <v>0</v>
      </c>
      <c r="K3282" s="101">
        <v>3</v>
      </c>
      <c r="L3282" s="101">
        <v>614</v>
      </c>
      <c r="M3282" s="101">
        <v>0</v>
      </c>
      <c r="N3282" s="100" t="str">
        <f t="shared" si="153"/>
        <v>공격력 +210</v>
      </c>
      <c r="O3282" s="100" t="str">
        <f t="shared" si="154"/>
        <v>최대 체력 +2508</v>
      </c>
      <c r="P3282" s="100" t="str">
        <f t="shared" si="155"/>
        <v>치유력 +614</v>
      </c>
    </row>
    <row r="3283" spans="1:16" ht="13.8" customHeight="1">
      <c r="A3283" s="101">
        <f>C3283*ID규칙_기본능력치그룹_단위+COUNTIF($C$4:C3283,C3283)</f>
        <v>14346030</v>
      </c>
      <c r="B3283" s="100" t="s">
        <v>415</v>
      </c>
      <c r="C3283" s="101">
        <f>VLOOKUP(B3283,WEAPON!$B:$D,3,0)</f>
        <v>14346</v>
      </c>
      <c r="D3283" s="102">
        <v>30</v>
      </c>
      <c r="E3283" s="101">
        <v>1</v>
      </c>
      <c r="F3283" s="101">
        <v>215</v>
      </c>
      <c r="G3283" s="101">
        <v>0</v>
      </c>
      <c r="H3283" s="101">
        <v>2</v>
      </c>
      <c r="I3283" s="101">
        <v>2572</v>
      </c>
      <c r="J3283" s="101">
        <v>0</v>
      </c>
      <c r="K3283" s="101">
        <v>3</v>
      </c>
      <c r="L3283" s="101">
        <v>629</v>
      </c>
      <c r="M3283" s="101">
        <v>0</v>
      </c>
      <c r="N3283" s="100" t="str">
        <f t="shared" si="153"/>
        <v>공격력 +215</v>
      </c>
      <c r="O3283" s="100" t="str">
        <f t="shared" si="154"/>
        <v>최대 체력 +2572</v>
      </c>
      <c r="P3283" s="100" t="str">
        <f t="shared" si="155"/>
        <v>치유력 +629</v>
      </c>
    </row>
    <row r="3284" spans="1:16" ht="13.8" customHeight="1">
      <c r="A3284" s="101">
        <f>C3284*ID규칙_기본능력치그룹_단위+COUNTIF($C$4:C3284,C3284)</f>
        <v>14346031</v>
      </c>
      <c r="B3284" s="100" t="s">
        <v>415</v>
      </c>
      <c r="C3284" s="101">
        <f>VLOOKUP(B3284,WEAPON!$B:$D,3,0)</f>
        <v>14346</v>
      </c>
      <c r="D3284" s="102">
        <v>31</v>
      </c>
      <c r="E3284" s="101">
        <v>1</v>
      </c>
      <c r="F3284" s="101">
        <v>221</v>
      </c>
      <c r="G3284" s="101">
        <v>0</v>
      </c>
      <c r="H3284" s="101">
        <v>2</v>
      </c>
      <c r="I3284" s="101">
        <v>2636</v>
      </c>
      <c r="J3284" s="101">
        <v>0</v>
      </c>
      <c r="K3284" s="101">
        <v>3</v>
      </c>
      <c r="L3284" s="101">
        <v>645</v>
      </c>
      <c r="M3284" s="101">
        <v>0</v>
      </c>
      <c r="N3284" s="100" t="str">
        <f t="shared" si="153"/>
        <v>공격력 +221</v>
      </c>
      <c r="O3284" s="100" t="str">
        <f t="shared" si="154"/>
        <v>최대 체력 +2636</v>
      </c>
      <c r="P3284" s="100" t="str">
        <f t="shared" si="155"/>
        <v>치유력 +645</v>
      </c>
    </row>
    <row r="3285" spans="1:16" ht="13.8" customHeight="1">
      <c r="A3285" s="101">
        <f>C3285*ID규칙_기본능력치그룹_단위+COUNTIF($C$4:C3285,C3285)</f>
        <v>14346032</v>
      </c>
      <c r="B3285" s="100" t="s">
        <v>415</v>
      </c>
      <c r="C3285" s="101">
        <f>VLOOKUP(B3285,WEAPON!$B:$D,3,0)</f>
        <v>14346</v>
      </c>
      <c r="D3285" s="102">
        <v>32</v>
      </c>
      <c r="E3285" s="101">
        <v>1</v>
      </c>
      <c r="F3285" s="101">
        <v>226</v>
      </c>
      <c r="G3285" s="101">
        <v>0</v>
      </c>
      <c r="H3285" s="101">
        <v>2</v>
      </c>
      <c r="I3285" s="101">
        <v>2700</v>
      </c>
      <c r="J3285" s="101">
        <v>0</v>
      </c>
      <c r="K3285" s="101">
        <v>3</v>
      </c>
      <c r="L3285" s="101">
        <v>661</v>
      </c>
      <c r="M3285" s="101">
        <v>0</v>
      </c>
      <c r="N3285" s="100" t="str">
        <f t="shared" si="153"/>
        <v>공격력 +226</v>
      </c>
      <c r="O3285" s="100" t="str">
        <f t="shared" si="154"/>
        <v>최대 체력 +2700</v>
      </c>
      <c r="P3285" s="100" t="str">
        <f t="shared" si="155"/>
        <v>치유력 +661</v>
      </c>
    </row>
    <row r="3286" spans="1:16" ht="13.8" customHeight="1">
      <c r="A3286" s="101">
        <f>C3286*ID규칙_기본능력치그룹_단위+COUNTIF($C$4:C3286,C3286)</f>
        <v>14346033</v>
      </c>
      <c r="B3286" s="100" t="s">
        <v>415</v>
      </c>
      <c r="C3286" s="101">
        <f>VLOOKUP(B3286,WEAPON!$B:$D,3,0)</f>
        <v>14346</v>
      </c>
      <c r="D3286" s="102">
        <v>33</v>
      </c>
      <c r="E3286" s="101">
        <v>1</v>
      </c>
      <c r="F3286" s="101">
        <v>231</v>
      </c>
      <c r="G3286" s="101">
        <v>0</v>
      </c>
      <c r="H3286" s="101">
        <v>2</v>
      </c>
      <c r="I3286" s="101">
        <v>2765</v>
      </c>
      <c r="J3286" s="101">
        <v>0</v>
      </c>
      <c r="K3286" s="101">
        <v>3</v>
      </c>
      <c r="L3286" s="101">
        <v>677</v>
      </c>
      <c r="M3286" s="101">
        <v>0</v>
      </c>
      <c r="N3286" s="100" t="str">
        <f t="shared" si="153"/>
        <v>공격력 +231</v>
      </c>
      <c r="O3286" s="100" t="str">
        <f t="shared" si="154"/>
        <v>최대 체력 +2765</v>
      </c>
      <c r="P3286" s="100" t="str">
        <f t="shared" si="155"/>
        <v>치유력 +677</v>
      </c>
    </row>
    <row r="3287" spans="1:16" ht="13.8" customHeight="1">
      <c r="A3287" s="101">
        <f>C3287*ID규칙_기본능력치그룹_단위+COUNTIF($C$4:C3287,C3287)</f>
        <v>14346034</v>
      </c>
      <c r="B3287" s="100" t="s">
        <v>415</v>
      </c>
      <c r="C3287" s="101">
        <f>VLOOKUP(B3287,WEAPON!$B:$D,3,0)</f>
        <v>14346</v>
      </c>
      <c r="D3287" s="102">
        <v>34</v>
      </c>
      <c r="E3287" s="101">
        <v>1</v>
      </c>
      <c r="F3287" s="101">
        <v>237</v>
      </c>
      <c r="G3287" s="101">
        <v>0</v>
      </c>
      <c r="H3287" s="101">
        <v>2</v>
      </c>
      <c r="I3287" s="101">
        <v>2829</v>
      </c>
      <c r="J3287" s="101">
        <v>0</v>
      </c>
      <c r="K3287" s="101">
        <v>3</v>
      </c>
      <c r="L3287" s="101">
        <v>692</v>
      </c>
      <c r="M3287" s="101">
        <v>0</v>
      </c>
      <c r="N3287" s="100" t="str">
        <f t="shared" si="153"/>
        <v>공격력 +237</v>
      </c>
      <c r="O3287" s="100" t="str">
        <f t="shared" si="154"/>
        <v>최대 체력 +2829</v>
      </c>
      <c r="P3287" s="100" t="str">
        <f t="shared" si="155"/>
        <v>치유력 +692</v>
      </c>
    </row>
    <row r="3288" spans="1:16" ht="13.8" customHeight="1">
      <c r="A3288" s="101">
        <f>C3288*ID규칙_기본능력치그룹_단위+COUNTIF($C$4:C3288,C3288)</f>
        <v>14346035</v>
      </c>
      <c r="B3288" s="100" t="s">
        <v>415</v>
      </c>
      <c r="C3288" s="101">
        <f>VLOOKUP(B3288,WEAPON!$B:$D,3,0)</f>
        <v>14346</v>
      </c>
      <c r="D3288" s="102">
        <v>35</v>
      </c>
      <c r="E3288" s="101">
        <v>1</v>
      </c>
      <c r="F3288" s="101">
        <v>242</v>
      </c>
      <c r="G3288" s="101">
        <v>0</v>
      </c>
      <c r="H3288" s="101">
        <v>2</v>
      </c>
      <c r="I3288" s="101">
        <v>2893</v>
      </c>
      <c r="J3288" s="101">
        <v>0</v>
      </c>
      <c r="K3288" s="101">
        <v>3</v>
      </c>
      <c r="L3288" s="101">
        <v>708</v>
      </c>
      <c r="M3288" s="101">
        <v>0</v>
      </c>
      <c r="N3288" s="100" t="str">
        <f t="shared" si="153"/>
        <v>공격력 +242</v>
      </c>
      <c r="O3288" s="100" t="str">
        <f t="shared" si="154"/>
        <v>최대 체력 +2893</v>
      </c>
      <c r="P3288" s="100" t="str">
        <f t="shared" si="155"/>
        <v>치유력 +708</v>
      </c>
    </row>
    <row r="3289" spans="1:16" ht="13.8" customHeight="1">
      <c r="A3289" s="101">
        <f>C3289*ID규칙_기본능력치그룹_단위+COUNTIF($C$4:C3289,C3289)</f>
        <v>14346036</v>
      </c>
      <c r="B3289" s="100" t="s">
        <v>415</v>
      </c>
      <c r="C3289" s="101">
        <f>VLOOKUP(B3289,WEAPON!$B:$D,3,0)</f>
        <v>14346</v>
      </c>
      <c r="D3289" s="102">
        <v>36</v>
      </c>
      <c r="E3289" s="101">
        <v>1</v>
      </c>
      <c r="F3289" s="101">
        <v>248</v>
      </c>
      <c r="G3289" s="101">
        <v>0</v>
      </c>
      <c r="H3289" s="101">
        <v>2</v>
      </c>
      <c r="I3289" s="101">
        <v>2958</v>
      </c>
      <c r="J3289" s="101">
        <v>0</v>
      </c>
      <c r="K3289" s="101">
        <v>3</v>
      </c>
      <c r="L3289" s="101">
        <v>724</v>
      </c>
      <c r="M3289" s="101">
        <v>0</v>
      </c>
      <c r="N3289" s="100" t="str">
        <f t="shared" si="153"/>
        <v>공격력 +248</v>
      </c>
      <c r="O3289" s="100" t="str">
        <f t="shared" si="154"/>
        <v>최대 체력 +2958</v>
      </c>
      <c r="P3289" s="100" t="str">
        <f t="shared" si="155"/>
        <v>치유력 +724</v>
      </c>
    </row>
    <row r="3290" spans="1:16" ht="13.8" customHeight="1">
      <c r="A3290" s="101">
        <f>C3290*ID규칙_기본능력치그룹_단위+COUNTIF($C$4:C3290,C3290)</f>
        <v>14346037</v>
      </c>
      <c r="B3290" s="100" t="s">
        <v>415</v>
      </c>
      <c r="C3290" s="101">
        <f>VLOOKUP(B3290,WEAPON!$B:$D,3,0)</f>
        <v>14346</v>
      </c>
      <c r="D3290" s="102">
        <v>37</v>
      </c>
      <c r="E3290" s="101">
        <v>1</v>
      </c>
      <c r="F3290" s="101">
        <v>253</v>
      </c>
      <c r="G3290" s="101">
        <v>0</v>
      </c>
      <c r="H3290" s="101">
        <v>2</v>
      </c>
      <c r="I3290" s="101">
        <v>3022</v>
      </c>
      <c r="J3290" s="101">
        <v>0</v>
      </c>
      <c r="K3290" s="101">
        <v>3</v>
      </c>
      <c r="L3290" s="101">
        <v>739</v>
      </c>
      <c r="M3290" s="101">
        <v>0</v>
      </c>
      <c r="N3290" s="100" t="str">
        <f t="shared" si="153"/>
        <v>공격력 +253</v>
      </c>
      <c r="O3290" s="100" t="str">
        <f t="shared" si="154"/>
        <v>최대 체력 +3022</v>
      </c>
      <c r="P3290" s="100" t="str">
        <f t="shared" si="155"/>
        <v>치유력 +739</v>
      </c>
    </row>
    <row r="3291" spans="1:16" ht="13.8" customHeight="1">
      <c r="A3291" s="101">
        <f>C3291*ID규칙_기본능력치그룹_단위+COUNTIF($C$4:C3291,C3291)</f>
        <v>14346038</v>
      </c>
      <c r="B3291" s="100" t="s">
        <v>415</v>
      </c>
      <c r="C3291" s="101">
        <f>VLOOKUP(B3291,WEAPON!$B:$D,3,0)</f>
        <v>14346</v>
      </c>
      <c r="D3291" s="102">
        <v>38</v>
      </c>
      <c r="E3291" s="101">
        <v>1</v>
      </c>
      <c r="F3291" s="101">
        <v>258</v>
      </c>
      <c r="G3291" s="101">
        <v>0</v>
      </c>
      <c r="H3291" s="101">
        <v>2</v>
      </c>
      <c r="I3291" s="101">
        <v>3086</v>
      </c>
      <c r="J3291" s="101">
        <v>0</v>
      </c>
      <c r="K3291" s="101">
        <v>3</v>
      </c>
      <c r="L3291" s="101">
        <v>755</v>
      </c>
      <c r="M3291" s="101">
        <v>0</v>
      </c>
      <c r="N3291" s="100" t="str">
        <f t="shared" si="153"/>
        <v>공격력 +258</v>
      </c>
      <c r="O3291" s="100" t="str">
        <f t="shared" si="154"/>
        <v>최대 체력 +3086</v>
      </c>
      <c r="P3291" s="100" t="str">
        <f t="shared" si="155"/>
        <v>치유력 +755</v>
      </c>
    </row>
    <row r="3292" spans="1:16" ht="13.8" customHeight="1">
      <c r="A3292" s="101">
        <f>C3292*ID규칙_기본능력치그룹_단위+COUNTIF($C$4:C3292,C3292)</f>
        <v>14346039</v>
      </c>
      <c r="B3292" s="100" t="s">
        <v>415</v>
      </c>
      <c r="C3292" s="101">
        <f>VLOOKUP(B3292,WEAPON!$B:$D,3,0)</f>
        <v>14346</v>
      </c>
      <c r="D3292" s="102">
        <v>39</v>
      </c>
      <c r="E3292" s="101">
        <v>1</v>
      </c>
      <c r="F3292" s="101">
        <v>264</v>
      </c>
      <c r="G3292" s="101">
        <v>0</v>
      </c>
      <c r="H3292" s="101">
        <v>2</v>
      </c>
      <c r="I3292" s="101">
        <v>3151</v>
      </c>
      <c r="J3292" s="101">
        <v>0</v>
      </c>
      <c r="K3292" s="101">
        <v>3</v>
      </c>
      <c r="L3292" s="101">
        <v>771</v>
      </c>
      <c r="M3292" s="101">
        <v>0</v>
      </c>
      <c r="N3292" s="100" t="str">
        <f t="shared" si="153"/>
        <v>공격력 +264</v>
      </c>
      <c r="O3292" s="100" t="str">
        <f t="shared" si="154"/>
        <v>최대 체력 +3151</v>
      </c>
      <c r="P3292" s="100" t="str">
        <f t="shared" si="155"/>
        <v>치유력 +771</v>
      </c>
    </row>
    <row r="3293" spans="1:16" ht="13.8" customHeight="1">
      <c r="A3293" s="101">
        <f>C3293*ID규칙_기본능력치그룹_단위+COUNTIF($C$4:C3293,C3293)</f>
        <v>14346040</v>
      </c>
      <c r="B3293" s="100" t="s">
        <v>415</v>
      </c>
      <c r="C3293" s="101">
        <f>VLOOKUP(B3293,WEAPON!$B:$D,3,0)</f>
        <v>14346</v>
      </c>
      <c r="D3293" s="102">
        <v>40</v>
      </c>
      <c r="E3293" s="101">
        <v>1</v>
      </c>
      <c r="F3293" s="101">
        <v>269</v>
      </c>
      <c r="G3293" s="101">
        <v>0</v>
      </c>
      <c r="H3293" s="101">
        <v>2</v>
      </c>
      <c r="I3293" s="101">
        <v>3215</v>
      </c>
      <c r="J3293" s="101">
        <v>0</v>
      </c>
      <c r="K3293" s="101">
        <v>3</v>
      </c>
      <c r="L3293" s="101">
        <v>787</v>
      </c>
      <c r="M3293" s="101">
        <v>0</v>
      </c>
      <c r="N3293" s="100" t="str">
        <f t="shared" si="153"/>
        <v>공격력 +269</v>
      </c>
      <c r="O3293" s="100" t="str">
        <f t="shared" si="154"/>
        <v>최대 체력 +3215</v>
      </c>
      <c r="P3293" s="100" t="str">
        <f t="shared" si="155"/>
        <v>치유력 +787</v>
      </c>
    </row>
    <row r="3294" spans="1:16" ht="13.8" customHeight="1">
      <c r="A3294" s="101">
        <f>C3294*ID규칙_기본능력치그룹_단위+COUNTIF($C$4:C3294,C3294)</f>
        <v>14346041</v>
      </c>
      <c r="B3294" s="100" t="s">
        <v>415</v>
      </c>
      <c r="C3294" s="101">
        <f>VLOOKUP(B3294,WEAPON!$B:$D,3,0)</f>
        <v>14346</v>
      </c>
      <c r="D3294" s="102">
        <v>41</v>
      </c>
      <c r="E3294" s="101">
        <v>1</v>
      </c>
      <c r="F3294" s="101">
        <v>275</v>
      </c>
      <c r="G3294" s="101">
        <v>0</v>
      </c>
      <c r="H3294" s="101">
        <v>2</v>
      </c>
      <c r="I3294" s="101">
        <v>3279</v>
      </c>
      <c r="J3294" s="101">
        <v>0</v>
      </c>
      <c r="K3294" s="101">
        <v>3</v>
      </c>
      <c r="L3294" s="101">
        <v>802</v>
      </c>
      <c r="M3294" s="101">
        <v>0</v>
      </c>
      <c r="N3294" s="100" t="str">
        <f t="shared" si="153"/>
        <v>공격력 +275</v>
      </c>
      <c r="O3294" s="100" t="str">
        <f t="shared" si="154"/>
        <v>최대 체력 +3279</v>
      </c>
      <c r="P3294" s="100" t="str">
        <f t="shared" si="155"/>
        <v>치유력 +802</v>
      </c>
    </row>
    <row r="3295" spans="1:16" ht="13.8" customHeight="1">
      <c r="A3295" s="101">
        <f>C3295*ID규칙_기본능력치그룹_단위+COUNTIF($C$4:C3295,C3295)</f>
        <v>14346042</v>
      </c>
      <c r="B3295" s="100" t="s">
        <v>415</v>
      </c>
      <c r="C3295" s="101">
        <f>VLOOKUP(B3295,WEAPON!$B:$D,3,0)</f>
        <v>14346</v>
      </c>
      <c r="D3295" s="102">
        <v>42</v>
      </c>
      <c r="E3295" s="101">
        <v>1</v>
      </c>
      <c r="F3295" s="101">
        <v>280</v>
      </c>
      <c r="G3295" s="101">
        <v>0</v>
      </c>
      <c r="H3295" s="101">
        <v>2</v>
      </c>
      <c r="I3295" s="101">
        <v>3344</v>
      </c>
      <c r="J3295" s="101">
        <v>0</v>
      </c>
      <c r="K3295" s="101">
        <v>3</v>
      </c>
      <c r="L3295" s="101">
        <v>818</v>
      </c>
      <c r="M3295" s="101">
        <v>0</v>
      </c>
      <c r="N3295" s="100" t="str">
        <f t="shared" si="153"/>
        <v>공격력 +280</v>
      </c>
      <c r="O3295" s="100" t="str">
        <f t="shared" si="154"/>
        <v>최대 체력 +3344</v>
      </c>
      <c r="P3295" s="100" t="str">
        <f t="shared" si="155"/>
        <v>치유력 +818</v>
      </c>
    </row>
    <row r="3296" spans="1:16" ht="13.8" customHeight="1">
      <c r="A3296" s="101">
        <f>C3296*ID규칙_기본능력치그룹_단위+COUNTIF($C$4:C3296,C3296)</f>
        <v>14346043</v>
      </c>
      <c r="B3296" s="100" t="s">
        <v>415</v>
      </c>
      <c r="C3296" s="101">
        <f>VLOOKUP(B3296,WEAPON!$B:$D,3,0)</f>
        <v>14346</v>
      </c>
      <c r="D3296" s="102">
        <v>43</v>
      </c>
      <c r="E3296" s="101">
        <v>1</v>
      </c>
      <c r="F3296" s="101">
        <v>285</v>
      </c>
      <c r="G3296" s="101">
        <v>0</v>
      </c>
      <c r="H3296" s="101">
        <v>2</v>
      </c>
      <c r="I3296" s="101">
        <v>3408</v>
      </c>
      <c r="J3296" s="101">
        <v>0</v>
      </c>
      <c r="K3296" s="101">
        <v>3</v>
      </c>
      <c r="L3296" s="101">
        <v>834</v>
      </c>
      <c r="M3296" s="101">
        <v>0</v>
      </c>
      <c r="N3296" s="100" t="str">
        <f t="shared" si="153"/>
        <v>공격력 +285</v>
      </c>
      <c r="O3296" s="100" t="str">
        <f t="shared" si="154"/>
        <v>최대 체력 +3408</v>
      </c>
      <c r="P3296" s="100" t="str">
        <f t="shared" si="155"/>
        <v>치유력 +834</v>
      </c>
    </row>
    <row r="3297" spans="1:16" ht="13.8" customHeight="1">
      <c r="A3297" s="101">
        <f>C3297*ID규칙_기본능력치그룹_단위+COUNTIF($C$4:C3297,C3297)</f>
        <v>14346044</v>
      </c>
      <c r="B3297" s="100" t="s">
        <v>415</v>
      </c>
      <c r="C3297" s="101">
        <f>VLOOKUP(B3297,WEAPON!$B:$D,3,0)</f>
        <v>14346</v>
      </c>
      <c r="D3297" s="102">
        <v>44</v>
      </c>
      <c r="E3297" s="101">
        <v>1</v>
      </c>
      <c r="F3297" s="101">
        <v>291</v>
      </c>
      <c r="G3297" s="101">
        <v>0</v>
      </c>
      <c r="H3297" s="101">
        <v>2</v>
      </c>
      <c r="I3297" s="101">
        <v>3472</v>
      </c>
      <c r="J3297" s="101">
        <v>0</v>
      </c>
      <c r="K3297" s="101">
        <v>3</v>
      </c>
      <c r="L3297" s="101">
        <v>850</v>
      </c>
      <c r="M3297" s="101">
        <v>0</v>
      </c>
      <c r="N3297" s="100" t="str">
        <f t="shared" si="153"/>
        <v>공격력 +291</v>
      </c>
      <c r="O3297" s="100" t="str">
        <f t="shared" si="154"/>
        <v>최대 체력 +3472</v>
      </c>
      <c r="P3297" s="100" t="str">
        <f t="shared" si="155"/>
        <v>치유력 +850</v>
      </c>
    </row>
    <row r="3298" spans="1:16" ht="13.8" customHeight="1">
      <c r="A3298" s="101">
        <f>C3298*ID규칙_기본능력치그룹_단위+COUNTIF($C$4:C3298,C3298)</f>
        <v>14346045</v>
      </c>
      <c r="B3298" s="100" t="s">
        <v>415</v>
      </c>
      <c r="C3298" s="101">
        <f>VLOOKUP(B3298,WEAPON!$B:$D,3,0)</f>
        <v>14346</v>
      </c>
      <c r="D3298" s="102">
        <v>45</v>
      </c>
      <c r="E3298" s="101">
        <v>1</v>
      </c>
      <c r="F3298" s="101">
        <v>296</v>
      </c>
      <c r="G3298" s="101">
        <v>0</v>
      </c>
      <c r="H3298" s="101">
        <v>2</v>
      </c>
      <c r="I3298" s="101">
        <v>3536</v>
      </c>
      <c r="J3298" s="101">
        <v>0</v>
      </c>
      <c r="K3298" s="101">
        <v>3</v>
      </c>
      <c r="L3298" s="101">
        <v>865</v>
      </c>
      <c r="M3298" s="101">
        <v>0</v>
      </c>
      <c r="N3298" s="100" t="str">
        <f t="shared" si="153"/>
        <v>공격력 +296</v>
      </c>
      <c r="O3298" s="100" t="str">
        <f t="shared" si="154"/>
        <v>최대 체력 +3536</v>
      </c>
      <c r="P3298" s="100" t="str">
        <f t="shared" si="155"/>
        <v>치유력 +865</v>
      </c>
    </row>
    <row r="3299" spans="1:16" ht="13.8" customHeight="1">
      <c r="A3299" s="101">
        <f>C3299*ID규칙_기본능력치그룹_단위+COUNTIF($C$4:C3299,C3299)</f>
        <v>14346046</v>
      </c>
      <c r="B3299" s="100" t="s">
        <v>415</v>
      </c>
      <c r="C3299" s="101">
        <f>VLOOKUP(B3299,WEAPON!$B:$D,3,0)</f>
        <v>14346</v>
      </c>
      <c r="D3299" s="102">
        <v>46</v>
      </c>
      <c r="E3299" s="101">
        <v>1</v>
      </c>
      <c r="F3299" s="101">
        <v>301</v>
      </c>
      <c r="G3299" s="101">
        <v>0</v>
      </c>
      <c r="H3299" s="101">
        <v>2</v>
      </c>
      <c r="I3299" s="101">
        <v>3601</v>
      </c>
      <c r="J3299" s="101">
        <v>0</v>
      </c>
      <c r="K3299" s="101">
        <v>3</v>
      </c>
      <c r="L3299" s="101">
        <v>881</v>
      </c>
      <c r="M3299" s="101">
        <v>0</v>
      </c>
      <c r="N3299" s="100" t="str">
        <f t="shared" si="153"/>
        <v>공격력 +301</v>
      </c>
      <c r="O3299" s="100" t="str">
        <f t="shared" si="154"/>
        <v>최대 체력 +3601</v>
      </c>
      <c r="P3299" s="100" t="str">
        <f t="shared" si="155"/>
        <v>치유력 +881</v>
      </c>
    </row>
    <row r="3300" spans="1:16" ht="13.8" customHeight="1">
      <c r="A3300" s="101">
        <f>C3300*ID규칙_기본능력치그룹_단위+COUNTIF($C$4:C3300,C3300)</f>
        <v>14346047</v>
      </c>
      <c r="B3300" s="100" t="s">
        <v>415</v>
      </c>
      <c r="C3300" s="101">
        <f>VLOOKUP(B3300,WEAPON!$B:$D,3,0)</f>
        <v>14346</v>
      </c>
      <c r="D3300" s="102">
        <v>47</v>
      </c>
      <c r="E3300" s="101">
        <v>1</v>
      </c>
      <c r="F3300" s="101">
        <v>307</v>
      </c>
      <c r="G3300" s="101">
        <v>0</v>
      </c>
      <c r="H3300" s="101">
        <v>2</v>
      </c>
      <c r="I3300" s="101">
        <v>3665</v>
      </c>
      <c r="J3300" s="101">
        <v>0</v>
      </c>
      <c r="K3300" s="101">
        <v>3</v>
      </c>
      <c r="L3300" s="101">
        <v>897</v>
      </c>
      <c r="M3300" s="101">
        <v>0</v>
      </c>
      <c r="N3300" s="100" t="str">
        <f t="shared" si="153"/>
        <v>공격력 +307</v>
      </c>
      <c r="O3300" s="100" t="str">
        <f t="shared" si="154"/>
        <v>최대 체력 +3665</v>
      </c>
      <c r="P3300" s="100" t="str">
        <f t="shared" si="155"/>
        <v>치유력 +897</v>
      </c>
    </row>
    <row r="3301" spans="1:16" ht="13.8" customHeight="1">
      <c r="A3301" s="101">
        <f>C3301*ID규칙_기본능력치그룹_단위+COUNTIF($C$4:C3301,C3301)</f>
        <v>14346048</v>
      </c>
      <c r="B3301" s="100" t="s">
        <v>415</v>
      </c>
      <c r="C3301" s="101">
        <f>VLOOKUP(B3301,WEAPON!$B:$D,3,0)</f>
        <v>14346</v>
      </c>
      <c r="D3301" s="102">
        <v>48</v>
      </c>
      <c r="E3301" s="101">
        <v>1</v>
      </c>
      <c r="F3301" s="101">
        <v>312</v>
      </c>
      <c r="G3301" s="101">
        <v>0</v>
      </c>
      <c r="H3301" s="101">
        <v>2</v>
      </c>
      <c r="I3301" s="101">
        <v>3729</v>
      </c>
      <c r="J3301" s="101">
        <v>0</v>
      </c>
      <c r="K3301" s="101">
        <v>3</v>
      </c>
      <c r="L3301" s="101">
        <v>913</v>
      </c>
      <c r="M3301" s="101">
        <v>0</v>
      </c>
      <c r="N3301" s="100" t="str">
        <f t="shared" si="153"/>
        <v>공격력 +312</v>
      </c>
      <c r="O3301" s="100" t="str">
        <f t="shared" si="154"/>
        <v>최대 체력 +3729</v>
      </c>
      <c r="P3301" s="100" t="str">
        <f t="shared" si="155"/>
        <v>치유력 +913</v>
      </c>
    </row>
    <row r="3302" spans="1:16" ht="13.8" customHeight="1">
      <c r="A3302" s="101">
        <f>C3302*ID규칙_기본능력치그룹_단위+COUNTIF($C$4:C3302,C3302)</f>
        <v>14346049</v>
      </c>
      <c r="B3302" s="100" t="s">
        <v>415</v>
      </c>
      <c r="C3302" s="101">
        <f>VLOOKUP(B3302,WEAPON!$B:$D,3,0)</f>
        <v>14346</v>
      </c>
      <c r="D3302" s="102">
        <v>49</v>
      </c>
      <c r="E3302" s="101">
        <v>1</v>
      </c>
      <c r="F3302" s="101">
        <v>318</v>
      </c>
      <c r="G3302" s="101">
        <v>0</v>
      </c>
      <c r="H3302" s="101">
        <v>2</v>
      </c>
      <c r="I3302" s="101">
        <v>3794</v>
      </c>
      <c r="J3302" s="101">
        <v>0</v>
      </c>
      <c r="K3302" s="101">
        <v>3</v>
      </c>
      <c r="L3302" s="101">
        <v>928</v>
      </c>
      <c r="M3302" s="101">
        <v>0</v>
      </c>
      <c r="N3302" s="100" t="str">
        <f t="shared" si="153"/>
        <v>공격력 +318</v>
      </c>
      <c r="O3302" s="100" t="str">
        <f t="shared" si="154"/>
        <v>최대 체력 +3794</v>
      </c>
      <c r="P3302" s="100" t="str">
        <f t="shared" si="155"/>
        <v>치유력 +928</v>
      </c>
    </row>
    <row r="3303" spans="1:16" ht="13.8" customHeight="1">
      <c r="A3303" s="101">
        <f>C3303*ID규칙_기본능력치그룹_단위+COUNTIF($C$4:C3303,C3303)</f>
        <v>14346050</v>
      </c>
      <c r="B3303" s="100" t="s">
        <v>415</v>
      </c>
      <c r="C3303" s="101">
        <f>VLOOKUP(B3303,WEAPON!$B:$D,3,0)</f>
        <v>14346</v>
      </c>
      <c r="D3303" s="102">
        <v>50</v>
      </c>
      <c r="E3303" s="101">
        <v>1</v>
      </c>
      <c r="F3303" s="101">
        <v>323</v>
      </c>
      <c r="G3303" s="101">
        <v>0</v>
      </c>
      <c r="H3303" s="101">
        <v>2</v>
      </c>
      <c r="I3303" s="101">
        <v>3858</v>
      </c>
      <c r="J3303" s="101">
        <v>0</v>
      </c>
      <c r="K3303" s="101">
        <v>3</v>
      </c>
      <c r="L3303" s="101">
        <v>944</v>
      </c>
      <c r="M3303" s="101">
        <v>0</v>
      </c>
      <c r="N3303" s="100" t="str">
        <f t="shared" si="153"/>
        <v>공격력 +323</v>
      </c>
      <c r="O3303" s="100" t="str">
        <f t="shared" si="154"/>
        <v>최대 체력 +3858</v>
      </c>
      <c r="P3303" s="100" t="str">
        <f t="shared" si="155"/>
        <v>치유력 +944</v>
      </c>
    </row>
    <row r="3304" spans="1:16" ht="13.8" customHeight="1">
      <c r="A3304" s="101">
        <f>C3304*ID규칙_기본능력치그룹_단위+COUNTIF($C$4:C3304,C3304)</f>
        <v>24321001</v>
      </c>
      <c r="B3304" s="100" t="s">
        <v>417</v>
      </c>
      <c r="C3304" s="101">
        <f>VLOOKUP(B3304,WEAPON!$B:$D,3,0)</f>
        <v>24321</v>
      </c>
      <c r="D3304" s="102">
        <v>1</v>
      </c>
      <c r="E3304" s="101">
        <v>1</v>
      </c>
      <c r="F3304" s="101">
        <v>65</v>
      </c>
      <c r="G3304" s="101">
        <v>0</v>
      </c>
      <c r="H3304" s="101">
        <v>2</v>
      </c>
      <c r="I3304" s="101">
        <v>464</v>
      </c>
      <c r="J3304" s="101">
        <v>0</v>
      </c>
      <c r="K3304" s="101">
        <v>3</v>
      </c>
      <c r="L3304" s="101">
        <v>199</v>
      </c>
      <c r="M3304" s="101">
        <v>0</v>
      </c>
      <c r="N3304" s="100" t="str">
        <f t="shared" si="153"/>
        <v>공격력 +65</v>
      </c>
      <c r="O3304" s="100" t="str">
        <f t="shared" si="154"/>
        <v>최대 체력 +464</v>
      </c>
      <c r="P3304" s="100" t="str">
        <f t="shared" si="155"/>
        <v>치유력 +199</v>
      </c>
    </row>
    <row r="3305" spans="1:16" ht="13.8" customHeight="1">
      <c r="A3305" s="101">
        <f>C3305*ID규칙_기본능력치그룹_단위+COUNTIF($C$4:C3305,C3305)</f>
        <v>24321002</v>
      </c>
      <c r="B3305" s="100" t="s">
        <v>417</v>
      </c>
      <c r="C3305" s="101">
        <f>VLOOKUP(B3305,WEAPON!$B:$D,3,0)</f>
        <v>24321</v>
      </c>
      <c r="D3305" s="102">
        <v>2</v>
      </c>
      <c r="E3305" s="101">
        <v>1</v>
      </c>
      <c r="F3305" s="101">
        <v>71</v>
      </c>
      <c r="G3305" s="101">
        <v>0</v>
      </c>
      <c r="H3305" s="101">
        <v>2</v>
      </c>
      <c r="I3305" s="101">
        <v>506</v>
      </c>
      <c r="J3305" s="101">
        <v>0</v>
      </c>
      <c r="K3305" s="101">
        <v>3</v>
      </c>
      <c r="L3305" s="101">
        <v>217</v>
      </c>
      <c r="M3305" s="101">
        <v>0</v>
      </c>
      <c r="N3305" s="100" t="str">
        <f t="shared" si="153"/>
        <v>공격력 +71</v>
      </c>
      <c r="O3305" s="100" t="str">
        <f t="shared" si="154"/>
        <v>최대 체력 +506</v>
      </c>
      <c r="P3305" s="100" t="str">
        <f t="shared" si="155"/>
        <v>치유력 +217</v>
      </c>
    </row>
    <row r="3306" spans="1:16" ht="13.8" customHeight="1">
      <c r="A3306" s="101">
        <f>C3306*ID규칙_기본능력치그룹_단위+COUNTIF($C$4:C3306,C3306)</f>
        <v>24321003</v>
      </c>
      <c r="B3306" s="100" t="s">
        <v>417</v>
      </c>
      <c r="C3306" s="101">
        <f>VLOOKUP(B3306,WEAPON!$B:$D,3,0)</f>
        <v>24321</v>
      </c>
      <c r="D3306" s="102">
        <v>3</v>
      </c>
      <c r="E3306" s="101">
        <v>1</v>
      </c>
      <c r="F3306" s="101">
        <v>77</v>
      </c>
      <c r="G3306" s="101">
        <v>0</v>
      </c>
      <c r="H3306" s="101">
        <v>2</v>
      </c>
      <c r="I3306" s="101">
        <v>548</v>
      </c>
      <c r="J3306" s="101">
        <v>0</v>
      </c>
      <c r="K3306" s="101">
        <v>3</v>
      </c>
      <c r="L3306" s="101">
        <v>235</v>
      </c>
      <c r="M3306" s="101">
        <v>0</v>
      </c>
      <c r="N3306" s="100" t="str">
        <f t="shared" si="153"/>
        <v>공격력 +77</v>
      </c>
      <c r="O3306" s="100" t="str">
        <f t="shared" si="154"/>
        <v>최대 체력 +548</v>
      </c>
      <c r="P3306" s="100" t="str">
        <f t="shared" si="155"/>
        <v>치유력 +235</v>
      </c>
    </row>
    <row r="3307" spans="1:16" ht="13.8" customHeight="1">
      <c r="A3307" s="101">
        <f>C3307*ID규칙_기본능력치그룹_단위+COUNTIF($C$4:C3307,C3307)</f>
        <v>24321004</v>
      </c>
      <c r="B3307" s="100" t="s">
        <v>417</v>
      </c>
      <c r="C3307" s="101">
        <f>VLOOKUP(B3307,WEAPON!$B:$D,3,0)</f>
        <v>24321</v>
      </c>
      <c r="D3307" s="102">
        <v>4</v>
      </c>
      <c r="E3307" s="101">
        <v>1</v>
      </c>
      <c r="F3307" s="101">
        <v>83</v>
      </c>
      <c r="G3307" s="101">
        <v>0</v>
      </c>
      <c r="H3307" s="101">
        <v>2</v>
      </c>
      <c r="I3307" s="101">
        <v>590</v>
      </c>
      <c r="J3307" s="101">
        <v>0</v>
      </c>
      <c r="K3307" s="101">
        <v>3</v>
      </c>
      <c r="L3307" s="101">
        <v>253</v>
      </c>
      <c r="M3307" s="101">
        <v>0</v>
      </c>
      <c r="N3307" s="100" t="str">
        <f t="shared" si="153"/>
        <v>공격력 +83</v>
      </c>
      <c r="O3307" s="100" t="str">
        <f t="shared" si="154"/>
        <v>최대 체력 +590</v>
      </c>
      <c r="P3307" s="100" t="str">
        <f t="shared" si="155"/>
        <v>치유력 +253</v>
      </c>
    </row>
    <row r="3308" spans="1:16" ht="13.8" customHeight="1">
      <c r="A3308" s="101">
        <f>C3308*ID규칙_기본능력치그룹_단위+COUNTIF($C$4:C3308,C3308)</f>
        <v>24321005</v>
      </c>
      <c r="B3308" s="100" t="s">
        <v>417</v>
      </c>
      <c r="C3308" s="101">
        <f>VLOOKUP(B3308,WEAPON!$B:$D,3,0)</f>
        <v>24321</v>
      </c>
      <c r="D3308" s="102">
        <v>5</v>
      </c>
      <c r="E3308" s="101">
        <v>1</v>
      </c>
      <c r="F3308" s="101">
        <v>89</v>
      </c>
      <c r="G3308" s="101">
        <v>0</v>
      </c>
      <c r="H3308" s="101">
        <v>2</v>
      </c>
      <c r="I3308" s="101">
        <v>633</v>
      </c>
      <c r="J3308" s="101">
        <v>0</v>
      </c>
      <c r="K3308" s="101">
        <v>3</v>
      </c>
      <c r="L3308" s="101">
        <v>271</v>
      </c>
      <c r="M3308" s="101">
        <v>0</v>
      </c>
      <c r="N3308" s="100" t="str">
        <f t="shared" si="153"/>
        <v>공격력 +89</v>
      </c>
      <c r="O3308" s="100" t="str">
        <f t="shared" si="154"/>
        <v>최대 체력 +633</v>
      </c>
      <c r="P3308" s="100" t="str">
        <f t="shared" si="155"/>
        <v>치유력 +271</v>
      </c>
    </row>
    <row r="3309" spans="1:16" ht="13.8" customHeight="1">
      <c r="A3309" s="101">
        <f>C3309*ID규칙_기본능력치그룹_단위+COUNTIF($C$4:C3309,C3309)</f>
        <v>24321006</v>
      </c>
      <c r="B3309" s="100" t="s">
        <v>417</v>
      </c>
      <c r="C3309" s="101">
        <f>VLOOKUP(B3309,WEAPON!$B:$D,3,0)</f>
        <v>24321</v>
      </c>
      <c r="D3309" s="102">
        <v>6</v>
      </c>
      <c r="E3309" s="101">
        <v>1</v>
      </c>
      <c r="F3309" s="101">
        <v>94</v>
      </c>
      <c r="G3309" s="101">
        <v>0</v>
      </c>
      <c r="H3309" s="101">
        <v>2</v>
      </c>
      <c r="I3309" s="101">
        <v>675</v>
      </c>
      <c r="J3309" s="101">
        <v>0</v>
      </c>
      <c r="K3309" s="101">
        <v>3</v>
      </c>
      <c r="L3309" s="101">
        <v>289</v>
      </c>
      <c r="M3309" s="101">
        <v>0</v>
      </c>
      <c r="N3309" s="100" t="str">
        <f t="shared" si="153"/>
        <v>공격력 +94</v>
      </c>
      <c r="O3309" s="100" t="str">
        <f t="shared" si="154"/>
        <v>최대 체력 +675</v>
      </c>
      <c r="P3309" s="100" t="str">
        <f t="shared" si="155"/>
        <v>치유력 +289</v>
      </c>
    </row>
    <row r="3310" spans="1:16" ht="13.8" customHeight="1">
      <c r="A3310" s="101">
        <f>C3310*ID규칙_기본능력치그룹_단위+COUNTIF($C$4:C3310,C3310)</f>
        <v>24321007</v>
      </c>
      <c r="B3310" s="100" t="s">
        <v>417</v>
      </c>
      <c r="C3310" s="101">
        <f>VLOOKUP(B3310,WEAPON!$B:$D,3,0)</f>
        <v>24321</v>
      </c>
      <c r="D3310" s="102">
        <v>7</v>
      </c>
      <c r="E3310" s="101">
        <v>1</v>
      </c>
      <c r="F3310" s="101">
        <v>100</v>
      </c>
      <c r="G3310" s="101">
        <v>0</v>
      </c>
      <c r="H3310" s="101">
        <v>2</v>
      </c>
      <c r="I3310" s="101">
        <v>717</v>
      </c>
      <c r="J3310" s="101">
        <v>0</v>
      </c>
      <c r="K3310" s="101">
        <v>3</v>
      </c>
      <c r="L3310" s="101">
        <v>307</v>
      </c>
      <c r="M3310" s="101">
        <v>0</v>
      </c>
      <c r="N3310" s="100" t="str">
        <f t="shared" si="153"/>
        <v>공격력 +100</v>
      </c>
      <c r="O3310" s="100" t="str">
        <f t="shared" si="154"/>
        <v>최대 체력 +717</v>
      </c>
      <c r="P3310" s="100" t="str">
        <f t="shared" si="155"/>
        <v>치유력 +307</v>
      </c>
    </row>
    <row r="3311" spans="1:16" ht="13.8" customHeight="1">
      <c r="A3311" s="101">
        <f>C3311*ID규칙_기본능력치그룹_단위+COUNTIF($C$4:C3311,C3311)</f>
        <v>24321008</v>
      </c>
      <c r="B3311" s="100" t="s">
        <v>417</v>
      </c>
      <c r="C3311" s="101">
        <f>VLOOKUP(B3311,WEAPON!$B:$D,3,0)</f>
        <v>24321</v>
      </c>
      <c r="D3311" s="102">
        <v>8</v>
      </c>
      <c r="E3311" s="101">
        <v>1</v>
      </c>
      <c r="F3311" s="101">
        <v>106</v>
      </c>
      <c r="G3311" s="101">
        <v>0</v>
      </c>
      <c r="H3311" s="101">
        <v>2</v>
      </c>
      <c r="I3311" s="101">
        <v>759</v>
      </c>
      <c r="J3311" s="101">
        <v>0</v>
      </c>
      <c r="K3311" s="101">
        <v>3</v>
      </c>
      <c r="L3311" s="101">
        <v>326</v>
      </c>
      <c r="M3311" s="101">
        <v>0</v>
      </c>
      <c r="N3311" s="100" t="str">
        <f t="shared" si="153"/>
        <v>공격력 +106</v>
      </c>
      <c r="O3311" s="100" t="str">
        <f t="shared" si="154"/>
        <v>최대 체력 +759</v>
      </c>
      <c r="P3311" s="100" t="str">
        <f t="shared" si="155"/>
        <v>치유력 +326</v>
      </c>
    </row>
    <row r="3312" spans="1:16" ht="13.8" customHeight="1">
      <c r="A3312" s="101">
        <f>C3312*ID규칙_기본능력치그룹_단위+COUNTIF($C$4:C3312,C3312)</f>
        <v>24321009</v>
      </c>
      <c r="B3312" s="100" t="s">
        <v>417</v>
      </c>
      <c r="C3312" s="101">
        <f>VLOOKUP(B3312,WEAPON!$B:$D,3,0)</f>
        <v>24321</v>
      </c>
      <c r="D3312" s="102">
        <v>9</v>
      </c>
      <c r="E3312" s="101">
        <v>1</v>
      </c>
      <c r="F3312" s="101">
        <v>112</v>
      </c>
      <c r="G3312" s="101">
        <v>0</v>
      </c>
      <c r="H3312" s="101">
        <v>2</v>
      </c>
      <c r="I3312" s="101">
        <v>801</v>
      </c>
      <c r="J3312" s="101">
        <v>0</v>
      </c>
      <c r="K3312" s="101">
        <v>3</v>
      </c>
      <c r="L3312" s="101">
        <v>344</v>
      </c>
      <c r="M3312" s="101">
        <v>0</v>
      </c>
      <c r="N3312" s="100" t="str">
        <f t="shared" si="153"/>
        <v>공격력 +112</v>
      </c>
      <c r="O3312" s="100" t="str">
        <f t="shared" si="154"/>
        <v>최대 체력 +801</v>
      </c>
      <c r="P3312" s="100" t="str">
        <f t="shared" si="155"/>
        <v>치유력 +344</v>
      </c>
    </row>
    <row r="3313" spans="1:16" ht="13.8" customHeight="1">
      <c r="A3313" s="101">
        <f>C3313*ID규칙_기본능력치그룹_단위+COUNTIF($C$4:C3313,C3313)</f>
        <v>24321010</v>
      </c>
      <c r="B3313" s="100" t="s">
        <v>417</v>
      </c>
      <c r="C3313" s="101">
        <f>VLOOKUP(B3313,WEAPON!$B:$D,3,0)</f>
        <v>24321</v>
      </c>
      <c r="D3313" s="102">
        <v>10</v>
      </c>
      <c r="E3313" s="101">
        <v>1</v>
      </c>
      <c r="F3313" s="101">
        <v>118</v>
      </c>
      <c r="G3313" s="101">
        <v>0</v>
      </c>
      <c r="H3313" s="101">
        <v>2</v>
      </c>
      <c r="I3313" s="101">
        <v>843</v>
      </c>
      <c r="J3313" s="101">
        <v>0</v>
      </c>
      <c r="K3313" s="101">
        <v>3</v>
      </c>
      <c r="L3313" s="101">
        <v>362</v>
      </c>
      <c r="M3313" s="101">
        <v>0</v>
      </c>
      <c r="N3313" s="100" t="str">
        <f t="shared" si="153"/>
        <v>공격력 +118</v>
      </c>
      <c r="O3313" s="100" t="str">
        <f t="shared" si="154"/>
        <v>최대 체력 +843</v>
      </c>
      <c r="P3313" s="100" t="str">
        <f t="shared" si="155"/>
        <v>치유력 +362</v>
      </c>
    </row>
    <row r="3314" spans="1:16" ht="13.8" customHeight="1">
      <c r="A3314" s="101">
        <f>C3314*ID규칙_기본능력치그룹_단위+COUNTIF($C$4:C3314,C3314)</f>
        <v>24321011</v>
      </c>
      <c r="B3314" s="100" t="s">
        <v>417</v>
      </c>
      <c r="C3314" s="101">
        <f>VLOOKUP(B3314,WEAPON!$B:$D,3,0)</f>
        <v>24321</v>
      </c>
      <c r="D3314" s="102">
        <v>11</v>
      </c>
      <c r="E3314" s="101">
        <v>1</v>
      </c>
      <c r="F3314" s="101">
        <v>124</v>
      </c>
      <c r="G3314" s="101">
        <v>0</v>
      </c>
      <c r="H3314" s="101">
        <v>2</v>
      </c>
      <c r="I3314" s="101">
        <v>886</v>
      </c>
      <c r="J3314" s="101">
        <v>0</v>
      </c>
      <c r="K3314" s="101">
        <v>3</v>
      </c>
      <c r="L3314" s="101">
        <v>380</v>
      </c>
      <c r="M3314" s="101">
        <v>0</v>
      </c>
      <c r="N3314" s="100" t="str">
        <f t="shared" si="153"/>
        <v>공격력 +124</v>
      </c>
      <c r="O3314" s="100" t="str">
        <f t="shared" si="154"/>
        <v>최대 체력 +886</v>
      </c>
      <c r="P3314" s="100" t="str">
        <f t="shared" si="155"/>
        <v>치유력 +380</v>
      </c>
    </row>
    <row r="3315" spans="1:16" ht="13.8" customHeight="1">
      <c r="A3315" s="101">
        <f>C3315*ID규칙_기본능력치그룹_단위+COUNTIF($C$4:C3315,C3315)</f>
        <v>24321012</v>
      </c>
      <c r="B3315" s="100" t="s">
        <v>417</v>
      </c>
      <c r="C3315" s="101">
        <f>VLOOKUP(B3315,WEAPON!$B:$D,3,0)</f>
        <v>24321</v>
      </c>
      <c r="D3315" s="102">
        <v>12</v>
      </c>
      <c r="E3315" s="101">
        <v>1</v>
      </c>
      <c r="F3315" s="101">
        <v>130</v>
      </c>
      <c r="G3315" s="101">
        <v>0</v>
      </c>
      <c r="H3315" s="101">
        <v>2</v>
      </c>
      <c r="I3315" s="101">
        <v>928</v>
      </c>
      <c r="J3315" s="101">
        <v>0</v>
      </c>
      <c r="K3315" s="101">
        <v>3</v>
      </c>
      <c r="L3315" s="101">
        <v>398</v>
      </c>
      <c r="M3315" s="101">
        <v>0</v>
      </c>
      <c r="N3315" s="100" t="str">
        <f t="shared" si="153"/>
        <v>공격력 +130</v>
      </c>
      <c r="O3315" s="100" t="str">
        <f t="shared" si="154"/>
        <v>최대 체력 +928</v>
      </c>
      <c r="P3315" s="100" t="str">
        <f t="shared" si="155"/>
        <v>치유력 +398</v>
      </c>
    </row>
    <row r="3316" spans="1:16" ht="13.8" customHeight="1">
      <c r="A3316" s="101">
        <f>C3316*ID규칙_기본능력치그룹_단위+COUNTIF($C$4:C3316,C3316)</f>
        <v>24321013</v>
      </c>
      <c r="B3316" s="100" t="s">
        <v>417</v>
      </c>
      <c r="C3316" s="101">
        <f>VLOOKUP(B3316,WEAPON!$B:$D,3,0)</f>
        <v>24321</v>
      </c>
      <c r="D3316" s="102">
        <v>13</v>
      </c>
      <c r="E3316" s="101">
        <v>1</v>
      </c>
      <c r="F3316" s="101">
        <v>136</v>
      </c>
      <c r="G3316" s="101">
        <v>0</v>
      </c>
      <c r="H3316" s="101">
        <v>2</v>
      </c>
      <c r="I3316" s="101">
        <v>970</v>
      </c>
      <c r="J3316" s="101">
        <v>0</v>
      </c>
      <c r="K3316" s="101">
        <v>3</v>
      </c>
      <c r="L3316" s="101">
        <v>416</v>
      </c>
      <c r="M3316" s="101">
        <v>0</v>
      </c>
      <c r="N3316" s="100" t="str">
        <f t="shared" si="153"/>
        <v>공격력 +136</v>
      </c>
      <c r="O3316" s="100" t="str">
        <f t="shared" si="154"/>
        <v>최대 체력 +970</v>
      </c>
      <c r="P3316" s="100" t="str">
        <f t="shared" si="155"/>
        <v>치유력 +416</v>
      </c>
    </row>
    <row r="3317" spans="1:16" ht="13.8" customHeight="1">
      <c r="A3317" s="101">
        <f>C3317*ID규칙_기본능력치그룹_단위+COUNTIF($C$4:C3317,C3317)</f>
        <v>24321014</v>
      </c>
      <c r="B3317" s="100" t="s">
        <v>417</v>
      </c>
      <c r="C3317" s="101">
        <f>VLOOKUP(B3317,WEAPON!$B:$D,3,0)</f>
        <v>24321</v>
      </c>
      <c r="D3317" s="102">
        <v>14</v>
      </c>
      <c r="E3317" s="101">
        <v>1</v>
      </c>
      <c r="F3317" s="101">
        <v>141</v>
      </c>
      <c r="G3317" s="101">
        <v>0</v>
      </c>
      <c r="H3317" s="101">
        <v>2</v>
      </c>
      <c r="I3317" s="101">
        <v>1012</v>
      </c>
      <c r="J3317" s="101">
        <v>0</v>
      </c>
      <c r="K3317" s="101">
        <v>3</v>
      </c>
      <c r="L3317" s="101">
        <v>434</v>
      </c>
      <c r="M3317" s="101">
        <v>0</v>
      </c>
      <c r="N3317" s="100" t="str">
        <f t="shared" si="153"/>
        <v>공격력 +141</v>
      </c>
      <c r="O3317" s="100" t="str">
        <f t="shared" si="154"/>
        <v>최대 체력 +1012</v>
      </c>
      <c r="P3317" s="100" t="str">
        <f t="shared" si="155"/>
        <v>치유력 +434</v>
      </c>
    </row>
    <row r="3318" spans="1:16" ht="13.8" customHeight="1">
      <c r="A3318" s="101">
        <f>C3318*ID규칙_기본능력치그룹_단위+COUNTIF($C$4:C3318,C3318)</f>
        <v>24321015</v>
      </c>
      <c r="B3318" s="100" t="s">
        <v>417</v>
      </c>
      <c r="C3318" s="101">
        <f>VLOOKUP(B3318,WEAPON!$B:$D,3,0)</f>
        <v>24321</v>
      </c>
      <c r="D3318" s="102">
        <v>15</v>
      </c>
      <c r="E3318" s="101">
        <v>1</v>
      </c>
      <c r="F3318" s="101">
        <v>147</v>
      </c>
      <c r="G3318" s="101">
        <v>0</v>
      </c>
      <c r="H3318" s="101">
        <v>2</v>
      </c>
      <c r="I3318" s="101">
        <v>1054</v>
      </c>
      <c r="J3318" s="101">
        <v>0</v>
      </c>
      <c r="K3318" s="101">
        <v>3</v>
      </c>
      <c r="L3318" s="101">
        <v>452</v>
      </c>
      <c r="M3318" s="101">
        <v>0</v>
      </c>
      <c r="N3318" s="100" t="str">
        <f t="shared" si="153"/>
        <v>공격력 +147</v>
      </c>
      <c r="O3318" s="100" t="str">
        <f t="shared" si="154"/>
        <v>최대 체력 +1054</v>
      </c>
      <c r="P3318" s="100" t="str">
        <f t="shared" si="155"/>
        <v>치유력 +452</v>
      </c>
    </row>
    <row r="3319" spans="1:16" ht="13.8" customHeight="1">
      <c r="A3319" s="101">
        <f>C3319*ID규칙_기본능력치그룹_단위+COUNTIF($C$4:C3319,C3319)</f>
        <v>24321016</v>
      </c>
      <c r="B3319" s="100" t="s">
        <v>417</v>
      </c>
      <c r="C3319" s="101">
        <f>VLOOKUP(B3319,WEAPON!$B:$D,3,0)</f>
        <v>24321</v>
      </c>
      <c r="D3319" s="102">
        <v>16</v>
      </c>
      <c r="E3319" s="101">
        <v>1</v>
      </c>
      <c r="F3319" s="101">
        <v>153</v>
      </c>
      <c r="G3319" s="101">
        <v>0</v>
      </c>
      <c r="H3319" s="101">
        <v>2</v>
      </c>
      <c r="I3319" s="101">
        <v>1096</v>
      </c>
      <c r="J3319" s="101">
        <v>0</v>
      </c>
      <c r="K3319" s="101">
        <v>3</v>
      </c>
      <c r="L3319" s="101">
        <v>470</v>
      </c>
      <c r="M3319" s="101">
        <v>0</v>
      </c>
      <c r="N3319" s="100" t="str">
        <f t="shared" si="153"/>
        <v>공격력 +153</v>
      </c>
      <c r="O3319" s="100" t="str">
        <f t="shared" si="154"/>
        <v>최대 체력 +1096</v>
      </c>
      <c r="P3319" s="100" t="str">
        <f t="shared" si="155"/>
        <v>치유력 +470</v>
      </c>
    </row>
    <row r="3320" spans="1:16" ht="13.8" customHeight="1">
      <c r="A3320" s="101">
        <f>C3320*ID규칙_기본능력치그룹_단위+COUNTIF($C$4:C3320,C3320)</f>
        <v>24321017</v>
      </c>
      <c r="B3320" s="100" t="s">
        <v>417</v>
      </c>
      <c r="C3320" s="101">
        <f>VLOOKUP(B3320,WEAPON!$B:$D,3,0)</f>
        <v>24321</v>
      </c>
      <c r="D3320" s="102">
        <v>17</v>
      </c>
      <c r="E3320" s="101">
        <v>1</v>
      </c>
      <c r="F3320" s="101">
        <v>159</v>
      </c>
      <c r="G3320" s="101">
        <v>0</v>
      </c>
      <c r="H3320" s="101">
        <v>2</v>
      </c>
      <c r="I3320" s="101">
        <v>1139</v>
      </c>
      <c r="J3320" s="101">
        <v>0</v>
      </c>
      <c r="K3320" s="101">
        <v>3</v>
      </c>
      <c r="L3320" s="101">
        <v>488</v>
      </c>
      <c r="M3320" s="101">
        <v>0</v>
      </c>
      <c r="N3320" s="100" t="str">
        <f t="shared" si="153"/>
        <v>공격력 +159</v>
      </c>
      <c r="O3320" s="100" t="str">
        <f t="shared" si="154"/>
        <v>최대 체력 +1139</v>
      </c>
      <c r="P3320" s="100" t="str">
        <f t="shared" si="155"/>
        <v>치유력 +488</v>
      </c>
    </row>
    <row r="3321" spans="1:16" ht="13.8" customHeight="1">
      <c r="A3321" s="101">
        <f>C3321*ID규칙_기본능력치그룹_단위+COUNTIF($C$4:C3321,C3321)</f>
        <v>24321018</v>
      </c>
      <c r="B3321" s="100" t="s">
        <v>417</v>
      </c>
      <c r="C3321" s="101">
        <f>VLOOKUP(B3321,WEAPON!$B:$D,3,0)</f>
        <v>24321</v>
      </c>
      <c r="D3321" s="102">
        <v>18</v>
      </c>
      <c r="E3321" s="101">
        <v>1</v>
      </c>
      <c r="F3321" s="101">
        <v>165</v>
      </c>
      <c r="G3321" s="101">
        <v>0</v>
      </c>
      <c r="H3321" s="101">
        <v>2</v>
      </c>
      <c r="I3321" s="101">
        <v>1181</v>
      </c>
      <c r="J3321" s="101">
        <v>0</v>
      </c>
      <c r="K3321" s="101">
        <v>3</v>
      </c>
      <c r="L3321" s="101">
        <v>506</v>
      </c>
      <c r="M3321" s="101">
        <v>0</v>
      </c>
      <c r="N3321" s="100" t="str">
        <f t="shared" si="153"/>
        <v>공격력 +165</v>
      </c>
      <c r="O3321" s="100" t="str">
        <f t="shared" si="154"/>
        <v>최대 체력 +1181</v>
      </c>
      <c r="P3321" s="100" t="str">
        <f t="shared" si="155"/>
        <v>치유력 +506</v>
      </c>
    </row>
    <row r="3322" spans="1:16" ht="13.8" customHeight="1">
      <c r="A3322" s="101">
        <f>C3322*ID규칙_기본능력치그룹_단위+COUNTIF($C$4:C3322,C3322)</f>
        <v>24321019</v>
      </c>
      <c r="B3322" s="100" t="s">
        <v>417</v>
      </c>
      <c r="C3322" s="101">
        <f>VLOOKUP(B3322,WEAPON!$B:$D,3,0)</f>
        <v>24321</v>
      </c>
      <c r="D3322" s="102">
        <v>19</v>
      </c>
      <c r="E3322" s="101">
        <v>1</v>
      </c>
      <c r="F3322" s="101">
        <v>171</v>
      </c>
      <c r="G3322" s="101">
        <v>0</v>
      </c>
      <c r="H3322" s="101">
        <v>2</v>
      </c>
      <c r="I3322" s="101">
        <v>1223</v>
      </c>
      <c r="J3322" s="101">
        <v>0</v>
      </c>
      <c r="K3322" s="101">
        <v>3</v>
      </c>
      <c r="L3322" s="101">
        <v>524</v>
      </c>
      <c r="M3322" s="101">
        <v>0</v>
      </c>
      <c r="N3322" s="100" t="str">
        <f t="shared" si="153"/>
        <v>공격력 +171</v>
      </c>
      <c r="O3322" s="100" t="str">
        <f t="shared" si="154"/>
        <v>최대 체력 +1223</v>
      </c>
      <c r="P3322" s="100" t="str">
        <f t="shared" si="155"/>
        <v>치유력 +524</v>
      </c>
    </row>
    <row r="3323" spans="1:16" ht="13.8" customHeight="1">
      <c r="A3323" s="101">
        <f>C3323*ID규칙_기본능력치그룹_단위+COUNTIF($C$4:C3323,C3323)</f>
        <v>24321020</v>
      </c>
      <c r="B3323" s="100" t="s">
        <v>417</v>
      </c>
      <c r="C3323" s="101">
        <f>VLOOKUP(B3323,WEAPON!$B:$D,3,0)</f>
        <v>24321</v>
      </c>
      <c r="D3323" s="102">
        <v>20</v>
      </c>
      <c r="E3323" s="101">
        <v>1</v>
      </c>
      <c r="F3323" s="101">
        <v>177</v>
      </c>
      <c r="G3323" s="101">
        <v>0</v>
      </c>
      <c r="H3323" s="101">
        <v>2</v>
      </c>
      <c r="I3323" s="101">
        <v>1265</v>
      </c>
      <c r="J3323" s="101">
        <v>0</v>
      </c>
      <c r="K3323" s="101">
        <v>3</v>
      </c>
      <c r="L3323" s="101">
        <v>543</v>
      </c>
      <c r="M3323" s="101">
        <v>0</v>
      </c>
      <c r="N3323" s="100" t="str">
        <f t="shared" si="153"/>
        <v>공격력 +177</v>
      </c>
      <c r="O3323" s="100" t="str">
        <f t="shared" si="154"/>
        <v>최대 체력 +1265</v>
      </c>
      <c r="P3323" s="100" t="str">
        <f t="shared" si="155"/>
        <v>치유력 +543</v>
      </c>
    </row>
    <row r="3324" spans="1:16" ht="13.8" customHeight="1">
      <c r="A3324" s="101">
        <f>C3324*ID규칙_기본능력치그룹_단위+COUNTIF($C$4:C3324,C3324)</f>
        <v>24321021</v>
      </c>
      <c r="B3324" s="100" t="s">
        <v>417</v>
      </c>
      <c r="C3324" s="101">
        <f>VLOOKUP(B3324,WEAPON!$B:$D,3,0)</f>
        <v>24321</v>
      </c>
      <c r="D3324" s="102">
        <v>21</v>
      </c>
      <c r="E3324" s="101">
        <v>1</v>
      </c>
      <c r="F3324" s="101">
        <v>183</v>
      </c>
      <c r="G3324" s="101">
        <v>0</v>
      </c>
      <c r="H3324" s="101">
        <v>2</v>
      </c>
      <c r="I3324" s="101">
        <v>1307</v>
      </c>
      <c r="J3324" s="101">
        <v>0</v>
      </c>
      <c r="K3324" s="101">
        <v>3</v>
      </c>
      <c r="L3324" s="101">
        <v>561</v>
      </c>
      <c r="M3324" s="101">
        <v>0</v>
      </c>
      <c r="N3324" s="100" t="str">
        <f t="shared" si="153"/>
        <v>공격력 +183</v>
      </c>
      <c r="O3324" s="100" t="str">
        <f t="shared" si="154"/>
        <v>최대 체력 +1307</v>
      </c>
      <c r="P3324" s="100" t="str">
        <f t="shared" si="155"/>
        <v>치유력 +561</v>
      </c>
    </row>
    <row r="3325" spans="1:16" ht="13.8" customHeight="1">
      <c r="A3325" s="101">
        <f>C3325*ID규칙_기본능력치그룹_단위+COUNTIF($C$4:C3325,C3325)</f>
        <v>24321022</v>
      </c>
      <c r="B3325" s="100" t="s">
        <v>417</v>
      </c>
      <c r="C3325" s="101">
        <f>VLOOKUP(B3325,WEAPON!$B:$D,3,0)</f>
        <v>24321</v>
      </c>
      <c r="D3325" s="102">
        <v>22</v>
      </c>
      <c r="E3325" s="101">
        <v>1</v>
      </c>
      <c r="F3325" s="101">
        <v>188</v>
      </c>
      <c r="G3325" s="101">
        <v>0</v>
      </c>
      <c r="H3325" s="101">
        <v>2</v>
      </c>
      <c r="I3325" s="101">
        <v>1349</v>
      </c>
      <c r="J3325" s="101">
        <v>0</v>
      </c>
      <c r="K3325" s="101">
        <v>3</v>
      </c>
      <c r="L3325" s="101">
        <v>579</v>
      </c>
      <c r="M3325" s="101">
        <v>0</v>
      </c>
      <c r="N3325" s="100" t="str">
        <f t="shared" si="153"/>
        <v>공격력 +188</v>
      </c>
      <c r="O3325" s="100" t="str">
        <f t="shared" si="154"/>
        <v>최대 체력 +1349</v>
      </c>
      <c r="P3325" s="100" t="str">
        <f t="shared" si="155"/>
        <v>치유력 +579</v>
      </c>
    </row>
    <row r="3326" spans="1:16" ht="13.8" customHeight="1">
      <c r="A3326" s="101">
        <f>C3326*ID규칙_기본능력치그룹_단위+COUNTIF($C$4:C3326,C3326)</f>
        <v>24321023</v>
      </c>
      <c r="B3326" s="100" t="s">
        <v>417</v>
      </c>
      <c r="C3326" s="101">
        <f>VLOOKUP(B3326,WEAPON!$B:$D,3,0)</f>
        <v>24321</v>
      </c>
      <c r="D3326" s="102">
        <v>23</v>
      </c>
      <c r="E3326" s="101">
        <v>1</v>
      </c>
      <c r="F3326" s="101">
        <v>194</v>
      </c>
      <c r="G3326" s="101">
        <v>0</v>
      </c>
      <c r="H3326" s="101">
        <v>2</v>
      </c>
      <c r="I3326" s="101">
        <v>1392</v>
      </c>
      <c r="J3326" s="101">
        <v>0</v>
      </c>
      <c r="K3326" s="101">
        <v>3</v>
      </c>
      <c r="L3326" s="101">
        <v>597</v>
      </c>
      <c r="M3326" s="101">
        <v>0</v>
      </c>
      <c r="N3326" s="100" t="str">
        <f t="shared" si="153"/>
        <v>공격력 +194</v>
      </c>
      <c r="O3326" s="100" t="str">
        <f t="shared" si="154"/>
        <v>최대 체력 +1392</v>
      </c>
      <c r="P3326" s="100" t="str">
        <f t="shared" si="155"/>
        <v>치유력 +597</v>
      </c>
    </row>
    <row r="3327" spans="1:16" ht="13.8" customHeight="1">
      <c r="A3327" s="101">
        <f>C3327*ID규칙_기본능력치그룹_단위+COUNTIF($C$4:C3327,C3327)</f>
        <v>24321024</v>
      </c>
      <c r="B3327" s="100" t="s">
        <v>417</v>
      </c>
      <c r="C3327" s="101">
        <f>VLOOKUP(B3327,WEAPON!$B:$D,3,0)</f>
        <v>24321</v>
      </c>
      <c r="D3327" s="102">
        <v>24</v>
      </c>
      <c r="E3327" s="101">
        <v>1</v>
      </c>
      <c r="F3327" s="101">
        <v>200</v>
      </c>
      <c r="G3327" s="101">
        <v>0</v>
      </c>
      <c r="H3327" s="101">
        <v>2</v>
      </c>
      <c r="I3327" s="101">
        <v>1434</v>
      </c>
      <c r="J3327" s="101">
        <v>0</v>
      </c>
      <c r="K3327" s="101">
        <v>3</v>
      </c>
      <c r="L3327" s="101">
        <v>615</v>
      </c>
      <c r="M3327" s="101">
        <v>0</v>
      </c>
      <c r="N3327" s="100" t="str">
        <f t="shared" si="153"/>
        <v>공격력 +200</v>
      </c>
      <c r="O3327" s="100" t="str">
        <f t="shared" si="154"/>
        <v>최대 체력 +1434</v>
      </c>
      <c r="P3327" s="100" t="str">
        <f t="shared" si="155"/>
        <v>치유력 +615</v>
      </c>
    </row>
    <row r="3328" spans="1:16" ht="13.8" customHeight="1">
      <c r="A3328" s="101">
        <f>C3328*ID규칙_기본능력치그룹_단위+COUNTIF($C$4:C3328,C3328)</f>
        <v>24321025</v>
      </c>
      <c r="B3328" s="100" t="s">
        <v>417</v>
      </c>
      <c r="C3328" s="101">
        <f>VLOOKUP(B3328,WEAPON!$B:$D,3,0)</f>
        <v>24321</v>
      </c>
      <c r="D3328" s="102">
        <v>25</v>
      </c>
      <c r="E3328" s="101">
        <v>1</v>
      </c>
      <c r="F3328" s="101">
        <v>206</v>
      </c>
      <c r="G3328" s="101">
        <v>0</v>
      </c>
      <c r="H3328" s="101">
        <v>2</v>
      </c>
      <c r="I3328" s="101">
        <v>1476</v>
      </c>
      <c r="J3328" s="101">
        <v>0</v>
      </c>
      <c r="K3328" s="101">
        <v>3</v>
      </c>
      <c r="L3328" s="101">
        <v>633</v>
      </c>
      <c r="M3328" s="101">
        <v>0</v>
      </c>
      <c r="N3328" s="100" t="str">
        <f t="shared" si="153"/>
        <v>공격력 +206</v>
      </c>
      <c r="O3328" s="100" t="str">
        <f t="shared" si="154"/>
        <v>최대 체력 +1476</v>
      </c>
      <c r="P3328" s="100" t="str">
        <f t="shared" si="155"/>
        <v>치유력 +633</v>
      </c>
    </row>
    <row r="3329" spans="1:16" ht="13.8" customHeight="1">
      <c r="A3329" s="101">
        <f>C3329*ID규칙_기본능력치그룹_단위+COUNTIF($C$4:C3329,C3329)</f>
        <v>24321026</v>
      </c>
      <c r="B3329" s="100" t="s">
        <v>417</v>
      </c>
      <c r="C3329" s="101">
        <f>VLOOKUP(B3329,WEAPON!$B:$D,3,0)</f>
        <v>24321</v>
      </c>
      <c r="D3329" s="102">
        <v>26</v>
      </c>
      <c r="E3329" s="101">
        <v>1</v>
      </c>
      <c r="F3329" s="101">
        <v>212</v>
      </c>
      <c r="G3329" s="101">
        <v>0</v>
      </c>
      <c r="H3329" s="101">
        <v>2</v>
      </c>
      <c r="I3329" s="101">
        <v>1518</v>
      </c>
      <c r="J3329" s="101">
        <v>0</v>
      </c>
      <c r="K3329" s="101">
        <v>3</v>
      </c>
      <c r="L3329" s="101">
        <v>651</v>
      </c>
      <c r="M3329" s="101">
        <v>0</v>
      </c>
      <c r="N3329" s="100" t="str">
        <f t="shared" si="153"/>
        <v>공격력 +212</v>
      </c>
      <c r="O3329" s="100" t="str">
        <f t="shared" si="154"/>
        <v>최대 체력 +1518</v>
      </c>
      <c r="P3329" s="100" t="str">
        <f t="shared" si="155"/>
        <v>치유력 +651</v>
      </c>
    </row>
    <row r="3330" spans="1:16" ht="13.8" customHeight="1">
      <c r="A3330" s="101">
        <f>C3330*ID규칙_기본능력치그룹_단위+COUNTIF($C$4:C3330,C3330)</f>
        <v>24321027</v>
      </c>
      <c r="B3330" s="100" t="s">
        <v>417</v>
      </c>
      <c r="C3330" s="101">
        <f>VLOOKUP(B3330,WEAPON!$B:$D,3,0)</f>
        <v>24321</v>
      </c>
      <c r="D3330" s="102">
        <v>27</v>
      </c>
      <c r="E3330" s="101">
        <v>1</v>
      </c>
      <c r="F3330" s="101">
        <v>218</v>
      </c>
      <c r="G3330" s="101">
        <v>0</v>
      </c>
      <c r="H3330" s="101">
        <v>2</v>
      </c>
      <c r="I3330" s="101">
        <v>1560</v>
      </c>
      <c r="J3330" s="101">
        <v>0</v>
      </c>
      <c r="K3330" s="101">
        <v>3</v>
      </c>
      <c r="L3330" s="101">
        <v>669</v>
      </c>
      <c r="M3330" s="101">
        <v>0</v>
      </c>
      <c r="N3330" s="100" t="str">
        <f t="shared" si="153"/>
        <v>공격력 +218</v>
      </c>
      <c r="O3330" s="100" t="str">
        <f t="shared" si="154"/>
        <v>최대 체력 +1560</v>
      </c>
      <c r="P3330" s="100" t="str">
        <f t="shared" si="155"/>
        <v>치유력 +669</v>
      </c>
    </row>
    <row r="3331" spans="1:16" ht="13.8" customHeight="1">
      <c r="A3331" s="101">
        <f>C3331*ID규칙_기본능력치그룹_단위+COUNTIF($C$4:C3331,C3331)</f>
        <v>24321028</v>
      </c>
      <c r="B3331" s="100" t="s">
        <v>417</v>
      </c>
      <c r="C3331" s="101">
        <f>VLOOKUP(B3331,WEAPON!$B:$D,3,0)</f>
        <v>24321</v>
      </c>
      <c r="D3331" s="102">
        <v>28</v>
      </c>
      <c r="E3331" s="101">
        <v>1</v>
      </c>
      <c r="F3331" s="101">
        <v>224</v>
      </c>
      <c r="G3331" s="101">
        <v>0</v>
      </c>
      <c r="H3331" s="101">
        <v>2</v>
      </c>
      <c r="I3331" s="101">
        <v>1602</v>
      </c>
      <c r="J3331" s="101">
        <v>0</v>
      </c>
      <c r="K3331" s="101">
        <v>3</v>
      </c>
      <c r="L3331" s="101">
        <v>687</v>
      </c>
      <c r="M3331" s="101">
        <v>0</v>
      </c>
      <c r="N3331" s="100" t="str">
        <f t="shared" si="153"/>
        <v>공격력 +224</v>
      </c>
      <c r="O3331" s="100" t="str">
        <f t="shared" si="154"/>
        <v>최대 체력 +1602</v>
      </c>
      <c r="P3331" s="100" t="str">
        <f t="shared" si="155"/>
        <v>치유력 +687</v>
      </c>
    </row>
    <row r="3332" spans="1:16" ht="13.8" customHeight="1">
      <c r="A3332" s="101">
        <f>C3332*ID규칙_기본능력치그룹_단위+COUNTIF($C$4:C3332,C3332)</f>
        <v>24321029</v>
      </c>
      <c r="B3332" s="100" t="s">
        <v>417</v>
      </c>
      <c r="C3332" s="101">
        <f>VLOOKUP(B3332,WEAPON!$B:$D,3,0)</f>
        <v>24321</v>
      </c>
      <c r="D3332" s="102">
        <v>29</v>
      </c>
      <c r="E3332" s="101">
        <v>1</v>
      </c>
      <c r="F3332" s="101">
        <v>230</v>
      </c>
      <c r="G3332" s="101">
        <v>0</v>
      </c>
      <c r="H3332" s="101">
        <v>2</v>
      </c>
      <c r="I3332" s="101">
        <v>1645</v>
      </c>
      <c r="J3332" s="101">
        <v>0</v>
      </c>
      <c r="K3332" s="101">
        <v>3</v>
      </c>
      <c r="L3332" s="101">
        <v>705</v>
      </c>
      <c r="M3332" s="101">
        <v>0</v>
      </c>
      <c r="N3332" s="100" t="str">
        <f t="shared" ref="N3332:N3395" si="156">IF(E3332=0,"-",VLOOKUP(E3332,STATS_TYPE,2,0)&amp;" +")&amp;IF(E3332=0,"",IF(G3332=0,F3332,F3332/100&amp;"%"))</f>
        <v>공격력 +230</v>
      </c>
      <c r="O3332" s="100" t="str">
        <f t="shared" ref="O3332:O3395" si="157">IF(H3332=0,"-",VLOOKUP(H3332,STATS_TYPE,2,0)&amp;" +")&amp;IF(H3332=0,"",IF(J3332=0,I3332,I3332/100&amp;"%"))</f>
        <v>최대 체력 +1645</v>
      </c>
      <c r="P3332" s="100" t="str">
        <f t="shared" ref="P3332:P3395" si="158">IF(K3332=0,"-",VLOOKUP(K3332,STATS_TYPE,2,0)&amp;" +")&amp;IF(K3332=0,"",IF(M3332=0,L3332,L3332/100&amp;"%"))</f>
        <v>치유력 +705</v>
      </c>
    </row>
    <row r="3333" spans="1:16" ht="13.8" customHeight="1">
      <c r="A3333" s="101">
        <f>C3333*ID규칙_기본능력치그룹_단위+COUNTIF($C$4:C3333,C3333)</f>
        <v>24321030</v>
      </c>
      <c r="B3333" s="100" t="s">
        <v>417</v>
      </c>
      <c r="C3333" s="101">
        <f>VLOOKUP(B3333,WEAPON!$B:$D,3,0)</f>
        <v>24321</v>
      </c>
      <c r="D3333" s="102">
        <v>30</v>
      </c>
      <c r="E3333" s="101">
        <v>1</v>
      </c>
      <c r="F3333" s="101">
        <v>235</v>
      </c>
      <c r="G3333" s="101">
        <v>0</v>
      </c>
      <c r="H3333" s="101">
        <v>2</v>
      </c>
      <c r="I3333" s="101">
        <v>1687</v>
      </c>
      <c r="J3333" s="101">
        <v>0</v>
      </c>
      <c r="K3333" s="101">
        <v>3</v>
      </c>
      <c r="L3333" s="101">
        <v>723</v>
      </c>
      <c r="M3333" s="101">
        <v>0</v>
      </c>
      <c r="N3333" s="100" t="str">
        <f t="shared" si="156"/>
        <v>공격력 +235</v>
      </c>
      <c r="O3333" s="100" t="str">
        <f t="shared" si="157"/>
        <v>최대 체력 +1687</v>
      </c>
      <c r="P3333" s="100" t="str">
        <f t="shared" si="158"/>
        <v>치유력 +723</v>
      </c>
    </row>
    <row r="3334" spans="1:16" ht="13.8" customHeight="1">
      <c r="A3334" s="101">
        <f>C3334*ID규칙_기본능력치그룹_단위+COUNTIF($C$4:C3334,C3334)</f>
        <v>24321031</v>
      </c>
      <c r="B3334" s="100" t="s">
        <v>417</v>
      </c>
      <c r="C3334" s="101">
        <f>VLOOKUP(B3334,WEAPON!$B:$D,3,0)</f>
        <v>24321</v>
      </c>
      <c r="D3334" s="102">
        <v>31</v>
      </c>
      <c r="E3334" s="101">
        <v>1</v>
      </c>
      <c r="F3334" s="101">
        <v>241</v>
      </c>
      <c r="G3334" s="101">
        <v>0</v>
      </c>
      <c r="H3334" s="101">
        <v>2</v>
      </c>
      <c r="I3334" s="101">
        <v>1729</v>
      </c>
      <c r="J3334" s="101">
        <v>0</v>
      </c>
      <c r="K3334" s="101">
        <v>3</v>
      </c>
      <c r="L3334" s="101">
        <v>741</v>
      </c>
      <c r="M3334" s="101">
        <v>0</v>
      </c>
      <c r="N3334" s="100" t="str">
        <f t="shared" si="156"/>
        <v>공격력 +241</v>
      </c>
      <c r="O3334" s="100" t="str">
        <f t="shared" si="157"/>
        <v>최대 체력 +1729</v>
      </c>
      <c r="P3334" s="100" t="str">
        <f t="shared" si="158"/>
        <v>치유력 +741</v>
      </c>
    </row>
    <row r="3335" spans="1:16" ht="13.8" customHeight="1">
      <c r="A3335" s="101">
        <f>C3335*ID규칙_기본능력치그룹_단위+COUNTIF($C$4:C3335,C3335)</f>
        <v>24321032</v>
      </c>
      <c r="B3335" s="100" t="s">
        <v>417</v>
      </c>
      <c r="C3335" s="101">
        <f>VLOOKUP(B3335,WEAPON!$B:$D,3,0)</f>
        <v>24321</v>
      </c>
      <c r="D3335" s="102">
        <v>32</v>
      </c>
      <c r="E3335" s="101">
        <v>1</v>
      </c>
      <c r="F3335" s="101">
        <v>247</v>
      </c>
      <c r="G3335" s="101">
        <v>0</v>
      </c>
      <c r="H3335" s="101">
        <v>2</v>
      </c>
      <c r="I3335" s="101">
        <v>1771</v>
      </c>
      <c r="J3335" s="101">
        <v>0</v>
      </c>
      <c r="K3335" s="101">
        <v>3</v>
      </c>
      <c r="L3335" s="101">
        <v>760</v>
      </c>
      <c r="M3335" s="101">
        <v>0</v>
      </c>
      <c r="N3335" s="100" t="str">
        <f t="shared" si="156"/>
        <v>공격력 +247</v>
      </c>
      <c r="O3335" s="100" t="str">
        <f t="shared" si="157"/>
        <v>최대 체력 +1771</v>
      </c>
      <c r="P3335" s="100" t="str">
        <f t="shared" si="158"/>
        <v>치유력 +760</v>
      </c>
    </row>
    <row r="3336" spans="1:16" ht="13.8" customHeight="1">
      <c r="A3336" s="101">
        <f>C3336*ID규칙_기본능력치그룹_단위+COUNTIF($C$4:C3336,C3336)</f>
        <v>24321033</v>
      </c>
      <c r="B3336" s="100" t="s">
        <v>417</v>
      </c>
      <c r="C3336" s="101">
        <f>VLOOKUP(B3336,WEAPON!$B:$D,3,0)</f>
        <v>24321</v>
      </c>
      <c r="D3336" s="102">
        <v>33</v>
      </c>
      <c r="E3336" s="101">
        <v>1</v>
      </c>
      <c r="F3336" s="101">
        <v>253</v>
      </c>
      <c r="G3336" s="101">
        <v>0</v>
      </c>
      <c r="H3336" s="101">
        <v>2</v>
      </c>
      <c r="I3336" s="101">
        <v>1813</v>
      </c>
      <c r="J3336" s="101">
        <v>0</v>
      </c>
      <c r="K3336" s="101">
        <v>3</v>
      </c>
      <c r="L3336" s="101">
        <v>778</v>
      </c>
      <c r="M3336" s="101">
        <v>0</v>
      </c>
      <c r="N3336" s="100" t="str">
        <f t="shared" si="156"/>
        <v>공격력 +253</v>
      </c>
      <c r="O3336" s="100" t="str">
        <f t="shared" si="157"/>
        <v>최대 체력 +1813</v>
      </c>
      <c r="P3336" s="100" t="str">
        <f t="shared" si="158"/>
        <v>치유력 +778</v>
      </c>
    </row>
    <row r="3337" spans="1:16" ht="13.8" customHeight="1">
      <c r="A3337" s="101">
        <f>C3337*ID규칙_기본능력치그룹_단위+COUNTIF($C$4:C3337,C3337)</f>
        <v>24321034</v>
      </c>
      <c r="B3337" s="100" t="s">
        <v>417</v>
      </c>
      <c r="C3337" s="101">
        <f>VLOOKUP(B3337,WEAPON!$B:$D,3,0)</f>
        <v>24321</v>
      </c>
      <c r="D3337" s="102">
        <v>34</v>
      </c>
      <c r="E3337" s="101">
        <v>1</v>
      </c>
      <c r="F3337" s="101">
        <v>259</v>
      </c>
      <c r="G3337" s="101">
        <v>0</v>
      </c>
      <c r="H3337" s="101">
        <v>2</v>
      </c>
      <c r="I3337" s="101">
        <v>1855</v>
      </c>
      <c r="J3337" s="101">
        <v>0</v>
      </c>
      <c r="K3337" s="101">
        <v>3</v>
      </c>
      <c r="L3337" s="101">
        <v>796</v>
      </c>
      <c r="M3337" s="101">
        <v>0</v>
      </c>
      <c r="N3337" s="100" t="str">
        <f t="shared" si="156"/>
        <v>공격력 +259</v>
      </c>
      <c r="O3337" s="100" t="str">
        <f t="shared" si="157"/>
        <v>최대 체력 +1855</v>
      </c>
      <c r="P3337" s="100" t="str">
        <f t="shared" si="158"/>
        <v>치유력 +796</v>
      </c>
    </row>
    <row r="3338" spans="1:16" ht="13.8" customHeight="1">
      <c r="A3338" s="101">
        <f>C3338*ID규칙_기본능력치그룹_단위+COUNTIF($C$4:C3338,C3338)</f>
        <v>24321035</v>
      </c>
      <c r="B3338" s="100" t="s">
        <v>417</v>
      </c>
      <c r="C3338" s="101">
        <f>VLOOKUP(B3338,WEAPON!$B:$D,3,0)</f>
        <v>24321</v>
      </c>
      <c r="D3338" s="102">
        <v>35</v>
      </c>
      <c r="E3338" s="101">
        <v>1</v>
      </c>
      <c r="F3338" s="101">
        <v>265</v>
      </c>
      <c r="G3338" s="101">
        <v>0</v>
      </c>
      <c r="H3338" s="101">
        <v>2</v>
      </c>
      <c r="I3338" s="101">
        <v>1898</v>
      </c>
      <c r="J3338" s="101">
        <v>0</v>
      </c>
      <c r="K3338" s="101">
        <v>3</v>
      </c>
      <c r="L3338" s="101">
        <v>814</v>
      </c>
      <c r="M3338" s="101">
        <v>0</v>
      </c>
      <c r="N3338" s="100" t="str">
        <f t="shared" si="156"/>
        <v>공격력 +265</v>
      </c>
      <c r="O3338" s="100" t="str">
        <f t="shared" si="157"/>
        <v>최대 체력 +1898</v>
      </c>
      <c r="P3338" s="100" t="str">
        <f t="shared" si="158"/>
        <v>치유력 +814</v>
      </c>
    </row>
    <row r="3339" spans="1:16" ht="13.8" customHeight="1">
      <c r="A3339" s="101">
        <f>C3339*ID규칙_기본능력치그룹_단위+COUNTIF($C$4:C3339,C3339)</f>
        <v>24321036</v>
      </c>
      <c r="B3339" s="100" t="s">
        <v>417</v>
      </c>
      <c r="C3339" s="101">
        <f>VLOOKUP(B3339,WEAPON!$B:$D,3,0)</f>
        <v>24321</v>
      </c>
      <c r="D3339" s="102">
        <v>36</v>
      </c>
      <c r="E3339" s="101">
        <v>1</v>
      </c>
      <c r="F3339" s="101">
        <v>271</v>
      </c>
      <c r="G3339" s="101">
        <v>0</v>
      </c>
      <c r="H3339" s="101">
        <v>2</v>
      </c>
      <c r="I3339" s="101">
        <v>1940</v>
      </c>
      <c r="J3339" s="101">
        <v>0</v>
      </c>
      <c r="K3339" s="101">
        <v>3</v>
      </c>
      <c r="L3339" s="101">
        <v>832</v>
      </c>
      <c r="M3339" s="101">
        <v>0</v>
      </c>
      <c r="N3339" s="100" t="str">
        <f t="shared" si="156"/>
        <v>공격력 +271</v>
      </c>
      <c r="O3339" s="100" t="str">
        <f t="shared" si="157"/>
        <v>최대 체력 +1940</v>
      </c>
      <c r="P3339" s="100" t="str">
        <f t="shared" si="158"/>
        <v>치유력 +832</v>
      </c>
    </row>
    <row r="3340" spans="1:16" ht="13.8" customHeight="1">
      <c r="A3340" s="101">
        <f>C3340*ID규칙_기본능력치그룹_단위+COUNTIF($C$4:C3340,C3340)</f>
        <v>24321037</v>
      </c>
      <c r="B3340" s="100" t="s">
        <v>417</v>
      </c>
      <c r="C3340" s="101">
        <f>VLOOKUP(B3340,WEAPON!$B:$D,3,0)</f>
        <v>24321</v>
      </c>
      <c r="D3340" s="102">
        <v>37</v>
      </c>
      <c r="E3340" s="101">
        <v>1</v>
      </c>
      <c r="F3340" s="101">
        <v>277</v>
      </c>
      <c r="G3340" s="101">
        <v>0</v>
      </c>
      <c r="H3340" s="101">
        <v>2</v>
      </c>
      <c r="I3340" s="101">
        <v>1982</v>
      </c>
      <c r="J3340" s="101">
        <v>0</v>
      </c>
      <c r="K3340" s="101">
        <v>3</v>
      </c>
      <c r="L3340" s="101">
        <v>850</v>
      </c>
      <c r="M3340" s="101">
        <v>0</v>
      </c>
      <c r="N3340" s="100" t="str">
        <f t="shared" si="156"/>
        <v>공격력 +277</v>
      </c>
      <c r="O3340" s="100" t="str">
        <f t="shared" si="157"/>
        <v>최대 체력 +1982</v>
      </c>
      <c r="P3340" s="100" t="str">
        <f t="shared" si="158"/>
        <v>치유력 +850</v>
      </c>
    </row>
    <row r="3341" spans="1:16" ht="13.8" customHeight="1">
      <c r="A3341" s="101">
        <f>C3341*ID규칙_기본능력치그룹_단위+COUNTIF($C$4:C3341,C3341)</f>
        <v>24321038</v>
      </c>
      <c r="B3341" s="100" t="s">
        <v>417</v>
      </c>
      <c r="C3341" s="101">
        <f>VLOOKUP(B3341,WEAPON!$B:$D,3,0)</f>
        <v>24321</v>
      </c>
      <c r="D3341" s="102">
        <v>38</v>
      </c>
      <c r="E3341" s="101">
        <v>1</v>
      </c>
      <c r="F3341" s="101">
        <v>282</v>
      </c>
      <c r="G3341" s="101">
        <v>0</v>
      </c>
      <c r="H3341" s="101">
        <v>2</v>
      </c>
      <c r="I3341" s="101">
        <v>2024</v>
      </c>
      <c r="J3341" s="101">
        <v>0</v>
      </c>
      <c r="K3341" s="101">
        <v>3</v>
      </c>
      <c r="L3341" s="101">
        <v>868</v>
      </c>
      <c r="M3341" s="101">
        <v>0</v>
      </c>
      <c r="N3341" s="100" t="str">
        <f t="shared" si="156"/>
        <v>공격력 +282</v>
      </c>
      <c r="O3341" s="100" t="str">
        <f t="shared" si="157"/>
        <v>최대 체력 +2024</v>
      </c>
      <c r="P3341" s="100" t="str">
        <f t="shared" si="158"/>
        <v>치유력 +868</v>
      </c>
    </row>
    <row r="3342" spans="1:16" ht="13.8" customHeight="1">
      <c r="A3342" s="101">
        <f>C3342*ID규칙_기본능력치그룹_단위+COUNTIF($C$4:C3342,C3342)</f>
        <v>24321039</v>
      </c>
      <c r="B3342" s="100" t="s">
        <v>417</v>
      </c>
      <c r="C3342" s="101">
        <f>VLOOKUP(B3342,WEAPON!$B:$D,3,0)</f>
        <v>24321</v>
      </c>
      <c r="D3342" s="102">
        <v>39</v>
      </c>
      <c r="E3342" s="101">
        <v>1</v>
      </c>
      <c r="F3342" s="101">
        <v>288</v>
      </c>
      <c r="G3342" s="101">
        <v>0</v>
      </c>
      <c r="H3342" s="101">
        <v>2</v>
      </c>
      <c r="I3342" s="101">
        <v>2066</v>
      </c>
      <c r="J3342" s="101">
        <v>0</v>
      </c>
      <c r="K3342" s="101">
        <v>3</v>
      </c>
      <c r="L3342" s="101">
        <v>886</v>
      </c>
      <c r="M3342" s="101">
        <v>0</v>
      </c>
      <c r="N3342" s="100" t="str">
        <f t="shared" si="156"/>
        <v>공격력 +288</v>
      </c>
      <c r="O3342" s="100" t="str">
        <f t="shared" si="157"/>
        <v>최대 체력 +2066</v>
      </c>
      <c r="P3342" s="100" t="str">
        <f t="shared" si="158"/>
        <v>치유력 +886</v>
      </c>
    </row>
    <row r="3343" spans="1:16" ht="13.8" customHeight="1">
      <c r="A3343" s="101">
        <f>C3343*ID규칙_기본능력치그룹_단위+COUNTIF($C$4:C3343,C3343)</f>
        <v>24321040</v>
      </c>
      <c r="B3343" s="100" t="s">
        <v>417</v>
      </c>
      <c r="C3343" s="101">
        <f>VLOOKUP(B3343,WEAPON!$B:$D,3,0)</f>
        <v>24321</v>
      </c>
      <c r="D3343" s="102">
        <v>40</v>
      </c>
      <c r="E3343" s="101">
        <v>1</v>
      </c>
      <c r="F3343" s="101">
        <v>294</v>
      </c>
      <c r="G3343" s="101">
        <v>0</v>
      </c>
      <c r="H3343" s="101">
        <v>2</v>
      </c>
      <c r="I3343" s="101">
        <v>2108</v>
      </c>
      <c r="J3343" s="101">
        <v>0</v>
      </c>
      <c r="K3343" s="101">
        <v>3</v>
      </c>
      <c r="L3343" s="101">
        <v>904</v>
      </c>
      <c r="M3343" s="101">
        <v>0</v>
      </c>
      <c r="N3343" s="100" t="str">
        <f t="shared" si="156"/>
        <v>공격력 +294</v>
      </c>
      <c r="O3343" s="100" t="str">
        <f t="shared" si="157"/>
        <v>최대 체력 +2108</v>
      </c>
      <c r="P3343" s="100" t="str">
        <f t="shared" si="158"/>
        <v>치유력 +904</v>
      </c>
    </row>
    <row r="3344" spans="1:16" ht="13.8" customHeight="1">
      <c r="A3344" s="101">
        <f>C3344*ID규칙_기본능력치그룹_단위+COUNTIF($C$4:C3344,C3344)</f>
        <v>24321041</v>
      </c>
      <c r="B3344" s="100" t="s">
        <v>417</v>
      </c>
      <c r="C3344" s="101">
        <f>VLOOKUP(B3344,WEAPON!$B:$D,3,0)</f>
        <v>24321</v>
      </c>
      <c r="D3344" s="102">
        <v>41</v>
      </c>
      <c r="E3344" s="101">
        <v>1</v>
      </c>
      <c r="F3344" s="101">
        <v>300</v>
      </c>
      <c r="G3344" s="101">
        <v>0</v>
      </c>
      <c r="H3344" s="101">
        <v>2</v>
      </c>
      <c r="I3344" s="101">
        <v>2151</v>
      </c>
      <c r="J3344" s="101">
        <v>0</v>
      </c>
      <c r="K3344" s="101">
        <v>3</v>
      </c>
      <c r="L3344" s="101">
        <v>922</v>
      </c>
      <c r="M3344" s="101">
        <v>0</v>
      </c>
      <c r="N3344" s="100" t="str">
        <f t="shared" si="156"/>
        <v>공격력 +300</v>
      </c>
      <c r="O3344" s="100" t="str">
        <f t="shared" si="157"/>
        <v>최대 체력 +2151</v>
      </c>
      <c r="P3344" s="100" t="str">
        <f t="shared" si="158"/>
        <v>치유력 +922</v>
      </c>
    </row>
    <row r="3345" spans="1:16" ht="13.8" customHeight="1">
      <c r="A3345" s="101">
        <f>C3345*ID규칙_기본능력치그룹_단위+COUNTIF($C$4:C3345,C3345)</f>
        <v>24321042</v>
      </c>
      <c r="B3345" s="100" t="s">
        <v>417</v>
      </c>
      <c r="C3345" s="101">
        <f>VLOOKUP(B3345,WEAPON!$B:$D,3,0)</f>
        <v>24321</v>
      </c>
      <c r="D3345" s="102">
        <v>42</v>
      </c>
      <c r="E3345" s="101">
        <v>1</v>
      </c>
      <c r="F3345" s="101">
        <v>306</v>
      </c>
      <c r="G3345" s="101">
        <v>0</v>
      </c>
      <c r="H3345" s="101">
        <v>2</v>
      </c>
      <c r="I3345" s="101">
        <v>2193</v>
      </c>
      <c r="J3345" s="101">
        <v>0</v>
      </c>
      <c r="K3345" s="101">
        <v>3</v>
      </c>
      <c r="L3345" s="101">
        <v>940</v>
      </c>
      <c r="M3345" s="101">
        <v>0</v>
      </c>
      <c r="N3345" s="100" t="str">
        <f t="shared" si="156"/>
        <v>공격력 +306</v>
      </c>
      <c r="O3345" s="100" t="str">
        <f t="shared" si="157"/>
        <v>최대 체력 +2193</v>
      </c>
      <c r="P3345" s="100" t="str">
        <f t="shared" si="158"/>
        <v>치유력 +940</v>
      </c>
    </row>
    <row r="3346" spans="1:16" ht="13.8" customHeight="1">
      <c r="A3346" s="101">
        <f>C3346*ID규칙_기본능력치그룹_단위+COUNTIF($C$4:C3346,C3346)</f>
        <v>24321043</v>
      </c>
      <c r="B3346" s="100" t="s">
        <v>417</v>
      </c>
      <c r="C3346" s="101">
        <f>VLOOKUP(B3346,WEAPON!$B:$D,3,0)</f>
        <v>24321</v>
      </c>
      <c r="D3346" s="102">
        <v>43</v>
      </c>
      <c r="E3346" s="101">
        <v>1</v>
      </c>
      <c r="F3346" s="101">
        <v>312</v>
      </c>
      <c r="G3346" s="101">
        <v>0</v>
      </c>
      <c r="H3346" s="101">
        <v>2</v>
      </c>
      <c r="I3346" s="101">
        <v>2235</v>
      </c>
      <c r="J3346" s="101">
        <v>0</v>
      </c>
      <c r="K3346" s="101">
        <v>3</v>
      </c>
      <c r="L3346" s="101">
        <v>958</v>
      </c>
      <c r="M3346" s="101">
        <v>0</v>
      </c>
      <c r="N3346" s="100" t="str">
        <f t="shared" si="156"/>
        <v>공격력 +312</v>
      </c>
      <c r="O3346" s="100" t="str">
        <f t="shared" si="157"/>
        <v>최대 체력 +2235</v>
      </c>
      <c r="P3346" s="100" t="str">
        <f t="shared" si="158"/>
        <v>치유력 +958</v>
      </c>
    </row>
    <row r="3347" spans="1:16" ht="13.8" customHeight="1">
      <c r="A3347" s="101">
        <f>C3347*ID규칙_기본능력치그룹_단위+COUNTIF($C$4:C3347,C3347)</f>
        <v>24321044</v>
      </c>
      <c r="B3347" s="100" t="s">
        <v>417</v>
      </c>
      <c r="C3347" s="101">
        <f>VLOOKUP(B3347,WEAPON!$B:$D,3,0)</f>
        <v>24321</v>
      </c>
      <c r="D3347" s="102">
        <v>44</v>
      </c>
      <c r="E3347" s="101">
        <v>1</v>
      </c>
      <c r="F3347" s="101">
        <v>318</v>
      </c>
      <c r="G3347" s="101">
        <v>0</v>
      </c>
      <c r="H3347" s="101">
        <v>2</v>
      </c>
      <c r="I3347" s="101">
        <v>2277</v>
      </c>
      <c r="J3347" s="101">
        <v>0</v>
      </c>
      <c r="K3347" s="101">
        <v>3</v>
      </c>
      <c r="L3347" s="101">
        <v>977</v>
      </c>
      <c r="M3347" s="101">
        <v>0</v>
      </c>
      <c r="N3347" s="100" t="str">
        <f t="shared" si="156"/>
        <v>공격력 +318</v>
      </c>
      <c r="O3347" s="100" t="str">
        <f t="shared" si="157"/>
        <v>최대 체력 +2277</v>
      </c>
      <c r="P3347" s="100" t="str">
        <f t="shared" si="158"/>
        <v>치유력 +977</v>
      </c>
    </row>
    <row r="3348" spans="1:16" ht="13.8" customHeight="1">
      <c r="A3348" s="101">
        <f>C3348*ID규칙_기본능력치그룹_단위+COUNTIF($C$4:C3348,C3348)</f>
        <v>24321045</v>
      </c>
      <c r="B3348" s="100" t="s">
        <v>417</v>
      </c>
      <c r="C3348" s="101">
        <f>VLOOKUP(B3348,WEAPON!$B:$D,3,0)</f>
        <v>24321</v>
      </c>
      <c r="D3348" s="102">
        <v>45</v>
      </c>
      <c r="E3348" s="101">
        <v>1</v>
      </c>
      <c r="F3348" s="101">
        <v>324</v>
      </c>
      <c r="G3348" s="101">
        <v>0</v>
      </c>
      <c r="H3348" s="101">
        <v>2</v>
      </c>
      <c r="I3348" s="101">
        <v>2319</v>
      </c>
      <c r="J3348" s="101">
        <v>0</v>
      </c>
      <c r="K3348" s="101">
        <v>3</v>
      </c>
      <c r="L3348" s="101">
        <v>995</v>
      </c>
      <c r="M3348" s="101">
        <v>0</v>
      </c>
      <c r="N3348" s="100" t="str">
        <f t="shared" si="156"/>
        <v>공격력 +324</v>
      </c>
      <c r="O3348" s="100" t="str">
        <f t="shared" si="157"/>
        <v>최대 체력 +2319</v>
      </c>
      <c r="P3348" s="100" t="str">
        <f t="shared" si="158"/>
        <v>치유력 +995</v>
      </c>
    </row>
    <row r="3349" spans="1:16" ht="13.8" customHeight="1">
      <c r="A3349" s="101">
        <f>C3349*ID규칙_기본능력치그룹_단위+COUNTIF($C$4:C3349,C3349)</f>
        <v>24321046</v>
      </c>
      <c r="B3349" s="100" t="s">
        <v>417</v>
      </c>
      <c r="C3349" s="101">
        <f>VLOOKUP(B3349,WEAPON!$B:$D,3,0)</f>
        <v>24321</v>
      </c>
      <c r="D3349" s="102">
        <v>46</v>
      </c>
      <c r="E3349" s="101">
        <v>1</v>
      </c>
      <c r="F3349" s="101">
        <v>329</v>
      </c>
      <c r="G3349" s="101">
        <v>0</v>
      </c>
      <c r="H3349" s="101">
        <v>2</v>
      </c>
      <c r="I3349" s="101">
        <v>2361</v>
      </c>
      <c r="J3349" s="101">
        <v>0</v>
      </c>
      <c r="K3349" s="101">
        <v>3</v>
      </c>
      <c r="L3349" s="101">
        <v>1013</v>
      </c>
      <c r="M3349" s="101">
        <v>0</v>
      </c>
      <c r="N3349" s="100" t="str">
        <f t="shared" si="156"/>
        <v>공격력 +329</v>
      </c>
      <c r="O3349" s="100" t="str">
        <f t="shared" si="157"/>
        <v>최대 체력 +2361</v>
      </c>
      <c r="P3349" s="100" t="str">
        <f t="shared" si="158"/>
        <v>치유력 +1013</v>
      </c>
    </row>
    <row r="3350" spans="1:16" ht="13.8" customHeight="1">
      <c r="A3350" s="101">
        <f>C3350*ID규칙_기본능력치그룹_단위+COUNTIF($C$4:C3350,C3350)</f>
        <v>24321047</v>
      </c>
      <c r="B3350" s="100" t="s">
        <v>417</v>
      </c>
      <c r="C3350" s="101">
        <f>VLOOKUP(B3350,WEAPON!$B:$D,3,0)</f>
        <v>24321</v>
      </c>
      <c r="D3350" s="102">
        <v>47</v>
      </c>
      <c r="E3350" s="101">
        <v>1</v>
      </c>
      <c r="F3350" s="101">
        <v>335</v>
      </c>
      <c r="G3350" s="101">
        <v>0</v>
      </c>
      <c r="H3350" s="101">
        <v>2</v>
      </c>
      <c r="I3350" s="101">
        <v>2404</v>
      </c>
      <c r="J3350" s="101">
        <v>0</v>
      </c>
      <c r="K3350" s="101">
        <v>3</v>
      </c>
      <c r="L3350" s="101">
        <v>1031</v>
      </c>
      <c r="M3350" s="101">
        <v>0</v>
      </c>
      <c r="N3350" s="100" t="str">
        <f t="shared" si="156"/>
        <v>공격력 +335</v>
      </c>
      <c r="O3350" s="100" t="str">
        <f t="shared" si="157"/>
        <v>최대 체력 +2404</v>
      </c>
      <c r="P3350" s="100" t="str">
        <f t="shared" si="158"/>
        <v>치유력 +1031</v>
      </c>
    </row>
    <row r="3351" spans="1:16" ht="13.8" customHeight="1">
      <c r="A3351" s="101">
        <f>C3351*ID규칙_기본능력치그룹_단위+COUNTIF($C$4:C3351,C3351)</f>
        <v>24321048</v>
      </c>
      <c r="B3351" s="100" t="s">
        <v>417</v>
      </c>
      <c r="C3351" s="101">
        <f>VLOOKUP(B3351,WEAPON!$B:$D,3,0)</f>
        <v>24321</v>
      </c>
      <c r="D3351" s="102">
        <v>48</v>
      </c>
      <c r="E3351" s="101">
        <v>1</v>
      </c>
      <c r="F3351" s="101">
        <v>341</v>
      </c>
      <c r="G3351" s="101">
        <v>0</v>
      </c>
      <c r="H3351" s="101">
        <v>2</v>
      </c>
      <c r="I3351" s="101">
        <v>2446</v>
      </c>
      <c r="J3351" s="101">
        <v>0</v>
      </c>
      <c r="K3351" s="101">
        <v>3</v>
      </c>
      <c r="L3351" s="101">
        <v>1049</v>
      </c>
      <c r="M3351" s="101">
        <v>0</v>
      </c>
      <c r="N3351" s="100" t="str">
        <f t="shared" si="156"/>
        <v>공격력 +341</v>
      </c>
      <c r="O3351" s="100" t="str">
        <f t="shared" si="157"/>
        <v>최대 체력 +2446</v>
      </c>
      <c r="P3351" s="100" t="str">
        <f t="shared" si="158"/>
        <v>치유력 +1049</v>
      </c>
    </row>
    <row r="3352" spans="1:16" ht="13.8" customHeight="1">
      <c r="A3352" s="101">
        <f>C3352*ID규칙_기본능력치그룹_단위+COUNTIF($C$4:C3352,C3352)</f>
        <v>24321049</v>
      </c>
      <c r="B3352" s="100" t="s">
        <v>417</v>
      </c>
      <c r="C3352" s="101">
        <f>VLOOKUP(B3352,WEAPON!$B:$D,3,0)</f>
        <v>24321</v>
      </c>
      <c r="D3352" s="102">
        <v>49</v>
      </c>
      <c r="E3352" s="101">
        <v>1</v>
      </c>
      <c r="F3352" s="101">
        <v>347</v>
      </c>
      <c r="G3352" s="101">
        <v>0</v>
      </c>
      <c r="H3352" s="101">
        <v>2</v>
      </c>
      <c r="I3352" s="101">
        <v>2488</v>
      </c>
      <c r="J3352" s="101">
        <v>0</v>
      </c>
      <c r="K3352" s="101">
        <v>3</v>
      </c>
      <c r="L3352" s="101">
        <v>1067</v>
      </c>
      <c r="M3352" s="101">
        <v>0</v>
      </c>
      <c r="N3352" s="100" t="str">
        <f t="shared" si="156"/>
        <v>공격력 +347</v>
      </c>
      <c r="O3352" s="100" t="str">
        <f t="shared" si="157"/>
        <v>최대 체력 +2488</v>
      </c>
      <c r="P3352" s="100" t="str">
        <f t="shared" si="158"/>
        <v>치유력 +1067</v>
      </c>
    </row>
    <row r="3353" spans="1:16" ht="13.8" customHeight="1">
      <c r="A3353" s="101">
        <f>C3353*ID규칙_기본능력치그룹_단위+COUNTIF($C$4:C3353,C3353)</f>
        <v>24321050</v>
      </c>
      <c r="B3353" s="100" t="s">
        <v>417</v>
      </c>
      <c r="C3353" s="101">
        <f>VLOOKUP(B3353,WEAPON!$B:$D,3,0)</f>
        <v>24321</v>
      </c>
      <c r="D3353" s="102">
        <v>50</v>
      </c>
      <c r="E3353" s="101">
        <v>1</v>
      </c>
      <c r="F3353" s="101">
        <v>353</v>
      </c>
      <c r="G3353" s="101">
        <v>0</v>
      </c>
      <c r="H3353" s="101">
        <v>2</v>
      </c>
      <c r="I3353" s="101">
        <v>2530</v>
      </c>
      <c r="J3353" s="101">
        <v>0</v>
      </c>
      <c r="K3353" s="101">
        <v>3</v>
      </c>
      <c r="L3353" s="101">
        <v>1085</v>
      </c>
      <c r="M3353" s="101">
        <v>0</v>
      </c>
      <c r="N3353" s="100" t="str">
        <f t="shared" si="156"/>
        <v>공격력 +353</v>
      </c>
      <c r="O3353" s="100" t="str">
        <f t="shared" si="157"/>
        <v>최대 체력 +2530</v>
      </c>
      <c r="P3353" s="100" t="str">
        <f t="shared" si="158"/>
        <v>치유력 +1085</v>
      </c>
    </row>
    <row r="3354" spans="1:16" ht="13.8" customHeight="1">
      <c r="A3354" s="101">
        <f>C3354*ID규칙_기본능력치그룹_단위+COUNTIF($C$4:C3354,C3354)</f>
        <v>11347001</v>
      </c>
      <c r="B3354" s="100" t="s">
        <v>419</v>
      </c>
      <c r="C3354" s="101">
        <f>VLOOKUP(B3354,WEAPON!$B:$D,3,0)</f>
        <v>11347</v>
      </c>
      <c r="D3354" s="102">
        <v>1</v>
      </c>
      <c r="E3354" s="101">
        <v>1</v>
      </c>
      <c r="F3354" s="101">
        <v>108</v>
      </c>
      <c r="G3354" s="101">
        <v>0</v>
      </c>
      <c r="H3354" s="101">
        <v>2</v>
      </c>
      <c r="I3354" s="101">
        <v>643</v>
      </c>
      <c r="J3354" s="101">
        <v>0</v>
      </c>
      <c r="K3354" s="101">
        <v>0</v>
      </c>
      <c r="L3354" s="101">
        <v>0</v>
      </c>
      <c r="M3354" s="101">
        <v>0</v>
      </c>
      <c r="N3354" s="100" t="str">
        <f t="shared" si="156"/>
        <v>공격력 +108</v>
      </c>
      <c r="O3354" s="100" t="str">
        <f t="shared" si="157"/>
        <v>최대 체력 +643</v>
      </c>
      <c r="P3354" s="100" t="str">
        <f t="shared" si="158"/>
        <v>-</v>
      </c>
    </row>
    <row r="3355" spans="1:16" ht="13.8" customHeight="1">
      <c r="A3355" s="101">
        <f>C3355*ID규칙_기본능력치그룹_단위+COUNTIF($C$4:C3355,C3355)</f>
        <v>11347002</v>
      </c>
      <c r="B3355" s="100" t="s">
        <v>419</v>
      </c>
      <c r="C3355" s="101">
        <f>VLOOKUP(B3355,WEAPON!$B:$D,3,0)</f>
        <v>11347</v>
      </c>
      <c r="D3355" s="102">
        <v>2</v>
      </c>
      <c r="E3355" s="101">
        <v>1</v>
      </c>
      <c r="F3355" s="101">
        <v>118</v>
      </c>
      <c r="G3355" s="101">
        <v>0</v>
      </c>
      <c r="H3355" s="101">
        <v>2</v>
      </c>
      <c r="I3355" s="101">
        <v>701</v>
      </c>
      <c r="J3355" s="101">
        <v>0</v>
      </c>
      <c r="K3355" s="101">
        <v>0</v>
      </c>
      <c r="L3355" s="101">
        <v>0</v>
      </c>
      <c r="M3355" s="101">
        <v>0</v>
      </c>
      <c r="N3355" s="100" t="str">
        <f t="shared" si="156"/>
        <v>공격력 +118</v>
      </c>
      <c r="O3355" s="100" t="str">
        <f t="shared" si="157"/>
        <v>최대 체력 +701</v>
      </c>
      <c r="P3355" s="100" t="str">
        <f t="shared" si="158"/>
        <v>-</v>
      </c>
    </row>
    <row r="3356" spans="1:16" ht="13.8" customHeight="1">
      <c r="A3356" s="101">
        <f>C3356*ID규칙_기본능력치그룹_단위+COUNTIF($C$4:C3356,C3356)</f>
        <v>11347003</v>
      </c>
      <c r="B3356" s="100" t="s">
        <v>419</v>
      </c>
      <c r="C3356" s="101">
        <f>VLOOKUP(B3356,WEAPON!$B:$D,3,0)</f>
        <v>11347</v>
      </c>
      <c r="D3356" s="102">
        <v>3</v>
      </c>
      <c r="E3356" s="101">
        <v>1</v>
      </c>
      <c r="F3356" s="101">
        <v>128</v>
      </c>
      <c r="G3356" s="101">
        <v>0</v>
      </c>
      <c r="H3356" s="101">
        <v>2</v>
      </c>
      <c r="I3356" s="101">
        <v>760</v>
      </c>
      <c r="J3356" s="101">
        <v>0</v>
      </c>
      <c r="K3356" s="101">
        <v>0</v>
      </c>
      <c r="L3356" s="101">
        <v>0</v>
      </c>
      <c r="M3356" s="101">
        <v>0</v>
      </c>
      <c r="N3356" s="100" t="str">
        <f t="shared" si="156"/>
        <v>공격력 +128</v>
      </c>
      <c r="O3356" s="100" t="str">
        <f t="shared" si="157"/>
        <v>최대 체력 +760</v>
      </c>
      <c r="P3356" s="100" t="str">
        <f t="shared" si="158"/>
        <v>-</v>
      </c>
    </row>
    <row r="3357" spans="1:16" ht="13.8" customHeight="1">
      <c r="A3357" s="101">
        <f>C3357*ID규칙_기본능력치그룹_단위+COUNTIF($C$4:C3357,C3357)</f>
        <v>11347004</v>
      </c>
      <c r="B3357" s="100" t="s">
        <v>419</v>
      </c>
      <c r="C3357" s="101">
        <f>VLOOKUP(B3357,WEAPON!$B:$D,3,0)</f>
        <v>11347</v>
      </c>
      <c r="D3357" s="102">
        <v>4</v>
      </c>
      <c r="E3357" s="101">
        <v>1</v>
      </c>
      <c r="F3357" s="101">
        <v>137</v>
      </c>
      <c r="G3357" s="101">
        <v>0</v>
      </c>
      <c r="H3357" s="101">
        <v>2</v>
      </c>
      <c r="I3357" s="101">
        <v>818</v>
      </c>
      <c r="J3357" s="101">
        <v>0</v>
      </c>
      <c r="K3357" s="101">
        <v>0</v>
      </c>
      <c r="L3357" s="101">
        <v>0</v>
      </c>
      <c r="M3357" s="101">
        <v>0</v>
      </c>
      <c r="N3357" s="100" t="str">
        <f t="shared" si="156"/>
        <v>공격력 +137</v>
      </c>
      <c r="O3357" s="100" t="str">
        <f t="shared" si="157"/>
        <v>최대 체력 +818</v>
      </c>
      <c r="P3357" s="100" t="str">
        <f t="shared" si="158"/>
        <v>-</v>
      </c>
    </row>
    <row r="3358" spans="1:16" ht="13.8" customHeight="1">
      <c r="A3358" s="101">
        <f>C3358*ID규칙_기본능력치그룹_단위+COUNTIF($C$4:C3358,C3358)</f>
        <v>11347005</v>
      </c>
      <c r="B3358" s="100" t="s">
        <v>419</v>
      </c>
      <c r="C3358" s="101">
        <f>VLOOKUP(B3358,WEAPON!$B:$D,3,0)</f>
        <v>11347</v>
      </c>
      <c r="D3358" s="102">
        <v>5</v>
      </c>
      <c r="E3358" s="101">
        <v>1</v>
      </c>
      <c r="F3358" s="101">
        <v>147</v>
      </c>
      <c r="G3358" s="101">
        <v>0</v>
      </c>
      <c r="H3358" s="101">
        <v>2</v>
      </c>
      <c r="I3358" s="101">
        <v>877</v>
      </c>
      <c r="J3358" s="101">
        <v>0</v>
      </c>
      <c r="K3358" s="101">
        <v>0</v>
      </c>
      <c r="L3358" s="101">
        <v>0</v>
      </c>
      <c r="M3358" s="101">
        <v>0</v>
      </c>
      <c r="N3358" s="100" t="str">
        <f t="shared" si="156"/>
        <v>공격력 +147</v>
      </c>
      <c r="O3358" s="100" t="str">
        <f t="shared" si="157"/>
        <v>최대 체력 +877</v>
      </c>
      <c r="P3358" s="100" t="str">
        <f t="shared" si="158"/>
        <v>-</v>
      </c>
    </row>
    <row r="3359" spans="1:16" ht="13.8" customHeight="1">
      <c r="A3359" s="101">
        <f>C3359*ID규칙_기본능력치그룹_단위+COUNTIF($C$4:C3359,C3359)</f>
        <v>11347006</v>
      </c>
      <c r="B3359" s="100" t="s">
        <v>419</v>
      </c>
      <c r="C3359" s="101">
        <f>VLOOKUP(B3359,WEAPON!$B:$D,3,0)</f>
        <v>11347</v>
      </c>
      <c r="D3359" s="102">
        <v>6</v>
      </c>
      <c r="E3359" s="101">
        <v>1</v>
      </c>
      <c r="F3359" s="101">
        <v>157</v>
      </c>
      <c r="G3359" s="101">
        <v>0</v>
      </c>
      <c r="H3359" s="101">
        <v>2</v>
      </c>
      <c r="I3359" s="101">
        <v>935</v>
      </c>
      <c r="J3359" s="101">
        <v>0</v>
      </c>
      <c r="K3359" s="101">
        <v>0</v>
      </c>
      <c r="L3359" s="101">
        <v>0</v>
      </c>
      <c r="M3359" s="101">
        <v>0</v>
      </c>
      <c r="N3359" s="100" t="str">
        <f t="shared" si="156"/>
        <v>공격력 +157</v>
      </c>
      <c r="O3359" s="100" t="str">
        <f t="shared" si="157"/>
        <v>최대 체력 +935</v>
      </c>
      <c r="P3359" s="100" t="str">
        <f t="shared" si="158"/>
        <v>-</v>
      </c>
    </row>
    <row r="3360" spans="1:16" ht="13.8" customHeight="1">
      <c r="A3360" s="101">
        <f>C3360*ID규칙_기본능력치그룹_단위+COUNTIF($C$4:C3360,C3360)</f>
        <v>11347007</v>
      </c>
      <c r="B3360" s="100" t="s">
        <v>419</v>
      </c>
      <c r="C3360" s="101">
        <f>VLOOKUP(B3360,WEAPON!$B:$D,3,0)</f>
        <v>11347</v>
      </c>
      <c r="D3360" s="102">
        <v>7</v>
      </c>
      <c r="E3360" s="101">
        <v>1</v>
      </c>
      <c r="F3360" s="101">
        <v>167</v>
      </c>
      <c r="G3360" s="101">
        <v>0</v>
      </c>
      <c r="H3360" s="101">
        <v>2</v>
      </c>
      <c r="I3360" s="101">
        <v>994</v>
      </c>
      <c r="J3360" s="101">
        <v>0</v>
      </c>
      <c r="K3360" s="101">
        <v>0</v>
      </c>
      <c r="L3360" s="101">
        <v>0</v>
      </c>
      <c r="M3360" s="101">
        <v>0</v>
      </c>
      <c r="N3360" s="100" t="str">
        <f t="shared" si="156"/>
        <v>공격력 +167</v>
      </c>
      <c r="O3360" s="100" t="str">
        <f t="shared" si="157"/>
        <v>최대 체력 +994</v>
      </c>
      <c r="P3360" s="100" t="str">
        <f t="shared" si="158"/>
        <v>-</v>
      </c>
    </row>
    <row r="3361" spans="1:16" ht="13.8" customHeight="1">
      <c r="A3361" s="101">
        <f>C3361*ID규칙_기본능력치그룹_단위+COUNTIF($C$4:C3361,C3361)</f>
        <v>11347008</v>
      </c>
      <c r="B3361" s="100" t="s">
        <v>419</v>
      </c>
      <c r="C3361" s="101">
        <f>VLOOKUP(B3361,WEAPON!$B:$D,3,0)</f>
        <v>11347</v>
      </c>
      <c r="D3361" s="102">
        <v>8</v>
      </c>
      <c r="E3361" s="101">
        <v>1</v>
      </c>
      <c r="F3361" s="101">
        <v>176</v>
      </c>
      <c r="G3361" s="101">
        <v>0</v>
      </c>
      <c r="H3361" s="101">
        <v>2</v>
      </c>
      <c r="I3361" s="101">
        <v>1052</v>
      </c>
      <c r="J3361" s="101">
        <v>0</v>
      </c>
      <c r="K3361" s="101">
        <v>0</v>
      </c>
      <c r="L3361" s="101">
        <v>0</v>
      </c>
      <c r="M3361" s="101">
        <v>0</v>
      </c>
      <c r="N3361" s="100" t="str">
        <f t="shared" si="156"/>
        <v>공격력 +176</v>
      </c>
      <c r="O3361" s="100" t="str">
        <f t="shared" si="157"/>
        <v>최대 체력 +1052</v>
      </c>
      <c r="P3361" s="100" t="str">
        <f t="shared" si="158"/>
        <v>-</v>
      </c>
    </row>
    <row r="3362" spans="1:16" ht="13.8" customHeight="1">
      <c r="A3362" s="101">
        <f>C3362*ID규칙_기본능력치그룹_단위+COUNTIF($C$4:C3362,C3362)</f>
        <v>11347009</v>
      </c>
      <c r="B3362" s="100" t="s">
        <v>419</v>
      </c>
      <c r="C3362" s="101">
        <f>VLOOKUP(B3362,WEAPON!$B:$D,3,0)</f>
        <v>11347</v>
      </c>
      <c r="D3362" s="102">
        <v>9</v>
      </c>
      <c r="E3362" s="101">
        <v>1</v>
      </c>
      <c r="F3362" s="101">
        <v>186</v>
      </c>
      <c r="G3362" s="101">
        <v>0</v>
      </c>
      <c r="H3362" s="101">
        <v>2</v>
      </c>
      <c r="I3362" s="101">
        <v>1110</v>
      </c>
      <c r="J3362" s="101">
        <v>0</v>
      </c>
      <c r="K3362" s="101">
        <v>0</v>
      </c>
      <c r="L3362" s="101">
        <v>0</v>
      </c>
      <c r="M3362" s="101">
        <v>0</v>
      </c>
      <c r="N3362" s="100" t="str">
        <f t="shared" si="156"/>
        <v>공격력 +186</v>
      </c>
      <c r="O3362" s="100" t="str">
        <f t="shared" si="157"/>
        <v>최대 체력 +1110</v>
      </c>
      <c r="P3362" s="100" t="str">
        <f t="shared" si="158"/>
        <v>-</v>
      </c>
    </row>
    <row r="3363" spans="1:16" ht="13.8" customHeight="1">
      <c r="A3363" s="101">
        <f>C3363*ID규칙_기본능력치그룹_단위+COUNTIF($C$4:C3363,C3363)</f>
        <v>11347010</v>
      </c>
      <c r="B3363" s="100" t="s">
        <v>419</v>
      </c>
      <c r="C3363" s="101">
        <f>VLOOKUP(B3363,WEAPON!$B:$D,3,0)</f>
        <v>11347</v>
      </c>
      <c r="D3363" s="102">
        <v>10</v>
      </c>
      <c r="E3363" s="101">
        <v>1</v>
      </c>
      <c r="F3363" s="101">
        <v>196</v>
      </c>
      <c r="G3363" s="101">
        <v>0</v>
      </c>
      <c r="H3363" s="101">
        <v>2</v>
      </c>
      <c r="I3363" s="101">
        <v>1169</v>
      </c>
      <c r="J3363" s="101">
        <v>0</v>
      </c>
      <c r="K3363" s="101">
        <v>0</v>
      </c>
      <c r="L3363" s="101">
        <v>0</v>
      </c>
      <c r="M3363" s="101">
        <v>0</v>
      </c>
      <c r="N3363" s="100" t="str">
        <f t="shared" si="156"/>
        <v>공격력 +196</v>
      </c>
      <c r="O3363" s="100" t="str">
        <f t="shared" si="157"/>
        <v>최대 체력 +1169</v>
      </c>
      <c r="P3363" s="100" t="str">
        <f t="shared" si="158"/>
        <v>-</v>
      </c>
    </row>
    <row r="3364" spans="1:16" ht="13.8" customHeight="1">
      <c r="A3364" s="101">
        <f>C3364*ID규칙_기본능력치그룹_단위+COUNTIF($C$4:C3364,C3364)</f>
        <v>11347011</v>
      </c>
      <c r="B3364" s="100" t="s">
        <v>419</v>
      </c>
      <c r="C3364" s="101">
        <f>VLOOKUP(B3364,WEAPON!$B:$D,3,0)</f>
        <v>11347</v>
      </c>
      <c r="D3364" s="102">
        <v>11</v>
      </c>
      <c r="E3364" s="101">
        <v>1</v>
      </c>
      <c r="F3364" s="101">
        <v>206</v>
      </c>
      <c r="G3364" s="101">
        <v>0</v>
      </c>
      <c r="H3364" s="101">
        <v>2</v>
      </c>
      <c r="I3364" s="101">
        <v>1227</v>
      </c>
      <c r="J3364" s="101">
        <v>0</v>
      </c>
      <c r="K3364" s="101">
        <v>0</v>
      </c>
      <c r="L3364" s="101">
        <v>0</v>
      </c>
      <c r="M3364" s="101">
        <v>0</v>
      </c>
      <c r="N3364" s="100" t="str">
        <f t="shared" si="156"/>
        <v>공격력 +206</v>
      </c>
      <c r="O3364" s="100" t="str">
        <f t="shared" si="157"/>
        <v>최대 체력 +1227</v>
      </c>
      <c r="P3364" s="100" t="str">
        <f t="shared" si="158"/>
        <v>-</v>
      </c>
    </row>
    <row r="3365" spans="1:16" ht="13.8" customHeight="1">
      <c r="A3365" s="101">
        <f>C3365*ID규칙_기본능력치그룹_단위+COUNTIF($C$4:C3365,C3365)</f>
        <v>11347012</v>
      </c>
      <c r="B3365" s="100" t="s">
        <v>419</v>
      </c>
      <c r="C3365" s="101">
        <f>VLOOKUP(B3365,WEAPON!$B:$D,3,0)</f>
        <v>11347</v>
      </c>
      <c r="D3365" s="102">
        <v>12</v>
      </c>
      <c r="E3365" s="101">
        <v>1</v>
      </c>
      <c r="F3365" s="101">
        <v>216</v>
      </c>
      <c r="G3365" s="101">
        <v>0</v>
      </c>
      <c r="H3365" s="101">
        <v>2</v>
      </c>
      <c r="I3365" s="101">
        <v>1286</v>
      </c>
      <c r="J3365" s="101">
        <v>0</v>
      </c>
      <c r="K3365" s="101">
        <v>0</v>
      </c>
      <c r="L3365" s="101">
        <v>0</v>
      </c>
      <c r="M3365" s="101">
        <v>0</v>
      </c>
      <c r="N3365" s="100" t="str">
        <f t="shared" si="156"/>
        <v>공격력 +216</v>
      </c>
      <c r="O3365" s="100" t="str">
        <f t="shared" si="157"/>
        <v>최대 체력 +1286</v>
      </c>
      <c r="P3365" s="100" t="str">
        <f t="shared" si="158"/>
        <v>-</v>
      </c>
    </row>
    <row r="3366" spans="1:16" ht="13.8" customHeight="1">
      <c r="A3366" s="101">
        <f>C3366*ID규칙_기본능력치그룹_단위+COUNTIF($C$4:C3366,C3366)</f>
        <v>11347013</v>
      </c>
      <c r="B3366" s="100" t="s">
        <v>419</v>
      </c>
      <c r="C3366" s="101">
        <f>VLOOKUP(B3366,WEAPON!$B:$D,3,0)</f>
        <v>11347</v>
      </c>
      <c r="D3366" s="102">
        <v>13</v>
      </c>
      <c r="E3366" s="101">
        <v>1</v>
      </c>
      <c r="F3366" s="101">
        <v>225</v>
      </c>
      <c r="G3366" s="101">
        <v>0</v>
      </c>
      <c r="H3366" s="101">
        <v>2</v>
      </c>
      <c r="I3366" s="101">
        <v>1344</v>
      </c>
      <c r="J3366" s="101">
        <v>0</v>
      </c>
      <c r="K3366" s="101">
        <v>0</v>
      </c>
      <c r="L3366" s="101">
        <v>0</v>
      </c>
      <c r="M3366" s="101">
        <v>0</v>
      </c>
      <c r="N3366" s="100" t="str">
        <f t="shared" si="156"/>
        <v>공격력 +225</v>
      </c>
      <c r="O3366" s="100" t="str">
        <f t="shared" si="157"/>
        <v>최대 체력 +1344</v>
      </c>
      <c r="P3366" s="100" t="str">
        <f t="shared" si="158"/>
        <v>-</v>
      </c>
    </row>
    <row r="3367" spans="1:16" ht="13.8" customHeight="1">
      <c r="A3367" s="101">
        <f>C3367*ID규칙_기본능력치그룹_단위+COUNTIF($C$4:C3367,C3367)</f>
        <v>11347014</v>
      </c>
      <c r="B3367" s="100" t="s">
        <v>419</v>
      </c>
      <c r="C3367" s="101">
        <f>VLOOKUP(B3367,WEAPON!$B:$D,3,0)</f>
        <v>11347</v>
      </c>
      <c r="D3367" s="102">
        <v>14</v>
      </c>
      <c r="E3367" s="101">
        <v>1</v>
      </c>
      <c r="F3367" s="101">
        <v>235</v>
      </c>
      <c r="G3367" s="101">
        <v>0</v>
      </c>
      <c r="H3367" s="101">
        <v>2</v>
      </c>
      <c r="I3367" s="101">
        <v>1403</v>
      </c>
      <c r="J3367" s="101">
        <v>0</v>
      </c>
      <c r="K3367" s="101">
        <v>0</v>
      </c>
      <c r="L3367" s="101">
        <v>0</v>
      </c>
      <c r="M3367" s="101">
        <v>0</v>
      </c>
      <c r="N3367" s="100" t="str">
        <f t="shared" si="156"/>
        <v>공격력 +235</v>
      </c>
      <c r="O3367" s="100" t="str">
        <f t="shared" si="157"/>
        <v>최대 체력 +1403</v>
      </c>
      <c r="P3367" s="100" t="str">
        <f t="shared" si="158"/>
        <v>-</v>
      </c>
    </row>
    <row r="3368" spans="1:16" ht="13.8" customHeight="1">
      <c r="A3368" s="101">
        <f>C3368*ID규칙_기본능력치그룹_단위+COUNTIF($C$4:C3368,C3368)</f>
        <v>11347015</v>
      </c>
      <c r="B3368" s="100" t="s">
        <v>419</v>
      </c>
      <c r="C3368" s="101">
        <f>VLOOKUP(B3368,WEAPON!$B:$D,3,0)</f>
        <v>11347</v>
      </c>
      <c r="D3368" s="102">
        <v>15</v>
      </c>
      <c r="E3368" s="101">
        <v>1</v>
      </c>
      <c r="F3368" s="101">
        <v>245</v>
      </c>
      <c r="G3368" s="101">
        <v>0</v>
      </c>
      <c r="H3368" s="101">
        <v>2</v>
      </c>
      <c r="I3368" s="101">
        <v>1461</v>
      </c>
      <c r="J3368" s="101">
        <v>0</v>
      </c>
      <c r="K3368" s="101">
        <v>0</v>
      </c>
      <c r="L3368" s="101">
        <v>0</v>
      </c>
      <c r="M3368" s="101">
        <v>0</v>
      </c>
      <c r="N3368" s="100" t="str">
        <f t="shared" si="156"/>
        <v>공격력 +245</v>
      </c>
      <c r="O3368" s="100" t="str">
        <f t="shared" si="157"/>
        <v>최대 체력 +1461</v>
      </c>
      <c r="P3368" s="100" t="str">
        <f t="shared" si="158"/>
        <v>-</v>
      </c>
    </row>
    <row r="3369" spans="1:16" ht="13.8" customHeight="1">
      <c r="A3369" s="101">
        <f>C3369*ID규칙_기본능력치그룹_단위+COUNTIF($C$4:C3369,C3369)</f>
        <v>11347016</v>
      </c>
      <c r="B3369" s="100" t="s">
        <v>419</v>
      </c>
      <c r="C3369" s="101">
        <f>VLOOKUP(B3369,WEAPON!$B:$D,3,0)</f>
        <v>11347</v>
      </c>
      <c r="D3369" s="102">
        <v>16</v>
      </c>
      <c r="E3369" s="101">
        <v>1</v>
      </c>
      <c r="F3369" s="101">
        <v>255</v>
      </c>
      <c r="G3369" s="101">
        <v>0</v>
      </c>
      <c r="H3369" s="101">
        <v>2</v>
      </c>
      <c r="I3369" s="101">
        <v>1519</v>
      </c>
      <c r="J3369" s="101">
        <v>0</v>
      </c>
      <c r="K3369" s="101">
        <v>0</v>
      </c>
      <c r="L3369" s="101">
        <v>0</v>
      </c>
      <c r="M3369" s="101">
        <v>0</v>
      </c>
      <c r="N3369" s="100" t="str">
        <f t="shared" si="156"/>
        <v>공격력 +255</v>
      </c>
      <c r="O3369" s="100" t="str">
        <f t="shared" si="157"/>
        <v>최대 체력 +1519</v>
      </c>
      <c r="P3369" s="100" t="str">
        <f t="shared" si="158"/>
        <v>-</v>
      </c>
    </row>
    <row r="3370" spans="1:16" ht="13.8" customHeight="1">
      <c r="A3370" s="101">
        <f>C3370*ID규칙_기본능력치그룹_단위+COUNTIF($C$4:C3370,C3370)</f>
        <v>11347017</v>
      </c>
      <c r="B3370" s="100" t="s">
        <v>419</v>
      </c>
      <c r="C3370" s="101">
        <f>VLOOKUP(B3370,WEAPON!$B:$D,3,0)</f>
        <v>11347</v>
      </c>
      <c r="D3370" s="102">
        <v>17</v>
      </c>
      <c r="E3370" s="101">
        <v>1</v>
      </c>
      <c r="F3370" s="101">
        <v>264</v>
      </c>
      <c r="G3370" s="101">
        <v>0</v>
      </c>
      <c r="H3370" s="101">
        <v>2</v>
      </c>
      <c r="I3370" s="101">
        <v>1578</v>
      </c>
      <c r="J3370" s="101">
        <v>0</v>
      </c>
      <c r="K3370" s="101">
        <v>0</v>
      </c>
      <c r="L3370" s="101">
        <v>0</v>
      </c>
      <c r="M3370" s="101">
        <v>0</v>
      </c>
      <c r="N3370" s="100" t="str">
        <f t="shared" si="156"/>
        <v>공격력 +264</v>
      </c>
      <c r="O3370" s="100" t="str">
        <f t="shared" si="157"/>
        <v>최대 체력 +1578</v>
      </c>
      <c r="P3370" s="100" t="str">
        <f t="shared" si="158"/>
        <v>-</v>
      </c>
    </row>
    <row r="3371" spans="1:16" ht="13.8" customHeight="1">
      <c r="A3371" s="101">
        <f>C3371*ID규칙_기본능력치그룹_단위+COUNTIF($C$4:C3371,C3371)</f>
        <v>11347018</v>
      </c>
      <c r="B3371" s="100" t="s">
        <v>419</v>
      </c>
      <c r="C3371" s="101">
        <f>VLOOKUP(B3371,WEAPON!$B:$D,3,0)</f>
        <v>11347</v>
      </c>
      <c r="D3371" s="102">
        <v>18</v>
      </c>
      <c r="E3371" s="101">
        <v>1</v>
      </c>
      <c r="F3371" s="101">
        <v>274</v>
      </c>
      <c r="G3371" s="101">
        <v>0</v>
      </c>
      <c r="H3371" s="101">
        <v>2</v>
      </c>
      <c r="I3371" s="101">
        <v>1636</v>
      </c>
      <c r="J3371" s="101">
        <v>0</v>
      </c>
      <c r="K3371" s="101">
        <v>0</v>
      </c>
      <c r="L3371" s="101">
        <v>0</v>
      </c>
      <c r="M3371" s="101">
        <v>0</v>
      </c>
      <c r="N3371" s="100" t="str">
        <f t="shared" si="156"/>
        <v>공격력 +274</v>
      </c>
      <c r="O3371" s="100" t="str">
        <f t="shared" si="157"/>
        <v>최대 체력 +1636</v>
      </c>
      <c r="P3371" s="100" t="str">
        <f t="shared" si="158"/>
        <v>-</v>
      </c>
    </row>
    <row r="3372" spans="1:16" ht="13.8" customHeight="1">
      <c r="A3372" s="101">
        <f>C3372*ID규칙_기본능력치그룹_단위+COUNTIF($C$4:C3372,C3372)</f>
        <v>11347019</v>
      </c>
      <c r="B3372" s="100" t="s">
        <v>419</v>
      </c>
      <c r="C3372" s="101">
        <f>VLOOKUP(B3372,WEAPON!$B:$D,3,0)</f>
        <v>11347</v>
      </c>
      <c r="D3372" s="102">
        <v>19</v>
      </c>
      <c r="E3372" s="101">
        <v>1</v>
      </c>
      <c r="F3372" s="101">
        <v>284</v>
      </c>
      <c r="G3372" s="101">
        <v>0</v>
      </c>
      <c r="H3372" s="101">
        <v>2</v>
      </c>
      <c r="I3372" s="101">
        <v>1695</v>
      </c>
      <c r="J3372" s="101">
        <v>0</v>
      </c>
      <c r="K3372" s="101">
        <v>0</v>
      </c>
      <c r="L3372" s="101">
        <v>0</v>
      </c>
      <c r="M3372" s="101">
        <v>0</v>
      </c>
      <c r="N3372" s="100" t="str">
        <f t="shared" si="156"/>
        <v>공격력 +284</v>
      </c>
      <c r="O3372" s="100" t="str">
        <f t="shared" si="157"/>
        <v>최대 체력 +1695</v>
      </c>
      <c r="P3372" s="100" t="str">
        <f t="shared" si="158"/>
        <v>-</v>
      </c>
    </row>
    <row r="3373" spans="1:16" ht="13.8" customHeight="1">
      <c r="A3373" s="101">
        <f>C3373*ID규칙_기본능력치그룹_단위+COUNTIF($C$4:C3373,C3373)</f>
        <v>11347020</v>
      </c>
      <c r="B3373" s="100" t="s">
        <v>419</v>
      </c>
      <c r="C3373" s="101">
        <f>VLOOKUP(B3373,WEAPON!$B:$D,3,0)</f>
        <v>11347</v>
      </c>
      <c r="D3373" s="102">
        <v>20</v>
      </c>
      <c r="E3373" s="101">
        <v>1</v>
      </c>
      <c r="F3373" s="101">
        <v>294</v>
      </c>
      <c r="G3373" s="101">
        <v>0</v>
      </c>
      <c r="H3373" s="101">
        <v>2</v>
      </c>
      <c r="I3373" s="101">
        <v>1753</v>
      </c>
      <c r="J3373" s="101">
        <v>0</v>
      </c>
      <c r="K3373" s="101">
        <v>0</v>
      </c>
      <c r="L3373" s="101">
        <v>0</v>
      </c>
      <c r="M3373" s="101">
        <v>0</v>
      </c>
      <c r="N3373" s="100" t="str">
        <f t="shared" si="156"/>
        <v>공격력 +294</v>
      </c>
      <c r="O3373" s="100" t="str">
        <f t="shared" si="157"/>
        <v>최대 체력 +1753</v>
      </c>
      <c r="P3373" s="100" t="str">
        <f t="shared" si="158"/>
        <v>-</v>
      </c>
    </row>
    <row r="3374" spans="1:16" ht="13.8" customHeight="1">
      <c r="A3374" s="101">
        <f>C3374*ID규칙_기본능력치그룹_단위+COUNTIF($C$4:C3374,C3374)</f>
        <v>11347021</v>
      </c>
      <c r="B3374" s="100" t="s">
        <v>419</v>
      </c>
      <c r="C3374" s="101">
        <f>VLOOKUP(B3374,WEAPON!$B:$D,3,0)</f>
        <v>11347</v>
      </c>
      <c r="D3374" s="102">
        <v>21</v>
      </c>
      <c r="E3374" s="101">
        <v>1</v>
      </c>
      <c r="F3374" s="101">
        <v>304</v>
      </c>
      <c r="G3374" s="101">
        <v>0</v>
      </c>
      <c r="H3374" s="101">
        <v>2</v>
      </c>
      <c r="I3374" s="101">
        <v>1812</v>
      </c>
      <c r="J3374" s="101">
        <v>0</v>
      </c>
      <c r="K3374" s="101">
        <v>0</v>
      </c>
      <c r="L3374" s="101">
        <v>0</v>
      </c>
      <c r="M3374" s="101">
        <v>0</v>
      </c>
      <c r="N3374" s="100" t="str">
        <f t="shared" si="156"/>
        <v>공격력 +304</v>
      </c>
      <c r="O3374" s="100" t="str">
        <f t="shared" si="157"/>
        <v>최대 체력 +1812</v>
      </c>
      <c r="P3374" s="100" t="str">
        <f t="shared" si="158"/>
        <v>-</v>
      </c>
    </row>
    <row r="3375" spans="1:16" ht="13.8" customHeight="1">
      <c r="A3375" s="101">
        <f>C3375*ID규칙_기본능력치그룹_단위+COUNTIF($C$4:C3375,C3375)</f>
        <v>11347022</v>
      </c>
      <c r="B3375" s="100" t="s">
        <v>419</v>
      </c>
      <c r="C3375" s="101">
        <f>VLOOKUP(B3375,WEAPON!$B:$D,3,0)</f>
        <v>11347</v>
      </c>
      <c r="D3375" s="102">
        <v>22</v>
      </c>
      <c r="E3375" s="101">
        <v>1</v>
      </c>
      <c r="F3375" s="101">
        <v>313</v>
      </c>
      <c r="G3375" s="101">
        <v>0</v>
      </c>
      <c r="H3375" s="101">
        <v>2</v>
      </c>
      <c r="I3375" s="101">
        <v>1870</v>
      </c>
      <c r="J3375" s="101">
        <v>0</v>
      </c>
      <c r="K3375" s="101">
        <v>0</v>
      </c>
      <c r="L3375" s="101">
        <v>0</v>
      </c>
      <c r="M3375" s="101">
        <v>0</v>
      </c>
      <c r="N3375" s="100" t="str">
        <f t="shared" si="156"/>
        <v>공격력 +313</v>
      </c>
      <c r="O3375" s="100" t="str">
        <f t="shared" si="157"/>
        <v>최대 체력 +1870</v>
      </c>
      <c r="P3375" s="100" t="str">
        <f t="shared" si="158"/>
        <v>-</v>
      </c>
    </row>
    <row r="3376" spans="1:16" ht="13.8" customHeight="1">
      <c r="A3376" s="101">
        <f>C3376*ID규칙_기본능력치그룹_단위+COUNTIF($C$4:C3376,C3376)</f>
        <v>11347023</v>
      </c>
      <c r="B3376" s="100" t="s">
        <v>419</v>
      </c>
      <c r="C3376" s="101">
        <f>VLOOKUP(B3376,WEAPON!$B:$D,3,0)</f>
        <v>11347</v>
      </c>
      <c r="D3376" s="102">
        <v>23</v>
      </c>
      <c r="E3376" s="101">
        <v>1</v>
      </c>
      <c r="F3376" s="101">
        <v>323</v>
      </c>
      <c r="G3376" s="101">
        <v>0</v>
      </c>
      <c r="H3376" s="101">
        <v>2</v>
      </c>
      <c r="I3376" s="101">
        <v>1928</v>
      </c>
      <c r="J3376" s="101">
        <v>0</v>
      </c>
      <c r="K3376" s="101">
        <v>0</v>
      </c>
      <c r="L3376" s="101">
        <v>0</v>
      </c>
      <c r="M3376" s="101">
        <v>0</v>
      </c>
      <c r="N3376" s="100" t="str">
        <f t="shared" si="156"/>
        <v>공격력 +323</v>
      </c>
      <c r="O3376" s="100" t="str">
        <f t="shared" si="157"/>
        <v>최대 체력 +1928</v>
      </c>
      <c r="P3376" s="100" t="str">
        <f t="shared" si="158"/>
        <v>-</v>
      </c>
    </row>
    <row r="3377" spans="1:16" ht="13.8" customHeight="1">
      <c r="A3377" s="101">
        <f>C3377*ID규칙_기본능력치그룹_단위+COUNTIF($C$4:C3377,C3377)</f>
        <v>11347024</v>
      </c>
      <c r="B3377" s="100" t="s">
        <v>419</v>
      </c>
      <c r="C3377" s="101">
        <f>VLOOKUP(B3377,WEAPON!$B:$D,3,0)</f>
        <v>11347</v>
      </c>
      <c r="D3377" s="102">
        <v>24</v>
      </c>
      <c r="E3377" s="101">
        <v>1</v>
      </c>
      <c r="F3377" s="101">
        <v>333</v>
      </c>
      <c r="G3377" s="101">
        <v>0</v>
      </c>
      <c r="H3377" s="101">
        <v>2</v>
      </c>
      <c r="I3377" s="101">
        <v>1987</v>
      </c>
      <c r="J3377" s="101">
        <v>0</v>
      </c>
      <c r="K3377" s="101">
        <v>0</v>
      </c>
      <c r="L3377" s="101">
        <v>0</v>
      </c>
      <c r="M3377" s="101">
        <v>0</v>
      </c>
      <c r="N3377" s="100" t="str">
        <f t="shared" si="156"/>
        <v>공격력 +333</v>
      </c>
      <c r="O3377" s="100" t="str">
        <f t="shared" si="157"/>
        <v>최대 체력 +1987</v>
      </c>
      <c r="P3377" s="100" t="str">
        <f t="shared" si="158"/>
        <v>-</v>
      </c>
    </row>
    <row r="3378" spans="1:16" ht="13.8" customHeight="1">
      <c r="A3378" s="101">
        <f>C3378*ID규칙_기본능력치그룹_단위+COUNTIF($C$4:C3378,C3378)</f>
        <v>11347025</v>
      </c>
      <c r="B3378" s="100" t="s">
        <v>419</v>
      </c>
      <c r="C3378" s="101">
        <f>VLOOKUP(B3378,WEAPON!$B:$D,3,0)</f>
        <v>11347</v>
      </c>
      <c r="D3378" s="102">
        <v>25</v>
      </c>
      <c r="E3378" s="101">
        <v>1</v>
      </c>
      <c r="F3378" s="101">
        <v>343</v>
      </c>
      <c r="G3378" s="101">
        <v>0</v>
      </c>
      <c r="H3378" s="101">
        <v>2</v>
      </c>
      <c r="I3378" s="101">
        <v>2045</v>
      </c>
      <c r="J3378" s="101">
        <v>0</v>
      </c>
      <c r="K3378" s="101">
        <v>0</v>
      </c>
      <c r="L3378" s="101">
        <v>0</v>
      </c>
      <c r="M3378" s="101">
        <v>0</v>
      </c>
      <c r="N3378" s="100" t="str">
        <f t="shared" si="156"/>
        <v>공격력 +343</v>
      </c>
      <c r="O3378" s="100" t="str">
        <f t="shared" si="157"/>
        <v>최대 체력 +2045</v>
      </c>
      <c r="P3378" s="100" t="str">
        <f t="shared" si="158"/>
        <v>-</v>
      </c>
    </row>
    <row r="3379" spans="1:16" ht="13.8" customHeight="1">
      <c r="A3379" s="101">
        <f>C3379*ID규칙_기본능력치그룹_단위+COUNTIF($C$4:C3379,C3379)</f>
        <v>11347026</v>
      </c>
      <c r="B3379" s="100" t="s">
        <v>419</v>
      </c>
      <c r="C3379" s="101">
        <f>VLOOKUP(B3379,WEAPON!$B:$D,3,0)</f>
        <v>11347</v>
      </c>
      <c r="D3379" s="102">
        <v>26</v>
      </c>
      <c r="E3379" s="101">
        <v>1</v>
      </c>
      <c r="F3379" s="101">
        <v>352</v>
      </c>
      <c r="G3379" s="101">
        <v>0</v>
      </c>
      <c r="H3379" s="101">
        <v>2</v>
      </c>
      <c r="I3379" s="101">
        <v>2104</v>
      </c>
      <c r="J3379" s="101">
        <v>0</v>
      </c>
      <c r="K3379" s="101">
        <v>0</v>
      </c>
      <c r="L3379" s="101">
        <v>0</v>
      </c>
      <c r="M3379" s="101">
        <v>0</v>
      </c>
      <c r="N3379" s="100" t="str">
        <f t="shared" si="156"/>
        <v>공격력 +352</v>
      </c>
      <c r="O3379" s="100" t="str">
        <f t="shared" si="157"/>
        <v>최대 체력 +2104</v>
      </c>
      <c r="P3379" s="100" t="str">
        <f t="shared" si="158"/>
        <v>-</v>
      </c>
    </row>
    <row r="3380" spans="1:16" ht="13.8" customHeight="1">
      <c r="A3380" s="101">
        <f>C3380*ID규칙_기본능력치그룹_단위+COUNTIF($C$4:C3380,C3380)</f>
        <v>11347027</v>
      </c>
      <c r="B3380" s="100" t="s">
        <v>419</v>
      </c>
      <c r="C3380" s="101">
        <f>VLOOKUP(B3380,WEAPON!$B:$D,3,0)</f>
        <v>11347</v>
      </c>
      <c r="D3380" s="102">
        <v>27</v>
      </c>
      <c r="E3380" s="101">
        <v>1</v>
      </c>
      <c r="F3380" s="101">
        <v>362</v>
      </c>
      <c r="G3380" s="101">
        <v>0</v>
      </c>
      <c r="H3380" s="101">
        <v>2</v>
      </c>
      <c r="I3380" s="101">
        <v>2162</v>
      </c>
      <c r="J3380" s="101">
        <v>0</v>
      </c>
      <c r="K3380" s="101">
        <v>0</v>
      </c>
      <c r="L3380" s="101">
        <v>0</v>
      </c>
      <c r="M3380" s="101">
        <v>0</v>
      </c>
      <c r="N3380" s="100" t="str">
        <f t="shared" si="156"/>
        <v>공격력 +362</v>
      </c>
      <c r="O3380" s="100" t="str">
        <f t="shared" si="157"/>
        <v>최대 체력 +2162</v>
      </c>
      <c r="P3380" s="100" t="str">
        <f t="shared" si="158"/>
        <v>-</v>
      </c>
    </row>
    <row r="3381" spans="1:16" ht="13.8" customHeight="1">
      <c r="A3381" s="101">
        <f>C3381*ID규칙_기본능력치그룹_단위+COUNTIF($C$4:C3381,C3381)</f>
        <v>11347028</v>
      </c>
      <c r="B3381" s="100" t="s">
        <v>419</v>
      </c>
      <c r="C3381" s="101">
        <f>VLOOKUP(B3381,WEAPON!$B:$D,3,0)</f>
        <v>11347</v>
      </c>
      <c r="D3381" s="102">
        <v>28</v>
      </c>
      <c r="E3381" s="101">
        <v>1</v>
      </c>
      <c r="F3381" s="101">
        <v>372</v>
      </c>
      <c r="G3381" s="101">
        <v>0</v>
      </c>
      <c r="H3381" s="101">
        <v>2</v>
      </c>
      <c r="I3381" s="101">
        <v>2221</v>
      </c>
      <c r="J3381" s="101">
        <v>0</v>
      </c>
      <c r="K3381" s="101">
        <v>0</v>
      </c>
      <c r="L3381" s="101">
        <v>0</v>
      </c>
      <c r="M3381" s="101">
        <v>0</v>
      </c>
      <c r="N3381" s="100" t="str">
        <f t="shared" si="156"/>
        <v>공격력 +372</v>
      </c>
      <c r="O3381" s="100" t="str">
        <f t="shared" si="157"/>
        <v>최대 체력 +2221</v>
      </c>
      <c r="P3381" s="100" t="str">
        <f t="shared" si="158"/>
        <v>-</v>
      </c>
    </row>
    <row r="3382" spans="1:16" ht="13.8" customHeight="1">
      <c r="A3382" s="101">
        <f>C3382*ID규칙_기본능력치그룹_단위+COUNTIF($C$4:C3382,C3382)</f>
        <v>11347029</v>
      </c>
      <c r="B3382" s="100" t="s">
        <v>419</v>
      </c>
      <c r="C3382" s="101">
        <f>VLOOKUP(B3382,WEAPON!$B:$D,3,0)</f>
        <v>11347</v>
      </c>
      <c r="D3382" s="102">
        <v>29</v>
      </c>
      <c r="E3382" s="101">
        <v>1</v>
      </c>
      <c r="F3382" s="101">
        <v>382</v>
      </c>
      <c r="G3382" s="101">
        <v>0</v>
      </c>
      <c r="H3382" s="101">
        <v>2</v>
      </c>
      <c r="I3382" s="101">
        <v>2279</v>
      </c>
      <c r="J3382" s="101">
        <v>0</v>
      </c>
      <c r="K3382" s="101">
        <v>0</v>
      </c>
      <c r="L3382" s="101">
        <v>0</v>
      </c>
      <c r="M3382" s="101">
        <v>0</v>
      </c>
      <c r="N3382" s="100" t="str">
        <f t="shared" si="156"/>
        <v>공격력 +382</v>
      </c>
      <c r="O3382" s="100" t="str">
        <f t="shared" si="157"/>
        <v>최대 체력 +2279</v>
      </c>
      <c r="P3382" s="100" t="str">
        <f t="shared" si="158"/>
        <v>-</v>
      </c>
    </row>
    <row r="3383" spans="1:16" ht="13.8" customHeight="1">
      <c r="A3383" s="101">
        <f>C3383*ID규칙_기본능력치그룹_단위+COUNTIF($C$4:C3383,C3383)</f>
        <v>11347030</v>
      </c>
      <c r="B3383" s="100" t="s">
        <v>419</v>
      </c>
      <c r="C3383" s="101">
        <f>VLOOKUP(B3383,WEAPON!$B:$D,3,0)</f>
        <v>11347</v>
      </c>
      <c r="D3383" s="102">
        <v>30</v>
      </c>
      <c r="E3383" s="101">
        <v>1</v>
      </c>
      <c r="F3383" s="101">
        <v>391</v>
      </c>
      <c r="G3383" s="101">
        <v>0</v>
      </c>
      <c r="H3383" s="101">
        <v>2</v>
      </c>
      <c r="I3383" s="101">
        <v>2337</v>
      </c>
      <c r="J3383" s="101">
        <v>0</v>
      </c>
      <c r="K3383" s="101">
        <v>0</v>
      </c>
      <c r="L3383" s="101">
        <v>0</v>
      </c>
      <c r="M3383" s="101">
        <v>0</v>
      </c>
      <c r="N3383" s="100" t="str">
        <f t="shared" si="156"/>
        <v>공격력 +391</v>
      </c>
      <c r="O3383" s="100" t="str">
        <f t="shared" si="157"/>
        <v>최대 체력 +2337</v>
      </c>
      <c r="P3383" s="100" t="str">
        <f t="shared" si="158"/>
        <v>-</v>
      </c>
    </row>
    <row r="3384" spans="1:16" ht="13.8" customHeight="1">
      <c r="A3384" s="101">
        <f>C3384*ID규칙_기본능력치그룹_단위+COUNTIF($C$4:C3384,C3384)</f>
        <v>11347031</v>
      </c>
      <c r="B3384" s="100" t="s">
        <v>419</v>
      </c>
      <c r="C3384" s="101">
        <f>VLOOKUP(B3384,WEAPON!$B:$D,3,0)</f>
        <v>11347</v>
      </c>
      <c r="D3384" s="102">
        <v>31</v>
      </c>
      <c r="E3384" s="101">
        <v>1</v>
      </c>
      <c r="F3384" s="101">
        <v>401</v>
      </c>
      <c r="G3384" s="101">
        <v>0</v>
      </c>
      <c r="H3384" s="101">
        <v>2</v>
      </c>
      <c r="I3384" s="101">
        <v>2396</v>
      </c>
      <c r="J3384" s="101">
        <v>0</v>
      </c>
      <c r="K3384" s="101">
        <v>0</v>
      </c>
      <c r="L3384" s="101">
        <v>0</v>
      </c>
      <c r="M3384" s="101">
        <v>0</v>
      </c>
      <c r="N3384" s="100" t="str">
        <f t="shared" si="156"/>
        <v>공격력 +401</v>
      </c>
      <c r="O3384" s="100" t="str">
        <f t="shared" si="157"/>
        <v>최대 체력 +2396</v>
      </c>
      <c r="P3384" s="100" t="str">
        <f t="shared" si="158"/>
        <v>-</v>
      </c>
    </row>
    <row r="3385" spans="1:16" ht="13.8" customHeight="1">
      <c r="A3385" s="101">
        <f>C3385*ID규칙_기본능력치그룹_단위+COUNTIF($C$4:C3385,C3385)</f>
        <v>11347032</v>
      </c>
      <c r="B3385" s="100" t="s">
        <v>419</v>
      </c>
      <c r="C3385" s="101">
        <f>VLOOKUP(B3385,WEAPON!$B:$D,3,0)</f>
        <v>11347</v>
      </c>
      <c r="D3385" s="102">
        <v>32</v>
      </c>
      <c r="E3385" s="101">
        <v>1</v>
      </c>
      <c r="F3385" s="101">
        <v>411</v>
      </c>
      <c r="G3385" s="101">
        <v>0</v>
      </c>
      <c r="H3385" s="101">
        <v>2</v>
      </c>
      <c r="I3385" s="101">
        <v>2454</v>
      </c>
      <c r="J3385" s="101">
        <v>0</v>
      </c>
      <c r="K3385" s="101">
        <v>0</v>
      </c>
      <c r="L3385" s="101">
        <v>0</v>
      </c>
      <c r="M3385" s="101">
        <v>0</v>
      </c>
      <c r="N3385" s="100" t="str">
        <f t="shared" si="156"/>
        <v>공격력 +411</v>
      </c>
      <c r="O3385" s="100" t="str">
        <f t="shared" si="157"/>
        <v>최대 체력 +2454</v>
      </c>
      <c r="P3385" s="100" t="str">
        <f t="shared" si="158"/>
        <v>-</v>
      </c>
    </row>
    <row r="3386" spans="1:16" ht="13.8" customHeight="1">
      <c r="A3386" s="101">
        <f>C3386*ID규칙_기본능력치그룹_단위+COUNTIF($C$4:C3386,C3386)</f>
        <v>11347033</v>
      </c>
      <c r="B3386" s="100" t="s">
        <v>419</v>
      </c>
      <c r="C3386" s="101">
        <f>VLOOKUP(B3386,WEAPON!$B:$D,3,0)</f>
        <v>11347</v>
      </c>
      <c r="D3386" s="102">
        <v>33</v>
      </c>
      <c r="E3386" s="101">
        <v>1</v>
      </c>
      <c r="F3386" s="101">
        <v>421</v>
      </c>
      <c r="G3386" s="101">
        <v>0</v>
      </c>
      <c r="H3386" s="101">
        <v>2</v>
      </c>
      <c r="I3386" s="101">
        <v>2513</v>
      </c>
      <c r="J3386" s="101">
        <v>0</v>
      </c>
      <c r="K3386" s="101">
        <v>0</v>
      </c>
      <c r="L3386" s="101">
        <v>0</v>
      </c>
      <c r="M3386" s="101">
        <v>0</v>
      </c>
      <c r="N3386" s="100" t="str">
        <f t="shared" si="156"/>
        <v>공격력 +421</v>
      </c>
      <c r="O3386" s="100" t="str">
        <f t="shared" si="157"/>
        <v>최대 체력 +2513</v>
      </c>
      <c r="P3386" s="100" t="str">
        <f t="shared" si="158"/>
        <v>-</v>
      </c>
    </row>
    <row r="3387" spans="1:16" ht="13.8" customHeight="1">
      <c r="A3387" s="101">
        <f>C3387*ID규칙_기본능력치그룹_단위+COUNTIF($C$4:C3387,C3387)</f>
        <v>11347034</v>
      </c>
      <c r="B3387" s="100" t="s">
        <v>419</v>
      </c>
      <c r="C3387" s="101">
        <f>VLOOKUP(B3387,WEAPON!$B:$D,3,0)</f>
        <v>11347</v>
      </c>
      <c r="D3387" s="102">
        <v>34</v>
      </c>
      <c r="E3387" s="101">
        <v>1</v>
      </c>
      <c r="F3387" s="101">
        <v>431</v>
      </c>
      <c r="G3387" s="101">
        <v>0</v>
      </c>
      <c r="H3387" s="101">
        <v>2</v>
      </c>
      <c r="I3387" s="101">
        <v>2571</v>
      </c>
      <c r="J3387" s="101">
        <v>0</v>
      </c>
      <c r="K3387" s="101">
        <v>0</v>
      </c>
      <c r="L3387" s="101">
        <v>0</v>
      </c>
      <c r="M3387" s="101">
        <v>0</v>
      </c>
      <c r="N3387" s="100" t="str">
        <f t="shared" si="156"/>
        <v>공격력 +431</v>
      </c>
      <c r="O3387" s="100" t="str">
        <f t="shared" si="157"/>
        <v>최대 체력 +2571</v>
      </c>
      <c r="P3387" s="100" t="str">
        <f t="shared" si="158"/>
        <v>-</v>
      </c>
    </row>
    <row r="3388" spans="1:16" ht="13.8" customHeight="1">
      <c r="A3388" s="101">
        <f>C3388*ID규칙_기본능력치그룹_단위+COUNTIF($C$4:C3388,C3388)</f>
        <v>11347035</v>
      </c>
      <c r="B3388" s="100" t="s">
        <v>419</v>
      </c>
      <c r="C3388" s="101">
        <f>VLOOKUP(B3388,WEAPON!$B:$D,3,0)</f>
        <v>11347</v>
      </c>
      <c r="D3388" s="102">
        <v>35</v>
      </c>
      <c r="E3388" s="101">
        <v>1</v>
      </c>
      <c r="F3388" s="101">
        <v>440</v>
      </c>
      <c r="G3388" s="101">
        <v>0</v>
      </c>
      <c r="H3388" s="101">
        <v>2</v>
      </c>
      <c r="I3388" s="101">
        <v>2630</v>
      </c>
      <c r="J3388" s="101">
        <v>0</v>
      </c>
      <c r="K3388" s="101">
        <v>0</v>
      </c>
      <c r="L3388" s="101">
        <v>0</v>
      </c>
      <c r="M3388" s="101">
        <v>0</v>
      </c>
      <c r="N3388" s="100" t="str">
        <f t="shared" si="156"/>
        <v>공격력 +440</v>
      </c>
      <c r="O3388" s="100" t="str">
        <f t="shared" si="157"/>
        <v>최대 체력 +2630</v>
      </c>
      <c r="P3388" s="100" t="str">
        <f t="shared" si="158"/>
        <v>-</v>
      </c>
    </row>
    <row r="3389" spans="1:16" ht="13.8" customHeight="1">
      <c r="A3389" s="101">
        <f>C3389*ID규칙_기본능력치그룹_단위+COUNTIF($C$4:C3389,C3389)</f>
        <v>11347036</v>
      </c>
      <c r="B3389" s="100" t="s">
        <v>419</v>
      </c>
      <c r="C3389" s="101">
        <f>VLOOKUP(B3389,WEAPON!$B:$D,3,0)</f>
        <v>11347</v>
      </c>
      <c r="D3389" s="102">
        <v>36</v>
      </c>
      <c r="E3389" s="101">
        <v>1</v>
      </c>
      <c r="F3389" s="101">
        <v>450</v>
      </c>
      <c r="G3389" s="101">
        <v>0</v>
      </c>
      <c r="H3389" s="101">
        <v>2</v>
      </c>
      <c r="I3389" s="101">
        <v>2688</v>
      </c>
      <c r="J3389" s="101">
        <v>0</v>
      </c>
      <c r="K3389" s="101">
        <v>0</v>
      </c>
      <c r="L3389" s="101">
        <v>0</v>
      </c>
      <c r="M3389" s="101">
        <v>0</v>
      </c>
      <c r="N3389" s="100" t="str">
        <f t="shared" si="156"/>
        <v>공격력 +450</v>
      </c>
      <c r="O3389" s="100" t="str">
        <f t="shared" si="157"/>
        <v>최대 체력 +2688</v>
      </c>
      <c r="P3389" s="100" t="str">
        <f t="shared" si="158"/>
        <v>-</v>
      </c>
    </row>
    <row r="3390" spans="1:16" ht="13.8" customHeight="1">
      <c r="A3390" s="101">
        <f>C3390*ID규칙_기본능력치그룹_단위+COUNTIF($C$4:C3390,C3390)</f>
        <v>11347037</v>
      </c>
      <c r="B3390" s="100" t="s">
        <v>419</v>
      </c>
      <c r="C3390" s="101">
        <f>VLOOKUP(B3390,WEAPON!$B:$D,3,0)</f>
        <v>11347</v>
      </c>
      <c r="D3390" s="102">
        <v>37</v>
      </c>
      <c r="E3390" s="101">
        <v>1</v>
      </c>
      <c r="F3390" s="101">
        <v>460</v>
      </c>
      <c r="G3390" s="101">
        <v>0</v>
      </c>
      <c r="H3390" s="101">
        <v>2</v>
      </c>
      <c r="I3390" s="101">
        <v>2746</v>
      </c>
      <c r="J3390" s="101">
        <v>0</v>
      </c>
      <c r="K3390" s="101">
        <v>0</v>
      </c>
      <c r="L3390" s="101">
        <v>0</v>
      </c>
      <c r="M3390" s="101">
        <v>0</v>
      </c>
      <c r="N3390" s="100" t="str">
        <f t="shared" si="156"/>
        <v>공격력 +460</v>
      </c>
      <c r="O3390" s="100" t="str">
        <f t="shared" si="157"/>
        <v>최대 체력 +2746</v>
      </c>
      <c r="P3390" s="100" t="str">
        <f t="shared" si="158"/>
        <v>-</v>
      </c>
    </row>
    <row r="3391" spans="1:16" ht="13.8" customHeight="1">
      <c r="A3391" s="101">
        <f>C3391*ID규칙_기본능력치그룹_단위+COUNTIF($C$4:C3391,C3391)</f>
        <v>11347038</v>
      </c>
      <c r="B3391" s="100" t="s">
        <v>419</v>
      </c>
      <c r="C3391" s="101">
        <f>VLOOKUP(B3391,WEAPON!$B:$D,3,0)</f>
        <v>11347</v>
      </c>
      <c r="D3391" s="102">
        <v>38</v>
      </c>
      <c r="E3391" s="101">
        <v>1</v>
      </c>
      <c r="F3391" s="101">
        <v>470</v>
      </c>
      <c r="G3391" s="101">
        <v>0</v>
      </c>
      <c r="H3391" s="101">
        <v>2</v>
      </c>
      <c r="I3391" s="101">
        <v>2805</v>
      </c>
      <c r="J3391" s="101">
        <v>0</v>
      </c>
      <c r="K3391" s="101">
        <v>0</v>
      </c>
      <c r="L3391" s="101">
        <v>0</v>
      </c>
      <c r="M3391" s="101">
        <v>0</v>
      </c>
      <c r="N3391" s="100" t="str">
        <f t="shared" si="156"/>
        <v>공격력 +470</v>
      </c>
      <c r="O3391" s="100" t="str">
        <f t="shared" si="157"/>
        <v>최대 체력 +2805</v>
      </c>
      <c r="P3391" s="100" t="str">
        <f t="shared" si="158"/>
        <v>-</v>
      </c>
    </row>
    <row r="3392" spans="1:16" ht="13.8" customHeight="1">
      <c r="A3392" s="101">
        <f>C3392*ID규칙_기본능력치그룹_단위+COUNTIF($C$4:C3392,C3392)</f>
        <v>11347039</v>
      </c>
      <c r="B3392" s="100" t="s">
        <v>419</v>
      </c>
      <c r="C3392" s="101">
        <f>VLOOKUP(B3392,WEAPON!$B:$D,3,0)</f>
        <v>11347</v>
      </c>
      <c r="D3392" s="102">
        <v>39</v>
      </c>
      <c r="E3392" s="101">
        <v>1</v>
      </c>
      <c r="F3392" s="101">
        <v>479</v>
      </c>
      <c r="G3392" s="101">
        <v>0</v>
      </c>
      <c r="H3392" s="101">
        <v>2</v>
      </c>
      <c r="I3392" s="101">
        <v>2863</v>
      </c>
      <c r="J3392" s="101">
        <v>0</v>
      </c>
      <c r="K3392" s="101">
        <v>0</v>
      </c>
      <c r="L3392" s="101">
        <v>0</v>
      </c>
      <c r="M3392" s="101">
        <v>0</v>
      </c>
      <c r="N3392" s="100" t="str">
        <f t="shared" si="156"/>
        <v>공격력 +479</v>
      </c>
      <c r="O3392" s="100" t="str">
        <f t="shared" si="157"/>
        <v>최대 체력 +2863</v>
      </c>
      <c r="P3392" s="100" t="str">
        <f t="shared" si="158"/>
        <v>-</v>
      </c>
    </row>
    <row r="3393" spans="1:16" ht="13.8" customHeight="1">
      <c r="A3393" s="101">
        <f>C3393*ID규칙_기본능력치그룹_단위+COUNTIF($C$4:C3393,C3393)</f>
        <v>11347040</v>
      </c>
      <c r="B3393" s="100" t="s">
        <v>419</v>
      </c>
      <c r="C3393" s="101">
        <f>VLOOKUP(B3393,WEAPON!$B:$D,3,0)</f>
        <v>11347</v>
      </c>
      <c r="D3393" s="102">
        <v>40</v>
      </c>
      <c r="E3393" s="101">
        <v>1</v>
      </c>
      <c r="F3393" s="101">
        <v>489</v>
      </c>
      <c r="G3393" s="101">
        <v>0</v>
      </c>
      <c r="H3393" s="101">
        <v>2</v>
      </c>
      <c r="I3393" s="101">
        <v>2922</v>
      </c>
      <c r="J3393" s="101">
        <v>0</v>
      </c>
      <c r="K3393" s="101">
        <v>0</v>
      </c>
      <c r="L3393" s="101">
        <v>0</v>
      </c>
      <c r="M3393" s="101">
        <v>0</v>
      </c>
      <c r="N3393" s="100" t="str">
        <f t="shared" si="156"/>
        <v>공격력 +489</v>
      </c>
      <c r="O3393" s="100" t="str">
        <f t="shared" si="157"/>
        <v>최대 체력 +2922</v>
      </c>
      <c r="P3393" s="100" t="str">
        <f t="shared" si="158"/>
        <v>-</v>
      </c>
    </row>
    <row r="3394" spans="1:16" ht="13.8" customHeight="1">
      <c r="A3394" s="101">
        <f>C3394*ID규칙_기본능력치그룹_단위+COUNTIF($C$4:C3394,C3394)</f>
        <v>11347041</v>
      </c>
      <c r="B3394" s="100" t="s">
        <v>419</v>
      </c>
      <c r="C3394" s="101">
        <f>VLOOKUP(B3394,WEAPON!$B:$D,3,0)</f>
        <v>11347</v>
      </c>
      <c r="D3394" s="102">
        <v>41</v>
      </c>
      <c r="E3394" s="101">
        <v>1</v>
      </c>
      <c r="F3394" s="101">
        <v>499</v>
      </c>
      <c r="G3394" s="101">
        <v>0</v>
      </c>
      <c r="H3394" s="101">
        <v>2</v>
      </c>
      <c r="I3394" s="101">
        <v>2980</v>
      </c>
      <c r="J3394" s="101">
        <v>0</v>
      </c>
      <c r="K3394" s="101">
        <v>0</v>
      </c>
      <c r="L3394" s="101">
        <v>0</v>
      </c>
      <c r="M3394" s="101">
        <v>0</v>
      </c>
      <c r="N3394" s="100" t="str">
        <f t="shared" si="156"/>
        <v>공격력 +499</v>
      </c>
      <c r="O3394" s="100" t="str">
        <f t="shared" si="157"/>
        <v>최대 체력 +2980</v>
      </c>
      <c r="P3394" s="100" t="str">
        <f t="shared" si="158"/>
        <v>-</v>
      </c>
    </row>
    <row r="3395" spans="1:16" ht="13.8" customHeight="1">
      <c r="A3395" s="101">
        <f>C3395*ID규칙_기본능력치그룹_단위+COUNTIF($C$4:C3395,C3395)</f>
        <v>11347042</v>
      </c>
      <c r="B3395" s="100" t="s">
        <v>419</v>
      </c>
      <c r="C3395" s="101">
        <f>VLOOKUP(B3395,WEAPON!$B:$D,3,0)</f>
        <v>11347</v>
      </c>
      <c r="D3395" s="102">
        <v>42</v>
      </c>
      <c r="E3395" s="101">
        <v>1</v>
      </c>
      <c r="F3395" s="101">
        <v>509</v>
      </c>
      <c r="G3395" s="101">
        <v>0</v>
      </c>
      <c r="H3395" s="101">
        <v>2</v>
      </c>
      <c r="I3395" s="101">
        <v>3039</v>
      </c>
      <c r="J3395" s="101">
        <v>0</v>
      </c>
      <c r="K3395" s="101">
        <v>0</v>
      </c>
      <c r="L3395" s="101">
        <v>0</v>
      </c>
      <c r="M3395" s="101">
        <v>0</v>
      </c>
      <c r="N3395" s="100" t="str">
        <f t="shared" si="156"/>
        <v>공격력 +509</v>
      </c>
      <c r="O3395" s="100" t="str">
        <f t="shared" si="157"/>
        <v>최대 체력 +3039</v>
      </c>
      <c r="P3395" s="100" t="str">
        <f t="shared" si="158"/>
        <v>-</v>
      </c>
    </row>
    <row r="3396" spans="1:16" ht="13.8" customHeight="1">
      <c r="A3396" s="101">
        <f>C3396*ID규칙_기본능력치그룹_단위+COUNTIF($C$4:C3396,C3396)</f>
        <v>11347043</v>
      </c>
      <c r="B3396" s="100" t="s">
        <v>419</v>
      </c>
      <c r="C3396" s="101">
        <f>VLOOKUP(B3396,WEAPON!$B:$D,3,0)</f>
        <v>11347</v>
      </c>
      <c r="D3396" s="102">
        <v>43</v>
      </c>
      <c r="E3396" s="101">
        <v>1</v>
      </c>
      <c r="F3396" s="101">
        <v>519</v>
      </c>
      <c r="G3396" s="101">
        <v>0</v>
      </c>
      <c r="H3396" s="101">
        <v>2</v>
      </c>
      <c r="I3396" s="101">
        <v>3097</v>
      </c>
      <c r="J3396" s="101">
        <v>0</v>
      </c>
      <c r="K3396" s="101">
        <v>0</v>
      </c>
      <c r="L3396" s="101">
        <v>0</v>
      </c>
      <c r="M3396" s="101">
        <v>0</v>
      </c>
      <c r="N3396" s="100" t="str">
        <f t="shared" ref="N3396:N3459" si="159">IF(E3396=0,"-",VLOOKUP(E3396,STATS_TYPE,2,0)&amp;" +")&amp;IF(E3396=0,"",IF(G3396=0,F3396,F3396/100&amp;"%"))</f>
        <v>공격력 +519</v>
      </c>
      <c r="O3396" s="100" t="str">
        <f t="shared" ref="O3396:O3459" si="160">IF(H3396=0,"-",VLOOKUP(H3396,STATS_TYPE,2,0)&amp;" +")&amp;IF(H3396=0,"",IF(J3396=0,I3396,I3396/100&amp;"%"))</f>
        <v>최대 체력 +3097</v>
      </c>
      <c r="P3396" s="100" t="str">
        <f t="shared" ref="P3396:P3459" si="161">IF(K3396=0,"-",VLOOKUP(K3396,STATS_TYPE,2,0)&amp;" +")&amp;IF(K3396=0,"",IF(M3396=0,L3396,L3396/100&amp;"%"))</f>
        <v>-</v>
      </c>
    </row>
    <row r="3397" spans="1:16" ht="13.8" customHeight="1">
      <c r="A3397" s="101">
        <f>C3397*ID규칙_기본능력치그룹_단위+COUNTIF($C$4:C3397,C3397)</f>
        <v>11347044</v>
      </c>
      <c r="B3397" s="100" t="s">
        <v>419</v>
      </c>
      <c r="C3397" s="101">
        <f>VLOOKUP(B3397,WEAPON!$B:$D,3,0)</f>
        <v>11347</v>
      </c>
      <c r="D3397" s="102">
        <v>44</v>
      </c>
      <c r="E3397" s="101">
        <v>1</v>
      </c>
      <c r="F3397" s="101">
        <v>528</v>
      </c>
      <c r="G3397" s="101">
        <v>0</v>
      </c>
      <c r="H3397" s="101">
        <v>2</v>
      </c>
      <c r="I3397" s="101">
        <v>3155</v>
      </c>
      <c r="J3397" s="101">
        <v>0</v>
      </c>
      <c r="K3397" s="101">
        <v>0</v>
      </c>
      <c r="L3397" s="101">
        <v>0</v>
      </c>
      <c r="M3397" s="101">
        <v>0</v>
      </c>
      <c r="N3397" s="100" t="str">
        <f t="shared" si="159"/>
        <v>공격력 +528</v>
      </c>
      <c r="O3397" s="100" t="str">
        <f t="shared" si="160"/>
        <v>최대 체력 +3155</v>
      </c>
      <c r="P3397" s="100" t="str">
        <f t="shared" si="161"/>
        <v>-</v>
      </c>
    </row>
    <row r="3398" spans="1:16" ht="13.8" customHeight="1">
      <c r="A3398" s="101">
        <f>C3398*ID규칙_기본능력치그룹_단위+COUNTIF($C$4:C3398,C3398)</f>
        <v>11347045</v>
      </c>
      <c r="B3398" s="100" t="s">
        <v>419</v>
      </c>
      <c r="C3398" s="101">
        <f>VLOOKUP(B3398,WEAPON!$B:$D,3,0)</f>
        <v>11347</v>
      </c>
      <c r="D3398" s="102">
        <v>45</v>
      </c>
      <c r="E3398" s="101">
        <v>1</v>
      </c>
      <c r="F3398" s="101">
        <v>538</v>
      </c>
      <c r="G3398" s="101">
        <v>0</v>
      </c>
      <c r="H3398" s="101">
        <v>2</v>
      </c>
      <c r="I3398" s="101">
        <v>3214</v>
      </c>
      <c r="J3398" s="101">
        <v>0</v>
      </c>
      <c r="K3398" s="101">
        <v>0</v>
      </c>
      <c r="L3398" s="101">
        <v>0</v>
      </c>
      <c r="M3398" s="101">
        <v>0</v>
      </c>
      <c r="N3398" s="100" t="str">
        <f t="shared" si="159"/>
        <v>공격력 +538</v>
      </c>
      <c r="O3398" s="100" t="str">
        <f t="shared" si="160"/>
        <v>최대 체력 +3214</v>
      </c>
      <c r="P3398" s="100" t="str">
        <f t="shared" si="161"/>
        <v>-</v>
      </c>
    </row>
    <row r="3399" spans="1:16" ht="13.8" customHeight="1">
      <c r="A3399" s="101">
        <f>C3399*ID규칙_기본능력치그룹_단위+COUNTIF($C$4:C3399,C3399)</f>
        <v>11347046</v>
      </c>
      <c r="B3399" s="100" t="s">
        <v>419</v>
      </c>
      <c r="C3399" s="101">
        <f>VLOOKUP(B3399,WEAPON!$B:$D,3,0)</f>
        <v>11347</v>
      </c>
      <c r="D3399" s="102">
        <v>46</v>
      </c>
      <c r="E3399" s="101">
        <v>1</v>
      </c>
      <c r="F3399" s="101">
        <v>548</v>
      </c>
      <c r="G3399" s="101">
        <v>0</v>
      </c>
      <c r="H3399" s="101">
        <v>2</v>
      </c>
      <c r="I3399" s="101">
        <v>3272</v>
      </c>
      <c r="J3399" s="101">
        <v>0</v>
      </c>
      <c r="K3399" s="101">
        <v>0</v>
      </c>
      <c r="L3399" s="101">
        <v>0</v>
      </c>
      <c r="M3399" s="101">
        <v>0</v>
      </c>
      <c r="N3399" s="100" t="str">
        <f t="shared" si="159"/>
        <v>공격력 +548</v>
      </c>
      <c r="O3399" s="100" t="str">
        <f t="shared" si="160"/>
        <v>최대 체력 +3272</v>
      </c>
      <c r="P3399" s="100" t="str">
        <f t="shared" si="161"/>
        <v>-</v>
      </c>
    </row>
    <row r="3400" spans="1:16" ht="13.8" customHeight="1">
      <c r="A3400" s="101">
        <f>C3400*ID규칙_기본능력치그룹_단위+COUNTIF($C$4:C3400,C3400)</f>
        <v>11347047</v>
      </c>
      <c r="B3400" s="100" t="s">
        <v>419</v>
      </c>
      <c r="C3400" s="101">
        <f>VLOOKUP(B3400,WEAPON!$B:$D,3,0)</f>
        <v>11347</v>
      </c>
      <c r="D3400" s="102">
        <v>47</v>
      </c>
      <c r="E3400" s="101">
        <v>1</v>
      </c>
      <c r="F3400" s="101">
        <v>558</v>
      </c>
      <c r="G3400" s="101">
        <v>0</v>
      </c>
      <c r="H3400" s="101">
        <v>2</v>
      </c>
      <c r="I3400" s="101">
        <v>3331</v>
      </c>
      <c r="J3400" s="101">
        <v>0</v>
      </c>
      <c r="K3400" s="101">
        <v>0</v>
      </c>
      <c r="L3400" s="101">
        <v>0</v>
      </c>
      <c r="M3400" s="101">
        <v>0</v>
      </c>
      <c r="N3400" s="100" t="str">
        <f t="shared" si="159"/>
        <v>공격력 +558</v>
      </c>
      <c r="O3400" s="100" t="str">
        <f t="shared" si="160"/>
        <v>최대 체력 +3331</v>
      </c>
      <c r="P3400" s="100" t="str">
        <f t="shared" si="161"/>
        <v>-</v>
      </c>
    </row>
    <row r="3401" spans="1:16" ht="13.8" customHeight="1">
      <c r="A3401" s="101">
        <f>C3401*ID규칙_기본능력치그룹_단위+COUNTIF($C$4:C3401,C3401)</f>
        <v>11347048</v>
      </c>
      <c r="B3401" s="100" t="s">
        <v>419</v>
      </c>
      <c r="C3401" s="101">
        <f>VLOOKUP(B3401,WEAPON!$B:$D,3,0)</f>
        <v>11347</v>
      </c>
      <c r="D3401" s="102">
        <v>48</v>
      </c>
      <c r="E3401" s="101">
        <v>1</v>
      </c>
      <c r="F3401" s="101">
        <v>567</v>
      </c>
      <c r="G3401" s="101">
        <v>0</v>
      </c>
      <c r="H3401" s="101">
        <v>2</v>
      </c>
      <c r="I3401" s="101">
        <v>3389</v>
      </c>
      <c r="J3401" s="101">
        <v>0</v>
      </c>
      <c r="K3401" s="101">
        <v>0</v>
      </c>
      <c r="L3401" s="101">
        <v>0</v>
      </c>
      <c r="M3401" s="101">
        <v>0</v>
      </c>
      <c r="N3401" s="100" t="str">
        <f t="shared" si="159"/>
        <v>공격력 +567</v>
      </c>
      <c r="O3401" s="100" t="str">
        <f t="shared" si="160"/>
        <v>최대 체력 +3389</v>
      </c>
      <c r="P3401" s="100" t="str">
        <f t="shared" si="161"/>
        <v>-</v>
      </c>
    </row>
    <row r="3402" spans="1:16" ht="13.8" customHeight="1">
      <c r="A3402" s="101">
        <f>C3402*ID규칙_기본능력치그룹_단위+COUNTIF($C$4:C3402,C3402)</f>
        <v>11347049</v>
      </c>
      <c r="B3402" s="100" t="s">
        <v>419</v>
      </c>
      <c r="C3402" s="101">
        <f>VLOOKUP(B3402,WEAPON!$B:$D,3,0)</f>
        <v>11347</v>
      </c>
      <c r="D3402" s="102">
        <v>49</v>
      </c>
      <c r="E3402" s="101">
        <v>1</v>
      </c>
      <c r="F3402" s="101">
        <v>577</v>
      </c>
      <c r="G3402" s="101">
        <v>0</v>
      </c>
      <c r="H3402" s="101">
        <v>2</v>
      </c>
      <c r="I3402" s="101">
        <v>3448</v>
      </c>
      <c r="J3402" s="101">
        <v>0</v>
      </c>
      <c r="K3402" s="101">
        <v>0</v>
      </c>
      <c r="L3402" s="101">
        <v>0</v>
      </c>
      <c r="M3402" s="101">
        <v>0</v>
      </c>
      <c r="N3402" s="100" t="str">
        <f t="shared" si="159"/>
        <v>공격력 +577</v>
      </c>
      <c r="O3402" s="100" t="str">
        <f t="shared" si="160"/>
        <v>최대 체력 +3448</v>
      </c>
      <c r="P3402" s="100" t="str">
        <f t="shared" si="161"/>
        <v>-</v>
      </c>
    </row>
    <row r="3403" spans="1:16" ht="13.8" customHeight="1">
      <c r="A3403" s="101">
        <f>C3403*ID규칙_기본능력치그룹_단위+COUNTIF($C$4:C3403,C3403)</f>
        <v>11347050</v>
      </c>
      <c r="B3403" s="100" t="s">
        <v>419</v>
      </c>
      <c r="C3403" s="101">
        <f>VLOOKUP(B3403,WEAPON!$B:$D,3,0)</f>
        <v>11347</v>
      </c>
      <c r="D3403" s="102">
        <v>50</v>
      </c>
      <c r="E3403" s="101">
        <v>1</v>
      </c>
      <c r="F3403" s="101">
        <v>587</v>
      </c>
      <c r="G3403" s="101">
        <v>0</v>
      </c>
      <c r="H3403" s="101">
        <v>2</v>
      </c>
      <c r="I3403" s="101">
        <v>3506</v>
      </c>
      <c r="J3403" s="101">
        <v>0</v>
      </c>
      <c r="K3403" s="101">
        <v>0</v>
      </c>
      <c r="L3403" s="101">
        <v>0</v>
      </c>
      <c r="M3403" s="101">
        <v>0</v>
      </c>
      <c r="N3403" s="100" t="str">
        <f t="shared" si="159"/>
        <v>공격력 +587</v>
      </c>
      <c r="O3403" s="100" t="str">
        <f t="shared" si="160"/>
        <v>최대 체력 +3506</v>
      </c>
      <c r="P3403" s="100" t="str">
        <f t="shared" si="161"/>
        <v>-</v>
      </c>
    </row>
    <row r="3404" spans="1:16" ht="13.8" customHeight="1">
      <c r="A3404" s="101">
        <f>C3404*ID규칙_기본능력치그룹_단위+COUNTIF($C$4:C3404,C3404)</f>
        <v>14248001</v>
      </c>
      <c r="B3404" s="100" t="s">
        <v>421</v>
      </c>
      <c r="C3404" s="101">
        <f>VLOOKUP(B3404,WEAPON!$B:$D,3,0)</f>
        <v>14248</v>
      </c>
      <c r="D3404" s="102">
        <v>1</v>
      </c>
      <c r="E3404" s="101">
        <v>1</v>
      </c>
      <c r="F3404" s="101">
        <v>88</v>
      </c>
      <c r="G3404" s="101">
        <v>0</v>
      </c>
      <c r="H3404" s="101">
        <v>2</v>
      </c>
      <c r="I3404" s="101">
        <v>584</v>
      </c>
      <c r="J3404" s="101">
        <v>0</v>
      </c>
      <c r="K3404" s="101">
        <v>0</v>
      </c>
      <c r="L3404" s="101">
        <v>0</v>
      </c>
      <c r="M3404" s="101">
        <v>0</v>
      </c>
      <c r="N3404" s="100" t="str">
        <f t="shared" si="159"/>
        <v>공격력 +88</v>
      </c>
      <c r="O3404" s="100" t="str">
        <f t="shared" si="160"/>
        <v>최대 체력 +584</v>
      </c>
      <c r="P3404" s="100" t="str">
        <f t="shared" si="161"/>
        <v>-</v>
      </c>
    </row>
    <row r="3405" spans="1:16" ht="13.8" customHeight="1">
      <c r="A3405" s="101">
        <f>C3405*ID규칙_기본능력치그룹_단위+COUNTIF($C$4:C3405,C3405)</f>
        <v>14248002</v>
      </c>
      <c r="B3405" s="100" t="s">
        <v>421</v>
      </c>
      <c r="C3405" s="101">
        <f>VLOOKUP(B3405,WEAPON!$B:$D,3,0)</f>
        <v>14248</v>
      </c>
      <c r="D3405" s="102">
        <v>2</v>
      </c>
      <c r="E3405" s="101">
        <v>1</v>
      </c>
      <c r="F3405" s="101">
        <v>96</v>
      </c>
      <c r="G3405" s="101">
        <v>0</v>
      </c>
      <c r="H3405" s="101">
        <v>2</v>
      </c>
      <c r="I3405" s="101">
        <v>637</v>
      </c>
      <c r="J3405" s="101">
        <v>0</v>
      </c>
      <c r="K3405" s="101">
        <v>0</v>
      </c>
      <c r="L3405" s="101">
        <v>0</v>
      </c>
      <c r="M3405" s="101">
        <v>0</v>
      </c>
      <c r="N3405" s="100" t="str">
        <f t="shared" si="159"/>
        <v>공격력 +96</v>
      </c>
      <c r="O3405" s="100" t="str">
        <f t="shared" si="160"/>
        <v>최대 체력 +637</v>
      </c>
      <c r="P3405" s="100" t="str">
        <f t="shared" si="161"/>
        <v>-</v>
      </c>
    </row>
    <row r="3406" spans="1:16" ht="13.8" customHeight="1">
      <c r="A3406" s="101">
        <f>C3406*ID규칙_기본능력치그룹_단위+COUNTIF($C$4:C3406,C3406)</f>
        <v>14248003</v>
      </c>
      <c r="B3406" s="100" t="s">
        <v>421</v>
      </c>
      <c r="C3406" s="101">
        <f>VLOOKUP(B3406,WEAPON!$B:$D,3,0)</f>
        <v>14248</v>
      </c>
      <c r="D3406" s="102">
        <v>3</v>
      </c>
      <c r="E3406" s="101">
        <v>1</v>
      </c>
      <c r="F3406" s="101">
        <v>104</v>
      </c>
      <c r="G3406" s="101">
        <v>0</v>
      </c>
      <c r="H3406" s="101">
        <v>2</v>
      </c>
      <c r="I3406" s="101">
        <v>690</v>
      </c>
      <c r="J3406" s="101">
        <v>0</v>
      </c>
      <c r="K3406" s="101">
        <v>0</v>
      </c>
      <c r="L3406" s="101">
        <v>0</v>
      </c>
      <c r="M3406" s="101">
        <v>0</v>
      </c>
      <c r="N3406" s="100" t="str">
        <f t="shared" si="159"/>
        <v>공격력 +104</v>
      </c>
      <c r="O3406" s="100" t="str">
        <f t="shared" si="160"/>
        <v>최대 체력 +690</v>
      </c>
      <c r="P3406" s="100" t="str">
        <f t="shared" si="161"/>
        <v>-</v>
      </c>
    </row>
    <row r="3407" spans="1:16" ht="13.8" customHeight="1">
      <c r="A3407" s="101">
        <f>C3407*ID규칙_기본능력치그룹_단위+COUNTIF($C$4:C3407,C3407)</f>
        <v>14248004</v>
      </c>
      <c r="B3407" s="100" t="s">
        <v>421</v>
      </c>
      <c r="C3407" s="101">
        <f>VLOOKUP(B3407,WEAPON!$B:$D,3,0)</f>
        <v>14248</v>
      </c>
      <c r="D3407" s="102">
        <v>4</v>
      </c>
      <c r="E3407" s="101">
        <v>1</v>
      </c>
      <c r="F3407" s="101">
        <v>112</v>
      </c>
      <c r="G3407" s="101">
        <v>0</v>
      </c>
      <c r="H3407" s="101">
        <v>2</v>
      </c>
      <c r="I3407" s="101">
        <v>743</v>
      </c>
      <c r="J3407" s="101">
        <v>0</v>
      </c>
      <c r="K3407" s="101">
        <v>0</v>
      </c>
      <c r="L3407" s="101">
        <v>0</v>
      </c>
      <c r="M3407" s="101">
        <v>0</v>
      </c>
      <c r="N3407" s="100" t="str">
        <f t="shared" si="159"/>
        <v>공격력 +112</v>
      </c>
      <c r="O3407" s="100" t="str">
        <f t="shared" si="160"/>
        <v>최대 체력 +743</v>
      </c>
      <c r="P3407" s="100" t="str">
        <f t="shared" si="161"/>
        <v>-</v>
      </c>
    </row>
    <row r="3408" spans="1:16" ht="13.8" customHeight="1">
      <c r="A3408" s="101">
        <f>C3408*ID규칙_기본능력치그룹_단위+COUNTIF($C$4:C3408,C3408)</f>
        <v>14248005</v>
      </c>
      <c r="B3408" s="100" t="s">
        <v>421</v>
      </c>
      <c r="C3408" s="101">
        <f>VLOOKUP(B3408,WEAPON!$B:$D,3,0)</f>
        <v>14248</v>
      </c>
      <c r="D3408" s="102">
        <v>5</v>
      </c>
      <c r="E3408" s="101">
        <v>1</v>
      </c>
      <c r="F3408" s="101">
        <v>120</v>
      </c>
      <c r="G3408" s="101">
        <v>0</v>
      </c>
      <c r="H3408" s="101">
        <v>2</v>
      </c>
      <c r="I3408" s="101">
        <v>796</v>
      </c>
      <c r="J3408" s="101">
        <v>0</v>
      </c>
      <c r="K3408" s="101">
        <v>0</v>
      </c>
      <c r="L3408" s="101">
        <v>0</v>
      </c>
      <c r="M3408" s="101">
        <v>0</v>
      </c>
      <c r="N3408" s="100" t="str">
        <f t="shared" si="159"/>
        <v>공격력 +120</v>
      </c>
      <c r="O3408" s="100" t="str">
        <f t="shared" si="160"/>
        <v>최대 체력 +796</v>
      </c>
      <c r="P3408" s="100" t="str">
        <f t="shared" si="161"/>
        <v>-</v>
      </c>
    </row>
    <row r="3409" spans="1:16" ht="13.8" customHeight="1">
      <c r="A3409" s="101">
        <f>C3409*ID규칙_기본능력치그룹_단위+COUNTIF($C$4:C3409,C3409)</f>
        <v>14248006</v>
      </c>
      <c r="B3409" s="100" t="s">
        <v>421</v>
      </c>
      <c r="C3409" s="101">
        <f>VLOOKUP(B3409,WEAPON!$B:$D,3,0)</f>
        <v>14248</v>
      </c>
      <c r="D3409" s="102">
        <v>6</v>
      </c>
      <c r="E3409" s="101">
        <v>1</v>
      </c>
      <c r="F3409" s="101">
        <v>128</v>
      </c>
      <c r="G3409" s="101">
        <v>0</v>
      </c>
      <c r="H3409" s="101">
        <v>2</v>
      </c>
      <c r="I3409" s="101">
        <v>849</v>
      </c>
      <c r="J3409" s="101">
        <v>0</v>
      </c>
      <c r="K3409" s="101">
        <v>0</v>
      </c>
      <c r="L3409" s="101">
        <v>0</v>
      </c>
      <c r="M3409" s="101">
        <v>0</v>
      </c>
      <c r="N3409" s="100" t="str">
        <f t="shared" si="159"/>
        <v>공격력 +128</v>
      </c>
      <c r="O3409" s="100" t="str">
        <f t="shared" si="160"/>
        <v>최대 체력 +849</v>
      </c>
      <c r="P3409" s="100" t="str">
        <f t="shared" si="161"/>
        <v>-</v>
      </c>
    </row>
    <row r="3410" spans="1:16" ht="13.8" customHeight="1">
      <c r="A3410" s="101">
        <f>C3410*ID규칙_기본능력치그룹_단위+COUNTIF($C$4:C3410,C3410)</f>
        <v>14248007</v>
      </c>
      <c r="B3410" s="100" t="s">
        <v>421</v>
      </c>
      <c r="C3410" s="101">
        <f>VLOOKUP(B3410,WEAPON!$B:$D,3,0)</f>
        <v>14248</v>
      </c>
      <c r="D3410" s="102">
        <v>7</v>
      </c>
      <c r="E3410" s="101">
        <v>1</v>
      </c>
      <c r="F3410" s="101">
        <v>136</v>
      </c>
      <c r="G3410" s="101">
        <v>0</v>
      </c>
      <c r="H3410" s="101">
        <v>2</v>
      </c>
      <c r="I3410" s="101">
        <v>902</v>
      </c>
      <c r="J3410" s="101">
        <v>0</v>
      </c>
      <c r="K3410" s="101">
        <v>0</v>
      </c>
      <c r="L3410" s="101">
        <v>0</v>
      </c>
      <c r="M3410" s="101">
        <v>0</v>
      </c>
      <c r="N3410" s="100" t="str">
        <f t="shared" si="159"/>
        <v>공격력 +136</v>
      </c>
      <c r="O3410" s="100" t="str">
        <f t="shared" si="160"/>
        <v>최대 체력 +902</v>
      </c>
      <c r="P3410" s="100" t="str">
        <f t="shared" si="161"/>
        <v>-</v>
      </c>
    </row>
    <row r="3411" spans="1:16" ht="13.8" customHeight="1">
      <c r="A3411" s="101">
        <f>C3411*ID규칙_기본능력치그룹_단위+COUNTIF($C$4:C3411,C3411)</f>
        <v>14248008</v>
      </c>
      <c r="B3411" s="100" t="s">
        <v>421</v>
      </c>
      <c r="C3411" s="101">
        <f>VLOOKUP(B3411,WEAPON!$B:$D,3,0)</f>
        <v>14248</v>
      </c>
      <c r="D3411" s="102">
        <v>8</v>
      </c>
      <c r="E3411" s="101">
        <v>1</v>
      </c>
      <c r="F3411" s="101">
        <v>144</v>
      </c>
      <c r="G3411" s="101">
        <v>0</v>
      </c>
      <c r="H3411" s="101">
        <v>2</v>
      </c>
      <c r="I3411" s="101">
        <v>955</v>
      </c>
      <c r="J3411" s="101">
        <v>0</v>
      </c>
      <c r="K3411" s="101">
        <v>0</v>
      </c>
      <c r="L3411" s="101">
        <v>0</v>
      </c>
      <c r="M3411" s="101">
        <v>0</v>
      </c>
      <c r="N3411" s="100" t="str">
        <f t="shared" si="159"/>
        <v>공격력 +144</v>
      </c>
      <c r="O3411" s="100" t="str">
        <f t="shared" si="160"/>
        <v>최대 체력 +955</v>
      </c>
      <c r="P3411" s="100" t="str">
        <f t="shared" si="161"/>
        <v>-</v>
      </c>
    </row>
    <row r="3412" spans="1:16" ht="13.8" customHeight="1">
      <c r="A3412" s="101">
        <f>C3412*ID규칙_기본능력치그룹_단위+COUNTIF($C$4:C3412,C3412)</f>
        <v>14248009</v>
      </c>
      <c r="B3412" s="100" t="s">
        <v>421</v>
      </c>
      <c r="C3412" s="101">
        <f>VLOOKUP(B3412,WEAPON!$B:$D,3,0)</f>
        <v>14248</v>
      </c>
      <c r="D3412" s="102">
        <v>9</v>
      </c>
      <c r="E3412" s="101">
        <v>1</v>
      </c>
      <c r="F3412" s="101">
        <v>152</v>
      </c>
      <c r="G3412" s="101">
        <v>0</v>
      </c>
      <c r="H3412" s="101">
        <v>2</v>
      </c>
      <c r="I3412" s="101">
        <v>1008</v>
      </c>
      <c r="J3412" s="101">
        <v>0</v>
      </c>
      <c r="K3412" s="101">
        <v>0</v>
      </c>
      <c r="L3412" s="101">
        <v>0</v>
      </c>
      <c r="M3412" s="101">
        <v>0</v>
      </c>
      <c r="N3412" s="100" t="str">
        <f t="shared" si="159"/>
        <v>공격력 +152</v>
      </c>
      <c r="O3412" s="100" t="str">
        <f t="shared" si="160"/>
        <v>최대 체력 +1008</v>
      </c>
      <c r="P3412" s="100" t="str">
        <f t="shared" si="161"/>
        <v>-</v>
      </c>
    </row>
    <row r="3413" spans="1:16" ht="13.8" customHeight="1">
      <c r="A3413" s="101">
        <f>C3413*ID규칙_기본능력치그룹_단위+COUNTIF($C$4:C3413,C3413)</f>
        <v>14248010</v>
      </c>
      <c r="B3413" s="100" t="s">
        <v>421</v>
      </c>
      <c r="C3413" s="101">
        <f>VLOOKUP(B3413,WEAPON!$B:$D,3,0)</f>
        <v>14248</v>
      </c>
      <c r="D3413" s="102">
        <v>10</v>
      </c>
      <c r="E3413" s="101">
        <v>1</v>
      </c>
      <c r="F3413" s="101">
        <v>160</v>
      </c>
      <c r="G3413" s="101">
        <v>0</v>
      </c>
      <c r="H3413" s="101">
        <v>2</v>
      </c>
      <c r="I3413" s="101">
        <v>1062</v>
      </c>
      <c r="J3413" s="101">
        <v>0</v>
      </c>
      <c r="K3413" s="101">
        <v>0</v>
      </c>
      <c r="L3413" s="101">
        <v>0</v>
      </c>
      <c r="M3413" s="101">
        <v>0</v>
      </c>
      <c r="N3413" s="100" t="str">
        <f t="shared" si="159"/>
        <v>공격력 +160</v>
      </c>
      <c r="O3413" s="100" t="str">
        <f t="shared" si="160"/>
        <v>최대 체력 +1062</v>
      </c>
      <c r="P3413" s="100" t="str">
        <f t="shared" si="161"/>
        <v>-</v>
      </c>
    </row>
    <row r="3414" spans="1:16" ht="13.8" customHeight="1">
      <c r="A3414" s="101">
        <f>C3414*ID규칙_기본능력치그룹_단위+COUNTIF($C$4:C3414,C3414)</f>
        <v>14248011</v>
      </c>
      <c r="B3414" s="100" t="s">
        <v>421</v>
      </c>
      <c r="C3414" s="101">
        <f>VLOOKUP(B3414,WEAPON!$B:$D,3,0)</f>
        <v>14248</v>
      </c>
      <c r="D3414" s="102">
        <v>11</v>
      </c>
      <c r="E3414" s="101">
        <v>1</v>
      </c>
      <c r="F3414" s="101">
        <v>168</v>
      </c>
      <c r="G3414" s="101">
        <v>0</v>
      </c>
      <c r="H3414" s="101">
        <v>2</v>
      </c>
      <c r="I3414" s="101">
        <v>1115</v>
      </c>
      <c r="J3414" s="101">
        <v>0</v>
      </c>
      <c r="K3414" s="101">
        <v>0</v>
      </c>
      <c r="L3414" s="101">
        <v>0</v>
      </c>
      <c r="M3414" s="101">
        <v>0</v>
      </c>
      <c r="N3414" s="100" t="str">
        <f t="shared" si="159"/>
        <v>공격력 +168</v>
      </c>
      <c r="O3414" s="100" t="str">
        <f t="shared" si="160"/>
        <v>최대 체력 +1115</v>
      </c>
      <c r="P3414" s="100" t="str">
        <f t="shared" si="161"/>
        <v>-</v>
      </c>
    </row>
    <row r="3415" spans="1:16" ht="13.8" customHeight="1">
      <c r="A3415" s="101">
        <f>C3415*ID규칙_기본능력치그룹_단위+COUNTIF($C$4:C3415,C3415)</f>
        <v>14248012</v>
      </c>
      <c r="B3415" s="100" t="s">
        <v>421</v>
      </c>
      <c r="C3415" s="101">
        <f>VLOOKUP(B3415,WEAPON!$B:$D,3,0)</f>
        <v>14248</v>
      </c>
      <c r="D3415" s="102">
        <v>12</v>
      </c>
      <c r="E3415" s="101">
        <v>1</v>
      </c>
      <c r="F3415" s="101">
        <v>176</v>
      </c>
      <c r="G3415" s="101">
        <v>0</v>
      </c>
      <c r="H3415" s="101">
        <v>2</v>
      </c>
      <c r="I3415" s="101">
        <v>1168</v>
      </c>
      <c r="J3415" s="101">
        <v>0</v>
      </c>
      <c r="K3415" s="101">
        <v>0</v>
      </c>
      <c r="L3415" s="101">
        <v>0</v>
      </c>
      <c r="M3415" s="101">
        <v>0</v>
      </c>
      <c r="N3415" s="100" t="str">
        <f t="shared" si="159"/>
        <v>공격력 +176</v>
      </c>
      <c r="O3415" s="100" t="str">
        <f t="shared" si="160"/>
        <v>최대 체력 +1168</v>
      </c>
      <c r="P3415" s="100" t="str">
        <f t="shared" si="161"/>
        <v>-</v>
      </c>
    </row>
    <row r="3416" spans="1:16" ht="13.8" customHeight="1">
      <c r="A3416" s="101">
        <f>C3416*ID규칙_기본능력치그룹_단위+COUNTIF($C$4:C3416,C3416)</f>
        <v>14248013</v>
      </c>
      <c r="B3416" s="100" t="s">
        <v>421</v>
      </c>
      <c r="C3416" s="101">
        <f>VLOOKUP(B3416,WEAPON!$B:$D,3,0)</f>
        <v>14248</v>
      </c>
      <c r="D3416" s="102">
        <v>13</v>
      </c>
      <c r="E3416" s="101">
        <v>1</v>
      </c>
      <c r="F3416" s="101">
        <v>184</v>
      </c>
      <c r="G3416" s="101">
        <v>0</v>
      </c>
      <c r="H3416" s="101">
        <v>2</v>
      </c>
      <c r="I3416" s="101">
        <v>1221</v>
      </c>
      <c r="J3416" s="101">
        <v>0</v>
      </c>
      <c r="K3416" s="101">
        <v>0</v>
      </c>
      <c r="L3416" s="101">
        <v>0</v>
      </c>
      <c r="M3416" s="101">
        <v>0</v>
      </c>
      <c r="N3416" s="100" t="str">
        <f t="shared" si="159"/>
        <v>공격력 +184</v>
      </c>
      <c r="O3416" s="100" t="str">
        <f t="shared" si="160"/>
        <v>최대 체력 +1221</v>
      </c>
      <c r="P3416" s="100" t="str">
        <f t="shared" si="161"/>
        <v>-</v>
      </c>
    </row>
    <row r="3417" spans="1:16" ht="13.8" customHeight="1">
      <c r="A3417" s="101">
        <f>C3417*ID규칙_기본능력치그룹_단위+COUNTIF($C$4:C3417,C3417)</f>
        <v>14248014</v>
      </c>
      <c r="B3417" s="100" t="s">
        <v>421</v>
      </c>
      <c r="C3417" s="101">
        <f>VLOOKUP(B3417,WEAPON!$B:$D,3,0)</f>
        <v>14248</v>
      </c>
      <c r="D3417" s="102">
        <v>14</v>
      </c>
      <c r="E3417" s="101">
        <v>1</v>
      </c>
      <c r="F3417" s="101">
        <v>192</v>
      </c>
      <c r="G3417" s="101">
        <v>0</v>
      </c>
      <c r="H3417" s="101">
        <v>2</v>
      </c>
      <c r="I3417" s="101">
        <v>1274</v>
      </c>
      <c r="J3417" s="101">
        <v>0</v>
      </c>
      <c r="K3417" s="101">
        <v>0</v>
      </c>
      <c r="L3417" s="101">
        <v>0</v>
      </c>
      <c r="M3417" s="101">
        <v>0</v>
      </c>
      <c r="N3417" s="100" t="str">
        <f t="shared" si="159"/>
        <v>공격력 +192</v>
      </c>
      <c r="O3417" s="100" t="str">
        <f t="shared" si="160"/>
        <v>최대 체력 +1274</v>
      </c>
      <c r="P3417" s="100" t="str">
        <f t="shared" si="161"/>
        <v>-</v>
      </c>
    </row>
    <row r="3418" spans="1:16" ht="13.8" customHeight="1">
      <c r="A3418" s="101">
        <f>C3418*ID규칙_기본능력치그룹_단위+COUNTIF($C$4:C3418,C3418)</f>
        <v>14248015</v>
      </c>
      <c r="B3418" s="100" t="s">
        <v>421</v>
      </c>
      <c r="C3418" s="101">
        <f>VLOOKUP(B3418,WEAPON!$B:$D,3,0)</f>
        <v>14248</v>
      </c>
      <c r="D3418" s="102">
        <v>15</v>
      </c>
      <c r="E3418" s="101">
        <v>1</v>
      </c>
      <c r="F3418" s="101">
        <v>200</v>
      </c>
      <c r="G3418" s="101">
        <v>0</v>
      </c>
      <c r="H3418" s="101">
        <v>2</v>
      </c>
      <c r="I3418" s="101">
        <v>1327</v>
      </c>
      <c r="J3418" s="101">
        <v>0</v>
      </c>
      <c r="K3418" s="101">
        <v>0</v>
      </c>
      <c r="L3418" s="101">
        <v>0</v>
      </c>
      <c r="M3418" s="101">
        <v>0</v>
      </c>
      <c r="N3418" s="100" t="str">
        <f t="shared" si="159"/>
        <v>공격력 +200</v>
      </c>
      <c r="O3418" s="100" t="str">
        <f t="shared" si="160"/>
        <v>최대 체력 +1327</v>
      </c>
      <c r="P3418" s="100" t="str">
        <f t="shared" si="161"/>
        <v>-</v>
      </c>
    </row>
    <row r="3419" spans="1:16" ht="13.8" customHeight="1">
      <c r="A3419" s="101">
        <f>C3419*ID규칙_기본능력치그룹_단위+COUNTIF($C$4:C3419,C3419)</f>
        <v>14248016</v>
      </c>
      <c r="B3419" s="100" t="s">
        <v>421</v>
      </c>
      <c r="C3419" s="101">
        <f>VLOOKUP(B3419,WEAPON!$B:$D,3,0)</f>
        <v>14248</v>
      </c>
      <c r="D3419" s="102">
        <v>16</v>
      </c>
      <c r="E3419" s="101">
        <v>1</v>
      </c>
      <c r="F3419" s="101">
        <v>208</v>
      </c>
      <c r="G3419" s="101">
        <v>0</v>
      </c>
      <c r="H3419" s="101">
        <v>2</v>
      </c>
      <c r="I3419" s="101">
        <v>1380</v>
      </c>
      <c r="J3419" s="101">
        <v>0</v>
      </c>
      <c r="K3419" s="101">
        <v>0</v>
      </c>
      <c r="L3419" s="101">
        <v>0</v>
      </c>
      <c r="M3419" s="101">
        <v>0</v>
      </c>
      <c r="N3419" s="100" t="str">
        <f t="shared" si="159"/>
        <v>공격력 +208</v>
      </c>
      <c r="O3419" s="100" t="str">
        <f t="shared" si="160"/>
        <v>최대 체력 +1380</v>
      </c>
      <c r="P3419" s="100" t="str">
        <f t="shared" si="161"/>
        <v>-</v>
      </c>
    </row>
    <row r="3420" spans="1:16" ht="13.8" customHeight="1">
      <c r="A3420" s="101">
        <f>C3420*ID규칙_기본능력치그룹_단위+COUNTIF($C$4:C3420,C3420)</f>
        <v>14248017</v>
      </c>
      <c r="B3420" s="100" t="s">
        <v>421</v>
      </c>
      <c r="C3420" s="101">
        <f>VLOOKUP(B3420,WEAPON!$B:$D,3,0)</f>
        <v>14248</v>
      </c>
      <c r="D3420" s="102">
        <v>17</v>
      </c>
      <c r="E3420" s="101">
        <v>1</v>
      </c>
      <c r="F3420" s="101">
        <v>216</v>
      </c>
      <c r="G3420" s="101">
        <v>0</v>
      </c>
      <c r="H3420" s="101">
        <v>2</v>
      </c>
      <c r="I3420" s="101">
        <v>1433</v>
      </c>
      <c r="J3420" s="101">
        <v>0</v>
      </c>
      <c r="K3420" s="101">
        <v>0</v>
      </c>
      <c r="L3420" s="101">
        <v>0</v>
      </c>
      <c r="M3420" s="101">
        <v>0</v>
      </c>
      <c r="N3420" s="100" t="str">
        <f t="shared" si="159"/>
        <v>공격력 +216</v>
      </c>
      <c r="O3420" s="100" t="str">
        <f t="shared" si="160"/>
        <v>최대 체력 +1433</v>
      </c>
      <c r="P3420" s="100" t="str">
        <f t="shared" si="161"/>
        <v>-</v>
      </c>
    </row>
    <row r="3421" spans="1:16" ht="13.8" customHeight="1">
      <c r="A3421" s="101">
        <f>C3421*ID규칙_기본능력치그룹_단위+COUNTIF($C$4:C3421,C3421)</f>
        <v>14248018</v>
      </c>
      <c r="B3421" s="100" t="s">
        <v>421</v>
      </c>
      <c r="C3421" s="101">
        <f>VLOOKUP(B3421,WEAPON!$B:$D,3,0)</f>
        <v>14248</v>
      </c>
      <c r="D3421" s="102">
        <v>18</v>
      </c>
      <c r="E3421" s="101">
        <v>1</v>
      </c>
      <c r="F3421" s="101">
        <v>224</v>
      </c>
      <c r="G3421" s="101">
        <v>0</v>
      </c>
      <c r="H3421" s="101">
        <v>2</v>
      </c>
      <c r="I3421" s="101">
        <v>1486</v>
      </c>
      <c r="J3421" s="101">
        <v>0</v>
      </c>
      <c r="K3421" s="101">
        <v>0</v>
      </c>
      <c r="L3421" s="101">
        <v>0</v>
      </c>
      <c r="M3421" s="101">
        <v>0</v>
      </c>
      <c r="N3421" s="100" t="str">
        <f t="shared" si="159"/>
        <v>공격력 +224</v>
      </c>
      <c r="O3421" s="100" t="str">
        <f t="shared" si="160"/>
        <v>최대 체력 +1486</v>
      </c>
      <c r="P3421" s="100" t="str">
        <f t="shared" si="161"/>
        <v>-</v>
      </c>
    </row>
    <row r="3422" spans="1:16" ht="13.8" customHeight="1">
      <c r="A3422" s="101">
        <f>C3422*ID규칙_기본능력치그룹_단위+COUNTIF($C$4:C3422,C3422)</f>
        <v>14248019</v>
      </c>
      <c r="B3422" s="100" t="s">
        <v>421</v>
      </c>
      <c r="C3422" s="101">
        <f>VLOOKUP(B3422,WEAPON!$B:$D,3,0)</f>
        <v>14248</v>
      </c>
      <c r="D3422" s="102">
        <v>19</v>
      </c>
      <c r="E3422" s="101">
        <v>1</v>
      </c>
      <c r="F3422" s="101">
        <v>232</v>
      </c>
      <c r="G3422" s="101">
        <v>0</v>
      </c>
      <c r="H3422" s="101">
        <v>2</v>
      </c>
      <c r="I3422" s="101">
        <v>1539</v>
      </c>
      <c r="J3422" s="101">
        <v>0</v>
      </c>
      <c r="K3422" s="101">
        <v>0</v>
      </c>
      <c r="L3422" s="101">
        <v>0</v>
      </c>
      <c r="M3422" s="101">
        <v>0</v>
      </c>
      <c r="N3422" s="100" t="str">
        <f t="shared" si="159"/>
        <v>공격력 +232</v>
      </c>
      <c r="O3422" s="100" t="str">
        <f t="shared" si="160"/>
        <v>최대 체력 +1539</v>
      </c>
      <c r="P3422" s="100" t="str">
        <f t="shared" si="161"/>
        <v>-</v>
      </c>
    </row>
    <row r="3423" spans="1:16" ht="13.8" customHeight="1">
      <c r="A3423" s="101">
        <f>C3423*ID규칙_기본능력치그룹_단위+COUNTIF($C$4:C3423,C3423)</f>
        <v>14248020</v>
      </c>
      <c r="B3423" s="100" t="s">
        <v>421</v>
      </c>
      <c r="C3423" s="101">
        <f>VLOOKUP(B3423,WEAPON!$B:$D,3,0)</f>
        <v>14248</v>
      </c>
      <c r="D3423" s="102">
        <v>20</v>
      </c>
      <c r="E3423" s="101">
        <v>1</v>
      </c>
      <c r="F3423" s="101">
        <v>240</v>
      </c>
      <c r="G3423" s="101">
        <v>0</v>
      </c>
      <c r="H3423" s="101">
        <v>2</v>
      </c>
      <c r="I3423" s="101">
        <v>1592</v>
      </c>
      <c r="J3423" s="101">
        <v>0</v>
      </c>
      <c r="K3423" s="101">
        <v>0</v>
      </c>
      <c r="L3423" s="101">
        <v>0</v>
      </c>
      <c r="M3423" s="101">
        <v>0</v>
      </c>
      <c r="N3423" s="100" t="str">
        <f t="shared" si="159"/>
        <v>공격력 +240</v>
      </c>
      <c r="O3423" s="100" t="str">
        <f t="shared" si="160"/>
        <v>최대 체력 +1592</v>
      </c>
      <c r="P3423" s="100" t="str">
        <f t="shared" si="161"/>
        <v>-</v>
      </c>
    </row>
    <row r="3424" spans="1:16" ht="13.8" customHeight="1">
      <c r="A3424" s="101">
        <f>C3424*ID규칙_기본능력치그룹_단위+COUNTIF($C$4:C3424,C3424)</f>
        <v>14248021</v>
      </c>
      <c r="B3424" s="100" t="s">
        <v>421</v>
      </c>
      <c r="C3424" s="101">
        <f>VLOOKUP(B3424,WEAPON!$B:$D,3,0)</f>
        <v>14248</v>
      </c>
      <c r="D3424" s="102">
        <v>21</v>
      </c>
      <c r="E3424" s="101">
        <v>1</v>
      </c>
      <c r="F3424" s="101">
        <v>248</v>
      </c>
      <c r="G3424" s="101">
        <v>0</v>
      </c>
      <c r="H3424" s="101">
        <v>2</v>
      </c>
      <c r="I3424" s="101">
        <v>1645</v>
      </c>
      <c r="J3424" s="101">
        <v>0</v>
      </c>
      <c r="K3424" s="101">
        <v>0</v>
      </c>
      <c r="L3424" s="101">
        <v>0</v>
      </c>
      <c r="M3424" s="101">
        <v>0</v>
      </c>
      <c r="N3424" s="100" t="str">
        <f t="shared" si="159"/>
        <v>공격력 +248</v>
      </c>
      <c r="O3424" s="100" t="str">
        <f t="shared" si="160"/>
        <v>최대 체력 +1645</v>
      </c>
      <c r="P3424" s="100" t="str">
        <f t="shared" si="161"/>
        <v>-</v>
      </c>
    </row>
    <row r="3425" spans="1:16" ht="13.8" customHeight="1">
      <c r="A3425" s="101">
        <f>C3425*ID규칙_기본능력치그룹_단위+COUNTIF($C$4:C3425,C3425)</f>
        <v>14248022</v>
      </c>
      <c r="B3425" s="100" t="s">
        <v>421</v>
      </c>
      <c r="C3425" s="101">
        <f>VLOOKUP(B3425,WEAPON!$B:$D,3,0)</f>
        <v>14248</v>
      </c>
      <c r="D3425" s="102">
        <v>22</v>
      </c>
      <c r="E3425" s="101">
        <v>1</v>
      </c>
      <c r="F3425" s="101">
        <v>256</v>
      </c>
      <c r="G3425" s="101">
        <v>0</v>
      </c>
      <c r="H3425" s="101">
        <v>2</v>
      </c>
      <c r="I3425" s="101">
        <v>1698</v>
      </c>
      <c r="J3425" s="101">
        <v>0</v>
      </c>
      <c r="K3425" s="101">
        <v>0</v>
      </c>
      <c r="L3425" s="101">
        <v>0</v>
      </c>
      <c r="M3425" s="101">
        <v>0</v>
      </c>
      <c r="N3425" s="100" t="str">
        <f t="shared" si="159"/>
        <v>공격력 +256</v>
      </c>
      <c r="O3425" s="100" t="str">
        <f t="shared" si="160"/>
        <v>최대 체력 +1698</v>
      </c>
      <c r="P3425" s="100" t="str">
        <f t="shared" si="161"/>
        <v>-</v>
      </c>
    </row>
    <row r="3426" spans="1:16" ht="13.8" customHeight="1">
      <c r="A3426" s="101">
        <f>C3426*ID규칙_기본능력치그룹_단위+COUNTIF($C$4:C3426,C3426)</f>
        <v>14248023</v>
      </c>
      <c r="B3426" s="100" t="s">
        <v>421</v>
      </c>
      <c r="C3426" s="101">
        <f>VLOOKUP(B3426,WEAPON!$B:$D,3,0)</f>
        <v>14248</v>
      </c>
      <c r="D3426" s="102">
        <v>23</v>
      </c>
      <c r="E3426" s="101">
        <v>1</v>
      </c>
      <c r="F3426" s="101">
        <v>264</v>
      </c>
      <c r="G3426" s="101">
        <v>0</v>
      </c>
      <c r="H3426" s="101">
        <v>2</v>
      </c>
      <c r="I3426" s="101">
        <v>1751</v>
      </c>
      <c r="J3426" s="101">
        <v>0</v>
      </c>
      <c r="K3426" s="101">
        <v>0</v>
      </c>
      <c r="L3426" s="101">
        <v>0</v>
      </c>
      <c r="M3426" s="101">
        <v>0</v>
      </c>
      <c r="N3426" s="100" t="str">
        <f t="shared" si="159"/>
        <v>공격력 +264</v>
      </c>
      <c r="O3426" s="100" t="str">
        <f t="shared" si="160"/>
        <v>최대 체력 +1751</v>
      </c>
      <c r="P3426" s="100" t="str">
        <f t="shared" si="161"/>
        <v>-</v>
      </c>
    </row>
    <row r="3427" spans="1:16" ht="13.8" customHeight="1">
      <c r="A3427" s="101">
        <f>C3427*ID규칙_기본능력치그룹_단위+COUNTIF($C$4:C3427,C3427)</f>
        <v>14248024</v>
      </c>
      <c r="B3427" s="100" t="s">
        <v>421</v>
      </c>
      <c r="C3427" s="101">
        <f>VLOOKUP(B3427,WEAPON!$B:$D,3,0)</f>
        <v>14248</v>
      </c>
      <c r="D3427" s="102">
        <v>24</v>
      </c>
      <c r="E3427" s="101">
        <v>1</v>
      </c>
      <c r="F3427" s="101">
        <v>272</v>
      </c>
      <c r="G3427" s="101">
        <v>0</v>
      </c>
      <c r="H3427" s="101">
        <v>2</v>
      </c>
      <c r="I3427" s="101">
        <v>1804</v>
      </c>
      <c r="J3427" s="101">
        <v>0</v>
      </c>
      <c r="K3427" s="101">
        <v>0</v>
      </c>
      <c r="L3427" s="101">
        <v>0</v>
      </c>
      <c r="M3427" s="101">
        <v>0</v>
      </c>
      <c r="N3427" s="100" t="str">
        <f t="shared" si="159"/>
        <v>공격력 +272</v>
      </c>
      <c r="O3427" s="100" t="str">
        <f t="shared" si="160"/>
        <v>최대 체력 +1804</v>
      </c>
      <c r="P3427" s="100" t="str">
        <f t="shared" si="161"/>
        <v>-</v>
      </c>
    </row>
    <row r="3428" spans="1:16" ht="13.8" customHeight="1">
      <c r="A3428" s="101">
        <f>C3428*ID규칙_기본능력치그룹_단위+COUNTIF($C$4:C3428,C3428)</f>
        <v>14248025</v>
      </c>
      <c r="B3428" s="100" t="s">
        <v>421</v>
      </c>
      <c r="C3428" s="101">
        <f>VLOOKUP(B3428,WEAPON!$B:$D,3,0)</f>
        <v>14248</v>
      </c>
      <c r="D3428" s="102">
        <v>25</v>
      </c>
      <c r="E3428" s="101">
        <v>1</v>
      </c>
      <c r="F3428" s="101">
        <v>280</v>
      </c>
      <c r="G3428" s="101">
        <v>0</v>
      </c>
      <c r="H3428" s="101">
        <v>2</v>
      </c>
      <c r="I3428" s="101">
        <v>1857</v>
      </c>
      <c r="J3428" s="101">
        <v>0</v>
      </c>
      <c r="K3428" s="101">
        <v>0</v>
      </c>
      <c r="L3428" s="101">
        <v>0</v>
      </c>
      <c r="M3428" s="101">
        <v>0</v>
      </c>
      <c r="N3428" s="100" t="str">
        <f t="shared" si="159"/>
        <v>공격력 +280</v>
      </c>
      <c r="O3428" s="100" t="str">
        <f t="shared" si="160"/>
        <v>최대 체력 +1857</v>
      </c>
      <c r="P3428" s="100" t="str">
        <f t="shared" si="161"/>
        <v>-</v>
      </c>
    </row>
    <row r="3429" spans="1:16" ht="13.8" customHeight="1">
      <c r="A3429" s="101">
        <f>C3429*ID규칙_기본능력치그룹_단위+COUNTIF($C$4:C3429,C3429)</f>
        <v>14248026</v>
      </c>
      <c r="B3429" s="100" t="s">
        <v>421</v>
      </c>
      <c r="C3429" s="101">
        <f>VLOOKUP(B3429,WEAPON!$B:$D,3,0)</f>
        <v>14248</v>
      </c>
      <c r="D3429" s="102">
        <v>26</v>
      </c>
      <c r="E3429" s="101">
        <v>1</v>
      </c>
      <c r="F3429" s="101">
        <v>287</v>
      </c>
      <c r="G3429" s="101">
        <v>0</v>
      </c>
      <c r="H3429" s="101">
        <v>2</v>
      </c>
      <c r="I3429" s="101">
        <v>1911</v>
      </c>
      <c r="J3429" s="101">
        <v>0</v>
      </c>
      <c r="K3429" s="101">
        <v>0</v>
      </c>
      <c r="L3429" s="101">
        <v>0</v>
      </c>
      <c r="M3429" s="101">
        <v>0</v>
      </c>
      <c r="N3429" s="100" t="str">
        <f t="shared" si="159"/>
        <v>공격력 +287</v>
      </c>
      <c r="O3429" s="100" t="str">
        <f t="shared" si="160"/>
        <v>최대 체력 +1911</v>
      </c>
      <c r="P3429" s="100" t="str">
        <f t="shared" si="161"/>
        <v>-</v>
      </c>
    </row>
    <row r="3430" spans="1:16" ht="13.8" customHeight="1">
      <c r="A3430" s="101">
        <f>C3430*ID규칙_기본능력치그룹_단위+COUNTIF($C$4:C3430,C3430)</f>
        <v>14248027</v>
      </c>
      <c r="B3430" s="100" t="s">
        <v>421</v>
      </c>
      <c r="C3430" s="101">
        <f>VLOOKUP(B3430,WEAPON!$B:$D,3,0)</f>
        <v>14248</v>
      </c>
      <c r="D3430" s="102">
        <v>27</v>
      </c>
      <c r="E3430" s="101">
        <v>1</v>
      </c>
      <c r="F3430" s="101">
        <v>295</v>
      </c>
      <c r="G3430" s="101">
        <v>0</v>
      </c>
      <c r="H3430" s="101">
        <v>2</v>
      </c>
      <c r="I3430" s="101">
        <v>1964</v>
      </c>
      <c r="J3430" s="101">
        <v>0</v>
      </c>
      <c r="K3430" s="101">
        <v>0</v>
      </c>
      <c r="L3430" s="101">
        <v>0</v>
      </c>
      <c r="M3430" s="101">
        <v>0</v>
      </c>
      <c r="N3430" s="100" t="str">
        <f t="shared" si="159"/>
        <v>공격력 +295</v>
      </c>
      <c r="O3430" s="100" t="str">
        <f t="shared" si="160"/>
        <v>최대 체력 +1964</v>
      </c>
      <c r="P3430" s="100" t="str">
        <f t="shared" si="161"/>
        <v>-</v>
      </c>
    </row>
    <row r="3431" spans="1:16" ht="13.8" customHeight="1">
      <c r="A3431" s="101">
        <f>C3431*ID규칙_기본능력치그룹_단위+COUNTIF($C$4:C3431,C3431)</f>
        <v>14248028</v>
      </c>
      <c r="B3431" s="100" t="s">
        <v>421</v>
      </c>
      <c r="C3431" s="101">
        <f>VLOOKUP(B3431,WEAPON!$B:$D,3,0)</f>
        <v>14248</v>
      </c>
      <c r="D3431" s="102">
        <v>28</v>
      </c>
      <c r="E3431" s="101">
        <v>1</v>
      </c>
      <c r="F3431" s="101">
        <v>303</v>
      </c>
      <c r="G3431" s="101">
        <v>0</v>
      </c>
      <c r="H3431" s="101">
        <v>2</v>
      </c>
      <c r="I3431" s="101">
        <v>2017</v>
      </c>
      <c r="J3431" s="101">
        <v>0</v>
      </c>
      <c r="K3431" s="101">
        <v>0</v>
      </c>
      <c r="L3431" s="101">
        <v>0</v>
      </c>
      <c r="M3431" s="101">
        <v>0</v>
      </c>
      <c r="N3431" s="100" t="str">
        <f t="shared" si="159"/>
        <v>공격력 +303</v>
      </c>
      <c r="O3431" s="100" t="str">
        <f t="shared" si="160"/>
        <v>최대 체력 +2017</v>
      </c>
      <c r="P3431" s="100" t="str">
        <f t="shared" si="161"/>
        <v>-</v>
      </c>
    </row>
    <row r="3432" spans="1:16" ht="13.8" customHeight="1">
      <c r="A3432" s="101">
        <f>C3432*ID규칙_기본능력치그룹_단위+COUNTIF($C$4:C3432,C3432)</f>
        <v>14248029</v>
      </c>
      <c r="B3432" s="100" t="s">
        <v>421</v>
      </c>
      <c r="C3432" s="101">
        <f>VLOOKUP(B3432,WEAPON!$B:$D,3,0)</f>
        <v>14248</v>
      </c>
      <c r="D3432" s="102">
        <v>29</v>
      </c>
      <c r="E3432" s="101">
        <v>1</v>
      </c>
      <c r="F3432" s="101">
        <v>311</v>
      </c>
      <c r="G3432" s="101">
        <v>0</v>
      </c>
      <c r="H3432" s="101">
        <v>2</v>
      </c>
      <c r="I3432" s="101">
        <v>2070</v>
      </c>
      <c r="J3432" s="101">
        <v>0</v>
      </c>
      <c r="K3432" s="101">
        <v>0</v>
      </c>
      <c r="L3432" s="101">
        <v>0</v>
      </c>
      <c r="M3432" s="101">
        <v>0</v>
      </c>
      <c r="N3432" s="100" t="str">
        <f t="shared" si="159"/>
        <v>공격력 +311</v>
      </c>
      <c r="O3432" s="100" t="str">
        <f t="shared" si="160"/>
        <v>최대 체력 +2070</v>
      </c>
      <c r="P3432" s="100" t="str">
        <f t="shared" si="161"/>
        <v>-</v>
      </c>
    </row>
    <row r="3433" spans="1:16" ht="13.8" customHeight="1">
      <c r="A3433" s="101">
        <f>C3433*ID규칙_기본능력치그룹_단위+COUNTIF($C$4:C3433,C3433)</f>
        <v>14248030</v>
      </c>
      <c r="B3433" s="100" t="s">
        <v>421</v>
      </c>
      <c r="C3433" s="101">
        <f>VLOOKUP(B3433,WEAPON!$B:$D,3,0)</f>
        <v>14248</v>
      </c>
      <c r="D3433" s="102">
        <v>30</v>
      </c>
      <c r="E3433" s="101">
        <v>1</v>
      </c>
      <c r="F3433" s="101">
        <v>319</v>
      </c>
      <c r="G3433" s="101">
        <v>0</v>
      </c>
      <c r="H3433" s="101">
        <v>2</v>
      </c>
      <c r="I3433" s="101">
        <v>2123</v>
      </c>
      <c r="J3433" s="101">
        <v>0</v>
      </c>
      <c r="K3433" s="101">
        <v>0</v>
      </c>
      <c r="L3433" s="101">
        <v>0</v>
      </c>
      <c r="M3433" s="101">
        <v>0</v>
      </c>
      <c r="N3433" s="100" t="str">
        <f t="shared" si="159"/>
        <v>공격력 +319</v>
      </c>
      <c r="O3433" s="100" t="str">
        <f t="shared" si="160"/>
        <v>최대 체력 +2123</v>
      </c>
      <c r="P3433" s="100" t="str">
        <f t="shared" si="161"/>
        <v>-</v>
      </c>
    </row>
    <row r="3434" spans="1:16" ht="13.8" customHeight="1">
      <c r="A3434" s="101">
        <f>C3434*ID규칙_기본능력치그룹_단위+COUNTIF($C$4:C3434,C3434)</f>
        <v>14248031</v>
      </c>
      <c r="B3434" s="100" t="s">
        <v>421</v>
      </c>
      <c r="C3434" s="101">
        <f>VLOOKUP(B3434,WEAPON!$B:$D,3,0)</f>
        <v>14248</v>
      </c>
      <c r="D3434" s="102">
        <v>31</v>
      </c>
      <c r="E3434" s="101">
        <v>1</v>
      </c>
      <c r="F3434" s="101">
        <v>327</v>
      </c>
      <c r="G3434" s="101">
        <v>0</v>
      </c>
      <c r="H3434" s="101">
        <v>2</v>
      </c>
      <c r="I3434" s="101">
        <v>2176</v>
      </c>
      <c r="J3434" s="101">
        <v>0</v>
      </c>
      <c r="K3434" s="101">
        <v>0</v>
      </c>
      <c r="L3434" s="101">
        <v>0</v>
      </c>
      <c r="M3434" s="101">
        <v>0</v>
      </c>
      <c r="N3434" s="100" t="str">
        <f t="shared" si="159"/>
        <v>공격력 +327</v>
      </c>
      <c r="O3434" s="100" t="str">
        <f t="shared" si="160"/>
        <v>최대 체력 +2176</v>
      </c>
      <c r="P3434" s="100" t="str">
        <f t="shared" si="161"/>
        <v>-</v>
      </c>
    </row>
    <row r="3435" spans="1:16" ht="13.8" customHeight="1">
      <c r="A3435" s="101">
        <f>C3435*ID규칙_기본능력치그룹_단위+COUNTIF($C$4:C3435,C3435)</f>
        <v>14248032</v>
      </c>
      <c r="B3435" s="100" t="s">
        <v>421</v>
      </c>
      <c r="C3435" s="101">
        <f>VLOOKUP(B3435,WEAPON!$B:$D,3,0)</f>
        <v>14248</v>
      </c>
      <c r="D3435" s="102">
        <v>32</v>
      </c>
      <c r="E3435" s="101">
        <v>1</v>
      </c>
      <c r="F3435" s="101">
        <v>335</v>
      </c>
      <c r="G3435" s="101">
        <v>0</v>
      </c>
      <c r="H3435" s="101">
        <v>2</v>
      </c>
      <c r="I3435" s="101">
        <v>2229</v>
      </c>
      <c r="J3435" s="101">
        <v>0</v>
      </c>
      <c r="K3435" s="101">
        <v>0</v>
      </c>
      <c r="L3435" s="101">
        <v>0</v>
      </c>
      <c r="M3435" s="101">
        <v>0</v>
      </c>
      <c r="N3435" s="100" t="str">
        <f t="shared" si="159"/>
        <v>공격력 +335</v>
      </c>
      <c r="O3435" s="100" t="str">
        <f t="shared" si="160"/>
        <v>최대 체력 +2229</v>
      </c>
      <c r="P3435" s="100" t="str">
        <f t="shared" si="161"/>
        <v>-</v>
      </c>
    </row>
    <row r="3436" spans="1:16" ht="13.8" customHeight="1">
      <c r="A3436" s="101">
        <f>C3436*ID규칙_기본능력치그룹_단위+COUNTIF($C$4:C3436,C3436)</f>
        <v>14248033</v>
      </c>
      <c r="B3436" s="100" t="s">
        <v>421</v>
      </c>
      <c r="C3436" s="101">
        <f>VLOOKUP(B3436,WEAPON!$B:$D,3,0)</f>
        <v>14248</v>
      </c>
      <c r="D3436" s="102">
        <v>33</v>
      </c>
      <c r="E3436" s="101">
        <v>1</v>
      </c>
      <c r="F3436" s="101">
        <v>343</v>
      </c>
      <c r="G3436" s="101">
        <v>0</v>
      </c>
      <c r="H3436" s="101">
        <v>2</v>
      </c>
      <c r="I3436" s="101">
        <v>2282</v>
      </c>
      <c r="J3436" s="101">
        <v>0</v>
      </c>
      <c r="K3436" s="101">
        <v>0</v>
      </c>
      <c r="L3436" s="101">
        <v>0</v>
      </c>
      <c r="M3436" s="101">
        <v>0</v>
      </c>
      <c r="N3436" s="100" t="str">
        <f t="shared" si="159"/>
        <v>공격력 +343</v>
      </c>
      <c r="O3436" s="100" t="str">
        <f t="shared" si="160"/>
        <v>최대 체력 +2282</v>
      </c>
      <c r="P3436" s="100" t="str">
        <f t="shared" si="161"/>
        <v>-</v>
      </c>
    </row>
    <row r="3437" spans="1:16" ht="13.8" customHeight="1">
      <c r="A3437" s="101">
        <f>C3437*ID규칙_기본능력치그룹_단위+COUNTIF($C$4:C3437,C3437)</f>
        <v>14248034</v>
      </c>
      <c r="B3437" s="100" t="s">
        <v>421</v>
      </c>
      <c r="C3437" s="101">
        <f>VLOOKUP(B3437,WEAPON!$B:$D,3,0)</f>
        <v>14248</v>
      </c>
      <c r="D3437" s="102">
        <v>34</v>
      </c>
      <c r="E3437" s="101">
        <v>1</v>
      </c>
      <c r="F3437" s="101">
        <v>351</v>
      </c>
      <c r="G3437" s="101">
        <v>0</v>
      </c>
      <c r="H3437" s="101">
        <v>2</v>
      </c>
      <c r="I3437" s="101">
        <v>2335</v>
      </c>
      <c r="J3437" s="101">
        <v>0</v>
      </c>
      <c r="K3437" s="101">
        <v>0</v>
      </c>
      <c r="L3437" s="101">
        <v>0</v>
      </c>
      <c r="M3437" s="101">
        <v>0</v>
      </c>
      <c r="N3437" s="100" t="str">
        <f t="shared" si="159"/>
        <v>공격력 +351</v>
      </c>
      <c r="O3437" s="100" t="str">
        <f t="shared" si="160"/>
        <v>최대 체력 +2335</v>
      </c>
      <c r="P3437" s="100" t="str">
        <f t="shared" si="161"/>
        <v>-</v>
      </c>
    </row>
    <row r="3438" spans="1:16" ht="13.8" customHeight="1">
      <c r="A3438" s="101">
        <f>C3438*ID규칙_기본능력치그룹_단위+COUNTIF($C$4:C3438,C3438)</f>
        <v>14248035</v>
      </c>
      <c r="B3438" s="100" t="s">
        <v>421</v>
      </c>
      <c r="C3438" s="101">
        <f>VLOOKUP(B3438,WEAPON!$B:$D,3,0)</f>
        <v>14248</v>
      </c>
      <c r="D3438" s="102">
        <v>35</v>
      </c>
      <c r="E3438" s="101">
        <v>1</v>
      </c>
      <c r="F3438" s="101">
        <v>359</v>
      </c>
      <c r="G3438" s="101">
        <v>0</v>
      </c>
      <c r="H3438" s="101">
        <v>2</v>
      </c>
      <c r="I3438" s="101">
        <v>2388</v>
      </c>
      <c r="J3438" s="101">
        <v>0</v>
      </c>
      <c r="K3438" s="101">
        <v>0</v>
      </c>
      <c r="L3438" s="101">
        <v>0</v>
      </c>
      <c r="M3438" s="101">
        <v>0</v>
      </c>
      <c r="N3438" s="100" t="str">
        <f t="shared" si="159"/>
        <v>공격력 +359</v>
      </c>
      <c r="O3438" s="100" t="str">
        <f t="shared" si="160"/>
        <v>최대 체력 +2388</v>
      </c>
      <c r="P3438" s="100" t="str">
        <f t="shared" si="161"/>
        <v>-</v>
      </c>
    </row>
    <row r="3439" spans="1:16" ht="13.8" customHeight="1">
      <c r="A3439" s="101">
        <f>C3439*ID규칙_기본능력치그룹_단위+COUNTIF($C$4:C3439,C3439)</f>
        <v>14248036</v>
      </c>
      <c r="B3439" s="100" t="s">
        <v>421</v>
      </c>
      <c r="C3439" s="101">
        <f>VLOOKUP(B3439,WEAPON!$B:$D,3,0)</f>
        <v>14248</v>
      </c>
      <c r="D3439" s="102">
        <v>36</v>
      </c>
      <c r="E3439" s="101">
        <v>1</v>
      </c>
      <c r="F3439" s="101">
        <v>367</v>
      </c>
      <c r="G3439" s="101">
        <v>0</v>
      </c>
      <c r="H3439" s="101">
        <v>2</v>
      </c>
      <c r="I3439" s="101">
        <v>2441</v>
      </c>
      <c r="J3439" s="101">
        <v>0</v>
      </c>
      <c r="K3439" s="101">
        <v>0</v>
      </c>
      <c r="L3439" s="101">
        <v>0</v>
      </c>
      <c r="M3439" s="101">
        <v>0</v>
      </c>
      <c r="N3439" s="100" t="str">
        <f t="shared" si="159"/>
        <v>공격력 +367</v>
      </c>
      <c r="O3439" s="100" t="str">
        <f t="shared" si="160"/>
        <v>최대 체력 +2441</v>
      </c>
      <c r="P3439" s="100" t="str">
        <f t="shared" si="161"/>
        <v>-</v>
      </c>
    </row>
    <row r="3440" spans="1:16" ht="13.8" customHeight="1">
      <c r="A3440" s="101">
        <f>C3440*ID규칙_기본능력치그룹_단위+COUNTIF($C$4:C3440,C3440)</f>
        <v>14248037</v>
      </c>
      <c r="B3440" s="100" t="s">
        <v>421</v>
      </c>
      <c r="C3440" s="101">
        <f>VLOOKUP(B3440,WEAPON!$B:$D,3,0)</f>
        <v>14248</v>
      </c>
      <c r="D3440" s="102">
        <v>37</v>
      </c>
      <c r="E3440" s="101">
        <v>1</v>
      </c>
      <c r="F3440" s="101">
        <v>375</v>
      </c>
      <c r="G3440" s="101">
        <v>0</v>
      </c>
      <c r="H3440" s="101">
        <v>2</v>
      </c>
      <c r="I3440" s="101">
        <v>2494</v>
      </c>
      <c r="J3440" s="101">
        <v>0</v>
      </c>
      <c r="K3440" s="101">
        <v>0</v>
      </c>
      <c r="L3440" s="101">
        <v>0</v>
      </c>
      <c r="M3440" s="101">
        <v>0</v>
      </c>
      <c r="N3440" s="100" t="str">
        <f t="shared" si="159"/>
        <v>공격력 +375</v>
      </c>
      <c r="O3440" s="100" t="str">
        <f t="shared" si="160"/>
        <v>최대 체력 +2494</v>
      </c>
      <c r="P3440" s="100" t="str">
        <f t="shared" si="161"/>
        <v>-</v>
      </c>
    </row>
    <row r="3441" spans="1:16" ht="13.8" customHeight="1">
      <c r="A3441" s="101">
        <f>C3441*ID규칙_기본능력치그룹_단위+COUNTIF($C$4:C3441,C3441)</f>
        <v>14248038</v>
      </c>
      <c r="B3441" s="100" t="s">
        <v>421</v>
      </c>
      <c r="C3441" s="101">
        <f>VLOOKUP(B3441,WEAPON!$B:$D,3,0)</f>
        <v>14248</v>
      </c>
      <c r="D3441" s="102">
        <v>38</v>
      </c>
      <c r="E3441" s="101">
        <v>1</v>
      </c>
      <c r="F3441" s="101">
        <v>383</v>
      </c>
      <c r="G3441" s="101">
        <v>0</v>
      </c>
      <c r="H3441" s="101">
        <v>2</v>
      </c>
      <c r="I3441" s="101">
        <v>2547</v>
      </c>
      <c r="J3441" s="101">
        <v>0</v>
      </c>
      <c r="K3441" s="101">
        <v>0</v>
      </c>
      <c r="L3441" s="101">
        <v>0</v>
      </c>
      <c r="M3441" s="101">
        <v>0</v>
      </c>
      <c r="N3441" s="100" t="str">
        <f t="shared" si="159"/>
        <v>공격력 +383</v>
      </c>
      <c r="O3441" s="100" t="str">
        <f t="shared" si="160"/>
        <v>최대 체력 +2547</v>
      </c>
      <c r="P3441" s="100" t="str">
        <f t="shared" si="161"/>
        <v>-</v>
      </c>
    </row>
    <row r="3442" spans="1:16" ht="13.8" customHeight="1">
      <c r="A3442" s="101">
        <f>C3442*ID규칙_기본능력치그룹_단위+COUNTIF($C$4:C3442,C3442)</f>
        <v>14248039</v>
      </c>
      <c r="B3442" s="100" t="s">
        <v>421</v>
      </c>
      <c r="C3442" s="101">
        <f>VLOOKUP(B3442,WEAPON!$B:$D,3,0)</f>
        <v>14248</v>
      </c>
      <c r="D3442" s="102">
        <v>39</v>
      </c>
      <c r="E3442" s="101">
        <v>1</v>
      </c>
      <c r="F3442" s="101">
        <v>391</v>
      </c>
      <c r="G3442" s="101">
        <v>0</v>
      </c>
      <c r="H3442" s="101">
        <v>2</v>
      </c>
      <c r="I3442" s="101">
        <v>2600</v>
      </c>
      <c r="J3442" s="101">
        <v>0</v>
      </c>
      <c r="K3442" s="101">
        <v>0</v>
      </c>
      <c r="L3442" s="101">
        <v>0</v>
      </c>
      <c r="M3442" s="101">
        <v>0</v>
      </c>
      <c r="N3442" s="100" t="str">
        <f t="shared" si="159"/>
        <v>공격력 +391</v>
      </c>
      <c r="O3442" s="100" t="str">
        <f t="shared" si="160"/>
        <v>최대 체력 +2600</v>
      </c>
      <c r="P3442" s="100" t="str">
        <f t="shared" si="161"/>
        <v>-</v>
      </c>
    </row>
    <row r="3443" spans="1:16" ht="13.8" customHeight="1">
      <c r="A3443" s="101">
        <f>C3443*ID규칙_기본능력치그룹_단위+COUNTIF($C$4:C3443,C3443)</f>
        <v>14248040</v>
      </c>
      <c r="B3443" s="100" t="s">
        <v>421</v>
      </c>
      <c r="C3443" s="101">
        <f>VLOOKUP(B3443,WEAPON!$B:$D,3,0)</f>
        <v>14248</v>
      </c>
      <c r="D3443" s="102">
        <v>40</v>
      </c>
      <c r="E3443" s="101">
        <v>1</v>
      </c>
      <c r="F3443" s="101">
        <v>399</v>
      </c>
      <c r="G3443" s="101">
        <v>0</v>
      </c>
      <c r="H3443" s="101">
        <v>2</v>
      </c>
      <c r="I3443" s="101">
        <v>2653</v>
      </c>
      <c r="J3443" s="101">
        <v>0</v>
      </c>
      <c r="K3443" s="101">
        <v>0</v>
      </c>
      <c r="L3443" s="101">
        <v>0</v>
      </c>
      <c r="M3443" s="101">
        <v>0</v>
      </c>
      <c r="N3443" s="100" t="str">
        <f t="shared" si="159"/>
        <v>공격력 +399</v>
      </c>
      <c r="O3443" s="100" t="str">
        <f t="shared" si="160"/>
        <v>최대 체력 +2653</v>
      </c>
      <c r="P3443" s="100" t="str">
        <f t="shared" si="161"/>
        <v>-</v>
      </c>
    </row>
    <row r="3444" spans="1:16" ht="13.8" customHeight="1">
      <c r="A3444" s="101">
        <f>C3444*ID규칙_기본능력치그룹_단위+COUNTIF($C$4:C3444,C3444)</f>
        <v>14248041</v>
      </c>
      <c r="B3444" s="100" t="s">
        <v>421</v>
      </c>
      <c r="C3444" s="101">
        <f>VLOOKUP(B3444,WEAPON!$B:$D,3,0)</f>
        <v>14248</v>
      </c>
      <c r="D3444" s="102">
        <v>41</v>
      </c>
      <c r="E3444" s="101">
        <v>1</v>
      </c>
      <c r="F3444" s="101">
        <v>407</v>
      </c>
      <c r="G3444" s="101">
        <v>0</v>
      </c>
      <c r="H3444" s="101">
        <v>2</v>
      </c>
      <c r="I3444" s="101">
        <v>2706</v>
      </c>
      <c r="J3444" s="101">
        <v>0</v>
      </c>
      <c r="K3444" s="101">
        <v>0</v>
      </c>
      <c r="L3444" s="101">
        <v>0</v>
      </c>
      <c r="M3444" s="101">
        <v>0</v>
      </c>
      <c r="N3444" s="100" t="str">
        <f t="shared" si="159"/>
        <v>공격력 +407</v>
      </c>
      <c r="O3444" s="100" t="str">
        <f t="shared" si="160"/>
        <v>최대 체력 +2706</v>
      </c>
      <c r="P3444" s="100" t="str">
        <f t="shared" si="161"/>
        <v>-</v>
      </c>
    </row>
    <row r="3445" spans="1:16" ht="13.8" customHeight="1">
      <c r="A3445" s="101">
        <f>C3445*ID규칙_기본능력치그룹_단위+COUNTIF($C$4:C3445,C3445)</f>
        <v>14248042</v>
      </c>
      <c r="B3445" s="100" t="s">
        <v>421</v>
      </c>
      <c r="C3445" s="101">
        <f>VLOOKUP(B3445,WEAPON!$B:$D,3,0)</f>
        <v>14248</v>
      </c>
      <c r="D3445" s="102">
        <v>42</v>
      </c>
      <c r="E3445" s="101">
        <v>1</v>
      </c>
      <c r="F3445" s="101">
        <v>415</v>
      </c>
      <c r="G3445" s="101">
        <v>0</v>
      </c>
      <c r="H3445" s="101">
        <v>2</v>
      </c>
      <c r="I3445" s="101">
        <v>2760</v>
      </c>
      <c r="J3445" s="101">
        <v>0</v>
      </c>
      <c r="K3445" s="101">
        <v>0</v>
      </c>
      <c r="L3445" s="101">
        <v>0</v>
      </c>
      <c r="M3445" s="101">
        <v>0</v>
      </c>
      <c r="N3445" s="100" t="str">
        <f t="shared" si="159"/>
        <v>공격력 +415</v>
      </c>
      <c r="O3445" s="100" t="str">
        <f t="shared" si="160"/>
        <v>최대 체력 +2760</v>
      </c>
      <c r="P3445" s="100" t="str">
        <f t="shared" si="161"/>
        <v>-</v>
      </c>
    </row>
    <row r="3446" spans="1:16" ht="13.8" customHeight="1">
      <c r="A3446" s="101">
        <f>C3446*ID규칙_기본능력치그룹_단위+COUNTIF($C$4:C3446,C3446)</f>
        <v>14248043</v>
      </c>
      <c r="B3446" s="100" t="s">
        <v>421</v>
      </c>
      <c r="C3446" s="101">
        <f>VLOOKUP(B3446,WEAPON!$B:$D,3,0)</f>
        <v>14248</v>
      </c>
      <c r="D3446" s="102">
        <v>43</v>
      </c>
      <c r="E3446" s="101">
        <v>1</v>
      </c>
      <c r="F3446" s="101">
        <v>423</v>
      </c>
      <c r="G3446" s="101">
        <v>0</v>
      </c>
      <c r="H3446" s="101">
        <v>2</v>
      </c>
      <c r="I3446" s="101">
        <v>2813</v>
      </c>
      <c r="J3446" s="101">
        <v>0</v>
      </c>
      <c r="K3446" s="101">
        <v>0</v>
      </c>
      <c r="L3446" s="101">
        <v>0</v>
      </c>
      <c r="M3446" s="101">
        <v>0</v>
      </c>
      <c r="N3446" s="100" t="str">
        <f t="shared" si="159"/>
        <v>공격력 +423</v>
      </c>
      <c r="O3446" s="100" t="str">
        <f t="shared" si="160"/>
        <v>최대 체력 +2813</v>
      </c>
      <c r="P3446" s="100" t="str">
        <f t="shared" si="161"/>
        <v>-</v>
      </c>
    </row>
    <row r="3447" spans="1:16" ht="13.8" customHeight="1">
      <c r="A3447" s="101">
        <f>C3447*ID규칙_기본능력치그룹_단위+COUNTIF($C$4:C3447,C3447)</f>
        <v>14248044</v>
      </c>
      <c r="B3447" s="100" t="s">
        <v>421</v>
      </c>
      <c r="C3447" s="101">
        <f>VLOOKUP(B3447,WEAPON!$B:$D,3,0)</f>
        <v>14248</v>
      </c>
      <c r="D3447" s="102">
        <v>44</v>
      </c>
      <c r="E3447" s="101">
        <v>1</v>
      </c>
      <c r="F3447" s="101">
        <v>431</v>
      </c>
      <c r="G3447" s="101">
        <v>0</v>
      </c>
      <c r="H3447" s="101">
        <v>2</v>
      </c>
      <c r="I3447" s="101">
        <v>2866</v>
      </c>
      <c r="J3447" s="101">
        <v>0</v>
      </c>
      <c r="K3447" s="101">
        <v>0</v>
      </c>
      <c r="L3447" s="101">
        <v>0</v>
      </c>
      <c r="M3447" s="101">
        <v>0</v>
      </c>
      <c r="N3447" s="100" t="str">
        <f t="shared" si="159"/>
        <v>공격력 +431</v>
      </c>
      <c r="O3447" s="100" t="str">
        <f t="shared" si="160"/>
        <v>최대 체력 +2866</v>
      </c>
      <c r="P3447" s="100" t="str">
        <f t="shared" si="161"/>
        <v>-</v>
      </c>
    </row>
    <row r="3448" spans="1:16" ht="13.8" customHeight="1">
      <c r="A3448" s="101">
        <f>C3448*ID규칙_기본능력치그룹_단위+COUNTIF($C$4:C3448,C3448)</f>
        <v>14248045</v>
      </c>
      <c r="B3448" s="100" t="s">
        <v>421</v>
      </c>
      <c r="C3448" s="101">
        <f>VLOOKUP(B3448,WEAPON!$B:$D,3,0)</f>
        <v>14248</v>
      </c>
      <c r="D3448" s="102">
        <v>45</v>
      </c>
      <c r="E3448" s="101">
        <v>1</v>
      </c>
      <c r="F3448" s="101">
        <v>439</v>
      </c>
      <c r="G3448" s="101">
        <v>0</v>
      </c>
      <c r="H3448" s="101">
        <v>2</v>
      </c>
      <c r="I3448" s="101">
        <v>2919</v>
      </c>
      <c r="J3448" s="101">
        <v>0</v>
      </c>
      <c r="K3448" s="101">
        <v>0</v>
      </c>
      <c r="L3448" s="101">
        <v>0</v>
      </c>
      <c r="M3448" s="101">
        <v>0</v>
      </c>
      <c r="N3448" s="100" t="str">
        <f t="shared" si="159"/>
        <v>공격력 +439</v>
      </c>
      <c r="O3448" s="100" t="str">
        <f t="shared" si="160"/>
        <v>최대 체력 +2919</v>
      </c>
      <c r="P3448" s="100" t="str">
        <f t="shared" si="161"/>
        <v>-</v>
      </c>
    </row>
    <row r="3449" spans="1:16" ht="13.8" customHeight="1">
      <c r="A3449" s="101">
        <f>C3449*ID규칙_기본능력치그룹_단위+COUNTIF($C$4:C3449,C3449)</f>
        <v>14248046</v>
      </c>
      <c r="B3449" s="100" t="s">
        <v>421</v>
      </c>
      <c r="C3449" s="101">
        <f>VLOOKUP(B3449,WEAPON!$B:$D,3,0)</f>
        <v>14248</v>
      </c>
      <c r="D3449" s="102">
        <v>46</v>
      </c>
      <c r="E3449" s="101">
        <v>1</v>
      </c>
      <c r="F3449" s="101">
        <v>447</v>
      </c>
      <c r="G3449" s="101">
        <v>0</v>
      </c>
      <c r="H3449" s="101">
        <v>2</v>
      </c>
      <c r="I3449" s="101">
        <v>2972</v>
      </c>
      <c r="J3449" s="101">
        <v>0</v>
      </c>
      <c r="K3449" s="101">
        <v>0</v>
      </c>
      <c r="L3449" s="101">
        <v>0</v>
      </c>
      <c r="M3449" s="101">
        <v>0</v>
      </c>
      <c r="N3449" s="100" t="str">
        <f t="shared" si="159"/>
        <v>공격력 +447</v>
      </c>
      <c r="O3449" s="100" t="str">
        <f t="shared" si="160"/>
        <v>최대 체력 +2972</v>
      </c>
      <c r="P3449" s="100" t="str">
        <f t="shared" si="161"/>
        <v>-</v>
      </c>
    </row>
    <row r="3450" spans="1:16" ht="13.8" customHeight="1">
      <c r="A3450" s="101">
        <f>C3450*ID규칙_기본능력치그룹_단위+COUNTIF($C$4:C3450,C3450)</f>
        <v>14248047</v>
      </c>
      <c r="B3450" s="100" t="s">
        <v>421</v>
      </c>
      <c r="C3450" s="101">
        <f>VLOOKUP(B3450,WEAPON!$B:$D,3,0)</f>
        <v>14248</v>
      </c>
      <c r="D3450" s="102">
        <v>47</v>
      </c>
      <c r="E3450" s="101">
        <v>1</v>
      </c>
      <c r="F3450" s="101">
        <v>455</v>
      </c>
      <c r="G3450" s="101">
        <v>0</v>
      </c>
      <c r="H3450" s="101">
        <v>2</v>
      </c>
      <c r="I3450" s="101">
        <v>3025</v>
      </c>
      <c r="J3450" s="101">
        <v>0</v>
      </c>
      <c r="K3450" s="101">
        <v>0</v>
      </c>
      <c r="L3450" s="101">
        <v>0</v>
      </c>
      <c r="M3450" s="101">
        <v>0</v>
      </c>
      <c r="N3450" s="100" t="str">
        <f t="shared" si="159"/>
        <v>공격력 +455</v>
      </c>
      <c r="O3450" s="100" t="str">
        <f t="shared" si="160"/>
        <v>최대 체력 +3025</v>
      </c>
      <c r="P3450" s="100" t="str">
        <f t="shared" si="161"/>
        <v>-</v>
      </c>
    </row>
    <row r="3451" spans="1:16" ht="13.8" customHeight="1">
      <c r="A3451" s="101">
        <f>C3451*ID규칙_기본능력치그룹_단위+COUNTIF($C$4:C3451,C3451)</f>
        <v>14248048</v>
      </c>
      <c r="B3451" s="100" t="s">
        <v>421</v>
      </c>
      <c r="C3451" s="101">
        <f>VLOOKUP(B3451,WEAPON!$B:$D,3,0)</f>
        <v>14248</v>
      </c>
      <c r="D3451" s="102">
        <v>48</v>
      </c>
      <c r="E3451" s="101">
        <v>1</v>
      </c>
      <c r="F3451" s="101">
        <v>463</v>
      </c>
      <c r="G3451" s="101">
        <v>0</v>
      </c>
      <c r="H3451" s="101">
        <v>2</v>
      </c>
      <c r="I3451" s="101">
        <v>3078</v>
      </c>
      <c r="J3451" s="101">
        <v>0</v>
      </c>
      <c r="K3451" s="101">
        <v>0</v>
      </c>
      <c r="L3451" s="101">
        <v>0</v>
      </c>
      <c r="M3451" s="101">
        <v>0</v>
      </c>
      <c r="N3451" s="100" t="str">
        <f t="shared" si="159"/>
        <v>공격력 +463</v>
      </c>
      <c r="O3451" s="100" t="str">
        <f t="shared" si="160"/>
        <v>최대 체력 +3078</v>
      </c>
      <c r="P3451" s="100" t="str">
        <f t="shared" si="161"/>
        <v>-</v>
      </c>
    </row>
    <row r="3452" spans="1:16" ht="13.8" customHeight="1">
      <c r="A3452" s="101">
        <f>C3452*ID규칙_기본능력치그룹_단위+COUNTIF($C$4:C3452,C3452)</f>
        <v>14248049</v>
      </c>
      <c r="B3452" s="100" t="s">
        <v>421</v>
      </c>
      <c r="C3452" s="101">
        <f>VLOOKUP(B3452,WEAPON!$B:$D,3,0)</f>
        <v>14248</v>
      </c>
      <c r="D3452" s="102">
        <v>49</v>
      </c>
      <c r="E3452" s="101">
        <v>1</v>
      </c>
      <c r="F3452" s="101">
        <v>471</v>
      </c>
      <c r="G3452" s="101">
        <v>0</v>
      </c>
      <c r="H3452" s="101">
        <v>2</v>
      </c>
      <c r="I3452" s="101">
        <v>3131</v>
      </c>
      <c r="J3452" s="101">
        <v>0</v>
      </c>
      <c r="K3452" s="101">
        <v>0</v>
      </c>
      <c r="L3452" s="101">
        <v>0</v>
      </c>
      <c r="M3452" s="101">
        <v>0</v>
      </c>
      <c r="N3452" s="100" t="str">
        <f t="shared" si="159"/>
        <v>공격력 +471</v>
      </c>
      <c r="O3452" s="100" t="str">
        <f t="shared" si="160"/>
        <v>최대 체력 +3131</v>
      </c>
      <c r="P3452" s="100" t="str">
        <f t="shared" si="161"/>
        <v>-</v>
      </c>
    </row>
    <row r="3453" spans="1:16" ht="13.8" customHeight="1">
      <c r="A3453" s="101">
        <f>C3453*ID규칙_기본능력치그룹_단위+COUNTIF($C$4:C3453,C3453)</f>
        <v>14248050</v>
      </c>
      <c r="B3453" s="100" t="s">
        <v>421</v>
      </c>
      <c r="C3453" s="101">
        <f>VLOOKUP(B3453,WEAPON!$B:$D,3,0)</f>
        <v>14248</v>
      </c>
      <c r="D3453" s="102">
        <v>50</v>
      </c>
      <c r="E3453" s="101">
        <v>1</v>
      </c>
      <c r="F3453" s="101">
        <v>479</v>
      </c>
      <c r="G3453" s="101">
        <v>0</v>
      </c>
      <c r="H3453" s="101">
        <v>2</v>
      </c>
      <c r="I3453" s="101">
        <v>3184</v>
      </c>
      <c r="J3453" s="101">
        <v>0</v>
      </c>
      <c r="K3453" s="101">
        <v>0</v>
      </c>
      <c r="L3453" s="101">
        <v>0</v>
      </c>
      <c r="M3453" s="101">
        <v>0</v>
      </c>
      <c r="N3453" s="100" t="str">
        <f t="shared" si="159"/>
        <v>공격력 +479</v>
      </c>
      <c r="O3453" s="100" t="str">
        <f t="shared" si="160"/>
        <v>최대 체력 +3184</v>
      </c>
      <c r="P3453" s="100" t="str">
        <f t="shared" si="161"/>
        <v>-</v>
      </c>
    </row>
    <row r="3454" spans="1:16" ht="13.8" customHeight="1">
      <c r="A3454" s="101">
        <f>C3454*ID규칙_기본능력치그룹_단위+COUNTIF($C$4:C3454,C3454)</f>
        <v>11149001</v>
      </c>
      <c r="B3454" s="100" t="s">
        <v>423</v>
      </c>
      <c r="C3454" s="101">
        <f>VLOOKUP(B3454,WEAPON!$B:$D,3,0)</f>
        <v>11149</v>
      </c>
      <c r="D3454" s="102">
        <v>1</v>
      </c>
      <c r="E3454" s="101">
        <v>1</v>
      </c>
      <c r="F3454" s="101">
        <v>97</v>
      </c>
      <c r="G3454" s="101">
        <v>0</v>
      </c>
      <c r="H3454" s="101">
        <v>2</v>
      </c>
      <c r="I3454" s="101">
        <v>702</v>
      </c>
      <c r="J3454" s="101">
        <v>0</v>
      </c>
      <c r="K3454" s="101">
        <v>0</v>
      </c>
      <c r="L3454" s="101">
        <v>0</v>
      </c>
      <c r="M3454" s="101">
        <v>0</v>
      </c>
      <c r="N3454" s="100" t="str">
        <f t="shared" si="159"/>
        <v>공격력 +97</v>
      </c>
      <c r="O3454" s="100" t="str">
        <f t="shared" si="160"/>
        <v>최대 체력 +702</v>
      </c>
      <c r="P3454" s="100" t="str">
        <f t="shared" si="161"/>
        <v>-</v>
      </c>
    </row>
    <row r="3455" spans="1:16" ht="13.8" customHeight="1">
      <c r="A3455" s="101">
        <f>C3455*ID규칙_기본능력치그룹_단위+COUNTIF($C$4:C3455,C3455)</f>
        <v>11149002</v>
      </c>
      <c r="B3455" s="100" t="s">
        <v>423</v>
      </c>
      <c r="C3455" s="101">
        <f>VLOOKUP(B3455,WEAPON!$B:$D,3,0)</f>
        <v>11149</v>
      </c>
      <c r="D3455" s="102">
        <v>2</v>
      </c>
      <c r="E3455" s="101">
        <v>1</v>
      </c>
      <c r="F3455" s="101">
        <v>106</v>
      </c>
      <c r="G3455" s="101">
        <v>0</v>
      </c>
      <c r="H3455" s="101">
        <v>2</v>
      </c>
      <c r="I3455" s="101">
        <v>766</v>
      </c>
      <c r="J3455" s="101">
        <v>0</v>
      </c>
      <c r="K3455" s="101">
        <v>0</v>
      </c>
      <c r="L3455" s="101">
        <v>0</v>
      </c>
      <c r="M3455" s="101">
        <v>0</v>
      </c>
      <c r="N3455" s="100" t="str">
        <f t="shared" si="159"/>
        <v>공격력 +106</v>
      </c>
      <c r="O3455" s="100" t="str">
        <f t="shared" si="160"/>
        <v>최대 체력 +766</v>
      </c>
      <c r="P3455" s="100" t="str">
        <f t="shared" si="161"/>
        <v>-</v>
      </c>
    </row>
    <row r="3456" spans="1:16" ht="13.8" customHeight="1">
      <c r="A3456" s="101">
        <f>C3456*ID규칙_기본능력치그룹_단위+COUNTIF($C$4:C3456,C3456)</f>
        <v>11149003</v>
      </c>
      <c r="B3456" s="100" t="s">
        <v>423</v>
      </c>
      <c r="C3456" s="101">
        <f>VLOOKUP(B3456,WEAPON!$B:$D,3,0)</f>
        <v>11149</v>
      </c>
      <c r="D3456" s="102">
        <v>3</v>
      </c>
      <c r="E3456" s="101">
        <v>1</v>
      </c>
      <c r="F3456" s="101">
        <v>115</v>
      </c>
      <c r="G3456" s="101">
        <v>0</v>
      </c>
      <c r="H3456" s="101">
        <v>2</v>
      </c>
      <c r="I3456" s="101">
        <v>830</v>
      </c>
      <c r="J3456" s="101">
        <v>0</v>
      </c>
      <c r="K3456" s="101">
        <v>0</v>
      </c>
      <c r="L3456" s="101">
        <v>0</v>
      </c>
      <c r="M3456" s="101">
        <v>0</v>
      </c>
      <c r="N3456" s="100" t="str">
        <f t="shared" si="159"/>
        <v>공격력 +115</v>
      </c>
      <c r="O3456" s="100" t="str">
        <f t="shared" si="160"/>
        <v>최대 체력 +830</v>
      </c>
      <c r="P3456" s="100" t="str">
        <f t="shared" si="161"/>
        <v>-</v>
      </c>
    </row>
    <row r="3457" spans="1:16" ht="13.8" customHeight="1">
      <c r="A3457" s="101">
        <f>C3457*ID규칙_기본능력치그룹_단위+COUNTIF($C$4:C3457,C3457)</f>
        <v>11149004</v>
      </c>
      <c r="B3457" s="100" t="s">
        <v>423</v>
      </c>
      <c r="C3457" s="101">
        <f>VLOOKUP(B3457,WEAPON!$B:$D,3,0)</f>
        <v>11149</v>
      </c>
      <c r="D3457" s="102">
        <v>4</v>
      </c>
      <c r="E3457" s="101">
        <v>1</v>
      </c>
      <c r="F3457" s="101">
        <v>124</v>
      </c>
      <c r="G3457" s="101">
        <v>0</v>
      </c>
      <c r="H3457" s="101">
        <v>2</v>
      </c>
      <c r="I3457" s="101">
        <v>893</v>
      </c>
      <c r="J3457" s="101">
        <v>0</v>
      </c>
      <c r="K3457" s="101">
        <v>0</v>
      </c>
      <c r="L3457" s="101">
        <v>0</v>
      </c>
      <c r="M3457" s="101">
        <v>0</v>
      </c>
      <c r="N3457" s="100" t="str">
        <f t="shared" si="159"/>
        <v>공격력 +124</v>
      </c>
      <c r="O3457" s="100" t="str">
        <f t="shared" si="160"/>
        <v>최대 체력 +893</v>
      </c>
      <c r="P3457" s="100" t="str">
        <f t="shared" si="161"/>
        <v>-</v>
      </c>
    </row>
    <row r="3458" spans="1:16" ht="13.8" customHeight="1">
      <c r="A3458" s="101">
        <f>C3458*ID규칙_기본능력치그룹_단위+COUNTIF($C$4:C3458,C3458)</f>
        <v>11149005</v>
      </c>
      <c r="B3458" s="100" t="s">
        <v>423</v>
      </c>
      <c r="C3458" s="101">
        <f>VLOOKUP(B3458,WEAPON!$B:$D,3,0)</f>
        <v>11149</v>
      </c>
      <c r="D3458" s="102">
        <v>5</v>
      </c>
      <c r="E3458" s="101">
        <v>1</v>
      </c>
      <c r="F3458" s="101">
        <v>132</v>
      </c>
      <c r="G3458" s="101">
        <v>0</v>
      </c>
      <c r="H3458" s="101">
        <v>2</v>
      </c>
      <c r="I3458" s="101">
        <v>957</v>
      </c>
      <c r="J3458" s="101">
        <v>0</v>
      </c>
      <c r="K3458" s="101">
        <v>0</v>
      </c>
      <c r="L3458" s="101">
        <v>0</v>
      </c>
      <c r="M3458" s="101">
        <v>0</v>
      </c>
      <c r="N3458" s="100" t="str">
        <f t="shared" si="159"/>
        <v>공격력 +132</v>
      </c>
      <c r="O3458" s="100" t="str">
        <f t="shared" si="160"/>
        <v>최대 체력 +957</v>
      </c>
      <c r="P3458" s="100" t="str">
        <f t="shared" si="161"/>
        <v>-</v>
      </c>
    </row>
    <row r="3459" spans="1:16" ht="13.8" customHeight="1">
      <c r="A3459" s="101">
        <f>C3459*ID규칙_기본능력치그룹_단위+COUNTIF($C$4:C3459,C3459)</f>
        <v>11149006</v>
      </c>
      <c r="B3459" s="100" t="s">
        <v>423</v>
      </c>
      <c r="C3459" s="101">
        <f>VLOOKUP(B3459,WEAPON!$B:$D,3,0)</f>
        <v>11149</v>
      </c>
      <c r="D3459" s="102">
        <v>6</v>
      </c>
      <c r="E3459" s="101">
        <v>1</v>
      </c>
      <c r="F3459" s="101">
        <v>141</v>
      </c>
      <c r="G3459" s="101">
        <v>0</v>
      </c>
      <c r="H3459" s="101">
        <v>2</v>
      </c>
      <c r="I3459" s="101">
        <v>1021</v>
      </c>
      <c r="J3459" s="101">
        <v>0</v>
      </c>
      <c r="K3459" s="101">
        <v>0</v>
      </c>
      <c r="L3459" s="101">
        <v>0</v>
      </c>
      <c r="M3459" s="101">
        <v>0</v>
      </c>
      <c r="N3459" s="100" t="str">
        <f t="shared" si="159"/>
        <v>공격력 +141</v>
      </c>
      <c r="O3459" s="100" t="str">
        <f t="shared" si="160"/>
        <v>최대 체력 +1021</v>
      </c>
      <c r="P3459" s="100" t="str">
        <f t="shared" si="161"/>
        <v>-</v>
      </c>
    </row>
    <row r="3460" spans="1:16" ht="13.8" customHeight="1">
      <c r="A3460" s="101">
        <f>C3460*ID규칙_기본능력치그룹_단위+COUNTIF($C$4:C3460,C3460)</f>
        <v>11149007</v>
      </c>
      <c r="B3460" s="100" t="s">
        <v>423</v>
      </c>
      <c r="C3460" s="101">
        <f>VLOOKUP(B3460,WEAPON!$B:$D,3,0)</f>
        <v>11149</v>
      </c>
      <c r="D3460" s="102">
        <v>7</v>
      </c>
      <c r="E3460" s="101">
        <v>1</v>
      </c>
      <c r="F3460" s="101">
        <v>150</v>
      </c>
      <c r="G3460" s="101">
        <v>0</v>
      </c>
      <c r="H3460" s="101">
        <v>2</v>
      </c>
      <c r="I3460" s="101">
        <v>1085</v>
      </c>
      <c r="J3460" s="101">
        <v>0</v>
      </c>
      <c r="K3460" s="101">
        <v>0</v>
      </c>
      <c r="L3460" s="101">
        <v>0</v>
      </c>
      <c r="M3460" s="101">
        <v>0</v>
      </c>
      <c r="N3460" s="100" t="str">
        <f t="shared" ref="N3460:N3523" si="162">IF(E3460=0,"-",VLOOKUP(E3460,STATS_TYPE,2,0)&amp;" +")&amp;IF(E3460=0,"",IF(G3460=0,F3460,F3460/100&amp;"%"))</f>
        <v>공격력 +150</v>
      </c>
      <c r="O3460" s="100" t="str">
        <f t="shared" ref="O3460:O3523" si="163">IF(H3460=0,"-",VLOOKUP(H3460,STATS_TYPE,2,0)&amp;" +")&amp;IF(H3460=0,"",IF(J3460=0,I3460,I3460/100&amp;"%"))</f>
        <v>최대 체력 +1085</v>
      </c>
      <c r="P3460" s="100" t="str">
        <f t="shared" ref="P3460:P3523" si="164">IF(K3460=0,"-",VLOOKUP(K3460,STATS_TYPE,2,0)&amp;" +")&amp;IF(K3460=0,"",IF(M3460=0,L3460,L3460/100&amp;"%"))</f>
        <v>-</v>
      </c>
    </row>
    <row r="3461" spans="1:16" ht="13.8" customHeight="1">
      <c r="A3461" s="101">
        <f>C3461*ID규칙_기본능력치그룹_단위+COUNTIF($C$4:C3461,C3461)</f>
        <v>11149008</v>
      </c>
      <c r="B3461" s="100" t="s">
        <v>423</v>
      </c>
      <c r="C3461" s="101">
        <f>VLOOKUP(B3461,WEAPON!$B:$D,3,0)</f>
        <v>11149</v>
      </c>
      <c r="D3461" s="102">
        <v>8</v>
      </c>
      <c r="E3461" s="101">
        <v>1</v>
      </c>
      <c r="F3461" s="101">
        <v>159</v>
      </c>
      <c r="G3461" s="101">
        <v>0</v>
      </c>
      <c r="H3461" s="101">
        <v>2</v>
      </c>
      <c r="I3461" s="101">
        <v>1149</v>
      </c>
      <c r="J3461" s="101">
        <v>0</v>
      </c>
      <c r="K3461" s="101">
        <v>0</v>
      </c>
      <c r="L3461" s="101">
        <v>0</v>
      </c>
      <c r="M3461" s="101">
        <v>0</v>
      </c>
      <c r="N3461" s="100" t="str">
        <f t="shared" si="162"/>
        <v>공격력 +159</v>
      </c>
      <c r="O3461" s="100" t="str">
        <f t="shared" si="163"/>
        <v>최대 체력 +1149</v>
      </c>
      <c r="P3461" s="100" t="str">
        <f t="shared" si="164"/>
        <v>-</v>
      </c>
    </row>
    <row r="3462" spans="1:16" ht="13.8" customHeight="1">
      <c r="A3462" s="101">
        <f>C3462*ID규칙_기본능력치그룹_단위+COUNTIF($C$4:C3462,C3462)</f>
        <v>11149009</v>
      </c>
      <c r="B3462" s="100" t="s">
        <v>423</v>
      </c>
      <c r="C3462" s="101">
        <f>VLOOKUP(B3462,WEAPON!$B:$D,3,0)</f>
        <v>11149</v>
      </c>
      <c r="D3462" s="102">
        <v>9</v>
      </c>
      <c r="E3462" s="101">
        <v>1</v>
      </c>
      <c r="F3462" s="101">
        <v>168</v>
      </c>
      <c r="G3462" s="101">
        <v>0</v>
      </c>
      <c r="H3462" s="101">
        <v>2</v>
      </c>
      <c r="I3462" s="101">
        <v>1212</v>
      </c>
      <c r="J3462" s="101">
        <v>0</v>
      </c>
      <c r="K3462" s="101">
        <v>0</v>
      </c>
      <c r="L3462" s="101">
        <v>0</v>
      </c>
      <c r="M3462" s="101">
        <v>0</v>
      </c>
      <c r="N3462" s="100" t="str">
        <f t="shared" si="162"/>
        <v>공격력 +168</v>
      </c>
      <c r="O3462" s="100" t="str">
        <f t="shared" si="163"/>
        <v>최대 체력 +1212</v>
      </c>
      <c r="P3462" s="100" t="str">
        <f t="shared" si="164"/>
        <v>-</v>
      </c>
    </row>
    <row r="3463" spans="1:16" ht="13.8" customHeight="1">
      <c r="A3463" s="101">
        <f>C3463*ID규칙_기본능력치그룹_단위+COUNTIF($C$4:C3463,C3463)</f>
        <v>11149010</v>
      </c>
      <c r="B3463" s="100" t="s">
        <v>423</v>
      </c>
      <c r="C3463" s="101">
        <f>VLOOKUP(B3463,WEAPON!$B:$D,3,0)</f>
        <v>11149</v>
      </c>
      <c r="D3463" s="102">
        <v>10</v>
      </c>
      <c r="E3463" s="101">
        <v>1</v>
      </c>
      <c r="F3463" s="101">
        <v>177</v>
      </c>
      <c r="G3463" s="101">
        <v>0</v>
      </c>
      <c r="H3463" s="101">
        <v>2</v>
      </c>
      <c r="I3463" s="101">
        <v>1276</v>
      </c>
      <c r="J3463" s="101">
        <v>0</v>
      </c>
      <c r="K3463" s="101">
        <v>0</v>
      </c>
      <c r="L3463" s="101">
        <v>0</v>
      </c>
      <c r="M3463" s="101">
        <v>0</v>
      </c>
      <c r="N3463" s="100" t="str">
        <f t="shared" si="162"/>
        <v>공격력 +177</v>
      </c>
      <c r="O3463" s="100" t="str">
        <f t="shared" si="163"/>
        <v>최대 체력 +1276</v>
      </c>
      <c r="P3463" s="100" t="str">
        <f t="shared" si="164"/>
        <v>-</v>
      </c>
    </row>
    <row r="3464" spans="1:16" ht="13.8" customHeight="1">
      <c r="A3464" s="101">
        <f>C3464*ID규칙_기본능력치그룹_단위+COUNTIF($C$4:C3464,C3464)</f>
        <v>11149011</v>
      </c>
      <c r="B3464" s="100" t="s">
        <v>423</v>
      </c>
      <c r="C3464" s="101">
        <f>VLOOKUP(B3464,WEAPON!$B:$D,3,0)</f>
        <v>11149</v>
      </c>
      <c r="D3464" s="102">
        <v>11</v>
      </c>
      <c r="E3464" s="101">
        <v>1</v>
      </c>
      <c r="F3464" s="101">
        <v>185</v>
      </c>
      <c r="G3464" s="101">
        <v>0</v>
      </c>
      <c r="H3464" s="101">
        <v>2</v>
      </c>
      <c r="I3464" s="101">
        <v>1340</v>
      </c>
      <c r="J3464" s="101">
        <v>0</v>
      </c>
      <c r="K3464" s="101">
        <v>0</v>
      </c>
      <c r="L3464" s="101">
        <v>0</v>
      </c>
      <c r="M3464" s="101">
        <v>0</v>
      </c>
      <c r="N3464" s="100" t="str">
        <f t="shared" si="162"/>
        <v>공격력 +185</v>
      </c>
      <c r="O3464" s="100" t="str">
        <f t="shared" si="163"/>
        <v>최대 체력 +1340</v>
      </c>
      <c r="P3464" s="100" t="str">
        <f t="shared" si="164"/>
        <v>-</v>
      </c>
    </row>
    <row r="3465" spans="1:16" ht="13.8" customHeight="1">
      <c r="A3465" s="101">
        <f>C3465*ID규칙_기본능력치그룹_단위+COUNTIF($C$4:C3465,C3465)</f>
        <v>11149012</v>
      </c>
      <c r="B3465" s="100" t="s">
        <v>423</v>
      </c>
      <c r="C3465" s="101">
        <f>VLOOKUP(B3465,WEAPON!$B:$D,3,0)</f>
        <v>11149</v>
      </c>
      <c r="D3465" s="102">
        <v>12</v>
      </c>
      <c r="E3465" s="101">
        <v>1</v>
      </c>
      <c r="F3465" s="101">
        <v>194</v>
      </c>
      <c r="G3465" s="101">
        <v>0</v>
      </c>
      <c r="H3465" s="101">
        <v>2</v>
      </c>
      <c r="I3465" s="101">
        <v>1404</v>
      </c>
      <c r="J3465" s="101">
        <v>0</v>
      </c>
      <c r="K3465" s="101">
        <v>0</v>
      </c>
      <c r="L3465" s="101">
        <v>0</v>
      </c>
      <c r="M3465" s="101">
        <v>0</v>
      </c>
      <c r="N3465" s="100" t="str">
        <f t="shared" si="162"/>
        <v>공격력 +194</v>
      </c>
      <c r="O3465" s="100" t="str">
        <f t="shared" si="163"/>
        <v>최대 체력 +1404</v>
      </c>
      <c r="P3465" s="100" t="str">
        <f t="shared" si="164"/>
        <v>-</v>
      </c>
    </row>
    <row r="3466" spans="1:16" ht="13.8" customHeight="1">
      <c r="A3466" s="101">
        <f>C3466*ID규칙_기본능력치그룹_단위+COUNTIF($C$4:C3466,C3466)</f>
        <v>11149013</v>
      </c>
      <c r="B3466" s="100" t="s">
        <v>423</v>
      </c>
      <c r="C3466" s="101">
        <f>VLOOKUP(B3466,WEAPON!$B:$D,3,0)</f>
        <v>11149</v>
      </c>
      <c r="D3466" s="102">
        <v>13</v>
      </c>
      <c r="E3466" s="101">
        <v>1</v>
      </c>
      <c r="F3466" s="101">
        <v>203</v>
      </c>
      <c r="G3466" s="101">
        <v>0</v>
      </c>
      <c r="H3466" s="101">
        <v>2</v>
      </c>
      <c r="I3466" s="101">
        <v>1468</v>
      </c>
      <c r="J3466" s="101">
        <v>0</v>
      </c>
      <c r="K3466" s="101">
        <v>0</v>
      </c>
      <c r="L3466" s="101">
        <v>0</v>
      </c>
      <c r="M3466" s="101">
        <v>0</v>
      </c>
      <c r="N3466" s="100" t="str">
        <f t="shared" si="162"/>
        <v>공격력 +203</v>
      </c>
      <c r="O3466" s="100" t="str">
        <f t="shared" si="163"/>
        <v>최대 체력 +1468</v>
      </c>
      <c r="P3466" s="100" t="str">
        <f t="shared" si="164"/>
        <v>-</v>
      </c>
    </row>
    <row r="3467" spans="1:16" ht="13.8" customHeight="1">
      <c r="A3467" s="101">
        <f>C3467*ID규칙_기본능력치그룹_단위+COUNTIF($C$4:C3467,C3467)</f>
        <v>11149014</v>
      </c>
      <c r="B3467" s="100" t="s">
        <v>423</v>
      </c>
      <c r="C3467" s="101">
        <f>VLOOKUP(B3467,WEAPON!$B:$D,3,0)</f>
        <v>11149</v>
      </c>
      <c r="D3467" s="102">
        <v>14</v>
      </c>
      <c r="E3467" s="101">
        <v>1</v>
      </c>
      <c r="F3467" s="101">
        <v>212</v>
      </c>
      <c r="G3467" s="101">
        <v>0</v>
      </c>
      <c r="H3467" s="101">
        <v>2</v>
      </c>
      <c r="I3467" s="101">
        <v>1531</v>
      </c>
      <c r="J3467" s="101">
        <v>0</v>
      </c>
      <c r="K3467" s="101">
        <v>0</v>
      </c>
      <c r="L3467" s="101">
        <v>0</v>
      </c>
      <c r="M3467" s="101">
        <v>0</v>
      </c>
      <c r="N3467" s="100" t="str">
        <f t="shared" si="162"/>
        <v>공격력 +212</v>
      </c>
      <c r="O3467" s="100" t="str">
        <f t="shared" si="163"/>
        <v>최대 체력 +1531</v>
      </c>
      <c r="P3467" s="100" t="str">
        <f t="shared" si="164"/>
        <v>-</v>
      </c>
    </row>
    <row r="3468" spans="1:16" ht="13.8" customHeight="1">
      <c r="A3468" s="101">
        <f>C3468*ID규칙_기본능력치그룹_단위+COUNTIF($C$4:C3468,C3468)</f>
        <v>11149015</v>
      </c>
      <c r="B3468" s="100" t="s">
        <v>423</v>
      </c>
      <c r="C3468" s="101">
        <f>VLOOKUP(B3468,WEAPON!$B:$D,3,0)</f>
        <v>11149</v>
      </c>
      <c r="D3468" s="102">
        <v>15</v>
      </c>
      <c r="E3468" s="101">
        <v>1</v>
      </c>
      <c r="F3468" s="101">
        <v>221</v>
      </c>
      <c r="G3468" s="101">
        <v>0</v>
      </c>
      <c r="H3468" s="101">
        <v>2</v>
      </c>
      <c r="I3468" s="101">
        <v>1595</v>
      </c>
      <c r="J3468" s="101">
        <v>0</v>
      </c>
      <c r="K3468" s="101">
        <v>0</v>
      </c>
      <c r="L3468" s="101">
        <v>0</v>
      </c>
      <c r="M3468" s="101">
        <v>0</v>
      </c>
      <c r="N3468" s="100" t="str">
        <f t="shared" si="162"/>
        <v>공격력 +221</v>
      </c>
      <c r="O3468" s="100" t="str">
        <f t="shared" si="163"/>
        <v>최대 체력 +1595</v>
      </c>
      <c r="P3468" s="100" t="str">
        <f t="shared" si="164"/>
        <v>-</v>
      </c>
    </row>
    <row r="3469" spans="1:16" ht="13.8" customHeight="1">
      <c r="A3469" s="101">
        <f>C3469*ID규칙_기본능력치그룹_단위+COUNTIF($C$4:C3469,C3469)</f>
        <v>11149016</v>
      </c>
      <c r="B3469" s="100" t="s">
        <v>423</v>
      </c>
      <c r="C3469" s="101">
        <f>VLOOKUP(B3469,WEAPON!$B:$D,3,0)</f>
        <v>11149</v>
      </c>
      <c r="D3469" s="102">
        <v>16</v>
      </c>
      <c r="E3469" s="101">
        <v>1</v>
      </c>
      <c r="F3469" s="101">
        <v>230</v>
      </c>
      <c r="G3469" s="101">
        <v>0</v>
      </c>
      <c r="H3469" s="101">
        <v>2</v>
      </c>
      <c r="I3469" s="101">
        <v>1659</v>
      </c>
      <c r="J3469" s="101">
        <v>0</v>
      </c>
      <c r="K3469" s="101">
        <v>0</v>
      </c>
      <c r="L3469" s="101">
        <v>0</v>
      </c>
      <c r="M3469" s="101">
        <v>0</v>
      </c>
      <c r="N3469" s="100" t="str">
        <f t="shared" si="162"/>
        <v>공격력 +230</v>
      </c>
      <c r="O3469" s="100" t="str">
        <f t="shared" si="163"/>
        <v>최대 체력 +1659</v>
      </c>
      <c r="P3469" s="100" t="str">
        <f t="shared" si="164"/>
        <v>-</v>
      </c>
    </row>
    <row r="3470" spans="1:16" ht="13.8" customHeight="1">
      <c r="A3470" s="101">
        <f>C3470*ID규칙_기본능력치그룹_단위+COUNTIF($C$4:C3470,C3470)</f>
        <v>11149017</v>
      </c>
      <c r="B3470" s="100" t="s">
        <v>423</v>
      </c>
      <c r="C3470" s="101">
        <f>VLOOKUP(B3470,WEAPON!$B:$D,3,0)</f>
        <v>11149</v>
      </c>
      <c r="D3470" s="102">
        <v>17</v>
      </c>
      <c r="E3470" s="101">
        <v>1</v>
      </c>
      <c r="F3470" s="101">
        <v>238</v>
      </c>
      <c r="G3470" s="101">
        <v>0</v>
      </c>
      <c r="H3470" s="101">
        <v>2</v>
      </c>
      <c r="I3470" s="101">
        <v>1723</v>
      </c>
      <c r="J3470" s="101">
        <v>0</v>
      </c>
      <c r="K3470" s="101">
        <v>0</v>
      </c>
      <c r="L3470" s="101">
        <v>0</v>
      </c>
      <c r="M3470" s="101">
        <v>0</v>
      </c>
      <c r="N3470" s="100" t="str">
        <f t="shared" si="162"/>
        <v>공격력 +238</v>
      </c>
      <c r="O3470" s="100" t="str">
        <f t="shared" si="163"/>
        <v>최대 체력 +1723</v>
      </c>
      <c r="P3470" s="100" t="str">
        <f t="shared" si="164"/>
        <v>-</v>
      </c>
    </row>
    <row r="3471" spans="1:16" ht="13.8" customHeight="1">
      <c r="A3471" s="101">
        <f>C3471*ID규칙_기본능력치그룹_단위+COUNTIF($C$4:C3471,C3471)</f>
        <v>11149018</v>
      </c>
      <c r="B3471" s="100" t="s">
        <v>423</v>
      </c>
      <c r="C3471" s="101">
        <f>VLOOKUP(B3471,WEAPON!$B:$D,3,0)</f>
        <v>11149</v>
      </c>
      <c r="D3471" s="102">
        <v>18</v>
      </c>
      <c r="E3471" s="101">
        <v>1</v>
      </c>
      <c r="F3471" s="101">
        <v>247</v>
      </c>
      <c r="G3471" s="101">
        <v>0</v>
      </c>
      <c r="H3471" s="101">
        <v>2</v>
      </c>
      <c r="I3471" s="101">
        <v>1787</v>
      </c>
      <c r="J3471" s="101">
        <v>0</v>
      </c>
      <c r="K3471" s="101">
        <v>0</v>
      </c>
      <c r="L3471" s="101">
        <v>0</v>
      </c>
      <c r="M3471" s="101">
        <v>0</v>
      </c>
      <c r="N3471" s="100" t="str">
        <f t="shared" si="162"/>
        <v>공격력 +247</v>
      </c>
      <c r="O3471" s="100" t="str">
        <f t="shared" si="163"/>
        <v>최대 체력 +1787</v>
      </c>
      <c r="P3471" s="100" t="str">
        <f t="shared" si="164"/>
        <v>-</v>
      </c>
    </row>
    <row r="3472" spans="1:16" ht="13.8" customHeight="1">
      <c r="A3472" s="101">
        <f>C3472*ID규칙_기본능력치그룹_단위+COUNTIF($C$4:C3472,C3472)</f>
        <v>11149019</v>
      </c>
      <c r="B3472" s="100" t="s">
        <v>423</v>
      </c>
      <c r="C3472" s="101">
        <f>VLOOKUP(B3472,WEAPON!$B:$D,3,0)</f>
        <v>11149</v>
      </c>
      <c r="D3472" s="102">
        <v>19</v>
      </c>
      <c r="E3472" s="101">
        <v>1</v>
      </c>
      <c r="F3472" s="101">
        <v>256</v>
      </c>
      <c r="G3472" s="101">
        <v>0</v>
      </c>
      <c r="H3472" s="101">
        <v>2</v>
      </c>
      <c r="I3472" s="101">
        <v>1850</v>
      </c>
      <c r="J3472" s="101">
        <v>0</v>
      </c>
      <c r="K3472" s="101">
        <v>0</v>
      </c>
      <c r="L3472" s="101">
        <v>0</v>
      </c>
      <c r="M3472" s="101">
        <v>0</v>
      </c>
      <c r="N3472" s="100" t="str">
        <f t="shared" si="162"/>
        <v>공격력 +256</v>
      </c>
      <c r="O3472" s="100" t="str">
        <f t="shared" si="163"/>
        <v>최대 체력 +1850</v>
      </c>
      <c r="P3472" s="100" t="str">
        <f t="shared" si="164"/>
        <v>-</v>
      </c>
    </row>
    <row r="3473" spans="1:16" ht="13.8" customHeight="1">
      <c r="A3473" s="101">
        <f>C3473*ID규칙_기본능력치그룹_단위+COUNTIF($C$4:C3473,C3473)</f>
        <v>11149020</v>
      </c>
      <c r="B3473" s="100" t="s">
        <v>423</v>
      </c>
      <c r="C3473" s="101">
        <f>VLOOKUP(B3473,WEAPON!$B:$D,3,0)</f>
        <v>11149</v>
      </c>
      <c r="D3473" s="102">
        <v>20</v>
      </c>
      <c r="E3473" s="101">
        <v>1</v>
      </c>
      <c r="F3473" s="101">
        <v>265</v>
      </c>
      <c r="G3473" s="101">
        <v>0</v>
      </c>
      <c r="H3473" s="101">
        <v>2</v>
      </c>
      <c r="I3473" s="101">
        <v>1914</v>
      </c>
      <c r="J3473" s="101">
        <v>0</v>
      </c>
      <c r="K3473" s="101">
        <v>0</v>
      </c>
      <c r="L3473" s="101">
        <v>0</v>
      </c>
      <c r="M3473" s="101">
        <v>0</v>
      </c>
      <c r="N3473" s="100" t="str">
        <f t="shared" si="162"/>
        <v>공격력 +265</v>
      </c>
      <c r="O3473" s="100" t="str">
        <f t="shared" si="163"/>
        <v>최대 체력 +1914</v>
      </c>
      <c r="P3473" s="100" t="str">
        <f t="shared" si="164"/>
        <v>-</v>
      </c>
    </row>
    <row r="3474" spans="1:16" ht="13.8" customHeight="1">
      <c r="A3474" s="101">
        <f>C3474*ID규칙_기본능력치그룹_단위+COUNTIF($C$4:C3474,C3474)</f>
        <v>11149021</v>
      </c>
      <c r="B3474" s="100" t="s">
        <v>423</v>
      </c>
      <c r="C3474" s="101">
        <f>VLOOKUP(B3474,WEAPON!$B:$D,3,0)</f>
        <v>11149</v>
      </c>
      <c r="D3474" s="102">
        <v>21</v>
      </c>
      <c r="E3474" s="101">
        <v>1</v>
      </c>
      <c r="F3474" s="101">
        <v>274</v>
      </c>
      <c r="G3474" s="101">
        <v>0</v>
      </c>
      <c r="H3474" s="101">
        <v>2</v>
      </c>
      <c r="I3474" s="101">
        <v>1978</v>
      </c>
      <c r="J3474" s="101">
        <v>0</v>
      </c>
      <c r="K3474" s="101">
        <v>0</v>
      </c>
      <c r="L3474" s="101">
        <v>0</v>
      </c>
      <c r="M3474" s="101">
        <v>0</v>
      </c>
      <c r="N3474" s="100" t="str">
        <f t="shared" si="162"/>
        <v>공격력 +274</v>
      </c>
      <c r="O3474" s="100" t="str">
        <f t="shared" si="163"/>
        <v>최대 체력 +1978</v>
      </c>
      <c r="P3474" s="100" t="str">
        <f t="shared" si="164"/>
        <v>-</v>
      </c>
    </row>
    <row r="3475" spans="1:16" ht="13.8" customHeight="1">
      <c r="A3475" s="101">
        <f>C3475*ID규칙_기본능력치그룹_단위+COUNTIF($C$4:C3475,C3475)</f>
        <v>11149022</v>
      </c>
      <c r="B3475" s="100" t="s">
        <v>423</v>
      </c>
      <c r="C3475" s="101">
        <f>VLOOKUP(B3475,WEAPON!$B:$D,3,0)</f>
        <v>11149</v>
      </c>
      <c r="D3475" s="102">
        <v>22</v>
      </c>
      <c r="E3475" s="101">
        <v>1</v>
      </c>
      <c r="F3475" s="101">
        <v>283</v>
      </c>
      <c r="G3475" s="101">
        <v>0</v>
      </c>
      <c r="H3475" s="101">
        <v>2</v>
      </c>
      <c r="I3475" s="101">
        <v>2042</v>
      </c>
      <c r="J3475" s="101">
        <v>0</v>
      </c>
      <c r="K3475" s="101">
        <v>0</v>
      </c>
      <c r="L3475" s="101">
        <v>0</v>
      </c>
      <c r="M3475" s="101">
        <v>0</v>
      </c>
      <c r="N3475" s="100" t="str">
        <f t="shared" si="162"/>
        <v>공격력 +283</v>
      </c>
      <c r="O3475" s="100" t="str">
        <f t="shared" si="163"/>
        <v>최대 체력 +2042</v>
      </c>
      <c r="P3475" s="100" t="str">
        <f t="shared" si="164"/>
        <v>-</v>
      </c>
    </row>
    <row r="3476" spans="1:16" ht="13.8" customHeight="1">
      <c r="A3476" s="101">
        <f>C3476*ID규칙_기본능력치그룹_단위+COUNTIF($C$4:C3476,C3476)</f>
        <v>11149023</v>
      </c>
      <c r="B3476" s="100" t="s">
        <v>423</v>
      </c>
      <c r="C3476" s="101">
        <f>VLOOKUP(B3476,WEAPON!$B:$D,3,0)</f>
        <v>11149</v>
      </c>
      <c r="D3476" s="102">
        <v>23</v>
      </c>
      <c r="E3476" s="101">
        <v>1</v>
      </c>
      <c r="F3476" s="101">
        <v>291</v>
      </c>
      <c r="G3476" s="101">
        <v>0</v>
      </c>
      <c r="H3476" s="101">
        <v>2</v>
      </c>
      <c r="I3476" s="101">
        <v>2106</v>
      </c>
      <c r="J3476" s="101">
        <v>0</v>
      </c>
      <c r="K3476" s="101">
        <v>0</v>
      </c>
      <c r="L3476" s="101">
        <v>0</v>
      </c>
      <c r="M3476" s="101">
        <v>0</v>
      </c>
      <c r="N3476" s="100" t="str">
        <f t="shared" si="162"/>
        <v>공격력 +291</v>
      </c>
      <c r="O3476" s="100" t="str">
        <f t="shared" si="163"/>
        <v>최대 체력 +2106</v>
      </c>
      <c r="P3476" s="100" t="str">
        <f t="shared" si="164"/>
        <v>-</v>
      </c>
    </row>
    <row r="3477" spans="1:16" ht="13.8" customHeight="1">
      <c r="A3477" s="101">
        <f>C3477*ID규칙_기본능력치그룹_단위+COUNTIF($C$4:C3477,C3477)</f>
        <v>11149024</v>
      </c>
      <c r="B3477" s="100" t="s">
        <v>423</v>
      </c>
      <c r="C3477" s="101">
        <f>VLOOKUP(B3477,WEAPON!$B:$D,3,0)</f>
        <v>11149</v>
      </c>
      <c r="D3477" s="102">
        <v>24</v>
      </c>
      <c r="E3477" s="101">
        <v>1</v>
      </c>
      <c r="F3477" s="101">
        <v>300</v>
      </c>
      <c r="G3477" s="101">
        <v>0</v>
      </c>
      <c r="H3477" s="101">
        <v>2</v>
      </c>
      <c r="I3477" s="101">
        <v>2169</v>
      </c>
      <c r="J3477" s="101">
        <v>0</v>
      </c>
      <c r="K3477" s="101">
        <v>0</v>
      </c>
      <c r="L3477" s="101">
        <v>0</v>
      </c>
      <c r="M3477" s="101">
        <v>0</v>
      </c>
      <c r="N3477" s="100" t="str">
        <f t="shared" si="162"/>
        <v>공격력 +300</v>
      </c>
      <c r="O3477" s="100" t="str">
        <f t="shared" si="163"/>
        <v>최대 체력 +2169</v>
      </c>
      <c r="P3477" s="100" t="str">
        <f t="shared" si="164"/>
        <v>-</v>
      </c>
    </row>
    <row r="3478" spans="1:16" ht="13.8" customHeight="1">
      <c r="A3478" s="101">
        <f>C3478*ID규칙_기본능력치그룹_단위+COUNTIF($C$4:C3478,C3478)</f>
        <v>11149025</v>
      </c>
      <c r="B3478" s="100" t="s">
        <v>423</v>
      </c>
      <c r="C3478" s="101">
        <f>VLOOKUP(B3478,WEAPON!$B:$D,3,0)</f>
        <v>11149</v>
      </c>
      <c r="D3478" s="102">
        <v>25</v>
      </c>
      <c r="E3478" s="101">
        <v>1</v>
      </c>
      <c r="F3478" s="101">
        <v>309</v>
      </c>
      <c r="G3478" s="101">
        <v>0</v>
      </c>
      <c r="H3478" s="101">
        <v>2</v>
      </c>
      <c r="I3478" s="101">
        <v>2233</v>
      </c>
      <c r="J3478" s="101">
        <v>0</v>
      </c>
      <c r="K3478" s="101">
        <v>0</v>
      </c>
      <c r="L3478" s="101">
        <v>0</v>
      </c>
      <c r="M3478" s="101">
        <v>0</v>
      </c>
      <c r="N3478" s="100" t="str">
        <f t="shared" si="162"/>
        <v>공격력 +309</v>
      </c>
      <c r="O3478" s="100" t="str">
        <f t="shared" si="163"/>
        <v>최대 체력 +2233</v>
      </c>
      <c r="P3478" s="100" t="str">
        <f t="shared" si="164"/>
        <v>-</v>
      </c>
    </row>
    <row r="3479" spans="1:16" ht="13.8" customHeight="1">
      <c r="A3479" s="101">
        <f>C3479*ID규칙_기본능력치그룹_단위+COUNTIF($C$4:C3479,C3479)</f>
        <v>11149026</v>
      </c>
      <c r="B3479" s="100" t="s">
        <v>423</v>
      </c>
      <c r="C3479" s="101">
        <f>VLOOKUP(B3479,WEAPON!$B:$D,3,0)</f>
        <v>11149</v>
      </c>
      <c r="D3479" s="102">
        <v>26</v>
      </c>
      <c r="E3479" s="101">
        <v>1</v>
      </c>
      <c r="F3479" s="101">
        <v>318</v>
      </c>
      <c r="G3479" s="101">
        <v>0</v>
      </c>
      <c r="H3479" s="101">
        <v>2</v>
      </c>
      <c r="I3479" s="101">
        <v>2297</v>
      </c>
      <c r="J3479" s="101">
        <v>0</v>
      </c>
      <c r="K3479" s="101">
        <v>0</v>
      </c>
      <c r="L3479" s="101">
        <v>0</v>
      </c>
      <c r="M3479" s="101">
        <v>0</v>
      </c>
      <c r="N3479" s="100" t="str">
        <f t="shared" si="162"/>
        <v>공격력 +318</v>
      </c>
      <c r="O3479" s="100" t="str">
        <f t="shared" si="163"/>
        <v>최대 체력 +2297</v>
      </c>
      <c r="P3479" s="100" t="str">
        <f t="shared" si="164"/>
        <v>-</v>
      </c>
    </row>
    <row r="3480" spans="1:16" ht="13.8" customHeight="1">
      <c r="A3480" s="101">
        <f>C3480*ID규칙_기본능력치그룹_단위+COUNTIF($C$4:C3480,C3480)</f>
        <v>11149027</v>
      </c>
      <c r="B3480" s="100" t="s">
        <v>423</v>
      </c>
      <c r="C3480" s="101">
        <f>VLOOKUP(B3480,WEAPON!$B:$D,3,0)</f>
        <v>11149</v>
      </c>
      <c r="D3480" s="102">
        <v>27</v>
      </c>
      <c r="E3480" s="101">
        <v>1</v>
      </c>
      <c r="F3480" s="101">
        <v>327</v>
      </c>
      <c r="G3480" s="101">
        <v>0</v>
      </c>
      <c r="H3480" s="101">
        <v>2</v>
      </c>
      <c r="I3480" s="101">
        <v>2361</v>
      </c>
      <c r="J3480" s="101">
        <v>0</v>
      </c>
      <c r="K3480" s="101">
        <v>0</v>
      </c>
      <c r="L3480" s="101">
        <v>0</v>
      </c>
      <c r="M3480" s="101">
        <v>0</v>
      </c>
      <c r="N3480" s="100" t="str">
        <f t="shared" si="162"/>
        <v>공격력 +327</v>
      </c>
      <c r="O3480" s="100" t="str">
        <f t="shared" si="163"/>
        <v>최대 체력 +2361</v>
      </c>
      <c r="P3480" s="100" t="str">
        <f t="shared" si="164"/>
        <v>-</v>
      </c>
    </row>
    <row r="3481" spans="1:16" ht="13.8" customHeight="1">
      <c r="A3481" s="101">
        <f>C3481*ID규칙_기본능력치그룹_단위+COUNTIF($C$4:C3481,C3481)</f>
        <v>11149028</v>
      </c>
      <c r="B3481" s="100" t="s">
        <v>423</v>
      </c>
      <c r="C3481" s="101">
        <f>VLOOKUP(B3481,WEAPON!$B:$D,3,0)</f>
        <v>11149</v>
      </c>
      <c r="D3481" s="102">
        <v>28</v>
      </c>
      <c r="E3481" s="101">
        <v>1</v>
      </c>
      <c r="F3481" s="101">
        <v>336</v>
      </c>
      <c r="G3481" s="101">
        <v>0</v>
      </c>
      <c r="H3481" s="101">
        <v>2</v>
      </c>
      <c r="I3481" s="101">
        <v>2424</v>
      </c>
      <c r="J3481" s="101">
        <v>0</v>
      </c>
      <c r="K3481" s="101">
        <v>0</v>
      </c>
      <c r="L3481" s="101">
        <v>0</v>
      </c>
      <c r="M3481" s="101">
        <v>0</v>
      </c>
      <c r="N3481" s="100" t="str">
        <f t="shared" si="162"/>
        <v>공격력 +336</v>
      </c>
      <c r="O3481" s="100" t="str">
        <f t="shared" si="163"/>
        <v>최대 체력 +2424</v>
      </c>
      <c r="P3481" s="100" t="str">
        <f t="shared" si="164"/>
        <v>-</v>
      </c>
    </row>
    <row r="3482" spans="1:16" ht="13.8" customHeight="1">
      <c r="A3482" s="101">
        <f>C3482*ID규칙_기본능력치그룹_단위+COUNTIF($C$4:C3482,C3482)</f>
        <v>11149029</v>
      </c>
      <c r="B3482" s="100" t="s">
        <v>423</v>
      </c>
      <c r="C3482" s="101">
        <f>VLOOKUP(B3482,WEAPON!$B:$D,3,0)</f>
        <v>11149</v>
      </c>
      <c r="D3482" s="102">
        <v>29</v>
      </c>
      <c r="E3482" s="101">
        <v>1</v>
      </c>
      <c r="F3482" s="101">
        <v>344</v>
      </c>
      <c r="G3482" s="101">
        <v>0</v>
      </c>
      <c r="H3482" s="101">
        <v>2</v>
      </c>
      <c r="I3482" s="101">
        <v>2488</v>
      </c>
      <c r="J3482" s="101">
        <v>0</v>
      </c>
      <c r="K3482" s="101">
        <v>0</v>
      </c>
      <c r="L3482" s="101">
        <v>0</v>
      </c>
      <c r="M3482" s="101">
        <v>0</v>
      </c>
      <c r="N3482" s="100" t="str">
        <f t="shared" si="162"/>
        <v>공격력 +344</v>
      </c>
      <c r="O3482" s="100" t="str">
        <f t="shared" si="163"/>
        <v>최대 체력 +2488</v>
      </c>
      <c r="P3482" s="100" t="str">
        <f t="shared" si="164"/>
        <v>-</v>
      </c>
    </row>
    <row r="3483" spans="1:16" ht="13.8" customHeight="1">
      <c r="A3483" s="101">
        <f>C3483*ID규칙_기본능력치그룹_단위+COUNTIF($C$4:C3483,C3483)</f>
        <v>11149030</v>
      </c>
      <c r="B3483" s="100" t="s">
        <v>423</v>
      </c>
      <c r="C3483" s="101">
        <f>VLOOKUP(B3483,WEAPON!$B:$D,3,0)</f>
        <v>11149</v>
      </c>
      <c r="D3483" s="102">
        <v>30</v>
      </c>
      <c r="E3483" s="101">
        <v>1</v>
      </c>
      <c r="F3483" s="101">
        <v>353</v>
      </c>
      <c r="G3483" s="101">
        <v>0</v>
      </c>
      <c r="H3483" s="101">
        <v>2</v>
      </c>
      <c r="I3483" s="101">
        <v>2552</v>
      </c>
      <c r="J3483" s="101">
        <v>0</v>
      </c>
      <c r="K3483" s="101">
        <v>0</v>
      </c>
      <c r="L3483" s="101">
        <v>0</v>
      </c>
      <c r="M3483" s="101">
        <v>0</v>
      </c>
      <c r="N3483" s="100" t="str">
        <f t="shared" si="162"/>
        <v>공격력 +353</v>
      </c>
      <c r="O3483" s="100" t="str">
        <f t="shared" si="163"/>
        <v>최대 체력 +2552</v>
      </c>
      <c r="P3483" s="100" t="str">
        <f t="shared" si="164"/>
        <v>-</v>
      </c>
    </row>
    <row r="3484" spans="1:16" ht="13.8" customHeight="1">
      <c r="A3484" s="101">
        <f>C3484*ID규칙_기본능력치그룹_단위+COUNTIF($C$4:C3484,C3484)</f>
        <v>11149031</v>
      </c>
      <c r="B3484" s="100" t="s">
        <v>423</v>
      </c>
      <c r="C3484" s="101">
        <f>VLOOKUP(B3484,WEAPON!$B:$D,3,0)</f>
        <v>11149</v>
      </c>
      <c r="D3484" s="102">
        <v>31</v>
      </c>
      <c r="E3484" s="101">
        <v>1</v>
      </c>
      <c r="F3484" s="101">
        <v>362</v>
      </c>
      <c r="G3484" s="101">
        <v>0</v>
      </c>
      <c r="H3484" s="101">
        <v>2</v>
      </c>
      <c r="I3484" s="101">
        <v>2616</v>
      </c>
      <c r="J3484" s="101">
        <v>0</v>
      </c>
      <c r="K3484" s="101">
        <v>0</v>
      </c>
      <c r="L3484" s="101">
        <v>0</v>
      </c>
      <c r="M3484" s="101">
        <v>0</v>
      </c>
      <c r="N3484" s="100" t="str">
        <f t="shared" si="162"/>
        <v>공격력 +362</v>
      </c>
      <c r="O3484" s="100" t="str">
        <f t="shared" si="163"/>
        <v>최대 체력 +2616</v>
      </c>
      <c r="P3484" s="100" t="str">
        <f t="shared" si="164"/>
        <v>-</v>
      </c>
    </row>
    <row r="3485" spans="1:16" ht="13.8" customHeight="1">
      <c r="A3485" s="101">
        <f>C3485*ID규칙_기본능력치그룹_단위+COUNTIF($C$4:C3485,C3485)</f>
        <v>11149032</v>
      </c>
      <c r="B3485" s="100" t="s">
        <v>423</v>
      </c>
      <c r="C3485" s="101">
        <f>VLOOKUP(B3485,WEAPON!$B:$D,3,0)</f>
        <v>11149</v>
      </c>
      <c r="D3485" s="102">
        <v>32</v>
      </c>
      <c r="E3485" s="101">
        <v>1</v>
      </c>
      <c r="F3485" s="101">
        <v>371</v>
      </c>
      <c r="G3485" s="101">
        <v>0</v>
      </c>
      <c r="H3485" s="101">
        <v>2</v>
      </c>
      <c r="I3485" s="101">
        <v>2680</v>
      </c>
      <c r="J3485" s="101">
        <v>0</v>
      </c>
      <c r="K3485" s="101">
        <v>0</v>
      </c>
      <c r="L3485" s="101">
        <v>0</v>
      </c>
      <c r="M3485" s="101">
        <v>0</v>
      </c>
      <c r="N3485" s="100" t="str">
        <f t="shared" si="162"/>
        <v>공격력 +371</v>
      </c>
      <c r="O3485" s="100" t="str">
        <f t="shared" si="163"/>
        <v>최대 체력 +2680</v>
      </c>
      <c r="P3485" s="100" t="str">
        <f t="shared" si="164"/>
        <v>-</v>
      </c>
    </row>
    <row r="3486" spans="1:16" ht="13.8" customHeight="1">
      <c r="A3486" s="101">
        <f>C3486*ID규칙_기본능력치그룹_단위+COUNTIF($C$4:C3486,C3486)</f>
        <v>11149033</v>
      </c>
      <c r="B3486" s="100" t="s">
        <v>423</v>
      </c>
      <c r="C3486" s="101">
        <f>VLOOKUP(B3486,WEAPON!$B:$D,3,0)</f>
        <v>11149</v>
      </c>
      <c r="D3486" s="102">
        <v>33</v>
      </c>
      <c r="E3486" s="101">
        <v>1</v>
      </c>
      <c r="F3486" s="101">
        <v>380</v>
      </c>
      <c r="G3486" s="101">
        <v>0</v>
      </c>
      <c r="H3486" s="101">
        <v>2</v>
      </c>
      <c r="I3486" s="101">
        <v>2743</v>
      </c>
      <c r="J3486" s="101">
        <v>0</v>
      </c>
      <c r="K3486" s="101">
        <v>0</v>
      </c>
      <c r="L3486" s="101">
        <v>0</v>
      </c>
      <c r="M3486" s="101">
        <v>0</v>
      </c>
      <c r="N3486" s="100" t="str">
        <f t="shared" si="162"/>
        <v>공격력 +380</v>
      </c>
      <c r="O3486" s="100" t="str">
        <f t="shared" si="163"/>
        <v>최대 체력 +2743</v>
      </c>
      <c r="P3486" s="100" t="str">
        <f t="shared" si="164"/>
        <v>-</v>
      </c>
    </row>
    <row r="3487" spans="1:16" ht="13.8" customHeight="1">
      <c r="A3487" s="101">
        <f>C3487*ID규칙_기본능력치그룹_단위+COUNTIF($C$4:C3487,C3487)</f>
        <v>11149034</v>
      </c>
      <c r="B3487" s="100" t="s">
        <v>423</v>
      </c>
      <c r="C3487" s="101">
        <f>VLOOKUP(B3487,WEAPON!$B:$D,3,0)</f>
        <v>11149</v>
      </c>
      <c r="D3487" s="102">
        <v>34</v>
      </c>
      <c r="E3487" s="101">
        <v>1</v>
      </c>
      <c r="F3487" s="101">
        <v>389</v>
      </c>
      <c r="G3487" s="101">
        <v>0</v>
      </c>
      <c r="H3487" s="101">
        <v>2</v>
      </c>
      <c r="I3487" s="101">
        <v>2807</v>
      </c>
      <c r="J3487" s="101">
        <v>0</v>
      </c>
      <c r="K3487" s="101">
        <v>0</v>
      </c>
      <c r="L3487" s="101">
        <v>0</v>
      </c>
      <c r="M3487" s="101">
        <v>0</v>
      </c>
      <c r="N3487" s="100" t="str">
        <f t="shared" si="162"/>
        <v>공격력 +389</v>
      </c>
      <c r="O3487" s="100" t="str">
        <f t="shared" si="163"/>
        <v>최대 체력 +2807</v>
      </c>
      <c r="P3487" s="100" t="str">
        <f t="shared" si="164"/>
        <v>-</v>
      </c>
    </row>
    <row r="3488" spans="1:16" ht="13.8" customHeight="1">
      <c r="A3488" s="101">
        <f>C3488*ID규칙_기본능력치그룹_단위+COUNTIF($C$4:C3488,C3488)</f>
        <v>11149035</v>
      </c>
      <c r="B3488" s="100" t="s">
        <v>423</v>
      </c>
      <c r="C3488" s="101">
        <f>VLOOKUP(B3488,WEAPON!$B:$D,3,0)</f>
        <v>11149</v>
      </c>
      <c r="D3488" s="102">
        <v>35</v>
      </c>
      <c r="E3488" s="101">
        <v>1</v>
      </c>
      <c r="F3488" s="101">
        <v>397</v>
      </c>
      <c r="G3488" s="101">
        <v>0</v>
      </c>
      <c r="H3488" s="101">
        <v>2</v>
      </c>
      <c r="I3488" s="101">
        <v>2871</v>
      </c>
      <c r="J3488" s="101">
        <v>0</v>
      </c>
      <c r="K3488" s="101">
        <v>0</v>
      </c>
      <c r="L3488" s="101">
        <v>0</v>
      </c>
      <c r="M3488" s="101">
        <v>0</v>
      </c>
      <c r="N3488" s="100" t="str">
        <f t="shared" si="162"/>
        <v>공격력 +397</v>
      </c>
      <c r="O3488" s="100" t="str">
        <f t="shared" si="163"/>
        <v>최대 체력 +2871</v>
      </c>
      <c r="P3488" s="100" t="str">
        <f t="shared" si="164"/>
        <v>-</v>
      </c>
    </row>
    <row r="3489" spans="1:16" ht="13.8" customHeight="1">
      <c r="A3489" s="101">
        <f>C3489*ID규칙_기본능력치그룹_단위+COUNTIF($C$4:C3489,C3489)</f>
        <v>11149036</v>
      </c>
      <c r="B3489" s="100" t="s">
        <v>423</v>
      </c>
      <c r="C3489" s="101">
        <f>VLOOKUP(B3489,WEAPON!$B:$D,3,0)</f>
        <v>11149</v>
      </c>
      <c r="D3489" s="102">
        <v>36</v>
      </c>
      <c r="E3489" s="101">
        <v>1</v>
      </c>
      <c r="F3489" s="101">
        <v>406</v>
      </c>
      <c r="G3489" s="101">
        <v>0</v>
      </c>
      <c r="H3489" s="101">
        <v>2</v>
      </c>
      <c r="I3489" s="101">
        <v>2935</v>
      </c>
      <c r="J3489" s="101">
        <v>0</v>
      </c>
      <c r="K3489" s="101">
        <v>0</v>
      </c>
      <c r="L3489" s="101">
        <v>0</v>
      </c>
      <c r="M3489" s="101">
        <v>0</v>
      </c>
      <c r="N3489" s="100" t="str">
        <f t="shared" si="162"/>
        <v>공격력 +406</v>
      </c>
      <c r="O3489" s="100" t="str">
        <f t="shared" si="163"/>
        <v>최대 체력 +2935</v>
      </c>
      <c r="P3489" s="100" t="str">
        <f t="shared" si="164"/>
        <v>-</v>
      </c>
    </row>
    <row r="3490" spans="1:16" ht="13.8" customHeight="1">
      <c r="A3490" s="101">
        <f>C3490*ID규칙_기본능력치그룹_단위+COUNTIF($C$4:C3490,C3490)</f>
        <v>11149037</v>
      </c>
      <c r="B3490" s="100" t="s">
        <v>423</v>
      </c>
      <c r="C3490" s="101">
        <f>VLOOKUP(B3490,WEAPON!$B:$D,3,0)</f>
        <v>11149</v>
      </c>
      <c r="D3490" s="102">
        <v>37</v>
      </c>
      <c r="E3490" s="101">
        <v>1</v>
      </c>
      <c r="F3490" s="101">
        <v>415</v>
      </c>
      <c r="G3490" s="101">
        <v>0</v>
      </c>
      <c r="H3490" s="101">
        <v>2</v>
      </c>
      <c r="I3490" s="101">
        <v>2999</v>
      </c>
      <c r="J3490" s="101">
        <v>0</v>
      </c>
      <c r="K3490" s="101">
        <v>0</v>
      </c>
      <c r="L3490" s="101">
        <v>0</v>
      </c>
      <c r="M3490" s="101">
        <v>0</v>
      </c>
      <c r="N3490" s="100" t="str">
        <f t="shared" si="162"/>
        <v>공격력 +415</v>
      </c>
      <c r="O3490" s="100" t="str">
        <f t="shared" si="163"/>
        <v>최대 체력 +2999</v>
      </c>
      <c r="P3490" s="100" t="str">
        <f t="shared" si="164"/>
        <v>-</v>
      </c>
    </row>
    <row r="3491" spans="1:16" ht="13.8" customHeight="1">
      <c r="A3491" s="101">
        <f>C3491*ID규칙_기본능력치그룹_단위+COUNTIF($C$4:C3491,C3491)</f>
        <v>11149038</v>
      </c>
      <c r="B3491" s="100" t="s">
        <v>423</v>
      </c>
      <c r="C3491" s="101">
        <f>VLOOKUP(B3491,WEAPON!$B:$D,3,0)</f>
        <v>11149</v>
      </c>
      <c r="D3491" s="102">
        <v>38</v>
      </c>
      <c r="E3491" s="101">
        <v>1</v>
      </c>
      <c r="F3491" s="101">
        <v>424</v>
      </c>
      <c r="G3491" s="101">
        <v>0</v>
      </c>
      <c r="H3491" s="101">
        <v>2</v>
      </c>
      <c r="I3491" s="101">
        <v>3062</v>
      </c>
      <c r="J3491" s="101">
        <v>0</v>
      </c>
      <c r="K3491" s="101">
        <v>0</v>
      </c>
      <c r="L3491" s="101">
        <v>0</v>
      </c>
      <c r="M3491" s="101">
        <v>0</v>
      </c>
      <c r="N3491" s="100" t="str">
        <f t="shared" si="162"/>
        <v>공격력 +424</v>
      </c>
      <c r="O3491" s="100" t="str">
        <f t="shared" si="163"/>
        <v>최대 체력 +3062</v>
      </c>
      <c r="P3491" s="100" t="str">
        <f t="shared" si="164"/>
        <v>-</v>
      </c>
    </row>
    <row r="3492" spans="1:16" ht="13.8" customHeight="1">
      <c r="A3492" s="101">
        <f>C3492*ID규칙_기본능력치그룹_단위+COUNTIF($C$4:C3492,C3492)</f>
        <v>11149039</v>
      </c>
      <c r="B3492" s="100" t="s">
        <v>423</v>
      </c>
      <c r="C3492" s="101">
        <f>VLOOKUP(B3492,WEAPON!$B:$D,3,0)</f>
        <v>11149</v>
      </c>
      <c r="D3492" s="102">
        <v>39</v>
      </c>
      <c r="E3492" s="101">
        <v>1</v>
      </c>
      <c r="F3492" s="101">
        <v>433</v>
      </c>
      <c r="G3492" s="101">
        <v>0</v>
      </c>
      <c r="H3492" s="101">
        <v>2</v>
      </c>
      <c r="I3492" s="101">
        <v>3126</v>
      </c>
      <c r="J3492" s="101">
        <v>0</v>
      </c>
      <c r="K3492" s="101">
        <v>0</v>
      </c>
      <c r="L3492" s="101">
        <v>0</v>
      </c>
      <c r="M3492" s="101">
        <v>0</v>
      </c>
      <c r="N3492" s="100" t="str">
        <f t="shared" si="162"/>
        <v>공격력 +433</v>
      </c>
      <c r="O3492" s="100" t="str">
        <f t="shared" si="163"/>
        <v>최대 체력 +3126</v>
      </c>
      <c r="P3492" s="100" t="str">
        <f t="shared" si="164"/>
        <v>-</v>
      </c>
    </row>
    <row r="3493" spans="1:16" ht="13.8" customHeight="1">
      <c r="A3493" s="101">
        <f>C3493*ID규칙_기본능력치그룹_단위+COUNTIF($C$4:C3493,C3493)</f>
        <v>11149040</v>
      </c>
      <c r="B3493" s="100" t="s">
        <v>423</v>
      </c>
      <c r="C3493" s="101">
        <f>VLOOKUP(B3493,WEAPON!$B:$D,3,0)</f>
        <v>11149</v>
      </c>
      <c r="D3493" s="102">
        <v>40</v>
      </c>
      <c r="E3493" s="101">
        <v>1</v>
      </c>
      <c r="F3493" s="101">
        <v>442</v>
      </c>
      <c r="G3493" s="101">
        <v>0</v>
      </c>
      <c r="H3493" s="101">
        <v>2</v>
      </c>
      <c r="I3493" s="101">
        <v>3190</v>
      </c>
      <c r="J3493" s="101">
        <v>0</v>
      </c>
      <c r="K3493" s="101">
        <v>0</v>
      </c>
      <c r="L3493" s="101">
        <v>0</v>
      </c>
      <c r="M3493" s="101">
        <v>0</v>
      </c>
      <c r="N3493" s="100" t="str">
        <f t="shared" si="162"/>
        <v>공격력 +442</v>
      </c>
      <c r="O3493" s="100" t="str">
        <f t="shared" si="163"/>
        <v>최대 체력 +3190</v>
      </c>
      <c r="P3493" s="100" t="str">
        <f t="shared" si="164"/>
        <v>-</v>
      </c>
    </row>
    <row r="3494" spans="1:16" ht="13.8" customHeight="1">
      <c r="A3494" s="101">
        <f>C3494*ID규칙_기본능력치그룹_단위+COUNTIF($C$4:C3494,C3494)</f>
        <v>11149041</v>
      </c>
      <c r="B3494" s="100" t="s">
        <v>423</v>
      </c>
      <c r="C3494" s="101">
        <f>VLOOKUP(B3494,WEAPON!$B:$D,3,0)</f>
        <v>11149</v>
      </c>
      <c r="D3494" s="102">
        <v>41</v>
      </c>
      <c r="E3494" s="101">
        <v>1</v>
      </c>
      <c r="F3494" s="101">
        <v>450</v>
      </c>
      <c r="G3494" s="101">
        <v>0</v>
      </c>
      <c r="H3494" s="101">
        <v>2</v>
      </c>
      <c r="I3494" s="101">
        <v>3254</v>
      </c>
      <c r="J3494" s="101">
        <v>0</v>
      </c>
      <c r="K3494" s="101">
        <v>0</v>
      </c>
      <c r="L3494" s="101">
        <v>0</v>
      </c>
      <c r="M3494" s="101">
        <v>0</v>
      </c>
      <c r="N3494" s="100" t="str">
        <f t="shared" si="162"/>
        <v>공격력 +450</v>
      </c>
      <c r="O3494" s="100" t="str">
        <f t="shared" si="163"/>
        <v>최대 체력 +3254</v>
      </c>
      <c r="P3494" s="100" t="str">
        <f t="shared" si="164"/>
        <v>-</v>
      </c>
    </row>
    <row r="3495" spans="1:16" ht="13.8" customHeight="1">
      <c r="A3495" s="101">
        <f>C3495*ID규칙_기본능력치그룹_단위+COUNTIF($C$4:C3495,C3495)</f>
        <v>11149042</v>
      </c>
      <c r="B3495" s="100" t="s">
        <v>423</v>
      </c>
      <c r="C3495" s="101">
        <f>VLOOKUP(B3495,WEAPON!$B:$D,3,0)</f>
        <v>11149</v>
      </c>
      <c r="D3495" s="102">
        <v>42</v>
      </c>
      <c r="E3495" s="101">
        <v>1</v>
      </c>
      <c r="F3495" s="101">
        <v>459</v>
      </c>
      <c r="G3495" s="101">
        <v>0</v>
      </c>
      <c r="H3495" s="101">
        <v>2</v>
      </c>
      <c r="I3495" s="101">
        <v>3318</v>
      </c>
      <c r="J3495" s="101">
        <v>0</v>
      </c>
      <c r="K3495" s="101">
        <v>0</v>
      </c>
      <c r="L3495" s="101">
        <v>0</v>
      </c>
      <c r="M3495" s="101">
        <v>0</v>
      </c>
      <c r="N3495" s="100" t="str">
        <f t="shared" si="162"/>
        <v>공격력 +459</v>
      </c>
      <c r="O3495" s="100" t="str">
        <f t="shared" si="163"/>
        <v>최대 체력 +3318</v>
      </c>
      <c r="P3495" s="100" t="str">
        <f t="shared" si="164"/>
        <v>-</v>
      </c>
    </row>
    <row r="3496" spans="1:16" ht="13.8" customHeight="1">
      <c r="A3496" s="101">
        <f>C3496*ID규칙_기본능력치그룹_단위+COUNTIF($C$4:C3496,C3496)</f>
        <v>11149043</v>
      </c>
      <c r="B3496" s="100" t="s">
        <v>423</v>
      </c>
      <c r="C3496" s="101">
        <f>VLOOKUP(B3496,WEAPON!$B:$D,3,0)</f>
        <v>11149</v>
      </c>
      <c r="D3496" s="102">
        <v>43</v>
      </c>
      <c r="E3496" s="101">
        <v>1</v>
      </c>
      <c r="F3496" s="101">
        <v>468</v>
      </c>
      <c r="G3496" s="101">
        <v>0</v>
      </c>
      <c r="H3496" s="101">
        <v>2</v>
      </c>
      <c r="I3496" s="101">
        <v>3381</v>
      </c>
      <c r="J3496" s="101">
        <v>0</v>
      </c>
      <c r="K3496" s="101">
        <v>0</v>
      </c>
      <c r="L3496" s="101">
        <v>0</v>
      </c>
      <c r="M3496" s="101">
        <v>0</v>
      </c>
      <c r="N3496" s="100" t="str">
        <f t="shared" si="162"/>
        <v>공격력 +468</v>
      </c>
      <c r="O3496" s="100" t="str">
        <f t="shared" si="163"/>
        <v>최대 체력 +3381</v>
      </c>
      <c r="P3496" s="100" t="str">
        <f t="shared" si="164"/>
        <v>-</v>
      </c>
    </row>
    <row r="3497" spans="1:16" ht="13.8" customHeight="1">
      <c r="A3497" s="101">
        <f>C3497*ID규칙_기본능력치그룹_단위+COUNTIF($C$4:C3497,C3497)</f>
        <v>11149044</v>
      </c>
      <c r="B3497" s="100" t="s">
        <v>423</v>
      </c>
      <c r="C3497" s="101">
        <f>VLOOKUP(B3497,WEAPON!$B:$D,3,0)</f>
        <v>11149</v>
      </c>
      <c r="D3497" s="102">
        <v>44</v>
      </c>
      <c r="E3497" s="101">
        <v>1</v>
      </c>
      <c r="F3497" s="101">
        <v>477</v>
      </c>
      <c r="G3497" s="101">
        <v>0</v>
      </c>
      <c r="H3497" s="101">
        <v>2</v>
      </c>
      <c r="I3497" s="101">
        <v>3445</v>
      </c>
      <c r="J3497" s="101">
        <v>0</v>
      </c>
      <c r="K3497" s="101">
        <v>0</v>
      </c>
      <c r="L3497" s="101">
        <v>0</v>
      </c>
      <c r="M3497" s="101">
        <v>0</v>
      </c>
      <c r="N3497" s="100" t="str">
        <f t="shared" si="162"/>
        <v>공격력 +477</v>
      </c>
      <c r="O3497" s="100" t="str">
        <f t="shared" si="163"/>
        <v>최대 체력 +3445</v>
      </c>
      <c r="P3497" s="100" t="str">
        <f t="shared" si="164"/>
        <v>-</v>
      </c>
    </row>
    <row r="3498" spans="1:16" ht="13.8" customHeight="1">
      <c r="A3498" s="101">
        <f>C3498*ID규칙_기본능력치그룹_단위+COUNTIF($C$4:C3498,C3498)</f>
        <v>11149045</v>
      </c>
      <c r="B3498" s="100" t="s">
        <v>423</v>
      </c>
      <c r="C3498" s="101">
        <f>VLOOKUP(B3498,WEAPON!$B:$D,3,0)</f>
        <v>11149</v>
      </c>
      <c r="D3498" s="102">
        <v>45</v>
      </c>
      <c r="E3498" s="101">
        <v>1</v>
      </c>
      <c r="F3498" s="101">
        <v>486</v>
      </c>
      <c r="G3498" s="101">
        <v>0</v>
      </c>
      <c r="H3498" s="101">
        <v>2</v>
      </c>
      <c r="I3498" s="101">
        <v>3509</v>
      </c>
      <c r="J3498" s="101">
        <v>0</v>
      </c>
      <c r="K3498" s="101">
        <v>0</v>
      </c>
      <c r="L3498" s="101">
        <v>0</v>
      </c>
      <c r="M3498" s="101">
        <v>0</v>
      </c>
      <c r="N3498" s="100" t="str">
        <f t="shared" si="162"/>
        <v>공격력 +486</v>
      </c>
      <c r="O3498" s="100" t="str">
        <f t="shared" si="163"/>
        <v>최대 체력 +3509</v>
      </c>
      <c r="P3498" s="100" t="str">
        <f t="shared" si="164"/>
        <v>-</v>
      </c>
    </row>
    <row r="3499" spans="1:16" ht="13.8" customHeight="1">
      <c r="A3499" s="101">
        <f>C3499*ID규칙_기본능력치그룹_단위+COUNTIF($C$4:C3499,C3499)</f>
        <v>11149046</v>
      </c>
      <c r="B3499" s="100" t="s">
        <v>423</v>
      </c>
      <c r="C3499" s="101">
        <f>VLOOKUP(B3499,WEAPON!$B:$D,3,0)</f>
        <v>11149</v>
      </c>
      <c r="D3499" s="102">
        <v>46</v>
      </c>
      <c r="E3499" s="101">
        <v>1</v>
      </c>
      <c r="F3499" s="101">
        <v>495</v>
      </c>
      <c r="G3499" s="101">
        <v>0</v>
      </c>
      <c r="H3499" s="101">
        <v>2</v>
      </c>
      <c r="I3499" s="101">
        <v>3573</v>
      </c>
      <c r="J3499" s="101">
        <v>0</v>
      </c>
      <c r="K3499" s="101">
        <v>0</v>
      </c>
      <c r="L3499" s="101">
        <v>0</v>
      </c>
      <c r="M3499" s="101">
        <v>0</v>
      </c>
      <c r="N3499" s="100" t="str">
        <f t="shared" si="162"/>
        <v>공격력 +495</v>
      </c>
      <c r="O3499" s="100" t="str">
        <f t="shared" si="163"/>
        <v>최대 체력 +3573</v>
      </c>
      <c r="P3499" s="100" t="str">
        <f t="shared" si="164"/>
        <v>-</v>
      </c>
    </row>
    <row r="3500" spans="1:16" ht="13.8" customHeight="1">
      <c r="A3500" s="101">
        <f>C3500*ID규칙_기본능력치그룹_단위+COUNTIF($C$4:C3500,C3500)</f>
        <v>11149047</v>
      </c>
      <c r="B3500" s="100" t="s">
        <v>423</v>
      </c>
      <c r="C3500" s="101">
        <f>VLOOKUP(B3500,WEAPON!$B:$D,3,0)</f>
        <v>11149</v>
      </c>
      <c r="D3500" s="102">
        <v>47</v>
      </c>
      <c r="E3500" s="101">
        <v>1</v>
      </c>
      <c r="F3500" s="101">
        <v>503</v>
      </c>
      <c r="G3500" s="101">
        <v>0</v>
      </c>
      <c r="H3500" s="101">
        <v>2</v>
      </c>
      <c r="I3500" s="101">
        <v>3637</v>
      </c>
      <c r="J3500" s="101">
        <v>0</v>
      </c>
      <c r="K3500" s="101">
        <v>0</v>
      </c>
      <c r="L3500" s="101">
        <v>0</v>
      </c>
      <c r="M3500" s="101">
        <v>0</v>
      </c>
      <c r="N3500" s="100" t="str">
        <f t="shared" si="162"/>
        <v>공격력 +503</v>
      </c>
      <c r="O3500" s="100" t="str">
        <f t="shared" si="163"/>
        <v>최대 체력 +3637</v>
      </c>
      <c r="P3500" s="100" t="str">
        <f t="shared" si="164"/>
        <v>-</v>
      </c>
    </row>
    <row r="3501" spans="1:16" ht="13.8" customHeight="1">
      <c r="A3501" s="101">
        <f>C3501*ID규칙_기본능력치그룹_단위+COUNTIF($C$4:C3501,C3501)</f>
        <v>11149048</v>
      </c>
      <c r="B3501" s="100" t="s">
        <v>423</v>
      </c>
      <c r="C3501" s="101">
        <f>VLOOKUP(B3501,WEAPON!$B:$D,3,0)</f>
        <v>11149</v>
      </c>
      <c r="D3501" s="102">
        <v>48</v>
      </c>
      <c r="E3501" s="101">
        <v>1</v>
      </c>
      <c r="F3501" s="101">
        <v>512</v>
      </c>
      <c r="G3501" s="101">
        <v>0</v>
      </c>
      <c r="H3501" s="101">
        <v>2</v>
      </c>
      <c r="I3501" s="101">
        <v>3700</v>
      </c>
      <c r="J3501" s="101">
        <v>0</v>
      </c>
      <c r="K3501" s="101">
        <v>0</v>
      </c>
      <c r="L3501" s="101">
        <v>0</v>
      </c>
      <c r="M3501" s="101">
        <v>0</v>
      </c>
      <c r="N3501" s="100" t="str">
        <f t="shared" si="162"/>
        <v>공격력 +512</v>
      </c>
      <c r="O3501" s="100" t="str">
        <f t="shared" si="163"/>
        <v>최대 체력 +3700</v>
      </c>
      <c r="P3501" s="100" t="str">
        <f t="shared" si="164"/>
        <v>-</v>
      </c>
    </row>
    <row r="3502" spans="1:16" ht="13.8" customHeight="1">
      <c r="A3502" s="101">
        <f>C3502*ID규칙_기본능력치그룹_단위+COUNTIF($C$4:C3502,C3502)</f>
        <v>11149049</v>
      </c>
      <c r="B3502" s="100" t="s">
        <v>423</v>
      </c>
      <c r="C3502" s="101">
        <f>VLOOKUP(B3502,WEAPON!$B:$D,3,0)</f>
        <v>11149</v>
      </c>
      <c r="D3502" s="102">
        <v>49</v>
      </c>
      <c r="E3502" s="101">
        <v>1</v>
      </c>
      <c r="F3502" s="101">
        <v>521</v>
      </c>
      <c r="G3502" s="101">
        <v>0</v>
      </c>
      <c r="H3502" s="101">
        <v>2</v>
      </c>
      <c r="I3502" s="101">
        <v>3764</v>
      </c>
      <c r="J3502" s="101">
        <v>0</v>
      </c>
      <c r="K3502" s="101">
        <v>0</v>
      </c>
      <c r="L3502" s="101">
        <v>0</v>
      </c>
      <c r="M3502" s="101">
        <v>0</v>
      </c>
      <c r="N3502" s="100" t="str">
        <f t="shared" si="162"/>
        <v>공격력 +521</v>
      </c>
      <c r="O3502" s="100" t="str">
        <f t="shared" si="163"/>
        <v>최대 체력 +3764</v>
      </c>
      <c r="P3502" s="100" t="str">
        <f t="shared" si="164"/>
        <v>-</v>
      </c>
    </row>
    <row r="3503" spans="1:16" ht="13.8" customHeight="1">
      <c r="A3503" s="101">
        <f>C3503*ID규칙_기본능력치그룹_단위+COUNTIF($C$4:C3503,C3503)</f>
        <v>11149050</v>
      </c>
      <c r="B3503" s="100" t="s">
        <v>423</v>
      </c>
      <c r="C3503" s="101">
        <f>VLOOKUP(B3503,WEAPON!$B:$D,3,0)</f>
        <v>11149</v>
      </c>
      <c r="D3503" s="102">
        <v>50</v>
      </c>
      <c r="E3503" s="101">
        <v>1</v>
      </c>
      <c r="F3503" s="101">
        <v>530</v>
      </c>
      <c r="G3503" s="101">
        <v>0</v>
      </c>
      <c r="H3503" s="101">
        <v>2</v>
      </c>
      <c r="I3503" s="101">
        <v>3828</v>
      </c>
      <c r="J3503" s="101">
        <v>0</v>
      </c>
      <c r="K3503" s="101">
        <v>0</v>
      </c>
      <c r="L3503" s="101">
        <v>0</v>
      </c>
      <c r="M3503" s="101">
        <v>0</v>
      </c>
      <c r="N3503" s="100" t="str">
        <f t="shared" si="162"/>
        <v>공격력 +530</v>
      </c>
      <c r="O3503" s="100" t="str">
        <f t="shared" si="163"/>
        <v>최대 체력 +3828</v>
      </c>
      <c r="P3503" s="100" t="str">
        <f t="shared" si="164"/>
        <v>-</v>
      </c>
    </row>
    <row r="3504" spans="1:16" ht="13.8" customHeight="1">
      <c r="A3504" s="101">
        <f>C3504*ID규칙_기본능력치그룹_단위+COUNTIF($C$4:C3504,C3504)</f>
        <v>11350001</v>
      </c>
      <c r="B3504" s="100" t="s">
        <v>425</v>
      </c>
      <c r="C3504" s="101">
        <f>VLOOKUP(B3504,WEAPON!$B:$D,3,0)</f>
        <v>11350</v>
      </c>
      <c r="D3504" s="102">
        <v>1</v>
      </c>
      <c r="E3504" s="101">
        <v>1</v>
      </c>
      <c r="F3504" s="101">
        <v>81</v>
      </c>
      <c r="G3504" s="101">
        <v>0</v>
      </c>
      <c r="H3504" s="101">
        <v>2</v>
      </c>
      <c r="I3504" s="101">
        <v>999</v>
      </c>
      <c r="J3504" s="101">
        <v>0</v>
      </c>
      <c r="K3504" s="101">
        <v>0</v>
      </c>
      <c r="L3504" s="101">
        <v>0</v>
      </c>
      <c r="M3504" s="101">
        <v>0</v>
      </c>
      <c r="N3504" s="100" t="str">
        <f t="shared" si="162"/>
        <v>공격력 +81</v>
      </c>
      <c r="O3504" s="100" t="str">
        <f t="shared" si="163"/>
        <v>최대 체력 +999</v>
      </c>
      <c r="P3504" s="100" t="str">
        <f t="shared" si="164"/>
        <v>-</v>
      </c>
    </row>
    <row r="3505" spans="1:16" ht="13.8" customHeight="1">
      <c r="A3505" s="101">
        <f>C3505*ID규칙_기본능력치그룹_단위+COUNTIF($C$4:C3505,C3505)</f>
        <v>11350002</v>
      </c>
      <c r="B3505" s="100" t="s">
        <v>425</v>
      </c>
      <c r="C3505" s="101">
        <f>VLOOKUP(B3505,WEAPON!$B:$D,3,0)</f>
        <v>11350</v>
      </c>
      <c r="D3505" s="102">
        <v>2</v>
      </c>
      <c r="E3505" s="101">
        <v>1</v>
      </c>
      <c r="F3505" s="101">
        <v>88</v>
      </c>
      <c r="G3505" s="101">
        <v>0</v>
      </c>
      <c r="H3505" s="101">
        <v>2</v>
      </c>
      <c r="I3505" s="101">
        <v>1096</v>
      </c>
      <c r="J3505" s="101">
        <v>0</v>
      </c>
      <c r="K3505" s="101">
        <v>0</v>
      </c>
      <c r="L3505" s="101">
        <v>0</v>
      </c>
      <c r="M3505" s="101">
        <v>0</v>
      </c>
      <c r="N3505" s="100" t="str">
        <f t="shared" si="162"/>
        <v>공격력 +88</v>
      </c>
      <c r="O3505" s="100" t="str">
        <f t="shared" si="163"/>
        <v>최대 체력 +1096</v>
      </c>
      <c r="P3505" s="100" t="str">
        <f t="shared" si="164"/>
        <v>-</v>
      </c>
    </row>
    <row r="3506" spans="1:16" ht="13.8" customHeight="1">
      <c r="A3506" s="101">
        <f>C3506*ID규칙_기본능력치그룹_단위+COUNTIF($C$4:C3506,C3506)</f>
        <v>11350003</v>
      </c>
      <c r="B3506" s="100" t="s">
        <v>425</v>
      </c>
      <c r="C3506" s="101">
        <f>VLOOKUP(B3506,WEAPON!$B:$D,3,0)</f>
        <v>11350</v>
      </c>
      <c r="D3506" s="102">
        <v>3</v>
      </c>
      <c r="E3506" s="101">
        <v>1</v>
      </c>
      <c r="F3506" s="101">
        <v>96</v>
      </c>
      <c r="G3506" s="101">
        <v>0</v>
      </c>
      <c r="H3506" s="101">
        <v>2</v>
      </c>
      <c r="I3506" s="101">
        <v>1194</v>
      </c>
      <c r="J3506" s="101">
        <v>0</v>
      </c>
      <c r="K3506" s="101">
        <v>0</v>
      </c>
      <c r="L3506" s="101">
        <v>0</v>
      </c>
      <c r="M3506" s="101">
        <v>0</v>
      </c>
      <c r="N3506" s="100" t="str">
        <f t="shared" si="162"/>
        <v>공격력 +96</v>
      </c>
      <c r="O3506" s="100" t="str">
        <f t="shared" si="163"/>
        <v>최대 체력 +1194</v>
      </c>
      <c r="P3506" s="100" t="str">
        <f t="shared" si="164"/>
        <v>-</v>
      </c>
    </row>
    <row r="3507" spans="1:16" ht="13.8" customHeight="1">
      <c r="A3507" s="101">
        <f>C3507*ID규칙_기본능력치그룹_단위+COUNTIF($C$4:C3507,C3507)</f>
        <v>11350004</v>
      </c>
      <c r="B3507" s="100" t="s">
        <v>425</v>
      </c>
      <c r="C3507" s="101">
        <f>VLOOKUP(B3507,WEAPON!$B:$D,3,0)</f>
        <v>11350</v>
      </c>
      <c r="D3507" s="102">
        <v>4</v>
      </c>
      <c r="E3507" s="101">
        <v>1</v>
      </c>
      <c r="F3507" s="101">
        <v>103</v>
      </c>
      <c r="G3507" s="101">
        <v>0</v>
      </c>
      <c r="H3507" s="101">
        <v>2</v>
      </c>
      <c r="I3507" s="101">
        <v>1291</v>
      </c>
      <c r="J3507" s="101">
        <v>0</v>
      </c>
      <c r="K3507" s="101">
        <v>0</v>
      </c>
      <c r="L3507" s="101">
        <v>0</v>
      </c>
      <c r="M3507" s="101">
        <v>0</v>
      </c>
      <c r="N3507" s="100" t="str">
        <f t="shared" si="162"/>
        <v>공격력 +103</v>
      </c>
      <c r="O3507" s="100" t="str">
        <f t="shared" si="163"/>
        <v>최대 체력 +1291</v>
      </c>
      <c r="P3507" s="100" t="str">
        <f t="shared" si="164"/>
        <v>-</v>
      </c>
    </row>
    <row r="3508" spans="1:16" ht="13.8" customHeight="1">
      <c r="A3508" s="101">
        <f>C3508*ID규칙_기본능력치그룹_단위+COUNTIF($C$4:C3508,C3508)</f>
        <v>11350005</v>
      </c>
      <c r="B3508" s="100" t="s">
        <v>425</v>
      </c>
      <c r="C3508" s="101">
        <f>VLOOKUP(B3508,WEAPON!$B:$D,3,0)</f>
        <v>11350</v>
      </c>
      <c r="D3508" s="102">
        <v>5</v>
      </c>
      <c r="E3508" s="101">
        <v>1</v>
      </c>
      <c r="F3508" s="101">
        <v>110</v>
      </c>
      <c r="G3508" s="101">
        <v>0</v>
      </c>
      <c r="H3508" s="101">
        <v>2</v>
      </c>
      <c r="I3508" s="101">
        <v>1389</v>
      </c>
      <c r="J3508" s="101">
        <v>0</v>
      </c>
      <c r="K3508" s="101">
        <v>0</v>
      </c>
      <c r="L3508" s="101">
        <v>0</v>
      </c>
      <c r="M3508" s="101">
        <v>0</v>
      </c>
      <c r="N3508" s="100" t="str">
        <f t="shared" si="162"/>
        <v>공격력 +110</v>
      </c>
      <c r="O3508" s="100" t="str">
        <f t="shared" si="163"/>
        <v>최대 체력 +1389</v>
      </c>
      <c r="P3508" s="100" t="str">
        <f t="shared" si="164"/>
        <v>-</v>
      </c>
    </row>
    <row r="3509" spans="1:16" ht="13.8" customHeight="1">
      <c r="A3509" s="101">
        <f>C3509*ID규칙_기본능력치그룹_단위+COUNTIF($C$4:C3509,C3509)</f>
        <v>11350006</v>
      </c>
      <c r="B3509" s="100" t="s">
        <v>425</v>
      </c>
      <c r="C3509" s="101">
        <f>VLOOKUP(B3509,WEAPON!$B:$D,3,0)</f>
        <v>11350</v>
      </c>
      <c r="D3509" s="102">
        <v>6</v>
      </c>
      <c r="E3509" s="101">
        <v>1</v>
      </c>
      <c r="F3509" s="101">
        <v>118</v>
      </c>
      <c r="G3509" s="101">
        <v>0</v>
      </c>
      <c r="H3509" s="101">
        <v>2</v>
      </c>
      <c r="I3509" s="101">
        <v>1486</v>
      </c>
      <c r="J3509" s="101">
        <v>0</v>
      </c>
      <c r="K3509" s="101">
        <v>0</v>
      </c>
      <c r="L3509" s="101">
        <v>0</v>
      </c>
      <c r="M3509" s="101">
        <v>0</v>
      </c>
      <c r="N3509" s="100" t="str">
        <f t="shared" si="162"/>
        <v>공격력 +118</v>
      </c>
      <c r="O3509" s="100" t="str">
        <f t="shared" si="163"/>
        <v>최대 체력 +1486</v>
      </c>
      <c r="P3509" s="100" t="str">
        <f t="shared" si="164"/>
        <v>-</v>
      </c>
    </row>
    <row r="3510" spans="1:16" ht="13.8" customHeight="1">
      <c r="A3510" s="101">
        <f>C3510*ID규칙_기본능력치그룹_단위+COUNTIF($C$4:C3510,C3510)</f>
        <v>11350007</v>
      </c>
      <c r="B3510" s="100" t="s">
        <v>425</v>
      </c>
      <c r="C3510" s="101">
        <f>VLOOKUP(B3510,WEAPON!$B:$D,3,0)</f>
        <v>11350</v>
      </c>
      <c r="D3510" s="102">
        <v>7</v>
      </c>
      <c r="E3510" s="101">
        <v>1</v>
      </c>
      <c r="F3510" s="101">
        <v>125</v>
      </c>
      <c r="G3510" s="101">
        <v>0</v>
      </c>
      <c r="H3510" s="101">
        <v>2</v>
      </c>
      <c r="I3510" s="101">
        <v>1584</v>
      </c>
      <c r="J3510" s="101">
        <v>0</v>
      </c>
      <c r="K3510" s="101">
        <v>0</v>
      </c>
      <c r="L3510" s="101">
        <v>0</v>
      </c>
      <c r="M3510" s="101">
        <v>0</v>
      </c>
      <c r="N3510" s="100" t="str">
        <f t="shared" si="162"/>
        <v>공격력 +125</v>
      </c>
      <c r="O3510" s="100" t="str">
        <f t="shared" si="163"/>
        <v>최대 체력 +1584</v>
      </c>
      <c r="P3510" s="100" t="str">
        <f t="shared" si="164"/>
        <v>-</v>
      </c>
    </row>
    <row r="3511" spans="1:16" ht="13.8" customHeight="1">
      <c r="A3511" s="101">
        <f>C3511*ID규칙_기본능력치그룹_단위+COUNTIF($C$4:C3511,C3511)</f>
        <v>11350008</v>
      </c>
      <c r="B3511" s="100" t="s">
        <v>425</v>
      </c>
      <c r="C3511" s="101">
        <f>VLOOKUP(B3511,WEAPON!$B:$D,3,0)</f>
        <v>11350</v>
      </c>
      <c r="D3511" s="102">
        <v>8</v>
      </c>
      <c r="E3511" s="101">
        <v>1</v>
      </c>
      <c r="F3511" s="101">
        <v>133</v>
      </c>
      <c r="G3511" s="101">
        <v>0</v>
      </c>
      <c r="H3511" s="101">
        <v>2</v>
      </c>
      <c r="I3511" s="101">
        <v>1681</v>
      </c>
      <c r="J3511" s="101">
        <v>0</v>
      </c>
      <c r="K3511" s="101">
        <v>0</v>
      </c>
      <c r="L3511" s="101">
        <v>0</v>
      </c>
      <c r="M3511" s="101">
        <v>0</v>
      </c>
      <c r="N3511" s="100" t="str">
        <f t="shared" si="162"/>
        <v>공격력 +133</v>
      </c>
      <c r="O3511" s="100" t="str">
        <f t="shared" si="163"/>
        <v>최대 체력 +1681</v>
      </c>
      <c r="P3511" s="100" t="str">
        <f t="shared" si="164"/>
        <v>-</v>
      </c>
    </row>
    <row r="3512" spans="1:16" ht="13.8" customHeight="1">
      <c r="A3512" s="101">
        <f>C3512*ID규칙_기본능력치그룹_단위+COUNTIF($C$4:C3512,C3512)</f>
        <v>11350009</v>
      </c>
      <c r="B3512" s="100" t="s">
        <v>425</v>
      </c>
      <c r="C3512" s="101">
        <f>VLOOKUP(B3512,WEAPON!$B:$D,3,0)</f>
        <v>11350</v>
      </c>
      <c r="D3512" s="102">
        <v>9</v>
      </c>
      <c r="E3512" s="101">
        <v>1</v>
      </c>
      <c r="F3512" s="101">
        <v>140</v>
      </c>
      <c r="G3512" s="101">
        <v>0</v>
      </c>
      <c r="H3512" s="101">
        <v>2</v>
      </c>
      <c r="I3512" s="101">
        <v>1779</v>
      </c>
      <c r="J3512" s="101">
        <v>0</v>
      </c>
      <c r="K3512" s="101">
        <v>0</v>
      </c>
      <c r="L3512" s="101">
        <v>0</v>
      </c>
      <c r="M3512" s="101">
        <v>0</v>
      </c>
      <c r="N3512" s="100" t="str">
        <f t="shared" si="162"/>
        <v>공격력 +140</v>
      </c>
      <c r="O3512" s="100" t="str">
        <f t="shared" si="163"/>
        <v>최대 체력 +1779</v>
      </c>
      <c r="P3512" s="100" t="str">
        <f t="shared" si="164"/>
        <v>-</v>
      </c>
    </row>
    <row r="3513" spans="1:16" ht="13.8" customHeight="1">
      <c r="A3513" s="101">
        <f>C3513*ID규칙_기본능력치그룹_단위+COUNTIF($C$4:C3513,C3513)</f>
        <v>11350010</v>
      </c>
      <c r="B3513" s="100" t="s">
        <v>425</v>
      </c>
      <c r="C3513" s="101">
        <f>VLOOKUP(B3513,WEAPON!$B:$D,3,0)</f>
        <v>11350</v>
      </c>
      <c r="D3513" s="102">
        <v>10</v>
      </c>
      <c r="E3513" s="101">
        <v>1</v>
      </c>
      <c r="F3513" s="101">
        <v>147</v>
      </c>
      <c r="G3513" s="101">
        <v>0</v>
      </c>
      <c r="H3513" s="101">
        <v>2</v>
      </c>
      <c r="I3513" s="101">
        <v>1876</v>
      </c>
      <c r="J3513" s="101">
        <v>0</v>
      </c>
      <c r="K3513" s="101">
        <v>0</v>
      </c>
      <c r="L3513" s="101">
        <v>0</v>
      </c>
      <c r="M3513" s="101">
        <v>0</v>
      </c>
      <c r="N3513" s="100" t="str">
        <f t="shared" si="162"/>
        <v>공격력 +147</v>
      </c>
      <c r="O3513" s="100" t="str">
        <f t="shared" si="163"/>
        <v>최대 체력 +1876</v>
      </c>
      <c r="P3513" s="100" t="str">
        <f t="shared" si="164"/>
        <v>-</v>
      </c>
    </row>
    <row r="3514" spans="1:16" ht="13.8" customHeight="1">
      <c r="A3514" s="101">
        <f>C3514*ID규칙_기본능력치그룹_단위+COUNTIF($C$4:C3514,C3514)</f>
        <v>11350011</v>
      </c>
      <c r="B3514" s="100" t="s">
        <v>425</v>
      </c>
      <c r="C3514" s="101">
        <f>VLOOKUP(B3514,WEAPON!$B:$D,3,0)</f>
        <v>11350</v>
      </c>
      <c r="D3514" s="102">
        <v>11</v>
      </c>
      <c r="E3514" s="101">
        <v>1</v>
      </c>
      <c r="F3514" s="101">
        <v>155</v>
      </c>
      <c r="G3514" s="101">
        <v>0</v>
      </c>
      <c r="H3514" s="101">
        <v>2</v>
      </c>
      <c r="I3514" s="101">
        <v>1973</v>
      </c>
      <c r="J3514" s="101">
        <v>0</v>
      </c>
      <c r="K3514" s="101">
        <v>0</v>
      </c>
      <c r="L3514" s="101">
        <v>0</v>
      </c>
      <c r="M3514" s="101">
        <v>0</v>
      </c>
      <c r="N3514" s="100" t="str">
        <f t="shared" si="162"/>
        <v>공격력 +155</v>
      </c>
      <c r="O3514" s="100" t="str">
        <f t="shared" si="163"/>
        <v>최대 체력 +1973</v>
      </c>
      <c r="P3514" s="100" t="str">
        <f t="shared" si="164"/>
        <v>-</v>
      </c>
    </row>
    <row r="3515" spans="1:16" ht="13.8" customHeight="1">
      <c r="A3515" s="101">
        <f>C3515*ID규칙_기본능력치그룹_단위+COUNTIF($C$4:C3515,C3515)</f>
        <v>11350012</v>
      </c>
      <c r="B3515" s="100" t="s">
        <v>425</v>
      </c>
      <c r="C3515" s="101">
        <f>VLOOKUP(B3515,WEAPON!$B:$D,3,0)</f>
        <v>11350</v>
      </c>
      <c r="D3515" s="102">
        <v>12</v>
      </c>
      <c r="E3515" s="101">
        <v>1</v>
      </c>
      <c r="F3515" s="101">
        <v>162</v>
      </c>
      <c r="G3515" s="101">
        <v>0</v>
      </c>
      <c r="H3515" s="101">
        <v>2</v>
      </c>
      <c r="I3515" s="101">
        <v>2071</v>
      </c>
      <c r="J3515" s="101">
        <v>0</v>
      </c>
      <c r="K3515" s="101">
        <v>0</v>
      </c>
      <c r="L3515" s="101">
        <v>0</v>
      </c>
      <c r="M3515" s="101">
        <v>0</v>
      </c>
      <c r="N3515" s="100" t="str">
        <f t="shared" si="162"/>
        <v>공격력 +162</v>
      </c>
      <c r="O3515" s="100" t="str">
        <f t="shared" si="163"/>
        <v>최대 체력 +2071</v>
      </c>
      <c r="P3515" s="100" t="str">
        <f t="shared" si="164"/>
        <v>-</v>
      </c>
    </row>
    <row r="3516" spans="1:16" ht="13.8" customHeight="1">
      <c r="A3516" s="101">
        <f>C3516*ID규칙_기본능력치그룹_단위+COUNTIF($C$4:C3516,C3516)</f>
        <v>11350013</v>
      </c>
      <c r="B3516" s="100" t="s">
        <v>425</v>
      </c>
      <c r="C3516" s="101">
        <f>VLOOKUP(B3516,WEAPON!$B:$D,3,0)</f>
        <v>11350</v>
      </c>
      <c r="D3516" s="102">
        <v>13</v>
      </c>
      <c r="E3516" s="101">
        <v>1</v>
      </c>
      <c r="F3516" s="101">
        <v>169</v>
      </c>
      <c r="G3516" s="101">
        <v>0</v>
      </c>
      <c r="H3516" s="101">
        <v>2</v>
      </c>
      <c r="I3516" s="101">
        <v>2168</v>
      </c>
      <c r="J3516" s="101">
        <v>0</v>
      </c>
      <c r="K3516" s="101">
        <v>0</v>
      </c>
      <c r="L3516" s="101">
        <v>0</v>
      </c>
      <c r="M3516" s="101">
        <v>0</v>
      </c>
      <c r="N3516" s="100" t="str">
        <f t="shared" si="162"/>
        <v>공격력 +169</v>
      </c>
      <c r="O3516" s="100" t="str">
        <f t="shared" si="163"/>
        <v>최대 체력 +2168</v>
      </c>
      <c r="P3516" s="100" t="str">
        <f t="shared" si="164"/>
        <v>-</v>
      </c>
    </row>
    <row r="3517" spans="1:16" ht="13.8" customHeight="1">
      <c r="A3517" s="101">
        <f>C3517*ID규칙_기본능력치그룹_단위+COUNTIF($C$4:C3517,C3517)</f>
        <v>11350014</v>
      </c>
      <c r="B3517" s="100" t="s">
        <v>425</v>
      </c>
      <c r="C3517" s="101">
        <f>VLOOKUP(B3517,WEAPON!$B:$D,3,0)</f>
        <v>11350</v>
      </c>
      <c r="D3517" s="102">
        <v>14</v>
      </c>
      <c r="E3517" s="101">
        <v>1</v>
      </c>
      <c r="F3517" s="101">
        <v>177</v>
      </c>
      <c r="G3517" s="101">
        <v>0</v>
      </c>
      <c r="H3517" s="101">
        <v>2</v>
      </c>
      <c r="I3517" s="101">
        <v>2266</v>
      </c>
      <c r="J3517" s="101">
        <v>0</v>
      </c>
      <c r="K3517" s="101">
        <v>0</v>
      </c>
      <c r="L3517" s="101">
        <v>0</v>
      </c>
      <c r="M3517" s="101">
        <v>0</v>
      </c>
      <c r="N3517" s="100" t="str">
        <f t="shared" si="162"/>
        <v>공격력 +177</v>
      </c>
      <c r="O3517" s="100" t="str">
        <f t="shared" si="163"/>
        <v>최대 체력 +2266</v>
      </c>
      <c r="P3517" s="100" t="str">
        <f t="shared" si="164"/>
        <v>-</v>
      </c>
    </row>
    <row r="3518" spans="1:16" ht="13.8" customHeight="1">
      <c r="A3518" s="101">
        <f>C3518*ID규칙_기본능력치그룹_단위+COUNTIF($C$4:C3518,C3518)</f>
        <v>11350015</v>
      </c>
      <c r="B3518" s="100" t="s">
        <v>425</v>
      </c>
      <c r="C3518" s="101">
        <f>VLOOKUP(B3518,WEAPON!$B:$D,3,0)</f>
        <v>11350</v>
      </c>
      <c r="D3518" s="102">
        <v>15</v>
      </c>
      <c r="E3518" s="101">
        <v>1</v>
      </c>
      <c r="F3518" s="101">
        <v>184</v>
      </c>
      <c r="G3518" s="101">
        <v>0</v>
      </c>
      <c r="H3518" s="101">
        <v>2</v>
      </c>
      <c r="I3518" s="101">
        <v>2363</v>
      </c>
      <c r="J3518" s="101">
        <v>0</v>
      </c>
      <c r="K3518" s="101">
        <v>0</v>
      </c>
      <c r="L3518" s="101">
        <v>0</v>
      </c>
      <c r="M3518" s="101">
        <v>0</v>
      </c>
      <c r="N3518" s="100" t="str">
        <f t="shared" si="162"/>
        <v>공격력 +184</v>
      </c>
      <c r="O3518" s="100" t="str">
        <f t="shared" si="163"/>
        <v>최대 체력 +2363</v>
      </c>
      <c r="P3518" s="100" t="str">
        <f t="shared" si="164"/>
        <v>-</v>
      </c>
    </row>
    <row r="3519" spans="1:16" ht="13.8" customHeight="1">
      <c r="A3519" s="101">
        <f>C3519*ID규칙_기본능력치그룹_단위+COUNTIF($C$4:C3519,C3519)</f>
        <v>11350016</v>
      </c>
      <c r="B3519" s="100" t="s">
        <v>425</v>
      </c>
      <c r="C3519" s="101">
        <f>VLOOKUP(B3519,WEAPON!$B:$D,3,0)</f>
        <v>11350</v>
      </c>
      <c r="D3519" s="102">
        <v>16</v>
      </c>
      <c r="E3519" s="101">
        <v>1</v>
      </c>
      <c r="F3519" s="101">
        <v>192</v>
      </c>
      <c r="G3519" s="101">
        <v>0</v>
      </c>
      <c r="H3519" s="101">
        <v>2</v>
      </c>
      <c r="I3519" s="101">
        <v>2461</v>
      </c>
      <c r="J3519" s="101">
        <v>0</v>
      </c>
      <c r="K3519" s="101">
        <v>0</v>
      </c>
      <c r="L3519" s="101">
        <v>0</v>
      </c>
      <c r="M3519" s="101">
        <v>0</v>
      </c>
      <c r="N3519" s="100" t="str">
        <f t="shared" si="162"/>
        <v>공격력 +192</v>
      </c>
      <c r="O3519" s="100" t="str">
        <f t="shared" si="163"/>
        <v>최대 체력 +2461</v>
      </c>
      <c r="P3519" s="100" t="str">
        <f t="shared" si="164"/>
        <v>-</v>
      </c>
    </row>
    <row r="3520" spans="1:16" ht="13.8" customHeight="1">
      <c r="A3520" s="101">
        <f>C3520*ID규칙_기본능력치그룹_단위+COUNTIF($C$4:C3520,C3520)</f>
        <v>11350017</v>
      </c>
      <c r="B3520" s="100" t="s">
        <v>425</v>
      </c>
      <c r="C3520" s="101">
        <f>VLOOKUP(B3520,WEAPON!$B:$D,3,0)</f>
        <v>11350</v>
      </c>
      <c r="D3520" s="102">
        <v>17</v>
      </c>
      <c r="E3520" s="101">
        <v>1</v>
      </c>
      <c r="F3520" s="101">
        <v>199</v>
      </c>
      <c r="G3520" s="101">
        <v>0</v>
      </c>
      <c r="H3520" s="101">
        <v>2</v>
      </c>
      <c r="I3520" s="101">
        <v>2558</v>
      </c>
      <c r="J3520" s="101">
        <v>0</v>
      </c>
      <c r="K3520" s="101">
        <v>0</v>
      </c>
      <c r="L3520" s="101">
        <v>0</v>
      </c>
      <c r="M3520" s="101">
        <v>0</v>
      </c>
      <c r="N3520" s="100" t="str">
        <f t="shared" si="162"/>
        <v>공격력 +199</v>
      </c>
      <c r="O3520" s="100" t="str">
        <f t="shared" si="163"/>
        <v>최대 체력 +2558</v>
      </c>
      <c r="P3520" s="100" t="str">
        <f t="shared" si="164"/>
        <v>-</v>
      </c>
    </row>
    <row r="3521" spans="1:16" ht="13.8" customHeight="1">
      <c r="A3521" s="101">
        <f>C3521*ID규칙_기본능력치그룹_단위+COUNTIF($C$4:C3521,C3521)</f>
        <v>11350018</v>
      </c>
      <c r="B3521" s="100" t="s">
        <v>425</v>
      </c>
      <c r="C3521" s="101">
        <f>VLOOKUP(B3521,WEAPON!$B:$D,3,0)</f>
        <v>11350</v>
      </c>
      <c r="D3521" s="102">
        <v>18</v>
      </c>
      <c r="E3521" s="101">
        <v>1</v>
      </c>
      <c r="F3521" s="101">
        <v>206</v>
      </c>
      <c r="G3521" s="101">
        <v>0</v>
      </c>
      <c r="H3521" s="101">
        <v>2</v>
      </c>
      <c r="I3521" s="101">
        <v>2656</v>
      </c>
      <c r="J3521" s="101">
        <v>0</v>
      </c>
      <c r="K3521" s="101">
        <v>0</v>
      </c>
      <c r="L3521" s="101">
        <v>0</v>
      </c>
      <c r="M3521" s="101">
        <v>0</v>
      </c>
      <c r="N3521" s="100" t="str">
        <f t="shared" si="162"/>
        <v>공격력 +206</v>
      </c>
      <c r="O3521" s="100" t="str">
        <f t="shared" si="163"/>
        <v>최대 체력 +2656</v>
      </c>
      <c r="P3521" s="100" t="str">
        <f t="shared" si="164"/>
        <v>-</v>
      </c>
    </row>
    <row r="3522" spans="1:16" ht="13.8" customHeight="1">
      <c r="A3522" s="101">
        <f>C3522*ID규칙_기본능력치그룹_단위+COUNTIF($C$4:C3522,C3522)</f>
        <v>11350019</v>
      </c>
      <c r="B3522" s="100" t="s">
        <v>425</v>
      </c>
      <c r="C3522" s="101">
        <f>VLOOKUP(B3522,WEAPON!$B:$D,3,0)</f>
        <v>11350</v>
      </c>
      <c r="D3522" s="102">
        <v>19</v>
      </c>
      <c r="E3522" s="101">
        <v>1</v>
      </c>
      <c r="F3522" s="101">
        <v>214</v>
      </c>
      <c r="G3522" s="101">
        <v>0</v>
      </c>
      <c r="H3522" s="101">
        <v>2</v>
      </c>
      <c r="I3522" s="101">
        <v>2753</v>
      </c>
      <c r="J3522" s="101">
        <v>0</v>
      </c>
      <c r="K3522" s="101">
        <v>0</v>
      </c>
      <c r="L3522" s="101">
        <v>0</v>
      </c>
      <c r="M3522" s="101">
        <v>0</v>
      </c>
      <c r="N3522" s="100" t="str">
        <f t="shared" si="162"/>
        <v>공격력 +214</v>
      </c>
      <c r="O3522" s="100" t="str">
        <f t="shared" si="163"/>
        <v>최대 체력 +2753</v>
      </c>
      <c r="P3522" s="100" t="str">
        <f t="shared" si="164"/>
        <v>-</v>
      </c>
    </row>
    <row r="3523" spans="1:16" ht="13.8" customHeight="1">
      <c r="A3523" s="101">
        <f>C3523*ID규칙_기본능력치그룹_단위+COUNTIF($C$4:C3523,C3523)</f>
        <v>11350020</v>
      </c>
      <c r="B3523" s="100" t="s">
        <v>425</v>
      </c>
      <c r="C3523" s="101">
        <f>VLOOKUP(B3523,WEAPON!$B:$D,3,0)</f>
        <v>11350</v>
      </c>
      <c r="D3523" s="102">
        <v>20</v>
      </c>
      <c r="E3523" s="101">
        <v>1</v>
      </c>
      <c r="F3523" s="101">
        <v>221</v>
      </c>
      <c r="G3523" s="101">
        <v>0</v>
      </c>
      <c r="H3523" s="101">
        <v>2</v>
      </c>
      <c r="I3523" s="101">
        <v>2851</v>
      </c>
      <c r="J3523" s="101">
        <v>0</v>
      </c>
      <c r="K3523" s="101">
        <v>0</v>
      </c>
      <c r="L3523" s="101">
        <v>0</v>
      </c>
      <c r="M3523" s="101">
        <v>0</v>
      </c>
      <c r="N3523" s="100" t="str">
        <f t="shared" si="162"/>
        <v>공격력 +221</v>
      </c>
      <c r="O3523" s="100" t="str">
        <f t="shared" si="163"/>
        <v>최대 체력 +2851</v>
      </c>
      <c r="P3523" s="100" t="str">
        <f t="shared" si="164"/>
        <v>-</v>
      </c>
    </row>
    <row r="3524" spans="1:16" ht="13.8" customHeight="1">
      <c r="A3524" s="101">
        <f>C3524*ID규칙_기본능력치그룹_단위+COUNTIF($C$4:C3524,C3524)</f>
        <v>11350021</v>
      </c>
      <c r="B3524" s="100" t="s">
        <v>425</v>
      </c>
      <c r="C3524" s="101">
        <f>VLOOKUP(B3524,WEAPON!$B:$D,3,0)</f>
        <v>11350</v>
      </c>
      <c r="D3524" s="102">
        <v>21</v>
      </c>
      <c r="E3524" s="101">
        <v>1</v>
      </c>
      <c r="F3524" s="101">
        <v>228</v>
      </c>
      <c r="G3524" s="101">
        <v>0</v>
      </c>
      <c r="H3524" s="101">
        <v>2</v>
      </c>
      <c r="I3524" s="101">
        <v>2948</v>
      </c>
      <c r="J3524" s="101">
        <v>0</v>
      </c>
      <c r="K3524" s="101">
        <v>0</v>
      </c>
      <c r="L3524" s="101">
        <v>0</v>
      </c>
      <c r="M3524" s="101">
        <v>0</v>
      </c>
      <c r="N3524" s="100" t="str">
        <f t="shared" ref="N3524:N3587" si="165">IF(E3524=0,"-",VLOOKUP(E3524,STATS_TYPE,2,0)&amp;" +")&amp;IF(E3524=0,"",IF(G3524=0,F3524,F3524/100&amp;"%"))</f>
        <v>공격력 +228</v>
      </c>
      <c r="O3524" s="100" t="str">
        <f t="shared" ref="O3524:O3587" si="166">IF(H3524=0,"-",VLOOKUP(H3524,STATS_TYPE,2,0)&amp;" +")&amp;IF(H3524=0,"",IF(J3524=0,I3524,I3524/100&amp;"%"))</f>
        <v>최대 체력 +2948</v>
      </c>
      <c r="P3524" s="100" t="str">
        <f t="shared" ref="P3524:P3587" si="167">IF(K3524=0,"-",VLOOKUP(K3524,STATS_TYPE,2,0)&amp;" +")&amp;IF(K3524=0,"",IF(M3524=0,L3524,L3524/100&amp;"%"))</f>
        <v>-</v>
      </c>
    </row>
    <row r="3525" spans="1:16" ht="13.8" customHeight="1">
      <c r="A3525" s="101">
        <f>C3525*ID규칙_기본능력치그룹_단위+COUNTIF($C$4:C3525,C3525)</f>
        <v>11350022</v>
      </c>
      <c r="B3525" s="100" t="s">
        <v>425</v>
      </c>
      <c r="C3525" s="101">
        <f>VLOOKUP(B3525,WEAPON!$B:$D,3,0)</f>
        <v>11350</v>
      </c>
      <c r="D3525" s="102">
        <v>22</v>
      </c>
      <c r="E3525" s="101">
        <v>1</v>
      </c>
      <c r="F3525" s="101">
        <v>236</v>
      </c>
      <c r="G3525" s="101">
        <v>0</v>
      </c>
      <c r="H3525" s="101">
        <v>2</v>
      </c>
      <c r="I3525" s="101">
        <v>3045</v>
      </c>
      <c r="J3525" s="101">
        <v>0</v>
      </c>
      <c r="K3525" s="101">
        <v>0</v>
      </c>
      <c r="L3525" s="101">
        <v>0</v>
      </c>
      <c r="M3525" s="101">
        <v>0</v>
      </c>
      <c r="N3525" s="100" t="str">
        <f t="shared" si="165"/>
        <v>공격력 +236</v>
      </c>
      <c r="O3525" s="100" t="str">
        <f t="shared" si="166"/>
        <v>최대 체력 +3045</v>
      </c>
      <c r="P3525" s="100" t="str">
        <f t="shared" si="167"/>
        <v>-</v>
      </c>
    </row>
    <row r="3526" spans="1:16" ht="13.8" customHeight="1">
      <c r="A3526" s="101">
        <f>C3526*ID규칙_기본능력치그룹_단위+COUNTIF($C$4:C3526,C3526)</f>
        <v>11350023</v>
      </c>
      <c r="B3526" s="100" t="s">
        <v>425</v>
      </c>
      <c r="C3526" s="101">
        <f>VLOOKUP(B3526,WEAPON!$B:$D,3,0)</f>
        <v>11350</v>
      </c>
      <c r="D3526" s="102">
        <v>23</v>
      </c>
      <c r="E3526" s="101">
        <v>1</v>
      </c>
      <c r="F3526" s="101">
        <v>243</v>
      </c>
      <c r="G3526" s="101">
        <v>0</v>
      </c>
      <c r="H3526" s="101">
        <v>2</v>
      </c>
      <c r="I3526" s="101">
        <v>3143</v>
      </c>
      <c r="J3526" s="101">
        <v>0</v>
      </c>
      <c r="K3526" s="101">
        <v>0</v>
      </c>
      <c r="L3526" s="101">
        <v>0</v>
      </c>
      <c r="M3526" s="101">
        <v>0</v>
      </c>
      <c r="N3526" s="100" t="str">
        <f t="shared" si="165"/>
        <v>공격력 +243</v>
      </c>
      <c r="O3526" s="100" t="str">
        <f t="shared" si="166"/>
        <v>최대 체력 +3143</v>
      </c>
      <c r="P3526" s="100" t="str">
        <f t="shared" si="167"/>
        <v>-</v>
      </c>
    </row>
    <row r="3527" spans="1:16" ht="13.8" customHeight="1">
      <c r="A3527" s="101">
        <f>C3527*ID규칙_기본능력치그룹_단위+COUNTIF($C$4:C3527,C3527)</f>
        <v>11350024</v>
      </c>
      <c r="B3527" s="100" t="s">
        <v>425</v>
      </c>
      <c r="C3527" s="101">
        <f>VLOOKUP(B3527,WEAPON!$B:$D,3,0)</f>
        <v>11350</v>
      </c>
      <c r="D3527" s="102">
        <v>24</v>
      </c>
      <c r="E3527" s="101">
        <v>1</v>
      </c>
      <c r="F3527" s="101">
        <v>250</v>
      </c>
      <c r="G3527" s="101">
        <v>0</v>
      </c>
      <c r="H3527" s="101">
        <v>2</v>
      </c>
      <c r="I3527" s="101">
        <v>3240</v>
      </c>
      <c r="J3527" s="101">
        <v>0</v>
      </c>
      <c r="K3527" s="101">
        <v>0</v>
      </c>
      <c r="L3527" s="101">
        <v>0</v>
      </c>
      <c r="M3527" s="101">
        <v>0</v>
      </c>
      <c r="N3527" s="100" t="str">
        <f t="shared" si="165"/>
        <v>공격력 +250</v>
      </c>
      <c r="O3527" s="100" t="str">
        <f t="shared" si="166"/>
        <v>최대 체력 +3240</v>
      </c>
      <c r="P3527" s="100" t="str">
        <f t="shared" si="167"/>
        <v>-</v>
      </c>
    </row>
    <row r="3528" spans="1:16" ht="13.8" customHeight="1">
      <c r="A3528" s="101">
        <f>C3528*ID규칙_기본능력치그룹_단위+COUNTIF($C$4:C3528,C3528)</f>
        <v>11350025</v>
      </c>
      <c r="B3528" s="100" t="s">
        <v>425</v>
      </c>
      <c r="C3528" s="101">
        <f>VLOOKUP(B3528,WEAPON!$B:$D,3,0)</f>
        <v>11350</v>
      </c>
      <c r="D3528" s="102">
        <v>25</v>
      </c>
      <c r="E3528" s="101">
        <v>1</v>
      </c>
      <c r="F3528" s="101">
        <v>258</v>
      </c>
      <c r="G3528" s="101">
        <v>0</v>
      </c>
      <c r="H3528" s="101">
        <v>2</v>
      </c>
      <c r="I3528" s="101">
        <v>3338</v>
      </c>
      <c r="J3528" s="101">
        <v>0</v>
      </c>
      <c r="K3528" s="101">
        <v>0</v>
      </c>
      <c r="L3528" s="101">
        <v>0</v>
      </c>
      <c r="M3528" s="101">
        <v>0</v>
      </c>
      <c r="N3528" s="100" t="str">
        <f t="shared" si="165"/>
        <v>공격력 +258</v>
      </c>
      <c r="O3528" s="100" t="str">
        <f t="shared" si="166"/>
        <v>최대 체력 +3338</v>
      </c>
      <c r="P3528" s="100" t="str">
        <f t="shared" si="167"/>
        <v>-</v>
      </c>
    </row>
    <row r="3529" spans="1:16" ht="13.8" customHeight="1">
      <c r="A3529" s="101">
        <f>C3529*ID규칙_기본능력치그룹_단위+COUNTIF($C$4:C3529,C3529)</f>
        <v>11350026</v>
      </c>
      <c r="B3529" s="100" t="s">
        <v>425</v>
      </c>
      <c r="C3529" s="101">
        <f>VLOOKUP(B3529,WEAPON!$B:$D,3,0)</f>
        <v>11350</v>
      </c>
      <c r="D3529" s="102">
        <v>26</v>
      </c>
      <c r="E3529" s="101">
        <v>1</v>
      </c>
      <c r="F3529" s="101">
        <v>265</v>
      </c>
      <c r="G3529" s="101">
        <v>0</v>
      </c>
      <c r="H3529" s="101">
        <v>2</v>
      </c>
      <c r="I3529" s="101">
        <v>3435</v>
      </c>
      <c r="J3529" s="101">
        <v>0</v>
      </c>
      <c r="K3529" s="101">
        <v>0</v>
      </c>
      <c r="L3529" s="101">
        <v>0</v>
      </c>
      <c r="M3529" s="101">
        <v>0</v>
      </c>
      <c r="N3529" s="100" t="str">
        <f t="shared" si="165"/>
        <v>공격력 +265</v>
      </c>
      <c r="O3529" s="100" t="str">
        <f t="shared" si="166"/>
        <v>최대 체력 +3435</v>
      </c>
      <c r="P3529" s="100" t="str">
        <f t="shared" si="167"/>
        <v>-</v>
      </c>
    </row>
    <row r="3530" spans="1:16" ht="13.8" customHeight="1">
      <c r="A3530" s="101">
        <f>C3530*ID규칙_기본능력치그룹_단위+COUNTIF($C$4:C3530,C3530)</f>
        <v>11350027</v>
      </c>
      <c r="B3530" s="100" t="s">
        <v>425</v>
      </c>
      <c r="C3530" s="101">
        <f>VLOOKUP(B3530,WEAPON!$B:$D,3,0)</f>
        <v>11350</v>
      </c>
      <c r="D3530" s="102">
        <v>27</v>
      </c>
      <c r="E3530" s="101">
        <v>1</v>
      </c>
      <c r="F3530" s="101">
        <v>273</v>
      </c>
      <c r="G3530" s="101">
        <v>0</v>
      </c>
      <c r="H3530" s="101">
        <v>2</v>
      </c>
      <c r="I3530" s="101">
        <v>3533</v>
      </c>
      <c r="J3530" s="101">
        <v>0</v>
      </c>
      <c r="K3530" s="101">
        <v>0</v>
      </c>
      <c r="L3530" s="101">
        <v>0</v>
      </c>
      <c r="M3530" s="101">
        <v>0</v>
      </c>
      <c r="N3530" s="100" t="str">
        <f t="shared" si="165"/>
        <v>공격력 +273</v>
      </c>
      <c r="O3530" s="100" t="str">
        <f t="shared" si="166"/>
        <v>최대 체력 +3533</v>
      </c>
      <c r="P3530" s="100" t="str">
        <f t="shared" si="167"/>
        <v>-</v>
      </c>
    </row>
    <row r="3531" spans="1:16" ht="13.8" customHeight="1">
      <c r="A3531" s="101">
        <f>C3531*ID규칙_기본능력치그룹_단위+COUNTIF($C$4:C3531,C3531)</f>
        <v>11350028</v>
      </c>
      <c r="B3531" s="100" t="s">
        <v>425</v>
      </c>
      <c r="C3531" s="101">
        <f>VLOOKUP(B3531,WEAPON!$B:$D,3,0)</f>
        <v>11350</v>
      </c>
      <c r="D3531" s="102">
        <v>28</v>
      </c>
      <c r="E3531" s="101">
        <v>1</v>
      </c>
      <c r="F3531" s="101">
        <v>280</v>
      </c>
      <c r="G3531" s="101">
        <v>0</v>
      </c>
      <c r="H3531" s="101">
        <v>2</v>
      </c>
      <c r="I3531" s="101">
        <v>3630</v>
      </c>
      <c r="J3531" s="101">
        <v>0</v>
      </c>
      <c r="K3531" s="101">
        <v>0</v>
      </c>
      <c r="L3531" s="101">
        <v>0</v>
      </c>
      <c r="M3531" s="101">
        <v>0</v>
      </c>
      <c r="N3531" s="100" t="str">
        <f t="shared" si="165"/>
        <v>공격력 +280</v>
      </c>
      <c r="O3531" s="100" t="str">
        <f t="shared" si="166"/>
        <v>최대 체력 +3630</v>
      </c>
      <c r="P3531" s="100" t="str">
        <f t="shared" si="167"/>
        <v>-</v>
      </c>
    </row>
    <row r="3532" spans="1:16" ht="13.8" customHeight="1">
      <c r="A3532" s="101">
        <f>C3532*ID규칙_기본능력치그룹_단위+COUNTIF($C$4:C3532,C3532)</f>
        <v>11350029</v>
      </c>
      <c r="B3532" s="100" t="s">
        <v>425</v>
      </c>
      <c r="C3532" s="101">
        <f>VLOOKUP(B3532,WEAPON!$B:$D,3,0)</f>
        <v>11350</v>
      </c>
      <c r="D3532" s="102">
        <v>29</v>
      </c>
      <c r="E3532" s="101">
        <v>1</v>
      </c>
      <c r="F3532" s="101">
        <v>287</v>
      </c>
      <c r="G3532" s="101">
        <v>0</v>
      </c>
      <c r="H3532" s="101">
        <v>2</v>
      </c>
      <c r="I3532" s="101">
        <v>3728</v>
      </c>
      <c r="J3532" s="101">
        <v>0</v>
      </c>
      <c r="K3532" s="101">
        <v>0</v>
      </c>
      <c r="L3532" s="101">
        <v>0</v>
      </c>
      <c r="M3532" s="101">
        <v>0</v>
      </c>
      <c r="N3532" s="100" t="str">
        <f t="shared" si="165"/>
        <v>공격력 +287</v>
      </c>
      <c r="O3532" s="100" t="str">
        <f t="shared" si="166"/>
        <v>최대 체력 +3728</v>
      </c>
      <c r="P3532" s="100" t="str">
        <f t="shared" si="167"/>
        <v>-</v>
      </c>
    </row>
    <row r="3533" spans="1:16" ht="13.8" customHeight="1">
      <c r="A3533" s="101">
        <f>C3533*ID규칙_기본능력치그룹_단위+COUNTIF($C$4:C3533,C3533)</f>
        <v>11350030</v>
      </c>
      <c r="B3533" s="100" t="s">
        <v>425</v>
      </c>
      <c r="C3533" s="101">
        <f>VLOOKUP(B3533,WEAPON!$B:$D,3,0)</f>
        <v>11350</v>
      </c>
      <c r="D3533" s="102">
        <v>30</v>
      </c>
      <c r="E3533" s="101">
        <v>1</v>
      </c>
      <c r="F3533" s="101">
        <v>295</v>
      </c>
      <c r="G3533" s="101">
        <v>0</v>
      </c>
      <c r="H3533" s="101">
        <v>2</v>
      </c>
      <c r="I3533" s="101">
        <v>3825</v>
      </c>
      <c r="J3533" s="101">
        <v>0</v>
      </c>
      <c r="K3533" s="101">
        <v>0</v>
      </c>
      <c r="L3533" s="101">
        <v>0</v>
      </c>
      <c r="M3533" s="101">
        <v>0</v>
      </c>
      <c r="N3533" s="100" t="str">
        <f t="shared" si="165"/>
        <v>공격력 +295</v>
      </c>
      <c r="O3533" s="100" t="str">
        <f t="shared" si="166"/>
        <v>최대 체력 +3825</v>
      </c>
      <c r="P3533" s="100" t="str">
        <f t="shared" si="167"/>
        <v>-</v>
      </c>
    </row>
    <row r="3534" spans="1:16" ht="13.8" customHeight="1">
      <c r="A3534" s="101">
        <f>C3534*ID규칙_기본능력치그룹_단위+COUNTIF($C$4:C3534,C3534)</f>
        <v>11350031</v>
      </c>
      <c r="B3534" s="100" t="s">
        <v>425</v>
      </c>
      <c r="C3534" s="101">
        <f>VLOOKUP(B3534,WEAPON!$B:$D,3,0)</f>
        <v>11350</v>
      </c>
      <c r="D3534" s="102">
        <v>31</v>
      </c>
      <c r="E3534" s="101">
        <v>1</v>
      </c>
      <c r="F3534" s="101">
        <v>302</v>
      </c>
      <c r="G3534" s="101">
        <v>0</v>
      </c>
      <c r="H3534" s="101">
        <v>2</v>
      </c>
      <c r="I3534" s="101">
        <v>3922</v>
      </c>
      <c r="J3534" s="101">
        <v>0</v>
      </c>
      <c r="K3534" s="101">
        <v>0</v>
      </c>
      <c r="L3534" s="101">
        <v>0</v>
      </c>
      <c r="M3534" s="101">
        <v>0</v>
      </c>
      <c r="N3534" s="100" t="str">
        <f t="shared" si="165"/>
        <v>공격력 +302</v>
      </c>
      <c r="O3534" s="100" t="str">
        <f t="shared" si="166"/>
        <v>최대 체력 +3922</v>
      </c>
      <c r="P3534" s="100" t="str">
        <f t="shared" si="167"/>
        <v>-</v>
      </c>
    </row>
    <row r="3535" spans="1:16" ht="13.8" customHeight="1">
      <c r="A3535" s="101">
        <f>C3535*ID규칙_기본능력치그룹_단위+COUNTIF($C$4:C3535,C3535)</f>
        <v>11350032</v>
      </c>
      <c r="B3535" s="100" t="s">
        <v>425</v>
      </c>
      <c r="C3535" s="101">
        <f>VLOOKUP(B3535,WEAPON!$B:$D,3,0)</f>
        <v>11350</v>
      </c>
      <c r="D3535" s="102">
        <v>32</v>
      </c>
      <c r="E3535" s="101">
        <v>1</v>
      </c>
      <c r="F3535" s="101">
        <v>309</v>
      </c>
      <c r="G3535" s="101">
        <v>0</v>
      </c>
      <c r="H3535" s="101">
        <v>2</v>
      </c>
      <c r="I3535" s="101">
        <v>4020</v>
      </c>
      <c r="J3535" s="101">
        <v>0</v>
      </c>
      <c r="K3535" s="101">
        <v>0</v>
      </c>
      <c r="L3535" s="101">
        <v>0</v>
      </c>
      <c r="M3535" s="101">
        <v>0</v>
      </c>
      <c r="N3535" s="100" t="str">
        <f t="shared" si="165"/>
        <v>공격력 +309</v>
      </c>
      <c r="O3535" s="100" t="str">
        <f t="shared" si="166"/>
        <v>최대 체력 +4020</v>
      </c>
      <c r="P3535" s="100" t="str">
        <f t="shared" si="167"/>
        <v>-</v>
      </c>
    </row>
    <row r="3536" spans="1:16" ht="13.8" customHeight="1">
      <c r="A3536" s="101">
        <f>C3536*ID규칙_기본능력치그룹_단위+COUNTIF($C$4:C3536,C3536)</f>
        <v>11350033</v>
      </c>
      <c r="B3536" s="100" t="s">
        <v>425</v>
      </c>
      <c r="C3536" s="101">
        <f>VLOOKUP(B3536,WEAPON!$B:$D,3,0)</f>
        <v>11350</v>
      </c>
      <c r="D3536" s="102">
        <v>33</v>
      </c>
      <c r="E3536" s="101">
        <v>1</v>
      </c>
      <c r="F3536" s="101">
        <v>317</v>
      </c>
      <c r="G3536" s="101">
        <v>0</v>
      </c>
      <c r="H3536" s="101">
        <v>2</v>
      </c>
      <c r="I3536" s="101">
        <v>4117</v>
      </c>
      <c r="J3536" s="101">
        <v>0</v>
      </c>
      <c r="K3536" s="101">
        <v>0</v>
      </c>
      <c r="L3536" s="101">
        <v>0</v>
      </c>
      <c r="M3536" s="101">
        <v>0</v>
      </c>
      <c r="N3536" s="100" t="str">
        <f t="shared" si="165"/>
        <v>공격력 +317</v>
      </c>
      <c r="O3536" s="100" t="str">
        <f t="shared" si="166"/>
        <v>최대 체력 +4117</v>
      </c>
      <c r="P3536" s="100" t="str">
        <f t="shared" si="167"/>
        <v>-</v>
      </c>
    </row>
    <row r="3537" spans="1:16" ht="13.8" customHeight="1">
      <c r="A3537" s="101">
        <f>C3537*ID규칙_기본능력치그룹_단위+COUNTIF($C$4:C3537,C3537)</f>
        <v>11350034</v>
      </c>
      <c r="B3537" s="100" t="s">
        <v>425</v>
      </c>
      <c r="C3537" s="101">
        <f>VLOOKUP(B3537,WEAPON!$B:$D,3,0)</f>
        <v>11350</v>
      </c>
      <c r="D3537" s="102">
        <v>34</v>
      </c>
      <c r="E3537" s="101">
        <v>1</v>
      </c>
      <c r="F3537" s="101">
        <v>324</v>
      </c>
      <c r="G3537" s="101">
        <v>0</v>
      </c>
      <c r="H3537" s="101">
        <v>2</v>
      </c>
      <c r="I3537" s="101">
        <v>4215</v>
      </c>
      <c r="J3537" s="101">
        <v>0</v>
      </c>
      <c r="K3537" s="101">
        <v>0</v>
      </c>
      <c r="L3537" s="101">
        <v>0</v>
      </c>
      <c r="M3537" s="101">
        <v>0</v>
      </c>
      <c r="N3537" s="100" t="str">
        <f t="shared" si="165"/>
        <v>공격력 +324</v>
      </c>
      <c r="O3537" s="100" t="str">
        <f t="shared" si="166"/>
        <v>최대 체력 +4215</v>
      </c>
      <c r="P3537" s="100" t="str">
        <f t="shared" si="167"/>
        <v>-</v>
      </c>
    </row>
    <row r="3538" spans="1:16" ht="13.8" customHeight="1">
      <c r="A3538" s="101">
        <f>C3538*ID규칙_기본능력치그룹_단위+COUNTIF($C$4:C3538,C3538)</f>
        <v>11350035</v>
      </c>
      <c r="B3538" s="100" t="s">
        <v>425</v>
      </c>
      <c r="C3538" s="101">
        <f>VLOOKUP(B3538,WEAPON!$B:$D,3,0)</f>
        <v>11350</v>
      </c>
      <c r="D3538" s="102">
        <v>35</v>
      </c>
      <c r="E3538" s="101">
        <v>1</v>
      </c>
      <c r="F3538" s="101">
        <v>331</v>
      </c>
      <c r="G3538" s="101">
        <v>0</v>
      </c>
      <c r="H3538" s="101">
        <v>2</v>
      </c>
      <c r="I3538" s="101">
        <v>4312</v>
      </c>
      <c r="J3538" s="101">
        <v>0</v>
      </c>
      <c r="K3538" s="101">
        <v>0</v>
      </c>
      <c r="L3538" s="101">
        <v>0</v>
      </c>
      <c r="M3538" s="101">
        <v>0</v>
      </c>
      <c r="N3538" s="100" t="str">
        <f t="shared" si="165"/>
        <v>공격력 +331</v>
      </c>
      <c r="O3538" s="100" t="str">
        <f t="shared" si="166"/>
        <v>최대 체력 +4312</v>
      </c>
      <c r="P3538" s="100" t="str">
        <f t="shared" si="167"/>
        <v>-</v>
      </c>
    </row>
    <row r="3539" spans="1:16" ht="13.8" customHeight="1">
      <c r="A3539" s="101">
        <f>C3539*ID규칙_기본능력치그룹_단위+COUNTIF($C$4:C3539,C3539)</f>
        <v>11350036</v>
      </c>
      <c r="B3539" s="100" t="s">
        <v>425</v>
      </c>
      <c r="C3539" s="101">
        <f>VLOOKUP(B3539,WEAPON!$B:$D,3,0)</f>
        <v>11350</v>
      </c>
      <c r="D3539" s="102">
        <v>36</v>
      </c>
      <c r="E3539" s="101">
        <v>1</v>
      </c>
      <c r="F3539" s="101">
        <v>339</v>
      </c>
      <c r="G3539" s="101">
        <v>0</v>
      </c>
      <c r="H3539" s="101">
        <v>2</v>
      </c>
      <c r="I3539" s="101">
        <v>4410</v>
      </c>
      <c r="J3539" s="101">
        <v>0</v>
      </c>
      <c r="K3539" s="101">
        <v>0</v>
      </c>
      <c r="L3539" s="101">
        <v>0</v>
      </c>
      <c r="M3539" s="101">
        <v>0</v>
      </c>
      <c r="N3539" s="100" t="str">
        <f t="shared" si="165"/>
        <v>공격력 +339</v>
      </c>
      <c r="O3539" s="100" t="str">
        <f t="shared" si="166"/>
        <v>최대 체력 +4410</v>
      </c>
      <c r="P3539" s="100" t="str">
        <f t="shared" si="167"/>
        <v>-</v>
      </c>
    </row>
    <row r="3540" spans="1:16" ht="13.8" customHeight="1">
      <c r="A3540" s="101">
        <f>C3540*ID규칙_기본능력치그룹_단위+COUNTIF($C$4:C3540,C3540)</f>
        <v>11350037</v>
      </c>
      <c r="B3540" s="100" t="s">
        <v>425</v>
      </c>
      <c r="C3540" s="101">
        <f>VLOOKUP(B3540,WEAPON!$B:$D,3,0)</f>
        <v>11350</v>
      </c>
      <c r="D3540" s="102">
        <v>37</v>
      </c>
      <c r="E3540" s="101">
        <v>1</v>
      </c>
      <c r="F3540" s="101">
        <v>346</v>
      </c>
      <c r="G3540" s="101">
        <v>0</v>
      </c>
      <c r="H3540" s="101">
        <v>2</v>
      </c>
      <c r="I3540" s="101">
        <v>4507</v>
      </c>
      <c r="J3540" s="101">
        <v>0</v>
      </c>
      <c r="K3540" s="101">
        <v>0</v>
      </c>
      <c r="L3540" s="101">
        <v>0</v>
      </c>
      <c r="M3540" s="101">
        <v>0</v>
      </c>
      <c r="N3540" s="100" t="str">
        <f t="shared" si="165"/>
        <v>공격력 +346</v>
      </c>
      <c r="O3540" s="100" t="str">
        <f t="shared" si="166"/>
        <v>최대 체력 +4507</v>
      </c>
      <c r="P3540" s="100" t="str">
        <f t="shared" si="167"/>
        <v>-</v>
      </c>
    </row>
    <row r="3541" spans="1:16" ht="13.8" customHeight="1">
      <c r="A3541" s="101">
        <f>C3541*ID규칙_기본능력치그룹_단위+COUNTIF($C$4:C3541,C3541)</f>
        <v>11350038</v>
      </c>
      <c r="B3541" s="100" t="s">
        <v>425</v>
      </c>
      <c r="C3541" s="101">
        <f>VLOOKUP(B3541,WEAPON!$B:$D,3,0)</f>
        <v>11350</v>
      </c>
      <c r="D3541" s="102">
        <v>38</v>
      </c>
      <c r="E3541" s="101">
        <v>1</v>
      </c>
      <c r="F3541" s="101">
        <v>354</v>
      </c>
      <c r="G3541" s="101">
        <v>0</v>
      </c>
      <c r="H3541" s="101">
        <v>2</v>
      </c>
      <c r="I3541" s="101">
        <v>4605</v>
      </c>
      <c r="J3541" s="101">
        <v>0</v>
      </c>
      <c r="K3541" s="101">
        <v>0</v>
      </c>
      <c r="L3541" s="101">
        <v>0</v>
      </c>
      <c r="M3541" s="101">
        <v>0</v>
      </c>
      <c r="N3541" s="100" t="str">
        <f t="shared" si="165"/>
        <v>공격력 +354</v>
      </c>
      <c r="O3541" s="100" t="str">
        <f t="shared" si="166"/>
        <v>최대 체력 +4605</v>
      </c>
      <c r="P3541" s="100" t="str">
        <f t="shared" si="167"/>
        <v>-</v>
      </c>
    </row>
    <row r="3542" spans="1:16" ht="13.8" customHeight="1">
      <c r="A3542" s="101">
        <f>C3542*ID규칙_기본능력치그룹_단위+COUNTIF($C$4:C3542,C3542)</f>
        <v>11350039</v>
      </c>
      <c r="B3542" s="100" t="s">
        <v>425</v>
      </c>
      <c r="C3542" s="101">
        <f>VLOOKUP(B3542,WEAPON!$B:$D,3,0)</f>
        <v>11350</v>
      </c>
      <c r="D3542" s="102">
        <v>39</v>
      </c>
      <c r="E3542" s="101">
        <v>1</v>
      </c>
      <c r="F3542" s="101">
        <v>361</v>
      </c>
      <c r="G3542" s="101">
        <v>0</v>
      </c>
      <c r="H3542" s="101">
        <v>2</v>
      </c>
      <c r="I3542" s="101">
        <v>4702</v>
      </c>
      <c r="J3542" s="101">
        <v>0</v>
      </c>
      <c r="K3542" s="101">
        <v>0</v>
      </c>
      <c r="L3542" s="101">
        <v>0</v>
      </c>
      <c r="M3542" s="101">
        <v>0</v>
      </c>
      <c r="N3542" s="100" t="str">
        <f t="shared" si="165"/>
        <v>공격력 +361</v>
      </c>
      <c r="O3542" s="100" t="str">
        <f t="shared" si="166"/>
        <v>최대 체력 +4702</v>
      </c>
      <c r="P3542" s="100" t="str">
        <f t="shared" si="167"/>
        <v>-</v>
      </c>
    </row>
    <row r="3543" spans="1:16" ht="13.8" customHeight="1">
      <c r="A3543" s="101">
        <f>C3543*ID규칙_기본능력치그룹_단위+COUNTIF($C$4:C3543,C3543)</f>
        <v>11350040</v>
      </c>
      <c r="B3543" s="100" t="s">
        <v>425</v>
      </c>
      <c r="C3543" s="101">
        <f>VLOOKUP(B3543,WEAPON!$B:$D,3,0)</f>
        <v>11350</v>
      </c>
      <c r="D3543" s="102">
        <v>40</v>
      </c>
      <c r="E3543" s="101">
        <v>1</v>
      </c>
      <c r="F3543" s="101">
        <v>368</v>
      </c>
      <c r="G3543" s="101">
        <v>0</v>
      </c>
      <c r="H3543" s="101">
        <v>2</v>
      </c>
      <c r="I3543" s="101">
        <v>4800</v>
      </c>
      <c r="J3543" s="101">
        <v>0</v>
      </c>
      <c r="K3543" s="101">
        <v>0</v>
      </c>
      <c r="L3543" s="101">
        <v>0</v>
      </c>
      <c r="M3543" s="101">
        <v>0</v>
      </c>
      <c r="N3543" s="100" t="str">
        <f t="shared" si="165"/>
        <v>공격력 +368</v>
      </c>
      <c r="O3543" s="100" t="str">
        <f t="shared" si="166"/>
        <v>최대 체력 +4800</v>
      </c>
      <c r="P3543" s="100" t="str">
        <f t="shared" si="167"/>
        <v>-</v>
      </c>
    </row>
    <row r="3544" spans="1:16" ht="13.8" customHeight="1">
      <c r="A3544" s="101">
        <f>C3544*ID규칙_기본능력치그룹_단위+COUNTIF($C$4:C3544,C3544)</f>
        <v>11350041</v>
      </c>
      <c r="B3544" s="100" t="s">
        <v>425</v>
      </c>
      <c r="C3544" s="101">
        <f>VLOOKUP(B3544,WEAPON!$B:$D,3,0)</f>
        <v>11350</v>
      </c>
      <c r="D3544" s="102">
        <v>41</v>
      </c>
      <c r="E3544" s="101">
        <v>1</v>
      </c>
      <c r="F3544" s="101">
        <v>376</v>
      </c>
      <c r="G3544" s="101">
        <v>0</v>
      </c>
      <c r="H3544" s="101">
        <v>2</v>
      </c>
      <c r="I3544" s="101">
        <v>4897</v>
      </c>
      <c r="J3544" s="101">
        <v>0</v>
      </c>
      <c r="K3544" s="101">
        <v>0</v>
      </c>
      <c r="L3544" s="101">
        <v>0</v>
      </c>
      <c r="M3544" s="101">
        <v>0</v>
      </c>
      <c r="N3544" s="100" t="str">
        <f t="shared" si="165"/>
        <v>공격력 +376</v>
      </c>
      <c r="O3544" s="100" t="str">
        <f t="shared" si="166"/>
        <v>최대 체력 +4897</v>
      </c>
      <c r="P3544" s="100" t="str">
        <f t="shared" si="167"/>
        <v>-</v>
      </c>
    </row>
    <row r="3545" spans="1:16" ht="13.8" customHeight="1">
      <c r="A3545" s="101">
        <f>C3545*ID규칙_기본능력치그룹_단위+COUNTIF($C$4:C3545,C3545)</f>
        <v>11350042</v>
      </c>
      <c r="B3545" s="100" t="s">
        <v>425</v>
      </c>
      <c r="C3545" s="101">
        <f>VLOOKUP(B3545,WEAPON!$B:$D,3,0)</f>
        <v>11350</v>
      </c>
      <c r="D3545" s="102">
        <v>42</v>
      </c>
      <c r="E3545" s="101">
        <v>1</v>
      </c>
      <c r="F3545" s="101">
        <v>383</v>
      </c>
      <c r="G3545" s="101">
        <v>0</v>
      </c>
      <c r="H3545" s="101">
        <v>2</v>
      </c>
      <c r="I3545" s="101">
        <v>4994</v>
      </c>
      <c r="J3545" s="101">
        <v>0</v>
      </c>
      <c r="K3545" s="101">
        <v>0</v>
      </c>
      <c r="L3545" s="101">
        <v>0</v>
      </c>
      <c r="M3545" s="101">
        <v>0</v>
      </c>
      <c r="N3545" s="100" t="str">
        <f t="shared" si="165"/>
        <v>공격력 +383</v>
      </c>
      <c r="O3545" s="100" t="str">
        <f t="shared" si="166"/>
        <v>최대 체력 +4994</v>
      </c>
      <c r="P3545" s="100" t="str">
        <f t="shared" si="167"/>
        <v>-</v>
      </c>
    </row>
    <row r="3546" spans="1:16" ht="13.8" customHeight="1">
      <c r="A3546" s="101">
        <f>C3546*ID규칙_기본능력치그룹_단위+COUNTIF($C$4:C3546,C3546)</f>
        <v>11350043</v>
      </c>
      <c r="B3546" s="100" t="s">
        <v>425</v>
      </c>
      <c r="C3546" s="101">
        <f>VLOOKUP(B3546,WEAPON!$B:$D,3,0)</f>
        <v>11350</v>
      </c>
      <c r="D3546" s="102">
        <v>43</v>
      </c>
      <c r="E3546" s="101">
        <v>1</v>
      </c>
      <c r="F3546" s="101">
        <v>390</v>
      </c>
      <c r="G3546" s="101">
        <v>0</v>
      </c>
      <c r="H3546" s="101">
        <v>2</v>
      </c>
      <c r="I3546" s="101">
        <v>5092</v>
      </c>
      <c r="J3546" s="101">
        <v>0</v>
      </c>
      <c r="K3546" s="101">
        <v>0</v>
      </c>
      <c r="L3546" s="101">
        <v>0</v>
      </c>
      <c r="M3546" s="101">
        <v>0</v>
      </c>
      <c r="N3546" s="100" t="str">
        <f t="shared" si="165"/>
        <v>공격력 +390</v>
      </c>
      <c r="O3546" s="100" t="str">
        <f t="shared" si="166"/>
        <v>최대 체력 +5092</v>
      </c>
      <c r="P3546" s="100" t="str">
        <f t="shared" si="167"/>
        <v>-</v>
      </c>
    </row>
    <row r="3547" spans="1:16" ht="13.8" customHeight="1">
      <c r="A3547" s="101">
        <f>C3547*ID규칙_기본능력치그룹_단위+COUNTIF($C$4:C3547,C3547)</f>
        <v>11350044</v>
      </c>
      <c r="B3547" s="100" t="s">
        <v>425</v>
      </c>
      <c r="C3547" s="101">
        <f>VLOOKUP(B3547,WEAPON!$B:$D,3,0)</f>
        <v>11350</v>
      </c>
      <c r="D3547" s="102">
        <v>44</v>
      </c>
      <c r="E3547" s="101">
        <v>1</v>
      </c>
      <c r="F3547" s="101">
        <v>398</v>
      </c>
      <c r="G3547" s="101">
        <v>0</v>
      </c>
      <c r="H3547" s="101">
        <v>2</v>
      </c>
      <c r="I3547" s="101">
        <v>5189</v>
      </c>
      <c r="J3547" s="101">
        <v>0</v>
      </c>
      <c r="K3547" s="101">
        <v>0</v>
      </c>
      <c r="L3547" s="101">
        <v>0</v>
      </c>
      <c r="M3547" s="101">
        <v>0</v>
      </c>
      <c r="N3547" s="100" t="str">
        <f t="shared" si="165"/>
        <v>공격력 +398</v>
      </c>
      <c r="O3547" s="100" t="str">
        <f t="shared" si="166"/>
        <v>최대 체력 +5189</v>
      </c>
      <c r="P3547" s="100" t="str">
        <f t="shared" si="167"/>
        <v>-</v>
      </c>
    </row>
    <row r="3548" spans="1:16" ht="13.8" customHeight="1">
      <c r="A3548" s="101">
        <f>C3548*ID규칙_기본능력치그룹_단위+COUNTIF($C$4:C3548,C3548)</f>
        <v>11350045</v>
      </c>
      <c r="B3548" s="100" t="s">
        <v>425</v>
      </c>
      <c r="C3548" s="101">
        <f>VLOOKUP(B3548,WEAPON!$B:$D,3,0)</f>
        <v>11350</v>
      </c>
      <c r="D3548" s="102">
        <v>45</v>
      </c>
      <c r="E3548" s="101">
        <v>1</v>
      </c>
      <c r="F3548" s="101">
        <v>405</v>
      </c>
      <c r="G3548" s="101">
        <v>0</v>
      </c>
      <c r="H3548" s="101">
        <v>2</v>
      </c>
      <c r="I3548" s="101">
        <v>5287</v>
      </c>
      <c r="J3548" s="101">
        <v>0</v>
      </c>
      <c r="K3548" s="101">
        <v>0</v>
      </c>
      <c r="L3548" s="101">
        <v>0</v>
      </c>
      <c r="M3548" s="101">
        <v>0</v>
      </c>
      <c r="N3548" s="100" t="str">
        <f t="shared" si="165"/>
        <v>공격력 +405</v>
      </c>
      <c r="O3548" s="100" t="str">
        <f t="shared" si="166"/>
        <v>최대 체력 +5287</v>
      </c>
      <c r="P3548" s="100" t="str">
        <f t="shared" si="167"/>
        <v>-</v>
      </c>
    </row>
    <row r="3549" spans="1:16" ht="13.8" customHeight="1">
      <c r="A3549" s="101">
        <f>C3549*ID규칙_기본능력치그룹_단위+COUNTIF($C$4:C3549,C3549)</f>
        <v>11350046</v>
      </c>
      <c r="B3549" s="100" t="s">
        <v>425</v>
      </c>
      <c r="C3549" s="101">
        <f>VLOOKUP(B3549,WEAPON!$B:$D,3,0)</f>
        <v>11350</v>
      </c>
      <c r="D3549" s="102">
        <v>46</v>
      </c>
      <c r="E3549" s="101">
        <v>1</v>
      </c>
      <c r="F3549" s="101">
        <v>413</v>
      </c>
      <c r="G3549" s="101">
        <v>0</v>
      </c>
      <c r="H3549" s="101">
        <v>2</v>
      </c>
      <c r="I3549" s="101">
        <v>5384</v>
      </c>
      <c r="J3549" s="101">
        <v>0</v>
      </c>
      <c r="K3549" s="101">
        <v>0</v>
      </c>
      <c r="L3549" s="101">
        <v>0</v>
      </c>
      <c r="M3549" s="101">
        <v>0</v>
      </c>
      <c r="N3549" s="100" t="str">
        <f t="shared" si="165"/>
        <v>공격력 +413</v>
      </c>
      <c r="O3549" s="100" t="str">
        <f t="shared" si="166"/>
        <v>최대 체력 +5384</v>
      </c>
      <c r="P3549" s="100" t="str">
        <f t="shared" si="167"/>
        <v>-</v>
      </c>
    </row>
    <row r="3550" spans="1:16" ht="13.8" customHeight="1">
      <c r="A3550" s="101">
        <f>C3550*ID규칙_기본능력치그룹_단위+COUNTIF($C$4:C3550,C3550)</f>
        <v>11350047</v>
      </c>
      <c r="B3550" s="100" t="s">
        <v>425</v>
      </c>
      <c r="C3550" s="101">
        <f>VLOOKUP(B3550,WEAPON!$B:$D,3,0)</f>
        <v>11350</v>
      </c>
      <c r="D3550" s="102">
        <v>47</v>
      </c>
      <c r="E3550" s="101">
        <v>1</v>
      </c>
      <c r="F3550" s="101">
        <v>420</v>
      </c>
      <c r="G3550" s="101">
        <v>0</v>
      </c>
      <c r="H3550" s="101">
        <v>2</v>
      </c>
      <c r="I3550" s="101">
        <v>5482</v>
      </c>
      <c r="J3550" s="101">
        <v>0</v>
      </c>
      <c r="K3550" s="101">
        <v>0</v>
      </c>
      <c r="L3550" s="101">
        <v>0</v>
      </c>
      <c r="M3550" s="101">
        <v>0</v>
      </c>
      <c r="N3550" s="100" t="str">
        <f t="shared" si="165"/>
        <v>공격력 +420</v>
      </c>
      <c r="O3550" s="100" t="str">
        <f t="shared" si="166"/>
        <v>최대 체력 +5482</v>
      </c>
      <c r="P3550" s="100" t="str">
        <f t="shared" si="167"/>
        <v>-</v>
      </c>
    </row>
    <row r="3551" spans="1:16" ht="13.8" customHeight="1">
      <c r="A3551" s="101">
        <f>C3551*ID규칙_기본능력치그룹_단위+COUNTIF($C$4:C3551,C3551)</f>
        <v>11350048</v>
      </c>
      <c r="B3551" s="100" t="s">
        <v>425</v>
      </c>
      <c r="C3551" s="101">
        <f>VLOOKUP(B3551,WEAPON!$B:$D,3,0)</f>
        <v>11350</v>
      </c>
      <c r="D3551" s="102">
        <v>48</v>
      </c>
      <c r="E3551" s="101">
        <v>1</v>
      </c>
      <c r="F3551" s="101">
        <v>427</v>
      </c>
      <c r="G3551" s="101">
        <v>0</v>
      </c>
      <c r="H3551" s="101">
        <v>2</v>
      </c>
      <c r="I3551" s="101">
        <v>5579</v>
      </c>
      <c r="J3551" s="101">
        <v>0</v>
      </c>
      <c r="K3551" s="101">
        <v>0</v>
      </c>
      <c r="L3551" s="101">
        <v>0</v>
      </c>
      <c r="M3551" s="101">
        <v>0</v>
      </c>
      <c r="N3551" s="100" t="str">
        <f t="shared" si="165"/>
        <v>공격력 +427</v>
      </c>
      <c r="O3551" s="100" t="str">
        <f t="shared" si="166"/>
        <v>최대 체력 +5579</v>
      </c>
      <c r="P3551" s="100" t="str">
        <f t="shared" si="167"/>
        <v>-</v>
      </c>
    </row>
    <row r="3552" spans="1:16" ht="13.8" customHeight="1">
      <c r="A3552" s="101">
        <f>C3552*ID규칙_기본능력치그룹_단위+COUNTIF($C$4:C3552,C3552)</f>
        <v>11350049</v>
      </c>
      <c r="B3552" s="100" t="s">
        <v>425</v>
      </c>
      <c r="C3552" s="101">
        <f>VLOOKUP(B3552,WEAPON!$B:$D,3,0)</f>
        <v>11350</v>
      </c>
      <c r="D3552" s="102">
        <v>49</v>
      </c>
      <c r="E3552" s="101">
        <v>1</v>
      </c>
      <c r="F3552" s="101">
        <v>435</v>
      </c>
      <c r="G3552" s="101">
        <v>0</v>
      </c>
      <c r="H3552" s="101">
        <v>2</v>
      </c>
      <c r="I3552" s="101">
        <v>5677</v>
      </c>
      <c r="J3552" s="101">
        <v>0</v>
      </c>
      <c r="K3552" s="101">
        <v>0</v>
      </c>
      <c r="L3552" s="101">
        <v>0</v>
      </c>
      <c r="M3552" s="101">
        <v>0</v>
      </c>
      <c r="N3552" s="100" t="str">
        <f t="shared" si="165"/>
        <v>공격력 +435</v>
      </c>
      <c r="O3552" s="100" t="str">
        <f t="shared" si="166"/>
        <v>최대 체력 +5677</v>
      </c>
      <c r="P3552" s="100" t="str">
        <f t="shared" si="167"/>
        <v>-</v>
      </c>
    </row>
    <row r="3553" spans="1:16" ht="13.8" customHeight="1">
      <c r="A3553" s="101">
        <f>C3553*ID규칙_기본능력치그룹_단위+COUNTIF($C$4:C3553,C3553)</f>
        <v>11350050</v>
      </c>
      <c r="B3553" s="100" t="s">
        <v>425</v>
      </c>
      <c r="C3553" s="101">
        <f>VLOOKUP(B3553,WEAPON!$B:$D,3,0)</f>
        <v>11350</v>
      </c>
      <c r="D3553" s="102">
        <v>50</v>
      </c>
      <c r="E3553" s="101">
        <v>1</v>
      </c>
      <c r="F3553" s="101">
        <v>442</v>
      </c>
      <c r="G3553" s="101">
        <v>0</v>
      </c>
      <c r="H3553" s="101">
        <v>2</v>
      </c>
      <c r="I3553" s="101">
        <v>5774</v>
      </c>
      <c r="J3553" s="101">
        <v>0</v>
      </c>
      <c r="K3553" s="101">
        <v>0</v>
      </c>
      <c r="L3553" s="101">
        <v>0</v>
      </c>
      <c r="M3553" s="101">
        <v>0</v>
      </c>
      <c r="N3553" s="100" t="str">
        <f t="shared" si="165"/>
        <v>공격력 +442</v>
      </c>
      <c r="O3553" s="100" t="str">
        <f t="shared" si="166"/>
        <v>최대 체력 +5774</v>
      </c>
      <c r="P3553" s="100" t="str">
        <f t="shared" si="167"/>
        <v>-</v>
      </c>
    </row>
    <row r="3554" spans="1:16" ht="13.8" customHeight="1">
      <c r="A3554" s="101">
        <f>C3554*ID규칙_기본능력치그룹_단위+COUNTIF($C$4:C3554,C3554)</f>
        <v>12351001</v>
      </c>
      <c r="B3554" s="100" t="s">
        <v>427</v>
      </c>
      <c r="C3554" s="101">
        <f>VLOOKUP(B3554,WEAPON!$B:$D,3,0)</f>
        <v>12351</v>
      </c>
      <c r="D3554" s="102">
        <v>1</v>
      </c>
      <c r="E3554" s="101">
        <v>1</v>
      </c>
      <c r="F3554" s="101">
        <v>59</v>
      </c>
      <c r="G3554" s="101">
        <v>0</v>
      </c>
      <c r="H3554" s="101">
        <v>2</v>
      </c>
      <c r="I3554" s="101">
        <v>1290</v>
      </c>
      <c r="J3554" s="101">
        <v>0</v>
      </c>
      <c r="K3554" s="101">
        <v>3</v>
      </c>
      <c r="L3554" s="101">
        <v>180</v>
      </c>
      <c r="M3554" s="101">
        <v>0</v>
      </c>
      <c r="N3554" s="100" t="str">
        <f t="shared" si="165"/>
        <v>공격력 +59</v>
      </c>
      <c r="O3554" s="100" t="str">
        <f t="shared" si="166"/>
        <v>최대 체력 +1290</v>
      </c>
      <c r="P3554" s="100" t="str">
        <f t="shared" si="167"/>
        <v>치유력 +180</v>
      </c>
    </row>
    <row r="3555" spans="1:16" ht="13.8" customHeight="1">
      <c r="A3555" s="101">
        <f>C3555*ID규칙_기본능력치그룹_단위+COUNTIF($C$4:C3555,C3555)</f>
        <v>12351002</v>
      </c>
      <c r="B3555" s="100" t="s">
        <v>427</v>
      </c>
      <c r="C3555" s="101">
        <f>VLOOKUP(B3555,WEAPON!$B:$D,3,0)</f>
        <v>12351</v>
      </c>
      <c r="D3555" s="102">
        <v>2</v>
      </c>
      <c r="E3555" s="101">
        <v>1</v>
      </c>
      <c r="F3555" s="101">
        <v>64</v>
      </c>
      <c r="G3555" s="101">
        <v>0</v>
      </c>
      <c r="H3555" s="101">
        <v>2</v>
      </c>
      <c r="I3555" s="101">
        <v>1407</v>
      </c>
      <c r="J3555" s="101">
        <v>0</v>
      </c>
      <c r="K3555" s="101">
        <v>3</v>
      </c>
      <c r="L3555" s="101">
        <v>196</v>
      </c>
      <c r="M3555" s="101">
        <v>0</v>
      </c>
      <c r="N3555" s="100" t="str">
        <f t="shared" si="165"/>
        <v>공격력 +64</v>
      </c>
      <c r="O3555" s="100" t="str">
        <f t="shared" si="166"/>
        <v>최대 체력 +1407</v>
      </c>
      <c r="P3555" s="100" t="str">
        <f t="shared" si="167"/>
        <v>치유력 +196</v>
      </c>
    </row>
    <row r="3556" spans="1:16" ht="13.8" customHeight="1">
      <c r="A3556" s="101">
        <f>C3556*ID규칙_기본능력치그룹_단위+COUNTIF($C$4:C3556,C3556)</f>
        <v>12351003</v>
      </c>
      <c r="B3556" s="100" t="s">
        <v>427</v>
      </c>
      <c r="C3556" s="101">
        <f>VLOOKUP(B3556,WEAPON!$B:$D,3,0)</f>
        <v>12351</v>
      </c>
      <c r="D3556" s="102">
        <v>3</v>
      </c>
      <c r="E3556" s="101">
        <v>1</v>
      </c>
      <c r="F3556" s="101">
        <v>70</v>
      </c>
      <c r="G3556" s="101">
        <v>0</v>
      </c>
      <c r="H3556" s="101">
        <v>2</v>
      </c>
      <c r="I3556" s="101">
        <v>1524</v>
      </c>
      <c r="J3556" s="101">
        <v>0</v>
      </c>
      <c r="K3556" s="101">
        <v>3</v>
      </c>
      <c r="L3556" s="101">
        <v>213</v>
      </c>
      <c r="M3556" s="101">
        <v>0</v>
      </c>
      <c r="N3556" s="100" t="str">
        <f t="shared" si="165"/>
        <v>공격력 +70</v>
      </c>
      <c r="O3556" s="100" t="str">
        <f t="shared" si="166"/>
        <v>최대 체력 +1524</v>
      </c>
      <c r="P3556" s="100" t="str">
        <f t="shared" si="167"/>
        <v>치유력 +213</v>
      </c>
    </row>
    <row r="3557" spans="1:16" ht="13.8" customHeight="1">
      <c r="A3557" s="101">
        <f>C3557*ID규칙_기본능력치그룹_단위+COUNTIF($C$4:C3557,C3557)</f>
        <v>12351004</v>
      </c>
      <c r="B3557" s="100" t="s">
        <v>427</v>
      </c>
      <c r="C3557" s="101">
        <f>VLOOKUP(B3557,WEAPON!$B:$D,3,0)</f>
        <v>12351</v>
      </c>
      <c r="D3557" s="102">
        <v>4</v>
      </c>
      <c r="E3557" s="101">
        <v>1</v>
      </c>
      <c r="F3557" s="101">
        <v>75</v>
      </c>
      <c r="G3557" s="101">
        <v>0</v>
      </c>
      <c r="H3557" s="101">
        <v>2</v>
      </c>
      <c r="I3557" s="101">
        <v>1642</v>
      </c>
      <c r="J3557" s="101">
        <v>0</v>
      </c>
      <c r="K3557" s="101">
        <v>3</v>
      </c>
      <c r="L3557" s="101">
        <v>229</v>
      </c>
      <c r="M3557" s="101">
        <v>0</v>
      </c>
      <c r="N3557" s="100" t="str">
        <f t="shared" si="165"/>
        <v>공격력 +75</v>
      </c>
      <c r="O3557" s="100" t="str">
        <f t="shared" si="166"/>
        <v>최대 체력 +1642</v>
      </c>
      <c r="P3557" s="100" t="str">
        <f t="shared" si="167"/>
        <v>치유력 +229</v>
      </c>
    </row>
    <row r="3558" spans="1:16" ht="13.8" customHeight="1">
      <c r="A3558" s="101">
        <f>C3558*ID규칙_기본능력치그룹_단위+COUNTIF($C$4:C3558,C3558)</f>
        <v>12351005</v>
      </c>
      <c r="B3558" s="100" t="s">
        <v>427</v>
      </c>
      <c r="C3558" s="101">
        <f>VLOOKUP(B3558,WEAPON!$B:$D,3,0)</f>
        <v>12351</v>
      </c>
      <c r="D3558" s="102">
        <v>5</v>
      </c>
      <c r="E3558" s="101">
        <v>1</v>
      </c>
      <c r="F3558" s="101">
        <v>80</v>
      </c>
      <c r="G3558" s="101">
        <v>0</v>
      </c>
      <c r="H3558" s="101">
        <v>2</v>
      </c>
      <c r="I3558" s="101">
        <v>1759</v>
      </c>
      <c r="J3558" s="101">
        <v>0</v>
      </c>
      <c r="K3558" s="101">
        <v>3</v>
      </c>
      <c r="L3558" s="101">
        <v>245</v>
      </c>
      <c r="M3558" s="101">
        <v>0</v>
      </c>
      <c r="N3558" s="100" t="str">
        <f t="shared" si="165"/>
        <v>공격력 +80</v>
      </c>
      <c r="O3558" s="100" t="str">
        <f t="shared" si="166"/>
        <v>최대 체력 +1759</v>
      </c>
      <c r="P3558" s="100" t="str">
        <f t="shared" si="167"/>
        <v>치유력 +245</v>
      </c>
    </row>
    <row r="3559" spans="1:16" ht="13.8" customHeight="1">
      <c r="A3559" s="101">
        <f>C3559*ID규칙_기본능력치그룹_단위+COUNTIF($C$4:C3559,C3559)</f>
        <v>12351006</v>
      </c>
      <c r="B3559" s="100" t="s">
        <v>427</v>
      </c>
      <c r="C3559" s="101">
        <f>VLOOKUP(B3559,WEAPON!$B:$D,3,0)</f>
        <v>12351</v>
      </c>
      <c r="D3559" s="102">
        <v>6</v>
      </c>
      <c r="E3559" s="101">
        <v>1</v>
      </c>
      <c r="F3559" s="101">
        <v>86</v>
      </c>
      <c r="G3559" s="101">
        <v>0</v>
      </c>
      <c r="H3559" s="101">
        <v>2</v>
      </c>
      <c r="I3559" s="101">
        <v>1876</v>
      </c>
      <c r="J3559" s="101">
        <v>0</v>
      </c>
      <c r="K3559" s="101">
        <v>3</v>
      </c>
      <c r="L3559" s="101">
        <v>262</v>
      </c>
      <c r="M3559" s="101">
        <v>0</v>
      </c>
      <c r="N3559" s="100" t="str">
        <f t="shared" si="165"/>
        <v>공격력 +86</v>
      </c>
      <c r="O3559" s="100" t="str">
        <f t="shared" si="166"/>
        <v>최대 체력 +1876</v>
      </c>
      <c r="P3559" s="100" t="str">
        <f t="shared" si="167"/>
        <v>치유력 +262</v>
      </c>
    </row>
    <row r="3560" spans="1:16" ht="13.8" customHeight="1">
      <c r="A3560" s="101">
        <f>C3560*ID규칙_기본능력치그룹_단위+COUNTIF($C$4:C3560,C3560)</f>
        <v>12351007</v>
      </c>
      <c r="B3560" s="100" t="s">
        <v>427</v>
      </c>
      <c r="C3560" s="101">
        <f>VLOOKUP(B3560,WEAPON!$B:$D,3,0)</f>
        <v>12351</v>
      </c>
      <c r="D3560" s="102">
        <v>7</v>
      </c>
      <c r="E3560" s="101">
        <v>1</v>
      </c>
      <c r="F3560" s="101">
        <v>91</v>
      </c>
      <c r="G3560" s="101">
        <v>0</v>
      </c>
      <c r="H3560" s="101">
        <v>2</v>
      </c>
      <c r="I3560" s="101">
        <v>1993</v>
      </c>
      <c r="J3560" s="101">
        <v>0</v>
      </c>
      <c r="K3560" s="101">
        <v>3</v>
      </c>
      <c r="L3560" s="101">
        <v>278</v>
      </c>
      <c r="M3560" s="101">
        <v>0</v>
      </c>
      <c r="N3560" s="100" t="str">
        <f t="shared" si="165"/>
        <v>공격력 +91</v>
      </c>
      <c r="O3560" s="100" t="str">
        <f t="shared" si="166"/>
        <v>최대 체력 +1993</v>
      </c>
      <c r="P3560" s="100" t="str">
        <f t="shared" si="167"/>
        <v>치유력 +278</v>
      </c>
    </row>
    <row r="3561" spans="1:16" ht="13.8" customHeight="1">
      <c r="A3561" s="101">
        <f>C3561*ID규칙_기본능력치그룹_단위+COUNTIF($C$4:C3561,C3561)</f>
        <v>12351008</v>
      </c>
      <c r="B3561" s="100" t="s">
        <v>427</v>
      </c>
      <c r="C3561" s="101">
        <f>VLOOKUP(B3561,WEAPON!$B:$D,3,0)</f>
        <v>12351</v>
      </c>
      <c r="D3561" s="102">
        <v>8</v>
      </c>
      <c r="E3561" s="101">
        <v>1</v>
      </c>
      <c r="F3561" s="101">
        <v>96</v>
      </c>
      <c r="G3561" s="101">
        <v>0</v>
      </c>
      <c r="H3561" s="101">
        <v>2</v>
      </c>
      <c r="I3561" s="101">
        <v>2111</v>
      </c>
      <c r="J3561" s="101">
        <v>0</v>
      </c>
      <c r="K3561" s="101">
        <v>3</v>
      </c>
      <c r="L3561" s="101">
        <v>294</v>
      </c>
      <c r="M3561" s="101">
        <v>0</v>
      </c>
      <c r="N3561" s="100" t="str">
        <f t="shared" si="165"/>
        <v>공격력 +96</v>
      </c>
      <c r="O3561" s="100" t="str">
        <f t="shared" si="166"/>
        <v>최대 체력 +2111</v>
      </c>
      <c r="P3561" s="100" t="str">
        <f t="shared" si="167"/>
        <v>치유력 +294</v>
      </c>
    </row>
    <row r="3562" spans="1:16" ht="13.8" customHeight="1">
      <c r="A3562" s="101">
        <f>C3562*ID규칙_기본능력치그룹_단위+COUNTIF($C$4:C3562,C3562)</f>
        <v>12351009</v>
      </c>
      <c r="B3562" s="100" t="s">
        <v>427</v>
      </c>
      <c r="C3562" s="101">
        <f>VLOOKUP(B3562,WEAPON!$B:$D,3,0)</f>
        <v>12351</v>
      </c>
      <c r="D3562" s="102">
        <v>9</v>
      </c>
      <c r="E3562" s="101">
        <v>1</v>
      </c>
      <c r="F3562" s="101">
        <v>102</v>
      </c>
      <c r="G3562" s="101">
        <v>0</v>
      </c>
      <c r="H3562" s="101">
        <v>2</v>
      </c>
      <c r="I3562" s="101">
        <v>2228</v>
      </c>
      <c r="J3562" s="101">
        <v>0</v>
      </c>
      <c r="K3562" s="101">
        <v>3</v>
      </c>
      <c r="L3562" s="101">
        <v>311</v>
      </c>
      <c r="M3562" s="101">
        <v>0</v>
      </c>
      <c r="N3562" s="100" t="str">
        <f t="shared" si="165"/>
        <v>공격력 +102</v>
      </c>
      <c r="O3562" s="100" t="str">
        <f t="shared" si="166"/>
        <v>최대 체력 +2228</v>
      </c>
      <c r="P3562" s="100" t="str">
        <f t="shared" si="167"/>
        <v>치유력 +311</v>
      </c>
    </row>
    <row r="3563" spans="1:16" ht="13.8" customHeight="1">
      <c r="A3563" s="101">
        <f>C3563*ID규칙_기본능력치그룹_단위+COUNTIF($C$4:C3563,C3563)</f>
        <v>12351010</v>
      </c>
      <c r="B3563" s="100" t="s">
        <v>427</v>
      </c>
      <c r="C3563" s="101">
        <f>VLOOKUP(B3563,WEAPON!$B:$D,3,0)</f>
        <v>12351</v>
      </c>
      <c r="D3563" s="102">
        <v>10</v>
      </c>
      <c r="E3563" s="101">
        <v>1</v>
      </c>
      <c r="F3563" s="101">
        <v>107</v>
      </c>
      <c r="G3563" s="101">
        <v>0</v>
      </c>
      <c r="H3563" s="101">
        <v>2</v>
      </c>
      <c r="I3563" s="101">
        <v>2345</v>
      </c>
      <c r="J3563" s="101">
        <v>0</v>
      </c>
      <c r="K3563" s="101">
        <v>3</v>
      </c>
      <c r="L3563" s="101">
        <v>327</v>
      </c>
      <c r="M3563" s="101">
        <v>0</v>
      </c>
      <c r="N3563" s="100" t="str">
        <f t="shared" si="165"/>
        <v>공격력 +107</v>
      </c>
      <c r="O3563" s="100" t="str">
        <f t="shared" si="166"/>
        <v>최대 체력 +2345</v>
      </c>
      <c r="P3563" s="100" t="str">
        <f t="shared" si="167"/>
        <v>치유력 +327</v>
      </c>
    </row>
    <row r="3564" spans="1:16" ht="13.8" customHeight="1">
      <c r="A3564" s="101">
        <f>C3564*ID규칙_기본능력치그룹_단위+COUNTIF($C$4:C3564,C3564)</f>
        <v>12351011</v>
      </c>
      <c r="B3564" s="100" t="s">
        <v>427</v>
      </c>
      <c r="C3564" s="101">
        <f>VLOOKUP(B3564,WEAPON!$B:$D,3,0)</f>
        <v>12351</v>
      </c>
      <c r="D3564" s="102">
        <v>11</v>
      </c>
      <c r="E3564" s="101">
        <v>1</v>
      </c>
      <c r="F3564" s="101">
        <v>112</v>
      </c>
      <c r="G3564" s="101">
        <v>0</v>
      </c>
      <c r="H3564" s="101">
        <v>2</v>
      </c>
      <c r="I3564" s="101">
        <v>2462</v>
      </c>
      <c r="J3564" s="101">
        <v>0</v>
      </c>
      <c r="K3564" s="101">
        <v>3</v>
      </c>
      <c r="L3564" s="101">
        <v>343</v>
      </c>
      <c r="M3564" s="101">
        <v>0</v>
      </c>
      <c r="N3564" s="100" t="str">
        <f t="shared" si="165"/>
        <v>공격력 +112</v>
      </c>
      <c r="O3564" s="100" t="str">
        <f t="shared" si="166"/>
        <v>최대 체력 +2462</v>
      </c>
      <c r="P3564" s="100" t="str">
        <f t="shared" si="167"/>
        <v>치유력 +343</v>
      </c>
    </row>
    <row r="3565" spans="1:16" ht="13.8" customHeight="1">
      <c r="A3565" s="101">
        <f>C3565*ID규칙_기본능력치그룹_단위+COUNTIF($C$4:C3565,C3565)</f>
        <v>12351012</v>
      </c>
      <c r="B3565" s="100" t="s">
        <v>427</v>
      </c>
      <c r="C3565" s="101">
        <f>VLOOKUP(B3565,WEAPON!$B:$D,3,0)</f>
        <v>12351</v>
      </c>
      <c r="D3565" s="102">
        <v>12</v>
      </c>
      <c r="E3565" s="101">
        <v>1</v>
      </c>
      <c r="F3565" s="101">
        <v>118</v>
      </c>
      <c r="G3565" s="101">
        <v>0</v>
      </c>
      <c r="H3565" s="101">
        <v>2</v>
      </c>
      <c r="I3565" s="101">
        <v>2579</v>
      </c>
      <c r="J3565" s="101">
        <v>0</v>
      </c>
      <c r="K3565" s="101">
        <v>3</v>
      </c>
      <c r="L3565" s="101">
        <v>360</v>
      </c>
      <c r="M3565" s="101">
        <v>0</v>
      </c>
      <c r="N3565" s="100" t="str">
        <f t="shared" si="165"/>
        <v>공격력 +118</v>
      </c>
      <c r="O3565" s="100" t="str">
        <f t="shared" si="166"/>
        <v>최대 체력 +2579</v>
      </c>
      <c r="P3565" s="100" t="str">
        <f t="shared" si="167"/>
        <v>치유력 +360</v>
      </c>
    </row>
    <row r="3566" spans="1:16" ht="13.8" customHeight="1">
      <c r="A3566" s="101">
        <f>C3566*ID규칙_기본능력치그룹_단위+COUNTIF($C$4:C3566,C3566)</f>
        <v>12351013</v>
      </c>
      <c r="B3566" s="100" t="s">
        <v>427</v>
      </c>
      <c r="C3566" s="101">
        <f>VLOOKUP(B3566,WEAPON!$B:$D,3,0)</f>
        <v>12351</v>
      </c>
      <c r="D3566" s="102">
        <v>13</v>
      </c>
      <c r="E3566" s="101">
        <v>1</v>
      </c>
      <c r="F3566" s="101">
        <v>123</v>
      </c>
      <c r="G3566" s="101">
        <v>0</v>
      </c>
      <c r="H3566" s="101">
        <v>2</v>
      </c>
      <c r="I3566" s="101">
        <v>2697</v>
      </c>
      <c r="J3566" s="101">
        <v>0</v>
      </c>
      <c r="K3566" s="101">
        <v>3</v>
      </c>
      <c r="L3566" s="101">
        <v>376</v>
      </c>
      <c r="M3566" s="101">
        <v>0</v>
      </c>
      <c r="N3566" s="100" t="str">
        <f t="shared" si="165"/>
        <v>공격력 +123</v>
      </c>
      <c r="O3566" s="100" t="str">
        <f t="shared" si="166"/>
        <v>최대 체력 +2697</v>
      </c>
      <c r="P3566" s="100" t="str">
        <f t="shared" si="167"/>
        <v>치유력 +376</v>
      </c>
    </row>
    <row r="3567" spans="1:16" ht="13.8" customHeight="1">
      <c r="A3567" s="101">
        <f>C3567*ID규칙_기본능력치그룹_단위+COUNTIF($C$4:C3567,C3567)</f>
        <v>12351014</v>
      </c>
      <c r="B3567" s="100" t="s">
        <v>427</v>
      </c>
      <c r="C3567" s="101">
        <f>VLOOKUP(B3567,WEAPON!$B:$D,3,0)</f>
        <v>12351</v>
      </c>
      <c r="D3567" s="102">
        <v>14</v>
      </c>
      <c r="E3567" s="101">
        <v>1</v>
      </c>
      <c r="F3567" s="101">
        <v>129</v>
      </c>
      <c r="G3567" s="101">
        <v>0</v>
      </c>
      <c r="H3567" s="101">
        <v>2</v>
      </c>
      <c r="I3567" s="101">
        <v>2814</v>
      </c>
      <c r="J3567" s="101">
        <v>0</v>
      </c>
      <c r="K3567" s="101">
        <v>3</v>
      </c>
      <c r="L3567" s="101">
        <v>392</v>
      </c>
      <c r="M3567" s="101">
        <v>0</v>
      </c>
      <c r="N3567" s="100" t="str">
        <f t="shared" si="165"/>
        <v>공격력 +129</v>
      </c>
      <c r="O3567" s="100" t="str">
        <f t="shared" si="166"/>
        <v>최대 체력 +2814</v>
      </c>
      <c r="P3567" s="100" t="str">
        <f t="shared" si="167"/>
        <v>치유력 +392</v>
      </c>
    </row>
    <row r="3568" spans="1:16" ht="13.8" customHeight="1">
      <c r="A3568" s="101">
        <f>C3568*ID규칙_기본능력치그룹_단위+COUNTIF($C$4:C3568,C3568)</f>
        <v>12351015</v>
      </c>
      <c r="B3568" s="100" t="s">
        <v>427</v>
      </c>
      <c r="C3568" s="101">
        <f>VLOOKUP(B3568,WEAPON!$B:$D,3,0)</f>
        <v>12351</v>
      </c>
      <c r="D3568" s="102">
        <v>15</v>
      </c>
      <c r="E3568" s="101">
        <v>1</v>
      </c>
      <c r="F3568" s="101">
        <v>134</v>
      </c>
      <c r="G3568" s="101">
        <v>0</v>
      </c>
      <c r="H3568" s="101">
        <v>2</v>
      </c>
      <c r="I3568" s="101">
        <v>2931</v>
      </c>
      <c r="J3568" s="101">
        <v>0</v>
      </c>
      <c r="K3568" s="101">
        <v>3</v>
      </c>
      <c r="L3568" s="101">
        <v>409</v>
      </c>
      <c r="M3568" s="101">
        <v>0</v>
      </c>
      <c r="N3568" s="100" t="str">
        <f t="shared" si="165"/>
        <v>공격력 +134</v>
      </c>
      <c r="O3568" s="100" t="str">
        <f t="shared" si="166"/>
        <v>최대 체력 +2931</v>
      </c>
      <c r="P3568" s="100" t="str">
        <f t="shared" si="167"/>
        <v>치유력 +409</v>
      </c>
    </row>
    <row r="3569" spans="1:16" ht="13.8" customHeight="1">
      <c r="A3569" s="101">
        <f>C3569*ID규칙_기본능력치그룹_단위+COUNTIF($C$4:C3569,C3569)</f>
        <v>12351016</v>
      </c>
      <c r="B3569" s="100" t="s">
        <v>427</v>
      </c>
      <c r="C3569" s="101">
        <f>VLOOKUP(B3569,WEAPON!$B:$D,3,0)</f>
        <v>12351</v>
      </c>
      <c r="D3569" s="102">
        <v>16</v>
      </c>
      <c r="E3569" s="101">
        <v>1</v>
      </c>
      <c r="F3569" s="101">
        <v>139</v>
      </c>
      <c r="G3569" s="101">
        <v>0</v>
      </c>
      <c r="H3569" s="101">
        <v>2</v>
      </c>
      <c r="I3569" s="101">
        <v>3048</v>
      </c>
      <c r="J3569" s="101">
        <v>0</v>
      </c>
      <c r="K3569" s="101">
        <v>3</v>
      </c>
      <c r="L3569" s="101">
        <v>425</v>
      </c>
      <c r="M3569" s="101">
        <v>0</v>
      </c>
      <c r="N3569" s="100" t="str">
        <f t="shared" si="165"/>
        <v>공격력 +139</v>
      </c>
      <c r="O3569" s="100" t="str">
        <f t="shared" si="166"/>
        <v>최대 체력 +3048</v>
      </c>
      <c r="P3569" s="100" t="str">
        <f t="shared" si="167"/>
        <v>치유력 +425</v>
      </c>
    </row>
    <row r="3570" spans="1:16" ht="13.8" customHeight="1">
      <c r="A3570" s="101">
        <f>C3570*ID규칙_기본능력치그룹_단위+COUNTIF($C$4:C3570,C3570)</f>
        <v>12351017</v>
      </c>
      <c r="B3570" s="100" t="s">
        <v>427</v>
      </c>
      <c r="C3570" s="101">
        <f>VLOOKUP(B3570,WEAPON!$B:$D,3,0)</f>
        <v>12351</v>
      </c>
      <c r="D3570" s="102">
        <v>17</v>
      </c>
      <c r="E3570" s="101">
        <v>1</v>
      </c>
      <c r="F3570" s="101">
        <v>145</v>
      </c>
      <c r="G3570" s="101">
        <v>0</v>
      </c>
      <c r="H3570" s="101">
        <v>2</v>
      </c>
      <c r="I3570" s="101">
        <v>3166</v>
      </c>
      <c r="J3570" s="101">
        <v>0</v>
      </c>
      <c r="K3570" s="101">
        <v>3</v>
      </c>
      <c r="L3570" s="101">
        <v>441</v>
      </c>
      <c r="M3570" s="101">
        <v>0</v>
      </c>
      <c r="N3570" s="100" t="str">
        <f t="shared" si="165"/>
        <v>공격력 +145</v>
      </c>
      <c r="O3570" s="100" t="str">
        <f t="shared" si="166"/>
        <v>최대 체력 +3166</v>
      </c>
      <c r="P3570" s="100" t="str">
        <f t="shared" si="167"/>
        <v>치유력 +441</v>
      </c>
    </row>
    <row r="3571" spans="1:16" ht="13.8" customHeight="1">
      <c r="A3571" s="101">
        <f>C3571*ID규칙_기본능력치그룹_단위+COUNTIF($C$4:C3571,C3571)</f>
        <v>12351018</v>
      </c>
      <c r="B3571" s="100" t="s">
        <v>427</v>
      </c>
      <c r="C3571" s="101">
        <f>VLOOKUP(B3571,WEAPON!$B:$D,3,0)</f>
        <v>12351</v>
      </c>
      <c r="D3571" s="102">
        <v>18</v>
      </c>
      <c r="E3571" s="101">
        <v>1</v>
      </c>
      <c r="F3571" s="101">
        <v>150</v>
      </c>
      <c r="G3571" s="101">
        <v>0</v>
      </c>
      <c r="H3571" s="101">
        <v>2</v>
      </c>
      <c r="I3571" s="101">
        <v>3283</v>
      </c>
      <c r="J3571" s="101">
        <v>0</v>
      </c>
      <c r="K3571" s="101">
        <v>3</v>
      </c>
      <c r="L3571" s="101">
        <v>458</v>
      </c>
      <c r="M3571" s="101">
        <v>0</v>
      </c>
      <c r="N3571" s="100" t="str">
        <f t="shared" si="165"/>
        <v>공격력 +150</v>
      </c>
      <c r="O3571" s="100" t="str">
        <f t="shared" si="166"/>
        <v>최대 체력 +3283</v>
      </c>
      <c r="P3571" s="100" t="str">
        <f t="shared" si="167"/>
        <v>치유력 +458</v>
      </c>
    </row>
    <row r="3572" spans="1:16" ht="13.8" customHeight="1">
      <c r="A3572" s="101">
        <f>C3572*ID규칙_기본능력치그룹_단위+COUNTIF($C$4:C3572,C3572)</f>
        <v>12351019</v>
      </c>
      <c r="B3572" s="100" t="s">
        <v>427</v>
      </c>
      <c r="C3572" s="101">
        <f>VLOOKUP(B3572,WEAPON!$B:$D,3,0)</f>
        <v>12351</v>
      </c>
      <c r="D3572" s="102">
        <v>19</v>
      </c>
      <c r="E3572" s="101">
        <v>1</v>
      </c>
      <c r="F3572" s="101">
        <v>155</v>
      </c>
      <c r="G3572" s="101">
        <v>0</v>
      </c>
      <c r="H3572" s="101">
        <v>2</v>
      </c>
      <c r="I3572" s="101">
        <v>3400</v>
      </c>
      <c r="J3572" s="101">
        <v>0</v>
      </c>
      <c r="K3572" s="101">
        <v>3</v>
      </c>
      <c r="L3572" s="101">
        <v>474</v>
      </c>
      <c r="M3572" s="101">
        <v>0</v>
      </c>
      <c r="N3572" s="100" t="str">
        <f t="shared" si="165"/>
        <v>공격력 +155</v>
      </c>
      <c r="O3572" s="100" t="str">
        <f t="shared" si="166"/>
        <v>최대 체력 +3400</v>
      </c>
      <c r="P3572" s="100" t="str">
        <f t="shared" si="167"/>
        <v>치유력 +474</v>
      </c>
    </row>
    <row r="3573" spans="1:16" ht="13.8" customHeight="1">
      <c r="A3573" s="101">
        <f>C3573*ID규칙_기본능력치그룹_단위+COUNTIF($C$4:C3573,C3573)</f>
        <v>12351020</v>
      </c>
      <c r="B3573" s="100" t="s">
        <v>427</v>
      </c>
      <c r="C3573" s="101">
        <f>VLOOKUP(B3573,WEAPON!$B:$D,3,0)</f>
        <v>12351</v>
      </c>
      <c r="D3573" s="102">
        <v>20</v>
      </c>
      <c r="E3573" s="101">
        <v>1</v>
      </c>
      <c r="F3573" s="101">
        <v>161</v>
      </c>
      <c r="G3573" s="101">
        <v>0</v>
      </c>
      <c r="H3573" s="101">
        <v>2</v>
      </c>
      <c r="I3573" s="101">
        <v>3517</v>
      </c>
      <c r="J3573" s="101">
        <v>0</v>
      </c>
      <c r="K3573" s="101">
        <v>3</v>
      </c>
      <c r="L3573" s="101">
        <v>490</v>
      </c>
      <c r="M3573" s="101">
        <v>0</v>
      </c>
      <c r="N3573" s="100" t="str">
        <f t="shared" si="165"/>
        <v>공격력 +161</v>
      </c>
      <c r="O3573" s="100" t="str">
        <f t="shared" si="166"/>
        <v>최대 체력 +3517</v>
      </c>
      <c r="P3573" s="100" t="str">
        <f t="shared" si="167"/>
        <v>치유력 +490</v>
      </c>
    </row>
    <row r="3574" spans="1:16" ht="13.8" customHeight="1">
      <c r="A3574" s="101">
        <f>C3574*ID규칙_기본능력치그룹_단위+COUNTIF($C$4:C3574,C3574)</f>
        <v>12351021</v>
      </c>
      <c r="B3574" s="100" t="s">
        <v>427</v>
      </c>
      <c r="C3574" s="101">
        <f>VLOOKUP(B3574,WEAPON!$B:$D,3,0)</f>
        <v>12351</v>
      </c>
      <c r="D3574" s="102">
        <v>21</v>
      </c>
      <c r="E3574" s="101">
        <v>1</v>
      </c>
      <c r="F3574" s="101">
        <v>166</v>
      </c>
      <c r="G3574" s="101">
        <v>0</v>
      </c>
      <c r="H3574" s="101">
        <v>2</v>
      </c>
      <c r="I3574" s="101">
        <v>3634</v>
      </c>
      <c r="J3574" s="101">
        <v>0</v>
      </c>
      <c r="K3574" s="101">
        <v>3</v>
      </c>
      <c r="L3574" s="101">
        <v>507</v>
      </c>
      <c r="M3574" s="101">
        <v>0</v>
      </c>
      <c r="N3574" s="100" t="str">
        <f t="shared" si="165"/>
        <v>공격력 +166</v>
      </c>
      <c r="O3574" s="100" t="str">
        <f t="shared" si="166"/>
        <v>최대 체력 +3634</v>
      </c>
      <c r="P3574" s="100" t="str">
        <f t="shared" si="167"/>
        <v>치유력 +507</v>
      </c>
    </row>
    <row r="3575" spans="1:16" ht="13.8" customHeight="1">
      <c r="A3575" s="101">
        <f>C3575*ID규칙_기본능력치그룹_단위+COUNTIF($C$4:C3575,C3575)</f>
        <v>12351022</v>
      </c>
      <c r="B3575" s="100" t="s">
        <v>427</v>
      </c>
      <c r="C3575" s="101">
        <f>VLOOKUP(B3575,WEAPON!$B:$D,3,0)</f>
        <v>12351</v>
      </c>
      <c r="D3575" s="102">
        <v>22</v>
      </c>
      <c r="E3575" s="101">
        <v>1</v>
      </c>
      <c r="F3575" s="101">
        <v>171</v>
      </c>
      <c r="G3575" s="101">
        <v>0</v>
      </c>
      <c r="H3575" s="101">
        <v>2</v>
      </c>
      <c r="I3575" s="101">
        <v>3752</v>
      </c>
      <c r="J3575" s="101">
        <v>0</v>
      </c>
      <c r="K3575" s="101">
        <v>3</v>
      </c>
      <c r="L3575" s="101">
        <v>523</v>
      </c>
      <c r="M3575" s="101">
        <v>0</v>
      </c>
      <c r="N3575" s="100" t="str">
        <f t="shared" si="165"/>
        <v>공격력 +171</v>
      </c>
      <c r="O3575" s="100" t="str">
        <f t="shared" si="166"/>
        <v>최대 체력 +3752</v>
      </c>
      <c r="P3575" s="100" t="str">
        <f t="shared" si="167"/>
        <v>치유력 +523</v>
      </c>
    </row>
    <row r="3576" spans="1:16" ht="13.8" customHeight="1">
      <c r="A3576" s="101">
        <f>C3576*ID규칙_기본능력치그룹_단위+COUNTIF($C$4:C3576,C3576)</f>
        <v>12351023</v>
      </c>
      <c r="B3576" s="100" t="s">
        <v>427</v>
      </c>
      <c r="C3576" s="101">
        <f>VLOOKUP(B3576,WEAPON!$B:$D,3,0)</f>
        <v>12351</v>
      </c>
      <c r="D3576" s="102">
        <v>23</v>
      </c>
      <c r="E3576" s="101">
        <v>1</v>
      </c>
      <c r="F3576" s="101">
        <v>177</v>
      </c>
      <c r="G3576" s="101">
        <v>0</v>
      </c>
      <c r="H3576" s="101">
        <v>2</v>
      </c>
      <c r="I3576" s="101">
        <v>3869</v>
      </c>
      <c r="J3576" s="101">
        <v>0</v>
      </c>
      <c r="K3576" s="101">
        <v>3</v>
      </c>
      <c r="L3576" s="101">
        <v>539</v>
      </c>
      <c r="M3576" s="101">
        <v>0</v>
      </c>
      <c r="N3576" s="100" t="str">
        <f t="shared" si="165"/>
        <v>공격력 +177</v>
      </c>
      <c r="O3576" s="100" t="str">
        <f t="shared" si="166"/>
        <v>최대 체력 +3869</v>
      </c>
      <c r="P3576" s="100" t="str">
        <f t="shared" si="167"/>
        <v>치유력 +539</v>
      </c>
    </row>
    <row r="3577" spans="1:16" ht="13.8" customHeight="1">
      <c r="A3577" s="101">
        <f>C3577*ID규칙_기본능력치그룹_단위+COUNTIF($C$4:C3577,C3577)</f>
        <v>12351024</v>
      </c>
      <c r="B3577" s="100" t="s">
        <v>427</v>
      </c>
      <c r="C3577" s="101">
        <f>VLOOKUP(B3577,WEAPON!$B:$D,3,0)</f>
        <v>12351</v>
      </c>
      <c r="D3577" s="102">
        <v>24</v>
      </c>
      <c r="E3577" s="101">
        <v>1</v>
      </c>
      <c r="F3577" s="101">
        <v>182</v>
      </c>
      <c r="G3577" s="101">
        <v>0</v>
      </c>
      <c r="H3577" s="101">
        <v>2</v>
      </c>
      <c r="I3577" s="101">
        <v>3986</v>
      </c>
      <c r="J3577" s="101">
        <v>0</v>
      </c>
      <c r="K3577" s="101">
        <v>3</v>
      </c>
      <c r="L3577" s="101">
        <v>556</v>
      </c>
      <c r="M3577" s="101">
        <v>0</v>
      </c>
      <c r="N3577" s="100" t="str">
        <f t="shared" si="165"/>
        <v>공격력 +182</v>
      </c>
      <c r="O3577" s="100" t="str">
        <f t="shared" si="166"/>
        <v>최대 체력 +3986</v>
      </c>
      <c r="P3577" s="100" t="str">
        <f t="shared" si="167"/>
        <v>치유력 +556</v>
      </c>
    </row>
    <row r="3578" spans="1:16" ht="13.8" customHeight="1">
      <c r="A3578" s="101">
        <f>C3578*ID규칙_기본능력치그룹_단위+COUNTIF($C$4:C3578,C3578)</f>
        <v>12351025</v>
      </c>
      <c r="B3578" s="100" t="s">
        <v>427</v>
      </c>
      <c r="C3578" s="101">
        <f>VLOOKUP(B3578,WEAPON!$B:$D,3,0)</f>
        <v>12351</v>
      </c>
      <c r="D3578" s="102">
        <v>25</v>
      </c>
      <c r="E3578" s="101">
        <v>1</v>
      </c>
      <c r="F3578" s="101">
        <v>187</v>
      </c>
      <c r="G3578" s="101">
        <v>0</v>
      </c>
      <c r="H3578" s="101">
        <v>2</v>
      </c>
      <c r="I3578" s="101">
        <v>4103</v>
      </c>
      <c r="J3578" s="101">
        <v>0</v>
      </c>
      <c r="K3578" s="101">
        <v>3</v>
      </c>
      <c r="L3578" s="101">
        <v>572</v>
      </c>
      <c r="M3578" s="101">
        <v>0</v>
      </c>
      <c r="N3578" s="100" t="str">
        <f t="shared" si="165"/>
        <v>공격력 +187</v>
      </c>
      <c r="O3578" s="100" t="str">
        <f t="shared" si="166"/>
        <v>최대 체력 +4103</v>
      </c>
      <c r="P3578" s="100" t="str">
        <f t="shared" si="167"/>
        <v>치유력 +572</v>
      </c>
    </row>
    <row r="3579" spans="1:16" ht="13.8" customHeight="1">
      <c r="A3579" s="101">
        <f>C3579*ID규칙_기본능력치그룹_단위+COUNTIF($C$4:C3579,C3579)</f>
        <v>12351026</v>
      </c>
      <c r="B3579" s="100" t="s">
        <v>427</v>
      </c>
      <c r="C3579" s="101">
        <f>VLOOKUP(B3579,WEAPON!$B:$D,3,0)</f>
        <v>12351</v>
      </c>
      <c r="D3579" s="102">
        <v>26</v>
      </c>
      <c r="E3579" s="101">
        <v>1</v>
      </c>
      <c r="F3579" s="101">
        <v>193</v>
      </c>
      <c r="G3579" s="101">
        <v>0</v>
      </c>
      <c r="H3579" s="101">
        <v>2</v>
      </c>
      <c r="I3579" s="101">
        <v>4221</v>
      </c>
      <c r="J3579" s="101">
        <v>0</v>
      </c>
      <c r="K3579" s="101">
        <v>3</v>
      </c>
      <c r="L3579" s="101">
        <v>588</v>
      </c>
      <c r="M3579" s="101">
        <v>0</v>
      </c>
      <c r="N3579" s="100" t="str">
        <f t="shared" si="165"/>
        <v>공격력 +193</v>
      </c>
      <c r="O3579" s="100" t="str">
        <f t="shared" si="166"/>
        <v>최대 체력 +4221</v>
      </c>
      <c r="P3579" s="100" t="str">
        <f t="shared" si="167"/>
        <v>치유력 +588</v>
      </c>
    </row>
    <row r="3580" spans="1:16" ht="13.8" customHeight="1">
      <c r="A3580" s="101">
        <f>C3580*ID규칙_기본능력치그룹_단위+COUNTIF($C$4:C3580,C3580)</f>
        <v>12351027</v>
      </c>
      <c r="B3580" s="100" t="s">
        <v>427</v>
      </c>
      <c r="C3580" s="101">
        <f>VLOOKUP(B3580,WEAPON!$B:$D,3,0)</f>
        <v>12351</v>
      </c>
      <c r="D3580" s="102">
        <v>27</v>
      </c>
      <c r="E3580" s="101">
        <v>1</v>
      </c>
      <c r="F3580" s="101">
        <v>198</v>
      </c>
      <c r="G3580" s="101">
        <v>0</v>
      </c>
      <c r="H3580" s="101">
        <v>2</v>
      </c>
      <c r="I3580" s="101">
        <v>4338</v>
      </c>
      <c r="J3580" s="101">
        <v>0</v>
      </c>
      <c r="K3580" s="101">
        <v>3</v>
      </c>
      <c r="L3580" s="101">
        <v>604</v>
      </c>
      <c r="M3580" s="101">
        <v>0</v>
      </c>
      <c r="N3580" s="100" t="str">
        <f t="shared" si="165"/>
        <v>공격력 +198</v>
      </c>
      <c r="O3580" s="100" t="str">
        <f t="shared" si="166"/>
        <v>최대 체력 +4338</v>
      </c>
      <c r="P3580" s="100" t="str">
        <f t="shared" si="167"/>
        <v>치유력 +604</v>
      </c>
    </row>
    <row r="3581" spans="1:16" ht="13.8" customHeight="1">
      <c r="A3581" s="101">
        <f>C3581*ID규칙_기본능력치그룹_단위+COUNTIF($C$4:C3581,C3581)</f>
        <v>12351028</v>
      </c>
      <c r="B3581" s="100" t="s">
        <v>427</v>
      </c>
      <c r="C3581" s="101">
        <f>VLOOKUP(B3581,WEAPON!$B:$D,3,0)</f>
        <v>12351</v>
      </c>
      <c r="D3581" s="102">
        <v>28</v>
      </c>
      <c r="E3581" s="101">
        <v>1</v>
      </c>
      <c r="F3581" s="101">
        <v>203</v>
      </c>
      <c r="G3581" s="101">
        <v>0</v>
      </c>
      <c r="H3581" s="101">
        <v>2</v>
      </c>
      <c r="I3581" s="101">
        <v>4455</v>
      </c>
      <c r="J3581" s="101">
        <v>0</v>
      </c>
      <c r="K3581" s="101">
        <v>3</v>
      </c>
      <c r="L3581" s="101">
        <v>621</v>
      </c>
      <c r="M3581" s="101">
        <v>0</v>
      </c>
      <c r="N3581" s="100" t="str">
        <f t="shared" si="165"/>
        <v>공격력 +203</v>
      </c>
      <c r="O3581" s="100" t="str">
        <f t="shared" si="166"/>
        <v>최대 체력 +4455</v>
      </c>
      <c r="P3581" s="100" t="str">
        <f t="shared" si="167"/>
        <v>치유력 +621</v>
      </c>
    </row>
    <row r="3582" spans="1:16" ht="13.8" customHeight="1">
      <c r="A3582" s="101">
        <f>C3582*ID규칙_기본능력치그룹_단위+COUNTIF($C$4:C3582,C3582)</f>
        <v>12351029</v>
      </c>
      <c r="B3582" s="100" t="s">
        <v>427</v>
      </c>
      <c r="C3582" s="101">
        <f>VLOOKUP(B3582,WEAPON!$B:$D,3,0)</f>
        <v>12351</v>
      </c>
      <c r="D3582" s="102">
        <v>29</v>
      </c>
      <c r="E3582" s="101">
        <v>1</v>
      </c>
      <c r="F3582" s="101">
        <v>209</v>
      </c>
      <c r="G3582" s="101">
        <v>0</v>
      </c>
      <c r="H3582" s="101">
        <v>2</v>
      </c>
      <c r="I3582" s="101">
        <v>4572</v>
      </c>
      <c r="J3582" s="101">
        <v>0</v>
      </c>
      <c r="K3582" s="101">
        <v>3</v>
      </c>
      <c r="L3582" s="101">
        <v>637</v>
      </c>
      <c r="M3582" s="101">
        <v>0</v>
      </c>
      <c r="N3582" s="100" t="str">
        <f t="shared" si="165"/>
        <v>공격력 +209</v>
      </c>
      <c r="O3582" s="100" t="str">
        <f t="shared" si="166"/>
        <v>최대 체력 +4572</v>
      </c>
      <c r="P3582" s="100" t="str">
        <f t="shared" si="167"/>
        <v>치유력 +637</v>
      </c>
    </row>
    <row r="3583" spans="1:16" ht="13.8" customHeight="1">
      <c r="A3583" s="101">
        <f>C3583*ID규칙_기본능력치그룹_단위+COUNTIF($C$4:C3583,C3583)</f>
        <v>12351030</v>
      </c>
      <c r="B3583" s="100" t="s">
        <v>427</v>
      </c>
      <c r="C3583" s="101">
        <f>VLOOKUP(B3583,WEAPON!$B:$D,3,0)</f>
        <v>12351</v>
      </c>
      <c r="D3583" s="102">
        <v>30</v>
      </c>
      <c r="E3583" s="101">
        <v>1</v>
      </c>
      <c r="F3583" s="101">
        <v>214</v>
      </c>
      <c r="G3583" s="101">
        <v>0</v>
      </c>
      <c r="H3583" s="101">
        <v>2</v>
      </c>
      <c r="I3583" s="101">
        <v>4690</v>
      </c>
      <c r="J3583" s="101">
        <v>0</v>
      </c>
      <c r="K3583" s="101">
        <v>3</v>
      </c>
      <c r="L3583" s="101">
        <v>653</v>
      </c>
      <c r="M3583" s="101">
        <v>0</v>
      </c>
      <c r="N3583" s="100" t="str">
        <f t="shared" si="165"/>
        <v>공격력 +214</v>
      </c>
      <c r="O3583" s="100" t="str">
        <f t="shared" si="166"/>
        <v>최대 체력 +4690</v>
      </c>
      <c r="P3583" s="100" t="str">
        <f t="shared" si="167"/>
        <v>치유력 +653</v>
      </c>
    </row>
    <row r="3584" spans="1:16" ht="13.8" customHeight="1">
      <c r="A3584" s="101">
        <f>C3584*ID규칙_기본능력치그룹_단위+COUNTIF($C$4:C3584,C3584)</f>
        <v>12351031</v>
      </c>
      <c r="B3584" s="100" t="s">
        <v>427</v>
      </c>
      <c r="C3584" s="101">
        <f>VLOOKUP(B3584,WEAPON!$B:$D,3,0)</f>
        <v>12351</v>
      </c>
      <c r="D3584" s="102">
        <v>31</v>
      </c>
      <c r="E3584" s="101">
        <v>1</v>
      </c>
      <c r="F3584" s="101">
        <v>219</v>
      </c>
      <c r="G3584" s="101">
        <v>0</v>
      </c>
      <c r="H3584" s="101">
        <v>2</v>
      </c>
      <c r="I3584" s="101">
        <v>4807</v>
      </c>
      <c r="J3584" s="101">
        <v>0</v>
      </c>
      <c r="K3584" s="101">
        <v>3</v>
      </c>
      <c r="L3584" s="101">
        <v>670</v>
      </c>
      <c r="M3584" s="101">
        <v>0</v>
      </c>
      <c r="N3584" s="100" t="str">
        <f t="shared" si="165"/>
        <v>공격력 +219</v>
      </c>
      <c r="O3584" s="100" t="str">
        <f t="shared" si="166"/>
        <v>최대 체력 +4807</v>
      </c>
      <c r="P3584" s="100" t="str">
        <f t="shared" si="167"/>
        <v>치유력 +670</v>
      </c>
    </row>
    <row r="3585" spans="1:16" ht="13.8" customHeight="1">
      <c r="A3585" s="101">
        <f>C3585*ID규칙_기본능력치그룹_단위+COUNTIF($C$4:C3585,C3585)</f>
        <v>12351032</v>
      </c>
      <c r="B3585" s="100" t="s">
        <v>427</v>
      </c>
      <c r="C3585" s="101">
        <f>VLOOKUP(B3585,WEAPON!$B:$D,3,0)</f>
        <v>12351</v>
      </c>
      <c r="D3585" s="102">
        <v>32</v>
      </c>
      <c r="E3585" s="101">
        <v>1</v>
      </c>
      <c r="F3585" s="101">
        <v>225</v>
      </c>
      <c r="G3585" s="101">
        <v>0</v>
      </c>
      <c r="H3585" s="101">
        <v>2</v>
      </c>
      <c r="I3585" s="101">
        <v>4924</v>
      </c>
      <c r="J3585" s="101">
        <v>0</v>
      </c>
      <c r="K3585" s="101">
        <v>3</v>
      </c>
      <c r="L3585" s="101">
        <v>686</v>
      </c>
      <c r="M3585" s="101">
        <v>0</v>
      </c>
      <c r="N3585" s="100" t="str">
        <f t="shared" si="165"/>
        <v>공격력 +225</v>
      </c>
      <c r="O3585" s="100" t="str">
        <f t="shared" si="166"/>
        <v>최대 체력 +4924</v>
      </c>
      <c r="P3585" s="100" t="str">
        <f t="shared" si="167"/>
        <v>치유력 +686</v>
      </c>
    </row>
    <row r="3586" spans="1:16" ht="13.8" customHeight="1">
      <c r="A3586" s="101">
        <f>C3586*ID규칙_기본능력치그룹_단위+COUNTIF($C$4:C3586,C3586)</f>
        <v>12351033</v>
      </c>
      <c r="B3586" s="100" t="s">
        <v>427</v>
      </c>
      <c r="C3586" s="101">
        <f>VLOOKUP(B3586,WEAPON!$B:$D,3,0)</f>
        <v>12351</v>
      </c>
      <c r="D3586" s="102">
        <v>33</v>
      </c>
      <c r="E3586" s="101">
        <v>1</v>
      </c>
      <c r="F3586" s="101">
        <v>230</v>
      </c>
      <c r="G3586" s="101">
        <v>0</v>
      </c>
      <c r="H3586" s="101">
        <v>2</v>
      </c>
      <c r="I3586" s="101">
        <v>5041</v>
      </c>
      <c r="J3586" s="101">
        <v>0</v>
      </c>
      <c r="K3586" s="101">
        <v>3</v>
      </c>
      <c r="L3586" s="101">
        <v>702</v>
      </c>
      <c r="M3586" s="101">
        <v>0</v>
      </c>
      <c r="N3586" s="100" t="str">
        <f t="shared" si="165"/>
        <v>공격력 +230</v>
      </c>
      <c r="O3586" s="100" t="str">
        <f t="shared" si="166"/>
        <v>최대 체력 +5041</v>
      </c>
      <c r="P3586" s="100" t="str">
        <f t="shared" si="167"/>
        <v>치유력 +702</v>
      </c>
    </row>
    <row r="3587" spans="1:16" ht="13.8" customHeight="1">
      <c r="A3587" s="101">
        <f>C3587*ID규칙_기본능력치그룹_단위+COUNTIF($C$4:C3587,C3587)</f>
        <v>12351034</v>
      </c>
      <c r="B3587" s="100" t="s">
        <v>427</v>
      </c>
      <c r="C3587" s="101">
        <f>VLOOKUP(B3587,WEAPON!$B:$D,3,0)</f>
        <v>12351</v>
      </c>
      <c r="D3587" s="102">
        <v>34</v>
      </c>
      <c r="E3587" s="101">
        <v>1</v>
      </c>
      <c r="F3587" s="101">
        <v>235</v>
      </c>
      <c r="G3587" s="101">
        <v>0</v>
      </c>
      <c r="H3587" s="101">
        <v>2</v>
      </c>
      <c r="I3587" s="101">
        <v>5158</v>
      </c>
      <c r="J3587" s="101">
        <v>0</v>
      </c>
      <c r="K3587" s="101">
        <v>3</v>
      </c>
      <c r="L3587" s="101">
        <v>719</v>
      </c>
      <c r="M3587" s="101">
        <v>0</v>
      </c>
      <c r="N3587" s="100" t="str">
        <f t="shared" si="165"/>
        <v>공격력 +235</v>
      </c>
      <c r="O3587" s="100" t="str">
        <f t="shared" si="166"/>
        <v>최대 체력 +5158</v>
      </c>
      <c r="P3587" s="100" t="str">
        <f t="shared" si="167"/>
        <v>치유력 +719</v>
      </c>
    </row>
    <row r="3588" spans="1:16" ht="13.8" customHeight="1">
      <c r="A3588" s="101">
        <f>C3588*ID규칙_기본능력치그룹_단위+COUNTIF($C$4:C3588,C3588)</f>
        <v>12351035</v>
      </c>
      <c r="B3588" s="100" t="s">
        <v>427</v>
      </c>
      <c r="C3588" s="101">
        <f>VLOOKUP(B3588,WEAPON!$B:$D,3,0)</f>
        <v>12351</v>
      </c>
      <c r="D3588" s="102">
        <v>35</v>
      </c>
      <c r="E3588" s="101">
        <v>1</v>
      </c>
      <c r="F3588" s="101">
        <v>241</v>
      </c>
      <c r="G3588" s="101">
        <v>0</v>
      </c>
      <c r="H3588" s="101">
        <v>2</v>
      </c>
      <c r="I3588" s="101">
        <v>5276</v>
      </c>
      <c r="J3588" s="101">
        <v>0</v>
      </c>
      <c r="K3588" s="101">
        <v>3</v>
      </c>
      <c r="L3588" s="101">
        <v>735</v>
      </c>
      <c r="M3588" s="101">
        <v>0</v>
      </c>
      <c r="N3588" s="100" t="str">
        <f t="shared" ref="N3588:N3651" si="168">IF(E3588=0,"-",VLOOKUP(E3588,STATS_TYPE,2,0)&amp;" +")&amp;IF(E3588=0,"",IF(G3588=0,F3588,F3588/100&amp;"%"))</f>
        <v>공격력 +241</v>
      </c>
      <c r="O3588" s="100" t="str">
        <f t="shared" ref="O3588:O3651" si="169">IF(H3588=0,"-",VLOOKUP(H3588,STATS_TYPE,2,0)&amp;" +")&amp;IF(H3588=0,"",IF(J3588=0,I3588,I3588/100&amp;"%"))</f>
        <v>최대 체력 +5276</v>
      </c>
      <c r="P3588" s="100" t="str">
        <f t="shared" ref="P3588:P3651" si="170">IF(K3588=0,"-",VLOOKUP(K3588,STATS_TYPE,2,0)&amp;" +")&amp;IF(K3588=0,"",IF(M3588=0,L3588,L3588/100&amp;"%"))</f>
        <v>치유력 +735</v>
      </c>
    </row>
    <row r="3589" spans="1:16" ht="13.8" customHeight="1">
      <c r="A3589" s="101">
        <f>C3589*ID규칙_기본능력치그룹_단위+COUNTIF($C$4:C3589,C3589)</f>
        <v>12351036</v>
      </c>
      <c r="B3589" s="100" t="s">
        <v>427</v>
      </c>
      <c r="C3589" s="101">
        <f>VLOOKUP(B3589,WEAPON!$B:$D,3,0)</f>
        <v>12351</v>
      </c>
      <c r="D3589" s="102">
        <v>36</v>
      </c>
      <c r="E3589" s="101">
        <v>1</v>
      </c>
      <c r="F3589" s="101">
        <v>246</v>
      </c>
      <c r="G3589" s="101">
        <v>0</v>
      </c>
      <c r="H3589" s="101">
        <v>2</v>
      </c>
      <c r="I3589" s="101">
        <v>5393</v>
      </c>
      <c r="J3589" s="101">
        <v>0</v>
      </c>
      <c r="K3589" s="101">
        <v>3</v>
      </c>
      <c r="L3589" s="101">
        <v>751</v>
      </c>
      <c r="M3589" s="101">
        <v>0</v>
      </c>
      <c r="N3589" s="100" t="str">
        <f t="shared" si="168"/>
        <v>공격력 +246</v>
      </c>
      <c r="O3589" s="100" t="str">
        <f t="shared" si="169"/>
        <v>최대 체력 +5393</v>
      </c>
      <c r="P3589" s="100" t="str">
        <f t="shared" si="170"/>
        <v>치유력 +751</v>
      </c>
    </row>
    <row r="3590" spans="1:16" ht="13.8" customHeight="1">
      <c r="A3590" s="101">
        <f>C3590*ID규칙_기본능력치그룹_단위+COUNTIF($C$4:C3590,C3590)</f>
        <v>12351037</v>
      </c>
      <c r="B3590" s="100" t="s">
        <v>427</v>
      </c>
      <c r="C3590" s="101">
        <f>VLOOKUP(B3590,WEAPON!$B:$D,3,0)</f>
        <v>12351</v>
      </c>
      <c r="D3590" s="102">
        <v>37</v>
      </c>
      <c r="E3590" s="101">
        <v>1</v>
      </c>
      <c r="F3590" s="101">
        <v>251</v>
      </c>
      <c r="G3590" s="101">
        <v>0</v>
      </c>
      <c r="H3590" s="101">
        <v>2</v>
      </c>
      <c r="I3590" s="101">
        <v>5510</v>
      </c>
      <c r="J3590" s="101">
        <v>0</v>
      </c>
      <c r="K3590" s="101">
        <v>3</v>
      </c>
      <c r="L3590" s="101">
        <v>768</v>
      </c>
      <c r="M3590" s="101">
        <v>0</v>
      </c>
      <c r="N3590" s="100" t="str">
        <f t="shared" si="168"/>
        <v>공격력 +251</v>
      </c>
      <c r="O3590" s="100" t="str">
        <f t="shared" si="169"/>
        <v>최대 체력 +5510</v>
      </c>
      <c r="P3590" s="100" t="str">
        <f t="shared" si="170"/>
        <v>치유력 +768</v>
      </c>
    </row>
    <row r="3591" spans="1:16" ht="13.8" customHeight="1">
      <c r="A3591" s="101">
        <f>C3591*ID규칙_기본능력치그룹_단위+COUNTIF($C$4:C3591,C3591)</f>
        <v>12351038</v>
      </c>
      <c r="B3591" s="100" t="s">
        <v>427</v>
      </c>
      <c r="C3591" s="101">
        <f>VLOOKUP(B3591,WEAPON!$B:$D,3,0)</f>
        <v>12351</v>
      </c>
      <c r="D3591" s="102">
        <v>38</v>
      </c>
      <c r="E3591" s="101">
        <v>1</v>
      </c>
      <c r="F3591" s="101">
        <v>257</v>
      </c>
      <c r="G3591" s="101">
        <v>0</v>
      </c>
      <c r="H3591" s="101">
        <v>2</v>
      </c>
      <c r="I3591" s="101">
        <v>5627</v>
      </c>
      <c r="J3591" s="101">
        <v>0</v>
      </c>
      <c r="K3591" s="101">
        <v>3</v>
      </c>
      <c r="L3591" s="101">
        <v>784</v>
      </c>
      <c r="M3591" s="101">
        <v>0</v>
      </c>
      <c r="N3591" s="100" t="str">
        <f t="shared" si="168"/>
        <v>공격력 +257</v>
      </c>
      <c r="O3591" s="100" t="str">
        <f t="shared" si="169"/>
        <v>최대 체력 +5627</v>
      </c>
      <c r="P3591" s="100" t="str">
        <f t="shared" si="170"/>
        <v>치유력 +784</v>
      </c>
    </row>
    <row r="3592" spans="1:16" ht="13.8" customHeight="1">
      <c r="A3592" s="101">
        <f>C3592*ID규칙_기본능력치그룹_단위+COUNTIF($C$4:C3592,C3592)</f>
        <v>12351039</v>
      </c>
      <c r="B3592" s="100" t="s">
        <v>427</v>
      </c>
      <c r="C3592" s="101">
        <f>VLOOKUP(B3592,WEAPON!$B:$D,3,0)</f>
        <v>12351</v>
      </c>
      <c r="D3592" s="102">
        <v>39</v>
      </c>
      <c r="E3592" s="101">
        <v>1</v>
      </c>
      <c r="F3592" s="101">
        <v>262</v>
      </c>
      <c r="G3592" s="101">
        <v>0</v>
      </c>
      <c r="H3592" s="101">
        <v>2</v>
      </c>
      <c r="I3592" s="101">
        <v>5745</v>
      </c>
      <c r="J3592" s="101">
        <v>0</v>
      </c>
      <c r="K3592" s="101">
        <v>3</v>
      </c>
      <c r="L3592" s="101">
        <v>800</v>
      </c>
      <c r="M3592" s="101">
        <v>0</v>
      </c>
      <c r="N3592" s="100" t="str">
        <f t="shared" si="168"/>
        <v>공격력 +262</v>
      </c>
      <c r="O3592" s="100" t="str">
        <f t="shared" si="169"/>
        <v>최대 체력 +5745</v>
      </c>
      <c r="P3592" s="100" t="str">
        <f t="shared" si="170"/>
        <v>치유력 +800</v>
      </c>
    </row>
    <row r="3593" spans="1:16" ht="13.8" customHeight="1">
      <c r="A3593" s="101">
        <f>C3593*ID규칙_기본능력치그룹_단위+COUNTIF($C$4:C3593,C3593)</f>
        <v>12351040</v>
      </c>
      <c r="B3593" s="100" t="s">
        <v>427</v>
      </c>
      <c r="C3593" s="101">
        <f>VLOOKUP(B3593,WEAPON!$B:$D,3,0)</f>
        <v>12351</v>
      </c>
      <c r="D3593" s="102">
        <v>40</v>
      </c>
      <c r="E3593" s="101">
        <v>1</v>
      </c>
      <c r="F3593" s="101">
        <v>268</v>
      </c>
      <c r="G3593" s="101">
        <v>0</v>
      </c>
      <c r="H3593" s="101">
        <v>2</v>
      </c>
      <c r="I3593" s="101">
        <v>5862</v>
      </c>
      <c r="J3593" s="101">
        <v>0</v>
      </c>
      <c r="K3593" s="101">
        <v>3</v>
      </c>
      <c r="L3593" s="101">
        <v>817</v>
      </c>
      <c r="M3593" s="101">
        <v>0</v>
      </c>
      <c r="N3593" s="100" t="str">
        <f t="shared" si="168"/>
        <v>공격력 +268</v>
      </c>
      <c r="O3593" s="100" t="str">
        <f t="shared" si="169"/>
        <v>최대 체력 +5862</v>
      </c>
      <c r="P3593" s="100" t="str">
        <f t="shared" si="170"/>
        <v>치유력 +817</v>
      </c>
    </row>
    <row r="3594" spans="1:16" ht="13.8" customHeight="1">
      <c r="A3594" s="101">
        <f>C3594*ID규칙_기본능력치그룹_단위+COUNTIF($C$4:C3594,C3594)</f>
        <v>12351041</v>
      </c>
      <c r="B3594" s="100" t="s">
        <v>427</v>
      </c>
      <c r="C3594" s="101">
        <f>VLOOKUP(B3594,WEAPON!$B:$D,3,0)</f>
        <v>12351</v>
      </c>
      <c r="D3594" s="102">
        <v>41</v>
      </c>
      <c r="E3594" s="101">
        <v>1</v>
      </c>
      <c r="F3594" s="101">
        <v>273</v>
      </c>
      <c r="G3594" s="101">
        <v>0</v>
      </c>
      <c r="H3594" s="101">
        <v>2</v>
      </c>
      <c r="I3594" s="101">
        <v>5979</v>
      </c>
      <c r="J3594" s="101">
        <v>0</v>
      </c>
      <c r="K3594" s="101">
        <v>3</v>
      </c>
      <c r="L3594" s="101">
        <v>833</v>
      </c>
      <c r="M3594" s="101">
        <v>0</v>
      </c>
      <c r="N3594" s="100" t="str">
        <f t="shared" si="168"/>
        <v>공격력 +273</v>
      </c>
      <c r="O3594" s="100" t="str">
        <f t="shared" si="169"/>
        <v>최대 체력 +5979</v>
      </c>
      <c r="P3594" s="100" t="str">
        <f t="shared" si="170"/>
        <v>치유력 +833</v>
      </c>
    </row>
    <row r="3595" spans="1:16" ht="13.8" customHeight="1">
      <c r="A3595" s="101">
        <f>C3595*ID규칙_기본능력치그룹_단위+COUNTIF($C$4:C3595,C3595)</f>
        <v>12351042</v>
      </c>
      <c r="B3595" s="100" t="s">
        <v>427</v>
      </c>
      <c r="C3595" s="101">
        <f>VLOOKUP(B3595,WEAPON!$B:$D,3,0)</f>
        <v>12351</v>
      </c>
      <c r="D3595" s="102">
        <v>42</v>
      </c>
      <c r="E3595" s="101">
        <v>1</v>
      </c>
      <c r="F3595" s="101">
        <v>278</v>
      </c>
      <c r="G3595" s="101">
        <v>0</v>
      </c>
      <c r="H3595" s="101">
        <v>2</v>
      </c>
      <c r="I3595" s="101">
        <v>6096</v>
      </c>
      <c r="J3595" s="101">
        <v>0</v>
      </c>
      <c r="K3595" s="101">
        <v>3</v>
      </c>
      <c r="L3595" s="101">
        <v>849</v>
      </c>
      <c r="M3595" s="101">
        <v>0</v>
      </c>
      <c r="N3595" s="100" t="str">
        <f t="shared" si="168"/>
        <v>공격력 +278</v>
      </c>
      <c r="O3595" s="100" t="str">
        <f t="shared" si="169"/>
        <v>최대 체력 +6096</v>
      </c>
      <c r="P3595" s="100" t="str">
        <f t="shared" si="170"/>
        <v>치유력 +849</v>
      </c>
    </row>
    <row r="3596" spans="1:16" ht="13.8" customHeight="1">
      <c r="A3596" s="101">
        <f>C3596*ID규칙_기본능력치그룹_단위+COUNTIF($C$4:C3596,C3596)</f>
        <v>12351043</v>
      </c>
      <c r="B3596" s="100" t="s">
        <v>427</v>
      </c>
      <c r="C3596" s="101">
        <f>VLOOKUP(B3596,WEAPON!$B:$D,3,0)</f>
        <v>12351</v>
      </c>
      <c r="D3596" s="102">
        <v>43</v>
      </c>
      <c r="E3596" s="101">
        <v>1</v>
      </c>
      <c r="F3596" s="101">
        <v>284</v>
      </c>
      <c r="G3596" s="101">
        <v>0</v>
      </c>
      <c r="H3596" s="101">
        <v>2</v>
      </c>
      <c r="I3596" s="101">
        <v>6213</v>
      </c>
      <c r="J3596" s="101">
        <v>0</v>
      </c>
      <c r="K3596" s="101">
        <v>3</v>
      </c>
      <c r="L3596" s="101">
        <v>866</v>
      </c>
      <c r="M3596" s="101">
        <v>0</v>
      </c>
      <c r="N3596" s="100" t="str">
        <f t="shared" si="168"/>
        <v>공격력 +284</v>
      </c>
      <c r="O3596" s="100" t="str">
        <f t="shared" si="169"/>
        <v>최대 체력 +6213</v>
      </c>
      <c r="P3596" s="100" t="str">
        <f t="shared" si="170"/>
        <v>치유력 +866</v>
      </c>
    </row>
    <row r="3597" spans="1:16" ht="13.8" customHeight="1">
      <c r="A3597" s="101">
        <f>C3597*ID규칙_기본능력치그룹_단위+COUNTIF($C$4:C3597,C3597)</f>
        <v>12351044</v>
      </c>
      <c r="B3597" s="100" t="s">
        <v>427</v>
      </c>
      <c r="C3597" s="101">
        <f>VLOOKUP(B3597,WEAPON!$B:$D,3,0)</f>
        <v>12351</v>
      </c>
      <c r="D3597" s="102">
        <v>44</v>
      </c>
      <c r="E3597" s="101">
        <v>1</v>
      </c>
      <c r="F3597" s="101">
        <v>289</v>
      </c>
      <c r="G3597" s="101">
        <v>0</v>
      </c>
      <c r="H3597" s="101">
        <v>2</v>
      </c>
      <c r="I3597" s="101">
        <v>6331</v>
      </c>
      <c r="J3597" s="101">
        <v>0</v>
      </c>
      <c r="K3597" s="101">
        <v>3</v>
      </c>
      <c r="L3597" s="101">
        <v>882</v>
      </c>
      <c r="M3597" s="101">
        <v>0</v>
      </c>
      <c r="N3597" s="100" t="str">
        <f t="shared" si="168"/>
        <v>공격력 +289</v>
      </c>
      <c r="O3597" s="100" t="str">
        <f t="shared" si="169"/>
        <v>최대 체력 +6331</v>
      </c>
      <c r="P3597" s="100" t="str">
        <f t="shared" si="170"/>
        <v>치유력 +882</v>
      </c>
    </row>
    <row r="3598" spans="1:16" ht="13.8" customHeight="1">
      <c r="A3598" s="101">
        <f>C3598*ID규칙_기본능력치그룹_단위+COUNTIF($C$4:C3598,C3598)</f>
        <v>12351045</v>
      </c>
      <c r="B3598" s="100" t="s">
        <v>427</v>
      </c>
      <c r="C3598" s="101">
        <f>VLOOKUP(B3598,WEAPON!$B:$D,3,0)</f>
        <v>12351</v>
      </c>
      <c r="D3598" s="102">
        <v>45</v>
      </c>
      <c r="E3598" s="101">
        <v>1</v>
      </c>
      <c r="F3598" s="101">
        <v>294</v>
      </c>
      <c r="G3598" s="101">
        <v>0</v>
      </c>
      <c r="H3598" s="101">
        <v>2</v>
      </c>
      <c r="I3598" s="101">
        <v>6448</v>
      </c>
      <c r="J3598" s="101">
        <v>0</v>
      </c>
      <c r="K3598" s="101">
        <v>3</v>
      </c>
      <c r="L3598" s="101">
        <v>898</v>
      </c>
      <c r="M3598" s="101">
        <v>0</v>
      </c>
      <c r="N3598" s="100" t="str">
        <f t="shared" si="168"/>
        <v>공격력 +294</v>
      </c>
      <c r="O3598" s="100" t="str">
        <f t="shared" si="169"/>
        <v>최대 체력 +6448</v>
      </c>
      <c r="P3598" s="100" t="str">
        <f t="shared" si="170"/>
        <v>치유력 +898</v>
      </c>
    </row>
    <row r="3599" spans="1:16" ht="13.8" customHeight="1">
      <c r="A3599" s="101">
        <f>C3599*ID규칙_기본능력치그룹_단위+COUNTIF($C$4:C3599,C3599)</f>
        <v>12351046</v>
      </c>
      <c r="B3599" s="100" t="s">
        <v>427</v>
      </c>
      <c r="C3599" s="101">
        <f>VLOOKUP(B3599,WEAPON!$B:$D,3,0)</f>
        <v>12351</v>
      </c>
      <c r="D3599" s="102">
        <v>46</v>
      </c>
      <c r="E3599" s="101">
        <v>1</v>
      </c>
      <c r="F3599" s="101">
        <v>300</v>
      </c>
      <c r="G3599" s="101">
        <v>0</v>
      </c>
      <c r="H3599" s="101">
        <v>2</v>
      </c>
      <c r="I3599" s="101">
        <v>6565</v>
      </c>
      <c r="J3599" s="101">
        <v>0</v>
      </c>
      <c r="K3599" s="101">
        <v>3</v>
      </c>
      <c r="L3599" s="101">
        <v>915</v>
      </c>
      <c r="M3599" s="101">
        <v>0</v>
      </c>
      <c r="N3599" s="100" t="str">
        <f t="shared" si="168"/>
        <v>공격력 +300</v>
      </c>
      <c r="O3599" s="100" t="str">
        <f t="shared" si="169"/>
        <v>최대 체력 +6565</v>
      </c>
      <c r="P3599" s="100" t="str">
        <f t="shared" si="170"/>
        <v>치유력 +915</v>
      </c>
    </row>
    <row r="3600" spans="1:16" ht="13.8" customHeight="1">
      <c r="A3600" s="101">
        <f>C3600*ID규칙_기본능력치그룹_단위+COUNTIF($C$4:C3600,C3600)</f>
        <v>12351047</v>
      </c>
      <c r="B3600" s="100" t="s">
        <v>427</v>
      </c>
      <c r="C3600" s="101">
        <f>VLOOKUP(B3600,WEAPON!$B:$D,3,0)</f>
        <v>12351</v>
      </c>
      <c r="D3600" s="102">
        <v>47</v>
      </c>
      <c r="E3600" s="101">
        <v>1</v>
      </c>
      <c r="F3600" s="101">
        <v>305</v>
      </c>
      <c r="G3600" s="101">
        <v>0</v>
      </c>
      <c r="H3600" s="101">
        <v>2</v>
      </c>
      <c r="I3600" s="101">
        <v>6682</v>
      </c>
      <c r="J3600" s="101">
        <v>0</v>
      </c>
      <c r="K3600" s="101">
        <v>3</v>
      </c>
      <c r="L3600" s="101">
        <v>931</v>
      </c>
      <c r="M3600" s="101">
        <v>0</v>
      </c>
      <c r="N3600" s="100" t="str">
        <f t="shared" si="168"/>
        <v>공격력 +305</v>
      </c>
      <c r="O3600" s="100" t="str">
        <f t="shared" si="169"/>
        <v>최대 체력 +6682</v>
      </c>
      <c r="P3600" s="100" t="str">
        <f t="shared" si="170"/>
        <v>치유력 +931</v>
      </c>
    </row>
    <row r="3601" spans="1:16" ht="13.8" customHeight="1">
      <c r="A3601" s="101">
        <f>C3601*ID규칙_기본능력치그룹_단위+COUNTIF($C$4:C3601,C3601)</f>
        <v>12351048</v>
      </c>
      <c r="B3601" s="100" t="s">
        <v>427</v>
      </c>
      <c r="C3601" s="101">
        <f>VLOOKUP(B3601,WEAPON!$B:$D,3,0)</f>
        <v>12351</v>
      </c>
      <c r="D3601" s="102">
        <v>48</v>
      </c>
      <c r="E3601" s="101">
        <v>1</v>
      </c>
      <c r="F3601" s="101">
        <v>310</v>
      </c>
      <c r="G3601" s="101">
        <v>0</v>
      </c>
      <c r="H3601" s="101">
        <v>2</v>
      </c>
      <c r="I3601" s="101">
        <v>6800</v>
      </c>
      <c r="J3601" s="101">
        <v>0</v>
      </c>
      <c r="K3601" s="101">
        <v>3</v>
      </c>
      <c r="L3601" s="101">
        <v>947</v>
      </c>
      <c r="M3601" s="101">
        <v>0</v>
      </c>
      <c r="N3601" s="100" t="str">
        <f t="shared" si="168"/>
        <v>공격력 +310</v>
      </c>
      <c r="O3601" s="100" t="str">
        <f t="shared" si="169"/>
        <v>최대 체력 +6800</v>
      </c>
      <c r="P3601" s="100" t="str">
        <f t="shared" si="170"/>
        <v>치유력 +947</v>
      </c>
    </row>
    <row r="3602" spans="1:16" ht="13.8" customHeight="1">
      <c r="A3602" s="101">
        <f>C3602*ID규칙_기본능력치그룹_단위+COUNTIF($C$4:C3602,C3602)</f>
        <v>12351049</v>
      </c>
      <c r="B3602" s="100" t="s">
        <v>427</v>
      </c>
      <c r="C3602" s="101">
        <f>VLOOKUP(B3602,WEAPON!$B:$D,3,0)</f>
        <v>12351</v>
      </c>
      <c r="D3602" s="102">
        <v>49</v>
      </c>
      <c r="E3602" s="101">
        <v>1</v>
      </c>
      <c r="F3602" s="101">
        <v>316</v>
      </c>
      <c r="G3602" s="101">
        <v>0</v>
      </c>
      <c r="H3602" s="101">
        <v>2</v>
      </c>
      <c r="I3602" s="101">
        <v>6917</v>
      </c>
      <c r="J3602" s="101">
        <v>0</v>
      </c>
      <c r="K3602" s="101">
        <v>3</v>
      </c>
      <c r="L3602" s="101">
        <v>964</v>
      </c>
      <c r="M3602" s="101">
        <v>0</v>
      </c>
      <c r="N3602" s="100" t="str">
        <f t="shared" si="168"/>
        <v>공격력 +316</v>
      </c>
      <c r="O3602" s="100" t="str">
        <f t="shared" si="169"/>
        <v>최대 체력 +6917</v>
      </c>
      <c r="P3602" s="100" t="str">
        <f t="shared" si="170"/>
        <v>치유력 +964</v>
      </c>
    </row>
    <row r="3603" spans="1:16" ht="13.8" customHeight="1">
      <c r="A3603" s="101">
        <f>C3603*ID규칙_기본능력치그룹_단위+COUNTIF($C$4:C3603,C3603)</f>
        <v>12351050</v>
      </c>
      <c r="B3603" s="100" t="s">
        <v>427</v>
      </c>
      <c r="C3603" s="101">
        <f>VLOOKUP(B3603,WEAPON!$B:$D,3,0)</f>
        <v>12351</v>
      </c>
      <c r="D3603" s="102">
        <v>50</v>
      </c>
      <c r="E3603" s="101">
        <v>1</v>
      </c>
      <c r="F3603" s="101">
        <v>321</v>
      </c>
      <c r="G3603" s="101">
        <v>0</v>
      </c>
      <c r="H3603" s="101">
        <v>2</v>
      </c>
      <c r="I3603" s="101">
        <v>7034</v>
      </c>
      <c r="J3603" s="101">
        <v>0</v>
      </c>
      <c r="K3603" s="101">
        <v>3</v>
      </c>
      <c r="L3603" s="101">
        <v>980</v>
      </c>
      <c r="M3603" s="101">
        <v>0</v>
      </c>
      <c r="N3603" s="100" t="str">
        <f t="shared" si="168"/>
        <v>공격력 +321</v>
      </c>
      <c r="O3603" s="100" t="str">
        <f t="shared" si="169"/>
        <v>최대 체력 +7034</v>
      </c>
      <c r="P3603" s="100" t="str">
        <f t="shared" si="170"/>
        <v>치유력 +980</v>
      </c>
    </row>
    <row r="3604" spans="1:16" ht="13.8" customHeight="1">
      <c r="A3604" s="101">
        <f>C3604*ID규칙_기본능력치그룹_단위+COUNTIF($C$4:C3604,C3604)</f>
        <v>11352001</v>
      </c>
      <c r="B3604" s="100" t="s">
        <v>429</v>
      </c>
      <c r="C3604" s="101">
        <f>VLOOKUP(B3604,WEAPON!$B:$D,3,0)</f>
        <v>11352</v>
      </c>
      <c r="D3604" s="102">
        <v>1</v>
      </c>
      <c r="E3604" s="101">
        <v>1</v>
      </c>
      <c r="F3604" s="101">
        <v>154</v>
      </c>
      <c r="G3604" s="101">
        <v>0</v>
      </c>
      <c r="H3604" s="101">
        <v>2</v>
      </c>
      <c r="I3604" s="101">
        <v>558</v>
      </c>
      <c r="J3604" s="101">
        <v>0</v>
      </c>
      <c r="K3604" s="101">
        <v>0</v>
      </c>
      <c r="L3604" s="101">
        <v>0</v>
      </c>
      <c r="M3604" s="101">
        <v>0</v>
      </c>
      <c r="N3604" s="100" t="str">
        <f t="shared" si="168"/>
        <v>공격력 +154</v>
      </c>
      <c r="O3604" s="100" t="str">
        <f t="shared" si="169"/>
        <v>최대 체력 +558</v>
      </c>
      <c r="P3604" s="100" t="str">
        <f t="shared" si="170"/>
        <v>-</v>
      </c>
    </row>
    <row r="3605" spans="1:16" ht="13.8" customHeight="1">
      <c r="A3605" s="101">
        <f>C3605*ID규칙_기본능력치그룹_단위+COUNTIF($C$4:C3605,C3605)</f>
        <v>11352002</v>
      </c>
      <c r="B3605" s="100" t="s">
        <v>429</v>
      </c>
      <c r="C3605" s="101">
        <f>VLOOKUP(B3605,WEAPON!$B:$D,3,0)</f>
        <v>11352</v>
      </c>
      <c r="D3605" s="102">
        <v>2</v>
      </c>
      <c r="E3605" s="101">
        <v>1</v>
      </c>
      <c r="F3605" s="101">
        <v>168</v>
      </c>
      <c r="G3605" s="101">
        <v>0</v>
      </c>
      <c r="H3605" s="101">
        <v>2</v>
      </c>
      <c r="I3605" s="101">
        <v>609</v>
      </c>
      <c r="J3605" s="101">
        <v>0</v>
      </c>
      <c r="K3605" s="101">
        <v>0</v>
      </c>
      <c r="L3605" s="101">
        <v>0</v>
      </c>
      <c r="M3605" s="101">
        <v>0</v>
      </c>
      <c r="N3605" s="100" t="str">
        <f t="shared" si="168"/>
        <v>공격력 +168</v>
      </c>
      <c r="O3605" s="100" t="str">
        <f t="shared" si="169"/>
        <v>최대 체력 +609</v>
      </c>
      <c r="P3605" s="100" t="str">
        <f t="shared" si="170"/>
        <v>-</v>
      </c>
    </row>
    <row r="3606" spans="1:16" ht="13.8" customHeight="1">
      <c r="A3606" s="101">
        <f>C3606*ID규칙_기본능력치그룹_단위+COUNTIF($C$4:C3606,C3606)</f>
        <v>11352003</v>
      </c>
      <c r="B3606" s="100" t="s">
        <v>429</v>
      </c>
      <c r="C3606" s="101">
        <f>VLOOKUP(B3606,WEAPON!$B:$D,3,0)</f>
        <v>11352</v>
      </c>
      <c r="D3606" s="102">
        <v>3</v>
      </c>
      <c r="E3606" s="101">
        <v>1</v>
      </c>
      <c r="F3606" s="101">
        <v>182</v>
      </c>
      <c r="G3606" s="101">
        <v>0</v>
      </c>
      <c r="H3606" s="101">
        <v>2</v>
      </c>
      <c r="I3606" s="101">
        <v>660</v>
      </c>
      <c r="J3606" s="101">
        <v>0</v>
      </c>
      <c r="K3606" s="101">
        <v>0</v>
      </c>
      <c r="L3606" s="101">
        <v>0</v>
      </c>
      <c r="M3606" s="101">
        <v>0</v>
      </c>
      <c r="N3606" s="100" t="str">
        <f t="shared" si="168"/>
        <v>공격력 +182</v>
      </c>
      <c r="O3606" s="100" t="str">
        <f t="shared" si="169"/>
        <v>최대 체력 +660</v>
      </c>
      <c r="P3606" s="100" t="str">
        <f t="shared" si="170"/>
        <v>-</v>
      </c>
    </row>
    <row r="3607" spans="1:16" ht="13.8" customHeight="1">
      <c r="A3607" s="101">
        <f>C3607*ID규칙_기본능력치그룹_단위+COUNTIF($C$4:C3607,C3607)</f>
        <v>11352004</v>
      </c>
      <c r="B3607" s="100" t="s">
        <v>429</v>
      </c>
      <c r="C3607" s="101">
        <f>VLOOKUP(B3607,WEAPON!$B:$D,3,0)</f>
        <v>11352</v>
      </c>
      <c r="D3607" s="102">
        <v>4</v>
      </c>
      <c r="E3607" s="101">
        <v>1</v>
      </c>
      <c r="F3607" s="101">
        <v>196</v>
      </c>
      <c r="G3607" s="101">
        <v>0</v>
      </c>
      <c r="H3607" s="101">
        <v>2</v>
      </c>
      <c r="I3607" s="101">
        <v>710</v>
      </c>
      <c r="J3607" s="101">
        <v>0</v>
      </c>
      <c r="K3607" s="101">
        <v>0</v>
      </c>
      <c r="L3607" s="101">
        <v>0</v>
      </c>
      <c r="M3607" s="101">
        <v>0</v>
      </c>
      <c r="N3607" s="100" t="str">
        <f t="shared" si="168"/>
        <v>공격력 +196</v>
      </c>
      <c r="O3607" s="100" t="str">
        <f t="shared" si="169"/>
        <v>최대 체력 +710</v>
      </c>
      <c r="P3607" s="100" t="str">
        <f t="shared" si="170"/>
        <v>-</v>
      </c>
    </row>
    <row r="3608" spans="1:16" ht="13.8" customHeight="1">
      <c r="A3608" s="101">
        <f>C3608*ID규칙_기본능력치그룹_단위+COUNTIF($C$4:C3608,C3608)</f>
        <v>11352005</v>
      </c>
      <c r="B3608" s="100" t="s">
        <v>429</v>
      </c>
      <c r="C3608" s="101">
        <f>VLOOKUP(B3608,WEAPON!$B:$D,3,0)</f>
        <v>11352</v>
      </c>
      <c r="D3608" s="102">
        <v>5</v>
      </c>
      <c r="E3608" s="101">
        <v>1</v>
      </c>
      <c r="F3608" s="101">
        <v>210</v>
      </c>
      <c r="G3608" s="101">
        <v>0</v>
      </c>
      <c r="H3608" s="101">
        <v>2</v>
      </c>
      <c r="I3608" s="101">
        <v>761</v>
      </c>
      <c r="J3608" s="101">
        <v>0</v>
      </c>
      <c r="K3608" s="101">
        <v>0</v>
      </c>
      <c r="L3608" s="101">
        <v>0</v>
      </c>
      <c r="M3608" s="101">
        <v>0</v>
      </c>
      <c r="N3608" s="100" t="str">
        <f t="shared" si="168"/>
        <v>공격력 +210</v>
      </c>
      <c r="O3608" s="100" t="str">
        <f t="shared" si="169"/>
        <v>최대 체력 +761</v>
      </c>
      <c r="P3608" s="100" t="str">
        <f t="shared" si="170"/>
        <v>-</v>
      </c>
    </row>
    <row r="3609" spans="1:16" ht="13.8" customHeight="1">
      <c r="A3609" s="101">
        <f>C3609*ID규칙_기본능력치그룹_단위+COUNTIF($C$4:C3609,C3609)</f>
        <v>11352006</v>
      </c>
      <c r="B3609" s="100" t="s">
        <v>429</v>
      </c>
      <c r="C3609" s="101">
        <f>VLOOKUP(B3609,WEAPON!$B:$D,3,0)</f>
        <v>11352</v>
      </c>
      <c r="D3609" s="102">
        <v>6</v>
      </c>
      <c r="E3609" s="101">
        <v>1</v>
      </c>
      <c r="F3609" s="101">
        <v>224</v>
      </c>
      <c r="G3609" s="101">
        <v>0</v>
      </c>
      <c r="H3609" s="101">
        <v>2</v>
      </c>
      <c r="I3609" s="101">
        <v>812</v>
      </c>
      <c r="J3609" s="101">
        <v>0</v>
      </c>
      <c r="K3609" s="101">
        <v>0</v>
      </c>
      <c r="L3609" s="101">
        <v>0</v>
      </c>
      <c r="M3609" s="101">
        <v>0</v>
      </c>
      <c r="N3609" s="100" t="str">
        <f t="shared" si="168"/>
        <v>공격력 +224</v>
      </c>
      <c r="O3609" s="100" t="str">
        <f t="shared" si="169"/>
        <v>최대 체력 +812</v>
      </c>
      <c r="P3609" s="100" t="str">
        <f t="shared" si="170"/>
        <v>-</v>
      </c>
    </row>
    <row r="3610" spans="1:16" ht="13.8" customHeight="1">
      <c r="A3610" s="101">
        <f>C3610*ID규칙_기본능력치그룹_단위+COUNTIF($C$4:C3610,C3610)</f>
        <v>11352007</v>
      </c>
      <c r="B3610" s="100" t="s">
        <v>429</v>
      </c>
      <c r="C3610" s="101">
        <f>VLOOKUP(B3610,WEAPON!$B:$D,3,0)</f>
        <v>11352</v>
      </c>
      <c r="D3610" s="102">
        <v>7</v>
      </c>
      <c r="E3610" s="101">
        <v>1</v>
      </c>
      <c r="F3610" s="101">
        <v>238</v>
      </c>
      <c r="G3610" s="101">
        <v>0</v>
      </c>
      <c r="H3610" s="101">
        <v>2</v>
      </c>
      <c r="I3610" s="101">
        <v>863</v>
      </c>
      <c r="J3610" s="101">
        <v>0</v>
      </c>
      <c r="K3610" s="101">
        <v>0</v>
      </c>
      <c r="L3610" s="101">
        <v>0</v>
      </c>
      <c r="M3610" s="101">
        <v>0</v>
      </c>
      <c r="N3610" s="100" t="str">
        <f t="shared" si="168"/>
        <v>공격력 +238</v>
      </c>
      <c r="O3610" s="100" t="str">
        <f t="shared" si="169"/>
        <v>최대 체력 +863</v>
      </c>
      <c r="P3610" s="100" t="str">
        <f t="shared" si="170"/>
        <v>-</v>
      </c>
    </row>
    <row r="3611" spans="1:16" ht="13.8" customHeight="1">
      <c r="A3611" s="101">
        <f>C3611*ID규칙_기본능력치그룹_단위+COUNTIF($C$4:C3611,C3611)</f>
        <v>11352008</v>
      </c>
      <c r="B3611" s="100" t="s">
        <v>429</v>
      </c>
      <c r="C3611" s="101">
        <f>VLOOKUP(B3611,WEAPON!$B:$D,3,0)</f>
        <v>11352</v>
      </c>
      <c r="D3611" s="102">
        <v>8</v>
      </c>
      <c r="E3611" s="101">
        <v>1</v>
      </c>
      <c r="F3611" s="101">
        <v>252</v>
      </c>
      <c r="G3611" s="101">
        <v>0</v>
      </c>
      <c r="H3611" s="101">
        <v>2</v>
      </c>
      <c r="I3611" s="101">
        <v>913</v>
      </c>
      <c r="J3611" s="101">
        <v>0</v>
      </c>
      <c r="K3611" s="101">
        <v>0</v>
      </c>
      <c r="L3611" s="101">
        <v>0</v>
      </c>
      <c r="M3611" s="101">
        <v>0</v>
      </c>
      <c r="N3611" s="100" t="str">
        <f t="shared" si="168"/>
        <v>공격력 +252</v>
      </c>
      <c r="O3611" s="100" t="str">
        <f t="shared" si="169"/>
        <v>최대 체력 +913</v>
      </c>
      <c r="P3611" s="100" t="str">
        <f t="shared" si="170"/>
        <v>-</v>
      </c>
    </row>
    <row r="3612" spans="1:16" ht="13.8" customHeight="1">
      <c r="A3612" s="101">
        <f>C3612*ID규칙_기본능력치그룹_단위+COUNTIF($C$4:C3612,C3612)</f>
        <v>11352009</v>
      </c>
      <c r="B3612" s="100" t="s">
        <v>429</v>
      </c>
      <c r="C3612" s="101">
        <f>VLOOKUP(B3612,WEAPON!$B:$D,3,0)</f>
        <v>11352</v>
      </c>
      <c r="D3612" s="102">
        <v>9</v>
      </c>
      <c r="E3612" s="101">
        <v>1</v>
      </c>
      <c r="F3612" s="101">
        <v>266</v>
      </c>
      <c r="G3612" s="101">
        <v>0</v>
      </c>
      <c r="H3612" s="101">
        <v>2</v>
      </c>
      <c r="I3612" s="101">
        <v>964</v>
      </c>
      <c r="J3612" s="101">
        <v>0</v>
      </c>
      <c r="K3612" s="101">
        <v>0</v>
      </c>
      <c r="L3612" s="101">
        <v>0</v>
      </c>
      <c r="M3612" s="101">
        <v>0</v>
      </c>
      <c r="N3612" s="100" t="str">
        <f t="shared" si="168"/>
        <v>공격력 +266</v>
      </c>
      <c r="O3612" s="100" t="str">
        <f t="shared" si="169"/>
        <v>최대 체력 +964</v>
      </c>
      <c r="P3612" s="100" t="str">
        <f t="shared" si="170"/>
        <v>-</v>
      </c>
    </row>
    <row r="3613" spans="1:16" ht="13.8" customHeight="1">
      <c r="A3613" s="101">
        <f>C3613*ID규칙_기본능력치그룹_단위+COUNTIF($C$4:C3613,C3613)</f>
        <v>11352010</v>
      </c>
      <c r="B3613" s="100" t="s">
        <v>429</v>
      </c>
      <c r="C3613" s="101">
        <f>VLOOKUP(B3613,WEAPON!$B:$D,3,0)</f>
        <v>11352</v>
      </c>
      <c r="D3613" s="102">
        <v>10</v>
      </c>
      <c r="E3613" s="101">
        <v>1</v>
      </c>
      <c r="F3613" s="101">
        <v>280</v>
      </c>
      <c r="G3613" s="101">
        <v>0</v>
      </c>
      <c r="H3613" s="101">
        <v>2</v>
      </c>
      <c r="I3613" s="101">
        <v>1015</v>
      </c>
      <c r="J3613" s="101">
        <v>0</v>
      </c>
      <c r="K3613" s="101">
        <v>0</v>
      </c>
      <c r="L3613" s="101">
        <v>0</v>
      </c>
      <c r="M3613" s="101">
        <v>0</v>
      </c>
      <c r="N3613" s="100" t="str">
        <f t="shared" si="168"/>
        <v>공격력 +280</v>
      </c>
      <c r="O3613" s="100" t="str">
        <f t="shared" si="169"/>
        <v>최대 체력 +1015</v>
      </c>
      <c r="P3613" s="100" t="str">
        <f t="shared" si="170"/>
        <v>-</v>
      </c>
    </row>
    <row r="3614" spans="1:16" ht="13.8" customHeight="1">
      <c r="A3614" s="101">
        <f>C3614*ID규칙_기본능력치그룹_단위+COUNTIF($C$4:C3614,C3614)</f>
        <v>11352011</v>
      </c>
      <c r="B3614" s="100" t="s">
        <v>429</v>
      </c>
      <c r="C3614" s="101">
        <f>VLOOKUP(B3614,WEAPON!$B:$D,3,0)</f>
        <v>11352</v>
      </c>
      <c r="D3614" s="102">
        <v>11</v>
      </c>
      <c r="E3614" s="101">
        <v>1</v>
      </c>
      <c r="F3614" s="101">
        <v>294</v>
      </c>
      <c r="G3614" s="101">
        <v>0</v>
      </c>
      <c r="H3614" s="101">
        <v>2</v>
      </c>
      <c r="I3614" s="101">
        <v>1066</v>
      </c>
      <c r="J3614" s="101">
        <v>0</v>
      </c>
      <c r="K3614" s="101">
        <v>0</v>
      </c>
      <c r="L3614" s="101">
        <v>0</v>
      </c>
      <c r="M3614" s="101">
        <v>0</v>
      </c>
      <c r="N3614" s="100" t="str">
        <f t="shared" si="168"/>
        <v>공격력 +294</v>
      </c>
      <c r="O3614" s="100" t="str">
        <f t="shared" si="169"/>
        <v>최대 체력 +1066</v>
      </c>
      <c r="P3614" s="100" t="str">
        <f t="shared" si="170"/>
        <v>-</v>
      </c>
    </row>
    <row r="3615" spans="1:16" ht="13.8" customHeight="1">
      <c r="A3615" s="101">
        <f>C3615*ID규칙_기본능력치그룹_단위+COUNTIF($C$4:C3615,C3615)</f>
        <v>11352012</v>
      </c>
      <c r="B3615" s="100" t="s">
        <v>429</v>
      </c>
      <c r="C3615" s="101">
        <f>VLOOKUP(B3615,WEAPON!$B:$D,3,0)</f>
        <v>11352</v>
      </c>
      <c r="D3615" s="102">
        <v>12</v>
      </c>
      <c r="E3615" s="101">
        <v>1</v>
      </c>
      <c r="F3615" s="101">
        <v>308</v>
      </c>
      <c r="G3615" s="101">
        <v>0</v>
      </c>
      <c r="H3615" s="101">
        <v>2</v>
      </c>
      <c r="I3615" s="101">
        <v>1116</v>
      </c>
      <c r="J3615" s="101">
        <v>0</v>
      </c>
      <c r="K3615" s="101">
        <v>0</v>
      </c>
      <c r="L3615" s="101">
        <v>0</v>
      </c>
      <c r="M3615" s="101">
        <v>0</v>
      </c>
      <c r="N3615" s="100" t="str">
        <f t="shared" si="168"/>
        <v>공격력 +308</v>
      </c>
      <c r="O3615" s="100" t="str">
        <f t="shared" si="169"/>
        <v>최대 체력 +1116</v>
      </c>
      <c r="P3615" s="100" t="str">
        <f t="shared" si="170"/>
        <v>-</v>
      </c>
    </row>
    <row r="3616" spans="1:16" ht="13.8" customHeight="1">
      <c r="A3616" s="101">
        <f>C3616*ID규칙_기본능력치그룹_단위+COUNTIF($C$4:C3616,C3616)</f>
        <v>11352013</v>
      </c>
      <c r="B3616" s="100" t="s">
        <v>429</v>
      </c>
      <c r="C3616" s="101">
        <f>VLOOKUP(B3616,WEAPON!$B:$D,3,0)</f>
        <v>11352</v>
      </c>
      <c r="D3616" s="102">
        <v>13</v>
      </c>
      <c r="E3616" s="101">
        <v>1</v>
      </c>
      <c r="F3616" s="101">
        <v>322</v>
      </c>
      <c r="G3616" s="101">
        <v>0</v>
      </c>
      <c r="H3616" s="101">
        <v>2</v>
      </c>
      <c r="I3616" s="101">
        <v>1167</v>
      </c>
      <c r="J3616" s="101">
        <v>0</v>
      </c>
      <c r="K3616" s="101">
        <v>0</v>
      </c>
      <c r="L3616" s="101">
        <v>0</v>
      </c>
      <c r="M3616" s="101">
        <v>0</v>
      </c>
      <c r="N3616" s="100" t="str">
        <f t="shared" si="168"/>
        <v>공격력 +322</v>
      </c>
      <c r="O3616" s="100" t="str">
        <f t="shared" si="169"/>
        <v>최대 체력 +1167</v>
      </c>
      <c r="P3616" s="100" t="str">
        <f t="shared" si="170"/>
        <v>-</v>
      </c>
    </row>
    <row r="3617" spans="1:16" ht="13.8" customHeight="1">
      <c r="A3617" s="101">
        <f>C3617*ID규칙_기본능력치그룹_단위+COUNTIF($C$4:C3617,C3617)</f>
        <v>11352014</v>
      </c>
      <c r="B3617" s="100" t="s">
        <v>429</v>
      </c>
      <c r="C3617" s="101">
        <f>VLOOKUP(B3617,WEAPON!$B:$D,3,0)</f>
        <v>11352</v>
      </c>
      <c r="D3617" s="102">
        <v>14</v>
      </c>
      <c r="E3617" s="101">
        <v>1</v>
      </c>
      <c r="F3617" s="101">
        <v>335</v>
      </c>
      <c r="G3617" s="101">
        <v>0</v>
      </c>
      <c r="H3617" s="101">
        <v>2</v>
      </c>
      <c r="I3617" s="101">
        <v>1218</v>
      </c>
      <c r="J3617" s="101">
        <v>0</v>
      </c>
      <c r="K3617" s="101">
        <v>0</v>
      </c>
      <c r="L3617" s="101">
        <v>0</v>
      </c>
      <c r="M3617" s="101">
        <v>0</v>
      </c>
      <c r="N3617" s="100" t="str">
        <f t="shared" si="168"/>
        <v>공격력 +335</v>
      </c>
      <c r="O3617" s="100" t="str">
        <f t="shared" si="169"/>
        <v>최대 체력 +1218</v>
      </c>
      <c r="P3617" s="100" t="str">
        <f t="shared" si="170"/>
        <v>-</v>
      </c>
    </row>
    <row r="3618" spans="1:16" ht="13.8" customHeight="1">
      <c r="A3618" s="101">
        <f>C3618*ID규칙_기본능력치그룹_단위+COUNTIF($C$4:C3618,C3618)</f>
        <v>11352015</v>
      </c>
      <c r="B3618" s="100" t="s">
        <v>429</v>
      </c>
      <c r="C3618" s="101">
        <f>VLOOKUP(B3618,WEAPON!$B:$D,3,0)</f>
        <v>11352</v>
      </c>
      <c r="D3618" s="102">
        <v>15</v>
      </c>
      <c r="E3618" s="101">
        <v>1</v>
      </c>
      <c r="F3618" s="101">
        <v>349</v>
      </c>
      <c r="G3618" s="101">
        <v>0</v>
      </c>
      <c r="H3618" s="101">
        <v>2</v>
      </c>
      <c r="I3618" s="101">
        <v>1269</v>
      </c>
      <c r="J3618" s="101">
        <v>0</v>
      </c>
      <c r="K3618" s="101">
        <v>0</v>
      </c>
      <c r="L3618" s="101">
        <v>0</v>
      </c>
      <c r="M3618" s="101">
        <v>0</v>
      </c>
      <c r="N3618" s="100" t="str">
        <f t="shared" si="168"/>
        <v>공격력 +349</v>
      </c>
      <c r="O3618" s="100" t="str">
        <f t="shared" si="169"/>
        <v>최대 체력 +1269</v>
      </c>
      <c r="P3618" s="100" t="str">
        <f t="shared" si="170"/>
        <v>-</v>
      </c>
    </row>
    <row r="3619" spans="1:16" ht="13.8" customHeight="1">
      <c r="A3619" s="101">
        <f>C3619*ID규칙_기본능력치그룹_단위+COUNTIF($C$4:C3619,C3619)</f>
        <v>11352016</v>
      </c>
      <c r="B3619" s="100" t="s">
        <v>429</v>
      </c>
      <c r="C3619" s="101">
        <f>VLOOKUP(B3619,WEAPON!$B:$D,3,0)</f>
        <v>11352</v>
      </c>
      <c r="D3619" s="102">
        <v>16</v>
      </c>
      <c r="E3619" s="101">
        <v>1</v>
      </c>
      <c r="F3619" s="101">
        <v>363</v>
      </c>
      <c r="G3619" s="101">
        <v>0</v>
      </c>
      <c r="H3619" s="101">
        <v>2</v>
      </c>
      <c r="I3619" s="101">
        <v>1319</v>
      </c>
      <c r="J3619" s="101">
        <v>0</v>
      </c>
      <c r="K3619" s="101">
        <v>0</v>
      </c>
      <c r="L3619" s="101">
        <v>0</v>
      </c>
      <c r="M3619" s="101">
        <v>0</v>
      </c>
      <c r="N3619" s="100" t="str">
        <f t="shared" si="168"/>
        <v>공격력 +363</v>
      </c>
      <c r="O3619" s="100" t="str">
        <f t="shared" si="169"/>
        <v>최대 체력 +1319</v>
      </c>
      <c r="P3619" s="100" t="str">
        <f t="shared" si="170"/>
        <v>-</v>
      </c>
    </row>
    <row r="3620" spans="1:16" ht="13.8" customHeight="1">
      <c r="A3620" s="101">
        <f>C3620*ID규칙_기본능력치그룹_단위+COUNTIF($C$4:C3620,C3620)</f>
        <v>11352017</v>
      </c>
      <c r="B3620" s="100" t="s">
        <v>429</v>
      </c>
      <c r="C3620" s="101">
        <f>VLOOKUP(B3620,WEAPON!$B:$D,3,0)</f>
        <v>11352</v>
      </c>
      <c r="D3620" s="102">
        <v>17</v>
      </c>
      <c r="E3620" s="101">
        <v>1</v>
      </c>
      <c r="F3620" s="101">
        <v>377</v>
      </c>
      <c r="G3620" s="101">
        <v>0</v>
      </c>
      <c r="H3620" s="101">
        <v>2</v>
      </c>
      <c r="I3620" s="101">
        <v>1370</v>
      </c>
      <c r="J3620" s="101">
        <v>0</v>
      </c>
      <c r="K3620" s="101">
        <v>0</v>
      </c>
      <c r="L3620" s="101">
        <v>0</v>
      </c>
      <c r="M3620" s="101">
        <v>0</v>
      </c>
      <c r="N3620" s="100" t="str">
        <f t="shared" si="168"/>
        <v>공격력 +377</v>
      </c>
      <c r="O3620" s="100" t="str">
        <f t="shared" si="169"/>
        <v>최대 체력 +1370</v>
      </c>
      <c r="P3620" s="100" t="str">
        <f t="shared" si="170"/>
        <v>-</v>
      </c>
    </row>
    <row r="3621" spans="1:16" ht="13.8" customHeight="1">
      <c r="A3621" s="101">
        <f>C3621*ID규칙_기본능력치그룹_단위+COUNTIF($C$4:C3621,C3621)</f>
        <v>11352018</v>
      </c>
      <c r="B3621" s="100" t="s">
        <v>429</v>
      </c>
      <c r="C3621" s="101">
        <f>VLOOKUP(B3621,WEAPON!$B:$D,3,0)</f>
        <v>11352</v>
      </c>
      <c r="D3621" s="102">
        <v>18</v>
      </c>
      <c r="E3621" s="101">
        <v>1</v>
      </c>
      <c r="F3621" s="101">
        <v>391</v>
      </c>
      <c r="G3621" s="101">
        <v>0</v>
      </c>
      <c r="H3621" s="101">
        <v>2</v>
      </c>
      <c r="I3621" s="101">
        <v>1421</v>
      </c>
      <c r="J3621" s="101">
        <v>0</v>
      </c>
      <c r="K3621" s="101">
        <v>0</v>
      </c>
      <c r="L3621" s="101">
        <v>0</v>
      </c>
      <c r="M3621" s="101">
        <v>0</v>
      </c>
      <c r="N3621" s="100" t="str">
        <f t="shared" si="168"/>
        <v>공격력 +391</v>
      </c>
      <c r="O3621" s="100" t="str">
        <f t="shared" si="169"/>
        <v>최대 체력 +1421</v>
      </c>
      <c r="P3621" s="100" t="str">
        <f t="shared" si="170"/>
        <v>-</v>
      </c>
    </row>
    <row r="3622" spans="1:16" ht="13.8" customHeight="1">
      <c r="A3622" s="101">
        <f>C3622*ID규칙_기본능력치그룹_단위+COUNTIF($C$4:C3622,C3622)</f>
        <v>11352019</v>
      </c>
      <c r="B3622" s="100" t="s">
        <v>429</v>
      </c>
      <c r="C3622" s="101">
        <f>VLOOKUP(B3622,WEAPON!$B:$D,3,0)</f>
        <v>11352</v>
      </c>
      <c r="D3622" s="102">
        <v>19</v>
      </c>
      <c r="E3622" s="101">
        <v>1</v>
      </c>
      <c r="F3622" s="101">
        <v>405</v>
      </c>
      <c r="G3622" s="101">
        <v>0</v>
      </c>
      <c r="H3622" s="101">
        <v>2</v>
      </c>
      <c r="I3622" s="101">
        <v>1472</v>
      </c>
      <c r="J3622" s="101">
        <v>0</v>
      </c>
      <c r="K3622" s="101">
        <v>0</v>
      </c>
      <c r="L3622" s="101">
        <v>0</v>
      </c>
      <c r="M3622" s="101">
        <v>0</v>
      </c>
      <c r="N3622" s="100" t="str">
        <f t="shared" si="168"/>
        <v>공격력 +405</v>
      </c>
      <c r="O3622" s="100" t="str">
        <f t="shared" si="169"/>
        <v>최대 체력 +1472</v>
      </c>
      <c r="P3622" s="100" t="str">
        <f t="shared" si="170"/>
        <v>-</v>
      </c>
    </row>
    <row r="3623" spans="1:16" ht="13.8" customHeight="1">
      <c r="A3623" s="101">
        <f>C3623*ID규칙_기본능력치그룹_단위+COUNTIF($C$4:C3623,C3623)</f>
        <v>11352020</v>
      </c>
      <c r="B3623" s="100" t="s">
        <v>429</v>
      </c>
      <c r="C3623" s="101">
        <f>VLOOKUP(B3623,WEAPON!$B:$D,3,0)</f>
        <v>11352</v>
      </c>
      <c r="D3623" s="102">
        <v>20</v>
      </c>
      <c r="E3623" s="101">
        <v>1</v>
      </c>
      <c r="F3623" s="101">
        <v>419</v>
      </c>
      <c r="G3623" s="101">
        <v>0</v>
      </c>
      <c r="H3623" s="101">
        <v>2</v>
      </c>
      <c r="I3623" s="101">
        <v>1522</v>
      </c>
      <c r="J3623" s="101">
        <v>0</v>
      </c>
      <c r="K3623" s="101">
        <v>0</v>
      </c>
      <c r="L3623" s="101">
        <v>0</v>
      </c>
      <c r="M3623" s="101">
        <v>0</v>
      </c>
      <c r="N3623" s="100" t="str">
        <f t="shared" si="168"/>
        <v>공격력 +419</v>
      </c>
      <c r="O3623" s="100" t="str">
        <f t="shared" si="169"/>
        <v>최대 체력 +1522</v>
      </c>
      <c r="P3623" s="100" t="str">
        <f t="shared" si="170"/>
        <v>-</v>
      </c>
    </row>
    <row r="3624" spans="1:16" ht="13.8" customHeight="1">
      <c r="A3624" s="101">
        <f>C3624*ID규칙_기본능력치그룹_단위+COUNTIF($C$4:C3624,C3624)</f>
        <v>11352021</v>
      </c>
      <c r="B3624" s="100" t="s">
        <v>429</v>
      </c>
      <c r="C3624" s="101">
        <f>VLOOKUP(B3624,WEAPON!$B:$D,3,0)</f>
        <v>11352</v>
      </c>
      <c r="D3624" s="102">
        <v>21</v>
      </c>
      <c r="E3624" s="101">
        <v>1</v>
      </c>
      <c r="F3624" s="101">
        <v>433</v>
      </c>
      <c r="G3624" s="101">
        <v>0</v>
      </c>
      <c r="H3624" s="101">
        <v>2</v>
      </c>
      <c r="I3624" s="101">
        <v>1573</v>
      </c>
      <c r="J3624" s="101">
        <v>0</v>
      </c>
      <c r="K3624" s="101">
        <v>0</v>
      </c>
      <c r="L3624" s="101">
        <v>0</v>
      </c>
      <c r="M3624" s="101">
        <v>0</v>
      </c>
      <c r="N3624" s="100" t="str">
        <f t="shared" si="168"/>
        <v>공격력 +433</v>
      </c>
      <c r="O3624" s="100" t="str">
        <f t="shared" si="169"/>
        <v>최대 체력 +1573</v>
      </c>
      <c r="P3624" s="100" t="str">
        <f t="shared" si="170"/>
        <v>-</v>
      </c>
    </row>
    <row r="3625" spans="1:16" ht="13.8" customHeight="1">
      <c r="A3625" s="101">
        <f>C3625*ID규칙_기본능력치그룹_단위+COUNTIF($C$4:C3625,C3625)</f>
        <v>11352022</v>
      </c>
      <c r="B3625" s="100" t="s">
        <v>429</v>
      </c>
      <c r="C3625" s="101">
        <f>VLOOKUP(B3625,WEAPON!$B:$D,3,0)</f>
        <v>11352</v>
      </c>
      <c r="D3625" s="102">
        <v>22</v>
      </c>
      <c r="E3625" s="101">
        <v>1</v>
      </c>
      <c r="F3625" s="101">
        <v>447</v>
      </c>
      <c r="G3625" s="101">
        <v>0</v>
      </c>
      <c r="H3625" s="101">
        <v>2</v>
      </c>
      <c r="I3625" s="101">
        <v>1624</v>
      </c>
      <c r="J3625" s="101">
        <v>0</v>
      </c>
      <c r="K3625" s="101">
        <v>0</v>
      </c>
      <c r="L3625" s="101">
        <v>0</v>
      </c>
      <c r="M3625" s="101">
        <v>0</v>
      </c>
      <c r="N3625" s="100" t="str">
        <f t="shared" si="168"/>
        <v>공격력 +447</v>
      </c>
      <c r="O3625" s="100" t="str">
        <f t="shared" si="169"/>
        <v>최대 체력 +1624</v>
      </c>
      <c r="P3625" s="100" t="str">
        <f t="shared" si="170"/>
        <v>-</v>
      </c>
    </row>
    <row r="3626" spans="1:16" ht="13.8" customHeight="1">
      <c r="A3626" s="101">
        <f>C3626*ID규칙_기본능력치그룹_단위+COUNTIF($C$4:C3626,C3626)</f>
        <v>11352023</v>
      </c>
      <c r="B3626" s="100" t="s">
        <v>429</v>
      </c>
      <c r="C3626" s="101">
        <f>VLOOKUP(B3626,WEAPON!$B:$D,3,0)</f>
        <v>11352</v>
      </c>
      <c r="D3626" s="102">
        <v>23</v>
      </c>
      <c r="E3626" s="101">
        <v>1</v>
      </c>
      <c r="F3626" s="101">
        <v>461</v>
      </c>
      <c r="G3626" s="101">
        <v>0</v>
      </c>
      <c r="H3626" s="101">
        <v>2</v>
      </c>
      <c r="I3626" s="101">
        <v>1675</v>
      </c>
      <c r="J3626" s="101">
        <v>0</v>
      </c>
      <c r="K3626" s="101">
        <v>0</v>
      </c>
      <c r="L3626" s="101">
        <v>0</v>
      </c>
      <c r="M3626" s="101">
        <v>0</v>
      </c>
      <c r="N3626" s="100" t="str">
        <f t="shared" si="168"/>
        <v>공격력 +461</v>
      </c>
      <c r="O3626" s="100" t="str">
        <f t="shared" si="169"/>
        <v>최대 체력 +1675</v>
      </c>
      <c r="P3626" s="100" t="str">
        <f t="shared" si="170"/>
        <v>-</v>
      </c>
    </row>
    <row r="3627" spans="1:16" ht="13.8" customHeight="1">
      <c r="A3627" s="101">
        <f>C3627*ID규칙_기본능력치그룹_단위+COUNTIF($C$4:C3627,C3627)</f>
        <v>11352024</v>
      </c>
      <c r="B3627" s="100" t="s">
        <v>429</v>
      </c>
      <c r="C3627" s="101">
        <f>VLOOKUP(B3627,WEAPON!$B:$D,3,0)</f>
        <v>11352</v>
      </c>
      <c r="D3627" s="102">
        <v>24</v>
      </c>
      <c r="E3627" s="101">
        <v>1</v>
      </c>
      <c r="F3627" s="101">
        <v>475</v>
      </c>
      <c r="G3627" s="101">
        <v>0</v>
      </c>
      <c r="H3627" s="101">
        <v>2</v>
      </c>
      <c r="I3627" s="101">
        <v>1725</v>
      </c>
      <c r="J3627" s="101">
        <v>0</v>
      </c>
      <c r="K3627" s="101">
        <v>0</v>
      </c>
      <c r="L3627" s="101">
        <v>0</v>
      </c>
      <c r="M3627" s="101">
        <v>0</v>
      </c>
      <c r="N3627" s="100" t="str">
        <f t="shared" si="168"/>
        <v>공격력 +475</v>
      </c>
      <c r="O3627" s="100" t="str">
        <f t="shared" si="169"/>
        <v>최대 체력 +1725</v>
      </c>
      <c r="P3627" s="100" t="str">
        <f t="shared" si="170"/>
        <v>-</v>
      </c>
    </row>
    <row r="3628" spans="1:16" ht="13.8" customHeight="1">
      <c r="A3628" s="101">
        <f>C3628*ID규칙_기본능력치그룹_단위+COUNTIF($C$4:C3628,C3628)</f>
        <v>11352025</v>
      </c>
      <c r="B3628" s="100" t="s">
        <v>429</v>
      </c>
      <c r="C3628" s="101">
        <f>VLOOKUP(B3628,WEAPON!$B:$D,3,0)</f>
        <v>11352</v>
      </c>
      <c r="D3628" s="102">
        <v>25</v>
      </c>
      <c r="E3628" s="101">
        <v>1</v>
      </c>
      <c r="F3628" s="101">
        <v>489</v>
      </c>
      <c r="G3628" s="101">
        <v>0</v>
      </c>
      <c r="H3628" s="101">
        <v>2</v>
      </c>
      <c r="I3628" s="101">
        <v>1776</v>
      </c>
      <c r="J3628" s="101">
        <v>0</v>
      </c>
      <c r="K3628" s="101">
        <v>0</v>
      </c>
      <c r="L3628" s="101">
        <v>0</v>
      </c>
      <c r="M3628" s="101">
        <v>0</v>
      </c>
      <c r="N3628" s="100" t="str">
        <f t="shared" si="168"/>
        <v>공격력 +489</v>
      </c>
      <c r="O3628" s="100" t="str">
        <f t="shared" si="169"/>
        <v>최대 체력 +1776</v>
      </c>
      <c r="P3628" s="100" t="str">
        <f t="shared" si="170"/>
        <v>-</v>
      </c>
    </row>
    <row r="3629" spans="1:16" ht="13.8" customHeight="1">
      <c r="A3629" s="101">
        <f>C3629*ID규칙_기본능력치그룹_단위+COUNTIF($C$4:C3629,C3629)</f>
        <v>11352026</v>
      </c>
      <c r="B3629" s="100" t="s">
        <v>429</v>
      </c>
      <c r="C3629" s="101">
        <f>VLOOKUP(B3629,WEAPON!$B:$D,3,0)</f>
        <v>11352</v>
      </c>
      <c r="D3629" s="102">
        <v>26</v>
      </c>
      <c r="E3629" s="101">
        <v>1</v>
      </c>
      <c r="F3629" s="101">
        <v>503</v>
      </c>
      <c r="G3629" s="101">
        <v>0</v>
      </c>
      <c r="H3629" s="101">
        <v>2</v>
      </c>
      <c r="I3629" s="101">
        <v>1827</v>
      </c>
      <c r="J3629" s="101">
        <v>0</v>
      </c>
      <c r="K3629" s="101">
        <v>0</v>
      </c>
      <c r="L3629" s="101">
        <v>0</v>
      </c>
      <c r="M3629" s="101">
        <v>0</v>
      </c>
      <c r="N3629" s="100" t="str">
        <f t="shared" si="168"/>
        <v>공격력 +503</v>
      </c>
      <c r="O3629" s="100" t="str">
        <f t="shared" si="169"/>
        <v>최대 체력 +1827</v>
      </c>
      <c r="P3629" s="100" t="str">
        <f t="shared" si="170"/>
        <v>-</v>
      </c>
    </row>
    <row r="3630" spans="1:16" ht="13.8" customHeight="1">
      <c r="A3630" s="101">
        <f>C3630*ID규칙_기본능력치그룹_단위+COUNTIF($C$4:C3630,C3630)</f>
        <v>11352027</v>
      </c>
      <c r="B3630" s="100" t="s">
        <v>429</v>
      </c>
      <c r="C3630" s="101">
        <f>VLOOKUP(B3630,WEAPON!$B:$D,3,0)</f>
        <v>11352</v>
      </c>
      <c r="D3630" s="102">
        <v>27</v>
      </c>
      <c r="E3630" s="101">
        <v>1</v>
      </c>
      <c r="F3630" s="101">
        <v>517</v>
      </c>
      <c r="G3630" s="101">
        <v>0</v>
      </c>
      <c r="H3630" s="101">
        <v>2</v>
      </c>
      <c r="I3630" s="101">
        <v>1878</v>
      </c>
      <c r="J3630" s="101">
        <v>0</v>
      </c>
      <c r="K3630" s="101">
        <v>0</v>
      </c>
      <c r="L3630" s="101">
        <v>0</v>
      </c>
      <c r="M3630" s="101">
        <v>0</v>
      </c>
      <c r="N3630" s="100" t="str">
        <f t="shared" si="168"/>
        <v>공격력 +517</v>
      </c>
      <c r="O3630" s="100" t="str">
        <f t="shared" si="169"/>
        <v>최대 체력 +1878</v>
      </c>
      <c r="P3630" s="100" t="str">
        <f t="shared" si="170"/>
        <v>-</v>
      </c>
    </row>
    <row r="3631" spans="1:16" ht="13.8" customHeight="1">
      <c r="A3631" s="101">
        <f>C3631*ID규칙_기본능력치그룹_단위+COUNTIF($C$4:C3631,C3631)</f>
        <v>11352028</v>
      </c>
      <c r="B3631" s="100" t="s">
        <v>429</v>
      </c>
      <c r="C3631" s="101">
        <f>VLOOKUP(B3631,WEAPON!$B:$D,3,0)</f>
        <v>11352</v>
      </c>
      <c r="D3631" s="102">
        <v>28</v>
      </c>
      <c r="E3631" s="101">
        <v>1</v>
      </c>
      <c r="F3631" s="101">
        <v>531</v>
      </c>
      <c r="G3631" s="101">
        <v>0</v>
      </c>
      <c r="H3631" s="101">
        <v>2</v>
      </c>
      <c r="I3631" s="101">
        <v>1928</v>
      </c>
      <c r="J3631" s="101">
        <v>0</v>
      </c>
      <c r="K3631" s="101">
        <v>0</v>
      </c>
      <c r="L3631" s="101">
        <v>0</v>
      </c>
      <c r="M3631" s="101">
        <v>0</v>
      </c>
      <c r="N3631" s="100" t="str">
        <f t="shared" si="168"/>
        <v>공격력 +531</v>
      </c>
      <c r="O3631" s="100" t="str">
        <f t="shared" si="169"/>
        <v>최대 체력 +1928</v>
      </c>
      <c r="P3631" s="100" t="str">
        <f t="shared" si="170"/>
        <v>-</v>
      </c>
    </row>
    <row r="3632" spans="1:16" ht="13.8" customHeight="1">
      <c r="A3632" s="101">
        <f>C3632*ID규칙_기본능력치그룹_단위+COUNTIF($C$4:C3632,C3632)</f>
        <v>11352029</v>
      </c>
      <c r="B3632" s="100" t="s">
        <v>429</v>
      </c>
      <c r="C3632" s="101">
        <f>VLOOKUP(B3632,WEAPON!$B:$D,3,0)</f>
        <v>11352</v>
      </c>
      <c r="D3632" s="102">
        <v>29</v>
      </c>
      <c r="E3632" s="101">
        <v>1</v>
      </c>
      <c r="F3632" s="101">
        <v>545</v>
      </c>
      <c r="G3632" s="101">
        <v>0</v>
      </c>
      <c r="H3632" s="101">
        <v>2</v>
      </c>
      <c r="I3632" s="101">
        <v>1979</v>
      </c>
      <c r="J3632" s="101">
        <v>0</v>
      </c>
      <c r="K3632" s="101">
        <v>0</v>
      </c>
      <c r="L3632" s="101">
        <v>0</v>
      </c>
      <c r="M3632" s="101">
        <v>0</v>
      </c>
      <c r="N3632" s="100" t="str">
        <f t="shared" si="168"/>
        <v>공격력 +545</v>
      </c>
      <c r="O3632" s="100" t="str">
        <f t="shared" si="169"/>
        <v>최대 체력 +1979</v>
      </c>
      <c r="P3632" s="100" t="str">
        <f t="shared" si="170"/>
        <v>-</v>
      </c>
    </row>
    <row r="3633" spans="1:16" ht="13.8" customHeight="1">
      <c r="A3633" s="101">
        <f>C3633*ID규칙_기본능력치그룹_단위+COUNTIF($C$4:C3633,C3633)</f>
        <v>11352030</v>
      </c>
      <c r="B3633" s="100" t="s">
        <v>429</v>
      </c>
      <c r="C3633" s="101">
        <f>VLOOKUP(B3633,WEAPON!$B:$D,3,0)</f>
        <v>11352</v>
      </c>
      <c r="D3633" s="102">
        <v>30</v>
      </c>
      <c r="E3633" s="101">
        <v>1</v>
      </c>
      <c r="F3633" s="101">
        <v>559</v>
      </c>
      <c r="G3633" s="101">
        <v>0</v>
      </c>
      <c r="H3633" s="101">
        <v>2</v>
      </c>
      <c r="I3633" s="101">
        <v>2030</v>
      </c>
      <c r="J3633" s="101">
        <v>0</v>
      </c>
      <c r="K3633" s="101">
        <v>0</v>
      </c>
      <c r="L3633" s="101">
        <v>0</v>
      </c>
      <c r="M3633" s="101">
        <v>0</v>
      </c>
      <c r="N3633" s="100" t="str">
        <f t="shared" si="168"/>
        <v>공격력 +559</v>
      </c>
      <c r="O3633" s="100" t="str">
        <f t="shared" si="169"/>
        <v>최대 체력 +2030</v>
      </c>
      <c r="P3633" s="100" t="str">
        <f t="shared" si="170"/>
        <v>-</v>
      </c>
    </row>
    <row r="3634" spans="1:16" ht="13.8" customHeight="1">
      <c r="A3634" s="101">
        <f>C3634*ID규칙_기본능력치그룹_단위+COUNTIF($C$4:C3634,C3634)</f>
        <v>11352031</v>
      </c>
      <c r="B3634" s="100" t="s">
        <v>429</v>
      </c>
      <c r="C3634" s="101">
        <f>VLOOKUP(B3634,WEAPON!$B:$D,3,0)</f>
        <v>11352</v>
      </c>
      <c r="D3634" s="102">
        <v>31</v>
      </c>
      <c r="E3634" s="101">
        <v>1</v>
      </c>
      <c r="F3634" s="101">
        <v>573</v>
      </c>
      <c r="G3634" s="101">
        <v>0</v>
      </c>
      <c r="H3634" s="101">
        <v>2</v>
      </c>
      <c r="I3634" s="101">
        <v>2081</v>
      </c>
      <c r="J3634" s="101">
        <v>0</v>
      </c>
      <c r="K3634" s="101">
        <v>0</v>
      </c>
      <c r="L3634" s="101">
        <v>0</v>
      </c>
      <c r="M3634" s="101">
        <v>0</v>
      </c>
      <c r="N3634" s="100" t="str">
        <f t="shared" si="168"/>
        <v>공격력 +573</v>
      </c>
      <c r="O3634" s="100" t="str">
        <f t="shared" si="169"/>
        <v>최대 체력 +2081</v>
      </c>
      <c r="P3634" s="100" t="str">
        <f t="shared" si="170"/>
        <v>-</v>
      </c>
    </row>
    <row r="3635" spans="1:16" ht="13.8" customHeight="1">
      <c r="A3635" s="101">
        <f>C3635*ID규칙_기본능력치그룹_단위+COUNTIF($C$4:C3635,C3635)</f>
        <v>11352032</v>
      </c>
      <c r="B3635" s="100" t="s">
        <v>429</v>
      </c>
      <c r="C3635" s="101">
        <f>VLOOKUP(B3635,WEAPON!$B:$D,3,0)</f>
        <v>11352</v>
      </c>
      <c r="D3635" s="102">
        <v>32</v>
      </c>
      <c r="E3635" s="101">
        <v>1</v>
      </c>
      <c r="F3635" s="101">
        <v>587</v>
      </c>
      <c r="G3635" s="101">
        <v>0</v>
      </c>
      <c r="H3635" s="101">
        <v>2</v>
      </c>
      <c r="I3635" s="101">
        <v>2131</v>
      </c>
      <c r="J3635" s="101">
        <v>0</v>
      </c>
      <c r="K3635" s="101">
        <v>0</v>
      </c>
      <c r="L3635" s="101">
        <v>0</v>
      </c>
      <c r="M3635" s="101">
        <v>0</v>
      </c>
      <c r="N3635" s="100" t="str">
        <f t="shared" si="168"/>
        <v>공격력 +587</v>
      </c>
      <c r="O3635" s="100" t="str">
        <f t="shared" si="169"/>
        <v>최대 체력 +2131</v>
      </c>
      <c r="P3635" s="100" t="str">
        <f t="shared" si="170"/>
        <v>-</v>
      </c>
    </row>
    <row r="3636" spans="1:16" ht="13.8" customHeight="1">
      <c r="A3636" s="101">
        <f>C3636*ID규칙_기본능력치그룹_단위+COUNTIF($C$4:C3636,C3636)</f>
        <v>11352033</v>
      </c>
      <c r="B3636" s="100" t="s">
        <v>429</v>
      </c>
      <c r="C3636" s="101">
        <f>VLOOKUP(B3636,WEAPON!$B:$D,3,0)</f>
        <v>11352</v>
      </c>
      <c r="D3636" s="102">
        <v>33</v>
      </c>
      <c r="E3636" s="101">
        <v>1</v>
      </c>
      <c r="F3636" s="101">
        <v>601</v>
      </c>
      <c r="G3636" s="101">
        <v>0</v>
      </c>
      <c r="H3636" s="101">
        <v>2</v>
      </c>
      <c r="I3636" s="101">
        <v>2182</v>
      </c>
      <c r="J3636" s="101">
        <v>0</v>
      </c>
      <c r="K3636" s="101">
        <v>0</v>
      </c>
      <c r="L3636" s="101">
        <v>0</v>
      </c>
      <c r="M3636" s="101">
        <v>0</v>
      </c>
      <c r="N3636" s="100" t="str">
        <f t="shared" si="168"/>
        <v>공격력 +601</v>
      </c>
      <c r="O3636" s="100" t="str">
        <f t="shared" si="169"/>
        <v>최대 체력 +2182</v>
      </c>
      <c r="P3636" s="100" t="str">
        <f t="shared" si="170"/>
        <v>-</v>
      </c>
    </row>
    <row r="3637" spans="1:16" ht="13.8" customHeight="1">
      <c r="A3637" s="101">
        <f>C3637*ID규칙_기본능력치그룹_단위+COUNTIF($C$4:C3637,C3637)</f>
        <v>11352034</v>
      </c>
      <c r="B3637" s="100" t="s">
        <v>429</v>
      </c>
      <c r="C3637" s="101">
        <f>VLOOKUP(B3637,WEAPON!$B:$D,3,0)</f>
        <v>11352</v>
      </c>
      <c r="D3637" s="102">
        <v>34</v>
      </c>
      <c r="E3637" s="101">
        <v>1</v>
      </c>
      <c r="F3637" s="101">
        <v>615</v>
      </c>
      <c r="G3637" s="101">
        <v>0</v>
      </c>
      <c r="H3637" s="101">
        <v>2</v>
      </c>
      <c r="I3637" s="101">
        <v>2233</v>
      </c>
      <c r="J3637" s="101">
        <v>0</v>
      </c>
      <c r="K3637" s="101">
        <v>0</v>
      </c>
      <c r="L3637" s="101">
        <v>0</v>
      </c>
      <c r="M3637" s="101">
        <v>0</v>
      </c>
      <c r="N3637" s="100" t="str">
        <f t="shared" si="168"/>
        <v>공격력 +615</v>
      </c>
      <c r="O3637" s="100" t="str">
        <f t="shared" si="169"/>
        <v>최대 체력 +2233</v>
      </c>
      <c r="P3637" s="100" t="str">
        <f t="shared" si="170"/>
        <v>-</v>
      </c>
    </row>
    <row r="3638" spans="1:16" ht="13.8" customHeight="1">
      <c r="A3638" s="101">
        <f>C3638*ID규칙_기본능력치그룹_단위+COUNTIF($C$4:C3638,C3638)</f>
        <v>11352035</v>
      </c>
      <c r="B3638" s="100" t="s">
        <v>429</v>
      </c>
      <c r="C3638" s="101">
        <f>VLOOKUP(B3638,WEAPON!$B:$D,3,0)</f>
        <v>11352</v>
      </c>
      <c r="D3638" s="102">
        <v>35</v>
      </c>
      <c r="E3638" s="101">
        <v>1</v>
      </c>
      <c r="F3638" s="101">
        <v>629</v>
      </c>
      <c r="G3638" s="101">
        <v>0</v>
      </c>
      <c r="H3638" s="101">
        <v>2</v>
      </c>
      <c r="I3638" s="101">
        <v>2284</v>
      </c>
      <c r="J3638" s="101">
        <v>0</v>
      </c>
      <c r="K3638" s="101">
        <v>0</v>
      </c>
      <c r="L3638" s="101">
        <v>0</v>
      </c>
      <c r="M3638" s="101">
        <v>0</v>
      </c>
      <c r="N3638" s="100" t="str">
        <f t="shared" si="168"/>
        <v>공격력 +629</v>
      </c>
      <c r="O3638" s="100" t="str">
        <f t="shared" si="169"/>
        <v>최대 체력 +2284</v>
      </c>
      <c r="P3638" s="100" t="str">
        <f t="shared" si="170"/>
        <v>-</v>
      </c>
    </row>
    <row r="3639" spans="1:16" ht="13.8" customHeight="1">
      <c r="A3639" s="101">
        <f>C3639*ID규칙_기본능력치그룹_단위+COUNTIF($C$4:C3639,C3639)</f>
        <v>11352036</v>
      </c>
      <c r="B3639" s="100" t="s">
        <v>429</v>
      </c>
      <c r="C3639" s="101">
        <f>VLOOKUP(B3639,WEAPON!$B:$D,3,0)</f>
        <v>11352</v>
      </c>
      <c r="D3639" s="102">
        <v>36</v>
      </c>
      <c r="E3639" s="101">
        <v>1</v>
      </c>
      <c r="F3639" s="101">
        <v>643</v>
      </c>
      <c r="G3639" s="101">
        <v>0</v>
      </c>
      <c r="H3639" s="101">
        <v>2</v>
      </c>
      <c r="I3639" s="101">
        <v>2334</v>
      </c>
      <c r="J3639" s="101">
        <v>0</v>
      </c>
      <c r="K3639" s="101">
        <v>0</v>
      </c>
      <c r="L3639" s="101">
        <v>0</v>
      </c>
      <c r="M3639" s="101">
        <v>0</v>
      </c>
      <c r="N3639" s="100" t="str">
        <f t="shared" si="168"/>
        <v>공격력 +643</v>
      </c>
      <c r="O3639" s="100" t="str">
        <f t="shared" si="169"/>
        <v>최대 체력 +2334</v>
      </c>
      <c r="P3639" s="100" t="str">
        <f t="shared" si="170"/>
        <v>-</v>
      </c>
    </row>
    <row r="3640" spans="1:16" ht="13.8" customHeight="1">
      <c r="A3640" s="101">
        <f>C3640*ID규칙_기본능력치그룹_단위+COUNTIF($C$4:C3640,C3640)</f>
        <v>11352037</v>
      </c>
      <c r="B3640" s="100" t="s">
        <v>429</v>
      </c>
      <c r="C3640" s="101">
        <f>VLOOKUP(B3640,WEAPON!$B:$D,3,0)</f>
        <v>11352</v>
      </c>
      <c r="D3640" s="102">
        <v>37</v>
      </c>
      <c r="E3640" s="101">
        <v>1</v>
      </c>
      <c r="F3640" s="101">
        <v>657</v>
      </c>
      <c r="G3640" s="101">
        <v>0</v>
      </c>
      <c r="H3640" s="101">
        <v>2</v>
      </c>
      <c r="I3640" s="101">
        <v>2385</v>
      </c>
      <c r="J3640" s="101">
        <v>0</v>
      </c>
      <c r="K3640" s="101">
        <v>0</v>
      </c>
      <c r="L3640" s="101">
        <v>0</v>
      </c>
      <c r="M3640" s="101">
        <v>0</v>
      </c>
      <c r="N3640" s="100" t="str">
        <f t="shared" si="168"/>
        <v>공격력 +657</v>
      </c>
      <c r="O3640" s="100" t="str">
        <f t="shared" si="169"/>
        <v>최대 체력 +2385</v>
      </c>
      <c r="P3640" s="100" t="str">
        <f t="shared" si="170"/>
        <v>-</v>
      </c>
    </row>
    <row r="3641" spans="1:16" ht="13.8" customHeight="1">
      <c r="A3641" s="101">
        <f>C3641*ID규칙_기본능력치그룹_단위+COUNTIF($C$4:C3641,C3641)</f>
        <v>11352038</v>
      </c>
      <c r="B3641" s="100" t="s">
        <v>429</v>
      </c>
      <c r="C3641" s="101">
        <f>VLOOKUP(B3641,WEAPON!$B:$D,3,0)</f>
        <v>11352</v>
      </c>
      <c r="D3641" s="102">
        <v>38</v>
      </c>
      <c r="E3641" s="101">
        <v>1</v>
      </c>
      <c r="F3641" s="101">
        <v>670</v>
      </c>
      <c r="G3641" s="101">
        <v>0</v>
      </c>
      <c r="H3641" s="101">
        <v>2</v>
      </c>
      <c r="I3641" s="101">
        <v>2436</v>
      </c>
      <c r="J3641" s="101">
        <v>0</v>
      </c>
      <c r="K3641" s="101">
        <v>0</v>
      </c>
      <c r="L3641" s="101">
        <v>0</v>
      </c>
      <c r="M3641" s="101">
        <v>0</v>
      </c>
      <c r="N3641" s="100" t="str">
        <f t="shared" si="168"/>
        <v>공격력 +670</v>
      </c>
      <c r="O3641" s="100" t="str">
        <f t="shared" si="169"/>
        <v>최대 체력 +2436</v>
      </c>
      <c r="P3641" s="100" t="str">
        <f t="shared" si="170"/>
        <v>-</v>
      </c>
    </row>
    <row r="3642" spans="1:16" ht="13.8" customHeight="1">
      <c r="A3642" s="101">
        <f>C3642*ID규칙_기본능력치그룹_단위+COUNTIF($C$4:C3642,C3642)</f>
        <v>11352039</v>
      </c>
      <c r="B3642" s="100" t="s">
        <v>429</v>
      </c>
      <c r="C3642" s="101">
        <f>VLOOKUP(B3642,WEAPON!$B:$D,3,0)</f>
        <v>11352</v>
      </c>
      <c r="D3642" s="102">
        <v>39</v>
      </c>
      <c r="E3642" s="101">
        <v>1</v>
      </c>
      <c r="F3642" s="101">
        <v>684</v>
      </c>
      <c r="G3642" s="101">
        <v>0</v>
      </c>
      <c r="H3642" s="101">
        <v>2</v>
      </c>
      <c r="I3642" s="101">
        <v>2487</v>
      </c>
      <c r="J3642" s="101">
        <v>0</v>
      </c>
      <c r="K3642" s="101">
        <v>0</v>
      </c>
      <c r="L3642" s="101">
        <v>0</v>
      </c>
      <c r="M3642" s="101">
        <v>0</v>
      </c>
      <c r="N3642" s="100" t="str">
        <f t="shared" si="168"/>
        <v>공격력 +684</v>
      </c>
      <c r="O3642" s="100" t="str">
        <f t="shared" si="169"/>
        <v>최대 체력 +2487</v>
      </c>
      <c r="P3642" s="100" t="str">
        <f t="shared" si="170"/>
        <v>-</v>
      </c>
    </row>
    <row r="3643" spans="1:16" ht="13.8" customHeight="1">
      <c r="A3643" s="101">
        <f>C3643*ID규칙_기본능력치그룹_단위+COUNTIF($C$4:C3643,C3643)</f>
        <v>11352040</v>
      </c>
      <c r="B3643" s="100" t="s">
        <v>429</v>
      </c>
      <c r="C3643" s="101">
        <f>VLOOKUP(B3643,WEAPON!$B:$D,3,0)</f>
        <v>11352</v>
      </c>
      <c r="D3643" s="102">
        <v>40</v>
      </c>
      <c r="E3643" s="101">
        <v>1</v>
      </c>
      <c r="F3643" s="101">
        <v>698</v>
      </c>
      <c r="G3643" s="101">
        <v>0</v>
      </c>
      <c r="H3643" s="101">
        <v>2</v>
      </c>
      <c r="I3643" s="101">
        <v>2537</v>
      </c>
      <c r="J3643" s="101">
        <v>0</v>
      </c>
      <c r="K3643" s="101">
        <v>0</v>
      </c>
      <c r="L3643" s="101">
        <v>0</v>
      </c>
      <c r="M3643" s="101">
        <v>0</v>
      </c>
      <c r="N3643" s="100" t="str">
        <f t="shared" si="168"/>
        <v>공격력 +698</v>
      </c>
      <c r="O3643" s="100" t="str">
        <f t="shared" si="169"/>
        <v>최대 체력 +2537</v>
      </c>
      <c r="P3643" s="100" t="str">
        <f t="shared" si="170"/>
        <v>-</v>
      </c>
    </row>
    <row r="3644" spans="1:16" ht="13.8" customHeight="1">
      <c r="A3644" s="101">
        <f>C3644*ID규칙_기본능력치그룹_단위+COUNTIF($C$4:C3644,C3644)</f>
        <v>11352041</v>
      </c>
      <c r="B3644" s="100" t="s">
        <v>429</v>
      </c>
      <c r="C3644" s="101">
        <f>VLOOKUP(B3644,WEAPON!$B:$D,3,0)</f>
        <v>11352</v>
      </c>
      <c r="D3644" s="102">
        <v>41</v>
      </c>
      <c r="E3644" s="101">
        <v>1</v>
      </c>
      <c r="F3644" s="101">
        <v>712</v>
      </c>
      <c r="G3644" s="101">
        <v>0</v>
      </c>
      <c r="H3644" s="101">
        <v>2</v>
      </c>
      <c r="I3644" s="101">
        <v>2588</v>
      </c>
      <c r="J3644" s="101">
        <v>0</v>
      </c>
      <c r="K3644" s="101">
        <v>0</v>
      </c>
      <c r="L3644" s="101">
        <v>0</v>
      </c>
      <c r="M3644" s="101">
        <v>0</v>
      </c>
      <c r="N3644" s="100" t="str">
        <f t="shared" si="168"/>
        <v>공격력 +712</v>
      </c>
      <c r="O3644" s="100" t="str">
        <f t="shared" si="169"/>
        <v>최대 체력 +2588</v>
      </c>
      <c r="P3644" s="100" t="str">
        <f t="shared" si="170"/>
        <v>-</v>
      </c>
    </row>
    <row r="3645" spans="1:16" ht="13.8" customHeight="1">
      <c r="A3645" s="101">
        <f>C3645*ID규칙_기본능력치그룹_단위+COUNTIF($C$4:C3645,C3645)</f>
        <v>11352042</v>
      </c>
      <c r="B3645" s="100" t="s">
        <v>429</v>
      </c>
      <c r="C3645" s="101">
        <f>VLOOKUP(B3645,WEAPON!$B:$D,3,0)</f>
        <v>11352</v>
      </c>
      <c r="D3645" s="102">
        <v>42</v>
      </c>
      <c r="E3645" s="101">
        <v>1</v>
      </c>
      <c r="F3645" s="101">
        <v>726</v>
      </c>
      <c r="G3645" s="101">
        <v>0</v>
      </c>
      <c r="H3645" s="101">
        <v>2</v>
      </c>
      <c r="I3645" s="101">
        <v>2639</v>
      </c>
      <c r="J3645" s="101">
        <v>0</v>
      </c>
      <c r="K3645" s="101">
        <v>0</v>
      </c>
      <c r="L3645" s="101">
        <v>0</v>
      </c>
      <c r="M3645" s="101">
        <v>0</v>
      </c>
      <c r="N3645" s="100" t="str">
        <f t="shared" si="168"/>
        <v>공격력 +726</v>
      </c>
      <c r="O3645" s="100" t="str">
        <f t="shared" si="169"/>
        <v>최대 체력 +2639</v>
      </c>
      <c r="P3645" s="100" t="str">
        <f t="shared" si="170"/>
        <v>-</v>
      </c>
    </row>
    <row r="3646" spans="1:16" ht="13.8" customHeight="1">
      <c r="A3646" s="101">
        <f>C3646*ID규칙_기본능력치그룹_단위+COUNTIF($C$4:C3646,C3646)</f>
        <v>11352043</v>
      </c>
      <c r="B3646" s="100" t="s">
        <v>429</v>
      </c>
      <c r="C3646" s="101">
        <f>VLOOKUP(B3646,WEAPON!$B:$D,3,0)</f>
        <v>11352</v>
      </c>
      <c r="D3646" s="102">
        <v>43</v>
      </c>
      <c r="E3646" s="101">
        <v>1</v>
      </c>
      <c r="F3646" s="101">
        <v>740</v>
      </c>
      <c r="G3646" s="101">
        <v>0</v>
      </c>
      <c r="H3646" s="101">
        <v>2</v>
      </c>
      <c r="I3646" s="101">
        <v>2690</v>
      </c>
      <c r="J3646" s="101">
        <v>0</v>
      </c>
      <c r="K3646" s="101">
        <v>0</v>
      </c>
      <c r="L3646" s="101">
        <v>0</v>
      </c>
      <c r="M3646" s="101">
        <v>0</v>
      </c>
      <c r="N3646" s="100" t="str">
        <f t="shared" si="168"/>
        <v>공격력 +740</v>
      </c>
      <c r="O3646" s="100" t="str">
        <f t="shared" si="169"/>
        <v>최대 체력 +2690</v>
      </c>
      <c r="P3646" s="100" t="str">
        <f t="shared" si="170"/>
        <v>-</v>
      </c>
    </row>
    <row r="3647" spans="1:16" ht="13.8" customHeight="1">
      <c r="A3647" s="101">
        <f>C3647*ID규칙_기본능력치그룹_단위+COUNTIF($C$4:C3647,C3647)</f>
        <v>11352044</v>
      </c>
      <c r="B3647" s="100" t="s">
        <v>429</v>
      </c>
      <c r="C3647" s="101">
        <f>VLOOKUP(B3647,WEAPON!$B:$D,3,0)</f>
        <v>11352</v>
      </c>
      <c r="D3647" s="102">
        <v>44</v>
      </c>
      <c r="E3647" s="101">
        <v>1</v>
      </c>
      <c r="F3647" s="101">
        <v>754</v>
      </c>
      <c r="G3647" s="101">
        <v>0</v>
      </c>
      <c r="H3647" s="101">
        <v>2</v>
      </c>
      <c r="I3647" s="101">
        <v>2740</v>
      </c>
      <c r="J3647" s="101">
        <v>0</v>
      </c>
      <c r="K3647" s="101">
        <v>0</v>
      </c>
      <c r="L3647" s="101">
        <v>0</v>
      </c>
      <c r="M3647" s="101">
        <v>0</v>
      </c>
      <c r="N3647" s="100" t="str">
        <f t="shared" si="168"/>
        <v>공격력 +754</v>
      </c>
      <c r="O3647" s="100" t="str">
        <f t="shared" si="169"/>
        <v>최대 체력 +2740</v>
      </c>
      <c r="P3647" s="100" t="str">
        <f t="shared" si="170"/>
        <v>-</v>
      </c>
    </row>
    <row r="3648" spans="1:16" ht="13.8" customHeight="1">
      <c r="A3648" s="101">
        <f>C3648*ID규칙_기본능력치그룹_단위+COUNTIF($C$4:C3648,C3648)</f>
        <v>11352045</v>
      </c>
      <c r="B3648" s="100" t="s">
        <v>429</v>
      </c>
      <c r="C3648" s="101">
        <f>VLOOKUP(B3648,WEAPON!$B:$D,3,0)</f>
        <v>11352</v>
      </c>
      <c r="D3648" s="102">
        <v>45</v>
      </c>
      <c r="E3648" s="101">
        <v>1</v>
      </c>
      <c r="F3648" s="101">
        <v>768</v>
      </c>
      <c r="G3648" s="101">
        <v>0</v>
      </c>
      <c r="H3648" s="101">
        <v>2</v>
      </c>
      <c r="I3648" s="101">
        <v>2791</v>
      </c>
      <c r="J3648" s="101">
        <v>0</v>
      </c>
      <c r="K3648" s="101">
        <v>0</v>
      </c>
      <c r="L3648" s="101">
        <v>0</v>
      </c>
      <c r="M3648" s="101">
        <v>0</v>
      </c>
      <c r="N3648" s="100" t="str">
        <f t="shared" si="168"/>
        <v>공격력 +768</v>
      </c>
      <c r="O3648" s="100" t="str">
        <f t="shared" si="169"/>
        <v>최대 체력 +2791</v>
      </c>
      <c r="P3648" s="100" t="str">
        <f t="shared" si="170"/>
        <v>-</v>
      </c>
    </row>
    <row r="3649" spans="1:16" ht="13.8" customHeight="1">
      <c r="A3649" s="101">
        <f>C3649*ID규칙_기본능력치그룹_단위+COUNTIF($C$4:C3649,C3649)</f>
        <v>11352046</v>
      </c>
      <c r="B3649" s="100" t="s">
        <v>429</v>
      </c>
      <c r="C3649" s="101">
        <f>VLOOKUP(B3649,WEAPON!$B:$D,3,0)</f>
        <v>11352</v>
      </c>
      <c r="D3649" s="102">
        <v>46</v>
      </c>
      <c r="E3649" s="101">
        <v>1</v>
      </c>
      <c r="F3649" s="101">
        <v>782</v>
      </c>
      <c r="G3649" s="101">
        <v>0</v>
      </c>
      <c r="H3649" s="101">
        <v>2</v>
      </c>
      <c r="I3649" s="101">
        <v>2842</v>
      </c>
      <c r="J3649" s="101">
        <v>0</v>
      </c>
      <c r="K3649" s="101">
        <v>0</v>
      </c>
      <c r="L3649" s="101">
        <v>0</v>
      </c>
      <c r="M3649" s="101">
        <v>0</v>
      </c>
      <c r="N3649" s="100" t="str">
        <f t="shared" si="168"/>
        <v>공격력 +782</v>
      </c>
      <c r="O3649" s="100" t="str">
        <f t="shared" si="169"/>
        <v>최대 체력 +2842</v>
      </c>
      <c r="P3649" s="100" t="str">
        <f t="shared" si="170"/>
        <v>-</v>
      </c>
    </row>
    <row r="3650" spans="1:16" ht="13.8" customHeight="1">
      <c r="A3650" s="101">
        <f>C3650*ID규칙_기본능력치그룹_단위+COUNTIF($C$4:C3650,C3650)</f>
        <v>11352047</v>
      </c>
      <c r="B3650" s="100" t="s">
        <v>429</v>
      </c>
      <c r="C3650" s="101">
        <f>VLOOKUP(B3650,WEAPON!$B:$D,3,0)</f>
        <v>11352</v>
      </c>
      <c r="D3650" s="102">
        <v>47</v>
      </c>
      <c r="E3650" s="101">
        <v>1</v>
      </c>
      <c r="F3650" s="101">
        <v>796</v>
      </c>
      <c r="G3650" s="101">
        <v>0</v>
      </c>
      <c r="H3650" s="101">
        <v>2</v>
      </c>
      <c r="I3650" s="101">
        <v>2893</v>
      </c>
      <c r="J3650" s="101">
        <v>0</v>
      </c>
      <c r="K3650" s="101">
        <v>0</v>
      </c>
      <c r="L3650" s="101">
        <v>0</v>
      </c>
      <c r="M3650" s="101">
        <v>0</v>
      </c>
      <c r="N3650" s="100" t="str">
        <f t="shared" si="168"/>
        <v>공격력 +796</v>
      </c>
      <c r="O3650" s="100" t="str">
        <f t="shared" si="169"/>
        <v>최대 체력 +2893</v>
      </c>
      <c r="P3650" s="100" t="str">
        <f t="shared" si="170"/>
        <v>-</v>
      </c>
    </row>
    <row r="3651" spans="1:16" ht="13.8" customHeight="1">
      <c r="A3651" s="101">
        <f>C3651*ID규칙_기본능력치그룹_단위+COUNTIF($C$4:C3651,C3651)</f>
        <v>11352048</v>
      </c>
      <c r="B3651" s="100" t="s">
        <v>429</v>
      </c>
      <c r="C3651" s="101">
        <f>VLOOKUP(B3651,WEAPON!$B:$D,3,0)</f>
        <v>11352</v>
      </c>
      <c r="D3651" s="102">
        <v>48</v>
      </c>
      <c r="E3651" s="101">
        <v>1</v>
      </c>
      <c r="F3651" s="101">
        <v>810</v>
      </c>
      <c r="G3651" s="101">
        <v>0</v>
      </c>
      <c r="H3651" s="101">
        <v>2</v>
      </c>
      <c r="I3651" s="101">
        <v>2943</v>
      </c>
      <c r="J3651" s="101">
        <v>0</v>
      </c>
      <c r="K3651" s="101">
        <v>0</v>
      </c>
      <c r="L3651" s="101">
        <v>0</v>
      </c>
      <c r="M3651" s="101">
        <v>0</v>
      </c>
      <c r="N3651" s="100" t="str">
        <f t="shared" si="168"/>
        <v>공격력 +810</v>
      </c>
      <c r="O3651" s="100" t="str">
        <f t="shared" si="169"/>
        <v>최대 체력 +2943</v>
      </c>
      <c r="P3651" s="100" t="str">
        <f t="shared" si="170"/>
        <v>-</v>
      </c>
    </row>
    <row r="3652" spans="1:16" ht="13.8" customHeight="1">
      <c r="A3652" s="101">
        <f>C3652*ID규칙_기본능력치그룹_단위+COUNTIF($C$4:C3652,C3652)</f>
        <v>11352049</v>
      </c>
      <c r="B3652" s="100" t="s">
        <v>429</v>
      </c>
      <c r="C3652" s="101">
        <f>VLOOKUP(B3652,WEAPON!$B:$D,3,0)</f>
        <v>11352</v>
      </c>
      <c r="D3652" s="102">
        <v>49</v>
      </c>
      <c r="E3652" s="101">
        <v>1</v>
      </c>
      <c r="F3652" s="101">
        <v>824</v>
      </c>
      <c r="G3652" s="101">
        <v>0</v>
      </c>
      <c r="H3652" s="101">
        <v>2</v>
      </c>
      <c r="I3652" s="101">
        <v>2994</v>
      </c>
      <c r="J3652" s="101">
        <v>0</v>
      </c>
      <c r="K3652" s="101">
        <v>0</v>
      </c>
      <c r="L3652" s="101">
        <v>0</v>
      </c>
      <c r="M3652" s="101">
        <v>0</v>
      </c>
      <c r="N3652" s="100" t="str">
        <f t="shared" ref="N3652:N3715" si="171">IF(E3652=0,"-",VLOOKUP(E3652,STATS_TYPE,2,0)&amp;" +")&amp;IF(E3652=0,"",IF(G3652=0,F3652,F3652/100&amp;"%"))</f>
        <v>공격력 +824</v>
      </c>
      <c r="O3652" s="100" t="str">
        <f t="shared" ref="O3652:O3715" si="172">IF(H3652=0,"-",VLOOKUP(H3652,STATS_TYPE,2,0)&amp;" +")&amp;IF(H3652=0,"",IF(J3652=0,I3652,I3652/100&amp;"%"))</f>
        <v>최대 체력 +2994</v>
      </c>
      <c r="P3652" s="100" t="str">
        <f t="shared" ref="P3652:P3715" si="173">IF(K3652=0,"-",VLOOKUP(K3652,STATS_TYPE,2,0)&amp;" +")&amp;IF(K3652=0,"",IF(M3652=0,L3652,L3652/100&amp;"%"))</f>
        <v>-</v>
      </c>
    </row>
    <row r="3653" spans="1:16" ht="13.8" customHeight="1">
      <c r="A3653" s="101">
        <f>C3653*ID규칙_기본능력치그룹_단위+COUNTIF($C$4:C3653,C3653)</f>
        <v>11352050</v>
      </c>
      <c r="B3653" s="100" t="s">
        <v>429</v>
      </c>
      <c r="C3653" s="101">
        <f>VLOOKUP(B3653,WEAPON!$B:$D,3,0)</f>
        <v>11352</v>
      </c>
      <c r="D3653" s="102">
        <v>50</v>
      </c>
      <c r="E3653" s="101">
        <v>1</v>
      </c>
      <c r="F3653" s="101">
        <v>838</v>
      </c>
      <c r="G3653" s="101">
        <v>0</v>
      </c>
      <c r="H3653" s="101">
        <v>2</v>
      </c>
      <c r="I3653" s="101">
        <v>3045</v>
      </c>
      <c r="J3653" s="101">
        <v>0</v>
      </c>
      <c r="K3653" s="101">
        <v>0</v>
      </c>
      <c r="L3653" s="101">
        <v>0</v>
      </c>
      <c r="M3653" s="101">
        <v>0</v>
      </c>
      <c r="N3653" s="100" t="str">
        <f t="shared" si="171"/>
        <v>공격력 +838</v>
      </c>
      <c r="O3653" s="100" t="str">
        <f t="shared" si="172"/>
        <v>최대 체력 +3045</v>
      </c>
      <c r="P3653" s="100" t="str">
        <f t="shared" si="173"/>
        <v>-</v>
      </c>
    </row>
    <row r="3654" spans="1:16" ht="13.8" customHeight="1">
      <c r="A3654" s="101">
        <f>C3654*ID규칙_기본능력치그룹_단위+COUNTIF($C$4:C3654,C3654)</f>
        <v>21122001</v>
      </c>
      <c r="B3654" s="100" t="s">
        <v>431</v>
      </c>
      <c r="C3654" s="101">
        <f>VLOOKUP(B3654,WEAPON!$B:$D,3,0)</f>
        <v>21122</v>
      </c>
      <c r="D3654" s="102">
        <v>1</v>
      </c>
      <c r="E3654" s="101">
        <v>1</v>
      </c>
      <c r="F3654" s="101">
        <v>85</v>
      </c>
      <c r="G3654" s="101">
        <v>0</v>
      </c>
      <c r="H3654" s="101">
        <v>2</v>
      </c>
      <c r="I3654" s="101">
        <v>498</v>
      </c>
      <c r="J3654" s="101">
        <v>0</v>
      </c>
      <c r="K3654" s="101">
        <v>3</v>
      </c>
      <c r="L3654" s="101">
        <v>186</v>
      </c>
      <c r="M3654" s="101">
        <v>0</v>
      </c>
      <c r="N3654" s="100" t="str">
        <f t="shared" si="171"/>
        <v>공격력 +85</v>
      </c>
      <c r="O3654" s="100" t="str">
        <f t="shared" si="172"/>
        <v>최대 체력 +498</v>
      </c>
      <c r="P3654" s="100" t="str">
        <f t="shared" si="173"/>
        <v>치유력 +186</v>
      </c>
    </row>
    <row r="3655" spans="1:16" ht="13.8" customHeight="1">
      <c r="A3655" s="101">
        <f>C3655*ID규칙_기본능력치그룹_단위+COUNTIF($C$4:C3655,C3655)</f>
        <v>21122002</v>
      </c>
      <c r="B3655" s="100" t="s">
        <v>431</v>
      </c>
      <c r="C3655" s="101">
        <f>VLOOKUP(B3655,WEAPON!$B:$D,3,0)</f>
        <v>21122</v>
      </c>
      <c r="D3655" s="102">
        <v>2</v>
      </c>
      <c r="E3655" s="101">
        <v>1</v>
      </c>
      <c r="F3655" s="101">
        <v>93</v>
      </c>
      <c r="G3655" s="101">
        <v>0</v>
      </c>
      <c r="H3655" s="101">
        <v>2</v>
      </c>
      <c r="I3655" s="101">
        <v>543</v>
      </c>
      <c r="J3655" s="101">
        <v>0</v>
      </c>
      <c r="K3655" s="101">
        <v>3</v>
      </c>
      <c r="L3655" s="101">
        <v>203</v>
      </c>
      <c r="M3655" s="101">
        <v>0</v>
      </c>
      <c r="N3655" s="100" t="str">
        <f t="shared" si="171"/>
        <v>공격력 +93</v>
      </c>
      <c r="O3655" s="100" t="str">
        <f t="shared" si="172"/>
        <v>최대 체력 +543</v>
      </c>
      <c r="P3655" s="100" t="str">
        <f t="shared" si="173"/>
        <v>치유력 +203</v>
      </c>
    </row>
    <row r="3656" spans="1:16" ht="13.8" customHeight="1">
      <c r="A3656" s="101">
        <f>C3656*ID규칙_기본능력치그룹_단위+COUNTIF($C$4:C3656,C3656)</f>
        <v>21122003</v>
      </c>
      <c r="B3656" s="100" t="s">
        <v>431</v>
      </c>
      <c r="C3656" s="101">
        <f>VLOOKUP(B3656,WEAPON!$B:$D,3,0)</f>
        <v>21122</v>
      </c>
      <c r="D3656" s="102">
        <v>3</v>
      </c>
      <c r="E3656" s="101">
        <v>1</v>
      </c>
      <c r="F3656" s="101">
        <v>101</v>
      </c>
      <c r="G3656" s="101">
        <v>0</v>
      </c>
      <c r="H3656" s="101">
        <v>2</v>
      </c>
      <c r="I3656" s="101">
        <v>588</v>
      </c>
      <c r="J3656" s="101">
        <v>0</v>
      </c>
      <c r="K3656" s="101">
        <v>3</v>
      </c>
      <c r="L3656" s="101">
        <v>220</v>
      </c>
      <c r="M3656" s="101">
        <v>0</v>
      </c>
      <c r="N3656" s="100" t="str">
        <f t="shared" si="171"/>
        <v>공격력 +101</v>
      </c>
      <c r="O3656" s="100" t="str">
        <f t="shared" si="172"/>
        <v>최대 체력 +588</v>
      </c>
      <c r="P3656" s="100" t="str">
        <f t="shared" si="173"/>
        <v>치유력 +220</v>
      </c>
    </row>
    <row r="3657" spans="1:16" ht="13.8" customHeight="1">
      <c r="A3657" s="101">
        <f>C3657*ID규칙_기본능력치그룹_단위+COUNTIF($C$4:C3657,C3657)</f>
        <v>21122004</v>
      </c>
      <c r="B3657" s="100" t="s">
        <v>431</v>
      </c>
      <c r="C3657" s="101">
        <f>VLOOKUP(B3657,WEAPON!$B:$D,3,0)</f>
        <v>21122</v>
      </c>
      <c r="D3657" s="102">
        <v>4</v>
      </c>
      <c r="E3657" s="101">
        <v>1</v>
      </c>
      <c r="F3657" s="101">
        <v>108</v>
      </c>
      <c r="G3657" s="101">
        <v>0</v>
      </c>
      <c r="H3657" s="101">
        <v>2</v>
      </c>
      <c r="I3657" s="101">
        <v>634</v>
      </c>
      <c r="J3657" s="101">
        <v>0</v>
      </c>
      <c r="K3657" s="101">
        <v>3</v>
      </c>
      <c r="L3657" s="101">
        <v>237</v>
      </c>
      <c r="M3657" s="101">
        <v>0</v>
      </c>
      <c r="N3657" s="100" t="str">
        <f t="shared" si="171"/>
        <v>공격력 +108</v>
      </c>
      <c r="O3657" s="100" t="str">
        <f t="shared" si="172"/>
        <v>최대 체력 +634</v>
      </c>
      <c r="P3657" s="100" t="str">
        <f t="shared" si="173"/>
        <v>치유력 +237</v>
      </c>
    </row>
    <row r="3658" spans="1:16" ht="13.8" customHeight="1">
      <c r="A3658" s="101">
        <f>C3658*ID규칙_기본능력치그룹_단위+COUNTIF($C$4:C3658,C3658)</f>
        <v>21122005</v>
      </c>
      <c r="B3658" s="100" t="s">
        <v>431</v>
      </c>
      <c r="C3658" s="101">
        <f>VLOOKUP(B3658,WEAPON!$B:$D,3,0)</f>
        <v>21122</v>
      </c>
      <c r="D3658" s="102">
        <v>5</v>
      </c>
      <c r="E3658" s="101">
        <v>1</v>
      </c>
      <c r="F3658" s="101">
        <v>116</v>
      </c>
      <c r="G3658" s="101">
        <v>0</v>
      </c>
      <c r="H3658" s="101">
        <v>2</v>
      </c>
      <c r="I3658" s="101">
        <v>679</v>
      </c>
      <c r="J3658" s="101">
        <v>0</v>
      </c>
      <c r="K3658" s="101">
        <v>3</v>
      </c>
      <c r="L3658" s="101">
        <v>254</v>
      </c>
      <c r="M3658" s="101">
        <v>0</v>
      </c>
      <c r="N3658" s="100" t="str">
        <f t="shared" si="171"/>
        <v>공격력 +116</v>
      </c>
      <c r="O3658" s="100" t="str">
        <f t="shared" si="172"/>
        <v>최대 체력 +679</v>
      </c>
      <c r="P3658" s="100" t="str">
        <f t="shared" si="173"/>
        <v>치유력 +254</v>
      </c>
    </row>
    <row r="3659" spans="1:16" ht="13.8" customHeight="1">
      <c r="A3659" s="101">
        <f>C3659*ID규칙_기본능력치그룹_단위+COUNTIF($C$4:C3659,C3659)</f>
        <v>21122006</v>
      </c>
      <c r="B3659" s="100" t="s">
        <v>431</v>
      </c>
      <c r="C3659" s="101">
        <f>VLOOKUP(B3659,WEAPON!$B:$D,3,0)</f>
        <v>21122</v>
      </c>
      <c r="D3659" s="102">
        <v>6</v>
      </c>
      <c r="E3659" s="101">
        <v>1</v>
      </c>
      <c r="F3659" s="101">
        <v>124</v>
      </c>
      <c r="G3659" s="101">
        <v>0</v>
      </c>
      <c r="H3659" s="101">
        <v>2</v>
      </c>
      <c r="I3659" s="101">
        <v>724</v>
      </c>
      <c r="J3659" s="101">
        <v>0</v>
      </c>
      <c r="K3659" s="101">
        <v>3</v>
      </c>
      <c r="L3659" s="101">
        <v>270</v>
      </c>
      <c r="M3659" s="101">
        <v>0</v>
      </c>
      <c r="N3659" s="100" t="str">
        <f t="shared" si="171"/>
        <v>공격력 +124</v>
      </c>
      <c r="O3659" s="100" t="str">
        <f t="shared" si="172"/>
        <v>최대 체력 +724</v>
      </c>
      <c r="P3659" s="100" t="str">
        <f t="shared" si="173"/>
        <v>치유력 +270</v>
      </c>
    </row>
    <row r="3660" spans="1:16" ht="13.8" customHeight="1">
      <c r="A3660" s="101">
        <f>C3660*ID규칙_기본능력치그룹_단위+COUNTIF($C$4:C3660,C3660)</f>
        <v>21122007</v>
      </c>
      <c r="B3660" s="100" t="s">
        <v>431</v>
      </c>
      <c r="C3660" s="101">
        <f>VLOOKUP(B3660,WEAPON!$B:$D,3,0)</f>
        <v>21122</v>
      </c>
      <c r="D3660" s="102">
        <v>7</v>
      </c>
      <c r="E3660" s="101">
        <v>1</v>
      </c>
      <c r="F3660" s="101">
        <v>132</v>
      </c>
      <c r="G3660" s="101">
        <v>0</v>
      </c>
      <c r="H3660" s="101">
        <v>2</v>
      </c>
      <c r="I3660" s="101">
        <v>769</v>
      </c>
      <c r="J3660" s="101">
        <v>0</v>
      </c>
      <c r="K3660" s="101">
        <v>3</v>
      </c>
      <c r="L3660" s="101">
        <v>287</v>
      </c>
      <c r="M3660" s="101">
        <v>0</v>
      </c>
      <c r="N3660" s="100" t="str">
        <f t="shared" si="171"/>
        <v>공격력 +132</v>
      </c>
      <c r="O3660" s="100" t="str">
        <f t="shared" si="172"/>
        <v>최대 체력 +769</v>
      </c>
      <c r="P3660" s="100" t="str">
        <f t="shared" si="173"/>
        <v>치유력 +287</v>
      </c>
    </row>
    <row r="3661" spans="1:16" ht="13.8" customHeight="1">
      <c r="A3661" s="101">
        <f>C3661*ID규칙_기본능력치그룹_단위+COUNTIF($C$4:C3661,C3661)</f>
        <v>21122008</v>
      </c>
      <c r="B3661" s="100" t="s">
        <v>431</v>
      </c>
      <c r="C3661" s="101">
        <f>VLOOKUP(B3661,WEAPON!$B:$D,3,0)</f>
        <v>21122</v>
      </c>
      <c r="D3661" s="102">
        <v>8</v>
      </c>
      <c r="E3661" s="101">
        <v>1</v>
      </c>
      <c r="F3661" s="101">
        <v>139</v>
      </c>
      <c r="G3661" s="101">
        <v>0</v>
      </c>
      <c r="H3661" s="101">
        <v>2</v>
      </c>
      <c r="I3661" s="101">
        <v>815</v>
      </c>
      <c r="J3661" s="101">
        <v>0</v>
      </c>
      <c r="K3661" s="101">
        <v>3</v>
      </c>
      <c r="L3661" s="101">
        <v>304</v>
      </c>
      <c r="M3661" s="101">
        <v>0</v>
      </c>
      <c r="N3661" s="100" t="str">
        <f t="shared" si="171"/>
        <v>공격력 +139</v>
      </c>
      <c r="O3661" s="100" t="str">
        <f t="shared" si="172"/>
        <v>최대 체력 +815</v>
      </c>
      <c r="P3661" s="100" t="str">
        <f t="shared" si="173"/>
        <v>치유력 +304</v>
      </c>
    </row>
    <row r="3662" spans="1:16" ht="13.8" customHeight="1">
      <c r="A3662" s="101">
        <f>C3662*ID규칙_기본능력치그룹_단위+COUNTIF($C$4:C3662,C3662)</f>
        <v>21122009</v>
      </c>
      <c r="B3662" s="100" t="s">
        <v>431</v>
      </c>
      <c r="C3662" s="101">
        <f>VLOOKUP(B3662,WEAPON!$B:$D,3,0)</f>
        <v>21122</v>
      </c>
      <c r="D3662" s="102">
        <v>9</v>
      </c>
      <c r="E3662" s="101">
        <v>1</v>
      </c>
      <c r="F3662" s="101">
        <v>147</v>
      </c>
      <c r="G3662" s="101">
        <v>0</v>
      </c>
      <c r="H3662" s="101">
        <v>2</v>
      </c>
      <c r="I3662" s="101">
        <v>860</v>
      </c>
      <c r="J3662" s="101">
        <v>0</v>
      </c>
      <c r="K3662" s="101">
        <v>3</v>
      </c>
      <c r="L3662" s="101">
        <v>321</v>
      </c>
      <c r="M3662" s="101">
        <v>0</v>
      </c>
      <c r="N3662" s="100" t="str">
        <f t="shared" si="171"/>
        <v>공격력 +147</v>
      </c>
      <c r="O3662" s="100" t="str">
        <f t="shared" si="172"/>
        <v>최대 체력 +860</v>
      </c>
      <c r="P3662" s="100" t="str">
        <f t="shared" si="173"/>
        <v>치유력 +321</v>
      </c>
    </row>
    <row r="3663" spans="1:16" ht="13.8" customHeight="1">
      <c r="A3663" s="101">
        <f>C3663*ID규칙_기본능력치그룹_단위+COUNTIF($C$4:C3663,C3663)</f>
        <v>21122010</v>
      </c>
      <c r="B3663" s="100" t="s">
        <v>431</v>
      </c>
      <c r="C3663" s="101">
        <f>VLOOKUP(B3663,WEAPON!$B:$D,3,0)</f>
        <v>21122</v>
      </c>
      <c r="D3663" s="102">
        <v>10</v>
      </c>
      <c r="E3663" s="101">
        <v>1</v>
      </c>
      <c r="F3663" s="101">
        <v>155</v>
      </c>
      <c r="G3663" s="101">
        <v>0</v>
      </c>
      <c r="H3663" s="101">
        <v>2</v>
      </c>
      <c r="I3663" s="101">
        <v>905</v>
      </c>
      <c r="J3663" s="101">
        <v>0</v>
      </c>
      <c r="K3663" s="101">
        <v>3</v>
      </c>
      <c r="L3663" s="101">
        <v>338</v>
      </c>
      <c r="M3663" s="101">
        <v>0</v>
      </c>
      <c r="N3663" s="100" t="str">
        <f t="shared" si="171"/>
        <v>공격력 +155</v>
      </c>
      <c r="O3663" s="100" t="str">
        <f t="shared" si="172"/>
        <v>최대 체력 +905</v>
      </c>
      <c r="P3663" s="100" t="str">
        <f t="shared" si="173"/>
        <v>치유력 +338</v>
      </c>
    </row>
    <row r="3664" spans="1:16" ht="13.8" customHeight="1">
      <c r="A3664" s="101">
        <f>C3664*ID규칙_기본능력치그룹_단위+COUNTIF($C$4:C3664,C3664)</f>
        <v>21122011</v>
      </c>
      <c r="B3664" s="100" t="s">
        <v>431</v>
      </c>
      <c r="C3664" s="101">
        <f>VLOOKUP(B3664,WEAPON!$B:$D,3,0)</f>
        <v>21122</v>
      </c>
      <c r="D3664" s="102">
        <v>11</v>
      </c>
      <c r="E3664" s="101">
        <v>1</v>
      </c>
      <c r="F3664" s="101">
        <v>163</v>
      </c>
      <c r="G3664" s="101">
        <v>0</v>
      </c>
      <c r="H3664" s="101">
        <v>2</v>
      </c>
      <c r="I3664" s="101">
        <v>950</v>
      </c>
      <c r="J3664" s="101">
        <v>0</v>
      </c>
      <c r="K3664" s="101">
        <v>3</v>
      </c>
      <c r="L3664" s="101">
        <v>355</v>
      </c>
      <c r="M3664" s="101">
        <v>0</v>
      </c>
      <c r="N3664" s="100" t="str">
        <f t="shared" si="171"/>
        <v>공격력 +163</v>
      </c>
      <c r="O3664" s="100" t="str">
        <f t="shared" si="172"/>
        <v>최대 체력 +950</v>
      </c>
      <c r="P3664" s="100" t="str">
        <f t="shared" si="173"/>
        <v>치유력 +355</v>
      </c>
    </row>
    <row r="3665" spans="1:16" ht="13.8" customHeight="1">
      <c r="A3665" s="101">
        <f>C3665*ID규칙_기본능력치그룹_단위+COUNTIF($C$4:C3665,C3665)</f>
        <v>21122012</v>
      </c>
      <c r="B3665" s="100" t="s">
        <v>431</v>
      </c>
      <c r="C3665" s="101">
        <f>VLOOKUP(B3665,WEAPON!$B:$D,3,0)</f>
        <v>21122</v>
      </c>
      <c r="D3665" s="102">
        <v>12</v>
      </c>
      <c r="E3665" s="101">
        <v>1</v>
      </c>
      <c r="F3665" s="101">
        <v>170</v>
      </c>
      <c r="G3665" s="101">
        <v>0</v>
      </c>
      <c r="H3665" s="101">
        <v>2</v>
      </c>
      <c r="I3665" s="101">
        <v>996</v>
      </c>
      <c r="J3665" s="101">
        <v>0</v>
      </c>
      <c r="K3665" s="101">
        <v>3</v>
      </c>
      <c r="L3665" s="101">
        <v>372</v>
      </c>
      <c r="M3665" s="101">
        <v>0</v>
      </c>
      <c r="N3665" s="100" t="str">
        <f t="shared" si="171"/>
        <v>공격력 +170</v>
      </c>
      <c r="O3665" s="100" t="str">
        <f t="shared" si="172"/>
        <v>최대 체력 +996</v>
      </c>
      <c r="P3665" s="100" t="str">
        <f t="shared" si="173"/>
        <v>치유력 +372</v>
      </c>
    </row>
    <row r="3666" spans="1:16" ht="13.8" customHeight="1">
      <c r="A3666" s="101">
        <f>C3666*ID규칙_기본능력치그룹_단위+COUNTIF($C$4:C3666,C3666)</f>
        <v>21122013</v>
      </c>
      <c r="B3666" s="100" t="s">
        <v>431</v>
      </c>
      <c r="C3666" s="101">
        <f>VLOOKUP(B3666,WEAPON!$B:$D,3,0)</f>
        <v>21122</v>
      </c>
      <c r="D3666" s="102">
        <v>13</v>
      </c>
      <c r="E3666" s="101">
        <v>1</v>
      </c>
      <c r="F3666" s="101">
        <v>178</v>
      </c>
      <c r="G3666" s="101">
        <v>0</v>
      </c>
      <c r="H3666" s="101">
        <v>2</v>
      </c>
      <c r="I3666" s="101">
        <v>1041</v>
      </c>
      <c r="J3666" s="101">
        <v>0</v>
      </c>
      <c r="K3666" s="101">
        <v>3</v>
      </c>
      <c r="L3666" s="101">
        <v>389</v>
      </c>
      <c r="M3666" s="101">
        <v>0</v>
      </c>
      <c r="N3666" s="100" t="str">
        <f t="shared" si="171"/>
        <v>공격력 +178</v>
      </c>
      <c r="O3666" s="100" t="str">
        <f t="shared" si="172"/>
        <v>최대 체력 +1041</v>
      </c>
      <c r="P3666" s="100" t="str">
        <f t="shared" si="173"/>
        <v>치유력 +389</v>
      </c>
    </row>
    <row r="3667" spans="1:16" ht="13.8" customHeight="1">
      <c r="A3667" s="101">
        <f>C3667*ID규칙_기본능력치그룹_단위+COUNTIF($C$4:C3667,C3667)</f>
        <v>21122014</v>
      </c>
      <c r="B3667" s="100" t="s">
        <v>431</v>
      </c>
      <c r="C3667" s="101">
        <f>VLOOKUP(B3667,WEAPON!$B:$D,3,0)</f>
        <v>21122</v>
      </c>
      <c r="D3667" s="102">
        <v>14</v>
      </c>
      <c r="E3667" s="101">
        <v>1</v>
      </c>
      <c r="F3667" s="101">
        <v>186</v>
      </c>
      <c r="G3667" s="101">
        <v>0</v>
      </c>
      <c r="H3667" s="101">
        <v>2</v>
      </c>
      <c r="I3667" s="101">
        <v>1086</v>
      </c>
      <c r="J3667" s="101">
        <v>0</v>
      </c>
      <c r="K3667" s="101">
        <v>3</v>
      </c>
      <c r="L3667" s="101">
        <v>406</v>
      </c>
      <c r="M3667" s="101">
        <v>0</v>
      </c>
      <c r="N3667" s="100" t="str">
        <f t="shared" si="171"/>
        <v>공격력 +186</v>
      </c>
      <c r="O3667" s="100" t="str">
        <f t="shared" si="172"/>
        <v>최대 체력 +1086</v>
      </c>
      <c r="P3667" s="100" t="str">
        <f t="shared" si="173"/>
        <v>치유력 +406</v>
      </c>
    </row>
    <row r="3668" spans="1:16" ht="13.8" customHeight="1">
      <c r="A3668" s="101">
        <f>C3668*ID규칙_기본능력치그룹_단위+COUNTIF($C$4:C3668,C3668)</f>
        <v>21122015</v>
      </c>
      <c r="B3668" s="100" t="s">
        <v>431</v>
      </c>
      <c r="C3668" s="101">
        <f>VLOOKUP(B3668,WEAPON!$B:$D,3,0)</f>
        <v>21122</v>
      </c>
      <c r="D3668" s="102">
        <v>15</v>
      </c>
      <c r="E3668" s="101">
        <v>1</v>
      </c>
      <c r="F3668" s="101">
        <v>194</v>
      </c>
      <c r="G3668" s="101">
        <v>0</v>
      </c>
      <c r="H3668" s="101">
        <v>2</v>
      </c>
      <c r="I3668" s="101">
        <v>1131</v>
      </c>
      <c r="J3668" s="101">
        <v>0</v>
      </c>
      <c r="K3668" s="101">
        <v>3</v>
      </c>
      <c r="L3668" s="101">
        <v>423</v>
      </c>
      <c r="M3668" s="101">
        <v>0</v>
      </c>
      <c r="N3668" s="100" t="str">
        <f t="shared" si="171"/>
        <v>공격력 +194</v>
      </c>
      <c r="O3668" s="100" t="str">
        <f t="shared" si="172"/>
        <v>최대 체력 +1131</v>
      </c>
      <c r="P3668" s="100" t="str">
        <f t="shared" si="173"/>
        <v>치유력 +423</v>
      </c>
    </row>
    <row r="3669" spans="1:16" ht="13.8" customHeight="1">
      <c r="A3669" s="101">
        <f>C3669*ID규칙_기본능력치그룹_단위+COUNTIF($C$4:C3669,C3669)</f>
        <v>21122016</v>
      </c>
      <c r="B3669" s="100" t="s">
        <v>431</v>
      </c>
      <c r="C3669" s="101">
        <f>VLOOKUP(B3669,WEAPON!$B:$D,3,0)</f>
        <v>21122</v>
      </c>
      <c r="D3669" s="102">
        <v>16</v>
      </c>
      <c r="E3669" s="101">
        <v>1</v>
      </c>
      <c r="F3669" s="101">
        <v>201</v>
      </c>
      <c r="G3669" s="101">
        <v>0</v>
      </c>
      <c r="H3669" s="101">
        <v>2</v>
      </c>
      <c r="I3669" s="101">
        <v>1177</v>
      </c>
      <c r="J3669" s="101">
        <v>0</v>
      </c>
      <c r="K3669" s="101">
        <v>3</v>
      </c>
      <c r="L3669" s="101">
        <v>439</v>
      </c>
      <c r="M3669" s="101">
        <v>0</v>
      </c>
      <c r="N3669" s="100" t="str">
        <f t="shared" si="171"/>
        <v>공격력 +201</v>
      </c>
      <c r="O3669" s="100" t="str">
        <f t="shared" si="172"/>
        <v>최대 체력 +1177</v>
      </c>
      <c r="P3669" s="100" t="str">
        <f t="shared" si="173"/>
        <v>치유력 +439</v>
      </c>
    </row>
    <row r="3670" spans="1:16" ht="13.8" customHeight="1">
      <c r="A3670" s="101">
        <f>C3670*ID규칙_기본능력치그룹_단위+COUNTIF($C$4:C3670,C3670)</f>
        <v>21122017</v>
      </c>
      <c r="B3670" s="100" t="s">
        <v>431</v>
      </c>
      <c r="C3670" s="101">
        <f>VLOOKUP(B3670,WEAPON!$B:$D,3,0)</f>
        <v>21122</v>
      </c>
      <c r="D3670" s="102">
        <v>17</v>
      </c>
      <c r="E3670" s="101">
        <v>1</v>
      </c>
      <c r="F3670" s="101">
        <v>209</v>
      </c>
      <c r="G3670" s="101">
        <v>0</v>
      </c>
      <c r="H3670" s="101">
        <v>2</v>
      </c>
      <c r="I3670" s="101">
        <v>1222</v>
      </c>
      <c r="J3670" s="101">
        <v>0</v>
      </c>
      <c r="K3670" s="101">
        <v>3</v>
      </c>
      <c r="L3670" s="101">
        <v>456</v>
      </c>
      <c r="M3670" s="101">
        <v>0</v>
      </c>
      <c r="N3670" s="100" t="str">
        <f t="shared" si="171"/>
        <v>공격력 +209</v>
      </c>
      <c r="O3670" s="100" t="str">
        <f t="shared" si="172"/>
        <v>최대 체력 +1222</v>
      </c>
      <c r="P3670" s="100" t="str">
        <f t="shared" si="173"/>
        <v>치유력 +456</v>
      </c>
    </row>
    <row r="3671" spans="1:16" ht="13.8" customHeight="1">
      <c r="A3671" s="101">
        <f>C3671*ID규칙_기본능력치그룹_단위+COUNTIF($C$4:C3671,C3671)</f>
        <v>21122018</v>
      </c>
      <c r="B3671" s="100" t="s">
        <v>431</v>
      </c>
      <c r="C3671" s="101">
        <f>VLOOKUP(B3671,WEAPON!$B:$D,3,0)</f>
        <v>21122</v>
      </c>
      <c r="D3671" s="102">
        <v>18</v>
      </c>
      <c r="E3671" s="101">
        <v>1</v>
      </c>
      <c r="F3671" s="101">
        <v>217</v>
      </c>
      <c r="G3671" s="101">
        <v>0</v>
      </c>
      <c r="H3671" s="101">
        <v>2</v>
      </c>
      <c r="I3671" s="101">
        <v>1267</v>
      </c>
      <c r="J3671" s="101">
        <v>0</v>
      </c>
      <c r="K3671" s="101">
        <v>3</v>
      </c>
      <c r="L3671" s="101">
        <v>473</v>
      </c>
      <c r="M3671" s="101">
        <v>0</v>
      </c>
      <c r="N3671" s="100" t="str">
        <f t="shared" si="171"/>
        <v>공격력 +217</v>
      </c>
      <c r="O3671" s="100" t="str">
        <f t="shared" si="172"/>
        <v>최대 체력 +1267</v>
      </c>
      <c r="P3671" s="100" t="str">
        <f t="shared" si="173"/>
        <v>치유력 +473</v>
      </c>
    </row>
    <row r="3672" spans="1:16" ht="13.8" customHeight="1">
      <c r="A3672" s="101">
        <f>C3672*ID규칙_기본능력치그룹_단위+COUNTIF($C$4:C3672,C3672)</f>
        <v>21122019</v>
      </c>
      <c r="B3672" s="100" t="s">
        <v>431</v>
      </c>
      <c r="C3672" s="101">
        <f>VLOOKUP(B3672,WEAPON!$B:$D,3,0)</f>
        <v>21122</v>
      </c>
      <c r="D3672" s="102">
        <v>19</v>
      </c>
      <c r="E3672" s="101">
        <v>1</v>
      </c>
      <c r="F3672" s="101">
        <v>225</v>
      </c>
      <c r="G3672" s="101">
        <v>0</v>
      </c>
      <c r="H3672" s="101">
        <v>2</v>
      </c>
      <c r="I3672" s="101">
        <v>1312</v>
      </c>
      <c r="J3672" s="101">
        <v>0</v>
      </c>
      <c r="K3672" s="101">
        <v>3</v>
      </c>
      <c r="L3672" s="101">
        <v>490</v>
      </c>
      <c r="M3672" s="101">
        <v>0</v>
      </c>
      <c r="N3672" s="100" t="str">
        <f t="shared" si="171"/>
        <v>공격력 +225</v>
      </c>
      <c r="O3672" s="100" t="str">
        <f t="shared" si="172"/>
        <v>최대 체력 +1312</v>
      </c>
      <c r="P3672" s="100" t="str">
        <f t="shared" si="173"/>
        <v>치유력 +490</v>
      </c>
    </row>
    <row r="3673" spans="1:16" ht="13.8" customHeight="1">
      <c r="A3673" s="101">
        <f>C3673*ID규칙_기본능력치그룹_단위+COUNTIF($C$4:C3673,C3673)</f>
        <v>21122020</v>
      </c>
      <c r="B3673" s="100" t="s">
        <v>431</v>
      </c>
      <c r="C3673" s="101">
        <f>VLOOKUP(B3673,WEAPON!$B:$D,3,0)</f>
        <v>21122</v>
      </c>
      <c r="D3673" s="102">
        <v>20</v>
      </c>
      <c r="E3673" s="101">
        <v>1</v>
      </c>
      <c r="F3673" s="101">
        <v>232</v>
      </c>
      <c r="G3673" s="101">
        <v>0</v>
      </c>
      <c r="H3673" s="101">
        <v>2</v>
      </c>
      <c r="I3673" s="101">
        <v>1358</v>
      </c>
      <c r="J3673" s="101">
        <v>0</v>
      </c>
      <c r="K3673" s="101">
        <v>3</v>
      </c>
      <c r="L3673" s="101">
        <v>507</v>
      </c>
      <c r="M3673" s="101">
        <v>0</v>
      </c>
      <c r="N3673" s="100" t="str">
        <f t="shared" si="171"/>
        <v>공격력 +232</v>
      </c>
      <c r="O3673" s="100" t="str">
        <f t="shared" si="172"/>
        <v>최대 체력 +1358</v>
      </c>
      <c r="P3673" s="100" t="str">
        <f t="shared" si="173"/>
        <v>치유력 +507</v>
      </c>
    </row>
    <row r="3674" spans="1:16" ht="13.8" customHeight="1">
      <c r="A3674" s="101">
        <f>C3674*ID규칙_기본능력치그룹_단위+COUNTIF($C$4:C3674,C3674)</f>
        <v>21122021</v>
      </c>
      <c r="B3674" s="100" t="s">
        <v>431</v>
      </c>
      <c r="C3674" s="101">
        <f>VLOOKUP(B3674,WEAPON!$B:$D,3,0)</f>
        <v>21122</v>
      </c>
      <c r="D3674" s="102">
        <v>21</v>
      </c>
      <c r="E3674" s="101">
        <v>1</v>
      </c>
      <c r="F3674" s="101">
        <v>240</v>
      </c>
      <c r="G3674" s="101">
        <v>0</v>
      </c>
      <c r="H3674" s="101">
        <v>2</v>
      </c>
      <c r="I3674" s="101">
        <v>1403</v>
      </c>
      <c r="J3674" s="101">
        <v>0</v>
      </c>
      <c r="K3674" s="101">
        <v>3</v>
      </c>
      <c r="L3674" s="101">
        <v>524</v>
      </c>
      <c r="M3674" s="101">
        <v>0</v>
      </c>
      <c r="N3674" s="100" t="str">
        <f t="shared" si="171"/>
        <v>공격력 +240</v>
      </c>
      <c r="O3674" s="100" t="str">
        <f t="shared" si="172"/>
        <v>최대 체력 +1403</v>
      </c>
      <c r="P3674" s="100" t="str">
        <f t="shared" si="173"/>
        <v>치유력 +524</v>
      </c>
    </row>
    <row r="3675" spans="1:16" ht="13.8" customHeight="1">
      <c r="A3675" s="101">
        <f>C3675*ID규칙_기본능력치그룹_단위+COUNTIF($C$4:C3675,C3675)</f>
        <v>21122022</v>
      </c>
      <c r="B3675" s="100" t="s">
        <v>431</v>
      </c>
      <c r="C3675" s="101">
        <f>VLOOKUP(B3675,WEAPON!$B:$D,3,0)</f>
        <v>21122</v>
      </c>
      <c r="D3675" s="102">
        <v>22</v>
      </c>
      <c r="E3675" s="101">
        <v>1</v>
      </c>
      <c r="F3675" s="101">
        <v>248</v>
      </c>
      <c r="G3675" s="101">
        <v>0</v>
      </c>
      <c r="H3675" s="101">
        <v>2</v>
      </c>
      <c r="I3675" s="101">
        <v>1448</v>
      </c>
      <c r="J3675" s="101">
        <v>0</v>
      </c>
      <c r="K3675" s="101">
        <v>3</v>
      </c>
      <c r="L3675" s="101">
        <v>541</v>
      </c>
      <c r="M3675" s="101">
        <v>0</v>
      </c>
      <c r="N3675" s="100" t="str">
        <f t="shared" si="171"/>
        <v>공격력 +248</v>
      </c>
      <c r="O3675" s="100" t="str">
        <f t="shared" si="172"/>
        <v>최대 체력 +1448</v>
      </c>
      <c r="P3675" s="100" t="str">
        <f t="shared" si="173"/>
        <v>치유력 +541</v>
      </c>
    </row>
    <row r="3676" spans="1:16" ht="13.8" customHeight="1">
      <c r="A3676" s="101">
        <f>C3676*ID규칙_기본능력치그룹_단위+COUNTIF($C$4:C3676,C3676)</f>
        <v>21122023</v>
      </c>
      <c r="B3676" s="100" t="s">
        <v>431</v>
      </c>
      <c r="C3676" s="101">
        <f>VLOOKUP(B3676,WEAPON!$B:$D,3,0)</f>
        <v>21122</v>
      </c>
      <c r="D3676" s="102">
        <v>23</v>
      </c>
      <c r="E3676" s="101">
        <v>1</v>
      </c>
      <c r="F3676" s="101">
        <v>256</v>
      </c>
      <c r="G3676" s="101">
        <v>0</v>
      </c>
      <c r="H3676" s="101">
        <v>2</v>
      </c>
      <c r="I3676" s="101">
        <v>1493</v>
      </c>
      <c r="J3676" s="101">
        <v>0</v>
      </c>
      <c r="K3676" s="101">
        <v>3</v>
      </c>
      <c r="L3676" s="101">
        <v>558</v>
      </c>
      <c r="M3676" s="101">
        <v>0</v>
      </c>
      <c r="N3676" s="100" t="str">
        <f t="shared" si="171"/>
        <v>공격력 +256</v>
      </c>
      <c r="O3676" s="100" t="str">
        <f t="shared" si="172"/>
        <v>최대 체력 +1493</v>
      </c>
      <c r="P3676" s="100" t="str">
        <f t="shared" si="173"/>
        <v>치유력 +558</v>
      </c>
    </row>
    <row r="3677" spans="1:16" ht="13.8" customHeight="1">
      <c r="A3677" s="101">
        <f>C3677*ID규칙_기본능력치그룹_단위+COUNTIF($C$4:C3677,C3677)</f>
        <v>21122024</v>
      </c>
      <c r="B3677" s="100" t="s">
        <v>431</v>
      </c>
      <c r="C3677" s="101">
        <f>VLOOKUP(B3677,WEAPON!$B:$D,3,0)</f>
        <v>21122</v>
      </c>
      <c r="D3677" s="102">
        <v>24</v>
      </c>
      <c r="E3677" s="101">
        <v>1</v>
      </c>
      <c r="F3677" s="101">
        <v>263</v>
      </c>
      <c r="G3677" s="101">
        <v>0</v>
      </c>
      <c r="H3677" s="101">
        <v>2</v>
      </c>
      <c r="I3677" s="101">
        <v>1539</v>
      </c>
      <c r="J3677" s="101">
        <v>0</v>
      </c>
      <c r="K3677" s="101">
        <v>3</v>
      </c>
      <c r="L3677" s="101">
        <v>575</v>
      </c>
      <c r="M3677" s="101">
        <v>0</v>
      </c>
      <c r="N3677" s="100" t="str">
        <f t="shared" si="171"/>
        <v>공격력 +263</v>
      </c>
      <c r="O3677" s="100" t="str">
        <f t="shared" si="172"/>
        <v>최대 체력 +1539</v>
      </c>
      <c r="P3677" s="100" t="str">
        <f t="shared" si="173"/>
        <v>치유력 +575</v>
      </c>
    </row>
    <row r="3678" spans="1:16" ht="13.8" customHeight="1">
      <c r="A3678" s="101">
        <f>C3678*ID규칙_기본능력치그룹_단위+COUNTIF($C$4:C3678,C3678)</f>
        <v>21122025</v>
      </c>
      <c r="B3678" s="100" t="s">
        <v>431</v>
      </c>
      <c r="C3678" s="101">
        <f>VLOOKUP(B3678,WEAPON!$B:$D,3,0)</f>
        <v>21122</v>
      </c>
      <c r="D3678" s="102">
        <v>25</v>
      </c>
      <c r="E3678" s="101">
        <v>1</v>
      </c>
      <c r="F3678" s="101">
        <v>271</v>
      </c>
      <c r="G3678" s="101">
        <v>0</v>
      </c>
      <c r="H3678" s="101">
        <v>2</v>
      </c>
      <c r="I3678" s="101">
        <v>1584</v>
      </c>
      <c r="J3678" s="101">
        <v>0</v>
      </c>
      <c r="K3678" s="101">
        <v>3</v>
      </c>
      <c r="L3678" s="101">
        <v>592</v>
      </c>
      <c r="M3678" s="101">
        <v>0</v>
      </c>
      <c r="N3678" s="100" t="str">
        <f t="shared" si="171"/>
        <v>공격력 +271</v>
      </c>
      <c r="O3678" s="100" t="str">
        <f t="shared" si="172"/>
        <v>최대 체력 +1584</v>
      </c>
      <c r="P3678" s="100" t="str">
        <f t="shared" si="173"/>
        <v>치유력 +592</v>
      </c>
    </row>
    <row r="3679" spans="1:16" ht="13.8" customHeight="1">
      <c r="A3679" s="101">
        <f>C3679*ID규칙_기본능력치그룹_단위+COUNTIF($C$4:C3679,C3679)</f>
        <v>21122026</v>
      </c>
      <c r="B3679" s="100" t="s">
        <v>431</v>
      </c>
      <c r="C3679" s="101">
        <f>VLOOKUP(B3679,WEAPON!$B:$D,3,0)</f>
        <v>21122</v>
      </c>
      <c r="D3679" s="102">
        <v>26</v>
      </c>
      <c r="E3679" s="101">
        <v>1</v>
      </c>
      <c r="F3679" s="101">
        <v>279</v>
      </c>
      <c r="G3679" s="101">
        <v>0</v>
      </c>
      <c r="H3679" s="101">
        <v>2</v>
      </c>
      <c r="I3679" s="101">
        <v>1629</v>
      </c>
      <c r="J3679" s="101">
        <v>0</v>
      </c>
      <c r="K3679" s="101">
        <v>3</v>
      </c>
      <c r="L3679" s="101">
        <v>608</v>
      </c>
      <c r="M3679" s="101">
        <v>0</v>
      </c>
      <c r="N3679" s="100" t="str">
        <f t="shared" si="171"/>
        <v>공격력 +279</v>
      </c>
      <c r="O3679" s="100" t="str">
        <f t="shared" si="172"/>
        <v>최대 체력 +1629</v>
      </c>
      <c r="P3679" s="100" t="str">
        <f t="shared" si="173"/>
        <v>치유력 +608</v>
      </c>
    </row>
    <row r="3680" spans="1:16" ht="13.8" customHeight="1">
      <c r="A3680" s="101">
        <f>C3680*ID규칙_기본능력치그룹_단위+COUNTIF($C$4:C3680,C3680)</f>
        <v>21122027</v>
      </c>
      <c r="B3680" s="100" t="s">
        <v>431</v>
      </c>
      <c r="C3680" s="101">
        <f>VLOOKUP(B3680,WEAPON!$B:$D,3,0)</f>
        <v>21122</v>
      </c>
      <c r="D3680" s="102">
        <v>27</v>
      </c>
      <c r="E3680" s="101">
        <v>1</v>
      </c>
      <c r="F3680" s="101">
        <v>287</v>
      </c>
      <c r="G3680" s="101">
        <v>0</v>
      </c>
      <c r="H3680" s="101">
        <v>2</v>
      </c>
      <c r="I3680" s="101">
        <v>1674</v>
      </c>
      <c r="J3680" s="101">
        <v>0</v>
      </c>
      <c r="K3680" s="101">
        <v>3</v>
      </c>
      <c r="L3680" s="101">
        <v>625</v>
      </c>
      <c r="M3680" s="101">
        <v>0</v>
      </c>
      <c r="N3680" s="100" t="str">
        <f t="shared" si="171"/>
        <v>공격력 +287</v>
      </c>
      <c r="O3680" s="100" t="str">
        <f t="shared" si="172"/>
        <v>최대 체력 +1674</v>
      </c>
      <c r="P3680" s="100" t="str">
        <f t="shared" si="173"/>
        <v>치유력 +625</v>
      </c>
    </row>
    <row r="3681" spans="1:16" ht="13.8" customHeight="1">
      <c r="A3681" s="101">
        <f>C3681*ID규칙_기본능력치그룹_단위+COUNTIF($C$4:C3681,C3681)</f>
        <v>21122028</v>
      </c>
      <c r="B3681" s="100" t="s">
        <v>431</v>
      </c>
      <c r="C3681" s="101">
        <f>VLOOKUP(B3681,WEAPON!$B:$D,3,0)</f>
        <v>21122</v>
      </c>
      <c r="D3681" s="102">
        <v>28</v>
      </c>
      <c r="E3681" s="101">
        <v>1</v>
      </c>
      <c r="F3681" s="101">
        <v>294</v>
      </c>
      <c r="G3681" s="101">
        <v>0</v>
      </c>
      <c r="H3681" s="101">
        <v>2</v>
      </c>
      <c r="I3681" s="101">
        <v>1720</v>
      </c>
      <c r="J3681" s="101">
        <v>0</v>
      </c>
      <c r="K3681" s="101">
        <v>3</v>
      </c>
      <c r="L3681" s="101">
        <v>642</v>
      </c>
      <c r="M3681" s="101">
        <v>0</v>
      </c>
      <c r="N3681" s="100" t="str">
        <f t="shared" si="171"/>
        <v>공격력 +294</v>
      </c>
      <c r="O3681" s="100" t="str">
        <f t="shared" si="172"/>
        <v>최대 체력 +1720</v>
      </c>
      <c r="P3681" s="100" t="str">
        <f t="shared" si="173"/>
        <v>치유력 +642</v>
      </c>
    </row>
    <row r="3682" spans="1:16" ht="13.8" customHeight="1">
      <c r="A3682" s="101">
        <f>C3682*ID규칙_기본능력치그룹_단위+COUNTIF($C$4:C3682,C3682)</f>
        <v>21122029</v>
      </c>
      <c r="B3682" s="100" t="s">
        <v>431</v>
      </c>
      <c r="C3682" s="101">
        <f>VLOOKUP(B3682,WEAPON!$B:$D,3,0)</f>
        <v>21122</v>
      </c>
      <c r="D3682" s="102">
        <v>29</v>
      </c>
      <c r="E3682" s="101">
        <v>1</v>
      </c>
      <c r="F3682" s="101">
        <v>302</v>
      </c>
      <c r="G3682" s="101">
        <v>0</v>
      </c>
      <c r="H3682" s="101">
        <v>2</v>
      </c>
      <c r="I3682" s="101">
        <v>1765</v>
      </c>
      <c r="J3682" s="101">
        <v>0</v>
      </c>
      <c r="K3682" s="101">
        <v>3</v>
      </c>
      <c r="L3682" s="101">
        <v>659</v>
      </c>
      <c r="M3682" s="101">
        <v>0</v>
      </c>
      <c r="N3682" s="100" t="str">
        <f t="shared" si="171"/>
        <v>공격력 +302</v>
      </c>
      <c r="O3682" s="100" t="str">
        <f t="shared" si="172"/>
        <v>최대 체력 +1765</v>
      </c>
      <c r="P3682" s="100" t="str">
        <f t="shared" si="173"/>
        <v>치유력 +659</v>
      </c>
    </row>
    <row r="3683" spans="1:16" ht="13.8" customHeight="1">
      <c r="A3683" s="101">
        <f>C3683*ID규칙_기본능력치그룹_단위+COUNTIF($C$4:C3683,C3683)</f>
        <v>21122030</v>
      </c>
      <c r="B3683" s="100" t="s">
        <v>431</v>
      </c>
      <c r="C3683" s="101">
        <f>VLOOKUP(B3683,WEAPON!$B:$D,3,0)</f>
        <v>21122</v>
      </c>
      <c r="D3683" s="102">
        <v>30</v>
      </c>
      <c r="E3683" s="101">
        <v>1</v>
      </c>
      <c r="F3683" s="101">
        <v>310</v>
      </c>
      <c r="G3683" s="101">
        <v>0</v>
      </c>
      <c r="H3683" s="101">
        <v>2</v>
      </c>
      <c r="I3683" s="101">
        <v>1810</v>
      </c>
      <c r="J3683" s="101">
        <v>0</v>
      </c>
      <c r="K3683" s="101">
        <v>3</v>
      </c>
      <c r="L3683" s="101">
        <v>676</v>
      </c>
      <c r="M3683" s="101">
        <v>0</v>
      </c>
      <c r="N3683" s="100" t="str">
        <f t="shared" si="171"/>
        <v>공격력 +310</v>
      </c>
      <c r="O3683" s="100" t="str">
        <f t="shared" si="172"/>
        <v>최대 체력 +1810</v>
      </c>
      <c r="P3683" s="100" t="str">
        <f t="shared" si="173"/>
        <v>치유력 +676</v>
      </c>
    </row>
    <row r="3684" spans="1:16" ht="13.8" customHeight="1">
      <c r="A3684" s="101">
        <f>C3684*ID규칙_기본능력치그룹_단위+COUNTIF($C$4:C3684,C3684)</f>
        <v>21122031</v>
      </c>
      <c r="B3684" s="100" t="s">
        <v>431</v>
      </c>
      <c r="C3684" s="101">
        <f>VLOOKUP(B3684,WEAPON!$B:$D,3,0)</f>
        <v>21122</v>
      </c>
      <c r="D3684" s="102">
        <v>31</v>
      </c>
      <c r="E3684" s="101">
        <v>1</v>
      </c>
      <c r="F3684" s="101">
        <v>318</v>
      </c>
      <c r="G3684" s="101">
        <v>0</v>
      </c>
      <c r="H3684" s="101">
        <v>2</v>
      </c>
      <c r="I3684" s="101">
        <v>1855</v>
      </c>
      <c r="J3684" s="101">
        <v>0</v>
      </c>
      <c r="K3684" s="101">
        <v>3</v>
      </c>
      <c r="L3684" s="101">
        <v>693</v>
      </c>
      <c r="M3684" s="101">
        <v>0</v>
      </c>
      <c r="N3684" s="100" t="str">
        <f t="shared" si="171"/>
        <v>공격력 +318</v>
      </c>
      <c r="O3684" s="100" t="str">
        <f t="shared" si="172"/>
        <v>최대 체력 +1855</v>
      </c>
      <c r="P3684" s="100" t="str">
        <f t="shared" si="173"/>
        <v>치유력 +693</v>
      </c>
    </row>
    <row r="3685" spans="1:16" ht="13.8" customHeight="1">
      <c r="A3685" s="101">
        <f>C3685*ID규칙_기본능력치그룹_단위+COUNTIF($C$4:C3685,C3685)</f>
        <v>21122032</v>
      </c>
      <c r="B3685" s="100" t="s">
        <v>431</v>
      </c>
      <c r="C3685" s="101">
        <f>VLOOKUP(B3685,WEAPON!$B:$D,3,0)</f>
        <v>21122</v>
      </c>
      <c r="D3685" s="102">
        <v>32</v>
      </c>
      <c r="E3685" s="101">
        <v>1</v>
      </c>
      <c r="F3685" s="101">
        <v>325</v>
      </c>
      <c r="G3685" s="101">
        <v>0</v>
      </c>
      <c r="H3685" s="101">
        <v>2</v>
      </c>
      <c r="I3685" s="101">
        <v>1901</v>
      </c>
      <c r="J3685" s="101">
        <v>0</v>
      </c>
      <c r="K3685" s="101">
        <v>3</v>
      </c>
      <c r="L3685" s="101">
        <v>710</v>
      </c>
      <c r="M3685" s="101">
        <v>0</v>
      </c>
      <c r="N3685" s="100" t="str">
        <f t="shared" si="171"/>
        <v>공격력 +325</v>
      </c>
      <c r="O3685" s="100" t="str">
        <f t="shared" si="172"/>
        <v>최대 체력 +1901</v>
      </c>
      <c r="P3685" s="100" t="str">
        <f t="shared" si="173"/>
        <v>치유력 +710</v>
      </c>
    </row>
    <row r="3686" spans="1:16" ht="13.8" customHeight="1">
      <c r="A3686" s="101">
        <f>C3686*ID규칙_기본능력치그룹_단위+COUNTIF($C$4:C3686,C3686)</f>
        <v>21122033</v>
      </c>
      <c r="B3686" s="100" t="s">
        <v>431</v>
      </c>
      <c r="C3686" s="101">
        <f>VLOOKUP(B3686,WEAPON!$B:$D,3,0)</f>
        <v>21122</v>
      </c>
      <c r="D3686" s="102">
        <v>33</v>
      </c>
      <c r="E3686" s="101">
        <v>1</v>
      </c>
      <c r="F3686" s="101">
        <v>333</v>
      </c>
      <c r="G3686" s="101">
        <v>0</v>
      </c>
      <c r="H3686" s="101">
        <v>2</v>
      </c>
      <c r="I3686" s="101">
        <v>1946</v>
      </c>
      <c r="J3686" s="101">
        <v>0</v>
      </c>
      <c r="K3686" s="101">
        <v>3</v>
      </c>
      <c r="L3686" s="101">
        <v>727</v>
      </c>
      <c r="M3686" s="101">
        <v>0</v>
      </c>
      <c r="N3686" s="100" t="str">
        <f t="shared" si="171"/>
        <v>공격력 +333</v>
      </c>
      <c r="O3686" s="100" t="str">
        <f t="shared" si="172"/>
        <v>최대 체력 +1946</v>
      </c>
      <c r="P3686" s="100" t="str">
        <f t="shared" si="173"/>
        <v>치유력 +727</v>
      </c>
    </row>
    <row r="3687" spans="1:16" ht="13.8" customHeight="1">
      <c r="A3687" s="101">
        <f>C3687*ID규칙_기본능력치그룹_단위+COUNTIF($C$4:C3687,C3687)</f>
        <v>21122034</v>
      </c>
      <c r="B3687" s="100" t="s">
        <v>431</v>
      </c>
      <c r="C3687" s="101">
        <f>VLOOKUP(B3687,WEAPON!$B:$D,3,0)</f>
        <v>21122</v>
      </c>
      <c r="D3687" s="102">
        <v>34</v>
      </c>
      <c r="E3687" s="101">
        <v>1</v>
      </c>
      <c r="F3687" s="101">
        <v>341</v>
      </c>
      <c r="G3687" s="101">
        <v>0</v>
      </c>
      <c r="H3687" s="101">
        <v>2</v>
      </c>
      <c r="I3687" s="101">
        <v>1991</v>
      </c>
      <c r="J3687" s="101">
        <v>0</v>
      </c>
      <c r="K3687" s="101">
        <v>3</v>
      </c>
      <c r="L3687" s="101">
        <v>744</v>
      </c>
      <c r="M3687" s="101">
        <v>0</v>
      </c>
      <c r="N3687" s="100" t="str">
        <f t="shared" si="171"/>
        <v>공격력 +341</v>
      </c>
      <c r="O3687" s="100" t="str">
        <f t="shared" si="172"/>
        <v>최대 체력 +1991</v>
      </c>
      <c r="P3687" s="100" t="str">
        <f t="shared" si="173"/>
        <v>치유력 +744</v>
      </c>
    </row>
    <row r="3688" spans="1:16" ht="13.8" customHeight="1">
      <c r="A3688" s="101">
        <f>C3688*ID규칙_기본능력치그룹_단위+COUNTIF($C$4:C3688,C3688)</f>
        <v>21122035</v>
      </c>
      <c r="B3688" s="100" t="s">
        <v>431</v>
      </c>
      <c r="C3688" s="101">
        <f>VLOOKUP(B3688,WEAPON!$B:$D,3,0)</f>
        <v>21122</v>
      </c>
      <c r="D3688" s="102">
        <v>35</v>
      </c>
      <c r="E3688" s="101">
        <v>1</v>
      </c>
      <c r="F3688" s="101">
        <v>349</v>
      </c>
      <c r="G3688" s="101">
        <v>0</v>
      </c>
      <c r="H3688" s="101">
        <v>2</v>
      </c>
      <c r="I3688" s="101">
        <v>2036</v>
      </c>
      <c r="J3688" s="101">
        <v>0</v>
      </c>
      <c r="K3688" s="101">
        <v>3</v>
      </c>
      <c r="L3688" s="101">
        <v>761</v>
      </c>
      <c r="M3688" s="101">
        <v>0</v>
      </c>
      <c r="N3688" s="100" t="str">
        <f t="shared" si="171"/>
        <v>공격력 +349</v>
      </c>
      <c r="O3688" s="100" t="str">
        <f t="shared" si="172"/>
        <v>최대 체력 +2036</v>
      </c>
      <c r="P3688" s="100" t="str">
        <f t="shared" si="173"/>
        <v>치유력 +761</v>
      </c>
    </row>
    <row r="3689" spans="1:16" ht="13.8" customHeight="1">
      <c r="A3689" s="101">
        <f>C3689*ID규칙_기본능력치그룹_단위+COUNTIF($C$4:C3689,C3689)</f>
        <v>21122036</v>
      </c>
      <c r="B3689" s="100" t="s">
        <v>431</v>
      </c>
      <c r="C3689" s="101">
        <f>VLOOKUP(B3689,WEAPON!$B:$D,3,0)</f>
        <v>21122</v>
      </c>
      <c r="D3689" s="102">
        <v>36</v>
      </c>
      <c r="E3689" s="101">
        <v>1</v>
      </c>
      <c r="F3689" s="101">
        <v>356</v>
      </c>
      <c r="G3689" s="101">
        <v>0</v>
      </c>
      <c r="H3689" s="101">
        <v>2</v>
      </c>
      <c r="I3689" s="101">
        <v>2082</v>
      </c>
      <c r="J3689" s="101">
        <v>0</v>
      </c>
      <c r="K3689" s="101">
        <v>3</v>
      </c>
      <c r="L3689" s="101">
        <v>777</v>
      </c>
      <c r="M3689" s="101">
        <v>0</v>
      </c>
      <c r="N3689" s="100" t="str">
        <f t="shared" si="171"/>
        <v>공격력 +356</v>
      </c>
      <c r="O3689" s="100" t="str">
        <f t="shared" si="172"/>
        <v>최대 체력 +2082</v>
      </c>
      <c r="P3689" s="100" t="str">
        <f t="shared" si="173"/>
        <v>치유력 +777</v>
      </c>
    </row>
    <row r="3690" spans="1:16" ht="13.8" customHeight="1">
      <c r="A3690" s="101">
        <f>C3690*ID규칙_기본능력치그룹_단위+COUNTIF($C$4:C3690,C3690)</f>
        <v>21122037</v>
      </c>
      <c r="B3690" s="100" t="s">
        <v>431</v>
      </c>
      <c r="C3690" s="101">
        <f>VLOOKUP(B3690,WEAPON!$B:$D,3,0)</f>
        <v>21122</v>
      </c>
      <c r="D3690" s="102">
        <v>37</v>
      </c>
      <c r="E3690" s="101">
        <v>1</v>
      </c>
      <c r="F3690" s="101">
        <v>364</v>
      </c>
      <c r="G3690" s="101">
        <v>0</v>
      </c>
      <c r="H3690" s="101">
        <v>2</v>
      </c>
      <c r="I3690" s="101">
        <v>2127</v>
      </c>
      <c r="J3690" s="101">
        <v>0</v>
      </c>
      <c r="K3690" s="101">
        <v>3</v>
      </c>
      <c r="L3690" s="101">
        <v>794</v>
      </c>
      <c r="M3690" s="101">
        <v>0</v>
      </c>
      <c r="N3690" s="100" t="str">
        <f t="shared" si="171"/>
        <v>공격력 +364</v>
      </c>
      <c r="O3690" s="100" t="str">
        <f t="shared" si="172"/>
        <v>최대 체력 +2127</v>
      </c>
      <c r="P3690" s="100" t="str">
        <f t="shared" si="173"/>
        <v>치유력 +794</v>
      </c>
    </row>
    <row r="3691" spans="1:16" ht="13.8" customHeight="1">
      <c r="A3691" s="101">
        <f>C3691*ID규칙_기본능력치그룹_단위+COUNTIF($C$4:C3691,C3691)</f>
        <v>21122038</v>
      </c>
      <c r="B3691" s="100" t="s">
        <v>431</v>
      </c>
      <c r="C3691" s="101">
        <f>VLOOKUP(B3691,WEAPON!$B:$D,3,0)</f>
        <v>21122</v>
      </c>
      <c r="D3691" s="102">
        <v>38</v>
      </c>
      <c r="E3691" s="101">
        <v>1</v>
      </c>
      <c r="F3691" s="101">
        <v>372</v>
      </c>
      <c r="G3691" s="101">
        <v>0</v>
      </c>
      <c r="H3691" s="101">
        <v>2</v>
      </c>
      <c r="I3691" s="101">
        <v>2172</v>
      </c>
      <c r="J3691" s="101">
        <v>0</v>
      </c>
      <c r="K3691" s="101">
        <v>3</v>
      </c>
      <c r="L3691" s="101">
        <v>811</v>
      </c>
      <c r="M3691" s="101">
        <v>0</v>
      </c>
      <c r="N3691" s="100" t="str">
        <f t="shared" si="171"/>
        <v>공격력 +372</v>
      </c>
      <c r="O3691" s="100" t="str">
        <f t="shared" si="172"/>
        <v>최대 체력 +2172</v>
      </c>
      <c r="P3691" s="100" t="str">
        <f t="shared" si="173"/>
        <v>치유력 +811</v>
      </c>
    </row>
    <row r="3692" spans="1:16" ht="13.8" customHeight="1">
      <c r="A3692" s="101">
        <f>C3692*ID규칙_기본능력치그룹_단위+COUNTIF($C$4:C3692,C3692)</f>
        <v>21122039</v>
      </c>
      <c r="B3692" s="100" t="s">
        <v>431</v>
      </c>
      <c r="C3692" s="101">
        <f>VLOOKUP(B3692,WEAPON!$B:$D,3,0)</f>
        <v>21122</v>
      </c>
      <c r="D3692" s="102">
        <v>39</v>
      </c>
      <c r="E3692" s="101">
        <v>1</v>
      </c>
      <c r="F3692" s="101">
        <v>380</v>
      </c>
      <c r="G3692" s="101">
        <v>0</v>
      </c>
      <c r="H3692" s="101">
        <v>2</v>
      </c>
      <c r="I3692" s="101">
        <v>2217</v>
      </c>
      <c r="J3692" s="101">
        <v>0</v>
      </c>
      <c r="K3692" s="101">
        <v>3</v>
      </c>
      <c r="L3692" s="101">
        <v>828</v>
      </c>
      <c r="M3692" s="101">
        <v>0</v>
      </c>
      <c r="N3692" s="100" t="str">
        <f t="shared" si="171"/>
        <v>공격력 +380</v>
      </c>
      <c r="O3692" s="100" t="str">
        <f t="shared" si="172"/>
        <v>최대 체력 +2217</v>
      </c>
      <c r="P3692" s="100" t="str">
        <f t="shared" si="173"/>
        <v>치유력 +828</v>
      </c>
    </row>
    <row r="3693" spans="1:16" ht="13.8" customHeight="1">
      <c r="A3693" s="101">
        <f>C3693*ID규칙_기본능력치그룹_단위+COUNTIF($C$4:C3693,C3693)</f>
        <v>21122040</v>
      </c>
      <c r="B3693" s="100" t="s">
        <v>431</v>
      </c>
      <c r="C3693" s="101">
        <f>VLOOKUP(B3693,WEAPON!$B:$D,3,0)</f>
        <v>21122</v>
      </c>
      <c r="D3693" s="102">
        <v>40</v>
      </c>
      <c r="E3693" s="101">
        <v>1</v>
      </c>
      <c r="F3693" s="101">
        <v>387</v>
      </c>
      <c r="G3693" s="101">
        <v>0</v>
      </c>
      <c r="H3693" s="101">
        <v>2</v>
      </c>
      <c r="I3693" s="101">
        <v>2263</v>
      </c>
      <c r="J3693" s="101">
        <v>0</v>
      </c>
      <c r="K3693" s="101">
        <v>3</v>
      </c>
      <c r="L3693" s="101">
        <v>845</v>
      </c>
      <c r="M3693" s="101">
        <v>0</v>
      </c>
      <c r="N3693" s="100" t="str">
        <f t="shared" si="171"/>
        <v>공격력 +387</v>
      </c>
      <c r="O3693" s="100" t="str">
        <f t="shared" si="172"/>
        <v>최대 체력 +2263</v>
      </c>
      <c r="P3693" s="100" t="str">
        <f t="shared" si="173"/>
        <v>치유력 +845</v>
      </c>
    </row>
    <row r="3694" spans="1:16" ht="13.8" customHeight="1">
      <c r="A3694" s="101">
        <f>C3694*ID규칙_기본능력치그룹_단위+COUNTIF($C$4:C3694,C3694)</f>
        <v>21122041</v>
      </c>
      <c r="B3694" s="100" t="s">
        <v>431</v>
      </c>
      <c r="C3694" s="101">
        <f>VLOOKUP(B3694,WEAPON!$B:$D,3,0)</f>
        <v>21122</v>
      </c>
      <c r="D3694" s="102">
        <v>41</v>
      </c>
      <c r="E3694" s="101">
        <v>1</v>
      </c>
      <c r="F3694" s="101">
        <v>395</v>
      </c>
      <c r="G3694" s="101">
        <v>0</v>
      </c>
      <c r="H3694" s="101">
        <v>2</v>
      </c>
      <c r="I3694" s="101">
        <v>2308</v>
      </c>
      <c r="J3694" s="101">
        <v>0</v>
      </c>
      <c r="K3694" s="101">
        <v>3</v>
      </c>
      <c r="L3694" s="101">
        <v>862</v>
      </c>
      <c r="M3694" s="101">
        <v>0</v>
      </c>
      <c r="N3694" s="100" t="str">
        <f t="shared" si="171"/>
        <v>공격력 +395</v>
      </c>
      <c r="O3694" s="100" t="str">
        <f t="shared" si="172"/>
        <v>최대 체력 +2308</v>
      </c>
      <c r="P3694" s="100" t="str">
        <f t="shared" si="173"/>
        <v>치유력 +862</v>
      </c>
    </row>
    <row r="3695" spans="1:16" ht="13.8" customHeight="1">
      <c r="A3695" s="101">
        <f>C3695*ID규칙_기본능력치그룹_단위+COUNTIF($C$4:C3695,C3695)</f>
        <v>21122042</v>
      </c>
      <c r="B3695" s="100" t="s">
        <v>431</v>
      </c>
      <c r="C3695" s="101">
        <f>VLOOKUP(B3695,WEAPON!$B:$D,3,0)</f>
        <v>21122</v>
      </c>
      <c r="D3695" s="102">
        <v>42</v>
      </c>
      <c r="E3695" s="101">
        <v>1</v>
      </c>
      <c r="F3695" s="101">
        <v>403</v>
      </c>
      <c r="G3695" s="101">
        <v>0</v>
      </c>
      <c r="H3695" s="101">
        <v>2</v>
      </c>
      <c r="I3695" s="101">
        <v>2353</v>
      </c>
      <c r="J3695" s="101">
        <v>0</v>
      </c>
      <c r="K3695" s="101">
        <v>3</v>
      </c>
      <c r="L3695" s="101">
        <v>879</v>
      </c>
      <c r="M3695" s="101">
        <v>0</v>
      </c>
      <c r="N3695" s="100" t="str">
        <f t="shared" si="171"/>
        <v>공격력 +403</v>
      </c>
      <c r="O3695" s="100" t="str">
        <f t="shared" si="172"/>
        <v>최대 체력 +2353</v>
      </c>
      <c r="P3695" s="100" t="str">
        <f t="shared" si="173"/>
        <v>치유력 +879</v>
      </c>
    </row>
    <row r="3696" spans="1:16" ht="13.8" customHeight="1">
      <c r="A3696" s="101">
        <f>C3696*ID규칙_기본능력치그룹_단위+COUNTIF($C$4:C3696,C3696)</f>
        <v>21122043</v>
      </c>
      <c r="B3696" s="100" t="s">
        <v>431</v>
      </c>
      <c r="C3696" s="101">
        <f>VLOOKUP(B3696,WEAPON!$B:$D,3,0)</f>
        <v>21122</v>
      </c>
      <c r="D3696" s="102">
        <v>43</v>
      </c>
      <c r="E3696" s="101">
        <v>1</v>
      </c>
      <c r="F3696" s="101">
        <v>411</v>
      </c>
      <c r="G3696" s="101">
        <v>0</v>
      </c>
      <c r="H3696" s="101">
        <v>2</v>
      </c>
      <c r="I3696" s="101">
        <v>2398</v>
      </c>
      <c r="J3696" s="101">
        <v>0</v>
      </c>
      <c r="K3696" s="101">
        <v>3</v>
      </c>
      <c r="L3696" s="101">
        <v>896</v>
      </c>
      <c r="M3696" s="101">
        <v>0</v>
      </c>
      <c r="N3696" s="100" t="str">
        <f t="shared" si="171"/>
        <v>공격력 +411</v>
      </c>
      <c r="O3696" s="100" t="str">
        <f t="shared" si="172"/>
        <v>최대 체력 +2398</v>
      </c>
      <c r="P3696" s="100" t="str">
        <f t="shared" si="173"/>
        <v>치유력 +896</v>
      </c>
    </row>
    <row r="3697" spans="1:16" ht="13.8" customHeight="1">
      <c r="A3697" s="101">
        <f>C3697*ID규칙_기본능력치그룹_단위+COUNTIF($C$4:C3697,C3697)</f>
        <v>21122044</v>
      </c>
      <c r="B3697" s="100" t="s">
        <v>431</v>
      </c>
      <c r="C3697" s="101">
        <f>VLOOKUP(B3697,WEAPON!$B:$D,3,0)</f>
        <v>21122</v>
      </c>
      <c r="D3697" s="102">
        <v>44</v>
      </c>
      <c r="E3697" s="101">
        <v>1</v>
      </c>
      <c r="F3697" s="101">
        <v>418</v>
      </c>
      <c r="G3697" s="101">
        <v>0</v>
      </c>
      <c r="H3697" s="101">
        <v>2</v>
      </c>
      <c r="I3697" s="101">
        <v>2444</v>
      </c>
      <c r="J3697" s="101">
        <v>0</v>
      </c>
      <c r="K3697" s="101">
        <v>3</v>
      </c>
      <c r="L3697" s="101">
        <v>913</v>
      </c>
      <c r="M3697" s="101">
        <v>0</v>
      </c>
      <c r="N3697" s="100" t="str">
        <f t="shared" si="171"/>
        <v>공격력 +418</v>
      </c>
      <c r="O3697" s="100" t="str">
        <f t="shared" si="172"/>
        <v>최대 체력 +2444</v>
      </c>
      <c r="P3697" s="100" t="str">
        <f t="shared" si="173"/>
        <v>치유력 +913</v>
      </c>
    </row>
    <row r="3698" spans="1:16" ht="13.8" customHeight="1">
      <c r="A3698" s="101">
        <f>C3698*ID규칙_기본능력치그룹_단위+COUNTIF($C$4:C3698,C3698)</f>
        <v>21122045</v>
      </c>
      <c r="B3698" s="100" t="s">
        <v>431</v>
      </c>
      <c r="C3698" s="101">
        <f>VLOOKUP(B3698,WEAPON!$B:$D,3,0)</f>
        <v>21122</v>
      </c>
      <c r="D3698" s="102">
        <v>45</v>
      </c>
      <c r="E3698" s="101">
        <v>1</v>
      </c>
      <c r="F3698" s="101">
        <v>426</v>
      </c>
      <c r="G3698" s="101">
        <v>0</v>
      </c>
      <c r="H3698" s="101">
        <v>2</v>
      </c>
      <c r="I3698" s="101">
        <v>2489</v>
      </c>
      <c r="J3698" s="101">
        <v>0</v>
      </c>
      <c r="K3698" s="101">
        <v>3</v>
      </c>
      <c r="L3698" s="101">
        <v>930</v>
      </c>
      <c r="M3698" s="101">
        <v>0</v>
      </c>
      <c r="N3698" s="100" t="str">
        <f t="shared" si="171"/>
        <v>공격력 +426</v>
      </c>
      <c r="O3698" s="100" t="str">
        <f t="shared" si="172"/>
        <v>최대 체력 +2489</v>
      </c>
      <c r="P3698" s="100" t="str">
        <f t="shared" si="173"/>
        <v>치유력 +930</v>
      </c>
    </row>
    <row r="3699" spans="1:16" ht="13.8" customHeight="1">
      <c r="A3699" s="101">
        <f>C3699*ID규칙_기본능력치그룹_단위+COUNTIF($C$4:C3699,C3699)</f>
        <v>21122046</v>
      </c>
      <c r="B3699" s="100" t="s">
        <v>431</v>
      </c>
      <c r="C3699" s="101">
        <f>VLOOKUP(B3699,WEAPON!$B:$D,3,0)</f>
        <v>21122</v>
      </c>
      <c r="D3699" s="102">
        <v>46</v>
      </c>
      <c r="E3699" s="101">
        <v>1</v>
      </c>
      <c r="F3699" s="101">
        <v>434</v>
      </c>
      <c r="G3699" s="101">
        <v>0</v>
      </c>
      <c r="H3699" s="101">
        <v>2</v>
      </c>
      <c r="I3699" s="101">
        <v>2534</v>
      </c>
      <c r="J3699" s="101">
        <v>0</v>
      </c>
      <c r="K3699" s="101">
        <v>3</v>
      </c>
      <c r="L3699" s="101">
        <v>946</v>
      </c>
      <c r="M3699" s="101">
        <v>0</v>
      </c>
      <c r="N3699" s="100" t="str">
        <f t="shared" si="171"/>
        <v>공격력 +434</v>
      </c>
      <c r="O3699" s="100" t="str">
        <f t="shared" si="172"/>
        <v>최대 체력 +2534</v>
      </c>
      <c r="P3699" s="100" t="str">
        <f t="shared" si="173"/>
        <v>치유력 +946</v>
      </c>
    </row>
    <row r="3700" spans="1:16" ht="13.8" customHeight="1">
      <c r="A3700" s="101">
        <f>C3700*ID규칙_기본능력치그룹_단위+COUNTIF($C$4:C3700,C3700)</f>
        <v>21122047</v>
      </c>
      <c r="B3700" s="100" t="s">
        <v>431</v>
      </c>
      <c r="C3700" s="101">
        <f>VLOOKUP(B3700,WEAPON!$B:$D,3,0)</f>
        <v>21122</v>
      </c>
      <c r="D3700" s="102">
        <v>47</v>
      </c>
      <c r="E3700" s="101">
        <v>1</v>
      </c>
      <c r="F3700" s="101">
        <v>442</v>
      </c>
      <c r="G3700" s="101">
        <v>0</v>
      </c>
      <c r="H3700" s="101">
        <v>2</v>
      </c>
      <c r="I3700" s="101">
        <v>2579</v>
      </c>
      <c r="J3700" s="101">
        <v>0</v>
      </c>
      <c r="K3700" s="101">
        <v>3</v>
      </c>
      <c r="L3700" s="101">
        <v>963</v>
      </c>
      <c r="M3700" s="101">
        <v>0</v>
      </c>
      <c r="N3700" s="100" t="str">
        <f t="shared" si="171"/>
        <v>공격력 +442</v>
      </c>
      <c r="O3700" s="100" t="str">
        <f t="shared" si="172"/>
        <v>최대 체력 +2579</v>
      </c>
      <c r="P3700" s="100" t="str">
        <f t="shared" si="173"/>
        <v>치유력 +963</v>
      </c>
    </row>
    <row r="3701" spans="1:16" ht="13.8" customHeight="1">
      <c r="A3701" s="101">
        <f>C3701*ID규칙_기본능력치그룹_단위+COUNTIF($C$4:C3701,C3701)</f>
        <v>21122048</v>
      </c>
      <c r="B3701" s="100" t="s">
        <v>431</v>
      </c>
      <c r="C3701" s="101">
        <f>VLOOKUP(B3701,WEAPON!$B:$D,3,0)</f>
        <v>21122</v>
      </c>
      <c r="D3701" s="102">
        <v>48</v>
      </c>
      <c r="E3701" s="101">
        <v>1</v>
      </c>
      <c r="F3701" s="101">
        <v>449</v>
      </c>
      <c r="G3701" s="101">
        <v>0</v>
      </c>
      <c r="H3701" s="101">
        <v>2</v>
      </c>
      <c r="I3701" s="101">
        <v>2625</v>
      </c>
      <c r="J3701" s="101">
        <v>0</v>
      </c>
      <c r="K3701" s="101">
        <v>3</v>
      </c>
      <c r="L3701" s="101">
        <v>980</v>
      </c>
      <c r="M3701" s="101">
        <v>0</v>
      </c>
      <c r="N3701" s="100" t="str">
        <f t="shared" si="171"/>
        <v>공격력 +449</v>
      </c>
      <c r="O3701" s="100" t="str">
        <f t="shared" si="172"/>
        <v>최대 체력 +2625</v>
      </c>
      <c r="P3701" s="100" t="str">
        <f t="shared" si="173"/>
        <v>치유력 +980</v>
      </c>
    </row>
    <row r="3702" spans="1:16" ht="13.8" customHeight="1">
      <c r="A3702" s="101">
        <f>C3702*ID규칙_기본능력치그룹_단위+COUNTIF($C$4:C3702,C3702)</f>
        <v>21122049</v>
      </c>
      <c r="B3702" s="100" t="s">
        <v>431</v>
      </c>
      <c r="C3702" s="101">
        <f>VLOOKUP(B3702,WEAPON!$B:$D,3,0)</f>
        <v>21122</v>
      </c>
      <c r="D3702" s="102">
        <v>49</v>
      </c>
      <c r="E3702" s="101">
        <v>1</v>
      </c>
      <c r="F3702" s="101">
        <v>457</v>
      </c>
      <c r="G3702" s="101">
        <v>0</v>
      </c>
      <c r="H3702" s="101">
        <v>2</v>
      </c>
      <c r="I3702" s="101">
        <v>2670</v>
      </c>
      <c r="J3702" s="101">
        <v>0</v>
      </c>
      <c r="K3702" s="101">
        <v>3</v>
      </c>
      <c r="L3702" s="101">
        <v>997</v>
      </c>
      <c r="M3702" s="101">
        <v>0</v>
      </c>
      <c r="N3702" s="100" t="str">
        <f t="shared" si="171"/>
        <v>공격력 +457</v>
      </c>
      <c r="O3702" s="100" t="str">
        <f t="shared" si="172"/>
        <v>최대 체력 +2670</v>
      </c>
      <c r="P3702" s="100" t="str">
        <f t="shared" si="173"/>
        <v>치유력 +997</v>
      </c>
    </row>
    <row r="3703" spans="1:16" ht="13.8" customHeight="1">
      <c r="A3703" s="101">
        <f>C3703*ID규칙_기본능력치그룹_단위+COUNTIF($C$4:C3703,C3703)</f>
        <v>21122050</v>
      </c>
      <c r="B3703" s="100" t="s">
        <v>431</v>
      </c>
      <c r="C3703" s="101">
        <f>VLOOKUP(B3703,WEAPON!$B:$D,3,0)</f>
        <v>21122</v>
      </c>
      <c r="D3703" s="102">
        <v>50</v>
      </c>
      <c r="E3703" s="101">
        <v>1</v>
      </c>
      <c r="F3703" s="101">
        <v>465</v>
      </c>
      <c r="G3703" s="101">
        <v>0</v>
      </c>
      <c r="H3703" s="101">
        <v>2</v>
      </c>
      <c r="I3703" s="101">
        <v>2715</v>
      </c>
      <c r="J3703" s="101">
        <v>0</v>
      </c>
      <c r="K3703" s="101">
        <v>3</v>
      </c>
      <c r="L3703" s="101">
        <v>1014</v>
      </c>
      <c r="M3703" s="101">
        <v>0</v>
      </c>
      <c r="N3703" s="100" t="str">
        <f t="shared" si="171"/>
        <v>공격력 +465</v>
      </c>
      <c r="O3703" s="100" t="str">
        <f t="shared" si="172"/>
        <v>최대 체력 +2715</v>
      </c>
      <c r="P3703" s="100" t="str">
        <f t="shared" si="173"/>
        <v>치유력 +1014</v>
      </c>
    </row>
    <row r="3704" spans="1:16" ht="13.8" customHeight="1">
      <c r="A3704" s="101">
        <f>C3704*ID규칙_기본능력치그룹_단위+COUNTIF($C$4:C3704,C3704)</f>
        <v>11353001</v>
      </c>
      <c r="B3704" s="100" t="s">
        <v>433</v>
      </c>
      <c r="C3704" s="101">
        <f>VLOOKUP(B3704,WEAPON!$B:$D,3,0)</f>
        <v>11353</v>
      </c>
      <c r="D3704" s="102">
        <v>1</v>
      </c>
      <c r="E3704" s="101">
        <v>1</v>
      </c>
      <c r="F3704" s="101">
        <v>78</v>
      </c>
      <c r="G3704" s="101">
        <v>0</v>
      </c>
      <c r="H3704" s="101">
        <v>2</v>
      </c>
      <c r="I3704" s="101">
        <v>307</v>
      </c>
      <c r="J3704" s="101">
        <v>0</v>
      </c>
      <c r="K3704" s="101">
        <v>0</v>
      </c>
      <c r="L3704" s="101">
        <v>0</v>
      </c>
      <c r="M3704" s="101">
        <v>0</v>
      </c>
      <c r="N3704" s="100" t="str">
        <f t="shared" si="171"/>
        <v>공격력 +78</v>
      </c>
      <c r="O3704" s="100" t="str">
        <f t="shared" si="172"/>
        <v>최대 체력 +307</v>
      </c>
      <c r="P3704" s="100" t="str">
        <f t="shared" si="173"/>
        <v>-</v>
      </c>
    </row>
    <row r="3705" spans="1:16" ht="13.8" customHeight="1">
      <c r="A3705" s="101">
        <f>C3705*ID규칙_기본능력치그룹_단위+COUNTIF($C$4:C3705,C3705)</f>
        <v>11353002</v>
      </c>
      <c r="B3705" s="100" t="s">
        <v>433</v>
      </c>
      <c r="C3705" s="101">
        <f>VLOOKUP(B3705,WEAPON!$B:$D,3,0)</f>
        <v>11353</v>
      </c>
      <c r="D3705" s="102">
        <v>2</v>
      </c>
      <c r="E3705" s="101">
        <v>1</v>
      </c>
      <c r="F3705" s="101">
        <v>85</v>
      </c>
      <c r="G3705" s="101">
        <v>0</v>
      </c>
      <c r="H3705" s="101">
        <v>2</v>
      </c>
      <c r="I3705" s="101">
        <v>335</v>
      </c>
      <c r="J3705" s="101">
        <v>0</v>
      </c>
      <c r="K3705" s="101">
        <v>0</v>
      </c>
      <c r="L3705" s="101">
        <v>0</v>
      </c>
      <c r="M3705" s="101">
        <v>0</v>
      </c>
      <c r="N3705" s="100" t="str">
        <f t="shared" si="171"/>
        <v>공격력 +85</v>
      </c>
      <c r="O3705" s="100" t="str">
        <f t="shared" si="172"/>
        <v>최대 체력 +335</v>
      </c>
      <c r="P3705" s="100" t="str">
        <f t="shared" si="173"/>
        <v>-</v>
      </c>
    </row>
    <row r="3706" spans="1:16" ht="13.8" customHeight="1">
      <c r="A3706" s="101">
        <f>C3706*ID규칙_기본능력치그룹_단위+COUNTIF($C$4:C3706,C3706)</f>
        <v>11353003</v>
      </c>
      <c r="B3706" s="100" t="s">
        <v>433</v>
      </c>
      <c r="C3706" s="101">
        <f>VLOOKUP(B3706,WEAPON!$B:$D,3,0)</f>
        <v>11353</v>
      </c>
      <c r="D3706" s="102">
        <v>3</v>
      </c>
      <c r="E3706" s="101">
        <v>1</v>
      </c>
      <c r="F3706" s="101">
        <v>92</v>
      </c>
      <c r="G3706" s="101">
        <v>0</v>
      </c>
      <c r="H3706" s="101">
        <v>2</v>
      </c>
      <c r="I3706" s="101">
        <v>363</v>
      </c>
      <c r="J3706" s="101">
        <v>0</v>
      </c>
      <c r="K3706" s="101">
        <v>0</v>
      </c>
      <c r="L3706" s="101">
        <v>0</v>
      </c>
      <c r="M3706" s="101">
        <v>0</v>
      </c>
      <c r="N3706" s="100" t="str">
        <f t="shared" si="171"/>
        <v>공격력 +92</v>
      </c>
      <c r="O3706" s="100" t="str">
        <f t="shared" si="172"/>
        <v>최대 체력 +363</v>
      </c>
      <c r="P3706" s="100" t="str">
        <f t="shared" si="173"/>
        <v>-</v>
      </c>
    </row>
    <row r="3707" spans="1:16" ht="13.8" customHeight="1">
      <c r="A3707" s="101">
        <f>C3707*ID규칙_기본능력치그룹_단위+COUNTIF($C$4:C3707,C3707)</f>
        <v>11353004</v>
      </c>
      <c r="B3707" s="100" t="s">
        <v>433</v>
      </c>
      <c r="C3707" s="101">
        <f>VLOOKUP(B3707,WEAPON!$B:$D,3,0)</f>
        <v>11353</v>
      </c>
      <c r="D3707" s="102">
        <v>4</v>
      </c>
      <c r="E3707" s="101">
        <v>1</v>
      </c>
      <c r="F3707" s="101">
        <v>99</v>
      </c>
      <c r="G3707" s="101">
        <v>0</v>
      </c>
      <c r="H3707" s="101">
        <v>2</v>
      </c>
      <c r="I3707" s="101">
        <v>391</v>
      </c>
      <c r="J3707" s="101">
        <v>0</v>
      </c>
      <c r="K3707" s="101">
        <v>0</v>
      </c>
      <c r="L3707" s="101">
        <v>0</v>
      </c>
      <c r="M3707" s="101">
        <v>0</v>
      </c>
      <c r="N3707" s="100" t="str">
        <f t="shared" si="171"/>
        <v>공격력 +99</v>
      </c>
      <c r="O3707" s="100" t="str">
        <f t="shared" si="172"/>
        <v>최대 체력 +391</v>
      </c>
      <c r="P3707" s="100" t="str">
        <f t="shared" si="173"/>
        <v>-</v>
      </c>
    </row>
    <row r="3708" spans="1:16" ht="13.8" customHeight="1">
      <c r="A3708" s="101">
        <f>C3708*ID규칙_기본능력치그룹_단위+COUNTIF($C$4:C3708,C3708)</f>
        <v>11353005</v>
      </c>
      <c r="B3708" s="100" t="s">
        <v>433</v>
      </c>
      <c r="C3708" s="101">
        <f>VLOOKUP(B3708,WEAPON!$B:$D,3,0)</f>
        <v>11353</v>
      </c>
      <c r="D3708" s="102">
        <v>5</v>
      </c>
      <c r="E3708" s="101">
        <v>1</v>
      </c>
      <c r="F3708" s="101">
        <v>106</v>
      </c>
      <c r="G3708" s="101">
        <v>0</v>
      </c>
      <c r="H3708" s="101">
        <v>2</v>
      </c>
      <c r="I3708" s="101">
        <v>419</v>
      </c>
      <c r="J3708" s="101">
        <v>0</v>
      </c>
      <c r="K3708" s="101">
        <v>0</v>
      </c>
      <c r="L3708" s="101">
        <v>0</v>
      </c>
      <c r="M3708" s="101">
        <v>0</v>
      </c>
      <c r="N3708" s="100" t="str">
        <f t="shared" si="171"/>
        <v>공격력 +106</v>
      </c>
      <c r="O3708" s="100" t="str">
        <f t="shared" si="172"/>
        <v>최대 체력 +419</v>
      </c>
      <c r="P3708" s="100" t="str">
        <f t="shared" si="173"/>
        <v>-</v>
      </c>
    </row>
    <row r="3709" spans="1:16" ht="13.8" customHeight="1">
      <c r="A3709" s="101">
        <f>C3709*ID규칙_기본능력치그룹_단위+COUNTIF($C$4:C3709,C3709)</f>
        <v>11353006</v>
      </c>
      <c r="B3709" s="100" t="s">
        <v>433</v>
      </c>
      <c r="C3709" s="101">
        <f>VLOOKUP(B3709,WEAPON!$B:$D,3,0)</f>
        <v>11353</v>
      </c>
      <c r="D3709" s="102">
        <v>6</v>
      </c>
      <c r="E3709" s="101">
        <v>1</v>
      </c>
      <c r="F3709" s="101">
        <v>113</v>
      </c>
      <c r="G3709" s="101">
        <v>0</v>
      </c>
      <c r="H3709" s="101">
        <v>2</v>
      </c>
      <c r="I3709" s="101">
        <v>447</v>
      </c>
      <c r="J3709" s="101">
        <v>0</v>
      </c>
      <c r="K3709" s="101">
        <v>0</v>
      </c>
      <c r="L3709" s="101">
        <v>0</v>
      </c>
      <c r="M3709" s="101">
        <v>0</v>
      </c>
      <c r="N3709" s="100" t="str">
        <f t="shared" si="171"/>
        <v>공격력 +113</v>
      </c>
      <c r="O3709" s="100" t="str">
        <f t="shared" si="172"/>
        <v>최대 체력 +447</v>
      </c>
      <c r="P3709" s="100" t="str">
        <f t="shared" si="173"/>
        <v>-</v>
      </c>
    </row>
    <row r="3710" spans="1:16" ht="13.8" customHeight="1">
      <c r="A3710" s="101">
        <f>C3710*ID규칙_기본능력치그룹_단위+COUNTIF($C$4:C3710,C3710)</f>
        <v>11353007</v>
      </c>
      <c r="B3710" s="100" t="s">
        <v>433</v>
      </c>
      <c r="C3710" s="101">
        <f>VLOOKUP(B3710,WEAPON!$B:$D,3,0)</f>
        <v>11353</v>
      </c>
      <c r="D3710" s="102">
        <v>7</v>
      </c>
      <c r="E3710" s="101">
        <v>1</v>
      </c>
      <c r="F3710" s="101">
        <v>120</v>
      </c>
      <c r="G3710" s="101">
        <v>0</v>
      </c>
      <c r="H3710" s="101">
        <v>2</v>
      </c>
      <c r="I3710" s="101">
        <v>475</v>
      </c>
      <c r="J3710" s="101">
        <v>0</v>
      </c>
      <c r="K3710" s="101">
        <v>0</v>
      </c>
      <c r="L3710" s="101">
        <v>0</v>
      </c>
      <c r="M3710" s="101">
        <v>0</v>
      </c>
      <c r="N3710" s="100" t="str">
        <f t="shared" si="171"/>
        <v>공격력 +120</v>
      </c>
      <c r="O3710" s="100" t="str">
        <f t="shared" si="172"/>
        <v>최대 체력 +475</v>
      </c>
      <c r="P3710" s="100" t="str">
        <f t="shared" si="173"/>
        <v>-</v>
      </c>
    </row>
    <row r="3711" spans="1:16" ht="13.8" customHeight="1">
      <c r="A3711" s="101">
        <f>C3711*ID규칙_기본능력치그룹_단위+COUNTIF($C$4:C3711,C3711)</f>
        <v>11353008</v>
      </c>
      <c r="B3711" s="100" t="s">
        <v>433</v>
      </c>
      <c r="C3711" s="101">
        <f>VLOOKUP(B3711,WEAPON!$B:$D,3,0)</f>
        <v>11353</v>
      </c>
      <c r="D3711" s="102">
        <v>8</v>
      </c>
      <c r="E3711" s="101">
        <v>1</v>
      </c>
      <c r="F3711" s="101">
        <v>128</v>
      </c>
      <c r="G3711" s="101">
        <v>0</v>
      </c>
      <c r="H3711" s="101">
        <v>2</v>
      </c>
      <c r="I3711" s="101">
        <v>502</v>
      </c>
      <c r="J3711" s="101">
        <v>0</v>
      </c>
      <c r="K3711" s="101">
        <v>0</v>
      </c>
      <c r="L3711" s="101">
        <v>0</v>
      </c>
      <c r="M3711" s="101">
        <v>0</v>
      </c>
      <c r="N3711" s="100" t="str">
        <f t="shared" si="171"/>
        <v>공격력 +128</v>
      </c>
      <c r="O3711" s="100" t="str">
        <f t="shared" si="172"/>
        <v>최대 체력 +502</v>
      </c>
      <c r="P3711" s="100" t="str">
        <f t="shared" si="173"/>
        <v>-</v>
      </c>
    </row>
    <row r="3712" spans="1:16" ht="13.8" customHeight="1">
      <c r="A3712" s="101">
        <f>C3712*ID규칙_기본능력치그룹_단위+COUNTIF($C$4:C3712,C3712)</f>
        <v>11353009</v>
      </c>
      <c r="B3712" s="100" t="s">
        <v>433</v>
      </c>
      <c r="C3712" s="101">
        <f>VLOOKUP(B3712,WEAPON!$B:$D,3,0)</f>
        <v>11353</v>
      </c>
      <c r="D3712" s="102">
        <v>9</v>
      </c>
      <c r="E3712" s="101">
        <v>1</v>
      </c>
      <c r="F3712" s="101">
        <v>135</v>
      </c>
      <c r="G3712" s="101">
        <v>0</v>
      </c>
      <c r="H3712" s="101">
        <v>2</v>
      </c>
      <c r="I3712" s="101">
        <v>530</v>
      </c>
      <c r="J3712" s="101">
        <v>0</v>
      </c>
      <c r="K3712" s="101">
        <v>0</v>
      </c>
      <c r="L3712" s="101">
        <v>0</v>
      </c>
      <c r="M3712" s="101">
        <v>0</v>
      </c>
      <c r="N3712" s="100" t="str">
        <f t="shared" si="171"/>
        <v>공격력 +135</v>
      </c>
      <c r="O3712" s="100" t="str">
        <f t="shared" si="172"/>
        <v>최대 체력 +530</v>
      </c>
      <c r="P3712" s="100" t="str">
        <f t="shared" si="173"/>
        <v>-</v>
      </c>
    </row>
    <row r="3713" spans="1:16" ht="13.8" customHeight="1">
      <c r="A3713" s="101">
        <f>C3713*ID규칙_기본능력치그룹_단위+COUNTIF($C$4:C3713,C3713)</f>
        <v>11353010</v>
      </c>
      <c r="B3713" s="100" t="s">
        <v>433</v>
      </c>
      <c r="C3713" s="101">
        <f>VLOOKUP(B3713,WEAPON!$B:$D,3,0)</f>
        <v>11353</v>
      </c>
      <c r="D3713" s="102">
        <v>10</v>
      </c>
      <c r="E3713" s="101">
        <v>1</v>
      </c>
      <c r="F3713" s="101">
        <v>142</v>
      </c>
      <c r="G3713" s="101">
        <v>0</v>
      </c>
      <c r="H3713" s="101">
        <v>2</v>
      </c>
      <c r="I3713" s="101">
        <v>558</v>
      </c>
      <c r="J3713" s="101">
        <v>0</v>
      </c>
      <c r="K3713" s="101">
        <v>0</v>
      </c>
      <c r="L3713" s="101">
        <v>0</v>
      </c>
      <c r="M3713" s="101">
        <v>0</v>
      </c>
      <c r="N3713" s="100" t="str">
        <f t="shared" si="171"/>
        <v>공격력 +142</v>
      </c>
      <c r="O3713" s="100" t="str">
        <f t="shared" si="172"/>
        <v>최대 체력 +558</v>
      </c>
      <c r="P3713" s="100" t="str">
        <f t="shared" si="173"/>
        <v>-</v>
      </c>
    </row>
    <row r="3714" spans="1:16" ht="13.8" customHeight="1">
      <c r="A3714" s="101">
        <f>C3714*ID규칙_기본능력치그룹_단위+COUNTIF($C$4:C3714,C3714)</f>
        <v>11353011</v>
      </c>
      <c r="B3714" s="100" t="s">
        <v>433</v>
      </c>
      <c r="C3714" s="101">
        <f>VLOOKUP(B3714,WEAPON!$B:$D,3,0)</f>
        <v>11353</v>
      </c>
      <c r="D3714" s="102">
        <v>11</v>
      </c>
      <c r="E3714" s="101">
        <v>1</v>
      </c>
      <c r="F3714" s="101">
        <v>149</v>
      </c>
      <c r="G3714" s="101">
        <v>0</v>
      </c>
      <c r="H3714" s="101">
        <v>2</v>
      </c>
      <c r="I3714" s="101">
        <v>586</v>
      </c>
      <c r="J3714" s="101">
        <v>0</v>
      </c>
      <c r="K3714" s="101">
        <v>0</v>
      </c>
      <c r="L3714" s="101">
        <v>0</v>
      </c>
      <c r="M3714" s="101">
        <v>0</v>
      </c>
      <c r="N3714" s="100" t="str">
        <f t="shared" si="171"/>
        <v>공격력 +149</v>
      </c>
      <c r="O3714" s="100" t="str">
        <f t="shared" si="172"/>
        <v>최대 체력 +586</v>
      </c>
      <c r="P3714" s="100" t="str">
        <f t="shared" si="173"/>
        <v>-</v>
      </c>
    </row>
    <row r="3715" spans="1:16" ht="13.8" customHeight="1">
      <c r="A3715" s="101">
        <f>C3715*ID규칙_기본능력치그룹_단위+COUNTIF($C$4:C3715,C3715)</f>
        <v>11353012</v>
      </c>
      <c r="B3715" s="100" t="s">
        <v>433</v>
      </c>
      <c r="C3715" s="101">
        <f>VLOOKUP(B3715,WEAPON!$B:$D,3,0)</f>
        <v>11353</v>
      </c>
      <c r="D3715" s="102">
        <v>12</v>
      </c>
      <c r="E3715" s="101">
        <v>1</v>
      </c>
      <c r="F3715" s="101">
        <v>156</v>
      </c>
      <c r="G3715" s="101">
        <v>0</v>
      </c>
      <c r="H3715" s="101">
        <v>2</v>
      </c>
      <c r="I3715" s="101">
        <v>614</v>
      </c>
      <c r="J3715" s="101">
        <v>0</v>
      </c>
      <c r="K3715" s="101">
        <v>0</v>
      </c>
      <c r="L3715" s="101">
        <v>0</v>
      </c>
      <c r="M3715" s="101">
        <v>0</v>
      </c>
      <c r="N3715" s="100" t="str">
        <f t="shared" si="171"/>
        <v>공격력 +156</v>
      </c>
      <c r="O3715" s="100" t="str">
        <f t="shared" si="172"/>
        <v>최대 체력 +614</v>
      </c>
      <c r="P3715" s="100" t="str">
        <f t="shared" si="173"/>
        <v>-</v>
      </c>
    </row>
    <row r="3716" spans="1:16" ht="13.8" customHeight="1">
      <c r="A3716" s="101">
        <f>C3716*ID규칙_기본능력치그룹_단위+COUNTIF($C$4:C3716,C3716)</f>
        <v>11353013</v>
      </c>
      <c r="B3716" s="100" t="s">
        <v>433</v>
      </c>
      <c r="C3716" s="101">
        <f>VLOOKUP(B3716,WEAPON!$B:$D,3,0)</f>
        <v>11353</v>
      </c>
      <c r="D3716" s="102">
        <v>13</v>
      </c>
      <c r="E3716" s="101">
        <v>1</v>
      </c>
      <c r="F3716" s="101">
        <v>163</v>
      </c>
      <c r="G3716" s="101">
        <v>0</v>
      </c>
      <c r="H3716" s="101">
        <v>2</v>
      </c>
      <c r="I3716" s="101">
        <v>642</v>
      </c>
      <c r="J3716" s="101">
        <v>0</v>
      </c>
      <c r="K3716" s="101">
        <v>0</v>
      </c>
      <c r="L3716" s="101">
        <v>0</v>
      </c>
      <c r="M3716" s="101">
        <v>0</v>
      </c>
      <c r="N3716" s="100" t="str">
        <f t="shared" ref="N3716:N3779" si="174">IF(E3716=0,"-",VLOOKUP(E3716,STATS_TYPE,2,0)&amp;" +")&amp;IF(E3716=0,"",IF(G3716=0,F3716,F3716/100&amp;"%"))</f>
        <v>공격력 +163</v>
      </c>
      <c r="O3716" s="100" t="str">
        <f t="shared" ref="O3716:O3779" si="175">IF(H3716=0,"-",VLOOKUP(H3716,STATS_TYPE,2,0)&amp;" +")&amp;IF(H3716=0,"",IF(J3716=0,I3716,I3716/100&amp;"%"))</f>
        <v>최대 체력 +642</v>
      </c>
      <c r="P3716" s="100" t="str">
        <f t="shared" ref="P3716:P3779" si="176">IF(K3716=0,"-",VLOOKUP(K3716,STATS_TYPE,2,0)&amp;" +")&amp;IF(K3716=0,"",IF(M3716=0,L3716,L3716/100&amp;"%"))</f>
        <v>-</v>
      </c>
    </row>
    <row r="3717" spans="1:16" ht="13.8" customHeight="1">
      <c r="A3717" s="101">
        <f>C3717*ID규칙_기본능력치그룹_단위+COUNTIF($C$4:C3717,C3717)</f>
        <v>11353014</v>
      </c>
      <c r="B3717" s="100" t="s">
        <v>433</v>
      </c>
      <c r="C3717" s="101">
        <f>VLOOKUP(B3717,WEAPON!$B:$D,3,0)</f>
        <v>11353</v>
      </c>
      <c r="D3717" s="102">
        <v>14</v>
      </c>
      <c r="E3717" s="101">
        <v>1</v>
      </c>
      <c r="F3717" s="101">
        <v>170</v>
      </c>
      <c r="G3717" s="101">
        <v>0</v>
      </c>
      <c r="H3717" s="101">
        <v>2</v>
      </c>
      <c r="I3717" s="101">
        <v>670</v>
      </c>
      <c r="J3717" s="101">
        <v>0</v>
      </c>
      <c r="K3717" s="101">
        <v>0</v>
      </c>
      <c r="L3717" s="101">
        <v>0</v>
      </c>
      <c r="M3717" s="101">
        <v>0</v>
      </c>
      <c r="N3717" s="100" t="str">
        <f t="shared" si="174"/>
        <v>공격력 +170</v>
      </c>
      <c r="O3717" s="100" t="str">
        <f t="shared" si="175"/>
        <v>최대 체력 +670</v>
      </c>
      <c r="P3717" s="100" t="str">
        <f t="shared" si="176"/>
        <v>-</v>
      </c>
    </row>
    <row r="3718" spans="1:16" ht="13.8" customHeight="1">
      <c r="A3718" s="101">
        <f>C3718*ID규칙_기본능력치그룹_단위+COUNTIF($C$4:C3718,C3718)</f>
        <v>11353015</v>
      </c>
      <c r="B3718" s="100" t="s">
        <v>433</v>
      </c>
      <c r="C3718" s="101">
        <f>VLOOKUP(B3718,WEAPON!$B:$D,3,0)</f>
        <v>11353</v>
      </c>
      <c r="D3718" s="102">
        <v>15</v>
      </c>
      <c r="E3718" s="101">
        <v>1</v>
      </c>
      <c r="F3718" s="101">
        <v>177</v>
      </c>
      <c r="G3718" s="101">
        <v>0</v>
      </c>
      <c r="H3718" s="101">
        <v>2</v>
      </c>
      <c r="I3718" s="101">
        <v>698</v>
      </c>
      <c r="J3718" s="101">
        <v>0</v>
      </c>
      <c r="K3718" s="101">
        <v>0</v>
      </c>
      <c r="L3718" s="101">
        <v>0</v>
      </c>
      <c r="M3718" s="101">
        <v>0</v>
      </c>
      <c r="N3718" s="100" t="str">
        <f t="shared" si="174"/>
        <v>공격력 +177</v>
      </c>
      <c r="O3718" s="100" t="str">
        <f t="shared" si="175"/>
        <v>최대 체력 +698</v>
      </c>
      <c r="P3718" s="100" t="str">
        <f t="shared" si="176"/>
        <v>-</v>
      </c>
    </row>
    <row r="3719" spans="1:16" ht="13.8" customHeight="1">
      <c r="A3719" s="101">
        <f>C3719*ID규칙_기본능력치그룹_단위+COUNTIF($C$4:C3719,C3719)</f>
        <v>11353016</v>
      </c>
      <c r="B3719" s="100" t="s">
        <v>433</v>
      </c>
      <c r="C3719" s="101">
        <f>VLOOKUP(B3719,WEAPON!$B:$D,3,0)</f>
        <v>11353</v>
      </c>
      <c r="D3719" s="102">
        <v>16</v>
      </c>
      <c r="E3719" s="101">
        <v>1</v>
      </c>
      <c r="F3719" s="101">
        <v>184</v>
      </c>
      <c r="G3719" s="101">
        <v>0</v>
      </c>
      <c r="H3719" s="101">
        <v>2</v>
      </c>
      <c r="I3719" s="101">
        <v>726</v>
      </c>
      <c r="J3719" s="101">
        <v>0</v>
      </c>
      <c r="K3719" s="101">
        <v>0</v>
      </c>
      <c r="L3719" s="101">
        <v>0</v>
      </c>
      <c r="M3719" s="101">
        <v>0</v>
      </c>
      <c r="N3719" s="100" t="str">
        <f t="shared" si="174"/>
        <v>공격력 +184</v>
      </c>
      <c r="O3719" s="100" t="str">
        <f t="shared" si="175"/>
        <v>최대 체력 +726</v>
      </c>
      <c r="P3719" s="100" t="str">
        <f t="shared" si="176"/>
        <v>-</v>
      </c>
    </row>
    <row r="3720" spans="1:16" ht="13.8" customHeight="1">
      <c r="A3720" s="101">
        <f>C3720*ID규칙_기본능력치그룹_단위+COUNTIF($C$4:C3720,C3720)</f>
        <v>11353017</v>
      </c>
      <c r="B3720" s="100" t="s">
        <v>433</v>
      </c>
      <c r="C3720" s="101">
        <f>VLOOKUP(B3720,WEAPON!$B:$D,3,0)</f>
        <v>11353</v>
      </c>
      <c r="D3720" s="102">
        <v>17</v>
      </c>
      <c r="E3720" s="101">
        <v>1</v>
      </c>
      <c r="F3720" s="101">
        <v>191</v>
      </c>
      <c r="G3720" s="101">
        <v>0</v>
      </c>
      <c r="H3720" s="101">
        <v>2</v>
      </c>
      <c r="I3720" s="101">
        <v>754</v>
      </c>
      <c r="J3720" s="101">
        <v>0</v>
      </c>
      <c r="K3720" s="101">
        <v>0</v>
      </c>
      <c r="L3720" s="101">
        <v>0</v>
      </c>
      <c r="M3720" s="101">
        <v>0</v>
      </c>
      <c r="N3720" s="100" t="str">
        <f t="shared" si="174"/>
        <v>공격력 +191</v>
      </c>
      <c r="O3720" s="100" t="str">
        <f t="shared" si="175"/>
        <v>최대 체력 +754</v>
      </c>
      <c r="P3720" s="100" t="str">
        <f t="shared" si="176"/>
        <v>-</v>
      </c>
    </row>
    <row r="3721" spans="1:16" ht="13.8" customHeight="1">
      <c r="A3721" s="101">
        <f>C3721*ID규칙_기본능력치그룹_단위+COUNTIF($C$4:C3721,C3721)</f>
        <v>11353018</v>
      </c>
      <c r="B3721" s="100" t="s">
        <v>433</v>
      </c>
      <c r="C3721" s="101">
        <f>VLOOKUP(B3721,WEAPON!$B:$D,3,0)</f>
        <v>11353</v>
      </c>
      <c r="D3721" s="102">
        <v>18</v>
      </c>
      <c r="E3721" s="101">
        <v>1</v>
      </c>
      <c r="F3721" s="101">
        <v>198</v>
      </c>
      <c r="G3721" s="101">
        <v>0</v>
      </c>
      <c r="H3721" s="101">
        <v>2</v>
      </c>
      <c r="I3721" s="101">
        <v>782</v>
      </c>
      <c r="J3721" s="101">
        <v>0</v>
      </c>
      <c r="K3721" s="101">
        <v>0</v>
      </c>
      <c r="L3721" s="101">
        <v>0</v>
      </c>
      <c r="M3721" s="101">
        <v>0</v>
      </c>
      <c r="N3721" s="100" t="str">
        <f t="shared" si="174"/>
        <v>공격력 +198</v>
      </c>
      <c r="O3721" s="100" t="str">
        <f t="shared" si="175"/>
        <v>최대 체력 +782</v>
      </c>
      <c r="P3721" s="100" t="str">
        <f t="shared" si="176"/>
        <v>-</v>
      </c>
    </row>
    <row r="3722" spans="1:16" ht="13.8" customHeight="1">
      <c r="A3722" s="101">
        <f>C3722*ID규칙_기본능력치그룹_단위+COUNTIF($C$4:C3722,C3722)</f>
        <v>11353019</v>
      </c>
      <c r="B3722" s="100" t="s">
        <v>433</v>
      </c>
      <c r="C3722" s="101">
        <f>VLOOKUP(B3722,WEAPON!$B:$D,3,0)</f>
        <v>11353</v>
      </c>
      <c r="D3722" s="102">
        <v>19</v>
      </c>
      <c r="E3722" s="101">
        <v>1</v>
      </c>
      <c r="F3722" s="101">
        <v>205</v>
      </c>
      <c r="G3722" s="101">
        <v>0</v>
      </c>
      <c r="H3722" s="101">
        <v>2</v>
      </c>
      <c r="I3722" s="101">
        <v>810</v>
      </c>
      <c r="J3722" s="101">
        <v>0</v>
      </c>
      <c r="K3722" s="101">
        <v>0</v>
      </c>
      <c r="L3722" s="101">
        <v>0</v>
      </c>
      <c r="M3722" s="101">
        <v>0</v>
      </c>
      <c r="N3722" s="100" t="str">
        <f t="shared" si="174"/>
        <v>공격력 +205</v>
      </c>
      <c r="O3722" s="100" t="str">
        <f t="shared" si="175"/>
        <v>최대 체력 +810</v>
      </c>
      <c r="P3722" s="100" t="str">
        <f t="shared" si="176"/>
        <v>-</v>
      </c>
    </row>
    <row r="3723" spans="1:16" ht="13.8" customHeight="1">
      <c r="A3723" s="101">
        <f>C3723*ID규칙_기본능력치그룹_단위+COUNTIF($C$4:C3723,C3723)</f>
        <v>11353020</v>
      </c>
      <c r="B3723" s="100" t="s">
        <v>433</v>
      </c>
      <c r="C3723" s="101">
        <f>VLOOKUP(B3723,WEAPON!$B:$D,3,0)</f>
        <v>11353</v>
      </c>
      <c r="D3723" s="102">
        <v>20</v>
      </c>
      <c r="E3723" s="101">
        <v>1</v>
      </c>
      <c r="F3723" s="101">
        <v>213</v>
      </c>
      <c r="G3723" s="101">
        <v>0</v>
      </c>
      <c r="H3723" s="101">
        <v>2</v>
      </c>
      <c r="I3723" s="101">
        <v>837</v>
      </c>
      <c r="J3723" s="101">
        <v>0</v>
      </c>
      <c r="K3723" s="101">
        <v>0</v>
      </c>
      <c r="L3723" s="101">
        <v>0</v>
      </c>
      <c r="M3723" s="101">
        <v>0</v>
      </c>
      <c r="N3723" s="100" t="str">
        <f t="shared" si="174"/>
        <v>공격력 +213</v>
      </c>
      <c r="O3723" s="100" t="str">
        <f t="shared" si="175"/>
        <v>최대 체력 +837</v>
      </c>
      <c r="P3723" s="100" t="str">
        <f t="shared" si="176"/>
        <v>-</v>
      </c>
    </row>
    <row r="3724" spans="1:16" ht="13.8" customHeight="1">
      <c r="A3724" s="101">
        <f>C3724*ID규칙_기본능력치그룹_단위+COUNTIF($C$4:C3724,C3724)</f>
        <v>11353021</v>
      </c>
      <c r="B3724" s="100" t="s">
        <v>433</v>
      </c>
      <c r="C3724" s="101">
        <f>VLOOKUP(B3724,WEAPON!$B:$D,3,0)</f>
        <v>11353</v>
      </c>
      <c r="D3724" s="102">
        <v>21</v>
      </c>
      <c r="E3724" s="101">
        <v>1</v>
      </c>
      <c r="F3724" s="101">
        <v>220</v>
      </c>
      <c r="G3724" s="101">
        <v>0</v>
      </c>
      <c r="H3724" s="101">
        <v>2</v>
      </c>
      <c r="I3724" s="101">
        <v>865</v>
      </c>
      <c r="J3724" s="101">
        <v>0</v>
      </c>
      <c r="K3724" s="101">
        <v>0</v>
      </c>
      <c r="L3724" s="101">
        <v>0</v>
      </c>
      <c r="M3724" s="101">
        <v>0</v>
      </c>
      <c r="N3724" s="100" t="str">
        <f t="shared" si="174"/>
        <v>공격력 +220</v>
      </c>
      <c r="O3724" s="100" t="str">
        <f t="shared" si="175"/>
        <v>최대 체력 +865</v>
      </c>
      <c r="P3724" s="100" t="str">
        <f t="shared" si="176"/>
        <v>-</v>
      </c>
    </row>
    <row r="3725" spans="1:16" ht="13.8" customHeight="1">
      <c r="A3725" s="101">
        <f>C3725*ID규칙_기본능력치그룹_단위+COUNTIF($C$4:C3725,C3725)</f>
        <v>11353022</v>
      </c>
      <c r="B3725" s="100" t="s">
        <v>433</v>
      </c>
      <c r="C3725" s="101">
        <f>VLOOKUP(B3725,WEAPON!$B:$D,3,0)</f>
        <v>11353</v>
      </c>
      <c r="D3725" s="102">
        <v>22</v>
      </c>
      <c r="E3725" s="101">
        <v>1</v>
      </c>
      <c r="F3725" s="101">
        <v>227</v>
      </c>
      <c r="G3725" s="101">
        <v>0</v>
      </c>
      <c r="H3725" s="101">
        <v>2</v>
      </c>
      <c r="I3725" s="101">
        <v>893</v>
      </c>
      <c r="J3725" s="101">
        <v>0</v>
      </c>
      <c r="K3725" s="101">
        <v>0</v>
      </c>
      <c r="L3725" s="101">
        <v>0</v>
      </c>
      <c r="M3725" s="101">
        <v>0</v>
      </c>
      <c r="N3725" s="100" t="str">
        <f t="shared" si="174"/>
        <v>공격력 +227</v>
      </c>
      <c r="O3725" s="100" t="str">
        <f t="shared" si="175"/>
        <v>최대 체력 +893</v>
      </c>
      <c r="P3725" s="100" t="str">
        <f t="shared" si="176"/>
        <v>-</v>
      </c>
    </row>
    <row r="3726" spans="1:16" ht="13.8" customHeight="1">
      <c r="A3726" s="101">
        <f>C3726*ID규칙_기본능력치그룹_단위+COUNTIF($C$4:C3726,C3726)</f>
        <v>11353023</v>
      </c>
      <c r="B3726" s="100" t="s">
        <v>433</v>
      </c>
      <c r="C3726" s="101">
        <f>VLOOKUP(B3726,WEAPON!$B:$D,3,0)</f>
        <v>11353</v>
      </c>
      <c r="D3726" s="102">
        <v>23</v>
      </c>
      <c r="E3726" s="101">
        <v>1</v>
      </c>
      <c r="F3726" s="101">
        <v>234</v>
      </c>
      <c r="G3726" s="101">
        <v>0</v>
      </c>
      <c r="H3726" s="101">
        <v>2</v>
      </c>
      <c r="I3726" s="101">
        <v>921</v>
      </c>
      <c r="J3726" s="101">
        <v>0</v>
      </c>
      <c r="K3726" s="101">
        <v>0</v>
      </c>
      <c r="L3726" s="101">
        <v>0</v>
      </c>
      <c r="M3726" s="101">
        <v>0</v>
      </c>
      <c r="N3726" s="100" t="str">
        <f t="shared" si="174"/>
        <v>공격력 +234</v>
      </c>
      <c r="O3726" s="100" t="str">
        <f t="shared" si="175"/>
        <v>최대 체력 +921</v>
      </c>
      <c r="P3726" s="100" t="str">
        <f t="shared" si="176"/>
        <v>-</v>
      </c>
    </row>
    <row r="3727" spans="1:16" ht="13.8" customHeight="1">
      <c r="A3727" s="101">
        <f>C3727*ID규칙_기본능력치그룹_단위+COUNTIF($C$4:C3727,C3727)</f>
        <v>11353024</v>
      </c>
      <c r="B3727" s="100" t="s">
        <v>433</v>
      </c>
      <c r="C3727" s="101">
        <f>VLOOKUP(B3727,WEAPON!$B:$D,3,0)</f>
        <v>11353</v>
      </c>
      <c r="D3727" s="102">
        <v>24</v>
      </c>
      <c r="E3727" s="101">
        <v>1</v>
      </c>
      <c r="F3727" s="101">
        <v>241</v>
      </c>
      <c r="G3727" s="101">
        <v>0</v>
      </c>
      <c r="H3727" s="101">
        <v>2</v>
      </c>
      <c r="I3727" s="101">
        <v>949</v>
      </c>
      <c r="J3727" s="101">
        <v>0</v>
      </c>
      <c r="K3727" s="101">
        <v>0</v>
      </c>
      <c r="L3727" s="101">
        <v>0</v>
      </c>
      <c r="M3727" s="101">
        <v>0</v>
      </c>
      <c r="N3727" s="100" t="str">
        <f t="shared" si="174"/>
        <v>공격력 +241</v>
      </c>
      <c r="O3727" s="100" t="str">
        <f t="shared" si="175"/>
        <v>최대 체력 +949</v>
      </c>
      <c r="P3727" s="100" t="str">
        <f t="shared" si="176"/>
        <v>-</v>
      </c>
    </row>
    <row r="3728" spans="1:16" ht="13.8" customHeight="1">
      <c r="A3728" s="101">
        <f>C3728*ID규칙_기본능력치그룹_단위+COUNTIF($C$4:C3728,C3728)</f>
        <v>11353025</v>
      </c>
      <c r="B3728" s="100" t="s">
        <v>433</v>
      </c>
      <c r="C3728" s="101">
        <f>VLOOKUP(B3728,WEAPON!$B:$D,3,0)</f>
        <v>11353</v>
      </c>
      <c r="D3728" s="102">
        <v>25</v>
      </c>
      <c r="E3728" s="101">
        <v>1</v>
      </c>
      <c r="F3728" s="101">
        <v>248</v>
      </c>
      <c r="G3728" s="101">
        <v>0</v>
      </c>
      <c r="H3728" s="101">
        <v>2</v>
      </c>
      <c r="I3728" s="101">
        <v>977</v>
      </c>
      <c r="J3728" s="101">
        <v>0</v>
      </c>
      <c r="K3728" s="101">
        <v>0</v>
      </c>
      <c r="L3728" s="101">
        <v>0</v>
      </c>
      <c r="M3728" s="101">
        <v>0</v>
      </c>
      <c r="N3728" s="100" t="str">
        <f t="shared" si="174"/>
        <v>공격력 +248</v>
      </c>
      <c r="O3728" s="100" t="str">
        <f t="shared" si="175"/>
        <v>최대 체력 +977</v>
      </c>
      <c r="P3728" s="100" t="str">
        <f t="shared" si="176"/>
        <v>-</v>
      </c>
    </row>
    <row r="3729" spans="1:16" ht="13.8" customHeight="1">
      <c r="A3729" s="101">
        <f>C3729*ID규칙_기본능력치그룹_단위+COUNTIF($C$4:C3729,C3729)</f>
        <v>11353026</v>
      </c>
      <c r="B3729" s="100" t="s">
        <v>433</v>
      </c>
      <c r="C3729" s="101">
        <f>VLOOKUP(B3729,WEAPON!$B:$D,3,0)</f>
        <v>11353</v>
      </c>
      <c r="D3729" s="102">
        <v>26</v>
      </c>
      <c r="E3729" s="101">
        <v>1</v>
      </c>
      <c r="F3729" s="101">
        <v>255</v>
      </c>
      <c r="G3729" s="101">
        <v>0</v>
      </c>
      <c r="H3729" s="101">
        <v>2</v>
      </c>
      <c r="I3729" s="101">
        <v>1005</v>
      </c>
      <c r="J3729" s="101">
        <v>0</v>
      </c>
      <c r="K3729" s="101">
        <v>0</v>
      </c>
      <c r="L3729" s="101">
        <v>0</v>
      </c>
      <c r="M3729" s="101">
        <v>0</v>
      </c>
      <c r="N3729" s="100" t="str">
        <f t="shared" si="174"/>
        <v>공격력 +255</v>
      </c>
      <c r="O3729" s="100" t="str">
        <f t="shared" si="175"/>
        <v>최대 체력 +1005</v>
      </c>
      <c r="P3729" s="100" t="str">
        <f t="shared" si="176"/>
        <v>-</v>
      </c>
    </row>
    <row r="3730" spans="1:16" ht="13.8" customHeight="1">
      <c r="A3730" s="101">
        <f>C3730*ID규칙_기본능력치그룹_단위+COUNTIF($C$4:C3730,C3730)</f>
        <v>11353027</v>
      </c>
      <c r="B3730" s="100" t="s">
        <v>433</v>
      </c>
      <c r="C3730" s="101">
        <f>VLOOKUP(B3730,WEAPON!$B:$D,3,0)</f>
        <v>11353</v>
      </c>
      <c r="D3730" s="102">
        <v>27</v>
      </c>
      <c r="E3730" s="101">
        <v>1</v>
      </c>
      <c r="F3730" s="101">
        <v>262</v>
      </c>
      <c r="G3730" s="101">
        <v>0</v>
      </c>
      <c r="H3730" s="101">
        <v>2</v>
      </c>
      <c r="I3730" s="101">
        <v>1033</v>
      </c>
      <c r="J3730" s="101">
        <v>0</v>
      </c>
      <c r="K3730" s="101">
        <v>0</v>
      </c>
      <c r="L3730" s="101">
        <v>0</v>
      </c>
      <c r="M3730" s="101">
        <v>0</v>
      </c>
      <c r="N3730" s="100" t="str">
        <f t="shared" si="174"/>
        <v>공격력 +262</v>
      </c>
      <c r="O3730" s="100" t="str">
        <f t="shared" si="175"/>
        <v>최대 체력 +1033</v>
      </c>
      <c r="P3730" s="100" t="str">
        <f t="shared" si="176"/>
        <v>-</v>
      </c>
    </row>
    <row r="3731" spans="1:16" ht="13.8" customHeight="1">
      <c r="A3731" s="101">
        <f>C3731*ID규칙_기본능력치그룹_단위+COUNTIF($C$4:C3731,C3731)</f>
        <v>11353028</v>
      </c>
      <c r="B3731" s="100" t="s">
        <v>433</v>
      </c>
      <c r="C3731" s="101">
        <f>VLOOKUP(B3731,WEAPON!$B:$D,3,0)</f>
        <v>11353</v>
      </c>
      <c r="D3731" s="102">
        <v>28</v>
      </c>
      <c r="E3731" s="101">
        <v>1</v>
      </c>
      <c r="F3731" s="101">
        <v>269</v>
      </c>
      <c r="G3731" s="101">
        <v>0</v>
      </c>
      <c r="H3731" s="101">
        <v>2</v>
      </c>
      <c r="I3731" s="101">
        <v>1061</v>
      </c>
      <c r="J3731" s="101">
        <v>0</v>
      </c>
      <c r="K3731" s="101">
        <v>0</v>
      </c>
      <c r="L3731" s="101">
        <v>0</v>
      </c>
      <c r="M3731" s="101">
        <v>0</v>
      </c>
      <c r="N3731" s="100" t="str">
        <f t="shared" si="174"/>
        <v>공격력 +269</v>
      </c>
      <c r="O3731" s="100" t="str">
        <f t="shared" si="175"/>
        <v>최대 체력 +1061</v>
      </c>
      <c r="P3731" s="100" t="str">
        <f t="shared" si="176"/>
        <v>-</v>
      </c>
    </row>
    <row r="3732" spans="1:16" ht="13.8" customHeight="1">
      <c r="A3732" s="101">
        <f>C3732*ID규칙_기본능력치그룹_단위+COUNTIF($C$4:C3732,C3732)</f>
        <v>11353029</v>
      </c>
      <c r="B3732" s="100" t="s">
        <v>433</v>
      </c>
      <c r="C3732" s="101">
        <f>VLOOKUP(B3732,WEAPON!$B:$D,3,0)</f>
        <v>11353</v>
      </c>
      <c r="D3732" s="102">
        <v>29</v>
      </c>
      <c r="E3732" s="101">
        <v>1</v>
      </c>
      <c r="F3732" s="101">
        <v>276</v>
      </c>
      <c r="G3732" s="101">
        <v>0</v>
      </c>
      <c r="H3732" s="101">
        <v>2</v>
      </c>
      <c r="I3732" s="101">
        <v>1089</v>
      </c>
      <c r="J3732" s="101">
        <v>0</v>
      </c>
      <c r="K3732" s="101">
        <v>0</v>
      </c>
      <c r="L3732" s="101">
        <v>0</v>
      </c>
      <c r="M3732" s="101">
        <v>0</v>
      </c>
      <c r="N3732" s="100" t="str">
        <f t="shared" si="174"/>
        <v>공격력 +276</v>
      </c>
      <c r="O3732" s="100" t="str">
        <f t="shared" si="175"/>
        <v>최대 체력 +1089</v>
      </c>
      <c r="P3732" s="100" t="str">
        <f t="shared" si="176"/>
        <v>-</v>
      </c>
    </row>
    <row r="3733" spans="1:16" ht="13.8" customHeight="1">
      <c r="A3733" s="101">
        <f>C3733*ID규칙_기본능력치그룹_단위+COUNTIF($C$4:C3733,C3733)</f>
        <v>11353030</v>
      </c>
      <c r="B3733" s="100" t="s">
        <v>433</v>
      </c>
      <c r="C3733" s="101">
        <f>VLOOKUP(B3733,WEAPON!$B:$D,3,0)</f>
        <v>11353</v>
      </c>
      <c r="D3733" s="102">
        <v>30</v>
      </c>
      <c r="E3733" s="101">
        <v>1</v>
      </c>
      <c r="F3733" s="101">
        <v>283</v>
      </c>
      <c r="G3733" s="101">
        <v>0</v>
      </c>
      <c r="H3733" s="101">
        <v>2</v>
      </c>
      <c r="I3733" s="101">
        <v>1117</v>
      </c>
      <c r="J3733" s="101">
        <v>0</v>
      </c>
      <c r="K3733" s="101">
        <v>0</v>
      </c>
      <c r="L3733" s="101">
        <v>0</v>
      </c>
      <c r="M3733" s="101">
        <v>0</v>
      </c>
      <c r="N3733" s="100" t="str">
        <f t="shared" si="174"/>
        <v>공격력 +283</v>
      </c>
      <c r="O3733" s="100" t="str">
        <f t="shared" si="175"/>
        <v>최대 체력 +1117</v>
      </c>
      <c r="P3733" s="100" t="str">
        <f t="shared" si="176"/>
        <v>-</v>
      </c>
    </row>
    <row r="3734" spans="1:16" ht="13.8" customHeight="1">
      <c r="A3734" s="101">
        <f>C3734*ID규칙_기본능력치그룹_단위+COUNTIF($C$4:C3734,C3734)</f>
        <v>11353031</v>
      </c>
      <c r="B3734" s="100" t="s">
        <v>433</v>
      </c>
      <c r="C3734" s="101">
        <f>VLOOKUP(B3734,WEAPON!$B:$D,3,0)</f>
        <v>11353</v>
      </c>
      <c r="D3734" s="102">
        <v>31</v>
      </c>
      <c r="E3734" s="101">
        <v>1</v>
      </c>
      <c r="F3734" s="101">
        <v>290</v>
      </c>
      <c r="G3734" s="101">
        <v>0</v>
      </c>
      <c r="H3734" s="101">
        <v>2</v>
      </c>
      <c r="I3734" s="101">
        <v>1145</v>
      </c>
      <c r="J3734" s="101">
        <v>0</v>
      </c>
      <c r="K3734" s="101">
        <v>0</v>
      </c>
      <c r="L3734" s="101">
        <v>0</v>
      </c>
      <c r="M3734" s="101">
        <v>0</v>
      </c>
      <c r="N3734" s="100" t="str">
        <f t="shared" si="174"/>
        <v>공격력 +290</v>
      </c>
      <c r="O3734" s="100" t="str">
        <f t="shared" si="175"/>
        <v>최대 체력 +1145</v>
      </c>
      <c r="P3734" s="100" t="str">
        <f t="shared" si="176"/>
        <v>-</v>
      </c>
    </row>
    <row r="3735" spans="1:16" ht="13.8" customHeight="1">
      <c r="A3735" s="101">
        <f>C3735*ID규칙_기본능력치그룹_단위+COUNTIF($C$4:C3735,C3735)</f>
        <v>11353032</v>
      </c>
      <c r="B3735" s="100" t="s">
        <v>433</v>
      </c>
      <c r="C3735" s="101">
        <f>VLOOKUP(B3735,WEAPON!$B:$D,3,0)</f>
        <v>11353</v>
      </c>
      <c r="D3735" s="102">
        <v>32</v>
      </c>
      <c r="E3735" s="101">
        <v>1</v>
      </c>
      <c r="F3735" s="101">
        <v>298</v>
      </c>
      <c r="G3735" s="101">
        <v>0</v>
      </c>
      <c r="H3735" s="101">
        <v>2</v>
      </c>
      <c r="I3735" s="101">
        <v>1172</v>
      </c>
      <c r="J3735" s="101">
        <v>0</v>
      </c>
      <c r="K3735" s="101">
        <v>0</v>
      </c>
      <c r="L3735" s="101">
        <v>0</v>
      </c>
      <c r="M3735" s="101">
        <v>0</v>
      </c>
      <c r="N3735" s="100" t="str">
        <f t="shared" si="174"/>
        <v>공격력 +298</v>
      </c>
      <c r="O3735" s="100" t="str">
        <f t="shared" si="175"/>
        <v>최대 체력 +1172</v>
      </c>
      <c r="P3735" s="100" t="str">
        <f t="shared" si="176"/>
        <v>-</v>
      </c>
    </row>
    <row r="3736" spans="1:16" ht="13.8" customHeight="1">
      <c r="A3736" s="101">
        <f>C3736*ID규칙_기본능력치그룹_단위+COUNTIF($C$4:C3736,C3736)</f>
        <v>11353033</v>
      </c>
      <c r="B3736" s="100" t="s">
        <v>433</v>
      </c>
      <c r="C3736" s="101">
        <f>VLOOKUP(B3736,WEAPON!$B:$D,3,0)</f>
        <v>11353</v>
      </c>
      <c r="D3736" s="102">
        <v>33</v>
      </c>
      <c r="E3736" s="101">
        <v>1</v>
      </c>
      <c r="F3736" s="101">
        <v>305</v>
      </c>
      <c r="G3736" s="101">
        <v>0</v>
      </c>
      <c r="H3736" s="101">
        <v>2</v>
      </c>
      <c r="I3736" s="101">
        <v>1200</v>
      </c>
      <c r="J3736" s="101">
        <v>0</v>
      </c>
      <c r="K3736" s="101">
        <v>0</v>
      </c>
      <c r="L3736" s="101">
        <v>0</v>
      </c>
      <c r="M3736" s="101">
        <v>0</v>
      </c>
      <c r="N3736" s="100" t="str">
        <f t="shared" si="174"/>
        <v>공격력 +305</v>
      </c>
      <c r="O3736" s="100" t="str">
        <f t="shared" si="175"/>
        <v>최대 체력 +1200</v>
      </c>
      <c r="P3736" s="100" t="str">
        <f t="shared" si="176"/>
        <v>-</v>
      </c>
    </row>
    <row r="3737" spans="1:16" ht="13.8" customHeight="1">
      <c r="A3737" s="101">
        <f>C3737*ID규칙_기본능력치그룹_단위+COUNTIF($C$4:C3737,C3737)</f>
        <v>11353034</v>
      </c>
      <c r="B3737" s="100" t="s">
        <v>433</v>
      </c>
      <c r="C3737" s="101">
        <f>VLOOKUP(B3737,WEAPON!$B:$D,3,0)</f>
        <v>11353</v>
      </c>
      <c r="D3737" s="102">
        <v>34</v>
      </c>
      <c r="E3737" s="101">
        <v>1</v>
      </c>
      <c r="F3737" s="101">
        <v>312</v>
      </c>
      <c r="G3737" s="101">
        <v>0</v>
      </c>
      <c r="H3737" s="101">
        <v>2</v>
      </c>
      <c r="I3737" s="101">
        <v>1228</v>
      </c>
      <c r="J3737" s="101">
        <v>0</v>
      </c>
      <c r="K3737" s="101">
        <v>0</v>
      </c>
      <c r="L3737" s="101">
        <v>0</v>
      </c>
      <c r="M3737" s="101">
        <v>0</v>
      </c>
      <c r="N3737" s="100" t="str">
        <f t="shared" si="174"/>
        <v>공격력 +312</v>
      </c>
      <c r="O3737" s="100" t="str">
        <f t="shared" si="175"/>
        <v>최대 체력 +1228</v>
      </c>
      <c r="P3737" s="100" t="str">
        <f t="shared" si="176"/>
        <v>-</v>
      </c>
    </row>
    <row r="3738" spans="1:16" ht="13.8" customHeight="1">
      <c r="A3738" s="101">
        <f>C3738*ID규칙_기본능력치그룹_단위+COUNTIF($C$4:C3738,C3738)</f>
        <v>11353035</v>
      </c>
      <c r="B3738" s="100" t="s">
        <v>433</v>
      </c>
      <c r="C3738" s="101">
        <f>VLOOKUP(B3738,WEAPON!$B:$D,3,0)</f>
        <v>11353</v>
      </c>
      <c r="D3738" s="102">
        <v>35</v>
      </c>
      <c r="E3738" s="101">
        <v>1</v>
      </c>
      <c r="F3738" s="101">
        <v>319</v>
      </c>
      <c r="G3738" s="101">
        <v>0</v>
      </c>
      <c r="H3738" s="101">
        <v>2</v>
      </c>
      <c r="I3738" s="101">
        <v>1256</v>
      </c>
      <c r="J3738" s="101">
        <v>0</v>
      </c>
      <c r="K3738" s="101">
        <v>0</v>
      </c>
      <c r="L3738" s="101">
        <v>0</v>
      </c>
      <c r="M3738" s="101">
        <v>0</v>
      </c>
      <c r="N3738" s="100" t="str">
        <f t="shared" si="174"/>
        <v>공격력 +319</v>
      </c>
      <c r="O3738" s="100" t="str">
        <f t="shared" si="175"/>
        <v>최대 체력 +1256</v>
      </c>
      <c r="P3738" s="100" t="str">
        <f t="shared" si="176"/>
        <v>-</v>
      </c>
    </row>
    <row r="3739" spans="1:16" ht="13.8" customHeight="1">
      <c r="A3739" s="101">
        <f>C3739*ID규칙_기본능력치그룹_단위+COUNTIF($C$4:C3739,C3739)</f>
        <v>11353036</v>
      </c>
      <c r="B3739" s="100" t="s">
        <v>433</v>
      </c>
      <c r="C3739" s="101">
        <f>VLOOKUP(B3739,WEAPON!$B:$D,3,0)</f>
        <v>11353</v>
      </c>
      <c r="D3739" s="102">
        <v>36</v>
      </c>
      <c r="E3739" s="101">
        <v>1</v>
      </c>
      <c r="F3739" s="101">
        <v>326</v>
      </c>
      <c r="G3739" s="101">
        <v>0</v>
      </c>
      <c r="H3739" s="101">
        <v>2</v>
      </c>
      <c r="I3739" s="101">
        <v>1284</v>
      </c>
      <c r="J3739" s="101">
        <v>0</v>
      </c>
      <c r="K3739" s="101">
        <v>0</v>
      </c>
      <c r="L3739" s="101">
        <v>0</v>
      </c>
      <c r="M3739" s="101">
        <v>0</v>
      </c>
      <c r="N3739" s="100" t="str">
        <f t="shared" si="174"/>
        <v>공격력 +326</v>
      </c>
      <c r="O3739" s="100" t="str">
        <f t="shared" si="175"/>
        <v>최대 체력 +1284</v>
      </c>
      <c r="P3739" s="100" t="str">
        <f t="shared" si="176"/>
        <v>-</v>
      </c>
    </row>
    <row r="3740" spans="1:16" ht="13.8" customHeight="1">
      <c r="A3740" s="101">
        <f>C3740*ID규칙_기본능력치그룹_단위+COUNTIF($C$4:C3740,C3740)</f>
        <v>11353037</v>
      </c>
      <c r="B3740" s="100" t="s">
        <v>433</v>
      </c>
      <c r="C3740" s="101">
        <f>VLOOKUP(B3740,WEAPON!$B:$D,3,0)</f>
        <v>11353</v>
      </c>
      <c r="D3740" s="102">
        <v>37</v>
      </c>
      <c r="E3740" s="101">
        <v>1</v>
      </c>
      <c r="F3740" s="101">
        <v>333</v>
      </c>
      <c r="G3740" s="101">
        <v>0</v>
      </c>
      <c r="H3740" s="101">
        <v>2</v>
      </c>
      <c r="I3740" s="101">
        <v>1312</v>
      </c>
      <c r="J3740" s="101">
        <v>0</v>
      </c>
      <c r="K3740" s="101">
        <v>0</v>
      </c>
      <c r="L3740" s="101">
        <v>0</v>
      </c>
      <c r="M3740" s="101">
        <v>0</v>
      </c>
      <c r="N3740" s="100" t="str">
        <f t="shared" si="174"/>
        <v>공격력 +333</v>
      </c>
      <c r="O3740" s="100" t="str">
        <f t="shared" si="175"/>
        <v>최대 체력 +1312</v>
      </c>
      <c r="P3740" s="100" t="str">
        <f t="shared" si="176"/>
        <v>-</v>
      </c>
    </row>
    <row r="3741" spans="1:16" ht="13.8" customHeight="1">
      <c r="A3741" s="101">
        <f>C3741*ID규칙_기본능력치그룹_단위+COUNTIF($C$4:C3741,C3741)</f>
        <v>11353038</v>
      </c>
      <c r="B3741" s="100" t="s">
        <v>433</v>
      </c>
      <c r="C3741" s="101">
        <f>VLOOKUP(B3741,WEAPON!$B:$D,3,0)</f>
        <v>11353</v>
      </c>
      <c r="D3741" s="102">
        <v>38</v>
      </c>
      <c r="E3741" s="101">
        <v>1</v>
      </c>
      <c r="F3741" s="101">
        <v>340</v>
      </c>
      <c r="G3741" s="101">
        <v>0</v>
      </c>
      <c r="H3741" s="101">
        <v>2</v>
      </c>
      <c r="I3741" s="101">
        <v>1340</v>
      </c>
      <c r="J3741" s="101">
        <v>0</v>
      </c>
      <c r="K3741" s="101">
        <v>0</v>
      </c>
      <c r="L3741" s="101">
        <v>0</v>
      </c>
      <c r="M3741" s="101">
        <v>0</v>
      </c>
      <c r="N3741" s="100" t="str">
        <f t="shared" si="174"/>
        <v>공격력 +340</v>
      </c>
      <c r="O3741" s="100" t="str">
        <f t="shared" si="175"/>
        <v>최대 체력 +1340</v>
      </c>
      <c r="P3741" s="100" t="str">
        <f t="shared" si="176"/>
        <v>-</v>
      </c>
    </row>
    <row r="3742" spans="1:16" ht="13.8" customHeight="1">
      <c r="A3742" s="101">
        <f>C3742*ID규칙_기본능력치그룹_단위+COUNTIF($C$4:C3742,C3742)</f>
        <v>11353039</v>
      </c>
      <c r="B3742" s="100" t="s">
        <v>433</v>
      </c>
      <c r="C3742" s="101">
        <f>VLOOKUP(B3742,WEAPON!$B:$D,3,0)</f>
        <v>11353</v>
      </c>
      <c r="D3742" s="102">
        <v>39</v>
      </c>
      <c r="E3742" s="101">
        <v>1</v>
      </c>
      <c r="F3742" s="101">
        <v>347</v>
      </c>
      <c r="G3742" s="101">
        <v>0</v>
      </c>
      <c r="H3742" s="101">
        <v>2</v>
      </c>
      <c r="I3742" s="101">
        <v>1368</v>
      </c>
      <c r="J3742" s="101">
        <v>0</v>
      </c>
      <c r="K3742" s="101">
        <v>0</v>
      </c>
      <c r="L3742" s="101">
        <v>0</v>
      </c>
      <c r="M3742" s="101">
        <v>0</v>
      </c>
      <c r="N3742" s="100" t="str">
        <f t="shared" si="174"/>
        <v>공격력 +347</v>
      </c>
      <c r="O3742" s="100" t="str">
        <f t="shared" si="175"/>
        <v>최대 체력 +1368</v>
      </c>
      <c r="P3742" s="100" t="str">
        <f t="shared" si="176"/>
        <v>-</v>
      </c>
    </row>
    <row r="3743" spans="1:16" ht="13.8" customHeight="1">
      <c r="A3743" s="101">
        <f>C3743*ID규칙_기본능력치그룹_단위+COUNTIF($C$4:C3743,C3743)</f>
        <v>11353040</v>
      </c>
      <c r="B3743" s="100" t="s">
        <v>433</v>
      </c>
      <c r="C3743" s="101">
        <f>VLOOKUP(B3743,WEAPON!$B:$D,3,0)</f>
        <v>11353</v>
      </c>
      <c r="D3743" s="102">
        <v>40</v>
      </c>
      <c r="E3743" s="101">
        <v>1</v>
      </c>
      <c r="F3743" s="101">
        <v>354</v>
      </c>
      <c r="G3743" s="101">
        <v>0</v>
      </c>
      <c r="H3743" s="101">
        <v>2</v>
      </c>
      <c r="I3743" s="101">
        <v>1396</v>
      </c>
      <c r="J3743" s="101">
        <v>0</v>
      </c>
      <c r="K3743" s="101">
        <v>0</v>
      </c>
      <c r="L3743" s="101">
        <v>0</v>
      </c>
      <c r="M3743" s="101">
        <v>0</v>
      </c>
      <c r="N3743" s="100" t="str">
        <f t="shared" si="174"/>
        <v>공격력 +354</v>
      </c>
      <c r="O3743" s="100" t="str">
        <f t="shared" si="175"/>
        <v>최대 체력 +1396</v>
      </c>
      <c r="P3743" s="100" t="str">
        <f t="shared" si="176"/>
        <v>-</v>
      </c>
    </row>
    <row r="3744" spans="1:16" ht="13.8" customHeight="1">
      <c r="A3744" s="101">
        <f>C3744*ID규칙_기본능력치그룹_단위+COUNTIF($C$4:C3744,C3744)</f>
        <v>11353041</v>
      </c>
      <c r="B3744" s="100" t="s">
        <v>433</v>
      </c>
      <c r="C3744" s="101">
        <f>VLOOKUP(B3744,WEAPON!$B:$D,3,0)</f>
        <v>11353</v>
      </c>
      <c r="D3744" s="102">
        <v>41</v>
      </c>
      <c r="E3744" s="101">
        <v>1</v>
      </c>
      <c r="F3744" s="101">
        <v>361</v>
      </c>
      <c r="G3744" s="101">
        <v>0</v>
      </c>
      <c r="H3744" s="101">
        <v>2</v>
      </c>
      <c r="I3744" s="101">
        <v>1424</v>
      </c>
      <c r="J3744" s="101">
        <v>0</v>
      </c>
      <c r="K3744" s="101">
        <v>0</v>
      </c>
      <c r="L3744" s="101">
        <v>0</v>
      </c>
      <c r="M3744" s="101">
        <v>0</v>
      </c>
      <c r="N3744" s="100" t="str">
        <f t="shared" si="174"/>
        <v>공격력 +361</v>
      </c>
      <c r="O3744" s="100" t="str">
        <f t="shared" si="175"/>
        <v>최대 체력 +1424</v>
      </c>
      <c r="P3744" s="100" t="str">
        <f t="shared" si="176"/>
        <v>-</v>
      </c>
    </row>
    <row r="3745" spans="1:16" ht="13.8" customHeight="1">
      <c r="A3745" s="101">
        <f>C3745*ID규칙_기본능력치그룹_단위+COUNTIF($C$4:C3745,C3745)</f>
        <v>11353042</v>
      </c>
      <c r="B3745" s="100" t="s">
        <v>433</v>
      </c>
      <c r="C3745" s="101">
        <f>VLOOKUP(B3745,WEAPON!$B:$D,3,0)</f>
        <v>11353</v>
      </c>
      <c r="D3745" s="102">
        <v>42</v>
      </c>
      <c r="E3745" s="101">
        <v>1</v>
      </c>
      <c r="F3745" s="101">
        <v>368</v>
      </c>
      <c r="G3745" s="101">
        <v>0</v>
      </c>
      <c r="H3745" s="101">
        <v>2</v>
      </c>
      <c r="I3745" s="101">
        <v>1452</v>
      </c>
      <c r="J3745" s="101">
        <v>0</v>
      </c>
      <c r="K3745" s="101">
        <v>0</v>
      </c>
      <c r="L3745" s="101">
        <v>0</v>
      </c>
      <c r="M3745" s="101">
        <v>0</v>
      </c>
      <c r="N3745" s="100" t="str">
        <f t="shared" si="174"/>
        <v>공격력 +368</v>
      </c>
      <c r="O3745" s="100" t="str">
        <f t="shared" si="175"/>
        <v>최대 체력 +1452</v>
      </c>
      <c r="P3745" s="100" t="str">
        <f t="shared" si="176"/>
        <v>-</v>
      </c>
    </row>
    <row r="3746" spans="1:16" ht="13.8" customHeight="1">
      <c r="A3746" s="101">
        <f>C3746*ID규칙_기본능력치그룹_단위+COUNTIF($C$4:C3746,C3746)</f>
        <v>11353043</v>
      </c>
      <c r="B3746" s="100" t="s">
        <v>433</v>
      </c>
      <c r="C3746" s="101">
        <f>VLOOKUP(B3746,WEAPON!$B:$D,3,0)</f>
        <v>11353</v>
      </c>
      <c r="D3746" s="102">
        <v>43</v>
      </c>
      <c r="E3746" s="101">
        <v>1</v>
      </c>
      <c r="F3746" s="101">
        <v>375</v>
      </c>
      <c r="G3746" s="101">
        <v>0</v>
      </c>
      <c r="H3746" s="101">
        <v>2</v>
      </c>
      <c r="I3746" s="101">
        <v>1480</v>
      </c>
      <c r="J3746" s="101">
        <v>0</v>
      </c>
      <c r="K3746" s="101">
        <v>0</v>
      </c>
      <c r="L3746" s="101">
        <v>0</v>
      </c>
      <c r="M3746" s="101">
        <v>0</v>
      </c>
      <c r="N3746" s="100" t="str">
        <f t="shared" si="174"/>
        <v>공격력 +375</v>
      </c>
      <c r="O3746" s="100" t="str">
        <f t="shared" si="175"/>
        <v>최대 체력 +1480</v>
      </c>
      <c r="P3746" s="100" t="str">
        <f t="shared" si="176"/>
        <v>-</v>
      </c>
    </row>
    <row r="3747" spans="1:16" ht="13.8" customHeight="1">
      <c r="A3747" s="101">
        <f>C3747*ID규칙_기본능력치그룹_단위+COUNTIF($C$4:C3747,C3747)</f>
        <v>11353044</v>
      </c>
      <c r="B3747" s="100" t="s">
        <v>433</v>
      </c>
      <c r="C3747" s="101">
        <f>VLOOKUP(B3747,WEAPON!$B:$D,3,0)</f>
        <v>11353</v>
      </c>
      <c r="D3747" s="102">
        <v>44</v>
      </c>
      <c r="E3747" s="101">
        <v>1</v>
      </c>
      <c r="F3747" s="101">
        <v>383</v>
      </c>
      <c r="G3747" s="101">
        <v>0</v>
      </c>
      <c r="H3747" s="101">
        <v>2</v>
      </c>
      <c r="I3747" s="101">
        <v>1507</v>
      </c>
      <c r="J3747" s="101">
        <v>0</v>
      </c>
      <c r="K3747" s="101">
        <v>0</v>
      </c>
      <c r="L3747" s="101">
        <v>0</v>
      </c>
      <c r="M3747" s="101">
        <v>0</v>
      </c>
      <c r="N3747" s="100" t="str">
        <f t="shared" si="174"/>
        <v>공격력 +383</v>
      </c>
      <c r="O3747" s="100" t="str">
        <f t="shared" si="175"/>
        <v>최대 체력 +1507</v>
      </c>
      <c r="P3747" s="100" t="str">
        <f t="shared" si="176"/>
        <v>-</v>
      </c>
    </row>
    <row r="3748" spans="1:16" ht="13.8" customHeight="1">
      <c r="A3748" s="101">
        <f>C3748*ID규칙_기본능력치그룹_단위+COUNTIF($C$4:C3748,C3748)</f>
        <v>11353045</v>
      </c>
      <c r="B3748" s="100" t="s">
        <v>433</v>
      </c>
      <c r="C3748" s="101">
        <f>VLOOKUP(B3748,WEAPON!$B:$D,3,0)</f>
        <v>11353</v>
      </c>
      <c r="D3748" s="102">
        <v>45</v>
      </c>
      <c r="E3748" s="101">
        <v>1</v>
      </c>
      <c r="F3748" s="101">
        <v>390</v>
      </c>
      <c r="G3748" s="101">
        <v>0</v>
      </c>
      <c r="H3748" s="101">
        <v>2</v>
      </c>
      <c r="I3748" s="101">
        <v>1535</v>
      </c>
      <c r="J3748" s="101">
        <v>0</v>
      </c>
      <c r="K3748" s="101">
        <v>0</v>
      </c>
      <c r="L3748" s="101">
        <v>0</v>
      </c>
      <c r="M3748" s="101">
        <v>0</v>
      </c>
      <c r="N3748" s="100" t="str">
        <f t="shared" si="174"/>
        <v>공격력 +390</v>
      </c>
      <c r="O3748" s="100" t="str">
        <f t="shared" si="175"/>
        <v>최대 체력 +1535</v>
      </c>
      <c r="P3748" s="100" t="str">
        <f t="shared" si="176"/>
        <v>-</v>
      </c>
    </row>
    <row r="3749" spans="1:16" ht="13.8" customHeight="1">
      <c r="A3749" s="101">
        <f>C3749*ID규칙_기본능력치그룹_단위+COUNTIF($C$4:C3749,C3749)</f>
        <v>11353046</v>
      </c>
      <c r="B3749" s="100" t="s">
        <v>433</v>
      </c>
      <c r="C3749" s="101">
        <f>VLOOKUP(B3749,WEAPON!$B:$D,3,0)</f>
        <v>11353</v>
      </c>
      <c r="D3749" s="102">
        <v>46</v>
      </c>
      <c r="E3749" s="101">
        <v>1</v>
      </c>
      <c r="F3749" s="101">
        <v>397</v>
      </c>
      <c r="G3749" s="101">
        <v>0</v>
      </c>
      <c r="H3749" s="101">
        <v>2</v>
      </c>
      <c r="I3749" s="101">
        <v>1563</v>
      </c>
      <c r="J3749" s="101">
        <v>0</v>
      </c>
      <c r="K3749" s="101">
        <v>0</v>
      </c>
      <c r="L3749" s="101">
        <v>0</v>
      </c>
      <c r="M3749" s="101">
        <v>0</v>
      </c>
      <c r="N3749" s="100" t="str">
        <f t="shared" si="174"/>
        <v>공격력 +397</v>
      </c>
      <c r="O3749" s="100" t="str">
        <f t="shared" si="175"/>
        <v>최대 체력 +1563</v>
      </c>
      <c r="P3749" s="100" t="str">
        <f t="shared" si="176"/>
        <v>-</v>
      </c>
    </row>
    <row r="3750" spans="1:16" ht="13.8" customHeight="1">
      <c r="A3750" s="101">
        <f>C3750*ID규칙_기본능력치그룹_단위+COUNTIF($C$4:C3750,C3750)</f>
        <v>11353047</v>
      </c>
      <c r="B3750" s="100" t="s">
        <v>433</v>
      </c>
      <c r="C3750" s="101">
        <f>VLOOKUP(B3750,WEAPON!$B:$D,3,0)</f>
        <v>11353</v>
      </c>
      <c r="D3750" s="102">
        <v>47</v>
      </c>
      <c r="E3750" s="101">
        <v>1</v>
      </c>
      <c r="F3750" s="101">
        <v>404</v>
      </c>
      <c r="G3750" s="101">
        <v>0</v>
      </c>
      <c r="H3750" s="101">
        <v>2</v>
      </c>
      <c r="I3750" s="101">
        <v>1591</v>
      </c>
      <c r="J3750" s="101">
        <v>0</v>
      </c>
      <c r="K3750" s="101">
        <v>0</v>
      </c>
      <c r="L3750" s="101">
        <v>0</v>
      </c>
      <c r="M3750" s="101">
        <v>0</v>
      </c>
      <c r="N3750" s="100" t="str">
        <f t="shared" si="174"/>
        <v>공격력 +404</v>
      </c>
      <c r="O3750" s="100" t="str">
        <f t="shared" si="175"/>
        <v>최대 체력 +1591</v>
      </c>
      <c r="P3750" s="100" t="str">
        <f t="shared" si="176"/>
        <v>-</v>
      </c>
    </row>
    <row r="3751" spans="1:16" ht="13.8" customHeight="1">
      <c r="A3751" s="101">
        <f>C3751*ID규칙_기본능력치그룹_단위+COUNTIF($C$4:C3751,C3751)</f>
        <v>11353048</v>
      </c>
      <c r="B3751" s="100" t="s">
        <v>433</v>
      </c>
      <c r="C3751" s="101">
        <f>VLOOKUP(B3751,WEAPON!$B:$D,3,0)</f>
        <v>11353</v>
      </c>
      <c r="D3751" s="102">
        <v>48</v>
      </c>
      <c r="E3751" s="101">
        <v>1</v>
      </c>
      <c r="F3751" s="101">
        <v>411</v>
      </c>
      <c r="G3751" s="101">
        <v>0</v>
      </c>
      <c r="H3751" s="101">
        <v>2</v>
      </c>
      <c r="I3751" s="101">
        <v>1619</v>
      </c>
      <c r="J3751" s="101">
        <v>0</v>
      </c>
      <c r="K3751" s="101">
        <v>0</v>
      </c>
      <c r="L3751" s="101">
        <v>0</v>
      </c>
      <c r="M3751" s="101">
        <v>0</v>
      </c>
      <c r="N3751" s="100" t="str">
        <f t="shared" si="174"/>
        <v>공격력 +411</v>
      </c>
      <c r="O3751" s="100" t="str">
        <f t="shared" si="175"/>
        <v>최대 체력 +1619</v>
      </c>
      <c r="P3751" s="100" t="str">
        <f t="shared" si="176"/>
        <v>-</v>
      </c>
    </row>
    <row r="3752" spans="1:16" ht="13.8" customHeight="1">
      <c r="A3752" s="101">
        <f>C3752*ID규칙_기본능력치그룹_단위+COUNTIF($C$4:C3752,C3752)</f>
        <v>11353049</v>
      </c>
      <c r="B3752" s="100" t="s">
        <v>433</v>
      </c>
      <c r="C3752" s="101">
        <f>VLOOKUP(B3752,WEAPON!$B:$D,3,0)</f>
        <v>11353</v>
      </c>
      <c r="D3752" s="102">
        <v>49</v>
      </c>
      <c r="E3752" s="101">
        <v>1</v>
      </c>
      <c r="F3752" s="101">
        <v>418</v>
      </c>
      <c r="G3752" s="101">
        <v>0</v>
      </c>
      <c r="H3752" s="101">
        <v>2</v>
      </c>
      <c r="I3752" s="101">
        <v>1647</v>
      </c>
      <c r="J3752" s="101">
        <v>0</v>
      </c>
      <c r="K3752" s="101">
        <v>0</v>
      </c>
      <c r="L3752" s="101">
        <v>0</v>
      </c>
      <c r="M3752" s="101">
        <v>0</v>
      </c>
      <c r="N3752" s="100" t="str">
        <f t="shared" si="174"/>
        <v>공격력 +418</v>
      </c>
      <c r="O3752" s="100" t="str">
        <f t="shared" si="175"/>
        <v>최대 체력 +1647</v>
      </c>
      <c r="P3752" s="100" t="str">
        <f t="shared" si="176"/>
        <v>-</v>
      </c>
    </row>
    <row r="3753" spans="1:16" ht="13.8" customHeight="1">
      <c r="A3753" s="101">
        <f>C3753*ID규칙_기본능력치그룹_단위+COUNTIF($C$4:C3753,C3753)</f>
        <v>11353050</v>
      </c>
      <c r="B3753" s="100" t="s">
        <v>433</v>
      </c>
      <c r="C3753" s="101">
        <f>VLOOKUP(B3753,WEAPON!$B:$D,3,0)</f>
        <v>11353</v>
      </c>
      <c r="D3753" s="102">
        <v>50</v>
      </c>
      <c r="E3753" s="101">
        <v>1</v>
      </c>
      <c r="F3753" s="101">
        <v>425</v>
      </c>
      <c r="G3753" s="101">
        <v>0</v>
      </c>
      <c r="H3753" s="101">
        <v>2</v>
      </c>
      <c r="I3753" s="101">
        <v>1675</v>
      </c>
      <c r="J3753" s="101">
        <v>0</v>
      </c>
      <c r="K3753" s="101">
        <v>0</v>
      </c>
      <c r="L3753" s="101">
        <v>0</v>
      </c>
      <c r="M3753" s="101">
        <v>0</v>
      </c>
      <c r="N3753" s="100" t="str">
        <f t="shared" si="174"/>
        <v>공격력 +425</v>
      </c>
      <c r="O3753" s="100" t="str">
        <f t="shared" si="175"/>
        <v>최대 체력 +1675</v>
      </c>
      <c r="P3753" s="100" t="str">
        <f t="shared" si="176"/>
        <v>-</v>
      </c>
    </row>
    <row r="3754" spans="1:16" ht="13.8" customHeight="1">
      <c r="A3754" s="101">
        <f>C3754*ID규칙_기본능력치그룹_단위+COUNTIF($C$4:C3754,C3754)</f>
        <v>13354001</v>
      </c>
      <c r="B3754" s="100" t="s">
        <v>435</v>
      </c>
      <c r="C3754" s="101">
        <f>VLOOKUP(B3754,WEAPON!$B:$D,3,0)</f>
        <v>13354</v>
      </c>
      <c r="D3754" s="102">
        <v>1</v>
      </c>
      <c r="E3754" s="101">
        <v>1</v>
      </c>
      <c r="F3754" s="101">
        <v>91</v>
      </c>
      <c r="G3754" s="101">
        <v>0</v>
      </c>
      <c r="H3754" s="101">
        <v>2</v>
      </c>
      <c r="I3754" s="101">
        <v>650</v>
      </c>
      <c r="J3754" s="101">
        <v>0</v>
      </c>
      <c r="K3754" s="101">
        <v>3</v>
      </c>
      <c r="L3754" s="101">
        <v>270</v>
      </c>
      <c r="M3754" s="101">
        <v>0</v>
      </c>
      <c r="N3754" s="100" t="str">
        <f t="shared" si="174"/>
        <v>공격력 +91</v>
      </c>
      <c r="O3754" s="100" t="str">
        <f t="shared" si="175"/>
        <v>최대 체력 +650</v>
      </c>
      <c r="P3754" s="100" t="str">
        <f t="shared" si="176"/>
        <v>치유력 +270</v>
      </c>
    </row>
    <row r="3755" spans="1:16" ht="13.8" customHeight="1">
      <c r="A3755" s="101">
        <f>C3755*ID규칙_기본능력치그룹_단위+COUNTIF($C$4:C3755,C3755)</f>
        <v>13354002</v>
      </c>
      <c r="B3755" s="100" t="s">
        <v>435</v>
      </c>
      <c r="C3755" s="101">
        <f>VLOOKUP(B3755,WEAPON!$B:$D,3,0)</f>
        <v>13354</v>
      </c>
      <c r="D3755" s="102">
        <v>2</v>
      </c>
      <c r="E3755" s="101">
        <v>1</v>
      </c>
      <c r="F3755" s="101">
        <v>99</v>
      </c>
      <c r="G3755" s="101">
        <v>0</v>
      </c>
      <c r="H3755" s="101">
        <v>2</v>
      </c>
      <c r="I3755" s="101">
        <v>709</v>
      </c>
      <c r="J3755" s="101">
        <v>0</v>
      </c>
      <c r="K3755" s="101">
        <v>3</v>
      </c>
      <c r="L3755" s="101">
        <v>295</v>
      </c>
      <c r="M3755" s="101">
        <v>0</v>
      </c>
      <c r="N3755" s="100" t="str">
        <f t="shared" si="174"/>
        <v>공격력 +99</v>
      </c>
      <c r="O3755" s="100" t="str">
        <f t="shared" si="175"/>
        <v>최대 체력 +709</v>
      </c>
      <c r="P3755" s="100" t="str">
        <f t="shared" si="176"/>
        <v>치유력 +295</v>
      </c>
    </row>
    <row r="3756" spans="1:16" ht="13.8" customHeight="1">
      <c r="A3756" s="101">
        <f>C3756*ID규칙_기본능력치그룹_단위+COUNTIF($C$4:C3756,C3756)</f>
        <v>13354003</v>
      </c>
      <c r="B3756" s="100" t="s">
        <v>435</v>
      </c>
      <c r="C3756" s="101">
        <f>VLOOKUP(B3756,WEAPON!$B:$D,3,0)</f>
        <v>13354</v>
      </c>
      <c r="D3756" s="102">
        <v>3</v>
      </c>
      <c r="E3756" s="101">
        <v>1</v>
      </c>
      <c r="F3756" s="101">
        <v>107</v>
      </c>
      <c r="G3756" s="101">
        <v>0</v>
      </c>
      <c r="H3756" s="101">
        <v>2</v>
      </c>
      <c r="I3756" s="101">
        <v>768</v>
      </c>
      <c r="J3756" s="101">
        <v>0</v>
      </c>
      <c r="K3756" s="101">
        <v>3</v>
      </c>
      <c r="L3756" s="101">
        <v>319</v>
      </c>
      <c r="M3756" s="101">
        <v>0</v>
      </c>
      <c r="N3756" s="100" t="str">
        <f t="shared" si="174"/>
        <v>공격력 +107</v>
      </c>
      <c r="O3756" s="100" t="str">
        <f t="shared" si="175"/>
        <v>최대 체력 +768</v>
      </c>
      <c r="P3756" s="100" t="str">
        <f t="shared" si="176"/>
        <v>치유력 +319</v>
      </c>
    </row>
    <row r="3757" spans="1:16" ht="13.8" customHeight="1">
      <c r="A3757" s="101">
        <f>C3757*ID규칙_기본능력치그룹_단위+COUNTIF($C$4:C3757,C3757)</f>
        <v>13354004</v>
      </c>
      <c r="B3757" s="100" t="s">
        <v>435</v>
      </c>
      <c r="C3757" s="101">
        <f>VLOOKUP(B3757,WEAPON!$B:$D,3,0)</f>
        <v>13354</v>
      </c>
      <c r="D3757" s="102">
        <v>4</v>
      </c>
      <c r="E3757" s="101">
        <v>1</v>
      </c>
      <c r="F3757" s="101">
        <v>116</v>
      </c>
      <c r="G3757" s="101">
        <v>0</v>
      </c>
      <c r="H3757" s="101">
        <v>2</v>
      </c>
      <c r="I3757" s="101">
        <v>827</v>
      </c>
      <c r="J3757" s="101">
        <v>0</v>
      </c>
      <c r="K3757" s="101">
        <v>3</v>
      </c>
      <c r="L3757" s="101">
        <v>344</v>
      </c>
      <c r="M3757" s="101">
        <v>0</v>
      </c>
      <c r="N3757" s="100" t="str">
        <f t="shared" si="174"/>
        <v>공격력 +116</v>
      </c>
      <c r="O3757" s="100" t="str">
        <f t="shared" si="175"/>
        <v>최대 체력 +827</v>
      </c>
      <c r="P3757" s="100" t="str">
        <f t="shared" si="176"/>
        <v>치유력 +344</v>
      </c>
    </row>
    <row r="3758" spans="1:16" ht="13.8" customHeight="1">
      <c r="A3758" s="101">
        <f>C3758*ID규칙_기본능력치그룹_단위+COUNTIF($C$4:C3758,C3758)</f>
        <v>13354005</v>
      </c>
      <c r="B3758" s="100" t="s">
        <v>435</v>
      </c>
      <c r="C3758" s="101">
        <f>VLOOKUP(B3758,WEAPON!$B:$D,3,0)</f>
        <v>13354</v>
      </c>
      <c r="D3758" s="102">
        <v>5</v>
      </c>
      <c r="E3758" s="101">
        <v>1</v>
      </c>
      <c r="F3758" s="101">
        <v>124</v>
      </c>
      <c r="G3758" s="101">
        <v>0</v>
      </c>
      <c r="H3758" s="101">
        <v>2</v>
      </c>
      <c r="I3758" s="101">
        <v>886</v>
      </c>
      <c r="J3758" s="101">
        <v>0</v>
      </c>
      <c r="K3758" s="101">
        <v>3</v>
      </c>
      <c r="L3758" s="101">
        <v>368</v>
      </c>
      <c r="M3758" s="101">
        <v>0</v>
      </c>
      <c r="N3758" s="100" t="str">
        <f t="shared" si="174"/>
        <v>공격력 +124</v>
      </c>
      <c r="O3758" s="100" t="str">
        <f t="shared" si="175"/>
        <v>최대 체력 +886</v>
      </c>
      <c r="P3758" s="100" t="str">
        <f t="shared" si="176"/>
        <v>치유력 +368</v>
      </c>
    </row>
    <row r="3759" spans="1:16" ht="13.8" customHeight="1">
      <c r="A3759" s="101">
        <f>C3759*ID규칙_기본능력치그룹_단위+COUNTIF($C$4:C3759,C3759)</f>
        <v>13354006</v>
      </c>
      <c r="B3759" s="100" t="s">
        <v>435</v>
      </c>
      <c r="C3759" s="101">
        <f>VLOOKUP(B3759,WEAPON!$B:$D,3,0)</f>
        <v>13354</v>
      </c>
      <c r="D3759" s="102">
        <v>6</v>
      </c>
      <c r="E3759" s="101">
        <v>1</v>
      </c>
      <c r="F3759" s="101">
        <v>132</v>
      </c>
      <c r="G3759" s="101">
        <v>0</v>
      </c>
      <c r="H3759" s="101">
        <v>2</v>
      </c>
      <c r="I3759" s="101">
        <v>946</v>
      </c>
      <c r="J3759" s="101">
        <v>0</v>
      </c>
      <c r="K3759" s="101">
        <v>3</v>
      </c>
      <c r="L3759" s="101">
        <v>393</v>
      </c>
      <c r="M3759" s="101">
        <v>0</v>
      </c>
      <c r="N3759" s="100" t="str">
        <f t="shared" si="174"/>
        <v>공격력 +132</v>
      </c>
      <c r="O3759" s="100" t="str">
        <f t="shared" si="175"/>
        <v>최대 체력 +946</v>
      </c>
      <c r="P3759" s="100" t="str">
        <f t="shared" si="176"/>
        <v>치유력 +393</v>
      </c>
    </row>
    <row r="3760" spans="1:16" ht="13.8" customHeight="1">
      <c r="A3760" s="101">
        <f>C3760*ID규칙_기본능력치그룹_단위+COUNTIF($C$4:C3760,C3760)</f>
        <v>13354007</v>
      </c>
      <c r="B3760" s="100" t="s">
        <v>435</v>
      </c>
      <c r="C3760" s="101">
        <f>VLOOKUP(B3760,WEAPON!$B:$D,3,0)</f>
        <v>13354</v>
      </c>
      <c r="D3760" s="102">
        <v>7</v>
      </c>
      <c r="E3760" s="101">
        <v>1</v>
      </c>
      <c r="F3760" s="101">
        <v>140</v>
      </c>
      <c r="G3760" s="101">
        <v>0</v>
      </c>
      <c r="H3760" s="101">
        <v>2</v>
      </c>
      <c r="I3760" s="101">
        <v>1005</v>
      </c>
      <c r="J3760" s="101">
        <v>0</v>
      </c>
      <c r="K3760" s="101">
        <v>3</v>
      </c>
      <c r="L3760" s="101">
        <v>417</v>
      </c>
      <c r="M3760" s="101">
        <v>0</v>
      </c>
      <c r="N3760" s="100" t="str">
        <f t="shared" si="174"/>
        <v>공격력 +140</v>
      </c>
      <c r="O3760" s="100" t="str">
        <f t="shared" si="175"/>
        <v>최대 체력 +1005</v>
      </c>
      <c r="P3760" s="100" t="str">
        <f t="shared" si="176"/>
        <v>치유력 +417</v>
      </c>
    </row>
    <row r="3761" spans="1:16" ht="13.8" customHeight="1">
      <c r="A3761" s="101">
        <f>C3761*ID규칙_기본능력치그룹_단위+COUNTIF($C$4:C3761,C3761)</f>
        <v>13354008</v>
      </c>
      <c r="B3761" s="100" t="s">
        <v>435</v>
      </c>
      <c r="C3761" s="101">
        <f>VLOOKUP(B3761,WEAPON!$B:$D,3,0)</f>
        <v>13354</v>
      </c>
      <c r="D3761" s="102">
        <v>8</v>
      </c>
      <c r="E3761" s="101">
        <v>1</v>
      </c>
      <c r="F3761" s="101">
        <v>149</v>
      </c>
      <c r="G3761" s="101">
        <v>0</v>
      </c>
      <c r="H3761" s="101">
        <v>2</v>
      </c>
      <c r="I3761" s="101">
        <v>1064</v>
      </c>
      <c r="J3761" s="101">
        <v>0</v>
      </c>
      <c r="K3761" s="101">
        <v>3</v>
      </c>
      <c r="L3761" s="101">
        <v>442</v>
      </c>
      <c r="M3761" s="101">
        <v>0</v>
      </c>
      <c r="N3761" s="100" t="str">
        <f t="shared" si="174"/>
        <v>공격력 +149</v>
      </c>
      <c r="O3761" s="100" t="str">
        <f t="shared" si="175"/>
        <v>최대 체력 +1064</v>
      </c>
      <c r="P3761" s="100" t="str">
        <f t="shared" si="176"/>
        <v>치유력 +442</v>
      </c>
    </row>
    <row r="3762" spans="1:16" ht="13.8" customHeight="1">
      <c r="A3762" s="101">
        <f>C3762*ID규칙_기본능력치그룹_단위+COUNTIF($C$4:C3762,C3762)</f>
        <v>13354009</v>
      </c>
      <c r="B3762" s="100" t="s">
        <v>435</v>
      </c>
      <c r="C3762" s="101">
        <f>VLOOKUP(B3762,WEAPON!$B:$D,3,0)</f>
        <v>13354</v>
      </c>
      <c r="D3762" s="102">
        <v>9</v>
      </c>
      <c r="E3762" s="101">
        <v>1</v>
      </c>
      <c r="F3762" s="101">
        <v>157</v>
      </c>
      <c r="G3762" s="101">
        <v>0</v>
      </c>
      <c r="H3762" s="101">
        <v>2</v>
      </c>
      <c r="I3762" s="101">
        <v>1123</v>
      </c>
      <c r="J3762" s="101">
        <v>0</v>
      </c>
      <c r="K3762" s="101">
        <v>3</v>
      </c>
      <c r="L3762" s="101">
        <v>467</v>
      </c>
      <c r="M3762" s="101">
        <v>0</v>
      </c>
      <c r="N3762" s="100" t="str">
        <f t="shared" si="174"/>
        <v>공격력 +157</v>
      </c>
      <c r="O3762" s="100" t="str">
        <f t="shared" si="175"/>
        <v>최대 체력 +1123</v>
      </c>
      <c r="P3762" s="100" t="str">
        <f t="shared" si="176"/>
        <v>치유력 +467</v>
      </c>
    </row>
    <row r="3763" spans="1:16" ht="13.8" customHeight="1">
      <c r="A3763" s="101">
        <f>C3763*ID규칙_기본능력치그룹_단위+COUNTIF($C$4:C3763,C3763)</f>
        <v>13354010</v>
      </c>
      <c r="B3763" s="100" t="s">
        <v>435</v>
      </c>
      <c r="C3763" s="101">
        <f>VLOOKUP(B3763,WEAPON!$B:$D,3,0)</f>
        <v>13354</v>
      </c>
      <c r="D3763" s="102">
        <v>10</v>
      </c>
      <c r="E3763" s="101">
        <v>1</v>
      </c>
      <c r="F3763" s="101">
        <v>165</v>
      </c>
      <c r="G3763" s="101">
        <v>0</v>
      </c>
      <c r="H3763" s="101">
        <v>2</v>
      </c>
      <c r="I3763" s="101">
        <v>1182</v>
      </c>
      <c r="J3763" s="101">
        <v>0</v>
      </c>
      <c r="K3763" s="101">
        <v>3</v>
      </c>
      <c r="L3763" s="101">
        <v>491</v>
      </c>
      <c r="M3763" s="101">
        <v>0</v>
      </c>
      <c r="N3763" s="100" t="str">
        <f t="shared" si="174"/>
        <v>공격력 +165</v>
      </c>
      <c r="O3763" s="100" t="str">
        <f t="shared" si="175"/>
        <v>최대 체력 +1182</v>
      </c>
      <c r="P3763" s="100" t="str">
        <f t="shared" si="176"/>
        <v>치유력 +491</v>
      </c>
    </row>
    <row r="3764" spans="1:16" ht="13.8" customHeight="1">
      <c r="A3764" s="101">
        <f>C3764*ID규칙_기본능력치그룹_단위+COUNTIF($C$4:C3764,C3764)</f>
        <v>13354011</v>
      </c>
      <c r="B3764" s="100" t="s">
        <v>435</v>
      </c>
      <c r="C3764" s="101">
        <f>VLOOKUP(B3764,WEAPON!$B:$D,3,0)</f>
        <v>13354</v>
      </c>
      <c r="D3764" s="102">
        <v>11</v>
      </c>
      <c r="E3764" s="101">
        <v>1</v>
      </c>
      <c r="F3764" s="101">
        <v>173</v>
      </c>
      <c r="G3764" s="101">
        <v>0</v>
      </c>
      <c r="H3764" s="101">
        <v>2</v>
      </c>
      <c r="I3764" s="101">
        <v>1241</v>
      </c>
      <c r="J3764" s="101">
        <v>0</v>
      </c>
      <c r="K3764" s="101">
        <v>3</v>
      </c>
      <c r="L3764" s="101">
        <v>516</v>
      </c>
      <c r="M3764" s="101">
        <v>0</v>
      </c>
      <c r="N3764" s="100" t="str">
        <f t="shared" si="174"/>
        <v>공격력 +173</v>
      </c>
      <c r="O3764" s="100" t="str">
        <f t="shared" si="175"/>
        <v>최대 체력 +1241</v>
      </c>
      <c r="P3764" s="100" t="str">
        <f t="shared" si="176"/>
        <v>치유력 +516</v>
      </c>
    </row>
    <row r="3765" spans="1:16" ht="13.8" customHeight="1">
      <c r="A3765" s="101">
        <f>C3765*ID규칙_기본능력치그룹_단위+COUNTIF($C$4:C3765,C3765)</f>
        <v>13354012</v>
      </c>
      <c r="B3765" s="100" t="s">
        <v>435</v>
      </c>
      <c r="C3765" s="101">
        <f>VLOOKUP(B3765,WEAPON!$B:$D,3,0)</f>
        <v>13354</v>
      </c>
      <c r="D3765" s="102">
        <v>12</v>
      </c>
      <c r="E3765" s="101">
        <v>1</v>
      </c>
      <c r="F3765" s="101">
        <v>181</v>
      </c>
      <c r="G3765" s="101">
        <v>0</v>
      </c>
      <c r="H3765" s="101">
        <v>2</v>
      </c>
      <c r="I3765" s="101">
        <v>1300</v>
      </c>
      <c r="J3765" s="101">
        <v>0</v>
      </c>
      <c r="K3765" s="101">
        <v>3</v>
      </c>
      <c r="L3765" s="101">
        <v>540</v>
      </c>
      <c r="M3765" s="101">
        <v>0</v>
      </c>
      <c r="N3765" s="100" t="str">
        <f t="shared" si="174"/>
        <v>공격력 +181</v>
      </c>
      <c r="O3765" s="100" t="str">
        <f t="shared" si="175"/>
        <v>최대 체력 +1300</v>
      </c>
      <c r="P3765" s="100" t="str">
        <f t="shared" si="176"/>
        <v>치유력 +540</v>
      </c>
    </row>
    <row r="3766" spans="1:16" ht="13.8" customHeight="1">
      <c r="A3766" s="101">
        <f>C3766*ID규칙_기본능력치그룹_단위+COUNTIF($C$4:C3766,C3766)</f>
        <v>13354013</v>
      </c>
      <c r="B3766" s="100" t="s">
        <v>435</v>
      </c>
      <c r="C3766" s="101">
        <f>VLOOKUP(B3766,WEAPON!$B:$D,3,0)</f>
        <v>13354</v>
      </c>
      <c r="D3766" s="102">
        <v>13</v>
      </c>
      <c r="E3766" s="101">
        <v>1</v>
      </c>
      <c r="F3766" s="101">
        <v>190</v>
      </c>
      <c r="G3766" s="101">
        <v>0</v>
      </c>
      <c r="H3766" s="101">
        <v>2</v>
      </c>
      <c r="I3766" s="101">
        <v>1359</v>
      </c>
      <c r="J3766" s="101">
        <v>0</v>
      </c>
      <c r="K3766" s="101">
        <v>3</v>
      </c>
      <c r="L3766" s="101">
        <v>565</v>
      </c>
      <c r="M3766" s="101">
        <v>0</v>
      </c>
      <c r="N3766" s="100" t="str">
        <f t="shared" si="174"/>
        <v>공격력 +190</v>
      </c>
      <c r="O3766" s="100" t="str">
        <f t="shared" si="175"/>
        <v>최대 체력 +1359</v>
      </c>
      <c r="P3766" s="100" t="str">
        <f t="shared" si="176"/>
        <v>치유력 +565</v>
      </c>
    </row>
    <row r="3767" spans="1:16" ht="13.8" customHeight="1">
      <c r="A3767" s="101">
        <f>C3767*ID규칙_기본능력치그룹_단위+COUNTIF($C$4:C3767,C3767)</f>
        <v>13354014</v>
      </c>
      <c r="B3767" s="100" t="s">
        <v>435</v>
      </c>
      <c r="C3767" s="101">
        <f>VLOOKUP(B3767,WEAPON!$B:$D,3,0)</f>
        <v>13354</v>
      </c>
      <c r="D3767" s="102">
        <v>14</v>
      </c>
      <c r="E3767" s="101">
        <v>1</v>
      </c>
      <c r="F3767" s="101">
        <v>198</v>
      </c>
      <c r="G3767" s="101">
        <v>0</v>
      </c>
      <c r="H3767" s="101">
        <v>2</v>
      </c>
      <c r="I3767" s="101">
        <v>1419</v>
      </c>
      <c r="J3767" s="101">
        <v>0</v>
      </c>
      <c r="K3767" s="101">
        <v>3</v>
      </c>
      <c r="L3767" s="101">
        <v>589</v>
      </c>
      <c r="M3767" s="101">
        <v>0</v>
      </c>
      <c r="N3767" s="100" t="str">
        <f t="shared" si="174"/>
        <v>공격력 +198</v>
      </c>
      <c r="O3767" s="100" t="str">
        <f t="shared" si="175"/>
        <v>최대 체력 +1419</v>
      </c>
      <c r="P3767" s="100" t="str">
        <f t="shared" si="176"/>
        <v>치유력 +589</v>
      </c>
    </row>
    <row r="3768" spans="1:16" ht="13.8" customHeight="1">
      <c r="A3768" s="101">
        <f>C3768*ID규칙_기본능력치그룹_단위+COUNTIF($C$4:C3768,C3768)</f>
        <v>13354015</v>
      </c>
      <c r="B3768" s="100" t="s">
        <v>435</v>
      </c>
      <c r="C3768" s="101">
        <f>VLOOKUP(B3768,WEAPON!$B:$D,3,0)</f>
        <v>13354</v>
      </c>
      <c r="D3768" s="102">
        <v>15</v>
      </c>
      <c r="E3768" s="101">
        <v>1</v>
      </c>
      <c r="F3768" s="101">
        <v>206</v>
      </c>
      <c r="G3768" s="101">
        <v>0</v>
      </c>
      <c r="H3768" s="101">
        <v>2</v>
      </c>
      <c r="I3768" s="101">
        <v>1478</v>
      </c>
      <c r="J3768" s="101">
        <v>0</v>
      </c>
      <c r="K3768" s="101">
        <v>3</v>
      </c>
      <c r="L3768" s="101">
        <v>614</v>
      </c>
      <c r="M3768" s="101">
        <v>0</v>
      </c>
      <c r="N3768" s="100" t="str">
        <f t="shared" si="174"/>
        <v>공격력 +206</v>
      </c>
      <c r="O3768" s="100" t="str">
        <f t="shared" si="175"/>
        <v>최대 체력 +1478</v>
      </c>
      <c r="P3768" s="100" t="str">
        <f t="shared" si="176"/>
        <v>치유력 +614</v>
      </c>
    </row>
    <row r="3769" spans="1:16" ht="13.8" customHeight="1">
      <c r="A3769" s="101">
        <f>C3769*ID규칙_기본능력치그룹_단위+COUNTIF($C$4:C3769,C3769)</f>
        <v>13354016</v>
      </c>
      <c r="B3769" s="100" t="s">
        <v>435</v>
      </c>
      <c r="C3769" s="101">
        <f>VLOOKUP(B3769,WEAPON!$B:$D,3,0)</f>
        <v>13354</v>
      </c>
      <c r="D3769" s="102">
        <v>16</v>
      </c>
      <c r="E3769" s="101">
        <v>1</v>
      </c>
      <c r="F3769" s="101">
        <v>214</v>
      </c>
      <c r="G3769" s="101">
        <v>0</v>
      </c>
      <c r="H3769" s="101">
        <v>2</v>
      </c>
      <c r="I3769" s="101">
        <v>1537</v>
      </c>
      <c r="J3769" s="101">
        <v>0</v>
      </c>
      <c r="K3769" s="101">
        <v>3</v>
      </c>
      <c r="L3769" s="101">
        <v>639</v>
      </c>
      <c r="M3769" s="101">
        <v>0</v>
      </c>
      <c r="N3769" s="100" t="str">
        <f t="shared" si="174"/>
        <v>공격력 +214</v>
      </c>
      <c r="O3769" s="100" t="str">
        <f t="shared" si="175"/>
        <v>최대 체력 +1537</v>
      </c>
      <c r="P3769" s="100" t="str">
        <f t="shared" si="176"/>
        <v>치유력 +639</v>
      </c>
    </row>
    <row r="3770" spans="1:16" ht="13.8" customHeight="1">
      <c r="A3770" s="101">
        <f>C3770*ID규칙_기본능력치그룹_단위+COUNTIF($C$4:C3770,C3770)</f>
        <v>13354017</v>
      </c>
      <c r="B3770" s="100" t="s">
        <v>435</v>
      </c>
      <c r="C3770" s="101">
        <f>VLOOKUP(B3770,WEAPON!$B:$D,3,0)</f>
        <v>13354</v>
      </c>
      <c r="D3770" s="102">
        <v>17</v>
      </c>
      <c r="E3770" s="101">
        <v>1</v>
      </c>
      <c r="F3770" s="101">
        <v>223</v>
      </c>
      <c r="G3770" s="101">
        <v>0</v>
      </c>
      <c r="H3770" s="101">
        <v>2</v>
      </c>
      <c r="I3770" s="101">
        <v>1596</v>
      </c>
      <c r="J3770" s="101">
        <v>0</v>
      </c>
      <c r="K3770" s="101">
        <v>3</v>
      </c>
      <c r="L3770" s="101">
        <v>663</v>
      </c>
      <c r="M3770" s="101">
        <v>0</v>
      </c>
      <c r="N3770" s="100" t="str">
        <f t="shared" si="174"/>
        <v>공격력 +223</v>
      </c>
      <c r="O3770" s="100" t="str">
        <f t="shared" si="175"/>
        <v>최대 체력 +1596</v>
      </c>
      <c r="P3770" s="100" t="str">
        <f t="shared" si="176"/>
        <v>치유력 +663</v>
      </c>
    </row>
    <row r="3771" spans="1:16" ht="13.8" customHeight="1">
      <c r="A3771" s="101">
        <f>C3771*ID규칙_기본능력치그룹_단위+COUNTIF($C$4:C3771,C3771)</f>
        <v>13354018</v>
      </c>
      <c r="B3771" s="100" t="s">
        <v>435</v>
      </c>
      <c r="C3771" s="101">
        <f>VLOOKUP(B3771,WEAPON!$B:$D,3,0)</f>
        <v>13354</v>
      </c>
      <c r="D3771" s="102">
        <v>18</v>
      </c>
      <c r="E3771" s="101">
        <v>1</v>
      </c>
      <c r="F3771" s="101">
        <v>231</v>
      </c>
      <c r="G3771" s="101">
        <v>0</v>
      </c>
      <c r="H3771" s="101">
        <v>2</v>
      </c>
      <c r="I3771" s="101">
        <v>1655</v>
      </c>
      <c r="J3771" s="101">
        <v>0</v>
      </c>
      <c r="K3771" s="101">
        <v>3</v>
      </c>
      <c r="L3771" s="101">
        <v>688</v>
      </c>
      <c r="M3771" s="101">
        <v>0</v>
      </c>
      <c r="N3771" s="100" t="str">
        <f t="shared" si="174"/>
        <v>공격력 +231</v>
      </c>
      <c r="O3771" s="100" t="str">
        <f t="shared" si="175"/>
        <v>최대 체력 +1655</v>
      </c>
      <c r="P3771" s="100" t="str">
        <f t="shared" si="176"/>
        <v>치유력 +688</v>
      </c>
    </row>
    <row r="3772" spans="1:16" ht="13.8" customHeight="1">
      <c r="A3772" s="101">
        <f>C3772*ID규칙_기본능력치그룹_단위+COUNTIF($C$4:C3772,C3772)</f>
        <v>13354019</v>
      </c>
      <c r="B3772" s="100" t="s">
        <v>435</v>
      </c>
      <c r="C3772" s="101">
        <f>VLOOKUP(B3772,WEAPON!$B:$D,3,0)</f>
        <v>13354</v>
      </c>
      <c r="D3772" s="102">
        <v>19</v>
      </c>
      <c r="E3772" s="101">
        <v>1</v>
      </c>
      <c r="F3772" s="101">
        <v>239</v>
      </c>
      <c r="G3772" s="101">
        <v>0</v>
      </c>
      <c r="H3772" s="101">
        <v>2</v>
      </c>
      <c r="I3772" s="101">
        <v>1714</v>
      </c>
      <c r="J3772" s="101">
        <v>0</v>
      </c>
      <c r="K3772" s="101">
        <v>3</v>
      </c>
      <c r="L3772" s="101">
        <v>712</v>
      </c>
      <c r="M3772" s="101">
        <v>0</v>
      </c>
      <c r="N3772" s="100" t="str">
        <f t="shared" si="174"/>
        <v>공격력 +239</v>
      </c>
      <c r="O3772" s="100" t="str">
        <f t="shared" si="175"/>
        <v>최대 체력 +1714</v>
      </c>
      <c r="P3772" s="100" t="str">
        <f t="shared" si="176"/>
        <v>치유력 +712</v>
      </c>
    </row>
    <row r="3773" spans="1:16" ht="13.8" customHeight="1">
      <c r="A3773" s="101">
        <f>C3773*ID규칙_기본능력치그룹_단위+COUNTIF($C$4:C3773,C3773)</f>
        <v>13354020</v>
      </c>
      <c r="B3773" s="100" t="s">
        <v>435</v>
      </c>
      <c r="C3773" s="101">
        <f>VLOOKUP(B3773,WEAPON!$B:$D,3,0)</f>
        <v>13354</v>
      </c>
      <c r="D3773" s="102">
        <v>20</v>
      </c>
      <c r="E3773" s="101">
        <v>1</v>
      </c>
      <c r="F3773" s="101">
        <v>247</v>
      </c>
      <c r="G3773" s="101">
        <v>0</v>
      </c>
      <c r="H3773" s="101">
        <v>2</v>
      </c>
      <c r="I3773" s="101">
        <v>1773</v>
      </c>
      <c r="J3773" s="101">
        <v>0</v>
      </c>
      <c r="K3773" s="101">
        <v>3</v>
      </c>
      <c r="L3773" s="101">
        <v>737</v>
      </c>
      <c r="M3773" s="101">
        <v>0</v>
      </c>
      <c r="N3773" s="100" t="str">
        <f t="shared" si="174"/>
        <v>공격력 +247</v>
      </c>
      <c r="O3773" s="100" t="str">
        <f t="shared" si="175"/>
        <v>최대 체력 +1773</v>
      </c>
      <c r="P3773" s="100" t="str">
        <f t="shared" si="176"/>
        <v>치유력 +737</v>
      </c>
    </row>
    <row r="3774" spans="1:16" ht="13.8" customHeight="1">
      <c r="A3774" s="101">
        <f>C3774*ID규칙_기본능력치그룹_단위+COUNTIF($C$4:C3774,C3774)</f>
        <v>13354021</v>
      </c>
      <c r="B3774" s="100" t="s">
        <v>435</v>
      </c>
      <c r="C3774" s="101">
        <f>VLOOKUP(B3774,WEAPON!$B:$D,3,0)</f>
        <v>13354</v>
      </c>
      <c r="D3774" s="102">
        <v>21</v>
      </c>
      <c r="E3774" s="101">
        <v>1</v>
      </c>
      <c r="F3774" s="101">
        <v>255</v>
      </c>
      <c r="G3774" s="101">
        <v>0</v>
      </c>
      <c r="H3774" s="101">
        <v>2</v>
      </c>
      <c r="I3774" s="101">
        <v>1832</v>
      </c>
      <c r="J3774" s="101">
        <v>0</v>
      </c>
      <c r="K3774" s="101">
        <v>3</v>
      </c>
      <c r="L3774" s="101">
        <v>761</v>
      </c>
      <c r="M3774" s="101">
        <v>0</v>
      </c>
      <c r="N3774" s="100" t="str">
        <f t="shared" si="174"/>
        <v>공격력 +255</v>
      </c>
      <c r="O3774" s="100" t="str">
        <f t="shared" si="175"/>
        <v>최대 체력 +1832</v>
      </c>
      <c r="P3774" s="100" t="str">
        <f t="shared" si="176"/>
        <v>치유력 +761</v>
      </c>
    </row>
    <row r="3775" spans="1:16" ht="13.8" customHeight="1">
      <c r="A3775" s="101">
        <f>C3775*ID규칙_기본능력치그룹_단위+COUNTIF($C$4:C3775,C3775)</f>
        <v>13354022</v>
      </c>
      <c r="B3775" s="100" t="s">
        <v>435</v>
      </c>
      <c r="C3775" s="101">
        <f>VLOOKUP(B3775,WEAPON!$B:$D,3,0)</f>
        <v>13354</v>
      </c>
      <c r="D3775" s="102">
        <v>22</v>
      </c>
      <c r="E3775" s="101">
        <v>1</v>
      </c>
      <c r="F3775" s="101">
        <v>264</v>
      </c>
      <c r="G3775" s="101">
        <v>0</v>
      </c>
      <c r="H3775" s="101">
        <v>2</v>
      </c>
      <c r="I3775" s="101">
        <v>1892</v>
      </c>
      <c r="J3775" s="101">
        <v>0</v>
      </c>
      <c r="K3775" s="101">
        <v>3</v>
      </c>
      <c r="L3775" s="101">
        <v>786</v>
      </c>
      <c r="M3775" s="101">
        <v>0</v>
      </c>
      <c r="N3775" s="100" t="str">
        <f t="shared" si="174"/>
        <v>공격력 +264</v>
      </c>
      <c r="O3775" s="100" t="str">
        <f t="shared" si="175"/>
        <v>최대 체력 +1892</v>
      </c>
      <c r="P3775" s="100" t="str">
        <f t="shared" si="176"/>
        <v>치유력 +786</v>
      </c>
    </row>
    <row r="3776" spans="1:16" ht="13.8" customHeight="1">
      <c r="A3776" s="101">
        <f>C3776*ID규칙_기본능력치그룹_단위+COUNTIF($C$4:C3776,C3776)</f>
        <v>13354023</v>
      </c>
      <c r="B3776" s="100" t="s">
        <v>435</v>
      </c>
      <c r="C3776" s="101">
        <f>VLOOKUP(B3776,WEAPON!$B:$D,3,0)</f>
        <v>13354</v>
      </c>
      <c r="D3776" s="102">
        <v>23</v>
      </c>
      <c r="E3776" s="101">
        <v>1</v>
      </c>
      <c r="F3776" s="101">
        <v>272</v>
      </c>
      <c r="G3776" s="101">
        <v>0</v>
      </c>
      <c r="H3776" s="101">
        <v>2</v>
      </c>
      <c r="I3776" s="101">
        <v>1951</v>
      </c>
      <c r="J3776" s="101">
        <v>0</v>
      </c>
      <c r="K3776" s="101">
        <v>3</v>
      </c>
      <c r="L3776" s="101">
        <v>811</v>
      </c>
      <c r="M3776" s="101">
        <v>0</v>
      </c>
      <c r="N3776" s="100" t="str">
        <f t="shared" si="174"/>
        <v>공격력 +272</v>
      </c>
      <c r="O3776" s="100" t="str">
        <f t="shared" si="175"/>
        <v>최대 체력 +1951</v>
      </c>
      <c r="P3776" s="100" t="str">
        <f t="shared" si="176"/>
        <v>치유력 +811</v>
      </c>
    </row>
    <row r="3777" spans="1:16" ht="13.8" customHeight="1">
      <c r="A3777" s="101">
        <f>C3777*ID규칙_기본능력치그룹_단위+COUNTIF($C$4:C3777,C3777)</f>
        <v>13354024</v>
      </c>
      <c r="B3777" s="100" t="s">
        <v>435</v>
      </c>
      <c r="C3777" s="101">
        <f>VLOOKUP(B3777,WEAPON!$B:$D,3,0)</f>
        <v>13354</v>
      </c>
      <c r="D3777" s="102">
        <v>24</v>
      </c>
      <c r="E3777" s="101">
        <v>1</v>
      </c>
      <c r="F3777" s="101">
        <v>280</v>
      </c>
      <c r="G3777" s="101">
        <v>0</v>
      </c>
      <c r="H3777" s="101">
        <v>2</v>
      </c>
      <c r="I3777" s="101">
        <v>2010</v>
      </c>
      <c r="J3777" s="101">
        <v>0</v>
      </c>
      <c r="K3777" s="101">
        <v>3</v>
      </c>
      <c r="L3777" s="101">
        <v>835</v>
      </c>
      <c r="M3777" s="101">
        <v>0</v>
      </c>
      <c r="N3777" s="100" t="str">
        <f t="shared" si="174"/>
        <v>공격력 +280</v>
      </c>
      <c r="O3777" s="100" t="str">
        <f t="shared" si="175"/>
        <v>최대 체력 +2010</v>
      </c>
      <c r="P3777" s="100" t="str">
        <f t="shared" si="176"/>
        <v>치유력 +835</v>
      </c>
    </row>
    <row r="3778" spans="1:16" ht="13.8" customHeight="1">
      <c r="A3778" s="101">
        <f>C3778*ID규칙_기본능력치그룹_단위+COUNTIF($C$4:C3778,C3778)</f>
        <v>13354025</v>
      </c>
      <c r="B3778" s="100" t="s">
        <v>435</v>
      </c>
      <c r="C3778" s="101">
        <f>VLOOKUP(B3778,WEAPON!$B:$D,3,0)</f>
        <v>13354</v>
      </c>
      <c r="D3778" s="102">
        <v>25</v>
      </c>
      <c r="E3778" s="101">
        <v>1</v>
      </c>
      <c r="F3778" s="101">
        <v>288</v>
      </c>
      <c r="G3778" s="101">
        <v>0</v>
      </c>
      <c r="H3778" s="101">
        <v>2</v>
      </c>
      <c r="I3778" s="101">
        <v>2069</v>
      </c>
      <c r="J3778" s="101">
        <v>0</v>
      </c>
      <c r="K3778" s="101">
        <v>3</v>
      </c>
      <c r="L3778" s="101">
        <v>860</v>
      </c>
      <c r="M3778" s="101">
        <v>0</v>
      </c>
      <c r="N3778" s="100" t="str">
        <f t="shared" si="174"/>
        <v>공격력 +288</v>
      </c>
      <c r="O3778" s="100" t="str">
        <f t="shared" si="175"/>
        <v>최대 체력 +2069</v>
      </c>
      <c r="P3778" s="100" t="str">
        <f t="shared" si="176"/>
        <v>치유력 +860</v>
      </c>
    </row>
    <row r="3779" spans="1:16" ht="13.8" customHeight="1">
      <c r="A3779" s="101">
        <f>C3779*ID규칙_기본능력치그룹_단위+COUNTIF($C$4:C3779,C3779)</f>
        <v>13354026</v>
      </c>
      <c r="B3779" s="100" t="s">
        <v>435</v>
      </c>
      <c r="C3779" s="101">
        <f>VLOOKUP(B3779,WEAPON!$B:$D,3,0)</f>
        <v>13354</v>
      </c>
      <c r="D3779" s="102">
        <v>26</v>
      </c>
      <c r="E3779" s="101">
        <v>1</v>
      </c>
      <c r="F3779" s="101">
        <v>297</v>
      </c>
      <c r="G3779" s="101">
        <v>0</v>
      </c>
      <c r="H3779" s="101">
        <v>2</v>
      </c>
      <c r="I3779" s="101">
        <v>2128</v>
      </c>
      <c r="J3779" s="101">
        <v>0</v>
      </c>
      <c r="K3779" s="101">
        <v>3</v>
      </c>
      <c r="L3779" s="101">
        <v>884</v>
      </c>
      <c r="M3779" s="101">
        <v>0</v>
      </c>
      <c r="N3779" s="100" t="str">
        <f t="shared" si="174"/>
        <v>공격력 +297</v>
      </c>
      <c r="O3779" s="100" t="str">
        <f t="shared" si="175"/>
        <v>최대 체력 +2128</v>
      </c>
      <c r="P3779" s="100" t="str">
        <f t="shared" si="176"/>
        <v>치유력 +884</v>
      </c>
    </row>
    <row r="3780" spans="1:16" ht="13.8" customHeight="1">
      <c r="A3780" s="101">
        <f>C3780*ID규칙_기본능력치그룹_단위+COUNTIF($C$4:C3780,C3780)</f>
        <v>13354027</v>
      </c>
      <c r="B3780" s="100" t="s">
        <v>435</v>
      </c>
      <c r="C3780" s="101">
        <f>VLOOKUP(B3780,WEAPON!$B:$D,3,0)</f>
        <v>13354</v>
      </c>
      <c r="D3780" s="102">
        <v>27</v>
      </c>
      <c r="E3780" s="101">
        <v>1</v>
      </c>
      <c r="F3780" s="101">
        <v>305</v>
      </c>
      <c r="G3780" s="101">
        <v>0</v>
      </c>
      <c r="H3780" s="101">
        <v>2</v>
      </c>
      <c r="I3780" s="101">
        <v>2187</v>
      </c>
      <c r="J3780" s="101">
        <v>0</v>
      </c>
      <c r="K3780" s="101">
        <v>3</v>
      </c>
      <c r="L3780" s="101">
        <v>909</v>
      </c>
      <c r="M3780" s="101">
        <v>0</v>
      </c>
      <c r="N3780" s="100" t="str">
        <f t="shared" ref="N3780:N3843" si="177">IF(E3780=0,"-",VLOOKUP(E3780,STATS_TYPE,2,0)&amp;" +")&amp;IF(E3780=0,"",IF(G3780=0,F3780,F3780/100&amp;"%"))</f>
        <v>공격력 +305</v>
      </c>
      <c r="O3780" s="100" t="str">
        <f t="shared" ref="O3780:O3843" si="178">IF(H3780=0,"-",VLOOKUP(H3780,STATS_TYPE,2,0)&amp;" +")&amp;IF(H3780=0,"",IF(J3780=0,I3780,I3780/100&amp;"%"))</f>
        <v>최대 체력 +2187</v>
      </c>
      <c r="P3780" s="100" t="str">
        <f t="shared" ref="P3780:P3843" si="179">IF(K3780=0,"-",VLOOKUP(K3780,STATS_TYPE,2,0)&amp;" +")&amp;IF(K3780=0,"",IF(M3780=0,L3780,L3780/100&amp;"%"))</f>
        <v>치유력 +909</v>
      </c>
    </row>
    <row r="3781" spans="1:16" ht="13.8" customHeight="1">
      <c r="A3781" s="101">
        <f>C3781*ID규칙_기본능력치그룹_단위+COUNTIF($C$4:C3781,C3781)</f>
        <v>13354028</v>
      </c>
      <c r="B3781" s="100" t="s">
        <v>435</v>
      </c>
      <c r="C3781" s="101">
        <f>VLOOKUP(B3781,WEAPON!$B:$D,3,0)</f>
        <v>13354</v>
      </c>
      <c r="D3781" s="102">
        <v>28</v>
      </c>
      <c r="E3781" s="101">
        <v>1</v>
      </c>
      <c r="F3781" s="101">
        <v>313</v>
      </c>
      <c r="G3781" s="101">
        <v>0</v>
      </c>
      <c r="H3781" s="101">
        <v>2</v>
      </c>
      <c r="I3781" s="101">
        <v>2246</v>
      </c>
      <c r="J3781" s="101">
        <v>0</v>
      </c>
      <c r="K3781" s="101">
        <v>3</v>
      </c>
      <c r="L3781" s="101">
        <v>933</v>
      </c>
      <c r="M3781" s="101">
        <v>0</v>
      </c>
      <c r="N3781" s="100" t="str">
        <f t="shared" si="177"/>
        <v>공격력 +313</v>
      </c>
      <c r="O3781" s="100" t="str">
        <f t="shared" si="178"/>
        <v>최대 체력 +2246</v>
      </c>
      <c r="P3781" s="100" t="str">
        <f t="shared" si="179"/>
        <v>치유력 +933</v>
      </c>
    </row>
    <row r="3782" spans="1:16" ht="13.8" customHeight="1">
      <c r="A3782" s="101">
        <f>C3782*ID규칙_기본능력치그룹_단위+COUNTIF($C$4:C3782,C3782)</f>
        <v>13354029</v>
      </c>
      <c r="B3782" s="100" t="s">
        <v>435</v>
      </c>
      <c r="C3782" s="101">
        <f>VLOOKUP(B3782,WEAPON!$B:$D,3,0)</f>
        <v>13354</v>
      </c>
      <c r="D3782" s="102">
        <v>29</v>
      </c>
      <c r="E3782" s="101">
        <v>1</v>
      </c>
      <c r="F3782" s="101">
        <v>321</v>
      </c>
      <c r="G3782" s="101">
        <v>0</v>
      </c>
      <c r="H3782" s="101">
        <v>2</v>
      </c>
      <c r="I3782" s="101">
        <v>2305</v>
      </c>
      <c r="J3782" s="101">
        <v>0</v>
      </c>
      <c r="K3782" s="101">
        <v>3</v>
      </c>
      <c r="L3782" s="101">
        <v>958</v>
      </c>
      <c r="M3782" s="101">
        <v>0</v>
      </c>
      <c r="N3782" s="100" t="str">
        <f t="shared" si="177"/>
        <v>공격력 +321</v>
      </c>
      <c r="O3782" s="100" t="str">
        <f t="shared" si="178"/>
        <v>최대 체력 +2305</v>
      </c>
      <c r="P3782" s="100" t="str">
        <f t="shared" si="179"/>
        <v>치유력 +958</v>
      </c>
    </row>
    <row r="3783" spans="1:16" ht="13.8" customHeight="1">
      <c r="A3783" s="101">
        <f>C3783*ID규칙_기본능력치그룹_단위+COUNTIF($C$4:C3783,C3783)</f>
        <v>13354030</v>
      </c>
      <c r="B3783" s="100" t="s">
        <v>435</v>
      </c>
      <c r="C3783" s="101">
        <f>VLOOKUP(B3783,WEAPON!$B:$D,3,0)</f>
        <v>13354</v>
      </c>
      <c r="D3783" s="102">
        <v>30</v>
      </c>
      <c r="E3783" s="101">
        <v>1</v>
      </c>
      <c r="F3783" s="101">
        <v>330</v>
      </c>
      <c r="G3783" s="101">
        <v>0</v>
      </c>
      <c r="H3783" s="101">
        <v>2</v>
      </c>
      <c r="I3783" s="101">
        <v>2365</v>
      </c>
      <c r="J3783" s="101">
        <v>0</v>
      </c>
      <c r="K3783" s="101">
        <v>3</v>
      </c>
      <c r="L3783" s="101">
        <v>983</v>
      </c>
      <c r="M3783" s="101">
        <v>0</v>
      </c>
      <c r="N3783" s="100" t="str">
        <f t="shared" si="177"/>
        <v>공격력 +330</v>
      </c>
      <c r="O3783" s="100" t="str">
        <f t="shared" si="178"/>
        <v>최대 체력 +2365</v>
      </c>
      <c r="P3783" s="100" t="str">
        <f t="shared" si="179"/>
        <v>치유력 +983</v>
      </c>
    </row>
    <row r="3784" spans="1:16" ht="13.8" customHeight="1">
      <c r="A3784" s="101">
        <f>C3784*ID규칙_기본능력치그룹_단위+COUNTIF($C$4:C3784,C3784)</f>
        <v>13354031</v>
      </c>
      <c r="B3784" s="100" t="s">
        <v>435</v>
      </c>
      <c r="C3784" s="101">
        <f>VLOOKUP(B3784,WEAPON!$B:$D,3,0)</f>
        <v>13354</v>
      </c>
      <c r="D3784" s="102">
        <v>31</v>
      </c>
      <c r="E3784" s="101">
        <v>1</v>
      </c>
      <c r="F3784" s="101">
        <v>338</v>
      </c>
      <c r="G3784" s="101">
        <v>0</v>
      </c>
      <c r="H3784" s="101">
        <v>2</v>
      </c>
      <c r="I3784" s="101">
        <v>2424</v>
      </c>
      <c r="J3784" s="101">
        <v>0</v>
      </c>
      <c r="K3784" s="101">
        <v>3</v>
      </c>
      <c r="L3784" s="101">
        <v>1007</v>
      </c>
      <c r="M3784" s="101">
        <v>0</v>
      </c>
      <c r="N3784" s="100" t="str">
        <f t="shared" si="177"/>
        <v>공격력 +338</v>
      </c>
      <c r="O3784" s="100" t="str">
        <f t="shared" si="178"/>
        <v>최대 체력 +2424</v>
      </c>
      <c r="P3784" s="100" t="str">
        <f t="shared" si="179"/>
        <v>치유력 +1007</v>
      </c>
    </row>
    <row r="3785" spans="1:16" ht="13.8" customHeight="1">
      <c r="A3785" s="101">
        <f>C3785*ID규칙_기본능력치그룹_단위+COUNTIF($C$4:C3785,C3785)</f>
        <v>13354032</v>
      </c>
      <c r="B3785" s="100" t="s">
        <v>435</v>
      </c>
      <c r="C3785" s="101">
        <f>VLOOKUP(B3785,WEAPON!$B:$D,3,0)</f>
        <v>13354</v>
      </c>
      <c r="D3785" s="102">
        <v>32</v>
      </c>
      <c r="E3785" s="101">
        <v>1</v>
      </c>
      <c r="F3785" s="101">
        <v>346</v>
      </c>
      <c r="G3785" s="101">
        <v>0</v>
      </c>
      <c r="H3785" s="101">
        <v>2</v>
      </c>
      <c r="I3785" s="101">
        <v>2483</v>
      </c>
      <c r="J3785" s="101">
        <v>0</v>
      </c>
      <c r="K3785" s="101">
        <v>3</v>
      </c>
      <c r="L3785" s="101">
        <v>1032</v>
      </c>
      <c r="M3785" s="101">
        <v>0</v>
      </c>
      <c r="N3785" s="100" t="str">
        <f t="shared" si="177"/>
        <v>공격력 +346</v>
      </c>
      <c r="O3785" s="100" t="str">
        <f t="shared" si="178"/>
        <v>최대 체력 +2483</v>
      </c>
      <c r="P3785" s="100" t="str">
        <f t="shared" si="179"/>
        <v>치유력 +1032</v>
      </c>
    </row>
    <row r="3786" spans="1:16" ht="13.8" customHeight="1">
      <c r="A3786" s="101">
        <f>C3786*ID규칙_기본능력치그룹_단위+COUNTIF($C$4:C3786,C3786)</f>
        <v>13354033</v>
      </c>
      <c r="B3786" s="100" t="s">
        <v>435</v>
      </c>
      <c r="C3786" s="101">
        <f>VLOOKUP(B3786,WEAPON!$B:$D,3,0)</f>
        <v>13354</v>
      </c>
      <c r="D3786" s="102">
        <v>33</v>
      </c>
      <c r="E3786" s="101">
        <v>1</v>
      </c>
      <c r="F3786" s="101">
        <v>354</v>
      </c>
      <c r="G3786" s="101">
        <v>0</v>
      </c>
      <c r="H3786" s="101">
        <v>2</v>
      </c>
      <c r="I3786" s="101">
        <v>2542</v>
      </c>
      <c r="J3786" s="101">
        <v>0</v>
      </c>
      <c r="K3786" s="101">
        <v>3</v>
      </c>
      <c r="L3786" s="101">
        <v>1056</v>
      </c>
      <c r="M3786" s="101">
        <v>0</v>
      </c>
      <c r="N3786" s="100" t="str">
        <f t="shared" si="177"/>
        <v>공격력 +354</v>
      </c>
      <c r="O3786" s="100" t="str">
        <f t="shared" si="178"/>
        <v>최대 체력 +2542</v>
      </c>
      <c r="P3786" s="100" t="str">
        <f t="shared" si="179"/>
        <v>치유력 +1056</v>
      </c>
    </row>
    <row r="3787" spans="1:16" ht="13.8" customHeight="1">
      <c r="A3787" s="101">
        <f>C3787*ID규칙_기본능력치그룹_단위+COUNTIF($C$4:C3787,C3787)</f>
        <v>13354034</v>
      </c>
      <c r="B3787" s="100" t="s">
        <v>435</v>
      </c>
      <c r="C3787" s="101">
        <f>VLOOKUP(B3787,WEAPON!$B:$D,3,0)</f>
        <v>13354</v>
      </c>
      <c r="D3787" s="102">
        <v>34</v>
      </c>
      <c r="E3787" s="101">
        <v>1</v>
      </c>
      <c r="F3787" s="101">
        <v>362</v>
      </c>
      <c r="G3787" s="101">
        <v>0</v>
      </c>
      <c r="H3787" s="101">
        <v>2</v>
      </c>
      <c r="I3787" s="101">
        <v>2601</v>
      </c>
      <c r="J3787" s="101">
        <v>0</v>
      </c>
      <c r="K3787" s="101">
        <v>3</v>
      </c>
      <c r="L3787" s="101">
        <v>1081</v>
      </c>
      <c r="M3787" s="101">
        <v>0</v>
      </c>
      <c r="N3787" s="100" t="str">
        <f t="shared" si="177"/>
        <v>공격력 +362</v>
      </c>
      <c r="O3787" s="100" t="str">
        <f t="shared" si="178"/>
        <v>최대 체력 +2601</v>
      </c>
      <c r="P3787" s="100" t="str">
        <f t="shared" si="179"/>
        <v>치유력 +1081</v>
      </c>
    </row>
    <row r="3788" spans="1:16" ht="13.8" customHeight="1">
      <c r="A3788" s="101">
        <f>C3788*ID규칙_기본능력치그룹_단위+COUNTIF($C$4:C3788,C3788)</f>
        <v>13354035</v>
      </c>
      <c r="B3788" s="100" t="s">
        <v>435</v>
      </c>
      <c r="C3788" s="101">
        <f>VLOOKUP(B3788,WEAPON!$B:$D,3,0)</f>
        <v>13354</v>
      </c>
      <c r="D3788" s="102">
        <v>35</v>
      </c>
      <c r="E3788" s="101">
        <v>1</v>
      </c>
      <c r="F3788" s="101">
        <v>371</v>
      </c>
      <c r="G3788" s="101">
        <v>0</v>
      </c>
      <c r="H3788" s="101">
        <v>2</v>
      </c>
      <c r="I3788" s="101">
        <v>2660</v>
      </c>
      <c r="J3788" s="101">
        <v>0</v>
      </c>
      <c r="K3788" s="101">
        <v>3</v>
      </c>
      <c r="L3788" s="101">
        <v>1105</v>
      </c>
      <c r="M3788" s="101">
        <v>0</v>
      </c>
      <c r="N3788" s="100" t="str">
        <f t="shared" si="177"/>
        <v>공격력 +371</v>
      </c>
      <c r="O3788" s="100" t="str">
        <f t="shared" si="178"/>
        <v>최대 체력 +2660</v>
      </c>
      <c r="P3788" s="100" t="str">
        <f t="shared" si="179"/>
        <v>치유력 +1105</v>
      </c>
    </row>
    <row r="3789" spans="1:16" ht="13.8" customHeight="1">
      <c r="A3789" s="101">
        <f>C3789*ID규칙_기본능력치그룹_단위+COUNTIF($C$4:C3789,C3789)</f>
        <v>13354036</v>
      </c>
      <c r="B3789" s="100" t="s">
        <v>435</v>
      </c>
      <c r="C3789" s="101">
        <f>VLOOKUP(B3789,WEAPON!$B:$D,3,0)</f>
        <v>13354</v>
      </c>
      <c r="D3789" s="102">
        <v>36</v>
      </c>
      <c r="E3789" s="101">
        <v>1</v>
      </c>
      <c r="F3789" s="101">
        <v>379</v>
      </c>
      <c r="G3789" s="101">
        <v>0</v>
      </c>
      <c r="H3789" s="101">
        <v>2</v>
      </c>
      <c r="I3789" s="101">
        <v>2719</v>
      </c>
      <c r="J3789" s="101">
        <v>0</v>
      </c>
      <c r="K3789" s="101">
        <v>3</v>
      </c>
      <c r="L3789" s="101">
        <v>1130</v>
      </c>
      <c r="M3789" s="101">
        <v>0</v>
      </c>
      <c r="N3789" s="100" t="str">
        <f t="shared" si="177"/>
        <v>공격력 +379</v>
      </c>
      <c r="O3789" s="100" t="str">
        <f t="shared" si="178"/>
        <v>최대 체력 +2719</v>
      </c>
      <c r="P3789" s="100" t="str">
        <f t="shared" si="179"/>
        <v>치유력 +1130</v>
      </c>
    </row>
    <row r="3790" spans="1:16" ht="13.8" customHeight="1">
      <c r="A3790" s="101">
        <f>C3790*ID규칙_기본능력치그룹_단위+COUNTIF($C$4:C3790,C3790)</f>
        <v>13354037</v>
      </c>
      <c r="B3790" s="100" t="s">
        <v>435</v>
      </c>
      <c r="C3790" s="101">
        <f>VLOOKUP(B3790,WEAPON!$B:$D,3,0)</f>
        <v>13354</v>
      </c>
      <c r="D3790" s="102">
        <v>37</v>
      </c>
      <c r="E3790" s="101">
        <v>1</v>
      </c>
      <c r="F3790" s="101">
        <v>387</v>
      </c>
      <c r="G3790" s="101">
        <v>0</v>
      </c>
      <c r="H3790" s="101">
        <v>2</v>
      </c>
      <c r="I3790" s="101">
        <v>2778</v>
      </c>
      <c r="J3790" s="101">
        <v>0</v>
      </c>
      <c r="K3790" s="101">
        <v>3</v>
      </c>
      <c r="L3790" s="101">
        <v>1155</v>
      </c>
      <c r="M3790" s="101">
        <v>0</v>
      </c>
      <c r="N3790" s="100" t="str">
        <f t="shared" si="177"/>
        <v>공격력 +387</v>
      </c>
      <c r="O3790" s="100" t="str">
        <f t="shared" si="178"/>
        <v>최대 체력 +2778</v>
      </c>
      <c r="P3790" s="100" t="str">
        <f t="shared" si="179"/>
        <v>치유력 +1155</v>
      </c>
    </row>
    <row r="3791" spans="1:16" ht="13.8" customHeight="1">
      <c r="A3791" s="101">
        <f>C3791*ID규칙_기본능력치그룹_단위+COUNTIF($C$4:C3791,C3791)</f>
        <v>13354038</v>
      </c>
      <c r="B3791" s="100" t="s">
        <v>435</v>
      </c>
      <c r="C3791" s="101">
        <f>VLOOKUP(B3791,WEAPON!$B:$D,3,0)</f>
        <v>13354</v>
      </c>
      <c r="D3791" s="102">
        <v>38</v>
      </c>
      <c r="E3791" s="101">
        <v>1</v>
      </c>
      <c r="F3791" s="101">
        <v>395</v>
      </c>
      <c r="G3791" s="101">
        <v>0</v>
      </c>
      <c r="H3791" s="101">
        <v>2</v>
      </c>
      <c r="I3791" s="101">
        <v>2838</v>
      </c>
      <c r="J3791" s="101">
        <v>0</v>
      </c>
      <c r="K3791" s="101">
        <v>3</v>
      </c>
      <c r="L3791" s="101">
        <v>1179</v>
      </c>
      <c r="M3791" s="101">
        <v>0</v>
      </c>
      <c r="N3791" s="100" t="str">
        <f t="shared" si="177"/>
        <v>공격력 +395</v>
      </c>
      <c r="O3791" s="100" t="str">
        <f t="shared" si="178"/>
        <v>최대 체력 +2838</v>
      </c>
      <c r="P3791" s="100" t="str">
        <f t="shared" si="179"/>
        <v>치유력 +1179</v>
      </c>
    </row>
    <row r="3792" spans="1:16" ht="13.8" customHeight="1">
      <c r="A3792" s="101">
        <f>C3792*ID규칙_기본능력치그룹_단위+COUNTIF($C$4:C3792,C3792)</f>
        <v>13354039</v>
      </c>
      <c r="B3792" s="100" t="s">
        <v>435</v>
      </c>
      <c r="C3792" s="101">
        <f>VLOOKUP(B3792,WEAPON!$B:$D,3,0)</f>
        <v>13354</v>
      </c>
      <c r="D3792" s="102">
        <v>39</v>
      </c>
      <c r="E3792" s="101">
        <v>1</v>
      </c>
      <c r="F3792" s="101">
        <v>404</v>
      </c>
      <c r="G3792" s="101">
        <v>0</v>
      </c>
      <c r="H3792" s="101">
        <v>2</v>
      </c>
      <c r="I3792" s="101">
        <v>2897</v>
      </c>
      <c r="J3792" s="101">
        <v>0</v>
      </c>
      <c r="K3792" s="101">
        <v>3</v>
      </c>
      <c r="L3792" s="101">
        <v>1204</v>
      </c>
      <c r="M3792" s="101">
        <v>0</v>
      </c>
      <c r="N3792" s="100" t="str">
        <f t="shared" si="177"/>
        <v>공격력 +404</v>
      </c>
      <c r="O3792" s="100" t="str">
        <f t="shared" si="178"/>
        <v>최대 체력 +2897</v>
      </c>
      <c r="P3792" s="100" t="str">
        <f t="shared" si="179"/>
        <v>치유력 +1204</v>
      </c>
    </row>
    <row r="3793" spans="1:16" ht="13.8" customHeight="1">
      <c r="A3793" s="101">
        <f>C3793*ID규칙_기본능력치그룹_단위+COUNTIF($C$4:C3793,C3793)</f>
        <v>13354040</v>
      </c>
      <c r="B3793" s="100" t="s">
        <v>435</v>
      </c>
      <c r="C3793" s="101">
        <f>VLOOKUP(B3793,WEAPON!$B:$D,3,0)</f>
        <v>13354</v>
      </c>
      <c r="D3793" s="102">
        <v>40</v>
      </c>
      <c r="E3793" s="101">
        <v>1</v>
      </c>
      <c r="F3793" s="101">
        <v>412</v>
      </c>
      <c r="G3793" s="101">
        <v>0</v>
      </c>
      <c r="H3793" s="101">
        <v>2</v>
      </c>
      <c r="I3793" s="101">
        <v>2956</v>
      </c>
      <c r="J3793" s="101">
        <v>0</v>
      </c>
      <c r="K3793" s="101">
        <v>3</v>
      </c>
      <c r="L3793" s="101">
        <v>1228</v>
      </c>
      <c r="M3793" s="101">
        <v>0</v>
      </c>
      <c r="N3793" s="100" t="str">
        <f t="shared" si="177"/>
        <v>공격력 +412</v>
      </c>
      <c r="O3793" s="100" t="str">
        <f t="shared" si="178"/>
        <v>최대 체력 +2956</v>
      </c>
      <c r="P3793" s="100" t="str">
        <f t="shared" si="179"/>
        <v>치유력 +1228</v>
      </c>
    </row>
    <row r="3794" spans="1:16" ht="13.8" customHeight="1">
      <c r="A3794" s="101">
        <f>C3794*ID규칙_기본능력치그룹_단위+COUNTIF($C$4:C3794,C3794)</f>
        <v>13354041</v>
      </c>
      <c r="B3794" s="100" t="s">
        <v>435</v>
      </c>
      <c r="C3794" s="101">
        <f>VLOOKUP(B3794,WEAPON!$B:$D,3,0)</f>
        <v>13354</v>
      </c>
      <c r="D3794" s="102">
        <v>41</v>
      </c>
      <c r="E3794" s="101">
        <v>1</v>
      </c>
      <c r="F3794" s="101">
        <v>420</v>
      </c>
      <c r="G3794" s="101">
        <v>0</v>
      </c>
      <c r="H3794" s="101">
        <v>2</v>
      </c>
      <c r="I3794" s="101">
        <v>3015</v>
      </c>
      <c r="J3794" s="101">
        <v>0</v>
      </c>
      <c r="K3794" s="101">
        <v>3</v>
      </c>
      <c r="L3794" s="101">
        <v>1253</v>
      </c>
      <c r="M3794" s="101">
        <v>0</v>
      </c>
      <c r="N3794" s="100" t="str">
        <f t="shared" si="177"/>
        <v>공격력 +420</v>
      </c>
      <c r="O3794" s="100" t="str">
        <f t="shared" si="178"/>
        <v>최대 체력 +3015</v>
      </c>
      <c r="P3794" s="100" t="str">
        <f t="shared" si="179"/>
        <v>치유력 +1253</v>
      </c>
    </row>
    <row r="3795" spans="1:16" ht="13.8" customHeight="1">
      <c r="A3795" s="101">
        <f>C3795*ID규칙_기본능력치그룹_단위+COUNTIF($C$4:C3795,C3795)</f>
        <v>13354042</v>
      </c>
      <c r="B3795" s="100" t="s">
        <v>435</v>
      </c>
      <c r="C3795" s="101">
        <f>VLOOKUP(B3795,WEAPON!$B:$D,3,0)</f>
        <v>13354</v>
      </c>
      <c r="D3795" s="102">
        <v>42</v>
      </c>
      <c r="E3795" s="101">
        <v>1</v>
      </c>
      <c r="F3795" s="101">
        <v>428</v>
      </c>
      <c r="G3795" s="101">
        <v>0</v>
      </c>
      <c r="H3795" s="101">
        <v>2</v>
      </c>
      <c r="I3795" s="101">
        <v>3074</v>
      </c>
      <c r="J3795" s="101">
        <v>0</v>
      </c>
      <c r="K3795" s="101">
        <v>3</v>
      </c>
      <c r="L3795" s="101">
        <v>1277</v>
      </c>
      <c r="M3795" s="101">
        <v>0</v>
      </c>
      <c r="N3795" s="100" t="str">
        <f t="shared" si="177"/>
        <v>공격력 +428</v>
      </c>
      <c r="O3795" s="100" t="str">
        <f t="shared" si="178"/>
        <v>최대 체력 +3074</v>
      </c>
      <c r="P3795" s="100" t="str">
        <f t="shared" si="179"/>
        <v>치유력 +1277</v>
      </c>
    </row>
    <row r="3796" spans="1:16" ht="13.8" customHeight="1">
      <c r="A3796" s="101">
        <f>C3796*ID규칙_기본능력치그룹_단위+COUNTIF($C$4:C3796,C3796)</f>
        <v>13354043</v>
      </c>
      <c r="B3796" s="100" t="s">
        <v>435</v>
      </c>
      <c r="C3796" s="101">
        <f>VLOOKUP(B3796,WEAPON!$B:$D,3,0)</f>
        <v>13354</v>
      </c>
      <c r="D3796" s="102">
        <v>43</v>
      </c>
      <c r="E3796" s="101">
        <v>1</v>
      </c>
      <c r="F3796" s="101">
        <v>436</v>
      </c>
      <c r="G3796" s="101">
        <v>0</v>
      </c>
      <c r="H3796" s="101">
        <v>2</v>
      </c>
      <c r="I3796" s="101">
        <v>3133</v>
      </c>
      <c r="J3796" s="101">
        <v>0</v>
      </c>
      <c r="K3796" s="101">
        <v>3</v>
      </c>
      <c r="L3796" s="101">
        <v>1302</v>
      </c>
      <c r="M3796" s="101">
        <v>0</v>
      </c>
      <c r="N3796" s="100" t="str">
        <f t="shared" si="177"/>
        <v>공격력 +436</v>
      </c>
      <c r="O3796" s="100" t="str">
        <f t="shared" si="178"/>
        <v>최대 체력 +3133</v>
      </c>
      <c r="P3796" s="100" t="str">
        <f t="shared" si="179"/>
        <v>치유력 +1302</v>
      </c>
    </row>
    <row r="3797" spans="1:16" ht="13.8" customHeight="1">
      <c r="A3797" s="101">
        <f>C3797*ID규칙_기본능력치그룹_단위+COUNTIF($C$4:C3797,C3797)</f>
        <v>13354044</v>
      </c>
      <c r="B3797" s="100" t="s">
        <v>435</v>
      </c>
      <c r="C3797" s="101">
        <f>VLOOKUP(B3797,WEAPON!$B:$D,3,0)</f>
        <v>13354</v>
      </c>
      <c r="D3797" s="102">
        <v>44</v>
      </c>
      <c r="E3797" s="101">
        <v>1</v>
      </c>
      <c r="F3797" s="101">
        <v>445</v>
      </c>
      <c r="G3797" s="101">
        <v>0</v>
      </c>
      <c r="H3797" s="101">
        <v>2</v>
      </c>
      <c r="I3797" s="101">
        <v>3192</v>
      </c>
      <c r="J3797" s="101">
        <v>0</v>
      </c>
      <c r="K3797" s="101">
        <v>3</v>
      </c>
      <c r="L3797" s="101">
        <v>1327</v>
      </c>
      <c r="M3797" s="101">
        <v>0</v>
      </c>
      <c r="N3797" s="100" t="str">
        <f t="shared" si="177"/>
        <v>공격력 +445</v>
      </c>
      <c r="O3797" s="100" t="str">
        <f t="shared" si="178"/>
        <v>최대 체력 +3192</v>
      </c>
      <c r="P3797" s="100" t="str">
        <f t="shared" si="179"/>
        <v>치유력 +1327</v>
      </c>
    </row>
    <row r="3798" spans="1:16" ht="13.8" customHeight="1">
      <c r="A3798" s="101">
        <f>C3798*ID규칙_기본능력치그룹_단위+COUNTIF($C$4:C3798,C3798)</f>
        <v>13354045</v>
      </c>
      <c r="B3798" s="100" t="s">
        <v>435</v>
      </c>
      <c r="C3798" s="101">
        <f>VLOOKUP(B3798,WEAPON!$B:$D,3,0)</f>
        <v>13354</v>
      </c>
      <c r="D3798" s="102">
        <v>45</v>
      </c>
      <c r="E3798" s="101">
        <v>1</v>
      </c>
      <c r="F3798" s="101">
        <v>453</v>
      </c>
      <c r="G3798" s="101">
        <v>0</v>
      </c>
      <c r="H3798" s="101">
        <v>2</v>
      </c>
      <c r="I3798" s="101">
        <v>3251</v>
      </c>
      <c r="J3798" s="101">
        <v>0</v>
      </c>
      <c r="K3798" s="101">
        <v>3</v>
      </c>
      <c r="L3798" s="101">
        <v>1351</v>
      </c>
      <c r="M3798" s="101">
        <v>0</v>
      </c>
      <c r="N3798" s="100" t="str">
        <f t="shared" si="177"/>
        <v>공격력 +453</v>
      </c>
      <c r="O3798" s="100" t="str">
        <f t="shared" si="178"/>
        <v>최대 체력 +3251</v>
      </c>
      <c r="P3798" s="100" t="str">
        <f t="shared" si="179"/>
        <v>치유력 +1351</v>
      </c>
    </row>
    <row r="3799" spans="1:16" ht="13.8" customHeight="1">
      <c r="A3799" s="101">
        <f>C3799*ID규칙_기본능력치그룹_단위+COUNTIF($C$4:C3799,C3799)</f>
        <v>13354046</v>
      </c>
      <c r="B3799" s="100" t="s">
        <v>435</v>
      </c>
      <c r="C3799" s="101">
        <f>VLOOKUP(B3799,WEAPON!$B:$D,3,0)</f>
        <v>13354</v>
      </c>
      <c r="D3799" s="102">
        <v>46</v>
      </c>
      <c r="E3799" s="101">
        <v>1</v>
      </c>
      <c r="F3799" s="101">
        <v>461</v>
      </c>
      <c r="G3799" s="101">
        <v>0</v>
      </c>
      <c r="H3799" s="101">
        <v>2</v>
      </c>
      <c r="I3799" s="101">
        <v>3311</v>
      </c>
      <c r="J3799" s="101">
        <v>0</v>
      </c>
      <c r="K3799" s="101">
        <v>3</v>
      </c>
      <c r="L3799" s="101">
        <v>1376</v>
      </c>
      <c r="M3799" s="101">
        <v>0</v>
      </c>
      <c r="N3799" s="100" t="str">
        <f t="shared" si="177"/>
        <v>공격력 +461</v>
      </c>
      <c r="O3799" s="100" t="str">
        <f t="shared" si="178"/>
        <v>최대 체력 +3311</v>
      </c>
      <c r="P3799" s="100" t="str">
        <f t="shared" si="179"/>
        <v>치유력 +1376</v>
      </c>
    </row>
    <row r="3800" spans="1:16" ht="13.8" customHeight="1">
      <c r="A3800" s="101">
        <f>C3800*ID규칙_기본능력치그룹_단위+COUNTIF($C$4:C3800,C3800)</f>
        <v>13354047</v>
      </c>
      <c r="B3800" s="100" t="s">
        <v>435</v>
      </c>
      <c r="C3800" s="101">
        <f>VLOOKUP(B3800,WEAPON!$B:$D,3,0)</f>
        <v>13354</v>
      </c>
      <c r="D3800" s="102">
        <v>47</v>
      </c>
      <c r="E3800" s="101">
        <v>1</v>
      </c>
      <c r="F3800" s="101">
        <v>469</v>
      </c>
      <c r="G3800" s="101">
        <v>0</v>
      </c>
      <c r="H3800" s="101">
        <v>2</v>
      </c>
      <c r="I3800" s="101">
        <v>3370</v>
      </c>
      <c r="J3800" s="101">
        <v>0</v>
      </c>
      <c r="K3800" s="101">
        <v>3</v>
      </c>
      <c r="L3800" s="101">
        <v>1400</v>
      </c>
      <c r="M3800" s="101">
        <v>0</v>
      </c>
      <c r="N3800" s="100" t="str">
        <f t="shared" si="177"/>
        <v>공격력 +469</v>
      </c>
      <c r="O3800" s="100" t="str">
        <f t="shared" si="178"/>
        <v>최대 체력 +3370</v>
      </c>
      <c r="P3800" s="100" t="str">
        <f t="shared" si="179"/>
        <v>치유력 +1400</v>
      </c>
    </row>
    <row r="3801" spans="1:16" ht="13.8" customHeight="1">
      <c r="A3801" s="101">
        <f>C3801*ID규칙_기본능력치그룹_단위+COUNTIF($C$4:C3801,C3801)</f>
        <v>13354048</v>
      </c>
      <c r="B3801" s="100" t="s">
        <v>435</v>
      </c>
      <c r="C3801" s="101">
        <f>VLOOKUP(B3801,WEAPON!$B:$D,3,0)</f>
        <v>13354</v>
      </c>
      <c r="D3801" s="102">
        <v>48</v>
      </c>
      <c r="E3801" s="101">
        <v>1</v>
      </c>
      <c r="F3801" s="101">
        <v>478</v>
      </c>
      <c r="G3801" s="101">
        <v>0</v>
      </c>
      <c r="H3801" s="101">
        <v>2</v>
      </c>
      <c r="I3801" s="101">
        <v>3429</v>
      </c>
      <c r="J3801" s="101">
        <v>0</v>
      </c>
      <c r="K3801" s="101">
        <v>3</v>
      </c>
      <c r="L3801" s="101">
        <v>1425</v>
      </c>
      <c r="M3801" s="101">
        <v>0</v>
      </c>
      <c r="N3801" s="100" t="str">
        <f t="shared" si="177"/>
        <v>공격력 +478</v>
      </c>
      <c r="O3801" s="100" t="str">
        <f t="shared" si="178"/>
        <v>최대 체력 +3429</v>
      </c>
      <c r="P3801" s="100" t="str">
        <f t="shared" si="179"/>
        <v>치유력 +1425</v>
      </c>
    </row>
    <row r="3802" spans="1:16" ht="13.8" customHeight="1">
      <c r="A3802" s="101">
        <f>C3802*ID규칙_기본능력치그룹_단위+COUNTIF($C$4:C3802,C3802)</f>
        <v>13354049</v>
      </c>
      <c r="B3802" s="100" t="s">
        <v>435</v>
      </c>
      <c r="C3802" s="101">
        <f>VLOOKUP(B3802,WEAPON!$B:$D,3,0)</f>
        <v>13354</v>
      </c>
      <c r="D3802" s="102">
        <v>49</v>
      </c>
      <c r="E3802" s="101">
        <v>1</v>
      </c>
      <c r="F3802" s="101">
        <v>486</v>
      </c>
      <c r="G3802" s="101">
        <v>0</v>
      </c>
      <c r="H3802" s="101">
        <v>2</v>
      </c>
      <c r="I3802" s="101">
        <v>3488</v>
      </c>
      <c r="J3802" s="101">
        <v>0</v>
      </c>
      <c r="K3802" s="101">
        <v>3</v>
      </c>
      <c r="L3802" s="101">
        <v>1449</v>
      </c>
      <c r="M3802" s="101">
        <v>0</v>
      </c>
      <c r="N3802" s="100" t="str">
        <f t="shared" si="177"/>
        <v>공격력 +486</v>
      </c>
      <c r="O3802" s="100" t="str">
        <f t="shared" si="178"/>
        <v>최대 체력 +3488</v>
      </c>
      <c r="P3802" s="100" t="str">
        <f t="shared" si="179"/>
        <v>치유력 +1449</v>
      </c>
    </row>
    <row r="3803" spans="1:16" ht="13.8" customHeight="1">
      <c r="A3803" s="101">
        <f>C3803*ID규칙_기본능력치그룹_단위+COUNTIF($C$4:C3803,C3803)</f>
        <v>13354050</v>
      </c>
      <c r="B3803" s="100" t="s">
        <v>435</v>
      </c>
      <c r="C3803" s="101">
        <f>VLOOKUP(B3803,WEAPON!$B:$D,3,0)</f>
        <v>13354</v>
      </c>
      <c r="D3803" s="102">
        <v>50</v>
      </c>
      <c r="E3803" s="101">
        <v>1</v>
      </c>
      <c r="F3803" s="101">
        <v>494</v>
      </c>
      <c r="G3803" s="101">
        <v>0</v>
      </c>
      <c r="H3803" s="101">
        <v>2</v>
      </c>
      <c r="I3803" s="101">
        <v>3547</v>
      </c>
      <c r="J3803" s="101">
        <v>0</v>
      </c>
      <c r="K3803" s="101">
        <v>3</v>
      </c>
      <c r="L3803" s="101">
        <v>1474</v>
      </c>
      <c r="M3803" s="101">
        <v>0</v>
      </c>
      <c r="N3803" s="100" t="str">
        <f t="shared" si="177"/>
        <v>공격력 +494</v>
      </c>
      <c r="O3803" s="100" t="str">
        <f t="shared" si="178"/>
        <v>최대 체력 +3547</v>
      </c>
      <c r="P3803" s="100" t="str">
        <f t="shared" si="179"/>
        <v>치유력 +1474</v>
      </c>
    </row>
    <row r="3804" spans="1:16" ht="13.8" customHeight="1">
      <c r="A3804" s="101">
        <f>C3804*ID규칙_기본능력치그룹_단위+COUNTIF($C$4:C3804,C3804)</f>
        <v>13355001</v>
      </c>
      <c r="B3804" s="100" t="s">
        <v>437</v>
      </c>
      <c r="C3804" s="101">
        <f>VLOOKUP(B3804,WEAPON!$B:$D,3,0)</f>
        <v>13355</v>
      </c>
      <c r="D3804" s="102">
        <v>1</v>
      </c>
      <c r="E3804" s="101">
        <v>1</v>
      </c>
      <c r="F3804" s="101">
        <v>59</v>
      </c>
      <c r="G3804" s="101">
        <v>0</v>
      </c>
      <c r="H3804" s="101">
        <v>2</v>
      </c>
      <c r="I3804" s="101">
        <v>929</v>
      </c>
      <c r="J3804" s="101">
        <v>0</v>
      </c>
      <c r="K3804" s="101">
        <v>3</v>
      </c>
      <c r="L3804" s="101">
        <v>261</v>
      </c>
      <c r="M3804" s="101">
        <v>0</v>
      </c>
      <c r="N3804" s="100" t="str">
        <f t="shared" si="177"/>
        <v>공격력 +59</v>
      </c>
      <c r="O3804" s="100" t="str">
        <f t="shared" si="178"/>
        <v>최대 체력 +929</v>
      </c>
      <c r="P3804" s="100" t="str">
        <f t="shared" si="179"/>
        <v>치유력 +261</v>
      </c>
    </row>
    <row r="3805" spans="1:16" ht="13.8" customHeight="1">
      <c r="A3805" s="101">
        <f>C3805*ID규칙_기본능력치그룹_단위+COUNTIF($C$4:C3805,C3805)</f>
        <v>13355002</v>
      </c>
      <c r="B3805" s="100" t="s">
        <v>437</v>
      </c>
      <c r="C3805" s="101">
        <f>VLOOKUP(B3805,WEAPON!$B:$D,3,0)</f>
        <v>13355</v>
      </c>
      <c r="D3805" s="102">
        <v>2</v>
      </c>
      <c r="E3805" s="101">
        <v>1</v>
      </c>
      <c r="F3805" s="101">
        <v>64</v>
      </c>
      <c r="G3805" s="101">
        <v>0</v>
      </c>
      <c r="H3805" s="101">
        <v>2</v>
      </c>
      <c r="I3805" s="101">
        <v>1013</v>
      </c>
      <c r="J3805" s="101">
        <v>0</v>
      </c>
      <c r="K3805" s="101">
        <v>3</v>
      </c>
      <c r="L3805" s="101">
        <v>285</v>
      </c>
      <c r="M3805" s="101">
        <v>0</v>
      </c>
      <c r="N3805" s="100" t="str">
        <f t="shared" si="177"/>
        <v>공격력 +64</v>
      </c>
      <c r="O3805" s="100" t="str">
        <f t="shared" si="178"/>
        <v>최대 체력 +1013</v>
      </c>
      <c r="P3805" s="100" t="str">
        <f t="shared" si="179"/>
        <v>치유력 +285</v>
      </c>
    </row>
    <row r="3806" spans="1:16" ht="13.8" customHeight="1">
      <c r="A3806" s="101">
        <f>C3806*ID규칙_기본능력치그룹_단위+COUNTIF($C$4:C3806,C3806)</f>
        <v>13355003</v>
      </c>
      <c r="B3806" s="100" t="s">
        <v>437</v>
      </c>
      <c r="C3806" s="101">
        <f>VLOOKUP(B3806,WEAPON!$B:$D,3,0)</f>
        <v>13355</v>
      </c>
      <c r="D3806" s="102">
        <v>3</v>
      </c>
      <c r="E3806" s="101">
        <v>1</v>
      </c>
      <c r="F3806" s="101">
        <v>70</v>
      </c>
      <c r="G3806" s="101">
        <v>0</v>
      </c>
      <c r="H3806" s="101">
        <v>2</v>
      </c>
      <c r="I3806" s="101">
        <v>1098</v>
      </c>
      <c r="J3806" s="101">
        <v>0</v>
      </c>
      <c r="K3806" s="101">
        <v>3</v>
      </c>
      <c r="L3806" s="101">
        <v>308</v>
      </c>
      <c r="M3806" s="101">
        <v>0</v>
      </c>
      <c r="N3806" s="100" t="str">
        <f t="shared" si="177"/>
        <v>공격력 +70</v>
      </c>
      <c r="O3806" s="100" t="str">
        <f t="shared" si="178"/>
        <v>최대 체력 +1098</v>
      </c>
      <c r="P3806" s="100" t="str">
        <f t="shared" si="179"/>
        <v>치유력 +308</v>
      </c>
    </row>
    <row r="3807" spans="1:16" ht="13.8" customHeight="1">
      <c r="A3807" s="101">
        <f>C3807*ID규칙_기본능력치그룹_단위+COUNTIF($C$4:C3807,C3807)</f>
        <v>13355004</v>
      </c>
      <c r="B3807" s="100" t="s">
        <v>437</v>
      </c>
      <c r="C3807" s="101">
        <f>VLOOKUP(B3807,WEAPON!$B:$D,3,0)</f>
        <v>13355</v>
      </c>
      <c r="D3807" s="102">
        <v>4</v>
      </c>
      <c r="E3807" s="101">
        <v>1</v>
      </c>
      <c r="F3807" s="101">
        <v>75</v>
      </c>
      <c r="G3807" s="101">
        <v>0</v>
      </c>
      <c r="H3807" s="101">
        <v>2</v>
      </c>
      <c r="I3807" s="101">
        <v>1182</v>
      </c>
      <c r="J3807" s="101">
        <v>0</v>
      </c>
      <c r="K3807" s="101">
        <v>3</v>
      </c>
      <c r="L3807" s="101">
        <v>332</v>
      </c>
      <c r="M3807" s="101">
        <v>0</v>
      </c>
      <c r="N3807" s="100" t="str">
        <f t="shared" si="177"/>
        <v>공격력 +75</v>
      </c>
      <c r="O3807" s="100" t="str">
        <f t="shared" si="178"/>
        <v>최대 체력 +1182</v>
      </c>
      <c r="P3807" s="100" t="str">
        <f t="shared" si="179"/>
        <v>치유력 +332</v>
      </c>
    </row>
    <row r="3808" spans="1:16" ht="13.8" customHeight="1">
      <c r="A3808" s="101">
        <f>C3808*ID규칙_기본능력치그룹_단위+COUNTIF($C$4:C3808,C3808)</f>
        <v>13355005</v>
      </c>
      <c r="B3808" s="100" t="s">
        <v>437</v>
      </c>
      <c r="C3808" s="101">
        <f>VLOOKUP(B3808,WEAPON!$B:$D,3,0)</f>
        <v>13355</v>
      </c>
      <c r="D3808" s="102">
        <v>5</v>
      </c>
      <c r="E3808" s="101">
        <v>1</v>
      </c>
      <c r="F3808" s="101">
        <v>80</v>
      </c>
      <c r="G3808" s="101">
        <v>0</v>
      </c>
      <c r="H3808" s="101">
        <v>2</v>
      </c>
      <c r="I3808" s="101">
        <v>1267</v>
      </c>
      <c r="J3808" s="101">
        <v>0</v>
      </c>
      <c r="K3808" s="101">
        <v>3</v>
      </c>
      <c r="L3808" s="101">
        <v>356</v>
      </c>
      <c r="M3808" s="101">
        <v>0</v>
      </c>
      <c r="N3808" s="100" t="str">
        <f t="shared" si="177"/>
        <v>공격력 +80</v>
      </c>
      <c r="O3808" s="100" t="str">
        <f t="shared" si="178"/>
        <v>최대 체력 +1267</v>
      </c>
      <c r="P3808" s="100" t="str">
        <f t="shared" si="179"/>
        <v>치유력 +356</v>
      </c>
    </row>
    <row r="3809" spans="1:16" ht="13.8" customHeight="1">
      <c r="A3809" s="101">
        <f>C3809*ID규칙_기본능력치그룹_단위+COUNTIF($C$4:C3809,C3809)</f>
        <v>13355006</v>
      </c>
      <c r="B3809" s="100" t="s">
        <v>437</v>
      </c>
      <c r="C3809" s="101">
        <f>VLOOKUP(B3809,WEAPON!$B:$D,3,0)</f>
        <v>13355</v>
      </c>
      <c r="D3809" s="102">
        <v>6</v>
      </c>
      <c r="E3809" s="101">
        <v>1</v>
      </c>
      <c r="F3809" s="101">
        <v>86</v>
      </c>
      <c r="G3809" s="101">
        <v>0</v>
      </c>
      <c r="H3809" s="101">
        <v>2</v>
      </c>
      <c r="I3809" s="101">
        <v>1351</v>
      </c>
      <c r="J3809" s="101">
        <v>0</v>
      </c>
      <c r="K3809" s="101">
        <v>3</v>
      </c>
      <c r="L3809" s="101">
        <v>380</v>
      </c>
      <c r="M3809" s="101">
        <v>0</v>
      </c>
      <c r="N3809" s="100" t="str">
        <f t="shared" si="177"/>
        <v>공격력 +86</v>
      </c>
      <c r="O3809" s="100" t="str">
        <f t="shared" si="178"/>
        <v>최대 체력 +1351</v>
      </c>
      <c r="P3809" s="100" t="str">
        <f t="shared" si="179"/>
        <v>치유력 +380</v>
      </c>
    </row>
    <row r="3810" spans="1:16" ht="13.8" customHeight="1">
      <c r="A3810" s="101">
        <f>C3810*ID규칙_기본능력치그룹_단위+COUNTIF($C$4:C3810,C3810)</f>
        <v>13355007</v>
      </c>
      <c r="B3810" s="100" t="s">
        <v>437</v>
      </c>
      <c r="C3810" s="101">
        <f>VLOOKUP(B3810,WEAPON!$B:$D,3,0)</f>
        <v>13355</v>
      </c>
      <c r="D3810" s="102">
        <v>7</v>
      </c>
      <c r="E3810" s="101">
        <v>1</v>
      </c>
      <c r="F3810" s="101">
        <v>91</v>
      </c>
      <c r="G3810" s="101">
        <v>0</v>
      </c>
      <c r="H3810" s="101">
        <v>2</v>
      </c>
      <c r="I3810" s="101">
        <v>1436</v>
      </c>
      <c r="J3810" s="101">
        <v>0</v>
      </c>
      <c r="K3810" s="101">
        <v>3</v>
      </c>
      <c r="L3810" s="101">
        <v>403</v>
      </c>
      <c r="M3810" s="101">
        <v>0</v>
      </c>
      <c r="N3810" s="100" t="str">
        <f t="shared" si="177"/>
        <v>공격력 +91</v>
      </c>
      <c r="O3810" s="100" t="str">
        <f t="shared" si="178"/>
        <v>최대 체력 +1436</v>
      </c>
      <c r="P3810" s="100" t="str">
        <f t="shared" si="179"/>
        <v>치유력 +403</v>
      </c>
    </row>
    <row r="3811" spans="1:16" ht="13.8" customHeight="1">
      <c r="A3811" s="101">
        <f>C3811*ID규칙_기본능력치그룹_단위+COUNTIF($C$4:C3811,C3811)</f>
        <v>13355008</v>
      </c>
      <c r="B3811" s="100" t="s">
        <v>437</v>
      </c>
      <c r="C3811" s="101">
        <f>VLOOKUP(B3811,WEAPON!$B:$D,3,0)</f>
        <v>13355</v>
      </c>
      <c r="D3811" s="102">
        <v>8</v>
      </c>
      <c r="E3811" s="101">
        <v>1</v>
      </c>
      <c r="F3811" s="101">
        <v>97</v>
      </c>
      <c r="G3811" s="101">
        <v>0</v>
      </c>
      <c r="H3811" s="101">
        <v>2</v>
      </c>
      <c r="I3811" s="101">
        <v>1520</v>
      </c>
      <c r="J3811" s="101">
        <v>0</v>
      </c>
      <c r="K3811" s="101">
        <v>3</v>
      </c>
      <c r="L3811" s="101">
        <v>427</v>
      </c>
      <c r="M3811" s="101">
        <v>0</v>
      </c>
      <c r="N3811" s="100" t="str">
        <f t="shared" si="177"/>
        <v>공격력 +97</v>
      </c>
      <c r="O3811" s="100" t="str">
        <f t="shared" si="178"/>
        <v>최대 체력 +1520</v>
      </c>
      <c r="P3811" s="100" t="str">
        <f t="shared" si="179"/>
        <v>치유력 +427</v>
      </c>
    </row>
    <row r="3812" spans="1:16" ht="13.8" customHeight="1">
      <c r="A3812" s="101">
        <f>C3812*ID규칙_기본능력치그룹_단위+COUNTIF($C$4:C3812,C3812)</f>
        <v>13355009</v>
      </c>
      <c r="B3812" s="100" t="s">
        <v>437</v>
      </c>
      <c r="C3812" s="101">
        <f>VLOOKUP(B3812,WEAPON!$B:$D,3,0)</f>
        <v>13355</v>
      </c>
      <c r="D3812" s="102">
        <v>9</v>
      </c>
      <c r="E3812" s="101">
        <v>1</v>
      </c>
      <c r="F3812" s="101">
        <v>102</v>
      </c>
      <c r="G3812" s="101">
        <v>0</v>
      </c>
      <c r="H3812" s="101">
        <v>2</v>
      </c>
      <c r="I3812" s="101">
        <v>1605</v>
      </c>
      <c r="J3812" s="101">
        <v>0</v>
      </c>
      <c r="K3812" s="101">
        <v>3</v>
      </c>
      <c r="L3812" s="101">
        <v>451</v>
      </c>
      <c r="M3812" s="101">
        <v>0</v>
      </c>
      <c r="N3812" s="100" t="str">
        <f t="shared" si="177"/>
        <v>공격력 +102</v>
      </c>
      <c r="O3812" s="100" t="str">
        <f t="shared" si="178"/>
        <v>최대 체력 +1605</v>
      </c>
      <c r="P3812" s="100" t="str">
        <f t="shared" si="179"/>
        <v>치유력 +451</v>
      </c>
    </row>
    <row r="3813" spans="1:16" ht="13.8" customHeight="1">
      <c r="A3813" s="101">
        <f>C3813*ID규칙_기본능력치그룹_단위+COUNTIF($C$4:C3813,C3813)</f>
        <v>13355010</v>
      </c>
      <c r="B3813" s="100" t="s">
        <v>437</v>
      </c>
      <c r="C3813" s="101">
        <f>VLOOKUP(B3813,WEAPON!$B:$D,3,0)</f>
        <v>13355</v>
      </c>
      <c r="D3813" s="102">
        <v>10</v>
      </c>
      <c r="E3813" s="101">
        <v>1</v>
      </c>
      <c r="F3813" s="101">
        <v>107</v>
      </c>
      <c r="G3813" s="101">
        <v>0</v>
      </c>
      <c r="H3813" s="101">
        <v>2</v>
      </c>
      <c r="I3813" s="101">
        <v>1689</v>
      </c>
      <c r="J3813" s="101">
        <v>0</v>
      </c>
      <c r="K3813" s="101">
        <v>3</v>
      </c>
      <c r="L3813" s="101">
        <v>475</v>
      </c>
      <c r="M3813" s="101">
        <v>0</v>
      </c>
      <c r="N3813" s="100" t="str">
        <f t="shared" si="177"/>
        <v>공격력 +107</v>
      </c>
      <c r="O3813" s="100" t="str">
        <f t="shared" si="178"/>
        <v>최대 체력 +1689</v>
      </c>
      <c r="P3813" s="100" t="str">
        <f t="shared" si="179"/>
        <v>치유력 +475</v>
      </c>
    </row>
    <row r="3814" spans="1:16" ht="13.8" customHeight="1">
      <c r="A3814" s="101">
        <f>C3814*ID규칙_기본능력치그룹_단위+COUNTIF($C$4:C3814,C3814)</f>
        <v>13355011</v>
      </c>
      <c r="B3814" s="100" t="s">
        <v>437</v>
      </c>
      <c r="C3814" s="101">
        <f>VLOOKUP(B3814,WEAPON!$B:$D,3,0)</f>
        <v>13355</v>
      </c>
      <c r="D3814" s="102">
        <v>11</v>
      </c>
      <c r="E3814" s="101">
        <v>1</v>
      </c>
      <c r="F3814" s="101">
        <v>113</v>
      </c>
      <c r="G3814" s="101">
        <v>0</v>
      </c>
      <c r="H3814" s="101">
        <v>2</v>
      </c>
      <c r="I3814" s="101">
        <v>1774</v>
      </c>
      <c r="J3814" s="101">
        <v>0</v>
      </c>
      <c r="K3814" s="101">
        <v>3</v>
      </c>
      <c r="L3814" s="101">
        <v>498</v>
      </c>
      <c r="M3814" s="101">
        <v>0</v>
      </c>
      <c r="N3814" s="100" t="str">
        <f t="shared" si="177"/>
        <v>공격력 +113</v>
      </c>
      <c r="O3814" s="100" t="str">
        <f t="shared" si="178"/>
        <v>최대 체력 +1774</v>
      </c>
      <c r="P3814" s="100" t="str">
        <f t="shared" si="179"/>
        <v>치유력 +498</v>
      </c>
    </row>
    <row r="3815" spans="1:16" ht="13.8" customHeight="1">
      <c r="A3815" s="101">
        <f>C3815*ID규칙_기본능력치그룹_단위+COUNTIF($C$4:C3815,C3815)</f>
        <v>13355012</v>
      </c>
      <c r="B3815" s="100" t="s">
        <v>437</v>
      </c>
      <c r="C3815" s="101">
        <f>VLOOKUP(B3815,WEAPON!$B:$D,3,0)</f>
        <v>13355</v>
      </c>
      <c r="D3815" s="102">
        <v>12</v>
      </c>
      <c r="E3815" s="101">
        <v>1</v>
      </c>
      <c r="F3815" s="101">
        <v>118</v>
      </c>
      <c r="G3815" s="101">
        <v>0</v>
      </c>
      <c r="H3815" s="101">
        <v>2</v>
      </c>
      <c r="I3815" s="101">
        <v>1858</v>
      </c>
      <c r="J3815" s="101">
        <v>0</v>
      </c>
      <c r="K3815" s="101">
        <v>3</v>
      </c>
      <c r="L3815" s="101">
        <v>522</v>
      </c>
      <c r="M3815" s="101">
        <v>0</v>
      </c>
      <c r="N3815" s="100" t="str">
        <f t="shared" si="177"/>
        <v>공격력 +118</v>
      </c>
      <c r="O3815" s="100" t="str">
        <f t="shared" si="178"/>
        <v>최대 체력 +1858</v>
      </c>
      <c r="P3815" s="100" t="str">
        <f t="shared" si="179"/>
        <v>치유력 +522</v>
      </c>
    </row>
    <row r="3816" spans="1:16" ht="13.8" customHeight="1">
      <c r="A3816" s="101">
        <f>C3816*ID규칙_기본능력치그룹_단위+COUNTIF($C$4:C3816,C3816)</f>
        <v>13355013</v>
      </c>
      <c r="B3816" s="100" t="s">
        <v>437</v>
      </c>
      <c r="C3816" s="101">
        <f>VLOOKUP(B3816,WEAPON!$B:$D,3,0)</f>
        <v>13355</v>
      </c>
      <c r="D3816" s="102">
        <v>13</v>
      </c>
      <c r="E3816" s="101">
        <v>1</v>
      </c>
      <c r="F3816" s="101">
        <v>123</v>
      </c>
      <c r="G3816" s="101">
        <v>0</v>
      </c>
      <c r="H3816" s="101">
        <v>2</v>
      </c>
      <c r="I3816" s="101">
        <v>1943</v>
      </c>
      <c r="J3816" s="101">
        <v>0</v>
      </c>
      <c r="K3816" s="101">
        <v>3</v>
      </c>
      <c r="L3816" s="101">
        <v>546</v>
      </c>
      <c r="M3816" s="101">
        <v>0</v>
      </c>
      <c r="N3816" s="100" t="str">
        <f t="shared" si="177"/>
        <v>공격력 +123</v>
      </c>
      <c r="O3816" s="100" t="str">
        <f t="shared" si="178"/>
        <v>최대 체력 +1943</v>
      </c>
      <c r="P3816" s="100" t="str">
        <f t="shared" si="179"/>
        <v>치유력 +546</v>
      </c>
    </row>
    <row r="3817" spans="1:16" ht="13.8" customHeight="1">
      <c r="A3817" s="101">
        <f>C3817*ID규칙_기본능력치그룹_단위+COUNTIF($C$4:C3817,C3817)</f>
        <v>13355014</v>
      </c>
      <c r="B3817" s="100" t="s">
        <v>437</v>
      </c>
      <c r="C3817" s="101">
        <f>VLOOKUP(B3817,WEAPON!$B:$D,3,0)</f>
        <v>13355</v>
      </c>
      <c r="D3817" s="102">
        <v>14</v>
      </c>
      <c r="E3817" s="101">
        <v>1</v>
      </c>
      <c r="F3817" s="101">
        <v>129</v>
      </c>
      <c r="G3817" s="101">
        <v>0</v>
      </c>
      <c r="H3817" s="101">
        <v>2</v>
      </c>
      <c r="I3817" s="101">
        <v>2027</v>
      </c>
      <c r="J3817" s="101">
        <v>0</v>
      </c>
      <c r="K3817" s="101">
        <v>3</v>
      </c>
      <c r="L3817" s="101">
        <v>570</v>
      </c>
      <c r="M3817" s="101">
        <v>0</v>
      </c>
      <c r="N3817" s="100" t="str">
        <f t="shared" si="177"/>
        <v>공격력 +129</v>
      </c>
      <c r="O3817" s="100" t="str">
        <f t="shared" si="178"/>
        <v>최대 체력 +2027</v>
      </c>
      <c r="P3817" s="100" t="str">
        <f t="shared" si="179"/>
        <v>치유력 +570</v>
      </c>
    </row>
    <row r="3818" spans="1:16" ht="13.8" customHeight="1">
      <c r="A3818" s="101">
        <f>C3818*ID규칙_기본능력치그룹_단위+COUNTIF($C$4:C3818,C3818)</f>
        <v>13355015</v>
      </c>
      <c r="B3818" s="100" t="s">
        <v>437</v>
      </c>
      <c r="C3818" s="101">
        <f>VLOOKUP(B3818,WEAPON!$B:$D,3,0)</f>
        <v>13355</v>
      </c>
      <c r="D3818" s="102">
        <v>15</v>
      </c>
      <c r="E3818" s="101">
        <v>1</v>
      </c>
      <c r="F3818" s="101">
        <v>134</v>
      </c>
      <c r="G3818" s="101">
        <v>0</v>
      </c>
      <c r="H3818" s="101">
        <v>2</v>
      </c>
      <c r="I3818" s="101">
        <v>2112</v>
      </c>
      <c r="J3818" s="101">
        <v>0</v>
      </c>
      <c r="K3818" s="101">
        <v>3</v>
      </c>
      <c r="L3818" s="101">
        <v>593</v>
      </c>
      <c r="M3818" s="101">
        <v>0</v>
      </c>
      <c r="N3818" s="100" t="str">
        <f t="shared" si="177"/>
        <v>공격력 +134</v>
      </c>
      <c r="O3818" s="100" t="str">
        <f t="shared" si="178"/>
        <v>최대 체력 +2112</v>
      </c>
      <c r="P3818" s="100" t="str">
        <f t="shared" si="179"/>
        <v>치유력 +593</v>
      </c>
    </row>
    <row r="3819" spans="1:16" ht="13.8" customHeight="1">
      <c r="A3819" s="101">
        <f>C3819*ID규칙_기본능력치그룹_단위+COUNTIF($C$4:C3819,C3819)</f>
        <v>13355016</v>
      </c>
      <c r="B3819" s="100" t="s">
        <v>437</v>
      </c>
      <c r="C3819" s="101">
        <f>VLOOKUP(B3819,WEAPON!$B:$D,3,0)</f>
        <v>13355</v>
      </c>
      <c r="D3819" s="102">
        <v>16</v>
      </c>
      <c r="E3819" s="101">
        <v>1</v>
      </c>
      <c r="F3819" s="101">
        <v>140</v>
      </c>
      <c r="G3819" s="101">
        <v>0</v>
      </c>
      <c r="H3819" s="101">
        <v>2</v>
      </c>
      <c r="I3819" s="101">
        <v>2196</v>
      </c>
      <c r="J3819" s="101">
        <v>0</v>
      </c>
      <c r="K3819" s="101">
        <v>3</v>
      </c>
      <c r="L3819" s="101">
        <v>617</v>
      </c>
      <c r="M3819" s="101">
        <v>0</v>
      </c>
      <c r="N3819" s="100" t="str">
        <f t="shared" si="177"/>
        <v>공격력 +140</v>
      </c>
      <c r="O3819" s="100" t="str">
        <f t="shared" si="178"/>
        <v>최대 체력 +2196</v>
      </c>
      <c r="P3819" s="100" t="str">
        <f t="shared" si="179"/>
        <v>치유력 +617</v>
      </c>
    </row>
    <row r="3820" spans="1:16" ht="13.8" customHeight="1">
      <c r="A3820" s="101">
        <f>C3820*ID규칙_기본능력치그룹_단위+COUNTIF($C$4:C3820,C3820)</f>
        <v>13355017</v>
      </c>
      <c r="B3820" s="100" t="s">
        <v>437</v>
      </c>
      <c r="C3820" s="101">
        <f>VLOOKUP(B3820,WEAPON!$B:$D,3,0)</f>
        <v>13355</v>
      </c>
      <c r="D3820" s="102">
        <v>17</v>
      </c>
      <c r="E3820" s="101">
        <v>1</v>
      </c>
      <c r="F3820" s="101">
        <v>145</v>
      </c>
      <c r="G3820" s="101">
        <v>0</v>
      </c>
      <c r="H3820" s="101">
        <v>2</v>
      </c>
      <c r="I3820" s="101">
        <v>2281</v>
      </c>
      <c r="J3820" s="101">
        <v>0</v>
      </c>
      <c r="K3820" s="101">
        <v>3</v>
      </c>
      <c r="L3820" s="101">
        <v>641</v>
      </c>
      <c r="M3820" s="101">
        <v>0</v>
      </c>
      <c r="N3820" s="100" t="str">
        <f t="shared" si="177"/>
        <v>공격력 +145</v>
      </c>
      <c r="O3820" s="100" t="str">
        <f t="shared" si="178"/>
        <v>최대 체력 +2281</v>
      </c>
      <c r="P3820" s="100" t="str">
        <f t="shared" si="179"/>
        <v>치유력 +641</v>
      </c>
    </row>
    <row r="3821" spans="1:16" ht="13.8" customHeight="1">
      <c r="A3821" s="101">
        <f>C3821*ID규칙_기본능력치그룹_단위+COUNTIF($C$4:C3821,C3821)</f>
        <v>13355018</v>
      </c>
      <c r="B3821" s="100" t="s">
        <v>437</v>
      </c>
      <c r="C3821" s="101">
        <f>VLOOKUP(B3821,WEAPON!$B:$D,3,0)</f>
        <v>13355</v>
      </c>
      <c r="D3821" s="102">
        <v>18</v>
      </c>
      <c r="E3821" s="101">
        <v>1</v>
      </c>
      <c r="F3821" s="101">
        <v>150</v>
      </c>
      <c r="G3821" s="101">
        <v>0</v>
      </c>
      <c r="H3821" s="101">
        <v>2</v>
      </c>
      <c r="I3821" s="101">
        <v>2365</v>
      </c>
      <c r="J3821" s="101">
        <v>0</v>
      </c>
      <c r="K3821" s="101">
        <v>3</v>
      </c>
      <c r="L3821" s="101">
        <v>664</v>
      </c>
      <c r="M3821" s="101">
        <v>0</v>
      </c>
      <c r="N3821" s="100" t="str">
        <f t="shared" si="177"/>
        <v>공격력 +150</v>
      </c>
      <c r="O3821" s="100" t="str">
        <f t="shared" si="178"/>
        <v>최대 체력 +2365</v>
      </c>
      <c r="P3821" s="100" t="str">
        <f t="shared" si="179"/>
        <v>치유력 +664</v>
      </c>
    </row>
    <row r="3822" spans="1:16" ht="13.8" customHeight="1">
      <c r="A3822" s="101">
        <f>C3822*ID규칙_기본능력치그룹_단위+COUNTIF($C$4:C3822,C3822)</f>
        <v>13355019</v>
      </c>
      <c r="B3822" s="100" t="s">
        <v>437</v>
      </c>
      <c r="C3822" s="101">
        <f>VLOOKUP(B3822,WEAPON!$B:$D,3,0)</f>
        <v>13355</v>
      </c>
      <c r="D3822" s="102">
        <v>19</v>
      </c>
      <c r="E3822" s="101">
        <v>1</v>
      </c>
      <c r="F3822" s="101">
        <v>156</v>
      </c>
      <c r="G3822" s="101">
        <v>0</v>
      </c>
      <c r="H3822" s="101">
        <v>2</v>
      </c>
      <c r="I3822" s="101">
        <v>2450</v>
      </c>
      <c r="J3822" s="101">
        <v>0</v>
      </c>
      <c r="K3822" s="101">
        <v>3</v>
      </c>
      <c r="L3822" s="101">
        <v>688</v>
      </c>
      <c r="M3822" s="101">
        <v>0</v>
      </c>
      <c r="N3822" s="100" t="str">
        <f t="shared" si="177"/>
        <v>공격력 +156</v>
      </c>
      <c r="O3822" s="100" t="str">
        <f t="shared" si="178"/>
        <v>최대 체력 +2450</v>
      </c>
      <c r="P3822" s="100" t="str">
        <f t="shared" si="179"/>
        <v>치유력 +688</v>
      </c>
    </row>
    <row r="3823" spans="1:16" ht="13.8" customHeight="1">
      <c r="A3823" s="101">
        <f>C3823*ID규칙_기본능력치그룹_단위+COUNTIF($C$4:C3823,C3823)</f>
        <v>13355020</v>
      </c>
      <c r="B3823" s="100" t="s">
        <v>437</v>
      </c>
      <c r="C3823" s="101">
        <f>VLOOKUP(B3823,WEAPON!$B:$D,3,0)</f>
        <v>13355</v>
      </c>
      <c r="D3823" s="102">
        <v>20</v>
      </c>
      <c r="E3823" s="101">
        <v>1</v>
      </c>
      <c r="F3823" s="101">
        <v>161</v>
      </c>
      <c r="G3823" s="101">
        <v>0</v>
      </c>
      <c r="H3823" s="101">
        <v>2</v>
      </c>
      <c r="I3823" s="101">
        <v>2534</v>
      </c>
      <c r="J3823" s="101">
        <v>0</v>
      </c>
      <c r="K3823" s="101">
        <v>3</v>
      </c>
      <c r="L3823" s="101">
        <v>712</v>
      </c>
      <c r="M3823" s="101">
        <v>0</v>
      </c>
      <c r="N3823" s="100" t="str">
        <f t="shared" si="177"/>
        <v>공격력 +161</v>
      </c>
      <c r="O3823" s="100" t="str">
        <f t="shared" si="178"/>
        <v>최대 체력 +2534</v>
      </c>
      <c r="P3823" s="100" t="str">
        <f t="shared" si="179"/>
        <v>치유력 +712</v>
      </c>
    </row>
    <row r="3824" spans="1:16" ht="13.8" customHeight="1">
      <c r="A3824" s="101">
        <f>C3824*ID규칙_기본능력치그룹_단위+COUNTIF($C$4:C3824,C3824)</f>
        <v>13355021</v>
      </c>
      <c r="B3824" s="100" t="s">
        <v>437</v>
      </c>
      <c r="C3824" s="101">
        <f>VLOOKUP(B3824,WEAPON!$B:$D,3,0)</f>
        <v>13355</v>
      </c>
      <c r="D3824" s="102">
        <v>21</v>
      </c>
      <c r="E3824" s="101">
        <v>1</v>
      </c>
      <c r="F3824" s="101">
        <v>166</v>
      </c>
      <c r="G3824" s="101">
        <v>0</v>
      </c>
      <c r="H3824" s="101">
        <v>2</v>
      </c>
      <c r="I3824" s="101">
        <v>2619</v>
      </c>
      <c r="J3824" s="101">
        <v>0</v>
      </c>
      <c r="K3824" s="101">
        <v>3</v>
      </c>
      <c r="L3824" s="101">
        <v>736</v>
      </c>
      <c r="M3824" s="101">
        <v>0</v>
      </c>
      <c r="N3824" s="100" t="str">
        <f t="shared" si="177"/>
        <v>공격력 +166</v>
      </c>
      <c r="O3824" s="100" t="str">
        <f t="shared" si="178"/>
        <v>최대 체력 +2619</v>
      </c>
      <c r="P3824" s="100" t="str">
        <f t="shared" si="179"/>
        <v>치유력 +736</v>
      </c>
    </row>
    <row r="3825" spans="1:16" ht="13.8" customHeight="1">
      <c r="A3825" s="101">
        <f>C3825*ID규칙_기본능력치그룹_단위+COUNTIF($C$4:C3825,C3825)</f>
        <v>13355022</v>
      </c>
      <c r="B3825" s="100" t="s">
        <v>437</v>
      </c>
      <c r="C3825" s="101">
        <f>VLOOKUP(B3825,WEAPON!$B:$D,3,0)</f>
        <v>13355</v>
      </c>
      <c r="D3825" s="102">
        <v>22</v>
      </c>
      <c r="E3825" s="101">
        <v>1</v>
      </c>
      <c r="F3825" s="101">
        <v>172</v>
      </c>
      <c r="G3825" s="101">
        <v>0</v>
      </c>
      <c r="H3825" s="101">
        <v>2</v>
      </c>
      <c r="I3825" s="101">
        <v>2703</v>
      </c>
      <c r="J3825" s="101">
        <v>0</v>
      </c>
      <c r="K3825" s="101">
        <v>3</v>
      </c>
      <c r="L3825" s="101">
        <v>759</v>
      </c>
      <c r="M3825" s="101">
        <v>0</v>
      </c>
      <c r="N3825" s="100" t="str">
        <f t="shared" si="177"/>
        <v>공격력 +172</v>
      </c>
      <c r="O3825" s="100" t="str">
        <f t="shared" si="178"/>
        <v>최대 체력 +2703</v>
      </c>
      <c r="P3825" s="100" t="str">
        <f t="shared" si="179"/>
        <v>치유력 +759</v>
      </c>
    </row>
    <row r="3826" spans="1:16" ht="13.8" customHeight="1">
      <c r="A3826" s="101">
        <f>C3826*ID규칙_기본능력치그룹_단위+COUNTIF($C$4:C3826,C3826)</f>
        <v>13355023</v>
      </c>
      <c r="B3826" s="100" t="s">
        <v>437</v>
      </c>
      <c r="C3826" s="101">
        <f>VLOOKUP(B3826,WEAPON!$B:$D,3,0)</f>
        <v>13355</v>
      </c>
      <c r="D3826" s="102">
        <v>23</v>
      </c>
      <c r="E3826" s="101">
        <v>1</v>
      </c>
      <c r="F3826" s="101">
        <v>177</v>
      </c>
      <c r="G3826" s="101">
        <v>0</v>
      </c>
      <c r="H3826" s="101">
        <v>2</v>
      </c>
      <c r="I3826" s="101">
        <v>2788</v>
      </c>
      <c r="J3826" s="101">
        <v>0</v>
      </c>
      <c r="K3826" s="101">
        <v>3</v>
      </c>
      <c r="L3826" s="101">
        <v>783</v>
      </c>
      <c r="M3826" s="101">
        <v>0</v>
      </c>
      <c r="N3826" s="100" t="str">
        <f t="shared" si="177"/>
        <v>공격력 +177</v>
      </c>
      <c r="O3826" s="100" t="str">
        <f t="shared" si="178"/>
        <v>최대 체력 +2788</v>
      </c>
      <c r="P3826" s="100" t="str">
        <f t="shared" si="179"/>
        <v>치유력 +783</v>
      </c>
    </row>
    <row r="3827" spans="1:16" ht="13.8" customHeight="1">
      <c r="A3827" s="101">
        <f>C3827*ID규칙_기본능력치그룹_단위+COUNTIF($C$4:C3827,C3827)</f>
        <v>13355024</v>
      </c>
      <c r="B3827" s="100" t="s">
        <v>437</v>
      </c>
      <c r="C3827" s="101">
        <f>VLOOKUP(B3827,WEAPON!$B:$D,3,0)</f>
        <v>13355</v>
      </c>
      <c r="D3827" s="102">
        <v>24</v>
      </c>
      <c r="E3827" s="101">
        <v>1</v>
      </c>
      <c r="F3827" s="101">
        <v>182</v>
      </c>
      <c r="G3827" s="101">
        <v>0</v>
      </c>
      <c r="H3827" s="101">
        <v>2</v>
      </c>
      <c r="I3827" s="101">
        <v>2872</v>
      </c>
      <c r="J3827" s="101">
        <v>0</v>
      </c>
      <c r="K3827" s="101">
        <v>3</v>
      </c>
      <c r="L3827" s="101">
        <v>807</v>
      </c>
      <c r="M3827" s="101">
        <v>0</v>
      </c>
      <c r="N3827" s="100" t="str">
        <f t="shared" si="177"/>
        <v>공격력 +182</v>
      </c>
      <c r="O3827" s="100" t="str">
        <f t="shared" si="178"/>
        <v>최대 체력 +2872</v>
      </c>
      <c r="P3827" s="100" t="str">
        <f t="shared" si="179"/>
        <v>치유력 +807</v>
      </c>
    </row>
    <row r="3828" spans="1:16" ht="13.8" customHeight="1">
      <c r="A3828" s="101">
        <f>C3828*ID규칙_기본능력치그룹_단위+COUNTIF($C$4:C3828,C3828)</f>
        <v>13355025</v>
      </c>
      <c r="B3828" s="100" t="s">
        <v>437</v>
      </c>
      <c r="C3828" s="101">
        <f>VLOOKUP(B3828,WEAPON!$B:$D,3,0)</f>
        <v>13355</v>
      </c>
      <c r="D3828" s="102">
        <v>25</v>
      </c>
      <c r="E3828" s="101">
        <v>1</v>
      </c>
      <c r="F3828" s="101">
        <v>188</v>
      </c>
      <c r="G3828" s="101">
        <v>0</v>
      </c>
      <c r="H3828" s="101">
        <v>2</v>
      </c>
      <c r="I3828" s="101">
        <v>2957</v>
      </c>
      <c r="J3828" s="101">
        <v>0</v>
      </c>
      <c r="K3828" s="101">
        <v>3</v>
      </c>
      <c r="L3828" s="101">
        <v>831</v>
      </c>
      <c r="M3828" s="101">
        <v>0</v>
      </c>
      <c r="N3828" s="100" t="str">
        <f t="shared" si="177"/>
        <v>공격력 +188</v>
      </c>
      <c r="O3828" s="100" t="str">
        <f t="shared" si="178"/>
        <v>최대 체력 +2957</v>
      </c>
      <c r="P3828" s="100" t="str">
        <f t="shared" si="179"/>
        <v>치유력 +831</v>
      </c>
    </row>
    <row r="3829" spans="1:16" ht="13.8" customHeight="1">
      <c r="A3829" s="101">
        <f>C3829*ID규칙_기본능력치그룹_단위+COUNTIF($C$4:C3829,C3829)</f>
        <v>13355026</v>
      </c>
      <c r="B3829" s="100" t="s">
        <v>437</v>
      </c>
      <c r="C3829" s="101">
        <f>VLOOKUP(B3829,WEAPON!$B:$D,3,0)</f>
        <v>13355</v>
      </c>
      <c r="D3829" s="102">
        <v>26</v>
      </c>
      <c r="E3829" s="101">
        <v>1</v>
      </c>
      <c r="F3829" s="101">
        <v>193</v>
      </c>
      <c r="G3829" s="101">
        <v>0</v>
      </c>
      <c r="H3829" s="101">
        <v>2</v>
      </c>
      <c r="I3829" s="101">
        <v>3041</v>
      </c>
      <c r="J3829" s="101">
        <v>0</v>
      </c>
      <c r="K3829" s="101">
        <v>3</v>
      </c>
      <c r="L3829" s="101">
        <v>854</v>
      </c>
      <c r="M3829" s="101">
        <v>0</v>
      </c>
      <c r="N3829" s="100" t="str">
        <f t="shared" si="177"/>
        <v>공격력 +193</v>
      </c>
      <c r="O3829" s="100" t="str">
        <f t="shared" si="178"/>
        <v>최대 체력 +3041</v>
      </c>
      <c r="P3829" s="100" t="str">
        <f t="shared" si="179"/>
        <v>치유력 +854</v>
      </c>
    </row>
    <row r="3830" spans="1:16" ht="13.8" customHeight="1">
      <c r="A3830" s="101">
        <f>C3830*ID규칙_기본능력치그룹_단위+COUNTIF($C$4:C3830,C3830)</f>
        <v>13355027</v>
      </c>
      <c r="B3830" s="100" t="s">
        <v>437</v>
      </c>
      <c r="C3830" s="101">
        <f>VLOOKUP(B3830,WEAPON!$B:$D,3,0)</f>
        <v>13355</v>
      </c>
      <c r="D3830" s="102">
        <v>27</v>
      </c>
      <c r="E3830" s="101">
        <v>1</v>
      </c>
      <c r="F3830" s="101">
        <v>199</v>
      </c>
      <c r="G3830" s="101">
        <v>0</v>
      </c>
      <c r="H3830" s="101">
        <v>2</v>
      </c>
      <c r="I3830" s="101">
        <v>3126</v>
      </c>
      <c r="J3830" s="101">
        <v>0</v>
      </c>
      <c r="K3830" s="101">
        <v>3</v>
      </c>
      <c r="L3830" s="101">
        <v>878</v>
      </c>
      <c r="M3830" s="101">
        <v>0</v>
      </c>
      <c r="N3830" s="100" t="str">
        <f t="shared" si="177"/>
        <v>공격력 +199</v>
      </c>
      <c r="O3830" s="100" t="str">
        <f t="shared" si="178"/>
        <v>최대 체력 +3126</v>
      </c>
      <c r="P3830" s="100" t="str">
        <f t="shared" si="179"/>
        <v>치유력 +878</v>
      </c>
    </row>
    <row r="3831" spans="1:16" ht="13.8" customHeight="1">
      <c r="A3831" s="101">
        <f>C3831*ID규칙_기본능력치그룹_단위+COUNTIF($C$4:C3831,C3831)</f>
        <v>13355028</v>
      </c>
      <c r="B3831" s="100" t="s">
        <v>437</v>
      </c>
      <c r="C3831" s="101">
        <f>VLOOKUP(B3831,WEAPON!$B:$D,3,0)</f>
        <v>13355</v>
      </c>
      <c r="D3831" s="102">
        <v>28</v>
      </c>
      <c r="E3831" s="101">
        <v>1</v>
      </c>
      <c r="F3831" s="101">
        <v>204</v>
      </c>
      <c r="G3831" s="101">
        <v>0</v>
      </c>
      <c r="H3831" s="101">
        <v>2</v>
      </c>
      <c r="I3831" s="101">
        <v>3210</v>
      </c>
      <c r="J3831" s="101">
        <v>0</v>
      </c>
      <c r="K3831" s="101">
        <v>3</v>
      </c>
      <c r="L3831" s="101">
        <v>902</v>
      </c>
      <c r="M3831" s="101">
        <v>0</v>
      </c>
      <c r="N3831" s="100" t="str">
        <f t="shared" si="177"/>
        <v>공격력 +204</v>
      </c>
      <c r="O3831" s="100" t="str">
        <f t="shared" si="178"/>
        <v>최대 체력 +3210</v>
      </c>
      <c r="P3831" s="100" t="str">
        <f t="shared" si="179"/>
        <v>치유력 +902</v>
      </c>
    </row>
    <row r="3832" spans="1:16" ht="13.8" customHeight="1">
      <c r="A3832" s="101">
        <f>C3832*ID규칙_기본능력치그룹_단위+COUNTIF($C$4:C3832,C3832)</f>
        <v>13355029</v>
      </c>
      <c r="B3832" s="100" t="s">
        <v>437</v>
      </c>
      <c r="C3832" s="101">
        <f>VLOOKUP(B3832,WEAPON!$B:$D,3,0)</f>
        <v>13355</v>
      </c>
      <c r="D3832" s="102">
        <v>29</v>
      </c>
      <c r="E3832" s="101">
        <v>1</v>
      </c>
      <c r="F3832" s="101">
        <v>209</v>
      </c>
      <c r="G3832" s="101">
        <v>0</v>
      </c>
      <c r="H3832" s="101">
        <v>2</v>
      </c>
      <c r="I3832" s="101">
        <v>3295</v>
      </c>
      <c r="J3832" s="101">
        <v>0</v>
      </c>
      <c r="K3832" s="101">
        <v>3</v>
      </c>
      <c r="L3832" s="101">
        <v>926</v>
      </c>
      <c r="M3832" s="101">
        <v>0</v>
      </c>
      <c r="N3832" s="100" t="str">
        <f t="shared" si="177"/>
        <v>공격력 +209</v>
      </c>
      <c r="O3832" s="100" t="str">
        <f t="shared" si="178"/>
        <v>최대 체력 +3295</v>
      </c>
      <c r="P3832" s="100" t="str">
        <f t="shared" si="179"/>
        <v>치유력 +926</v>
      </c>
    </row>
    <row r="3833" spans="1:16" ht="13.8" customHeight="1">
      <c r="A3833" s="101">
        <f>C3833*ID규칙_기본능력치그룹_단위+COUNTIF($C$4:C3833,C3833)</f>
        <v>13355030</v>
      </c>
      <c r="B3833" s="100" t="s">
        <v>437</v>
      </c>
      <c r="C3833" s="101">
        <f>VLOOKUP(B3833,WEAPON!$B:$D,3,0)</f>
        <v>13355</v>
      </c>
      <c r="D3833" s="102">
        <v>30</v>
      </c>
      <c r="E3833" s="101">
        <v>1</v>
      </c>
      <c r="F3833" s="101">
        <v>215</v>
      </c>
      <c r="G3833" s="101">
        <v>0</v>
      </c>
      <c r="H3833" s="101">
        <v>2</v>
      </c>
      <c r="I3833" s="101">
        <v>3379</v>
      </c>
      <c r="J3833" s="101">
        <v>0</v>
      </c>
      <c r="K3833" s="101">
        <v>3</v>
      </c>
      <c r="L3833" s="101">
        <v>949</v>
      </c>
      <c r="M3833" s="101">
        <v>0</v>
      </c>
      <c r="N3833" s="100" t="str">
        <f t="shared" si="177"/>
        <v>공격력 +215</v>
      </c>
      <c r="O3833" s="100" t="str">
        <f t="shared" si="178"/>
        <v>최대 체력 +3379</v>
      </c>
      <c r="P3833" s="100" t="str">
        <f t="shared" si="179"/>
        <v>치유력 +949</v>
      </c>
    </row>
    <row r="3834" spans="1:16" ht="13.8" customHeight="1">
      <c r="A3834" s="101">
        <f>C3834*ID규칙_기본능력치그룹_단위+COUNTIF($C$4:C3834,C3834)</f>
        <v>13355031</v>
      </c>
      <c r="B3834" s="100" t="s">
        <v>437</v>
      </c>
      <c r="C3834" s="101">
        <f>VLOOKUP(B3834,WEAPON!$B:$D,3,0)</f>
        <v>13355</v>
      </c>
      <c r="D3834" s="102">
        <v>31</v>
      </c>
      <c r="E3834" s="101">
        <v>1</v>
      </c>
      <c r="F3834" s="101">
        <v>220</v>
      </c>
      <c r="G3834" s="101">
        <v>0</v>
      </c>
      <c r="H3834" s="101">
        <v>2</v>
      </c>
      <c r="I3834" s="101">
        <v>3464</v>
      </c>
      <c r="J3834" s="101">
        <v>0</v>
      </c>
      <c r="K3834" s="101">
        <v>3</v>
      </c>
      <c r="L3834" s="101">
        <v>973</v>
      </c>
      <c r="M3834" s="101">
        <v>0</v>
      </c>
      <c r="N3834" s="100" t="str">
        <f t="shared" si="177"/>
        <v>공격력 +220</v>
      </c>
      <c r="O3834" s="100" t="str">
        <f t="shared" si="178"/>
        <v>최대 체력 +3464</v>
      </c>
      <c r="P3834" s="100" t="str">
        <f t="shared" si="179"/>
        <v>치유력 +973</v>
      </c>
    </row>
    <row r="3835" spans="1:16" ht="13.8" customHeight="1">
      <c r="A3835" s="101">
        <f>C3835*ID규칙_기본능력치그룹_단위+COUNTIF($C$4:C3835,C3835)</f>
        <v>13355032</v>
      </c>
      <c r="B3835" s="100" t="s">
        <v>437</v>
      </c>
      <c r="C3835" s="101">
        <f>VLOOKUP(B3835,WEAPON!$B:$D,3,0)</f>
        <v>13355</v>
      </c>
      <c r="D3835" s="102">
        <v>32</v>
      </c>
      <c r="E3835" s="101">
        <v>1</v>
      </c>
      <c r="F3835" s="101">
        <v>225</v>
      </c>
      <c r="G3835" s="101">
        <v>0</v>
      </c>
      <c r="H3835" s="101">
        <v>2</v>
      </c>
      <c r="I3835" s="101">
        <v>3548</v>
      </c>
      <c r="J3835" s="101">
        <v>0</v>
      </c>
      <c r="K3835" s="101">
        <v>3</v>
      </c>
      <c r="L3835" s="101">
        <v>997</v>
      </c>
      <c r="M3835" s="101">
        <v>0</v>
      </c>
      <c r="N3835" s="100" t="str">
        <f t="shared" si="177"/>
        <v>공격력 +225</v>
      </c>
      <c r="O3835" s="100" t="str">
        <f t="shared" si="178"/>
        <v>최대 체력 +3548</v>
      </c>
      <c r="P3835" s="100" t="str">
        <f t="shared" si="179"/>
        <v>치유력 +997</v>
      </c>
    </row>
    <row r="3836" spans="1:16" ht="13.8" customHeight="1">
      <c r="A3836" s="101">
        <f>C3836*ID규칙_기본능력치그룹_단위+COUNTIF($C$4:C3836,C3836)</f>
        <v>13355033</v>
      </c>
      <c r="B3836" s="100" t="s">
        <v>437</v>
      </c>
      <c r="C3836" s="101">
        <f>VLOOKUP(B3836,WEAPON!$B:$D,3,0)</f>
        <v>13355</v>
      </c>
      <c r="D3836" s="102">
        <v>33</v>
      </c>
      <c r="E3836" s="101">
        <v>1</v>
      </c>
      <c r="F3836" s="101">
        <v>231</v>
      </c>
      <c r="G3836" s="101">
        <v>0</v>
      </c>
      <c r="H3836" s="101">
        <v>2</v>
      </c>
      <c r="I3836" s="101">
        <v>3633</v>
      </c>
      <c r="J3836" s="101">
        <v>0</v>
      </c>
      <c r="K3836" s="101">
        <v>3</v>
      </c>
      <c r="L3836" s="101">
        <v>1021</v>
      </c>
      <c r="M3836" s="101">
        <v>0</v>
      </c>
      <c r="N3836" s="100" t="str">
        <f t="shared" si="177"/>
        <v>공격력 +231</v>
      </c>
      <c r="O3836" s="100" t="str">
        <f t="shared" si="178"/>
        <v>최대 체력 +3633</v>
      </c>
      <c r="P3836" s="100" t="str">
        <f t="shared" si="179"/>
        <v>치유력 +1021</v>
      </c>
    </row>
    <row r="3837" spans="1:16" ht="13.8" customHeight="1">
      <c r="A3837" s="101">
        <f>C3837*ID규칙_기본능력치그룹_단위+COUNTIF($C$4:C3837,C3837)</f>
        <v>13355034</v>
      </c>
      <c r="B3837" s="100" t="s">
        <v>437</v>
      </c>
      <c r="C3837" s="101">
        <f>VLOOKUP(B3837,WEAPON!$B:$D,3,0)</f>
        <v>13355</v>
      </c>
      <c r="D3837" s="102">
        <v>34</v>
      </c>
      <c r="E3837" s="101">
        <v>1</v>
      </c>
      <c r="F3837" s="101">
        <v>236</v>
      </c>
      <c r="G3837" s="101">
        <v>0</v>
      </c>
      <c r="H3837" s="101">
        <v>2</v>
      </c>
      <c r="I3837" s="101">
        <v>3717</v>
      </c>
      <c r="J3837" s="101">
        <v>0</v>
      </c>
      <c r="K3837" s="101">
        <v>3</v>
      </c>
      <c r="L3837" s="101">
        <v>1044</v>
      </c>
      <c r="M3837" s="101">
        <v>0</v>
      </c>
      <c r="N3837" s="100" t="str">
        <f t="shared" si="177"/>
        <v>공격력 +236</v>
      </c>
      <c r="O3837" s="100" t="str">
        <f t="shared" si="178"/>
        <v>최대 체력 +3717</v>
      </c>
      <c r="P3837" s="100" t="str">
        <f t="shared" si="179"/>
        <v>치유력 +1044</v>
      </c>
    </row>
    <row r="3838" spans="1:16" ht="13.8" customHeight="1">
      <c r="A3838" s="101">
        <f>C3838*ID규칙_기본능력치그룹_단위+COUNTIF($C$4:C3838,C3838)</f>
        <v>13355035</v>
      </c>
      <c r="B3838" s="100" t="s">
        <v>437</v>
      </c>
      <c r="C3838" s="101">
        <f>VLOOKUP(B3838,WEAPON!$B:$D,3,0)</f>
        <v>13355</v>
      </c>
      <c r="D3838" s="102">
        <v>35</v>
      </c>
      <c r="E3838" s="101">
        <v>1</v>
      </c>
      <c r="F3838" s="101">
        <v>241</v>
      </c>
      <c r="G3838" s="101">
        <v>0</v>
      </c>
      <c r="H3838" s="101">
        <v>2</v>
      </c>
      <c r="I3838" s="101">
        <v>3802</v>
      </c>
      <c r="J3838" s="101">
        <v>0</v>
      </c>
      <c r="K3838" s="101">
        <v>3</v>
      </c>
      <c r="L3838" s="101">
        <v>1068</v>
      </c>
      <c r="M3838" s="101">
        <v>0</v>
      </c>
      <c r="N3838" s="100" t="str">
        <f t="shared" si="177"/>
        <v>공격력 +241</v>
      </c>
      <c r="O3838" s="100" t="str">
        <f t="shared" si="178"/>
        <v>최대 체력 +3802</v>
      </c>
      <c r="P3838" s="100" t="str">
        <f t="shared" si="179"/>
        <v>치유력 +1068</v>
      </c>
    </row>
    <row r="3839" spans="1:16" ht="13.8" customHeight="1">
      <c r="A3839" s="101">
        <f>C3839*ID규칙_기본능력치그룹_단위+COUNTIF($C$4:C3839,C3839)</f>
        <v>13355036</v>
      </c>
      <c r="B3839" s="100" t="s">
        <v>437</v>
      </c>
      <c r="C3839" s="101">
        <f>VLOOKUP(B3839,WEAPON!$B:$D,3,0)</f>
        <v>13355</v>
      </c>
      <c r="D3839" s="102">
        <v>36</v>
      </c>
      <c r="E3839" s="101">
        <v>1</v>
      </c>
      <c r="F3839" s="101">
        <v>247</v>
      </c>
      <c r="G3839" s="101">
        <v>0</v>
      </c>
      <c r="H3839" s="101">
        <v>2</v>
      </c>
      <c r="I3839" s="101">
        <v>3886</v>
      </c>
      <c r="J3839" s="101">
        <v>0</v>
      </c>
      <c r="K3839" s="101">
        <v>3</v>
      </c>
      <c r="L3839" s="101">
        <v>1092</v>
      </c>
      <c r="M3839" s="101">
        <v>0</v>
      </c>
      <c r="N3839" s="100" t="str">
        <f t="shared" si="177"/>
        <v>공격력 +247</v>
      </c>
      <c r="O3839" s="100" t="str">
        <f t="shared" si="178"/>
        <v>최대 체력 +3886</v>
      </c>
      <c r="P3839" s="100" t="str">
        <f t="shared" si="179"/>
        <v>치유력 +1092</v>
      </c>
    </row>
    <row r="3840" spans="1:16" ht="13.8" customHeight="1">
      <c r="A3840" s="101">
        <f>C3840*ID규칙_기본능력치그룹_단위+COUNTIF($C$4:C3840,C3840)</f>
        <v>13355037</v>
      </c>
      <c r="B3840" s="100" t="s">
        <v>437</v>
      </c>
      <c r="C3840" s="101">
        <f>VLOOKUP(B3840,WEAPON!$B:$D,3,0)</f>
        <v>13355</v>
      </c>
      <c r="D3840" s="102">
        <v>37</v>
      </c>
      <c r="E3840" s="101">
        <v>1</v>
      </c>
      <c r="F3840" s="101">
        <v>252</v>
      </c>
      <c r="G3840" s="101">
        <v>0</v>
      </c>
      <c r="H3840" s="101">
        <v>2</v>
      </c>
      <c r="I3840" s="101">
        <v>3971</v>
      </c>
      <c r="J3840" s="101">
        <v>0</v>
      </c>
      <c r="K3840" s="101">
        <v>3</v>
      </c>
      <c r="L3840" s="101">
        <v>1115</v>
      </c>
      <c r="M3840" s="101">
        <v>0</v>
      </c>
      <c r="N3840" s="100" t="str">
        <f t="shared" si="177"/>
        <v>공격력 +252</v>
      </c>
      <c r="O3840" s="100" t="str">
        <f t="shared" si="178"/>
        <v>최대 체력 +3971</v>
      </c>
      <c r="P3840" s="100" t="str">
        <f t="shared" si="179"/>
        <v>치유력 +1115</v>
      </c>
    </row>
    <row r="3841" spans="1:16" ht="13.8" customHeight="1">
      <c r="A3841" s="101">
        <f>C3841*ID규칙_기본능력치그룹_단위+COUNTIF($C$4:C3841,C3841)</f>
        <v>13355038</v>
      </c>
      <c r="B3841" s="100" t="s">
        <v>437</v>
      </c>
      <c r="C3841" s="101">
        <f>VLOOKUP(B3841,WEAPON!$B:$D,3,0)</f>
        <v>13355</v>
      </c>
      <c r="D3841" s="102">
        <v>38</v>
      </c>
      <c r="E3841" s="101">
        <v>1</v>
      </c>
      <c r="F3841" s="101">
        <v>258</v>
      </c>
      <c r="G3841" s="101">
        <v>0</v>
      </c>
      <c r="H3841" s="101">
        <v>2</v>
      </c>
      <c r="I3841" s="101">
        <v>4055</v>
      </c>
      <c r="J3841" s="101">
        <v>0</v>
      </c>
      <c r="K3841" s="101">
        <v>3</v>
      </c>
      <c r="L3841" s="101">
        <v>1139</v>
      </c>
      <c r="M3841" s="101">
        <v>0</v>
      </c>
      <c r="N3841" s="100" t="str">
        <f t="shared" si="177"/>
        <v>공격력 +258</v>
      </c>
      <c r="O3841" s="100" t="str">
        <f t="shared" si="178"/>
        <v>최대 체력 +4055</v>
      </c>
      <c r="P3841" s="100" t="str">
        <f t="shared" si="179"/>
        <v>치유력 +1139</v>
      </c>
    </row>
    <row r="3842" spans="1:16" ht="13.8" customHeight="1">
      <c r="A3842" s="101">
        <f>C3842*ID규칙_기본능력치그룹_단위+COUNTIF($C$4:C3842,C3842)</f>
        <v>13355039</v>
      </c>
      <c r="B3842" s="100" t="s">
        <v>437</v>
      </c>
      <c r="C3842" s="101">
        <f>VLOOKUP(B3842,WEAPON!$B:$D,3,0)</f>
        <v>13355</v>
      </c>
      <c r="D3842" s="102">
        <v>39</v>
      </c>
      <c r="E3842" s="101">
        <v>1</v>
      </c>
      <c r="F3842" s="101">
        <v>263</v>
      </c>
      <c r="G3842" s="101">
        <v>0</v>
      </c>
      <c r="H3842" s="101">
        <v>2</v>
      </c>
      <c r="I3842" s="101">
        <v>4140</v>
      </c>
      <c r="J3842" s="101">
        <v>0</v>
      </c>
      <c r="K3842" s="101">
        <v>3</v>
      </c>
      <c r="L3842" s="101">
        <v>1163</v>
      </c>
      <c r="M3842" s="101">
        <v>0</v>
      </c>
      <c r="N3842" s="100" t="str">
        <f t="shared" si="177"/>
        <v>공격력 +263</v>
      </c>
      <c r="O3842" s="100" t="str">
        <f t="shared" si="178"/>
        <v>최대 체력 +4140</v>
      </c>
      <c r="P3842" s="100" t="str">
        <f t="shared" si="179"/>
        <v>치유력 +1163</v>
      </c>
    </row>
    <row r="3843" spans="1:16" ht="13.8" customHeight="1">
      <c r="A3843" s="101">
        <f>C3843*ID규칙_기본능력치그룹_단위+COUNTIF($C$4:C3843,C3843)</f>
        <v>13355040</v>
      </c>
      <c r="B3843" s="100" t="s">
        <v>437</v>
      </c>
      <c r="C3843" s="101">
        <f>VLOOKUP(B3843,WEAPON!$B:$D,3,0)</f>
        <v>13355</v>
      </c>
      <c r="D3843" s="102">
        <v>40</v>
      </c>
      <c r="E3843" s="101">
        <v>1</v>
      </c>
      <c r="F3843" s="101">
        <v>268</v>
      </c>
      <c r="G3843" s="101">
        <v>0</v>
      </c>
      <c r="H3843" s="101">
        <v>2</v>
      </c>
      <c r="I3843" s="101">
        <v>4224</v>
      </c>
      <c r="J3843" s="101">
        <v>0</v>
      </c>
      <c r="K3843" s="101">
        <v>3</v>
      </c>
      <c r="L3843" s="101">
        <v>1187</v>
      </c>
      <c r="M3843" s="101">
        <v>0</v>
      </c>
      <c r="N3843" s="100" t="str">
        <f t="shared" si="177"/>
        <v>공격력 +268</v>
      </c>
      <c r="O3843" s="100" t="str">
        <f t="shared" si="178"/>
        <v>최대 체력 +4224</v>
      </c>
      <c r="P3843" s="100" t="str">
        <f t="shared" si="179"/>
        <v>치유력 +1187</v>
      </c>
    </row>
    <row r="3844" spans="1:16" ht="13.8" customHeight="1">
      <c r="A3844" s="101">
        <f>C3844*ID규칙_기본능력치그룹_단위+COUNTIF($C$4:C3844,C3844)</f>
        <v>13355041</v>
      </c>
      <c r="B3844" s="100" t="s">
        <v>437</v>
      </c>
      <c r="C3844" s="101">
        <f>VLOOKUP(B3844,WEAPON!$B:$D,3,0)</f>
        <v>13355</v>
      </c>
      <c r="D3844" s="102">
        <v>41</v>
      </c>
      <c r="E3844" s="101">
        <v>1</v>
      </c>
      <c r="F3844" s="101">
        <v>274</v>
      </c>
      <c r="G3844" s="101">
        <v>0</v>
      </c>
      <c r="H3844" s="101">
        <v>2</v>
      </c>
      <c r="I3844" s="101">
        <v>4309</v>
      </c>
      <c r="J3844" s="101">
        <v>0</v>
      </c>
      <c r="K3844" s="101">
        <v>3</v>
      </c>
      <c r="L3844" s="101">
        <v>1210</v>
      </c>
      <c r="M3844" s="101">
        <v>0</v>
      </c>
      <c r="N3844" s="100" t="str">
        <f t="shared" ref="N3844:N3907" si="180">IF(E3844=0,"-",VLOOKUP(E3844,STATS_TYPE,2,0)&amp;" +")&amp;IF(E3844=0,"",IF(G3844=0,F3844,F3844/100&amp;"%"))</f>
        <v>공격력 +274</v>
      </c>
      <c r="O3844" s="100" t="str">
        <f t="shared" ref="O3844:O3907" si="181">IF(H3844=0,"-",VLOOKUP(H3844,STATS_TYPE,2,0)&amp;" +")&amp;IF(H3844=0,"",IF(J3844=0,I3844,I3844/100&amp;"%"))</f>
        <v>최대 체력 +4309</v>
      </c>
      <c r="P3844" s="100" t="str">
        <f t="shared" ref="P3844:P3907" si="182">IF(K3844=0,"-",VLOOKUP(K3844,STATS_TYPE,2,0)&amp;" +")&amp;IF(K3844=0,"",IF(M3844=0,L3844,L3844/100&amp;"%"))</f>
        <v>치유력 +1210</v>
      </c>
    </row>
    <row r="3845" spans="1:16" ht="13.8" customHeight="1">
      <c r="A3845" s="101">
        <f>C3845*ID규칙_기본능력치그룹_단위+COUNTIF($C$4:C3845,C3845)</f>
        <v>13355042</v>
      </c>
      <c r="B3845" s="100" t="s">
        <v>437</v>
      </c>
      <c r="C3845" s="101">
        <f>VLOOKUP(B3845,WEAPON!$B:$D,3,0)</f>
        <v>13355</v>
      </c>
      <c r="D3845" s="102">
        <v>42</v>
      </c>
      <c r="E3845" s="101">
        <v>1</v>
      </c>
      <c r="F3845" s="101">
        <v>279</v>
      </c>
      <c r="G3845" s="101">
        <v>0</v>
      </c>
      <c r="H3845" s="101">
        <v>2</v>
      </c>
      <c r="I3845" s="101">
        <v>4393</v>
      </c>
      <c r="J3845" s="101">
        <v>0</v>
      </c>
      <c r="K3845" s="101">
        <v>3</v>
      </c>
      <c r="L3845" s="101">
        <v>1234</v>
      </c>
      <c r="M3845" s="101">
        <v>0</v>
      </c>
      <c r="N3845" s="100" t="str">
        <f t="shared" si="180"/>
        <v>공격력 +279</v>
      </c>
      <c r="O3845" s="100" t="str">
        <f t="shared" si="181"/>
        <v>최대 체력 +4393</v>
      </c>
      <c r="P3845" s="100" t="str">
        <f t="shared" si="182"/>
        <v>치유력 +1234</v>
      </c>
    </row>
    <row r="3846" spans="1:16" ht="13.8" customHeight="1">
      <c r="A3846" s="101">
        <f>C3846*ID규칙_기본능력치그룹_단위+COUNTIF($C$4:C3846,C3846)</f>
        <v>13355043</v>
      </c>
      <c r="B3846" s="100" t="s">
        <v>437</v>
      </c>
      <c r="C3846" s="101">
        <f>VLOOKUP(B3846,WEAPON!$B:$D,3,0)</f>
        <v>13355</v>
      </c>
      <c r="D3846" s="102">
        <v>43</v>
      </c>
      <c r="E3846" s="101">
        <v>1</v>
      </c>
      <c r="F3846" s="101">
        <v>284</v>
      </c>
      <c r="G3846" s="101">
        <v>0</v>
      </c>
      <c r="H3846" s="101">
        <v>2</v>
      </c>
      <c r="I3846" s="101">
        <v>4478</v>
      </c>
      <c r="J3846" s="101">
        <v>0</v>
      </c>
      <c r="K3846" s="101">
        <v>3</v>
      </c>
      <c r="L3846" s="101">
        <v>1258</v>
      </c>
      <c r="M3846" s="101">
        <v>0</v>
      </c>
      <c r="N3846" s="100" t="str">
        <f t="shared" si="180"/>
        <v>공격력 +284</v>
      </c>
      <c r="O3846" s="100" t="str">
        <f t="shared" si="181"/>
        <v>최대 체력 +4478</v>
      </c>
      <c r="P3846" s="100" t="str">
        <f t="shared" si="182"/>
        <v>치유력 +1258</v>
      </c>
    </row>
    <row r="3847" spans="1:16" ht="13.8" customHeight="1">
      <c r="A3847" s="101">
        <f>C3847*ID규칙_기본능력치그룹_단위+COUNTIF($C$4:C3847,C3847)</f>
        <v>13355044</v>
      </c>
      <c r="B3847" s="100" t="s">
        <v>437</v>
      </c>
      <c r="C3847" s="101">
        <f>VLOOKUP(B3847,WEAPON!$B:$D,3,0)</f>
        <v>13355</v>
      </c>
      <c r="D3847" s="102">
        <v>44</v>
      </c>
      <c r="E3847" s="101">
        <v>1</v>
      </c>
      <c r="F3847" s="101">
        <v>290</v>
      </c>
      <c r="G3847" s="101">
        <v>0</v>
      </c>
      <c r="H3847" s="101">
        <v>2</v>
      </c>
      <c r="I3847" s="101">
        <v>4562</v>
      </c>
      <c r="J3847" s="101">
        <v>0</v>
      </c>
      <c r="K3847" s="101">
        <v>3</v>
      </c>
      <c r="L3847" s="101">
        <v>1282</v>
      </c>
      <c r="M3847" s="101">
        <v>0</v>
      </c>
      <c r="N3847" s="100" t="str">
        <f t="shared" si="180"/>
        <v>공격력 +290</v>
      </c>
      <c r="O3847" s="100" t="str">
        <f t="shared" si="181"/>
        <v>최대 체력 +4562</v>
      </c>
      <c r="P3847" s="100" t="str">
        <f t="shared" si="182"/>
        <v>치유력 +1282</v>
      </c>
    </row>
    <row r="3848" spans="1:16" ht="13.8" customHeight="1">
      <c r="A3848" s="101">
        <f>C3848*ID규칙_기본능력치그룹_단위+COUNTIF($C$4:C3848,C3848)</f>
        <v>13355045</v>
      </c>
      <c r="B3848" s="100" t="s">
        <v>437</v>
      </c>
      <c r="C3848" s="101">
        <f>VLOOKUP(B3848,WEAPON!$B:$D,3,0)</f>
        <v>13355</v>
      </c>
      <c r="D3848" s="102">
        <v>45</v>
      </c>
      <c r="E3848" s="101">
        <v>1</v>
      </c>
      <c r="F3848" s="101">
        <v>295</v>
      </c>
      <c r="G3848" s="101">
        <v>0</v>
      </c>
      <c r="H3848" s="101">
        <v>2</v>
      </c>
      <c r="I3848" s="101">
        <v>4647</v>
      </c>
      <c r="J3848" s="101">
        <v>0</v>
      </c>
      <c r="K3848" s="101">
        <v>3</v>
      </c>
      <c r="L3848" s="101">
        <v>1305</v>
      </c>
      <c r="M3848" s="101">
        <v>0</v>
      </c>
      <c r="N3848" s="100" t="str">
        <f t="shared" si="180"/>
        <v>공격력 +295</v>
      </c>
      <c r="O3848" s="100" t="str">
        <f t="shared" si="181"/>
        <v>최대 체력 +4647</v>
      </c>
      <c r="P3848" s="100" t="str">
        <f t="shared" si="182"/>
        <v>치유력 +1305</v>
      </c>
    </row>
    <row r="3849" spans="1:16" ht="13.8" customHeight="1">
      <c r="A3849" s="101">
        <f>C3849*ID규칙_기본능력치그룹_단위+COUNTIF($C$4:C3849,C3849)</f>
        <v>13355046</v>
      </c>
      <c r="B3849" s="100" t="s">
        <v>437</v>
      </c>
      <c r="C3849" s="101">
        <f>VLOOKUP(B3849,WEAPON!$B:$D,3,0)</f>
        <v>13355</v>
      </c>
      <c r="D3849" s="102">
        <v>46</v>
      </c>
      <c r="E3849" s="101">
        <v>1</v>
      </c>
      <c r="F3849" s="101">
        <v>301</v>
      </c>
      <c r="G3849" s="101">
        <v>0</v>
      </c>
      <c r="H3849" s="101">
        <v>2</v>
      </c>
      <c r="I3849" s="101">
        <v>4731</v>
      </c>
      <c r="J3849" s="101">
        <v>0</v>
      </c>
      <c r="K3849" s="101">
        <v>3</v>
      </c>
      <c r="L3849" s="101">
        <v>1329</v>
      </c>
      <c r="M3849" s="101">
        <v>0</v>
      </c>
      <c r="N3849" s="100" t="str">
        <f t="shared" si="180"/>
        <v>공격력 +301</v>
      </c>
      <c r="O3849" s="100" t="str">
        <f t="shared" si="181"/>
        <v>최대 체력 +4731</v>
      </c>
      <c r="P3849" s="100" t="str">
        <f t="shared" si="182"/>
        <v>치유력 +1329</v>
      </c>
    </row>
    <row r="3850" spans="1:16" ht="13.8" customHeight="1">
      <c r="A3850" s="101">
        <f>C3850*ID규칙_기본능력치그룹_단위+COUNTIF($C$4:C3850,C3850)</f>
        <v>13355047</v>
      </c>
      <c r="B3850" s="100" t="s">
        <v>437</v>
      </c>
      <c r="C3850" s="101">
        <f>VLOOKUP(B3850,WEAPON!$B:$D,3,0)</f>
        <v>13355</v>
      </c>
      <c r="D3850" s="102">
        <v>47</v>
      </c>
      <c r="E3850" s="101">
        <v>1</v>
      </c>
      <c r="F3850" s="101">
        <v>306</v>
      </c>
      <c r="G3850" s="101">
        <v>0</v>
      </c>
      <c r="H3850" s="101">
        <v>2</v>
      </c>
      <c r="I3850" s="101">
        <v>4816</v>
      </c>
      <c r="J3850" s="101">
        <v>0</v>
      </c>
      <c r="K3850" s="101">
        <v>3</v>
      </c>
      <c r="L3850" s="101">
        <v>1353</v>
      </c>
      <c r="M3850" s="101">
        <v>0</v>
      </c>
      <c r="N3850" s="100" t="str">
        <f t="shared" si="180"/>
        <v>공격력 +306</v>
      </c>
      <c r="O3850" s="100" t="str">
        <f t="shared" si="181"/>
        <v>최대 체력 +4816</v>
      </c>
      <c r="P3850" s="100" t="str">
        <f t="shared" si="182"/>
        <v>치유력 +1353</v>
      </c>
    </row>
    <row r="3851" spans="1:16" ht="13.8" customHeight="1">
      <c r="A3851" s="101">
        <f>C3851*ID규칙_기본능력치그룹_단위+COUNTIF($C$4:C3851,C3851)</f>
        <v>13355048</v>
      </c>
      <c r="B3851" s="100" t="s">
        <v>437</v>
      </c>
      <c r="C3851" s="101">
        <f>VLOOKUP(B3851,WEAPON!$B:$D,3,0)</f>
        <v>13355</v>
      </c>
      <c r="D3851" s="102">
        <v>48</v>
      </c>
      <c r="E3851" s="101">
        <v>1</v>
      </c>
      <c r="F3851" s="101">
        <v>311</v>
      </c>
      <c r="G3851" s="101">
        <v>0</v>
      </c>
      <c r="H3851" s="101">
        <v>2</v>
      </c>
      <c r="I3851" s="101">
        <v>4900</v>
      </c>
      <c r="J3851" s="101">
        <v>0</v>
      </c>
      <c r="K3851" s="101">
        <v>3</v>
      </c>
      <c r="L3851" s="101">
        <v>1377</v>
      </c>
      <c r="M3851" s="101">
        <v>0</v>
      </c>
      <c r="N3851" s="100" t="str">
        <f t="shared" si="180"/>
        <v>공격력 +311</v>
      </c>
      <c r="O3851" s="100" t="str">
        <f t="shared" si="181"/>
        <v>최대 체력 +4900</v>
      </c>
      <c r="P3851" s="100" t="str">
        <f t="shared" si="182"/>
        <v>치유력 +1377</v>
      </c>
    </row>
    <row r="3852" spans="1:16" ht="13.8" customHeight="1">
      <c r="A3852" s="101">
        <f>C3852*ID규칙_기본능력치그룹_단위+COUNTIF($C$4:C3852,C3852)</f>
        <v>13355049</v>
      </c>
      <c r="B3852" s="100" t="s">
        <v>437</v>
      </c>
      <c r="C3852" s="101">
        <f>VLOOKUP(B3852,WEAPON!$B:$D,3,0)</f>
        <v>13355</v>
      </c>
      <c r="D3852" s="102">
        <v>49</v>
      </c>
      <c r="E3852" s="101">
        <v>1</v>
      </c>
      <c r="F3852" s="101">
        <v>317</v>
      </c>
      <c r="G3852" s="101">
        <v>0</v>
      </c>
      <c r="H3852" s="101">
        <v>2</v>
      </c>
      <c r="I3852" s="101">
        <v>4985</v>
      </c>
      <c r="J3852" s="101">
        <v>0</v>
      </c>
      <c r="K3852" s="101">
        <v>3</v>
      </c>
      <c r="L3852" s="101">
        <v>1400</v>
      </c>
      <c r="M3852" s="101">
        <v>0</v>
      </c>
      <c r="N3852" s="100" t="str">
        <f t="shared" si="180"/>
        <v>공격력 +317</v>
      </c>
      <c r="O3852" s="100" t="str">
        <f t="shared" si="181"/>
        <v>최대 체력 +4985</v>
      </c>
      <c r="P3852" s="100" t="str">
        <f t="shared" si="182"/>
        <v>치유력 +1400</v>
      </c>
    </row>
    <row r="3853" spans="1:16" ht="13.8" customHeight="1">
      <c r="A3853" s="101">
        <f>C3853*ID규칙_기본능력치그룹_단위+COUNTIF($C$4:C3853,C3853)</f>
        <v>13355050</v>
      </c>
      <c r="B3853" s="100" t="s">
        <v>437</v>
      </c>
      <c r="C3853" s="101">
        <f>VLOOKUP(B3853,WEAPON!$B:$D,3,0)</f>
        <v>13355</v>
      </c>
      <c r="D3853" s="102">
        <v>50</v>
      </c>
      <c r="E3853" s="101">
        <v>1</v>
      </c>
      <c r="F3853" s="101">
        <v>322</v>
      </c>
      <c r="G3853" s="101">
        <v>0</v>
      </c>
      <c r="H3853" s="101">
        <v>2</v>
      </c>
      <c r="I3853" s="101">
        <v>5069</v>
      </c>
      <c r="J3853" s="101">
        <v>0</v>
      </c>
      <c r="K3853" s="101">
        <v>3</v>
      </c>
      <c r="L3853" s="101">
        <v>1424</v>
      </c>
      <c r="M3853" s="101">
        <v>0</v>
      </c>
      <c r="N3853" s="100" t="str">
        <f t="shared" si="180"/>
        <v>공격력 +322</v>
      </c>
      <c r="O3853" s="100" t="str">
        <f t="shared" si="181"/>
        <v>최대 체력 +5069</v>
      </c>
      <c r="P3853" s="100" t="str">
        <f t="shared" si="182"/>
        <v>치유력 +1424</v>
      </c>
    </row>
    <row r="3854" spans="1:16" ht="13.8" customHeight="1">
      <c r="A3854" s="101">
        <f>C3854*ID규칙_기본능력치그룹_단위+COUNTIF($C$4:C3854,C3854)</f>
        <v>14356001</v>
      </c>
      <c r="B3854" s="100" t="s">
        <v>439</v>
      </c>
      <c r="C3854" s="101">
        <f>VLOOKUP(B3854,WEAPON!$B:$D,3,0)</f>
        <v>14356</v>
      </c>
      <c r="D3854" s="102">
        <v>1</v>
      </c>
      <c r="E3854" s="101">
        <v>1</v>
      </c>
      <c r="F3854" s="101">
        <v>69</v>
      </c>
      <c r="G3854" s="101">
        <v>0</v>
      </c>
      <c r="H3854" s="101">
        <v>2</v>
      </c>
      <c r="I3854" s="101">
        <v>631</v>
      </c>
      <c r="J3854" s="101">
        <v>0</v>
      </c>
      <c r="K3854" s="101">
        <v>0</v>
      </c>
      <c r="L3854" s="101">
        <v>0</v>
      </c>
      <c r="M3854" s="101">
        <v>0</v>
      </c>
      <c r="N3854" s="100" t="str">
        <f t="shared" si="180"/>
        <v>공격력 +69</v>
      </c>
      <c r="O3854" s="100" t="str">
        <f t="shared" si="181"/>
        <v>최대 체력 +631</v>
      </c>
      <c r="P3854" s="100" t="str">
        <f t="shared" si="182"/>
        <v>-</v>
      </c>
    </row>
    <row r="3855" spans="1:16" ht="13.8" customHeight="1">
      <c r="A3855" s="101">
        <f>C3855*ID규칙_기본능력치그룹_단위+COUNTIF($C$4:C3855,C3855)</f>
        <v>14356002</v>
      </c>
      <c r="B3855" s="100" t="s">
        <v>439</v>
      </c>
      <c r="C3855" s="101">
        <f>VLOOKUP(B3855,WEAPON!$B:$D,3,0)</f>
        <v>14356</v>
      </c>
      <c r="D3855" s="102">
        <v>2</v>
      </c>
      <c r="E3855" s="101">
        <v>1</v>
      </c>
      <c r="F3855" s="101">
        <v>75</v>
      </c>
      <c r="G3855" s="101">
        <v>0</v>
      </c>
      <c r="H3855" s="101">
        <v>2</v>
      </c>
      <c r="I3855" s="101">
        <v>688</v>
      </c>
      <c r="J3855" s="101">
        <v>0</v>
      </c>
      <c r="K3855" s="101">
        <v>0</v>
      </c>
      <c r="L3855" s="101">
        <v>0</v>
      </c>
      <c r="M3855" s="101">
        <v>0</v>
      </c>
      <c r="N3855" s="100" t="str">
        <f t="shared" si="180"/>
        <v>공격력 +75</v>
      </c>
      <c r="O3855" s="100" t="str">
        <f t="shared" si="181"/>
        <v>최대 체력 +688</v>
      </c>
      <c r="P3855" s="100" t="str">
        <f t="shared" si="182"/>
        <v>-</v>
      </c>
    </row>
    <row r="3856" spans="1:16" ht="13.8" customHeight="1">
      <c r="A3856" s="101">
        <f>C3856*ID규칙_기본능력치그룹_단위+COUNTIF($C$4:C3856,C3856)</f>
        <v>14356003</v>
      </c>
      <c r="B3856" s="100" t="s">
        <v>439</v>
      </c>
      <c r="C3856" s="101">
        <f>VLOOKUP(B3856,WEAPON!$B:$D,3,0)</f>
        <v>14356</v>
      </c>
      <c r="D3856" s="102">
        <v>3</v>
      </c>
      <c r="E3856" s="101">
        <v>1</v>
      </c>
      <c r="F3856" s="101">
        <v>82</v>
      </c>
      <c r="G3856" s="101">
        <v>0</v>
      </c>
      <c r="H3856" s="101">
        <v>2</v>
      </c>
      <c r="I3856" s="101">
        <v>746</v>
      </c>
      <c r="J3856" s="101">
        <v>0</v>
      </c>
      <c r="K3856" s="101">
        <v>0</v>
      </c>
      <c r="L3856" s="101">
        <v>0</v>
      </c>
      <c r="M3856" s="101">
        <v>0</v>
      </c>
      <c r="N3856" s="100" t="str">
        <f t="shared" si="180"/>
        <v>공격력 +82</v>
      </c>
      <c r="O3856" s="100" t="str">
        <f t="shared" si="181"/>
        <v>최대 체력 +746</v>
      </c>
      <c r="P3856" s="100" t="str">
        <f t="shared" si="182"/>
        <v>-</v>
      </c>
    </row>
    <row r="3857" spans="1:16" ht="13.8" customHeight="1">
      <c r="A3857" s="101">
        <f>C3857*ID규칙_기본능력치그룹_단위+COUNTIF($C$4:C3857,C3857)</f>
        <v>14356004</v>
      </c>
      <c r="B3857" s="100" t="s">
        <v>439</v>
      </c>
      <c r="C3857" s="101">
        <f>VLOOKUP(B3857,WEAPON!$B:$D,3,0)</f>
        <v>14356</v>
      </c>
      <c r="D3857" s="102">
        <v>4</v>
      </c>
      <c r="E3857" s="101">
        <v>1</v>
      </c>
      <c r="F3857" s="101">
        <v>88</v>
      </c>
      <c r="G3857" s="101">
        <v>0</v>
      </c>
      <c r="H3857" s="101">
        <v>2</v>
      </c>
      <c r="I3857" s="101">
        <v>803</v>
      </c>
      <c r="J3857" s="101">
        <v>0</v>
      </c>
      <c r="K3857" s="101">
        <v>0</v>
      </c>
      <c r="L3857" s="101">
        <v>0</v>
      </c>
      <c r="M3857" s="101">
        <v>0</v>
      </c>
      <c r="N3857" s="100" t="str">
        <f t="shared" si="180"/>
        <v>공격력 +88</v>
      </c>
      <c r="O3857" s="100" t="str">
        <f t="shared" si="181"/>
        <v>최대 체력 +803</v>
      </c>
      <c r="P3857" s="100" t="str">
        <f t="shared" si="182"/>
        <v>-</v>
      </c>
    </row>
    <row r="3858" spans="1:16" ht="13.8" customHeight="1">
      <c r="A3858" s="101">
        <f>C3858*ID규칙_기본능력치그룹_단위+COUNTIF($C$4:C3858,C3858)</f>
        <v>14356005</v>
      </c>
      <c r="B3858" s="100" t="s">
        <v>439</v>
      </c>
      <c r="C3858" s="101">
        <f>VLOOKUP(B3858,WEAPON!$B:$D,3,0)</f>
        <v>14356</v>
      </c>
      <c r="D3858" s="102">
        <v>5</v>
      </c>
      <c r="E3858" s="101">
        <v>1</v>
      </c>
      <c r="F3858" s="101">
        <v>94</v>
      </c>
      <c r="G3858" s="101">
        <v>0</v>
      </c>
      <c r="H3858" s="101">
        <v>2</v>
      </c>
      <c r="I3858" s="101">
        <v>861</v>
      </c>
      <c r="J3858" s="101">
        <v>0</v>
      </c>
      <c r="K3858" s="101">
        <v>0</v>
      </c>
      <c r="L3858" s="101">
        <v>0</v>
      </c>
      <c r="M3858" s="101">
        <v>0</v>
      </c>
      <c r="N3858" s="100" t="str">
        <f t="shared" si="180"/>
        <v>공격력 +94</v>
      </c>
      <c r="O3858" s="100" t="str">
        <f t="shared" si="181"/>
        <v>최대 체력 +861</v>
      </c>
      <c r="P3858" s="100" t="str">
        <f t="shared" si="182"/>
        <v>-</v>
      </c>
    </row>
    <row r="3859" spans="1:16" ht="13.8" customHeight="1">
      <c r="A3859" s="101">
        <f>C3859*ID규칙_기본능력치그룹_단위+COUNTIF($C$4:C3859,C3859)</f>
        <v>14356006</v>
      </c>
      <c r="B3859" s="100" t="s">
        <v>439</v>
      </c>
      <c r="C3859" s="101">
        <f>VLOOKUP(B3859,WEAPON!$B:$D,3,0)</f>
        <v>14356</v>
      </c>
      <c r="D3859" s="102">
        <v>6</v>
      </c>
      <c r="E3859" s="101">
        <v>1</v>
      </c>
      <c r="F3859" s="101">
        <v>100</v>
      </c>
      <c r="G3859" s="101">
        <v>0</v>
      </c>
      <c r="H3859" s="101">
        <v>2</v>
      </c>
      <c r="I3859" s="101">
        <v>918</v>
      </c>
      <c r="J3859" s="101">
        <v>0</v>
      </c>
      <c r="K3859" s="101">
        <v>0</v>
      </c>
      <c r="L3859" s="101">
        <v>0</v>
      </c>
      <c r="M3859" s="101">
        <v>0</v>
      </c>
      <c r="N3859" s="100" t="str">
        <f t="shared" si="180"/>
        <v>공격력 +100</v>
      </c>
      <c r="O3859" s="100" t="str">
        <f t="shared" si="181"/>
        <v>최대 체력 +918</v>
      </c>
      <c r="P3859" s="100" t="str">
        <f t="shared" si="182"/>
        <v>-</v>
      </c>
    </row>
    <row r="3860" spans="1:16" ht="13.8" customHeight="1">
      <c r="A3860" s="101">
        <f>C3860*ID규칙_기본능력치그룹_단위+COUNTIF($C$4:C3860,C3860)</f>
        <v>14356007</v>
      </c>
      <c r="B3860" s="100" t="s">
        <v>439</v>
      </c>
      <c r="C3860" s="101">
        <f>VLOOKUP(B3860,WEAPON!$B:$D,3,0)</f>
        <v>14356</v>
      </c>
      <c r="D3860" s="102">
        <v>7</v>
      </c>
      <c r="E3860" s="101">
        <v>1</v>
      </c>
      <c r="F3860" s="101">
        <v>107</v>
      </c>
      <c r="G3860" s="101">
        <v>0</v>
      </c>
      <c r="H3860" s="101">
        <v>2</v>
      </c>
      <c r="I3860" s="101">
        <v>975</v>
      </c>
      <c r="J3860" s="101">
        <v>0</v>
      </c>
      <c r="K3860" s="101">
        <v>0</v>
      </c>
      <c r="L3860" s="101">
        <v>0</v>
      </c>
      <c r="M3860" s="101">
        <v>0</v>
      </c>
      <c r="N3860" s="100" t="str">
        <f t="shared" si="180"/>
        <v>공격력 +107</v>
      </c>
      <c r="O3860" s="100" t="str">
        <f t="shared" si="181"/>
        <v>최대 체력 +975</v>
      </c>
      <c r="P3860" s="100" t="str">
        <f t="shared" si="182"/>
        <v>-</v>
      </c>
    </row>
    <row r="3861" spans="1:16" ht="13.8" customHeight="1">
      <c r="A3861" s="101">
        <f>C3861*ID규칙_기본능력치그룹_단위+COUNTIF($C$4:C3861,C3861)</f>
        <v>14356008</v>
      </c>
      <c r="B3861" s="100" t="s">
        <v>439</v>
      </c>
      <c r="C3861" s="101">
        <f>VLOOKUP(B3861,WEAPON!$B:$D,3,0)</f>
        <v>14356</v>
      </c>
      <c r="D3861" s="102">
        <v>8</v>
      </c>
      <c r="E3861" s="101">
        <v>1</v>
      </c>
      <c r="F3861" s="101">
        <v>113</v>
      </c>
      <c r="G3861" s="101">
        <v>0</v>
      </c>
      <c r="H3861" s="101">
        <v>2</v>
      </c>
      <c r="I3861" s="101">
        <v>1033</v>
      </c>
      <c r="J3861" s="101">
        <v>0</v>
      </c>
      <c r="K3861" s="101">
        <v>0</v>
      </c>
      <c r="L3861" s="101">
        <v>0</v>
      </c>
      <c r="M3861" s="101">
        <v>0</v>
      </c>
      <c r="N3861" s="100" t="str">
        <f t="shared" si="180"/>
        <v>공격력 +113</v>
      </c>
      <c r="O3861" s="100" t="str">
        <f t="shared" si="181"/>
        <v>최대 체력 +1033</v>
      </c>
      <c r="P3861" s="100" t="str">
        <f t="shared" si="182"/>
        <v>-</v>
      </c>
    </row>
    <row r="3862" spans="1:16" ht="13.8" customHeight="1">
      <c r="A3862" s="101">
        <f>C3862*ID규칙_기본능력치그룹_단위+COUNTIF($C$4:C3862,C3862)</f>
        <v>14356009</v>
      </c>
      <c r="B3862" s="100" t="s">
        <v>439</v>
      </c>
      <c r="C3862" s="101">
        <f>VLOOKUP(B3862,WEAPON!$B:$D,3,0)</f>
        <v>14356</v>
      </c>
      <c r="D3862" s="102">
        <v>9</v>
      </c>
      <c r="E3862" s="101">
        <v>1</v>
      </c>
      <c r="F3862" s="101">
        <v>119</v>
      </c>
      <c r="G3862" s="101">
        <v>0</v>
      </c>
      <c r="H3862" s="101">
        <v>2</v>
      </c>
      <c r="I3862" s="101">
        <v>1090</v>
      </c>
      <c r="J3862" s="101">
        <v>0</v>
      </c>
      <c r="K3862" s="101">
        <v>0</v>
      </c>
      <c r="L3862" s="101">
        <v>0</v>
      </c>
      <c r="M3862" s="101">
        <v>0</v>
      </c>
      <c r="N3862" s="100" t="str">
        <f t="shared" si="180"/>
        <v>공격력 +119</v>
      </c>
      <c r="O3862" s="100" t="str">
        <f t="shared" si="181"/>
        <v>최대 체력 +1090</v>
      </c>
      <c r="P3862" s="100" t="str">
        <f t="shared" si="182"/>
        <v>-</v>
      </c>
    </row>
    <row r="3863" spans="1:16" ht="13.8" customHeight="1">
      <c r="A3863" s="101">
        <f>C3863*ID규칙_기본능력치그룹_단위+COUNTIF($C$4:C3863,C3863)</f>
        <v>14356010</v>
      </c>
      <c r="B3863" s="100" t="s">
        <v>439</v>
      </c>
      <c r="C3863" s="101">
        <f>VLOOKUP(B3863,WEAPON!$B:$D,3,0)</f>
        <v>14356</v>
      </c>
      <c r="D3863" s="102">
        <v>10</v>
      </c>
      <c r="E3863" s="101">
        <v>1</v>
      </c>
      <c r="F3863" s="101">
        <v>125</v>
      </c>
      <c r="G3863" s="101">
        <v>0</v>
      </c>
      <c r="H3863" s="101">
        <v>2</v>
      </c>
      <c r="I3863" s="101">
        <v>1147</v>
      </c>
      <c r="J3863" s="101">
        <v>0</v>
      </c>
      <c r="K3863" s="101">
        <v>0</v>
      </c>
      <c r="L3863" s="101">
        <v>0</v>
      </c>
      <c r="M3863" s="101">
        <v>0</v>
      </c>
      <c r="N3863" s="100" t="str">
        <f t="shared" si="180"/>
        <v>공격력 +125</v>
      </c>
      <c r="O3863" s="100" t="str">
        <f t="shared" si="181"/>
        <v>최대 체력 +1147</v>
      </c>
      <c r="P3863" s="100" t="str">
        <f t="shared" si="182"/>
        <v>-</v>
      </c>
    </row>
    <row r="3864" spans="1:16" ht="13.8" customHeight="1">
      <c r="A3864" s="101">
        <f>C3864*ID규칙_기본능력치그룹_단위+COUNTIF($C$4:C3864,C3864)</f>
        <v>14356011</v>
      </c>
      <c r="B3864" s="100" t="s">
        <v>439</v>
      </c>
      <c r="C3864" s="101">
        <f>VLOOKUP(B3864,WEAPON!$B:$D,3,0)</f>
        <v>14356</v>
      </c>
      <c r="D3864" s="102">
        <v>11</v>
      </c>
      <c r="E3864" s="101">
        <v>1</v>
      </c>
      <c r="F3864" s="101">
        <v>132</v>
      </c>
      <c r="G3864" s="101">
        <v>0</v>
      </c>
      <c r="H3864" s="101">
        <v>2</v>
      </c>
      <c r="I3864" s="101">
        <v>1205</v>
      </c>
      <c r="J3864" s="101">
        <v>0</v>
      </c>
      <c r="K3864" s="101">
        <v>0</v>
      </c>
      <c r="L3864" s="101">
        <v>0</v>
      </c>
      <c r="M3864" s="101">
        <v>0</v>
      </c>
      <c r="N3864" s="100" t="str">
        <f t="shared" si="180"/>
        <v>공격력 +132</v>
      </c>
      <c r="O3864" s="100" t="str">
        <f t="shared" si="181"/>
        <v>최대 체력 +1205</v>
      </c>
      <c r="P3864" s="100" t="str">
        <f t="shared" si="182"/>
        <v>-</v>
      </c>
    </row>
    <row r="3865" spans="1:16" ht="13.8" customHeight="1">
      <c r="A3865" s="101">
        <f>C3865*ID규칙_기본능력치그룹_단위+COUNTIF($C$4:C3865,C3865)</f>
        <v>14356012</v>
      </c>
      <c r="B3865" s="100" t="s">
        <v>439</v>
      </c>
      <c r="C3865" s="101">
        <f>VLOOKUP(B3865,WEAPON!$B:$D,3,0)</f>
        <v>14356</v>
      </c>
      <c r="D3865" s="102">
        <v>12</v>
      </c>
      <c r="E3865" s="101">
        <v>1</v>
      </c>
      <c r="F3865" s="101">
        <v>138</v>
      </c>
      <c r="G3865" s="101">
        <v>0</v>
      </c>
      <c r="H3865" s="101">
        <v>2</v>
      </c>
      <c r="I3865" s="101">
        <v>1262</v>
      </c>
      <c r="J3865" s="101">
        <v>0</v>
      </c>
      <c r="K3865" s="101">
        <v>0</v>
      </c>
      <c r="L3865" s="101">
        <v>0</v>
      </c>
      <c r="M3865" s="101">
        <v>0</v>
      </c>
      <c r="N3865" s="100" t="str">
        <f t="shared" si="180"/>
        <v>공격력 +138</v>
      </c>
      <c r="O3865" s="100" t="str">
        <f t="shared" si="181"/>
        <v>최대 체력 +1262</v>
      </c>
      <c r="P3865" s="100" t="str">
        <f t="shared" si="182"/>
        <v>-</v>
      </c>
    </row>
    <row r="3866" spans="1:16" ht="13.8" customHeight="1">
      <c r="A3866" s="101">
        <f>C3866*ID규칙_기본능력치그룹_단위+COUNTIF($C$4:C3866,C3866)</f>
        <v>14356013</v>
      </c>
      <c r="B3866" s="100" t="s">
        <v>439</v>
      </c>
      <c r="C3866" s="101">
        <f>VLOOKUP(B3866,WEAPON!$B:$D,3,0)</f>
        <v>14356</v>
      </c>
      <c r="D3866" s="102">
        <v>13</v>
      </c>
      <c r="E3866" s="101">
        <v>1</v>
      </c>
      <c r="F3866" s="101">
        <v>144</v>
      </c>
      <c r="G3866" s="101">
        <v>0</v>
      </c>
      <c r="H3866" s="101">
        <v>2</v>
      </c>
      <c r="I3866" s="101">
        <v>1320</v>
      </c>
      <c r="J3866" s="101">
        <v>0</v>
      </c>
      <c r="K3866" s="101">
        <v>0</v>
      </c>
      <c r="L3866" s="101">
        <v>0</v>
      </c>
      <c r="M3866" s="101">
        <v>0</v>
      </c>
      <c r="N3866" s="100" t="str">
        <f t="shared" si="180"/>
        <v>공격력 +144</v>
      </c>
      <c r="O3866" s="100" t="str">
        <f t="shared" si="181"/>
        <v>최대 체력 +1320</v>
      </c>
      <c r="P3866" s="100" t="str">
        <f t="shared" si="182"/>
        <v>-</v>
      </c>
    </row>
    <row r="3867" spans="1:16" ht="13.8" customHeight="1">
      <c r="A3867" s="101">
        <f>C3867*ID규칙_기본능력치그룹_단위+COUNTIF($C$4:C3867,C3867)</f>
        <v>14356014</v>
      </c>
      <c r="B3867" s="100" t="s">
        <v>439</v>
      </c>
      <c r="C3867" s="101">
        <f>VLOOKUP(B3867,WEAPON!$B:$D,3,0)</f>
        <v>14356</v>
      </c>
      <c r="D3867" s="102">
        <v>14</v>
      </c>
      <c r="E3867" s="101">
        <v>1</v>
      </c>
      <c r="F3867" s="101">
        <v>150</v>
      </c>
      <c r="G3867" s="101">
        <v>0</v>
      </c>
      <c r="H3867" s="101">
        <v>2</v>
      </c>
      <c r="I3867" s="101">
        <v>1377</v>
      </c>
      <c r="J3867" s="101">
        <v>0</v>
      </c>
      <c r="K3867" s="101">
        <v>0</v>
      </c>
      <c r="L3867" s="101">
        <v>0</v>
      </c>
      <c r="M3867" s="101">
        <v>0</v>
      </c>
      <c r="N3867" s="100" t="str">
        <f t="shared" si="180"/>
        <v>공격력 +150</v>
      </c>
      <c r="O3867" s="100" t="str">
        <f t="shared" si="181"/>
        <v>최대 체력 +1377</v>
      </c>
      <c r="P3867" s="100" t="str">
        <f t="shared" si="182"/>
        <v>-</v>
      </c>
    </row>
    <row r="3868" spans="1:16" ht="13.8" customHeight="1">
      <c r="A3868" s="101">
        <f>C3868*ID규칙_기본능력치그룹_단위+COUNTIF($C$4:C3868,C3868)</f>
        <v>14356015</v>
      </c>
      <c r="B3868" s="100" t="s">
        <v>439</v>
      </c>
      <c r="C3868" s="101">
        <f>VLOOKUP(B3868,WEAPON!$B:$D,3,0)</f>
        <v>14356</v>
      </c>
      <c r="D3868" s="102">
        <v>15</v>
      </c>
      <c r="E3868" s="101">
        <v>1</v>
      </c>
      <c r="F3868" s="101">
        <v>157</v>
      </c>
      <c r="G3868" s="101">
        <v>0</v>
      </c>
      <c r="H3868" s="101">
        <v>2</v>
      </c>
      <c r="I3868" s="101">
        <v>1434</v>
      </c>
      <c r="J3868" s="101">
        <v>0</v>
      </c>
      <c r="K3868" s="101">
        <v>0</v>
      </c>
      <c r="L3868" s="101">
        <v>0</v>
      </c>
      <c r="M3868" s="101">
        <v>0</v>
      </c>
      <c r="N3868" s="100" t="str">
        <f t="shared" si="180"/>
        <v>공격력 +157</v>
      </c>
      <c r="O3868" s="100" t="str">
        <f t="shared" si="181"/>
        <v>최대 체력 +1434</v>
      </c>
      <c r="P3868" s="100" t="str">
        <f t="shared" si="182"/>
        <v>-</v>
      </c>
    </row>
    <row r="3869" spans="1:16" ht="13.8" customHeight="1">
      <c r="A3869" s="101">
        <f>C3869*ID규칙_기본능력치그룹_단위+COUNTIF($C$4:C3869,C3869)</f>
        <v>14356016</v>
      </c>
      <c r="B3869" s="100" t="s">
        <v>439</v>
      </c>
      <c r="C3869" s="101">
        <f>VLOOKUP(B3869,WEAPON!$B:$D,3,0)</f>
        <v>14356</v>
      </c>
      <c r="D3869" s="102">
        <v>16</v>
      </c>
      <c r="E3869" s="101">
        <v>1</v>
      </c>
      <c r="F3869" s="101">
        <v>163</v>
      </c>
      <c r="G3869" s="101">
        <v>0</v>
      </c>
      <c r="H3869" s="101">
        <v>2</v>
      </c>
      <c r="I3869" s="101">
        <v>1492</v>
      </c>
      <c r="J3869" s="101">
        <v>0</v>
      </c>
      <c r="K3869" s="101">
        <v>0</v>
      </c>
      <c r="L3869" s="101">
        <v>0</v>
      </c>
      <c r="M3869" s="101">
        <v>0</v>
      </c>
      <c r="N3869" s="100" t="str">
        <f t="shared" si="180"/>
        <v>공격력 +163</v>
      </c>
      <c r="O3869" s="100" t="str">
        <f t="shared" si="181"/>
        <v>최대 체력 +1492</v>
      </c>
      <c r="P3869" s="100" t="str">
        <f t="shared" si="182"/>
        <v>-</v>
      </c>
    </row>
    <row r="3870" spans="1:16" ht="13.8" customHeight="1">
      <c r="A3870" s="101">
        <f>C3870*ID규칙_기본능력치그룹_단위+COUNTIF($C$4:C3870,C3870)</f>
        <v>14356017</v>
      </c>
      <c r="B3870" s="100" t="s">
        <v>439</v>
      </c>
      <c r="C3870" s="101">
        <f>VLOOKUP(B3870,WEAPON!$B:$D,3,0)</f>
        <v>14356</v>
      </c>
      <c r="D3870" s="102">
        <v>17</v>
      </c>
      <c r="E3870" s="101">
        <v>1</v>
      </c>
      <c r="F3870" s="101">
        <v>169</v>
      </c>
      <c r="G3870" s="101">
        <v>0</v>
      </c>
      <c r="H3870" s="101">
        <v>2</v>
      </c>
      <c r="I3870" s="101">
        <v>1549</v>
      </c>
      <c r="J3870" s="101">
        <v>0</v>
      </c>
      <c r="K3870" s="101">
        <v>0</v>
      </c>
      <c r="L3870" s="101">
        <v>0</v>
      </c>
      <c r="M3870" s="101">
        <v>0</v>
      </c>
      <c r="N3870" s="100" t="str">
        <f t="shared" si="180"/>
        <v>공격력 +169</v>
      </c>
      <c r="O3870" s="100" t="str">
        <f t="shared" si="181"/>
        <v>최대 체력 +1549</v>
      </c>
      <c r="P3870" s="100" t="str">
        <f t="shared" si="182"/>
        <v>-</v>
      </c>
    </row>
    <row r="3871" spans="1:16" ht="13.8" customHeight="1">
      <c r="A3871" s="101">
        <f>C3871*ID규칙_기본능력치그룹_단위+COUNTIF($C$4:C3871,C3871)</f>
        <v>14356018</v>
      </c>
      <c r="B3871" s="100" t="s">
        <v>439</v>
      </c>
      <c r="C3871" s="101">
        <f>VLOOKUP(B3871,WEAPON!$B:$D,3,0)</f>
        <v>14356</v>
      </c>
      <c r="D3871" s="102">
        <v>18</v>
      </c>
      <c r="E3871" s="101">
        <v>1</v>
      </c>
      <c r="F3871" s="101">
        <v>176</v>
      </c>
      <c r="G3871" s="101">
        <v>0</v>
      </c>
      <c r="H3871" s="101">
        <v>2</v>
      </c>
      <c r="I3871" s="101">
        <v>1607</v>
      </c>
      <c r="J3871" s="101">
        <v>0</v>
      </c>
      <c r="K3871" s="101">
        <v>0</v>
      </c>
      <c r="L3871" s="101">
        <v>0</v>
      </c>
      <c r="M3871" s="101">
        <v>0</v>
      </c>
      <c r="N3871" s="100" t="str">
        <f t="shared" si="180"/>
        <v>공격력 +176</v>
      </c>
      <c r="O3871" s="100" t="str">
        <f t="shared" si="181"/>
        <v>최대 체력 +1607</v>
      </c>
      <c r="P3871" s="100" t="str">
        <f t="shared" si="182"/>
        <v>-</v>
      </c>
    </row>
    <row r="3872" spans="1:16" ht="13.8" customHeight="1">
      <c r="A3872" s="101">
        <f>C3872*ID규칙_기본능력치그룹_단위+COUNTIF($C$4:C3872,C3872)</f>
        <v>14356019</v>
      </c>
      <c r="B3872" s="100" t="s">
        <v>439</v>
      </c>
      <c r="C3872" s="101">
        <f>VLOOKUP(B3872,WEAPON!$B:$D,3,0)</f>
        <v>14356</v>
      </c>
      <c r="D3872" s="102">
        <v>19</v>
      </c>
      <c r="E3872" s="101">
        <v>1</v>
      </c>
      <c r="F3872" s="101">
        <v>182</v>
      </c>
      <c r="G3872" s="101">
        <v>0</v>
      </c>
      <c r="H3872" s="101">
        <v>2</v>
      </c>
      <c r="I3872" s="101">
        <v>1664</v>
      </c>
      <c r="J3872" s="101">
        <v>0</v>
      </c>
      <c r="K3872" s="101">
        <v>0</v>
      </c>
      <c r="L3872" s="101">
        <v>0</v>
      </c>
      <c r="M3872" s="101">
        <v>0</v>
      </c>
      <c r="N3872" s="100" t="str">
        <f t="shared" si="180"/>
        <v>공격력 +182</v>
      </c>
      <c r="O3872" s="100" t="str">
        <f t="shared" si="181"/>
        <v>최대 체력 +1664</v>
      </c>
      <c r="P3872" s="100" t="str">
        <f t="shared" si="182"/>
        <v>-</v>
      </c>
    </row>
    <row r="3873" spans="1:16" ht="13.8" customHeight="1">
      <c r="A3873" s="101">
        <f>C3873*ID규칙_기본능력치그룹_단위+COUNTIF($C$4:C3873,C3873)</f>
        <v>14356020</v>
      </c>
      <c r="B3873" s="100" t="s">
        <v>439</v>
      </c>
      <c r="C3873" s="101">
        <f>VLOOKUP(B3873,WEAPON!$B:$D,3,0)</f>
        <v>14356</v>
      </c>
      <c r="D3873" s="102">
        <v>20</v>
      </c>
      <c r="E3873" s="101">
        <v>1</v>
      </c>
      <c r="F3873" s="101">
        <v>188</v>
      </c>
      <c r="G3873" s="101">
        <v>0</v>
      </c>
      <c r="H3873" s="101">
        <v>2</v>
      </c>
      <c r="I3873" s="101">
        <v>1721</v>
      </c>
      <c r="J3873" s="101">
        <v>0</v>
      </c>
      <c r="K3873" s="101">
        <v>0</v>
      </c>
      <c r="L3873" s="101">
        <v>0</v>
      </c>
      <c r="M3873" s="101">
        <v>0</v>
      </c>
      <c r="N3873" s="100" t="str">
        <f t="shared" si="180"/>
        <v>공격력 +188</v>
      </c>
      <c r="O3873" s="100" t="str">
        <f t="shared" si="181"/>
        <v>최대 체력 +1721</v>
      </c>
      <c r="P3873" s="100" t="str">
        <f t="shared" si="182"/>
        <v>-</v>
      </c>
    </row>
    <row r="3874" spans="1:16" ht="13.8" customHeight="1">
      <c r="A3874" s="101">
        <f>C3874*ID규칙_기본능력치그룹_단위+COUNTIF($C$4:C3874,C3874)</f>
        <v>14356021</v>
      </c>
      <c r="B3874" s="100" t="s">
        <v>439</v>
      </c>
      <c r="C3874" s="101">
        <f>VLOOKUP(B3874,WEAPON!$B:$D,3,0)</f>
        <v>14356</v>
      </c>
      <c r="D3874" s="102">
        <v>21</v>
      </c>
      <c r="E3874" s="101">
        <v>1</v>
      </c>
      <c r="F3874" s="101">
        <v>194</v>
      </c>
      <c r="G3874" s="101">
        <v>0</v>
      </c>
      <c r="H3874" s="101">
        <v>2</v>
      </c>
      <c r="I3874" s="101">
        <v>1779</v>
      </c>
      <c r="J3874" s="101">
        <v>0</v>
      </c>
      <c r="K3874" s="101">
        <v>0</v>
      </c>
      <c r="L3874" s="101">
        <v>0</v>
      </c>
      <c r="M3874" s="101">
        <v>0</v>
      </c>
      <c r="N3874" s="100" t="str">
        <f t="shared" si="180"/>
        <v>공격력 +194</v>
      </c>
      <c r="O3874" s="100" t="str">
        <f t="shared" si="181"/>
        <v>최대 체력 +1779</v>
      </c>
      <c r="P3874" s="100" t="str">
        <f t="shared" si="182"/>
        <v>-</v>
      </c>
    </row>
    <row r="3875" spans="1:16" ht="13.8" customHeight="1">
      <c r="A3875" s="101">
        <f>C3875*ID규칙_기본능력치그룹_단위+COUNTIF($C$4:C3875,C3875)</f>
        <v>14356022</v>
      </c>
      <c r="B3875" s="100" t="s">
        <v>439</v>
      </c>
      <c r="C3875" s="101">
        <f>VLOOKUP(B3875,WEAPON!$B:$D,3,0)</f>
        <v>14356</v>
      </c>
      <c r="D3875" s="102">
        <v>22</v>
      </c>
      <c r="E3875" s="101">
        <v>1</v>
      </c>
      <c r="F3875" s="101">
        <v>201</v>
      </c>
      <c r="G3875" s="101">
        <v>0</v>
      </c>
      <c r="H3875" s="101">
        <v>2</v>
      </c>
      <c r="I3875" s="101">
        <v>1836</v>
      </c>
      <c r="J3875" s="101">
        <v>0</v>
      </c>
      <c r="K3875" s="101">
        <v>0</v>
      </c>
      <c r="L3875" s="101">
        <v>0</v>
      </c>
      <c r="M3875" s="101">
        <v>0</v>
      </c>
      <c r="N3875" s="100" t="str">
        <f t="shared" si="180"/>
        <v>공격력 +201</v>
      </c>
      <c r="O3875" s="100" t="str">
        <f t="shared" si="181"/>
        <v>최대 체력 +1836</v>
      </c>
      <c r="P3875" s="100" t="str">
        <f t="shared" si="182"/>
        <v>-</v>
      </c>
    </row>
    <row r="3876" spans="1:16" ht="13.8" customHeight="1">
      <c r="A3876" s="101">
        <f>C3876*ID규칙_기본능력치그룹_단위+COUNTIF($C$4:C3876,C3876)</f>
        <v>14356023</v>
      </c>
      <c r="B3876" s="100" t="s">
        <v>439</v>
      </c>
      <c r="C3876" s="101">
        <f>VLOOKUP(B3876,WEAPON!$B:$D,3,0)</f>
        <v>14356</v>
      </c>
      <c r="D3876" s="102">
        <v>23</v>
      </c>
      <c r="E3876" s="101">
        <v>1</v>
      </c>
      <c r="F3876" s="101">
        <v>207</v>
      </c>
      <c r="G3876" s="101">
        <v>0</v>
      </c>
      <c r="H3876" s="101">
        <v>2</v>
      </c>
      <c r="I3876" s="101">
        <v>1894</v>
      </c>
      <c r="J3876" s="101">
        <v>0</v>
      </c>
      <c r="K3876" s="101">
        <v>0</v>
      </c>
      <c r="L3876" s="101">
        <v>0</v>
      </c>
      <c r="M3876" s="101">
        <v>0</v>
      </c>
      <c r="N3876" s="100" t="str">
        <f t="shared" si="180"/>
        <v>공격력 +207</v>
      </c>
      <c r="O3876" s="100" t="str">
        <f t="shared" si="181"/>
        <v>최대 체력 +1894</v>
      </c>
      <c r="P3876" s="100" t="str">
        <f t="shared" si="182"/>
        <v>-</v>
      </c>
    </row>
    <row r="3877" spans="1:16" ht="13.8" customHeight="1">
      <c r="A3877" s="101">
        <f>C3877*ID규칙_기본능력치그룹_단위+COUNTIF($C$4:C3877,C3877)</f>
        <v>14356024</v>
      </c>
      <c r="B3877" s="100" t="s">
        <v>439</v>
      </c>
      <c r="C3877" s="101">
        <f>VLOOKUP(B3877,WEAPON!$B:$D,3,0)</f>
        <v>14356</v>
      </c>
      <c r="D3877" s="102">
        <v>24</v>
      </c>
      <c r="E3877" s="101">
        <v>1</v>
      </c>
      <c r="F3877" s="101">
        <v>213</v>
      </c>
      <c r="G3877" s="101">
        <v>0</v>
      </c>
      <c r="H3877" s="101">
        <v>2</v>
      </c>
      <c r="I3877" s="101">
        <v>1951</v>
      </c>
      <c r="J3877" s="101">
        <v>0</v>
      </c>
      <c r="K3877" s="101">
        <v>0</v>
      </c>
      <c r="L3877" s="101">
        <v>0</v>
      </c>
      <c r="M3877" s="101">
        <v>0</v>
      </c>
      <c r="N3877" s="100" t="str">
        <f t="shared" si="180"/>
        <v>공격력 +213</v>
      </c>
      <c r="O3877" s="100" t="str">
        <f t="shared" si="181"/>
        <v>최대 체력 +1951</v>
      </c>
      <c r="P3877" s="100" t="str">
        <f t="shared" si="182"/>
        <v>-</v>
      </c>
    </row>
    <row r="3878" spans="1:16" ht="13.8" customHeight="1">
      <c r="A3878" s="101">
        <f>C3878*ID규칙_기본능력치그룹_단위+COUNTIF($C$4:C3878,C3878)</f>
        <v>14356025</v>
      </c>
      <c r="B3878" s="100" t="s">
        <v>439</v>
      </c>
      <c r="C3878" s="101">
        <f>VLOOKUP(B3878,WEAPON!$B:$D,3,0)</f>
        <v>14356</v>
      </c>
      <c r="D3878" s="102">
        <v>25</v>
      </c>
      <c r="E3878" s="101">
        <v>1</v>
      </c>
      <c r="F3878" s="101">
        <v>219</v>
      </c>
      <c r="G3878" s="101">
        <v>0</v>
      </c>
      <c r="H3878" s="101">
        <v>2</v>
      </c>
      <c r="I3878" s="101">
        <v>2008</v>
      </c>
      <c r="J3878" s="101">
        <v>0</v>
      </c>
      <c r="K3878" s="101">
        <v>0</v>
      </c>
      <c r="L3878" s="101">
        <v>0</v>
      </c>
      <c r="M3878" s="101">
        <v>0</v>
      </c>
      <c r="N3878" s="100" t="str">
        <f t="shared" si="180"/>
        <v>공격력 +219</v>
      </c>
      <c r="O3878" s="100" t="str">
        <f t="shared" si="181"/>
        <v>최대 체력 +2008</v>
      </c>
      <c r="P3878" s="100" t="str">
        <f t="shared" si="182"/>
        <v>-</v>
      </c>
    </row>
    <row r="3879" spans="1:16" ht="13.8" customHeight="1">
      <c r="A3879" s="101">
        <f>C3879*ID규칙_기본능력치그룹_단위+COUNTIF($C$4:C3879,C3879)</f>
        <v>14356026</v>
      </c>
      <c r="B3879" s="100" t="s">
        <v>439</v>
      </c>
      <c r="C3879" s="101">
        <f>VLOOKUP(B3879,WEAPON!$B:$D,3,0)</f>
        <v>14356</v>
      </c>
      <c r="D3879" s="102">
        <v>26</v>
      </c>
      <c r="E3879" s="101">
        <v>1</v>
      </c>
      <c r="F3879" s="101">
        <v>226</v>
      </c>
      <c r="G3879" s="101">
        <v>0</v>
      </c>
      <c r="H3879" s="101">
        <v>2</v>
      </c>
      <c r="I3879" s="101">
        <v>2066</v>
      </c>
      <c r="J3879" s="101">
        <v>0</v>
      </c>
      <c r="K3879" s="101">
        <v>0</v>
      </c>
      <c r="L3879" s="101">
        <v>0</v>
      </c>
      <c r="M3879" s="101">
        <v>0</v>
      </c>
      <c r="N3879" s="100" t="str">
        <f t="shared" si="180"/>
        <v>공격력 +226</v>
      </c>
      <c r="O3879" s="100" t="str">
        <f t="shared" si="181"/>
        <v>최대 체력 +2066</v>
      </c>
      <c r="P3879" s="100" t="str">
        <f t="shared" si="182"/>
        <v>-</v>
      </c>
    </row>
    <row r="3880" spans="1:16" ht="13.8" customHeight="1">
      <c r="A3880" s="101">
        <f>C3880*ID규칙_기본능력치그룹_단위+COUNTIF($C$4:C3880,C3880)</f>
        <v>14356027</v>
      </c>
      <c r="B3880" s="100" t="s">
        <v>439</v>
      </c>
      <c r="C3880" s="101">
        <f>VLOOKUP(B3880,WEAPON!$B:$D,3,0)</f>
        <v>14356</v>
      </c>
      <c r="D3880" s="102">
        <v>27</v>
      </c>
      <c r="E3880" s="101">
        <v>1</v>
      </c>
      <c r="F3880" s="101">
        <v>232</v>
      </c>
      <c r="G3880" s="101">
        <v>0</v>
      </c>
      <c r="H3880" s="101">
        <v>2</v>
      </c>
      <c r="I3880" s="101">
        <v>2123</v>
      </c>
      <c r="J3880" s="101">
        <v>0</v>
      </c>
      <c r="K3880" s="101">
        <v>0</v>
      </c>
      <c r="L3880" s="101">
        <v>0</v>
      </c>
      <c r="M3880" s="101">
        <v>0</v>
      </c>
      <c r="N3880" s="100" t="str">
        <f t="shared" si="180"/>
        <v>공격력 +232</v>
      </c>
      <c r="O3880" s="100" t="str">
        <f t="shared" si="181"/>
        <v>최대 체력 +2123</v>
      </c>
      <c r="P3880" s="100" t="str">
        <f t="shared" si="182"/>
        <v>-</v>
      </c>
    </row>
    <row r="3881" spans="1:16" ht="13.8" customHeight="1">
      <c r="A3881" s="101">
        <f>C3881*ID규칙_기본능력치그룹_단위+COUNTIF($C$4:C3881,C3881)</f>
        <v>14356028</v>
      </c>
      <c r="B3881" s="100" t="s">
        <v>439</v>
      </c>
      <c r="C3881" s="101">
        <f>VLOOKUP(B3881,WEAPON!$B:$D,3,0)</f>
        <v>14356</v>
      </c>
      <c r="D3881" s="102">
        <v>28</v>
      </c>
      <c r="E3881" s="101">
        <v>1</v>
      </c>
      <c r="F3881" s="101">
        <v>238</v>
      </c>
      <c r="G3881" s="101">
        <v>0</v>
      </c>
      <c r="H3881" s="101">
        <v>2</v>
      </c>
      <c r="I3881" s="101">
        <v>2180</v>
      </c>
      <c r="J3881" s="101">
        <v>0</v>
      </c>
      <c r="K3881" s="101">
        <v>0</v>
      </c>
      <c r="L3881" s="101">
        <v>0</v>
      </c>
      <c r="M3881" s="101">
        <v>0</v>
      </c>
      <c r="N3881" s="100" t="str">
        <f t="shared" si="180"/>
        <v>공격력 +238</v>
      </c>
      <c r="O3881" s="100" t="str">
        <f t="shared" si="181"/>
        <v>최대 체력 +2180</v>
      </c>
      <c r="P3881" s="100" t="str">
        <f t="shared" si="182"/>
        <v>-</v>
      </c>
    </row>
    <row r="3882" spans="1:16" ht="13.8" customHeight="1">
      <c r="A3882" s="101">
        <f>C3882*ID규칙_기본능력치그룹_단위+COUNTIF($C$4:C3882,C3882)</f>
        <v>14356029</v>
      </c>
      <c r="B3882" s="100" t="s">
        <v>439</v>
      </c>
      <c r="C3882" s="101">
        <f>VLOOKUP(B3882,WEAPON!$B:$D,3,0)</f>
        <v>14356</v>
      </c>
      <c r="D3882" s="102">
        <v>29</v>
      </c>
      <c r="E3882" s="101">
        <v>1</v>
      </c>
      <c r="F3882" s="101">
        <v>244</v>
      </c>
      <c r="G3882" s="101">
        <v>0</v>
      </c>
      <c r="H3882" s="101">
        <v>2</v>
      </c>
      <c r="I3882" s="101">
        <v>2238</v>
      </c>
      <c r="J3882" s="101">
        <v>0</v>
      </c>
      <c r="K3882" s="101">
        <v>0</v>
      </c>
      <c r="L3882" s="101">
        <v>0</v>
      </c>
      <c r="M3882" s="101">
        <v>0</v>
      </c>
      <c r="N3882" s="100" t="str">
        <f t="shared" si="180"/>
        <v>공격력 +244</v>
      </c>
      <c r="O3882" s="100" t="str">
        <f t="shared" si="181"/>
        <v>최대 체력 +2238</v>
      </c>
      <c r="P3882" s="100" t="str">
        <f t="shared" si="182"/>
        <v>-</v>
      </c>
    </row>
    <row r="3883" spans="1:16" ht="13.8" customHeight="1">
      <c r="A3883" s="101">
        <f>C3883*ID규칙_기본능력치그룹_단위+COUNTIF($C$4:C3883,C3883)</f>
        <v>14356030</v>
      </c>
      <c r="B3883" s="100" t="s">
        <v>439</v>
      </c>
      <c r="C3883" s="101">
        <f>VLOOKUP(B3883,WEAPON!$B:$D,3,0)</f>
        <v>14356</v>
      </c>
      <c r="D3883" s="102">
        <v>30</v>
      </c>
      <c r="E3883" s="101">
        <v>1</v>
      </c>
      <c r="F3883" s="101">
        <v>251</v>
      </c>
      <c r="G3883" s="101">
        <v>0</v>
      </c>
      <c r="H3883" s="101">
        <v>2</v>
      </c>
      <c r="I3883" s="101">
        <v>2295</v>
      </c>
      <c r="J3883" s="101">
        <v>0</v>
      </c>
      <c r="K3883" s="101">
        <v>0</v>
      </c>
      <c r="L3883" s="101">
        <v>0</v>
      </c>
      <c r="M3883" s="101">
        <v>0</v>
      </c>
      <c r="N3883" s="100" t="str">
        <f t="shared" si="180"/>
        <v>공격력 +251</v>
      </c>
      <c r="O3883" s="100" t="str">
        <f t="shared" si="181"/>
        <v>최대 체력 +2295</v>
      </c>
      <c r="P3883" s="100" t="str">
        <f t="shared" si="182"/>
        <v>-</v>
      </c>
    </row>
    <row r="3884" spans="1:16" ht="13.8" customHeight="1">
      <c r="A3884" s="101">
        <f>C3884*ID규칙_기본능력치그룹_단위+COUNTIF($C$4:C3884,C3884)</f>
        <v>14356031</v>
      </c>
      <c r="B3884" s="100" t="s">
        <v>439</v>
      </c>
      <c r="C3884" s="101">
        <f>VLOOKUP(B3884,WEAPON!$B:$D,3,0)</f>
        <v>14356</v>
      </c>
      <c r="D3884" s="102">
        <v>31</v>
      </c>
      <c r="E3884" s="101">
        <v>1</v>
      </c>
      <c r="F3884" s="101">
        <v>257</v>
      </c>
      <c r="G3884" s="101">
        <v>0</v>
      </c>
      <c r="H3884" s="101">
        <v>2</v>
      </c>
      <c r="I3884" s="101">
        <v>2353</v>
      </c>
      <c r="J3884" s="101">
        <v>0</v>
      </c>
      <c r="K3884" s="101">
        <v>0</v>
      </c>
      <c r="L3884" s="101">
        <v>0</v>
      </c>
      <c r="M3884" s="101">
        <v>0</v>
      </c>
      <c r="N3884" s="100" t="str">
        <f t="shared" si="180"/>
        <v>공격력 +257</v>
      </c>
      <c r="O3884" s="100" t="str">
        <f t="shared" si="181"/>
        <v>최대 체력 +2353</v>
      </c>
      <c r="P3884" s="100" t="str">
        <f t="shared" si="182"/>
        <v>-</v>
      </c>
    </row>
    <row r="3885" spans="1:16" ht="13.8" customHeight="1">
      <c r="A3885" s="101">
        <f>C3885*ID규칙_기본능력치그룹_단위+COUNTIF($C$4:C3885,C3885)</f>
        <v>14356032</v>
      </c>
      <c r="B3885" s="100" t="s">
        <v>439</v>
      </c>
      <c r="C3885" s="101">
        <f>VLOOKUP(B3885,WEAPON!$B:$D,3,0)</f>
        <v>14356</v>
      </c>
      <c r="D3885" s="102">
        <v>32</v>
      </c>
      <c r="E3885" s="101">
        <v>1</v>
      </c>
      <c r="F3885" s="101">
        <v>263</v>
      </c>
      <c r="G3885" s="101">
        <v>0</v>
      </c>
      <c r="H3885" s="101">
        <v>2</v>
      </c>
      <c r="I3885" s="101">
        <v>2410</v>
      </c>
      <c r="J3885" s="101">
        <v>0</v>
      </c>
      <c r="K3885" s="101">
        <v>0</v>
      </c>
      <c r="L3885" s="101">
        <v>0</v>
      </c>
      <c r="M3885" s="101">
        <v>0</v>
      </c>
      <c r="N3885" s="100" t="str">
        <f t="shared" si="180"/>
        <v>공격력 +263</v>
      </c>
      <c r="O3885" s="100" t="str">
        <f t="shared" si="181"/>
        <v>최대 체력 +2410</v>
      </c>
      <c r="P3885" s="100" t="str">
        <f t="shared" si="182"/>
        <v>-</v>
      </c>
    </row>
    <row r="3886" spans="1:16" ht="13.8" customHeight="1">
      <c r="A3886" s="101">
        <f>C3886*ID규칙_기본능력치그룹_단위+COUNTIF($C$4:C3886,C3886)</f>
        <v>14356033</v>
      </c>
      <c r="B3886" s="100" t="s">
        <v>439</v>
      </c>
      <c r="C3886" s="101">
        <f>VLOOKUP(B3886,WEAPON!$B:$D,3,0)</f>
        <v>14356</v>
      </c>
      <c r="D3886" s="102">
        <v>33</v>
      </c>
      <c r="E3886" s="101">
        <v>1</v>
      </c>
      <c r="F3886" s="101">
        <v>269</v>
      </c>
      <c r="G3886" s="101">
        <v>0</v>
      </c>
      <c r="H3886" s="101">
        <v>2</v>
      </c>
      <c r="I3886" s="101">
        <v>2467</v>
      </c>
      <c r="J3886" s="101">
        <v>0</v>
      </c>
      <c r="K3886" s="101">
        <v>0</v>
      </c>
      <c r="L3886" s="101">
        <v>0</v>
      </c>
      <c r="M3886" s="101">
        <v>0</v>
      </c>
      <c r="N3886" s="100" t="str">
        <f t="shared" si="180"/>
        <v>공격력 +269</v>
      </c>
      <c r="O3886" s="100" t="str">
        <f t="shared" si="181"/>
        <v>최대 체력 +2467</v>
      </c>
      <c r="P3886" s="100" t="str">
        <f t="shared" si="182"/>
        <v>-</v>
      </c>
    </row>
    <row r="3887" spans="1:16" ht="13.8" customHeight="1">
      <c r="A3887" s="101">
        <f>C3887*ID규칙_기본능력치그룹_단위+COUNTIF($C$4:C3887,C3887)</f>
        <v>14356034</v>
      </c>
      <c r="B3887" s="100" t="s">
        <v>439</v>
      </c>
      <c r="C3887" s="101">
        <f>VLOOKUP(B3887,WEAPON!$B:$D,3,0)</f>
        <v>14356</v>
      </c>
      <c r="D3887" s="102">
        <v>34</v>
      </c>
      <c r="E3887" s="101">
        <v>1</v>
      </c>
      <c r="F3887" s="101">
        <v>276</v>
      </c>
      <c r="G3887" s="101">
        <v>0</v>
      </c>
      <c r="H3887" s="101">
        <v>2</v>
      </c>
      <c r="I3887" s="101">
        <v>2525</v>
      </c>
      <c r="J3887" s="101">
        <v>0</v>
      </c>
      <c r="K3887" s="101">
        <v>0</v>
      </c>
      <c r="L3887" s="101">
        <v>0</v>
      </c>
      <c r="M3887" s="101">
        <v>0</v>
      </c>
      <c r="N3887" s="100" t="str">
        <f t="shared" si="180"/>
        <v>공격력 +276</v>
      </c>
      <c r="O3887" s="100" t="str">
        <f t="shared" si="181"/>
        <v>최대 체력 +2525</v>
      </c>
      <c r="P3887" s="100" t="str">
        <f t="shared" si="182"/>
        <v>-</v>
      </c>
    </row>
    <row r="3888" spans="1:16" ht="13.8" customHeight="1">
      <c r="A3888" s="101">
        <f>C3888*ID규칙_기본능력치그룹_단위+COUNTIF($C$4:C3888,C3888)</f>
        <v>14356035</v>
      </c>
      <c r="B3888" s="100" t="s">
        <v>439</v>
      </c>
      <c r="C3888" s="101">
        <f>VLOOKUP(B3888,WEAPON!$B:$D,3,0)</f>
        <v>14356</v>
      </c>
      <c r="D3888" s="102">
        <v>35</v>
      </c>
      <c r="E3888" s="101">
        <v>1</v>
      </c>
      <c r="F3888" s="101">
        <v>282</v>
      </c>
      <c r="G3888" s="101">
        <v>0</v>
      </c>
      <c r="H3888" s="101">
        <v>2</v>
      </c>
      <c r="I3888" s="101">
        <v>2582</v>
      </c>
      <c r="J3888" s="101">
        <v>0</v>
      </c>
      <c r="K3888" s="101">
        <v>0</v>
      </c>
      <c r="L3888" s="101">
        <v>0</v>
      </c>
      <c r="M3888" s="101">
        <v>0</v>
      </c>
      <c r="N3888" s="100" t="str">
        <f t="shared" si="180"/>
        <v>공격력 +282</v>
      </c>
      <c r="O3888" s="100" t="str">
        <f t="shared" si="181"/>
        <v>최대 체력 +2582</v>
      </c>
      <c r="P3888" s="100" t="str">
        <f t="shared" si="182"/>
        <v>-</v>
      </c>
    </row>
    <row r="3889" spans="1:16" ht="13.8" customHeight="1">
      <c r="A3889" s="101">
        <f>C3889*ID규칙_기본능력치그룹_단위+COUNTIF($C$4:C3889,C3889)</f>
        <v>14356036</v>
      </c>
      <c r="B3889" s="100" t="s">
        <v>439</v>
      </c>
      <c r="C3889" s="101">
        <f>VLOOKUP(B3889,WEAPON!$B:$D,3,0)</f>
        <v>14356</v>
      </c>
      <c r="D3889" s="102">
        <v>36</v>
      </c>
      <c r="E3889" s="101">
        <v>1</v>
      </c>
      <c r="F3889" s="101">
        <v>288</v>
      </c>
      <c r="G3889" s="101">
        <v>0</v>
      </c>
      <c r="H3889" s="101">
        <v>2</v>
      </c>
      <c r="I3889" s="101">
        <v>2640</v>
      </c>
      <c r="J3889" s="101">
        <v>0</v>
      </c>
      <c r="K3889" s="101">
        <v>0</v>
      </c>
      <c r="L3889" s="101">
        <v>0</v>
      </c>
      <c r="M3889" s="101">
        <v>0</v>
      </c>
      <c r="N3889" s="100" t="str">
        <f t="shared" si="180"/>
        <v>공격력 +288</v>
      </c>
      <c r="O3889" s="100" t="str">
        <f t="shared" si="181"/>
        <v>최대 체력 +2640</v>
      </c>
      <c r="P3889" s="100" t="str">
        <f t="shared" si="182"/>
        <v>-</v>
      </c>
    </row>
    <row r="3890" spans="1:16" ht="13.8" customHeight="1">
      <c r="A3890" s="101">
        <f>C3890*ID규칙_기본능력치그룹_단위+COUNTIF($C$4:C3890,C3890)</f>
        <v>14356037</v>
      </c>
      <c r="B3890" s="100" t="s">
        <v>439</v>
      </c>
      <c r="C3890" s="101">
        <f>VLOOKUP(B3890,WEAPON!$B:$D,3,0)</f>
        <v>14356</v>
      </c>
      <c r="D3890" s="102">
        <v>37</v>
      </c>
      <c r="E3890" s="101">
        <v>1</v>
      </c>
      <c r="F3890" s="101">
        <v>295</v>
      </c>
      <c r="G3890" s="101">
        <v>0</v>
      </c>
      <c r="H3890" s="101">
        <v>2</v>
      </c>
      <c r="I3890" s="101">
        <v>2697</v>
      </c>
      <c r="J3890" s="101">
        <v>0</v>
      </c>
      <c r="K3890" s="101">
        <v>0</v>
      </c>
      <c r="L3890" s="101">
        <v>0</v>
      </c>
      <c r="M3890" s="101">
        <v>0</v>
      </c>
      <c r="N3890" s="100" t="str">
        <f t="shared" si="180"/>
        <v>공격력 +295</v>
      </c>
      <c r="O3890" s="100" t="str">
        <f t="shared" si="181"/>
        <v>최대 체력 +2697</v>
      </c>
      <c r="P3890" s="100" t="str">
        <f t="shared" si="182"/>
        <v>-</v>
      </c>
    </row>
    <row r="3891" spans="1:16" ht="13.8" customHeight="1">
      <c r="A3891" s="101">
        <f>C3891*ID규칙_기본능력치그룹_단위+COUNTIF($C$4:C3891,C3891)</f>
        <v>14356038</v>
      </c>
      <c r="B3891" s="100" t="s">
        <v>439</v>
      </c>
      <c r="C3891" s="101">
        <f>VLOOKUP(B3891,WEAPON!$B:$D,3,0)</f>
        <v>14356</v>
      </c>
      <c r="D3891" s="102">
        <v>38</v>
      </c>
      <c r="E3891" s="101">
        <v>1</v>
      </c>
      <c r="F3891" s="101">
        <v>301</v>
      </c>
      <c r="G3891" s="101">
        <v>0</v>
      </c>
      <c r="H3891" s="101">
        <v>2</v>
      </c>
      <c r="I3891" s="101">
        <v>2754</v>
      </c>
      <c r="J3891" s="101">
        <v>0</v>
      </c>
      <c r="K3891" s="101">
        <v>0</v>
      </c>
      <c r="L3891" s="101">
        <v>0</v>
      </c>
      <c r="M3891" s="101">
        <v>0</v>
      </c>
      <c r="N3891" s="100" t="str">
        <f t="shared" si="180"/>
        <v>공격력 +301</v>
      </c>
      <c r="O3891" s="100" t="str">
        <f t="shared" si="181"/>
        <v>최대 체력 +2754</v>
      </c>
      <c r="P3891" s="100" t="str">
        <f t="shared" si="182"/>
        <v>-</v>
      </c>
    </row>
    <row r="3892" spans="1:16" ht="13.8" customHeight="1">
      <c r="A3892" s="101">
        <f>C3892*ID규칙_기본능력치그룹_단위+COUNTIF($C$4:C3892,C3892)</f>
        <v>14356039</v>
      </c>
      <c r="B3892" s="100" t="s">
        <v>439</v>
      </c>
      <c r="C3892" s="101">
        <f>VLOOKUP(B3892,WEAPON!$B:$D,3,0)</f>
        <v>14356</v>
      </c>
      <c r="D3892" s="102">
        <v>39</v>
      </c>
      <c r="E3892" s="101">
        <v>1</v>
      </c>
      <c r="F3892" s="101">
        <v>307</v>
      </c>
      <c r="G3892" s="101">
        <v>0</v>
      </c>
      <c r="H3892" s="101">
        <v>2</v>
      </c>
      <c r="I3892" s="101">
        <v>2812</v>
      </c>
      <c r="J3892" s="101">
        <v>0</v>
      </c>
      <c r="K3892" s="101">
        <v>0</v>
      </c>
      <c r="L3892" s="101">
        <v>0</v>
      </c>
      <c r="M3892" s="101">
        <v>0</v>
      </c>
      <c r="N3892" s="100" t="str">
        <f t="shared" si="180"/>
        <v>공격력 +307</v>
      </c>
      <c r="O3892" s="100" t="str">
        <f t="shared" si="181"/>
        <v>최대 체력 +2812</v>
      </c>
      <c r="P3892" s="100" t="str">
        <f t="shared" si="182"/>
        <v>-</v>
      </c>
    </row>
    <row r="3893" spans="1:16" ht="13.8" customHeight="1">
      <c r="A3893" s="101">
        <f>C3893*ID규칙_기본능력치그룹_단위+COUNTIF($C$4:C3893,C3893)</f>
        <v>14356040</v>
      </c>
      <c r="B3893" s="100" t="s">
        <v>439</v>
      </c>
      <c r="C3893" s="101">
        <f>VLOOKUP(B3893,WEAPON!$B:$D,3,0)</f>
        <v>14356</v>
      </c>
      <c r="D3893" s="102">
        <v>40</v>
      </c>
      <c r="E3893" s="101">
        <v>1</v>
      </c>
      <c r="F3893" s="101">
        <v>313</v>
      </c>
      <c r="G3893" s="101">
        <v>0</v>
      </c>
      <c r="H3893" s="101">
        <v>2</v>
      </c>
      <c r="I3893" s="101">
        <v>2869</v>
      </c>
      <c r="J3893" s="101">
        <v>0</v>
      </c>
      <c r="K3893" s="101">
        <v>0</v>
      </c>
      <c r="L3893" s="101">
        <v>0</v>
      </c>
      <c r="M3893" s="101">
        <v>0</v>
      </c>
      <c r="N3893" s="100" t="str">
        <f t="shared" si="180"/>
        <v>공격력 +313</v>
      </c>
      <c r="O3893" s="100" t="str">
        <f t="shared" si="181"/>
        <v>최대 체력 +2869</v>
      </c>
      <c r="P3893" s="100" t="str">
        <f t="shared" si="182"/>
        <v>-</v>
      </c>
    </row>
    <row r="3894" spans="1:16" ht="13.8" customHeight="1">
      <c r="A3894" s="101">
        <f>C3894*ID규칙_기본능력치그룹_단위+COUNTIF($C$4:C3894,C3894)</f>
        <v>14356041</v>
      </c>
      <c r="B3894" s="100" t="s">
        <v>439</v>
      </c>
      <c r="C3894" s="101">
        <f>VLOOKUP(B3894,WEAPON!$B:$D,3,0)</f>
        <v>14356</v>
      </c>
      <c r="D3894" s="102">
        <v>41</v>
      </c>
      <c r="E3894" s="101">
        <v>1</v>
      </c>
      <c r="F3894" s="101">
        <v>320</v>
      </c>
      <c r="G3894" s="101">
        <v>0</v>
      </c>
      <c r="H3894" s="101">
        <v>2</v>
      </c>
      <c r="I3894" s="101">
        <v>2927</v>
      </c>
      <c r="J3894" s="101">
        <v>0</v>
      </c>
      <c r="K3894" s="101">
        <v>0</v>
      </c>
      <c r="L3894" s="101">
        <v>0</v>
      </c>
      <c r="M3894" s="101">
        <v>0</v>
      </c>
      <c r="N3894" s="100" t="str">
        <f t="shared" si="180"/>
        <v>공격력 +320</v>
      </c>
      <c r="O3894" s="100" t="str">
        <f t="shared" si="181"/>
        <v>최대 체력 +2927</v>
      </c>
      <c r="P3894" s="100" t="str">
        <f t="shared" si="182"/>
        <v>-</v>
      </c>
    </row>
    <row r="3895" spans="1:16" ht="13.8" customHeight="1">
      <c r="A3895" s="101">
        <f>C3895*ID규칙_기본능력치그룹_단위+COUNTIF($C$4:C3895,C3895)</f>
        <v>14356042</v>
      </c>
      <c r="B3895" s="100" t="s">
        <v>439</v>
      </c>
      <c r="C3895" s="101">
        <f>VLOOKUP(B3895,WEAPON!$B:$D,3,0)</f>
        <v>14356</v>
      </c>
      <c r="D3895" s="102">
        <v>42</v>
      </c>
      <c r="E3895" s="101">
        <v>1</v>
      </c>
      <c r="F3895" s="101">
        <v>326</v>
      </c>
      <c r="G3895" s="101">
        <v>0</v>
      </c>
      <c r="H3895" s="101">
        <v>2</v>
      </c>
      <c r="I3895" s="101">
        <v>2984</v>
      </c>
      <c r="J3895" s="101">
        <v>0</v>
      </c>
      <c r="K3895" s="101">
        <v>0</v>
      </c>
      <c r="L3895" s="101">
        <v>0</v>
      </c>
      <c r="M3895" s="101">
        <v>0</v>
      </c>
      <c r="N3895" s="100" t="str">
        <f t="shared" si="180"/>
        <v>공격력 +326</v>
      </c>
      <c r="O3895" s="100" t="str">
        <f t="shared" si="181"/>
        <v>최대 체력 +2984</v>
      </c>
      <c r="P3895" s="100" t="str">
        <f t="shared" si="182"/>
        <v>-</v>
      </c>
    </row>
    <row r="3896" spans="1:16" ht="13.8" customHeight="1">
      <c r="A3896" s="101">
        <f>C3896*ID규칙_기본능력치그룹_단위+COUNTIF($C$4:C3896,C3896)</f>
        <v>14356043</v>
      </c>
      <c r="B3896" s="100" t="s">
        <v>439</v>
      </c>
      <c r="C3896" s="101">
        <f>VLOOKUP(B3896,WEAPON!$B:$D,3,0)</f>
        <v>14356</v>
      </c>
      <c r="D3896" s="102">
        <v>43</v>
      </c>
      <c r="E3896" s="101">
        <v>1</v>
      </c>
      <c r="F3896" s="101">
        <v>332</v>
      </c>
      <c r="G3896" s="101">
        <v>0</v>
      </c>
      <c r="H3896" s="101">
        <v>2</v>
      </c>
      <c r="I3896" s="101">
        <v>3041</v>
      </c>
      <c r="J3896" s="101">
        <v>0</v>
      </c>
      <c r="K3896" s="101">
        <v>0</v>
      </c>
      <c r="L3896" s="101">
        <v>0</v>
      </c>
      <c r="M3896" s="101">
        <v>0</v>
      </c>
      <c r="N3896" s="100" t="str">
        <f t="shared" si="180"/>
        <v>공격력 +332</v>
      </c>
      <c r="O3896" s="100" t="str">
        <f t="shared" si="181"/>
        <v>최대 체력 +3041</v>
      </c>
      <c r="P3896" s="100" t="str">
        <f t="shared" si="182"/>
        <v>-</v>
      </c>
    </row>
    <row r="3897" spans="1:16" ht="13.8" customHeight="1">
      <c r="A3897" s="101">
        <f>C3897*ID규칙_기본능력치그룹_단위+COUNTIF($C$4:C3897,C3897)</f>
        <v>14356044</v>
      </c>
      <c r="B3897" s="100" t="s">
        <v>439</v>
      </c>
      <c r="C3897" s="101">
        <f>VLOOKUP(B3897,WEAPON!$B:$D,3,0)</f>
        <v>14356</v>
      </c>
      <c r="D3897" s="102">
        <v>44</v>
      </c>
      <c r="E3897" s="101">
        <v>1</v>
      </c>
      <c r="F3897" s="101">
        <v>338</v>
      </c>
      <c r="G3897" s="101">
        <v>0</v>
      </c>
      <c r="H3897" s="101">
        <v>2</v>
      </c>
      <c r="I3897" s="101">
        <v>3099</v>
      </c>
      <c r="J3897" s="101">
        <v>0</v>
      </c>
      <c r="K3897" s="101">
        <v>0</v>
      </c>
      <c r="L3897" s="101">
        <v>0</v>
      </c>
      <c r="M3897" s="101">
        <v>0</v>
      </c>
      <c r="N3897" s="100" t="str">
        <f t="shared" si="180"/>
        <v>공격력 +338</v>
      </c>
      <c r="O3897" s="100" t="str">
        <f t="shared" si="181"/>
        <v>최대 체력 +3099</v>
      </c>
      <c r="P3897" s="100" t="str">
        <f t="shared" si="182"/>
        <v>-</v>
      </c>
    </row>
    <row r="3898" spans="1:16" ht="13.8" customHeight="1">
      <c r="A3898" s="101">
        <f>C3898*ID규칙_기본능력치그룹_단위+COUNTIF($C$4:C3898,C3898)</f>
        <v>14356045</v>
      </c>
      <c r="B3898" s="100" t="s">
        <v>439</v>
      </c>
      <c r="C3898" s="101">
        <f>VLOOKUP(B3898,WEAPON!$B:$D,3,0)</f>
        <v>14356</v>
      </c>
      <c r="D3898" s="102">
        <v>45</v>
      </c>
      <c r="E3898" s="101">
        <v>1</v>
      </c>
      <c r="F3898" s="101">
        <v>345</v>
      </c>
      <c r="G3898" s="101">
        <v>0</v>
      </c>
      <c r="H3898" s="101">
        <v>2</v>
      </c>
      <c r="I3898" s="101">
        <v>3156</v>
      </c>
      <c r="J3898" s="101">
        <v>0</v>
      </c>
      <c r="K3898" s="101">
        <v>0</v>
      </c>
      <c r="L3898" s="101">
        <v>0</v>
      </c>
      <c r="M3898" s="101">
        <v>0</v>
      </c>
      <c r="N3898" s="100" t="str">
        <f t="shared" si="180"/>
        <v>공격력 +345</v>
      </c>
      <c r="O3898" s="100" t="str">
        <f t="shared" si="181"/>
        <v>최대 체력 +3156</v>
      </c>
      <c r="P3898" s="100" t="str">
        <f t="shared" si="182"/>
        <v>-</v>
      </c>
    </row>
    <row r="3899" spans="1:16" ht="13.8" customHeight="1">
      <c r="A3899" s="101">
        <f>C3899*ID규칙_기본능력치그룹_단위+COUNTIF($C$4:C3899,C3899)</f>
        <v>14356046</v>
      </c>
      <c r="B3899" s="100" t="s">
        <v>439</v>
      </c>
      <c r="C3899" s="101">
        <f>VLOOKUP(B3899,WEAPON!$B:$D,3,0)</f>
        <v>14356</v>
      </c>
      <c r="D3899" s="102">
        <v>46</v>
      </c>
      <c r="E3899" s="101">
        <v>1</v>
      </c>
      <c r="F3899" s="101">
        <v>351</v>
      </c>
      <c r="G3899" s="101">
        <v>0</v>
      </c>
      <c r="H3899" s="101">
        <v>2</v>
      </c>
      <c r="I3899" s="101">
        <v>3213</v>
      </c>
      <c r="J3899" s="101">
        <v>0</v>
      </c>
      <c r="K3899" s="101">
        <v>0</v>
      </c>
      <c r="L3899" s="101">
        <v>0</v>
      </c>
      <c r="M3899" s="101">
        <v>0</v>
      </c>
      <c r="N3899" s="100" t="str">
        <f t="shared" si="180"/>
        <v>공격력 +351</v>
      </c>
      <c r="O3899" s="100" t="str">
        <f t="shared" si="181"/>
        <v>최대 체력 +3213</v>
      </c>
      <c r="P3899" s="100" t="str">
        <f t="shared" si="182"/>
        <v>-</v>
      </c>
    </row>
    <row r="3900" spans="1:16" ht="13.8" customHeight="1">
      <c r="A3900" s="101">
        <f>C3900*ID규칙_기본능력치그룹_단위+COUNTIF($C$4:C3900,C3900)</f>
        <v>14356047</v>
      </c>
      <c r="B3900" s="100" t="s">
        <v>439</v>
      </c>
      <c r="C3900" s="101">
        <f>VLOOKUP(B3900,WEAPON!$B:$D,3,0)</f>
        <v>14356</v>
      </c>
      <c r="D3900" s="102">
        <v>47</v>
      </c>
      <c r="E3900" s="101">
        <v>1</v>
      </c>
      <c r="F3900" s="101">
        <v>357</v>
      </c>
      <c r="G3900" s="101">
        <v>0</v>
      </c>
      <c r="H3900" s="101">
        <v>2</v>
      </c>
      <c r="I3900" s="101">
        <v>3271</v>
      </c>
      <c r="J3900" s="101">
        <v>0</v>
      </c>
      <c r="K3900" s="101">
        <v>0</v>
      </c>
      <c r="L3900" s="101">
        <v>0</v>
      </c>
      <c r="M3900" s="101">
        <v>0</v>
      </c>
      <c r="N3900" s="100" t="str">
        <f t="shared" si="180"/>
        <v>공격력 +357</v>
      </c>
      <c r="O3900" s="100" t="str">
        <f t="shared" si="181"/>
        <v>최대 체력 +3271</v>
      </c>
      <c r="P3900" s="100" t="str">
        <f t="shared" si="182"/>
        <v>-</v>
      </c>
    </row>
    <row r="3901" spans="1:16" ht="13.8" customHeight="1">
      <c r="A3901" s="101">
        <f>C3901*ID규칙_기본능력치그룹_단위+COUNTIF($C$4:C3901,C3901)</f>
        <v>14356048</v>
      </c>
      <c r="B3901" s="100" t="s">
        <v>439</v>
      </c>
      <c r="C3901" s="101">
        <f>VLOOKUP(B3901,WEAPON!$B:$D,3,0)</f>
        <v>14356</v>
      </c>
      <c r="D3901" s="102">
        <v>48</v>
      </c>
      <c r="E3901" s="101">
        <v>1</v>
      </c>
      <c r="F3901" s="101">
        <v>363</v>
      </c>
      <c r="G3901" s="101">
        <v>0</v>
      </c>
      <c r="H3901" s="101">
        <v>2</v>
      </c>
      <c r="I3901" s="101">
        <v>3328</v>
      </c>
      <c r="J3901" s="101">
        <v>0</v>
      </c>
      <c r="K3901" s="101">
        <v>0</v>
      </c>
      <c r="L3901" s="101">
        <v>0</v>
      </c>
      <c r="M3901" s="101">
        <v>0</v>
      </c>
      <c r="N3901" s="100" t="str">
        <f t="shared" si="180"/>
        <v>공격력 +363</v>
      </c>
      <c r="O3901" s="100" t="str">
        <f t="shared" si="181"/>
        <v>최대 체력 +3328</v>
      </c>
      <c r="P3901" s="100" t="str">
        <f t="shared" si="182"/>
        <v>-</v>
      </c>
    </row>
    <row r="3902" spans="1:16" ht="13.8" customHeight="1">
      <c r="A3902" s="101">
        <f>C3902*ID규칙_기본능력치그룹_단위+COUNTIF($C$4:C3902,C3902)</f>
        <v>14356049</v>
      </c>
      <c r="B3902" s="100" t="s">
        <v>439</v>
      </c>
      <c r="C3902" s="101">
        <f>VLOOKUP(B3902,WEAPON!$B:$D,3,0)</f>
        <v>14356</v>
      </c>
      <c r="D3902" s="102">
        <v>49</v>
      </c>
      <c r="E3902" s="101">
        <v>1</v>
      </c>
      <c r="F3902" s="101">
        <v>370</v>
      </c>
      <c r="G3902" s="101">
        <v>0</v>
      </c>
      <c r="H3902" s="101">
        <v>2</v>
      </c>
      <c r="I3902" s="101">
        <v>3386</v>
      </c>
      <c r="J3902" s="101">
        <v>0</v>
      </c>
      <c r="K3902" s="101">
        <v>0</v>
      </c>
      <c r="L3902" s="101">
        <v>0</v>
      </c>
      <c r="M3902" s="101">
        <v>0</v>
      </c>
      <c r="N3902" s="100" t="str">
        <f t="shared" si="180"/>
        <v>공격력 +370</v>
      </c>
      <c r="O3902" s="100" t="str">
        <f t="shared" si="181"/>
        <v>최대 체력 +3386</v>
      </c>
      <c r="P3902" s="100" t="str">
        <f t="shared" si="182"/>
        <v>-</v>
      </c>
    </row>
    <row r="3903" spans="1:16" ht="13.8" customHeight="1">
      <c r="A3903" s="101">
        <f>C3903*ID규칙_기본능력치그룹_단위+COUNTIF($C$4:C3903,C3903)</f>
        <v>14356050</v>
      </c>
      <c r="B3903" s="100" t="s">
        <v>439</v>
      </c>
      <c r="C3903" s="101">
        <f>VLOOKUP(B3903,WEAPON!$B:$D,3,0)</f>
        <v>14356</v>
      </c>
      <c r="D3903" s="102">
        <v>50</v>
      </c>
      <c r="E3903" s="101">
        <v>1</v>
      </c>
      <c r="F3903" s="101">
        <v>376</v>
      </c>
      <c r="G3903" s="101">
        <v>0</v>
      </c>
      <c r="H3903" s="101">
        <v>2</v>
      </c>
      <c r="I3903" s="101">
        <v>3443</v>
      </c>
      <c r="J3903" s="101">
        <v>0</v>
      </c>
      <c r="K3903" s="101">
        <v>0</v>
      </c>
      <c r="L3903" s="101">
        <v>0</v>
      </c>
      <c r="M3903" s="101">
        <v>0</v>
      </c>
      <c r="N3903" s="100" t="str">
        <f t="shared" si="180"/>
        <v>공격력 +376</v>
      </c>
      <c r="O3903" s="100" t="str">
        <f t="shared" si="181"/>
        <v>최대 체력 +3443</v>
      </c>
      <c r="P3903" s="100" t="str">
        <f t="shared" si="182"/>
        <v>-</v>
      </c>
    </row>
    <row r="3904" spans="1:16" ht="13.8" customHeight="1">
      <c r="A3904" s="101">
        <f>C3904*ID규칙_기본능력치그룹_단위+COUNTIF($C$4:C3904,C3904)</f>
        <v>11357001</v>
      </c>
      <c r="B3904" s="100" t="s">
        <v>441</v>
      </c>
      <c r="C3904" s="101">
        <f>VLOOKUP(B3904,WEAPON!$B:$D,3,0)</f>
        <v>11357</v>
      </c>
      <c r="D3904" s="102">
        <v>1</v>
      </c>
      <c r="E3904" s="101">
        <v>1</v>
      </c>
      <c r="F3904" s="101">
        <v>76</v>
      </c>
      <c r="G3904" s="101">
        <v>0</v>
      </c>
      <c r="H3904" s="101">
        <v>2</v>
      </c>
      <c r="I3904" s="101">
        <v>733</v>
      </c>
      <c r="J3904" s="101">
        <v>0</v>
      </c>
      <c r="K3904" s="101">
        <v>0</v>
      </c>
      <c r="L3904" s="101">
        <v>0</v>
      </c>
      <c r="M3904" s="101">
        <v>0</v>
      </c>
      <c r="N3904" s="100" t="str">
        <f t="shared" si="180"/>
        <v>공격력 +76</v>
      </c>
      <c r="O3904" s="100" t="str">
        <f t="shared" si="181"/>
        <v>최대 체력 +733</v>
      </c>
      <c r="P3904" s="100" t="str">
        <f t="shared" si="182"/>
        <v>-</v>
      </c>
    </row>
    <row r="3905" spans="1:16" ht="13.8" customHeight="1">
      <c r="A3905" s="101">
        <f>C3905*ID규칙_기본능력치그룹_단위+COUNTIF($C$4:C3905,C3905)</f>
        <v>11357002</v>
      </c>
      <c r="B3905" s="100" t="s">
        <v>441</v>
      </c>
      <c r="C3905" s="101">
        <f>VLOOKUP(B3905,WEAPON!$B:$D,3,0)</f>
        <v>11357</v>
      </c>
      <c r="D3905" s="102">
        <v>2</v>
      </c>
      <c r="E3905" s="101">
        <v>1</v>
      </c>
      <c r="F3905" s="101">
        <v>83</v>
      </c>
      <c r="G3905" s="101">
        <v>0</v>
      </c>
      <c r="H3905" s="101">
        <v>2</v>
      </c>
      <c r="I3905" s="101">
        <v>800</v>
      </c>
      <c r="J3905" s="101">
        <v>0</v>
      </c>
      <c r="K3905" s="101">
        <v>0</v>
      </c>
      <c r="L3905" s="101">
        <v>0</v>
      </c>
      <c r="M3905" s="101">
        <v>0</v>
      </c>
      <c r="N3905" s="100" t="str">
        <f t="shared" si="180"/>
        <v>공격력 +83</v>
      </c>
      <c r="O3905" s="100" t="str">
        <f t="shared" si="181"/>
        <v>최대 체력 +800</v>
      </c>
      <c r="P3905" s="100" t="str">
        <f t="shared" si="182"/>
        <v>-</v>
      </c>
    </row>
    <row r="3906" spans="1:16" ht="13.8" customHeight="1">
      <c r="A3906" s="101">
        <f>C3906*ID규칙_기본능력치그룹_단위+COUNTIF($C$4:C3906,C3906)</f>
        <v>11357003</v>
      </c>
      <c r="B3906" s="100" t="s">
        <v>441</v>
      </c>
      <c r="C3906" s="101">
        <f>VLOOKUP(B3906,WEAPON!$B:$D,3,0)</f>
        <v>11357</v>
      </c>
      <c r="D3906" s="102">
        <v>3</v>
      </c>
      <c r="E3906" s="101">
        <v>1</v>
      </c>
      <c r="F3906" s="101">
        <v>90</v>
      </c>
      <c r="G3906" s="101">
        <v>0</v>
      </c>
      <c r="H3906" s="101">
        <v>2</v>
      </c>
      <c r="I3906" s="101">
        <v>866</v>
      </c>
      <c r="J3906" s="101">
        <v>0</v>
      </c>
      <c r="K3906" s="101">
        <v>0</v>
      </c>
      <c r="L3906" s="101">
        <v>0</v>
      </c>
      <c r="M3906" s="101">
        <v>0</v>
      </c>
      <c r="N3906" s="100" t="str">
        <f t="shared" si="180"/>
        <v>공격력 +90</v>
      </c>
      <c r="O3906" s="100" t="str">
        <f t="shared" si="181"/>
        <v>최대 체력 +866</v>
      </c>
      <c r="P3906" s="100" t="str">
        <f t="shared" si="182"/>
        <v>-</v>
      </c>
    </row>
    <row r="3907" spans="1:16" ht="13.8" customHeight="1">
      <c r="A3907" s="101">
        <f>C3907*ID규칙_기본능력치그룹_단위+COUNTIF($C$4:C3907,C3907)</f>
        <v>11357004</v>
      </c>
      <c r="B3907" s="100" t="s">
        <v>441</v>
      </c>
      <c r="C3907" s="101">
        <f>VLOOKUP(B3907,WEAPON!$B:$D,3,0)</f>
        <v>11357</v>
      </c>
      <c r="D3907" s="102">
        <v>4</v>
      </c>
      <c r="E3907" s="101">
        <v>1</v>
      </c>
      <c r="F3907" s="101">
        <v>97</v>
      </c>
      <c r="G3907" s="101">
        <v>0</v>
      </c>
      <c r="H3907" s="101">
        <v>2</v>
      </c>
      <c r="I3907" s="101">
        <v>933</v>
      </c>
      <c r="J3907" s="101">
        <v>0</v>
      </c>
      <c r="K3907" s="101">
        <v>0</v>
      </c>
      <c r="L3907" s="101">
        <v>0</v>
      </c>
      <c r="M3907" s="101">
        <v>0</v>
      </c>
      <c r="N3907" s="100" t="str">
        <f t="shared" si="180"/>
        <v>공격력 +97</v>
      </c>
      <c r="O3907" s="100" t="str">
        <f t="shared" si="181"/>
        <v>최대 체력 +933</v>
      </c>
      <c r="P3907" s="100" t="str">
        <f t="shared" si="182"/>
        <v>-</v>
      </c>
    </row>
    <row r="3908" spans="1:16" ht="13.8" customHeight="1">
      <c r="A3908" s="101">
        <f>C3908*ID규칙_기본능력치그룹_단위+COUNTIF($C$4:C3908,C3908)</f>
        <v>11357005</v>
      </c>
      <c r="B3908" s="100" t="s">
        <v>441</v>
      </c>
      <c r="C3908" s="101">
        <f>VLOOKUP(B3908,WEAPON!$B:$D,3,0)</f>
        <v>11357</v>
      </c>
      <c r="D3908" s="102">
        <v>5</v>
      </c>
      <c r="E3908" s="101">
        <v>1</v>
      </c>
      <c r="F3908" s="101">
        <v>104</v>
      </c>
      <c r="G3908" s="101">
        <v>0</v>
      </c>
      <c r="H3908" s="101">
        <v>2</v>
      </c>
      <c r="I3908" s="101">
        <v>1000</v>
      </c>
      <c r="J3908" s="101">
        <v>0</v>
      </c>
      <c r="K3908" s="101">
        <v>0</v>
      </c>
      <c r="L3908" s="101">
        <v>0</v>
      </c>
      <c r="M3908" s="101">
        <v>0</v>
      </c>
      <c r="N3908" s="100" t="str">
        <f t="shared" ref="N3908:N3971" si="183">IF(E3908=0,"-",VLOOKUP(E3908,STATS_TYPE,2,0)&amp;" +")&amp;IF(E3908=0,"",IF(G3908=0,F3908,F3908/100&amp;"%"))</f>
        <v>공격력 +104</v>
      </c>
      <c r="O3908" s="100" t="str">
        <f t="shared" ref="O3908:O3971" si="184">IF(H3908=0,"-",VLOOKUP(H3908,STATS_TYPE,2,0)&amp;" +")&amp;IF(H3908=0,"",IF(J3908=0,I3908,I3908/100&amp;"%"))</f>
        <v>최대 체력 +1000</v>
      </c>
      <c r="P3908" s="100" t="str">
        <f t="shared" ref="P3908:P3971" si="185">IF(K3908=0,"-",VLOOKUP(K3908,STATS_TYPE,2,0)&amp;" +")&amp;IF(K3908=0,"",IF(M3908=0,L3908,L3908/100&amp;"%"))</f>
        <v>-</v>
      </c>
    </row>
    <row r="3909" spans="1:16" ht="13.8" customHeight="1">
      <c r="A3909" s="101">
        <f>C3909*ID규칙_기본능력치그룹_단위+COUNTIF($C$4:C3909,C3909)</f>
        <v>11357006</v>
      </c>
      <c r="B3909" s="100" t="s">
        <v>441</v>
      </c>
      <c r="C3909" s="101">
        <f>VLOOKUP(B3909,WEAPON!$B:$D,3,0)</f>
        <v>11357</v>
      </c>
      <c r="D3909" s="102">
        <v>6</v>
      </c>
      <c r="E3909" s="101">
        <v>1</v>
      </c>
      <c r="F3909" s="101">
        <v>110</v>
      </c>
      <c r="G3909" s="101">
        <v>0</v>
      </c>
      <c r="H3909" s="101">
        <v>2</v>
      </c>
      <c r="I3909" s="101">
        <v>1066</v>
      </c>
      <c r="J3909" s="101">
        <v>0</v>
      </c>
      <c r="K3909" s="101">
        <v>0</v>
      </c>
      <c r="L3909" s="101">
        <v>0</v>
      </c>
      <c r="M3909" s="101">
        <v>0</v>
      </c>
      <c r="N3909" s="100" t="str">
        <f t="shared" si="183"/>
        <v>공격력 +110</v>
      </c>
      <c r="O3909" s="100" t="str">
        <f t="shared" si="184"/>
        <v>최대 체력 +1066</v>
      </c>
      <c r="P3909" s="100" t="str">
        <f t="shared" si="185"/>
        <v>-</v>
      </c>
    </row>
    <row r="3910" spans="1:16" ht="13.8" customHeight="1">
      <c r="A3910" s="101">
        <f>C3910*ID규칙_기본능력치그룹_단위+COUNTIF($C$4:C3910,C3910)</f>
        <v>11357007</v>
      </c>
      <c r="B3910" s="100" t="s">
        <v>441</v>
      </c>
      <c r="C3910" s="101">
        <f>VLOOKUP(B3910,WEAPON!$B:$D,3,0)</f>
        <v>11357</v>
      </c>
      <c r="D3910" s="102">
        <v>7</v>
      </c>
      <c r="E3910" s="101">
        <v>1</v>
      </c>
      <c r="F3910" s="101">
        <v>117</v>
      </c>
      <c r="G3910" s="101">
        <v>0</v>
      </c>
      <c r="H3910" s="101">
        <v>2</v>
      </c>
      <c r="I3910" s="101">
        <v>1133</v>
      </c>
      <c r="J3910" s="101">
        <v>0</v>
      </c>
      <c r="K3910" s="101">
        <v>0</v>
      </c>
      <c r="L3910" s="101">
        <v>0</v>
      </c>
      <c r="M3910" s="101">
        <v>0</v>
      </c>
      <c r="N3910" s="100" t="str">
        <f t="shared" si="183"/>
        <v>공격력 +117</v>
      </c>
      <c r="O3910" s="100" t="str">
        <f t="shared" si="184"/>
        <v>최대 체력 +1133</v>
      </c>
      <c r="P3910" s="100" t="str">
        <f t="shared" si="185"/>
        <v>-</v>
      </c>
    </row>
    <row r="3911" spans="1:16" ht="13.8" customHeight="1">
      <c r="A3911" s="101">
        <f>C3911*ID규칙_기본능력치그룹_단위+COUNTIF($C$4:C3911,C3911)</f>
        <v>11357008</v>
      </c>
      <c r="B3911" s="100" t="s">
        <v>441</v>
      </c>
      <c r="C3911" s="101">
        <f>VLOOKUP(B3911,WEAPON!$B:$D,3,0)</f>
        <v>11357</v>
      </c>
      <c r="D3911" s="102">
        <v>8</v>
      </c>
      <c r="E3911" s="101">
        <v>1</v>
      </c>
      <c r="F3911" s="101">
        <v>124</v>
      </c>
      <c r="G3911" s="101">
        <v>0</v>
      </c>
      <c r="H3911" s="101">
        <v>2</v>
      </c>
      <c r="I3911" s="101">
        <v>1199</v>
      </c>
      <c r="J3911" s="101">
        <v>0</v>
      </c>
      <c r="K3911" s="101">
        <v>0</v>
      </c>
      <c r="L3911" s="101">
        <v>0</v>
      </c>
      <c r="M3911" s="101">
        <v>0</v>
      </c>
      <c r="N3911" s="100" t="str">
        <f t="shared" si="183"/>
        <v>공격력 +124</v>
      </c>
      <c r="O3911" s="100" t="str">
        <f t="shared" si="184"/>
        <v>최대 체력 +1199</v>
      </c>
      <c r="P3911" s="100" t="str">
        <f t="shared" si="185"/>
        <v>-</v>
      </c>
    </row>
    <row r="3912" spans="1:16" ht="13.8" customHeight="1">
      <c r="A3912" s="101">
        <f>C3912*ID규칙_기본능력치그룹_단위+COUNTIF($C$4:C3912,C3912)</f>
        <v>11357009</v>
      </c>
      <c r="B3912" s="100" t="s">
        <v>441</v>
      </c>
      <c r="C3912" s="101">
        <f>VLOOKUP(B3912,WEAPON!$B:$D,3,0)</f>
        <v>11357</v>
      </c>
      <c r="D3912" s="102">
        <v>9</v>
      </c>
      <c r="E3912" s="101">
        <v>1</v>
      </c>
      <c r="F3912" s="101">
        <v>131</v>
      </c>
      <c r="G3912" s="101">
        <v>0</v>
      </c>
      <c r="H3912" s="101">
        <v>2</v>
      </c>
      <c r="I3912" s="101">
        <v>1266</v>
      </c>
      <c r="J3912" s="101">
        <v>0</v>
      </c>
      <c r="K3912" s="101">
        <v>0</v>
      </c>
      <c r="L3912" s="101">
        <v>0</v>
      </c>
      <c r="M3912" s="101">
        <v>0</v>
      </c>
      <c r="N3912" s="100" t="str">
        <f t="shared" si="183"/>
        <v>공격력 +131</v>
      </c>
      <c r="O3912" s="100" t="str">
        <f t="shared" si="184"/>
        <v>최대 체력 +1266</v>
      </c>
      <c r="P3912" s="100" t="str">
        <f t="shared" si="185"/>
        <v>-</v>
      </c>
    </row>
    <row r="3913" spans="1:16" ht="13.8" customHeight="1">
      <c r="A3913" s="101">
        <f>C3913*ID규칙_기본능력치그룹_단위+COUNTIF($C$4:C3913,C3913)</f>
        <v>11357010</v>
      </c>
      <c r="B3913" s="100" t="s">
        <v>441</v>
      </c>
      <c r="C3913" s="101">
        <f>VLOOKUP(B3913,WEAPON!$B:$D,3,0)</f>
        <v>11357</v>
      </c>
      <c r="D3913" s="102">
        <v>10</v>
      </c>
      <c r="E3913" s="101">
        <v>1</v>
      </c>
      <c r="F3913" s="101">
        <v>138</v>
      </c>
      <c r="G3913" s="101">
        <v>0</v>
      </c>
      <c r="H3913" s="101">
        <v>2</v>
      </c>
      <c r="I3913" s="101">
        <v>1333</v>
      </c>
      <c r="J3913" s="101">
        <v>0</v>
      </c>
      <c r="K3913" s="101">
        <v>0</v>
      </c>
      <c r="L3913" s="101">
        <v>0</v>
      </c>
      <c r="M3913" s="101">
        <v>0</v>
      </c>
      <c r="N3913" s="100" t="str">
        <f t="shared" si="183"/>
        <v>공격력 +138</v>
      </c>
      <c r="O3913" s="100" t="str">
        <f t="shared" si="184"/>
        <v>최대 체력 +1333</v>
      </c>
      <c r="P3913" s="100" t="str">
        <f t="shared" si="185"/>
        <v>-</v>
      </c>
    </row>
    <row r="3914" spans="1:16" ht="13.8" customHeight="1">
      <c r="A3914" s="101">
        <f>C3914*ID규칙_기본능력치그룹_단위+COUNTIF($C$4:C3914,C3914)</f>
        <v>11357011</v>
      </c>
      <c r="B3914" s="100" t="s">
        <v>441</v>
      </c>
      <c r="C3914" s="101">
        <f>VLOOKUP(B3914,WEAPON!$B:$D,3,0)</f>
        <v>11357</v>
      </c>
      <c r="D3914" s="102">
        <v>11</v>
      </c>
      <c r="E3914" s="101">
        <v>1</v>
      </c>
      <c r="F3914" s="101">
        <v>145</v>
      </c>
      <c r="G3914" s="101">
        <v>0</v>
      </c>
      <c r="H3914" s="101">
        <v>2</v>
      </c>
      <c r="I3914" s="101">
        <v>1399</v>
      </c>
      <c r="J3914" s="101">
        <v>0</v>
      </c>
      <c r="K3914" s="101">
        <v>0</v>
      </c>
      <c r="L3914" s="101">
        <v>0</v>
      </c>
      <c r="M3914" s="101">
        <v>0</v>
      </c>
      <c r="N3914" s="100" t="str">
        <f t="shared" si="183"/>
        <v>공격력 +145</v>
      </c>
      <c r="O3914" s="100" t="str">
        <f t="shared" si="184"/>
        <v>최대 체력 +1399</v>
      </c>
      <c r="P3914" s="100" t="str">
        <f t="shared" si="185"/>
        <v>-</v>
      </c>
    </row>
    <row r="3915" spans="1:16" ht="13.8" customHeight="1">
      <c r="A3915" s="101">
        <f>C3915*ID규칙_기본능력치그룹_단위+COUNTIF($C$4:C3915,C3915)</f>
        <v>11357012</v>
      </c>
      <c r="B3915" s="100" t="s">
        <v>441</v>
      </c>
      <c r="C3915" s="101">
        <f>VLOOKUP(B3915,WEAPON!$B:$D,3,0)</f>
        <v>11357</v>
      </c>
      <c r="D3915" s="102">
        <v>12</v>
      </c>
      <c r="E3915" s="101">
        <v>1</v>
      </c>
      <c r="F3915" s="101">
        <v>152</v>
      </c>
      <c r="G3915" s="101">
        <v>0</v>
      </c>
      <c r="H3915" s="101">
        <v>2</v>
      </c>
      <c r="I3915" s="101">
        <v>1466</v>
      </c>
      <c r="J3915" s="101">
        <v>0</v>
      </c>
      <c r="K3915" s="101">
        <v>0</v>
      </c>
      <c r="L3915" s="101">
        <v>0</v>
      </c>
      <c r="M3915" s="101">
        <v>0</v>
      </c>
      <c r="N3915" s="100" t="str">
        <f t="shared" si="183"/>
        <v>공격력 +152</v>
      </c>
      <c r="O3915" s="100" t="str">
        <f t="shared" si="184"/>
        <v>최대 체력 +1466</v>
      </c>
      <c r="P3915" s="100" t="str">
        <f t="shared" si="185"/>
        <v>-</v>
      </c>
    </row>
    <row r="3916" spans="1:16" ht="13.8" customHeight="1">
      <c r="A3916" s="101">
        <f>C3916*ID규칙_기본능력치그룹_단위+COUNTIF($C$4:C3916,C3916)</f>
        <v>11357013</v>
      </c>
      <c r="B3916" s="100" t="s">
        <v>441</v>
      </c>
      <c r="C3916" s="101">
        <f>VLOOKUP(B3916,WEAPON!$B:$D,3,0)</f>
        <v>11357</v>
      </c>
      <c r="D3916" s="102">
        <v>13</v>
      </c>
      <c r="E3916" s="101">
        <v>1</v>
      </c>
      <c r="F3916" s="101">
        <v>159</v>
      </c>
      <c r="G3916" s="101">
        <v>0</v>
      </c>
      <c r="H3916" s="101">
        <v>2</v>
      </c>
      <c r="I3916" s="101">
        <v>1533</v>
      </c>
      <c r="J3916" s="101">
        <v>0</v>
      </c>
      <c r="K3916" s="101">
        <v>0</v>
      </c>
      <c r="L3916" s="101">
        <v>0</v>
      </c>
      <c r="M3916" s="101">
        <v>0</v>
      </c>
      <c r="N3916" s="100" t="str">
        <f t="shared" si="183"/>
        <v>공격력 +159</v>
      </c>
      <c r="O3916" s="100" t="str">
        <f t="shared" si="184"/>
        <v>최대 체력 +1533</v>
      </c>
      <c r="P3916" s="100" t="str">
        <f t="shared" si="185"/>
        <v>-</v>
      </c>
    </row>
    <row r="3917" spans="1:16" ht="13.8" customHeight="1">
      <c r="A3917" s="101">
        <f>C3917*ID규칙_기본능력치그룹_단위+COUNTIF($C$4:C3917,C3917)</f>
        <v>11357014</v>
      </c>
      <c r="B3917" s="100" t="s">
        <v>441</v>
      </c>
      <c r="C3917" s="101">
        <f>VLOOKUP(B3917,WEAPON!$B:$D,3,0)</f>
        <v>11357</v>
      </c>
      <c r="D3917" s="102">
        <v>14</v>
      </c>
      <c r="E3917" s="101">
        <v>1</v>
      </c>
      <c r="F3917" s="101">
        <v>166</v>
      </c>
      <c r="G3917" s="101">
        <v>0</v>
      </c>
      <c r="H3917" s="101">
        <v>2</v>
      </c>
      <c r="I3917" s="101">
        <v>1599</v>
      </c>
      <c r="J3917" s="101">
        <v>0</v>
      </c>
      <c r="K3917" s="101">
        <v>0</v>
      </c>
      <c r="L3917" s="101">
        <v>0</v>
      </c>
      <c r="M3917" s="101">
        <v>0</v>
      </c>
      <c r="N3917" s="100" t="str">
        <f t="shared" si="183"/>
        <v>공격력 +166</v>
      </c>
      <c r="O3917" s="100" t="str">
        <f t="shared" si="184"/>
        <v>최대 체력 +1599</v>
      </c>
      <c r="P3917" s="100" t="str">
        <f t="shared" si="185"/>
        <v>-</v>
      </c>
    </row>
    <row r="3918" spans="1:16" ht="13.8" customHeight="1">
      <c r="A3918" s="101">
        <f>C3918*ID규칙_기본능력치그룹_단위+COUNTIF($C$4:C3918,C3918)</f>
        <v>11357015</v>
      </c>
      <c r="B3918" s="100" t="s">
        <v>441</v>
      </c>
      <c r="C3918" s="101">
        <f>VLOOKUP(B3918,WEAPON!$B:$D,3,0)</f>
        <v>11357</v>
      </c>
      <c r="D3918" s="102">
        <v>15</v>
      </c>
      <c r="E3918" s="101">
        <v>1</v>
      </c>
      <c r="F3918" s="101">
        <v>173</v>
      </c>
      <c r="G3918" s="101">
        <v>0</v>
      </c>
      <c r="H3918" s="101">
        <v>2</v>
      </c>
      <c r="I3918" s="101">
        <v>1666</v>
      </c>
      <c r="J3918" s="101">
        <v>0</v>
      </c>
      <c r="K3918" s="101">
        <v>0</v>
      </c>
      <c r="L3918" s="101">
        <v>0</v>
      </c>
      <c r="M3918" s="101">
        <v>0</v>
      </c>
      <c r="N3918" s="100" t="str">
        <f t="shared" si="183"/>
        <v>공격력 +173</v>
      </c>
      <c r="O3918" s="100" t="str">
        <f t="shared" si="184"/>
        <v>최대 체력 +1666</v>
      </c>
      <c r="P3918" s="100" t="str">
        <f t="shared" si="185"/>
        <v>-</v>
      </c>
    </row>
    <row r="3919" spans="1:16" ht="13.8" customHeight="1">
      <c r="A3919" s="101">
        <f>C3919*ID규칙_기본능력치그룹_단위+COUNTIF($C$4:C3919,C3919)</f>
        <v>11357016</v>
      </c>
      <c r="B3919" s="100" t="s">
        <v>441</v>
      </c>
      <c r="C3919" s="101">
        <f>VLOOKUP(B3919,WEAPON!$B:$D,3,0)</f>
        <v>11357</v>
      </c>
      <c r="D3919" s="102">
        <v>16</v>
      </c>
      <c r="E3919" s="101">
        <v>1</v>
      </c>
      <c r="F3919" s="101">
        <v>179</v>
      </c>
      <c r="G3919" s="101">
        <v>0</v>
      </c>
      <c r="H3919" s="101">
        <v>2</v>
      </c>
      <c r="I3919" s="101">
        <v>1732</v>
      </c>
      <c r="J3919" s="101">
        <v>0</v>
      </c>
      <c r="K3919" s="101">
        <v>0</v>
      </c>
      <c r="L3919" s="101">
        <v>0</v>
      </c>
      <c r="M3919" s="101">
        <v>0</v>
      </c>
      <c r="N3919" s="100" t="str">
        <f t="shared" si="183"/>
        <v>공격력 +179</v>
      </c>
      <c r="O3919" s="100" t="str">
        <f t="shared" si="184"/>
        <v>최대 체력 +1732</v>
      </c>
      <c r="P3919" s="100" t="str">
        <f t="shared" si="185"/>
        <v>-</v>
      </c>
    </row>
    <row r="3920" spans="1:16" ht="13.8" customHeight="1">
      <c r="A3920" s="101">
        <f>C3920*ID규칙_기본능력치그룹_단위+COUNTIF($C$4:C3920,C3920)</f>
        <v>11357017</v>
      </c>
      <c r="B3920" s="100" t="s">
        <v>441</v>
      </c>
      <c r="C3920" s="101">
        <f>VLOOKUP(B3920,WEAPON!$B:$D,3,0)</f>
        <v>11357</v>
      </c>
      <c r="D3920" s="102">
        <v>17</v>
      </c>
      <c r="E3920" s="101">
        <v>1</v>
      </c>
      <c r="F3920" s="101">
        <v>186</v>
      </c>
      <c r="G3920" s="101">
        <v>0</v>
      </c>
      <c r="H3920" s="101">
        <v>2</v>
      </c>
      <c r="I3920" s="101">
        <v>1799</v>
      </c>
      <c r="J3920" s="101">
        <v>0</v>
      </c>
      <c r="K3920" s="101">
        <v>0</v>
      </c>
      <c r="L3920" s="101">
        <v>0</v>
      </c>
      <c r="M3920" s="101">
        <v>0</v>
      </c>
      <c r="N3920" s="100" t="str">
        <f t="shared" si="183"/>
        <v>공격력 +186</v>
      </c>
      <c r="O3920" s="100" t="str">
        <f t="shared" si="184"/>
        <v>최대 체력 +1799</v>
      </c>
      <c r="P3920" s="100" t="str">
        <f t="shared" si="185"/>
        <v>-</v>
      </c>
    </row>
    <row r="3921" spans="1:16" ht="13.8" customHeight="1">
      <c r="A3921" s="101">
        <f>C3921*ID규칙_기본능력치그룹_단위+COUNTIF($C$4:C3921,C3921)</f>
        <v>11357018</v>
      </c>
      <c r="B3921" s="100" t="s">
        <v>441</v>
      </c>
      <c r="C3921" s="101">
        <f>VLOOKUP(B3921,WEAPON!$B:$D,3,0)</f>
        <v>11357</v>
      </c>
      <c r="D3921" s="102">
        <v>18</v>
      </c>
      <c r="E3921" s="101">
        <v>1</v>
      </c>
      <c r="F3921" s="101">
        <v>193</v>
      </c>
      <c r="G3921" s="101">
        <v>0</v>
      </c>
      <c r="H3921" s="101">
        <v>2</v>
      </c>
      <c r="I3921" s="101">
        <v>1866</v>
      </c>
      <c r="J3921" s="101">
        <v>0</v>
      </c>
      <c r="K3921" s="101">
        <v>0</v>
      </c>
      <c r="L3921" s="101">
        <v>0</v>
      </c>
      <c r="M3921" s="101">
        <v>0</v>
      </c>
      <c r="N3921" s="100" t="str">
        <f t="shared" si="183"/>
        <v>공격력 +193</v>
      </c>
      <c r="O3921" s="100" t="str">
        <f t="shared" si="184"/>
        <v>최대 체력 +1866</v>
      </c>
      <c r="P3921" s="100" t="str">
        <f t="shared" si="185"/>
        <v>-</v>
      </c>
    </row>
    <row r="3922" spans="1:16" ht="13.8" customHeight="1">
      <c r="A3922" s="101">
        <f>C3922*ID규칙_기본능력치그룹_단위+COUNTIF($C$4:C3922,C3922)</f>
        <v>11357019</v>
      </c>
      <c r="B3922" s="100" t="s">
        <v>441</v>
      </c>
      <c r="C3922" s="101">
        <f>VLOOKUP(B3922,WEAPON!$B:$D,3,0)</f>
        <v>11357</v>
      </c>
      <c r="D3922" s="102">
        <v>19</v>
      </c>
      <c r="E3922" s="101">
        <v>1</v>
      </c>
      <c r="F3922" s="101">
        <v>200</v>
      </c>
      <c r="G3922" s="101">
        <v>0</v>
      </c>
      <c r="H3922" s="101">
        <v>2</v>
      </c>
      <c r="I3922" s="101">
        <v>1932</v>
      </c>
      <c r="J3922" s="101">
        <v>0</v>
      </c>
      <c r="K3922" s="101">
        <v>0</v>
      </c>
      <c r="L3922" s="101">
        <v>0</v>
      </c>
      <c r="M3922" s="101">
        <v>0</v>
      </c>
      <c r="N3922" s="100" t="str">
        <f t="shared" si="183"/>
        <v>공격력 +200</v>
      </c>
      <c r="O3922" s="100" t="str">
        <f t="shared" si="184"/>
        <v>최대 체력 +1932</v>
      </c>
      <c r="P3922" s="100" t="str">
        <f t="shared" si="185"/>
        <v>-</v>
      </c>
    </row>
    <row r="3923" spans="1:16" ht="13.8" customHeight="1">
      <c r="A3923" s="101">
        <f>C3923*ID규칙_기본능력치그룹_단위+COUNTIF($C$4:C3923,C3923)</f>
        <v>11357020</v>
      </c>
      <c r="B3923" s="100" t="s">
        <v>441</v>
      </c>
      <c r="C3923" s="101">
        <f>VLOOKUP(B3923,WEAPON!$B:$D,3,0)</f>
        <v>11357</v>
      </c>
      <c r="D3923" s="102">
        <v>20</v>
      </c>
      <c r="E3923" s="101">
        <v>1</v>
      </c>
      <c r="F3923" s="101">
        <v>207</v>
      </c>
      <c r="G3923" s="101">
        <v>0</v>
      </c>
      <c r="H3923" s="101">
        <v>2</v>
      </c>
      <c r="I3923" s="101">
        <v>1999</v>
      </c>
      <c r="J3923" s="101">
        <v>0</v>
      </c>
      <c r="K3923" s="101">
        <v>0</v>
      </c>
      <c r="L3923" s="101">
        <v>0</v>
      </c>
      <c r="M3923" s="101">
        <v>0</v>
      </c>
      <c r="N3923" s="100" t="str">
        <f t="shared" si="183"/>
        <v>공격력 +207</v>
      </c>
      <c r="O3923" s="100" t="str">
        <f t="shared" si="184"/>
        <v>최대 체력 +1999</v>
      </c>
      <c r="P3923" s="100" t="str">
        <f t="shared" si="185"/>
        <v>-</v>
      </c>
    </row>
    <row r="3924" spans="1:16" ht="13.8" customHeight="1">
      <c r="A3924" s="101">
        <f>C3924*ID규칙_기본능력치그룹_단위+COUNTIF($C$4:C3924,C3924)</f>
        <v>11357021</v>
      </c>
      <c r="B3924" s="100" t="s">
        <v>441</v>
      </c>
      <c r="C3924" s="101">
        <f>VLOOKUP(B3924,WEAPON!$B:$D,3,0)</f>
        <v>11357</v>
      </c>
      <c r="D3924" s="102">
        <v>21</v>
      </c>
      <c r="E3924" s="101">
        <v>1</v>
      </c>
      <c r="F3924" s="101">
        <v>214</v>
      </c>
      <c r="G3924" s="101">
        <v>0</v>
      </c>
      <c r="H3924" s="101">
        <v>2</v>
      </c>
      <c r="I3924" s="101">
        <v>2066</v>
      </c>
      <c r="J3924" s="101">
        <v>0</v>
      </c>
      <c r="K3924" s="101">
        <v>0</v>
      </c>
      <c r="L3924" s="101">
        <v>0</v>
      </c>
      <c r="M3924" s="101">
        <v>0</v>
      </c>
      <c r="N3924" s="100" t="str">
        <f t="shared" si="183"/>
        <v>공격력 +214</v>
      </c>
      <c r="O3924" s="100" t="str">
        <f t="shared" si="184"/>
        <v>최대 체력 +2066</v>
      </c>
      <c r="P3924" s="100" t="str">
        <f t="shared" si="185"/>
        <v>-</v>
      </c>
    </row>
    <row r="3925" spans="1:16" ht="13.8" customHeight="1">
      <c r="A3925" s="101">
        <f>C3925*ID규칙_기본능력치그룹_단위+COUNTIF($C$4:C3925,C3925)</f>
        <v>11357022</v>
      </c>
      <c r="B3925" s="100" t="s">
        <v>441</v>
      </c>
      <c r="C3925" s="101">
        <f>VLOOKUP(B3925,WEAPON!$B:$D,3,0)</f>
        <v>11357</v>
      </c>
      <c r="D3925" s="102">
        <v>22</v>
      </c>
      <c r="E3925" s="101">
        <v>1</v>
      </c>
      <c r="F3925" s="101">
        <v>221</v>
      </c>
      <c r="G3925" s="101">
        <v>0</v>
      </c>
      <c r="H3925" s="101">
        <v>2</v>
      </c>
      <c r="I3925" s="101">
        <v>2132</v>
      </c>
      <c r="J3925" s="101">
        <v>0</v>
      </c>
      <c r="K3925" s="101">
        <v>0</v>
      </c>
      <c r="L3925" s="101">
        <v>0</v>
      </c>
      <c r="M3925" s="101">
        <v>0</v>
      </c>
      <c r="N3925" s="100" t="str">
        <f t="shared" si="183"/>
        <v>공격력 +221</v>
      </c>
      <c r="O3925" s="100" t="str">
        <f t="shared" si="184"/>
        <v>최대 체력 +2132</v>
      </c>
      <c r="P3925" s="100" t="str">
        <f t="shared" si="185"/>
        <v>-</v>
      </c>
    </row>
    <row r="3926" spans="1:16" ht="13.8" customHeight="1">
      <c r="A3926" s="101">
        <f>C3926*ID규칙_기본능력치그룹_단위+COUNTIF($C$4:C3926,C3926)</f>
        <v>11357023</v>
      </c>
      <c r="B3926" s="100" t="s">
        <v>441</v>
      </c>
      <c r="C3926" s="101">
        <f>VLOOKUP(B3926,WEAPON!$B:$D,3,0)</f>
        <v>11357</v>
      </c>
      <c r="D3926" s="102">
        <v>23</v>
      </c>
      <c r="E3926" s="101">
        <v>1</v>
      </c>
      <c r="F3926" s="101">
        <v>228</v>
      </c>
      <c r="G3926" s="101">
        <v>0</v>
      </c>
      <c r="H3926" s="101">
        <v>2</v>
      </c>
      <c r="I3926" s="101">
        <v>2199</v>
      </c>
      <c r="J3926" s="101">
        <v>0</v>
      </c>
      <c r="K3926" s="101">
        <v>0</v>
      </c>
      <c r="L3926" s="101">
        <v>0</v>
      </c>
      <c r="M3926" s="101">
        <v>0</v>
      </c>
      <c r="N3926" s="100" t="str">
        <f t="shared" si="183"/>
        <v>공격력 +228</v>
      </c>
      <c r="O3926" s="100" t="str">
        <f t="shared" si="184"/>
        <v>최대 체력 +2199</v>
      </c>
      <c r="P3926" s="100" t="str">
        <f t="shared" si="185"/>
        <v>-</v>
      </c>
    </row>
    <row r="3927" spans="1:16" ht="13.8" customHeight="1">
      <c r="A3927" s="101">
        <f>C3927*ID규칙_기본능력치그룹_단위+COUNTIF($C$4:C3927,C3927)</f>
        <v>11357024</v>
      </c>
      <c r="B3927" s="100" t="s">
        <v>441</v>
      </c>
      <c r="C3927" s="101">
        <f>VLOOKUP(B3927,WEAPON!$B:$D,3,0)</f>
        <v>11357</v>
      </c>
      <c r="D3927" s="102">
        <v>24</v>
      </c>
      <c r="E3927" s="101">
        <v>1</v>
      </c>
      <c r="F3927" s="101">
        <v>235</v>
      </c>
      <c r="G3927" s="101">
        <v>0</v>
      </c>
      <c r="H3927" s="101">
        <v>2</v>
      </c>
      <c r="I3927" s="101">
        <v>2266</v>
      </c>
      <c r="J3927" s="101">
        <v>0</v>
      </c>
      <c r="K3927" s="101">
        <v>0</v>
      </c>
      <c r="L3927" s="101">
        <v>0</v>
      </c>
      <c r="M3927" s="101">
        <v>0</v>
      </c>
      <c r="N3927" s="100" t="str">
        <f t="shared" si="183"/>
        <v>공격력 +235</v>
      </c>
      <c r="O3927" s="100" t="str">
        <f t="shared" si="184"/>
        <v>최대 체력 +2266</v>
      </c>
      <c r="P3927" s="100" t="str">
        <f t="shared" si="185"/>
        <v>-</v>
      </c>
    </row>
    <row r="3928" spans="1:16" ht="13.8" customHeight="1">
      <c r="A3928" s="101">
        <f>C3928*ID규칙_기본능력치그룹_단위+COUNTIF($C$4:C3928,C3928)</f>
        <v>11357025</v>
      </c>
      <c r="B3928" s="100" t="s">
        <v>441</v>
      </c>
      <c r="C3928" s="101">
        <f>VLOOKUP(B3928,WEAPON!$B:$D,3,0)</f>
        <v>11357</v>
      </c>
      <c r="D3928" s="102">
        <v>25</v>
      </c>
      <c r="E3928" s="101">
        <v>1</v>
      </c>
      <c r="F3928" s="101">
        <v>242</v>
      </c>
      <c r="G3928" s="101">
        <v>0</v>
      </c>
      <c r="H3928" s="101">
        <v>2</v>
      </c>
      <c r="I3928" s="101">
        <v>2332</v>
      </c>
      <c r="J3928" s="101">
        <v>0</v>
      </c>
      <c r="K3928" s="101">
        <v>0</v>
      </c>
      <c r="L3928" s="101">
        <v>0</v>
      </c>
      <c r="M3928" s="101">
        <v>0</v>
      </c>
      <c r="N3928" s="100" t="str">
        <f t="shared" si="183"/>
        <v>공격력 +242</v>
      </c>
      <c r="O3928" s="100" t="str">
        <f t="shared" si="184"/>
        <v>최대 체력 +2332</v>
      </c>
      <c r="P3928" s="100" t="str">
        <f t="shared" si="185"/>
        <v>-</v>
      </c>
    </row>
    <row r="3929" spans="1:16" ht="13.8" customHeight="1">
      <c r="A3929" s="101">
        <f>C3929*ID규칙_기본능력치그룹_단위+COUNTIF($C$4:C3929,C3929)</f>
        <v>11357026</v>
      </c>
      <c r="B3929" s="100" t="s">
        <v>441</v>
      </c>
      <c r="C3929" s="101">
        <f>VLOOKUP(B3929,WEAPON!$B:$D,3,0)</f>
        <v>11357</v>
      </c>
      <c r="D3929" s="102">
        <v>26</v>
      </c>
      <c r="E3929" s="101">
        <v>1</v>
      </c>
      <c r="F3929" s="101">
        <v>248</v>
      </c>
      <c r="G3929" s="101">
        <v>0</v>
      </c>
      <c r="H3929" s="101">
        <v>2</v>
      </c>
      <c r="I3929" s="101">
        <v>2399</v>
      </c>
      <c r="J3929" s="101">
        <v>0</v>
      </c>
      <c r="K3929" s="101">
        <v>0</v>
      </c>
      <c r="L3929" s="101">
        <v>0</v>
      </c>
      <c r="M3929" s="101">
        <v>0</v>
      </c>
      <c r="N3929" s="100" t="str">
        <f t="shared" si="183"/>
        <v>공격력 +248</v>
      </c>
      <c r="O3929" s="100" t="str">
        <f t="shared" si="184"/>
        <v>최대 체력 +2399</v>
      </c>
      <c r="P3929" s="100" t="str">
        <f t="shared" si="185"/>
        <v>-</v>
      </c>
    </row>
    <row r="3930" spans="1:16" ht="13.8" customHeight="1">
      <c r="A3930" s="101">
        <f>C3930*ID규칙_기본능력치그룹_단위+COUNTIF($C$4:C3930,C3930)</f>
        <v>11357027</v>
      </c>
      <c r="B3930" s="100" t="s">
        <v>441</v>
      </c>
      <c r="C3930" s="101">
        <f>VLOOKUP(B3930,WEAPON!$B:$D,3,0)</f>
        <v>11357</v>
      </c>
      <c r="D3930" s="102">
        <v>27</v>
      </c>
      <c r="E3930" s="101">
        <v>1</v>
      </c>
      <c r="F3930" s="101">
        <v>255</v>
      </c>
      <c r="G3930" s="101">
        <v>0</v>
      </c>
      <c r="H3930" s="101">
        <v>2</v>
      </c>
      <c r="I3930" s="101">
        <v>2465</v>
      </c>
      <c r="J3930" s="101">
        <v>0</v>
      </c>
      <c r="K3930" s="101">
        <v>0</v>
      </c>
      <c r="L3930" s="101">
        <v>0</v>
      </c>
      <c r="M3930" s="101">
        <v>0</v>
      </c>
      <c r="N3930" s="100" t="str">
        <f t="shared" si="183"/>
        <v>공격력 +255</v>
      </c>
      <c r="O3930" s="100" t="str">
        <f t="shared" si="184"/>
        <v>최대 체력 +2465</v>
      </c>
      <c r="P3930" s="100" t="str">
        <f t="shared" si="185"/>
        <v>-</v>
      </c>
    </row>
    <row r="3931" spans="1:16" ht="13.8" customHeight="1">
      <c r="A3931" s="101">
        <f>C3931*ID규칙_기본능력치그룹_단위+COUNTIF($C$4:C3931,C3931)</f>
        <v>11357028</v>
      </c>
      <c r="B3931" s="100" t="s">
        <v>441</v>
      </c>
      <c r="C3931" s="101">
        <f>VLOOKUP(B3931,WEAPON!$B:$D,3,0)</f>
        <v>11357</v>
      </c>
      <c r="D3931" s="102">
        <v>28</v>
      </c>
      <c r="E3931" s="101">
        <v>1</v>
      </c>
      <c r="F3931" s="101">
        <v>262</v>
      </c>
      <c r="G3931" s="101">
        <v>0</v>
      </c>
      <c r="H3931" s="101">
        <v>2</v>
      </c>
      <c r="I3931" s="101">
        <v>2532</v>
      </c>
      <c r="J3931" s="101">
        <v>0</v>
      </c>
      <c r="K3931" s="101">
        <v>0</v>
      </c>
      <c r="L3931" s="101">
        <v>0</v>
      </c>
      <c r="M3931" s="101">
        <v>0</v>
      </c>
      <c r="N3931" s="100" t="str">
        <f t="shared" si="183"/>
        <v>공격력 +262</v>
      </c>
      <c r="O3931" s="100" t="str">
        <f t="shared" si="184"/>
        <v>최대 체력 +2532</v>
      </c>
      <c r="P3931" s="100" t="str">
        <f t="shared" si="185"/>
        <v>-</v>
      </c>
    </row>
    <row r="3932" spans="1:16" ht="13.8" customHeight="1">
      <c r="A3932" s="101">
        <f>C3932*ID규칙_기본능력치그룹_단위+COUNTIF($C$4:C3932,C3932)</f>
        <v>11357029</v>
      </c>
      <c r="B3932" s="100" t="s">
        <v>441</v>
      </c>
      <c r="C3932" s="101">
        <f>VLOOKUP(B3932,WEAPON!$B:$D,3,0)</f>
        <v>11357</v>
      </c>
      <c r="D3932" s="102">
        <v>29</v>
      </c>
      <c r="E3932" s="101">
        <v>1</v>
      </c>
      <c r="F3932" s="101">
        <v>269</v>
      </c>
      <c r="G3932" s="101">
        <v>0</v>
      </c>
      <c r="H3932" s="101">
        <v>2</v>
      </c>
      <c r="I3932" s="101">
        <v>2599</v>
      </c>
      <c r="J3932" s="101">
        <v>0</v>
      </c>
      <c r="K3932" s="101">
        <v>0</v>
      </c>
      <c r="L3932" s="101">
        <v>0</v>
      </c>
      <c r="M3932" s="101">
        <v>0</v>
      </c>
      <c r="N3932" s="100" t="str">
        <f t="shared" si="183"/>
        <v>공격력 +269</v>
      </c>
      <c r="O3932" s="100" t="str">
        <f t="shared" si="184"/>
        <v>최대 체력 +2599</v>
      </c>
      <c r="P3932" s="100" t="str">
        <f t="shared" si="185"/>
        <v>-</v>
      </c>
    </row>
    <row r="3933" spans="1:16" ht="13.8" customHeight="1">
      <c r="A3933" s="101">
        <f>C3933*ID규칙_기본능력치그룹_단위+COUNTIF($C$4:C3933,C3933)</f>
        <v>11357030</v>
      </c>
      <c r="B3933" s="100" t="s">
        <v>441</v>
      </c>
      <c r="C3933" s="101">
        <f>VLOOKUP(B3933,WEAPON!$B:$D,3,0)</f>
        <v>11357</v>
      </c>
      <c r="D3933" s="102">
        <v>30</v>
      </c>
      <c r="E3933" s="101">
        <v>1</v>
      </c>
      <c r="F3933" s="101">
        <v>276</v>
      </c>
      <c r="G3933" s="101">
        <v>0</v>
      </c>
      <c r="H3933" s="101">
        <v>2</v>
      </c>
      <c r="I3933" s="101">
        <v>2665</v>
      </c>
      <c r="J3933" s="101">
        <v>0</v>
      </c>
      <c r="K3933" s="101">
        <v>0</v>
      </c>
      <c r="L3933" s="101">
        <v>0</v>
      </c>
      <c r="M3933" s="101">
        <v>0</v>
      </c>
      <c r="N3933" s="100" t="str">
        <f t="shared" si="183"/>
        <v>공격력 +276</v>
      </c>
      <c r="O3933" s="100" t="str">
        <f t="shared" si="184"/>
        <v>최대 체력 +2665</v>
      </c>
      <c r="P3933" s="100" t="str">
        <f t="shared" si="185"/>
        <v>-</v>
      </c>
    </row>
    <row r="3934" spans="1:16" ht="13.8" customHeight="1">
      <c r="A3934" s="101">
        <f>C3934*ID규칙_기본능력치그룹_단위+COUNTIF($C$4:C3934,C3934)</f>
        <v>11357031</v>
      </c>
      <c r="B3934" s="100" t="s">
        <v>441</v>
      </c>
      <c r="C3934" s="101">
        <f>VLOOKUP(B3934,WEAPON!$B:$D,3,0)</f>
        <v>11357</v>
      </c>
      <c r="D3934" s="102">
        <v>31</v>
      </c>
      <c r="E3934" s="101">
        <v>1</v>
      </c>
      <c r="F3934" s="101">
        <v>283</v>
      </c>
      <c r="G3934" s="101">
        <v>0</v>
      </c>
      <c r="H3934" s="101">
        <v>2</v>
      </c>
      <c r="I3934" s="101">
        <v>2732</v>
      </c>
      <c r="J3934" s="101">
        <v>0</v>
      </c>
      <c r="K3934" s="101">
        <v>0</v>
      </c>
      <c r="L3934" s="101">
        <v>0</v>
      </c>
      <c r="M3934" s="101">
        <v>0</v>
      </c>
      <c r="N3934" s="100" t="str">
        <f t="shared" si="183"/>
        <v>공격력 +283</v>
      </c>
      <c r="O3934" s="100" t="str">
        <f t="shared" si="184"/>
        <v>최대 체력 +2732</v>
      </c>
      <c r="P3934" s="100" t="str">
        <f t="shared" si="185"/>
        <v>-</v>
      </c>
    </row>
    <row r="3935" spans="1:16" ht="13.8" customHeight="1">
      <c r="A3935" s="101">
        <f>C3935*ID규칙_기본능력치그룹_단위+COUNTIF($C$4:C3935,C3935)</f>
        <v>11357032</v>
      </c>
      <c r="B3935" s="100" t="s">
        <v>441</v>
      </c>
      <c r="C3935" s="101">
        <f>VLOOKUP(B3935,WEAPON!$B:$D,3,0)</f>
        <v>11357</v>
      </c>
      <c r="D3935" s="102">
        <v>32</v>
      </c>
      <c r="E3935" s="101">
        <v>1</v>
      </c>
      <c r="F3935" s="101">
        <v>290</v>
      </c>
      <c r="G3935" s="101">
        <v>0</v>
      </c>
      <c r="H3935" s="101">
        <v>2</v>
      </c>
      <c r="I3935" s="101">
        <v>2799</v>
      </c>
      <c r="J3935" s="101">
        <v>0</v>
      </c>
      <c r="K3935" s="101">
        <v>0</v>
      </c>
      <c r="L3935" s="101">
        <v>0</v>
      </c>
      <c r="M3935" s="101">
        <v>0</v>
      </c>
      <c r="N3935" s="100" t="str">
        <f t="shared" si="183"/>
        <v>공격력 +290</v>
      </c>
      <c r="O3935" s="100" t="str">
        <f t="shared" si="184"/>
        <v>최대 체력 +2799</v>
      </c>
      <c r="P3935" s="100" t="str">
        <f t="shared" si="185"/>
        <v>-</v>
      </c>
    </row>
    <row r="3936" spans="1:16" ht="13.8" customHeight="1">
      <c r="A3936" s="101">
        <f>C3936*ID규칙_기본능력치그룹_단위+COUNTIF($C$4:C3936,C3936)</f>
        <v>11357033</v>
      </c>
      <c r="B3936" s="100" t="s">
        <v>441</v>
      </c>
      <c r="C3936" s="101">
        <f>VLOOKUP(B3936,WEAPON!$B:$D,3,0)</f>
        <v>11357</v>
      </c>
      <c r="D3936" s="102">
        <v>33</v>
      </c>
      <c r="E3936" s="101">
        <v>1</v>
      </c>
      <c r="F3936" s="101">
        <v>297</v>
      </c>
      <c r="G3936" s="101">
        <v>0</v>
      </c>
      <c r="H3936" s="101">
        <v>2</v>
      </c>
      <c r="I3936" s="101">
        <v>2865</v>
      </c>
      <c r="J3936" s="101">
        <v>0</v>
      </c>
      <c r="K3936" s="101">
        <v>0</v>
      </c>
      <c r="L3936" s="101">
        <v>0</v>
      </c>
      <c r="M3936" s="101">
        <v>0</v>
      </c>
      <c r="N3936" s="100" t="str">
        <f t="shared" si="183"/>
        <v>공격력 +297</v>
      </c>
      <c r="O3936" s="100" t="str">
        <f t="shared" si="184"/>
        <v>최대 체력 +2865</v>
      </c>
      <c r="P3936" s="100" t="str">
        <f t="shared" si="185"/>
        <v>-</v>
      </c>
    </row>
    <row r="3937" spans="1:16" ht="13.8" customHeight="1">
      <c r="A3937" s="101">
        <f>C3937*ID규칙_기본능력치그룹_단위+COUNTIF($C$4:C3937,C3937)</f>
        <v>11357034</v>
      </c>
      <c r="B3937" s="100" t="s">
        <v>441</v>
      </c>
      <c r="C3937" s="101">
        <f>VLOOKUP(B3937,WEAPON!$B:$D,3,0)</f>
        <v>11357</v>
      </c>
      <c r="D3937" s="102">
        <v>34</v>
      </c>
      <c r="E3937" s="101">
        <v>1</v>
      </c>
      <c r="F3937" s="101">
        <v>304</v>
      </c>
      <c r="G3937" s="101">
        <v>0</v>
      </c>
      <c r="H3937" s="101">
        <v>2</v>
      </c>
      <c r="I3937" s="101">
        <v>2932</v>
      </c>
      <c r="J3937" s="101">
        <v>0</v>
      </c>
      <c r="K3937" s="101">
        <v>0</v>
      </c>
      <c r="L3937" s="101">
        <v>0</v>
      </c>
      <c r="M3937" s="101">
        <v>0</v>
      </c>
      <c r="N3937" s="100" t="str">
        <f t="shared" si="183"/>
        <v>공격력 +304</v>
      </c>
      <c r="O3937" s="100" t="str">
        <f t="shared" si="184"/>
        <v>최대 체력 +2932</v>
      </c>
      <c r="P3937" s="100" t="str">
        <f t="shared" si="185"/>
        <v>-</v>
      </c>
    </row>
    <row r="3938" spans="1:16" ht="13.8" customHeight="1">
      <c r="A3938" s="101">
        <f>C3938*ID규칙_기본능력치그룹_단위+COUNTIF($C$4:C3938,C3938)</f>
        <v>11357035</v>
      </c>
      <c r="B3938" s="100" t="s">
        <v>441</v>
      </c>
      <c r="C3938" s="101">
        <f>VLOOKUP(B3938,WEAPON!$B:$D,3,0)</f>
        <v>11357</v>
      </c>
      <c r="D3938" s="102">
        <v>35</v>
      </c>
      <c r="E3938" s="101">
        <v>1</v>
      </c>
      <c r="F3938" s="101">
        <v>311</v>
      </c>
      <c r="G3938" s="101">
        <v>0</v>
      </c>
      <c r="H3938" s="101">
        <v>2</v>
      </c>
      <c r="I3938" s="101">
        <v>2999</v>
      </c>
      <c r="J3938" s="101">
        <v>0</v>
      </c>
      <c r="K3938" s="101">
        <v>0</v>
      </c>
      <c r="L3938" s="101">
        <v>0</v>
      </c>
      <c r="M3938" s="101">
        <v>0</v>
      </c>
      <c r="N3938" s="100" t="str">
        <f t="shared" si="183"/>
        <v>공격력 +311</v>
      </c>
      <c r="O3938" s="100" t="str">
        <f t="shared" si="184"/>
        <v>최대 체력 +2999</v>
      </c>
      <c r="P3938" s="100" t="str">
        <f t="shared" si="185"/>
        <v>-</v>
      </c>
    </row>
    <row r="3939" spans="1:16" ht="13.8" customHeight="1">
      <c r="A3939" s="101">
        <f>C3939*ID규칙_기본능력치그룹_단위+COUNTIF($C$4:C3939,C3939)</f>
        <v>11357036</v>
      </c>
      <c r="B3939" s="100" t="s">
        <v>441</v>
      </c>
      <c r="C3939" s="101">
        <f>VLOOKUP(B3939,WEAPON!$B:$D,3,0)</f>
        <v>11357</v>
      </c>
      <c r="D3939" s="102">
        <v>36</v>
      </c>
      <c r="E3939" s="101">
        <v>1</v>
      </c>
      <c r="F3939" s="101">
        <v>317</v>
      </c>
      <c r="G3939" s="101">
        <v>0</v>
      </c>
      <c r="H3939" s="101">
        <v>2</v>
      </c>
      <c r="I3939" s="101">
        <v>3065</v>
      </c>
      <c r="J3939" s="101">
        <v>0</v>
      </c>
      <c r="K3939" s="101">
        <v>0</v>
      </c>
      <c r="L3939" s="101">
        <v>0</v>
      </c>
      <c r="M3939" s="101">
        <v>0</v>
      </c>
      <c r="N3939" s="100" t="str">
        <f t="shared" si="183"/>
        <v>공격력 +317</v>
      </c>
      <c r="O3939" s="100" t="str">
        <f t="shared" si="184"/>
        <v>최대 체력 +3065</v>
      </c>
      <c r="P3939" s="100" t="str">
        <f t="shared" si="185"/>
        <v>-</v>
      </c>
    </row>
    <row r="3940" spans="1:16" ht="13.8" customHeight="1">
      <c r="A3940" s="101">
        <f>C3940*ID규칙_기본능력치그룹_단위+COUNTIF($C$4:C3940,C3940)</f>
        <v>11357037</v>
      </c>
      <c r="B3940" s="100" t="s">
        <v>441</v>
      </c>
      <c r="C3940" s="101">
        <f>VLOOKUP(B3940,WEAPON!$B:$D,3,0)</f>
        <v>11357</v>
      </c>
      <c r="D3940" s="102">
        <v>37</v>
      </c>
      <c r="E3940" s="101">
        <v>1</v>
      </c>
      <c r="F3940" s="101">
        <v>324</v>
      </c>
      <c r="G3940" s="101">
        <v>0</v>
      </c>
      <c r="H3940" s="101">
        <v>2</v>
      </c>
      <c r="I3940" s="101">
        <v>3132</v>
      </c>
      <c r="J3940" s="101">
        <v>0</v>
      </c>
      <c r="K3940" s="101">
        <v>0</v>
      </c>
      <c r="L3940" s="101">
        <v>0</v>
      </c>
      <c r="M3940" s="101">
        <v>0</v>
      </c>
      <c r="N3940" s="100" t="str">
        <f t="shared" si="183"/>
        <v>공격력 +324</v>
      </c>
      <c r="O3940" s="100" t="str">
        <f t="shared" si="184"/>
        <v>최대 체력 +3132</v>
      </c>
      <c r="P3940" s="100" t="str">
        <f t="shared" si="185"/>
        <v>-</v>
      </c>
    </row>
    <row r="3941" spans="1:16" ht="13.8" customHeight="1">
      <c r="A3941" s="101">
        <f>C3941*ID규칙_기본능력치그룹_단위+COUNTIF($C$4:C3941,C3941)</f>
        <v>11357038</v>
      </c>
      <c r="B3941" s="100" t="s">
        <v>441</v>
      </c>
      <c r="C3941" s="101">
        <f>VLOOKUP(B3941,WEAPON!$B:$D,3,0)</f>
        <v>11357</v>
      </c>
      <c r="D3941" s="102">
        <v>38</v>
      </c>
      <c r="E3941" s="101">
        <v>1</v>
      </c>
      <c r="F3941" s="101">
        <v>331</v>
      </c>
      <c r="G3941" s="101">
        <v>0</v>
      </c>
      <c r="H3941" s="101">
        <v>2</v>
      </c>
      <c r="I3941" s="101">
        <v>3198</v>
      </c>
      <c r="J3941" s="101">
        <v>0</v>
      </c>
      <c r="K3941" s="101">
        <v>0</v>
      </c>
      <c r="L3941" s="101">
        <v>0</v>
      </c>
      <c r="M3941" s="101">
        <v>0</v>
      </c>
      <c r="N3941" s="100" t="str">
        <f t="shared" si="183"/>
        <v>공격력 +331</v>
      </c>
      <c r="O3941" s="100" t="str">
        <f t="shared" si="184"/>
        <v>최대 체력 +3198</v>
      </c>
      <c r="P3941" s="100" t="str">
        <f t="shared" si="185"/>
        <v>-</v>
      </c>
    </row>
    <row r="3942" spans="1:16" ht="13.8" customHeight="1">
      <c r="A3942" s="101">
        <f>C3942*ID규칙_기본능력치그룹_단위+COUNTIF($C$4:C3942,C3942)</f>
        <v>11357039</v>
      </c>
      <c r="B3942" s="100" t="s">
        <v>441</v>
      </c>
      <c r="C3942" s="101">
        <f>VLOOKUP(B3942,WEAPON!$B:$D,3,0)</f>
        <v>11357</v>
      </c>
      <c r="D3942" s="102">
        <v>39</v>
      </c>
      <c r="E3942" s="101">
        <v>1</v>
      </c>
      <c r="F3942" s="101">
        <v>338</v>
      </c>
      <c r="G3942" s="101">
        <v>0</v>
      </c>
      <c r="H3942" s="101">
        <v>2</v>
      </c>
      <c r="I3942" s="101">
        <v>3265</v>
      </c>
      <c r="J3942" s="101">
        <v>0</v>
      </c>
      <c r="K3942" s="101">
        <v>0</v>
      </c>
      <c r="L3942" s="101">
        <v>0</v>
      </c>
      <c r="M3942" s="101">
        <v>0</v>
      </c>
      <c r="N3942" s="100" t="str">
        <f t="shared" si="183"/>
        <v>공격력 +338</v>
      </c>
      <c r="O3942" s="100" t="str">
        <f t="shared" si="184"/>
        <v>최대 체력 +3265</v>
      </c>
      <c r="P3942" s="100" t="str">
        <f t="shared" si="185"/>
        <v>-</v>
      </c>
    </row>
    <row r="3943" spans="1:16" ht="13.8" customHeight="1">
      <c r="A3943" s="101">
        <f>C3943*ID규칙_기본능력치그룹_단위+COUNTIF($C$4:C3943,C3943)</f>
        <v>11357040</v>
      </c>
      <c r="B3943" s="100" t="s">
        <v>441</v>
      </c>
      <c r="C3943" s="101">
        <f>VLOOKUP(B3943,WEAPON!$B:$D,3,0)</f>
        <v>11357</v>
      </c>
      <c r="D3943" s="102">
        <v>40</v>
      </c>
      <c r="E3943" s="101">
        <v>1</v>
      </c>
      <c r="F3943" s="101">
        <v>345</v>
      </c>
      <c r="G3943" s="101">
        <v>0</v>
      </c>
      <c r="H3943" s="101">
        <v>2</v>
      </c>
      <c r="I3943" s="101">
        <v>3332</v>
      </c>
      <c r="J3943" s="101">
        <v>0</v>
      </c>
      <c r="K3943" s="101">
        <v>0</v>
      </c>
      <c r="L3943" s="101">
        <v>0</v>
      </c>
      <c r="M3943" s="101">
        <v>0</v>
      </c>
      <c r="N3943" s="100" t="str">
        <f t="shared" si="183"/>
        <v>공격력 +345</v>
      </c>
      <c r="O3943" s="100" t="str">
        <f t="shared" si="184"/>
        <v>최대 체력 +3332</v>
      </c>
      <c r="P3943" s="100" t="str">
        <f t="shared" si="185"/>
        <v>-</v>
      </c>
    </row>
    <row r="3944" spans="1:16" ht="13.8" customHeight="1">
      <c r="A3944" s="101">
        <f>C3944*ID규칙_기본능력치그룹_단위+COUNTIF($C$4:C3944,C3944)</f>
        <v>11357041</v>
      </c>
      <c r="B3944" s="100" t="s">
        <v>441</v>
      </c>
      <c r="C3944" s="101">
        <f>VLOOKUP(B3944,WEAPON!$B:$D,3,0)</f>
        <v>11357</v>
      </c>
      <c r="D3944" s="102">
        <v>41</v>
      </c>
      <c r="E3944" s="101">
        <v>1</v>
      </c>
      <c r="F3944" s="101">
        <v>352</v>
      </c>
      <c r="G3944" s="101">
        <v>0</v>
      </c>
      <c r="H3944" s="101">
        <v>2</v>
      </c>
      <c r="I3944" s="101">
        <v>3398</v>
      </c>
      <c r="J3944" s="101">
        <v>0</v>
      </c>
      <c r="K3944" s="101">
        <v>0</v>
      </c>
      <c r="L3944" s="101">
        <v>0</v>
      </c>
      <c r="M3944" s="101">
        <v>0</v>
      </c>
      <c r="N3944" s="100" t="str">
        <f t="shared" si="183"/>
        <v>공격력 +352</v>
      </c>
      <c r="O3944" s="100" t="str">
        <f t="shared" si="184"/>
        <v>최대 체력 +3398</v>
      </c>
      <c r="P3944" s="100" t="str">
        <f t="shared" si="185"/>
        <v>-</v>
      </c>
    </row>
    <row r="3945" spans="1:16" ht="13.8" customHeight="1">
      <c r="A3945" s="101">
        <f>C3945*ID규칙_기본능력치그룹_단위+COUNTIF($C$4:C3945,C3945)</f>
        <v>11357042</v>
      </c>
      <c r="B3945" s="100" t="s">
        <v>441</v>
      </c>
      <c r="C3945" s="101">
        <f>VLOOKUP(B3945,WEAPON!$B:$D,3,0)</f>
        <v>11357</v>
      </c>
      <c r="D3945" s="102">
        <v>42</v>
      </c>
      <c r="E3945" s="101">
        <v>1</v>
      </c>
      <c r="F3945" s="101">
        <v>359</v>
      </c>
      <c r="G3945" s="101">
        <v>0</v>
      </c>
      <c r="H3945" s="101">
        <v>2</v>
      </c>
      <c r="I3945" s="101">
        <v>3465</v>
      </c>
      <c r="J3945" s="101">
        <v>0</v>
      </c>
      <c r="K3945" s="101">
        <v>0</v>
      </c>
      <c r="L3945" s="101">
        <v>0</v>
      </c>
      <c r="M3945" s="101">
        <v>0</v>
      </c>
      <c r="N3945" s="100" t="str">
        <f t="shared" si="183"/>
        <v>공격력 +359</v>
      </c>
      <c r="O3945" s="100" t="str">
        <f t="shared" si="184"/>
        <v>최대 체력 +3465</v>
      </c>
      <c r="P3945" s="100" t="str">
        <f t="shared" si="185"/>
        <v>-</v>
      </c>
    </row>
    <row r="3946" spans="1:16" ht="13.8" customHeight="1">
      <c r="A3946" s="101">
        <f>C3946*ID규칙_기본능력치그룹_단위+COUNTIF($C$4:C3946,C3946)</f>
        <v>11357043</v>
      </c>
      <c r="B3946" s="100" t="s">
        <v>441</v>
      </c>
      <c r="C3946" s="101">
        <f>VLOOKUP(B3946,WEAPON!$B:$D,3,0)</f>
        <v>11357</v>
      </c>
      <c r="D3946" s="102">
        <v>43</v>
      </c>
      <c r="E3946" s="101">
        <v>1</v>
      </c>
      <c r="F3946" s="101">
        <v>366</v>
      </c>
      <c r="G3946" s="101">
        <v>0</v>
      </c>
      <c r="H3946" s="101">
        <v>2</v>
      </c>
      <c r="I3946" s="101">
        <v>3532</v>
      </c>
      <c r="J3946" s="101">
        <v>0</v>
      </c>
      <c r="K3946" s="101">
        <v>0</v>
      </c>
      <c r="L3946" s="101">
        <v>0</v>
      </c>
      <c r="M3946" s="101">
        <v>0</v>
      </c>
      <c r="N3946" s="100" t="str">
        <f t="shared" si="183"/>
        <v>공격력 +366</v>
      </c>
      <c r="O3946" s="100" t="str">
        <f t="shared" si="184"/>
        <v>최대 체력 +3532</v>
      </c>
      <c r="P3946" s="100" t="str">
        <f t="shared" si="185"/>
        <v>-</v>
      </c>
    </row>
    <row r="3947" spans="1:16" ht="13.8" customHeight="1">
      <c r="A3947" s="101">
        <f>C3947*ID규칙_기본능력치그룹_단위+COUNTIF($C$4:C3947,C3947)</f>
        <v>11357044</v>
      </c>
      <c r="B3947" s="100" t="s">
        <v>441</v>
      </c>
      <c r="C3947" s="101">
        <f>VLOOKUP(B3947,WEAPON!$B:$D,3,0)</f>
        <v>11357</v>
      </c>
      <c r="D3947" s="102">
        <v>44</v>
      </c>
      <c r="E3947" s="101">
        <v>1</v>
      </c>
      <c r="F3947" s="101">
        <v>373</v>
      </c>
      <c r="G3947" s="101">
        <v>0</v>
      </c>
      <c r="H3947" s="101">
        <v>2</v>
      </c>
      <c r="I3947" s="101">
        <v>3598</v>
      </c>
      <c r="J3947" s="101">
        <v>0</v>
      </c>
      <c r="K3947" s="101">
        <v>0</v>
      </c>
      <c r="L3947" s="101">
        <v>0</v>
      </c>
      <c r="M3947" s="101">
        <v>0</v>
      </c>
      <c r="N3947" s="100" t="str">
        <f t="shared" si="183"/>
        <v>공격력 +373</v>
      </c>
      <c r="O3947" s="100" t="str">
        <f t="shared" si="184"/>
        <v>최대 체력 +3598</v>
      </c>
      <c r="P3947" s="100" t="str">
        <f t="shared" si="185"/>
        <v>-</v>
      </c>
    </row>
    <row r="3948" spans="1:16" ht="13.8" customHeight="1">
      <c r="A3948" s="101">
        <f>C3948*ID규칙_기본능력치그룹_단위+COUNTIF($C$4:C3948,C3948)</f>
        <v>11357045</v>
      </c>
      <c r="B3948" s="100" t="s">
        <v>441</v>
      </c>
      <c r="C3948" s="101">
        <f>VLOOKUP(B3948,WEAPON!$B:$D,3,0)</f>
        <v>11357</v>
      </c>
      <c r="D3948" s="102">
        <v>45</v>
      </c>
      <c r="E3948" s="101">
        <v>1</v>
      </c>
      <c r="F3948" s="101">
        <v>380</v>
      </c>
      <c r="G3948" s="101">
        <v>0</v>
      </c>
      <c r="H3948" s="101">
        <v>2</v>
      </c>
      <c r="I3948" s="101">
        <v>3665</v>
      </c>
      <c r="J3948" s="101">
        <v>0</v>
      </c>
      <c r="K3948" s="101">
        <v>0</v>
      </c>
      <c r="L3948" s="101">
        <v>0</v>
      </c>
      <c r="M3948" s="101">
        <v>0</v>
      </c>
      <c r="N3948" s="100" t="str">
        <f t="shared" si="183"/>
        <v>공격력 +380</v>
      </c>
      <c r="O3948" s="100" t="str">
        <f t="shared" si="184"/>
        <v>최대 체력 +3665</v>
      </c>
      <c r="P3948" s="100" t="str">
        <f t="shared" si="185"/>
        <v>-</v>
      </c>
    </row>
    <row r="3949" spans="1:16" ht="13.8" customHeight="1">
      <c r="A3949" s="101">
        <f>C3949*ID규칙_기본능력치그룹_단위+COUNTIF($C$4:C3949,C3949)</f>
        <v>11357046</v>
      </c>
      <c r="B3949" s="100" t="s">
        <v>441</v>
      </c>
      <c r="C3949" s="101">
        <f>VLOOKUP(B3949,WEAPON!$B:$D,3,0)</f>
        <v>11357</v>
      </c>
      <c r="D3949" s="102">
        <v>46</v>
      </c>
      <c r="E3949" s="101">
        <v>1</v>
      </c>
      <c r="F3949" s="101">
        <v>386</v>
      </c>
      <c r="G3949" s="101">
        <v>0</v>
      </c>
      <c r="H3949" s="101">
        <v>2</v>
      </c>
      <c r="I3949" s="101">
        <v>3731</v>
      </c>
      <c r="J3949" s="101">
        <v>0</v>
      </c>
      <c r="K3949" s="101">
        <v>0</v>
      </c>
      <c r="L3949" s="101">
        <v>0</v>
      </c>
      <c r="M3949" s="101">
        <v>0</v>
      </c>
      <c r="N3949" s="100" t="str">
        <f t="shared" si="183"/>
        <v>공격력 +386</v>
      </c>
      <c r="O3949" s="100" t="str">
        <f t="shared" si="184"/>
        <v>최대 체력 +3731</v>
      </c>
      <c r="P3949" s="100" t="str">
        <f t="shared" si="185"/>
        <v>-</v>
      </c>
    </row>
    <row r="3950" spans="1:16" ht="13.8" customHeight="1">
      <c r="A3950" s="101">
        <f>C3950*ID규칙_기본능력치그룹_단위+COUNTIF($C$4:C3950,C3950)</f>
        <v>11357047</v>
      </c>
      <c r="B3950" s="100" t="s">
        <v>441</v>
      </c>
      <c r="C3950" s="101">
        <f>VLOOKUP(B3950,WEAPON!$B:$D,3,0)</f>
        <v>11357</v>
      </c>
      <c r="D3950" s="102">
        <v>47</v>
      </c>
      <c r="E3950" s="101">
        <v>1</v>
      </c>
      <c r="F3950" s="101">
        <v>393</v>
      </c>
      <c r="G3950" s="101">
        <v>0</v>
      </c>
      <c r="H3950" s="101">
        <v>2</v>
      </c>
      <c r="I3950" s="101">
        <v>3798</v>
      </c>
      <c r="J3950" s="101">
        <v>0</v>
      </c>
      <c r="K3950" s="101">
        <v>0</v>
      </c>
      <c r="L3950" s="101">
        <v>0</v>
      </c>
      <c r="M3950" s="101">
        <v>0</v>
      </c>
      <c r="N3950" s="100" t="str">
        <f t="shared" si="183"/>
        <v>공격력 +393</v>
      </c>
      <c r="O3950" s="100" t="str">
        <f t="shared" si="184"/>
        <v>최대 체력 +3798</v>
      </c>
      <c r="P3950" s="100" t="str">
        <f t="shared" si="185"/>
        <v>-</v>
      </c>
    </row>
    <row r="3951" spans="1:16" ht="13.8" customHeight="1">
      <c r="A3951" s="101">
        <f>C3951*ID규칙_기본능력치그룹_단위+COUNTIF($C$4:C3951,C3951)</f>
        <v>11357048</v>
      </c>
      <c r="B3951" s="100" t="s">
        <v>441</v>
      </c>
      <c r="C3951" s="101">
        <f>VLOOKUP(B3951,WEAPON!$B:$D,3,0)</f>
        <v>11357</v>
      </c>
      <c r="D3951" s="102">
        <v>48</v>
      </c>
      <c r="E3951" s="101">
        <v>1</v>
      </c>
      <c r="F3951" s="101">
        <v>400</v>
      </c>
      <c r="G3951" s="101">
        <v>0</v>
      </c>
      <c r="H3951" s="101">
        <v>2</v>
      </c>
      <c r="I3951" s="101">
        <v>3865</v>
      </c>
      <c r="J3951" s="101">
        <v>0</v>
      </c>
      <c r="K3951" s="101">
        <v>0</v>
      </c>
      <c r="L3951" s="101">
        <v>0</v>
      </c>
      <c r="M3951" s="101">
        <v>0</v>
      </c>
      <c r="N3951" s="100" t="str">
        <f t="shared" si="183"/>
        <v>공격력 +400</v>
      </c>
      <c r="O3951" s="100" t="str">
        <f t="shared" si="184"/>
        <v>최대 체력 +3865</v>
      </c>
      <c r="P3951" s="100" t="str">
        <f t="shared" si="185"/>
        <v>-</v>
      </c>
    </row>
    <row r="3952" spans="1:16" ht="13.8" customHeight="1">
      <c r="A3952" s="101">
        <f>C3952*ID규칙_기본능력치그룹_단위+COUNTIF($C$4:C3952,C3952)</f>
        <v>11357049</v>
      </c>
      <c r="B3952" s="100" t="s">
        <v>441</v>
      </c>
      <c r="C3952" s="101">
        <f>VLOOKUP(B3952,WEAPON!$B:$D,3,0)</f>
        <v>11357</v>
      </c>
      <c r="D3952" s="102">
        <v>49</v>
      </c>
      <c r="E3952" s="101">
        <v>1</v>
      </c>
      <c r="F3952" s="101">
        <v>407</v>
      </c>
      <c r="G3952" s="101">
        <v>0</v>
      </c>
      <c r="H3952" s="101">
        <v>2</v>
      </c>
      <c r="I3952" s="101">
        <v>3931</v>
      </c>
      <c r="J3952" s="101">
        <v>0</v>
      </c>
      <c r="K3952" s="101">
        <v>0</v>
      </c>
      <c r="L3952" s="101">
        <v>0</v>
      </c>
      <c r="M3952" s="101">
        <v>0</v>
      </c>
      <c r="N3952" s="100" t="str">
        <f t="shared" si="183"/>
        <v>공격력 +407</v>
      </c>
      <c r="O3952" s="100" t="str">
        <f t="shared" si="184"/>
        <v>최대 체력 +3931</v>
      </c>
      <c r="P3952" s="100" t="str">
        <f t="shared" si="185"/>
        <v>-</v>
      </c>
    </row>
    <row r="3953" spans="1:16" ht="13.8" customHeight="1">
      <c r="A3953" s="101">
        <f>C3953*ID규칙_기본능력치그룹_단위+COUNTIF($C$4:C3953,C3953)</f>
        <v>11357050</v>
      </c>
      <c r="B3953" s="100" t="s">
        <v>441</v>
      </c>
      <c r="C3953" s="101">
        <f>VLOOKUP(B3953,WEAPON!$B:$D,3,0)</f>
        <v>11357</v>
      </c>
      <c r="D3953" s="102">
        <v>50</v>
      </c>
      <c r="E3953" s="101">
        <v>1</v>
      </c>
      <c r="F3953" s="101">
        <v>414</v>
      </c>
      <c r="G3953" s="101">
        <v>0</v>
      </c>
      <c r="H3953" s="101">
        <v>2</v>
      </c>
      <c r="I3953" s="101">
        <v>3998</v>
      </c>
      <c r="J3953" s="101">
        <v>0</v>
      </c>
      <c r="K3953" s="101">
        <v>0</v>
      </c>
      <c r="L3953" s="101">
        <v>0</v>
      </c>
      <c r="M3953" s="101">
        <v>0</v>
      </c>
      <c r="N3953" s="100" t="str">
        <f t="shared" si="183"/>
        <v>공격력 +414</v>
      </c>
      <c r="O3953" s="100" t="str">
        <f t="shared" si="184"/>
        <v>최대 체력 +3998</v>
      </c>
      <c r="P3953" s="100" t="str">
        <f t="shared" si="185"/>
        <v>-</v>
      </c>
    </row>
    <row r="3954" spans="1:16" ht="13.8" customHeight="1">
      <c r="A3954" s="101">
        <f>C3954*ID규칙_기본능력치그룹_단위+COUNTIF($C$4:C3954,C3954)</f>
        <v>14158001</v>
      </c>
      <c r="B3954" s="100" t="s">
        <v>443</v>
      </c>
      <c r="C3954" s="101">
        <f>VLOOKUP(B3954,WEAPON!$B:$D,3,0)</f>
        <v>14158</v>
      </c>
      <c r="D3954" s="102">
        <v>1</v>
      </c>
      <c r="E3954" s="101">
        <v>1</v>
      </c>
      <c r="F3954" s="101">
        <v>92</v>
      </c>
      <c r="G3954" s="101">
        <v>0</v>
      </c>
      <c r="H3954" s="101">
        <v>2</v>
      </c>
      <c r="I3954" s="101">
        <v>429</v>
      </c>
      <c r="J3954" s="101">
        <v>0</v>
      </c>
      <c r="K3954" s="101">
        <v>0</v>
      </c>
      <c r="L3954" s="101">
        <v>0</v>
      </c>
      <c r="M3954" s="101">
        <v>0</v>
      </c>
      <c r="N3954" s="100" t="str">
        <f t="shared" si="183"/>
        <v>공격력 +92</v>
      </c>
      <c r="O3954" s="100" t="str">
        <f t="shared" si="184"/>
        <v>최대 체력 +429</v>
      </c>
      <c r="P3954" s="100" t="str">
        <f t="shared" si="185"/>
        <v>-</v>
      </c>
    </row>
    <row r="3955" spans="1:16" ht="13.8" customHeight="1">
      <c r="A3955" s="101">
        <f>C3955*ID규칙_기본능력치그룹_단위+COUNTIF($C$4:C3955,C3955)</f>
        <v>14158002</v>
      </c>
      <c r="B3955" s="100" t="s">
        <v>443</v>
      </c>
      <c r="C3955" s="101">
        <f>VLOOKUP(B3955,WEAPON!$B:$D,3,0)</f>
        <v>14158</v>
      </c>
      <c r="D3955" s="102">
        <v>2</v>
      </c>
      <c r="E3955" s="101">
        <v>1</v>
      </c>
      <c r="F3955" s="101">
        <v>100</v>
      </c>
      <c r="G3955" s="101">
        <v>0</v>
      </c>
      <c r="H3955" s="101">
        <v>2</v>
      </c>
      <c r="I3955" s="101">
        <v>468</v>
      </c>
      <c r="J3955" s="101">
        <v>0</v>
      </c>
      <c r="K3955" s="101">
        <v>0</v>
      </c>
      <c r="L3955" s="101">
        <v>0</v>
      </c>
      <c r="M3955" s="101">
        <v>0</v>
      </c>
      <c r="N3955" s="100" t="str">
        <f t="shared" si="183"/>
        <v>공격력 +100</v>
      </c>
      <c r="O3955" s="100" t="str">
        <f t="shared" si="184"/>
        <v>최대 체력 +468</v>
      </c>
      <c r="P3955" s="100" t="str">
        <f t="shared" si="185"/>
        <v>-</v>
      </c>
    </row>
    <row r="3956" spans="1:16" ht="13.8" customHeight="1">
      <c r="A3956" s="101">
        <f>C3956*ID규칙_기본능력치그룹_단위+COUNTIF($C$4:C3956,C3956)</f>
        <v>14158003</v>
      </c>
      <c r="B3956" s="100" t="s">
        <v>443</v>
      </c>
      <c r="C3956" s="101">
        <f>VLOOKUP(B3956,WEAPON!$B:$D,3,0)</f>
        <v>14158</v>
      </c>
      <c r="D3956" s="102">
        <v>3</v>
      </c>
      <c r="E3956" s="101">
        <v>1</v>
      </c>
      <c r="F3956" s="101">
        <v>109</v>
      </c>
      <c r="G3956" s="101">
        <v>0</v>
      </c>
      <c r="H3956" s="101">
        <v>2</v>
      </c>
      <c r="I3956" s="101">
        <v>507</v>
      </c>
      <c r="J3956" s="101">
        <v>0</v>
      </c>
      <c r="K3956" s="101">
        <v>0</v>
      </c>
      <c r="L3956" s="101">
        <v>0</v>
      </c>
      <c r="M3956" s="101">
        <v>0</v>
      </c>
      <c r="N3956" s="100" t="str">
        <f t="shared" si="183"/>
        <v>공격력 +109</v>
      </c>
      <c r="O3956" s="100" t="str">
        <f t="shared" si="184"/>
        <v>최대 체력 +507</v>
      </c>
      <c r="P3956" s="100" t="str">
        <f t="shared" si="185"/>
        <v>-</v>
      </c>
    </row>
    <row r="3957" spans="1:16" ht="13.8" customHeight="1">
      <c r="A3957" s="101">
        <f>C3957*ID규칙_기본능력치그룹_단위+COUNTIF($C$4:C3957,C3957)</f>
        <v>14158004</v>
      </c>
      <c r="B3957" s="100" t="s">
        <v>443</v>
      </c>
      <c r="C3957" s="101">
        <f>VLOOKUP(B3957,WEAPON!$B:$D,3,0)</f>
        <v>14158</v>
      </c>
      <c r="D3957" s="102">
        <v>4</v>
      </c>
      <c r="E3957" s="101">
        <v>1</v>
      </c>
      <c r="F3957" s="101">
        <v>117</v>
      </c>
      <c r="G3957" s="101">
        <v>0</v>
      </c>
      <c r="H3957" s="101">
        <v>2</v>
      </c>
      <c r="I3957" s="101">
        <v>546</v>
      </c>
      <c r="J3957" s="101">
        <v>0</v>
      </c>
      <c r="K3957" s="101">
        <v>0</v>
      </c>
      <c r="L3957" s="101">
        <v>0</v>
      </c>
      <c r="M3957" s="101">
        <v>0</v>
      </c>
      <c r="N3957" s="100" t="str">
        <f t="shared" si="183"/>
        <v>공격력 +117</v>
      </c>
      <c r="O3957" s="100" t="str">
        <f t="shared" si="184"/>
        <v>최대 체력 +546</v>
      </c>
      <c r="P3957" s="100" t="str">
        <f t="shared" si="185"/>
        <v>-</v>
      </c>
    </row>
    <row r="3958" spans="1:16" ht="13.8" customHeight="1">
      <c r="A3958" s="101">
        <f>C3958*ID규칙_기본능력치그룹_단위+COUNTIF($C$4:C3958,C3958)</f>
        <v>14158005</v>
      </c>
      <c r="B3958" s="100" t="s">
        <v>443</v>
      </c>
      <c r="C3958" s="101">
        <f>VLOOKUP(B3958,WEAPON!$B:$D,3,0)</f>
        <v>14158</v>
      </c>
      <c r="D3958" s="102">
        <v>5</v>
      </c>
      <c r="E3958" s="101">
        <v>1</v>
      </c>
      <c r="F3958" s="101">
        <v>126</v>
      </c>
      <c r="G3958" s="101">
        <v>0</v>
      </c>
      <c r="H3958" s="101">
        <v>2</v>
      </c>
      <c r="I3958" s="101">
        <v>585</v>
      </c>
      <c r="J3958" s="101">
        <v>0</v>
      </c>
      <c r="K3958" s="101">
        <v>0</v>
      </c>
      <c r="L3958" s="101">
        <v>0</v>
      </c>
      <c r="M3958" s="101">
        <v>0</v>
      </c>
      <c r="N3958" s="100" t="str">
        <f t="shared" si="183"/>
        <v>공격력 +126</v>
      </c>
      <c r="O3958" s="100" t="str">
        <f t="shared" si="184"/>
        <v>최대 체력 +585</v>
      </c>
      <c r="P3958" s="100" t="str">
        <f t="shared" si="185"/>
        <v>-</v>
      </c>
    </row>
    <row r="3959" spans="1:16" ht="13.8" customHeight="1">
      <c r="A3959" s="101">
        <f>C3959*ID규칙_기본능력치그룹_단위+COUNTIF($C$4:C3959,C3959)</f>
        <v>14158006</v>
      </c>
      <c r="B3959" s="100" t="s">
        <v>443</v>
      </c>
      <c r="C3959" s="101">
        <f>VLOOKUP(B3959,WEAPON!$B:$D,3,0)</f>
        <v>14158</v>
      </c>
      <c r="D3959" s="102">
        <v>6</v>
      </c>
      <c r="E3959" s="101">
        <v>1</v>
      </c>
      <c r="F3959" s="101">
        <v>134</v>
      </c>
      <c r="G3959" s="101">
        <v>0</v>
      </c>
      <c r="H3959" s="101">
        <v>2</v>
      </c>
      <c r="I3959" s="101">
        <v>624</v>
      </c>
      <c r="J3959" s="101">
        <v>0</v>
      </c>
      <c r="K3959" s="101">
        <v>0</v>
      </c>
      <c r="L3959" s="101">
        <v>0</v>
      </c>
      <c r="M3959" s="101">
        <v>0</v>
      </c>
      <c r="N3959" s="100" t="str">
        <f t="shared" si="183"/>
        <v>공격력 +134</v>
      </c>
      <c r="O3959" s="100" t="str">
        <f t="shared" si="184"/>
        <v>최대 체력 +624</v>
      </c>
      <c r="P3959" s="100" t="str">
        <f t="shared" si="185"/>
        <v>-</v>
      </c>
    </row>
    <row r="3960" spans="1:16" ht="13.8" customHeight="1">
      <c r="A3960" s="101">
        <f>C3960*ID규칙_기본능력치그룹_단위+COUNTIF($C$4:C3960,C3960)</f>
        <v>14158007</v>
      </c>
      <c r="B3960" s="100" t="s">
        <v>443</v>
      </c>
      <c r="C3960" s="101">
        <f>VLOOKUP(B3960,WEAPON!$B:$D,3,0)</f>
        <v>14158</v>
      </c>
      <c r="D3960" s="102">
        <v>7</v>
      </c>
      <c r="E3960" s="101">
        <v>1</v>
      </c>
      <c r="F3960" s="101">
        <v>142</v>
      </c>
      <c r="G3960" s="101">
        <v>0</v>
      </c>
      <c r="H3960" s="101">
        <v>2</v>
      </c>
      <c r="I3960" s="101">
        <v>663</v>
      </c>
      <c r="J3960" s="101">
        <v>0</v>
      </c>
      <c r="K3960" s="101">
        <v>0</v>
      </c>
      <c r="L3960" s="101">
        <v>0</v>
      </c>
      <c r="M3960" s="101">
        <v>0</v>
      </c>
      <c r="N3960" s="100" t="str">
        <f t="shared" si="183"/>
        <v>공격력 +142</v>
      </c>
      <c r="O3960" s="100" t="str">
        <f t="shared" si="184"/>
        <v>최대 체력 +663</v>
      </c>
      <c r="P3960" s="100" t="str">
        <f t="shared" si="185"/>
        <v>-</v>
      </c>
    </row>
    <row r="3961" spans="1:16" ht="13.8" customHeight="1">
      <c r="A3961" s="101">
        <f>C3961*ID규칙_기본능력치그룹_단위+COUNTIF($C$4:C3961,C3961)</f>
        <v>14158008</v>
      </c>
      <c r="B3961" s="100" t="s">
        <v>443</v>
      </c>
      <c r="C3961" s="101">
        <f>VLOOKUP(B3961,WEAPON!$B:$D,3,0)</f>
        <v>14158</v>
      </c>
      <c r="D3961" s="102">
        <v>8</v>
      </c>
      <c r="E3961" s="101">
        <v>1</v>
      </c>
      <c r="F3961" s="101">
        <v>151</v>
      </c>
      <c r="G3961" s="101">
        <v>0</v>
      </c>
      <c r="H3961" s="101">
        <v>2</v>
      </c>
      <c r="I3961" s="101">
        <v>702</v>
      </c>
      <c r="J3961" s="101">
        <v>0</v>
      </c>
      <c r="K3961" s="101">
        <v>0</v>
      </c>
      <c r="L3961" s="101">
        <v>0</v>
      </c>
      <c r="M3961" s="101">
        <v>0</v>
      </c>
      <c r="N3961" s="100" t="str">
        <f t="shared" si="183"/>
        <v>공격력 +151</v>
      </c>
      <c r="O3961" s="100" t="str">
        <f t="shared" si="184"/>
        <v>최대 체력 +702</v>
      </c>
      <c r="P3961" s="100" t="str">
        <f t="shared" si="185"/>
        <v>-</v>
      </c>
    </row>
    <row r="3962" spans="1:16" ht="13.8" customHeight="1">
      <c r="A3962" s="101">
        <f>C3962*ID규칙_기본능력치그룹_단위+COUNTIF($C$4:C3962,C3962)</f>
        <v>14158009</v>
      </c>
      <c r="B3962" s="100" t="s">
        <v>443</v>
      </c>
      <c r="C3962" s="101">
        <f>VLOOKUP(B3962,WEAPON!$B:$D,3,0)</f>
        <v>14158</v>
      </c>
      <c r="D3962" s="102">
        <v>9</v>
      </c>
      <c r="E3962" s="101">
        <v>1</v>
      </c>
      <c r="F3962" s="101">
        <v>159</v>
      </c>
      <c r="G3962" s="101">
        <v>0</v>
      </c>
      <c r="H3962" s="101">
        <v>2</v>
      </c>
      <c r="I3962" s="101">
        <v>741</v>
      </c>
      <c r="J3962" s="101">
        <v>0</v>
      </c>
      <c r="K3962" s="101">
        <v>0</v>
      </c>
      <c r="L3962" s="101">
        <v>0</v>
      </c>
      <c r="M3962" s="101">
        <v>0</v>
      </c>
      <c r="N3962" s="100" t="str">
        <f t="shared" si="183"/>
        <v>공격력 +159</v>
      </c>
      <c r="O3962" s="100" t="str">
        <f t="shared" si="184"/>
        <v>최대 체력 +741</v>
      </c>
      <c r="P3962" s="100" t="str">
        <f t="shared" si="185"/>
        <v>-</v>
      </c>
    </row>
    <row r="3963" spans="1:16" ht="13.8" customHeight="1">
      <c r="A3963" s="101">
        <f>C3963*ID규칙_기본능력치그룹_단위+COUNTIF($C$4:C3963,C3963)</f>
        <v>14158010</v>
      </c>
      <c r="B3963" s="100" t="s">
        <v>443</v>
      </c>
      <c r="C3963" s="101">
        <f>VLOOKUP(B3963,WEAPON!$B:$D,3,0)</f>
        <v>14158</v>
      </c>
      <c r="D3963" s="102">
        <v>10</v>
      </c>
      <c r="E3963" s="101">
        <v>1</v>
      </c>
      <c r="F3963" s="101">
        <v>167</v>
      </c>
      <c r="G3963" s="101">
        <v>0</v>
      </c>
      <c r="H3963" s="101">
        <v>2</v>
      </c>
      <c r="I3963" s="101">
        <v>780</v>
      </c>
      <c r="J3963" s="101">
        <v>0</v>
      </c>
      <c r="K3963" s="101">
        <v>0</v>
      </c>
      <c r="L3963" s="101">
        <v>0</v>
      </c>
      <c r="M3963" s="101">
        <v>0</v>
      </c>
      <c r="N3963" s="100" t="str">
        <f t="shared" si="183"/>
        <v>공격력 +167</v>
      </c>
      <c r="O3963" s="100" t="str">
        <f t="shared" si="184"/>
        <v>최대 체력 +780</v>
      </c>
      <c r="P3963" s="100" t="str">
        <f t="shared" si="185"/>
        <v>-</v>
      </c>
    </row>
    <row r="3964" spans="1:16" ht="13.8" customHeight="1">
      <c r="A3964" s="101">
        <f>C3964*ID규칙_기본능력치그룹_단위+COUNTIF($C$4:C3964,C3964)</f>
        <v>14158011</v>
      </c>
      <c r="B3964" s="100" t="s">
        <v>443</v>
      </c>
      <c r="C3964" s="101">
        <f>VLOOKUP(B3964,WEAPON!$B:$D,3,0)</f>
        <v>14158</v>
      </c>
      <c r="D3964" s="102">
        <v>11</v>
      </c>
      <c r="E3964" s="101">
        <v>1</v>
      </c>
      <c r="F3964" s="101">
        <v>176</v>
      </c>
      <c r="G3964" s="101">
        <v>0</v>
      </c>
      <c r="H3964" s="101">
        <v>2</v>
      </c>
      <c r="I3964" s="101">
        <v>819</v>
      </c>
      <c r="J3964" s="101">
        <v>0</v>
      </c>
      <c r="K3964" s="101">
        <v>0</v>
      </c>
      <c r="L3964" s="101">
        <v>0</v>
      </c>
      <c r="M3964" s="101">
        <v>0</v>
      </c>
      <c r="N3964" s="100" t="str">
        <f t="shared" si="183"/>
        <v>공격력 +176</v>
      </c>
      <c r="O3964" s="100" t="str">
        <f t="shared" si="184"/>
        <v>최대 체력 +819</v>
      </c>
      <c r="P3964" s="100" t="str">
        <f t="shared" si="185"/>
        <v>-</v>
      </c>
    </row>
    <row r="3965" spans="1:16" ht="13.8" customHeight="1">
      <c r="A3965" s="101">
        <f>C3965*ID규칙_기본능력치그룹_단위+COUNTIF($C$4:C3965,C3965)</f>
        <v>14158012</v>
      </c>
      <c r="B3965" s="100" t="s">
        <v>443</v>
      </c>
      <c r="C3965" s="101">
        <f>VLOOKUP(B3965,WEAPON!$B:$D,3,0)</f>
        <v>14158</v>
      </c>
      <c r="D3965" s="102">
        <v>12</v>
      </c>
      <c r="E3965" s="101">
        <v>1</v>
      </c>
      <c r="F3965" s="101">
        <v>184</v>
      </c>
      <c r="G3965" s="101">
        <v>0</v>
      </c>
      <c r="H3965" s="101">
        <v>2</v>
      </c>
      <c r="I3965" s="101">
        <v>858</v>
      </c>
      <c r="J3965" s="101">
        <v>0</v>
      </c>
      <c r="K3965" s="101">
        <v>0</v>
      </c>
      <c r="L3965" s="101">
        <v>0</v>
      </c>
      <c r="M3965" s="101">
        <v>0</v>
      </c>
      <c r="N3965" s="100" t="str">
        <f t="shared" si="183"/>
        <v>공격력 +184</v>
      </c>
      <c r="O3965" s="100" t="str">
        <f t="shared" si="184"/>
        <v>최대 체력 +858</v>
      </c>
      <c r="P3965" s="100" t="str">
        <f t="shared" si="185"/>
        <v>-</v>
      </c>
    </row>
    <row r="3966" spans="1:16" ht="13.8" customHeight="1">
      <c r="A3966" s="101">
        <f>C3966*ID규칙_기본능력치그룹_단위+COUNTIF($C$4:C3966,C3966)</f>
        <v>14158013</v>
      </c>
      <c r="B3966" s="100" t="s">
        <v>443</v>
      </c>
      <c r="C3966" s="101">
        <f>VLOOKUP(B3966,WEAPON!$B:$D,3,0)</f>
        <v>14158</v>
      </c>
      <c r="D3966" s="102">
        <v>13</v>
      </c>
      <c r="E3966" s="101">
        <v>1</v>
      </c>
      <c r="F3966" s="101">
        <v>193</v>
      </c>
      <c r="G3966" s="101">
        <v>0</v>
      </c>
      <c r="H3966" s="101">
        <v>2</v>
      </c>
      <c r="I3966" s="101">
        <v>897</v>
      </c>
      <c r="J3966" s="101">
        <v>0</v>
      </c>
      <c r="K3966" s="101">
        <v>0</v>
      </c>
      <c r="L3966" s="101">
        <v>0</v>
      </c>
      <c r="M3966" s="101">
        <v>0</v>
      </c>
      <c r="N3966" s="100" t="str">
        <f t="shared" si="183"/>
        <v>공격력 +193</v>
      </c>
      <c r="O3966" s="100" t="str">
        <f t="shared" si="184"/>
        <v>최대 체력 +897</v>
      </c>
      <c r="P3966" s="100" t="str">
        <f t="shared" si="185"/>
        <v>-</v>
      </c>
    </row>
    <row r="3967" spans="1:16" ht="13.8" customHeight="1">
      <c r="A3967" s="101">
        <f>C3967*ID규칙_기본능력치그룹_단위+COUNTIF($C$4:C3967,C3967)</f>
        <v>14158014</v>
      </c>
      <c r="B3967" s="100" t="s">
        <v>443</v>
      </c>
      <c r="C3967" s="101">
        <f>VLOOKUP(B3967,WEAPON!$B:$D,3,0)</f>
        <v>14158</v>
      </c>
      <c r="D3967" s="102">
        <v>14</v>
      </c>
      <c r="E3967" s="101">
        <v>1</v>
      </c>
      <c r="F3967" s="101">
        <v>201</v>
      </c>
      <c r="G3967" s="101">
        <v>0</v>
      </c>
      <c r="H3967" s="101">
        <v>2</v>
      </c>
      <c r="I3967" s="101">
        <v>936</v>
      </c>
      <c r="J3967" s="101">
        <v>0</v>
      </c>
      <c r="K3967" s="101">
        <v>0</v>
      </c>
      <c r="L3967" s="101">
        <v>0</v>
      </c>
      <c r="M3967" s="101">
        <v>0</v>
      </c>
      <c r="N3967" s="100" t="str">
        <f t="shared" si="183"/>
        <v>공격력 +201</v>
      </c>
      <c r="O3967" s="100" t="str">
        <f t="shared" si="184"/>
        <v>최대 체력 +936</v>
      </c>
      <c r="P3967" s="100" t="str">
        <f t="shared" si="185"/>
        <v>-</v>
      </c>
    </row>
    <row r="3968" spans="1:16" ht="13.8" customHeight="1">
      <c r="A3968" s="101">
        <f>C3968*ID규칙_기본능력치그룹_단위+COUNTIF($C$4:C3968,C3968)</f>
        <v>14158015</v>
      </c>
      <c r="B3968" s="100" t="s">
        <v>443</v>
      </c>
      <c r="C3968" s="101">
        <f>VLOOKUP(B3968,WEAPON!$B:$D,3,0)</f>
        <v>14158</v>
      </c>
      <c r="D3968" s="102">
        <v>15</v>
      </c>
      <c r="E3968" s="101">
        <v>1</v>
      </c>
      <c r="F3968" s="101">
        <v>209</v>
      </c>
      <c r="G3968" s="101">
        <v>0</v>
      </c>
      <c r="H3968" s="101">
        <v>2</v>
      </c>
      <c r="I3968" s="101">
        <v>975</v>
      </c>
      <c r="J3968" s="101">
        <v>0</v>
      </c>
      <c r="K3968" s="101">
        <v>0</v>
      </c>
      <c r="L3968" s="101">
        <v>0</v>
      </c>
      <c r="M3968" s="101">
        <v>0</v>
      </c>
      <c r="N3968" s="100" t="str">
        <f t="shared" si="183"/>
        <v>공격력 +209</v>
      </c>
      <c r="O3968" s="100" t="str">
        <f t="shared" si="184"/>
        <v>최대 체력 +975</v>
      </c>
      <c r="P3968" s="100" t="str">
        <f t="shared" si="185"/>
        <v>-</v>
      </c>
    </row>
    <row r="3969" spans="1:16" ht="13.8" customHeight="1">
      <c r="A3969" s="101">
        <f>C3969*ID규칙_기본능력치그룹_단위+COUNTIF($C$4:C3969,C3969)</f>
        <v>14158016</v>
      </c>
      <c r="B3969" s="100" t="s">
        <v>443</v>
      </c>
      <c r="C3969" s="101">
        <f>VLOOKUP(B3969,WEAPON!$B:$D,3,0)</f>
        <v>14158</v>
      </c>
      <c r="D3969" s="102">
        <v>16</v>
      </c>
      <c r="E3969" s="101">
        <v>1</v>
      </c>
      <c r="F3969" s="101">
        <v>218</v>
      </c>
      <c r="G3969" s="101">
        <v>0</v>
      </c>
      <c r="H3969" s="101">
        <v>2</v>
      </c>
      <c r="I3969" s="101">
        <v>1014</v>
      </c>
      <c r="J3969" s="101">
        <v>0</v>
      </c>
      <c r="K3969" s="101">
        <v>0</v>
      </c>
      <c r="L3969" s="101">
        <v>0</v>
      </c>
      <c r="M3969" s="101">
        <v>0</v>
      </c>
      <c r="N3969" s="100" t="str">
        <f t="shared" si="183"/>
        <v>공격력 +218</v>
      </c>
      <c r="O3969" s="100" t="str">
        <f t="shared" si="184"/>
        <v>최대 체력 +1014</v>
      </c>
      <c r="P3969" s="100" t="str">
        <f t="shared" si="185"/>
        <v>-</v>
      </c>
    </row>
    <row r="3970" spans="1:16" ht="13.8" customHeight="1">
      <c r="A3970" s="101">
        <f>C3970*ID규칙_기본능력치그룹_단위+COUNTIF($C$4:C3970,C3970)</f>
        <v>14158017</v>
      </c>
      <c r="B3970" s="100" t="s">
        <v>443</v>
      </c>
      <c r="C3970" s="101">
        <f>VLOOKUP(B3970,WEAPON!$B:$D,3,0)</f>
        <v>14158</v>
      </c>
      <c r="D3970" s="102">
        <v>17</v>
      </c>
      <c r="E3970" s="101">
        <v>1</v>
      </c>
      <c r="F3970" s="101">
        <v>226</v>
      </c>
      <c r="G3970" s="101">
        <v>0</v>
      </c>
      <c r="H3970" s="101">
        <v>2</v>
      </c>
      <c r="I3970" s="101">
        <v>1053</v>
      </c>
      <c r="J3970" s="101">
        <v>0</v>
      </c>
      <c r="K3970" s="101">
        <v>0</v>
      </c>
      <c r="L3970" s="101">
        <v>0</v>
      </c>
      <c r="M3970" s="101">
        <v>0</v>
      </c>
      <c r="N3970" s="100" t="str">
        <f t="shared" si="183"/>
        <v>공격력 +226</v>
      </c>
      <c r="O3970" s="100" t="str">
        <f t="shared" si="184"/>
        <v>최대 체력 +1053</v>
      </c>
      <c r="P3970" s="100" t="str">
        <f t="shared" si="185"/>
        <v>-</v>
      </c>
    </row>
    <row r="3971" spans="1:16" ht="13.8" customHeight="1">
      <c r="A3971" s="101">
        <f>C3971*ID규칙_기본능력치그룹_단위+COUNTIF($C$4:C3971,C3971)</f>
        <v>14158018</v>
      </c>
      <c r="B3971" s="100" t="s">
        <v>443</v>
      </c>
      <c r="C3971" s="101">
        <f>VLOOKUP(B3971,WEAPON!$B:$D,3,0)</f>
        <v>14158</v>
      </c>
      <c r="D3971" s="102">
        <v>18</v>
      </c>
      <c r="E3971" s="101">
        <v>1</v>
      </c>
      <c r="F3971" s="101">
        <v>235</v>
      </c>
      <c r="G3971" s="101">
        <v>0</v>
      </c>
      <c r="H3971" s="101">
        <v>2</v>
      </c>
      <c r="I3971" s="101">
        <v>1092</v>
      </c>
      <c r="J3971" s="101">
        <v>0</v>
      </c>
      <c r="K3971" s="101">
        <v>0</v>
      </c>
      <c r="L3971" s="101">
        <v>0</v>
      </c>
      <c r="M3971" s="101">
        <v>0</v>
      </c>
      <c r="N3971" s="100" t="str">
        <f t="shared" si="183"/>
        <v>공격력 +235</v>
      </c>
      <c r="O3971" s="100" t="str">
        <f t="shared" si="184"/>
        <v>최대 체력 +1092</v>
      </c>
      <c r="P3971" s="100" t="str">
        <f t="shared" si="185"/>
        <v>-</v>
      </c>
    </row>
    <row r="3972" spans="1:16" ht="13.8" customHeight="1">
      <c r="A3972" s="101">
        <f>C3972*ID규칙_기본능력치그룹_단위+COUNTIF($C$4:C3972,C3972)</f>
        <v>14158019</v>
      </c>
      <c r="B3972" s="100" t="s">
        <v>443</v>
      </c>
      <c r="C3972" s="101">
        <f>VLOOKUP(B3972,WEAPON!$B:$D,3,0)</f>
        <v>14158</v>
      </c>
      <c r="D3972" s="102">
        <v>19</v>
      </c>
      <c r="E3972" s="101">
        <v>1</v>
      </c>
      <c r="F3972" s="101">
        <v>243</v>
      </c>
      <c r="G3972" s="101">
        <v>0</v>
      </c>
      <c r="H3972" s="101">
        <v>2</v>
      </c>
      <c r="I3972" s="101">
        <v>1131</v>
      </c>
      <c r="J3972" s="101">
        <v>0</v>
      </c>
      <c r="K3972" s="101">
        <v>0</v>
      </c>
      <c r="L3972" s="101">
        <v>0</v>
      </c>
      <c r="M3972" s="101">
        <v>0</v>
      </c>
      <c r="N3972" s="100" t="str">
        <f t="shared" ref="N3972:N4035" si="186">IF(E3972=0,"-",VLOOKUP(E3972,STATS_TYPE,2,0)&amp;" +")&amp;IF(E3972=0,"",IF(G3972=0,F3972,F3972/100&amp;"%"))</f>
        <v>공격력 +243</v>
      </c>
      <c r="O3972" s="100" t="str">
        <f t="shared" ref="O3972:O4035" si="187">IF(H3972=0,"-",VLOOKUP(H3972,STATS_TYPE,2,0)&amp;" +")&amp;IF(H3972=0,"",IF(J3972=0,I3972,I3972/100&amp;"%"))</f>
        <v>최대 체력 +1131</v>
      </c>
      <c r="P3972" s="100" t="str">
        <f t="shared" ref="P3972:P4035" si="188">IF(K3972=0,"-",VLOOKUP(K3972,STATS_TYPE,2,0)&amp;" +")&amp;IF(K3972=0,"",IF(M3972=0,L3972,L3972/100&amp;"%"))</f>
        <v>-</v>
      </c>
    </row>
    <row r="3973" spans="1:16" ht="13.8" customHeight="1">
      <c r="A3973" s="101">
        <f>C3973*ID규칙_기본능력치그룹_단위+COUNTIF($C$4:C3973,C3973)</f>
        <v>14158020</v>
      </c>
      <c r="B3973" s="100" t="s">
        <v>443</v>
      </c>
      <c r="C3973" s="101">
        <f>VLOOKUP(B3973,WEAPON!$B:$D,3,0)</f>
        <v>14158</v>
      </c>
      <c r="D3973" s="102">
        <v>20</v>
      </c>
      <c r="E3973" s="101">
        <v>1</v>
      </c>
      <c r="F3973" s="101">
        <v>251</v>
      </c>
      <c r="G3973" s="101">
        <v>0</v>
      </c>
      <c r="H3973" s="101">
        <v>2</v>
      </c>
      <c r="I3973" s="101">
        <v>1170</v>
      </c>
      <c r="J3973" s="101">
        <v>0</v>
      </c>
      <c r="K3973" s="101">
        <v>0</v>
      </c>
      <c r="L3973" s="101">
        <v>0</v>
      </c>
      <c r="M3973" s="101">
        <v>0</v>
      </c>
      <c r="N3973" s="100" t="str">
        <f t="shared" si="186"/>
        <v>공격력 +251</v>
      </c>
      <c r="O3973" s="100" t="str">
        <f t="shared" si="187"/>
        <v>최대 체력 +1170</v>
      </c>
      <c r="P3973" s="100" t="str">
        <f t="shared" si="188"/>
        <v>-</v>
      </c>
    </row>
    <row r="3974" spans="1:16" ht="13.8" customHeight="1">
      <c r="A3974" s="101">
        <f>C3974*ID규칙_기본능력치그룹_단위+COUNTIF($C$4:C3974,C3974)</f>
        <v>14158021</v>
      </c>
      <c r="B3974" s="100" t="s">
        <v>443</v>
      </c>
      <c r="C3974" s="101">
        <f>VLOOKUP(B3974,WEAPON!$B:$D,3,0)</f>
        <v>14158</v>
      </c>
      <c r="D3974" s="102">
        <v>21</v>
      </c>
      <c r="E3974" s="101">
        <v>1</v>
      </c>
      <c r="F3974" s="101">
        <v>260</v>
      </c>
      <c r="G3974" s="101">
        <v>0</v>
      </c>
      <c r="H3974" s="101">
        <v>2</v>
      </c>
      <c r="I3974" s="101">
        <v>1209</v>
      </c>
      <c r="J3974" s="101">
        <v>0</v>
      </c>
      <c r="K3974" s="101">
        <v>0</v>
      </c>
      <c r="L3974" s="101">
        <v>0</v>
      </c>
      <c r="M3974" s="101">
        <v>0</v>
      </c>
      <c r="N3974" s="100" t="str">
        <f t="shared" si="186"/>
        <v>공격력 +260</v>
      </c>
      <c r="O3974" s="100" t="str">
        <f t="shared" si="187"/>
        <v>최대 체력 +1209</v>
      </c>
      <c r="P3974" s="100" t="str">
        <f t="shared" si="188"/>
        <v>-</v>
      </c>
    </row>
    <row r="3975" spans="1:16" ht="13.8" customHeight="1">
      <c r="A3975" s="101">
        <f>C3975*ID규칙_기본능력치그룹_단위+COUNTIF($C$4:C3975,C3975)</f>
        <v>14158022</v>
      </c>
      <c r="B3975" s="100" t="s">
        <v>443</v>
      </c>
      <c r="C3975" s="101">
        <f>VLOOKUP(B3975,WEAPON!$B:$D,3,0)</f>
        <v>14158</v>
      </c>
      <c r="D3975" s="102">
        <v>22</v>
      </c>
      <c r="E3975" s="101">
        <v>1</v>
      </c>
      <c r="F3975" s="101">
        <v>268</v>
      </c>
      <c r="G3975" s="101">
        <v>0</v>
      </c>
      <c r="H3975" s="101">
        <v>2</v>
      </c>
      <c r="I3975" s="101">
        <v>1248</v>
      </c>
      <c r="J3975" s="101">
        <v>0</v>
      </c>
      <c r="K3975" s="101">
        <v>0</v>
      </c>
      <c r="L3975" s="101">
        <v>0</v>
      </c>
      <c r="M3975" s="101">
        <v>0</v>
      </c>
      <c r="N3975" s="100" t="str">
        <f t="shared" si="186"/>
        <v>공격력 +268</v>
      </c>
      <c r="O3975" s="100" t="str">
        <f t="shared" si="187"/>
        <v>최대 체력 +1248</v>
      </c>
      <c r="P3975" s="100" t="str">
        <f t="shared" si="188"/>
        <v>-</v>
      </c>
    </row>
    <row r="3976" spans="1:16" ht="13.8" customHeight="1">
      <c r="A3976" s="101">
        <f>C3976*ID규칙_기본능력치그룹_단위+COUNTIF($C$4:C3976,C3976)</f>
        <v>14158023</v>
      </c>
      <c r="B3976" s="100" t="s">
        <v>443</v>
      </c>
      <c r="C3976" s="101">
        <f>VLOOKUP(B3976,WEAPON!$B:$D,3,0)</f>
        <v>14158</v>
      </c>
      <c r="D3976" s="102">
        <v>23</v>
      </c>
      <c r="E3976" s="101">
        <v>1</v>
      </c>
      <c r="F3976" s="101">
        <v>277</v>
      </c>
      <c r="G3976" s="101">
        <v>0</v>
      </c>
      <c r="H3976" s="101">
        <v>2</v>
      </c>
      <c r="I3976" s="101">
        <v>1287</v>
      </c>
      <c r="J3976" s="101">
        <v>0</v>
      </c>
      <c r="K3976" s="101">
        <v>0</v>
      </c>
      <c r="L3976" s="101">
        <v>0</v>
      </c>
      <c r="M3976" s="101">
        <v>0</v>
      </c>
      <c r="N3976" s="100" t="str">
        <f t="shared" si="186"/>
        <v>공격력 +277</v>
      </c>
      <c r="O3976" s="100" t="str">
        <f t="shared" si="187"/>
        <v>최대 체력 +1287</v>
      </c>
      <c r="P3976" s="100" t="str">
        <f t="shared" si="188"/>
        <v>-</v>
      </c>
    </row>
    <row r="3977" spans="1:16" ht="13.8" customHeight="1">
      <c r="A3977" s="101">
        <f>C3977*ID규칙_기본능력치그룹_단위+COUNTIF($C$4:C3977,C3977)</f>
        <v>14158024</v>
      </c>
      <c r="B3977" s="100" t="s">
        <v>443</v>
      </c>
      <c r="C3977" s="101">
        <f>VLOOKUP(B3977,WEAPON!$B:$D,3,0)</f>
        <v>14158</v>
      </c>
      <c r="D3977" s="102">
        <v>24</v>
      </c>
      <c r="E3977" s="101">
        <v>1</v>
      </c>
      <c r="F3977" s="101">
        <v>285</v>
      </c>
      <c r="G3977" s="101">
        <v>0</v>
      </c>
      <c r="H3977" s="101">
        <v>2</v>
      </c>
      <c r="I3977" s="101">
        <v>1326</v>
      </c>
      <c r="J3977" s="101">
        <v>0</v>
      </c>
      <c r="K3977" s="101">
        <v>0</v>
      </c>
      <c r="L3977" s="101">
        <v>0</v>
      </c>
      <c r="M3977" s="101">
        <v>0</v>
      </c>
      <c r="N3977" s="100" t="str">
        <f t="shared" si="186"/>
        <v>공격력 +285</v>
      </c>
      <c r="O3977" s="100" t="str">
        <f t="shared" si="187"/>
        <v>최대 체력 +1326</v>
      </c>
      <c r="P3977" s="100" t="str">
        <f t="shared" si="188"/>
        <v>-</v>
      </c>
    </row>
    <row r="3978" spans="1:16" ht="13.8" customHeight="1">
      <c r="A3978" s="101">
        <f>C3978*ID규칙_기본능력치그룹_단위+COUNTIF($C$4:C3978,C3978)</f>
        <v>14158025</v>
      </c>
      <c r="B3978" s="100" t="s">
        <v>443</v>
      </c>
      <c r="C3978" s="101">
        <f>VLOOKUP(B3978,WEAPON!$B:$D,3,0)</f>
        <v>14158</v>
      </c>
      <c r="D3978" s="102">
        <v>25</v>
      </c>
      <c r="E3978" s="101">
        <v>1</v>
      </c>
      <c r="F3978" s="101">
        <v>293</v>
      </c>
      <c r="G3978" s="101">
        <v>0</v>
      </c>
      <c r="H3978" s="101">
        <v>2</v>
      </c>
      <c r="I3978" s="101">
        <v>1365</v>
      </c>
      <c r="J3978" s="101">
        <v>0</v>
      </c>
      <c r="K3978" s="101">
        <v>0</v>
      </c>
      <c r="L3978" s="101">
        <v>0</v>
      </c>
      <c r="M3978" s="101">
        <v>0</v>
      </c>
      <c r="N3978" s="100" t="str">
        <f t="shared" si="186"/>
        <v>공격력 +293</v>
      </c>
      <c r="O3978" s="100" t="str">
        <f t="shared" si="187"/>
        <v>최대 체력 +1365</v>
      </c>
      <c r="P3978" s="100" t="str">
        <f t="shared" si="188"/>
        <v>-</v>
      </c>
    </row>
    <row r="3979" spans="1:16" ht="13.8" customHeight="1">
      <c r="A3979" s="101">
        <f>C3979*ID규칙_기본능력치그룹_단위+COUNTIF($C$4:C3979,C3979)</f>
        <v>14158026</v>
      </c>
      <c r="B3979" s="100" t="s">
        <v>443</v>
      </c>
      <c r="C3979" s="101">
        <f>VLOOKUP(B3979,WEAPON!$B:$D,3,0)</f>
        <v>14158</v>
      </c>
      <c r="D3979" s="102">
        <v>26</v>
      </c>
      <c r="E3979" s="101">
        <v>1</v>
      </c>
      <c r="F3979" s="101">
        <v>302</v>
      </c>
      <c r="G3979" s="101">
        <v>0</v>
      </c>
      <c r="H3979" s="101">
        <v>2</v>
      </c>
      <c r="I3979" s="101">
        <v>1403</v>
      </c>
      <c r="J3979" s="101">
        <v>0</v>
      </c>
      <c r="K3979" s="101">
        <v>0</v>
      </c>
      <c r="L3979" s="101">
        <v>0</v>
      </c>
      <c r="M3979" s="101">
        <v>0</v>
      </c>
      <c r="N3979" s="100" t="str">
        <f t="shared" si="186"/>
        <v>공격력 +302</v>
      </c>
      <c r="O3979" s="100" t="str">
        <f t="shared" si="187"/>
        <v>최대 체력 +1403</v>
      </c>
      <c r="P3979" s="100" t="str">
        <f t="shared" si="188"/>
        <v>-</v>
      </c>
    </row>
    <row r="3980" spans="1:16" ht="13.8" customHeight="1">
      <c r="A3980" s="101">
        <f>C3980*ID규칙_기본능력치그룹_단위+COUNTIF($C$4:C3980,C3980)</f>
        <v>14158027</v>
      </c>
      <c r="B3980" s="100" t="s">
        <v>443</v>
      </c>
      <c r="C3980" s="101">
        <f>VLOOKUP(B3980,WEAPON!$B:$D,3,0)</f>
        <v>14158</v>
      </c>
      <c r="D3980" s="102">
        <v>27</v>
      </c>
      <c r="E3980" s="101">
        <v>1</v>
      </c>
      <c r="F3980" s="101">
        <v>310</v>
      </c>
      <c r="G3980" s="101">
        <v>0</v>
      </c>
      <c r="H3980" s="101">
        <v>2</v>
      </c>
      <c r="I3980" s="101">
        <v>1442</v>
      </c>
      <c r="J3980" s="101">
        <v>0</v>
      </c>
      <c r="K3980" s="101">
        <v>0</v>
      </c>
      <c r="L3980" s="101">
        <v>0</v>
      </c>
      <c r="M3980" s="101">
        <v>0</v>
      </c>
      <c r="N3980" s="100" t="str">
        <f t="shared" si="186"/>
        <v>공격력 +310</v>
      </c>
      <c r="O3980" s="100" t="str">
        <f t="shared" si="187"/>
        <v>최대 체력 +1442</v>
      </c>
      <c r="P3980" s="100" t="str">
        <f t="shared" si="188"/>
        <v>-</v>
      </c>
    </row>
    <row r="3981" spans="1:16" ht="13.8" customHeight="1">
      <c r="A3981" s="101">
        <f>C3981*ID규칙_기본능력치그룹_단위+COUNTIF($C$4:C3981,C3981)</f>
        <v>14158028</v>
      </c>
      <c r="B3981" s="100" t="s">
        <v>443</v>
      </c>
      <c r="C3981" s="101">
        <f>VLOOKUP(B3981,WEAPON!$B:$D,3,0)</f>
        <v>14158</v>
      </c>
      <c r="D3981" s="102">
        <v>28</v>
      </c>
      <c r="E3981" s="101">
        <v>1</v>
      </c>
      <c r="F3981" s="101">
        <v>318</v>
      </c>
      <c r="G3981" s="101">
        <v>0</v>
      </c>
      <c r="H3981" s="101">
        <v>2</v>
      </c>
      <c r="I3981" s="101">
        <v>1481</v>
      </c>
      <c r="J3981" s="101">
        <v>0</v>
      </c>
      <c r="K3981" s="101">
        <v>0</v>
      </c>
      <c r="L3981" s="101">
        <v>0</v>
      </c>
      <c r="M3981" s="101">
        <v>0</v>
      </c>
      <c r="N3981" s="100" t="str">
        <f t="shared" si="186"/>
        <v>공격력 +318</v>
      </c>
      <c r="O3981" s="100" t="str">
        <f t="shared" si="187"/>
        <v>최대 체력 +1481</v>
      </c>
      <c r="P3981" s="100" t="str">
        <f t="shared" si="188"/>
        <v>-</v>
      </c>
    </row>
    <row r="3982" spans="1:16" ht="13.8" customHeight="1">
      <c r="A3982" s="101">
        <f>C3982*ID규칙_기본능력치그룹_단위+COUNTIF($C$4:C3982,C3982)</f>
        <v>14158029</v>
      </c>
      <c r="B3982" s="100" t="s">
        <v>443</v>
      </c>
      <c r="C3982" s="101">
        <f>VLOOKUP(B3982,WEAPON!$B:$D,3,0)</f>
        <v>14158</v>
      </c>
      <c r="D3982" s="102">
        <v>29</v>
      </c>
      <c r="E3982" s="101">
        <v>1</v>
      </c>
      <c r="F3982" s="101">
        <v>327</v>
      </c>
      <c r="G3982" s="101">
        <v>0</v>
      </c>
      <c r="H3982" s="101">
        <v>2</v>
      </c>
      <c r="I3982" s="101">
        <v>1520</v>
      </c>
      <c r="J3982" s="101">
        <v>0</v>
      </c>
      <c r="K3982" s="101">
        <v>0</v>
      </c>
      <c r="L3982" s="101">
        <v>0</v>
      </c>
      <c r="M3982" s="101">
        <v>0</v>
      </c>
      <c r="N3982" s="100" t="str">
        <f t="shared" si="186"/>
        <v>공격력 +327</v>
      </c>
      <c r="O3982" s="100" t="str">
        <f t="shared" si="187"/>
        <v>최대 체력 +1520</v>
      </c>
      <c r="P3982" s="100" t="str">
        <f t="shared" si="188"/>
        <v>-</v>
      </c>
    </row>
    <row r="3983" spans="1:16" ht="13.8" customHeight="1">
      <c r="A3983" s="101">
        <f>C3983*ID규칙_기본능력치그룹_단위+COUNTIF($C$4:C3983,C3983)</f>
        <v>14158030</v>
      </c>
      <c r="B3983" s="100" t="s">
        <v>443</v>
      </c>
      <c r="C3983" s="101">
        <f>VLOOKUP(B3983,WEAPON!$B:$D,3,0)</f>
        <v>14158</v>
      </c>
      <c r="D3983" s="102">
        <v>30</v>
      </c>
      <c r="E3983" s="101">
        <v>1</v>
      </c>
      <c r="F3983" s="101">
        <v>335</v>
      </c>
      <c r="G3983" s="101">
        <v>0</v>
      </c>
      <c r="H3983" s="101">
        <v>2</v>
      </c>
      <c r="I3983" s="101">
        <v>1559</v>
      </c>
      <c r="J3983" s="101">
        <v>0</v>
      </c>
      <c r="K3983" s="101">
        <v>0</v>
      </c>
      <c r="L3983" s="101">
        <v>0</v>
      </c>
      <c r="M3983" s="101">
        <v>0</v>
      </c>
      <c r="N3983" s="100" t="str">
        <f t="shared" si="186"/>
        <v>공격력 +335</v>
      </c>
      <c r="O3983" s="100" t="str">
        <f t="shared" si="187"/>
        <v>최대 체력 +1559</v>
      </c>
      <c r="P3983" s="100" t="str">
        <f t="shared" si="188"/>
        <v>-</v>
      </c>
    </row>
    <row r="3984" spans="1:16" ht="13.8" customHeight="1">
      <c r="A3984" s="101">
        <f>C3984*ID규칙_기본능력치그룹_단위+COUNTIF($C$4:C3984,C3984)</f>
        <v>14158031</v>
      </c>
      <c r="B3984" s="100" t="s">
        <v>443</v>
      </c>
      <c r="C3984" s="101">
        <f>VLOOKUP(B3984,WEAPON!$B:$D,3,0)</f>
        <v>14158</v>
      </c>
      <c r="D3984" s="102">
        <v>31</v>
      </c>
      <c r="E3984" s="101">
        <v>1</v>
      </c>
      <c r="F3984" s="101">
        <v>344</v>
      </c>
      <c r="G3984" s="101">
        <v>0</v>
      </c>
      <c r="H3984" s="101">
        <v>2</v>
      </c>
      <c r="I3984" s="101">
        <v>1598</v>
      </c>
      <c r="J3984" s="101">
        <v>0</v>
      </c>
      <c r="K3984" s="101">
        <v>0</v>
      </c>
      <c r="L3984" s="101">
        <v>0</v>
      </c>
      <c r="M3984" s="101">
        <v>0</v>
      </c>
      <c r="N3984" s="100" t="str">
        <f t="shared" si="186"/>
        <v>공격력 +344</v>
      </c>
      <c r="O3984" s="100" t="str">
        <f t="shared" si="187"/>
        <v>최대 체력 +1598</v>
      </c>
      <c r="P3984" s="100" t="str">
        <f t="shared" si="188"/>
        <v>-</v>
      </c>
    </row>
    <row r="3985" spans="1:16" ht="13.8" customHeight="1">
      <c r="A3985" s="101">
        <f>C3985*ID규칙_기본능력치그룹_단위+COUNTIF($C$4:C3985,C3985)</f>
        <v>14158032</v>
      </c>
      <c r="B3985" s="100" t="s">
        <v>443</v>
      </c>
      <c r="C3985" s="101">
        <f>VLOOKUP(B3985,WEAPON!$B:$D,3,0)</f>
        <v>14158</v>
      </c>
      <c r="D3985" s="102">
        <v>32</v>
      </c>
      <c r="E3985" s="101">
        <v>1</v>
      </c>
      <c r="F3985" s="101">
        <v>352</v>
      </c>
      <c r="G3985" s="101">
        <v>0</v>
      </c>
      <c r="H3985" s="101">
        <v>2</v>
      </c>
      <c r="I3985" s="101">
        <v>1637</v>
      </c>
      <c r="J3985" s="101">
        <v>0</v>
      </c>
      <c r="K3985" s="101">
        <v>0</v>
      </c>
      <c r="L3985" s="101">
        <v>0</v>
      </c>
      <c r="M3985" s="101">
        <v>0</v>
      </c>
      <c r="N3985" s="100" t="str">
        <f t="shared" si="186"/>
        <v>공격력 +352</v>
      </c>
      <c r="O3985" s="100" t="str">
        <f t="shared" si="187"/>
        <v>최대 체력 +1637</v>
      </c>
      <c r="P3985" s="100" t="str">
        <f t="shared" si="188"/>
        <v>-</v>
      </c>
    </row>
    <row r="3986" spans="1:16" ht="13.8" customHeight="1">
      <c r="A3986" s="101">
        <f>C3986*ID규칙_기본능력치그룹_단위+COUNTIF($C$4:C3986,C3986)</f>
        <v>14158033</v>
      </c>
      <c r="B3986" s="100" t="s">
        <v>443</v>
      </c>
      <c r="C3986" s="101">
        <f>VLOOKUP(B3986,WEAPON!$B:$D,3,0)</f>
        <v>14158</v>
      </c>
      <c r="D3986" s="102">
        <v>33</v>
      </c>
      <c r="E3986" s="101">
        <v>1</v>
      </c>
      <c r="F3986" s="101">
        <v>360</v>
      </c>
      <c r="G3986" s="101">
        <v>0</v>
      </c>
      <c r="H3986" s="101">
        <v>2</v>
      </c>
      <c r="I3986" s="101">
        <v>1676</v>
      </c>
      <c r="J3986" s="101">
        <v>0</v>
      </c>
      <c r="K3986" s="101">
        <v>0</v>
      </c>
      <c r="L3986" s="101">
        <v>0</v>
      </c>
      <c r="M3986" s="101">
        <v>0</v>
      </c>
      <c r="N3986" s="100" t="str">
        <f t="shared" si="186"/>
        <v>공격력 +360</v>
      </c>
      <c r="O3986" s="100" t="str">
        <f t="shared" si="187"/>
        <v>최대 체력 +1676</v>
      </c>
      <c r="P3986" s="100" t="str">
        <f t="shared" si="188"/>
        <v>-</v>
      </c>
    </row>
    <row r="3987" spans="1:16" ht="13.8" customHeight="1">
      <c r="A3987" s="101">
        <f>C3987*ID규칙_기본능력치그룹_단위+COUNTIF($C$4:C3987,C3987)</f>
        <v>14158034</v>
      </c>
      <c r="B3987" s="100" t="s">
        <v>443</v>
      </c>
      <c r="C3987" s="101">
        <f>VLOOKUP(B3987,WEAPON!$B:$D,3,0)</f>
        <v>14158</v>
      </c>
      <c r="D3987" s="102">
        <v>34</v>
      </c>
      <c r="E3987" s="101">
        <v>1</v>
      </c>
      <c r="F3987" s="101">
        <v>369</v>
      </c>
      <c r="G3987" s="101">
        <v>0</v>
      </c>
      <c r="H3987" s="101">
        <v>2</v>
      </c>
      <c r="I3987" s="101">
        <v>1715</v>
      </c>
      <c r="J3987" s="101">
        <v>0</v>
      </c>
      <c r="K3987" s="101">
        <v>0</v>
      </c>
      <c r="L3987" s="101">
        <v>0</v>
      </c>
      <c r="M3987" s="101">
        <v>0</v>
      </c>
      <c r="N3987" s="100" t="str">
        <f t="shared" si="186"/>
        <v>공격력 +369</v>
      </c>
      <c r="O3987" s="100" t="str">
        <f t="shared" si="187"/>
        <v>최대 체력 +1715</v>
      </c>
      <c r="P3987" s="100" t="str">
        <f t="shared" si="188"/>
        <v>-</v>
      </c>
    </row>
    <row r="3988" spans="1:16" ht="13.8" customHeight="1">
      <c r="A3988" s="101">
        <f>C3988*ID규칙_기본능력치그룹_단위+COUNTIF($C$4:C3988,C3988)</f>
        <v>14158035</v>
      </c>
      <c r="B3988" s="100" t="s">
        <v>443</v>
      </c>
      <c r="C3988" s="101">
        <f>VLOOKUP(B3988,WEAPON!$B:$D,3,0)</f>
        <v>14158</v>
      </c>
      <c r="D3988" s="102">
        <v>35</v>
      </c>
      <c r="E3988" s="101">
        <v>1</v>
      </c>
      <c r="F3988" s="101">
        <v>377</v>
      </c>
      <c r="G3988" s="101">
        <v>0</v>
      </c>
      <c r="H3988" s="101">
        <v>2</v>
      </c>
      <c r="I3988" s="101">
        <v>1754</v>
      </c>
      <c r="J3988" s="101">
        <v>0</v>
      </c>
      <c r="K3988" s="101">
        <v>0</v>
      </c>
      <c r="L3988" s="101">
        <v>0</v>
      </c>
      <c r="M3988" s="101">
        <v>0</v>
      </c>
      <c r="N3988" s="100" t="str">
        <f t="shared" si="186"/>
        <v>공격력 +377</v>
      </c>
      <c r="O3988" s="100" t="str">
        <f t="shared" si="187"/>
        <v>최대 체력 +1754</v>
      </c>
      <c r="P3988" s="100" t="str">
        <f t="shared" si="188"/>
        <v>-</v>
      </c>
    </row>
    <row r="3989" spans="1:16" ht="13.8" customHeight="1">
      <c r="A3989" s="101">
        <f>C3989*ID규칙_기본능력치그룹_단위+COUNTIF($C$4:C3989,C3989)</f>
        <v>14158036</v>
      </c>
      <c r="B3989" s="100" t="s">
        <v>443</v>
      </c>
      <c r="C3989" s="101">
        <f>VLOOKUP(B3989,WEAPON!$B:$D,3,0)</f>
        <v>14158</v>
      </c>
      <c r="D3989" s="102">
        <v>36</v>
      </c>
      <c r="E3989" s="101">
        <v>1</v>
      </c>
      <c r="F3989" s="101">
        <v>386</v>
      </c>
      <c r="G3989" s="101">
        <v>0</v>
      </c>
      <c r="H3989" s="101">
        <v>2</v>
      </c>
      <c r="I3989" s="101">
        <v>1793</v>
      </c>
      <c r="J3989" s="101">
        <v>0</v>
      </c>
      <c r="K3989" s="101">
        <v>0</v>
      </c>
      <c r="L3989" s="101">
        <v>0</v>
      </c>
      <c r="M3989" s="101">
        <v>0</v>
      </c>
      <c r="N3989" s="100" t="str">
        <f t="shared" si="186"/>
        <v>공격력 +386</v>
      </c>
      <c r="O3989" s="100" t="str">
        <f t="shared" si="187"/>
        <v>최대 체력 +1793</v>
      </c>
      <c r="P3989" s="100" t="str">
        <f t="shared" si="188"/>
        <v>-</v>
      </c>
    </row>
    <row r="3990" spans="1:16" ht="13.8" customHeight="1">
      <c r="A3990" s="101">
        <f>C3990*ID규칙_기본능력치그룹_단위+COUNTIF($C$4:C3990,C3990)</f>
        <v>14158037</v>
      </c>
      <c r="B3990" s="100" t="s">
        <v>443</v>
      </c>
      <c r="C3990" s="101">
        <f>VLOOKUP(B3990,WEAPON!$B:$D,3,0)</f>
        <v>14158</v>
      </c>
      <c r="D3990" s="102">
        <v>37</v>
      </c>
      <c r="E3990" s="101">
        <v>1</v>
      </c>
      <c r="F3990" s="101">
        <v>394</v>
      </c>
      <c r="G3990" s="101">
        <v>0</v>
      </c>
      <c r="H3990" s="101">
        <v>2</v>
      </c>
      <c r="I3990" s="101">
        <v>1832</v>
      </c>
      <c r="J3990" s="101">
        <v>0</v>
      </c>
      <c r="K3990" s="101">
        <v>0</v>
      </c>
      <c r="L3990" s="101">
        <v>0</v>
      </c>
      <c r="M3990" s="101">
        <v>0</v>
      </c>
      <c r="N3990" s="100" t="str">
        <f t="shared" si="186"/>
        <v>공격력 +394</v>
      </c>
      <c r="O3990" s="100" t="str">
        <f t="shared" si="187"/>
        <v>최대 체력 +1832</v>
      </c>
      <c r="P3990" s="100" t="str">
        <f t="shared" si="188"/>
        <v>-</v>
      </c>
    </row>
    <row r="3991" spans="1:16" ht="13.8" customHeight="1">
      <c r="A3991" s="101">
        <f>C3991*ID규칙_기본능력치그룹_단위+COUNTIF($C$4:C3991,C3991)</f>
        <v>14158038</v>
      </c>
      <c r="B3991" s="100" t="s">
        <v>443</v>
      </c>
      <c r="C3991" s="101">
        <f>VLOOKUP(B3991,WEAPON!$B:$D,3,0)</f>
        <v>14158</v>
      </c>
      <c r="D3991" s="102">
        <v>38</v>
      </c>
      <c r="E3991" s="101">
        <v>1</v>
      </c>
      <c r="F3991" s="101">
        <v>402</v>
      </c>
      <c r="G3991" s="101">
        <v>0</v>
      </c>
      <c r="H3991" s="101">
        <v>2</v>
      </c>
      <c r="I3991" s="101">
        <v>1871</v>
      </c>
      <c r="J3991" s="101">
        <v>0</v>
      </c>
      <c r="K3991" s="101">
        <v>0</v>
      </c>
      <c r="L3991" s="101">
        <v>0</v>
      </c>
      <c r="M3991" s="101">
        <v>0</v>
      </c>
      <c r="N3991" s="100" t="str">
        <f t="shared" si="186"/>
        <v>공격력 +402</v>
      </c>
      <c r="O3991" s="100" t="str">
        <f t="shared" si="187"/>
        <v>최대 체력 +1871</v>
      </c>
      <c r="P3991" s="100" t="str">
        <f t="shared" si="188"/>
        <v>-</v>
      </c>
    </row>
    <row r="3992" spans="1:16" ht="13.8" customHeight="1">
      <c r="A3992" s="101">
        <f>C3992*ID규칙_기본능력치그룹_단위+COUNTIF($C$4:C3992,C3992)</f>
        <v>14158039</v>
      </c>
      <c r="B3992" s="100" t="s">
        <v>443</v>
      </c>
      <c r="C3992" s="101">
        <f>VLOOKUP(B3992,WEAPON!$B:$D,3,0)</f>
        <v>14158</v>
      </c>
      <c r="D3992" s="102">
        <v>39</v>
      </c>
      <c r="E3992" s="101">
        <v>1</v>
      </c>
      <c r="F3992" s="101">
        <v>411</v>
      </c>
      <c r="G3992" s="101">
        <v>0</v>
      </c>
      <c r="H3992" s="101">
        <v>2</v>
      </c>
      <c r="I3992" s="101">
        <v>1910</v>
      </c>
      <c r="J3992" s="101">
        <v>0</v>
      </c>
      <c r="K3992" s="101">
        <v>0</v>
      </c>
      <c r="L3992" s="101">
        <v>0</v>
      </c>
      <c r="M3992" s="101">
        <v>0</v>
      </c>
      <c r="N3992" s="100" t="str">
        <f t="shared" si="186"/>
        <v>공격력 +411</v>
      </c>
      <c r="O3992" s="100" t="str">
        <f t="shared" si="187"/>
        <v>최대 체력 +1910</v>
      </c>
      <c r="P3992" s="100" t="str">
        <f t="shared" si="188"/>
        <v>-</v>
      </c>
    </row>
    <row r="3993" spans="1:16" ht="13.8" customHeight="1">
      <c r="A3993" s="101">
        <f>C3993*ID규칙_기본능력치그룹_단위+COUNTIF($C$4:C3993,C3993)</f>
        <v>14158040</v>
      </c>
      <c r="B3993" s="100" t="s">
        <v>443</v>
      </c>
      <c r="C3993" s="101">
        <f>VLOOKUP(B3993,WEAPON!$B:$D,3,0)</f>
        <v>14158</v>
      </c>
      <c r="D3993" s="102">
        <v>40</v>
      </c>
      <c r="E3993" s="101">
        <v>1</v>
      </c>
      <c r="F3993" s="101">
        <v>419</v>
      </c>
      <c r="G3993" s="101">
        <v>0</v>
      </c>
      <c r="H3993" s="101">
        <v>2</v>
      </c>
      <c r="I3993" s="101">
        <v>1949</v>
      </c>
      <c r="J3993" s="101">
        <v>0</v>
      </c>
      <c r="K3993" s="101">
        <v>0</v>
      </c>
      <c r="L3993" s="101">
        <v>0</v>
      </c>
      <c r="M3993" s="101">
        <v>0</v>
      </c>
      <c r="N3993" s="100" t="str">
        <f t="shared" si="186"/>
        <v>공격력 +419</v>
      </c>
      <c r="O3993" s="100" t="str">
        <f t="shared" si="187"/>
        <v>최대 체력 +1949</v>
      </c>
      <c r="P3993" s="100" t="str">
        <f t="shared" si="188"/>
        <v>-</v>
      </c>
    </row>
    <row r="3994" spans="1:16" ht="13.8" customHeight="1">
      <c r="A3994" s="101">
        <f>C3994*ID규칙_기본능력치그룹_단위+COUNTIF($C$4:C3994,C3994)</f>
        <v>14158041</v>
      </c>
      <c r="B3994" s="100" t="s">
        <v>443</v>
      </c>
      <c r="C3994" s="101">
        <f>VLOOKUP(B3994,WEAPON!$B:$D,3,0)</f>
        <v>14158</v>
      </c>
      <c r="D3994" s="102">
        <v>41</v>
      </c>
      <c r="E3994" s="101">
        <v>1</v>
      </c>
      <c r="F3994" s="101">
        <v>428</v>
      </c>
      <c r="G3994" s="101">
        <v>0</v>
      </c>
      <c r="H3994" s="101">
        <v>2</v>
      </c>
      <c r="I3994" s="101">
        <v>1988</v>
      </c>
      <c r="J3994" s="101">
        <v>0</v>
      </c>
      <c r="K3994" s="101">
        <v>0</v>
      </c>
      <c r="L3994" s="101">
        <v>0</v>
      </c>
      <c r="M3994" s="101">
        <v>0</v>
      </c>
      <c r="N3994" s="100" t="str">
        <f t="shared" si="186"/>
        <v>공격력 +428</v>
      </c>
      <c r="O3994" s="100" t="str">
        <f t="shared" si="187"/>
        <v>최대 체력 +1988</v>
      </c>
      <c r="P3994" s="100" t="str">
        <f t="shared" si="188"/>
        <v>-</v>
      </c>
    </row>
    <row r="3995" spans="1:16" ht="13.8" customHeight="1">
      <c r="A3995" s="101">
        <f>C3995*ID규칙_기본능력치그룹_단위+COUNTIF($C$4:C3995,C3995)</f>
        <v>14158042</v>
      </c>
      <c r="B3995" s="100" t="s">
        <v>443</v>
      </c>
      <c r="C3995" s="101">
        <f>VLOOKUP(B3995,WEAPON!$B:$D,3,0)</f>
        <v>14158</v>
      </c>
      <c r="D3995" s="102">
        <v>42</v>
      </c>
      <c r="E3995" s="101">
        <v>1</v>
      </c>
      <c r="F3995" s="101">
        <v>436</v>
      </c>
      <c r="G3995" s="101">
        <v>0</v>
      </c>
      <c r="H3995" s="101">
        <v>2</v>
      </c>
      <c r="I3995" s="101">
        <v>2027</v>
      </c>
      <c r="J3995" s="101">
        <v>0</v>
      </c>
      <c r="K3995" s="101">
        <v>0</v>
      </c>
      <c r="L3995" s="101">
        <v>0</v>
      </c>
      <c r="M3995" s="101">
        <v>0</v>
      </c>
      <c r="N3995" s="100" t="str">
        <f t="shared" si="186"/>
        <v>공격력 +436</v>
      </c>
      <c r="O3995" s="100" t="str">
        <f t="shared" si="187"/>
        <v>최대 체력 +2027</v>
      </c>
      <c r="P3995" s="100" t="str">
        <f t="shared" si="188"/>
        <v>-</v>
      </c>
    </row>
    <row r="3996" spans="1:16" ht="13.8" customHeight="1">
      <c r="A3996" s="101">
        <f>C3996*ID규칙_기본능력치그룹_단위+COUNTIF($C$4:C3996,C3996)</f>
        <v>14158043</v>
      </c>
      <c r="B3996" s="100" t="s">
        <v>443</v>
      </c>
      <c r="C3996" s="101">
        <f>VLOOKUP(B3996,WEAPON!$B:$D,3,0)</f>
        <v>14158</v>
      </c>
      <c r="D3996" s="102">
        <v>43</v>
      </c>
      <c r="E3996" s="101">
        <v>1</v>
      </c>
      <c r="F3996" s="101">
        <v>444</v>
      </c>
      <c r="G3996" s="101">
        <v>0</v>
      </c>
      <c r="H3996" s="101">
        <v>2</v>
      </c>
      <c r="I3996" s="101">
        <v>2066</v>
      </c>
      <c r="J3996" s="101">
        <v>0</v>
      </c>
      <c r="K3996" s="101">
        <v>0</v>
      </c>
      <c r="L3996" s="101">
        <v>0</v>
      </c>
      <c r="M3996" s="101">
        <v>0</v>
      </c>
      <c r="N3996" s="100" t="str">
        <f t="shared" si="186"/>
        <v>공격력 +444</v>
      </c>
      <c r="O3996" s="100" t="str">
        <f t="shared" si="187"/>
        <v>최대 체력 +2066</v>
      </c>
      <c r="P3996" s="100" t="str">
        <f t="shared" si="188"/>
        <v>-</v>
      </c>
    </row>
    <row r="3997" spans="1:16" ht="13.8" customHeight="1">
      <c r="A3997" s="101">
        <f>C3997*ID규칙_기본능력치그룹_단위+COUNTIF($C$4:C3997,C3997)</f>
        <v>14158044</v>
      </c>
      <c r="B3997" s="100" t="s">
        <v>443</v>
      </c>
      <c r="C3997" s="101">
        <f>VLOOKUP(B3997,WEAPON!$B:$D,3,0)</f>
        <v>14158</v>
      </c>
      <c r="D3997" s="102">
        <v>44</v>
      </c>
      <c r="E3997" s="101">
        <v>1</v>
      </c>
      <c r="F3997" s="101">
        <v>453</v>
      </c>
      <c r="G3997" s="101">
        <v>0</v>
      </c>
      <c r="H3997" s="101">
        <v>2</v>
      </c>
      <c r="I3997" s="101">
        <v>2105</v>
      </c>
      <c r="J3997" s="101">
        <v>0</v>
      </c>
      <c r="K3997" s="101">
        <v>0</v>
      </c>
      <c r="L3997" s="101">
        <v>0</v>
      </c>
      <c r="M3997" s="101">
        <v>0</v>
      </c>
      <c r="N3997" s="100" t="str">
        <f t="shared" si="186"/>
        <v>공격력 +453</v>
      </c>
      <c r="O3997" s="100" t="str">
        <f t="shared" si="187"/>
        <v>최대 체력 +2105</v>
      </c>
      <c r="P3997" s="100" t="str">
        <f t="shared" si="188"/>
        <v>-</v>
      </c>
    </row>
    <row r="3998" spans="1:16" ht="13.8" customHeight="1">
      <c r="A3998" s="101">
        <f>C3998*ID규칙_기본능력치그룹_단위+COUNTIF($C$4:C3998,C3998)</f>
        <v>14158045</v>
      </c>
      <c r="B3998" s="100" t="s">
        <v>443</v>
      </c>
      <c r="C3998" s="101">
        <f>VLOOKUP(B3998,WEAPON!$B:$D,3,0)</f>
        <v>14158</v>
      </c>
      <c r="D3998" s="102">
        <v>45</v>
      </c>
      <c r="E3998" s="101">
        <v>1</v>
      </c>
      <c r="F3998" s="101">
        <v>461</v>
      </c>
      <c r="G3998" s="101">
        <v>0</v>
      </c>
      <c r="H3998" s="101">
        <v>2</v>
      </c>
      <c r="I3998" s="101">
        <v>2144</v>
      </c>
      <c r="J3998" s="101">
        <v>0</v>
      </c>
      <c r="K3998" s="101">
        <v>0</v>
      </c>
      <c r="L3998" s="101">
        <v>0</v>
      </c>
      <c r="M3998" s="101">
        <v>0</v>
      </c>
      <c r="N3998" s="100" t="str">
        <f t="shared" si="186"/>
        <v>공격력 +461</v>
      </c>
      <c r="O3998" s="100" t="str">
        <f t="shared" si="187"/>
        <v>최대 체력 +2144</v>
      </c>
      <c r="P3998" s="100" t="str">
        <f t="shared" si="188"/>
        <v>-</v>
      </c>
    </row>
    <row r="3999" spans="1:16" ht="13.8" customHeight="1">
      <c r="A3999" s="101">
        <f>C3999*ID규칙_기본능력치그룹_단위+COUNTIF($C$4:C3999,C3999)</f>
        <v>14158046</v>
      </c>
      <c r="B3999" s="100" t="s">
        <v>443</v>
      </c>
      <c r="C3999" s="101">
        <f>VLOOKUP(B3999,WEAPON!$B:$D,3,0)</f>
        <v>14158</v>
      </c>
      <c r="D3999" s="102">
        <v>46</v>
      </c>
      <c r="E3999" s="101">
        <v>1</v>
      </c>
      <c r="F3999" s="101">
        <v>469</v>
      </c>
      <c r="G3999" s="101">
        <v>0</v>
      </c>
      <c r="H3999" s="101">
        <v>2</v>
      </c>
      <c r="I3999" s="101">
        <v>2183</v>
      </c>
      <c r="J3999" s="101">
        <v>0</v>
      </c>
      <c r="K3999" s="101">
        <v>0</v>
      </c>
      <c r="L3999" s="101">
        <v>0</v>
      </c>
      <c r="M3999" s="101">
        <v>0</v>
      </c>
      <c r="N3999" s="100" t="str">
        <f t="shared" si="186"/>
        <v>공격력 +469</v>
      </c>
      <c r="O3999" s="100" t="str">
        <f t="shared" si="187"/>
        <v>최대 체력 +2183</v>
      </c>
      <c r="P3999" s="100" t="str">
        <f t="shared" si="188"/>
        <v>-</v>
      </c>
    </row>
    <row r="4000" spans="1:16" ht="13.8" customHeight="1">
      <c r="A4000" s="101">
        <f>C4000*ID규칙_기본능력치그룹_단위+COUNTIF($C$4:C4000,C4000)</f>
        <v>14158047</v>
      </c>
      <c r="B4000" s="100" t="s">
        <v>443</v>
      </c>
      <c r="C4000" s="101">
        <f>VLOOKUP(B4000,WEAPON!$B:$D,3,0)</f>
        <v>14158</v>
      </c>
      <c r="D4000" s="102">
        <v>47</v>
      </c>
      <c r="E4000" s="101">
        <v>1</v>
      </c>
      <c r="F4000" s="101">
        <v>478</v>
      </c>
      <c r="G4000" s="101">
        <v>0</v>
      </c>
      <c r="H4000" s="101">
        <v>2</v>
      </c>
      <c r="I4000" s="101">
        <v>2222</v>
      </c>
      <c r="J4000" s="101">
        <v>0</v>
      </c>
      <c r="K4000" s="101">
        <v>0</v>
      </c>
      <c r="L4000" s="101">
        <v>0</v>
      </c>
      <c r="M4000" s="101">
        <v>0</v>
      </c>
      <c r="N4000" s="100" t="str">
        <f t="shared" si="186"/>
        <v>공격력 +478</v>
      </c>
      <c r="O4000" s="100" t="str">
        <f t="shared" si="187"/>
        <v>최대 체력 +2222</v>
      </c>
      <c r="P4000" s="100" t="str">
        <f t="shared" si="188"/>
        <v>-</v>
      </c>
    </row>
    <row r="4001" spans="1:16" ht="13.8" customHeight="1">
      <c r="A4001" s="101">
        <f>C4001*ID규칙_기본능력치그룹_단위+COUNTIF($C$4:C4001,C4001)</f>
        <v>14158048</v>
      </c>
      <c r="B4001" s="100" t="s">
        <v>443</v>
      </c>
      <c r="C4001" s="101">
        <f>VLOOKUP(B4001,WEAPON!$B:$D,3,0)</f>
        <v>14158</v>
      </c>
      <c r="D4001" s="102">
        <v>48</v>
      </c>
      <c r="E4001" s="101">
        <v>1</v>
      </c>
      <c r="F4001" s="101">
        <v>486</v>
      </c>
      <c r="G4001" s="101">
        <v>0</v>
      </c>
      <c r="H4001" s="101">
        <v>2</v>
      </c>
      <c r="I4001" s="101">
        <v>2261</v>
      </c>
      <c r="J4001" s="101">
        <v>0</v>
      </c>
      <c r="K4001" s="101">
        <v>0</v>
      </c>
      <c r="L4001" s="101">
        <v>0</v>
      </c>
      <c r="M4001" s="101">
        <v>0</v>
      </c>
      <c r="N4001" s="100" t="str">
        <f t="shared" si="186"/>
        <v>공격력 +486</v>
      </c>
      <c r="O4001" s="100" t="str">
        <f t="shared" si="187"/>
        <v>최대 체력 +2261</v>
      </c>
      <c r="P4001" s="100" t="str">
        <f t="shared" si="188"/>
        <v>-</v>
      </c>
    </row>
    <row r="4002" spans="1:16" ht="13.8" customHeight="1">
      <c r="A4002" s="101">
        <f>C4002*ID규칙_기본능력치그룹_단위+COUNTIF($C$4:C4002,C4002)</f>
        <v>14158049</v>
      </c>
      <c r="B4002" s="100" t="s">
        <v>443</v>
      </c>
      <c r="C4002" s="101">
        <f>VLOOKUP(B4002,WEAPON!$B:$D,3,0)</f>
        <v>14158</v>
      </c>
      <c r="D4002" s="102">
        <v>49</v>
      </c>
      <c r="E4002" s="101">
        <v>1</v>
      </c>
      <c r="F4002" s="101">
        <v>495</v>
      </c>
      <c r="G4002" s="101">
        <v>0</v>
      </c>
      <c r="H4002" s="101">
        <v>2</v>
      </c>
      <c r="I4002" s="101">
        <v>2300</v>
      </c>
      <c r="J4002" s="101">
        <v>0</v>
      </c>
      <c r="K4002" s="101">
        <v>0</v>
      </c>
      <c r="L4002" s="101">
        <v>0</v>
      </c>
      <c r="M4002" s="101">
        <v>0</v>
      </c>
      <c r="N4002" s="100" t="str">
        <f t="shared" si="186"/>
        <v>공격력 +495</v>
      </c>
      <c r="O4002" s="100" t="str">
        <f t="shared" si="187"/>
        <v>최대 체력 +2300</v>
      </c>
      <c r="P4002" s="100" t="str">
        <f t="shared" si="188"/>
        <v>-</v>
      </c>
    </row>
    <row r="4003" spans="1:16" ht="13.8" customHeight="1">
      <c r="A4003" s="101">
        <f>C4003*ID규칙_기본능력치그룹_단위+COUNTIF($C$4:C4003,C4003)</f>
        <v>14158050</v>
      </c>
      <c r="B4003" s="100" t="s">
        <v>443</v>
      </c>
      <c r="C4003" s="101">
        <f>VLOOKUP(B4003,WEAPON!$B:$D,3,0)</f>
        <v>14158</v>
      </c>
      <c r="D4003" s="102">
        <v>50</v>
      </c>
      <c r="E4003" s="101">
        <v>1</v>
      </c>
      <c r="F4003" s="101">
        <v>503</v>
      </c>
      <c r="G4003" s="101">
        <v>0</v>
      </c>
      <c r="H4003" s="101">
        <v>2</v>
      </c>
      <c r="I4003" s="101">
        <v>2339</v>
      </c>
      <c r="J4003" s="101">
        <v>0</v>
      </c>
      <c r="K4003" s="101">
        <v>0</v>
      </c>
      <c r="L4003" s="101">
        <v>0</v>
      </c>
      <c r="M4003" s="101">
        <v>0</v>
      </c>
      <c r="N4003" s="100" t="str">
        <f t="shared" si="186"/>
        <v>공격력 +503</v>
      </c>
      <c r="O4003" s="100" t="str">
        <f t="shared" si="187"/>
        <v>최대 체력 +2339</v>
      </c>
      <c r="P4003" s="100" t="str">
        <f t="shared" si="188"/>
        <v>-</v>
      </c>
    </row>
    <row r="4004" spans="1:16" ht="13.8" customHeight="1">
      <c r="A4004" s="101">
        <f>C4004*ID규칙_기본능력치그룹_단위+COUNTIF($C$4:C4004,C4004)</f>
        <v>12359001</v>
      </c>
      <c r="B4004" s="100" t="s">
        <v>445</v>
      </c>
      <c r="C4004" s="101">
        <f>VLOOKUP(B4004,WEAPON!$B:$D,3,0)</f>
        <v>12359</v>
      </c>
      <c r="D4004" s="102">
        <v>1</v>
      </c>
      <c r="E4004" s="101">
        <v>1</v>
      </c>
      <c r="F4004" s="101">
        <v>64</v>
      </c>
      <c r="G4004" s="101">
        <v>0</v>
      </c>
      <c r="H4004" s="101">
        <v>2</v>
      </c>
      <c r="I4004" s="101">
        <v>1286</v>
      </c>
      <c r="J4004" s="101">
        <v>0</v>
      </c>
      <c r="K4004" s="101">
        <v>0</v>
      </c>
      <c r="L4004" s="101">
        <v>0</v>
      </c>
      <c r="M4004" s="101">
        <v>0</v>
      </c>
      <c r="N4004" s="100" t="str">
        <f t="shared" si="186"/>
        <v>공격력 +64</v>
      </c>
      <c r="O4004" s="100" t="str">
        <f t="shared" si="187"/>
        <v>최대 체력 +1286</v>
      </c>
      <c r="P4004" s="100" t="str">
        <f t="shared" si="188"/>
        <v>-</v>
      </c>
    </row>
    <row r="4005" spans="1:16" ht="13.8" customHeight="1">
      <c r="A4005" s="101">
        <f>C4005*ID규칙_기본능력치그룹_단위+COUNTIF($C$4:C4005,C4005)</f>
        <v>12359002</v>
      </c>
      <c r="B4005" s="100" t="s">
        <v>445</v>
      </c>
      <c r="C4005" s="101">
        <f>VLOOKUP(B4005,WEAPON!$B:$D,3,0)</f>
        <v>12359</v>
      </c>
      <c r="D4005" s="102">
        <v>2</v>
      </c>
      <c r="E4005" s="101">
        <v>1</v>
      </c>
      <c r="F4005" s="101">
        <v>70</v>
      </c>
      <c r="G4005" s="101">
        <v>0</v>
      </c>
      <c r="H4005" s="101">
        <v>2</v>
      </c>
      <c r="I4005" s="101">
        <v>1403</v>
      </c>
      <c r="J4005" s="101">
        <v>0</v>
      </c>
      <c r="K4005" s="101">
        <v>0</v>
      </c>
      <c r="L4005" s="101">
        <v>0</v>
      </c>
      <c r="M4005" s="101">
        <v>0</v>
      </c>
      <c r="N4005" s="100" t="str">
        <f t="shared" si="186"/>
        <v>공격력 +70</v>
      </c>
      <c r="O4005" s="100" t="str">
        <f t="shared" si="187"/>
        <v>최대 체력 +1403</v>
      </c>
      <c r="P4005" s="100" t="str">
        <f t="shared" si="188"/>
        <v>-</v>
      </c>
    </row>
    <row r="4006" spans="1:16" ht="13.8" customHeight="1">
      <c r="A4006" s="101">
        <f>C4006*ID규칙_기본능력치그룹_단위+COUNTIF($C$4:C4006,C4006)</f>
        <v>12359003</v>
      </c>
      <c r="B4006" s="100" t="s">
        <v>445</v>
      </c>
      <c r="C4006" s="101">
        <f>VLOOKUP(B4006,WEAPON!$B:$D,3,0)</f>
        <v>12359</v>
      </c>
      <c r="D4006" s="102">
        <v>3</v>
      </c>
      <c r="E4006" s="101">
        <v>1</v>
      </c>
      <c r="F4006" s="101">
        <v>76</v>
      </c>
      <c r="G4006" s="101">
        <v>0</v>
      </c>
      <c r="H4006" s="101">
        <v>2</v>
      </c>
      <c r="I4006" s="101">
        <v>1520</v>
      </c>
      <c r="J4006" s="101">
        <v>0</v>
      </c>
      <c r="K4006" s="101">
        <v>0</v>
      </c>
      <c r="L4006" s="101">
        <v>0</v>
      </c>
      <c r="M4006" s="101">
        <v>0</v>
      </c>
      <c r="N4006" s="100" t="str">
        <f t="shared" si="186"/>
        <v>공격력 +76</v>
      </c>
      <c r="O4006" s="100" t="str">
        <f t="shared" si="187"/>
        <v>최대 체력 +1520</v>
      </c>
      <c r="P4006" s="100" t="str">
        <f t="shared" si="188"/>
        <v>-</v>
      </c>
    </row>
    <row r="4007" spans="1:16" ht="13.8" customHeight="1">
      <c r="A4007" s="101">
        <f>C4007*ID규칙_기본능력치그룹_단위+COUNTIF($C$4:C4007,C4007)</f>
        <v>12359004</v>
      </c>
      <c r="B4007" s="100" t="s">
        <v>445</v>
      </c>
      <c r="C4007" s="101">
        <f>VLOOKUP(B4007,WEAPON!$B:$D,3,0)</f>
        <v>12359</v>
      </c>
      <c r="D4007" s="102">
        <v>4</v>
      </c>
      <c r="E4007" s="101">
        <v>1</v>
      </c>
      <c r="F4007" s="101">
        <v>81</v>
      </c>
      <c r="G4007" s="101">
        <v>0</v>
      </c>
      <c r="H4007" s="101">
        <v>2</v>
      </c>
      <c r="I4007" s="101">
        <v>1637</v>
      </c>
      <c r="J4007" s="101">
        <v>0</v>
      </c>
      <c r="K4007" s="101">
        <v>0</v>
      </c>
      <c r="L4007" s="101">
        <v>0</v>
      </c>
      <c r="M4007" s="101">
        <v>0</v>
      </c>
      <c r="N4007" s="100" t="str">
        <f t="shared" si="186"/>
        <v>공격력 +81</v>
      </c>
      <c r="O4007" s="100" t="str">
        <f t="shared" si="187"/>
        <v>최대 체력 +1637</v>
      </c>
      <c r="P4007" s="100" t="str">
        <f t="shared" si="188"/>
        <v>-</v>
      </c>
    </row>
    <row r="4008" spans="1:16" ht="13.8" customHeight="1">
      <c r="A4008" s="101">
        <f>C4008*ID규칙_기본능력치그룹_단위+COUNTIF($C$4:C4008,C4008)</f>
        <v>12359005</v>
      </c>
      <c r="B4008" s="100" t="s">
        <v>445</v>
      </c>
      <c r="C4008" s="101">
        <f>VLOOKUP(B4008,WEAPON!$B:$D,3,0)</f>
        <v>12359</v>
      </c>
      <c r="D4008" s="102">
        <v>5</v>
      </c>
      <c r="E4008" s="101">
        <v>1</v>
      </c>
      <c r="F4008" s="101">
        <v>87</v>
      </c>
      <c r="G4008" s="101">
        <v>0</v>
      </c>
      <c r="H4008" s="101">
        <v>2</v>
      </c>
      <c r="I4008" s="101">
        <v>1754</v>
      </c>
      <c r="J4008" s="101">
        <v>0</v>
      </c>
      <c r="K4008" s="101">
        <v>0</v>
      </c>
      <c r="L4008" s="101">
        <v>0</v>
      </c>
      <c r="M4008" s="101">
        <v>0</v>
      </c>
      <c r="N4008" s="100" t="str">
        <f t="shared" si="186"/>
        <v>공격력 +87</v>
      </c>
      <c r="O4008" s="100" t="str">
        <f t="shared" si="187"/>
        <v>최대 체력 +1754</v>
      </c>
      <c r="P4008" s="100" t="str">
        <f t="shared" si="188"/>
        <v>-</v>
      </c>
    </row>
    <row r="4009" spans="1:16" ht="13.8" customHeight="1">
      <c r="A4009" s="101">
        <f>C4009*ID규칙_기본능력치그룹_단위+COUNTIF($C$4:C4009,C4009)</f>
        <v>12359006</v>
      </c>
      <c r="B4009" s="100" t="s">
        <v>445</v>
      </c>
      <c r="C4009" s="101">
        <f>VLOOKUP(B4009,WEAPON!$B:$D,3,0)</f>
        <v>12359</v>
      </c>
      <c r="D4009" s="102">
        <v>6</v>
      </c>
      <c r="E4009" s="101">
        <v>1</v>
      </c>
      <c r="F4009" s="101">
        <v>93</v>
      </c>
      <c r="G4009" s="101">
        <v>0</v>
      </c>
      <c r="H4009" s="101">
        <v>2</v>
      </c>
      <c r="I4009" s="101">
        <v>1870</v>
      </c>
      <c r="J4009" s="101">
        <v>0</v>
      </c>
      <c r="K4009" s="101">
        <v>0</v>
      </c>
      <c r="L4009" s="101">
        <v>0</v>
      </c>
      <c r="M4009" s="101">
        <v>0</v>
      </c>
      <c r="N4009" s="100" t="str">
        <f t="shared" si="186"/>
        <v>공격력 +93</v>
      </c>
      <c r="O4009" s="100" t="str">
        <f t="shared" si="187"/>
        <v>최대 체력 +1870</v>
      </c>
      <c r="P4009" s="100" t="str">
        <f t="shared" si="188"/>
        <v>-</v>
      </c>
    </row>
    <row r="4010" spans="1:16" ht="13.8" customHeight="1">
      <c r="A4010" s="101">
        <f>C4010*ID규칙_기본능력치그룹_단위+COUNTIF($C$4:C4010,C4010)</f>
        <v>12359007</v>
      </c>
      <c r="B4010" s="100" t="s">
        <v>445</v>
      </c>
      <c r="C4010" s="101">
        <f>VLOOKUP(B4010,WEAPON!$B:$D,3,0)</f>
        <v>12359</v>
      </c>
      <c r="D4010" s="102">
        <v>7</v>
      </c>
      <c r="E4010" s="101">
        <v>1</v>
      </c>
      <c r="F4010" s="101">
        <v>99</v>
      </c>
      <c r="G4010" s="101">
        <v>0</v>
      </c>
      <c r="H4010" s="101">
        <v>2</v>
      </c>
      <c r="I4010" s="101">
        <v>1987</v>
      </c>
      <c r="J4010" s="101">
        <v>0</v>
      </c>
      <c r="K4010" s="101">
        <v>0</v>
      </c>
      <c r="L4010" s="101">
        <v>0</v>
      </c>
      <c r="M4010" s="101">
        <v>0</v>
      </c>
      <c r="N4010" s="100" t="str">
        <f t="shared" si="186"/>
        <v>공격력 +99</v>
      </c>
      <c r="O4010" s="100" t="str">
        <f t="shared" si="187"/>
        <v>최대 체력 +1987</v>
      </c>
      <c r="P4010" s="100" t="str">
        <f t="shared" si="188"/>
        <v>-</v>
      </c>
    </row>
    <row r="4011" spans="1:16" ht="13.8" customHeight="1">
      <c r="A4011" s="101">
        <f>C4011*ID규칙_기본능력치그룹_단위+COUNTIF($C$4:C4011,C4011)</f>
        <v>12359008</v>
      </c>
      <c r="B4011" s="100" t="s">
        <v>445</v>
      </c>
      <c r="C4011" s="101">
        <f>VLOOKUP(B4011,WEAPON!$B:$D,3,0)</f>
        <v>12359</v>
      </c>
      <c r="D4011" s="102">
        <v>8</v>
      </c>
      <c r="E4011" s="101">
        <v>1</v>
      </c>
      <c r="F4011" s="101">
        <v>105</v>
      </c>
      <c r="G4011" s="101">
        <v>0</v>
      </c>
      <c r="H4011" s="101">
        <v>2</v>
      </c>
      <c r="I4011" s="101">
        <v>2104</v>
      </c>
      <c r="J4011" s="101">
        <v>0</v>
      </c>
      <c r="K4011" s="101">
        <v>0</v>
      </c>
      <c r="L4011" s="101">
        <v>0</v>
      </c>
      <c r="M4011" s="101">
        <v>0</v>
      </c>
      <c r="N4011" s="100" t="str">
        <f t="shared" si="186"/>
        <v>공격력 +105</v>
      </c>
      <c r="O4011" s="100" t="str">
        <f t="shared" si="187"/>
        <v>최대 체력 +2104</v>
      </c>
      <c r="P4011" s="100" t="str">
        <f t="shared" si="188"/>
        <v>-</v>
      </c>
    </row>
    <row r="4012" spans="1:16" ht="13.8" customHeight="1">
      <c r="A4012" s="101">
        <f>C4012*ID규칙_기본능력치그룹_단위+COUNTIF($C$4:C4012,C4012)</f>
        <v>12359009</v>
      </c>
      <c r="B4012" s="100" t="s">
        <v>445</v>
      </c>
      <c r="C4012" s="101">
        <f>VLOOKUP(B4012,WEAPON!$B:$D,3,0)</f>
        <v>12359</v>
      </c>
      <c r="D4012" s="102">
        <v>9</v>
      </c>
      <c r="E4012" s="101">
        <v>1</v>
      </c>
      <c r="F4012" s="101">
        <v>111</v>
      </c>
      <c r="G4012" s="101">
        <v>0</v>
      </c>
      <c r="H4012" s="101">
        <v>2</v>
      </c>
      <c r="I4012" s="101">
        <v>2221</v>
      </c>
      <c r="J4012" s="101">
        <v>0</v>
      </c>
      <c r="K4012" s="101">
        <v>0</v>
      </c>
      <c r="L4012" s="101">
        <v>0</v>
      </c>
      <c r="M4012" s="101">
        <v>0</v>
      </c>
      <c r="N4012" s="100" t="str">
        <f t="shared" si="186"/>
        <v>공격력 +111</v>
      </c>
      <c r="O4012" s="100" t="str">
        <f t="shared" si="187"/>
        <v>최대 체력 +2221</v>
      </c>
      <c r="P4012" s="100" t="str">
        <f t="shared" si="188"/>
        <v>-</v>
      </c>
    </row>
    <row r="4013" spans="1:16" ht="13.8" customHeight="1">
      <c r="A4013" s="101">
        <f>C4013*ID규칙_기본능력치그룹_단위+COUNTIF($C$4:C4013,C4013)</f>
        <v>12359010</v>
      </c>
      <c r="B4013" s="100" t="s">
        <v>445</v>
      </c>
      <c r="C4013" s="101">
        <f>VLOOKUP(B4013,WEAPON!$B:$D,3,0)</f>
        <v>12359</v>
      </c>
      <c r="D4013" s="102">
        <v>10</v>
      </c>
      <c r="E4013" s="101">
        <v>1</v>
      </c>
      <c r="F4013" s="101">
        <v>116</v>
      </c>
      <c r="G4013" s="101">
        <v>0</v>
      </c>
      <c r="H4013" s="101">
        <v>2</v>
      </c>
      <c r="I4013" s="101">
        <v>2338</v>
      </c>
      <c r="J4013" s="101">
        <v>0</v>
      </c>
      <c r="K4013" s="101">
        <v>0</v>
      </c>
      <c r="L4013" s="101">
        <v>0</v>
      </c>
      <c r="M4013" s="101">
        <v>0</v>
      </c>
      <c r="N4013" s="100" t="str">
        <f t="shared" si="186"/>
        <v>공격력 +116</v>
      </c>
      <c r="O4013" s="100" t="str">
        <f t="shared" si="187"/>
        <v>최대 체력 +2338</v>
      </c>
      <c r="P4013" s="100" t="str">
        <f t="shared" si="188"/>
        <v>-</v>
      </c>
    </row>
    <row r="4014" spans="1:16" ht="13.8" customHeight="1">
      <c r="A4014" s="101">
        <f>C4014*ID규칙_기본능력치그룹_단위+COUNTIF($C$4:C4014,C4014)</f>
        <v>12359011</v>
      </c>
      <c r="B4014" s="100" t="s">
        <v>445</v>
      </c>
      <c r="C4014" s="101">
        <f>VLOOKUP(B4014,WEAPON!$B:$D,3,0)</f>
        <v>12359</v>
      </c>
      <c r="D4014" s="102">
        <v>11</v>
      </c>
      <c r="E4014" s="101">
        <v>1</v>
      </c>
      <c r="F4014" s="101">
        <v>122</v>
      </c>
      <c r="G4014" s="101">
        <v>0</v>
      </c>
      <c r="H4014" s="101">
        <v>2</v>
      </c>
      <c r="I4014" s="101">
        <v>2455</v>
      </c>
      <c r="J4014" s="101">
        <v>0</v>
      </c>
      <c r="K4014" s="101">
        <v>0</v>
      </c>
      <c r="L4014" s="101">
        <v>0</v>
      </c>
      <c r="M4014" s="101">
        <v>0</v>
      </c>
      <c r="N4014" s="100" t="str">
        <f t="shared" si="186"/>
        <v>공격력 +122</v>
      </c>
      <c r="O4014" s="100" t="str">
        <f t="shared" si="187"/>
        <v>최대 체력 +2455</v>
      </c>
      <c r="P4014" s="100" t="str">
        <f t="shared" si="188"/>
        <v>-</v>
      </c>
    </row>
    <row r="4015" spans="1:16" ht="13.8" customHeight="1">
      <c r="A4015" s="101">
        <f>C4015*ID규칙_기본능력치그룹_단위+COUNTIF($C$4:C4015,C4015)</f>
        <v>12359012</v>
      </c>
      <c r="B4015" s="100" t="s">
        <v>445</v>
      </c>
      <c r="C4015" s="101">
        <f>VLOOKUP(B4015,WEAPON!$B:$D,3,0)</f>
        <v>12359</v>
      </c>
      <c r="D4015" s="102">
        <v>12</v>
      </c>
      <c r="E4015" s="101">
        <v>1</v>
      </c>
      <c r="F4015" s="101">
        <v>128</v>
      </c>
      <c r="G4015" s="101">
        <v>0</v>
      </c>
      <c r="H4015" s="101">
        <v>2</v>
      </c>
      <c r="I4015" s="101">
        <v>2572</v>
      </c>
      <c r="J4015" s="101">
        <v>0</v>
      </c>
      <c r="K4015" s="101">
        <v>0</v>
      </c>
      <c r="L4015" s="101">
        <v>0</v>
      </c>
      <c r="M4015" s="101">
        <v>0</v>
      </c>
      <c r="N4015" s="100" t="str">
        <f t="shared" si="186"/>
        <v>공격력 +128</v>
      </c>
      <c r="O4015" s="100" t="str">
        <f t="shared" si="187"/>
        <v>최대 체력 +2572</v>
      </c>
      <c r="P4015" s="100" t="str">
        <f t="shared" si="188"/>
        <v>-</v>
      </c>
    </row>
    <row r="4016" spans="1:16" ht="13.8" customHeight="1">
      <c r="A4016" s="101">
        <f>C4016*ID규칙_기본능력치그룹_단위+COUNTIF($C$4:C4016,C4016)</f>
        <v>12359013</v>
      </c>
      <c r="B4016" s="100" t="s">
        <v>445</v>
      </c>
      <c r="C4016" s="101">
        <f>VLOOKUP(B4016,WEAPON!$B:$D,3,0)</f>
        <v>12359</v>
      </c>
      <c r="D4016" s="102">
        <v>13</v>
      </c>
      <c r="E4016" s="101">
        <v>1</v>
      </c>
      <c r="F4016" s="101">
        <v>134</v>
      </c>
      <c r="G4016" s="101">
        <v>0</v>
      </c>
      <c r="H4016" s="101">
        <v>2</v>
      </c>
      <c r="I4016" s="101">
        <v>2689</v>
      </c>
      <c r="J4016" s="101">
        <v>0</v>
      </c>
      <c r="K4016" s="101">
        <v>0</v>
      </c>
      <c r="L4016" s="101">
        <v>0</v>
      </c>
      <c r="M4016" s="101">
        <v>0</v>
      </c>
      <c r="N4016" s="100" t="str">
        <f t="shared" si="186"/>
        <v>공격력 +134</v>
      </c>
      <c r="O4016" s="100" t="str">
        <f t="shared" si="187"/>
        <v>최대 체력 +2689</v>
      </c>
      <c r="P4016" s="100" t="str">
        <f t="shared" si="188"/>
        <v>-</v>
      </c>
    </row>
    <row r="4017" spans="1:16" ht="13.8" customHeight="1">
      <c r="A4017" s="101">
        <f>C4017*ID규칙_기본능력치그룹_단위+COUNTIF($C$4:C4017,C4017)</f>
        <v>12359014</v>
      </c>
      <c r="B4017" s="100" t="s">
        <v>445</v>
      </c>
      <c r="C4017" s="101">
        <f>VLOOKUP(B4017,WEAPON!$B:$D,3,0)</f>
        <v>12359</v>
      </c>
      <c r="D4017" s="102">
        <v>14</v>
      </c>
      <c r="E4017" s="101">
        <v>1</v>
      </c>
      <c r="F4017" s="101">
        <v>140</v>
      </c>
      <c r="G4017" s="101">
        <v>0</v>
      </c>
      <c r="H4017" s="101">
        <v>2</v>
      </c>
      <c r="I4017" s="101">
        <v>2805</v>
      </c>
      <c r="J4017" s="101">
        <v>0</v>
      </c>
      <c r="K4017" s="101">
        <v>0</v>
      </c>
      <c r="L4017" s="101">
        <v>0</v>
      </c>
      <c r="M4017" s="101">
        <v>0</v>
      </c>
      <c r="N4017" s="100" t="str">
        <f t="shared" si="186"/>
        <v>공격력 +140</v>
      </c>
      <c r="O4017" s="100" t="str">
        <f t="shared" si="187"/>
        <v>최대 체력 +2805</v>
      </c>
      <c r="P4017" s="100" t="str">
        <f t="shared" si="188"/>
        <v>-</v>
      </c>
    </row>
    <row r="4018" spans="1:16" ht="13.8" customHeight="1">
      <c r="A4018" s="101">
        <f>C4018*ID규칙_기본능력치그룹_단위+COUNTIF($C$4:C4018,C4018)</f>
        <v>12359015</v>
      </c>
      <c r="B4018" s="100" t="s">
        <v>445</v>
      </c>
      <c r="C4018" s="101">
        <f>VLOOKUP(B4018,WEAPON!$B:$D,3,0)</f>
        <v>12359</v>
      </c>
      <c r="D4018" s="102">
        <v>15</v>
      </c>
      <c r="E4018" s="101">
        <v>1</v>
      </c>
      <c r="F4018" s="101">
        <v>145</v>
      </c>
      <c r="G4018" s="101">
        <v>0</v>
      </c>
      <c r="H4018" s="101">
        <v>2</v>
      </c>
      <c r="I4018" s="101">
        <v>2922</v>
      </c>
      <c r="J4018" s="101">
        <v>0</v>
      </c>
      <c r="K4018" s="101">
        <v>0</v>
      </c>
      <c r="L4018" s="101">
        <v>0</v>
      </c>
      <c r="M4018" s="101">
        <v>0</v>
      </c>
      <c r="N4018" s="100" t="str">
        <f t="shared" si="186"/>
        <v>공격력 +145</v>
      </c>
      <c r="O4018" s="100" t="str">
        <f t="shared" si="187"/>
        <v>최대 체력 +2922</v>
      </c>
      <c r="P4018" s="100" t="str">
        <f t="shared" si="188"/>
        <v>-</v>
      </c>
    </row>
    <row r="4019" spans="1:16" ht="13.8" customHeight="1">
      <c r="A4019" s="101">
        <f>C4019*ID규칙_기본능력치그룹_단위+COUNTIF($C$4:C4019,C4019)</f>
        <v>12359016</v>
      </c>
      <c r="B4019" s="100" t="s">
        <v>445</v>
      </c>
      <c r="C4019" s="101">
        <f>VLOOKUP(B4019,WEAPON!$B:$D,3,0)</f>
        <v>12359</v>
      </c>
      <c r="D4019" s="102">
        <v>16</v>
      </c>
      <c r="E4019" s="101">
        <v>1</v>
      </c>
      <c r="F4019" s="101">
        <v>151</v>
      </c>
      <c r="G4019" s="101">
        <v>0</v>
      </c>
      <c r="H4019" s="101">
        <v>2</v>
      </c>
      <c r="I4019" s="101">
        <v>3039</v>
      </c>
      <c r="J4019" s="101">
        <v>0</v>
      </c>
      <c r="K4019" s="101">
        <v>0</v>
      </c>
      <c r="L4019" s="101">
        <v>0</v>
      </c>
      <c r="M4019" s="101">
        <v>0</v>
      </c>
      <c r="N4019" s="100" t="str">
        <f t="shared" si="186"/>
        <v>공격력 +151</v>
      </c>
      <c r="O4019" s="100" t="str">
        <f t="shared" si="187"/>
        <v>최대 체력 +3039</v>
      </c>
      <c r="P4019" s="100" t="str">
        <f t="shared" si="188"/>
        <v>-</v>
      </c>
    </row>
    <row r="4020" spans="1:16" ht="13.8" customHeight="1">
      <c r="A4020" s="101">
        <f>C4020*ID규칙_기본능력치그룹_단위+COUNTIF($C$4:C4020,C4020)</f>
        <v>12359017</v>
      </c>
      <c r="B4020" s="100" t="s">
        <v>445</v>
      </c>
      <c r="C4020" s="101">
        <f>VLOOKUP(B4020,WEAPON!$B:$D,3,0)</f>
        <v>12359</v>
      </c>
      <c r="D4020" s="102">
        <v>17</v>
      </c>
      <c r="E4020" s="101">
        <v>1</v>
      </c>
      <c r="F4020" s="101">
        <v>157</v>
      </c>
      <c r="G4020" s="101">
        <v>0</v>
      </c>
      <c r="H4020" s="101">
        <v>2</v>
      </c>
      <c r="I4020" s="101">
        <v>3156</v>
      </c>
      <c r="J4020" s="101">
        <v>0</v>
      </c>
      <c r="K4020" s="101">
        <v>0</v>
      </c>
      <c r="L4020" s="101">
        <v>0</v>
      </c>
      <c r="M4020" s="101">
        <v>0</v>
      </c>
      <c r="N4020" s="100" t="str">
        <f t="shared" si="186"/>
        <v>공격력 +157</v>
      </c>
      <c r="O4020" s="100" t="str">
        <f t="shared" si="187"/>
        <v>최대 체력 +3156</v>
      </c>
      <c r="P4020" s="100" t="str">
        <f t="shared" si="188"/>
        <v>-</v>
      </c>
    </row>
    <row r="4021" spans="1:16" ht="13.8" customHeight="1">
      <c r="A4021" s="101">
        <f>C4021*ID규칙_기본능력치그룹_단위+COUNTIF($C$4:C4021,C4021)</f>
        <v>12359018</v>
      </c>
      <c r="B4021" s="100" t="s">
        <v>445</v>
      </c>
      <c r="C4021" s="101">
        <f>VLOOKUP(B4021,WEAPON!$B:$D,3,0)</f>
        <v>12359</v>
      </c>
      <c r="D4021" s="102">
        <v>18</v>
      </c>
      <c r="E4021" s="101">
        <v>1</v>
      </c>
      <c r="F4021" s="101">
        <v>163</v>
      </c>
      <c r="G4021" s="101">
        <v>0</v>
      </c>
      <c r="H4021" s="101">
        <v>2</v>
      </c>
      <c r="I4021" s="101">
        <v>3273</v>
      </c>
      <c r="J4021" s="101">
        <v>0</v>
      </c>
      <c r="K4021" s="101">
        <v>0</v>
      </c>
      <c r="L4021" s="101">
        <v>0</v>
      </c>
      <c r="M4021" s="101">
        <v>0</v>
      </c>
      <c r="N4021" s="100" t="str">
        <f t="shared" si="186"/>
        <v>공격력 +163</v>
      </c>
      <c r="O4021" s="100" t="str">
        <f t="shared" si="187"/>
        <v>최대 체력 +3273</v>
      </c>
      <c r="P4021" s="100" t="str">
        <f t="shared" si="188"/>
        <v>-</v>
      </c>
    </row>
    <row r="4022" spans="1:16" ht="13.8" customHeight="1">
      <c r="A4022" s="101">
        <f>C4022*ID규칙_기본능력치그룹_단위+COUNTIF($C$4:C4022,C4022)</f>
        <v>12359019</v>
      </c>
      <c r="B4022" s="100" t="s">
        <v>445</v>
      </c>
      <c r="C4022" s="101">
        <f>VLOOKUP(B4022,WEAPON!$B:$D,3,0)</f>
        <v>12359</v>
      </c>
      <c r="D4022" s="102">
        <v>19</v>
      </c>
      <c r="E4022" s="101">
        <v>1</v>
      </c>
      <c r="F4022" s="101">
        <v>169</v>
      </c>
      <c r="G4022" s="101">
        <v>0</v>
      </c>
      <c r="H4022" s="101">
        <v>2</v>
      </c>
      <c r="I4022" s="101">
        <v>3390</v>
      </c>
      <c r="J4022" s="101">
        <v>0</v>
      </c>
      <c r="K4022" s="101">
        <v>0</v>
      </c>
      <c r="L4022" s="101">
        <v>0</v>
      </c>
      <c r="M4022" s="101">
        <v>0</v>
      </c>
      <c r="N4022" s="100" t="str">
        <f t="shared" si="186"/>
        <v>공격력 +169</v>
      </c>
      <c r="O4022" s="100" t="str">
        <f t="shared" si="187"/>
        <v>최대 체력 +3390</v>
      </c>
      <c r="P4022" s="100" t="str">
        <f t="shared" si="188"/>
        <v>-</v>
      </c>
    </row>
    <row r="4023" spans="1:16" ht="13.8" customHeight="1">
      <c r="A4023" s="101">
        <f>C4023*ID규칙_기본능력치그룹_단위+COUNTIF($C$4:C4023,C4023)</f>
        <v>12359020</v>
      </c>
      <c r="B4023" s="100" t="s">
        <v>445</v>
      </c>
      <c r="C4023" s="101">
        <f>VLOOKUP(B4023,WEAPON!$B:$D,3,0)</f>
        <v>12359</v>
      </c>
      <c r="D4023" s="102">
        <v>20</v>
      </c>
      <c r="E4023" s="101">
        <v>1</v>
      </c>
      <c r="F4023" s="101">
        <v>175</v>
      </c>
      <c r="G4023" s="101">
        <v>0</v>
      </c>
      <c r="H4023" s="101">
        <v>2</v>
      </c>
      <c r="I4023" s="101">
        <v>3507</v>
      </c>
      <c r="J4023" s="101">
        <v>0</v>
      </c>
      <c r="K4023" s="101">
        <v>0</v>
      </c>
      <c r="L4023" s="101">
        <v>0</v>
      </c>
      <c r="M4023" s="101">
        <v>0</v>
      </c>
      <c r="N4023" s="100" t="str">
        <f t="shared" si="186"/>
        <v>공격력 +175</v>
      </c>
      <c r="O4023" s="100" t="str">
        <f t="shared" si="187"/>
        <v>최대 체력 +3507</v>
      </c>
      <c r="P4023" s="100" t="str">
        <f t="shared" si="188"/>
        <v>-</v>
      </c>
    </row>
    <row r="4024" spans="1:16" ht="13.8" customHeight="1">
      <c r="A4024" s="101">
        <f>C4024*ID규칙_기본능력치그룹_단위+COUNTIF($C$4:C4024,C4024)</f>
        <v>12359021</v>
      </c>
      <c r="B4024" s="100" t="s">
        <v>445</v>
      </c>
      <c r="C4024" s="101">
        <f>VLOOKUP(B4024,WEAPON!$B:$D,3,0)</f>
        <v>12359</v>
      </c>
      <c r="D4024" s="102">
        <v>21</v>
      </c>
      <c r="E4024" s="101">
        <v>1</v>
      </c>
      <c r="F4024" s="101">
        <v>180</v>
      </c>
      <c r="G4024" s="101">
        <v>0</v>
      </c>
      <c r="H4024" s="101">
        <v>2</v>
      </c>
      <c r="I4024" s="101">
        <v>3624</v>
      </c>
      <c r="J4024" s="101">
        <v>0</v>
      </c>
      <c r="K4024" s="101">
        <v>0</v>
      </c>
      <c r="L4024" s="101">
        <v>0</v>
      </c>
      <c r="M4024" s="101">
        <v>0</v>
      </c>
      <c r="N4024" s="100" t="str">
        <f t="shared" si="186"/>
        <v>공격력 +180</v>
      </c>
      <c r="O4024" s="100" t="str">
        <f t="shared" si="187"/>
        <v>최대 체력 +3624</v>
      </c>
      <c r="P4024" s="100" t="str">
        <f t="shared" si="188"/>
        <v>-</v>
      </c>
    </row>
    <row r="4025" spans="1:16" ht="13.8" customHeight="1">
      <c r="A4025" s="101">
        <f>C4025*ID규칙_기본능력치그룹_단위+COUNTIF($C$4:C4025,C4025)</f>
        <v>12359022</v>
      </c>
      <c r="B4025" s="100" t="s">
        <v>445</v>
      </c>
      <c r="C4025" s="101">
        <f>VLOOKUP(B4025,WEAPON!$B:$D,3,0)</f>
        <v>12359</v>
      </c>
      <c r="D4025" s="102">
        <v>22</v>
      </c>
      <c r="E4025" s="101">
        <v>1</v>
      </c>
      <c r="F4025" s="101">
        <v>186</v>
      </c>
      <c r="G4025" s="101">
        <v>0</v>
      </c>
      <c r="H4025" s="101">
        <v>2</v>
      </c>
      <c r="I4025" s="101">
        <v>3740</v>
      </c>
      <c r="J4025" s="101">
        <v>0</v>
      </c>
      <c r="K4025" s="101">
        <v>0</v>
      </c>
      <c r="L4025" s="101">
        <v>0</v>
      </c>
      <c r="M4025" s="101">
        <v>0</v>
      </c>
      <c r="N4025" s="100" t="str">
        <f t="shared" si="186"/>
        <v>공격력 +186</v>
      </c>
      <c r="O4025" s="100" t="str">
        <f t="shared" si="187"/>
        <v>최대 체력 +3740</v>
      </c>
      <c r="P4025" s="100" t="str">
        <f t="shared" si="188"/>
        <v>-</v>
      </c>
    </row>
    <row r="4026" spans="1:16" ht="13.8" customHeight="1">
      <c r="A4026" s="101">
        <f>C4026*ID규칙_기본능력치그룹_단위+COUNTIF($C$4:C4026,C4026)</f>
        <v>12359023</v>
      </c>
      <c r="B4026" s="100" t="s">
        <v>445</v>
      </c>
      <c r="C4026" s="101">
        <f>VLOOKUP(B4026,WEAPON!$B:$D,3,0)</f>
        <v>12359</v>
      </c>
      <c r="D4026" s="102">
        <v>23</v>
      </c>
      <c r="E4026" s="101">
        <v>1</v>
      </c>
      <c r="F4026" s="101">
        <v>192</v>
      </c>
      <c r="G4026" s="101">
        <v>0</v>
      </c>
      <c r="H4026" s="101">
        <v>2</v>
      </c>
      <c r="I4026" s="101">
        <v>3857</v>
      </c>
      <c r="J4026" s="101">
        <v>0</v>
      </c>
      <c r="K4026" s="101">
        <v>0</v>
      </c>
      <c r="L4026" s="101">
        <v>0</v>
      </c>
      <c r="M4026" s="101">
        <v>0</v>
      </c>
      <c r="N4026" s="100" t="str">
        <f t="shared" si="186"/>
        <v>공격력 +192</v>
      </c>
      <c r="O4026" s="100" t="str">
        <f t="shared" si="187"/>
        <v>최대 체력 +3857</v>
      </c>
      <c r="P4026" s="100" t="str">
        <f t="shared" si="188"/>
        <v>-</v>
      </c>
    </row>
    <row r="4027" spans="1:16" ht="13.8" customHeight="1">
      <c r="A4027" s="101">
        <f>C4027*ID규칙_기본능력치그룹_단위+COUNTIF($C$4:C4027,C4027)</f>
        <v>12359024</v>
      </c>
      <c r="B4027" s="100" t="s">
        <v>445</v>
      </c>
      <c r="C4027" s="101">
        <f>VLOOKUP(B4027,WEAPON!$B:$D,3,0)</f>
        <v>12359</v>
      </c>
      <c r="D4027" s="102">
        <v>24</v>
      </c>
      <c r="E4027" s="101">
        <v>1</v>
      </c>
      <c r="F4027" s="101">
        <v>198</v>
      </c>
      <c r="G4027" s="101">
        <v>0</v>
      </c>
      <c r="H4027" s="101">
        <v>2</v>
      </c>
      <c r="I4027" s="101">
        <v>3974</v>
      </c>
      <c r="J4027" s="101">
        <v>0</v>
      </c>
      <c r="K4027" s="101">
        <v>0</v>
      </c>
      <c r="L4027" s="101">
        <v>0</v>
      </c>
      <c r="M4027" s="101">
        <v>0</v>
      </c>
      <c r="N4027" s="100" t="str">
        <f t="shared" si="186"/>
        <v>공격력 +198</v>
      </c>
      <c r="O4027" s="100" t="str">
        <f t="shared" si="187"/>
        <v>최대 체력 +3974</v>
      </c>
      <c r="P4027" s="100" t="str">
        <f t="shared" si="188"/>
        <v>-</v>
      </c>
    </row>
    <row r="4028" spans="1:16" ht="13.8" customHeight="1">
      <c r="A4028" s="101">
        <f>C4028*ID규칙_기본능력치그룹_단위+COUNTIF($C$4:C4028,C4028)</f>
        <v>12359025</v>
      </c>
      <c r="B4028" s="100" t="s">
        <v>445</v>
      </c>
      <c r="C4028" s="101">
        <f>VLOOKUP(B4028,WEAPON!$B:$D,3,0)</f>
        <v>12359</v>
      </c>
      <c r="D4028" s="102">
        <v>25</v>
      </c>
      <c r="E4028" s="101">
        <v>1</v>
      </c>
      <c r="F4028" s="101">
        <v>204</v>
      </c>
      <c r="G4028" s="101">
        <v>0</v>
      </c>
      <c r="H4028" s="101">
        <v>2</v>
      </c>
      <c r="I4028" s="101">
        <v>4091</v>
      </c>
      <c r="J4028" s="101">
        <v>0</v>
      </c>
      <c r="K4028" s="101">
        <v>0</v>
      </c>
      <c r="L4028" s="101">
        <v>0</v>
      </c>
      <c r="M4028" s="101">
        <v>0</v>
      </c>
      <c r="N4028" s="100" t="str">
        <f t="shared" si="186"/>
        <v>공격력 +204</v>
      </c>
      <c r="O4028" s="100" t="str">
        <f t="shared" si="187"/>
        <v>최대 체력 +4091</v>
      </c>
      <c r="P4028" s="100" t="str">
        <f t="shared" si="188"/>
        <v>-</v>
      </c>
    </row>
    <row r="4029" spans="1:16" ht="13.8" customHeight="1">
      <c r="A4029" s="101">
        <f>C4029*ID규칙_기본능력치그룹_단위+COUNTIF($C$4:C4029,C4029)</f>
        <v>12359026</v>
      </c>
      <c r="B4029" s="100" t="s">
        <v>445</v>
      </c>
      <c r="C4029" s="101">
        <f>VLOOKUP(B4029,WEAPON!$B:$D,3,0)</f>
        <v>12359</v>
      </c>
      <c r="D4029" s="102">
        <v>26</v>
      </c>
      <c r="E4029" s="101">
        <v>1</v>
      </c>
      <c r="F4029" s="101">
        <v>209</v>
      </c>
      <c r="G4029" s="101">
        <v>0</v>
      </c>
      <c r="H4029" s="101">
        <v>2</v>
      </c>
      <c r="I4029" s="101">
        <v>4208</v>
      </c>
      <c r="J4029" s="101">
        <v>0</v>
      </c>
      <c r="K4029" s="101">
        <v>0</v>
      </c>
      <c r="L4029" s="101">
        <v>0</v>
      </c>
      <c r="M4029" s="101">
        <v>0</v>
      </c>
      <c r="N4029" s="100" t="str">
        <f t="shared" si="186"/>
        <v>공격력 +209</v>
      </c>
      <c r="O4029" s="100" t="str">
        <f t="shared" si="187"/>
        <v>최대 체력 +4208</v>
      </c>
      <c r="P4029" s="100" t="str">
        <f t="shared" si="188"/>
        <v>-</v>
      </c>
    </row>
    <row r="4030" spans="1:16" ht="13.8" customHeight="1">
      <c r="A4030" s="101">
        <f>C4030*ID규칙_기본능력치그룹_단위+COUNTIF($C$4:C4030,C4030)</f>
        <v>12359027</v>
      </c>
      <c r="B4030" s="100" t="s">
        <v>445</v>
      </c>
      <c r="C4030" s="101">
        <f>VLOOKUP(B4030,WEAPON!$B:$D,3,0)</f>
        <v>12359</v>
      </c>
      <c r="D4030" s="102">
        <v>27</v>
      </c>
      <c r="E4030" s="101">
        <v>1</v>
      </c>
      <c r="F4030" s="101">
        <v>215</v>
      </c>
      <c r="G4030" s="101">
        <v>0</v>
      </c>
      <c r="H4030" s="101">
        <v>2</v>
      </c>
      <c r="I4030" s="101">
        <v>4325</v>
      </c>
      <c r="J4030" s="101">
        <v>0</v>
      </c>
      <c r="K4030" s="101">
        <v>0</v>
      </c>
      <c r="L4030" s="101">
        <v>0</v>
      </c>
      <c r="M4030" s="101">
        <v>0</v>
      </c>
      <c r="N4030" s="100" t="str">
        <f t="shared" si="186"/>
        <v>공격력 +215</v>
      </c>
      <c r="O4030" s="100" t="str">
        <f t="shared" si="187"/>
        <v>최대 체력 +4325</v>
      </c>
      <c r="P4030" s="100" t="str">
        <f t="shared" si="188"/>
        <v>-</v>
      </c>
    </row>
    <row r="4031" spans="1:16" ht="13.8" customHeight="1">
      <c r="A4031" s="101">
        <f>C4031*ID규칙_기본능력치그룹_단위+COUNTIF($C$4:C4031,C4031)</f>
        <v>12359028</v>
      </c>
      <c r="B4031" s="100" t="s">
        <v>445</v>
      </c>
      <c r="C4031" s="101">
        <f>VLOOKUP(B4031,WEAPON!$B:$D,3,0)</f>
        <v>12359</v>
      </c>
      <c r="D4031" s="102">
        <v>28</v>
      </c>
      <c r="E4031" s="101">
        <v>1</v>
      </c>
      <c r="F4031" s="101">
        <v>221</v>
      </c>
      <c r="G4031" s="101">
        <v>0</v>
      </c>
      <c r="H4031" s="101">
        <v>2</v>
      </c>
      <c r="I4031" s="101">
        <v>4442</v>
      </c>
      <c r="J4031" s="101">
        <v>0</v>
      </c>
      <c r="K4031" s="101">
        <v>0</v>
      </c>
      <c r="L4031" s="101">
        <v>0</v>
      </c>
      <c r="M4031" s="101">
        <v>0</v>
      </c>
      <c r="N4031" s="100" t="str">
        <f t="shared" si="186"/>
        <v>공격력 +221</v>
      </c>
      <c r="O4031" s="100" t="str">
        <f t="shared" si="187"/>
        <v>최대 체력 +4442</v>
      </c>
      <c r="P4031" s="100" t="str">
        <f t="shared" si="188"/>
        <v>-</v>
      </c>
    </row>
    <row r="4032" spans="1:16" ht="13.8" customHeight="1">
      <c r="A4032" s="101">
        <f>C4032*ID규칙_기본능력치그룹_단위+COUNTIF($C$4:C4032,C4032)</f>
        <v>12359029</v>
      </c>
      <c r="B4032" s="100" t="s">
        <v>445</v>
      </c>
      <c r="C4032" s="101">
        <f>VLOOKUP(B4032,WEAPON!$B:$D,3,0)</f>
        <v>12359</v>
      </c>
      <c r="D4032" s="102">
        <v>29</v>
      </c>
      <c r="E4032" s="101">
        <v>1</v>
      </c>
      <c r="F4032" s="101">
        <v>227</v>
      </c>
      <c r="G4032" s="101">
        <v>0</v>
      </c>
      <c r="H4032" s="101">
        <v>2</v>
      </c>
      <c r="I4032" s="101">
        <v>4559</v>
      </c>
      <c r="J4032" s="101">
        <v>0</v>
      </c>
      <c r="K4032" s="101">
        <v>0</v>
      </c>
      <c r="L4032" s="101">
        <v>0</v>
      </c>
      <c r="M4032" s="101">
        <v>0</v>
      </c>
      <c r="N4032" s="100" t="str">
        <f t="shared" si="186"/>
        <v>공격력 +227</v>
      </c>
      <c r="O4032" s="100" t="str">
        <f t="shared" si="187"/>
        <v>최대 체력 +4559</v>
      </c>
      <c r="P4032" s="100" t="str">
        <f t="shared" si="188"/>
        <v>-</v>
      </c>
    </row>
    <row r="4033" spans="1:16" ht="13.8" customHeight="1">
      <c r="A4033" s="101">
        <f>C4033*ID규칙_기본능력치그룹_단위+COUNTIF($C$4:C4033,C4033)</f>
        <v>12359030</v>
      </c>
      <c r="B4033" s="100" t="s">
        <v>445</v>
      </c>
      <c r="C4033" s="101">
        <f>VLOOKUP(B4033,WEAPON!$B:$D,3,0)</f>
        <v>12359</v>
      </c>
      <c r="D4033" s="102">
        <v>30</v>
      </c>
      <c r="E4033" s="101">
        <v>1</v>
      </c>
      <c r="F4033" s="101">
        <v>233</v>
      </c>
      <c r="G4033" s="101">
        <v>0</v>
      </c>
      <c r="H4033" s="101">
        <v>2</v>
      </c>
      <c r="I4033" s="101">
        <v>4675</v>
      </c>
      <c r="J4033" s="101">
        <v>0</v>
      </c>
      <c r="K4033" s="101">
        <v>0</v>
      </c>
      <c r="L4033" s="101">
        <v>0</v>
      </c>
      <c r="M4033" s="101">
        <v>0</v>
      </c>
      <c r="N4033" s="100" t="str">
        <f t="shared" si="186"/>
        <v>공격력 +233</v>
      </c>
      <c r="O4033" s="100" t="str">
        <f t="shared" si="187"/>
        <v>최대 체력 +4675</v>
      </c>
      <c r="P4033" s="100" t="str">
        <f t="shared" si="188"/>
        <v>-</v>
      </c>
    </row>
    <row r="4034" spans="1:16" ht="13.8" customHeight="1">
      <c r="A4034" s="101">
        <f>C4034*ID규칙_기본능력치그룹_단위+COUNTIF($C$4:C4034,C4034)</f>
        <v>12359031</v>
      </c>
      <c r="B4034" s="100" t="s">
        <v>445</v>
      </c>
      <c r="C4034" s="101">
        <f>VLOOKUP(B4034,WEAPON!$B:$D,3,0)</f>
        <v>12359</v>
      </c>
      <c r="D4034" s="102">
        <v>31</v>
      </c>
      <c r="E4034" s="101">
        <v>1</v>
      </c>
      <c r="F4034" s="101">
        <v>238</v>
      </c>
      <c r="G4034" s="101">
        <v>0</v>
      </c>
      <c r="H4034" s="101">
        <v>2</v>
      </c>
      <c r="I4034" s="101">
        <v>4792</v>
      </c>
      <c r="J4034" s="101">
        <v>0</v>
      </c>
      <c r="K4034" s="101">
        <v>0</v>
      </c>
      <c r="L4034" s="101">
        <v>0</v>
      </c>
      <c r="M4034" s="101">
        <v>0</v>
      </c>
      <c r="N4034" s="100" t="str">
        <f t="shared" si="186"/>
        <v>공격력 +238</v>
      </c>
      <c r="O4034" s="100" t="str">
        <f t="shared" si="187"/>
        <v>최대 체력 +4792</v>
      </c>
      <c r="P4034" s="100" t="str">
        <f t="shared" si="188"/>
        <v>-</v>
      </c>
    </row>
    <row r="4035" spans="1:16" ht="13.8" customHeight="1">
      <c r="A4035" s="101">
        <f>C4035*ID규칙_기본능력치그룹_단위+COUNTIF($C$4:C4035,C4035)</f>
        <v>12359032</v>
      </c>
      <c r="B4035" s="100" t="s">
        <v>445</v>
      </c>
      <c r="C4035" s="101">
        <f>VLOOKUP(B4035,WEAPON!$B:$D,3,0)</f>
        <v>12359</v>
      </c>
      <c r="D4035" s="102">
        <v>32</v>
      </c>
      <c r="E4035" s="101">
        <v>1</v>
      </c>
      <c r="F4035" s="101">
        <v>244</v>
      </c>
      <c r="G4035" s="101">
        <v>0</v>
      </c>
      <c r="H4035" s="101">
        <v>2</v>
      </c>
      <c r="I4035" s="101">
        <v>4909</v>
      </c>
      <c r="J4035" s="101">
        <v>0</v>
      </c>
      <c r="K4035" s="101">
        <v>0</v>
      </c>
      <c r="L4035" s="101">
        <v>0</v>
      </c>
      <c r="M4035" s="101">
        <v>0</v>
      </c>
      <c r="N4035" s="100" t="str">
        <f t="shared" si="186"/>
        <v>공격력 +244</v>
      </c>
      <c r="O4035" s="100" t="str">
        <f t="shared" si="187"/>
        <v>최대 체력 +4909</v>
      </c>
      <c r="P4035" s="100" t="str">
        <f t="shared" si="188"/>
        <v>-</v>
      </c>
    </row>
    <row r="4036" spans="1:16" ht="13.8" customHeight="1">
      <c r="A4036" s="101">
        <f>C4036*ID규칙_기본능력치그룹_단위+COUNTIF($C$4:C4036,C4036)</f>
        <v>12359033</v>
      </c>
      <c r="B4036" s="100" t="s">
        <v>445</v>
      </c>
      <c r="C4036" s="101">
        <f>VLOOKUP(B4036,WEAPON!$B:$D,3,0)</f>
        <v>12359</v>
      </c>
      <c r="D4036" s="102">
        <v>33</v>
      </c>
      <c r="E4036" s="101">
        <v>1</v>
      </c>
      <c r="F4036" s="101">
        <v>250</v>
      </c>
      <c r="G4036" s="101">
        <v>0</v>
      </c>
      <c r="H4036" s="101">
        <v>2</v>
      </c>
      <c r="I4036" s="101">
        <v>5026</v>
      </c>
      <c r="J4036" s="101">
        <v>0</v>
      </c>
      <c r="K4036" s="101">
        <v>0</v>
      </c>
      <c r="L4036" s="101">
        <v>0</v>
      </c>
      <c r="M4036" s="101">
        <v>0</v>
      </c>
      <c r="N4036" s="100" t="str">
        <f t="shared" ref="N4036:N4099" si="189">IF(E4036=0,"-",VLOOKUP(E4036,STATS_TYPE,2,0)&amp;" +")&amp;IF(E4036=0,"",IF(G4036=0,F4036,F4036/100&amp;"%"))</f>
        <v>공격력 +250</v>
      </c>
      <c r="O4036" s="100" t="str">
        <f t="shared" ref="O4036:O4099" si="190">IF(H4036=0,"-",VLOOKUP(H4036,STATS_TYPE,2,0)&amp;" +")&amp;IF(H4036=0,"",IF(J4036=0,I4036,I4036/100&amp;"%"))</f>
        <v>최대 체력 +5026</v>
      </c>
      <c r="P4036" s="100" t="str">
        <f t="shared" ref="P4036:P4099" si="191">IF(K4036=0,"-",VLOOKUP(K4036,STATS_TYPE,2,0)&amp;" +")&amp;IF(K4036=0,"",IF(M4036=0,L4036,L4036/100&amp;"%"))</f>
        <v>-</v>
      </c>
    </row>
    <row r="4037" spans="1:16" ht="13.8" customHeight="1">
      <c r="A4037" s="101">
        <f>C4037*ID규칙_기본능력치그룹_단위+COUNTIF($C$4:C4037,C4037)</f>
        <v>12359034</v>
      </c>
      <c r="B4037" s="100" t="s">
        <v>445</v>
      </c>
      <c r="C4037" s="101">
        <f>VLOOKUP(B4037,WEAPON!$B:$D,3,0)</f>
        <v>12359</v>
      </c>
      <c r="D4037" s="102">
        <v>34</v>
      </c>
      <c r="E4037" s="101">
        <v>1</v>
      </c>
      <c r="F4037" s="101">
        <v>256</v>
      </c>
      <c r="G4037" s="101">
        <v>0</v>
      </c>
      <c r="H4037" s="101">
        <v>2</v>
      </c>
      <c r="I4037" s="101">
        <v>5143</v>
      </c>
      <c r="J4037" s="101">
        <v>0</v>
      </c>
      <c r="K4037" s="101">
        <v>0</v>
      </c>
      <c r="L4037" s="101">
        <v>0</v>
      </c>
      <c r="M4037" s="101">
        <v>0</v>
      </c>
      <c r="N4037" s="100" t="str">
        <f t="shared" si="189"/>
        <v>공격력 +256</v>
      </c>
      <c r="O4037" s="100" t="str">
        <f t="shared" si="190"/>
        <v>최대 체력 +5143</v>
      </c>
      <c r="P4037" s="100" t="str">
        <f t="shared" si="191"/>
        <v>-</v>
      </c>
    </row>
    <row r="4038" spans="1:16" ht="13.8" customHeight="1">
      <c r="A4038" s="101">
        <f>C4038*ID규칙_기본능력치그룹_단위+COUNTIF($C$4:C4038,C4038)</f>
        <v>12359035</v>
      </c>
      <c r="B4038" s="100" t="s">
        <v>445</v>
      </c>
      <c r="C4038" s="101">
        <f>VLOOKUP(B4038,WEAPON!$B:$D,3,0)</f>
        <v>12359</v>
      </c>
      <c r="D4038" s="102">
        <v>35</v>
      </c>
      <c r="E4038" s="101">
        <v>1</v>
      </c>
      <c r="F4038" s="101">
        <v>262</v>
      </c>
      <c r="G4038" s="101">
        <v>0</v>
      </c>
      <c r="H4038" s="101">
        <v>2</v>
      </c>
      <c r="I4038" s="101">
        <v>5260</v>
      </c>
      <c r="J4038" s="101">
        <v>0</v>
      </c>
      <c r="K4038" s="101">
        <v>0</v>
      </c>
      <c r="L4038" s="101">
        <v>0</v>
      </c>
      <c r="M4038" s="101">
        <v>0</v>
      </c>
      <c r="N4038" s="100" t="str">
        <f t="shared" si="189"/>
        <v>공격력 +262</v>
      </c>
      <c r="O4038" s="100" t="str">
        <f t="shared" si="190"/>
        <v>최대 체력 +5260</v>
      </c>
      <c r="P4038" s="100" t="str">
        <f t="shared" si="191"/>
        <v>-</v>
      </c>
    </row>
    <row r="4039" spans="1:16" ht="13.8" customHeight="1">
      <c r="A4039" s="101">
        <f>C4039*ID규칙_기본능력치그룹_단위+COUNTIF($C$4:C4039,C4039)</f>
        <v>12359036</v>
      </c>
      <c r="B4039" s="100" t="s">
        <v>445</v>
      </c>
      <c r="C4039" s="101">
        <f>VLOOKUP(B4039,WEAPON!$B:$D,3,0)</f>
        <v>12359</v>
      </c>
      <c r="D4039" s="102">
        <v>36</v>
      </c>
      <c r="E4039" s="101">
        <v>1</v>
      </c>
      <c r="F4039" s="101">
        <v>268</v>
      </c>
      <c r="G4039" s="101">
        <v>0</v>
      </c>
      <c r="H4039" s="101">
        <v>2</v>
      </c>
      <c r="I4039" s="101">
        <v>5377</v>
      </c>
      <c r="J4039" s="101">
        <v>0</v>
      </c>
      <c r="K4039" s="101">
        <v>0</v>
      </c>
      <c r="L4039" s="101">
        <v>0</v>
      </c>
      <c r="M4039" s="101">
        <v>0</v>
      </c>
      <c r="N4039" s="100" t="str">
        <f t="shared" si="189"/>
        <v>공격력 +268</v>
      </c>
      <c r="O4039" s="100" t="str">
        <f t="shared" si="190"/>
        <v>최대 체력 +5377</v>
      </c>
      <c r="P4039" s="100" t="str">
        <f t="shared" si="191"/>
        <v>-</v>
      </c>
    </row>
    <row r="4040" spans="1:16" ht="13.8" customHeight="1">
      <c r="A4040" s="101">
        <f>C4040*ID규칙_기본능력치그룹_단위+COUNTIF($C$4:C4040,C4040)</f>
        <v>12359037</v>
      </c>
      <c r="B4040" s="100" t="s">
        <v>445</v>
      </c>
      <c r="C4040" s="101">
        <f>VLOOKUP(B4040,WEAPON!$B:$D,3,0)</f>
        <v>12359</v>
      </c>
      <c r="D4040" s="102">
        <v>37</v>
      </c>
      <c r="E4040" s="101">
        <v>1</v>
      </c>
      <c r="F4040" s="101">
        <v>273</v>
      </c>
      <c r="G4040" s="101">
        <v>0</v>
      </c>
      <c r="H4040" s="101">
        <v>2</v>
      </c>
      <c r="I4040" s="101">
        <v>5494</v>
      </c>
      <c r="J4040" s="101">
        <v>0</v>
      </c>
      <c r="K4040" s="101">
        <v>0</v>
      </c>
      <c r="L4040" s="101">
        <v>0</v>
      </c>
      <c r="M4040" s="101">
        <v>0</v>
      </c>
      <c r="N4040" s="100" t="str">
        <f t="shared" si="189"/>
        <v>공격력 +273</v>
      </c>
      <c r="O4040" s="100" t="str">
        <f t="shared" si="190"/>
        <v>최대 체력 +5494</v>
      </c>
      <c r="P4040" s="100" t="str">
        <f t="shared" si="191"/>
        <v>-</v>
      </c>
    </row>
    <row r="4041" spans="1:16" ht="13.8" customHeight="1">
      <c r="A4041" s="101">
        <f>C4041*ID규칙_기본능력치그룹_단위+COUNTIF($C$4:C4041,C4041)</f>
        <v>12359038</v>
      </c>
      <c r="B4041" s="100" t="s">
        <v>445</v>
      </c>
      <c r="C4041" s="101">
        <f>VLOOKUP(B4041,WEAPON!$B:$D,3,0)</f>
        <v>12359</v>
      </c>
      <c r="D4041" s="102">
        <v>38</v>
      </c>
      <c r="E4041" s="101">
        <v>1</v>
      </c>
      <c r="F4041" s="101">
        <v>279</v>
      </c>
      <c r="G4041" s="101">
        <v>0</v>
      </c>
      <c r="H4041" s="101">
        <v>2</v>
      </c>
      <c r="I4041" s="101">
        <v>5610</v>
      </c>
      <c r="J4041" s="101">
        <v>0</v>
      </c>
      <c r="K4041" s="101">
        <v>0</v>
      </c>
      <c r="L4041" s="101">
        <v>0</v>
      </c>
      <c r="M4041" s="101">
        <v>0</v>
      </c>
      <c r="N4041" s="100" t="str">
        <f t="shared" si="189"/>
        <v>공격력 +279</v>
      </c>
      <c r="O4041" s="100" t="str">
        <f t="shared" si="190"/>
        <v>최대 체력 +5610</v>
      </c>
      <c r="P4041" s="100" t="str">
        <f t="shared" si="191"/>
        <v>-</v>
      </c>
    </row>
    <row r="4042" spans="1:16" ht="13.8" customHeight="1">
      <c r="A4042" s="101">
        <f>C4042*ID규칙_기본능력치그룹_단위+COUNTIF($C$4:C4042,C4042)</f>
        <v>12359039</v>
      </c>
      <c r="B4042" s="100" t="s">
        <v>445</v>
      </c>
      <c r="C4042" s="101">
        <f>VLOOKUP(B4042,WEAPON!$B:$D,3,0)</f>
        <v>12359</v>
      </c>
      <c r="D4042" s="102">
        <v>39</v>
      </c>
      <c r="E4042" s="101">
        <v>1</v>
      </c>
      <c r="F4042" s="101">
        <v>285</v>
      </c>
      <c r="G4042" s="101">
        <v>0</v>
      </c>
      <c r="H4042" s="101">
        <v>2</v>
      </c>
      <c r="I4042" s="101">
        <v>5727</v>
      </c>
      <c r="J4042" s="101">
        <v>0</v>
      </c>
      <c r="K4042" s="101">
        <v>0</v>
      </c>
      <c r="L4042" s="101">
        <v>0</v>
      </c>
      <c r="M4042" s="101">
        <v>0</v>
      </c>
      <c r="N4042" s="100" t="str">
        <f t="shared" si="189"/>
        <v>공격력 +285</v>
      </c>
      <c r="O4042" s="100" t="str">
        <f t="shared" si="190"/>
        <v>최대 체력 +5727</v>
      </c>
      <c r="P4042" s="100" t="str">
        <f t="shared" si="191"/>
        <v>-</v>
      </c>
    </row>
    <row r="4043" spans="1:16" ht="13.8" customHeight="1">
      <c r="A4043" s="101">
        <f>C4043*ID규칙_기본능력치그룹_단위+COUNTIF($C$4:C4043,C4043)</f>
        <v>12359040</v>
      </c>
      <c r="B4043" s="100" t="s">
        <v>445</v>
      </c>
      <c r="C4043" s="101">
        <f>VLOOKUP(B4043,WEAPON!$B:$D,3,0)</f>
        <v>12359</v>
      </c>
      <c r="D4043" s="102">
        <v>40</v>
      </c>
      <c r="E4043" s="101">
        <v>1</v>
      </c>
      <c r="F4043" s="101">
        <v>291</v>
      </c>
      <c r="G4043" s="101">
        <v>0</v>
      </c>
      <c r="H4043" s="101">
        <v>2</v>
      </c>
      <c r="I4043" s="101">
        <v>5844</v>
      </c>
      <c r="J4043" s="101">
        <v>0</v>
      </c>
      <c r="K4043" s="101">
        <v>0</v>
      </c>
      <c r="L4043" s="101">
        <v>0</v>
      </c>
      <c r="M4043" s="101">
        <v>0</v>
      </c>
      <c r="N4043" s="100" t="str">
        <f t="shared" si="189"/>
        <v>공격력 +291</v>
      </c>
      <c r="O4043" s="100" t="str">
        <f t="shared" si="190"/>
        <v>최대 체력 +5844</v>
      </c>
      <c r="P4043" s="100" t="str">
        <f t="shared" si="191"/>
        <v>-</v>
      </c>
    </row>
    <row r="4044" spans="1:16" ht="13.8" customHeight="1">
      <c r="A4044" s="101">
        <f>C4044*ID규칙_기본능력치그룹_단위+COUNTIF($C$4:C4044,C4044)</f>
        <v>12359041</v>
      </c>
      <c r="B4044" s="100" t="s">
        <v>445</v>
      </c>
      <c r="C4044" s="101">
        <f>VLOOKUP(B4044,WEAPON!$B:$D,3,0)</f>
        <v>12359</v>
      </c>
      <c r="D4044" s="102">
        <v>41</v>
      </c>
      <c r="E4044" s="101">
        <v>1</v>
      </c>
      <c r="F4044" s="101">
        <v>297</v>
      </c>
      <c r="G4044" s="101">
        <v>0</v>
      </c>
      <c r="H4044" s="101">
        <v>2</v>
      </c>
      <c r="I4044" s="101">
        <v>5961</v>
      </c>
      <c r="J4044" s="101">
        <v>0</v>
      </c>
      <c r="K4044" s="101">
        <v>0</v>
      </c>
      <c r="L4044" s="101">
        <v>0</v>
      </c>
      <c r="M4044" s="101">
        <v>0</v>
      </c>
      <c r="N4044" s="100" t="str">
        <f t="shared" si="189"/>
        <v>공격력 +297</v>
      </c>
      <c r="O4044" s="100" t="str">
        <f t="shared" si="190"/>
        <v>최대 체력 +5961</v>
      </c>
      <c r="P4044" s="100" t="str">
        <f t="shared" si="191"/>
        <v>-</v>
      </c>
    </row>
    <row r="4045" spans="1:16" ht="13.8" customHeight="1">
      <c r="A4045" s="101">
        <f>C4045*ID규칙_기본능력치그룹_단위+COUNTIF($C$4:C4045,C4045)</f>
        <v>12359042</v>
      </c>
      <c r="B4045" s="100" t="s">
        <v>445</v>
      </c>
      <c r="C4045" s="101">
        <f>VLOOKUP(B4045,WEAPON!$B:$D,3,0)</f>
        <v>12359</v>
      </c>
      <c r="D4045" s="102">
        <v>42</v>
      </c>
      <c r="E4045" s="101">
        <v>1</v>
      </c>
      <c r="F4045" s="101">
        <v>302</v>
      </c>
      <c r="G4045" s="101">
        <v>0</v>
      </c>
      <c r="H4045" s="101">
        <v>2</v>
      </c>
      <c r="I4045" s="101">
        <v>6078</v>
      </c>
      <c r="J4045" s="101">
        <v>0</v>
      </c>
      <c r="K4045" s="101">
        <v>0</v>
      </c>
      <c r="L4045" s="101">
        <v>0</v>
      </c>
      <c r="M4045" s="101">
        <v>0</v>
      </c>
      <c r="N4045" s="100" t="str">
        <f t="shared" si="189"/>
        <v>공격력 +302</v>
      </c>
      <c r="O4045" s="100" t="str">
        <f t="shared" si="190"/>
        <v>최대 체력 +6078</v>
      </c>
      <c r="P4045" s="100" t="str">
        <f t="shared" si="191"/>
        <v>-</v>
      </c>
    </row>
    <row r="4046" spans="1:16" ht="13.8" customHeight="1">
      <c r="A4046" s="101">
        <f>C4046*ID규칙_기본능력치그룹_단위+COUNTIF($C$4:C4046,C4046)</f>
        <v>12359043</v>
      </c>
      <c r="B4046" s="100" t="s">
        <v>445</v>
      </c>
      <c r="C4046" s="101">
        <f>VLOOKUP(B4046,WEAPON!$B:$D,3,0)</f>
        <v>12359</v>
      </c>
      <c r="D4046" s="102">
        <v>43</v>
      </c>
      <c r="E4046" s="101">
        <v>1</v>
      </c>
      <c r="F4046" s="101">
        <v>308</v>
      </c>
      <c r="G4046" s="101">
        <v>0</v>
      </c>
      <c r="H4046" s="101">
        <v>2</v>
      </c>
      <c r="I4046" s="101">
        <v>6195</v>
      </c>
      <c r="J4046" s="101">
        <v>0</v>
      </c>
      <c r="K4046" s="101">
        <v>0</v>
      </c>
      <c r="L4046" s="101">
        <v>0</v>
      </c>
      <c r="M4046" s="101">
        <v>0</v>
      </c>
      <c r="N4046" s="100" t="str">
        <f t="shared" si="189"/>
        <v>공격력 +308</v>
      </c>
      <c r="O4046" s="100" t="str">
        <f t="shared" si="190"/>
        <v>최대 체력 +6195</v>
      </c>
      <c r="P4046" s="100" t="str">
        <f t="shared" si="191"/>
        <v>-</v>
      </c>
    </row>
    <row r="4047" spans="1:16" ht="13.8" customHeight="1">
      <c r="A4047" s="101">
        <f>C4047*ID규칙_기본능력치그룹_단위+COUNTIF($C$4:C4047,C4047)</f>
        <v>12359044</v>
      </c>
      <c r="B4047" s="100" t="s">
        <v>445</v>
      </c>
      <c r="C4047" s="101">
        <f>VLOOKUP(B4047,WEAPON!$B:$D,3,0)</f>
        <v>12359</v>
      </c>
      <c r="D4047" s="102">
        <v>44</v>
      </c>
      <c r="E4047" s="101">
        <v>1</v>
      </c>
      <c r="F4047" s="101">
        <v>314</v>
      </c>
      <c r="G4047" s="101">
        <v>0</v>
      </c>
      <c r="H4047" s="101">
        <v>2</v>
      </c>
      <c r="I4047" s="101">
        <v>6312</v>
      </c>
      <c r="J4047" s="101">
        <v>0</v>
      </c>
      <c r="K4047" s="101">
        <v>0</v>
      </c>
      <c r="L4047" s="101">
        <v>0</v>
      </c>
      <c r="M4047" s="101">
        <v>0</v>
      </c>
      <c r="N4047" s="100" t="str">
        <f t="shared" si="189"/>
        <v>공격력 +314</v>
      </c>
      <c r="O4047" s="100" t="str">
        <f t="shared" si="190"/>
        <v>최대 체력 +6312</v>
      </c>
      <c r="P4047" s="100" t="str">
        <f t="shared" si="191"/>
        <v>-</v>
      </c>
    </row>
    <row r="4048" spans="1:16" ht="13.8" customHeight="1">
      <c r="A4048" s="101">
        <f>C4048*ID규칙_기본능력치그룹_단위+COUNTIF($C$4:C4048,C4048)</f>
        <v>12359045</v>
      </c>
      <c r="B4048" s="100" t="s">
        <v>445</v>
      </c>
      <c r="C4048" s="101">
        <f>VLOOKUP(B4048,WEAPON!$B:$D,3,0)</f>
        <v>12359</v>
      </c>
      <c r="D4048" s="102">
        <v>45</v>
      </c>
      <c r="E4048" s="101">
        <v>1</v>
      </c>
      <c r="F4048" s="101">
        <v>320</v>
      </c>
      <c r="G4048" s="101">
        <v>0</v>
      </c>
      <c r="H4048" s="101">
        <v>2</v>
      </c>
      <c r="I4048" s="101">
        <v>6429</v>
      </c>
      <c r="J4048" s="101">
        <v>0</v>
      </c>
      <c r="K4048" s="101">
        <v>0</v>
      </c>
      <c r="L4048" s="101">
        <v>0</v>
      </c>
      <c r="M4048" s="101">
        <v>0</v>
      </c>
      <c r="N4048" s="100" t="str">
        <f t="shared" si="189"/>
        <v>공격력 +320</v>
      </c>
      <c r="O4048" s="100" t="str">
        <f t="shared" si="190"/>
        <v>최대 체력 +6429</v>
      </c>
      <c r="P4048" s="100" t="str">
        <f t="shared" si="191"/>
        <v>-</v>
      </c>
    </row>
    <row r="4049" spans="1:16" ht="13.8" customHeight="1">
      <c r="A4049" s="101">
        <f>C4049*ID규칙_기본능력치그룹_단위+COUNTIF($C$4:C4049,C4049)</f>
        <v>12359046</v>
      </c>
      <c r="B4049" s="100" t="s">
        <v>445</v>
      </c>
      <c r="C4049" s="101">
        <f>VLOOKUP(B4049,WEAPON!$B:$D,3,0)</f>
        <v>12359</v>
      </c>
      <c r="D4049" s="102">
        <v>46</v>
      </c>
      <c r="E4049" s="101">
        <v>1</v>
      </c>
      <c r="F4049" s="101">
        <v>326</v>
      </c>
      <c r="G4049" s="101">
        <v>0</v>
      </c>
      <c r="H4049" s="101">
        <v>2</v>
      </c>
      <c r="I4049" s="101">
        <v>6545</v>
      </c>
      <c r="J4049" s="101">
        <v>0</v>
      </c>
      <c r="K4049" s="101">
        <v>0</v>
      </c>
      <c r="L4049" s="101">
        <v>0</v>
      </c>
      <c r="M4049" s="101">
        <v>0</v>
      </c>
      <c r="N4049" s="100" t="str">
        <f t="shared" si="189"/>
        <v>공격력 +326</v>
      </c>
      <c r="O4049" s="100" t="str">
        <f t="shared" si="190"/>
        <v>최대 체력 +6545</v>
      </c>
      <c r="P4049" s="100" t="str">
        <f t="shared" si="191"/>
        <v>-</v>
      </c>
    </row>
    <row r="4050" spans="1:16" ht="13.8" customHeight="1">
      <c r="A4050" s="101">
        <f>C4050*ID규칙_기본능력치그룹_단위+COUNTIF($C$4:C4050,C4050)</f>
        <v>12359047</v>
      </c>
      <c r="B4050" s="100" t="s">
        <v>445</v>
      </c>
      <c r="C4050" s="101">
        <f>VLOOKUP(B4050,WEAPON!$B:$D,3,0)</f>
        <v>12359</v>
      </c>
      <c r="D4050" s="102">
        <v>47</v>
      </c>
      <c r="E4050" s="101">
        <v>1</v>
      </c>
      <c r="F4050" s="101">
        <v>332</v>
      </c>
      <c r="G4050" s="101">
        <v>0</v>
      </c>
      <c r="H4050" s="101">
        <v>2</v>
      </c>
      <c r="I4050" s="101">
        <v>6662</v>
      </c>
      <c r="J4050" s="101">
        <v>0</v>
      </c>
      <c r="K4050" s="101">
        <v>0</v>
      </c>
      <c r="L4050" s="101">
        <v>0</v>
      </c>
      <c r="M4050" s="101">
        <v>0</v>
      </c>
      <c r="N4050" s="100" t="str">
        <f t="shared" si="189"/>
        <v>공격력 +332</v>
      </c>
      <c r="O4050" s="100" t="str">
        <f t="shared" si="190"/>
        <v>최대 체력 +6662</v>
      </c>
      <c r="P4050" s="100" t="str">
        <f t="shared" si="191"/>
        <v>-</v>
      </c>
    </row>
    <row r="4051" spans="1:16" ht="13.8" customHeight="1">
      <c r="A4051" s="101">
        <f>C4051*ID규칙_기본능력치그룹_단위+COUNTIF($C$4:C4051,C4051)</f>
        <v>12359048</v>
      </c>
      <c r="B4051" s="100" t="s">
        <v>445</v>
      </c>
      <c r="C4051" s="101">
        <f>VLOOKUP(B4051,WEAPON!$B:$D,3,0)</f>
        <v>12359</v>
      </c>
      <c r="D4051" s="102">
        <v>48</v>
      </c>
      <c r="E4051" s="101">
        <v>1</v>
      </c>
      <c r="F4051" s="101">
        <v>337</v>
      </c>
      <c r="G4051" s="101">
        <v>0</v>
      </c>
      <c r="H4051" s="101">
        <v>2</v>
      </c>
      <c r="I4051" s="101">
        <v>6779</v>
      </c>
      <c r="J4051" s="101">
        <v>0</v>
      </c>
      <c r="K4051" s="101">
        <v>0</v>
      </c>
      <c r="L4051" s="101">
        <v>0</v>
      </c>
      <c r="M4051" s="101">
        <v>0</v>
      </c>
      <c r="N4051" s="100" t="str">
        <f t="shared" si="189"/>
        <v>공격력 +337</v>
      </c>
      <c r="O4051" s="100" t="str">
        <f t="shared" si="190"/>
        <v>최대 체력 +6779</v>
      </c>
      <c r="P4051" s="100" t="str">
        <f t="shared" si="191"/>
        <v>-</v>
      </c>
    </row>
    <row r="4052" spans="1:16" ht="13.8" customHeight="1">
      <c r="A4052" s="101">
        <f>C4052*ID규칙_기본능력치그룹_단위+COUNTIF($C$4:C4052,C4052)</f>
        <v>12359049</v>
      </c>
      <c r="B4052" s="100" t="s">
        <v>445</v>
      </c>
      <c r="C4052" s="101">
        <f>VLOOKUP(B4052,WEAPON!$B:$D,3,0)</f>
        <v>12359</v>
      </c>
      <c r="D4052" s="102">
        <v>49</v>
      </c>
      <c r="E4052" s="101">
        <v>1</v>
      </c>
      <c r="F4052" s="101">
        <v>343</v>
      </c>
      <c r="G4052" s="101">
        <v>0</v>
      </c>
      <c r="H4052" s="101">
        <v>2</v>
      </c>
      <c r="I4052" s="101">
        <v>6896</v>
      </c>
      <c r="J4052" s="101">
        <v>0</v>
      </c>
      <c r="K4052" s="101">
        <v>0</v>
      </c>
      <c r="L4052" s="101">
        <v>0</v>
      </c>
      <c r="M4052" s="101">
        <v>0</v>
      </c>
      <c r="N4052" s="100" t="str">
        <f t="shared" si="189"/>
        <v>공격력 +343</v>
      </c>
      <c r="O4052" s="100" t="str">
        <f t="shared" si="190"/>
        <v>최대 체력 +6896</v>
      </c>
      <c r="P4052" s="100" t="str">
        <f t="shared" si="191"/>
        <v>-</v>
      </c>
    </row>
    <row r="4053" spans="1:16" ht="13.8" customHeight="1">
      <c r="A4053" s="101">
        <f>C4053*ID규칙_기본능력치그룹_단위+COUNTIF($C$4:C4053,C4053)</f>
        <v>12359050</v>
      </c>
      <c r="B4053" s="100" t="s">
        <v>445</v>
      </c>
      <c r="C4053" s="101">
        <f>VLOOKUP(B4053,WEAPON!$B:$D,3,0)</f>
        <v>12359</v>
      </c>
      <c r="D4053" s="102">
        <v>50</v>
      </c>
      <c r="E4053" s="101">
        <v>1</v>
      </c>
      <c r="F4053" s="101">
        <v>349</v>
      </c>
      <c r="G4053" s="101">
        <v>0</v>
      </c>
      <c r="H4053" s="101">
        <v>2</v>
      </c>
      <c r="I4053" s="101">
        <v>7013</v>
      </c>
      <c r="J4053" s="101">
        <v>0</v>
      </c>
      <c r="K4053" s="101">
        <v>0</v>
      </c>
      <c r="L4053" s="101">
        <v>0</v>
      </c>
      <c r="M4053" s="101">
        <v>0</v>
      </c>
      <c r="N4053" s="100" t="str">
        <f t="shared" si="189"/>
        <v>공격력 +349</v>
      </c>
      <c r="O4053" s="100" t="str">
        <f t="shared" si="190"/>
        <v>최대 체력 +7013</v>
      </c>
      <c r="P4053" s="100" t="str">
        <f t="shared" si="191"/>
        <v>-</v>
      </c>
    </row>
    <row r="4054" spans="1:16" ht="13.8" customHeight="1">
      <c r="A4054" s="101">
        <f>C4054*ID규칙_기본능력치그룹_단위+COUNTIF($C$4:C4054,C4054)</f>
        <v>24123001</v>
      </c>
      <c r="B4054" s="100" t="s">
        <v>447</v>
      </c>
      <c r="C4054" s="101">
        <f>VLOOKUP(B4054,WEAPON!$B:$D,3,0)</f>
        <v>24123</v>
      </c>
      <c r="D4054" s="102">
        <v>1</v>
      </c>
      <c r="E4054" s="101">
        <v>1</v>
      </c>
      <c r="F4054" s="101">
        <v>58</v>
      </c>
      <c r="G4054" s="101">
        <v>0</v>
      </c>
      <c r="H4054" s="101">
        <v>2</v>
      </c>
      <c r="I4054" s="101">
        <v>396</v>
      </c>
      <c r="J4054" s="101">
        <v>0</v>
      </c>
      <c r="K4054" s="101">
        <v>3</v>
      </c>
      <c r="L4054" s="101">
        <v>150</v>
      </c>
      <c r="M4054" s="101">
        <v>0</v>
      </c>
      <c r="N4054" s="100" t="str">
        <f t="shared" si="189"/>
        <v>공격력 +58</v>
      </c>
      <c r="O4054" s="100" t="str">
        <f t="shared" si="190"/>
        <v>최대 체력 +396</v>
      </c>
      <c r="P4054" s="100" t="str">
        <f t="shared" si="191"/>
        <v>치유력 +150</v>
      </c>
    </row>
    <row r="4055" spans="1:16" ht="13.8" customHeight="1">
      <c r="A4055" s="101">
        <f>C4055*ID규칙_기본능력치그룹_단위+COUNTIF($C$4:C4055,C4055)</f>
        <v>24123002</v>
      </c>
      <c r="B4055" s="100" t="s">
        <v>447</v>
      </c>
      <c r="C4055" s="101">
        <f>VLOOKUP(B4055,WEAPON!$B:$D,3,0)</f>
        <v>24123</v>
      </c>
      <c r="D4055" s="102">
        <v>2</v>
      </c>
      <c r="E4055" s="101">
        <v>1</v>
      </c>
      <c r="F4055" s="101">
        <v>63</v>
      </c>
      <c r="G4055" s="101">
        <v>0</v>
      </c>
      <c r="H4055" s="101">
        <v>2</v>
      </c>
      <c r="I4055" s="101">
        <v>432</v>
      </c>
      <c r="J4055" s="101">
        <v>0</v>
      </c>
      <c r="K4055" s="101">
        <v>3</v>
      </c>
      <c r="L4055" s="101">
        <v>164</v>
      </c>
      <c r="M4055" s="101">
        <v>0</v>
      </c>
      <c r="N4055" s="100" t="str">
        <f t="shared" si="189"/>
        <v>공격력 +63</v>
      </c>
      <c r="O4055" s="100" t="str">
        <f t="shared" si="190"/>
        <v>최대 체력 +432</v>
      </c>
      <c r="P4055" s="100" t="str">
        <f t="shared" si="191"/>
        <v>치유력 +164</v>
      </c>
    </row>
    <row r="4056" spans="1:16" ht="13.8" customHeight="1">
      <c r="A4056" s="101">
        <f>C4056*ID규칙_기본능력치그룹_단위+COUNTIF($C$4:C4056,C4056)</f>
        <v>24123003</v>
      </c>
      <c r="B4056" s="100" t="s">
        <v>447</v>
      </c>
      <c r="C4056" s="101">
        <f>VLOOKUP(B4056,WEAPON!$B:$D,3,0)</f>
        <v>24123</v>
      </c>
      <c r="D4056" s="102">
        <v>3</v>
      </c>
      <c r="E4056" s="101">
        <v>1</v>
      </c>
      <c r="F4056" s="101">
        <v>69</v>
      </c>
      <c r="G4056" s="101">
        <v>0</v>
      </c>
      <c r="H4056" s="101">
        <v>2</v>
      </c>
      <c r="I4056" s="101">
        <v>468</v>
      </c>
      <c r="J4056" s="101">
        <v>0</v>
      </c>
      <c r="K4056" s="101">
        <v>3</v>
      </c>
      <c r="L4056" s="101">
        <v>177</v>
      </c>
      <c r="M4056" s="101">
        <v>0</v>
      </c>
      <c r="N4056" s="100" t="str">
        <f t="shared" si="189"/>
        <v>공격력 +69</v>
      </c>
      <c r="O4056" s="100" t="str">
        <f t="shared" si="190"/>
        <v>최대 체력 +468</v>
      </c>
      <c r="P4056" s="100" t="str">
        <f t="shared" si="191"/>
        <v>치유력 +177</v>
      </c>
    </row>
    <row r="4057" spans="1:16" ht="13.8" customHeight="1">
      <c r="A4057" s="101">
        <f>C4057*ID규칙_기본능력치그룹_단위+COUNTIF($C$4:C4057,C4057)</f>
        <v>24123004</v>
      </c>
      <c r="B4057" s="100" t="s">
        <v>447</v>
      </c>
      <c r="C4057" s="101">
        <f>VLOOKUP(B4057,WEAPON!$B:$D,3,0)</f>
        <v>24123</v>
      </c>
      <c r="D4057" s="102">
        <v>4</v>
      </c>
      <c r="E4057" s="101">
        <v>1</v>
      </c>
      <c r="F4057" s="101">
        <v>74</v>
      </c>
      <c r="G4057" s="101">
        <v>0</v>
      </c>
      <c r="H4057" s="101">
        <v>2</v>
      </c>
      <c r="I4057" s="101">
        <v>504</v>
      </c>
      <c r="J4057" s="101">
        <v>0</v>
      </c>
      <c r="K4057" s="101">
        <v>3</v>
      </c>
      <c r="L4057" s="101">
        <v>191</v>
      </c>
      <c r="M4057" s="101">
        <v>0</v>
      </c>
      <c r="N4057" s="100" t="str">
        <f t="shared" si="189"/>
        <v>공격력 +74</v>
      </c>
      <c r="O4057" s="100" t="str">
        <f t="shared" si="190"/>
        <v>최대 체력 +504</v>
      </c>
      <c r="P4057" s="100" t="str">
        <f t="shared" si="191"/>
        <v>치유력 +191</v>
      </c>
    </row>
    <row r="4058" spans="1:16" ht="13.8" customHeight="1">
      <c r="A4058" s="101">
        <f>C4058*ID규칙_기본능력치그룹_단위+COUNTIF($C$4:C4058,C4058)</f>
        <v>24123005</v>
      </c>
      <c r="B4058" s="100" t="s">
        <v>447</v>
      </c>
      <c r="C4058" s="101">
        <f>VLOOKUP(B4058,WEAPON!$B:$D,3,0)</f>
        <v>24123</v>
      </c>
      <c r="D4058" s="102">
        <v>5</v>
      </c>
      <c r="E4058" s="101">
        <v>1</v>
      </c>
      <c r="F4058" s="101">
        <v>79</v>
      </c>
      <c r="G4058" s="101">
        <v>0</v>
      </c>
      <c r="H4058" s="101">
        <v>2</v>
      </c>
      <c r="I4058" s="101">
        <v>540</v>
      </c>
      <c r="J4058" s="101">
        <v>0</v>
      </c>
      <c r="K4058" s="101">
        <v>3</v>
      </c>
      <c r="L4058" s="101">
        <v>204</v>
      </c>
      <c r="M4058" s="101">
        <v>0</v>
      </c>
      <c r="N4058" s="100" t="str">
        <f t="shared" si="189"/>
        <v>공격력 +79</v>
      </c>
      <c r="O4058" s="100" t="str">
        <f t="shared" si="190"/>
        <v>최대 체력 +540</v>
      </c>
      <c r="P4058" s="100" t="str">
        <f t="shared" si="191"/>
        <v>치유력 +204</v>
      </c>
    </row>
    <row r="4059" spans="1:16" ht="13.8" customHeight="1">
      <c r="A4059" s="101">
        <f>C4059*ID규칙_기본능력치그룹_단위+COUNTIF($C$4:C4059,C4059)</f>
        <v>24123006</v>
      </c>
      <c r="B4059" s="100" t="s">
        <v>447</v>
      </c>
      <c r="C4059" s="101">
        <f>VLOOKUP(B4059,WEAPON!$B:$D,3,0)</f>
        <v>24123</v>
      </c>
      <c r="D4059" s="102">
        <v>6</v>
      </c>
      <c r="E4059" s="101">
        <v>1</v>
      </c>
      <c r="F4059" s="101">
        <v>85</v>
      </c>
      <c r="G4059" s="101">
        <v>0</v>
      </c>
      <c r="H4059" s="101">
        <v>2</v>
      </c>
      <c r="I4059" s="101">
        <v>576</v>
      </c>
      <c r="J4059" s="101">
        <v>0</v>
      </c>
      <c r="K4059" s="101">
        <v>3</v>
      </c>
      <c r="L4059" s="101">
        <v>218</v>
      </c>
      <c r="M4059" s="101">
        <v>0</v>
      </c>
      <c r="N4059" s="100" t="str">
        <f t="shared" si="189"/>
        <v>공격력 +85</v>
      </c>
      <c r="O4059" s="100" t="str">
        <f t="shared" si="190"/>
        <v>최대 체력 +576</v>
      </c>
      <c r="P4059" s="100" t="str">
        <f t="shared" si="191"/>
        <v>치유력 +218</v>
      </c>
    </row>
    <row r="4060" spans="1:16" ht="13.8" customHeight="1">
      <c r="A4060" s="101">
        <f>C4060*ID규칙_기본능력치그룹_단위+COUNTIF($C$4:C4060,C4060)</f>
        <v>24123007</v>
      </c>
      <c r="B4060" s="100" t="s">
        <v>447</v>
      </c>
      <c r="C4060" s="101">
        <f>VLOOKUP(B4060,WEAPON!$B:$D,3,0)</f>
        <v>24123</v>
      </c>
      <c r="D4060" s="102">
        <v>7</v>
      </c>
      <c r="E4060" s="101">
        <v>1</v>
      </c>
      <c r="F4060" s="101">
        <v>90</v>
      </c>
      <c r="G4060" s="101">
        <v>0</v>
      </c>
      <c r="H4060" s="101">
        <v>2</v>
      </c>
      <c r="I4060" s="101">
        <v>612</v>
      </c>
      <c r="J4060" s="101">
        <v>0</v>
      </c>
      <c r="K4060" s="101">
        <v>3</v>
      </c>
      <c r="L4060" s="101">
        <v>232</v>
      </c>
      <c r="M4060" s="101">
        <v>0</v>
      </c>
      <c r="N4060" s="100" t="str">
        <f t="shared" si="189"/>
        <v>공격력 +90</v>
      </c>
      <c r="O4060" s="100" t="str">
        <f t="shared" si="190"/>
        <v>최대 체력 +612</v>
      </c>
      <c r="P4060" s="100" t="str">
        <f t="shared" si="191"/>
        <v>치유력 +232</v>
      </c>
    </row>
    <row r="4061" spans="1:16" ht="13.8" customHeight="1">
      <c r="A4061" s="101">
        <f>C4061*ID규칙_기본능력치그룹_단위+COUNTIF($C$4:C4061,C4061)</f>
        <v>24123008</v>
      </c>
      <c r="B4061" s="100" t="s">
        <v>447</v>
      </c>
      <c r="C4061" s="101">
        <f>VLOOKUP(B4061,WEAPON!$B:$D,3,0)</f>
        <v>24123</v>
      </c>
      <c r="D4061" s="102">
        <v>8</v>
      </c>
      <c r="E4061" s="101">
        <v>1</v>
      </c>
      <c r="F4061" s="101">
        <v>95</v>
      </c>
      <c r="G4061" s="101">
        <v>0</v>
      </c>
      <c r="H4061" s="101">
        <v>2</v>
      </c>
      <c r="I4061" s="101">
        <v>648</v>
      </c>
      <c r="J4061" s="101">
        <v>0</v>
      </c>
      <c r="K4061" s="101">
        <v>3</v>
      </c>
      <c r="L4061" s="101">
        <v>245</v>
      </c>
      <c r="M4061" s="101">
        <v>0</v>
      </c>
      <c r="N4061" s="100" t="str">
        <f t="shared" si="189"/>
        <v>공격력 +95</v>
      </c>
      <c r="O4061" s="100" t="str">
        <f t="shared" si="190"/>
        <v>최대 체력 +648</v>
      </c>
      <c r="P4061" s="100" t="str">
        <f t="shared" si="191"/>
        <v>치유력 +245</v>
      </c>
    </row>
    <row r="4062" spans="1:16" ht="13.8" customHeight="1">
      <c r="A4062" s="101">
        <f>C4062*ID규칙_기본능력치그룹_단위+COUNTIF($C$4:C4062,C4062)</f>
        <v>24123009</v>
      </c>
      <c r="B4062" s="100" t="s">
        <v>447</v>
      </c>
      <c r="C4062" s="101">
        <f>VLOOKUP(B4062,WEAPON!$B:$D,3,0)</f>
        <v>24123</v>
      </c>
      <c r="D4062" s="102">
        <v>9</v>
      </c>
      <c r="E4062" s="101">
        <v>1</v>
      </c>
      <c r="F4062" s="101">
        <v>100</v>
      </c>
      <c r="G4062" s="101">
        <v>0</v>
      </c>
      <c r="H4062" s="101">
        <v>2</v>
      </c>
      <c r="I4062" s="101">
        <v>684</v>
      </c>
      <c r="J4062" s="101">
        <v>0</v>
      </c>
      <c r="K4062" s="101">
        <v>3</v>
      </c>
      <c r="L4062" s="101">
        <v>259</v>
      </c>
      <c r="M4062" s="101">
        <v>0</v>
      </c>
      <c r="N4062" s="100" t="str">
        <f t="shared" si="189"/>
        <v>공격력 +100</v>
      </c>
      <c r="O4062" s="100" t="str">
        <f t="shared" si="190"/>
        <v>최대 체력 +684</v>
      </c>
      <c r="P4062" s="100" t="str">
        <f t="shared" si="191"/>
        <v>치유력 +259</v>
      </c>
    </row>
    <row r="4063" spans="1:16" ht="13.8" customHeight="1">
      <c r="A4063" s="101">
        <f>C4063*ID규칙_기본능력치그룹_단위+COUNTIF($C$4:C4063,C4063)</f>
        <v>24123010</v>
      </c>
      <c r="B4063" s="100" t="s">
        <v>447</v>
      </c>
      <c r="C4063" s="101">
        <f>VLOOKUP(B4063,WEAPON!$B:$D,3,0)</f>
        <v>24123</v>
      </c>
      <c r="D4063" s="102">
        <v>10</v>
      </c>
      <c r="E4063" s="101">
        <v>1</v>
      </c>
      <c r="F4063" s="101">
        <v>106</v>
      </c>
      <c r="G4063" s="101">
        <v>0</v>
      </c>
      <c r="H4063" s="101">
        <v>2</v>
      </c>
      <c r="I4063" s="101">
        <v>720</v>
      </c>
      <c r="J4063" s="101">
        <v>0</v>
      </c>
      <c r="K4063" s="101">
        <v>3</v>
      </c>
      <c r="L4063" s="101">
        <v>272</v>
      </c>
      <c r="M4063" s="101">
        <v>0</v>
      </c>
      <c r="N4063" s="100" t="str">
        <f t="shared" si="189"/>
        <v>공격력 +106</v>
      </c>
      <c r="O4063" s="100" t="str">
        <f t="shared" si="190"/>
        <v>최대 체력 +720</v>
      </c>
      <c r="P4063" s="100" t="str">
        <f t="shared" si="191"/>
        <v>치유력 +272</v>
      </c>
    </row>
    <row r="4064" spans="1:16" ht="13.8" customHeight="1">
      <c r="A4064" s="101">
        <f>C4064*ID규칙_기본능력치그룹_단위+COUNTIF($C$4:C4064,C4064)</f>
        <v>24123011</v>
      </c>
      <c r="B4064" s="100" t="s">
        <v>447</v>
      </c>
      <c r="C4064" s="101">
        <f>VLOOKUP(B4064,WEAPON!$B:$D,3,0)</f>
        <v>24123</v>
      </c>
      <c r="D4064" s="102">
        <v>11</v>
      </c>
      <c r="E4064" s="101">
        <v>1</v>
      </c>
      <c r="F4064" s="101">
        <v>111</v>
      </c>
      <c r="G4064" s="101">
        <v>0</v>
      </c>
      <c r="H4064" s="101">
        <v>2</v>
      </c>
      <c r="I4064" s="101">
        <v>756</v>
      </c>
      <c r="J4064" s="101">
        <v>0</v>
      </c>
      <c r="K4064" s="101">
        <v>3</v>
      </c>
      <c r="L4064" s="101">
        <v>286</v>
      </c>
      <c r="M4064" s="101">
        <v>0</v>
      </c>
      <c r="N4064" s="100" t="str">
        <f t="shared" si="189"/>
        <v>공격력 +111</v>
      </c>
      <c r="O4064" s="100" t="str">
        <f t="shared" si="190"/>
        <v>최대 체력 +756</v>
      </c>
      <c r="P4064" s="100" t="str">
        <f t="shared" si="191"/>
        <v>치유력 +286</v>
      </c>
    </row>
    <row r="4065" spans="1:16" ht="13.8" customHeight="1">
      <c r="A4065" s="101">
        <f>C4065*ID규칙_기본능력치그룹_단위+COUNTIF($C$4:C4065,C4065)</f>
        <v>24123012</v>
      </c>
      <c r="B4065" s="100" t="s">
        <v>447</v>
      </c>
      <c r="C4065" s="101">
        <f>VLOOKUP(B4065,WEAPON!$B:$D,3,0)</f>
        <v>24123</v>
      </c>
      <c r="D4065" s="102">
        <v>12</v>
      </c>
      <c r="E4065" s="101">
        <v>1</v>
      </c>
      <c r="F4065" s="101">
        <v>116</v>
      </c>
      <c r="G4065" s="101">
        <v>0</v>
      </c>
      <c r="H4065" s="101">
        <v>2</v>
      </c>
      <c r="I4065" s="101">
        <v>792</v>
      </c>
      <c r="J4065" s="101">
        <v>0</v>
      </c>
      <c r="K4065" s="101">
        <v>3</v>
      </c>
      <c r="L4065" s="101">
        <v>300</v>
      </c>
      <c r="M4065" s="101">
        <v>0</v>
      </c>
      <c r="N4065" s="100" t="str">
        <f t="shared" si="189"/>
        <v>공격력 +116</v>
      </c>
      <c r="O4065" s="100" t="str">
        <f t="shared" si="190"/>
        <v>최대 체력 +792</v>
      </c>
      <c r="P4065" s="100" t="str">
        <f t="shared" si="191"/>
        <v>치유력 +300</v>
      </c>
    </row>
    <row r="4066" spans="1:16" ht="13.8" customHeight="1">
      <c r="A4066" s="101">
        <f>C4066*ID규칙_기본능력치그룹_단위+COUNTIF($C$4:C4066,C4066)</f>
        <v>24123013</v>
      </c>
      <c r="B4066" s="100" t="s">
        <v>447</v>
      </c>
      <c r="C4066" s="101">
        <f>VLOOKUP(B4066,WEAPON!$B:$D,3,0)</f>
        <v>24123</v>
      </c>
      <c r="D4066" s="102">
        <v>13</v>
      </c>
      <c r="E4066" s="101">
        <v>1</v>
      </c>
      <c r="F4066" s="101">
        <v>122</v>
      </c>
      <c r="G4066" s="101">
        <v>0</v>
      </c>
      <c r="H4066" s="101">
        <v>2</v>
      </c>
      <c r="I4066" s="101">
        <v>828</v>
      </c>
      <c r="J4066" s="101">
        <v>0</v>
      </c>
      <c r="K4066" s="101">
        <v>3</v>
      </c>
      <c r="L4066" s="101">
        <v>313</v>
      </c>
      <c r="M4066" s="101">
        <v>0</v>
      </c>
      <c r="N4066" s="100" t="str">
        <f t="shared" si="189"/>
        <v>공격력 +122</v>
      </c>
      <c r="O4066" s="100" t="str">
        <f t="shared" si="190"/>
        <v>최대 체력 +828</v>
      </c>
      <c r="P4066" s="100" t="str">
        <f t="shared" si="191"/>
        <v>치유력 +313</v>
      </c>
    </row>
    <row r="4067" spans="1:16" ht="13.8" customHeight="1">
      <c r="A4067" s="101">
        <f>C4067*ID규칙_기본능력치그룹_단위+COUNTIF($C$4:C4067,C4067)</f>
        <v>24123014</v>
      </c>
      <c r="B4067" s="100" t="s">
        <v>447</v>
      </c>
      <c r="C4067" s="101">
        <f>VLOOKUP(B4067,WEAPON!$B:$D,3,0)</f>
        <v>24123</v>
      </c>
      <c r="D4067" s="102">
        <v>14</v>
      </c>
      <c r="E4067" s="101">
        <v>1</v>
      </c>
      <c r="F4067" s="101">
        <v>127</v>
      </c>
      <c r="G4067" s="101">
        <v>0</v>
      </c>
      <c r="H4067" s="101">
        <v>2</v>
      </c>
      <c r="I4067" s="101">
        <v>864</v>
      </c>
      <c r="J4067" s="101">
        <v>0</v>
      </c>
      <c r="K4067" s="101">
        <v>3</v>
      </c>
      <c r="L4067" s="101">
        <v>327</v>
      </c>
      <c r="M4067" s="101">
        <v>0</v>
      </c>
      <c r="N4067" s="100" t="str">
        <f t="shared" si="189"/>
        <v>공격력 +127</v>
      </c>
      <c r="O4067" s="100" t="str">
        <f t="shared" si="190"/>
        <v>최대 체력 +864</v>
      </c>
      <c r="P4067" s="100" t="str">
        <f t="shared" si="191"/>
        <v>치유력 +327</v>
      </c>
    </row>
    <row r="4068" spans="1:16" ht="13.8" customHeight="1">
      <c r="A4068" s="101">
        <f>C4068*ID규칙_기본능력치그룹_단위+COUNTIF($C$4:C4068,C4068)</f>
        <v>24123015</v>
      </c>
      <c r="B4068" s="100" t="s">
        <v>447</v>
      </c>
      <c r="C4068" s="101">
        <f>VLOOKUP(B4068,WEAPON!$B:$D,3,0)</f>
        <v>24123</v>
      </c>
      <c r="D4068" s="102">
        <v>15</v>
      </c>
      <c r="E4068" s="101">
        <v>1</v>
      </c>
      <c r="F4068" s="101">
        <v>132</v>
      </c>
      <c r="G4068" s="101">
        <v>0</v>
      </c>
      <c r="H4068" s="101">
        <v>2</v>
      </c>
      <c r="I4068" s="101">
        <v>900</v>
      </c>
      <c r="J4068" s="101">
        <v>0</v>
      </c>
      <c r="K4068" s="101">
        <v>3</v>
      </c>
      <c r="L4068" s="101">
        <v>340</v>
      </c>
      <c r="M4068" s="101">
        <v>0</v>
      </c>
      <c r="N4068" s="100" t="str">
        <f t="shared" si="189"/>
        <v>공격력 +132</v>
      </c>
      <c r="O4068" s="100" t="str">
        <f t="shared" si="190"/>
        <v>최대 체력 +900</v>
      </c>
      <c r="P4068" s="100" t="str">
        <f t="shared" si="191"/>
        <v>치유력 +340</v>
      </c>
    </row>
    <row r="4069" spans="1:16" ht="13.8" customHeight="1">
      <c r="A4069" s="101">
        <f>C4069*ID규칙_기본능력치그룹_단위+COUNTIF($C$4:C4069,C4069)</f>
        <v>24123016</v>
      </c>
      <c r="B4069" s="100" t="s">
        <v>447</v>
      </c>
      <c r="C4069" s="101">
        <f>VLOOKUP(B4069,WEAPON!$B:$D,3,0)</f>
        <v>24123</v>
      </c>
      <c r="D4069" s="102">
        <v>16</v>
      </c>
      <c r="E4069" s="101">
        <v>1</v>
      </c>
      <c r="F4069" s="101">
        <v>138</v>
      </c>
      <c r="G4069" s="101">
        <v>0</v>
      </c>
      <c r="H4069" s="101">
        <v>2</v>
      </c>
      <c r="I4069" s="101">
        <v>936</v>
      </c>
      <c r="J4069" s="101">
        <v>0</v>
      </c>
      <c r="K4069" s="101">
        <v>3</v>
      </c>
      <c r="L4069" s="101">
        <v>354</v>
      </c>
      <c r="M4069" s="101">
        <v>0</v>
      </c>
      <c r="N4069" s="100" t="str">
        <f t="shared" si="189"/>
        <v>공격력 +138</v>
      </c>
      <c r="O4069" s="100" t="str">
        <f t="shared" si="190"/>
        <v>최대 체력 +936</v>
      </c>
      <c r="P4069" s="100" t="str">
        <f t="shared" si="191"/>
        <v>치유력 +354</v>
      </c>
    </row>
    <row r="4070" spans="1:16" ht="13.8" customHeight="1">
      <c r="A4070" s="101">
        <f>C4070*ID규칙_기본능력치그룹_단위+COUNTIF($C$4:C4070,C4070)</f>
        <v>24123017</v>
      </c>
      <c r="B4070" s="100" t="s">
        <v>447</v>
      </c>
      <c r="C4070" s="101">
        <f>VLOOKUP(B4070,WEAPON!$B:$D,3,0)</f>
        <v>24123</v>
      </c>
      <c r="D4070" s="102">
        <v>17</v>
      </c>
      <c r="E4070" s="101">
        <v>1</v>
      </c>
      <c r="F4070" s="101">
        <v>143</v>
      </c>
      <c r="G4070" s="101">
        <v>0</v>
      </c>
      <c r="H4070" s="101">
        <v>2</v>
      </c>
      <c r="I4070" s="101">
        <v>972</v>
      </c>
      <c r="J4070" s="101">
        <v>0</v>
      </c>
      <c r="K4070" s="101">
        <v>3</v>
      </c>
      <c r="L4070" s="101">
        <v>367</v>
      </c>
      <c r="M4070" s="101">
        <v>0</v>
      </c>
      <c r="N4070" s="100" t="str">
        <f t="shared" si="189"/>
        <v>공격력 +143</v>
      </c>
      <c r="O4070" s="100" t="str">
        <f t="shared" si="190"/>
        <v>최대 체력 +972</v>
      </c>
      <c r="P4070" s="100" t="str">
        <f t="shared" si="191"/>
        <v>치유력 +367</v>
      </c>
    </row>
    <row r="4071" spans="1:16" ht="13.8" customHeight="1">
      <c r="A4071" s="101">
        <f>C4071*ID규칙_기본능력치그룹_단위+COUNTIF($C$4:C4071,C4071)</f>
        <v>24123018</v>
      </c>
      <c r="B4071" s="100" t="s">
        <v>447</v>
      </c>
      <c r="C4071" s="101">
        <f>VLOOKUP(B4071,WEAPON!$B:$D,3,0)</f>
        <v>24123</v>
      </c>
      <c r="D4071" s="102">
        <v>18</v>
      </c>
      <c r="E4071" s="101">
        <v>1</v>
      </c>
      <c r="F4071" s="101">
        <v>148</v>
      </c>
      <c r="G4071" s="101">
        <v>0</v>
      </c>
      <c r="H4071" s="101">
        <v>2</v>
      </c>
      <c r="I4071" s="101">
        <v>1008</v>
      </c>
      <c r="J4071" s="101">
        <v>0</v>
      </c>
      <c r="K4071" s="101">
        <v>3</v>
      </c>
      <c r="L4071" s="101">
        <v>381</v>
      </c>
      <c r="M4071" s="101">
        <v>0</v>
      </c>
      <c r="N4071" s="100" t="str">
        <f t="shared" si="189"/>
        <v>공격력 +148</v>
      </c>
      <c r="O4071" s="100" t="str">
        <f t="shared" si="190"/>
        <v>최대 체력 +1008</v>
      </c>
      <c r="P4071" s="100" t="str">
        <f t="shared" si="191"/>
        <v>치유력 +381</v>
      </c>
    </row>
    <row r="4072" spans="1:16" ht="13.8" customHeight="1">
      <c r="A4072" s="101">
        <f>C4072*ID규칙_기본능력치그룹_단위+COUNTIF($C$4:C4072,C4072)</f>
        <v>24123019</v>
      </c>
      <c r="B4072" s="100" t="s">
        <v>447</v>
      </c>
      <c r="C4072" s="101">
        <f>VLOOKUP(B4072,WEAPON!$B:$D,3,0)</f>
        <v>24123</v>
      </c>
      <c r="D4072" s="102">
        <v>19</v>
      </c>
      <c r="E4072" s="101">
        <v>1</v>
      </c>
      <c r="F4072" s="101">
        <v>154</v>
      </c>
      <c r="G4072" s="101">
        <v>0</v>
      </c>
      <c r="H4072" s="101">
        <v>2</v>
      </c>
      <c r="I4072" s="101">
        <v>1044</v>
      </c>
      <c r="J4072" s="101">
        <v>0</v>
      </c>
      <c r="K4072" s="101">
        <v>3</v>
      </c>
      <c r="L4072" s="101">
        <v>395</v>
      </c>
      <c r="M4072" s="101">
        <v>0</v>
      </c>
      <c r="N4072" s="100" t="str">
        <f t="shared" si="189"/>
        <v>공격력 +154</v>
      </c>
      <c r="O4072" s="100" t="str">
        <f t="shared" si="190"/>
        <v>최대 체력 +1044</v>
      </c>
      <c r="P4072" s="100" t="str">
        <f t="shared" si="191"/>
        <v>치유력 +395</v>
      </c>
    </row>
    <row r="4073" spans="1:16" ht="13.8" customHeight="1">
      <c r="A4073" s="101">
        <f>C4073*ID규칙_기본능력치그룹_단위+COUNTIF($C$4:C4073,C4073)</f>
        <v>24123020</v>
      </c>
      <c r="B4073" s="100" t="s">
        <v>447</v>
      </c>
      <c r="C4073" s="101">
        <f>VLOOKUP(B4073,WEAPON!$B:$D,3,0)</f>
        <v>24123</v>
      </c>
      <c r="D4073" s="102">
        <v>20</v>
      </c>
      <c r="E4073" s="101">
        <v>1</v>
      </c>
      <c r="F4073" s="101">
        <v>159</v>
      </c>
      <c r="G4073" s="101">
        <v>0</v>
      </c>
      <c r="H4073" s="101">
        <v>2</v>
      </c>
      <c r="I4073" s="101">
        <v>1080</v>
      </c>
      <c r="J4073" s="101">
        <v>0</v>
      </c>
      <c r="K4073" s="101">
        <v>3</v>
      </c>
      <c r="L4073" s="101">
        <v>408</v>
      </c>
      <c r="M4073" s="101">
        <v>0</v>
      </c>
      <c r="N4073" s="100" t="str">
        <f t="shared" si="189"/>
        <v>공격력 +159</v>
      </c>
      <c r="O4073" s="100" t="str">
        <f t="shared" si="190"/>
        <v>최대 체력 +1080</v>
      </c>
      <c r="P4073" s="100" t="str">
        <f t="shared" si="191"/>
        <v>치유력 +408</v>
      </c>
    </row>
    <row r="4074" spans="1:16" ht="13.8" customHeight="1">
      <c r="A4074" s="101">
        <f>C4074*ID규칙_기본능력치그룹_단위+COUNTIF($C$4:C4074,C4074)</f>
        <v>24123021</v>
      </c>
      <c r="B4074" s="100" t="s">
        <v>447</v>
      </c>
      <c r="C4074" s="101">
        <f>VLOOKUP(B4074,WEAPON!$B:$D,3,0)</f>
        <v>24123</v>
      </c>
      <c r="D4074" s="102">
        <v>21</v>
      </c>
      <c r="E4074" s="101">
        <v>1</v>
      </c>
      <c r="F4074" s="101">
        <v>164</v>
      </c>
      <c r="G4074" s="101">
        <v>0</v>
      </c>
      <c r="H4074" s="101">
        <v>2</v>
      </c>
      <c r="I4074" s="101">
        <v>1116</v>
      </c>
      <c r="J4074" s="101">
        <v>0</v>
      </c>
      <c r="K4074" s="101">
        <v>3</v>
      </c>
      <c r="L4074" s="101">
        <v>422</v>
      </c>
      <c r="M4074" s="101">
        <v>0</v>
      </c>
      <c r="N4074" s="100" t="str">
        <f t="shared" si="189"/>
        <v>공격력 +164</v>
      </c>
      <c r="O4074" s="100" t="str">
        <f t="shared" si="190"/>
        <v>최대 체력 +1116</v>
      </c>
      <c r="P4074" s="100" t="str">
        <f t="shared" si="191"/>
        <v>치유력 +422</v>
      </c>
    </row>
    <row r="4075" spans="1:16" ht="13.8" customHeight="1">
      <c r="A4075" s="101">
        <f>C4075*ID규칙_기본능력치그룹_단위+COUNTIF($C$4:C4075,C4075)</f>
        <v>24123022</v>
      </c>
      <c r="B4075" s="100" t="s">
        <v>447</v>
      </c>
      <c r="C4075" s="101">
        <f>VLOOKUP(B4075,WEAPON!$B:$D,3,0)</f>
        <v>24123</v>
      </c>
      <c r="D4075" s="102">
        <v>22</v>
      </c>
      <c r="E4075" s="101">
        <v>1</v>
      </c>
      <c r="F4075" s="101">
        <v>169</v>
      </c>
      <c r="G4075" s="101">
        <v>0</v>
      </c>
      <c r="H4075" s="101">
        <v>2</v>
      </c>
      <c r="I4075" s="101">
        <v>1152</v>
      </c>
      <c r="J4075" s="101">
        <v>0</v>
      </c>
      <c r="K4075" s="101">
        <v>3</v>
      </c>
      <c r="L4075" s="101">
        <v>435</v>
      </c>
      <c r="M4075" s="101">
        <v>0</v>
      </c>
      <c r="N4075" s="100" t="str">
        <f t="shared" si="189"/>
        <v>공격력 +169</v>
      </c>
      <c r="O4075" s="100" t="str">
        <f t="shared" si="190"/>
        <v>최대 체력 +1152</v>
      </c>
      <c r="P4075" s="100" t="str">
        <f t="shared" si="191"/>
        <v>치유력 +435</v>
      </c>
    </row>
    <row r="4076" spans="1:16" ht="13.8" customHeight="1">
      <c r="A4076" s="101">
        <f>C4076*ID규칙_기본능력치그룹_단위+COUNTIF($C$4:C4076,C4076)</f>
        <v>24123023</v>
      </c>
      <c r="B4076" s="100" t="s">
        <v>447</v>
      </c>
      <c r="C4076" s="101">
        <f>VLOOKUP(B4076,WEAPON!$B:$D,3,0)</f>
        <v>24123</v>
      </c>
      <c r="D4076" s="102">
        <v>23</v>
      </c>
      <c r="E4076" s="101">
        <v>1</v>
      </c>
      <c r="F4076" s="101">
        <v>175</v>
      </c>
      <c r="G4076" s="101">
        <v>0</v>
      </c>
      <c r="H4076" s="101">
        <v>2</v>
      </c>
      <c r="I4076" s="101">
        <v>1188</v>
      </c>
      <c r="J4076" s="101">
        <v>0</v>
      </c>
      <c r="K4076" s="101">
        <v>3</v>
      </c>
      <c r="L4076" s="101">
        <v>449</v>
      </c>
      <c r="M4076" s="101">
        <v>0</v>
      </c>
      <c r="N4076" s="100" t="str">
        <f t="shared" si="189"/>
        <v>공격력 +175</v>
      </c>
      <c r="O4076" s="100" t="str">
        <f t="shared" si="190"/>
        <v>최대 체력 +1188</v>
      </c>
      <c r="P4076" s="100" t="str">
        <f t="shared" si="191"/>
        <v>치유력 +449</v>
      </c>
    </row>
    <row r="4077" spans="1:16" ht="13.8" customHeight="1">
      <c r="A4077" s="101">
        <f>C4077*ID규칙_기본능력치그룹_단위+COUNTIF($C$4:C4077,C4077)</f>
        <v>24123024</v>
      </c>
      <c r="B4077" s="100" t="s">
        <v>447</v>
      </c>
      <c r="C4077" s="101">
        <f>VLOOKUP(B4077,WEAPON!$B:$D,3,0)</f>
        <v>24123</v>
      </c>
      <c r="D4077" s="102">
        <v>24</v>
      </c>
      <c r="E4077" s="101">
        <v>1</v>
      </c>
      <c r="F4077" s="101">
        <v>180</v>
      </c>
      <c r="G4077" s="101">
        <v>0</v>
      </c>
      <c r="H4077" s="101">
        <v>2</v>
      </c>
      <c r="I4077" s="101">
        <v>1224</v>
      </c>
      <c r="J4077" s="101">
        <v>0</v>
      </c>
      <c r="K4077" s="101">
        <v>3</v>
      </c>
      <c r="L4077" s="101">
        <v>463</v>
      </c>
      <c r="M4077" s="101">
        <v>0</v>
      </c>
      <c r="N4077" s="100" t="str">
        <f t="shared" si="189"/>
        <v>공격력 +180</v>
      </c>
      <c r="O4077" s="100" t="str">
        <f t="shared" si="190"/>
        <v>최대 체력 +1224</v>
      </c>
      <c r="P4077" s="100" t="str">
        <f t="shared" si="191"/>
        <v>치유력 +463</v>
      </c>
    </row>
    <row r="4078" spans="1:16" ht="13.8" customHeight="1">
      <c r="A4078" s="101">
        <f>C4078*ID규칙_기본능력치그룹_단위+COUNTIF($C$4:C4078,C4078)</f>
        <v>24123025</v>
      </c>
      <c r="B4078" s="100" t="s">
        <v>447</v>
      </c>
      <c r="C4078" s="101">
        <f>VLOOKUP(B4078,WEAPON!$B:$D,3,0)</f>
        <v>24123</v>
      </c>
      <c r="D4078" s="102">
        <v>25</v>
      </c>
      <c r="E4078" s="101">
        <v>1</v>
      </c>
      <c r="F4078" s="101">
        <v>185</v>
      </c>
      <c r="G4078" s="101">
        <v>0</v>
      </c>
      <c r="H4078" s="101">
        <v>2</v>
      </c>
      <c r="I4078" s="101">
        <v>1260</v>
      </c>
      <c r="J4078" s="101">
        <v>0</v>
      </c>
      <c r="K4078" s="101">
        <v>3</v>
      </c>
      <c r="L4078" s="101">
        <v>476</v>
      </c>
      <c r="M4078" s="101">
        <v>0</v>
      </c>
      <c r="N4078" s="100" t="str">
        <f t="shared" si="189"/>
        <v>공격력 +185</v>
      </c>
      <c r="O4078" s="100" t="str">
        <f t="shared" si="190"/>
        <v>최대 체력 +1260</v>
      </c>
      <c r="P4078" s="100" t="str">
        <f t="shared" si="191"/>
        <v>치유력 +476</v>
      </c>
    </row>
    <row r="4079" spans="1:16" ht="13.8" customHeight="1">
      <c r="A4079" s="101">
        <f>C4079*ID규칙_기본능력치그룹_단위+COUNTIF($C$4:C4079,C4079)</f>
        <v>24123026</v>
      </c>
      <c r="B4079" s="100" t="s">
        <v>447</v>
      </c>
      <c r="C4079" s="101">
        <f>VLOOKUP(B4079,WEAPON!$B:$D,3,0)</f>
        <v>24123</v>
      </c>
      <c r="D4079" s="102">
        <v>26</v>
      </c>
      <c r="E4079" s="101">
        <v>1</v>
      </c>
      <c r="F4079" s="101">
        <v>191</v>
      </c>
      <c r="G4079" s="101">
        <v>0</v>
      </c>
      <c r="H4079" s="101">
        <v>2</v>
      </c>
      <c r="I4079" s="101">
        <v>1297</v>
      </c>
      <c r="J4079" s="101">
        <v>0</v>
      </c>
      <c r="K4079" s="101">
        <v>3</v>
      </c>
      <c r="L4079" s="101">
        <v>490</v>
      </c>
      <c r="M4079" s="101">
        <v>0</v>
      </c>
      <c r="N4079" s="100" t="str">
        <f t="shared" si="189"/>
        <v>공격력 +191</v>
      </c>
      <c r="O4079" s="100" t="str">
        <f t="shared" si="190"/>
        <v>최대 체력 +1297</v>
      </c>
      <c r="P4079" s="100" t="str">
        <f t="shared" si="191"/>
        <v>치유력 +490</v>
      </c>
    </row>
    <row r="4080" spans="1:16" ht="13.8" customHeight="1">
      <c r="A4080" s="101">
        <f>C4080*ID규칙_기본능력치그룹_단위+COUNTIF($C$4:C4080,C4080)</f>
        <v>24123027</v>
      </c>
      <c r="B4080" s="100" t="s">
        <v>447</v>
      </c>
      <c r="C4080" s="101">
        <f>VLOOKUP(B4080,WEAPON!$B:$D,3,0)</f>
        <v>24123</v>
      </c>
      <c r="D4080" s="102">
        <v>27</v>
      </c>
      <c r="E4080" s="101">
        <v>1</v>
      </c>
      <c r="F4080" s="101">
        <v>196</v>
      </c>
      <c r="G4080" s="101">
        <v>0</v>
      </c>
      <c r="H4080" s="101">
        <v>2</v>
      </c>
      <c r="I4080" s="101">
        <v>1333</v>
      </c>
      <c r="J4080" s="101">
        <v>0</v>
      </c>
      <c r="K4080" s="101">
        <v>3</v>
      </c>
      <c r="L4080" s="101">
        <v>503</v>
      </c>
      <c r="M4080" s="101">
        <v>0</v>
      </c>
      <c r="N4080" s="100" t="str">
        <f t="shared" si="189"/>
        <v>공격력 +196</v>
      </c>
      <c r="O4080" s="100" t="str">
        <f t="shared" si="190"/>
        <v>최대 체력 +1333</v>
      </c>
      <c r="P4080" s="100" t="str">
        <f t="shared" si="191"/>
        <v>치유력 +503</v>
      </c>
    </row>
    <row r="4081" spans="1:16" ht="13.8" customHeight="1">
      <c r="A4081" s="101">
        <f>C4081*ID규칙_기본능력치그룹_단위+COUNTIF($C$4:C4081,C4081)</f>
        <v>24123028</v>
      </c>
      <c r="B4081" s="100" t="s">
        <v>447</v>
      </c>
      <c r="C4081" s="101">
        <f>VLOOKUP(B4081,WEAPON!$B:$D,3,0)</f>
        <v>24123</v>
      </c>
      <c r="D4081" s="102">
        <v>28</v>
      </c>
      <c r="E4081" s="101">
        <v>1</v>
      </c>
      <c r="F4081" s="101">
        <v>201</v>
      </c>
      <c r="G4081" s="101">
        <v>0</v>
      </c>
      <c r="H4081" s="101">
        <v>2</v>
      </c>
      <c r="I4081" s="101">
        <v>1369</v>
      </c>
      <c r="J4081" s="101">
        <v>0</v>
      </c>
      <c r="K4081" s="101">
        <v>3</v>
      </c>
      <c r="L4081" s="101">
        <v>517</v>
      </c>
      <c r="M4081" s="101">
        <v>0</v>
      </c>
      <c r="N4081" s="100" t="str">
        <f t="shared" si="189"/>
        <v>공격력 +201</v>
      </c>
      <c r="O4081" s="100" t="str">
        <f t="shared" si="190"/>
        <v>최대 체력 +1369</v>
      </c>
      <c r="P4081" s="100" t="str">
        <f t="shared" si="191"/>
        <v>치유력 +517</v>
      </c>
    </row>
    <row r="4082" spans="1:16" ht="13.8" customHeight="1">
      <c r="A4082" s="101">
        <f>C4082*ID규칙_기본능력치그룹_단위+COUNTIF($C$4:C4082,C4082)</f>
        <v>24123029</v>
      </c>
      <c r="B4082" s="100" t="s">
        <v>447</v>
      </c>
      <c r="C4082" s="101">
        <f>VLOOKUP(B4082,WEAPON!$B:$D,3,0)</f>
        <v>24123</v>
      </c>
      <c r="D4082" s="102">
        <v>29</v>
      </c>
      <c r="E4082" s="101">
        <v>1</v>
      </c>
      <c r="F4082" s="101">
        <v>207</v>
      </c>
      <c r="G4082" s="101">
        <v>0</v>
      </c>
      <c r="H4082" s="101">
        <v>2</v>
      </c>
      <c r="I4082" s="101">
        <v>1405</v>
      </c>
      <c r="J4082" s="101">
        <v>0</v>
      </c>
      <c r="K4082" s="101">
        <v>3</v>
      </c>
      <c r="L4082" s="101">
        <v>531</v>
      </c>
      <c r="M4082" s="101">
        <v>0</v>
      </c>
      <c r="N4082" s="100" t="str">
        <f t="shared" si="189"/>
        <v>공격력 +207</v>
      </c>
      <c r="O4082" s="100" t="str">
        <f t="shared" si="190"/>
        <v>최대 체력 +1405</v>
      </c>
      <c r="P4082" s="100" t="str">
        <f t="shared" si="191"/>
        <v>치유력 +531</v>
      </c>
    </row>
    <row r="4083" spans="1:16" ht="13.8" customHeight="1">
      <c r="A4083" s="101">
        <f>C4083*ID규칙_기본능력치그룹_단위+COUNTIF($C$4:C4083,C4083)</f>
        <v>24123030</v>
      </c>
      <c r="B4083" s="100" t="s">
        <v>447</v>
      </c>
      <c r="C4083" s="101">
        <f>VLOOKUP(B4083,WEAPON!$B:$D,3,0)</f>
        <v>24123</v>
      </c>
      <c r="D4083" s="102">
        <v>30</v>
      </c>
      <c r="E4083" s="101">
        <v>1</v>
      </c>
      <c r="F4083" s="101">
        <v>212</v>
      </c>
      <c r="G4083" s="101">
        <v>0</v>
      </c>
      <c r="H4083" s="101">
        <v>2</v>
      </c>
      <c r="I4083" s="101">
        <v>1441</v>
      </c>
      <c r="J4083" s="101">
        <v>0</v>
      </c>
      <c r="K4083" s="101">
        <v>3</v>
      </c>
      <c r="L4083" s="101">
        <v>544</v>
      </c>
      <c r="M4083" s="101">
        <v>0</v>
      </c>
      <c r="N4083" s="100" t="str">
        <f t="shared" si="189"/>
        <v>공격력 +212</v>
      </c>
      <c r="O4083" s="100" t="str">
        <f t="shared" si="190"/>
        <v>최대 체력 +1441</v>
      </c>
      <c r="P4083" s="100" t="str">
        <f t="shared" si="191"/>
        <v>치유력 +544</v>
      </c>
    </row>
    <row r="4084" spans="1:16" ht="13.8" customHeight="1">
      <c r="A4084" s="101">
        <f>C4084*ID규칙_기본능력치그룹_단위+COUNTIF($C$4:C4084,C4084)</f>
        <v>24123031</v>
      </c>
      <c r="B4084" s="100" t="s">
        <v>447</v>
      </c>
      <c r="C4084" s="101">
        <f>VLOOKUP(B4084,WEAPON!$B:$D,3,0)</f>
        <v>24123</v>
      </c>
      <c r="D4084" s="102">
        <v>31</v>
      </c>
      <c r="E4084" s="101">
        <v>1</v>
      </c>
      <c r="F4084" s="101">
        <v>217</v>
      </c>
      <c r="G4084" s="101">
        <v>0</v>
      </c>
      <c r="H4084" s="101">
        <v>2</v>
      </c>
      <c r="I4084" s="101">
        <v>1477</v>
      </c>
      <c r="J4084" s="101">
        <v>0</v>
      </c>
      <c r="K4084" s="101">
        <v>3</v>
      </c>
      <c r="L4084" s="101">
        <v>558</v>
      </c>
      <c r="M4084" s="101">
        <v>0</v>
      </c>
      <c r="N4084" s="100" t="str">
        <f t="shared" si="189"/>
        <v>공격력 +217</v>
      </c>
      <c r="O4084" s="100" t="str">
        <f t="shared" si="190"/>
        <v>최대 체력 +1477</v>
      </c>
      <c r="P4084" s="100" t="str">
        <f t="shared" si="191"/>
        <v>치유력 +558</v>
      </c>
    </row>
    <row r="4085" spans="1:16" ht="13.8" customHeight="1">
      <c r="A4085" s="101">
        <f>C4085*ID규칙_기본능력치그룹_단위+COUNTIF($C$4:C4085,C4085)</f>
        <v>24123032</v>
      </c>
      <c r="B4085" s="100" t="s">
        <v>447</v>
      </c>
      <c r="C4085" s="101">
        <f>VLOOKUP(B4085,WEAPON!$B:$D,3,0)</f>
        <v>24123</v>
      </c>
      <c r="D4085" s="102">
        <v>32</v>
      </c>
      <c r="E4085" s="101">
        <v>1</v>
      </c>
      <c r="F4085" s="101">
        <v>222</v>
      </c>
      <c r="G4085" s="101">
        <v>0</v>
      </c>
      <c r="H4085" s="101">
        <v>2</v>
      </c>
      <c r="I4085" s="101">
        <v>1513</v>
      </c>
      <c r="J4085" s="101">
        <v>0</v>
      </c>
      <c r="K4085" s="101">
        <v>3</v>
      </c>
      <c r="L4085" s="101">
        <v>571</v>
      </c>
      <c r="M4085" s="101">
        <v>0</v>
      </c>
      <c r="N4085" s="100" t="str">
        <f t="shared" si="189"/>
        <v>공격력 +222</v>
      </c>
      <c r="O4085" s="100" t="str">
        <f t="shared" si="190"/>
        <v>최대 체력 +1513</v>
      </c>
      <c r="P4085" s="100" t="str">
        <f t="shared" si="191"/>
        <v>치유력 +571</v>
      </c>
    </row>
    <row r="4086" spans="1:16" ht="13.8" customHeight="1">
      <c r="A4086" s="101">
        <f>C4086*ID규칙_기본능력치그룹_단위+COUNTIF($C$4:C4086,C4086)</f>
        <v>24123033</v>
      </c>
      <c r="B4086" s="100" t="s">
        <v>447</v>
      </c>
      <c r="C4086" s="101">
        <f>VLOOKUP(B4086,WEAPON!$B:$D,3,0)</f>
        <v>24123</v>
      </c>
      <c r="D4086" s="102">
        <v>33</v>
      </c>
      <c r="E4086" s="101">
        <v>1</v>
      </c>
      <c r="F4086" s="101">
        <v>228</v>
      </c>
      <c r="G4086" s="101">
        <v>0</v>
      </c>
      <c r="H4086" s="101">
        <v>2</v>
      </c>
      <c r="I4086" s="101">
        <v>1549</v>
      </c>
      <c r="J4086" s="101">
        <v>0</v>
      </c>
      <c r="K4086" s="101">
        <v>3</v>
      </c>
      <c r="L4086" s="101">
        <v>585</v>
      </c>
      <c r="M4086" s="101">
        <v>0</v>
      </c>
      <c r="N4086" s="100" t="str">
        <f t="shared" si="189"/>
        <v>공격력 +228</v>
      </c>
      <c r="O4086" s="100" t="str">
        <f t="shared" si="190"/>
        <v>최대 체력 +1549</v>
      </c>
      <c r="P4086" s="100" t="str">
        <f t="shared" si="191"/>
        <v>치유력 +585</v>
      </c>
    </row>
    <row r="4087" spans="1:16" ht="13.8" customHeight="1">
      <c r="A4087" s="101">
        <f>C4087*ID규칙_기본능력치그룹_단위+COUNTIF($C$4:C4087,C4087)</f>
        <v>24123034</v>
      </c>
      <c r="B4087" s="100" t="s">
        <v>447</v>
      </c>
      <c r="C4087" s="101">
        <f>VLOOKUP(B4087,WEAPON!$B:$D,3,0)</f>
        <v>24123</v>
      </c>
      <c r="D4087" s="102">
        <v>34</v>
      </c>
      <c r="E4087" s="101">
        <v>1</v>
      </c>
      <c r="F4087" s="101">
        <v>233</v>
      </c>
      <c r="G4087" s="101">
        <v>0</v>
      </c>
      <c r="H4087" s="101">
        <v>2</v>
      </c>
      <c r="I4087" s="101">
        <v>1585</v>
      </c>
      <c r="J4087" s="101">
        <v>0</v>
      </c>
      <c r="K4087" s="101">
        <v>3</v>
      </c>
      <c r="L4087" s="101">
        <v>599</v>
      </c>
      <c r="M4087" s="101">
        <v>0</v>
      </c>
      <c r="N4087" s="100" t="str">
        <f t="shared" si="189"/>
        <v>공격력 +233</v>
      </c>
      <c r="O4087" s="100" t="str">
        <f t="shared" si="190"/>
        <v>최대 체력 +1585</v>
      </c>
      <c r="P4087" s="100" t="str">
        <f t="shared" si="191"/>
        <v>치유력 +599</v>
      </c>
    </row>
    <row r="4088" spans="1:16" ht="13.8" customHeight="1">
      <c r="A4088" s="101">
        <f>C4088*ID규칙_기본능력치그룹_단위+COUNTIF($C$4:C4088,C4088)</f>
        <v>24123035</v>
      </c>
      <c r="B4088" s="100" t="s">
        <v>447</v>
      </c>
      <c r="C4088" s="101">
        <f>VLOOKUP(B4088,WEAPON!$B:$D,3,0)</f>
        <v>24123</v>
      </c>
      <c r="D4088" s="102">
        <v>35</v>
      </c>
      <c r="E4088" s="101">
        <v>1</v>
      </c>
      <c r="F4088" s="101">
        <v>238</v>
      </c>
      <c r="G4088" s="101">
        <v>0</v>
      </c>
      <c r="H4088" s="101">
        <v>2</v>
      </c>
      <c r="I4088" s="101">
        <v>1621</v>
      </c>
      <c r="J4088" s="101">
        <v>0</v>
      </c>
      <c r="K4088" s="101">
        <v>3</v>
      </c>
      <c r="L4088" s="101">
        <v>612</v>
      </c>
      <c r="M4088" s="101">
        <v>0</v>
      </c>
      <c r="N4088" s="100" t="str">
        <f t="shared" si="189"/>
        <v>공격력 +238</v>
      </c>
      <c r="O4088" s="100" t="str">
        <f t="shared" si="190"/>
        <v>최대 체력 +1621</v>
      </c>
      <c r="P4088" s="100" t="str">
        <f t="shared" si="191"/>
        <v>치유력 +612</v>
      </c>
    </row>
    <row r="4089" spans="1:16" ht="13.8" customHeight="1">
      <c r="A4089" s="101">
        <f>C4089*ID규칙_기본능력치그룹_단위+COUNTIF($C$4:C4089,C4089)</f>
        <v>24123036</v>
      </c>
      <c r="B4089" s="100" t="s">
        <v>447</v>
      </c>
      <c r="C4089" s="101">
        <f>VLOOKUP(B4089,WEAPON!$B:$D,3,0)</f>
        <v>24123</v>
      </c>
      <c r="D4089" s="102">
        <v>36</v>
      </c>
      <c r="E4089" s="101">
        <v>1</v>
      </c>
      <c r="F4089" s="101">
        <v>244</v>
      </c>
      <c r="G4089" s="101">
        <v>0</v>
      </c>
      <c r="H4089" s="101">
        <v>2</v>
      </c>
      <c r="I4089" s="101">
        <v>1657</v>
      </c>
      <c r="J4089" s="101">
        <v>0</v>
      </c>
      <c r="K4089" s="101">
        <v>3</v>
      </c>
      <c r="L4089" s="101">
        <v>626</v>
      </c>
      <c r="M4089" s="101">
        <v>0</v>
      </c>
      <c r="N4089" s="100" t="str">
        <f t="shared" si="189"/>
        <v>공격력 +244</v>
      </c>
      <c r="O4089" s="100" t="str">
        <f t="shared" si="190"/>
        <v>최대 체력 +1657</v>
      </c>
      <c r="P4089" s="100" t="str">
        <f t="shared" si="191"/>
        <v>치유력 +626</v>
      </c>
    </row>
    <row r="4090" spans="1:16" ht="13.8" customHeight="1">
      <c r="A4090" s="101">
        <f>C4090*ID규칙_기본능력치그룹_단위+COUNTIF($C$4:C4090,C4090)</f>
        <v>24123037</v>
      </c>
      <c r="B4090" s="100" t="s">
        <v>447</v>
      </c>
      <c r="C4090" s="101">
        <f>VLOOKUP(B4090,WEAPON!$B:$D,3,0)</f>
        <v>24123</v>
      </c>
      <c r="D4090" s="102">
        <v>37</v>
      </c>
      <c r="E4090" s="101">
        <v>1</v>
      </c>
      <c r="F4090" s="101">
        <v>249</v>
      </c>
      <c r="G4090" s="101">
        <v>0</v>
      </c>
      <c r="H4090" s="101">
        <v>2</v>
      </c>
      <c r="I4090" s="101">
        <v>1693</v>
      </c>
      <c r="J4090" s="101">
        <v>0</v>
      </c>
      <c r="K4090" s="101">
        <v>3</v>
      </c>
      <c r="L4090" s="101">
        <v>639</v>
      </c>
      <c r="M4090" s="101">
        <v>0</v>
      </c>
      <c r="N4090" s="100" t="str">
        <f t="shared" si="189"/>
        <v>공격력 +249</v>
      </c>
      <c r="O4090" s="100" t="str">
        <f t="shared" si="190"/>
        <v>최대 체력 +1693</v>
      </c>
      <c r="P4090" s="100" t="str">
        <f t="shared" si="191"/>
        <v>치유력 +639</v>
      </c>
    </row>
    <row r="4091" spans="1:16" ht="13.8" customHeight="1">
      <c r="A4091" s="101">
        <f>C4091*ID규칙_기본능력치그룹_단위+COUNTIF($C$4:C4091,C4091)</f>
        <v>24123038</v>
      </c>
      <c r="B4091" s="100" t="s">
        <v>447</v>
      </c>
      <c r="C4091" s="101">
        <f>VLOOKUP(B4091,WEAPON!$B:$D,3,0)</f>
        <v>24123</v>
      </c>
      <c r="D4091" s="102">
        <v>38</v>
      </c>
      <c r="E4091" s="101">
        <v>1</v>
      </c>
      <c r="F4091" s="101">
        <v>254</v>
      </c>
      <c r="G4091" s="101">
        <v>0</v>
      </c>
      <c r="H4091" s="101">
        <v>2</v>
      </c>
      <c r="I4091" s="101">
        <v>1729</v>
      </c>
      <c r="J4091" s="101">
        <v>0</v>
      </c>
      <c r="K4091" s="101">
        <v>3</v>
      </c>
      <c r="L4091" s="101">
        <v>653</v>
      </c>
      <c r="M4091" s="101">
        <v>0</v>
      </c>
      <c r="N4091" s="100" t="str">
        <f t="shared" si="189"/>
        <v>공격력 +254</v>
      </c>
      <c r="O4091" s="100" t="str">
        <f t="shared" si="190"/>
        <v>최대 체력 +1729</v>
      </c>
      <c r="P4091" s="100" t="str">
        <f t="shared" si="191"/>
        <v>치유력 +653</v>
      </c>
    </row>
    <row r="4092" spans="1:16" ht="13.8" customHeight="1">
      <c r="A4092" s="101">
        <f>C4092*ID규칙_기본능력치그룹_단위+COUNTIF($C$4:C4092,C4092)</f>
        <v>24123039</v>
      </c>
      <c r="B4092" s="100" t="s">
        <v>447</v>
      </c>
      <c r="C4092" s="101">
        <f>VLOOKUP(B4092,WEAPON!$B:$D,3,0)</f>
        <v>24123</v>
      </c>
      <c r="D4092" s="102">
        <v>39</v>
      </c>
      <c r="E4092" s="101">
        <v>1</v>
      </c>
      <c r="F4092" s="101">
        <v>260</v>
      </c>
      <c r="G4092" s="101">
        <v>0</v>
      </c>
      <c r="H4092" s="101">
        <v>2</v>
      </c>
      <c r="I4092" s="101">
        <v>1765</v>
      </c>
      <c r="J4092" s="101">
        <v>0</v>
      </c>
      <c r="K4092" s="101">
        <v>3</v>
      </c>
      <c r="L4092" s="101">
        <v>666</v>
      </c>
      <c r="M4092" s="101">
        <v>0</v>
      </c>
      <c r="N4092" s="100" t="str">
        <f t="shared" si="189"/>
        <v>공격력 +260</v>
      </c>
      <c r="O4092" s="100" t="str">
        <f t="shared" si="190"/>
        <v>최대 체력 +1765</v>
      </c>
      <c r="P4092" s="100" t="str">
        <f t="shared" si="191"/>
        <v>치유력 +666</v>
      </c>
    </row>
    <row r="4093" spans="1:16" ht="13.8" customHeight="1">
      <c r="A4093" s="101">
        <f>C4093*ID규칙_기본능력치그룹_단위+COUNTIF($C$4:C4093,C4093)</f>
        <v>24123040</v>
      </c>
      <c r="B4093" s="100" t="s">
        <v>447</v>
      </c>
      <c r="C4093" s="101">
        <f>VLOOKUP(B4093,WEAPON!$B:$D,3,0)</f>
        <v>24123</v>
      </c>
      <c r="D4093" s="102">
        <v>40</v>
      </c>
      <c r="E4093" s="101">
        <v>1</v>
      </c>
      <c r="F4093" s="101">
        <v>265</v>
      </c>
      <c r="G4093" s="101">
        <v>0</v>
      </c>
      <c r="H4093" s="101">
        <v>2</v>
      </c>
      <c r="I4093" s="101">
        <v>1801</v>
      </c>
      <c r="J4093" s="101">
        <v>0</v>
      </c>
      <c r="K4093" s="101">
        <v>3</v>
      </c>
      <c r="L4093" s="101">
        <v>680</v>
      </c>
      <c r="M4093" s="101">
        <v>0</v>
      </c>
      <c r="N4093" s="100" t="str">
        <f t="shared" si="189"/>
        <v>공격력 +265</v>
      </c>
      <c r="O4093" s="100" t="str">
        <f t="shared" si="190"/>
        <v>최대 체력 +1801</v>
      </c>
      <c r="P4093" s="100" t="str">
        <f t="shared" si="191"/>
        <v>치유력 +680</v>
      </c>
    </row>
    <row r="4094" spans="1:16" ht="13.8" customHeight="1">
      <c r="A4094" s="101">
        <f>C4094*ID규칙_기본능력치그룹_단위+COUNTIF($C$4:C4094,C4094)</f>
        <v>24123041</v>
      </c>
      <c r="B4094" s="100" t="s">
        <v>447</v>
      </c>
      <c r="C4094" s="101">
        <f>VLOOKUP(B4094,WEAPON!$B:$D,3,0)</f>
        <v>24123</v>
      </c>
      <c r="D4094" s="102">
        <v>41</v>
      </c>
      <c r="E4094" s="101">
        <v>1</v>
      </c>
      <c r="F4094" s="101">
        <v>270</v>
      </c>
      <c r="G4094" s="101">
        <v>0</v>
      </c>
      <c r="H4094" s="101">
        <v>2</v>
      </c>
      <c r="I4094" s="101">
        <v>1837</v>
      </c>
      <c r="J4094" s="101">
        <v>0</v>
      </c>
      <c r="K4094" s="101">
        <v>3</v>
      </c>
      <c r="L4094" s="101">
        <v>694</v>
      </c>
      <c r="M4094" s="101">
        <v>0</v>
      </c>
      <c r="N4094" s="100" t="str">
        <f t="shared" si="189"/>
        <v>공격력 +270</v>
      </c>
      <c r="O4094" s="100" t="str">
        <f t="shared" si="190"/>
        <v>최대 체력 +1837</v>
      </c>
      <c r="P4094" s="100" t="str">
        <f t="shared" si="191"/>
        <v>치유력 +694</v>
      </c>
    </row>
    <row r="4095" spans="1:16" ht="13.8" customHeight="1">
      <c r="A4095" s="101">
        <f>C4095*ID규칙_기본능력치그룹_단위+COUNTIF($C$4:C4095,C4095)</f>
        <v>24123042</v>
      </c>
      <c r="B4095" s="100" t="s">
        <v>447</v>
      </c>
      <c r="C4095" s="101">
        <f>VLOOKUP(B4095,WEAPON!$B:$D,3,0)</f>
        <v>24123</v>
      </c>
      <c r="D4095" s="102">
        <v>42</v>
      </c>
      <c r="E4095" s="101">
        <v>1</v>
      </c>
      <c r="F4095" s="101">
        <v>276</v>
      </c>
      <c r="G4095" s="101">
        <v>0</v>
      </c>
      <c r="H4095" s="101">
        <v>2</v>
      </c>
      <c r="I4095" s="101">
        <v>1873</v>
      </c>
      <c r="J4095" s="101">
        <v>0</v>
      </c>
      <c r="K4095" s="101">
        <v>3</v>
      </c>
      <c r="L4095" s="101">
        <v>707</v>
      </c>
      <c r="M4095" s="101">
        <v>0</v>
      </c>
      <c r="N4095" s="100" t="str">
        <f t="shared" si="189"/>
        <v>공격력 +276</v>
      </c>
      <c r="O4095" s="100" t="str">
        <f t="shared" si="190"/>
        <v>최대 체력 +1873</v>
      </c>
      <c r="P4095" s="100" t="str">
        <f t="shared" si="191"/>
        <v>치유력 +707</v>
      </c>
    </row>
    <row r="4096" spans="1:16" ht="13.8" customHeight="1">
      <c r="A4096" s="101">
        <f>C4096*ID규칙_기본능력치그룹_단위+COUNTIF($C$4:C4096,C4096)</f>
        <v>24123043</v>
      </c>
      <c r="B4096" s="100" t="s">
        <v>447</v>
      </c>
      <c r="C4096" s="101">
        <f>VLOOKUP(B4096,WEAPON!$B:$D,3,0)</f>
        <v>24123</v>
      </c>
      <c r="D4096" s="102">
        <v>43</v>
      </c>
      <c r="E4096" s="101">
        <v>1</v>
      </c>
      <c r="F4096" s="101">
        <v>281</v>
      </c>
      <c r="G4096" s="101">
        <v>0</v>
      </c>
      <c r="H4096" s="101">
        <v>2</v>
      </c>
      <c r="I4096" s="101">
        <v>1909</v>
      </c>
      <c r="J4096" s="101">
        <v>0</v>
      </c>
      <c r="K4096" s="101">
        <v>3</v>
      </c>
      <c r="L4096" s="101">
        <v>721</v>
      </c>
      <c r="M4096" s="101">
        <v>0</v>
      </c>
      <c r="N4096" s="100" t="str">
        <f t="shared" si="189"/>
        <v>공격력 +281</v>
      </c>
      <c r="O4096" s="100" t="str">
        <f t="shared" si="190"/>
        <v>최대 체력 +1909</v>
      </c>
      <c r="P4096" s="100" t="str">
        <f t="shared" si="191"/>
        <v>치유력 +721</v>
      </c>
    </row>
    <row r="4097" spans="1:16" ht="13.8" customHeight="1">
      <c r="A4097" s="101">
        <f>C4097*ID규칙_기본능력치그룹_단위+COUNTIF($C$4:C4097,C4097)</f>
        <v>24123044</v>
      </c>
      <c r="B4097" s="100" t="s">
        <v>447</v>
      </c>
      <c r="C4097" s="101">
        <f>VLOOKUP(B4097,WEAPON!$B:$D,3,0)</f>
        <v>24123</v>
      </c>
      <c r="D4097" s="102">
        <v>44</v>
      </c>
      <c r="E4097" s="101">
        <v>1</v>
      </c>
      <c r="F4097" s="101">
        <v>286</v>
      </c>
      <c r="G4097" s="101">
        <v>0</v>
      </c>
      <c r="H4097" s="101">
        <v>2</v>
      </c>
      <c r="I4097" s="101">
        <v>1945</v>
      </c>
      <c r="J4097" s="101">
        <v>0</v>
      </c>
      <c r="K4097" s="101">
        <v>3</v>
      </c>
      <c r="L4097" s="101">
        <v>734</v>
      </c>
      <c r="M4097" s="101">
        <v>0</v>
      </c>
      <c r="N4097" s="100" t="str">
        <f t="shared" si="189"/>
        <v>공격력 +286</v>
      </c>
      <c r="O4097" s="100" t="str">
        <f t="shared" si="190"/>
        <v>최대 체력 +1945</v>
      </c>
      <c r="P4097" s="100" t="str">
        <f t="shared" si="191"/>
        <v>치유력 +734</v>
      </c>
    </row>
    <row r="4098" spans="1:16" ht="13.8" customHeight="1">
      <c r="A4098" s="101">
        <f>C4098*ID규칙_기본능력치그룹_단위+COUNTIF($C$4:C4098,C4098)</f>
        <v>24123045</v>
      </c>
      <c r="B4098" s="100" t="s">
        <v>447</v>
      </c>
      <c r="C4098" s="101">
        <f>VLOOKUP(B4098,WEAPON!$B:$D,3,0)</f>
        <v>24123</v>
      </c>
      <c r="D4098" s="102">
        <v>45</v>
      </c>
      <c r="E4098" s="101">
        <v>1</v>
      </c>
      <c r="F4098" s="101">
        <v>291</v>
      </c>
      <c r="G4098" s="101">
        <v>0</v>
      </c>
      <c r="H4098" s="101">
        <v>2</v>
      </c>
      <c r="I4098" s="101">
        <v>1981</v>
      </c>
      <c r="J4098" s="101">
        <v>0</v>
      </c>
      <c r="K4098" s="101">
        <v>3</v>
      </c>
      <c r="L4098" s="101">
        <v>748</v>
      </c>
      <c r="M4098" s="101">
        <v>0</v>
      </c>
      <c r="N4098" s="100" t="str">
        <f t="shared" si="189"/>
        <v>공격력 +291</v>
      </c>
      <c r="O4098" s="100" t="str">
        <f t="shared" si="190"/>
        <v>최대 체력 +1981</v>
      </c>
      <c r="P4098" s="100" t="str">
        <f t="shared" si="191"/>
        <v>치유력 +748</v>
      </c>
    </row>
    <row r="4099" spans="1:16" ht="13.8" customHeight="1">
      <c r="A4099" s="101">
        <f>C4099*ID규칙_기본능력치그룹_단위+COUNTIF($C$4:C4099,C4099)</f>
        <v>24123046</v>
      </c>
      <c r="B4099" s="100" t="s">
        <v>447</v>
      </c>
      <c r="C4099" s="101">
        <f>VLOOKUP(B4099,WEAPON!$B:$D,3,0)</f>
        <v>24123</v>
      </c>
      <c r="D4099" s="102">
        <v>46</v>
      </c>
      <c r="E4099" s="101">
        <v>1</v>
      </c>
      <c r="F4099" s="101">
        <v>297</v>
      </c>
      <c r="G4099" s="101">
        <v>0</v>
      </c>
      <c r="H4099" s="101">
        <v>2</v>
      </c>
      <c r="I4099" s="101">
        <v>2017</v>
      </c>
      <c r="J4099" s="101">
        <v>0</v>
      </c>
      <c r="K4099" s="101">
        <v>3</v>
      </c>
      <c r="L4099" s="101">
        <v>762</v>
      </c>
      <c r="M4099" s="101">
        <v>0</v>
      </c>
      <c r="N4099" s="100" t="str">
        <f t="shared" si="189"/>
        <v>공격력 +297</v>
      </c>
      <c r="O4099" s="100" t="str">
        <f t="shared" si="190"/>
        <v>최대 체력 +2017</v>
      </c>
      <c r="P4099" s="100" t="str">
        <f t="shared" si="191"/>
        <v>치유력 +762</v>
      </c>
    </row>
    <row r="4100" spans="1:16" ht="13.8" customHeight="1">
      <c r="A4100" s="101">
        <f>C4100*ID규칙_기본능력치그룹_단위+COUNTIF($C$4:C4100,C4100)</f>
        <v>24123047</v>
      </c>
      <c r="B4100" s="100" t="s">
        <v>447</v>
      </c>
      <c r="C4100" s="101">
        <f>VLOOKUP(B4100,WEAPON!$B:$D,3,0)</f>
        <v>24123</v>
      </c>
      <c r="D4100" s="102">
        <v>47</v>
      </c>
      <c r="E4100" s="101">
        <v>1</v>
      </c>
      <c r="F4100" s="101">
        <v>302</v>
      </c>
      <c r="G4100" s="101">
        <v>0</v>
      </c>
      <c r="H4100" s="101">
        <v>2</v>
      </c>
      <c r="I4100" s="101">
        <v>2053</v>
      </c>
      <c r="J4100" s="101">
        <v>0</v>
      </c>
      <c r="K4100" s="101">
        <v>3</v>
      </c>
      <c r="L4100" s="101">
        <v>775</v>
      </c>
      <c r="M4100" s="101">
        <v>0</v>
      </c>
      <c r="N4100" s="100" t="str">
        <f t="shared" ref="N4100:N4163" si="192">IF(E4100=0,"-",VLOOKUP(E4100,STATS_TYPE,2,0)&amp;" +")&amp;IF(E4100=0,"",IF(G4100=0,F4100,F4100/100&amp;"%"))</f>
        <v>공격력 +302</v>
      </c>
      <c r="O4100" s="100" t="str">
        <f t="shared" ref="O4100:O4163" si="193">IF(H4100=0,"-",VLOOKUP(H4100,STATS_TYPE,2,0)&amp;" +")&amp;IF(H4100=0,"",IF(J4100=0,I4100,I4100/100&amp;"%"))</f>
        <v>최대 체력 +2053</v>
      </c>
      <c r="P4100" s="100" t="str">
        <f t="shared" ref="P4100:P4163" si="194">IF(K4100=0,"-",VLOOKUP(K4100,STATS_TYPE,2,0)&amp;" +")&amp;IF(K4100=0,"",IF(M4100=0,L4100,L4100/100&amp;"%"))</f>
        <v>치유력 +775</v>
      </c>
    </row>
    <row r="4101" spans="1:16" ht="13.8" customHeight="1">
      <c r="A4101" s="101">
        <f>C4101*ID규칙_기본능력치그룹_단위+COUNTIF($C$4:C4101,C4101)</f>
        <v>24123048</v>
      </c>
      <c r="B4101" s="100" t="s">
        <v>447</v>
      </c>
      <c r="C4101" s="101">
        <f>VLOOKUP(B4101,WEAPON!$B:$D,3,0)</f>
        <v>24123</v>
      </c>
      <c r="D4101" s="102">
        <v>48</v>
      </c>
      <c r="E4101" s="101">
        <v>1</v>
      </c>
      <c r="F4101" s="101">
        <v>307</v>
      </c>
      <c r="G4101" s="101">
        <v>0</v>
      </c>
      <c r="H4101" s="101">
        <v>2</v>
      </c>
      <c r="I4101" s="101">
        <v>2089</v>
      </c>
      <c r="J4101" s="101">
        <v>0</v>
      </c>
      <c r="K4101" s="101">
        <v>3</v>
      </c>
      <c r="L4101" s="101">
        <v>789</v>
      </c>
      <c r="M4101" s="101">
        <v>0</v>
      </c>
      <c r="N4101" s="100" t="str">
        <f t="shared" si="192"/>
        <v>공격력 +307</v>
      </c>
      <c r="O4101" s="100" t="str">
        <f t="shared" si="193"/>
        <v>최대 체력 +2089</v>
      </c>
      <c r="P4101" s="100" t="str">
        <f t="shared" si="194"/>
        <v>치유력 +789</v>
      </c>
    </row>
    <row r="4102" spans="1:16" ht="13.8" customHeight="1">
      <c r="A4102" s="101">
        <f>C4102*ID규칙_기본능력치그룹_단위+COUNTIF($C$4:C4102,C4102)</f>
        <v>24123049</v>
      </c>
      <c r="B4102" s="100" t="s">
        <v>447</v>
      </c>
      <c r="C4102" s="101">
        <f>VLOOKUP(B4102,WEAPON!$B:$D,3,0)</f>
        <v>24123</v>
      </c>
      <c r="D4102" s="102">
        <v>49</v>
      </c>
      <c r="E4102" s="101">
        <v>1</v>
      </c>
      <c r="F4102" s="101">
        <v>313</v>
      </c>
      <c r="G4102" s="101">
        <v>0</v>
      </c>
      <c r="H4102" s="101">
        <v>2</v>
      </c>
      <c r="I4102" s="101">
        <v>2125</v>
      </c>
      <c r="J4102" s="101">
        <v>0</v>
      </c>
      <c r="K4102" s="101">
        <v>3</v>
      </c>
      <c r="L4102" s="101">
        <v>802</v>
      </c>
      <c r="M4102" s="101">
        <v>0</v>
      </c>
      <c r="N4102" s="100" t="str">
        <f t="shared" si="192"/>
        <v>공격력 +313</v>
      </c>
      <c r="O4102" s="100" t="str">
        <f t="shared" si="193"/>
        <v>최대 체력 +2125</v>
      </c>
      <c r="P4102" s="100" t="str">
        <f t="shared" si="194"/>
        <v>치유력 +802</v>
      </c>
    </row>
    <row r="4103" spans="1:16" ht="13.8" customHeight="1">
      <c r="A4103" s="101">
        <f>C4103*ID규칙_기본능력치그룹_단위+COUNTIF($C$4:C4103,C4103)</f>
        <v>24123050</v>
      </c>
      <c r="B4103" s="100" t="s">
        <v>447</v>
      </c>
      <c r="C4103" s="101">
        <f>VLOOKUP(B4103,WEAPON!$B:$D,3,0)</f>
        <v>24123</v>
      </c>
      <c r="D4103" s="102">
        <v>50</v>
      </c>
      <c r="E4103" s="101">
        <v>1</v>
      </c>
      <c r="F4103" s="101">
        <v>318</v>
      </c>
      <c r="G4103" s="101">
        <v>0</v>
      </c>
      <c r="H4103" s="101">
        <v>2</v>
      </c>
      <c r="I4103" s="101">
        <v>2161</v>
      </c>
      <c r="J4103" s="101">
        <v>0</v>
      </c>
      <c r="K4103" s="101">
        <v>3</v>
      </c>
      <c r="L4103" s="101">
        <v>816</v>
      </c>
      <c r="M4103" s="101">
        <v>0</v>
      </c>
      <c r="N4103" s="100" t="str">
        <f t="shared" si="192"/>
        <v>공격력 +318</v>
      </c>
      <c r="O4103" s="100" t="str">
        <f t="shared" si="193"/>
        <v>최대 체력 +2161</v>
      </c>
      <c r="P4103" s="100" t="str">
        <f t="shared" si="194"/>
        <v>치유력 +816</v>
      </c>
    </row>
    <row r="4104" spans="1:16" ht="13.8" customHeight="1">
      <c r="A4104" s="101">
        <f>C4104*ID규칙_기본능력치그룹_단위+COUNTIF($C$4:C4104,C4104)</f>
        <v>11360001</v>
      </c>
      <c r="B4104" s="100" t="s">
        <v>449</v>
      </c>
      <c r="C4104" s="101">
        <f>VLOOKUP(B4104,WEAPON!$B:$D,3,0)</f>
        <v>11360</v>
      </c>
      <c r="D4104" s="102">
        <v>1</v>
      </c>
      <c r="E4104" s="101">
        <v>1</v>
      </c>
      <c r="F4104" s="101">
        <v>119</v>
      </c>
      <c r="G4104" s="101">
        <v>0</v>
      </c>
      <c r="H4104" s="101">
        <v>2</v>
      </c>
      <c r="I4104" s="101">
        <v>609</v>
      </c>
      <c r="J4104" s="101">
        <v>0</v>
      </c>
      <c r="K4104" s="101">
        <v>0</v>
      </c>
      <c r="L4104" s="101">
        <v>0</v>
      </c>
      <c r="M4104" s="101">
        <v>0</v>
      </c>
      <c r="N4104" s="100" t="str">
        <f t="shared" si="192"/>
        <v>공격력 +119</v>
      </c>
      <c r="O4104" s="100" t="str">
        <f t="shared" si="193"/>
        <v>최대 체력 +609</v>
      </c>
      <c r="P4104" s="100" t="str">
        <f t="shared" si="194"/>
        <v>-</v>
      </c>
    </row>
    <row r="4105" spans="1:16" ht="13.8" customHeight="1">
      <c r="A4105" s="101">
        <f>C4105*ID규칙_기본능력치그룹_단위+COUNTIF($C$4:C4105,C4105)</f>
        <v>11360002</v>
      </c>
      <c r="B4105" s="100" t="s">
        <v>449</v>
      </c>
      <c r="C4105" s="101">
        <f>VLOOKUP(B4105,WEAPON!$B:$D,3,0)</f>
        <v>11360</v>
      </c>
      <c r="D4105" s="102">
        <v>2</v>
      </c>
      <c r="E4105" s="101">
        <v>1</v>
      </c>
      <c r="F4105" s="101">
        <v>130</v>
      </c>
      <c r="G4105" s="101">
        <v>0</v>
      </c>
      <c r="H4105" s="101">
        <v>2</v>
      </c>
      <c r="I4105" s="101">
        <v>664</v>
      </c>
      <c r="J4105" s="101">
        <v>0</v>
      </c>
      <c r="K4105" s="101">
        <v>0</v>
      </c>
      <c r="L4105" s="101">
        <v>0</v>
      </c>
      <c r="M4105" s="101">
        <v>0</v>
      </c>
      <c r="N4105" s="100" t="str">
        <f t="shared" si="192"/>
        <v>공격력 +130</v>
      </c>
      <c r="O4105" s="100" t="str">
        <f t="shared" si="193"/>
        <v>최대 체력 +664</v>
      </c>
      <c r="P4105" s="100" t="str">
        <f t="shared" si="194"/>
        <v>-</v>
      </c>
    </row>
    <row r="4106" spans="1:16" ht="13.8" customHeight="1">
      <c r="A4106" s="101">
        <f>C4106*ID규칙_기본능력치그룹_단위+COUNTIF($C$4:C4106,C4106)</f>
        <v>11360003</v>
      </c>
      <c r="B4106" s="100" t="s">
        <v>449</v>
      </c>
      <c r="C4106" s="101">
        <f>VLOOKUP(B4106,WEAPON!$B:$D,3,0)</f>
        <v>11360</v>
      </c>
      <c r="D4106" s="102">
        <v>3</v>
      </c>
      <c r="E4106" s="101">
        <v>1</v>
      </c>
      <c r="F4106" s="101">
        <v>141</v>
      </c>
      <c r="G4106" s="101">
        <v>0</v>
      </c>
      <c r="H4106" s="101">
        <v>2</v>
      </c>
      <c r="I4106" s="101">
        <v>720</v>
      </c>
      <c r="J4106" s="101">
        <v>0</v>
      </c>
      <c r="K4106" s="101">
        <v>0</v>
      </c>
      <c r="L4106" s="101">
        <v>0</v>
      </c>
      <c r="M4106" s="101">
        <v>0</v>
      </c>
      <c r="N4106" s="100" t="str">
        <f t="shared" si="192"/>
        <v>공격력 +141</v>
      </c>
      <c r="O4106" s="100" t="str">
        <f t="shared" si="193"/>
        <v>최대 체력 +720</v>
      </c>
      <c r="P4106" s="100" t="str">
        <f t="shared" si="194"/>
        <v>-</v>
      </c>
    </row>
    <row r="4107" spans="1:16" ht="13.8" customHeight="1">
      <c r="A4107" s="101">
        <f>C4107*ID규칙_기본능력치그룹_단위+COUNTIF($C$4:C4107,C4107)</f>
        <v>11360004</v>
      </c>
      <c r="B4107" s="100" t="s">
        <v>449</v>
      </c>
      <c r="C4107" s="101">
        <f>VLOOKUP(B4107,WEAPON!$B:$D,3,0)</f>
        <v>11360</v>
      </c>
      <c r="D4107" s="102">
        <v>4</v>
      </c>
      <c r="E4107" s="101">
        <v>1</v>
      </c>
      <c r="F4107" s="101">
        <v>151</v>
      </c>
      <c r="G4107" s="101">
        <v>0</v>
      </c>
      <c r="H4107" s="101">
        <v>2</v>
      </c>
      <c r="I4107" s="101">
        <v>775</v>
      </c>
      <c r="J4107" s="101">
        <v>0</v>
      </c>
      <c r="K4107" s="101">
        <v>0</v>
      </c>
      <c r="L4107" s="101">
        <v>0</v>
      </c>
      <c r="M4107" s="101">
        <v>0</v>
      </c>
      <c r="N4107" s="100" t="str">
        <f t="shared" si="192"/>
        <v>공격력 +151</v>
      </c>
      <c r="O4107" s="100" t="str">
        <f t="shared" si="193"/>
        <v>최대 체력 +775</v>
      </c>
      <c r="P4107" s="100" t="str">
        <f t="shared" si="194"/>
        <v>-</v>
      </c>
    </row>
    <row r="4108" spans="1:16" ht="13.8" customHeight="1">
      <c r="A4108" s="101">
        <f>C4108*ID규칙_기본능력치그룹_단위+COUNTIF($C$4:C4108,C4108)</f>
        <v>11360005</v>
      </c>
      <c r="B4108" s="100" t="s">
        <v>449</v>
      </c>
      <c r="C4108" s="101">
        <f>VLOOKUP(B4108,WEAPON!$B:$D,3,0)</f>
        <v>11360</v>
      </c>
      <c r="D4108" s="102">
        <v>5</v>
      </c>
      <c r="E4108" s="101">
        <v>1</v>
      </c>
      <c r="F4108" s="101">
        <v>162</v>
      </c>
      <c r="G4108" s="101">
        <v>0</v>
      </c>
      <c r="H4108" s="101">
        <v>2</v>
      </c>
      <c r="I4108" s="101">
        <v>830</v>
      </c>
      <c r="J4108" s="101">
        <v>0</v>
      </c>
      <c r="K4108" s="101">
        <v>0</v>
      </c>
      <c r="L4108" s="101">
        <v>0</v>
      </c>
      <c r="M4108" s="101">
        <v>0</v>
      </c>
      <c r="N4108" s="100" t="str">
        <f t="shared" si="192"/>
        <v>공격력 +162</v>
      </c>
      <c r="O4108" s="100" t="str">
        <f t="shared" si="193"/>
        <v>최대 체력 +830</v>
      </c>
      <c r="P4108" s="100" t="str">
        <f t="shared" si="194"/>
        <v>-</v>
      </c>
    </row>
    <row r="4109" spans="1:16" ht="13.8" customHeight="1">
      <c r="A4109" s="101">
        <f>C4109*ID규칙_기본능력치그룹_단위+COUNTIF($C$4:C4109,C4109)</f>
        <v>11360006</v>
      </c>
      <c r="B4109" s="100" t="s">
        <v>449</v>
      </c>
      <c r="C4109" s="101">
        <f>VLOOKUP(B4109,WEAPON!$B:$D,3,0)</f>
        <v>11360</v>
      </c>
      <c r="D4109" s="102">
        <v>6</v>
      </c>
      <c r="E4109" s="101">
        <v>1</v>
      </c>
      <c r="F4109" s="101">
        <v>173</v>
      </c>
      <c r="G4109" s="101">
        <v>0</v>
      </c>
      <c r="H4109" s="101">
        <v>2</v>
      </c>
      <c r="I4109" s="101">
        <v>886</v>
      </c>
      <c r="J4109" s="101">
        <v>0</v>
      </c>
      <c r="K4109" s="101">
        <v>0</v>
      </c>
      <c r="L4109" s="101">
        <v>0</v>
      </c>
      <c r="M4109" s="101">
        <v>0</v>
      </c>
      <c r="N4109" s="100" t="str">
        <f t="shared" si="192"/>
        <v>공격력 +173</v>
      </c>
      <c r="O4109" s="100" t="str">
        <f t="shared" si="193"/>
        <v>최대 체력 +886</v>
      </c>
      <c r="P4109" s="100" t="str">
        <f t="shared" si="194"/>
        <v>-</v>
      </c>
    </row>
    <row r="4110" spans="1:16" ht="13.8" customHeight="1">
      <c r="A4110" s="101">
        <f>C4110*ID규칙_기본능력치그룹_단위+COUNTIF($C$4:C4110,C4110)</f>
        <v>11360007</v>
      </c>
      <c r="B4110" s="100" t="s">
        <v>449</v>
      </c>
      <c r="C4110" s="101">
        <f>VLOOKUP(B4110,WEAPON!$B:$D,3,0)</f>
        <v>11360</v>
      </c>
      <c r="D4110" s="102">
        <v>7</v>
      </c>
      <c r="E4110" s="101">
        <v>1</v>
      </c>
      <c r="F4110" s="101">
        <v>184</v>
      </c>
      <c r="G4110" s="101">
        <v>0</v>
      </c>
      <c r="H4110" s="101">
        <v>2</v>
      </c>
      <c r="I4110" s="101">
        <v>941</v>
      </c>
      <c r="J4110" s="101">
        <v>0</v>
      </c>
      <c r="K4110" s="101">
        <v>0</v>
      </c>
      <c r="L4110" s="101">
        <v>0</v>
      </c>
      <c r="M4110" s="101">
        <v>0</v>
      </c>
      <c r="N4110" s="100" t="str">
        <f t="shared" si="192"/>
        <v>공격력 +184</v>
      </c>
      <c r="O4110" s="100" t="str">
        <f t="shared" si="193"/>
        <v>최대 체력 +941</v>
      </c>
      <c r="P4110" s="100" t="str">
        <f t="shared" si="194"/>
        <v>-</v>
      </c>
    </row>
    <row r="4111" spans="1:16" ht="13.8" customHeight="1">
      <c r="A4111" s="101">
        <f>C4111*ID규칙_기본능력치그룹_단위+COUNTIF($C$4:C4111,C4111)</f>
        <v>11360008</v>
      </c>
      <c r="B4111" s="100" t="s">
        <v>449</v>
      </c>
      <c r="C4111" s="101">
        <f>VLOOKUP(B4111,WEAPON!$B:$D,3,0)</f>
        <v>11360</v>
      </c>
      <c r="D4111" s="102">
        <v>8</v>
      </c>
      <c r="E4111" s="101">
        <v>1</v>
      </c>
      <c r="F4111" s="101">
        <v>195</v>
      </c>
      <c r="G4111" s="101">
        <v>0</v>
      </c>
      <c r="H4111" s="101">
        <v>2</v>
      </c>
      <c r="I4111" s="101">
        <v>996</v>
      </c>
      <c r="J4111" s="101">
        <v>0</v>
      </c>
      <c r="K4111" s="101">
        <v>0</v>
      </c>
      <c r="L4111" s="101">
        <v>0</v>
      </c>
      <c r="M4111" s="101">
        <v>0</v>
      </c>
      <c r="N4111" s="100" t="str">
        <f t="shared" si="192"/>
        <v>공격력 +195</v>
      </c>
      <c r="O4111" s="100" t="str">
        <f t="shared" si="193"/>
        <v>최대 체력 +996</v>
      </c>
      <c r="P4111" s="100" t="str">
        <f t="shared" si="194"/>
        <v>-</v>
      </c>
    </row>
    <row r="4112" spans="1:16" ht="13.8" customHeight="1">
      <c r="A4112" s="101">
        <f>C4112*ID규칙_기본능력치그룹_단위+COUNTIF($C$4:C4112,C4112)</f>
        <v>11360009</v>
      </c>
      <c r="B4112" s="100" t="s">
        <v>449</v>
      </c>
      <c r="C4112" s="101">
        <f>VLOOKUP(B4112,WEAPON!$B:$D,3,0)</f>
        <v>11360</v>
      </c>
      <c r="D4112" s="102">
        <v>9</v>
      </c>
      <c r="E4112" s="101">
        <v>1</v>
      </c>
      <c r="F4112" s="101">
        <v>205</v>
      </c>
      <c r="G4112" s="101">
        <v>0</v>
      </c>
      <c r="H4112" s="101">
        <v>2</v>
      </c>
      <c r="I4112" s="101">
        <v>1052</v>
      </c>
      <c r="J4112" s="101">
        <v>0</v>
      </c>
      <c r="K4112" s="101">
        <v>0</v>
      </c>
      <c r="L4112" s="101">
        <v>0</v>
      </c>
      <c r="M4112" s="101">
        <v>0</v>
      </c>
      <c r="N4112" s="100" t="str">
        <f t="shared" si="192"/>
        <v>공격력 +205</v>
      </c>
      <c r="O4112" s="100" t="str">
        <f t="shared" si="193"/>
        <v>최대 체력 +1052</v>
      </c>
      <c r="P4112" s="100" t="str">
        <f t="shared" si="194"/>
        <v>-</v>
      </c>
    </row>
    <row r="4113" spans="1:16" ht="13.8" customHeight="1">
      <c r="A4113" s="101">
        <f>C4113*ID규칙_기본능력치그룹_단위+COUNTIF($C$4:C4113,C4113)</f>
        <v>11360010</v>
      </c>
      <c r="B4113" s="100" t="s">
        <v>449</v>
      </c>
      <c r="C4113" s="101">
        <f>VLOOKUP(B4113,WEAPON!$B:$D,3,0)</f>
        <v>11360</v>
      </c>
      <c r="D4113" s="102">
        <v>10</v>
      </c>
      <c r="E4113" s="101">
        <v>1</v>
      </c>
      <c r="F4113" s="101">
        <v>216</v>
      </c>
      <c r="G4113" s="101">
        <v>0</v>
      </c>
      <c r="H4113" s="101">
        <v>2</v>
      </c>
      <c r="I4113" s="101">
        <v>1107</v>
      </c>
      <c r="J4113" s="101">
        <v>0</v>
      </c>
      <c r="K4113" s="101">
        <v>0</v>
      </c>
      <c r="L4113" s="101">
        <v>0</v>
      </c>
      <c r="M4113" s="101">
        <v>0</v>
      </c>
      <c r="N4113" s="100" t="str">
        <f t="shared" si="192"/>
        <v>공격력 +216</v>
      </c>
      <c r="O4113" s="100" t="str">
        <f t="shared" si="193"/>
        <v>최대 체력 +1107</v>
      </c>
      <c r="P4113" s="100" t="str">
        <f t="shared" si="194"/>
        <v>-</v>
      </c>
    </row>
    <row r="4114" spans="1:16" ht="13.8" customHeight="1">
      <c r="A4114" s="101">
        <f>C4114*ID규칙_기본능력치그룹_단위+COUNTIF($C$4:C4114,C4114)</f>
        <v>11360011</v>
      </c>
      <c r="B4114" s="100" t="s">
        <v>449</v>
      </c>
      <c r="C4114" s="101">
        <f>VLOOKUP(B4114,WEAPON!$B:$D,3,0)</f>
        <v>11360</v>
      </c>
      <c r="D4114" s="102">
        <v>11</v>
      </c>
      <c r="E4114" s="101">
        <v>1</v>
      </c>
      <c r="F4114" s="101">
        <v>227</v>
      </c>
      <c r="G4114" s="101">
        <v>0</v>
      </c>
      <c r="H4114" s="101">
        <v>2</v>
      </c>
      <c r="I4114" s="101">
        <v>1162</v>
      </c>
      <c r="J4114" s="101">
        <v>0</v>
      </c>
      <c r="K4114" s="101">
        <v>0</v>
      </c>
      <c r="L4114" s="101">
        <v>0</v>
      </c>
      <c r="M4114" s="101">
        <v>0</v>
      </c>
      <c r="N4114" s="100" t="str">
        <f t="shared" si="192"/>
        <v>공격력 +227</v>
      </c>
      <c r="O4114" s="100" t="str">
        <f t="shared" si="193"/>
        <v>최대 체력 +1162</v>
      </c>
      <c r="P4114" s="100" t="str">
        <f t="shared" si="194"/>
        <v>-</v>
      </c>
    </row>
    <row r="4115" spans="1:16" ht="13.8" customHeight="1">
      <c r="A4115" s="101">
        <f>C4115*ID규칙_기본능력치그룹_단위+COUNTIF($C$4:C4115,C4115)</f>
        <v>11360012</v>
      </c>
      <c r="B4115" s="100" t="s">
        <v>449</v>
      </c>
      <c r="C4115" s="101">
        <f>VLOOKUP(B4115,WEAPON!$B:$D,3,0)</f>
        <v>11360</v>
      </c>
      <c r="D4115" s="102">
        <v>12</v>
      </c>
      <c r="E4115" s="101">
        <v>1</v>
      </c>
      <c r="F4115" s="101">
        <v>238</v>
      </c>
      <c r="G4115" s="101">
        <v>0</v>
      </c>
      <c r="H4115" s="101">
        <v>2</v>
      </c>
      <c r="I4115" s="101">
        <v>1218</v>
      </c>
      <c r="J4115" s="101">
        <v>0</v>
      </c>
      <c r="K4115" s="101">
        <v>0</v>
      </c>
      <c r="L4115" s="101">
        <v>0</v>
      </c>
      <c r="M4115" s="101">
        <v>0</v>
      </c>
      <c r="N4115" s="100" t="str">
        <f t="shared" si="192"/>
        <v>공격력 +238</v>
      </c>
      <c r="O4115" s="100" t="str">
        <f t="shared" si="193"/>
        <v>최대 체력 +1218</v>
      </c>
      <c r="P4115" s="100" t="str">
        <f t="shared" si="194"/>
        <v>-</v>
      </c>
    </row>
    <row r="4116" spans="1:16" ht="13.8" customHeight="1">
      <c r="A4116" s="101">
        <f>C4116*ID규칙_기본능력치그룹_단위+COUNTIF($C$4:C4116,C4116)</f>
        <v>11360013</v>
      </c>
      <c r="B4116" s="100" t="s">
        <v>449</v>
      </c>
      <c r="C4116" s="101">
        <f>VLOOKUP(B4116,WEAPON!$B:$D,3,0)</f>
        <v>11360</v>
      </c>
      <c r="D4116" s="102">
        <v>13</v>
      </c>
      <c r="E4116" s="101">
        <v>1</v>
      </c>
      <c r="F4116" s="101">
        <v>249</v>
      </c>
      <c r="G4116" s="101">
        <v>0</v>
      </c>
      <c r="H4116" s="101">
        <v>2</v>
      </c>
      <c r="I4116" s="101">
        <v>1273</v>
      </c>
      <c r="J4116" s="101">
        <v>0</v>
      </c>
      <c r="K4116" s="101">
        <v>0</v>
      </c>
      <c r="L4116" s="101">
        <v>0</v>
      </c>
      <c r="M4116" s="101">
        <v>0</v>
      </c>
      <c r="N4116" s="100" t="str">
        <f t="shared" si="192"/>
        <v>공격력 +249</v>
      </c>
      <c r="O4116" s="100" t="str">
        <f t="shared" si="193"/>
        <v>최대 체력 +1273</v>
      </c>
      <c r="P4116" s="100" t="str">
        <f t="shared" si="194"/>
        <v>-</v>
      </c>
    </row>
    <row r="4117" spans="1:16" ht="13.8" customHeight="1">
      <c r="A4117" s="101">
        <f>C4117*ID규칙_기본능력치그룹_단위+COUNTIF($C$4:C4117,C4117)</f>
        <v>11360014</v>
      </c>
      <c r="B4117" s="100" t="s">
        <v>449</v>
      </c>
      <c r="C4117" s="101">
        <f>VLOOKUP(B4117,WEAPON!$B:$D,3,0)</f>
        <v>11360</v>
      </c>
      <c r="D4117" s="102">
        <v>14</v>
      </c>
      <c r="E4117" s="101">
        <v>1</v>
      </c>
      <c r="F4117" s="101">
        <v>259</v>
      </c>
      <c r="G4117" s="101">
        <v>0</v>
      </c>
      <c r="H4117" s="101">
        <v>2</v>
      </c>
      <c r="I4117" s="101">
        <v>1328</v>
      </c>
      <c r="J4117" s="101">
        <v>0</v>
      </c>
      <c r="K4117" s="101">
        <v>0</v>
      </c>
      <c r="L4117" s="101">
        <v>0</v>
      </c>
      <c r="M4117" s="101">
        <v>0</v>
      </c>
      <c r="N4117" s="100" t="str">
        <f t="shared" si="192"/>
        <v>공격력 +259</v>
      </c>
      <c r="O4117" s="100" t="str">
        <f t="shared" si="193"/>
        <v>최대 체력 +1328</v>
      </c>
      <c r="P4117" s="100" t="str">
        <f t="shared" si="194"/>
        <v>-</v>
      </c>
    </row>
    <row r="4118" spans="1:16" ht="13.8" customHeight="1">
      <c r="A4118" s="101">
        <f>C4118*ID규칙_기본능력치그룹_단위+COUNTIF($C$4:C4118,C4118)</f>
        <v>11360015</v>
      </c>
      <c r="B4118" s="100" t="s">
        <v>449</v>
      </c>
      <c r="C4118" s="101">
        <f>VLOOKUP(B4118,WEAPON!$B:$D,3,0)</f>
        <v>11360</v>
      </c>
      <c r="D4118" s="102">
        <v>15</v>
      </c>
      <c r="E4118" s="101">
        <v>1</v>
      </c>
      <c r="F4118" s="101">
        <v>270</v>
      </c>
      <c r="G4118" s="101">
        <v>0</v>
      </c>
      <c r="H4118" s="101">
        <v>2</v>
      </c>
      <c r="I4118" s="101">
        <v>1384</v>
      </c>
      <c r="J4118" s="101">
        <v>0</v>
      </c>
      <c r="K4118" s="101">
        <v>0</v>
      </c>
      <c r="L4118" s="101">
        <v>0</v>
      </c>
      <c r="M4118" s="101">
        <v>0</v>
      </c>
      <c r="N4118" s="100" t="str">
        <f t="shared" si="192"/>
        <v>공격력 +270</v>
      </c>
      <c r="O4118" s="100" t="str">
        <f t="shared" si="193"/>
        <v>최대 체력 +1384</v>
      </c>
      <c r="P4118" s="100" t="str">
        <f t="shared" si="194"/>
        <v>-</v>
      </c>
    </row>
    <row r="4119" spans="1:16" ht="13.8" customHeight="1">
      <c r="A4119" s="101">
        <f>C4119*ID규칙_기본능력치그룹_단위+COUNTIF($C$4:C4119,C4119)</f>
        <v>11360016</v>
      </c>
      <c r="B4119" s="100" t="s">
        <v>449</v>
      </c>
      <c r="C4119" s="101">
        <f>VLOOKUP(B4119,WEAPON!$B:$D,3,0)</f>
        <v>11360</v>
      </c>
      <c r="D4119" s="102">
        <v>16</v>
      </c>
      <c r="E4119" s="101">
        <v>1</v>
      </c>
      <c r="F4119" s="101">
        <v>281</v>
      </c>
      <c r="G4119" s="101">
        <v>0</v>
      </c>
      <c r="H4119" s="101">
        <v>2</v>
      </c>
      <c r="I4119" s="101">
        <v>1439</v>
      </c>
      <c r="J4119" s="101">
        <v>0</v>
      </c>
      <c r="K4119" s="101">
        <v>0</v>
      </c>
      <c r="L4119" s="101">
        <v>0</v>
      </c>
      <c r="M4119" s="101">
        <v>0</v>
      </c>
      <c r="N4119" s="100" t="str">
        <f t="shared" si="192"/>
        <v>공격력 +281</v>
      </c>
      <c r="O4119" s="100" t="str">
        <f t="shared" si="193"/>
        <v>최대 체력 +1439</v>
      </c>
      <c r="P4119" s="100" t="str">
        <f t="shared" si="194"/>
        <v>-</v>
      </c>
    </row>
    <row r="4120" spans="1:16" ht="13.8" customHeight="1">
      <c r="A4120" s="101">
        <f>C4120*ID규칙_기본능력치그룹_단위+COUNTIF($C$4:C4120,C4120)</f>
        <v>11360017</v>
      </c>
      <c r="B4120" s="100" t="s">
        <v>449</v>
      </c>
      <c r="C4120" s="101">
        <f>VLOOKUP(B4120,WEAPON!$B:$D,3,0)</f>
        <v>11360</v>
      </c>
      <c r="D4120" s="102">
        <v>17</v>
      </c>
      <c r="E4120" s="101">
        <v>1</v>
      </c>
      <c r="F4120" s="101">
        <v>292</v>
      </c>
      <c r="G4120" s="101">
        <v>0</v>
      </c>
      <c r="H4120" s="101">
        <v>2</v>
      </c>
      <c r="I4120" s="101">
        <v>1494</v>
      </c>
      <c r="J4120" s="101">
        <v>0</v>
      </c>
      <c r="K4120" s="101">
        <v>0</v>
      </c>
      <c r="L4120" s="101">
        <v>0</v>
      </c>
      <c r="M4120" s="101">
        <v>0</v>
      </c>
      <c r="N4120" s="100" t="str">
        <f t="shared" si="192"/>
        <v>공격력 +292</v>
      </c>
      <c r="O4120" s="100" t="str">
        <f t="shared" si="193"/>
        <v>최대 체력 +1494</v>
      </c>
      <c r="P4120" s="100" t="str">
        <f t="shared" si="194"/>
        <v>-</v>
      </c>
    </row>
    <row r="4121" spans="1:16" ht="13.8" customHeight="1">
      <c r="A4121" s="101">
        <f>C4121*ID규칙_기본능력치그룹_단위+COUNTIF($C$4:C4121,C4121)</f>
        <v>11360018</v>
      </c>
      <c r="B4121" s="100" t="s">
        <v>449</v>
      </c>
      <c r="C4121" s="101">
        <f>VLOOKUP(B4121,WEAPON!$B:$D,3,0)</f>
        <v>11360</v>
      </c>
      <c r="D4121" s="102">
        <v>18</v>
      </c>
      <c r="E4121" s="101">
        <v>1</v>
      </c>
      <c r="F4121" s="101">
        <v>303</v>
      </c>
      <c r="G4121" s="101">
        <v>0</v>
      </c>
      <c r="H4121" s="101">
        <v>2</v>
      </c>
      <c r="I4121" s="101">
        <v>1550</v>
      </c>
      <c r="J4121" s="101">
        <v>0</v>
      </c>
      <c r="K4121" s="101">
        <v>0</v>
      </c>
      <c r="L4121" s="101">
        <v>0</v>
      </c>
      <c r="M4121" s="101">
        <v>0</v>
      </c>
      <c r="N4121" s="100" t="str">
        <f t="shared" si="192"/>
        <v>공격력 +303</v>
      </c>
      <c r="O4121" s="100" t="str">
        <f t="shared" si="193"/>
        <v>최대 체력 +1550</v>
      </c>
      <c r="P4121" s="100" t="str">
        <f t="shared" si="194"/>
        <v>-</v>
      </c>
    </row>
    <row r="4122" spans="1:16" ht="13.8" customHeight="1">
      <c r="A4122" s="101">
        <f>C4122*ID규칙_기본능력치그룹_단위+COUNTIF($C$4:C4122,C4122)</f>
        <v>11360019</v>
      </c>
      <c r="B4122" s="100" t="s">
        <v>449</v>
      </c>
      <c r="C4122" s="101">
        <f>VLOOKUP(B4122,WEAPON!$B:$D,3,0)</f>
        <v>11360</v>
      </c>
      <c r="D4122" s="102">
        <v>19</v>
      </c>
      <c r="E4122" s="101">
        <v>1</v>
      </c>
      <c r="F4122" s="101">
        <v>313</v>
      </c>
      <c r="G4122" s="101">
        <v>0</v>
      </c>
      <c r="H4122" s="101">
        <v>2</v>
      </c>
      <c r="I4122" s="101">
        <v>1605</v>
      </c>
      <c r="J4122" s="101">
        <v>0</v>
      </c>
      <c r="K4122" s="101">
        <v>0</v>
      </c>
      <c r="L4122" s="101">
        <v>0</v>
      </c>
      <c r="M4122" s="101">
        <v>0</v>
      </c>
      <c r="N4122" s="100" t="str">
        <f t="shared" si="192"/>
        <v>공격력 +313</v>
      </c>
      <c r="O4122" s="100" t="str">
        <f t="shared" si="193"/>
        <v>최대 체력 +1605</v>
      </c>
      <c r="P4122" s="100" t="str">
        <f t="shared" si="194"/>
        <v>-</v>
      </c>
    </row>
    <row r="4123" spans="1:16" ht="13.8" customHeight="1">
      <c r="A4123" s="101">
        <f>C4123*ID규칙_기본능력치그룹_단위+COUNTIF($C$4:C4123,C4123)</f>
        <v>11360020</v>
      </c>
      <c r="B4123" s="100" t="s">
        <v>449</v>
      </c>
      <c r="C4123" s="101">
        <f>VLOOKUP(B4123,WEAPON!$B:$D,3,0)</f>
        <v>11360</v>
      </c>
      <c r="D4123" s="102">
        <v>20</v>
      </c>
      <c r="E4123" s="101">
        <v>1</v>
      </c>
      <c r="F4123" s="101">
        <v>324</v>
      </c>
      <c r="G4123" s="101">
        <v>0</v>
      </c>
      <c r="H4123" s="101">
        <v>2</v>
      </c>
      <c r="I4123" s="101">
        <v>1660</v>
      </c>
      <c r="J4123" s="101">
        <v>0</v>
      </c>
      <c r="K4123" s="101">
        <v>0</v>
      </c>
      <c r="L4123" s="101">
        <v>0</v>
      </c>
      <c r="M4123" s="101">
        <v>0</v>
      </c>
      <c r="N4123" s="100" t="str">
        <f t="shared" si="192"/>
        <v>공격력 +324</v>
      </c>
      <c r="O4123" s="100" t="str">
        <f t="shared" si="193"/>
        <v>최대 체력 +1660</v>
      </c>
      <c r="P4123" s="100" t="str">
        <f t="shared" si="194"/>
        <v>-</v>
      </c>
    </row>
    <row r="4124" spans="1:16" ht="13.8" customHeight="1">
      <c r="A4124" s="101">
        <f>C4124*ID규칙_기본능력치그룹_단위+COUNTIF($C$4:C4124,C4124)</f>
        <v>11360021</v>
      </c>
      <c r="B4124" s="100" t="s">
        <v>449</v>
      </c>
      <c r="C4124" s="101">
        <f>VLOOKUP(B4124,WEAPON!$B:$D,3,0)</f>
        <v>11360</v>
      </c>
      <c r="D4124" s="102">
        <v>21</v>
      </c>
      <c r="E4124" s="101">
        <v>1</v>
      </c>
      <c r="F4124" s="101">
        <v>335</v>
      </c>
      <c r="G4124" s="101">
        <v>0</v>
      </c>
      <c r="H4124" s="101">
        <v>2</v>
      </c>
      <c r="I4124" s="101">
        <v>1716</v>
      </c>
      <c r="J4124" s="101">
        <v>0</v>
      </c>
      <c r="K4124" s="101">
        <v>0</v>
      </c>
      <c r="L4124" s="101">
        <v>0</v>
      </c>
      <c r="M4124" s="101">
        <v>0</v>
      </c>
      <c r="N4124" s="100" t="str">
        <f t="shared" si="192"/>
        <v>공격력 +335</v>
      </c>
      <c r="O4124" s="100" t="str">
        <f t="shared" si="193"/>
        <v>최대 체력 +1716</v>
      </c>
      <c r="P4124" s="100" t="str">
        <f t="shared" si="194"/>
        <v>-</v>
      </c>
    </row>
    <row r="4125" spans="1:16" ht="13.8" customHeight="1">
      <c r="A4125" s="101">
        <f>C4125*ID규칙_기본능력치그룹_단위+COUNTIF($C$4:C4125,C4125)</f>
        <v>11360022</v>
      </c>
      <c r="B4125" s="100" t="s">
        <v>449</v>
      </c>
      <c r="C4125" s="101">
        <f>VLOOKUP(B4125,WEAPON!$B:$D,3,0)</f>
        <v>11360</v>
      </c>
      <c r="D4125" s="102">
        <v>22</v>
      </c>
      <c r="E4125" s="101">
        <v>1</v>
      </c>
      <c r="F4125" s="101">
        <v>346</v>
      </c>
      <c r="G4125" s="101">
        <v>0</v>
      </c>
      <c r="H4125" s="101">
        <v>2</v>
      </c>
      <c r="I4125" s="101">
        <v>1771</v>
      </c>
      <c r="J4125" s="101">
        <v>0</v>
      </c>
      <c r="K4125" s="101">
        <v>0</v>
      </c>
      <c r="L4125" s="101">
        <v>0</v>
      </c>
      <c r="M4125" s="101">
        <v>0</v>
      </c>
      <c r="N4125" s="100" t="str">
        <f t="shared" si="192"/>
        <v>공격력 +346</v>
      </c>
      <c r="O4125" s="100" t="str">
        <f t="shared" si="193"/>
        <v>최대 체력 +1771</v>
      </c>
      <c r="P4125" s="100" t="str">
        <f t="shared" si="194"/>
        <v>-</v>
      </c>
    </row>
    <row r="4126" spans="1:16" ht="13.8" customHeight="1">
      <c r="A4126" s="101">
        <f>C4126*ID규칙_기본능력치그룹_단위+COUNTIF($C$4:C4126,C4126)</f>
        <v>11360023</v>
      </c>
      <c r="B4126" s="100" t="s">
        <v>449</v>
      </c>
      <c r="C4126" s="101">
        <f>VLOOKUP(B4126,WEAPON!$B:$D,3,0)</f>
        <v>11360</v>
      </c>
      <c r="D4126" s="102">
        <v>23</v>
      </c>
      <c r="E4126" s="101">
        <v>1</v>
      </c>
      <c r="F4126" s="101">
        <v>357</v>
      </c>
      <c r="G4126" s="101">
        <v>0</v>
      </c>
      <c r="H4126" s="101">
        <v>2</v>
      </c>
      <c r="I4126" s="101">
        <v>1826</v>
      </c>
      <c r="J4126" s="101">
        <v>0</v>
      </c>
      <c r="K4126" s="101">
        <v>0</v>
      </c>
      <c r="L4126" s="101">
        <v>0</v>
      </c>
      <c r="M4126" s="101">
        <v>0</v>
      </c>
      <c r="N4126" s="100" t="str">
        <f t="shared" si="192"/>
        <v>공격력 +357</v>
      </c>
      <c r="O4126" s="100" t="str">
        <f t="shared" si="193"/>
        <v>최대 체력 +1826</v>
      </c>
      <c r="P4126" s="100" t="str">
        <f t="shared" si="194"/>
        <v>-</v>
      </c>
    </row>
    <row r="4127" spans="1:16" ht="13.8" customHeight="1">
      <c r="A4127" s="101">
        <f>C4127*ID규칙_기본능력치그룹_단위+COUNTIF($C$4:C4127,C4127)</f>
        <v>11360024</v>
      </c>
      <c r="B4127" s="100" t="s">
        <v>449</v>
      </c>
      <c r="C4127" s="101">
        <f>VLOOKUP(B4127,WEAPON!$B:$D,3,0)</f>
        <v>11360</v>
      </c>
      <c r="D4127" s="102">
        <v>24</v>
      </c>
      <c r="E4127" s="101">
        <v>1</v>
      </c>
      <c r="F4127" s="101">
        <v>367</v>
      </c>
      <c r="G4127" s="101">
        <v>0</v>
      </c>
      <c r="H4127" s="101">
        <v>2</v>
      </c>
      <c r="I4127" s="101">
        <v>1882</v>
      </c>
      <c r="J4127" s="101">
        <v>0</v>
      </c>
      <c r="K4127" s="101">
        <v>0</v>
      </c>
      <c r="L4127" s="101">
        <v>0</v>
      </c>
      <c r="M4127" s="101">
        <v>0</v>
      </c>
      <c r="N4127" s="100" t="str">
        <f t="shared" si="192"/>
        <v>공격력 +367</v>
      </c>
      <c r="O4127" s="100" t="str">
        <f t="shared" si="193"/>
        <v>최대 체력 +1882</v>
      </c>
      <c r="P4127" s="100" t="str">
        <f t="shared" si="194"/>
        <v>-</v>
      </c>
    </row>
    <row r="4128" spans="1:16" ht="13.8" customHeight="1">
      <c r="A4128" s="101">
        <f>C4128*ID규칙_기본능력치그룹_단위+COUNTIF($C$4:C4128,C4128)</f>
        <v>11360025</v>
      </c>
      <c r="B4128" s="100" t="s">
        <v>449</v>
      </c>
      <c r="C4128" s="101">
        <f>VLOOKUP(B4128,WEAPON!$B:$D,3,0)</f>
        <v>11360</v>
      </c>
      <c r="D4128" s="102">
        <v>25</v>
      </c>
      <c r="E4128" s="101">
        <v>1</v>
      </c>
      <c r="F4128" s="101">
        <v>378</v>
      </c>
      <c r="G4128" s="101">
        <v>0</v>
      </c>
      <c r="H4128" s="101">
        <v>2</v>
      </c>
      <c r="I4128" s="101">
        <v>1937</v>
      </c>
      <c r="J4128" s="101">
        <v>0</v>
      </c>
      <c r="K4128" s="101">
        <v>0</v>
      </c>
      <c r="L4128" s="101">
        <v>0</v>
      </c>
      <c r="M4128" s="101">
        <v>0</v>
      </c>
      <c r="N4128" s="100" t="str">
        <f t="shared" si="192"/>
        <v>공격력 +378</v>
      </c>
      <c r="O4128" s="100" t="str">
        <f t="shared" si="193"/>
        <v>최대 체력 +1937</v>
      </c>
      <c r="P4128" s="100" t="str">
        <f t="shared" si="194"/>
        <v>-</v>
      </c>
    </row>
    <row r="4129" spans="1:16" ht="13.8" customHeight="1">
      <c r="A4129" s="101">
        <f>C4129*ID규칙_기본능력치그룹_단위+COUNTIF($C$4:C4129,C4129)</f>
        <v>11360026</v>
      </c>
      <c r="B4129" s="100" t="s">
        <v>449</v>
      </c>
      <c r="C4129" s="101">
        <f>VLOOKUP(B4129,WEAPON!$B:$D,3,0)</f>
        <v>11360</v>
      </c>
      <c r="D4129" s="102">
        <v>26</v>
      </c>
      <c r="E4129" s="101">
        <v>1</v>
      </c>
      <c r="F4129" s="101">
        <v>389</v>
      </c>
      <c r="G4129" s="101">
        <v>0</v>
      </c>
      <c r="H4129" s="101">
        <v>2</v>
      </c>
      <c r="I4129" s="101">
        <v>1992</v>
      </c>
      <c r="J4129" s="101">
        <v>0</v>
      </c>
      <c r="K4129" s="101">
        <v>0</v>
      </c>
      <c r="L4129" s="101">
        <v>0</v>
      </c>
      <c r="M4129" s="101">
        <v>0</v>
      </c>
      <c r="N4129" s="100" t="str">
        <f t="shared" si="192"/>
        <v>공격력 +389</v>
      </c>
      <c r="O4129" s="100" t="str">
        <f t="shared" si="193"/>
        <v>최대 체력 +1992</v>
      </c>
      <c r="P4129" s="100" t="str">
        <f t="shared" si="194"/>
        <v>-</v>
      </c>
    </row>
    <row r="4130" spans="1:16" ht="13.8" customHeight="1">
      <c r="A4130" s="101">
        <f>C4130*ID규칙_기본능력치그룹_단위+COUNTIF($C$4:C4130,C4130)</f>
        <v>11360027</v>
      </c>
      <c r="B4130" s="100" t="s">
        <v>449</v>
      </c>
      <c r="C4130" s="101">
        <f>VLOOKUP(B4130,WEAPON!$B:$D,3,0)</f>
        <v>11360</v>
      </c>
      <c r="D4130" s="102">
        <v>27</v>
      </c>
      <c r="E4130" s="101">
        <v>1</v>
      </c>
      <c r="F4130" s="101">
        <v>400</v>
      </c>
      <c r="G4130" s="101">
        <v>0</v>
      </c>
      <c r="H4130" s="101">
        <v>2</v>
      </c>
      <c r="I4130" s="101">
        <v>2047</v>
      </c>
      <c r="J4130" s="101">
        <v>0</v>
      </c>
      <c r="K4130" s="101">
        <v>0</v>
      </c>
      <c r="L4130" s="101">
        <v>0</v>
      </c>
      <c r="M4130" s="101">
        <v>0</v>
      </c>
      <c r="N4130" s="100" t="str">
        <f t="shared" si="192"/>
        <v>공격력 +400</v>
      </c>
      <c r="O4130" s="100" t="str">
        <f t="shared" si="193"/>
        <v>최대 체력 +2047</v>
      </c>
      <c r="P4130" s="100" t="str">
        <f t="shared" si="194"/>
        <v>-</v>
      </c>
    </row>
    <row r="4131" spans="1:16" ht="13.8" customHeight="1">
      <c r="A4131" s="101">
        <f>C4131*ID규칙_기본능력치그룹_단위+COUNTIF($C$4:C4131,C4131)</f>
        <v>11360028</v>
      </c>
      <c r="B4131" s="100" t="s">
        <v>449</v>
      </c>
      <c r="C4131" s="101">
        <f>VLOOKUP(B4131,WEAPON!$B:$D,3,0)</f>
        <v>11360</v>
      </c>
      <c r="D4131" s="102">
        <v>28</v>
      </c>
      <c r="E4131" s="101">
        <v>1</v>
      </c>
      <c r="F4131" s="101">
        <v>410</v>
      </c>
      <c r="G4131" s="101">
        <v>0</v>
      </c>
      <c r="H4131" s="101">
        <v>2</v>
      </c>
      <c r="I4131" s="101">
        <v>2103</v>
      </c>
      <c r="J4131" s="101">
        <v>0</v>
      </c>
      <c r="K4131" s="101">
        <v>0</v>
      </c>
      <c r="L4131" s="101">
        <v>0</v>
      </c>
      <c r="M4131" s="101">
        <v>0</v>
      </c>
      <c r="N4131" s="100" t="str">
        <f t="shared" si="192"/>
        <v>공격력 +410</v>
      </c>
      <c r="O4131" s="100" t="str">
        <f t="shared" si="193"/>
        <v>최대 체력 +2103</v>
      </c>
      <c r="P4131" s="100" t="str">
        <f t="shared" si="194"/>
        <v>-</v>
      </c>
    </row>
    <row r="4132" spans="1:16" ht="13.8" customHeight="1">
      <c r="A4132" s="101">
        <f>C4132*ID규칙_기본능력치그룹_단위+COUNTIF($C$4:C4132,C4132)</f>
        <v>11360029</v>
      </c>
      <c r="B4132" s="100" t="s">
        <v>449</v>
      </c>
      <c r="C4132" s="101">
        <f>VLOOKUP(B4132,WEAPON!$B:$D,3,0)</f>
        <v>11360</v>
      </c>
      <c r="D4132" s="102">
        <v>29</v>
      </c>
      <c r="E4132" s="101">
        <v>1</v>
      </c>
      <c r="F4132" s="101">
        <v>421</v>
      </c>
      <c r="G4132" s="101">
        <v>0</v>
      </c>
      <c r="H4132" s="101">
        <v>2</v>
      </c>
      <c r="I4132" s="101">
        <v>2158</v>
      </c>
      <c r="J4132" s="101">
        <v>0</v>
      </c>
      <c r="K4132" s="101">
        <v>0</v>
      </c>
      <c r="L4132" s="101">
        <v>0</v>
      </c>
      <c r="M4132" s="101">
        <v>0</v>
      </c>
      <c r="N4132" s="100" t="str">
        <f t="shared" si="192"/>
        <v>공격력 +421</v>
      </c>
      <c r="O4132" s="100" t="str">
        <f t="shared" si="193"/>
        <v>최대 체력 +2158</v>
      </c>
      <c r="P4132" s="100" t="str">
        <f t="shared" si="194"/>
        <v>-</v>
      </c>
    </row>
    <row r="4133" spans="1:16" ht="13.8" customHeight="1">
      <c r="A4133" s="101">
        <f>C4133*ID규칙_기본능력치그룹_단위+COUNTIF($C$4:C4133,C4133)</f>
        <v>11360030</v>
      </c>
      <c r="B4133" s="100" t="s">
        <v>449</v>
      </c>
      <c r="C4133" s="101">
        <f>VLOOKUP(B4133,WEAPON!$B:$D,3,0)</f>
        <v>11360</v>
      </c>
      <c r="D4133" s="102">
        <v>30</v>
      </c>
      <c r="E4133" s="101">
        <v>1</v>
      </c>
      <c r="F4133" s="101">
        <v>432</v>
      </c>
      <c r="G4133" s="101">
        <v>0</v>
      </c>
      <c r="H4133" s="101">
        <v>2</v>
      </c>
      <c r="I4133" s="101">
        <v>2213</v>
      </c>
      <c r="J4133" s="101">
        <v>0</v>
      </c>
      <c r="K4133" s="101">
        <v>0</v>
      </c>
      <c r="L4133" s="101">
        <v>0</v>
      </c>
      <c r="M4133" s="101">
        <v>0</v>
      </c>
      <c r="N4133" s="100" t="str">
        <f t="shared" si="192"/>
        <v>공격력 +432</v>
      </c>
      <c r="O4133" s="100" t="str">
        <f t="shared" si="193"/>
        <v>최대 체력 +2213</v>
      </c>
      <c r="P4133" s="100" t="str">
        <f t="shared" si="194"/>
        <v>-</v>
      </c>
    </row>
    <row r="4134" spans="1:16" ht="13.8" customHeight="1">
      <c r="A4134" s="101">
        <f>C4134*ID규칙_기본능력치그룹_단위+COUNTIF($C$4:C4134,C4134)</f>
        <v>11360031</v>
      </c>
      <c r="B4134" s="100" t="s">
        <v>449</v>
      </c>
      <c r="C4134" s="101">
        <f>VLOOKUP(B4134,WEAPON!$B:$D,3,0)</f>
        <v>11360</v>
      </c>
      <c r="D4134" s="102">
        <v>31</v>
      </c>
      <c r="E4134" s="101">
        <v>1</v>
      </c>
      <c r="F4134" s="101">
        <v>443</v>
      </c>
      <c r="G4134" s="101">
        <v>0</v>
      </c>
      <c r="H4134" s="101">
        <v>2</v>
      </c>
      <c r="I4134" s="101">
        <v>2269</v>
      </c>
      <c r="J4134" s="101">
        <v>0</v>
      </c>
      <c r="K4134" s="101">
        <v>0</v>
      </c>
      <c r="L4134" s="101">
        <v>0</v>
      </c>
      <c r="M4134" s="101">
        <v>0</v>
      </c>
      <c r="N4134" s="100" t="str">
        <f t="shared" si="192"/>
        <v>공격력 +443</v>
      </c>
      <c r="O4134" s="100" t="str">
        <f t="shared" si="193"/>
        <v>최대 체력 +2269</v>
      </c>
      <c r="P4134" s="100" t="str">
        <f t="shared" si="194"/>
        <v>-</v>
      </c>
    </row>
    <row r="4135" spans="1:16" ht="13.8" customHeight="1">
      <c r="A4135" s="101">
        <f>C4135*ID규칙_기본능력치그룹_단위+COUNTIF($C$4:C4135,C4135)</f>
        <v>11360032</v>
      </c>
      <c r="B4135" s="100" t="s">
        <v>449</v>
      </c>
      <c r="C4135" s="101">
        <f>VLOOKUP(B4135,WEAPON!$B:$D,3,0)</f>
        <v>11360</v>
      </c>
      <c r="D4135" s="102">
        <v>32</v>
      </c>
      <c r="E4135" s="101">
        <v>1</v>
      </c>
      <c r="F4135" s="101">
        <v>454</v>
      </c>
      <c r="G4135" s="101">
        <v>0</v>
      </c>
      <c r="H4135" s="101">
        <v>2</v>
      </c>
      <c r="I4135" s="101">
        <v>2324</v>
      </c>
      <c r="J4135" s="101">
        <v>0</v>
      </c>
      <c r="K4135" s="101">
        <v>0</v>
      </c>
      <c r="L4135" s="101">
        <v>0</v>
      </c>
      <c r="M4135" s="101">
        <v>0</v>
      </c>
      <c r="N4135" s="100" t="str">
        <f t="shared" si="192"/>
        <v>공격력 +454</v>
      </c>
      <c r="O4135" s="100" t="str">
        <f t="shared" si="193"/>
        <v>최대 체력 +2324</v>
      </c>
      <c r="P4135" s="100" t="str">
        <f t="shared" si="194"/>
        <v>-</v>
      </c>
    </row>
    <row r="4136" spans="1:16" ht="13.8" customHeight="1">
      <c r="A4136" s="101">
        <f>C4136*ID규칙_기본능력치그룹_단위+COUNTIF($C$4:C4136,C4136)</f>
        <v>11360033</v>
      </c>
      <c r="B4136" s="100" t="s">
        <v>449</v>
      </c>
      <c r="C4136" s="101">
        <f>VLOOKUP(B4136,WEAPON!$B:$D,3,0)</f>
        <v>11360</v>
      </c>
      <c r="D4136" s="102">
        <v>33</v>
      </c>
      <c r="E4136" s="101">
        <v>1</v>
      </c>
      <c r="F4136" s="101">
        <v>464</v>
      </c>
      <c r="G4136" s="101">
        <v>0</v>
      </c>
      <c r="H4136" s="101">
        <v>2</v>
      </c>
      <c r="I4136" s="101">
        <v>2379</v>
      </c>
      <c r="J4136" s="101">
        <v>0</v>
      </c>
      <c r="K4136" s="101">
        <v>0</v>
      </c>
      <c r="L4136" s="101">
        <v>0</v>
      </c>
      <c r="M4136" s="101">
        <v>0</v>
      </c>
      <c r="N4136" s="100" t="str">
        <f t="shared" si="192"/>
        <v>공격력 +464</v>
      </c>
      <c r="O4136" s="100" t="str">
        <f t="shared" si="193"/>
        <v>최대 체력 +2379</v>
      </c>
      <c r="P4136" s="100" t="str">
        <f t="shared" si="194"/>
        <v>-</v>
      </c>
    </row>
    <row r="4137" spans="1:16" ht="13.8" customHeight="1">
      <c r="A4137" s="101">
        <f>C4137*ID규칙_기본능력치그룹_단위+COUNTIF($C$4:C4137,C4137)</f>
        <v>11360034</v>
      </c>
      <c r="B4137" s="100" t="s">
        <v>449</v>
      </c>
      <c r="C4137" s="101">
        <f>VLOOKUP(B4137,WEAPON!$B:$D,3,0)</f>
        <v>11360</v>
      </c>
      <c r="D4137" s="102">
        <v>34</v>
      </c>
      <c r="E4137" s="101">
        <v>1</v>
      </c>
      <c r="F4137" s="101">
        <v>475</v>
      </c>
      <c r="G4137" s="101">
        <v>0</v>
      </c>
      <c r="H4137" s="101">
        <v>2</v>
      </c>
      <c r="I4137" s="101">
        <v>2435</v>
      </c>
      <c r="J4137" s="101">
        <v>0</v>
      </c>
      <c r="K4137" s="101">
        <v>0</v>
      </c>
      <c r="L4137" s="101">
        <v>0</v>
      </c>
      <c r="M4137" s="101">
        <v>0</v>
      </c>
      <c r="N4137" s="100" t="str">
        <f t="shared" si="192"/>
        <v>공격력 +475</v>
      </c>
      <c r="O4137" s="100" t="str">
        <f t="shared" si="193"/>
        <v>최대 체력 +2435</v>
      </c>
      <c r="P4137" s="100" t="str">
        <f t="shared" si="194"/>
        <v>-</v>
      </c>
    </row>
    <row r="4138" spans="1:16" ht="13.8" customHeight="1">
      <c r="A4138" s="101">
        <f>C4138*ID규칙_기본능력치그룹_단위+COUNTIF($C$4:C4138,C4138)</f>
        <v>11360035</v>
      </c>
      <c r="B4138" s="100" t="s">
        <v>449</v>
      </c>
      <c r="C4138" s="101">
        <f>VLOOKUP(B4138,WEAPON!$B:$D,3,0)</f>
        <v>11360</v>
      </c>
      <c r="D4138" s="102">
        <v>35</v>
      </c>
      <c r="E4138" s="101">
        <v>1</v>
      </c>
      <c r="F4138" s="101">
        <v>486</v>
      </c>
      <c r="G4138" s="101">
        <v>0</v>
      </c>
      <c r="H4138" s="101">
        <v>2</v>
      </c>
      <c r="I4138" s="101">
        <v>2490</v>
      </c>
      <c r="J4138" s="101">
        <v>0</v>
      </c>
      <c r="K4138" s="101">
        <v>0</v>
      </c>
      <c r="L4138" s="101">
        <v>0</v>
      </c>
      <c r="M4138" s="101">
        <v>0</v>
      </c>
      <c r="N4138" s="100" t="str">
        <f t="shared" si="192"/>
        <v>공격력 +486</v>
      </c>
      <c r="O4138" s="100" t="str">
        <f t="shared" si="193"/>
        <v>최대 체력 +2490</v>
      </c>
      <c r="P4138" s="100" t="str">
        <f t="shared" si="194"/>
        <v>-</v>
      </c>
    </row>
    <row r="4139" spans="1:16" ht="13.8" customHeight="1">
      <c r="A4139" s="101">
        <f>C4139*ID규칙_기본능력치그룹_단위+COUNTIF($C$4:C4139,C4139)</f>
        <v>11360036</v>
      </c>
      <c r="B4139" s="100" t="s">
        <v>449</v>
      </c>
      <c r="C4139" s="101">
        <f>VLOOKUP(B4139,WEAPON!$B:$D,3,0)</f>
        <v>11360</v>
      </c>
      <c r="D4139" s="102">
        <v>36</v>
      </c>
      <c r="E4139" s="101">
        <v>1</v>
      </c>
      <c r="F4139" s="101">
        <v>497</v>
      </c>
      <c r="G4139" s="101">
        <v>0</v>
      </c>
      <c r="H4139" s="101">
        <v>2</v>
      </c>
      <c r="I4139" s="101">
        <v>2545</v>
      </c>
      <c r="J4139" s="101">
        <v>0</v>
      </c>
      <c r="K4139" s="101">
        <v>0</v>
      </c>
      <c r="L4139" s="101">
        <v>0</v>
      </c>
      <c r="M4139" s="101">
        <v>0</v>
      </c>
      <c r="N4139" s="100" t="str">
        <f t="shared" si="192"/>
        <v>공격력 +497</v>
      </c>
      <c r="O4139" s="100" t="str">
        <f t="shared" si="193"/>
        <v>최대 체력 +2545</v>
      </c>
      <c r="P4139" s="100" t="str">
        <f t="shared" si="194"/>
        <v>-</v>
      </c>
    </row>
    <row r="4140" spans="1:16" ht="13.8" customHeight="1">
      <c r="A4140" s="101">
        <f>C4140*ID규칙_기본능력치그룹_단위+COUNTIF($C$4:C4140,C4140)</f>
        <v>11360037</v>
      </c>
      <c r="B4140" s="100" t="s">
        <v>449</v>
      </c>
      <c r="C4140" s="101">
        <f>VLOOKUP(B4140,WEAPON!$B:$D,3,0)</f>
        <v>11360</v>
      </c>
      <c r="D4140" s="102">
        <v>37</v>
      </c>
      <c r="E4140" s="101">
        <v>1</v>
      </c>
      <c r="F4140" s="101">
        <v>508</v>
      </c>
      <c r="G4140" s="101">
        <v>0</v>
      </c>
      <c r="H4140" s="101">
        <v>2</v>
      </c>
      <c r="I4140" s="101">
        <v>2601</v>
      </c>
      <c r="J4140" s="101">
        <v>0</v>
      </c>
      <c r="K4140" s="101">
        <v>0</v>
      </c>
      <c r="L4140" s="101">
        <v>0</v>
      </c>
      <c r="M4140" s="101">
        <v>0</v>
      </c>
      <c r="N4140" s="100" t="str">
        <f t="shared" si="192"/>
        <v>공격력 +508</v>
      </c>
      <c r="O4140" s="100" t="str">
        <f t="shared" si="193"/>
        <v>최대 체력 +2601</v>
      </c>
      <c r="P4140" s="100" t="str">
        <f t="shared" si="194"/>
        <v>-</v>
      </c>
    </row>
    <row r="4141" spans="1:16" ht="13.8" customHeight="1">
      <c r="A4141" s="101">
        <f>C4141*ID규칙_기본능력치그룹_단위+COUNTIF($C$4:C4141,C4141)</f>
        <v>11360038</v>
      </c>
      <c r="B4141" s="100" t="s">
        <v>449</v>
      </c>
      <c r="C4141" s="101">
        <f>VLOOKUP(B4141,WEAPON!$B:$D,3,0)</f>
        <v>11360</v>
      </c>
      <c r="D4141" s="102">
        <v>38</v>
      </c>
      <c r="E4141" s="101">
        <v>1</v>
      </c>
      <c r="F4141" s="101">
        <v>518</v>
      </c>
      <c r="G4141" s="101">
        <v>0</v>
      </c>
      <c r="H4141" s="101">
        <v>2</v>
      </c>
      <c r="I4141" s="101">
        <v>2656</v>
      </c>
      <c r="J4141" s="101">
        <v>0</v>
      </c>
      <c r="K4141" s="101">
        <v>0</v>
      </c>
      <c r="L4141" s="101">
        <v>0</v>
      </c>
      <c r="M4141" s="101">
        <v>0</v>
      </c>
      <c r="N4141" s="100" t="str">
        <f t="shared" si="192"/>
        <v>공격력 +518</v>
      </c>
      <c r="O4141" s="100" t="str">
        <f t="shared" si="193"/>
        <v>최대 체력 +2656</v>
      </c>
      <c r="P4141" s="100" t="str">
        <f t="shared" si="194"/>
        <v>-</v>
      </c>
    </row>
    <row r="4142" spans="1:16" ht="13.8" customHeight="1">
      <c r="A4142" s="101">
        <f>C4142*ID규칙_기본능력치그룹_단위+COUNTIF($C$4:C4142,C4142)</f>
        <v>11360039</v>
      </c>
      <c r="B4142" s="100" t="s">
        <v>449</v>
      </c>
      <c r="C4142" s="101">
        <f>VLOOKUP(B4142,WEAPON!$B:$D,3,0)</f>
        <v>11360</v>
      </c>
      <c r="D4142" s="102">
        <v>39</v>
      </c>
      <c r="E4142" s="101">
        <v>1</v>
      </c>
      <c r="F4142" s="101">
        <v>529</v>
      </c>
      <c r="G4142" s="101">
        <v>0</v>
      </c>
      <c r="H4142" s="101">
        <v>2</v>
      </c>
      <c r="I4142" s="101">
        <v>2711</v>
      </c>
      <c r="J4142" s="101">
        <v>0</v>
      </c>
      <c r="K4142" s="101">
        <v>0</v>
      </c>
      <c r="L4142" s="101">
        <v>0</v>
      </c>
      <c r="M4142" s="101">
        <v>0</v>
      </c>
      <c r="N4142" s="100" t="str">
        <f t="shared" si="192"/>
        <v>공격력 +529</v>
      </c>
      <c r="O4142" s="100" t="str">
        <f t="shared" si="193"/>
        <v>최대 체력 +2711</v>
      </c>
      <c r="P4142" s="100" t="str">
        <f t="shared" si="194"/>
        <v>-</v>
      </c>
    </row>
    <row r="4143" spans="1:16" ht="13.8" customHeight="1">
      <c r="A4143" s="101">
        <f>C4143*ID규칙_기본능력치그룹_단위+COUNTIF($C$4:C4143,C4143)</f>
        <v>11360040</v>
      </c>
      <c r="B4143" s="100" t="s">
        <v>449</v>
      </c>
      <c r="C4143" s="101">
        <f>VLOOKUP(B4143,WEAPON!$B:$D,3,0)</f>
        <v>11360</v>
      </c>
      <c r="D4143" s="102">
        <v>40</v>
      </c>
      <c r="E4143" s="101">
        <v>1</v>
      </c>
      <c r="F4143" s="101">
        <v>540</v>
      </c>
      <c r="G4143" s="101">
        <v>0</v>
      </c>
      <c r="H4143" s="101">
        <v>2</v>
      </c>
      <c r="I4143" s="101">
        <v>2767</v>
      </c>
      <c r="J4143" s="101">
        <v>0</v>
      </c>
      <c r="K4143" s="101">
        <v>0</v>
      </c>
      <c r="L4143" s="101">
        <v>0</v>
      </c>
      <c r="M4143" s="101">
        <v>0</v>
      </c>
      <c r="N4143" s="100" t="str">
        <f t="shared" si="192"/>
        <v>공격력 +540</v>
      </c>
      <c r="O4143" s="100" t="str">
        <f t="shared" si="193"/>
        <v>최대 체력 +2767</v>
      </c>
      <c r="P4143" s="100" t="str">
        <f t="shared" si="194"/>
        <v>-</v>
      </c>
    </row>
    <row r="4144" spans="1:16" ht="13.8" customHeight="1">
      <c r="A4144" s="101">
        <f>C4144*ID규칙_기본능력치그룹_단위+COUNTIF($C$4:C4144,C4144)</f>
        <v>11360041</v>
      </c>
      <c r="B4144" s="100" t="s">
        <v>449</v>
      </c>
      <c r="C4144" s="101">
        <f>VLOOKUP(B4144,WEAPON!$B:$D,3,0)</f>
        <v>11360</v>
      </c>
      <c r="D4144" s="102">
        <v>41</v>
      </c>
      <c r="E4144" s="101">
        <v>1</v>
      </c>
      <c r="F4144" s="101">
        <v>551</v>
      </c>
      <c r="G4144" s="101">
        <v>0</v>
      </c>
      <c r="H4144" s="101">
        <v>2</v>
      </c>
      <c r="I4144" s="101">
        <v>2822</v>
      </c>
      <c r="J4144" s="101">
        <v>0</v>
      </c>
      <c r="K4144" s="101">
        <v>0</v>
      </c>
      <c r="L4144" s="101">
        <v>0</v>
      </c>
      <c r="M4144" s="101">
        <v>0</v>
      </c>
      <c r="N4144" s="100" t="str">
        <f t="shared" si="192"/>
        <v>공격력 +551</v>
      </c>
      <c r="O4144" s="100" t="str">
        <f t="shared" si="193"/>
        <v>최대 체력 +2822</v>
      </c>
      <c r="P4144" s="100" t="str">
        <f t="shared" si="194"/>
        <v>-</v>
      </c>
    </row>
    <row r="4145" spans="1:16" ht="13.8" customHeight="1">
      <c r="A4145" s="101">
        <f>C4145*ID규칙_기본능력치그룹_단위+COUNTIF($C$4:C4145,C4145)</f>
        <v>11360042</v>
      </c>
      <c r="B4145" s="100" t="s">
        <v>449</v>
      </c>
      <c r="C4145" s="101">
        <f>VLOOKUP(B4145,WEAPON!$B:$D,3,0)</f>
        <v>11360</v>
      </c>
      <c r="D4145" s="102">
        <v>42</v>
      </c>
      <c r="E4145" s="101">
        <v>1</v>
      </c>
      <c r="F4145" s="101">
        <v>562</v>
      </c>
      <c r="G4145" s="101">
        <v>0</v>
      </c>
      <c r="H4145" s="101">
        <v>2</v>
      </c>
      <c r="I4145" s="101">
        <v>2877</v>
      </c>
      <c r="J4145" s="101">
        <v>0</v>
      </c>
      <c r="K4145" s="101">
        <v>0</v>
      </c>
      <c r="L4145" s="101">
        <v>0</v>
      </c>
      <c r="M4145" s="101">
        <v>0</v>
      </c>
      <c r="N4145" s="100" t="str">
        <f t="shared" si="192"/>
        <v>공격력 +562</v>
      </c>
      <c r="O4145" s="100" t="str">
        <f t="shared" si="193"/>
        <v>최대 체력 +2877</v>
      </c>
      <c r="P4145" s="100" t="str">
        <f t="shared" si="194"/>
        <v>-</v>
      </c>
    </row>
    <row r="4146" spans="1:16" ht="13.8" customHeight="1">
      <c r="A4146" s="101">
        <f>C4146*ID규칙_기본능력치그룹_단위+COUNTIF($C$4:C4146,C4146)</f>
        <v>11360043</v>
      </c>
      <c r="B4146" s="100" t="s">
        <v>449</v>
      </c>
      <c r="C4146" s="101">
        <f>VLOOKUP(B4146,WEAPON!$B:$D,3,0)</f>
        <v>11360</v>
      </c>
      <c r="D4146" s="102">
        <v>43</v>
      </c>
      <c r="E4146" s="101">
        <v>1</v>
      </c>
      <c r="F4146" s="101">
        <v>572</v>
      </c>
      <c r="G4146" s="101">
        <v>0</v>
      </c>
      <c r="H4146" s="101">
        <v>2</v>
      </c>
      <c r="I4146" s="101">
        <v>2933</v>
      </c>
      <c r="J4146" s="101">
        <v>0</v>
      </c>
      <c r="K4146" s="101">
        <v>0</v>
      </c>
      <c r="L4146" s="101">
        <v>0</v>
      </c>
      <c r="M4146" s="101">
        <v>0</v>
      </c>
      <c r="N4146" s="100" t="str">
        <f t="shared" si="192"/>
        <v>공격력 +572</v>
      </c>
      <c r="O4146" s="100" t="str">
        <f t="shared" si="193"/>
        <v>최대 체력 +2933</v>
      </c>
      <c r="P4146" s="100" t="str">
        <f t="shared" si="194"/>
        <v>-</v>
      </c>
    </row>
    <row r="4147" spans="1:16" ht="13.8" customHeight="1">
      <c r="A4147" s="101">
        <f>C4147*ID규칙_기본능력치그룹_단위+COUNTIF($C$4:C4147,C4147)</f>
        <v>11360044</v>
      </c>
      <c r="B4147" s="100" t="s">
        <v>449</v>
      </c>
      <c r="C4147" s="101">
        <f>VLOOKUP(B4147,WEAPON!$B:$D,3,0)</f>
        <v>11360</v>
      </c>
      <c r="D4147" s="102">
        <v>44</v>
      </c>
      <c r="E4147" s="101">
        <v>1</v>
      </c>
      <c r="F4147" s="101">
        <v>583</v>
      </c>
      <c r="G4147" s="101">
        <v>0</v>
      </c>
      <c r="H4147" s="101">
        <v>2</v>
      </c>
      <c r="I4147" s="101">
        <v>2988</v>
      </c>
      <c r="J4147" s="101">
        <v>0</v>
      </c>
      <c r="K4147" s="101">
        <v>0</v>
      </c>
      <c r="L4147" s="101">
        <v>0</v>
      </c>
      <c r="M4147" s="101">
        <v>0</v>
      </c>
      <c r="N4147" s="100" t="str">
        <f t="shared" si="192"/>
        <v>공격력 +583</v>
      </c>
      <c r="O4147" s="100" t="str">
        <f t="shared" si="193"/>
        <v>최대 체력 +2988</v>
      </c>
      <c r="P4147" s="100" t="str">
        <f t="shared" si="194"/>
        <v>-</v>
      </c>
    </row>
    <row r="4148" spans="1:16" ht="13.8" customHeight="1">
      <c r="A4148" s="101">
        <f>C4148*ID규칙_기본능력치그룹_단위+COUNTIF($C$4:C4148,C4148)</f>
        <v>11360045</v>
      </c>
      <c r="B4148" s="100" t="s">
        <v>449</v>
      </c>
      <c r="C4148" s="101">
        <f>VLOOKUP(B4148,WEAPON!$B:$D,3,0)</f>
        <v>11360</v>
      </c>
      <c r="D4148" s="102">
        <v>45</v>
      </c>
      <c r="E4148" s="101">
        <v>1</v>
      </c>
      <c r="F4148" s="101">
        <v>594</v>
      </c>
      <c r="G4148" s="101">
        <v>0</v>
      </c>
      <c r="H4148" s="101">
        <v>2</v>
      </c>
      <c r="I4148" s="101">
        <v>3043</v>
      </c>
      <c r="J4148" s="101">
        <v>0</v>
      </c>
      <c r="K4148" s="101">
        <v>0</v>
      </c>
      <c r="L4148" s="101">
        <v>0</v>
      </c>
      <c r="M4148" s="101">
        <v>0</v>
      </c>
      <c r="N4148" s="100" t="str">
        <f t="shared" si="192"/>
        <v>공격력 +594</v>
      </c>
      <c r="O4148" s="100" t="str">
        <f t="shared" si="193"/>
        <v>최대 체력 +3043</v>
      </c>
      <c r="P4148" s="100" t="str">
        <f t="shared" si="194"/>
        <v>-</v>
      </c>
    </row>
    <row r="4149" spans="1:16" ht="13.8" customHeight="1">
      <c r="A4149" s="101">
        <f>C4149*ID규칙_기본능력치그룹_단위+COUNTIF($C$4:C4149,C4149)</f>
        <v>11360046</v>
      </c>
      <c r="B4149" s="100" t="s">
        <v>449</v>
      </c>
      <c r="C4149" s="101">
        <f>VLOOKUP(B4149,WEAPON!$B:$D,3,0)</f>
        <v>11360</v>
      </c>
      <c r="D4149" s="102">
        <v>46</v>
      </c>
      <c r="E4149" s="101">
        <v>1</v>
      </c>
      <c r="F4149" s="101">
        <v>605</v>
      </c>
      <c r="G4149" s="101">
        <v>0</v>
      </c>
      <c r="H4149" s="101">
        <v>2</v>
      </c>
      <c r="I4149" s="101">
        <v>3099</v>
      </c>
      <c r="J4149" s="101">
        <v>0</v>
      </c>
      <c r="K4149" s="101">
        <v>0</v>
      </c>
      <c r="L4149" s="101">
        <v>0</v>
      </c>
      <c r="M4149" s="101">
        <v>0</v>
      </c>
      <c r="N4149" s="100" t="str">
        <f t="shared" si="192"/>
        <v>공격력 +605</v>
      </c>
      <c r="O4149" s="100" t="str">
        <f t="shared" si="193"/>
        <v>최대 체력 +3099</v>
      </c>
      <c r="P4149" s="100" t="str">
        <f t="shared" si="194"/>
        <v>-</v>
      </c>
    </row>
    <row r="4150" spans="1:16" ht="13.8" customHeight="1">
      <c r="A4150" s="101">
        <f>C4150*ID규칙_기본능력치그룹_단위+COUNTIF($C$4:C4150,C4150)</f>
        <v>11360047</v>
      </c>
      <c r="B4150" s="100" t="s">
        <v>449</v>
      </c>
      <c r="C4150" s="101">
        <f>VLOOKUP(B4150,WEAPON!$B:$D,3,0)</f>
        <v>11360</v>
      </c>
      <c r="D4150" s="102">
        <v>47</v>
      </c>
      <c r="E4150" s="101">
        <v>1</v>
      </c>
      <c r="F4150" s="101">
        <v>616</v>
      </c>
      <c r="G4150" s="101">
        <v>0</v>
      </c>
      <c r="H4150" s="101">
        <v>2</v>
      </c>
      <c r="I4150" s="101">
        <v>3154</v>
      </c>
      <c r="J4150" s="101">
        <v>0</v>
      </c>
      <c r="K4150" s="101">
        <v>0</v>
      </c>
      <c r="L4150" s="101">
        <v>0</v>
      </c>
      <c r="M4150" s="101">
        <v>0</v>
      </c>
      <c r="N4150" s="100" t="str">
        <f t="shared" si="192"/>
        <v>공격력 +616</v>
      </c>
      <c r="O4150" s="100" t="str">
        <f t="shared" si="193"/>
        <v>최대 체력 +3154</v>
      </c>
      <c r="P4150" s="100" t="str">
        <f t="shared" si="194"/>
        <v>-</v>
      </c>
    </row>
    <row r="4151" spans="1:16" ht="13.8" customHeight="1">
      <c r="A4151" s="101">
        <f>C4151*ID규칙_기본능력치그룹_단위+COUNTIF($C$4:C4151,C4151)</f>
        <v>11360048</v>
      </c>
      <c r="B4151" s="100" t="s">
        <v>449</v>
      </c>
      <c r="C4151" s="101">
        <f>VLOOKUP(B4151,WEAPON!$B:$D,3,0)</f>
        <v>11360</v>
      </c>
      <c r="D4151" s="102">
        <v>48</v>
      </c>
      <c r="E4151" s="101">
        <v>1</v>
      </c>
      <c r="F4151" s="101">
        <v>626</v>
      </c>
      <c r="G4151" s="101">
        <v>0</v>
      </c>
      <c r="H4151" s="101">
        <v>2</v>
      </c>
      <c r="I4151" s="101">
        <v>3209</v>
      </c>
      <c r="J4151" s="101">
        <v>0</v>
      </c>
      <c r="K4151" s="101">
        <v>0</v>
      </c>
      <c r="L4151" s="101">
        <v>0</v>
      </c>
      <c r="M4151" s="101">
        <v>0</v>
      </c>
      <c r="N4151" s="100" t="str">
        <f t="shared" si="192"/>
        <v>공격력 +626</v>
      </c>
      <c r="O4151" s="100" t="str">
        <f t="shared" si="193"/>
        <v>최대 체력 +3209</v>
      </c>
      <c r="P4151" s="100" t="str">
        <f t="shared" si="194"/>
        <v>-</v>
      </c>
    </row>
    <row r="4152" spans="1:16" ht="13.8" customHeight="1">
      <c r="A4152" s="101">
        <f>C4152*ID규칙_기본능력치그룹_단위+COUNTIF($C$4:C4152,C4152)</f>
        <v>11360049</v>
      </c>
      <c r="B4152" s="100" t="s">
        <v>449</v>
      </c>
      <c r="C4152" s="101">
        <f>VLOOKUP(B4152,WEAPON!$B:$D,3,0)</f>
        <v>11360</v>
      </c>
      <c r="D4152" s="102">
        <v>49</v>
      </c>
      <c r="E4152" s="101">
        <v>1</v>
      </c>
      <c r="F4152" s="101">
        <v>637</v>
      </c>
      <c r="G4152" s="101">
        <v>0</v>
      </c>
      <c r="H4152" s="101">
        <v>2</v>
      </c>
      <c r="I4152" s="101">
        <v>3265</v>
      </c>
      <c r="J4152" s="101">
        <v>0</v>
      </c>
      <c r="K4152" s="101">
        <v>0</v>
      </c>
      <c r="L4152" s="101">
        <v>0</v>
      </c>
      <c r="M4152" s="101">
        <v>0</v>
      </c>
      <c r="N4152" s="100" t="str">
        <f t="shared" si="192"/>
        <v>공격력 +637</v>
      </c>
      <c r="O4152" s="100" t="str">
        <f t="shared" si="193"/>
        <v>최대 체력 +3265</v>
      </c>
      <c r="P4152" s="100" t="str">
        <f t="shared" si="194"/>
        <v>-</v>
      </c>
    </row>
    <row r="4153" spans="1:16" ht="13.8" customHeight="1">
      <c r="A4153" s="101">
        <f>C4153*ID규칙_기본능력치그룹_단위+COUNTIF($C$4:C4153,C4153)</f>
        <v>11360050</v>
      </c>
      <c r="B4153" s="100" t="s">
        <v>449</v>
      </c>
      <c r="C4153" s="101">
        <f>VLOOKUP(B4153,WEAPON!$B:$D,3,0)</f>
        <v>11360</v>
      </c>
      <c r="D4153" s="102">
        <v>50</v>
      </c>
      <c r="E4153" s="101">
        <v>1</v>
      </c>
      <c r="F4153" s="101">
        <v>648</v>
      </c>
      <c r="G4153" s="101">
        <v>0</v>
      </c>
      <c r="H4153" s="101">
        <v>2</v>
      </c>
      <c r="I4153" s="101">
        <v>3320</v>
      </c>
      <c r="J4153" s="101">
        <v>0</v>
      </c>
      <c r="K4153" s="101">
        <v>0</v>
      </c>
      <c r="L4153" s="101">
        <v>0</v>
      </c>
      <c r="M4153" s="101">
        <v>0</v>
      </c>
      <c r="N4153" s="100" t="str">
        <f t="shared" si="192"/>
        <v>공격력 +648</v>
      </c>
      <c r="O4153" s="100" t="str">
        <f t="shared" si="193"/>
        <v>최대 체력 +3320</v>
      </c>
      <c r="P4153" s="100" t="str">
        <f t="shared" si="194"/>
        <v>-</v>
      </c>
    </row>
    <row r="4154" spans="1:16" ht="13.8" customHeight="1">
      <c r="A4154" s="101">
        <f>C4154*ID규칙_기본능력치그룹_단위+COUNTIF($C$4:C4154,C4154)</f>
        <v>21324001</v>
      </c>
      <c r="B4154" s="100" t="s">
        <v>451</v>
      </c>
      <c r="C4154" s="101">
        <f>VLOOKUP(B4154,WEAPON!$B:$D,3,0)</f>
        <v>21324</v>
      </c>
      <c r="D4154" s="102">
        <v>1</v>
      </c>
      <c r="E4154" s="101">
        <v>1</v>
      </c>
      <c r="F4154" s="101">
        <v>133</v>
      </c>
      <c r="G4154" s="101">
        <v>0</v>
      </c>
      <c r="H4154" s="101">
        <v>2</v>
      </c>
      <c r="I4154" s="101">
        <v>430</v>
      </c>
      <c r="J4154" s="101">
        <v>0</v>
      </c>
      <c r="K4154" s="101">
        <v>3</v>
      </c>
      <c r="L4154" s="101">
        <v>191</v>
      </c>
      <c r="M4154" s="101">
        <v>0</v>
      </c>
      <c r="N4154" s="100" t="str">
        <f t="shared" si="192"/>
        <v>공격력 +133</v>
      </c>
      <c r="O4154" s="100" t="str">
        <f t="shared" si="193"/>
        <v>최대 체력 +430</v>
      </c>
      <c r="P4154" s="100" t="str">
        <f t="shared" si="194"/>
        <v>치유력 +191</v>
      </c>
    </row>
    <row r="4155" spans="1:16" ht="13.8" customHeight="1">
      <c r="A4155" s="101">
        <f>C4155*ID규칙_기본능력치그룹_단위+COUNTIF($C$4:C4155,C4155)</f>
        <v>21324002</v>
      </c>
      <c r="B4155" s="100" t="s">
        <v>451</v>
      </c>
      <c r="C4155" s="101">
        <f>VLOOKUP(B4155,WEAPON!$B:$D,3,0)</f>
        <v>21324</v>
      </c>
      <c r="D4155" s="102">
        <v>2</v>
      </c>
      <c r="E4155" s="101">
        <v>1</v>
      </c>
      <c r="F4155" s="101">
        <v>145</v>
      </c>
      <c r="G4155" s="101">
        <v>0</v>
      </c>
      <c r="H4155" s="101">
        <v>2</v>
      </c>
      <c r="I4155" s="101">
        <v>469</v>
      </c>
      <c r="J4155" s="101">
        <v>0</v>
      </c>
      <c r="K4155" s="101">
        <v>3</v>
      </c>
      <c r="L4155" s="101">
        <v>208</v>
      </c>
      <c r="M4155" s="101">
        <v>0</v>
      </c>
      <c r="N4155" s="100" t="str">
        <f t="shared" si="192"/>
        <v>공격력 +145</v>
      </c>
      <c r="O4155" s="100" t="str">
        <f t="shared" si="193"/>
        <v>최대 체력 +469</v>
      </c>
      <c r="P4155" s="100" t="str">
        <f t="shared" si="194"/>
        <v>치유력 +208</v>
      </c>
    </row>
    <row r="4156" spans="1:16" ht="13.8" customHeight="1">
      <c r="A4156" s="101">
        <f>C4156*ID규칙_기본능력치그룹_단위+COUNTIF($C$4:C4156,C4156)</f>
        <v>21324003</v>
      </c>
      <c r="B4156" s="100" t="s">
        <v>451</v>
      </c>
      <c r="C4156" s="101">
        <f>VLOOKUP(B4156,WEAPON!$B:$D,3,0)</f>
        <v>21324</v>
      </c>
      <c r="D4156" s="102">
        <v>3</v>
      </c>
      <c r="E4156" s="101">
        <v>1</v>
      </c>
      <c r="F4156" s="101">
        <v>157</v>
      </c>
      <c r="G4156" s="101">
        <v>0</v>
      </c>
      <c r="H4156" s="101">
        <v>2</v>
      </c>
      <c r="I4156" s="101">
        <v>508</v>
      </c>
      <c r="J4156" s="101">
        <v>0</v>
      </c>
      <c r="K4156" s="101">
        <v>3</v>
      </c>
      <c r="L4156" s="101">
        <v>226</v>
      </c>
      <c r="M4156" s="101">
        <v>0</v>
      </c>
      <c r="N4156" s="100" t="str">
        <f t="shared" si="192"/>
        <v>공격력 +157</v>
      </c>
      <c r="O4156" s="100" t="str">
        <f t="shared" si="193"/>
        <v>최대 체력 +508</v>
      </c>
      <c r="P4156" s="100" t="str">
        <f t="shared" si="194"/>
        <v>치유력 +226</v>
      </c>
    </row>
    <row r="4157" spans="1:16" ht="13.8" customHeight="1">
      <c r="A4157" s="101">
        <f>C4157*ID규칙_기본능력치그룹_단위+COUNTIF($C$4:C4157,C4157)</f>
        <v>21324004</v>
      </c>
      <c r="B4157" s="100" t="s">
        <v>451</v>
      </c>
      <c r="C4157" s="101">
        <f>VLOOKUP(B4157,WEAPON!$B:$D,3,0)</f>
        <v>21324</v>
      </c>
      <c r="D4157" s="102">
        <v>4</v>
      </c>
      <c r="E4157" s="101">
        <v>1</v>
      </c>
      <c r="F4157" s="101">
        <v>169</v>
      </c>
      <c r="G4157" s="101">
        <v>0</v>
      </c>
      <c r="H4157" s="101">
        <v>2</v>
      </c>
      <c r="I4157" s="101">
        <v>547</v>
      </c>
      <c r="J4157" s="101">
        <v>0</v>
      </c>
      <c r="K4157" s="101">
        <v>3</v>
      </c>
      <c r="L4157" s="101">
        <v>243</v>
      </c>
      <c r="M4157" s="101">
        <v>0</v>
      </c>
      <c r="N4157" s="100" t="str">
        <f t="shared" si="192"/>
        <v>공격력 +169</v>
      </c>
      <c r="O4157" s="100" t="str">
        <f t="shared" si="193"/>
        <v>최대 체력 +547</v>
      </c>
      <c r="P4157" s="100" t="str">
        <f t="shared" si="194"/>
        <v>치유력 +243</v>
      </c>
    </row>
    <row r="4158" spans="1:16" ht="13.8" customHeight="1">
      <c r="A4158" s="101">
        <f>C4158*ID규칙_기본능력치그룹_단위+COUNTIF($C$4:C4158,C4158)</f>
        <v>21324005</v>
      </c>
      <c r="B4158" s="100" t="s">
        <v>451</v>
      </c>
      <c r="C4158" s="101">
        <f>VLOOKUP(B4158,WEAPON!$B:$D,3,0)</f>
        <v>21324</v>
      </c>
      <c r="D4158" s="102">
        <v>5</v>
      </c>
      <c r="E4158" s="101">
        <v>1</v>
      </c>
      <c r="F4158" s="101">
        <v>181</v>
      </c>
      <c r="G4158" s="101">
        <v>0</v>
      </c>
      <c r="H4158" s="101">
        <v>2</v>
      </c>
      <c r="I4158" s="101">
        <v>586</v>
      </c>
      <c r="J4158" s="101">
        <v>0</v>
      </c>
      <c r="K4158" s="101">
        <v>3</v>
      </c>
      <c r="L4158" s="101">
        <v>261</v>
      </c>
      <c r="M4158" s="101">
        <v>0</v>
      </c>
      <c r="N4158" s="100" t="str">
        <f t="shared" si="192"/>
        <v>공격력 +181</v>
      </c>
      <c r="O4158" s="100" t="str">
        <f t="shared" si="193"/>
        <v>최대 체력 +586</v>
      </c>
      <c r="P4158" s="100" t="str">
        <f t="shared" si="194"/>
        <v>치유력 +261</v>
      </c>
    </row>
    <row r="4159" spans="1:16" ht="13.8" customHeight="1">
      <c r="A4159" s="101">
        <f>C4159*ID규칙_기본능력치그룹_단위+COUNTIF($C$4:C4159,C4159)</f>
        <v>21324006</v>
      </c>
      <c r="B4159" s="100" t="s">
        <v>451</v>
      </c>
      <c r="C4159" s="101">
        <f>VLOOKUP(B4159,WEAPON!$B:$D,3,0)</f>
        <v>21324</v>
      </c>
      <c r="D4159" s="102">
        <v>6</v>
      </c>
      <c r="E4159" s="101">
        <v>1</v>
      </c>
      <c r="F4159" s="101">
        <v>193</v>
      </c>
      <c r="G4159" s="101">
        <v>0</v>
      </c>
      <c r="H4159" s="101">
        <v>2</v>
      </c>
      <c r="I4159" s="101">
        <v>626</v>
      </c>
      <c r="J4159" s="101">
        <v>0</v>
      </c>
      <c r="K4159" s="101">
        <v>3</v>
      </c>
      <c r="L4159" s="101">
        <v>278</v>
      </c>
      <c r="M4159" s="101">
        <v>0</v>
      </c>
      <c r="N4159" s="100" t="str">
        <f t="shared" si="192"/>
        <v>공격력 +193</v>
      </c>
      <c r="O4159" s="100" t="str">
        <f t="shared" si="193"/>
        <v>최대 체력 +626</v>
      </c>
      <c r="P4159" s="100" t="str">
        <f t="shared" si="194"/>
        <v>치유력 +278</v>
      </c>
    </row>
    <row r="4160" spans="1:16" ht="13.8" customHeight="1">
      <c r="A4160" s="101">
        <f>C4160*ID규칙_기본능력치그룹_단위+COUNTIF($C$4:C4160,C4160)</f>
        <v>21324007</v>
      </c>
      <c r="B4160" s="100" t="s">
        <v>451</v>
      </c>
      <c r="C4160" s="101">
        <f>VLOOKUP(B4160,WEAPON!$B:$D,3,0)</f>
        <v>21324</v>
      </c>
      <c r="D4160" s="102">
        <v>7</v>
      </c>
      <c r="E4160" s="101">
        <v>1</v>
      </c>
      <c r="F4160" s="101">
        <v>205</v>
      </c>
      <c r="G4160" s="101">
        <v>0</v>
      </c>
      <c r="H4160" s="101">
        <v>2</v>
      </c>
      <c r="I4160" s="101">
        <v>665</v>
      </c>
      <c r="J4160" s="101">
        <v>0</v>
      </c>
      <c r="K4160" s="101">
        <v>3</v>
      </c>
      <c r="L4160" s="101">
        <v>295</v>
      </c>
      <c r="M4160" s="101">
        <v>0</v>
      </c>
      <c r="N4160" s="100" t="str">
        <f t="shared" si="192"/>
        <v>공격력 +205</v>
      </c>
      <c r="O4160" s="100" t="str">
        <f t="shared" si="193"/>
        <v>최대 체력 +665</v>
      </c>
      <c r="P4160" s="100" t="str">
        <f t="shared" si="194"/>
        <v>치유력 +295</v>
      </c>
    </row>
    <row r="4161" spans="1:16" ht="13.8" customHeight="1">
      <c r="A4161" s="101">
        <f>C4161*ID규칙_기본능력치그룹_단위+COUNTIF($C$4:C4161,C4161)</f>
        <v>21324008</v>
      </c>
      <c r="B4161" s="100" t="s">
        <v>451</v>
      </c>
      <c r="C4161" s="101">
        <f>VLOOKUP(B4161,WEAPON!$B:$D,3,0)</f>
        <v>21324</v>
      </c>
      <c r="D4161" s="102">
        <v>8</v>
      </c>
      <c r="E4161" s="101">
        <v>1</v>
      </c>
      <c r="F4161" s="101">
        <v>218</v>
      </c>
      <c r="G4161" s="101">
        <v>0</v>
      </c>
      <c r="H4161" s="101">
        <v>2</v>
      </c>
      <c r="I4161" s="101">
        <v>704</v>
      </c>
      <c r="J4161" s="101">
        <v>0</v>
      </c>
      <c r="K4161" s="101">
        <v>3</v>
      </c>
      <c r="L4161" s="101">
        <v>313</v>
      </c>
      <c r="M4161" s="101">
        <v>0</v>
      </c>
      <c r="N4161" s="100" t="str">
        <f t="shared" si="192"/>
        <v>공격력 +218</v>
      </c>
      <c r="O4161" s="100" t="str">
        <f t="shared" si="193"/>
        <v>최대 체력 +704</v>
      </c>
      <c r="P4161" s="100" t="str">
        <f t="shared" si="194"/>
        <v>치유력 +313</v>
      </c>
    </row>
    <row r="4162" spans="1:16" ht="13.8" customHeight="1">
      <c r="A4162" s="101">
        <f>C4162*ID규칙_기본능력치그룹_단위+COUNTIF($C$4:C4162,C4162)</f>
        <v>21324009</v>
      </c>
      <c r="B4162" s="100" t="s">
        <v>451</v>
      </c>
      <c r="C4162" s="101">
        <f>VLOOKUP(B4162,WEAPON!$B:$D,3,0)</f>
        <v>21324</v>
      </c>
      <c r="D4162" s="102">
        <v>9</v>
      </c>
      <c r="E4162" s="101">
        <v>1</v>
      </c>
      <c r="F4162" s="101">
        <v>230</v>
      </c>
      <c r="G4162" s="101">
        <v>0</v>
      </c>
      <c r="H4162" s="101">
        <v>2</v>
      </c>
      <c r="I4162" s="101">
        <v>743</v>
      </c>
      <c r="J4162" s="101">
        <v>0</v>
      </c>
      <c r="K4162" s="101">
        <v>3</v>
      </c>
      <c r="L4162" s="101">
        <v>330</v>
      </c>
      <c r="M4162" s="101">
        <v>0</v>
      </c>
      <c r="N4162" s="100" t="str">
        <f t="shared" si="192"/>
        <v>공격력 +230</v>
      </c>
      <c r="O4162" s="100" t="str">
        <f t="shared" si="193"/>
        <v>최대 체력 +743</v>
      </c>
      <c r="P4162" s="100" t="str">
        <f t="shared" si="194"/>
        <v>치유력 +330</v>
      </c>
    </row>
    <row r="4163" spans="1:16" ht="13.8" customHeight="1">
      <c r="A4163" s="101">
        <f>C4163*ID규칙_기본능력치그룹_단위+COUNTIF($C$4:C4163,C4163)</f>
        <v>21324010</v>
      </c>
      <c r="B4163" s="100" t="s">
        <v>451</v>
      </c>
      <c r="C4163" s="101">
        <f>VLOOKUP(B4163,WEAPON!$B:$D,3,0)</f>
        <v>21324</v>
      </c>
      <c r="D4163" s="102">
        <v>10</v>
      </c>
      <c r="E4163" s="101">
        <v>1</v>
      </c>
      <c r="F4163" s="101">
        <v>242</v>
      </c>
      <c r="G4163" s="101">
        <v>0</v>
      </c>
      <c r="H4163" s="101">
        <v>2</v>
      </c>
      <c r="I4163" s="101">
        <v>782</v>
      </c>
      <c r="J4163" s="101">
        <v>0</v>
      </c>
      <c r="K4163" s="101">
        <v>3</v>
      </c>
      <c r="L4163" s="101">
        <v>347</v>
      </c>
      <c r="M4163" s="101">
        <v>0</v>
      </c>
      <c r="N4163" s="100" t="str">
        <f t="shared" si="192"/>
        <v>공격력 +242</v>
      </c>
      <c r="O4163" s="100" t="str">
        <f t="shared" si="193"/>
        <v>최대 체력 +782</v>
      </c>
      <c r="P4163" s="100" t="str">
        <f t="shared" si="194"/>
        <v>치유력 +347</v>
      </c>
    </row>
    <row r="4164" spans="1:16" ht="13.8" customHeight="1">
      <c r="A4164" s="101">
        <f>C4164*ID규칙_기본능력치그룹_단위+COUNTIF($C$4:C4164,C4164)</f>
        <v>21324011</v>
      </c>
      <c r="B4164" s="100" t="s">
        <v>451</v>
      </c>
      <c r="C4164" s="101">
        <f>VLOOKUP(B4164,WEAPON!$B:$D,3,0)</f>
        <v>21324</v>
      </c>
      <c r="D4164" s="102">
        <v>11</v>
      </c>
      <c r="E4164" s="101">
        <v>1</v>
      </c>
      <c r="F4164" s="101">
        <v>254</v>
      </c>
      <c r="G4164" s="101">
        <v>0</v>
      </c>
      <c r="H4164" s="101">
        <v>2</v>
      </c>
      <c r="I4164" s="101">
        <v>821</v>
      </c>
      <c r="J4164" s="101">
        <v>0</v>
      </c>
      <c r="K4164" s="101">
        <v>3</v>
      </c>
      <c r="L4164" s="101">
        <v>365</v>
      </c>
      <c r="M4164" s="101">
        <v>0</v>
      </c>
      <c r="N4164" s="100" t="str">
        <f t="shared" ref="N4164:N4227" si="195">IF(E4164=0,"-",VLOOKUP(E4164,STATS_TYPE,2,0)&amp;" +")&amp;IF(E4164=0,"",IF(G4164=0,F4164,F4164/100&amp;"%"))</f>
        <v>공격력 +254</v>
      </c>
      <c r="O4164" s="100" t="str">
        <f t="shared" ref="O4164:O4227" si="196">IF(H4164=0,"-",VLOOKUP(H4164,STATS_TYPE,2,0)&amp;" +")&amp;IF(H4164=0,"",IF(J4164=0,I4164,I4164/100&amp;"%"))</f>
        <v>최대 체력 +821</v>
      </c>
      <c r="P4164" s="100" t="str">
        <f t="shared" ref="P4164:P4227" si="197">IF(K4164=0,"-",VLOOKUP(K4164,STATS_TYPE,2,0)&amp;" +")&amp;IF(K4164=0,"",IF(M4164=0,L4164,L4164/100&amp;"%"))</f>
        <v>치유력 +365</v>
      </c>
    </row>
    <row r="4165" spans="1:16" ht="13.8" customHeight="1">
      <c r="A4165" s="101">
        <f>C4165*ID규칙_기본능력치그룹_단위+COUNTIF($C$4:C4165,C4165)</f>
        <v>21324012</v>
      </c>
      <c r="B4165" s="100" t="s">
        <v>451</v>
      </c>
      <c r="C4165" s="101">
        <f>VLOOKUP(B4165,WEAPON!$B:$D,3,0)</f>
        <v>21324</v>
      </c>
      <c r="D4165" s="102">
        <v>12</v>
      </c>
      <c r="E4165" s="101">
        <v>1</v>
      </c>
      <c r="F4165" s="101">
        <v>266</v>
      </c>
      <c r="G4165" s="101">
        <v>0</v>
      </c>
      <c r="H4165" s="101">
        <v>2</v>
      </c>
      <c r="I4165" s="101">
        <v>860</v>
      </c>
      <c r="J4165" s="101">
        <v>0</v>
      </c>
      <c r="K4165" s="101">
        <v>3</v>
      </c>
      <c r="L4165" s="101">
        <v>382</v>
      </c>
      <c r="M4165" s="101">
        <v>0</v>
      </c>
      <c r="N4165" s="100" t="str">
        <f t="shared" si="195"/>
        <v>공격력 +266</v>
      </c>
      <c r="O4165" s="100" t="str">
        <f t="shared" si="196"/>
        <v>최대 체력 +860</v>
      </c>
      <c r="P4165" s="100" t="str">
        <f t="shared" si="197"/>
        <v>치유력 +382</v>
      </c>
    </row>
    <row r="4166" spans="1:16" ht="13.8" customHeight="1">
      <c r="A4166" s="101">
        <f>C4166*ID규칙_기본능력치그룹_단위+COUNTIF($C$4:C4166,C4166)</f>
        <v>21324013</v>
      </c>
      <c r="B4166" s="100" t="s">
        <v>451</v>
      </c>
      <c r="C4166" s="101">
        <f>VLOOKUP(B4166,WEAPON!$B:$D,3,0)</f>
        <v>21324</v>
      </c>
      <c r="D4166" s="102">
        <v>13</v>
      </c>
      <c r="E4166" s="101">
        <v>1</v>
      </c>
      <c r="F4166" s="101">
        <v>278</v>
      </c>
      <c r="G4166" s="101">
        <v>0</v>
      </c>
      <c r="H4166" s="101">
        <v>2</v>
      </c>
      <c r="I4166" s="101">
        <v>899</v>
      </c>
      <c r="J4166" s="101">
        <v>0</v>
      </c>
      <c r="K4166" s="101">
        <v>3</v>
      </c>
      <c r="L4166" s="101">
        <v>400</v>
      </c>
      <c r="M4166" s="101">
        <v>0</v>
      </c>
      <c r="N4166" s="100" t="str">
        <f t="shared" si="195"/>
        <v>공격력 +278</v>
      </c>
      <c r="O4166" s="100" t="str">
        <f t="shared" si="196"/>
        <v>최대 체력 +899</v>
      </c>
      <c r="P4166" s="100" t="str">
        <f t="shared" si="197"/>
        <v>치유력 +400</v>
      </c>
    </row>
    <row r="4167" spans="1:16" ht="13.8" customHeight="1">
      <c r="A4167" s="101">
        <f>C4167*ID규칙_기본능력치그룹_단위+COUNTIF($C$4:C4167,C4167)</f>
        <v>21324014</v>
      </c>
      <c r="B4167" s="100" t="s">
        <v>451</v>
      </c>
      <c r="C4167" s="101">
        <f>VLOOKUP(B4167,WEAPON!$B:$D,3,0)</f>
        <v>21324</v>
      </c>
      <c r="D4167" s="102">
        <v>14</v>
      </c>
      <c r="E4167" s="101">
        <v>1</v>
      </c>
      <c r="F4167" s="101">
        <v>290</v>
      </c>
      <c r="G4167" s="101">
        <v>0</v>
      </c>
      <c r="H4167" s="101">
        <v>2</v>
      </c>
      <c r="I4167" s="101">
        <v>939</v>
      </c>
      <c r="J4167" s="101">
        <v>0</v>
      </c>
      <c r="K4167" s="101">
        <v>3</v>
      </c>
      <c r="L4167" s="101">
        <v>417</v>
      </c>
      <c r="M4167" s="101">
        <v>0</v>
      </c>
      <c r="N4167" s="100" t="str">
        <f t="shared" si="195"/>
        <v>공격력 +290</v>
      </c>
      <c r="O4167" s="100" t="str">
        <f t="shared" si="196"/>
        <v>최대 체력 +939</v>
      </c>
      <c r="P4167" s="100" t="str">
        <f t="shared" si="197"/>
        <v>치유력 +417</v>
      </c>
    </row>
    <row r="4168" spans="1:16" ht="13.8" customHeight="1">
      <c r="A4168" s="101">
        <f>C4168*ID규칙_기본능력치그룹_단위+COUNTIF($C$4:C4168,C4168)</f>
        <v>21324015</v>
      </c>
      <c r="B4168" s="100" t="s">
        <v>451</v>
      </c>
      <c r="C4168" s="101">
        <f>VLOOKUP(B4168,WEAPON!$B:$D,3,0)</f>
        <v>21324</v>
      </c>
      <c r="D4168" s="102">
        <v>15</v>
      </c>
      <c r="E4168" s="101">
        <v>1</v>
      </c>
      <c r="F4168" s="101">
        <v>302</v>
      </c>
      <c r="G4168" s="101">
        <v>0</v>
      </c>
      <c r="H4168" s="101">
        <v>2</v>
      </c>
      <c r="I4168" s="101">
        <v>978</v>
      </c>
      <c r="J4168" s="101">
        <v>0</v>
      </c>
      <c r="K4168" s="101">
        <v>3</v>
      </c>
      <c r="L4168" s="101">
        <v>434</v>
      </c>
      <c r="M4168" s="101">
        <v>0</v>
      </c>
      <c r="N4168" s="100" t="str">
        <f t="shared" si="195"/>
        <v>공격력 +302</v>
      </c>
      <c r="O4168" s="100" t="str">
        <f t="shared" si="196"/>
        <v>최대 체력 +978</v>
      </c>
      <c r="P4168" s="100" t="str">
        <f t="shared" si="197"/>
        <v>치유력 +434</v>
      </c>
    </row>
    <row r="4169" spans="1:16" ht="13.8" customHeight="1">
      <c r="A4169" s="101">
        <f>C4169*ID규칙_기본능력치그룹_단위+COUNTIF($C$4:C4169,C4169)</f>
        <v>21324016</v>
      </c>
      <c r="B4169" s="100" t="s">
        <v>451</v>
      </c>
      <c r="C4169" s="101">
        <f>VLOOKUP(B4169,WEAPON!$B:$D,3,0)</f>
        <v>21324</v>
      </c>
      <c r="D4169" s="102">
        <v>16</v>
      </c>
      <c r="E4169" s="101">
        <v>1</v>
      </c>
      <c r="F4169" s="101">
        <v>314</v>
      </c>
      <c r="G4169" s="101">
        <v>0</v>
      </c>
      <c r="H4169" s="101">
        <v>2</v>
      </c>
      <c r="I4169" s="101">
        <v>1017</v>
      </c>
      <c r="J4169" s="101">
        <v>0</v>
      </c>
      <c r="K4169" s="101">
        <v>3</v>
      </c>
      <c r="L4169" s="101">
        <v>452</v>
      </c>
      <c r="M4169" s="101">
        <v>0</v>
      </c>
      <c r="N4169" s="100" t="str">
        <f t="shared" si="195"/>
        <v>공격력 +314</v>
      </c>
      <c r="O4169" s="100" t="str">
        <f t="shared" si="196"/>
        <v>최대 체력 +1017</v>
      </c>
      <c r="P4169" s="100" t="str">
        <f t="shared" si="197"/>
        <v>치유력 +452</v>
      </c>
    </row>
    <row r="4170" spans="1:16" ht="13.8" customHeight="1">
      <c r="A4170" s="101">
        <f>C4170*ID규칙_기본능력치그룹_단위+COUNTIF($C$4:C4170,C4170)</f>
        <v>21324017</v>
      </c>
      <c r="B4170" s="100" t="s">
        <v>451</v>
      </c>
      <c r="C4170" s="101">
        <f>VLOOKUP(B4170,WEAPON!$B:$D,3,0)</f>
        <v>21324</v>
      </c>
      <c r="D4170" s="102">
        <v>17</v>
      </c>
      <c r="E4170" s="101">
        <v>1</v>
      </c>
      <c r="F4170" s="101">
        <v>326</v>
      </c>
      <c r="G4170" s="101">
        <v>0</v>
      </c>
      <c r="H4170" s="101">
        <v>2</v>
      </c>
      <c r="I4170" s="101">
        <v>1056</v>
      </c>
      <c r="J4170" s="101">
        <v>0</v>
      </c>
      <c r="K4170" s="101">
        <v>3</v>
      </c>
      <c r="L4170" s="101">
        <v>469</v>
      </c>
      <c r="M4170" s="101">
        <v>0</v>
      </c>
      <c r="N4170" s="100" t="str">
        <f t="shared" si="195"/>
        <v>공격력 +326</v>
      </c>
      <c r="O4170" s="100" t="str">
        <f t="shared" si="196"/>
        <v>최대 체력 +1056</v>
      </c>
      <c r="P4170" s="100" t="str">
        <f t="shared" si="197"/>
        <v>치유력 +469</v>
      </c>
    </row>
    <row r="4171" spans="1:16" ht="13.8" customHeight="1">
      <c r="A4171" s="101">
        <f>C4171*ID규칙_기본능력치그룹_단위+COUNTIF($C$4:C4171,C4171)</f>
        <v>21324018</v>
      </c>
      <c r="B4171" s="100" t="s">
        <v>451</v>
      </c>
      <c r="C4171" s="101">
        <f>VLOOKUP(B4171,WEAPON!$B:$D,3,0)</f>
        <v>21324</v>
      </c>
      <c r="D4171" s="102">
        <v>18</v>
      </c>
      <c r="E4171" s="101">
        <v>1</v>
      </c>
      <c r="F4171" s="101">
        <v>338</v>
      </c>
      <c r="G4171" s="101">
        <v>0</v>
      </c>
      <c r="H4171" s="101">
        <v>2</v>
      </c>
      <c r="I4171" s="101">
        <v>1095</v>
      </c>
      <c r="J4171" s="101">
        <v>0</v>
      </c>
      <c r="K4171" s="101">
        <v>3</v>
      </c>
      <c r="L4171" s="101">
        <v>487</v>
      </c>
      <c r="M4171" s="101">
        <v>0</v>
      </c>
      <c r="N4171" s="100" t="str">
        <f t="shared" si="195"/>
        <v>공격력 +338</v>
      </c>
      <c r="O4171" s="100" t="str">
        <f t="shared" si="196"/>
        <v>최대 체력 +1095</v>
      </c>
      <c r="P4171" s="100" t="str">
        <f t="shared" si="197"/>
        <v>치유력 +487</v>
      </c>
    </row>
    <row r="4172" spans="1:16" ht="13.8" customHeight="1">
      <c r="A4172" s="101">
        <f>C4172*ID규칙_기본능력치그룹_단위+COUNTIF($C$4:C4172,C4172)</f>
        <v>21324019</v>
      </c>
      <c r="B4172" s="100" t="s">
        <v>451</v>
      </c>
      <c r="C4172" s="101">
        <f>VLOOKUP(B4172,WEAPON!$B:$D,3,0)</f>
        <v>21324</v>
      </c>
      <c r="D4172" s="102">
        <v>19</v>
      </c>
      <c r="E4172" s="101">
        <v>1</v>
      </c>
      <c r="F4172" s="101">
        <v>350</v>
      </c>
      <c r="G4172" s="101">
        <v>0</v>
      </c>
      <c r="H4172" s="101">
        <v>2</v>
      </c>
      <c r="I4172" s="101">
        <v>1134</v>
      </c>
      <c r="J4172" s="101">
        <v>0</v>
      </c>
      <c r="K4172" s="101">
        <v>3</v>
      </c>
      <c r="L4172" s="101">
        <v>504</v>
      </c>
      <c r="M4172" s="101">
        <v>0</v>
      </c>
      <c r="N4172" s="100" t="str">
        <f t="shared" si="195"/>
        <v>공격력 +350</v>
      </c>
      <c r="O4172" s="100" t="str">
        <f t="shared" si="196"/>
        <v>최대 체력 +1134</v>
      </c>
      <c r="P4172" s="100" t="str">
        <f t="shared" si="197"/>
        <v>치유력 +504</v>
      </c>
    </row>
    <row r="4173" spans="1:16" ht="13.8" customHeight="1">
      <c r="A4173" s="101">
        <f>C4173*ID규칙_기본능력치그룹_단위+COUNTIF($C$4:C4173,C4173)</f>
        <v>21324020</v>
      </c>
      <c r="B4173" s="100" t="s">
        <v>451</v>
      </c>
      <c r="C4173" s="101">
        <f>VLOOKUP(B4173,WEAPON!$B:$D,3,0)</f>
        <v>21324</v>
      </c>
      <c r="D4173" s="102">
        <v>20</v>
      </c>
      <c r="E4173" s="101">
        <v>1</v>
      </c>
      <c r="F4173" s="101">
        <v>363</v>
      </c>
      <c r="G4173" s="101">
        <v>0</v>
      </c>
      <c r="H4173" s="101">
        <v>2</v>
      </c>
      <c r="I4173" s="101">
        <v>1173</v>
      </c>
      <c r="J4173" s="101">
        <v>0</v>
      </c>
      <c r="K4173" s="101">
        <v>3</v>
      </c>
      <c r="L4173" s="101">
        <v>521</v>
      </c>
      <c r="M4173" s="101">
        <v>0</v>
      </c>
      <c r="N4173" s="100" t="str">
        <f t="shared" si="195"/>
        <v>공격력 +363</v>
      </c>
      <c r="O4173" s="100" t="str">
        <f t="shared" si="196"/>
        <v>최대 체력 +1173</v>
      </c>
      <c r="P4173" s="100" t="str">
        <f t="shared" si="197"/>
        <v>치유력 +521</v>
      </c>
    </row>
    <row r="4174" spans="1:16" ht="13.8" customHeight="1">
      <c r="A4174" s="101">
        <f>C4174*ID규칙_기본능력치그룹_단위+COUNTIF($C$4:C4174,C4174)</f>
        <v>21324021</v>
      </c>
      <c r="B4174" s="100" t="s">
        <v>451</v>
      </c>
      <c r="C4174" s="101">
        <f>VLOOKUP(B4174,WEAPON!$B:$D,3,0)</f>
        <v>21324</v>
      </c>
      <c r="D4174" s="102">
        <v>21</v>
      </c>
      <c r="E4174" s="101">
        <v>1</v>
      </c>
      <c r="F4174" s="101">
        <v>375</v>
      </c>
      <c r="G4174" s="101">
        <v>0</v>
      </c>
      <c r="H4174" s="101">
        <v>2</v>
      </c>
      <c r="I4174" s="101">
        <v>1212</v>
      </c>
      <c r="J4174" s="101">
        <v>0</v>
      </c>
      <c r="K4174" s="101">
        <v>3</v>
      </c>
      <c r="L4174" s="101">
        <v>539</v>
      </c>
      <c r="M4174" s="101">
        <v>0</v>
      </c>
      <c r="N4174" s="100" t="str">
        <f t="shared" si="195"/>
        <v>공격력 +375</v>
      </c>
      <c r="O4174" s="100" t="str">
        <f t="shared" si="196"/>
        <v>최대 체력 +1212</v>
      </c>
      <c r="P4174" s="100" t="str">
        <f t="shared" si="197"/>
        <v>치유력 +539</v>
      </c>
    </row>
    <row r="4175" spans="1:16" ht="13.8" customHeight="1">
      <c r="A4175" s="101">
        <f>C4175*ID규칙_기본능력치그룹_단위+COUNTIF($C$4:C4175,C4175)</f>
        <v>21324022</v>
      </c>
      <c r="B4175" s="100" t="s">
        <v>451</v>
      </c>
      <c r="C4175" s="101">
        <f>VLOOKUP(B4175,WEAPON!$B:$D,3,0)</f>
        <v>21324</v>
      </c>
      <c r="D4175" s="102">
        <v>22</v>
      </c>
      <c r="E4175" s="101">
        <v>1</v>
      </c>
      <c r="F4175" s="101">
        <v>387</v>
      </c>
      <c r="G4175" s="101">
        <v>0</v>
      </c>
      <c r="H4175" s="101">
        <v>2</v>
      </c>
      <c r="I4175" s="101">
        <v>1252</v>
      </c>
      <c r="J4175" s="101">
        <v>0</v>
      </c>
      <c r="K4175" s="101">
        <v>3</v>
      </c>
      <c r="L4175" s="101">
        <v>556</v>
      </c>
      <c r="M4175" s="101">
        <v>0</v>
      </c>
      <c r="N4175" s="100" t="str">
        <f t="shared" si="195"/>
        <v>공격력 +387</v>
      </c>
      <c r="O4175" s="100" t="str">
        <f t="shared" si="196"/>
        <v>최대 체력 +1252</v>
      </c>
      <c r="P4175" s="100" t="str">
        <f t="shared" si="197"/>
        <v>치유력 +556</v>
      </c>
    </row>
    <row r="4176" spans="1:16" ht="13.8" customHeight="1">
      <c r="A4176" s="101">
        <f>C4176*ID규칙_기본능력치그룹_단위+COUNTIF($C$4:C4176,C4176)</f>
        <v>21324023</v>
      </c>
      <c r="B4176" s="100" t="s">
        <v>451</v>
      </c>
      <c r="C4176" s="101">
        <f>VLOOKUP(B4176,WEAPON!$B:$D,3,0)</f>
        <v>21324</v>
      </c>
      <c r="D4176" s="102">
        <v>23</v>
      </c>
      <c r="E4176" s="101">
        <v>1</v>
      </c>
      <c r="F4176" s="101">
        <v>399</v>
      </c>
      <c r="G4176" s="101">
        <v>0</v>
      </c>
      <c r="H4176" s="101">
        <v>2</v>
      </c>
      <c r="I4176" s="101">
        <v>1291</v>
      </c>
      <c r="J4176" s="101">
        <v>0</v>
      </c>
      <c r="K4176" s="101">
        <v>3</v>
      </c>
      <c r="L4176" s="101">
        <v>574</v>
      </c>
      <c r="M4176" s="101">
        <v>0</v>
      </c>
      <c r="N4176" s="100" t="str">
        <f t="shared" si="195"/>
        <v>공격력 +399</v>
      </c>
      <c r="O4176" s="100" t="str">
        <f t="shared" si="196"/>
        <v>최대 체력 +1291</v>
      </c>
      <c r="P4176" s="100" t="str">
        <f t="shared" si="197"/>
        <v>치유력 +574</v>
      </c>
    </row>
    <row r="4177" spans="1:16" ht="13.8" customHeight="1">
      <c r="A4177" s="101">
        <f>C4177*ID규칙_기본능력치그룹_단위+COUNTIF($C$4:C4177,C4177)</f>
        <v>21324024</v>
      </c>
      <c r="B4177" s="100" t="s">
        <v>451</v>
      </c>
      <c r="C4177" s="101">
        <f>VLOOKUP(B4177,WEAPON!$B:$D,3,0)</f>
        <v>21324</v>
      </c>
      <c r="D4177" s="102">
        <v>24</v>
      </c>
      <c r="E4177" s="101">
        <v>1</v>
      </c>
      <c r="F4177" s="101">
        <v>411</v>
      </c>
      <c r="G4177" s="101">
        <v>0</v>
      </c>
      <c r="H4177" s="101">
        <v>2</v>
      </c>
      <c r="I4177" s="101">
        <v>1330</v>
      </c>
      <c r="J4177" s="101">
        <v>0</v>
      </c>
      <c r="K4177" s="101">
        <v>3</v>
      </c>
      <c r="L4177" s="101">
        <v>591</v>
      </c>
      <c r="M4177" s="101">
        <v>0</v>
      </c>
      <c r="N4177" s="100" t="str">
        <f t="shared" si="195"/>
        <v>공격력 +411</v>
      </c>
      <c r="O4177" s="100" t="str">
        <f t="shared" si="196"/>
        <v>최대 체력 +1330</v>
      </c>
      <c r="P4177" s="100" t="str">
        <f t="shared" si="197"/>
        <v>치유력 +591</v>
      </c>
    </row>
    <row r="4178" spans="1:16" ht="13.8" customHeight="1">
      <c r="A4178" s="101">
        <f>C4178*ID규칙_기본능력치그룹_단위+COUNTIF($C$4:C4178,C4178)</f>
        <v>21324025</v>
      </c>
      <c r="B4178" s="100" t="s">
        <v>451</v>
      </c>
      <c r="C4178" s="101">
        <f>VLOOKUP(B4178,WEAPON!$B:$D,3,0)</f>
        <v>21324</v>
      </c>
      <c r="D4178" s="102">
        <v>25</v>
      </c>
      <c r="E4178" s="101">
        <v>1</v>
      </c>
      <c r="F4178" s="101">
        <v>423</v>
      </c>
      <c r="G4178" s="101">
        <v>0</v>
      </c>
      <c r="H4178" s="101">
        <v>2</v>
      </c>
      <c r="I4178" s="101">
        <v>1369</v>
      </c>
      <c r="J4178" s="101">
        <v>0</v>
      </c>
      <c r="K4178" s="101">
        <v>3</v>
      </c>
      <c r="L4178" s="101">
        <v>608</v>
      </c>
      <c r="M4178" s="101">
        <v>0</v>
      </c>
      <c r="N4178" s="100" t="str">
        <f t="shared" si="195"/>
        <v>공격력 +423</v>
      </c>
      <c r="O4178" s="100" t="str">
        <f t="shared" si="196"/>
        <v>최대 체력 +1369</v>
      </c>
      <c r="P4178" s="100" t="str">
        <f t="shared" si="197"/>
        <v>치유력 +608</v>
      </c>
    </row>
    <row r="4179" spans="1:16" ht="13.8" customHeight="1">
      <c r="A4179" s="101">
        <f>C4179*ID규칙_기본능력치그룹_단위+COUNTIF($C$4:C4179,C4179)</f>
        <v>21324026</v>
      </c>
      <c r="B4179" s="100" t="s">
        <v>451</v>
      </c>
      <c r="C4179" s="101">
        <f>VLOOKUP(B4179,WEAPON!$B:$D,3,0)</f>
        <v>21324</v>
      </c>
      <c r="D4179" s="102">
        <v>26</v>
      </c>
      <c r="E4179" s="101">
        <v>1</v>
      </c>
      <c r="F4179" s="101">
        <v>435</v>
      </c>
      <c r="G4179" s="101">
        <v>0</v>
      </c>
      <c r="H4179" s="101">
        <v>2</v>
      </c>
      <c r="I4179" s="101">
        <v>1408</v>
      </c>
      <c r="J4179" s="101">
        <v>0</v>
      </c>
      <c r="K4179" s="101">
        <v>3</v>
      </c>
      <c r="L4179" s="101">
        <v>626</v>
      </c>
      <c r="M4179" s="101">
        <v>0</v>
      </c>
      <c r="N4179" s="100" t="str">
        <f t="shared" si="195"/>
        <v>공격력 +435</v>
      </c>
      <c r="O4179" s="100" t="str">
        <f t="shared" si="196"/>
        <v>최대 체력 +1408</v>
      </c>
      <c r="P4179" s="100" t="str">
        <f t="shared" si="197"/>
        <v>치유력 +626</v>
      </c>
    </row>
    <row r="4180" spans="1:16" ht="13.8" customHeight="1">
      <c r="A4180" s="101">
        <f>C4180*ID규칙_기본능력치그룹_단위+COUNTIF($C$4:C4180,C4180)</f>
        <v>21324027</v>
      </c>
      <c r="B4180" s="100" t="s">
        <v>451</v>
      </c>
      <c r="C4180" s="101">
        <f>VLOOKUP(B4180,WEAPON!$B:$D,3,0)</f>
        <v>21324</v>
      </c>
      <c r="D4180" s="102">
        <v>27</v>
      </c>
      <c r="E4180" s="101">
        <v>1</v>
      </c>
      <c r="F4180" s="101">
        <v>447</v>
      </c>
      <c r="G4180" s="101">
        <v>0</v>
      </c>
      <c r="H4180" s="101">
        <v>2</v>
      </c>
      <c r="I4180" s="101">
        <v>1447</v>
      </c>
      <c r="J4180" s="101">
        <v>0</v>
      </c>
      <c r="K4180" s="101">
        <v>3</v>
      </c>
      <c r="L4180" s="101">
        <v>643</v>
      </c>
      <c r="M4180" s="101">
        <v>0</v>
      </c>
      <c r="N4180" s="100" t="str">
        <f t="shared" si="195"/>
        <v>공격력 +447</v>
      </c>
      <c r="O4180" s="100" t="str">
        <f t="shared" si="196"/>
        <v>최대 체력 +1447</v>
      </c>
      <c r="P4180" s="100" t="str">
        <f t="shared" si="197"/>
        <v>치유력 +643</v>
      </c>
    </row>
    <row r="4181" spans="1:16" ht="13.8" customHeight="1">
      <c r="A4181" s="101">
        <f>C4181*ID규칙_기본능력치그룹_단위+COUNTIF($C$4:C4181,C4181)</f>
        <v>21324028</v>
      </c>
      <c r="B4181" s="100" t="s">
        <v>451</v>
      </c>
      <c r="C4181" s="101">
        <f>VLOOKUP(B4181,WEAPON!$B:$D,3,0)</f>
        <v>21324</v>
      </c>
      <c r="D4181" s="102">
        <v>28</v>
      </c>
      <c r="E4181" s="101">
        <v>1</v>
      </c>
      <c r="F4181" s="101">
        <v>459</v>
      </c>
      <c r="G4181" s="101">
        <v>0</v>
      </c>
      <c r="H4181" s="101">
        <v>2</v>
      </c>
      <c r="I4181" s="101">
        <v>1486</v>
      </c>
      <c r="J4181" s="101">
        <v>0</v>
      </c>
      <c r="K4181" s="101">
        <v>3</v>
      </c>
      <c r="L4181" s="101">
        <v>660</v>
      </c>
      <c r="M4181" s="101">
        <v>0</v>
      </c>
      <c r="N4181" s="100" t="str">
        <f t="shared" si="195"/>
        <v>공격력 +459</v>
      </c>
      <c r="O4181" s="100" t="str">
        <f t="shared" si="196"/>
        <v>최대 체력 +1486</v>
      </c>
      <c r="P4181" s="100" t="str">
        <f t="shared" si="197"/>
        <v>치유력 +660</v>
      </c>
    </row>
    <row r="4182" spans="1:16" ht="13.8" customHeight="1">
      <c r="A4182" s="101">
        <f>C4182*ID규칙_기본능력치그룹_단위+COUNTIF($C$4:C4182,C4182)</f>
        <v>21324029</v>
      </c>
      <c r="B4182" s="100" t="s">
        <v>451</v>
      </c>
      <c r="C4182" s="101">
        <f>VLOOKUP(B4182,WEAPON!$B:$D,3,0)</f>
        <v>21324</v>
      </c>
      <c r="D4182" s="102">
        <v>29</v>
      </c>
      <c r="E4182" s="101">
        <v>1</v>
      </c>
      <c r="F4182" s="101">
        <v>471</v>
      </c>
      <c r="G4182" s="101">
        <v>0</v>
      </c>
      <c r="H4182" s="101">
        <v>2</v>
      </c>
      <c r="I4182" s="101">
        <v>1525</v>
      </c>
      <c r="J4182" s="101">
        <v>0</v>
      </c>
      <c r="K4182" s="101">
        <v>3</v>
      </c>
      <c r="L4182" s="101">
        <v>678</v>
      </c>
      <c r="M4182" s="101">
        <v>0</v>
      </c>
      <c r="N4182" s="100" t="str">
        <f t="shared" si="195"/>
        <v>공격력 +471</v>
      </c>
      <c r="O4182" s="100" t="str">
        <f t="shared" si="196"/>
        <v>최대 체력 +1525</v>
      </c>
      <c r="P4182" s="100" t="str">
        <f t="shared" si="197"/>
        <v>치유력 +678</v>
      </c>
    </row>
    <row r="4183" spans="1:16" ht="13.8" customHeight="1">
      <c r="A4183" s="101">
        <f>C4183*ID규칙_기본능력치그룹_단위+COUNTIF($C$4:C4183,C4183)</f>
        <v>21324030</v>
      </c>
      <c r="B4183" s="100" t="s">
        <v>451</v>
      </c>
      <c r="C4183" s="101">
        <f>VLOOKUP(B4183,WEAPON!$B:$D,3,0)</f>
        <v>21324</v>
      </c>
      <c r="D4183" s="102">
        <v>30</v>
      </c>
      <c r="E4183" s="101">
        <v>1</v>
      </c>
      <c r="F4183" s="101">
        <v>483</v>
      </c>
      <c r="G4183" s="101">
        <v>0</v>
      </c>
      <c r="H4183" s="101">
        <v>2</v>
      </c>
      <c r="I4183" s="101">
        <v>1565</v>
      </c>
      <c r="J4183" s="101">
        <v>0</v>
      </c>
      <c r="K4183" s="101">
        <v>3</v>
      </c>
      <c r="L4183" s="101">
        <v>695</v>
      </c>
      <c r="M4183" s="101">
        <v>0</v>
      </c>
      <c r="N4183" s="100" t="str">
        <f t="shared" si="195"/>
        <v>공격력 +483</v>
      </c>
      <c r="O4183" s="100" t="str">
        <f t="shared" si="196"/>
        <v>최대 체력 +1565</v>
      </c>
      <c r="P4183" s="100" t="str">
        <f t="shared" si="197"/>
        <v>치유력 +695</v>
      </c>
    </row>
    <row r="4184" spans="1:16" ht="13.8" customHeight="1">
      <c r="A4184" s="101">
        <f>C4184*ID규칙_기본능력치그룹_단위+COUNTIF($C$4:C4184,C4184)</f>
        <v>21324031</v>
      </c>
      <c r="B4184" s="100" t="s">
        <v>451</v>
      </c>
      <c r="C4184" s="101">
        <f>VLOOKUP(B4184,WEAPON!$B:$D,3,0)</f>
        <v>21324</v>
      </c>
      <c r="D4184" s="102">
        <v>31</v>
      </c>
      <c r="E4184" s="101">
        <v>1</v>
      </c>
      <c r="F4184" s="101">
        <v>495</v>
      </c>
      <c r="G4184" s="101">
        <v>0</v>
      </c>
      <c r="H4184" s="101">
        <v>2</v>
      </c>
      <c r="I4184" s="101">
        <v>1604</v>
      </c>
      <c r="J4184" s="101">
        <v>0</v>
      </c>
      <c r="K4184" s="101">
        <v>3</v>
      </c>
      <c r="L4184" s="101">
        <v>713</v>
      </c>
      <c r="M4184" s="101">
        <v>0</v>
      </c>
      <c r="N4184" s="100" t="str">
        <f t="shared" si="195"/>
        <v>공격력 +495</v>
      </c>
      <c r="O4184" s="100" t="str">
        <f t="shared" si="196"/>
        <v>최대 체력 +1604</v>
      </c>
      <c r="P4184" s="100" t="str">
        <f t="shared" si="197"/>
        <v>치유력 +713</v>
      </c>
    </row>
    <row r="4185" spans="1:16" ht="13.8" customHeight="1">
      <c r="A4185" s="101">
        <f>C4185*ID규칙_기본능력치그룹_단위+COUNTIF($C$4:C4185,C4185)</f>
        <v>21324032</v>
      </c>
      <c r="B4185" s="100" t="s">
        <v>451</v>
      </c>
      <c r="C4185" s="101">
        <f>VLOOKUP(B4185,WEAPON!$B:$D,3,0)</f>
        <v>21324</v>
      </c>
      <c r="D4185" s="102">
        <v>32</v>
      </c>
      <c r="E4185" s="101">
        <v>1</v>
      </c>
      <c r="F4185" s="101">
        <v>508</v>
      </c>
      <c r="G4185" s="101">
        <v>0</v>
      </c>
      <c r="H4185" s="101">
        <v>2</v>
      </c>
      <c r="I4185" s="101">
        <v>1643</v>
      </c>
      <c r="J4185" s="101">
        <v>0</v>
      </c>
      <c r="K4185" s="101">
        <v>3</v>
      </c>
      <c r="L4185" s="101">
        <v>730</v>
      </c>
      <c r="M4185" s="101">
        <v>0</v>
      </c>
      <c r="N4185" s="100" t="str">
        <f t="shared" si="195"/>
        <v>공격력 +508</v>
      </c>
      <c r="O4185" s="100" t="str">
        <f t="shared" si="196"/>
        <v>최대 체력 +1643</v>
      </c>
      <c r="P4185" s="100" t="str">
        <f t="shared" si="197"/>
        <v>치유력 +730</v>
      </c>
    </row>
    <row r="4186" spans="1:16" ht="13.8" customHeight="1">
      <c r="A4186" s="101">
        <f>C4186*ID규칙_기본능력치그룹_단위+COUNTIF($C$4:C4186,C4186)</f>
        <v>21324033</v>
      </c>
      <c r="B4186" s="100" t="s">
        <v>451</v>
      </c>
      <c r="C4186" s="101">
        <f>VLOOKUP(B4186,WEAPON!$B:$D,3,0)</f>
        <v>21324</v>
      </c>
      <c r="D4186" s="102">
        <v>33</v>
      </c>
      <c r="E4186" s="101">
        <v>1</v>
      </c>
      <c r="F4186" s="101">
        <v>520</v>
      </c>
      <c r="G4186" s="101">
        <v>0</v>
      </c>
      <c r="H4186" s="101">
        <v>2</v>
      </c>
      <c r="I4186" s="101">
        <v>1682</v>
      </c>
      <c r="J4186" s="101">
        <v>0</v>
      </c>
      <c r="K4186" s="101">
        <v>3</v>
      </c>
      <c r="L4186" s="101">
        <v>747</v>
      </c>
      <c r="M4186" s="101">
        <v>0</v>
      </c>
      <c r="N4186" s="100" t="str">
        <f t="shared" si="195"/>
        <v>공격력 +520</v>
      </c>
      <c r="O4186" s="100" t="str">
        <f t="shared" si="196"/>
        <v>최대 체력 +1682</v>
      </c>
      <c r="P4186" s="100" t="str">
        <f t="shared" si="197"/>
        <v>치유력 +747</v>
      </c>
    </row>
    <row r="4187" spans="1:16" ht="13.8" customHeight="1">
      <c r="A4187" s="101">
        <f>C4187*ID규칙_기본능력치그룹_단위+COUNTIF($C$4:C4187,C4187)</f>
        <v>21324034</v>
      </c>
      <c r="B4187" s="100" t="s">
        <v>451</v>
      </c>
      <c r="C4187" s="101">
        <f>VLOOKUP(B4187,WEAPON!$B:$D,3,0)</f>
        <v>21324</v>
      </c>
      <c r="D4187" s="102">
        <v>34</v>
      </c>
      <c r="E4187" s="101">
        <v>1</v>
      </c>
      <c r="F4187" s="101">
        <v>532</v>
      </c>
      <c r="G4187" s="101">
        <v>0</v>
      </c>
      <c r="H4187" s="101">
        <v>2</v>
      </c>
      <c r="I4187" s="101">
        <v>1721</v>
      </c>
      <c r="J4187" s="101">
        <v>0</v>
      </c>
      <c r="K4187" s="101">
        <v>3</v>
      </c>
      <c r="L4187" s="101">
        <v>765</v>
      </c>
      <c r="M4187" s="101">
        <v>0</v>
      </c>
      <c r="N4187" s="100" t="str">
        <f t="shared" si="195"/>
        <v>공격력 +532</v>
      </c>
      <c r="O4187" s="100" t="str">
        <f t="shared" si="196"/>
        <v>최대 체력 +1721</v>
      </c>
      <c r="P4187" s="100" t="str">
        <f t="shared" si="197"/>
        <v>치유력 +765</v>
      </c>
    </row>
    <row r="4188" spans="1:16" ht="13.8" customHeight="1">
      <c r="A4188" s="101">
        <f>C4188*ID규칙_기본능력치그룹_단위+COUNTIF($C$4:C4188,C4188)</f>
        <v>21324035</v>
      </c>
      <c r="B4188" s="100" t="s">
        <v>451</v>
      </c>
      <c r="C4188" s="101">
        <f>VLOOKUP(B4188,WEAPON!$B:$D,3,0)</f>
        <v>21324</v>
      </c>
      <c r="D4188" s="102">
        <v>35</v>
      </c>
      <c r="E4188" s="101">
        <v>1</v>
      </c>
      <c r="F4188" s="101">
        <v>544</v>
      </c>
      <c r="G4188" s="101">
        <v>0</v>
      </c>
      <c r="H4188" s="101">
        <v>2</v>
      </c>
      <c r="I4188" s="101">
        <v>1760</v>
      </c>
      <c r="J4188" s="101">
        <v>0</v>
      </c>
      <c r="K4188" s="101">
        <v>3</v>
      </c>
      <c r="L4188" s="101">
        <v>782</v>
      </c>
      <c r="M4188" s="101">
        <v>0</v>
      </c>
      <c r="N4188" s="100" t="str">
        <f t="shared" si="195"/>
        <v>공격력 +544</v>
      </c>
      <c r="O4188" s="100" t="str">
        <f t="shared" si="196"/>
        <v>최대 체력 +1760</v>
      </c>
      <c r="P4188" s="100" t="str">
        <f t="shared" si="197"/>
        <v>치유력 +782</v>
      </c>
    </row>
    <row r="4189" spans="1:16" ht="13.8" customHeight="1">
      <c r="A4189" s="101">
        <f>C4189*ID규칙_기본능력치그룹_단위+COUNTIF($C$4:C4189,C4189)</f>
        <v>21324036</v>
      </c>
      <c r="B4189" s="100" t="s">
        <v>451</v>
      </c>
      <c r="C4189" s="101">
        <f>VLOOKUP(B4189,WEAPON!$B:$D,3,0)</f>
        <v>21324</v>
      </c>
      <c r="D4189" s="102">
        <v>36</v>
      </c>
      <c r="E4189" s="101">
        <v>1</v>
      </c>
      <c r="F4189" s="101">
        <v>556</v>
      </c>
      <c r="G4189" s="101">
        <v>0</v>
      </c>
      <c r="H4189" s="101">
        <v>2</v>
      </c>
      <c r="I4189" s="101">
        <v>1799</v>
      </c>
      <c r="J4189" s="101">
        <v>0</v>
      </c>
      <c r="K4189" s="101">
        <v>3</v>
      </c>
      <c r="L4189" s="101">
        <v>800</v>
      </c>
      <c r="M4189" s="101">
        <v>0</v>
      </c>
      <c r="N4189" s="100" t="str">
        <f t="shared" si="195"/>
        <v>공격력 +556</v>
      </c>
      <c r="O4189" s="100" t="str">
        <f t="shared" si="196"/>
        <v>최대 체력 +1799</v>
      </c>
      <c r="P4189" s="100" t="str">
        <f t="shared" si="197"/>
        <v>치유력 +800</v>
      </c>
    </row>
    <row r="4190" spans="1:16" ht="13.8" customHeight="1">
      <c r="A4190" s="101">
        <f>C4190*ID규칙_기본능력치그룹_단위+COUNTIF($C$4:C4190,C4190)</f>
        <v>21324037</v>
      </c>
      <c r="B4190" s="100" t="s">
        <v>451</v>
      </c>
      <c r="C4190" s="101">
        <f>VLOOKUP(B4190,WEAPON!$B:$D,3,0)</f>
        <v>21324</v>
      </c>
      <c r="D4190" s="102">
        <v>37</v>
      </c>
      <c r="E4190" s="101">
        <v>1</v>
      </c>
      <c r="F4190" s="101">
        <v>568</v>
      </c>
      <c r="G4190" s="101">
        <v>0</v>
      </c>
      <c r="H4190" s="101">
        <v>2</v>
      </c>
      <c r="I4190" s="101">
        <v>1838</v>
      </c>
      <c r="J4190" s="101">
        <v>0</v>
      </c>
      <c r="K4190" s="101">
        <v>3</v>
      </c>
      <c r="L4190" s="101">
        <v>817</v>
      </c>
      <c r="M4190" s="101">
        <v>0</v>
      </c>
      <c r="N4190" s="100" t="str">
        <f t="shared" si="195"/>
        <v>공격력 +568</v>
      </c>
      <c r="O4190" s="100" t="str">
        <f t="shared" si="196"/>
        <v>최대 체력 +1838</v>
      </c>
      <c r="P4190" s="100" t="str">
        <f t="shared" si="197"/>
        <v>치유력 +817</v>
      </c>
    </row>
    <row r="4191" spans="1:16" ht="13.8" customHeight="1">
      <c r="A4191" s="101">
        <f>C4191*ID규칙_기본능력치그룹_단위+COUNTIF($C$4:C4191,C4191)</f>
        <v>21324038</v>
      </c>
      <c r="B4191" s="100" t="s">
        <v>451</v>
      </c>
      <c r="C4191" s="101">
        <f>VLOOKUP(B4191,WEAPON!$B:$D,3,0)</f>
        <v>21324</v>
      </c>
      <c r="D4191" s="102">
        <v>38</v>
      </c>
      <c r="E4191" s="101">
        <v>1</v>
      </c>
      <c r="F4191" s="101">
        <v>580</v>
      </c>
      <c r="G4191" s="101">
        <v>0</v>
      </c>
      <c r="H4191" s="101">
        <v>2</v>
      </c>
      <c r="I4191" s="101">
        <v>1878</v>
      </c>
      <c r="J4191" s="101">
        <v>0</v>
      </c>
      <c r="K4191" s="101">
        <v>3</v>
      </c>
      <c r="L4191" s="101">
        <v>834</v>
      </c>
      <c r="M4191" s="101">
        <v>0</v>
      </c>
      <c r="N4191" s="100" t="str">
        <f t="shared" si="195"/>
        <v>공격력 +580</v>
      </c>
      <c r="O4191" s="100" t="str">
        <f t="shared" si="196"/>
        <v>최대 체력 +1878</v>
      </c>
      <c r="P4191" s="100" t="str">
        <f t="shared" si="197"/>
        <v>치유력 +834</v>
      </c>
    </row>
    <row r="4192" spans="1:16" ht="13.8" customHeight="1">
      <c r="A4192" s="101">
        <f>C4192*ID규칙_기본능력치그룹_단위+COUNTIF($C$4:C4192,C4192)</f>
        <v>21324039</v>
      </c>
      <c r="B4192" s="100" t="s">
        <v>451</v>
      </c>
      <c r="C4192" s="101">
        <f>VLOOKUP(B4192,WEAPON!$B:$D,3,0)</f>
        <v>21324</v>
      </c>
      <c r="D4192" s="102">
        <v>39</v>
      </c>
      <c r="E4192" s="101">
        <v>1</v>
      </c>
      <c r="F4192" s="101">
        <v>592</v>
      </c>
      <c r="G4192" s="101">
        <v>0</v>
      </c>
      <c r="H4192" s="101">
        <v>2</v>
      </c>
      <c r="I4192" s="101">
        <v>1917</v>
      </c>
      <c r="J4192" s="101">
        <v>0</v>
      </c>
      <c r="K4192" s="101">
        <v>3</v>
      </c>
      <c r="L4192" s="101">
        <v>852</v>
      </c>
      <c r="M4192" s="101">
        <v>0</v>
      </c>
      <c r="N4192" s="100" t="str">
        <f t="shared" si="195"/>
        <v>공격력 +592</v>
      </c>
      <c r="O4192" s="100" t="str">
        <f t="shared" si="196"/>
        <v>최대 체력 +1917</v>
      </c>
      <c r="P4192" s="100" t="str">
        <f t="shared" si="197"/>
        <v>치유력 +852</v>
      </c>
    </row>
    <row r="4193" spans="1:16" ht="13.8" customHeight="1">
      <c r="A4193" s="101">
        <f>C4193*ID규칙_기본능력치그룹_단위+COUNTIF($C$4:C4193,C4193)</f>
        <v>21324040</v>
      </c>
      <c r="B4193" s="100" t="s">
        <v>451</v>
      </c>
      <c r="C4193" s="101">
        <f>VLOOKUP(B4193,WEAPON!$B:$D,3,0)</f>
        <v>21324</v>
      </c>
      <c r="D4193" s="102">
        <v>40</v>
      </c>
      <c r="E4193" s="101">
        <v>1</v>
      </c>
      <c r="F4193" s="101">
        <v>604</v>
      </c>
      <c r="G4193" s="101">
        <v>0</v>
      </c>
      <c r="H4193" s="101">
        <v>2</v>
      </c>
      <c r="I4193" s="101">
        <v>1956</v>
      </c>
      <c r="J4193" s="101">
        <v>0</v>
      </c>
      <c r="K4193" s="101">
        <v>3</v>
      </c>
      <c r="L4193" s="101">
        <v>869</v>
      </c>
      <c r="M4193" s="101">
        <v>0</v>
      </c>
      <c r="N4193" s="100" t="str">
        <f t="shared" si="195"/>
        <v>공격력 +604</v>
      </c>
      <c r="O4193" s="100" t="str">
        <f t="shared" si="196"/>
        <v>최대 체력 +1956</v>
      </c>
      <c r="P4193" s="100" t="str">
        <f t="shared" si="197"/>
        <v>치유력 +869</v>
      </c>
    </row>
    <row r="4194" spans="1:16" ht="13.8" customHeight="1">
      <c r="A4194" s="101">
        <f>C4194*ID규칙_기본능력치그룹_단위+COUNTIF($C$4:C4194,C4194)</f>
        <v>21324041</v>
      </c>
      <c r="B4194" s="100" t="s">
        <v>451</v>
      </c>
      <c r="C4194" s="101">
        <f>VLOOKUP(B4194,WEAPON!$B:$D,3,0)</f>
        <v>21324</v>
      </c>
      <c r="D4194" s="102">
        <v>41</v>
      </c>
      <c r="E4194" s="101">
        <v>1</v>
      </c>
      <c r="F4194" s="101">
        <v>616</v>
      </c>
      <c r="G4194" s="101">
        <v>0</v>
      </c>
      <c r="H4194" s="101">
        <v>2</v>
      </c>
      <c r="I4194" s="101">
        <v>1995</v>
      </c>
      <c r="J4194" s="101">
        <v>0</v>
      </c>
      <c r="K4194" s="101">
        <v>3</v>
      </c>
      <c r="L4194" s="101">
        <v>887</v>
      </c>
      <c r="M4194" s="101">
        <v>0</v>
      </c>
      <c r="N4194" s="100" t="str">
        <f t="shared" si="195"/>
        <v>공격력 +616</v>
      </c>
      <c r="O4194" s="100" t="str">
        <f t="shared" si="196"/>
        <v>최대 체력 +1995</v>
      </c>
      <c r="P4194" s="100" t="str">
        <f t="shared" si="197"/>
        <v>치유력 +887</v>
      </c>
    </row>
    <row r="4195" spans="1:16" ht="13.8" customHeight="1">
      <c r="A4195" s="101">
        <f>C4195*ID규칙_기본능력치그룹_단위+COUNTIF($C$4:C4195,C4195)</f>
        <v>21324042</v>
      </c>
      <c r="B4195" s="100" t="s">
        <v>451</v>
      </c>
      <c r="C4195" s="101">
        <f>VLOOKUP(B4195,WEAPON!$B:$D,3,0)</f>
        <v>21324</v>
      </c>
      <c r="D4195" s="102">
        <v>42</v>
      </c>
      <c r="E4195" s="101">
        <v>1</v>
      </c>
      <c r="F4195" s="101">
        <v>628</v>
      </c>
      <c r="G4195" s="101">
        <v>0</v>
      </c>
      <c r="H4195" s="101">
        <v>2</v>
      </c>
      <c r="I4195" s="101">
        <v>2034</v>
      </c>
      <c r="J4195" s="101">
        <v>0</v>
      </c>
      <c r="K4195" s="101">
        <v>3</v>
      </c>
      <c r="L4195" s="101">
        <v>904</v>
      </c>
      <c r="M4195" s="101">
        <v>0</v>
      </c>
      <c r="N4195" s="100" t="str">
        <f t="shared" si="195"/>
        <v>공격력 +628</v>
      </c>
      <c r="O4195" s="100" t="str">
        <f t="shared" si="196"/>
        <v>최대 체력 +2034</v>
      </c>
      <c r="P4195" s="100" t="str">
        <f t="shared" si="197"/>
        <v>치유력 +904</v>
      </c>
    </row>
    <row r="4196" spans="1:16" ht="13.8" customHeight="1">
      <c r="A4196" s="101">
        <f>C4196*ID규칙_기본능력치그룹_단위+COUNTIF($C$4:C4196,C4196)</f>
        <v>21324043</v>
      </c>
      <c r="B4196" s="100" t="s">
        <v>451</v>
      </c>
      <c r="C4196" s="101">
        <f>VLOOKUP(B4196,WEAPON!$B:$D,3,0)</f>
        <v>21324</v>
      </c>
      <c r="D4196" s="102">
        <v>43</v>
      </c>
      <c r="E4196" s="101">
        <v>1</v>
      </c>
      <c r="F4196" s="101">
        <v>640</v>
      </c>
      <c r="G4196" s="101">
        <v>0</v>
      </c>
      <c r="H4196" s="101">
        <v>2</v>
      </c>
      <c r="I4196" s="101">
        <v>2073</v>
      </c>
      <c r="J4196" s="101">
        <v>0</v>
      </c>
      <c r="K4196" s="101">
        <v>3</v>
      </c>
      <c r="L4196" s="101">
        <v>921</v>
      </c>
      <c r="M4196" s="101">
        <v>0</v>
      </c>
      <c r="N4196" s="100" t="str">
        <f t="shared" si="195"/>
        <v>공격력 +640</v>
      </c>
      <c r="O4196" s="100" t="str">
        <f t="shared" si="196"/>
        <v>최대 체력 +2073</v>
      </c>
      <c r="P4196" s="100" t="str">
        <f t="shared" si="197"/>
        <v>치유력 +921</v>
      </c>
    </row>
    <row r="4197" spans="1:16" ht="13.8" customHeight="1">
      <c r="A4197" s="101">
        <f>C4197*ID규칙_기본능력치그룹_단위+COUNTIF($C$4:C4197,C4197)</f>
        <v>21324044</v>
      </c>
      <c r="B4197" s="100" t="s">
        <v>451</v>
      </c>
      <c r="C4197" s="101">
        <f>VLOOKUP(B4197,WEAPON!$B:$D,3,0)</f>
        <v>21324</v>
      </c>
      <c r="D4197" s="102">
        <v>44</v>
      </c>
      <c r="E4197" s="101">
        <v>1</v>
      </c>
      <c r="F4197" s="101">
        <v>653</v>
      </c>
      <c r="G4197" s="101">
        <v>0</v>
      </c>
      <c r="H4197" s="101">
        <v>2</v>
      </c>
      <c r="I4197" s="101">
        <v>2112</v>
      </c>
      <c r="J4197" s="101">
        <v>0</v>
      </c>
      <c r="K4197" s="101">
        <v>3</v>
      </c>
      <c r="L4197" s="101">
        <v>939</v>
      </c>
      <c r="M4197" s="101">
        <v>0</v>
      </c>
      <c r="N4197" s="100" t="str">
        <f t="shared" si="195"/>
        <v>공격력 +653</v>
      </c>
      <c r="O4197" s="100" t="str">
        <f t="shared" si="196"/>
        <v>최대 체력 +2112</v>
      </c>
      <c r="P4197" s="100" t="str">
        <f t="shared" si="197"/>
        <v>치유력 +939</v>
      </c>
    </row>
    <row r="4198" spans="1:16" ht="13.8" customHeight="1">
      <c r="A4198" s="101">
        <f>C4198*ID규칙_기본능력치그룹_단위+COUNTIF($C$4:C4198,C4198)</f>
        <v>21324045</v>
      </c>
      <c r="B4198" s="100" t="s">
        <v>451</v>
      </c>
      <c r="C4198" s="101">
        <f>VLOOKUP(B4198,WEAPON!$B:$D,3,0)</f>
        <v>21324</v>
      </c>
      <c r="D4198" s="102">
        <v>45</v>
      </c>
      <c r="E4198" s="101">
        <v>1</v>
      </c>
      <c r="F4198" s="101">
        <v>665</v>
      </c>
      <c r="G4198" s="101">
        <v>0</v>
      </c>
      <c r="H4198" s="101">
        <v>2</v>
      </c>
      <c r="I4198" s="101">
        <v>2151</v>
      </c>
      <c r="J4198" s="101">
        <v>0</v>
      </c>
      <c r="K4198" s="101">
        <v>3</v>
      </c>
      <c r="L4198" s="101">
        <v>956</v>
      </c>
      <c r="M4198" s="101">
        <v>0</v>
      </c>
      <c r="N4198" s="100" t="str">
        <f t="shared" si="195"/>
        <v>공격력 +665</v>
      </c>
      <c r="O4198" s="100" t="str">
        <f t="shared" si="196"/>
        <v>최대 체력 +2151</v>
      </c>
      <c r="P4198" s="100" t="str">
        <f t="shared" si="197"/>
        <v>치유력 +956</v>
      </c>
    </row>
    <row r="4199" spans="1:16" ht="13.8" customHeight="1">
      <c r="A4199" s="101">
        <f>C4199*ID규칙_기본능력치그룹_단위+COUNTIF($C$4:C4199,C4199)</f>
        <v>21324046</v>
      </c>
      <c r="B4199" s="100" t="s">
        <v>451</v>
      </c>
      <c r="C4199" s="101">
        <f>VLOOKUP(B4199,WEAPON!$B:$D,3,0)</f>
        <v>21324</v>
      </c>
      <c r="D4199" s="102">
        <v>46</v>
      </c>
      <c r="E4199" s="101">
        <v>1</v>
      </c>
      <c r="F4199" s="101">
        <v>677</v>
      </c>
      <c r="G4199" s="101">
        <v>0</v>
      </c>
      <c r="H4199" s="101">
        <v>2</v>
      </c>
      <c r="I4199" s="101">
        <v>2191</v>
      </c>
      <c r="J4199" s="101">
        <v>0</v>
      </c>
      <c r="K4199" s="101">
        <v>3</v>
      </c>
      <c r="L4199" s="101">
        <v>973</v>
      </c>
      <c r="M4199" s="101">
        <v>0</v>
      </c>
      <c r="N4199" s="100" t="str">
        <f t="shared" si="195"/>
        <v>공격력 +677</v>
      </c>
      <c r="O4199" s="100" t="str">
        <f t="shared" si="196"/>
        <v>최대 체력 +2191</v>
      </c>
      <c r="P4199" s="100" t="str">
        <f t="shared" si="197"/>
        <v>치유력 +973</v>
      </c>
    </row>
    <row r="4200" spans="1:16" ht="13.8" customHeight="1">
      <c r="A4200" s="101">
        <f>C4200*ID규칙_기본능력치그룹_단위+COUNTIF($C$4:C4200,C4200)</f>
        <v>21324047</v>
      </c>
      <c r="B4200" s="100" t="s">
        <v>451</v>
      </c>
      <c r="C4200" s="101">
        <f>VLOOKUP(B4200,WEAPON!$B:$D,3,0)</f>
        <v>21324</v>
      </c>
      <c r="D4200" s="102">
        <v>47</v>
      </c>
      <c r="E4200" s="101">
        <v>1</v>
      </c>
      <c r="F4200" s="101">
        <v>689</v>
      </c>
      <c r="G4200" s="101">
        <v>0</v>
      </c>
      <c r="H4200" s="101">
        <v>2</v>
      </c>
      <c r="I4200" s="101">
        <v>2230</v>
      </c>
      <c r="J4200" s="101">
        <v>0</v>
      </c>
      <c r="K4200" s="101">
        <v>3</v>
      </c>
      <c r="L4200" s="101">
        <v>991</v>
      </c>
      <c r="M4200" s="101">
        <v>0</v>
      </c>
      <c r="N4200" s="100" t="str">
        <f t="shared" si="195"/>
        <v>공격력 +689</v>
      </c>
      <c r="O4200" s="100" t="str">
        <f t="shared" si="196"/>
        <v>최대 체력 +2230</v>
      </c>
      <c r="P4200" s="100" t="str">
        <f t="shared" si="197"/>
        <v>치유력 +991</v>
      </c>
    </row>
    <row r="4201" spans="1:16" ht="13.8" customHeight="1">
      <c r="A4201" s="101">
        <f>C4201*ID규칙_기본능력치그룹_단위+COUNTIF($C$4:C4201,C4201)</f>
        <v>21324048</v>
      </c>
      <c r="B4201" s="100" t="s">
        <v>451</v>
      </c>
      <c r="C4201" s="101">
        <f>VLOOKUP(B4201,WEAPON!$B:$D,3,0)</f>
        <v>21324</v>
      </c>
      <c r="D4201" s="102">
        <v>48</v>
      </c>
      <c r="E4201" s="101">
        <v>1</v>
      </c>
      <c r="F4201" s="101">
        <v>701</v>
      </c>
      <c r="G4201" s="101">
        <v>0</v>
      </c>
      <c r="H4201" s="101">
        <v>2</v>
      </c>
      <c r="I4201" s="101">
        <v>2269</v>
      </c>
      <c r="J4201" s="101">
        <v>0</v>
      </c>
      <c r="K4201" s="101">
        <v>3</v>
      </c>
      <c r="L4201" s="101">
        <v>1008</v>
      </c>
      <c r="M4201" s="101">
        <v>0</v>
      </c>
      <c r="N4201" s="100" t="str">
        <f t="shared" si="195"/>
        <v>공격력 +701</v>
      </c>
      <c r="O4201" s="100" t="str">
        <f t="shared" si="196"/>
        <v>최대 체력 +2269</v>
      </c>
      <c r="P4201" s="100" t="str">
        <f t="shared" si="197"/>
        <v>치유력 +1008</v>
      </c>
    </row>
    <row r="4202" spans="1:16" ht="13.8" customHeight="1">
      <c r="A4202" s="101">
        <f>C4202*ID규칙_기본능력치그룹_단위+COUNTIF($C$4:C4202,C4202)</f>
        <v>21324049</v>
      </c>
      <c r="B4202" s="100" t="s">
        <v>451</v>
      </c>
      <c r="C4202" s="101">
        <f>VLOOKUP(B4202,WEAPON!$B:$D,3,0)</f>
        <v>21324</v>
      </c>
      <c r="D4202" s="102">
        <v>49</v>
      </c>
      <c r="E4202" s="101">
        <v>1</v>
      </c>
      <c r="F4202" s="101">
        <v>713</v>
      </c>
      <c r="G4202" s="101">
        <v>0</v>
      </c>
      <c r="H4202" s="101">
        <v>2</v>
      </c>
      <c r="I4202" s="101">
        <v>2308</v>
      </c>
      <c r="J4202" s="101">
        <v>0</v>
      </c>
      <c r="K4202" s="101">
        <v>3</v>
      </c>
      <c r="L4202" s="101">
        <v>1026</v>
      </c>
      <c r="M4202" s="101">
        <v>0</v>
      </c>
      <c r="N4202" s="100" t="str">
        <f t="shared" si="195"/>
        <v>공격력 +713</v>
      </c>
      <c r="O4202" s="100" t="str">
        <f t="shared" si="196"/>
        <v>최대 체력 +2308</v>
      </c>
      <c r="P4202" s="100" t="str">
        <f t="shared" si="197"/>
        <v>치유력 +1026</v>
      </c>
    </row>
    <row r="4203" spans="1:16" ht="13.8" customHeight="1">
      <c r="A4203" s="101">
        <f>C4203*ID규칙_기본능력치그룹_단위+COUNTIF($C$4:C4203,C4203)</f>
        <v>21324050</v>
      </c>
      <c r="B4203" s="100" t="s">
        <v>451</v>
      </c>
      <c r="C4203" s="101">
        <f>VLOOKUP(B4203,WEAPON!$B:$D,3,0)</f>
        <v>21324</v>
      </c>
      <c r="D4203" s="102">
        <v>50</v>
      </c>
      <c r="E4203" s="101">
        <v>1</v>
      </c>
      <c r="F4203" s="101">
        <v>725</v>
      </c>
      <c r="G4203" s="101">
        <v>0</v>
      </c>
      <c r="H4203" s="101">
        <v>2</v>
      </c>
      <c r="I4203" s="101">
        <v>2347</v>
      </c>
      <c r="J4203" s="101">
        <v>0</v>
      </c>
      <c r="K4203" s="101">
        <v>3</v>
      </c>
      <c r="L4203" s="101">
        <v>1043</v>
      </c>
      <c r="M4203" s="101">
        <v>0</v>
      </c>
      <c r="N4203" s="100" t="str">
        <f t="shared" si="195"/>
        <v>공격력 +725</v>
      </c>
      <c r="O4203" s="100" t="str">
        <f t="shared" si="196"/>
        <v>최대 체력 +2347</v>
      </c>
      <c r="P4203" s="100" t="str">
        <f t="shared" si="197"/>
        <v>치유력 +1043</v>
      </c>
    </row>
    <row r="4204" spans="1:16" ht="13.8" customHeight="1">
      <c r="A4204" s="101">
        <f>C4204*ID규칙_기본능력치그룹_단위+COUNTIF($C$4:C4204,C4204)</f>
        <v>14261001</v>
      </c>
      <c r="B4204" s="100" t="s">
        <v>453</v>
      </c>
      <c r="C4204" s="101">
        <f>VLOOKUP(B4204,WEAPON!$B:$D,3,0)</f>
        <v>14261</v>
      </c>
      <c r="D4204" s="102">
        <v>1</v>
      </c>
      <c r="E4204" s="101">
        <v>1</v>
      </c>
      <c r="F4204" s="101">
        <v>45</v>
      </c>
      <c r="G4204" s="101">
        <v>0</v>
      </c>
      <c r="H4204" s="101">
        <v>2</v>
      </c>
      <c r="I4204" s="101">
        <v>607</v>
      </c>
      <c r="J4204" s="101">
        <v>0</v>
      </c>
      <c r="K4204" s="101">
        <v>0</v>
      </c>
      <c r="L4204" s="101">
        <v>0</v>
      </c>
      <c r="M4204" s="101">
        <v>0</v>
      </c>
      <c r="N4204" s="100" t="str">
        <f t="shared" si="195"/>
        <v>공격력 +45</v>
      </c>
      <c r="O4204" s="100" t="str">
        <f t="shared" si="196"/>
        <v>최대 체력 +607</v>
      </c>
      <c r="P4204" s="100" t="str">
        <f t="shared" si="197"/>
        <v>-</v>
      </c>
    </row>
    <row r="4205" spans="1:16" ht="13.8" customHeight="1">
      <c r="A4205" s="101">
        <f>C4205*ID규칙_기본능력치그룹_단위+COUNTIF($C$4:C4205,C4205)</f>
        <v>14261002</v>
      </c>
      <c r="B4205" s="100" t="s">
        <v>453</v>
      </c>
      <c r="C4205" s="101">
        <f>VLOOKUP(B4205,WEAPON!$B:$D,3,0)</f>
        <v>14261</v>
      </c>
      <c r="D4205" s="102">
        <v>2</v>
      </c>
      <c r="E4205" s="101">
        <v>1</v>
      </c>
      <c r="F4205" s="101">
        <v>49</v>
      </c>
      <c r="G4205" s="101">
        <v>0</v>
      </c>
      <c r="H4205" s="101">
        <v>2</v>
      </c>
      <c r="I4205" s="101">
        <v>662</v>
      </c>
      <c r="J4205" s="101">
        <v>0</v>
      </c>
      <c r="K4205" s="101">
        <v>0</v>
      </c>
      <c r="L4205" s="101">
        <v>0</v>
      </c>
      <c r="M4205" s="101">
        <v>0</v>
      </c>
      <c r="N4205" s="100" t="str">
        <f t="shared" si="195"/>
        <v>공격력 +49</v>
      </c>
      <c r="O4205" s="100" t="str">
        <f t="shared" si="196"/>
        <v>최대 체력 +662</v>
      </c>
      <c r="P4205" s="100" t="str">
        <f t="shared" si="197"/>
        <v>-</v>
      </c>
    </row>
    <row r="4206" spans="1:16" ht="13.8" customHeight="1">
      <c r="A4206" s="101">
        <f>C4206*ID규칙_기본능력치그룹_단위+COUNTIF($C$4:C4206,C4206)</f>
        <v>14261003</v>
      </c>
      <c r="B4206" s="100" t="s">
        <v>453</v>
      </c>
      <c r="C4206" s="101">
        <f>VLOOKUP(B4206,WEAPON!$B:$D,3,0)</f>
        <v>14261</v>
      </c>
      <c r="D4206" s="102">
        <v>3</v>
      </c>
      <c r="E4206" s="101">
        <v>1</v>
      </c>
      <c r="F4206" s="101">
        <v>53</v>
      </c>
      <c r="G4206" s="101">
        <v>0</v>
      </c>
      <c r="H4206" s="101">
        <v>2</v>
      </c>
      <c r="I4206" s="101">
        <v>717</v>
      </c>
      <c r="J4206" s="101">
        <v>0</v>
      </c>
      <c r="K4206" s="101">
        <v>0</v>
      </c>
      <c r="L4206" s="101">
        <v>0</v>
      </c>
      <c r="M4206" s="101">
        <v>0</v>
      </c>
      <c r="N4206" s="100" t="str">
        <f t="shared" si="195"/>
        <v>공격력 +53</v>
      </c>
      <c r="O4206" s="100" t="str">
        <f t="shared" si="196"/>
        <v>최대 체력 +717</v>
      </c>
      <c r="P4206" s="100" t="str">
        <f t="shared" si="197"/>
        <v>-</v>
      </c>
    </row>
    <row r="4207" spans="1:16" ht="13.8" customHeight="1">
      <c r="A4207" s="101">
        <f>C4207*ID규칙_기본능력치그룹_단위+COUNTIF($C$4:C4207,C4207)</f>
        <v>14261004</v>
      </c>
      <c r="B4207" s="100" t="s">
        <v>453</v>
      </c>
      <c r="C4207" s="101">
        <f>VLOOKUP(B4207,WEAPON!$B:$D,3,0)</f>
        <v>14261</v>
      </c>
      <c r="D4207" s="102">
        <v>4</v>
      </c>
      <c r="E4207" s="101">
        <v>1</v>
      </c>
      <c r="F4207" s="101">
        <v>57</v>
      </c>
      <c r="G4207" s="101">
        <v>0</v>
      </c>
      <c r="H4207" s="101">
        <v>2</v>
      </c>
      <c r="I4207" s="101">
        <v>773</v>
      </c>
      <c r="J4207" s="101">
        <v>0</v>
      </c>
      <c r="K4207" s="101">
        <v>0</v>
      </c>
      <c r="L4207" s="101">
        <v>0</v>
      </c>
      <c r="M4207" s="101">
        <v>0</v>
      </c>
      <c r="N4207" s="100" t="str">
        <f t="shared" si="195"/>
        <v>공격력 +57</v>
      </c>
      <c r="O4207" s="100" t="str">
        <f t="shared" si="196"/>
        <v>최대 체력 +773</v>
      </c>
      <c r="P4207" s="100" t="str">
        <f t="shared" si="197"/>
        <v>-</v>
      </c>
    </row>
    <row r="4208" spans="1:16" ht="13.8" customHeight="1">
      <c r="A4208" s="101">
        <f>C4208*ID규칙_기본능력치그룹_단위+COUNTIF($C$4:C4208,C4208)</f>
        <v>14261005</v>
      </c>
      <c r="B4208" s="100" t="s">
        <v>453</v>
      </c>
      <c r="C4208" s="101">
        <f>VLOOKUP(B4208,WEAPON!$B:$D,3,0)</f>
        <v>14261</v>
      </c>
      <c r="D4208" s="102">
        <v>5</v>
      </c>
      <c r="E4208" s="101">
        <v>1</v>
      </c>
      <c r="F4208" s="101">
        <v>61</v>
      </c>
      <c r="G4208" s="101">
        <v>0</v>
      </c>
      <c r="H4208" s="101">
        <v>2</v>
      </c>
      <c r="I4208" s="101">
        <v>828</v>
      </c>
      <c r="J4208" s="101">
        <v>0</v>
      </c>
      <c r="K4208" s="101">
        <v>0</v>
      </c>
      <c r="L4208" s="101">
        <v>0</v>
      </c>
      <c r="M4208" s="101">
        <v>0</v>
      </c>
      <c r="N4208" s="100" t="str">
        <f t="shared" si="195"/>
        <v>공격력 +61</v>
      </c>
      <c r="O4208" s="100" t="str">
        <f t="shared" si="196"/>
        <v>최대 체력 +828</v>
      </c>
      <c r="P4208" s="100" t="str">
        <f t="shared" si="197"/>
        <v>-</v>
      </c>
    </row>
    <row r="4209" spans="1:16" ht="13.8" customHeight="1">
      <c r="A4209" s="101">
        <f>C4209*ID규칙_기본능력치그룹_단위+COUNTIF($C$4:C4209,C4209)</f>
        <v>14261006</v>
      </c>
      <c r="B4209" s="100" t="s">
        <v>453</v>
      </c>
      <c r="C4209" s="101">
        <f>VLOOKUP(B4209,WEAPON!$B:$D,3,0)</f>
        <v>14261</v>
      </c>
      <c r="D4209" s="102">
        <v>6</v>
      </c>
      <c r="E4209" s="101">
        <v>1</v>
      </c>
      <c r="F4209" s="101">
        <v>65</v>
      </c>
      <c r="G4209" s="101">
        <v>0</v>
      </c>
      <c r="H4209" s="101">
        <v>2</v>
      </c>
      <c r="I4209" s="101">
        <v>883</v>
      </c>
      <c r="J4209" s="101">
        <v>0</v>
      </c>
      <c r="K4209" s="101">
        <v>0</v>
      </c>
      <c r="L4209" s="101">
        <v>0</v>
      </c>
      <c r="M4209" s="101">
        <v>0</v>
      </c>
      <c r="N4209" s="100" t="str">
        <f t="shared" si="195"/>
        <v>공격력 +65</v>
      </c>
      <c r="O4209" s="100" t="str">
        <f t="shared" si="196"/>
        <v>최대 체력 +883</v>
      </c>
      <c r="P4209" s="100" t="str">
        <f t="shared" si="197"/>
        <v>-</v>
      </c>
    </row>
    <row r="4210" spans="1:16" ht="13.8" customHeight="1">
      <c r="A4210" s="101">
        <f>C4210*ID규칙_기본능력치그룹_단위+COUNTIF($C$4:C4210,C4210)</f>
        <v>14261007</v>
      </c>
      <c r="B4210" s="100" t="s">
        <v>453</v>
      </c>
      <c r="C4210" s="101">
        <f>VLOOKUP(B4210,WEAPON!$B:$D,3,0)</f>
        <v>14261</v>
      </c>
      <c r="D4210" s="102">
        <v>7</v>
      </c>
      <c r="E4210" s="101">
        <v>1</v>
      </c>
      <c r="F4210" s="101">
        <v>69</v>
      </c>
      <c r="G4210" s="101">
        <v>0</v>
      </c>
      <c r="H4210" s="101">
        <v>2</v>
      </c>
      <c r="I4210" s="101">
        <v>938</v>
      </c>
      <c r="J4210" s="101">
        <v>0</v>
      </c>
      <c r="K4210" s="101">
        <v>0</v>
      </c>
      <c r="L4210" s="101">
        <v>0</v>
      </c>
      <c r="M4210" s="101">
        <v>0</v>
      </c>
      <c r="N4210" s="100" t="str">
        <f t="shared" si="195"/>
        <v>공격력 +69</v>
      </c>
      <c r="O4210" s="100" t="str">
        <f t="shared" si="196"/>
        <v>최대 체력 +938</v>
      </c>
      <c r="P4210" s="100" t="str">
        <f t="shared" si="197"/>
        <v>-</v>
      </c>
    </row>
    <row r="4211" spans="1:16" ht="13.8" customHeight="1">
      <c r="A4211" s="101">
        <f>C4211*ID규칙_기본능력치그룹_단위+COUNTIF($C$4:C4211,C4211)</f>
        <v>14261008</v>
      </c>
      <c r="B4211" s="100" t="s">
        <v>453</v>
      </c>
      <c r="C4211" s="101">
        <f>VLOOKUP(B4211,WEAPON!$B:$D,3,0)</f>
        <v>14261</v>
      </c>
      <c r="D4211" s="102">
        <v>8</v>
      </c>
      <c r="E4211" s="101">
        <v>1</v>
      </c>
      <c r="F4211" s="101">
        <v>73</v>
      </c>
      <c r="G4211" s="101">
        <v>0</v>
      </c>
      <c r="H4211" s="101">
        <v>2</v>
      </c>
      <c r="I4211" s="101">
        <v>993</v>
      </c>
      <c r="J4211" s="101">
        <v>0</v>
      </c>
      <c r="K4211" s="101">
        <v>0</v>
      </c>
      <c r="L4211" s="101">
        <v>0</v>
      </c>
      <c r="M4211" s="101">
        <v>0</v>
      </c>
      <c r="N4211" s="100" t="str">
        <f t="shared" si="195"/>
        <v>공격력 +73</v>
      </c>
      <c r="O4211" s="100" t="str">
        <f t="shared" si="196"/>
        <v>최대 체력 +993</v>
      </c>
      <c r="P4211" s="100" t="str">
        <f t="shared" si="197"/>
        <v>-</v>
      </c>
    </row>
    <row r="4212" spans="1:16" ht="13.8" customHeight="1">
      <c r="A4212" s="101">
        <f>C4212*ID규칙_기본능력치그룹_단위+COUNTIF($C$4:C4212,C4212)</f>
        <v>14261009</v>
      </c>
      <c r="B4212" s="100" t="s">
        <v>453</v>
      </c>
      <c r="C4212" s="101">
        <f>VLOOKUP(B4212,WEAPON!$B:$D,3,0)</f>
        <v>14261</v>
      </c>
      <c r="D4212" s="102">
        <v>9</v>
      </c>
      <c r="E4212" s="101">
        <v>1</v>
      </c>
      <c r="F4212" s="101">
        <v>77</v>
      </c>
      <c r="G4212" s="101">
        <v>0</v>
      </c>
      <c r="H4212" s="101">
        <v>2</v>
      </c>
      <c r="I4212" s="101">
        <v>1049</v>
      </c>
      <c r="J4212" s="101">
        <v>0</v>
      </c>
      <c r="K4212" s="101">
        <v>0</v>
      </c>
      <c r="L4212" s="101">
        <v>0</v>
      </c>
      <c r="M4212" s="101">
        <v>0</v>
      </c>
      <c r="N4212" s="100" t="str">
        <f t="shared" si="195"/>
        <v>공격력 +77</v>
      </c>
      <c r="O4212" s="100" t="str">
        <f t="shared" si="196"/>
        <v>최대 체력 +1049</v>
      </c>
      <c r="P4212" s="100" t="str">
        <f t="shared" si="197"/>
        <v>-</v>
      </c>
    </row>
    <row r="4213" spans="1:16" ht="13.8" customHeight="1">
      <c r="A4213" s="101">
        <f>C4213*ID규칙_기본능력치그룹_단위+COUNTIF($C$4:C4213,C4213)</f>
        <v>14261010</v>
      </c>
      <c r="B4213" s="100" t="s">
        <v>453</v>
      </c>
      <c r="C4213" s="101">
        <f>VLOOKUP(B4213,WEAPON!$B:$D,3,0)</f>
        <v>14261</v>
      </c>
      <c r="D4213" s="102">
        <v>10</v>
      </c>
      <c r="E4213" s="101">
        <v>1</v>
      </c>
      <c r="F4213" s="101">
        <v>81</v>
      </c>
      <c r="G4213" s="101">
        <v>0</v>
      </c>
      <c r="H4213" s="101">
        <v>2</v>
      </c>
      <c r="I4213" s="101">
        <v>1104</v>
      </c>
      <c r="J4213" s="101">
        <v>0</v>
      </c>
      <c r="K4213" s="101">
        <v>0</v>
      </c>
      <c r="L4213" s="101">
        <v>0</v>
      </c>
      <c r="M4213" s="101">
        <v>0</v>
      </c>
      <c r="N4213" s="100" t="str">
        <f t="shared" si="195"/>
        <v>공격력 +81</v>
      </c>
      <c r="O4213" s="100" t="str">
        <f t="shared" si="196"/>
        <v>최대 체력 +1104</v>
      </c>
      <c r="P4213" s="100" t="str">
        <f t="shared" si="197"/>
        <v>-</v>
      </c>
    </row>
    <row r="4214" spans="1:16" ht="13.8" customHeight="1">
      <c r="A4214" s="101">
        <f>C4214*ID규칙_기본능력치그룹_단위+COUNTIF($C$4:C4214,C4214)</f>
        <v>14261011</v>
      </c>
      <c r="B4214" s="100" t="s">
        <v>453</v>
      </c>
      <c r="C4214" s="101">
        <f>VLOOKUP(B4214,WEAPON!$B:$D,3,0)</f>
        <v>14261</v>
      </c>
      <c r="D4214" s="102">
        <v>11</v>
      </c>
      <c r="E4214" s="101">
        <v>1</v>
      </c>
      <c r="F4214" s="101">
        <v>85</v>
      </c>
      <c r="G4214" s="101">
        <v>0</v>
      </c>
      <c r="H4214" s="101">
        <v>2</v>
      </c>
      <c r="I4214" s="101">
        <v>1159</v>
      </c>
      <c r="J4214" s="101">
        <v>0</v>
      </c>
      <c r="K4214" s="101">
        <v>0</v>
      </c>
      <c r="L4214" s="101">
        <v>0</v>
      </c>
      <c r="M4214" s="101">
        <v>0</v>
      </c>
      <c r="N4214" s="100" t="str">
        <f t="shared" si="195"/>
        <v>공격력 +85</v>
      </c>
      <c r="O4214" s="100" t="str">
        <f t="shared" si="196"/>
        <v>최대 체력 +1159</v>
      </c>
      <c r="P4214" s="100" t="str">
        <f t="shared" si="197"/>
        <v>-</v>
      </c>
    </row>
    <row r="4215" spans="1:16" ht="13.8" customHeight="1">
      <c r="A4215" s="101">
        <f>C4215*ID규칙_기본능력치그룹_단위+COUNTIF($C$4:C4215,C4215)</f>
        <v>14261012</v>
      </c>
      <c r="B4215" s="100" t="s">
        <v>453</v>
      </c>
      <c r="C4215" s="101">
        <f>VLOOKUP(B4215,WEAPON!$B:$D,3,0)</f>
        <v>14261</v>
      </c>
      <c r="D4215" s="102">
        <v>12</v>
      </c>
      <c r="E4215" s="101">
        <v>1</v>
      </c>
      <c r="F4215" s="101">
        <v>89</v>
      </c>
      <c r="G4215" s="101">
        <v>0</v>
      </c>
      <c r="H4215" s="101">
        <v>2</v>
      </c>
      <c r="I4215" s="101">
        <v>1214</v>
      </c>
      <c r="J4215" s="101">
        <v>0</v>
      </c>
      <c r="K4215" s="101">
        <v>0</v>
      </c>
      <c r="L4215" s="101">
        <v>0</v>
      </c>
      <c r="M4215" s="101">
        <v>0</v>
      </c>
      <c r="N4215" s="100" t="str">
        <f t="shared" si="195"/>
        <v>공격력 +89</v>
      </c>
      <c r="O4215" s="100" t="str">
        <f t="shared" si="196"/>
        <v>최대 체력 +1214</v>
      </c>
      <c r="P4215" s="100" t="str">
        <f t="shared" si="197"/>
        <v>-</v>
      </c>
    </row>
    <row r="4216" spans="1:16" ht="13.8" customHeight="1">
      <c r="A4216" s="101">
        <f>C4216*ID규칙_기본능력치그룹_단위+COUNTIF($C$4:C4216,C4216)</f>
        <v>14261013</v>
      </c>
      <c r="B4216" s="100" t="s">
        <v>453</v>
      </c>
      <c r="C4216" s="101">
        <f>VLOOKUP(B4216,WEAPON!$B:$D,3,0)</f>
        <v>14261</v>
      </c>
      <c r="D4216" s="102">
        <v>13</v>
      </c>
      <c r="E4216" s="101">
        <v>1</v>
      </c>
      <c r="F4216" s="101">
        <v>93</v>
      </c>
      <c r="G4216" s="101">
        <v>0</v>
      </c>
      <c r="H4216" s="101">
        <v>2</v>
      </c>
      <c r="I4216" s="101">
        <v>1269</v>
      </c>
      <c r="J4216" s="101">
        <v>0</v>
      </c>
      <c r="K4216" s="101">
        <v>0</v>
      </c>
      <c r="L4216" s="101">
        <v>0</v>
      </c>
      <c r="M4216" s="101">
        <v>0</v>
      </c>
      <c r="N4216" s="100" t="str">
        <f t="shared" si="195"/>
        <v>공격력 +93</v>
      </c>
      <c r="O4216" s="100" t="str">
        <f t="shared" si="196"/>
        <v>최대 체력 +1269</v>
      </c>
      <c r="P4216" s="100" t="str">
        <f t="shared" si="197"/>
        <v>-</v>
      </c>
    </row>
    <row r="4217" spans="1:16" ht="13.8" customHeight="1">
      <c r="A4217" s="101">
        <f>C4217*ID규칙_기본능력치그룹_단위+COUNTIF($C$4:C4217,C4217)</f>
        <v>14261014</v>
      </c>
      <c r="B4217" s="100" t="s">
        <v>453</v>
      </c>
      <c r="C4217" s="101">
        <f>VLOOKUP(B4217,WEAPON!$B:$D,3,0)</f>
        <v>14261</v>
      </c>
      <c r="D4217" s="102">
        <v>14</v>
      </c>
      <c r="E4217" s="101">
        <v>1</v>
      </c>
      <c r="F4217" s="101">
        <v>98</v>
      </c>
      <c r="G4217" s="101">
        <v>0</v>
      </c>
      <c r="H4217" s="101">
        <v>2</v>
      </c>
      <c r="I4217" s="101">
        <v>1325</v>
      </c>
      <c r="J4217" s="101">
        <v>0</v>
      </c>
      <c r="K4217" s="101">
        <v>0</v>
      </c>
      <c r="L4217" s="101">
        <v>0</v>
      </c>
      <c r="M4217" s="101">
        <v>0</v>
      </c>
      <c r="N4217" s="100" t="str">
        <f t="shared" si="195"/>
        <v>공격력 +98</v>
      </c>
      <c r="O4217" s="100" t="str">
        <f t="shared" si="196"/>
        <v>최대 체력 +1325</v>
      </c>
      <c r="P4217" s="100" t="str">
        <f t="shared" si="197"/>
        <v>-</v>
      </c>
    </row>
    <row r="4218" spans="1:16" ht="13.8" customHeight="1">
      <c r="A4218" s="101">
        <f>C4218*ID규칙_기본능력치그룹_단위+COUNTIF($C$4:C4218,C4218)</f>
        <v>14261015</v>
      </c>
      <c r="B4218" s="100" t="s">
        <v>453</v>
      </c>
      <c r="C4218" s="101">
        <f>VLOOKUP(B4218,WEAPON!$B:$D,3,0)</f>
        <v>14261</v>
      </c>
      <c r="D4218" s="102">
        <v>15</v>
      </c>
      <c r="E4218" s="101">
        <v>1</v>
      </c>
      <c r="F4218" s="101">
        <v>102</v>
      </c>
      <c r="G4218" s="101">
        <v>0</v>
      </c>
      <c r="H4218" s="101">
        <v>2</v>
      </c>
      <c r="I4218" s="101">
        <v>1380</v>
      </c>
      <c r="J4218" s="101">
        <v>0</v>
      </c>
      <c r="K4218" s="101">
        <v>0</v>
      </c>
      <c r="L4218" s="101">
        <v>0</v>
      </c>
      <c r="M4218" s="101">
        <v>0</v>
      </c>
      <c r="N4218" s="100" t="str">
        <f t="shared" si="195"/>
        <v>공격력 +102</v>
      </c>
      <c r="O4218" s="100" t="str">
        <f t="shared" si="196"/>
        <v>최대 체력 +1380</v>
      </c>
      <c r="P4218" s="100" t="str">
        <f t="shared" si="197"/>
        <v>-</v>
      </c>
    </row>
    <row r="4219" spans="1:16" ht="13.8" customHeight="1">
      <c r="A4219" s="101">
        <f>C4219*ID규칙_기본능력치그룹_단위+COUNTIF($C$4:C4219,C4219)</f>
        <v>14261016</v>
      </c>
      <c r="B4219" s="100" t="s">
        <v>453</v>
      </c>
      <c r="C4219" s="101">
        <f>VLOOKUP(B4219,WEAPON!$B:$D,3,0)</f>
        <v>14261</v>
      </c>
      <c r="D4219" s="102">
        <v>16</v>
      </c>
      <c r="E4219" s="101">
        <v>1</v>
      </c>
      <c r="F4219" s="101">
        <v>106</v>
      </c>
      <c r="G4219" s="101">
        <v>0</v>
      </c>
      <c r="H4219" s="101">
        <v>2</v>
      </c>
      <c r="I4219" s="101">
        <v>1435</v>
      </c>
      <c r="J4219" s="101">
        <v>0</v>
      </c>
      <c r="K4219" s="101">
        <v>0</v>
      </c>
      <c r="L4219" s="101">
        <v>0</v>
      </c>
      <c r="M4219" s="101">
        <v>0</v>
      </c>
      <c r="N4219" s="100" t="str">
        <f t="shared" si="195"/>
        <v>공격력 +106</v>
      </c>
      <c r="O4219" s="100" t="str">
        <f t="shared" si="196"/>
        <v>최대 체력 +1435</v>
      </c>
      <c r="P4219" s="100" t="str">
        <f t="shared" si="197"/>
        <v>-</v>
      </c>
    </row>
    <row r="4220" spans="1:16" ht="13.8" customHeight="1">
      <c r="A4220" s="101">
        <f>C4220*ID규칙_기본능력치그룹_단위+COUNTIF($C$4:C4220,C4220)</f>
        <v>14261017</v>
      </c>
      <c r="B4220" s="100" t="s">
        <v>453</v>
      </c>
      <c r="C4220" s="101">
        <f>VLOOKUP(B4220,WEAPON!$B:$D,3,0)</f>
        <v>14261</v>
      </c>
      <c r="D4220" s="102">
        <v>17</v>
      </c>
      <c r="E4220" s="101">
        <v>1</v>
      </c>
      <c r="F4220" s="101">
        <v>110</v>
      </c>
      <c r="G4220" s="101">
        <v>0</v>
      </c>
      <c r="H4220" s="101">
        <v>2</v>
      </c>
      <c r="I4220" s="101">
        <v>1490</v>
      </c>
      <c r="J4220" s="101">
        <v>0</v>
      </c>
      <c r="K4220" s="101">
        <v>0</v>
      </c>
      <c r="L4220" s="101">
        <v>0</v>
      </c>
      <c r="M4220" s="101">
        <v>0</v>
      </c>
      <c r="N4220" s="100" t="str">
        <f t="shared" si="195"/>
        <v>공격력 +110</v>
      </c>
      <c r="O4220" s="100" t="str">
        <f t="shared" si="196"/>
        <v>최대 체력 +1490</v>
      </c>
      <c r="P4220" s="100" t="str">
        <f t="shared" si="197"/>
        <v>-</v>
      </c>
    </row>
    <row r="4221" spans="1:16" ht="13.8" customHeight="1">
      <c r="A4221" s="101">
        <f>C4221*ID규칙_기본능력치그룹_단위+COUNTIF($C$4:C4221,C4221)</f>
        <v>14261018</v>
      </c>
      <c r="B4221" s="100" t="s">
        <v>453</v>
      </c>
      <c r="C4221" s="101">
        <f>VLOOKUP(B4221,WEAPON!$B:$D,3,0)</f>
        <v>14261</v>
      </c>
      <c r="D4221" s="102">
        <v>18</v>
      </c>
      <c r="E4221" s="101">
        <v>1</v>
      </c>
      <c r="F4221" s="101">
        <v>114</v>
      </c>
      <c r="G4221" s="101">
        <v>0</v>
      </c>
      <c r="H4221" s="101">
        <v>2</v>
      </c>
      <c r="I4221" s="101">
        <v>1545</v>
      </c>
      <c r="J4221" s="101">
        <v>0</v>
      </c>
      <c r="K4221" s="101">
        <v>0</v>
      </c>
      <c r="L4221" s="101">
        <v>0</v>
      </c>
      <c r="M4221" s="101">
        <v>0</v>
      </c>
      <c r="N4221" s="100" t="str">
        <f t="shared" si="195"/>
        <v>공격력 +114</v>
      </c>
      <c r="O4221" s="100" t="str">
        <f t="shared" si="196"/>
        <v>최대 체력 +1545</v>
      </c>
      <c r="P4221" s="100" t="str">
        <f t="shared" si="197"/>
        <v>-</v>
      </c>
    </row>
    <row r="4222" spans="1:16" ht="13.8" customHeight="1">
      <c r="A4222" s="101">
        <f>C4222*ID규칙_기본능력치그룹_단위+COUNTIF($C$4:C4222,C4222)</f>
        <v>14261019</v>
      </c>
      <c r="B4222" s="100" t="s">
        <v>453</v>
      </c>
      <c r="C4222" s="101">
        <f>VLOOKUP(B4222,WEAPON!$B:$D,3,0)</f>
        <v>14261</v>
      </c>
      <c r="D4222" s="102">
        <v>19</v>
      </c>
      <c r="E4222" s="101">
        <v>1</v>
      </c>
      <c r="F4222" s="101">
        <v>118</v>
      </c>
      <c r="G4222" s="101">
        <v>0</v>
      </c>
      <c r="H4222" s="101">
        <v>2</v>
      </c>
      <c r="I4222" s="101">
        <v>1601</v>
      </c>
      <c r="J4222" s="101">
        <v>0</v>
      </c>
      <c r="K4222" s="101">
        <v>0</v>
      </c>
      <c r="L4222" s="101">
        <v>0</v>
      </c>
      <c r="M4222" s="101">
        <v>0</v>
      </c>
      <c r="N4222" s="100" t="str">
        <f t="shared" si="195"/>
        <v>공격력 +118</v>
      </c>
      <c r="O4222" s="100" t="str">
        <f t="shared" si="196"/>
        <v>최대 체력 +1601</v>
      </c>
      <c r="P4222" s="100" t="str">
        <f t="shared" si="197"/>
        <v>-</v>
      </c>
    </row>
    <row r="4223" spans="1:16" ht="13.8" customHeight="1">
      <c r="A4223" s="101">
        <f>C4223*ID규칙_기본능력치그룹_단위+COUNTIF($C$4:C4223,C4223)</f>
        <v>14261020</v>
      </c>
      <c r="B4223" s="100" t="s">
        <v>453</v>
      </c>
      <c r="C4223" s="101">
        <f>VLOOKUP(B4223,WEAPON!$B:$D,3,0)</f>
        <v>14261</v>
      </c>
      <c r="D4223" s="102">
        <v>20</v>
      </c>
      <c r="E4223" s="101">
        <v>1</v>
      </c>
      <c r="F4223" s="101">
        <v>122</v>
      </c>
      <c r="G4223" s="101">
        <v>0</v>
      </c>
      <c r="H4223" s="101">
        <v>2</v>
      </c>
      <c r="I4223" s="101">
        <v>1656</v>
      </c>
      <c r="J4223" s="101">
        <v>0</v>
      </c>
      <c r="K4223" s="101">
        <v>0</v>
      </c>
      <c r="L4223" s="101">
        <v>0</v>
      </c>
      <c r="M4223" s="101">
        <v>0</v>
      </c>
      <c r="N4223" s="100" t="str">
        <f t="shared" si="195"/>
        <v>공격력 +122</v>
      </c>
      <c r="O4223" s="100" t="str">
        <f t="shared" si="196"/>
        <v>최대 체력 +1656</v>
      </c>
      <c r="P4223" s="100" t="str">
        <f t="shared" si="197"/>
        <v>-</v>
      </c>
    </row>
    <row r="4224" spans="1:16" ht="13.8" customHeight="1">
      <c r="A4224" s="101">
        <f>C4224*ID규칙_기본능력치그룹_단위+COUNTIF($C$4:C4224,C4224)</f>
        <v>14261021</v>
      </c>
      <c r="B4224" s="100" t="s">
        <v>453</v>
      </c>
      <c r="C4224" s="101">
        <f>VLOOKUP(B4224,WEAPON!$B:$D,3,0)</f>
        <v>14261</v>
      </c>
      <c r="D4224" s="102">
        <v>21</v>
      </c>
      <c r="E4224" s="101">
        <v>1</v>
      </c>
      <c r="F4224" s="101">
        <v>126</v>
      </c>
      <c r="G4224" s="101">
        <v>0</v>
      </c>
      <c r="H4224" s="101">
        <v>2</v>
      </c>
      <c r="I4224" s="101">
        <v>1711</v>
      </c>
      <c r="J4224" s="101">
        <v>0</v>
      </c>
      <c r="K4224" s="101">
        <v>0</v>
      </c>
      <c r="L4224" s="101">
        <v>0</v>
      </c>
      <c r="M4224" s="101">
        <v>0</v>
      </c>
      <c r="N4224" s="100" t="str">
        <f t="shared" si="195"/>
        <v>공격력 +126</v>
      </c>
      <c r="O4224" s="100" t="str">
        <f t="shared" si="196"/>
        <v>최대 체력 +1711</v>
      </c>
      <c r="P4224" s="100" t="str">
        <f t="shared" si="197"/>
        <v>-</v>
      </c>
    </row>
    <row r="4225" spans="1:16" ht="13.8" customHeight="1">
      <c r="A4225" s="101">
        <f>C4225*ID규칙_기본능력치그룹_단위+COUNTIF($C$4:C4225,C4225)</f>
        <v>14261022</v>
      </c>
      <c r="B4225" s="100" t="s">
        <v>453</v>
      </c>
      <c r="C4225" s="101">
        <f>VLOOKUP(B4225,WEAPON!$B:$D,3,0)</f>
        <v>14261</v>
      </c>
      <c r="D4225" s="102">
        <v>22</v>
      </c>
      <c r="E4225" s="101">
        <v>1</v>
      </c>
      <c r="F4225" s="101">
        <v>130</v>
      </c>
      <c r="G4225" s="101">
        <v>0</v>
      </c>
      <c r="H4225" s="101">
        <v>2</v>
      </c>
      <c r="I4225" s="101">
        <v>1766</v>
      </c>
      <c r="J4225" s="101">
        <v>0</v>
      </c>
      <c r="K4225" s="101">
        <v>0</v>
      </c>
      <c r="L4225" s="101">
        <v>0</v>
      </c>
      <c r="M4225" s="101">
        <v>0</v>
      </c>
      <c r="N4225" s="100" t="str">
        <f t="shared" si="195"/>
        <v>공격력 +130</v>
      </c>
      <c r="O4225" s="100" t="str">
        <f t="shared" si="196"/>
        <v>최대 체력 +1766</v>
      </c>
      <c r="P4225" s="100" t="str">
        <f t="shared" si="197"/>
        <v>-</v>
      </c>
    </row>
    <row r="4226" spans="1:16" ht="13.8" customHeight="1">
      <c r="A4226" s="101">
        <f>C4226*ID규칙_기본능력치그룹_단위+COUNTIF($C$4:C4226,C4226)</f>
        <v>14261023</v>
      </c>
      <c r="B4226" s="100" t="s">
        <v>453</v>
      </c>
      <c r="C4226" s="101">
        <f>VLOOKUP(B4226,WEAPON!$B:$D,3,0)</f>
        <v>14261</v>
      </c>
      <c r="D4226" s="102">
        <v>23</v>
      </c>
      <c r="E4226" s="101">
        <v>1</v>
      </c>
      <c r="F4226" s="101">
        <v>134</v>
      </c>
      <c r="G4226" s="101">
        <v>0</v>
      </c>
      <c r="H4226" s="101">
        <v>2</v>
      </c>
      <c r="I4226" s="101">
        <v>1821</v>
      </c>
      <c r="J4226" s="101">
        <v>0</v>
      </c>
      <c r="K4226" s="101">
        <v>0</v>
      </c>
      <c r="L4226" s="101">
        <v>0</v>
      </c>
      <c r="M4226" s="101">
        <v>0</v>
      </c>
      <c r="N4226" s="100" t="str">
        <f t="shared" si="195"/>
        <v>공격력 +134</v>
      </c>
      <c r="O4226" s="100" t="str">
        <f t="shared" si="196"/>
        <v>최대 체력 +1821</v>
      </c>
      <c r="P4226" s="100" t="str">
        <f t="shared" si="197"/>
        <v>-</v>
      </c>
    </row>
    <row r="4227" spans="1:16" ht="13.8" customHeight="1">
      <c r="A4227" s="101">
        <f>C4227*ID규칙_기본능력치그룹_단위+COUNTIF($C$4:C4227,C4227)</f>
        <v>14261024</v>
      </c>
      <c r="B4227" s="100" t="s">
        <v>453</v>
      </c>
      <c r="C4227" s="101">
        <f>VLOOKUP(B4227,WEAPON!$B:$D,3,0)</f>
        <v>14261</v>
      </c>
      <c r="D4227" s="102">
        <v>24</v>
      </c>
      <c r="E4227" s="101">
        <v>1</v>
      </c>
      <c r="F4227" s="101">
        <v>138</v>
      </c>
      <c r="G4227" s="101">
        <v>0</v>
      </c>
      <c r="H4227" s="101">
        <v>2</v>
      </c>
      <c r="I4227" s="101">
        <v>1877</v>
      </c>
      <c r="J4227" s="101">
        <v>0</v>
      </c>
      <c r="K4227" s="101">
        <v>0</v>
      </c>
      <c r="L4227" s="101">
        <v>0</v>
      </c>
      <c r="M4227" s="101">
        <v>0</v>
      </c>
      <c r="N4227" s="100" t="str">
        <f t="shared" si="195"/>
        <v>공격력 +138</v>
      </c>
      <c r="O4227" s="100" t="str">
        <f t="shared" si="196"/>
        <v>최대 체력 +1877</v>
      </c>
      <c r="P4227" s="100" t="str">
        <f t="shared" si="197"/>
        <v>-</v>
      </c>
    </row>
    <row r="4228" spans="1:16" ht="13.8" customHeight="1">
      <c r="A4228" s="101">
        <f>C4228*ID규칙_기본능력치그룹_단위+COUNTIF($C$4:C4228,C4228)</f>
        <v>14261025</v>
      </c>
      <c r="B4228" s="100" t="s">
        <v>453</v>
      </c>
      <c r="C4228" s="101">
        <f>VLOOKUP(B4228,WEAPON!$B:$D,3,0)</f>
        <v>14261</v>
      </c>
      <c r="D4228" s="102">
        <v>25</v>
      </c>
      <c r="E4228" s="101">
        <v>1</v>
      </c>
      <c r="F4228" s="101">
        <v>142</v>
      </c>
      <c r="G4228" s="101">
        <v>0</v>
      </c>
      <c r="H4228" s="101">
        <v>2</v>
      </c>
      <c r="I4228" s="101">
        <v>1932</v>
      </c>
      <c r="J4228" s="101">
        <v>0</v>
      </c>
      <c r="K4228" s="101">
        <v>0</v>
      </c>
      <c r="L4228" s="101">
        <v>0</v>
      </c>
      <c r="M4228" s="101">
        <v>0</v>
      </c>
      <c r="N4228" s="100" t="str">
        <f t="shared" ref="N4228:N4291" si="198">IF(E4228=0,"-",VLOOKUP(E4228,STATS_TYPE,2,0)&amp;" +")&amp;IF(E4228=0,"",IF(G4228=0,F4228,F4228/100&amp;"%"))</f>
        <v>공격력 +142</v>
      </c>
      <c r="O4228" s="100" t="str">
        <f t="shared" ref="O4228:O4291" si="199">IF(H4228=0,"-",VLOOKUP(H4228,STATS_TYPE,2,0)&amp;" +")&amp;IF(H4228=0,"",IF(J4228=0,I4228,I4228/100&amp;"%"))</f>
        <v>최대 체력 +1932</v>
      </c>
      <c r="P4228" s="100" t="str">
        <f t="shared" ref="P4228:P4291" si="200">IF(K4228=0,"-",VLOOKUP(K4228,STATS_TYPE,2,0)&amp;" +")&amp;IF(K4228=0,"",IF(M4228=0,L4228,L4228/100&amp;"%"))</f>
        <v>-</v>
      </c>
    </row>
    <row r="4229" spans="1:16" ht="13.8" customHeight="1">
      <c r="A4229" s="101">
        <f>C4229*ID규칙_기본능력치그룹_단위+COUNTIF($C$4:C4229,C4229)</f>
        <v>14261026</v>
      </c>
      <c r="B4229" s="100" t="s">
        <v>453</v>
      </c>
      <c r="C4229" s="101">
        <f>VLOOKUP(B4229,WEAPON!$B:$D,3,0)</f>
        <v>14261</v>
      </c>
      <c r="D4229" s="102">
        <v>26</v>
      </c>
      <c r="E4229" s="101">
        <v>1</v>
      </c>
      <c r="F4229" s="101">
        <v>146</v>
      </c>
      <c r="G4229" s="101">
        <v>0</v>
      </c>
      <c r="H4229" s="101">
        <v>2</v>
      </c>
      <c r="I4229" s="101">
        <v>1987</v>
      </c>
      <c r="J4229" s="101">
        <v>0</v>
      </c>
      <c r="K4229" s="101">
        <v>0</v>
      </c>
      <c r="L4229" s="101">
        <v>0</v>
      </c>
      <c r="M4229" s="101">
        <v>0</v>
      </c>
      <c r="N4229" s="100" t="str">
        <f t="shared" si="198"/>
        <v>공격력 +146</v>
      </c>
      <c r="O4229" s="100" t="str">
        <f t="shared" si="199"/>
        <v>최대 체력 +1987</v>
      </c>
      <c r="P4229" s="100" t="str">
        <f t="shared" si="200"/>
        <v>-</v>
      </c>
    </row>
    <row r="4230" spans="1:16" ht="13.8" customHeight="1">
      <c r="A4230" s="101">
        <f>C4230*ID규칙_기본능력치그룹_단위+COUNTIF($C$4:C4230,C4230)</f>
        <v>14261027</v>
      </c>
      <c r="B4230" s="100" t="s">
        <v>453</v>
      </c>
      <c r="C4230" s="101">
        <f>VLOOKUP(B4230,WEAPON!$B:$D,3,0)</f>
        <v>14261</v>
      </c>
      <c r="D4230" s="102">
        <v>27</v>
      </c>
      <c r="E4230" s="101">
        <v>1</v>
      </c>
      <c r="F4230" s="101">
        <v>150</v>
      </c>
      <c r="G4230" s="101">
        <v>0</v>
      </c>
      <c r="H4230" s="101">
        <v>2</v>
      </c>
      <c r="I4230" s="101">
        <v>2042</v>
      </c>
      <c r="J4230" s="101">
        <v>0</v>
      </c>
      <c r="K4230" s="101">
        <v>0</v>
      </c>
      <c r="L4230" s="101">
        <v>0</v>
      </c>
      <c r="M4230" s="101">
        <v>0</v>
      </c>
      <c r="N4230" s="100" t="str">
        <f t="shared" si="198"/>
        <v>공격력 +150</v>
      </c>
      <c r="O4230" s="100" t="str">
        <f t="shared" si="199"/>
        <v>최대 체력 +2042</v>
      </c>
      <c r="P4230" s="100" t="str">
        <f t="shared" si="200"/>
        <v>-</v>
      </c>
    </row>
    <row r="4231" spans="1:16" ht="13.8" customHeight="1">
      <c r="A4231" s="101">
        <f>C4231*ID규칙_기본능력치그룹_단위+COUNTIF($C$4:C4231,C4231)</f>
        <v>14261028</v>
      </c>
      <c r="B4231" s="100" t="s">
        <v>453</v>
      </c>
      <c r="C4231" s="101">
        <f>VLOOKUP(B4231,WEAPON!$B:$D,3,0)</f>
        <v>14261</v>
      </c>
      <c r="D4231" s="102">
        <v>28</v>
      </c>
      <c r="E4231" s="101">
        <v>1</v>
      </c>
      <c r="F4231" s="101">
        <v>154</v>
      </c>
      <c r="G4231" s="101">
        <v>0</v>
      </c>
      <c r="H4231" s="101">
        <v>2</v>
      </c>
      <c r="I4231" s="101">
        <v>2098</v>
      </c>
      <c r="J4231" s="101">
        <v>0</v>
      </c>
      <c r="K4231" s="101">
        <v>0</v>
      </c>
      <c r="L4231" s="101">
        <v>0</v>
      </c>
      <c r="M4231" s="101">
        <v>0</v>
      </c>
      <c r="N4231" s="100" t="str">
        <f t="shared" si="198"/>
        <v>공격력 +154</v>
      </c>
      <c r="O4231" s="100" t="str">
        <f t="shared" si="199"/>
        <v>최대 체력 +2098</v>
      </c>
      <c r="P4231" s="100" t="str">
        <f t="shared" si="200"/>
        <v>-</v>
      </c>
    </row>
    <row r="4232" spans="1:16" ht="13.8" customHeight="1">
      <c r="A4232" s="101">
        <f>C4232*ID규칙_기본능력치그룹_단위+COUNTIF($C$4:C4232,C4232)</f>
        <v>14261029</v>
      </c>
      <c r="B4232" s="100" t="s">
        <v>453</v>
      </c>
      <c r="C4232" s="101">
        <f>VLOOKUP(B4232,WEAPON!$B:$D,3,0)</f>
        <v>14261</v>
      </c>
      <c r="D4232" s="102">
        <v>29</v>
      </c>
      <c r="E4232" s="101">
        <v>1</v>
      </c>
      <c r="F4232" s="101">
        <v>158</v>
      </c>
      <c r="G4232" s="101">
        <v>0</v>
      </c>
      <c r="H4232" s="101">
        <v>2</v>
      </c>
      <c r="I4232" s="101">
        <v>2153</v>
      </c>
      <c r="J4232" s="101">
        <v>0</v>
      </c>
      <c r="K4232" s="101">
        <v>0</v>
      </c>
      <c r="L4232" s="101">
        <v>0</v>
      </c>
      <c r="M4232" s="101">
        <v>0</v>
      </c>
      <c r="N4232" s="100" t="str">
        <f t="shared" si="198"/>
        <v>공격력 +158</v>
      </c>
      <c r="O4232" s="100" t="str">
        <f t="shared" si="199"/>
        <v>최대 체력 +2153</v>
      </c>
      <c r="P4232" s="100" t="str">
        <f t="shared" si="200"/>
        <v>-</v>
      </c>
    </row>
    <row r="4233" spans="1:16" ht="13.8" customHeight="1">
      <c r="A4233" s="101">
        <f>C4233*ID규칙_기본능력치그룹_단위+COUNTIF($C$4:C4233,C4233)</f>
        <v>14261030</v>
      </c>
      <c r="B4233" s="100" t="s">
        <v>453</v>
      </c>
      <c r="C4233" s="101">
        <f>VLOOKUP(B4233,WEAPON!$B:$D,3,0)</f>
        <v>14261</v>
      </c>
      <c r="D4233" s="102">
        <v>30</v>
      </c>
      <c r="E4233" s="101">
        <v>1</v>
      </c>
      <c r="F4233" s="101">
        <v>162</v>
      </c>
      <c r="G4233" s="101">
        <v>0</v>
      </c>
      <c r="H4233" s="101">
        <v>2</v>
      </c>
      <c r="I4233" s="101">
        <v>2208</v>
      </c>
      <c r="J4233" s="101">
        <v>0</v>
      </c>
      <c r="K4233" s="101">
        <v>0</v>
      </c>
      <c r="L4233" s="101">
        <v>0</v>
      </c>
      <c r="M4233" s="101">
        <v>0</v>
      </c>
      <c r="N4233" s="100" t="str">
        <f t="shared" si="198"/>
        <v>공격력 +162</v>
      </c>
      <c r="O4233" s="100" t="str">
        <f t="shared" si="199"/>
        <v>최대 체력 +2208</v>
      </c>
      <c r="P4233" s="100" t="str">
        <f t="shared" si="200"/>
        <v>-</v>
      </c>
    </row>
    <row r="4234" spans="1:16" ht="13.8" customHeight="1">
      <c r="A4234" s="101">
        <f>C4234*ID규칙_기본능력치그룹_단위+COUNTIF($C$4:C4234,C4234)</f>
        <v>14261031</v>
      </c>
      <c r="B4234" s="100" t="s">
        <v>453</v>
      </c>
      <c r="C4234" s="101">
        <f>VLOOKUP(B4234,WEAPON!$B:$D,3,0)</f>
        <v>14261</v>
      </c>
      <c r="D4234" s="102">
        <v>31</v>
      </c>
      <c r="E4234" s="101">
        <v>1</v>
      </c>
      <c r="F4234" s="101">
        <v>166</v>
      </c>
      <c r="G4234" s="101">
        <v>0</v>
      </c>
      <c r="H4234" s="101">
        <v>2</v>
      </c>
      <c r="I4234" s="101">
        <v>2263</v>
      </c>
      <c r="J4234" s="101">
        <v>0</v>
      </c>
      <c r="K4234" s="101">
        <v>0</v>
      </c>
      <c r="L4234" s="101">
        <v>0</v>
      </c>
      <c r="M4234" s="101">
        <v>0</v>
      </c>
      <c r="N4234" s="100" t="str">
        <f t="shared" si="198"/>
        <v>공격력 +166</v>
      </c>
      <c r="O4234" s="100" t="str">
        <f t="shared" si="199"/>
        <v>최대 체력 +2263</v>
      </c>
      <c r="P4234" s="100" t="str">
        <f t="shared" si="200"/>
        <v>-</v>
      </c>
    </row>
    <row r="4235" spans="1:16" ht="13.8" customHeight="1">
      <c r="A4235" s="101">
        <f>C4235*ID규칙_기본능력치그룹_단위+COUNTIF($C$4:C4235,C4235)</f>
        <v>14261032</v>
      </c>
      <c r="B4235" s="100" t="s">
        <v>453</v>
      </c>
      <c r="C4235" s="101">
        <f>VLOOKUP(B4235,WEAPON!$B:$D,3,0)</f>
        <v>14261</v>
      </c>
      <c r="D4235" s="102">
        <v>32</v>
      </c>
      <c r="E4235" s="101">
        <v>1</v>
      </c>
      <c r="F4235" s="101">
        <v>170</v>
      </c>
      <c r="G4235" s="101">
        <v>0</v>
      </c>
      <c r="H4235" s="101">
        <v>2</v>
      </c>
      <c r="I4235" s="101">
        <v>2318</v>
      </c>
      <c r="J4235" s="101">
        <v>0</v>
      </c>
      <c r="K4235" s="101">
        <v>0</v>
      </c>
      <c r="L4235" s="101">
        <v>0</v>
      </c>
      <c r="M4235" s="101">
        <v>0</v>
      </c>
      <c r="N4235" s="100" t="str">
        <f t="shared" si="198"/>
        <v>공격력 +170</v>
      </c>
      <c r="O4235" s="100" t="str">
        <f t="shared" si="199"/>
        <v>최대 체력 +2318</v>
      </c>
      <c r="P4235" s="100" t="str">
        <f t="shared" si="200"/>
        <v>-</v>
      </c>
    </row>
    <row r="4236" spans="1:16" ht="13.8" customHeight="1">
      <c r="A4236" s="101">
        <f>C4236*ID규칙_기본능력치그룹_단위+COUNTIF($C$4:C4236,C4236)</f>
        <v>14261033</v>
      </c>
      <c r="B4236" s="100" t="s">
        <v>453</v>
      </c>
      <c r="C4236" s="101">
        <f>VLOOKUP(B4236,WEAPON!$B:$D,3,0)</f>
        <v>14261</v>
      </c>
      <c r="D4236" s="102">
        <v>33</v>
      </c>
      <c r="E4236" s="101">
        <v>1</v>
      </c>
      <c r="F4236" s="101">
        <v>174</v>
      </c>
      <c r="G4236" s="101">
        <v>0</v>
      </c>
      <c r="H4236" s="101">
        <v>2</v>
      </c>
      <c r="I4236" s="101">
        <v>2374</v>
      </c>
      <c r="J4236" s="101">
        <v>0</v>
      </c>
      <c r="K4236" s="101">
        <v>0</v>
      </c>
      <c r="L4236" s="101">
        <v>0</v>
      </c>
      <c r="M4236" s="101">
        <v>0</v>
      </c>
      <c r="N4236" s="100" t="str">
        <f t="shared" si="198"/>
        <v>공격력 +174</v>
      </c>
      <c r="O4236" s="100" t="str">
        <f t="shared" si="199"/>
        <v>최대 체력 +2374</v>
      </c>
      <c r="P4236" s="100" t="str">
        <f t="shared" si="200"/>
        <v>-</v>
      </c>
    </row>
    <row r="4237" spans="1:16" ht="13.8" customHeight="1">
      <c r="A4237" s="101">
        <f>C4237*ID규칙_기본능력치그룹_단위+COUNTIF($C$4:C4237,C4237)</f>
        <v>14261034</v>
      </c>
      <c r="B4237" s="100" t="s">
        <v>453</v>
      </c>
      <c r="C4237" s="101">
        <f>VLOOKUP(B4237,WEAPON!$B:$D,3,0)</f>
        <v>14261</v>
      </c>
      <c r="D4237" s="102">
        <v>34</v>
      </c>
      <c r="E4237" s="101">
        <v>1</v>
      </c>
      <c r="F4237" s="101">
        <v>178</v>
      </c>
      <c r="G4237" s="101">
        <v>0</v>
      </c>
      <c r="H4237" s="101">
        <v>2</v>
      </c>
      <c r="I4237" s="101">
        <v>2429</v>
      </c>
      <c r="J4237" s="101">
        <v>0</v>
      </c>
      <c r="K4237" s="101">
        <v>0</v>
      </c>
      <c r="L4237" s="101">
        <v>0</v>
      </c>
      <c r="M4237" s="101">
        <v>0</v>
      </c>
      <c r="N4237" s="100" t="str">
        <f t="shared" si="198"/>
        <v>공격력 +178</v>
      </c>
      <c r="O4237" s="100" t="str">
        <f t="shared" si="199"/>
        <v>최대 체력 +2429</v>
      </c>
      <c r="P4237" s="100" t="str">
        <f t="shared" si="200"/>
        <v>-</v>
      </c>
    </row>
    <row r="4238" spans="1:16" ht="13.8" customHeight="1">
      <c r="A4238" s="101">
        <f>C4238*ID규칙_기본능력치그룹_단위+COUNTIF($C$4:C4238,C4238)</f>
        <v>14261035</v>
      </c>
      <c r="B4238" s="100" t="s">
        <v>453</v>
      </c>
      <c r="C4238" s="101">
        <f>VLOOKUP(B4238,WEAPON!$B:$D,3,0)</f>
        <v>14261</v>
      </c>
      <c r="D4238" s="102">
        <v>35</v>
      </c>
      <c r="E4238" s="101">
        <v>1</v>
      </c>
      <c r="F4238" s="101">
        <v>182</v>
      </c>
      <c r="G4238" s="101">
        <v>0</v>
      </c>
      <c r="H4238" s="101">
        <v>2</v>
      </c>
      <c r="I4238" s="101">
        <v>2484</v>
      </c>
      <c r="J4238" s="101">
        <v>0</v>
      </c>
      <c r="K4238" s="101">
        <v>0</v>
      </c>
      <c r="L4238" s="101">
        <v>0</v>
      </c>
      <c r="M4238" s="101">
        <v>0</v>
      </c>
      <c r="N4238" s="100" t="str">
        <f t="shared" si="198"/>
        <v>공격력 +182</v>
      </c>
      <c r="O4238" s="100" t="str">
        <f t="shared" si="199"/>
        <v>최대 체력 +2484</v>
      </c>
      <c r="P4238" s="100" t="str">
        <f t="shared" si="200"/>
        <v>-</v>
      </c>
    </row>
    <row r="4239" spans="1:16" ht="13.8" customHeight="1">
      <c r="A4239" s="101">
        <f>C4239*ID규칙_기본능력치그룹_단위+COUNTIF($C$4:C4239,C4239)</f>
        <v>14261036</v>
      </c>
      <c r="B4239" s="100" t="s">
        <v>453</v>
      </c>
      <c r="C4239" s="101">
        <f>VLOOKUP(B4239,WEAPON!$B:$D,3,0)</f>
        <v>14261</v>
      </c>
      <c r="D4239" s="102">
        <v>36</v>
      </c>
      <c r="E4239" s="101">
        <v>1</v>
      </c>
      <c r="F4239" s="101">
        <v>186</v>
      </c>
      <c r="G4239" s="101">
        <v>0</v>
      </c>
      <c r="H4239" s="101">
        <v>2</v>
      </c>
      <c r="I4239" s="101">
        <v>2539</v>
      </c>
      <c r="J4239" s="101">
        <v>0</v>
      </c>
      <c r="K4239" s="101">
        <v>0</v>
      </c>
      <c r="L4239" s="101">
        <v>0</v>
      </c>
      <c r="M4239" s="101">
        <v>0</v>
      </c>
      <c r="N4239" s="100" t="str">
        <f t="shared" si="198"/>
        <v>공격력 +186</v>
      </c>
      <c r="O4239" s="100" t="str">
        <f t="shared" si="199"/>
        <v>최대 체력 +2539</v>
      </c>
      <c r="P4239" s="100" t="str">
        <f t="shared" si="200"/>
        <v>-</v>
      </c>
    </row>
    <row r="4240" spans="1:16" ht="13.8" customHeight="1">
      <c r="A4240" s="101">
        <f>C4240*ID규칙_기본능력치그룹_단위+COUNTIF($C$4:C4240,C4240)</f>
        <v>14261037</v>
      </c>
      <c r="B4240" s="100" t="s">
        <v>453</v>
      </c>
      <c r="C4240" s="101">
        <f>VLOOKUP(B4240,WEAPON!$B:$D,3,0)</f>
        <v>14261</v>
      </c>
      <c r="D4240" s="102">
        <v>37</v>
      </c>
      <c r="E4240" s="101">
        <v>1</v>
      </c>
      <c r="F4240" s="101">
        <v>190</v>
      </c>
      <c r="G4240" s="101">
        <v>0</v>
      </c>
      <c r="H4240" s="101">
        <v>2</v>
      </c>
      <c r="I4240" s="101">
        <v>2594</v>
      </c>
      <c r="J4240" s="101">
        <v>0</v>
      </c>
      <c r="K4240" s="101">
        <v>0</v>
      </c>
      <c r="L4240" s="101">
        <v>0</v>
      </c>
      <c r="M4240" s="101">
        <v>0</v>
      </c>
      <c r="N4240" s="100" t="str">
        <f t="shared" si="198"/>
        <v>공격력 +190</v>
      </c>
      <c r="O4240" s="100" t="str">
        <f t="shared" si="199"/>
        <v>최대 체력 +2594</v>
      </c>
      <c r="P4240" s="100" t="str">
        <f t="shared" si="200"/>
        <v>-</v>
      </c>
    </row>
    <row r="4241" spans="1:16" ht="13.8" customHeight="1">
      <c r="A4241" s="101">
        <f>C4241*ID규칙_기본능력치그룹_단위+COUNTIF($C$4:C4241,C4241)</f>
        <v>14261038</v>
      </c>
      <c r="B4241" s="100" t="s">
        <v>453</v>
      </c>
      <c r="C4241" s="101">
        <f>VLOOKUP(B4241,WEAPON!$B:$D,3,0)</f>
        <v>14261</v>
      </c>
      <c r="D4241" s="102">
        <v>38</v>
      </c>
      <c r="E4241" s="101">
        <v>1</v>
      </c>
      <c r="F4241" s="101">
        <v>195</v>
      </c>
      <c r="G4241" s="101">
        <v>0</v>
      </c>
      <c r="H4241" s="101">
        <v>2</v>
      </c>
      <c r="I4241" s="101">
        <v>2650</v>
      </c>
      <c r="J4241" s="101">
        <v>0</v>
      </c>
      <c r="K4241" s="101">
        <v>0</v>
      </c>
      <c r="L4241" s="101">
        <v>0</v>
      </c>
      <c r="M4241" s="101">
        <v>0</v>
      </c>
      <c r="N4241" s="100" t="str">
        <f t="shared" si="198"/>
        <v>공격력 +195</v>
      </c>
      <c r="O4241" s="100" t="str">
        <f t="shared" si="199"/>
        <v>최대 체력 +2650</v>
      </c>
      <c r="P4241" s="100" t="str">
        <f t="shared" si="200"/>
        <v>-</v>
      </c>
    </row>
    <row r="4242" spans="1:16" ht="13.8" customHeight="1">
      <c r="A4242" s="101">
        <f>C4242*ID규칙_기본능력치그룹_단위+COUNTIF($C$4:C4242,C4242)</f>
        <v>14261039</v>
      </c>
      <c r="B4242" s="100" t="s">
        <v>453</v>
      </c>
      <c r="C4242" s="101">
        <f>VLOOKUP(B4242,WEAPON!$B:$D,3,0)</f>
        <v>14261</v>
      </c>
      <c r="D4242" s="102">
        <v>39</v>
      </c>
      <c r="E4242" s="101">
        <v>1</v>
      </c>
      <c r="F4242" s="101">
        <v>199</v>
      </c>
      <c r="G4242" s="101">
        <v>0</v>
      </c>
      <c r="H4242" s="101">
        <v>2</v>
      </c>
      <c r="I4242" s="101">
        <v>2705</v>
      </c>
      <c r="J4242" s="101">
        <v>0</v>
      </c>
      <c r="K4242" s="101">
        <v>0</v>
      </c>
      <c r="L4242" s="101">
        <v>0</v>
      </c>
      <c r="M4242" s="101">
        <v>0</v>
      </c>
      <c r="N4242" s="100" t="str">
        <f t="shared" si="198"/>
        <v>공격력 +199</v>
      </c>
      <c r="O4242" s="100" t="str">
        <f t="shared" si="199"/>
        <v>최대 체력 +2705</v>
      </c>
      <c r="P4242" s="100" t="str">
        <f t="shared" si="200"/>
        <v>-</v>
      </c>
    </row>
    <row r="4243" spans="1:16" ht="13.8" customHeight="1">
      <c r="A4243" s="101">
        <f>C4243*ID규칙_기본능력치그룹_단위+COUNTIF($C$4:C4243,C4243)</f>
        <v>14261040</v>
      </c>
      <c r="B4243" s="100" t="s">
        <v>453</v>
      </c>
      <c r="C4243" s="101">
        <f>VLOOKUP(B4243,WEAPON!$B:$D,3,0)</f>
        <v>14261</v>
      </c>
      <c r="D4243" s="102">
        <v>40</v>
      </c>
      <c r="E4243" s="101">
        <v>1</v>
      </c>
      <c r="F4243" s="101">
        <v>203</v>
      </c>
      <c r="G4243" s="101">
        <v>0</v>
      </c>
      <c r="H4243" s="101">
        <v>2</v>
      </c>
      <c r="I4243" s="101">
        <v>2760</v>
      </c>
      <c r="J4243" s="101">
        <v>0</v>
      </c>
      <c r="K4243" s="101">
        <v>0</v>
      </c>
      <c r="L4243" s="101">
        <v>0</v>
      </c>
      <c r="M4243" s="101">
        <v>0</v>
      </c>
      <c r="N4243" s="100" t="str">
        <f t="shared" si="198"/>
        <v>공격력 +203</v>
      </c>
      <c r="O4243" s="100" t="str">
        <f t="shared" si="199"/>
        <v>최대 체력 +2760</v>
      </c>
      <c r="P4243" s="100" t="str">
        <f t="shared" si="200"/>
        <v>-</v>
      </c>
    </row>
    <row r="4244" spans="1:16" ht="13.8" customHeight="1">
      <c r="A4244" s="101">
        <f>C4244*ID규칙_기본능력치그룹_단위+COUNTIF($C$4:C4244,C4244)</f>
        <v>14261041</v>
      </c>
      <c r="B4244" s="100" t="s">
        <v>453</v>
      </c>
      <c r="C4244" s="101">
        <f>VLOOKUP(B4244,WEAPON!$B:$D,3,0)</f>
        <v>14261</v>
      </c>
      <c r="D4244" s="102">
        <v>41</v>
      </c>
      <c r="E4244" s="101">
        <v>1</v>
      </c>
      <c r="F4244" s="101">
        <v>207</v>
      </c>
      <c r="G4244" s="101">
        <v>0</v>
      </c>
      <c r="H4244" s="101">
        <v>2</v>
      </c>
      <c r="I4244" s="101">
        <v>2815</v>
      </c>
      <c r="J4244" s="101">
        <v>0</v>
      </c>
      <c r="K4244" s="101">
        <v>0</v>
      </c>
      <c r="L4244" s="101">
        <v>0</v>
      </c>
      <c r="M4244" s="101">
        <v>0</v>
      </c>
      <c r="N4244" s="100" t="str">
        <f t="shared" si="198"/>
        <v>공격력 +207</v>
      </c>
      <c r="O4244" s="100" t="str">
        <f t="shared" si="199"/>
        <v>최대 체력 +2815</v>
      </c>
      <c r="P4244" s="100" t="str">
        <f t="shared" si="200"/>
        <v>-</v>
      </c>
    </row>
    <row r="4245" spans="1:16" ht="13.8" customHeight="1">
      <c r="A4245" s="101">
        <f>C4245*ID규칙_기본능력치그룹_단위+COUNTIF($C$4:C4245,C4245)</f>
        <v>14261042</v>
      </c>
      <c r="B4245" s="100" t="s">
        <v>453</v>
      </c>
      <c r="C4245" s="101">
        <f>VLOOKUP(B4245,WEAPON!$B:$D,3,0)</f>
        <v>14261</v>
      </c>
      <c r="D4245" s="102">
        <v>42</v>
      </c>
      <c r="E4245" s="101">
        <v>1</v>
      </c>
      <c r="F4245" s="101">
        <v>211</v>
      </c>
      <c r="G4245" s="101">
        <v>0</v>
      </c>
      <c r="H4245" s="101">
        <v>2</v>
      </c>
      <c r="I4245" s="101">
        <v>2870</v>
      </c>
      <c r="J4245" s="101">
        <v>0</v>
      </c>
      <c r="K4245" s="101">
        <v>0</v>
      </c>
      <c r="L4245" s="101">
        <v>0</v>
      </c>
      <c r="M4245" s="101">
        <v>0</v>
      </c>
      <c r="N4245" s="100" t="str">
        <f t="shared" si="198"/>
        <v>공격력 +211</v>
      </c>
      <c r="O4245" s="100" t="str">
        <f t="shared" si="199"/>
        <v>최대 체력 +2870</v>
      </c>
      <c r="P4245" s="100" t="str">
        <f t="shared" si="200"/>
        <v>-</v>
      </c>
    </row>
    <row r="4246" spans="1:16" ht="13.8" customHeight="1">
      <c r="A4246" s="101">
        <f>C4246*ID규칙_기본능력치그룹_단위+COUNTIF($C$4:C4246,C4246)</f>
        <v>14261043</v>
      </c>
      <c r="B4246" s="100" t="s">
        <v>453</v>
      </c>
      <c r="C4246" s="101">
        <f>VLOOKUP(B4246,WEAPON!$B:$D,3,0)</f>
        <v>14261</v>
      </c>
      <c r="D4246" s="102">
        <v>43</v>
      </c>
      <c r="E4246" s="101">
        <v>1</v>
      </c>
      <c r="F4246" s="101">
        <v>215</v>
      </c>
      <c r="G4246" s="101">
        <v>0</v>
      </c>
      <c r="H4246" s="101">
        <v>2</v>
      </c>
      <c r="I4246" s="101">
        <v>2926</v>
      </c>
      <c r="J4246" s="101">
        <v>0</v>
      </c>
      <c r="K4246" s="101">
        <v>0</v>
      </c>
      <c r="L4246" s="101">
        <v>0</v>
      </c>
      <c r="M4246" s="101">
        <v>0</v>
      </c>
      <c r="N4246" s="100" t="str">
        <f t="shared" si="198"/>
        <v>공격력 +215</v>
      </c>
      <c r="O4246" s="100" t="str">
        <f t="shared" si="199"/>
        <v>최대 체력 +2926</v>
      </c>
      <c r="P4246" s="100" t="str">
        <f t="shared" si="200"/>
        <v>-</v>
      </c>
    </row>
    <row r="4247" spans="1:16" ht="13.8" customHeight="1">
      <c r="A4247" s="101">
        <f>C4247*ID규칙_기본능력치그룹_단위+COUNTIF($C$4:C4247,C4247)</f>
        <v>14261044</v>
      </c>
      <c r="B4247" s="100" t="s">
        <v>453</v>
      </c>
      <c r="C4247" s="101">
        <f>VLOOKUP(B4247,WEAPON!$B:$D,3,0)</f>
        <v>14261</v>
      </c>
      <c r="D4247" s="102">
        <v>44</v>
      </c>
      <c r="E4247" s="101">
        <v>1</v>
      </c>
      <c r="F4247" s="101">
        <v>219</v>
      </c>
      <c r="G4247" s="101">
        <v>0</v>
      </c>
      <c r="H4247" s="101">
        <v>2</v>
      </c>
      <c r="I4247" s="101">
        <v>2981</v>
      </c>
      <c r="J4247" s="101">
        <v>0</v>
      </c>
      <c r="K4247" s="101">
        <v>0</v>
      </c>
      <c r="L4247" s="101">
        <v>0</v>
      </c>
      <c r="M4247" s="101">
        <v>0</v>
      </c>
      <c r="N4247" s="100" t="str">
        <f t="shared" si="198"/>
        <v>공격력 +219</v>
      </c>
      <c r="O4247" s="100" t="str">
        <f t="shared" si="199"/>
        <v>최대 체력 +2981</v>
      </c>
      <c r="P4247" s="100" t="str">
        <f t="shared" si="200"/>
        <v>-</v>
      </c>
    </row>
    <row r="4248" spans="1:16" ht="13.8" customHeight="1">
      <c r="A4248" s="101">
        <f>C4248*ID규칙_기본능력치그룹_단위+COUNTIF($C$4:C4248,C4248)</f>
        <v>14261045</v>
      </c>
      <c r="B4248" s="100" t="s">
        <v>453</v>
      </c>
      <c r="C4248" s="101">
        <f>VLOOKUP(B4248,WEAPON!$B:$D,3,0)</f>
        <v>14261</v>
      </c>
      <c r="D4248" s="102">
        <v>45</v>
      </c>
      <c r="E4248" s="101">
        <v>1</v>
      </c>
      <c r="F4248" s="101">
        <v>223</v>
      </c>
      <c r="G4248" s="101">
        <v>0</v>
      </c>
      <c r="H4248" s="101">
        <v>2</v>
      </c>
      <c r="I4248" s="101">
        <v>3036</v>
      </c>
      <c r="J4248" s="101">
        <v>0</v>
      </c>
      <c r="K4248" s="101">
        <v>0</v>
      </c>
      <c r="L4248" s="101">
        <v>0</v>
      </c>
      <c r="M4248" s="101">
        <v>0</v>
      </c>
      <c r="N4248" s="100" t="str">
        <f t="shared" si="198"/>
        <v>공격력 +223</v>
      </c>
      <c r="O4248" s="100" t="str">
        <f t="shared" si="199"/>
        <v>최대 체력 +3036</v>
      </c>
      <c r="P4248" s="100" t="str">
        <f t="shared" si="200"/>
        <v>-</v>
      </c>
    </row>
    <row r="4249" spans="1:16" ht="13.8" customHeight="1">
      <c r="A4249" s="101">
        <f>C4249*ID규칙_기본능력치그룹_단위+COUNTIF($C$4:C4249,C4249)</f>
        <v>14261046</v>
      </c>
      <c r="B4249" s="100" t="s">
        <v>453</v>
      </c>
      <c r="C4249" s="101">
        <f>VLOOKUP(B4249,WEAPON!$B:$D,3,0)</f>
        <v>14261</v>
      </c>
      <c r="D4249" s="102">
        <v>46</v>
      </c>
      <c r="E4249" s="101">
        <v>1</v>
      </c>
      <c r="F4249" s="101">
        <v>227</v>
      </c>
      <c r="G4249" s="101">
        <v>0</v>
      </c>
      <c r="H4249" s="101">
        <v>2</v>
      </c>
      <c r="I4249" s="101">
        <v>3091</v>
      </c>
      <c r="J4249" s="101">
        <v>0</v>
      </c>
      <c r="K4249" s="101">
        <v>0</v>
      </c>
      <c r="L4249" s="101">
        <v>0</v>
      </c>
      <c r="M4249" s="101">
        <v>0</v>
      </c>
      <c r="N4249" s="100" t="str">
        <f t="shared" si="198"/>
        <v>공격력 +227</v>
      </c>
      <c r="O4249" s="100" t="str">
        <f t="shared" si="199"/>
        <v>최대 체력 +3091</v>
      </c>
      <c r="P4249" s="100" t="str">
        <f t="shared" si="200"/>
        <v>-</v>
      </c>
    </row>
    <row r="4250" spans="1:16" ht="13.8" customHeight="1">
      <c r="A4250" s="101">
        <f>C4250*ID규칙_기본능력치그룹_단위+COUNTIF($C$4:C4250,C4250)</f>
        <v>14261047</v>
      </c>
      <c r="B4250" s="100" t="s">
        <v>453</v>
      </c>
      <c r="C4250" s="101">
        <f>VLOOKUP(B4250,WEAPON!$B:$D,3,0)</f>
        <v>14261</v>
      </c>
      <c r="D4250" s="102">
        <v>47</v>
      </c>
      <c r="E4250" s="101">
        <v>1</v>
      </c>
      <c r="F4250" s="101">
        <v>231</v>
      </c>
      <c r="G4250" s="101">
        <v>0</v>
      </c>
      <c r="H4250" s="101">
        <v>2</v>
      </c>
      <c r="I4250" s="101">
        <v>3146</v>
      </c>
      <c r="J4250" s="101">
        <v>0</v>
      </c>
      <c r="K4250" s="101">
        <v>0</v>
      </c>
      <c r="L4250" s="101">
        <v>0</v>
      </c>
      <c r="M4250" s="101">
        <v>0</v>
      </c>
      <c r="N4250" s="100" t="str">
        <f t="shared" si="198"/>
        <v>공격력 +231</v>
      </c>
      <c r="O4250" s="100" t="str">
        <f t="shared" si="199"/>
        <v>최대 체력 +3146</v>
      </c>
      <c r="P4250" s="100" t="str">
        <f t="shared" si="200"/>
        <v>-</v>
      </c>
    </row>
    <row r="4251" spans="1:16" ht="13.8" customHeight="1">
      <c r="A4251" s="101">
        <f>C4251*ID규칙_기본능력치그룹_단위+COUNTIF($C$4:C4251,C4251)</f>
        <v>14261048</v>
      </c>
      <c r="B4251" s="100" t="s">
        <v>453</v>
      </c>
      <c r="C4251" s="101">
        <f>VLOOKUP(B4251,WEAPON!$B:$D,3,0)</f>
        <v>14261</v>
      </c>
      <c r="D4251" s="102">
        <v>48</v>
      </c>
      <c r="E4251" s="101">
        <v>1</v>
      </c>
      <c r="F4251" s="101">
        <v>235</v>
      </c>
      <c r="G4251" s="101">
        <v>0</v>
      </c>
      <c r="H4251" s="101">
        <v>2</v>
      </c>
      <c r="I4251" s="101">
        <v>3202</v>
      </c>
      <c r="J4251" s="101">
        <v>0</v>
      </c>
      <c r="K4251" s="101">
        <v>0</v>
      </c>
      <c r="L4251" s="101">
        <v>0</v>
      </c>
      <c r="M4251" s="101">
        <v>0</v>
      </c>
      <c r="N4251" s="100" t="str">
        <f t="shared" si="198"/>
        <v>공격력 +235</v>
      </c>
      <c r="O4251" s="100" t="str">
        <f t="shared" si="199"/>
        <v>최대 체력 +3202</v>
      </c>
      <c r="P4251" s="100" t="str">
        <f t="shared" si="200"/>
        <v>-</v>
      </c>
    </row>
    <row r="4252" spans="1:16" ht="13.8" customHeight="1">
      <c r="A4252" s="101">
        <f>C4252*ID규칙_기본능력치그룹_단위+COUNTIF($C$4:C4252,C4252)</f>
        <v>14261049</v>
      </c>
      <c r="B4252" s="100" t="s">
        <v>453</v>
      </c>
      <c r="C4252" s="101">
        <f>VLOOKUP(B4252,WEAPON!$B:$D,3,0)</f>
        <v>14261</v>
      </c>
      <c r="D4252" s="102">
        <v>49</v>
      </c>
      <c r="E4252" s="101">
        <v>1</v>
      </c>
      <c r="F4252" s="101">
        <v>239</v>
      </c>
      <c r="G4252" s="101">
        <v>0</v>
      </c>
      <c r="H4252" s="101">
        <v>2</v>
      </c>
      <c r="I4252" s="101">
        <v>3257</v>
      </c>
      <c r="J4252" s="101">
        <v>0</v>
      </c>
      <c r="K4252" s="101">
        <v>0</v>
      </c>
      <c r="L4252" s="101">
        <v>0</v>
      </c>
      <c r="M4252" s="101">
        <v>0</v>
      </c>
      <c r="N4252" s="100" t="str">
        <f t="shared" si="198"/>
        <v>공격력 +239</v>
      </c>
      <c r="O4252" s="100" t="str">
        <f t="shared" si="199"/>
        <v>최대 체력 +3257</v>
      </c>
      <c r="P4252" s="100" t="str">
        <f t="shared" si="200"/>
        <v>-</v>
      </c>
    </row>
    <row r="4253" spans="1:16" ht="13.8" customHeight="1">
      <c r="A4253" s="101">
        <f>C4253*ID규칙_기본능력치그룹_단위+COUNTIF($C$4:C4253,C4253)</f>
        <v>14261050</v>
      </c>
      <c r="B4253" s="100" t="s">
        <v>453</v>
      </c>
      <c r="C4253" s="101">
        <f>VLOOKUP(B4253,WEAPON!$B:$D,3,0)</f>
        <v>14261</v>
      </c>
      <c r="D4253" s="102">
        <v>50</v>
      </c>
      <c r="E4253" s="101">
        <v>1</v>
      </c>
      <c r="F4253" s="101">
        <v>243</v>
      </c>
      <c r="G4253" s="101">
        <v>0</v>
      </c>
      <c r="H4253" s="101">
        <v>2</v>
      </c>
      <c r="I4253" s="101">
        <v>3312</v>
      </c>
      <c r="J4253" s="101">
        <v>0</v>
      </c>
      <c r="K4253" s="101">
        <v>0</v>
      </c>
      <c r="L4253" s="101">
        <v>0</v>
      </c>
      <c r="M4253" s="101">
        <v>0</v>
      </c>
      <c r="N4253" s="100" t="str">
        <f t="shared" si="198"/>
        <v>공격력 +243</v>
      </c>
      <c r="O4253" s="100" t="str">
        <f t="shared" si="199"/>
        <v>최대 체력 +3312</v>
      </c>
      <c r="P4253" s="100" t="str">
        <f t="shared" si="200"/>
        <v>-</v>
      </c>
    </row>
    <row r="4254" spans="1:16" ht="13.8" customHeight="1">
      <c r="A4254" s="101">
        <f>C4254*ID규칙_기본능력치그룹_단위+COUNTIF($C$4:C4254,C4254)</f>
        <v>11162001</v>
      </c>
      <c r="B4254" s="100" t="s">
        <v>455</v>
      </c>
      <c r="C4254" s="101">
        <f>VLOOKUP(B4254,WEAPON!$B:$D,3,0)</f>
        <v>11162</v>
      </c>
      <c r="D4254" s="102">
        <v>1</v>
      </c>
      <c r="E4254" s="101">
        <v>1</v>
      </c>
      <c r="F4254" s="101">
        <v>87</v>
      </c>
      <c r="G4254" s="101">
        <v>0</v>
      </c>
      <c r="H4254" s="101">
        <v>2</v>
      </c>
      <c r="I4254" s="101">
        <v>447</v>
      </c>
      <c r="J4254" s="101">
        <v>0</v>
      </c>
      <c r="K4254" s="101">
        <v>0</v>
      </c>
      <c r="L4254" s="101">
        <v>0</v>
      </c>
      <c r="M4254" s="101">
        <v>0</v>
      </c>
      <c r="N4254" s="100" t="str">
        <f t="shared" si="198"/>
        <v>공격력 +87</v>
      </c>
      <c r="O4254" s="100" t="str">
        <f t="shared" si="199"/>
        <v>최대 체력 +447</v>
      </c>
      <c r="P4254" s="100" t="str">
        <f t="shared" si="200"/>
        <v>-</v>
      </c>
    </row>
    <row r="4255" spans="1:16" ht="13.8" customHeight="1">
      <c r="A4255" s="101">
        <f>C4255*ID규칙_기본능력치그룹_단위+COUNTIF($C$4:C4255,C4255)</f>
        <v>11162002</v>
      </c>
      <c r="B4255" s="100" t="s">
        <v>455</v>
      </c>
      <c r="C4255" s="101">
        <f>VLOOKUP(B4255,WEAPON!$B:$D,3,0)</f>
        <v>11162</v>
      </c>
      <c r="D4255" s="102">
        <v>2</v>
      </c>
      <c r="E4255" s="101">
        <v>1</v>
      </c>
      <c r="F4255" s="101">
        <v>95</v>
      </c>
      <c r="G4255" s="101">
        <v>0</v>
      </c>
      <c r="H4255" s="101">
        <v>2</v>
      </c>
      <c r="I4255" s="101">
        <v>488</v>
      </c>
      <c r="J4255" s="101">
        <v>0</v>
      </c>
      <c r="K4255" s="101">
        <v>0</v>
      </c>
      <c r="L4255" s="101">
        <v>0</v>
      </c>
      <c r="M4255" s="101">
        <v>0</v>
      </c>
      <c r="N4255" s="100" t="str">
        <f t="shared" si="198"/>
        <v>공격력 +95</v>
      </c>
      <c r="O4255" s="100" t="str">
        <f t="shared" si="199"/>
        <v>최대 체력 +488</v>
      </c>
      <c r="P4255" s="100" t="str">
        <f t="shared" si="200"/>
        <v>-</v>
      </c>
    </row>
    <row r="4256" spans="1:16" ht="13.8" customHeight="1">
      <c r="A4256" s="101">
        <f>C4256*ID규칙_기본능력치그룹_단위+COUNTIF($C$4:C4256,C4256)</f>
        <v>11162003</v>
      </c>
      <c r="B4256" s="100" t="s">
        <v>455</v>
      </c>
      <c r="C4256" s="101">
        <f>VLOOKUP(B4256,WEAPON!$B:$D,3,0)</f>
        <v>11162</v>
      </c>
      <c r="D4256" s="102">
        <v>3</v>
      </c>
      <c r="E4256" s="101">
        <v>1</v>
      </c>
      <c r="F4256" s="101">
        <v>103</v>
      </c>
      <c r="G4256" s="101">
        <v>0</v>
      </c>
      <c r="H4256" s="101">
        <v>2</v>
      </c>
      <c r="I4256" s="101">
        <v>528</v>
      </c>
      <c r="J4256" s="101">
        <v>0</v>
      </c>
      <c r="K4256" s="101">
        <v>0</v>
      </c>
      <c r="L4256" s="101">
        <v>0</v>
      </c>
      <c r="M4256" s="101">
        <v>0</v>
      </c>
      <c r="N4256" s="100" t="str">
        <f t="shared" si="198"/>
        <v>공격력 +103</v>
      </c>
      <c r="O4256" s="100" t="str">
        <f t="shared" si="199"/>
        <v>최대 체력 +528</v>
      </c>
      <c r="P4256" s="100" t="str">
        <f t="shared" si="200"/>
        <v>-</v>
      </c>
    </row>
    <row r="4257" spans="1:16" ht="13.8" customHeight="1">
      <c r="A4257" s="101">
        <f>C4257*ID규칙_기본능력치그룹_단위+COUNTIF($C$4:C4257,C4257)</f>
        <v>11162004</v>
      </c>
      <c r="B4257" s="100" t="s">
        <v>455</v>
      </c>
      <c r="C4257" s="101">
        <f>VLOOKUP(B4257,WEAPON!$B:$D,3,0)</f>
        <v>11162</v>
      </c>
      <c r="D4257" s="102">
        <v>4</v>
      </c>
      <c r="E4257" s="101">
        <v>1</v>
      </c>
      <c r="F4257" s="101">
        <v>111</v>
      </c>
      <c r="G4257" s="101">
        <v>0</v>
      </c>
      <c r="H4257" s="101">
        <v>2</v>
      </c>
      <c r="I4257" s="101">
        <v>569</v>
      </c>
      <c r="J4257" s="101">
        <v>0</v>
      </c>
      <c r="K4257" s="101">
        <v>0</v>
      </c>
      <c r="L4257" s="101">
        <v>0</v>
      </c>
      <c r="M4257" s="101">
        <v>0</v>
      </c>
      <c r="N4257" s="100" t="str">
        <f t="shared" si="198"/>
        <v>공격력 +111</v>
      </c>
      <c r="O4257" s="100" t="str">
        <f t="shared" si="199"/>
        <v>최대 체력 +569</v>
      </c>
      <c r="P4257" s="100" t="str">
        <f t="shared" si="200"/>
        <v>-</v>
      </c>
    </row>
    <row r="4258" spans="1:16" ht="13.8" customHeight="1">
      <c r="A4258" s="101">
        <f>C4258*ID규칙_기본능력치그룹_단위+COUNTIF($C$4:C4258,C4258)</f>
        <v>11162005</v>
      </c>
      <c r="B4258" s="100" t="s">
        <v>455</v>
      </c>
      <c r="C4258" s="101">
        <f>VLOOKUP(B4258,WEAPON!$B:$D,3,0)</f>
        <v>11162</v>
      </c>
      <c r="D4258" s="102">
        <v>5</v>
      </c>
      <c r="E4258" s="101">
        <v>1</v>
      </c>
      <c r="F4258" s="101">
        <v>119</v>
      </c>
      <c r="G4258" s="101">
        <v>0</v>
      </c>
      <c r="H4258" s="101">
        <v>2</v>
      </c>
      <c r="I4258" s="101">
        <v>610</v>
      </c>
      <c r="J4258" s="101">
        <v>0</v>
      </c>
      <c r="K4258" s="101">
        <v>0</v>
      </c>
      <c r="L4258" s="101">
        <v>0</v>
      </c>
      <c r="M4258" s="101">
        <v>0</v>
      </c>
      <c r="N4258" s="100" t="str">
        <f t="shared" si="198"/>
        <v>공격력 +119</v>
      </c>
      <c r="O4258" s="100" t="str">
        <f t="shared" si="199"/>
        <v>최대 체력 +610</v>
      </c>
      <c r="P4258" s="100" t="str">
        <f t="shared" si="200"/>
        <v>-</v>
      </c>
    </row>
    <row r="4259" spans="1:16" ht="13.8" customHeight="1">
      <c r="A4259" s="101">
        <f>C4259*ID규칙_기본능력치그룹_단위+COUNTIF($C$4:C4259,C4259)</f>
        <v>11162006</v>
      </c>
      <c r="B4259" s="100" t="s">
        <v>455</v>
      </c>
      <c r="C4259" s="101">
        <f>VLOOKUP(B4259,WEAPON!$B:$D,3,0)</f>
        <v>11162</v>
      </c>
      <c r="D4259" s="102">
        <v>6</v>
      </c>
      <c r="E4259" s="101">
        <v>1</v>
      </c>
      <c r="F4259" s="101">
        <v>127</v>
      </c>
      <c r="G4259" s="101">
        <v>0</v>
      </c>
      <c r="H4259" s="101">
        <v>2</v>
      </c>
      <c r="I4259" s="101">
        <v>650</v>
      </c>
      <c r="J4259" s="101">
        <v>0</v>
      </c>
      <c r="K4259" s="101">
        <v>0</v>
      </c>
      <c r="L4259" s="101">
        <v>0</v>
      </c>
      <c r="M4259" s="101">
        <v>0</v>
      </c>
      <c r="N4259" s="100" t="str">
        <f t="shared" si="198"/>
        <v>공격력 +127</v>
      </c>
      <c r="O4259" s="100" t="str">
        <f t="shared" si="199"/>
        <v>최대 체력 +650</v>
      </c>
      <c r="P4259" s="100" t="str">
        <f t="shared" si="200"/>
        <v>-</v>
      </c>
    </row>
    <row r="4260" spans="1:16" ht="13.8" customHeight="1">
      <c r="A4260" s="101">
        <f>C4260*ID규칙_기본능력치그룹_단위+COUNTIF($C$4:C4260,C4260)</f>
        <v>11162007</v>
      </c>
      <c r="B4260" s="100" t="s">
        <v>455</v>
      </c>
      <c r="C4260" s="101">
        <f>VLOOKUP(B4260,WEAPON!$B:$D,3,0)</f>
        <v>11162</v>
      </c>
      <c r="D4260" s="102">
        <v>7</v>
      </c>
      <c r="E4260" s="101">
        <v>1</v>
      </c>
      <c r="F4260" s="101">
        <v>135</v>
      </c>
      <c r="G4260" s="101">
        <v>0</v>
      </c>
      <c r="H4260" s="101">
        <v>2</v>
      </c>
      <c r="I4260" s="101">
        <v>691</v>
      </c>
      <c r="J4260" s="101">
        <v>0</v>
      </c>
      <c r="K4260" s="101">
        <v>0</v>
      </c>
      <c r="L4260" s="101">
        <v>0</v>
      </c>
      <c r="M4260" s="101">
        <v>0</v>
      </c>
      <c r="N4260" s="100" t="str">
        <f t="shared" si="198"/>
        <v>공격력 +135</v>
      </c>
      <c r="O4260" s="100" t="str">
        <f t="shared" si="199"/>
        <v>최대 체력 +691</v>
      </c>
      <c r="P4260" s="100" t="str">
        <f t="shared" si="200"/>
        <v>-</v>
      </c>
    </row>
    <row r="4261" spans="1:16" ht="13.8" customHeight="1">
      <c r="A4261" s="101">
        <f>C4261*ID규칙_기본능력치그룹_단위+COUNTIF($C$4:C4261,C4261)</f>
        <v>11162008</v>
      </c>
      <c r="B4261" s="100" t="s">
        <v>455</v>
      </c>
      <c r="C4261" s="101">
        <f>VLOOKUP(B4261,WEAPON!$B:$D,3,0)</f>
        <v>11162</v>
      </c>
      <c r="D4261" s="102">
        <v>8</v>
      </c>
      <c r="E4261" s="101">
        <v>1</v>
      </c>
      <c r="F4261" s="101">
        <v>142</v>
      </c>
      <c r="G4261" s="101">
        <v>0</v>
      </c>
      <c r="H4261" s="101">
        <v>2</v>
      </c>
      <c r="I4261" s="101">
        <v>731</v>
      </c>
      <c r="J4261" s="101">
        <v>0</v>
      </c>
      <c r="K4261" s="101">
        <v>0</v>
      </c>
      <c r="L4261" s="101">
        <v>0</v>
      </c>
      <c r="M4261" s="101">
        <v>0</v>
      </c>
      <c r="N4261" s="100" t="str">
        <f t="shared" si="198"/>
        <v>공격력 +142</v>
      </c>
      <c r="O4261" s="100" t="str">
        <f t="shared" si="199"/>
        <v>최대 체력 +731</v>
      </c>
      <c r="P4261" s="100" t="str">
        <f t="shared" si="200"/>
        <v>-</v>
      </c>
    </row>
    <row r="4262" spans="1:16" ht="13.8" customHeight="1">
      <c r="A4262" s="101">
        <f>C4262*ID규칙_기본능력치그룹_단위+COUNTIF($C$4:C4262,C4262)</f>
        <v>11162009</v>
      </c>
      <c r="B4262" s="100" t="s">
        <v>455</v>
      </c>
      <c r="C4262" s="101">
        <f>VLOOKUP(B4262,WEAPON!$B:$D,3,0)</f>
        <v>11162</v>
      </c>
      <c r="D4262" s="102">
        <v>9</v>
      </c>
      <c r="E4262" s="101">
        <v>1</v>
      </c>
      <c r="F4262" s="101">
        <v>150</v>
      </c>
      <c r="G4262" s="101">
        <v>0</v>
      </c>
      <c r="H4262" s="101">
        <v>2</v>
      </c>
      <c r="I4262" s="101">
        <v>772</v>
      </c>
      <c r="J4262" s="101">
        <v>0</v>
      </c>
      <c r="K4262" s="101">
        <v>0</v>
      </c>
      <c r="L4262" s="101">
        <v>0</v>
      </c>
      <c r="M4262" s="101">
        <v>0</v>
      </c>
      <c r="N4262" s="100" t="str">
        <f t="shared" si="198"/>
        <v>공격력 +150</v>
      </c>
      <c r="O4262" s="100" t="str">
        <f t="shared" si="199"/>
        <v>최대 체력 +772</v>
      </c>
      <c r="P4262" s="100" t="str">
        <f t="shared" si="200"/>
        <v>-</v>
      </c>
    </row>
    <row r="4263" spans="1:16" ht="13.8" customHeight="1">
      <c r="A4263" s="101">
        <f>C4263*ID규칙_기본능력치그룹_단위+COUNTIF($C$4:C4263,C4263)</f>
        <v>11162010</v>
      </c>
      <c r="B4263" s="100" t="s">
        <v>455</v>
      </c>
      <c r="C4263" s="101">
        <f>VLOOKUP(B4263,WEAPON!$B:$D,3,0)</f>
        <v>11162</v>
      </c>
      <c r="D4263" s="102">
        <v>10</v>
      </c>
      <c r="E4263" s="101">
        <v>1</v>
      </c>
      <c r="F4263" s="101">
        <v>158</v>
      </c>
      <c r="G4263" s="101">
        <v>0</v>
      </c>
      <c r="H4263" s="101">
        <v>2</v>
      </c>
      <c r="I4263" s="101">
        <v>813</v>
      </c>
      <c r="J4263" s="101">
        <v>0</v>
      </c>
      <c r="K4263" s="101">
        <v>0</v>
      </c>
      <c r="L4263" s="101">
        <v>0</v>
      </c>
      <c r="M4263" s="101">
        <v>0</v>
      </c>
      <c r="N4263" s="100" t="str">
        <f t="shared" si="198"/>
        <v>공격력 +158</v>
      </c>
      <c r="O4263" s="100" t="str">
        <f t="shared" si="199"/>
        <v>최대 체력 +813</v>
      </c>
      <c r="P4263" s="100" t="str">
        <f t="shared" si="200"/>
        <v>-</v>
      </c>
    </row>
    <row r="4264" spans="1:16" ht="13.8" customHeight="1">
      <c r="A4264" s="101">
        <f>C4264*ID규칙_기본능력치그룹_단위+COUNTIF($C$4:C4264,C4264)</f>
        <v>11162011</v>
      </c>
      <c r="B4264" s="100" t="s">
        <v>455</v>
      </c>
      <c r="C4264" s="101">
        <f>VLOOKUP(B4264,WEAPON!$B:$D,3,0)</f>
        <v>11162</v>
      </c>
      <c r="D4264" s="102">
        <v>11</v>
      </c>
      <c r="E4264" s="101">
        <v>1</v>
      </c>
      <c r="F4264" s="101">
        <v>166</v>
      </c>
      <c r="G4264" s="101">
        <v>0</v>
      </c>
      <c r="H4264" s="101">
        <v>2</v>
      </c>
      <c r="I4264" s="101">
        <v>853</v>
      </c>
      <c r="J4264" s="101">
        <v>0</v>
      </c>
      <c r="K4264" s="101">
        <v>0</v>
      </c>
      <c r="L4264" s="101">
        <v>0</v>
      </c>
      <c r="M4264" s="101">
        <v>0</v>
      </c>
      <c r="N4264" s="100" t="str">
        <f t="shared" si="198"/>
        <v>공격력 +166</v>
      </c>
      <c r="O4264" s="100" t="str">
        <f t="shared" si="199"/>
        <v>최대 체력 +853</v>
      </c>
      <c r="P4264" s="100" t="str">
        <f t="shared" si="200"/>
        <v>-</v>
      </c>
    </row>
    <row r="4265" spans="1:16" ht="13.8" customHeight="1">
      <c r="A4265" s="101">
        <f>C4265*ID규칙_기본능력치그룹_단위+COUNTIF($C$4:C4265,C4265)</f>
        <v>11162012</v>
      </c>
      <c r="B4265" s="100" t="s">
        <v>455</v>
      </c>
      <c r="C4265" s="101">
        <f>VLOOKUP(B4265,WEAPON!$B:$D,3,0)</f>
        <v>11162</v>
      </c>
      <c r="D4265" s="102">
        <v>12</v>
      </c>
      <c r="E4265" s="101">
        <v>1</v>
      </c>
      <c r="F4265" s="101">
        <v>174</v>
      </c>
      <c r="G4265" s="101">
        <v>0</v>
      </c>
      <c r="H4265" s="101">
        <v>2</v>
      </c>
      <c r="I4265" s="101">
        <v>894</v>
      </c>
      <c r="J4265" s="101">
        <v>0</v>
      </c>
      <c r="K4265" s="101">
        <v>0</v>
      </c>
      <c r="L4265" s="101">
        <v>0</v>
      </c>
      <c r="M4265" s="101">
        <v>0</v>
      </c>
      <c r="N4265" s="100" t="str">
        <f t="shared" si="198"/>
        <v>공격력 +174</v>
      </c>
      <c r="O4265" s="100" t="str">
        <f t="shared" si="199"/>
        <v>최대 체력 +894</v>
      </c>
      <c r="P4265" s="100" t="str">
        <f t="shared" si="200"/>
        <v>-</v>
      </c>
    </row>
    <row r="4266" spans="1:16" ht="13.8" customHeight="1">
      <c r="A4266" s="101">
        <f>C4266*ID규칙_기본능력치그룹_단위+COUNTIF($C$4:C4266,C4266)</f>
        <v>11162013</v>
      </c>
      <c r="B4266" s="100" t="s">
        <v>455</v>
      </c>
      <c r="C4266" s="101">
        <f>VLOOKUP(B4266,WEAPON!$B:$D,3,0)</f>
        <v>11162</v>
      </c>
      <c r="D4266" s="102">
        <v>13</v>
      </c>
      <c r="E4266" s="101">
        <v>1</v>
      </c>
      <c r="F4266" s="101">
        <v>182</v>
      </c>
      <c r="G4266" s="101">
        <v>0</v>
      </c>
      <c r="H4266" s="101">
        <v>2</v>
      </c>
      <c r="I4266" s="101">
        <v>935</v>
      </c>
      <c r="J4266" s="101">
        <v>0</v>
      </c>
      <c r="K4266" s="101">
        <v>0</v>
      </c>
      <c r="L4266" s="101">
        <v>0</v>
      </c>
      <c r="M4266" s="101">
        <v>0</v>
      </c>
      <c r="N4266" s="100" t="str">
        <f t="shared" si="198"/>
        <v>공격력 +182</v>
      </c>
      <c r="O4266" s="100" t="str">
        <f t="shared" si="199"/>
        <v>최대 체력 +935</v>
      </c>
      <c r="P4266" s="100" t="str">
        <f t="shared" si="200"/>
        <v>-</v>
      </c>
    </row>
    <row r="4267" spans="1:16" ht="13.8" customHeight="1">
      <c r="A4267" s="101">
        <f>C4267*ID규칙_기본능력치그룹_단위+COUNTIF($C$4:C4267,C4267)</f>
        <v>11162014</v>
      </c>
      <c r="B4267" s="100" t="s">
        <v>455</v>
      </c>
      <c r="C4267" s="101">
        <f>VLOOKUP(B4267,WEAPON!$B:$D,3,0)</f>
        <v>11162</v>
      </c>
      <c r="D4267" s="102">
        <v>14</v>
      </c>
      <c r="E4267" s="101">
        <v>1</v>
      </c>
      <c r="F4267" s="101">
        <v>190</v>
      </c>
      <c r="G4267" s="101">
        <v>0</v>
      </c>
      <c r="H4267" s="101">
        <v>2</v>
      </c>
      <c r="I4267" s="101">
        <v>975</v>
      </c>
      <c r="J4267" s="101">
        <v>0</v>
      </c>
      <c r="K4267" s="101">
        <v>0</v>
      </c>
      <c r="L4267" s="101">
        <v>0</v>
      </c>
      <c r="M4267" s="101">
        <v>0</v>
      </c>
      <c r="N4267" s="100" t="str">
        <f t="shared" si="198"/>
        <v>공격력 +190</v>
      </c>
      <c r="O4267" s="100" t="str">
        <f t="shared" si="199"/>
        <v>최대 체력 +975</v>
      </c>
      <c r="P4267" s="100" t="str">
        <f t="shared" si="200"/>
        <v>-</v>
      </c>
    </row>
    <row r="4268" spans="1:16" ht="13.8" customHeight="1">
      <c r="A4268" s="101">
        <f>C4268*ID규칙_기본능력치그룹_단위+COUNTIF($C$4:C4268,C4268)</f>
        <v>11162015</v>
      </c>
      <c r="B4268" s="100" t="s">
        <v>455</v>
      </c>
      <c r="C4268" s="101">
        <f>VLOOKUP(B4268,WEAPON!$B:$D,3,0)</f>
        <v>11162</v>
      </c>
      <c r="D4268" s="102">
        <v>15</v>
      </c>
      <c r="E4268" s="101">
        <v>1</v>
      </c>
      <c r="F4268" s="101">
        <v>198</v>
      </c>
      <c r="G4268" s="101">
        <v>0</v>
      </c>
      <c r="H4268" s="101">
        <v>2</v>
      </c>
      <c r="I4268" s="101">
        <v>1016</v>
      </c>
      <c r="J4268" s="101">
        <v>0</v>
      </c>
      <c r="K4268" s="101">
        <v>0</v>
      </c>
      <c r="L4268" s="101">
        <v>0</v>
      </c>
      <c r="M4268" s="101">
        <v>0</v>
      </c>
      <c r="N4268" s="100" t="str">
        <f t="shared" si="198"/>
        <v>공격력 +198</v>
      </c>
      <c r="O4268" s="100" t="str">
        <f t="shared" si="199"/>
        <v>최대 체력 +1016</v>
      </c>
      <c r="P4268" s="100" t="str">
        <f t="shared" si="200"/>
        <v>-</v>
      </c>
    </row>
    <row r="4269" spans="1:16" ht="13.8" customHeight="1">
      <c r="A4269" s="101">
        <f>C4269*ID규칙_기본능력치그룹_단위+COUNTIF($C$4:C4269,C4269)</f>
        <v>11162016</v>
      </c>
      <c r="B4269" s="100" t="s">
        <v>455</v>
      </c>
      <c r="C4269" s="101">
        <f>VLOOKUP(B4269,WEAPON!$B:$D,3,0)</f>
        <v>11162</v>
      </c>
      <c r="D4269" s="102">
        <v>16</v>
      </c>
      <c r="E4269" s="101">
        <v>1</v>
      </c>
      <c r="F4269" s="101">
        <v>206</v>
      </c>
      <c r="G4269" s="101">
        <v>0</v>
      </c>
      <c r="H4269" s="101">
        <v>2</v>
      </c>
      <c r="I4269" s="101">
        <v>1056</v>
      </c>
      <c r="J4269" s="101">
        <v>0</v>
      </c>
      <c r="K4269" s="101">
        <v>0</v>
      </c>
      <c r="L4269" s="101">
        <v>0</v>
      </c>
      <c r="M4269" s="101">
        <v>0</v>
      </c>
      <c r="N4269" s="100" t="str">
        <f t="shared" si="198"/>
        <v>공격력 +206</v>
      </c>
      <c r="O4269" s="100" t="str">
        <f t="shared" si="199"/>
        <v>최대 체력 +1056</v>
      </c>
      <c r="P4269" s="100" t="str">
        <f t="shared" si="200"/>
        <v>-</v>
      </c>
    </row>
    <row r="4270" spans="1:16" ht="13.8" customHeight="1">
      <c r="A4270" s="101">
        <f>C4270*ID규칙_기본능력치그룹_단위+COUNTIF($C$4:C4270,C4270)</f>
        <v>11162017</v>
      </c>
      <c r="B4270" s="100" t="s">
        <v>455</v>
      </c>
      <c r="C4270" s="101">
        <f>VLOOKUP(B4270,WEAPON!$B:$D,3,0)</f>
        <v>11162</v>
      </c>
      <c r="D4270" s="102">
        <v>17</v>
      </c>
      <c r="E4270" s="101">
        <v>1</v>
      </c>
      <c r="F4270" s="101">
        <v>214</v>
      </c>
      <c r="G4270" s="101">
        <v>0</v>
      </c>
      <c r="H4270" s="101">
        <v>2</v>
      </c>
      <c r="I4270" s="101">
        <v>1097</v>
      </c>
      <c r="J4270" s="101">
        <v>0</v>
      </c>
      <c r="K4270" s="101">
        <v>0</v>
      </c>
      <c r="L4270" s="101">
        <v>0</v>
      </c>
      <c r="M4270" s="101">
        <v>0</v>
      </c>
      <c r="N4270" s="100" t="str">
        <f t="shared" si="198"/>
        <v>공격력 +214</v>
      </c>
      <c r="O4270" s="100" t="str">
        <f t="shared" si="199"/>
        <v>최대 체력 +1097</v>
      </c>
      <c r="P4270" s="100" t="str">
        <f t="shared" si="200"/>
        <v>-</v>
      </c>
    </row>
    <row r="4271" spans="1:16" ht="13.8" customHeight="1">
      <c r="A4271" s="101">
        <f>C4271*ID규칙_기본능력치그룹_단위+COUNTIF($C$4:C4271,C4271)</f>
        <v>11162018</v>
      </c>
      <c r="B4271" s="100" t="s">
        <v>455</v>
      </c>
      <c r="C4271" s="101">
        <f>VLOOKUP(B4271,WEAPON!$B:$D,3,0)</f>
        <v>11162</v>
      </c>
      <c r="D4271" s="102">
        <v>18</v>
      </c>
      <c r="E4271" s="101">
        <v>1</v>
      </c>
      <c r="F4271" s="101">
        <v>222</v>
      </c>
      <c r="G4271" s="101">
        <v>0</v>
      </c>
      <c r="H4271" s="101">
        <v>2</v>
      </c>
      <c r="I4271" s="101">
        <v>1138</v>
      </c>
      <c r="J4271" s="101">
        <v>0</v>
      </c>
      <c r="K4271" s="101">
        <v>0</v>
      </c>
      <c r="L4271" s="101">
        <v>0</v>
      </c>
      <c r="M4271" s="101">
        <v>0</v>
      </c>
      <c r="N4271" s="100" t="str">
        <f t="shared" si="198"/>
        <v>공격력 +222</v>
      </c>
      <c r="O4271" s="100" t="str">
        <f t="shared" si="199"/>
        <v>최대 체력 +1138</v>
      </c>
      <c r="P4271" s="100" t="str">
        <f t="shared" si="200"/>
        <v>-</v>
      </c>
    </row>
    <row r="4272" spans="1:16" ht="13.8" customHeight="1">
      <c r="A4272" s="101">
        <f>C4272*ID규칙_기본능력치그룹_단위+COUNTIF($C$4:C4272,C4272)</f>
        <v>11162019</v>
      </c>
      <c r="B4272" s="100" t="s">
        <v>455</v>
      </c>
      <c r="C4272" s="101">
        <f>VLOOKUP(B4272,WEAPON!$B:$D,3,0)</f>
        <v>11162</v>
      </c>
      <c r="D4272" s="102">
        <v>19</v>
      </c>
      <c r="E4272" s="101">
        <v>1</v>
      </c>
      <c r="F4272" s="101">
        <v>230</v>
      </c>
      <c r="G4272" s="101">
        <v>0</v>
      </c>
      <c r="H4272" s="101">
        <v>2</v>
      </c>
      <c r="I4272" s="101">
        <v>1178</v>
      </c>
      <c r="J4272" s="101">
        <v>0</v>
      </c>
      <c r="K4272" s="101">
        <v>0</v>
      </c>
      <c r="L4272" s="101">
        <v>0</v>
      </c>
      <c r="M4272" s="101">
        <v>0</v>
      </c>
      <c r="N4272" s="100" t="str">
        <f t="shared" si="198"/>
        <v>공격력 +230</v>
      </c>
      <c r="O4272" s="100" t="str">
        <f t="shared" si="199"/>
        <v>최대 체력 +1178</v>
      </c>
      <c r="P4272" s="100" t="str">
        <f t="shared" si="200"/>
        <v>-</v>
      </c>
    </row>
    <row r="4273" spans="1:16" ht="13.8" customHeight="1">
      <c r="A4273" s="101">
        <f>C4273*ID규칙_기본능력치그룹_단위+COUNTIF($C$4:C4273,C4273)</f>
        <v>11162020</v>
      </c>
      <c r="B4273" s="100" t="s">
        <v>455</v>
      </c>
      <c r="C4273" s="101">
        <f>VLOOKUP(B4273,WEAPON!$B:$D,3,0)</f>
        <v>11162</v>
      </c>
      <c r="D4273" s="102">
        <v>20</v>
      </c>
      <c r="E4273" s="101">
        <v>1</v>
      </c>
      <c r="F4273" s="101">
        <v>237</v>
      </c>
      <c r="G4273" s="101">
        <v>0</v>
      </c>
      <c r="H4273" s="101">
        <v>2</v>
      </c>
      <c r="I4273" s="101">
        <v>1219</v>
      </c>
      <c r="J4273" s="101">
        <v>0</v>
      </c>
      <c r="K4273" s="101">
        <v>0</v>
      </c>
      <c r="L4273" s="101">
        <v>0</v>
      </c>
      <c r="M4273" s="101">
        <v>0</v>
      </c>
      <c r="N4273" s="100" t="str">
        <f t="shared" si="198"/>
        <v>공격력 +237</v>
      </c>
      <c r="O4273" s="100" t="str">
        <f t="shared" si="199"/>
        <v>최대 체력 +1219</v>
      </c>
      <c r="P4273" s="100" t="str">
        <f t="shared" si="200"/>
        <v>-</v>
      </c>
    </row>
    <row r="4274" spans="1:16" ht="13.8" customHeight="1">
      <c r="A4274" s="101">
        <f>C4274*ID규칙_기본능력치그룹_단위+COUNTIF($C$4:C4274,C4274)</f>
        <v>11162021</v>
      </c>
      <c r="B4274" s="100" t="s">
        <v>455</v>
      </c>
      <c r="C4274" s="101">
        <f>VLOOKUP(B4274,WEAPON!$B:$D,3,0)</f>
        <v>11162</v>
      </c>
      <c r="D4274" s="102">
        <v>21</v>
      </c>
      <c r="E4274" s="101">
        <v>1</v>
      </c>
      <c r="F4274" s="101">
        <v>245</v>
      </c>
      <c r="G4274" s="101">
        <v>0</v>
      </c>
      <c r="H4274" s="101">
        <v>2</v>
      </c>
      <c r="I4274" s="101">
        <v>1260</v>
      </c>
      <c r="J4274" s="101">
        <v>0</v>
      </c>
      <c r="K4274" s="101">
        <v>0</v>
      </c>
      <c r="L4274" s="101">
        <v>0</v>
      </c>
      <c r="M4274" s="101">
        <v>0</v>
      </c>
      <c r="N4274" s="100" t="str">
        <f t="shared" si="198"/>
        <v>공격력 +245</v>
      </c>
      <c r="O4274" s="100" t="str">
        <f t="shared" si="199"/>
        <v>최대 체력 +1260</v>
      </c>
      <c r="P4274" s="100" t="str">
        <f t="shared" si="200"/>
        <v>-</v>
      </c>
    </row>
    <row r="4275" spans="1:16" ht="13.8" customHeight="1">
      <c r="A4275" s="101">
        <f>C4275*ID규칙_기본능력치그룹_단위+COUNTIF($C$4:C4275,C4275)</f>
        <v>11162022</v>
      </c>
      <c r="B4275" s="100" t="s">
        <v>455</v>
      </c>
      <c r="C4275" s="101">
        <f>VLOOKUP(B4275,WEAPON!$B:$D,3,0)</f>
        <v>11162</v>
      </c>
      <c r="D4275" s="102">
        <v>22</v>
      </c>
      <c r="E4275" s="101">
        <v>1</v>
      </c>
      <c r="F4275" s="101">
        <v>253</v>
      </c>
      <c r="G4275" s="101">
        <v>0</v>
      </c>
      <c r="H4275" s="101">
        <v>2</v>
      </c>
      <c r="I4275" s="101">
        <v>1300</v>
      </c>
      <c r="J4275" s="101">
        <v>0</v>
      </c>
      <c r="K4275" s="101">
        <v>0</v>
      </c>
      <c r="L4275" s="101">
        <v>0</v>
      </c>
      <c r="M4275" s="101">
        <v>0</v>
      </c>
      <c r="N4275" s="100" t="str">
        <f t="shared" si="198"/>
        <v>공격력 +253</v>
      </c>
      <c r="O4275" s="100" t="str">
        <f t="shared" si="199"/>
        <v>최대 체력 +1300</v>
      </c>
      <c r="P4275" s="100" t="str">
        <f t="shared" si="200"/>
        <v>-</v>
      </c>
    </row>
    <row r="4276" spans="1:16" ht="13.8" customHeight="1">
      <c r="A4276" s="101">
        <f>C4276*ID규칙_기본능력치그룹_단위+COUNTIF($C$4:C4276,C4276)</f>
        <v>11162023</v>
      </c>
      <c r="B4276" s="100" t="s">
        <v>455</v>
      </c>
      <c r="C4276" s="101">
        <f>VLOOKUP(B4276,WEAPON!$B:$D,3,0)</f>
        <v>11162</v>
      </c>
      <c r="D4276" s="102">
        <v>23</v>
      </c>
      <c r="E4276" s="101">
        <v>1</v>
      </c>
      <c r="F4276" s="101">
        <v>261</v>
      </c>
      <c r="G4276" s="101">
        <v>0</v>
      </c>
      <c r="H4276" s="101">
        <v>2</v>
      </c>
      <c r="I4276" s="101">
        <v>1341</v>
      </c>
      <c r="J4276" s="101">
        <v>0</v>
      </c>
      <c r="K4276" s="101">
        <v>0</v>
      </c>
      <c r="L4276" s="101">
        <v>0</v>
      </c>
      <c r="M4276" s="101">
        <v>0</v>
      </c>
      <c r="N4276" s="100" t="str">
        <f t="shared" si="198"/>
        <v>공격력 +261</v>
      </c>
      <c r="O4276" s="100" t="str">
        <f t="shared" si="199"/>
        <v>최대 체력 +1341</v>
      </c>
      <c r="P4276" s="100" t="str">
        <f t="shared" si="200"/>
        <v>-</v>
      </c>
    </row>
    <row r="4277" spans="1:16" ht="13.8" customHeight="1">
      <c r="A4277" s="101">
        <f>C4277*ID규칙_기본능력치그룹_단위+COUNTIF($C$4:C4277,C4277)</f>
        <v>11162024</v>
      </c>
      <c r="B4277" s="100" t="s">
        <v>455</v>
      </c>
      <c r="C4277" s="101">
        <f>VLOOKUP(B4277,WEAPON!$B:$D,3,0)</f>
        <v>11162</v>
      </c>
      <c r="D4277" s="102">
        <v>24</v>
      </c>
      <c r="E4277" s="101">
        <v>1</v>
      </c>
      <c r="F4277" s="101">
        <v>269</v>
      </c>
      <c r="G4277" s="101">
        <v>0</v>
      </c>
      <c r="H4277" s="101">
        <v>2</v>
      </c>
      <c r="I4277" s="101">
        <v>1382</v>
      </c>
      <c r="J4277" s="101">
        <v>0</v>
      </c>
      <c r="K4277" s="101">
        <v>0</v>
      </c>
      <c r="L4277" s="101">
        <v>0</v>
      </c>
      <c r="M4277" s="101">
        <v>0</v>
      </c>
      <c r="N4277" s="100" t="str">
        <f t="shared" si="198"/>
        <v>공격력 +269</v>
      </c>
      <c r="O4277" s="100" t="str">
        <f t="shared" si="199"/>
        <v>최대 체력 +1382</v>
      </c>
      <c r="P4277" s="100" t="str">
        <f t="shared" si="200"/>
        <v>-</v>
      </c>
    </row>
    <row r="4278" spans="1:16" ht="13.8" customHeight="1">
      <c r="A4278" s="101">
        <f>C4278*ID규칙_기본능력치그룹_단위+COUNTIF($C$4:C4278,C4278)</f>
        <v>11162025</v>
      </c>
      <c r="B4278" s="100" t="s">
        <v>455</v>
      </c>
      <c r="C4278" s="101">
        <f>VLOOKUP(B4278,WEAPON!$B:$D,3,0)</f>
        <v>11162</v>
      </c>
      <c r="D4278" s="102">
        <v>25</v>
      </c>
      <c r="E4278" s="101">
        <v>1</v>
      </c>
      <c r="F4278" s="101">
        <v>277</v>
      </c>
      <c r="G4278" s="101">
        <v>0</v>
      </c>
      <c r="H4278" s="101">
        <v>2</v>
      </c>
      <c r="I4278" s="101">
        <v>1422</v>
      </c>
      <c r="J4278" s="101">
        <v>0</v>
      </c>
      <c r="K4278" s="101">
        <v>0</v>
      </c>
      <c r="L4278" s="101">
        <v>0</v>
      </c>
      <c r="M4278" s="101">
        <v>0</v>
      </c>
      <c r="N4278" s="100" t="str">
        <f t="shared" si="198"/>
        <v>공격력 +277</v>
      </c>
      <c r="O4278" s="100" t="str">
        <f t="shared" si="199"/>
        <v>최대 체력 +1422</v>
      </c>
      <c r="P4278" s="100" t="str">
        <f t="shared" si="200"/>
        <v>-</v>
      </c>
    </row>
    <row r="4279" spans="1:16" ht="13.8" customHeight="1">
      <c r="A4279" s="101">
        <f>C4279*ID규칙_기본능력치그룹_단위+COUNTIF($C$4:C4279,C4279)</f>
        <v>11162026</v>
      </c>
      <c r="B4279" s="100" t="s">
        <v>455</v>
      </c>
      <c r="C4279" s="101">
        <f>VLOOKUP(B4279,WEAPON!$B:$D,3,0)</f>
        <v>11162</v>
      </c>
      <c r="D4279" s="102">
        <v>26</v>
      </c>
      <c r="E4279" s="101">
        <v>1</v>
      </c>
      <c r="F4279" s="101">
        <v>285</v>
      </c>
      <c r="G4279" s="101">
        <v>0</v>
      </c>
      <c r="H4279" s="101">
        <v>2</v>
      </c>
      <c r="I4279" s="101">
        <v>1463</v>
      </c>
      <c r="J4279" s="101">
        <v>0</v>
      </c>
      <c r="K4279" s="101">
        <v>0</v>
      </c>
      <c r="L4279" s="101">
        <v>0</v>
      </c>
      <c r="M4279" s="101">
        <v>0</v>
      </c>
      <c r="N4279" s="100" t="str">
        <f t="shared" si="198"/>
        <v>공격력 +285</v>
      </c>
      <c r="O4279" s="100" t="str">
        <f t="shared" si="199"/>
        <v>최대 체력 +1463</v>
      </c>
      <c r="P4279" s="100" t="str">
        <f t="shared" si="200"/>
        <v>-</v>
      </c>
    </row>
    <row r="4280" spans="1:16" ht="13.8" customHeight="1">
      <c r="A4280" s="101">
        <f>C4280*ID규칙_기본능력치그룹_단위+COUNTIF($C$4:C4280,C4280)</f>
        <v>11162027</v>
      </c>
      <c r="B4280" s="100" t="s">
        <v>455</v>
      </c>
      <c r="C4280" s="101">
        <f>VLOOKUP(B4280,WEAPON!$B:$D,3,0)</f>
        <v>11162</v>
      </c>
      <c r="D4280" s="102">
        <v>27</v>
      </c>
      <c r="E4280" s="101">
        <v>1</v>
      </c>
      <c r="F4280" s="101">
        <v>293</v>
      </c>
      <c r="G4280" s="101">
        <v>0</v>
      </c>
      <c r="H4280" s="101">
        <v>2</v>
      </c>
      <c r="I4280" s="101">
        <v>1503</v>
      </c>
      <c r="J4280" s="101">
        <v>0</v>
      </c>
      <c r="K4280" s="101">
        <v>0</v>
      </c>
      <c r="L4280" s="101">
        <v>0</v>
      </c>
      <c r="M4280" s="101">
        <v>0</v>
      </c>
      <c r="N4280" s="100" t="str">
        <f t="shared" si="198"/>
        <v>공격력 +293</v>
      </c>
      <c r="O4280" s="100" t="str">
        <f t="shared" si="199"/>
        <v>최대 체력 +1503</v>
      </c>
      <c r="P4280" s="100" t="str">
        <f t="shared" si="200"/>
        <v>-</v>
      </c>
    </row>
    <row r="4281" spans="1:16" ht="13.8" customHeight="1">
      <c r="A4281" s="101">
        <f>C4281*ID규칙_기본능력치그룹_단위+COUNTIF($C$4:C4281,C4281)</f>
        <v>11162028</v>
      </c>
      <c r="B4281" s="100" t="s">
        <v>455</v>
      </c>
      <c r="C4281" s="101">
        <f>VLOOKUP(B4281,WEAPON!$B:$D,3,0)</f>
        <v>11162</v>
      </c>
      <c r="D4281" s="102">
        <v>28</v>
      </c>
      <c r="E4281" s="101">
        <v>1</v>
      </c>
      <c r="F4281" s="101">
        <v>301</v>
      </c>
      <c r="G4281" s="101">
        <v>0</v>
      </c>
      <c r="H4281" s="101">
        <v>2</v>
      </c>
      <c r="I4281" s="101">
        <v>1544</v>
      </c>
      <c r="J4281" s="101">
        <v>0</v>
      </c>
      <c r="K4281" s="101">
        <v>0</v>
      </c>
      <c r="L4281" s="101">
        <v>0</v>
      </c>
      <c r="M4281" s="101">
        <v>0</v>
      </c>
      <c r="N4281" s="100" t="str">
        <f t="shared" si="198"/>
        <v>공격력 +301</v>
      </c>
      <c r="O4281" s="100" t="str">
        <f t="shared" si="199"/>
        <v>최대 체력 +1544</v>
      </c>
      <c r="P4281" s="100" t="str">
        <f t="shared" si="200"/>
        <v>-</v>
      </c>
    </row>
    <row r="4282" spans="1:16" ht="13.8" customHeight="1">
      <c r="A4282" s="101">
        <f>C4282*ID규칙_기본능력치그룹_단위+COUNTIF($C$4:C4282,C4282)</f>
        <v>11162029</v>
      </c>
      <c r="B4282" s="100" t="s">
        <v>455</v>
      </c>
      <c r="C4282" s="101">
        <f>VLOOKUP(B4282,WEAPON!$B:$D,3,0)</f>
        <v>11162</v>
      </c>
      <c r="D4282" s="102">
        <v>29</v>
      </c>
      <c r="E4282" s="101">
        <v>1</v>
      </c>
      <c r="F4282" s="101">
        <v>309</v>
      </c>
      <c r="G4282" s="101">
        <v>0</v>
      </c>
      <c r="H4282" s="101">
        <v>2</v>
      </c>
      <c r="I4282" s="101">
        <v>1585</v>
      </c>
      <c r="J4282" s="101">
        <v>0</v>
      </c>
      <c r="K4282" s="101">
        <v>0</v>
      </c>
      <c r="L4282" s="101">
        <v>0</v>
      </c>
      <c r="M4282" s="101">
        <v>0</v>
      </c>
      <c r="N4282" s="100" t="str">
        <f t="shared" si="198"/>
        <v>공격력 +309</v>
      </c>
      <c r="O4282" s="100" t="str">
        <f t="shared" si="199"/>
        <v>최대 체력 +1585</v>
      </c>
      <c r="P4282" s="100" t="str">
        <f t="shared" si="200"/>
        <v>-</v>
      </c>
    </row>
    <row r="4283" spans="1:16" ht="13.8" customHeight="1">
      <c r="A4283" s="101">
        <f>C4283*ID규칙_기본능력치그룹_단위+COUNTIF($C$4:C4283,C4283)</f>
        <v>11162030</v>
      </c>
      <c r="B4283" s="100" t="s">
        <v>455</v>
      </c>
      <c r="C4283" s="101">
        <f>VLOOKUP(B4283,WEAPON!$B:$D,3,0)</f>
        <v>11162</v>
      </c>
      <c r="D4283" s="102">
        <v>30</v>
      </c>
      <c r="E4283" s="101">
        <v>1</v>
      </c>
      <c r="F4283" s="101">
        <v>317</v>
      </c>
      <c r="G4283" s="101">
        <v>0</v>
      </c>
      <c r="H4283" s="101">
        <v>2</v>
      </c>
      <c r="I4283" s="101">
        <v>1625</v>
      </c>
      <c r="J4283" s="101">
        <v>0</v>
      </c>
      <c r="K4283" s="101">
        <v>0</v>
      </c>
      <c r="L4283" s="101">
        <v>0</v>
      </c>
      <c r="M4283" s="101">
        <v>0</v>
      </c>
      <c r="N4283" s="100" t="str">
        <f t="shared" si="198"/>
        <v>공격력 +317</v>
      </c>
      <c r="O4283" s="100" t="str">
        <f t="shared" si="199"/>
        <v>최대 체력 +1625</v>
      </c>
      <c r="P4283" s="100" t="str">
        <f t="shared" si="200"/>
        <v>-</v>
      </c>
    </row>
    <row r="4284" spans="1:16" ht="13.8" customHeight="1">
      <c r="A4284" s="101">
        <f>C4284*ID규칙_기본능력치그룹_단위+COUNTIF($C$4:C4284,C4284)</f>
        <v>11162031</v>
      </c>
      <c r="B4284" s="100" t="s">
        <v>455</v>
      </c>
      <c r="C4284" s="101">
        <f>VLOOKUP(B4284,WEAPON!$B:$D,3,0)</f>
        <v>11162</v>
      </c>
      <c r="D4284" s="102">
        <v>31</v>
      </c>
      <c r="E4284" s="101">
        <v>1</v>
      </c>
      <c r="F4284" s="101">
        <v>325</v>
      </c>
      <c r="G4284" s="101">
        <v>0</v>
      </c>
      <c r="H4284" s="101">
        <v>2</v>
      </c>
      <c r="I4284" s="101">
        <v>1666</v>
      </c>
      <c r="J4284" s="101">
        <v>0</v>
      </c>
      <c r="K4284" s="101">
        <v>0</v>
      </c>
      <c r="L4284" s="101">
        <v>0</v>
      </c>
      <c r="M4284" s="101">
        <v>0</v>
      </c>
      <c r="N4284" s="100" t="str">
        <f t="shared" si="198"/>
        <v>공격력 +325</v>
      </c>
      <c r="O4284" s="100" t="str">
        <f t="shared" si="199"/>
        <v>최대 체력 +1666</v>
      </c>
      <c r="P4284" s="100" t="str">
        <f t="shared" si="200"/>
        <v>-</v>
      </c>
    </row>
    <row r="4285" spans="1:16" ht="13.8" customHeight="1">
      <c r="A4285" s="101">
        <f>C4285*ID규칙_기본능력치그룹_단위+COUNTIF($C$4:C4285,C4285)</f>
        <v>11162032</v>
      </c>
      <c r="B4285" s="100" t="s">
        <v>455</v>
      </c>
      <c r="C4285" s="101">
        <f>VLOOKUP(B4285,WEAPON!$B:$D,3,0)</f>
        <v>11162</v>
      </c>
      <c r="D4285" s="102">
        <v>32</v>
      </c>
      <c r="E4285" s="101">
        <v>1</v>
      </c>
      <c r="F4285" s="101">
        <v>332</v>
      </c>
      <c r="G4285" s="101">
        <v>0</v>
      </c>
      <c r="H4285" s="101">
        <v>2</v>
      </c>
      <c r="I4285" s="101">
        <v>1707</v>
      </c>
      <c r="J4285" s="101">
        <v>0</v>
      </c>
      <c r="K4285" s="101">
        <v>0</v>
      </c>
      <c r="L4285" s="101">
        <v>0</v>
      </c>
      <c r="M4285" s="101">
        <v>0</v>
      </c>
      <c r="N4285" s="100" t="str">
        <f t="shared" si="198"/>
        <v>공격력 +332</v>
      </c>
      <c r="O4285" s="100" t="str">
        <f t="shared" si="199"/>
        <v>최대 체력 +1707</v>
      </c>
      <c r="P4285" s="100" t="str">
        <f t="shared" si="200"/>
        <v>-</v>
      </c>
    </row>
    <row r="4286" spans="1:16" ht="13.8" customHeight="1">
      <c r="A4286" s="101">
        <f>C4286*ID규칙_기본능력치그룹_단위+COUNTIF($C$4:C4286,C4286)</f>
        <v>11162033</v>
      </c>
      <c r="B4286" s="100" t="s">
        <v>455</v>
      </c>
      <c r="C4286" s="101">
        <f>VLOOKUP(B4286,WEAPON!$B:$D,3,0)</f>
        <v>11162</v>
      </c>
      <c r="D4286" s="102">
        <v>33</v>
      </c>
      <c r="E4286" s="101">
        <v>1</v>
      </c>
      <c r="F4286" s="101">
        <v>340</v>
      </c>
      <c r="G4286" s="101">
        <v>0</v>
      </c>
      <c r="H4286" s="101">
        <v>2</v>
      </c>
      <c r="I4286" s="101">
        <v>1747</v>
      </c>
      <c r="J4286" s="101">
        <v>0</v>
      </c>
      <c r="K4286" s="101">
        <v>0</v>
      </c>
      <c r="L4286" s="101">
        <v>0</v>
      </c>
      <c r="M4286" s="101">
        <v>0</v>
      </c>
      <c r="N4286" s="100" t="str">
        <f t="shared" si="198"/>
        <v>공격력 +340</v>
      </c>
      <c r="O4286" s="100" t="str">
        <f t="shared" si="199"/>
        <v>최대 체력 +1747</v>
      </c>
      <c r="P4286" s="100" t="str">
        <f t="shared" si="200"/>
        <v>-</v>
      </c>
    </row>
    <row r="4287" spans="1:16" ht="13.8" customHeight="1">
      <c r="A4287" s="101">
        <f>C4287*ID규칙_기본능력치그룹_단위+COUNTIF($C$4:C4287,C4287)</f>
        <v>11162034</v>
      </c>
      <c r="B4287" s="100" t="s">
        <v>455</v>
      </c>
      <c r="C4287" s="101">
        <f>VLOOKUP(B4287,WEAPON!$B:$D,3,0)</f>
        <v>11162</v>
      </c>
      <c r="D4287" s="102">
        <v>34</v>
      </c>
      <c r="E4287" s="101">
        <v>1</v>
      </c>
      <c r="F4287" s="101">
        <v>348</v>
      </c>
      <c r="G4287" s="101">
        <v>0</v>
      </c>
      <c r="H4287" s="101">
        <v>2</v>
      </c>
      <c r="I4287" s="101">
        <v>1788</v>
      </c>
      <c r="J4287" s="101">
        <v>0</v>
      </c>
      <c r="K4287" s="101">
        <v>0</v>
      </c>
      <c r="L4287" s="101">
        <v>0</v>
      </c>
      <c r="M4287" s="101">
        <v>0</v>
      </c>
      <c r="N4287" s="100" t="str">
        <f t="shared" si="198"/>
        <v>공격력 +348</v>
      </c>
      <c r="O4287" s="100" t="str">
        <f t="shared" si="199"/>
        <v>최대 체력 +1788</v>
      </c>
      <c r="P4287" s="100" t="str">
        <f t="shared" si="200"/>
        <v>-</v>
      </c>
    </row>
    <row r="4288" spans="1:16" ht="13.8" customHeight="1">
      <c r="A4288" s="101">
        <f>C4288*ID규칙_기본능력치그룹_단위+COUNTIF($C$4:C4288,C4288)</f>
        <v>11162035</v>
      </c>
      <c r="B4288" s="100" t="s">
        <v>455</v>
      </c>
      <c r="C4288" s="101">
        <f>VLOOKUP(B4288,WEAPON!$B:$D,3,0)</f>
        <v>11162</v>
      </c>
      <c r="D4288" s="102">
        <v>35</v>
      </c>
      <c r="E4288" s="101">
        <v>1</v>
      </c>
      <c r="F4288" s="101">
        <v>356</v>
      </c>
      <c r="G4288" s="101">
        <v>0</v>
      </c>
      <c r="H4288" s="101">
        <v>2</v>
      </c>
      <c r="I4288" s="101">
        <v>1829</v>
      </c>
      <c r="J4288" s="101">
        <v>0</v>
      </c>
      <c r="K4288" s="101">
        <v>0</v>
      </c>
      <c r="L4288" s="101">
        <v>0</v>
      </c>
      <c r="M4288" s="101">
        <v>0</v>
      </c>
      <c r="N4288" s="100" t="str">
        <f t="shared" si="198"/>
        <v>공격력 +356</v>
      </c>
      <c r="O4288" s="100" t="str">
        <f t="shared" si="199"/>
        <v>최대 체력 +1829</v>
      </c>
      <c r="P4288" s="100" t="str">
        <f t="shared" si="200"/>
        <v>-</v>
      </c>
    </row>
    <row r="4289" spans="1:16" ht="13.8" customHeight="1">
      <c r="A4289" s="101">
        <f>C4289*ID규칙_기본능력치그룹_단위+COUNTIF($C$4:C4289,C4289)</f>
        <v>11162036</v>
      </c>
      <c r="B4289" s="100" t="s">
        <v>455</v>
      </c>
      <c r="C4289" s="101">
        <f>VLOOKUP(B4289,WEAPON!$B:$D,3,0)</f>
        <v>11162</v>
      </c>
      <c r="D4289" s="102">
        <v>36</v>
      </c>
      <c r="E4289" s="101">
        <v>1</v>
      </c>
      <c r="F4289" s="101">
        <v>364</v>
      </c>
      <c r="G4289" s="101">
        <v>0</v>
      </c>
      <c r="H4289" s="101">
        <v>2</v>
      </c>
      <c r="I4289" s="101">
        <v>1869</v>
      </c>
      <c r="J4289" s="101">
        <v>0</v>
      </c>
      <c r="K4289" s="101">
        <v>0</v>
      </c>
      <c r="L4289" s="101">
        <v>0</v>
      </c>
      <c r="M4289" s="101">
        <v>0</v>
      </c>
      <c r="N4289" s="100" t="str">
        <f t="shared" si="198"/>
        <v>공격력 +364</v>
      </c>
      <c r="O4289" s="100" t="str">
        <f t="shared" si="199"/>
        <v>최대 체력 +1869</v>
      </c>
      <c r="P4289" s="100" t="str">
        <f t="shared" si="200"/>
        <v>-</v>
      </c>
    </row>
    <row r="4290" spans="1:16" ht="13.8" customHeight="1">
      <c r="A4290" s="101">
        <f>C4290*ID규칙_기본능력치그룹_단위+COUNTIF($C$4:C4290,C4290)</f>
        <v>11162037</v>
      </c>
      <c r="B4290" s="100" t="s">
        <v>455</v>
      </c>
      <c r="C4290" s="101">
        <f>VLOOKUP(B4290,WEAPON!$B:$D,3,0)</f>
        <v>11162</v>
      </c>
      <c r="D4290" s="102">
        <v>37</v>
      </c>
      <c r="E4290" s="101">
        <v>1</v>
      </c>
      <c r="F4290" s="101">
        <v>372</v>
      </c>
      <c r="G4290" s="101">
        <v>0</v>
      </c>
      <c r="H4290" s="101">
        <v>2</v>
      </c>
      <c r="I4290" s="101">
        <v>1910</v>
      </c>
      <c r="J4290" s="101">
        <v>0</v>
      </c>
      <c r="K4290" s="101">
        <v>0</v>
      </c>
      <c r="L4290" s="101">
        <v>0</v>
      </c>
      <c r="M4290" s="101">
        <v>0</v>
      </c>
      <c r="N4290" s="100" t="str">
        <f t="shared" si="198"/>
        <v>공격력 +372</v>
      </c>
      <c r="O4290" s="100" t="str">
        <f t="shared" si="199"/>
        <v>최대 체력 +1910</v>
      </c>
      <c r="P4290" s="100" t="str">
        <f t="shared" si="200"/>
        <v>-</v>
      </c>
    </row>
    <row r="4291" spans="1:16" ht="13.8" customHeight="1">
      <c r="A4291" s="101">
        <f>C4291*ID규칙_기본능력치그룹_단위+COUNTIF($C$4:C4291,C4291)</f>
        <v>11162038</v>
      </c>
      <c r="B4291" s="100" t="s">
        <v>455</v>
      </c>
      <c r="C4291" s="101">
        <f>VLOOKUP(B4291,WEAPON!$B:$D,3,0)</f>
        <v>11162</v>
      </c>
      <c r="D4291" s="102">
        <v>38</v>
      </c>
      <c r="E4291" s="101">
        <v>1</v>
      </c>
      <c r="F4291" s="101">
        <v>380</v>
      </c>
      <c r="G4291" s="101">
        <v>0</v>
      </c>
      <c r="H4291" s="101">
        <v>2</v>
      </c>
      <c r="I4291" s="101">
        <v>1950</v>
      </c>
      <c r="J4291" s="101">
        <v>0</v>
      </c>
      <c r="K4291" s="101">
        <v>0</v>
      </c>
      <c r="L4291" s="101">
        <v>0</v>
      </c>
      <c r="M4291" s="101">
        <v>0</v>
      </c>
      <c r="N4291" s="100" t="str">
        <f t="shared" si="198"/>
        <v>공격력 +380</v>
      </c>
      <c r="O4291" s="100" t="str">
        <f t="shared" si="199"/>
        <v>최대 체력 +1950</v>
      </c>
      <c r="P4291" s="100" t="str">
        <f t="shared" si="200"/>
        <v>-</v>
      </c>
    </row>
    <row r="4292" spans="1:16" ht="13.8" customHeight="1">
      <c r="A4292" s="101">
        <f>C4292*ID규칙_기본능력치그룹_단위+COUNTIF($C$4:C4292,C4292)</f>
        <v>11162039</v>
      </c>
      <c r="B4292" s="100" t="s">
        <v>455</v>
      </c>
      <c r="C4292" s="101">
        <f>VLOOKUP(B4292,WEAPON!$B:$D,3,0)</f>
        <v>11162</v>
      </c>
      <c r="D4292" s="102">
        <v>39</v>
      </c>
      <c r="E4292" s="101">
        <v>1</v>
      </c>
      <c r="F4292" s="101">
        <v>388</v>
      </c>
      <c r="G4292" s="101">
        <v>0</v>
      </c>
      <c r="H4292" s="101">
        <v>2</v>
      </c>
      <c r="I4292" s="101">
        <v>1991</v>
      </c>
      <c r="J4292" s="101">
        <v>0</v>
      </c>
      <c r="K4292" s="101">
        <v>0</v>
      </c>
      <c r="L4292" s="101">
        <v>0</v>
      </c>
      <c r="M4292" s="101">
        <v>0</v>
      </c>
      <c r="N4292" s="100" t="str">
        <f t="shared" ref="N4292:N4355" si="201">IF(E4292=0,"-",VLOOKUP(E4292,STATS_TYPE,2,0)&amp;" +")&amp;IF(E4292=0,"",IF(G4292=0,F4292,F4292/100&amp;"%"))</f>
        <v>공격력 +388</v>
      </c>
      <c r="O4292" s="100" t="str">
        <f t="shared" ref="O4292:O4355" si="202">IF(H4292=0,"-",VLOOKUP(H4292,STATS_TYPE,2,0)&amp;" +")&amp;IF(H4292=0,"",IF(J4292=0,I4292,I4292/100&amp;"%"))</f>
        <v>최대 체력 +1991</v>
      </c>
      <c r="P4292" s="100" t="str">
        <f t="shared" ref="P4292:P4355" si="203">IF(K4292=0,"-",VLOOKUP(K4292,STATS_TYPE,2,0)&amp;" +")&amp;IF(K4292=0,"",IF(M4292=0,L4292,L4292/100&amp;"%"))</f>
        <v>-</v>
      </c>
    </row>
    <row r="4293" spans="1:16" ht="13.8" customHeight="1">
      <c r="A4293" s="101">
        <f>C4293*ID규칙_기본능력치그룹_단위+COUNTIF($C$4:C4293,C4293)</f>
        <v>11162040</v>
      </c>
      <c r="B4293" s="100" t="s">
        <v>455</v>
      </c>
      <c r="C4293" s="101">
        <f>VLOOKUP(B4293,WEAPON!$B:$D,3,0)</f>
        <v>11162</v>
      </c>
      <c r="D4293" s="102">
        <v>40</v>
      </c>
      <c r="E4293" s="101">
        <v>1</v>
      </c>
      <c r="F4293" s="101">
        <v>396</v>
      </c>
      <c r="G4293" s="101">
        <v>0</v>
      </c>
      <c r="H4293" s="101">
        <v>2</v>
      </c>
      <c r="I4293" s="101">
        <v>2032</v>
      </c>
      <c r="J4293" s="101">
        <v>0</v>
      </c>
      <c r="K4293" s="101">
        <v>0</v>
      </c>
      <c r="L4293" s="101">
        <v>0</v>
      </c>
      <c r="M4293" s="101">
        <v>0</v>
      </c>
      <c r="N4293" s="100" t="str">
        <f t="shared" si="201"/>
        <v>공격력 +396</v>
      </c>
      <c r="O4293" s="100" t="str">
        <f t="shared" si="202"/>
        <v>최대 체력 +2032</v>
      </c>
      <c r="P4293" s="100" t="str">
        <f t="shared" si="203"/>
        <v>-</v>
      </c>
    </row>
    <row r="4294" spans="1:16" ht="13.8" customHeight="1">
      <c r="A4294" s="101">
        <f>C4294*ID규칙_기본능력치그룹_단위+COUNTIF($C$4:C4294,C4294)</f>
        <v>11162041</v>
      </c>
      <c r="B4294" s="100" t="s">
        <v>455</v>
      </c>
      <c r="C4294" s="101">
        <f>VLOOKUP(B4294,WEAPON!$B:$D,3,0)</f>
        <v>11162</v>
      </c>
      <c r="D4294" s="102">
        <v>41</v>
      </c>
      <c r="E4294" s="101">
        <v>1</v>
      </c>
      <c r="F4294" s="101">
        <v>404</v>
      </c>
      <c r="G4294" s="101">
        <v>0</v>
      </c>
      <c r="H4294" s="101">
        <v>2</v>
      </c>
      <c r="I4294" s="101">
        <v>2072</v>
      </c>
      <c r="J4294" s="101">
        <v>0</v>
      </c>
      <c r="K4294" s="101">
        <v>0</v>
      </c>
      <c r="L4294" s="101">
        <v>0</v>
      </c>
      <c r="M4294" s="101">
        <v>0</v>
      </c>
      <c r="N4294" s="100" t="str">
        <f t="shared" si="201"/>
        <v>공격력 +404</v>
      </c>
      <c r="O4294" s="100" t="str">
        <f t="shared" si="202"/>
        <v>최대 체력 +2072</v>
      </c>
      <c r="P4294" s="100" t="str">
        <f t="shared" si="203"/>
        <v>-</v>
      </c>
    </row>
    <row r="4295" spans="1:16" ht="13.8" customHeight="1">
      <c r="A4295" s="101">
        <f>C4295*ID규칙_기본능력치그룹_단위+COUNTIF($C$4:C4295,C4295)</f>
        <v>11162042</v>
      </c>
      <c r="B4295" s="100" t="s">
        <v>455</v>
      </c>
      <c r="C4295" s="101">
        <f>VLOOKUP(B4295,WEAPON!$B:$D,3,0)</f>
        <v>11162</v>
      </c>
      <c r="D4295" s="102">
        <v>42</v>
      </c>
      <c r="E4295" s="101">
        <v>1</v>
      </c>
      <c r="F4295" s="101">
        <v>412</v>
      </c>
      <c r="G4295" s="101">
        <v>0</v>
      </c>
      <c r="H4295" s="101">
        <v>2</v>
      </c>
      <c r="I4295" s="101">
        <v>2113</v>
      </c>
      <c r="J4295" s="101">
        <v>0</v>
      </c>
      <c r="K4295" s="101">
        <v>0</v>
      </c>
      <c r="L4295" s="101">
        <v>0</v>
      </c>
      <c r="M4295" s="101">
        <v>0</v>
      </c>
      <c r="N4295" s="100" t="str">
        <f t="shared" si="201"/>
        <v>공격력 +412</v>
      </c>
      <c r="O4295" s="100" t="str">
        <f t="shared" si="202"/>
        <v>최대 체력 +2113</v>
      </c>
      <c r="P4295" s="100" t="str">
        <f t="shared" si="203"/>
        <v>-</v>
      </c>
    </row>
    <row r="4296" spans="1:16" ht="13.8" customHeight="1">
      <c r="A4296" s="101">
        <f>C4296*ID규칙_기본능력치그룹_단위+COUNTIF($C$4:C4296,C4296)</f>
        <v>11162043</v>
      </c>
      <c r="B4296" s="100" t="s">
        <v>455</v>
      </c>
      <c r="C4296" s="101">
        <f>VLOOKUP(B4296,WEAPON!$B:$D,3,0)</f>
        <v>11162</v>
      </c>
      <c r="D4296" s="102">
        <v>43</v>
      </c>
      <c r="E4296" s="101">
        <v>1</v>
      </c>
      <c r="F4296" s="101">
        <v>420</v>
      </c>
      <c r="G4296" s="101">
        <v>0</v>
      </c>
      <c r="H4296" s="101">
        <v>2</v>
      </c>
      <c r="I4296" s="101">
        <v>2154</v>
      </c>
      <c r="J4296" s="101">
        <v>0</v>
      </c>
      <c r="K4296" s="101">
        <v>0</v>
      </c>
      <c r="L4296" s="101">
        <v>0</v>
      </c>
      <c r="M4296" s="101">
        <v>0</v>
      </c>
      <c r="N4296" s="100" t="str">
        <f t="shared" si="201"/>
        <v>공격력 +420</v>
      </c>
      <c r="O4296" s="100" t="str">
        <f t="shared" si="202"/>
        <v>최대 체력 +2154</v>
      </c>
      <c r="P4296" s="100" t="str">
        <f t="shared" si="203"/>
        <v>-</v>
      </c>
    </row>
    <row r="4297" spans="1:16" ht="13.8" customHeight="1">
      <c r="A4297" s="101">
        <f>C4297*ID규칙_기본능력치그룹_단위+COUNTIF($C$4:C4297,C4297)</f>
        <v>11162044</v>
      </c>
      <c r="B4297" s="100" t="s">
        <v>455</v>
      </c>
      <c r="C4297" s="101">
        <f>VLOOKUP(B4297,WEAPON!$B:$D,3,0)</f>
        <v>11162</v>
      </c>
      <c r="D4297" s="102">
        <v>44</v>
      </c>
      <c r="E4297" s="101">
        <v>1</v>
      </c>
      <c r="F4297" s="101">
        <v>427</v>
      </c>
      <c r="G4297" s="101">
        <v>0</v>
      </c>
      <c r="H4297" s="101">
        <v>2</v>
      </c>
      <c r="I4297" s="101">
        <v>2194</v>
      </c>
      <c r="J4297" s="101">
        <v>0</v>
      </c>
      <c r="K4297" s="101">
        <v>0</v>
      </c>
      <c r="L4297" s="101">
        <v>0</v>
      </c>
      <c r="M4297" s="101">
        <v>0</v>
      </c>
      <c r="N4297" s="100" t="str">
        <f t="shared" si="201"/>
        <v>공격력 +427</v>
      </c>
      <c r="O4297" s="100" t="str">
        <f t="shared" si="202"/>
        <v>최대 체력 +2194</v>
      </c>
      <c r="P4297" s="100" t="str">
        <f t="shared" si="203"/>
        <v>-</v>
      </c>
    </row>
    <row r="4298" spans="1:16" ht="13.8" customHeight="1">
      <c r="A4298" s="101">
        <f>C4298*ID규칙_기본능력치그룹_단위+COUNTIF($C$4:C4298,C4298)</f>
        <v>11162045</v>
      </c>
      <c r="B4298" s="100" t="s">
        <v>455</v>
      </c>
      <c r="C4298" s="101">
        <f>VLOOKUP(B4298,WEAPON!$B:$D,3,0)</f>
        <v>11162</v>
      </c>
      <c r="D4298" s="102">
        <v>45</v>
      </c>
      <c r="E4298" s="101">
        <v>1</v>
      </c>
      <c r="F4298" s="101">
        <v>435</v>
      </c>
      <c r="G4298" s="101">
        <v>0</v>
      </c>
      <c r="H4298" s="101">
        <v>2</v>
      </c>
      <c r="I4298" s="101">
        <v>2235</v>
      </c>
      <c r="J4298" s="101">
        <v>0</v>
      </c>
      <c r="K4298" s="101">
        <v>0</v>
      </c>
      <c r="L4298" s="101">
        <v>0</v>
      </c>
      <c r="M4298" s="101">
        <v>0</v>
      </c>
      <c r="N4298" s="100" t="str">
        <f t="shared" si="201"/>
        <v>공격력 +435</v>
      </c>
      <c r="O4298" s="100" t="str">
        <f t="shared" si="202"/>
        <v>최대 체력 +2235</v>
      </c>
      <c r="P4298" s="100" t="str">
        <f t="shared" si="203"/>
        <v>-</v>
      </c>
    </row>
    <row r="4299" spans="1:16" ht="13.8" customHeight="1">
      <c r="A4299" s="101">
        <f>C4299*ID규칙_기본능력치그룹_단위+COUNTIF($C$4:C4299,C4299)</f>
        <v>11162046</v>
      </c>
      <c r="B4299" s="100" t="s">
        <v>455</v>
      </c>
      <c r="C4299" s="101">
        <f>VLOOKUP(B4299,WEAPON!$B:$D,3,0)</f>
        <v>11162</v>
      </c>
      <c r="D4299" s="102">
        <v>46</v>
      </c>
      <c r="E4299" s="101">
        <v>1</v>
      </c>
      <c r="F4299" s="101">
        <v>443</v>
      </c>
      <c r="G4299" s="101">
        <v>0</v>
      </c>
      <c r="H4299" s="101">
        <v>2</v>
      </c>
      <c r="I4299" s="101">
        <v>2275</v>
      </c>
      <c r="J4299" s="101">
        <v>0</v>
      </c>
      <c r="K4299" s="101">
        <v>0</v>
      </c>
      <c r="L4299" s="101">
        <v>0</v>
      </c>
      <c r="M4299" s="101">
        <v>0</v>
      </c>
      <c r="N4299" s="100" t="str">
        <f t="shared" si="201"/>
        <v>공격력 +443</v>
      </c>
      <c r="O4299" s="100" t="str">
        <f t="shared" si="202"/>
        <v>최대 체력 +2275</v>
      </c>
      <c r="P4299" s="100" t="str">
        <f t="shared" si="203"/>
        <v>-</v>
      </c>
    </row>
    <row r="4300" spans="1:16" ht="13.8" customHeight="1">
      <c r="A4300" s="101">
        <f>C4300*ID규칙_기본능력치그룹_단위+COUNTIF($C$4:C4300,C4300)</f>
        <v>11162047</v>
      </c>
      <c r="B4300" s="100" t="s">
        <v>455</v>
      </c>
      <c r="C4300" s="101">
        <f>VLOOKUP(B4300,WEAPON!$B:$D,3,0)</f>
        <v>11162</v>
      </c>
      <c r="D4300" s="102">
        <v>47</v>
      </c>
      <c r="E4300" s="101">
        <v>1</v>
      </c>
      <c r="F4300" s="101">
        <v>451</v>
      </c>
      <c r="G4300" s="101">
        <v>0</v>
      </c>
      <c r="H4300" s="101">
        <v>2</v>
      </c>
      <c r="I4300" s="101">
        <v>2316</v>
      </c>
      <c r="J4300" s="101">
        <v>0</v>
      </c>
      <c r="K4300" s="101">
        <v>0</v>
      </c>
      <c r="L4300" s="101">
        <v>0</v>
      </c>
      <c r="M4300" s="101">
        <v>0</v>
      </c>
      <c r="N4300" s="100" t="str">
        <f t="shared" si="201"/>
        <v>공격력 +451</v>
      </c>
      <c r="O4300" s="100" t="str">
        <f t="shared" si="202"/>
        <v>최대 체력 +2316</v>
      </c>
      <c r="P4300" s="100" t="str">
        <f t="shared" si="203"/>
        <v>-</v>
      </c>
    </row>
    <row r="4301" spans="1:16" ht="13.8" customHeight="1">
      <c r="A4301" s="101">
        <f>C4301*ID규칙_기본능력치그룹_단위+COUNTIF($C$4:C4301,C4301)</f>
        <v>11162048</v>
      </c>
      <c r="B4301" s="100" t="s">
        <v>455</v>
      </c>
      <c r="C4301" s="101">
        <f>VLOOKUP(B4301,WEAPON!$B:$D,3,0)</f>
        <v>11162</v>
      </c>
      <c r="D4301" s="102">
        <v>48</v>
      </c>
      <c r="E4301" s="101">
        <v>1</v>
      </c>
      <c r="F4301" s="101">
        <v>459</v>
      </c>
      <c r="G4301" s="101">
        <v>0</v>
      </c>
      <c r="H4301" s="101">
        <v>2</v>
      </c>
      <c r="I4301" s="101">
        <v>2357</v>
      </c>
      <c r="J4301" s="101">
        <v>0</v>
      </c>
      <c r="K4301" s="101">
        <v>0</v>
      </c>
      <c r="L4301" s="101">
        <v>0</v>
      </c>
      <c r="M4301" s="101">
        <v>0</v>
      </c>
      <c r="N4301" s="100" t="str">
        <f t="shared" si="201"/>
        <v>공격력 +459</v>
      </c>
      <c r="O4301" s="100" t="str">
        <f t="shared" si="202"/>
        <v>최대 체력 +2357</v>
      </c>
      <c r="P4301" s="100" t="str">
        <f t="shared" si="203"/>
        <v>-</v>
      </c>
    </row>
    <row r="4302" spans="1:16" ht="13.8" customHeight="1">
      <c r="A4302" s="101">
        <f>C4302*ID규칙_기본능력치그룹_단위+COUNTIF($C$4:C4302,C4302)</f>
        <v>11162049</v>
      </c>
      <c r="B4302" s="100" t="s">
        <v>455</v>
      </c>
      <c r="C4302" s="101">
        <f>VLOOKUP(B4302,WEAPON!$B:$D,3,0)</f>
        <v>11162</v>
      </c>
      <c r="D4302" s="102">
        <v>49</v>
      </c>
      <c r="E4302" s="101">
        <v>1</v>
      </c>
      <c r="F4302" s="101">
        <v>467</v>
      </c>
      <c r="G4302" s="101">
        <v>0</v>
      </c>
      <c r="H4302" s="101">
        <v>2</v>
      </c>
      <c r="I4302" s="101">
        <v>2397</v>
      </c>
      <c r="J4302" s="101">
        <v>0</v>
      </c>
      <c r="K4302" s="101">
        <v>0</v>
      </c>
      <c r="L4302" s="101">
        <v>0</v>
      </c>
      <c r="M4302" s="101">
        <v>0</v>
      </c>
      <c r="N4302" s="100" t="str">
        <f t="shared" si="201"/>
        <v>공격력 +467</v>
      </c>
      <c r="O4302" s="100" t="str">
        <f t="shared" si="202"/>
        <v>최대 체력 +2397</v>
      </c>
      <c r="P4302" s="100" t="str">
        <f t="shared" si="203"/>
        <v>-</v>
      </c>
    </row>
    <row r="4303" spans="1:16" ht="13.8" customHeight="1">
      <c r="A4303" s="101">
        <f>C4303*ID규칙_기본능력치그룹_단위+COUNTIF($C$4:C4303,C4303)</f>
        <v>11162050</v>
      </c>
      <c r="B4303" s="100" t="s">
        <v>455</v>
      </c>
      <c r="C4303" s="101">
        <f>VLOOKUP(B4303,WEAPON!$B:$D,3,0)</f>
        <v>11162</v>
      </c>
      <c r="D4303" s="102">
        <v>50</v>
      </c>
      <c r="E4303" s="101">
        <v>1</v>
      </c>
      <c r="F4303" s="101">
        <v>475</v>
      </c>
      <c r="G4303" s="101">
        <v>0</v>
      </c>
      <c r="H4303" s="101">
        <v>2</v>
      </c>
      <c r="I4303" s="101">
        <v>2438</v>
      </c>
      <c r="J4303" s="101">
        <v>0</v>
      </c>
      <c r="K4303" s="101">
        <v>0</v>
      </c>
      <c r="L4303" s="101">
        <v>0</v>
      </c>
      <c r="M4303" s="101">
        <v>0</v>
      </c>
      <c r="N4303" s="100" t="str">
        <f t="shared" si="201"/>
        <v>공격력 +475</v>
      </c>
      <c r="O4303" s="100" t="str">
        <f t="shared" si="202"/>
        <v>최대 체력 +2438</v>
      </c>
      <c r="P4303" s="100" t="str">
        <f t="shared" si="203"/>
        <v>-</v>
      </c>
    </row>
    <row r="4304" spans="1:16" ht="13.8" customHeight="1">
      <c r="A4304" s="101">
        <f>C4304*ID규칙_기본능력치그룹_단위+COUNTIF($C$4:C4304,C4304)</f>
        <v>21325001</v>
      </c>
      <c r="B4304" s="100" t="s">
        <v>457</v>
      </c>
      <c r="C4304" s="101">
        <f>VLOOKUP(B4304,WEAPON!$B:$D,3,0)</f>
        <v>21325</v>
      </c>
      <c r="D4304" s="102">
        <v>1</v>
      </c>
      <c r="E4304" s="101">
        <v>1</v>
      </c>
      <c r="F4304" s="101">
        <v>91</v>
      </c>
      <c r="G4304" s="101">
        <v>0</v>
      </c>
      <c r="H4304" s="101">
        <v>2</v>
      </c>
      <c r="I4304" s="101">
        <v>461</v>
      </c>
      <c r="J4304" s="101">
        <v>0</v>
      </c>
      <c r="K4304" s="101">
        <v>3</v>
      </c>
      <c r="L4304" s="101">
        <v>200</v>
      </c>
      <c r="M4304" s="101">
        <v>0</v>
      </c>
      <c r="N4304" s="100" t="str">
        <f t="shared" si="201"/>
        <v>공격력 +91</v>
      </c>
      <c r="O4304" s="100" t="str">
        <f t="shared" si="202"/>
        <v>최대 체력 +461</v>
      </c>
      <c r="P4304" s="100" t="str">
        <f t="shared" si="203"/>
        <v>치유력 +200</v>
      </c>
    </row>
    <row r="4305" spans="1:16" ht="13.8" customHeight="1">
      <c r="A4305" s="101">
        <f>C4305*ID규칙_기본능력치그룹_단위+COUNTIF($C$4:C4305,C4305)</f>
        <v>21325002</v>
      </c>
      <c r="B4305" s="100" t="s">
        <v>457</v>
      </c>
      <c r="C4305" s="101">
        <f>VLOOKUP(B4305,WEAPON!$B:$D,3,0)</f>
        <v>21325</v>
      </c>
      <c r="D4305" s="102">
        <v>2</v>
      </c>
      <c r="E4305" s="101">
        <v>1</v>
      </c>
      <c r="F4305" s="101">
        <v>99</v>
      </c>
      <c r="G4305" s="101">
        <v>0</v>
      </c>
      <c r="H4305" s="101">
        <v>2</v>
      </c>
      <c r="I4305" s="101">
        <v>503</v>
      </c>
      <c r="J4305" s="101">
        <v>0</v>
      </c>
      <c r="K4305" s="101">
        <v>3</v>
      </c>
      <c r="L4305" s="101">
        <v>218</v>
      </c>
      <c r="M4305" s="101">
        <v>0</v>
      </c>
      <c r="N4305" s="100" t="str">
        <f t="shared" si="201"/>
        <v>공격력 +99</v>
      </c>
      <c r="O4305" s="100" t="str">
        <f t="shared" si="202"/>
        <v>최대 체력 +503</v>
      </c>
      <c r="P4305" s="100" t="str">
        <f t="shared" si="203"/>
        <v>치유력 +218</v>
      </c>
    </row>
    <row r="4306" spans="1:16" ht="13.8" customHeight="1">
      <c r="A4306" s="101">
        <f>C4306*ID규칙_기본능력치그룹_단위+COUNTIF($C$4:C4306,C4306)</f>
        <v>21325003</v>
      </c>
      <c r="B4306" s="100" t="s">
        <v>457</v>
      </c>
      <c r="C4306" s="101">
        <f>VLOOKUP(B4306,WEAPON!$B:$D,3,0)</f>
        <v>21325</v>
      </c>
      <c r="D4306" s="102">
        <v>3</v>
      </c>
      <c r="E4306" s="101">
        <v>1</v>
      </c>
      <c r="F4306" s="101">
        <v>108</v>
      </c>
      <c r="G4306" s="101">
        <v>0</v>
      </c>
      <c r="H4306" s="101">
        <v>2</v>
      </c>
      <c r="I4306" s="101">
        <v>545</v>
      </c>
      <c r="J4306" s="101">
        <v>0</v>
      </c>
      <c r="K4306" s="101">
        <v>3</v>
      </c>
      <c r="L4306" s="101">
        <v>236</v>
      </c>
      <c r="M4306" s="101">
        <v>0</v>
      </c>
      <c r="N4306" s="100" t="str">
        <f t="shared" si="201"/>
        <v>공격력 +108</v>
      </c>
      <c r="O4306" s="100" t="str">
        <f t="shared" si="202"/>
        <v>최대 체력 +545</v>
      </c>
      <c r="P4306" s="100" t="str">
        <f t="shared" si="203"/>
        <v>치유력 +236</v>
      </c>
    </row>
    <row r="4307" spans="1:16" ht="13.8" customHeight="1">
      <c r="A4307" s="101">
        <f>C4307*ID규칙_기본능력치그룹_단위+COUNTIF($C$4:C4307,C4307)</f>
        <v>21325004</v>
      </c>
      <c r="B4307" s="100" t="s">
        <v>457</v>
      </c>
      <c r="C4307" s="101">
        <f>VLOOKUP(B4307,WEAPON!$B:$D,3,0)</f>
        <v>21325</v>
      </c>
      <c r="D4307" s="102">
        <v>4</v>
      </c>
      <c r="E4307" s="101">
        <v>1</v>
      </c>
      <c r="F4307" s="101">
        <v>116</v>
      </c>
      <c r="G4307" s="101">
        <v>0</v>
      </c>
      <c r="H4307" s="101">
        <v>2</v>
      </c>
      <c r="I4307" s="101">
        <v>587</v>
      </c>
      <c r="J4307" s="101">
        <v>0</v>
      </c>
      <c r="K4307" s="101">
        <v>3</v>
      </c>
      <c r="L4307" s="101">
        <v>255</v>
      </c>
      <c r="M4307" s="101">
        <v>0</v>
      </c>
      <c r="N4307" s="100" t="str">
        <f t="shared" si="201"/>
        <v>공격력 +116</v>
      </c>
      <c r="O4307" s="100" t="str">
        <f t="shared" si="202"/>
        <v>최대 체력 +587</v>
      </c>
      <c r="P4307" s="100" t="str">
        <f t="shared" si="203"/>
        <v>치유력 +255</v>
      </c>
    </row>
    <row r="4308" spans="1:16" ht="13.8" customHeight="1">
      <c r="A4308" s="101">
        <f>C4308*ID규칙_기본능력치그룹_단위+COUNTIF($C$4:C4308,C4308)</f>
        <v>21325005</v>
      </c>
      <c r="B4308" s="100" t="s">
        <v>457</v>
      </c>
      <c r="C4308" s="101">
        <f>VLOOKUP(B4308,WEAPON!$B:$D,3,0)</f>
        <v>21325</v>
      </c>
      <c r="D4308" s="102">
        <v>5</v>
      </c>
      <c r="E4308" s="101">
        <v>1</v>
      </c>
      <c r="F4308" s="101">
        <v>124</v>
      </c>
      <c r="G4308" s="101">
        <v>0</v>
      </c>
      <c r="H4308" s="101">
        <v>2</v>
      </c>
      <c r="I4308" s="101">
        <v>629</v>
      </c>
      <c r="J4308" s="101">
        <v>0</v>
      </c>
      <c r="K4308" s="101">
        <v>3</v>
      </c>
      <c r="L4308" s="101">
        <v>273</v>
      </c>
      <c r="M4308" s="101">
        <v>0</v>
      </c>
      <c r="N4308" s="100" t="str">
        <f t="shared" si="201"/>
        <v>공격력 +124</v>
      </c>
      <c r="O4308" s="100" t="str">
        <f t="shared" si="202"/>
        <v>최대 체력 +629</v>
      </c>
      <c r="P4308" s="100" t="str">
        <f t="shared" si="203"/>
        <v>치유력 +273</v>
      </c>
    </row>
    <row r="4309" spans="1:16" ht="13.8" customHeight="1">
      <c r="A4309" s="101">
        <f>C4309*ID규칙_기본능력치그룹_단위+COUNTIF($C$4:C4309,C4309)</f>
        <v>21325006</v>
      </c>
      <c r="B4309" s="100" t="s">
        <v>457</v>
      </c>
      <c r="C4309" s="101">
        <f>VLOOKUP(B4309,WEAPON!$B:$D,3,0)</f>
        <v>21325</v>
      </c>
      <c r="D4309" s="102">
        <v>6</v>
      </c>
      <c r="E4309" s="101">
        <v>1</v>
      </c>
      <c r="F4309" s="101">
        <v>132</v>
      </c>
      <c r="G4309" s="101">
        <v>0</v>
      </c>
      <c r="H4309" s="101">
        <v>2</v>
      </c>
      <c r="I4309" s="101">
        <v>671</v>
      </c>
      <c r="J4309" s="101">
        <v>0</v>
      </c>
      <c r="K4309" s="101">
        <v>3</v>
      </c>
      <c r="L4309" s="101">
        <v>291</v>
      </c>
      <c r="M4309" s="101">
        <v>0</v>
      </c>
      <c r="N4309" s="100" t="str">
        <f t="shared" si="201"/>
        <v>공격력 +132</v>
      </c>
      <c r="O4309" s="100" t="str">
        <f t="shared" si="202"/>
        <v>최대 체력 +671</v>
      </c>
      <c r="P4309" s="100" t="str">
        <f t="shared" si="203"/>
        <v>치유력 +291</v>
      </c>
    </row>
    <row r="4310" spans="1:16" ht="13.8" customHeight="1">
      <c r="A4310" s="101">
        <f>C4310*ID규칙_기본능력치그룹_단위+COUNTIF($C$4:C4310,C4310)</f>
        <v>21325007</v>
      </c>
      <c r="B4310" s="100" t="s">
        <v>457</v>
      </c>
      <c r="C4310" s="101">
        <f>VLOOKUP(B4310,WEAPON!$B:$D,3,0)</f>
        <v>21325</v>
      </c>
      <c r="D4310" s="102">
        <v>7</v>
      </c>
      <c r="E4310" s="101">
        <v>1</v>
      </c>
      <c r="F4310" s="101">
        <v>141</v>
      </c>
      <c r="G4310" s="101">
        <v>0</v>
      </c>
      <c r="H4310" s="101">
        <v>2</v>
      </c>
      <c r="I4310" s="101">
        <v>713</v>
      </c>
      <c r="J4310" s="101">
        <v>0</v>
      </c>
      <c r="K4310" s="101">
        <v>3</v>
      </c>
      <c r="L4310" s="101">
        <v>309</v>
      </c>
      <c r="M4310" s="101">
        <v>0</v>
      </c>
      <c r="N4310" s="100" t="str">
        <f t="shared" si="201"/>
        <v>공격력 +141</v>
      </c>
      <c r="O4310" s="100" t="str">
        <f t="shared" si="202"/>
        <v>최대 체력 +713</v>
      </c>
      <c r="P4310" s="100" t="str">
        <f t="shared" si="203"/>
        <v>치유력 +309</v>
      </c>
    </row>
    <row r="4311" spans="1:16" ht="13.8" customHeight="1">
      <c r="A4311" s="101">
        <f>C4311*ID규칙_기본능력치그룹_단위+COUNTIF($C$4:C4311,C4311)</f>
        <v>21325008</v>
      </c>
      <c r="B4311" s="100" t="s">
        <v>457</v>
      </c>
      <c r="C4311" s="101">
        <f>VLOOKUP(B4311,WEAPON!$B:$D,3,0)</f>
        <v>21325</v>
      </c>
      <c r="D4311" s="102">
        <v>8</v>
      </c>
      <c r="E4311" s="101">
        <v>1</v>
      </c>
      <c r="F4311" s="101">
        <v>149</v>
      </c>
      <c r="G4311" s="101">
        <v>0</v>
      </c>
      <c r="H4311" s="101">
        <v>2</v>
      </c>
      <c r="I4311" s="101">
        <v>755</v>
      </c>
      <c r="J4311" s="101">
        <v>0</v>
      </c>
      <c r="K4311" s="101">
        <v>3</v>
      </c>
      <c r="L4311" s="101">
        <v>327</v>
      </c>
      <c r="M4311" s="101">
        <v>0</v>
      </c>
      <c r="N4311" s="100" t="str">
        <f t="shared" si="201"/>
        <v>공격력 +149</v>
      </c>
      <c r="O4311" s="100" t="str">
        <f t="shared" si="202"/>
        <v>최대 체력 +755</v>
      </c>
      <c r="P4311" s="100" t="str">
        <f t="shared" si="203"/>
        <v>치유력 +327</v>
      </c>
    </row>
    <row r="4312" spans="1:16" ht="13.8" customHeight="1">
      <c r="A4312" s="101">
        <f>C4312*ID규칙_기본능력치그룹_단위+COUNTIF($C$4:C4312,C4312)</f>
        <v>21325009</v>
      </c>
      <c r="B4312" s="100" t="s">
        <v>457</v>
      </c>
      <c r="C4312" s="101">
        <f>VLOOKUP(B4312,WEAPON!$B:$D,3,0)</f>
        <v>21325</v>
      </c>
      <c r="D4312" s="102">
        <v>9</v>
      </c>
      <c r="E4312" s="101">
        <v>1</v>
      </c>
      <c r="F4312" s="101">
        <v>157</v>
      </c>
      <c r="G4312" s="101">
        <v>0</v>
      </c>
      <c r="H4312" s="101">
        <v>2</v>
      </c>
      <c r="I4312" s="101">
        <v>797</v>
      </c>
      <c r="J4312" s="101">
        <v>0</v>
      </c>
      <c r="K4312" s="101">
        <v>3</v>
      </c>
      <c r="L4312" s="101">
        <v>345</v>
      </c>
      <c r="M4312" s="101">
        <v>0</v>
      </c>
      <c r="N4312" s="100" t="str">
        <f t="shared" si="201"/>
        <v>공격력 +157</v>
      </c>
      <c r="O4312" s="100" t="str">
        <f t="shared" si="202"/>
        <v>최대 체력 +797</v>
      </c>
      <c r="P4312" s="100" t="str">
        <f t="shared" si="203"/>
        <v>치유력 +345</v>
      </c>
    </row>
    <row r="4313" spans="1:16" ht="13.8" customHeight="1">
      <c r="A4313" s="101">
        <f>C4313*ID규칙_기본능력치그룹_단위+COUNTIF($C$4:C4313,C4313)</f>
        <v>21325010</v>
      </c>
      <c r="B4313" s="100" t="s">
        <v>457</v>
      </c>
      <c r="C4313" s="101">
        <f>VLOOKUP(B4313,WEAPON!$B:$D,3,0)</f>
        <v>21325</v>
      </c>
      <c r="D4313" s="102">
        <v>10</v>
      </c>
      <c r="E4313" s="101">
        <v>1</v>
      </c>
      <c r="F4313" s="101">
        <v>165</v>
      </c>
      <c r="G4313" s="101">
        <v>0</v>
      </c>
      <c r="H4313" s="101">
        <v>2</v>
      </c>
      <c r="I4313" s="101">
        <v>838</v>
      </c>
      <c r="J4313" s="101">
        <v>0</v>
      </c>
      <c r="K4313" s="101">
        <v>3</v>
      </c>
      <c r="L4313" s="101">
        <v>364</v>
      </c>
      <c r="M4313" s="101">
        <v>0</v>
      </c>
      <c r="N4313" s="100" t="str">
        <f t="shared" si="201"/>
        <v>공격력 +165</v>
      </c>
      <c r="O4313" s="100" t="str">
        <f t="shared" si="202"/>
        <v>최대 체력 +838</v>
      </c>
      <c r="P4313" s="100" t="str">
        <f t="shared" si="203"/>
        <v>치유력 +364</v>
      </c>
    </row>
    <row r="4314" spans="1:16" ht="13.8" customHeight="1">
      <c r="A4314" s="101">
        <f>C4314*ID규칙_기본능력치그룹_단위+COUNTIF($C$4:C4314,C4314)</f>
        <v>21325011</v>
      </c>
      <c r="B4314" s="100" t="s">
        <v>457</v>
      </c>
      <c r="C4314" s="101">
        <f>VLOOKUP(B4314,WEAPON!$B:$D,3,0)</f>
        <v>21325</v>
      </c>
      <c r="D4314" s="102">
        <v>11</v>
      </c>
      <c r="E4314" s="101">
        <v>1</v>
      </c>
      <c r="F4314" s="101">
        <v>174</v>
      </c>
      <c r="G4314" s="101">
        <v>0</v>
      </c>
      <c r="H4314" s="101">
        <v>2</v>
      </c>
      <c r="I4314" s="101">
        <v>880</v>
      </c>
      <c r="J4314" s="101">
        <v>0</v>
      </c>
      <c r="K4314" s="101">
        <v>3</v>
      </c>
      <c r="L4314" s="101">
        <v>382</v>
      </c>
      <c r="M4314" s="101">
        <v>0</v>
      </c>
      <c r="N4314" s="100" t="str">
        <f t="shared" si="201"/>
        <v>공격력 +174</v>
      </c>
      <c r="O4314" s="100" t="str">
        <f t="shared" si="202"/>
        <v>최대 체력 +880</v>
      </c>
      <c r="P4314" s="100" t="str">
        <f t="shared" si="203"/>
        <v>치유력 +382</v>
      </c>
    </row>
    <row r="4315" spans="1:16" ht="13.8" customHeight="1">
      <c r="A4315" s="101">
        <f>C4315*ID규칙_기본능력치그룹_단위+COUNTIF($C$4:C4315,C4315)</f>
        <v>21325012</v>
      </c>
      <c r="B4315" s="100" t="s">
        <v>457</v>
      </c>
      <c r="C4315" s="101">
        <f>VLOOKUP(B4315,WEAPON!$B:$D,3,0)</f>
        <v>21325</v>
      </c>
      <c r="D4315" s="102">
        <v>12</v>
      </c>
      <c r="E4315" s="101">
        <v>1</v>
      </c>
      <c r="F4315" s="101">
        <v>182</v>
      </c>
      <c r="G4315" s="101">
        <v>0</v>
      </c>
      <c r="H4315" s="101">
        <v>2</v>
      </c>
      <c r="I4315" s="101">
        <v>922</v>
      </c>
      <c r="J4315" s="101">
        <v>0</v>
      </c>
      <c r="K4315" s="101">
        <v>3</v>
      </c>
      <c r="L4315" s="101">
        <v>400</v>
      </c>
      <c r="M4315" s="101">
        <v>0</v>
      </c>
      <c r="N4315" s="100" t="str">
        <f t="shared" si="201"/>
        <v>공격력 +182</v>
      </c>
      <c r="O4315" s="100" t="str">
        <f t="shared" si="202"/>
        <v>최대 체력 +922</v>
      </c>
      <c r="P4315" s="100" t="str">
        <f t="shared" si="203"/>
        <v>치유력 +400</v>
      </c>
    </row>
    <row r="4316" spans="1:16" ht="13.8" customHeight="1">
      <c r="A4316" s="101">
        <f>C4316*ID규칙_기본능력치그룹_단위+COUNTIF($C$4:C4316,C4316)</f>
        <v>21325013</v>
      </c>
      <c r="B4316" s="100" t="s">
        <v>457</v>
      </c>
      <c r="C4316" s="101">
        <f>VLOOKUP(B4316,WEAPON!$B:$D,3,0)</f>
        <v>21325</v>
      </c>
      <c r="D4316" s="102">
        <v>13</v>
      </c>
      <c r="E4316" s="101">
        <v>1</v>
      </c>
      <c r="F4316" s="101">
        <v>190</v>
      </c>
      <c r="G4316" s="101">
        <v>0</v>
      </c>
      <c r="H4316" s="101">
        <v>2</v>
      </c>
      <c r="I4316" s="101">
        <v>964</v>
      </c>
      <c r="J4316" s="101">
        <v>0</v>
      </c>
      <c r="K4316" s="101">
        <v>3</v>
      </c>
      <c r="L4316" s="101">
        <v>418</v>
      </c>
      <c r="M4316" s="101">
        <v>0</v>
      </c>
      <c r="N4316" s="100" t="str">
        <f t="shared" si="201"/>
        <v>공격력 +190</v>
      </c>
      <c r="O4316" s="100" t="str">
        <f t="shared" si="202"/>
        <v>최대 체력 +964</v>
      </c>
      <c r="P4316" s="100" t="str">
        <f t="shared" si="203"/>
        <v>치유력 +418</v>
      </c>
    </row>
    <row r="4317" spans="1:16" ht="13.8" customHeight="1">
      <c r="A4317" s="101">
        <f>C4317*ID규칙_기본능력치그룹_단위+COUNTIF($C$4:C4317,C4317)</f>
        <v>21325014</v>
      </c>
      <c r="B4317" s="100" t="s">
        <v>457</v>
      </c>
      <c r="C4317" s="101">
        <f>VLOOKUP(B4317,WEAPON!$B:$D,3,0)</f>
        <v>21325</v>
      </c>
      <c r="D4317" s="102">
        <v>14</v>
      </c>
      <c r="E4317" s="101">
        <v>1</v>
      </c>
      <c r="F4317" s="101">
        <v>198</v>
      </c>
      <c r="G4317" s="101">
        <v>0</v>
      </c>
      <c r="H4317" s="101">
        <v>2</v>
      </c>
      <c r="I4317" s="101">
        <v>1006</v>
      </c>
      <c r="J4317" s="101">
        <v>0</v>
      </c>
      <c r="K4317" s="101">
        <v>3</v>
      </c>
      <c r="L4317" s="101">
        <v>436</v>
      </c>
      <c r="M4317" s="101">
        <v>0</v>
      </c>
      <c r="N4317" s="100" t="str">
        <f t="shared" si="201"/>
        <v>공격력 +198</v>
      </c>
      <c r="O4317" s="100" t="str">
        <f t="shared" si="202"/>
        <v>최대 체력 +1006</v>
      </c>
      <c r="P4317" s="100" t="str">
        <f t="shared" si="203"/>
        <v>치유력 +436</v>
      </c>
    </row>
    <row r="4318" spans="1:16" ht="13.8" customHeight="1">
      <c r="A4318" s="101">
        <f>C4318*ID규칙_기본능력치그룹_단위+COUNTIF($C$4:C4318,C4318)</f>
        <v>21325015</v>
      </c>
      <c r="B4318" s="100" t="s">
        <v>457</v>
      </c>
      <c r="C4318" s="101">
        <f>VLOOKUP(B4318,WEAPON!$B:$D,3,0)</f>
        <v>21325</v>
      </c>
      <c r="D4318" s="102">
        <v>15</v>
      </c>
      <c r="E4318" s="101">
        <v>1</v>
      </c>
      <c r="F4318" s="101">
        <v>207</v>
      </c>
      <c r="G4318" s="101">
        <v>0</v>
      </c>
      <c r="H4318" s="101">
        <v>2</v>
      </c>
      <c r="I4318" s="101">
        <v>1048</v>
      </c>
      <c r="J4318" s="101">
        <v>0</v>
      </c>
      <c r="K4318" s="101">
        <v>3</v>
      </c>
      <c r="L4318" s="101">
        <v>455</v>
      </c>
      <c r="M4318" s="101">
        <v>0</v>
      </c>
      <c r="N4318" s="100" t="str">
        <f t="shared" si="201"/>
        <v>공격력 +207</v>
      </c>
      <c r="O4318" s="100" t="str">
        <f t="shared" si="202"/>
        <v>최대 체력 +1048</v>
      </c>
      <c r="P4318" s="100" t="str">
        <f t="shared" si="203"/>
        <v>치유력 +455</v>
      </c>
    </row>
    <row r="4319" spans="1:16" ht="13.8" customHeight="1">
      <c r="A4319" s="101">
        <f>C4319*ID규칙_기본능력치그룹_단위+COUNTIF($C$4:C4319,C4319)</f>
        <v>21325016</v>
      </c>
      <c r="B4319" s="100" t="s">
        <v>457</v>
      </c>
      <c r="C4319" s="101">
        <f>VLOOKUP(B4319,WEAPON!$B:$D,3,0)</f>
        <v>21325</v>
      </c>
      <c r="D4319" s="102">
        <v>16</v>
      </c>
      <c r="E4319" s="101">
        <v>1</v>
      </c>
      <c r="F4319" s="101">
        <v>215</v>
      </c>
      <c r="G4319" s="101">
        <v>0</v>
      </c>
      <c r="H4319" s="101">
        <v>2</v>
      </c>
      <c r="I4319" s="101">
        <v>1090</v>
      </c>
      <c r="J4319" s="101">
        <v>0</v>
      </c>
      <c r="K4319" s="101">
        <v>3</v>
      </c>
      <c r="L4319" s="101">
        <v>473</v>
      </c>
      <c r="M4319" s="101">
        <v>0</v>
      </c>
      <c r="N4319" s="100" t="str">
        <f t="shared" si="201"/>
        <v>공격력 +215</v>
      </c>
      <c r="O4319" s="100" t="str">
        <f t="shared" si="202"/>
        <v>최대 체력 +1090</v>
      </c>
      <c r="P4319" s="100" t="str">
        <f t="shared" si="203"/>
        <v>치유력 +473</v>
      </c>
    </row>
    <row r="4320" spans="1:16" ht="13.8" customHeight="1">
      <c r="A4320" s="101">
        <f>C4320*ID규칙_기본능력치그룹_단위+COUNTIF($C$4:C4320,C4320)</f>
        <v>21325017</v>
      </c>
      <c r="B4320" s="100" t="s">
        <v>457</v>
      </c>
      <c r="C4320" s="101">
        <f>VLOOKUP(B4320,WEAPON!$B:$D,3,0)</f>
        <v>21325</v>
      </c>
      <c r="D4320" s="102">
        <v>17</v>
      </c>
      <c r="E4320" s="101">
        <v>1</v>
      </c>
      <c r="F4320" s="101">
        <v>223</v>
      </c>
      <c r="G4320" s="101">
        <v>0</v>
      </c>
      <c r="H4320" s="101">
        <v>2</v>
      </c>
      <c r="I4320" s="101">
        <v>1132</v>
      </c>
      <c r="J4320" s="101">
        <v>0</v>
      </c>
      <c r="K4320" s="101">
        <v>3</v>
      </c>
      <c r="L4320" s="101">
        <v>491</v>
      </c>
      <c r="M4320" s="101">
        <v>0</v>
      </c>
      <c r="N4320" s="100" t="str">
        <f t="shared" si="201"/>
        <v>공격력 +223</v>
      </c>
      <c r="O4320" s="100" t="str">
        <f t="shared" si="202"/>
        <v>최대 체력 +1132</v>
      </c>
      <c r="P4320" s="100" t="str">
        <f t="shared" si="203"/>
        <v>치유력 +491</v>
      </c>
    </row>
    <row r="4321" spans="1:16" ht="13.8" customHeight="1">
      <c r="A4321" s="101">
        <f>C4321*ID규칙_기본능력치그룹_단위+COUNTIF($C$4:C4321,C4321)</f>
        <v>21325018</v>
      </c>
      <c r="B4321" s="100" t="s">
        <v>457</v>
      </c>
      <c r="C4321" s="101">
        <f>VLOOKUP(B4321,WEAPON!$B:$D,3,0)</f>
        <v>21325</v>
      </c>
      <c r="D4321" s="102">
        <v>18</v>
      </c>
      <c r="E4321" s="101">
        <v>1</v>
      </c>
      <c r="F4321" s="101">
        <v>232</v>
      </c>
      <c r="G4321" s="101">
        <v>0</v>
      </c>
      <c r="H4321" s="101">
        <v>2</v>
      </c>
      <c r="I4321" s="101">
        <v>1174</v>
      </c>
      <c r="J4321" s="101">
        <v>0</v>
      </c>
      <c r="K4321" s="101">
        <v>3</v>
      </c>
      <c r="L4321" s="101">
        <v>509</v>
      </c>
      <c r="M4321" s="101">
        <v>0</v>
      </c>
      <c r="N4321" s="100" t="str">
        <f t="shared" si="201"/>
        <v>공격력 +232</v>
      </c>
      <c r="O4321" s="100" t="str">
        <f t="shared" si="202"/>
        <v>최대 체력 +1174</v>
      </c>
      <c r="P4321" s="100" t="str">
        <f t="shared" si="203"/>
        <v>치유력 +509</v>
      </c>
    </row>
    <row r="4322" spans="1:16" ht="13.8" customHeight="1">
      <c r="A4322" s="101">
        <f>C4322*ID규칙_기본능력치그룹_단위+COUNTIF($C$4:C4322,C4322)</f>
        <v>21325019</v>
      </c>
      <c r="B4322" s="100" t="s">
        <v>457</v>
      </c>
      <c r="C4322" s="101">
        <f>VLOOKUP(B4322,WEAPON!$B:$D,3,0)</f>
        <v>21325</v>
      </c>
      <c r="D4322" s="102">
        <v>19</v>
      </c>
      <c r="E4322" s="101">
        <v>1</v>
      </c>
      <c r="F4322" s="101">
        <v>240</v>
      </c>
      <c r="G4322" s="101">
        <v>0</v>
      </c>
      <c r="H4322" s="101">
        <v>2</v>
      </c>
      <c r="I4322" s="101">
        <v>1216</v>
      </c>
      <c r="J4322" s="101">
        <v>0</v>
      </c>
      <c r="K4322" s="101">
        <v>3</v>
      </c>
      <c r="L4322" s="101">
        <v>527</v>
      </c>
      <c r="M4322" s="101">
        <v>0</v>
      </c>
      <c r="N4322" s="100" t="str">
        <f t="shared" si="201"/>
        <v>공격력 +240</v>
      </c>
      <c r="O4322" s="100" t="str">
        <f t="shared" si="202"/>
        <v>최대 체력 +1216</v>
      </c>
      <c r="P4322" s="100" t="str">
        <f t="shared" si="203"/>
        <v>치유력 +527</v>
      </c>
    </row>
    <row r="4323" spans="1:16" ht="13.8" customHeight="1">
      <c r="A4323" s="101">
        <f>C4323*ID규칙_기본능력치그룹_단위+COUNTIF($C$4:C4323,C4323)</f>
        <v>21325020</v>
      </c>
      <c r="B4323" s="100" t="s">
        <v>457</v>
      </c>
      <c r="C4323" s="101">
        <f>VLOOKUP(B4323,WEAPON!$B:$D,3,0)</f>
        <v>21325</v>
      </c>
      <c r="D4323" s="102">
        <v>20</v>
      </c>
      <c r="E4323" s="101">
        <v>1</v>
      </c>
      <c r="F4323" s="101">
        <v>248</v>
      </c>
      <c r="G4323" s="101">
        <v>0</v>
      </c>
      <c r="H4323" s="101">
        <v>2</v>
      </c>
      <c r="I4323" s="101">
        <v>1258</v>
      </c>
      <c r="J4323" s="101">
        <v>0</v>
      </c>
      <c r="K4323" s="101">
        <v>3</v>
      </c>
      <c r="L4323" s="101">
        <v>545</v>
      </c>
      <c r="M4323" s="101">
        <v>0</v>
      </c>
      <c r="N4323" s="100" t="str">
        <f t="shared" si="201"/>
        <v>공격력 +248</v>
      </c>
      <c r="O4323" s="100" t="str">
        <f t="shared" si="202"/>
        <v>최대 체력 +1258</v>
      </c>
      <c r="P4323" s="100" t="str">
        <f t="shared" si="203"/>
        <v>치유력 +545</v>
      </c>
    </row>
    <row r="4324" spans="1:16" ht="13.8" customHeight="1">
      <c r="A4324" s="101">
        <f>C4324*ID규칙_기본능력치그룹_단위+COUNTIF($C$4:C4324,C4324)</f>
        <v>21325021</v>
      </c>
      <c r="B4324" s="100" t="s">
        <v>457</v>
      </c>
      <c r="C4324" s="101">
        <f>VLOOKUP(B4324,WEAPON!$B:$D,3,0)</f>
        <v>21325</v>
      </c>
      <c r="D4324" s="102">
        <v>21</v>
      </c>
      <c r="E4324" s="101">
        <v>1</v>
      </c>
      <c r="F4324" s="101">
        <v>256</v>
      </c>
      <c r="G4324" s="101">
        <v>0</v>
      </c>
      <c r="H4324" s="101">
        <v>2</v>
      </c>
      <c r="I4324" s="101">
        <v>1300</v>
      </c>
      <c r="J4324" s="101">
        <v>0</v>
      </c>
      <c r="K4324" s="101">
        <v>3</v>
      </c>
      <c r="L4324" s="101">
        <v>564</v>
      </c>
      <c r="M4324" s="101">
        <v>0</v>
      </c>
      <c r="N4324" s="100" t="str">
        <f t="shared" si="201"/>
        <v>공격력 +256</v>
      </c>
      <c r="O4324" s="100" t="str">
        <f t="shared" si="202"/>
        <v>최대 체력 +1300</v>
      </c>
      <c r="P4324" s="100" t="str">
        <f t="shared" si="203"/>
        <v>치유력 +564</v>
      </c>
    </row>
    <row r="4325" spans="1:16" ht="13.8" customHeight="1">
      <c r="A4325" s="101">
        <f>C4325*ID규칙_기본능력치그룹_단위+COUNTIF($C$4:C4325,C4325)</f>
        <v>21325022</v>
      </c>
      <c r="B4325" s="100" t="s">
        <v>457</v>
      </c>
      <c r="C4325" s="101">
        <f>VLOOKUP(B4325,WEAPON!$B:$D,3,0)</f>
        <v>21325</v>
      </c>
      <c r="D4325" s="102">
        <v>22</v>
      </c>
      <c r="E4325" s="101">
        <v>1</v>
      </c>
      <c r="F4325" s="101">
        <v>265</v>
      </c>
      <c r="G4325" s="101">
        <v>0</v>
      </c>
      <c r="H4325" s="101">
        <v>2</v>
      </c>
      <c r="I4325" s="101">
        <v>1342</v>
      </c>
      <c r="J4325" s="101">
        <v>0</v>
      </c>
      <c r="K4325" s="101">
        <v>3</v>
      </c>
      <c r="L4325" s="101">
        <v>582</v>
      </c>
      <c r="M4325" s="101">
        <v>0</v>
      </c>
      <c r="N4325" s="100" t="str">
        <f t="shared" si="201"/>
        <v>공격력 +265</v>
      </c>
      <c r="O4325" s="100" t="str">
        <f t="shared" si="202"/>
        <v>최대 체력 +1342</v>
      </c>
      <c r="P4325" s="100" t="str">
        <f t="shared" si="203"/>
        <v>치유력 +582</v>
      </c>
    </row>
    <row r="4326" spans="1:16" ht="13.8" customHeight="1">
      <c r="A4326" s="101">
        <f>C4326*ID규칙_기본능력치그룹_단위+COUNTIF($C$4:C4326,C4326)</f>
        <v>21325023</v>
      </c>
      <c r="B4326" s="100" t="s">
        <v>457</v>
      </c>
      <c r="C4326" s="101">
        <f>VLOOKUP(B4326,WEAPON!$B:$D,3,0)</f>
        <v>21325</v>
      </c>
      <c r="D4326" s="102">
        <v>23</v>
      </c>
      <c r="E4326" s="101">
        <v>1</v>
      </c>
      <c r="F4326" s="101">
        <v>273</v>
      </c>
      <c r="G4326" s="101">
        <v>0</v>
      </c>
      <c r="H4326" s="101">
        <v>2</v>
      </c>
      <c r="I4326" s="101">
        <v>1384</v>
      </c>
      <c r="J4326" s="101">
        <v>0</v>
      </c>
      <c r="K4326" s="101">
        <v>3</v>
      </c>
      <c r="L4326" s="101">
        <v>600</v>
      </c>
      <c r="M4326" s="101">
        <v>0</v>
      </c>
      <c r="N4326" s="100" t="str">
        <f t="shared" si="201"/>
        <v>공격력 +273</v>
      </c>
      <c r="O4326" s="100" t="str">
        <f t="shared" si="202"/>
        <v>최대 체력 +1384</v>
      </c>
      <c r="P4326" s="100" t="str">
        <f t="shared" si="203"/>
        <v>치유력 +600</v>
      </c>
    </row>
    <row r="4327" spans="1:16" ht="13.8" customHeight="1">
      <c r="A4327" s="101">
        <f>C4327*ID규칙_기본능력치그룹_단위+COUNTIF($C$4:C4327,C4327)</f>
        <v>21325024</v>
      </c>
      <c r="B4327" s="100" t="s">
        <v>457</v>
      </c>
      <c r="C4327" s="101">
        <f>VLOOKUP(B4327,WEAPON!$B:$D,3,0)</f>
        <v>21325</v>
      </c>
      <c r="D4327" s="102">
        <v>24</v>
      </c>
      <c r="E4327" s="101">
        <v>1</v>
      </c>
      <c r="F4327" s="101">
        <v>281</v>
      </c>
      <c r="G4327" s="101">
        <v>0</v>
      </c>
      <c r="H4327" s="101">
        <v>2</v>
      </c>
      <c r="I4327" s="101">
        <v>1426</v>
      </c>
      <c r="J4327" s="101">
        <v>0</v>
      </c>
      <c r="K4327" s="101">
        <v>3</v>
      </c>
      <c r="L4327" s="101">
        <v>618</v>
      </c>
      <c r="M4327" s="101">
        <v>0</v>
      </c>
      <c r="N4327" s="100" t="str">
        <f t="shared" si="201"/>
        <v>공격력 +281</v>
      </c>
      <c r="O4327" s="100" t="str">
        <f t="shared" si="202"/>
        <v>최대 체력 +1426</v>
      </c>
      <c r="P4327" s="100" t="str">
        <f t="shared" si="203"/>
        <v>치유력 +618</v>
      </c>
    </row>
    <row r="4328" spans="1:16" ht="13.8" customHeight="1">
      <c r="A4328" s="101">
        <f>C4328*ID규칙_기본능력치그룹_단위+COUNTIF($C$4:C4328,C4328)</f>
        <v>21325025</v>
      </c>
      <c r="B4328" s="100" t="s">
        <v>457</v>
      </c>
      <c r="C4328" s="101">
        <f>VLOOKUP(B4328,WEAPON!$B:$D,3,0)</f>
        <v>21325</v>
      </c>
      <c r="D4328" s="102">
        <v>25</v>
      </c>
      <c r="E4328" s="101">
        <v>1</v>
      </c>
      <c r="F4328" s="101">
        <v>289</v>
      </c>
      <c r="G4328" s="101">
        <v>0</v>
      </c>
      <c r="H4328" s="101">
        <v>2</v>
      </c>
      <c r="I4328" s="101">
        <v>1468</v>
      </c>
      <c r="J4328" s="101">
        <v>0</v>
      </c>
      <c r="K4328" s="101">
        <v>3</v>
      </c>
      <c r="L4328" s="101">
        <v>636</v>
      </c>
      <c r="M4328" s="101">
        <v>0</v>
      </c>
      <c r="N4328" s="100" t="str">
        <f t="shared" si="201"/>
        <v>공격력 +289</v>
      </c>
      <c r="O4328" s="100" t="str">
        <f t="shared" si="202"/>
        <v>최대 체력 +1468</v>
      </c>
      <c r="P4328" s="100" t="str">
        <f t="shared" si="203"/>
        <v>치유력 +636</v>
      </c>
    </row>
    <row r="4329" spans="1:16" ht="13.8" customHeight="1">
      <c r="A4329" s="101">
        <f>C4329*ID규칙_기본능력치그룹_단위+COUNTIF($C$4:C4329,C4329)</f>
        <v>21325026</v>
      </c>
      <c r="B4329" s="100" t="s">
        <v>457</v>
      </c>
      <c r="C4329" s="101">
        <f>VLOOKUP(B4329,WEAPON!$B:$D,3,0)</f>
        <v>21325</v>
      </c>
      <c r="D4329" s="102">
        <v>26</v>
      </c>
      <c r="E4329" s="101">
        <v>1</v>
      </c>
      <c r="F4329" s="101">
        <v>298</v>
      </c>
      <c r="G4329" s="101">
        <v>0</v>
      </c>
      <c r="H4329" s="101">
        <v>2</v>
      </c>
      <c r="I4329" s="101">
        <v>1509</v>
      </c>
      <c r="J4329" s="101">
        <v>0</v>
      </c>
      <c r="K4329" s="101">
        <v>3</v>
      </c>
      <c r="L4329" s="101">
        <v>655</v>
      </c>
      <c r="M4329" s="101">
        <v>0</v>
      </c>
      <c r="N4329" s="100" t="str">
        <f t="shared" si="201"/>
        <v>공격력 +298</v>
      </c>
      <c r="O4329" s="100" t="str">
        <f t="shared" si="202"/>
        <v>최대 체력 +1509</v>
      </c>
      <c r="P4329" s="100" t="str">
        <f t="shared" si="203"/>
        <v>치유력 +655</v>
      </c>
    </row>
    <row r="4330" spans="1:16" ht="13.8" customHeight="1">
      <c r="A4330" s="101">
        <f>C4330*ID규칙_기본능력치그룹_단위+COUNTIF($C$4:C4330,C4330)</f>
        <v>21325027</v>
      </c>
      <c r="B4330" s="100" t="s">
        <v>457</v>
      </c>
      <c r="C4330" s="101">
        <f>VLOOKUP(B4330,WEAPON!$B:$D,3,0)</f>
        <v>21325</v>
      </c>
      <c r="D4330" s="102">
        <v>27</v>
      </c>
      <c r="E4330" s="101">
        <v>1</v>
      </c>
      <c r="F4330" s="101">
        <v>306</v>
      </c>
      <c r="G4330" s="101">
        <v>0</v>
      </c>
      <c r="H4330" s="101">
        <v>2</v>
      </c>
      <c r="I4330" s="101">
        <v>1551</v>
      </c>
      <c r="J4330" s="101">
        <v>0</v>
      </c>
      <c r="K4330" s="101">
        <v>3</v>
      </c>
      <c r="L4330" s="101">
        <v>673</v>
      </c>
      <c r="M4330" s="101">
        <v>0</v>
      </c>
      <c r="N4330" s="100" t="str">
        <f t="shared" si="201"/>
        <v>공격력 +306</v>
      </c>
      <c r="O4330" s="100" t="str">
        <f t="shared" si="202"/>
        <v>최대 체력 +1551</v>
      </c>
      <c r="P4330" s="100" t="str">
        <f t="shared" si="203"/>
        <v>치유력 +673</v>
      </c>
    </row>
    <row r="4331" spans="1:16" ht="13.8" customHeight="1">
      <c r="A4331" s="101">
        <f>C4331*ID규칙_기본능력치그룹_단위+COUNTIF($C$4:C4331,C4331)</f>
        <v>21325028</v>
      </c>
      <c r="B4331" s="100" t="s">
        <v>457</v>
      </c>
      <c r="C4331" s="101">
        <f>VLOOKUP(B4331,WEAPON!$B:$D,3,0)</f>
        <v>21325</v>
      </c>
      <c r="D4331" s="102">
        <v>28</v>
      </c>
      <c r="E4331" s="101">
        <v>1</v>
      </c>
      <c r="F4331" s="101">
        <v>314</v>
      </c>
      <c r="G4331" s="101">
        <v>0</v>
      </c>
      <c r="H4331" s="101">
        <v>2</v>
      </c>
      <c r="I4331" s="101">
        <v>1593</v>
      </c>
      <c r="J4331" s="101">
        <v>0</v>
      </c>
      <c r="K4331" s="101">
        <v>3</v>
      </c>
      <c r="L4331" s="101">
        <v>691</v>
      </c>
      <c r="M4331" s="101">
        <v>0</v>
      </c>
      <c r="N4331" s="100" t="str">
        <f t="shared" si="201"/>
        <v>공격력 +314</v>
      </c>
      <c r="O4331" s="100" t="str">
        <f t="shared" si="202"/>
        <v>최대 체력 +1593</v>
      </c>
      <c r="P4331" s="100" t="str">
        <f t="shared" si="203"/>
        <v>치유력 +691</v>
      </c>
    </row>
    <row r="4332" spans="1:16" ht="13.8" customHeight="1">
      <c r="A4332" s="101">
        <f>C4332*ID규칙_기본능력치그룹_단위+COUNTIF($C$4:C4332,C4332)</f>
        <v>21325029</v>
      </c>
      <c r="B4332" s="100" t="s">
        <v>457</v>
      </c>
      <c r="C4332" s="101">
        <f>VLOOKUP(B4332,WEAPON!$B:$D,3,0)</f>
        <v>21325</v>
      </c>
      <c r="D4332" s="102">
        <v>29</v>
      </c>
      <c r="E4332" s="101">
        <v>1</v>
      </c>
      <c r="F4332" s="101">
        <v>322</v>
      </c>
      <c r="G4332" s="101">
        <v>0</v>
      </c>
      <c r="H4332" s="101">
        <v>2</v>
      </c>
      <c r="I4332" s="101">
        <v>1635</v>
      </c>
      <c r="J4332" s="101">
        <v>0</v>
      </c>
      <c r="K4332" s="101">
        <v>3</v>
      </c>
      <c r="L4332" s="101">
        <v>709</v>
      </c>
      <c r="M4332" s="101">
        <v>0</v>
      </c>
      <c r="N4332" s="100" t="str">
        <f t="shared" si="201"/>
        <v>공격력 +322</v>
      </c>
      <c r="O4332" s="100" t="str">
        <f t="shared" si="202"/>
        <v>최대 체력 +1635</v>
      </c>
      <c r="P4332" s="100" t="str">
        <f t="shared" si="203"/>
        <v>치유력 +709</v>
      </c>
    </row>
    <row r="4333" spans="1:16" ht="13.8" customHeight="1">
      <c r="A4333" s="101">
        <f>C4333*ID규칙_기본능력치그룹_단위+COUNTIF($C$4:C4333,C4333)</f>
        <v>21325030</v>
      </c>
      <c r="B4333" s="100" t="s">
        <v>457</v>
      </c>
      <c r="C4333" s="101">
        <f>VLOOKUP(B4333,WEAPON!$B:$D,3,0)</f>
        <v>21325</v>
      </c>
      <c r="D4333" s="102">
        <v>30</v>
      </c>
      <c r="E4333" s="101">
        <v>1</v>
      </c>
      <c r="F4333" s="101">
        <v>331</v>
      </c>
      <c r="G4333" s="101">
        <v>0</v>
      </c>
      <c r="H4333" s="101">
        <v>2</v>
      </c>
      <c r="I4333" s="101">
        <v>1677</v>
      </c>
      <c r="J4333" s="101">
        <v>0</v>
      </c>
      <c r="K4333" s="101">
        <v>3</v>
      </c>
      <c r="L4333" s="101">
        <v>727</v>
      </c>
      <c r="M4333" s="101">
        <v>0</v>
      </c>
      <c r="N4333" s="100" t="str">
        <f t="shared" si="201"/>
        <v>공격력 +331</v>
      </c>
      <c r="O4333" s="100" t="str">
        <f t="shared" si="202"/>
        <v>최대 체력 +1677</v>
      </c>
      <c r="P4333" s="100" t="str">
        <f t="shared" si="203"/>
        <v>치유력 +727</v>
      </c>
    </row>
    <row r="4334" spans="1:16" ht="13.8" customHeight="1">
      <c r="A4334" s="101">
        <f>C4334*ID규칙_기본능력치그룹_단위+COUNTIF($C$4:C4334,C4334)</f>
        <v>21325031</v>
      </c>
      <c r="B4334" s="100" t="s">
        <v>457</v>
      </c>
      <c r="C4334" s="101">
        <f>VLOOKUP(B4334,WEAPON!$B:$D,3,0)</f>
        <v>21325</v>
      </c>
      <c r="D4334" s="102">
        <v>31</v>
      </c>
      <c r="E4334" s="101">
        <v>1</v>
      </c>
      <c r="F4334" s="101">
        <v>339</v>
      </c>
      <c r="G4334" s="101">
        <v>0</v>
      </c>
      <c r="H4334" s="101">
        <v>2</v>
      </c>
      <c r="I4334" s="101">
        <v>1719</v>
      </c>
      <c r="J4334" s="101">
        <v>0</v>
      </c>
      <c r="K4334" s="101">
        <v>3</v>
      </c>
      <c r="L4334" s="101">
        <v>746</v>
      </c>
      <c r="M4334" s="101">
        <v>0</v>
      </c>
      <c r="N4334" s="100" t="str">
        <f t="shared" si="201"/>
        <v>공격력 +339</v>
      </c>
      <c r="O4334" s="100" t="str">
        <f t="shared" si="202"/>
        <v>최대 체력 +1719</v>
      </c>
      <c r="P4334" s="100" t="str">
        <f t="shared" si="203"/>
        <v>치유력 +746</v>
      </c>
    </row>
    <row r="4335" spans="1:16" ht="13.8" customHeight="1">
      <c r="A4335" s="101">
        <f>C4335*ID규칙_기본능력치그룹_단위+COUNTIF($C$4:C4335,C4335)</f>
        <v>21325032</v>
      </c>
      <c r="B4335" s="100" t="s">
        <v>457</v>
      </c>
      <c r="C4335" s="101">
        <f>VLOOKUP(B4335,WEAPON!$B:$D,3,0)</f>
        <v>21325</v>
      </c>
      <c r="D4335" s="102">
        <v>32</v>
      </c>
      <c r="E4335" s="101">
        <v>1</v>
      </c>
      <c r="F4335" s="101">
        <v>347</v>
      </c>
      <c r="G4335" s="101">
        <v>0</v>
      </c>
      <c r="H4335" s="101">
        <v>2</v>
      </c>
      <c r="I4335" s="101">
        <v>1761</v>
      </c>
      <c r="J4335" s="101">
        <v>0</v>
      </c>
      <c r="K4335" s="101">
        <v>3</v>
      </c>
      <c r="L4335" s="101">
        <v>764</v>
      </c>
      <c r="M4335" s="101">
        <v>0</v>
      </c>
      <c r="N4335" s="100" t="str">
        <f t="shared" si="201"/>
        <v>공격력 +347</v>
      </c>
      <c r="O4335" s="100" t="str">
        <f t="shared" si="202"/>
        <v>최대 체력 +1761</v>
      </c>
      <c r="P4335" s="100" t="str">
        <f t="shared" si="203"/>
        <v>치유력 +764</v>
      </c>
    </row>
    <row r="4336" spans="1:16" ht="13.8" customHeight="1">
      <c r="A4336" s="101">
        <f>C4336*ID규칙_기본능력치그룹_단위+COUNTIF($C$4:C4336,C4336)</f>
        <v>21325033</v>
      </c>
      <c r="B4336" s="100" t="s">
        <v>457</v>
      </c>
      <c r="C4336" s="101">
        <f>VLOOKUP(B4336,WEAPON!$B:$D,3,0)</f>
        <v>21325</v>
      </c>
      <c r="D4336" s="102">
        <v>33</v>
      </c>
      <c r="E4336" s="101">
        <v>1</v>
      </c>
      <c r="F4336" s="101">
        <v>355</v>
      </c>
      <c r="G4336" s="101">
        <v>0</v>
      </c>
      <c r="H4336" s="101">
        <v>2</v>
      </c>
      <c r="I4336" s="101">
        <v>1803</v>
      </c>
      <c r="J4336" s="101">
        <v>0</v>
      </c>
      <c r="K4336" s="101">
        <v>3</v>
      </c>
      <c r="L4336" s="101">
        <v>782</v>
      </c>
      <c r="M4336" s="101">
        <v>0</v>
      </c>
      <c r="N4336" s="100" t="str">
        <f t="shared" si="201"/>
        <v>공격력 +355</v>
      </c>
      <c r="O4336" s="100" t="str">
        <f t="shared" si="202"/>
        <v>최대 체력 +1803</v>
      </c>
      <c r="P4336" s="100" t="str">
        <f t="shared" si="203"/>
        <v>치유력 +782</v>
      </c>
    </row>
    <row r="4337" spans="1:16" ht="13.8" customHeight="1">
      <c r="A4337" s="101">
        <f>C4337*ID규칙_기본능력치그룹_단위+COUNTIF($C$4:C4337,C4337)</f>
        <v>21325034</v>
      </c>
      <c r="B4337" s="100" t="s">
        <v>457</v>
      </c>
      <c r="C4337" s="101">
        <f>VLOOKUP(B4337,WEAPON!$B:$D,3,0)</f>
        <v>21325</v>
      </c>
      <c r="D4337" s="102">
        <v>34</v>
      </c>
      <c r="E4337" s="101">
        <v>1</v>
      </c>
      <c r="F4337" s="101">
        <v>364</v>
      </c>
      <c r="G4337" s="101">
        <v>0</v>
      </c>
      <c r="H4337" s="101">
        <v>2</v>
      </c>
      <c r="I4337" s="101">
        <v>1845</v>
      </c>
      <c r="J4337" s="101">
        <v>0</v>
      </c>
      <c r="K4337" s="101">
        <v>3</v>
      </c>
      <c r="L4337" s="101">
        <v>800</v>
      </c>
      <c r="M4337" s="101">
        <v>0</v>
      </c>
      <c r="N4337" s="100" t="str">
        <f t="shared" si="201"/>
        <v>공격력 +364</v>
      </c>
      <c r="O4337" s="100" t="str">
        <f t="shared" si="202"/>
        <v>최대 체력 +1845</v>
      </c>
      <c r="P4337" s="100" t="str">
        <f t="shared" si="203"/>
        <v>치유력 +800</v>
      </c>
    </row>
    <row r="4338" spans="1:16" ht="13.8" customHeight="1">
      <c r="A4338" s="101">
        <f>C4338*ID규칙_기본능력치그룹_단위+COUNTIF($C$4:C4338,C4338)</f>
        <v>21325035</v>
      </c>
      <c r="B4338" s="100" t="s">
        <v>457</v>
      </c>
      <c r="C4338" s="101">
        <f>VLOOKUP(B4338,WEAPON!$B:$D,3,0)</f>
        <v>21325</v>
      </c>
      <c r="D4338" s="102">
        <v>35</v>
      </c>
      <c r="E4338" s="101">
        <v>1</v>
      </c>
      <c r="F4338" s="101">
        <v>372</v>
      </c>
      <c r="G4338" s="101">
        <v>0</v>
      </c>
      <c r="H4338" s="101">
        <v>2</v>
      </c>
      <c r="I4338" s="101">
        <v>1887</v>
      </c>
      <c r="J4338" s="101">
        <v>0</v>
      </c>
      <c r="K4338" s="101">
        <v>3</v>
      </c>
      <c r="L4338" s="101">
        <v>818</v>
      </c>
      <c r="M4338" s="101">
        <v>0</v>
      </c>
      <c r="N4338" s="100" t="str">
        <f t="shared" si="201"/>
        <v>공격력 +372</v>
      </c>
      <c r="O4338" s="100" t="str">
        <f t="shared" si="202"/>
        <v>최대 체력 +1887</v>
      </c>
      <c r="P4338" s="100" t="str">
        <f t="shared" si="203"/>
        <v>치유력 +818</v>
      </c>
    </row>
    <row r="4339" spans="1:16" ht="13.8" customHeight="1">
      <c r="A4339" s="101">
        <f>C4339*ID규칙_기본능력치그룹_단위+COUNTIF($C$4:C4339,C4339)</f>
        <v>21325036</v>
      </c>
      <c r="B4339" s="100" t="s">
        <v>457</v>
      </c>
      <c r="C4339" s="101">
        <f>VLOOKUP(B4339,WEAPON!$B:$D,3,0)</f>
        <v>21325</v>
      </c>
      <c r="D4339" s="102">
        <v>36</v>
      </c>
      <c r="E4339" s="101">
        <v>1</v>
      </c>
      <c r="F4339" s="101">
        <v>380</v>
      </c>
      <c r="G4339" s="101">
        <v>0</v>
      </c>
      <c r="H4339" s="101">
        <v>2</v>
      </c>
      <c r="I4339" s="101">
        <v>1929</v>
      </c>
      <c r="J4339" s="101">
        <v>0</v>
      </c>
      <c r="K4339" s="101">
        <v>3</v>
      </c>
      <c r="L4339" s="101">
        <v>836</v>
      </c>
      <c r="M4339" s="101">
        <v>0</v>
      </c>
      <c r="N4339" s="100" t="str">
        <f t="shared" si="201"/>
        <v>공격력 +380</v>
      </c>
      <c r="O4339" s="100" t="str">
        <f t="shared" si="202"/>
        <v>최대 체력 +1929</v>
      </c>
      <c r="P4339" s="100" t="str">
        <f t="shared" si="203"/>
        <v>치유력 +836</v>
      </c>
    </row>
    <row r="4340" spans="1:16" ht="13.8" customHeight="1">
      <c r="A4340" s="101">
        <f>C4340*ID규칙_기본능력치그룹_단위+COUNTIF($C$4:C4340,C4340)</f>
        <v>21325037</v>
      </c>
      <c r="B4340" s="100" t="s">
        <v>457</v>
      </c>
      <c r="C4340" s="101">
        <f>VLOOKUP(B4340,WEAPON!$B:$D,3,0)</f>
        <v>21325</v>
      </c>
      <c r="D4340" s="102">
        <v>37</v>
      </c>
      <c r="E4340" s="101">
        <v>1</v>
      </c>
      <c r="F4340" s="101">
        <v>389</v>
      </c>
      <c r="G4340" s="101">
        <v>0</v>
      </c>
      <c r="H4340" s="101">
        <v>2</v>
      </c>
      <c r="I4340" s="101">
        <v>1971</v>
      </c>
      <c r="J4340" s="101">
        <v>0</v>
      </c>
      <c r="K4340" s="101">
        <v>3</v>
      </c>
      <c r="L4340" s="101">
        <v>855</v>
      </c>
      <c r="M4340" s="101">
        <v>0</v>
      </c>
      <c r="N4340" s="100" t="str">
        <f t="shared" si="201"/>
        <v>공격력 +389</v>
      </c>
      <c r="O4340" s="100" t="str">
        <f t="shared" si="202"/>
        <v>최대 체력 +1971</v>
      </c>
      <c r="P4340" s="100" t="str">
        <f t="shared" si="203"/>
        <v>치유력 +855</v>
      </c>
    </row>
    <row r="4341" spans="1:16" ht="13.8" customHeight="1">
      <c r="A4341" s="101">
        <f>C4341*ID규칙_기본능력치그룹_단위+COUNTIF($C$4:C4341,C4341)</f>
        <v>21325038</v>
      </c>
      <c r="B4341" s="100" t="s">
        <v>457</v>
      </c>
      <c r="C4341" s="101">
        <f>VLOOKUP(B4341,WEAPON!$B:$D,3,0)</f>
        <v>21325</v>
      </c>
      <c r="D4341" s="102">
        <v>38</v>
      </c>
      <c r="E4341" s="101">
        <v>1</v>
      </c>
      <c r="F4341" s="101">
        <v>397</v>
      </c>
      <c r="G4341" s="101">
        <v>0</v>
      </c>
      <c r="H4341" s="101">
        <v>2</v>
      </c>
      <c r="I4341" s="101">
        <v>2013</v>
      </c>
      <c r="J4341" s="101">
        <v>0</v>
      </c>
      <c r="K4341" s="101">
        <v>3</v>
      </c>
      <c r="L4341" s="101">
        <v>873</v>
      </c>
      <c r="M4341" s="101">
        <v>0</v>
      </c>
      <c r="N4341" s="100" t="str">
        <f t="shared" si="201"/>
        <v>공격력 +397</v>
      </c>
      <c r="O4341" s="100" t="str">
        <f t="shared" si="202"/>
        <v>최대 체력 +2013</v>
      </c>
      <c r="P4341" s="100" t="str">
        <f t="shared" si="203"/>
        <v>치유력 +873</v>
      </c>
    </row>
    <row r="4342" spans="1:16" ht="13.8" customHeight="1">
      <c r="A4342" s="101">
        <f>C4342*ID규칙_기본능력치그룹_단위+COUNTIF($C$4:C4342,C4342)</f>
        <v>21325039</v>
      </c>
      <c r="B4342" s="100" t="s">
        <v>457</v>
      </c>
      <c r="C4342" s="101">
        <f>VLOOKUP(B4342,WEAPON!$B:$D,3,0)</f>
        <v>21325</v>
      </c>
      <c r="D4342" s="102">
        <v>39</v>
      </c>
      <c r="E4342" s="101">
        <v>1</v>
      </c>
      <c r="F4342" s="101">
        <v>405</v>
      </c>
      <c r="G4342" s="101">
        <v>0</v>
      </c>
      <c r="H4342" s="101">
        <v>2</v>
      </c>
      <c r="I4342" s="101">
        <v>2055</v>
      </c>
      <c r="J4342" s="101">
        <v>0</v>
      </c>
      <c r="K4342" s="101">
        <v>3</v>
      </c>
      <c r="L4342" s="101">
        <v>891</v>
      </c>
      <c r="M4342" s="101">
        <v>0</v>
      </c>
      <c r="N4342" s="100" t="str">
        <f t="shared" si="201"/>
        <v>공격력 +405</v>
      </c>
      <c r="O4342" s="100" t="str">
        <f t="shared" si="202"/>
        <v>최대 체력 +2055</v>
      </c>
      <c r="P4342" s="100" t="str">
        <f t="shared" si="203"/>
        <v>치유력 +891</v>
      </c>
    </row>
    <row r="4343" spans="1:16" ht="13.8" customHeight="1">
      <c r="A4343" s="101">
        <f>C4343*ID규칙_기본능력치그룹_단위+COUNTIF($C$4:C4343,C4343)</f>
        <v>21325040</v>
      </c>
      <c r="B4343" s="100" t="s">
        <v>457</v>
      </c>
      <c r="C4343" s="101">
        <f>VLOOKUP(B4343,WEAPON!$B:$D,3,0)</f>
        <v>21325</v>
      </c>
      <c r="D4343" s="102">
        <v>40</v>
      </c>
      <c r="E4343" s="101">
        <v>1</v>
      </c>
      <c r="F4343" s="101">
        <v>413</v>
      </c>
      <c r="G4343" s="101">
        <v>0</v>
      </c>
      <c r="H4343" s="101">
        <v>2</v>
      </c>
      <c r="I4343" s="101">
        <v>2097</v>
      </c>
      <c r="J4343" s="101">
        <v>0</v>
      </c>
      <c r="K4343" s="101">
        <v>3</v>
      </c>
      <c r="L4343" s="101">
        <v>909</v>
      </c>
      <c r="M4343" s="101">
        <v>0</v>
      </c>
      <c r="N4343" s="100" t="str">
        <f t="shared" si="201"/>
        <v>공격력 +413</v>
      </c>
      <c r="O4343" s="100" t="str">
        <f t="shared" si="202"/>
        <v>최대 체력 +2097</v>
      </c>
      <c r="P4343" s="100" t="str">
        <f t="shared" si="203"/>
        <v>치유력 +909</v>
      </c>
    </row>
    <row r="4344" spans="1:16" ht="13.8" customHeight="1">
      <c r="A4344" s="101">
        <f>C4344*ID규칙_기본능력치그룹_단위+COUNTIF($C$4:C4344,C4344)</f>
        <v>21325041</v>
      </c>
      <c r="B4344" s="100" t="s">
        <v>457</v>
      </c>
      <c r="C4344" s="101">
        <f>VLOOKUP(B4344,WEAPON!$B:$D,3,0)</f>
        <v>21325</v>
      </c>
      <c r="D4344" s="102">
        <v>41</v>
      </c>
      <c r="E4344" s="101">
        <v>1</v>
      </c>
      <c r="F4344" s="101">
        <v>422</v>
      </c>
      <c r="G4344" s="101">
        <v>0</v>
      </c>
      <c r="H4344" s="101">
        <v>2</v>
      </c>
      <c r="I4344" s="101">
        <v>2139</v>
      </c>
      <c r="J4344" s="101">
        <v>0</v>
      </c>
      <c r="K4344" s="101">
        <v>3</v>
      </c>
      <c r="L4344" s="101">
        <v>927</v>
      </c>
      <c r="M4344" s="101">
        <v>0</v>
      </c>
      <c r="N4344" s="100" t="str">
        <f t="shared" si="201"/>
        <v>공격력 +422</v>
      </c>
      <c r="O4344" s="100" t="str">
        <f t="shared" si="202"/>
        <v>최대 체력 +2139</v>
      </c>
      <c r="P4344" s="100" t="str">
        <f t="shared" si="203"/>
        <v>치유력 +927</v>
      </c>
    </row>
    <row r="4345" spans="1:16" ht="13.8" customHeight="1">
      <c r="A4345" s="101">
        <f>C4345*ID규칙_기본능력치그룹_단위+COUNTIF($C$4:C4345,C4345)</f>
        <v>21325042</v>
      </c>
      <c r="B4345" s="100" t="s">
        <v>457</v>
      </c>
      <c r="C4345" s="101">
        <f>VLOOKUP(B4345,WEAPON!$B:$D,3,0)</f>
        <v>21325</v>
      </c>
      <c r="D4345" s="102">
        <v>42</v>
      </c>
      <c r="E4345" s="101">
        <v>1</v>
      </c>
      <c r="F4345" s="101">
        <v>430</v>
      </c>
      <c r="G4345" s="101">
        <v>0</v>
      </c>
      <c r="H4345" s="101">
        <v>2</v>
      </c>
      <c r="I4345" s="101">
        <v>2180</v>
      </c>
      <c r="J4345" s="101">
        <v>0</v>
      </c>
      <c r="K4345" s="101">
        <v>3</v>
      </c>
      <c r="L4345" s="101">
        <v>946</v>
      </c>
      <c r="M4345" s="101">
        <v>0</v>
      </c>
      <c r="N4345" s="100" t="str">
        <f t="shared" si="201"/>
        <v>공격력 +430</v>
      </c>
      <c r="O4345" s="100" t="str">
        <f t="shared" si="202"/>
        <v>최대 체력 +2180</v>
      </c>
      <c r="P4345" s="100" t="str">
        <f t="shared" si="203"/>
        <v>치유력 +946</v>
      </c>
    </row>
    <row r="4346" spans="1:16" ht="13.8" customHeight="1">
      <c r="A4346" s="101">
        <f>C4346*ID규칙_기본능력치그룹_단위+COUNTIF($C$4:C4346,C4346)</f>
        <v>21325043</v>
      </c>
      <c r="B4346" s="100" t="s">
        <v>457</v>
      </c>
      <c r="C4346" s="101">
        <f>VLOOKUP(B4346,WEAPON!$B:$D,3,0)</f>
        <v>21325</v>
      </c>
      <c r="D4346" s="102">
        <v>43</v>
      </c>
      <c r="E4346" s="101">
        <v>1</v>
      </c>
      <c r="F4346" s="101">
        <v>438</v>
      </c>
      <c r="G4346" s="101">
        <v>0</v>
      </c>
      <c r="H4346" s="101">
        <v>2</v>
      </c>
      <c r="I4346" s="101">
        <v>2222</v>
      </c>
      <c r="J4346" s="101">
        <v>0</v>
      </c>
      <c r="K4346" s="101">
        <v>3</v>
      </c>
      <c r="L4346" s="101">
        <v>964</v>
      </c>
      <c r="M4346" s="101">
        <v>0</v>
      </c>
      <c r="N4346" s="100" t="str">
        <f t="shared" si="201"/>
        <v>공격력 +438</v>
      </c>
      <c r="O4346" s="100" t="str">
        <f t="shared" si="202"/>
        <v>최대 체력 +2222</v>
      </c>
      <c r="P4346" s="100" t="str">
        <f t="shared" si="203"/>
        <v>치유력 +964</v>
      </c>
    </row>
    <row r="4347" spans="1:16" ht="13.8" customHeight="1">
      <c r="A4347" s="101">
        <f>C4347*ID규칙_기본능력치그룹_단위+COUNTIF($C$4:C4347,C4347)</f>
        <v>21325044</v>
      </c>
      <c r="B4347" s="100" t="s">
        <v>457</v>
      </c>
      <c r="C4347" s="101">
        <f>VLOOKUP(B4347,WEAPON!$B:$D,3,0)</f>
        <v>21325</v>
      </c>
      <c r="D4347" s="102">
        <v>44</v>
      </c>
      <c r="E4347" s="101">
        <v>1</v>
      </c>
      <c r="F4347" s="101">
        <v>446</v>
      </c>
      <c r="G4347" s="101">
        <v>0</v>
      </c>
      <c r="H4347" s="101">
        <v>2</v>
      </c>
      <c r="I4347" s="101">
        <v>2264</v>
      </c>
      <c r="J4347" s="101">
        <v>0</v>
      </c>
      <c r="K4347" s="101">
        <v>3</v>
      </c>
      <c r="L4347" s="101">
        <v>982</v>
      </c>
      <c r="M4347" s="101">
        <v>0</v>
      </c>
      <c r="N4347" s="100" t="str">
        <f t="shared" si="201"/>
        <v>공격력 +446</v>
      </c>
      <c r="O4347" s="100" t="str">
        <f t="shared" si="202"/>
        <v>최대 체력 +2264</v>
      </c>
      <c r="P4347" s="100" t="str">
        <f t="shared" si="203"/>
        <v>치유력 +982</v>
      </c>
    </row>
    <row r="4348" spans="1:16" ht="13.8" customHeight="1">
      <c r="A4348" s="101">
        <f>C4348*ID규칙_기본능력치그룹_단위+COUNTIF($C$4:C4348,C4348)</f>
        <v>21325045</v>
      </c>
      <c r="B4348" s="100" t="s">
        <v>457</v>
      </c>
      <c r="C4348" s="101">
        <f>VLOOKUP(B4348,WEAPON!$B:$D,3,0)</f>
        <v>21325</v>
      </c>
      <c r="D4348" s="102">
        <v>45</v>
      </c>
      <c r="E4348" s="101">
        <v>1</v>
      </c>
      <c r="F4348" s="101">
        <v>455</v>
      </c>
      <c r="G4348" s="101">
        <v>0</v>
      </c>
      <c r="H4348" s="101">
        <v>2</v>
      </c>
      <c r="I4348" s="101">
        <v>2306</v>
      </c>
      <c r="J4348" s="101">
        <v>0</v>
      </c>
      <c r="K4348" s="101">
        <v>3</v>
      </c>
      <c r="L4348" s="101">
        <v>1000</v>
      </c>
      <c r="M4348" s="101">
        <v>0</v>
      </c>
      <c r="N4348" s="100" t="str">
        <f t="shared" si="201"/>
        <v>공격력 +455</v>
      </c>
      <c r="O4348" s="100" t="str">
        <f t="shared" si="202"/>
        <v>최대 체력 +2306</v>
      </c>
      <c r="P4348" s="100" t="str">
        <f t="shared" si="203"/>
        <v>치유력 +1000</v>
      </c>
    </row>
    <row r="4349" spans="1:16" ht="13.8" customHeight="1">
      <c r="A4349" s="101">
        <f>C4349*ID규칙_기본능력치그룹_단위+COUNTIF($C$4:C4349,C4349)</f>
        <v>21325046</v>
      </c>
      <c r="B4349" s="100" t="s">
        <v>457</v>
      </c>
      <c r="C4349" s="101">
        <f>VLOOKUP(B4349,WEAPON!$B:$D,3,0)</f>
        <v>21325</v>
      </c>
      <c r="D4349" s="102">
        <v>46</v>
      </c>
      <c r="E4349" s="101">
        <v>1</v>
      </c>
      <c r="F4349" s="101">
        <v>463</v>
      </c>
      <c r="G4349" s="101">
        <v>0</v>
      </c>
      <c r="H4349" s="101">
        <v>2</v>
      </c>
      <c r="I4349" s="101">
        <v>2348</v>
      </c>
      <c r="J4349" s="101">
        <v>0</v>
      </c>
      <c r="K4349" s="101">
        <v>3</v>
      </c>
      <c r="L4349" s="101">
        <v>1018</v>
      </c>
      <c r="M4349" s="101">
        <v>0</v>
      </c>
      <c r="N4349" s="100" t="str">
        <f t="shared" si="201"/>
        <v>공격력 +463</v>
      </c>
      <c r="O4349" s="100" t="str">
        <f t="shared" si="202"/>
        <v>최대 체력 +2348</v>
      </c>
      <c r="P4349" s="100" t="str">
        <f t="shared" si="203"/>
        <v>치유력 +1018</v>
      </c>
    </row>
    <row r="4350" spans="1:16" ht="13.8" customHeight="1">
      <c r="A4350" s="101">
        <f>C4350*ID규칙_기본능력치그룹_단위+COUNTIF($C$4:C4350,C4350)</f>
        <v>21325047</v>
      </c>
      <c r="B4350" s="100" t="s">
        <v>457</v>
      </c>
      <c r="C4350" s="101">
        <f>VLOOKUP(B4350,WEAPON!$B:$D,3,0)</f>
        <v>21325</v>
      </c>
      <c r="D4350" s="102">
        <v>47</v>
      </c>
      <c r="E4350" s="101">
        <v>1</v>
      </c>
      <c r="F4350" s="101">
        <v>471</v>
      </c>
      <c r="G4350" s="101">
        <v>0</v>
      </c>
      <c r="H4350" s="101">
        <v>2</v>
      </c>
      <c r="I4350" s="101">
        <v>2390</v>
      </c>
      <c r="J4350" s="101">
        <v>0</v>
      </c>
      <c r="K4350" s="101">
        <v>3</v>
      </c>
      <c r="L4350" s="101">
        <v>1036</v>
      </c>
      <c r="M4350" s="101">
        <v>0</v>
      </c>
      <c r="N4350" s="100" t="str">
        <f t="shared" si="201"/>
        <v>공격력 +471</v>
      </c>
      <c r="O4350" s="100" t="str">
        <f t="shared" si="202"/>
        <v>최대 체력 +2390</v>
      </c>
      <c r="P4350" s="100" t="str">
        <f t="shared" si="203"/>
        <v>치유력 +1036</v>
      </c>
    </row>
    <row r="4351" spans="1:16" ht="13.8" customHeight="1">
      <c r="A4351" s="101">
        <f>C4351*ID규칙_기본능력치그룹_단위+COUNTIF($C$4:C4351,C4351)</f>
        <v>21325048</v>
      </c>
      <c r="B4351" s="100" t="s">
        <v>457</v>
      </c>
      <c r="C4351" s="101">
        <f>VLOOKUP(B4351,WEAPON!$B:$D,3,0)</f>
        <v>21325</v>
      </c>
      <c r="D4351" s="102">
        <v>48</v>
      </c>
      <c r="E4351" s="101">
        <v>1</v>
      </c>
      <c r="F4351" s="101">
        <v>479</v>
      </c>
      <c r="G4351" s="101">
        <v>0</v>
      </c>
      <c r="H4351" s="101">
        <v>2</v>
      </c>
      <c r="I4351" s="101">
        <v>2432</v>
      </c>
      <c r="J4351" s="101">
        <v>0</v>
      </c>
      <c r="K4351" s="101">
        <v>3</v>
      </c>
      <c r="L4351" s="101">
        <v>1055</v>
      </c>
      <c r="M4351" s="101">
        <v>0</v>
      </c>
      <c r="N4351" s="100" t="str">
        <f t="shared" si="201"/>
        <v>공격력 +479</v>
      </c>
      <c r="O4351" s="100" t="str">
        <f t="shared" si="202"/>
        <v>최대 체력 +2432</v>
      </c>
      <c r="P4351" s="100" t="str">
        <f t="shared" si="203"/>
        <v>치유력 +1055</v>
      </c>
    </row>
    <row r="4352" spans="1:16" ht="13.8" customHeight="1">
      <c r="A4352" s="101">
        <f>C4352*ID규칙_기본능력치그룹_단위+COUNTIF($C$4:C4352,C4352)</f>
        <v>21325049</v>
      </c>
      <c r="B4352" s="100" t="s">
        <v>457</v>
      </c>
      <c r="C4352" s="101">
        <f>VLOOKUP(B4352,WEAPON!$B:$D,3,0)</f>
        <v>21325</v>
      </c>
      <c r="D4352" s="102">
        <v>49</v>
      </c>
      <c r="E4352" s="101">
        <v>1</v>
      </c>
      <c r="F4352" s="101">
        <v>488</v>
      </c>
      <c r="G4352" s="101">
        <v>0</v>
      </c>
      <c r="H4352" s="101">
        <v>2</v>
      </c>
      <c r="I4352" s="101">
        <v>2474</v>
      </c>
      <c r="J4352" s="101">
        <v>0</v>
      </c>
      <c r="K4352" s="101">
        <v>3</v>
      </c>
      <c r="L4352" s="101">
        <v>1073</v>
      </c>
      <c r="M4352" s="101">
        <v>0</v>
      </c>
      <c r="N4352" s="100" t="str">
        <f t="shared" si="201"/>
        <v>공격력 +488</v>
      </c>
      <c r="O4352" s="100" t="str">
        <f t="shared" si="202"/>
        <v>최대 체력 +2474</v>
      </c>
      <c r="P4352" s="100" t="str">
        <f t="shared" si="203"/>
        <v>치유력 +1073</v>
      </c>
    </row>
    <row r="4353" spans="1:16" ht="13.8" customHeight="1">
      <c r="A4353" s="101">
        <f>C4353*ID규칙_기본능력치그룹_단위+COUNTIF($C$4:C4353,C4353)</f>
        <v>21325050</v>
      </c>
      <c r="B4353" s="100" t="s">
        <v>457</v>
      </c>
      <c r="C4353" s="101">
        <f>VLOOKUP(B4353,WEAPON!$B:$D,3,0)</f>
        <v>21325</v>
      </c>
      <c r="D4353" s="102">
        <v>50</v>
      </c>
      <c r="E4353" s="101">
        <v>1</v>
      </c>
      <c r="F4353" s="101">
        <v>496</v>
      </c>
      <c r="G4353" s="101">
        <v>0</v>
      </c>
      <c r="H4353" s="101">
        <v>2</v>
      </c>
      <c r="I4353" s="101">
        <v>2516</v>
      </c>
      <c r="J4353" s="101">
        <v>0</v>
      </c>
      <c r="K4353" s="101">
        <v>3</v>
      </c>
      <c r="L4353" s="101">
        <v>1091</v>
      </c>
      <c r="M4353" s="101">
        <v>0</v>
      </c>
      <c r="N4353" s="100" t="str">
        <f t="shared" si="201"/>
        <v>공격력 +496</v>
      </c>
      <c r="O4353" s="100" t="str">
        <f t="shared" si="202"/>
        <v>최대 체력 +2516</v>
      </c>
      <c r="P4353" s="100" t="str">
        <f t="shared" si="203"/>
        <v>치유력 +1091</v>
      </c>
    </row>
    <row r="4354" spans="1:16" ht="13.8" customHeight="1">
      <c r="A4354" s="101">
        <f>C4354*ID규칙_기본능력치그룹_단위+COUNTIF($C$4:C4354,C4354)</f>
        <v>12363001</v>
      </c>
      <c r="B4354" s="100" t="s">
        <v>459</v>
      </c>
      <c r="C4354" s="101">
        <f>VLOOKUP(B4354,WEAPON!$B:$D,3,0)</f>
        <v>12363</v>
      </c>
      <c r="D4354" s="102">
        <v>1</v>
      </c>
      <c r="E4354" s="101">
        <v>1</v>
      </c>
      <c r="F4354" s="101">
        <v>57</v>
      </c>
      <c r="G4354" s="101">
        <v>0</v>
      </c>
      <c r="H4354" s="101">
        <v>2</v>
      </c>
      <c r="I4354" s="101">
        <v>1294</v>
      </c>
      <c r="J4354" s="101">
        <v>0</v>
      </c>
      <c r="K4354" s="101">
        <v>0</v>
      </c>
      <c r="L4354" s="101">
        <v>0</v>
      </c>
      <c r="M4354" s="101">
        <v>0</v>
      </c>
      <c r="N4354" s="100" t="str">
        <f t="shared" si="201"/>
        <v>공격력 +57</v>
      </c>
      <c r="O4354" s="100" t="str">
        <f t="shared" si="202"/>
        <v>최대 체력 +1294</v>
      </c>
      <c r="P4354" s="100" t="str">
        <f t="shared" si="203"/>
        <v>-</v>
      </c>
    </row>
    <row r="4355" spans="1:16" ht="13.8" customHeight="1">
      <c r="A4355" s="101">
        <f>C4355*ID규칙_기본능력치그룹_단위+COUNTIF($C$4:C4355,C4355)</f>
        <v>12363002</v>
      </c>
      <c r="B4355" s="100" t="s">
        <v>459</v>
      </c>
      <c r="C4355" s="101">
        <f>VLOOKUP(B4355,WEAPON!$B:$D,3,0)</f>
        <v>12363</v>
      </c>
      <c r="D4355" s="102">
        <v>2</v>
      </c>
      <c r="E4355" s="101">
        <v>1</v>
      </c>
      <c r="F4355" s="101">
        <v>62</v>
      </c>
      <c r="G4355" s="101">
        <v>0</v>
      </c>
      <c r="H4355" s="101">
        <v>2</v>
      </c>
      <c r="I4355" s="101">
        <v>1412</v>
      </c>
      <c r="J4355" s="101">
        <v>0</v>
      </c>
      <c r="K4355" s="101">
        <v>0</v>
      </c>
      <c r="L4355" s="101">
        <v>0</v>
      </c>
      <c r="M4355" s="101">
        <v>0</v>
      </c>
      <c r="N4355" s="100" t="str">
        <f t="shared" si="201"/>
        <v>공격력 +62</v>
      </c>
      <c r="O4355" s="100" t="str">
        <f t="shared" si="202"/>
        <v>최대 체력 +1412</v>
      </c>
      <c r="P4355" s="100" t="str">
        <f t="shared" si="203"/>
        <v>-</v>
      </c>
    </row>
    <row r="4356" spans="1:16" ht="13.8" customHeight="1">
      <c r="A4356" s="101">
        <f>C4356*ID규칙_기본능력치그룹_단위+COUNTIF($C$4:C4356,C4356)</f>
        <v>12363003</v>
      </c>
      <c r="B4356" s="100" t="s">
        <v>459</v>
      </c>
      <c r="C4356" s="101">
        <f>VLOOKUP(B4356,WEAPON!$B:$D,3,0)</f>
        <v>12363</v>
      </c>
      <c r="D4356" s="102">
        <v>3</v>
      </c>
      <c r="E4356" s="101">
        <v>1</v>
      </c>
      <c r="F4356" s="101">
        <v>67</v>
      </c>
      <c r="G4356" s="101">
        <v>0</v>
      </c>
      <c r="H4356" s="101">
        <v>2</v>
      </c>
      <c r="I4356" s="101">
        <v>1529</v>
      </c>
      <c r="J4356" s="101">
        <v>0</v>
      </c>
      <c r="K4356" s="101">
        <v>0</v>
      </c>
      <c r="L4356" s="101">
        <v>0</v>
      </c>
      <c r="M4356" s="101">
        <v>0</v>
      </c>
      <c r="N4356" s="100" t="str">
        <f t="shared" ref="N4356:N4419" si="204">IF(E4356=0,"-",VLOOKUP(E4356,STATS_TYPE,2,0)&amp;" +")&amp;IF(E4356=0,"",IF(G4356=0,F4356,F4356/100&amp;"%"))</f>
        <v>공격력 +67</v>
      </c>
      <c r="O4356" s="100" t="str">
        <f t="shared" ref="O4356:O4419" si="205">IF(H4356=0,"-",VLOOKUP(H4356,STATS_TYPE,2,0)&amp;" +")&amp;IF(H4356=0,"",IF(J4356=0,I4356,I4356/100&amp;"%"))</f>
        <v>최대 체력 +1529</v>
      </c>
      <c r="P4356" s="100" t="str">
        <f t="shared" ref="P4356:P4419" si="206">IF(K4356=0,"-",VLOOKUP(K4356,STATS_TYPE,2,0)&amp;" +")&amp;IF(K4356=0,"",IF(M4356=0,L4356,L4356/100&amp;"%"))</f>
        <v>-</v>
      </c>
    </row>
    <row r="4357" spans="1:16" ht="13.8" customHeight="1">
      <c r="A4357" s="101">
        <f>C4357*ID규칙_기본능력치그룹_단위+COUNTIF($C$4:C4357,C4357)</f>
        <v>12363004</v>
      </c>
      <c r="B4357" s="100" t="s">
        <v>459</v>
      </c>
      <c r="C4357" s="101">
        <f>VLOOKUP(B4357,WEAPON!$B:$D,3,0)</f>
        <v>12363</v>
      </c>
      <c r="D4357" s="102">
        <v>4</v>
      </c>
      <c r="E4357" s="101">
        <v>1</v>
      </c>
      <c r="F4357" s="101">
        <v>73</v>
      </c>
      <c r="G4357" s="101">
        <v>0</v>
      </c>
      <c r="H4357" s="101">
        <v>2</v>
      </c>
      <c r="I4357" s="101">
        <v>1647</v>
      </c>
      <c r="J4357" s="101">
        <v>0</v>
      </c>
      <c r="K4357" s="101">
        <v>0</v>
      </c>
      <c r="L4357" s="101">
        <v>0</v>
      </c>
      <c r="M4357" s="101">
        <v>0</v>
      </c>
      <c r="N4357" s="100" t="str">
        <f t="shared" si="204"/>
        <v>공격력 +73</v>
      </c>
      <c r="O4357" s="100" t="str">
        <f t="shared" si="205"/>
        <v>최대 체력 +1647</v>
      </c>
      <c r="P4357" s="100" t="str">
        <f t="shared" si="206"/>
        <v>-</v>
      </c>
    </row>
    <row r="4358" spans="1:16" ht="13.8" customHeight="1">
      <c r="A4358" s="101">
        <f>C4358*ID규칙_기본능력치그룹_단위+COUNTIF($C$4:C4358,C4358)</f>
        <v>12363005</v>
      </c>
      <c r="B4358" s="100" t="s">
        <v>459</v>
      </c>
      <c r="C4358" s="101">
        <f>VLOOKUP(B4358,WEAPON!$B:$D,3,0)</f>
        <v>12363</v>
      </c>
      <c r="D4358" s="102">
        <v>5</v>
      </c>
      <c r="E4358" s="101">
        <v>1</v>
      </c>
      <c r="F4358" s="101">
        <v>78</v>
      </c>
      <c r="G4358" s="101">
        <v>0</v>
      </c>
      <c r="H4358" s="101">
        <v>2</v>
      </c>
      <c r="I4358" s="101">
        <v>1765</v>
      </c>
      <c r="J4358" s="101">
        <v>0</v>
      </c>
      <c r="K4358" s="101">
        <v>0</v>
      </c>
      <c r="L4358" s="101">
        <v>0</v>
      </c>
      <c r="M4358" s="101">
        <v>0</v>
      </c>
      <c r="N4358" s="100" t="str">
        <f t="shared" si="204"/>
        <v>공격력 +78</v>
      </c>
      <c r="O4358" s="100" t="str">
        <f t="shared" si="205"/>
        <v>최대 체력 +1765</v>
      </c>
      <c r="P4358" s="100" t="str">
        <f t="shared" si="206"/>
        <v>-</v>
      </c>
    </row>
    <row r="4359" spans="1:16" ht="13.8" customHeight="1">
      <c r="A4359" s="101">
        <f>C4359*ID규칙_기본능력치그룹_단위+COUNTIF($C$4:C4359,C4359)</f>
        <v>12363006</v>
      </c>
      <c r="B4359" s="100" t="s">
        <v>459</v>
      </c>
      <c r="C4359" s="101">
        <f>VLOOKUP(B4359,WEAPON!$B:$D,3,0)</f>
        <v>12363</v>
      </c>
      <c r="D4359" s="102">
        <v>6</v>
      </c>
      <c r="E4359" s="101">
        <v>1</v>
      </c>
      <c r="F4359" s="101">
        <v>83</v>
      </c>
      <c r="G4359" s="101">
        <v>0</v>
      </c>
      <c r="H4359" s="101">
        <v>2</v>
      </c>
      <c r="I4359" s="101">
        <v>1882</v>
      </c>
      <c r="J4359" s="101">
        <v>0</v>
      </c>
      <c r="K4359" s="101">
        <v>0</v>
      </c>
      <c r="L4359" s="101">
        <v>0</v>
      </c>
      <c r="M4359" s="101">
        <v>0</v>
      </c>
      <c r="N4359" s="100" t="str">
        <f t="shared" si="204"/>
        <v>공격력 +83</v>
      </c>
      <c r="O4359" s="100" t="str">
        <f t="shared" si="205"/>
        <v>최대 체력 +1882</v>
      </c>
      <c r="P4359" s="100" t="str">
        <f t="shared" si="206"/>
        <v>-</v>
      </c>
    </row>
    <row r="4360" spans="1:16" ht="13.8" customHeight="1">
      <c r="A4360" s="101">
        <f>C4360*ID규칙_기본능력치그룹_단위+COUNTIF($C$4:C4360,C4360)</f>
        <v>12363007</v>
      </c>
      <c r="B4360" s="100" t="s">
        <v>459</v>
      </c>
      <c r="C4360" s="101">
        <f>VLOOKUP(B4360,WEAPON!$B:$D,3,0)</f>
        <v>12363</v>
      </c>
      <c r="D4360" s="102">
        <v>7</v>
      </c>
      <c r="E4360" s="101">
        <v>1</v>
      </c>
      <c r="F4360" s="101">
        <v>88</v>
      </c>
      <c r="G4360" s="101">
        <v>0</v>
      </c>
      <c r="H4360" s="101">
        <v>2</v>
      </c>
      <c r="I4360" s="101">
        <v>2000</v>
      </c>
      <c r="J4360" s="101">
        <v>0</v>
      </c>
      <c r="K4360" s="101">
        <v>0</v>
      </c>
      <c r="L4360" s="101">
        <v>0</v>
      </c>
      <c r="M4360" s="101">
        <v>0</v>
      </c>
      <c r="N4360" s="100" t="str">
        <f t="shared" si="204"/>
        <v>공격력 +88</v>
      </c>
      <c r="O4360" s="100" t="str">
        <f t="shared" si="205"/>
        <v>최대 체력 +2000</v>
      </c>
      <c r="P4360" s="100" t="str">
        <f t="shared" si="206"/>
        <v>-</v>
      </c>
    </row>
    <row r="4361" spans="1:16" ht="13.8" customHeight="1">
      <c r="A4361" s="101">
        <f>C4361*ID규칙_기본능력치그룹_단위+COUNTIF($C$4:C4361,C4361)</f>
        <v>12363008</v>
      </c>
      <c r="B4361" s="100" t="s">
        <v>459</v>
      </c>
      <c r="C4361" s="101">
        <f>VLOOKUP(B4361,WEAPON!$B:$D,3,0)</f>
        <v>12363</v>
      </c>
      <c r="D4361" s="102">
        <v>8</v>
      </c>
      <c r="E4361" s="101">
        <v>1</v>
      </c>
      <c r="F4361" s="101">
        <v>93</v>
      </c>
      <c r="G4361" s="101">
        <v>0</v>
      </c>
      <c r="H4361" s="101">
        <v>2</v>
      </c>
      <c r="I4361" s="101">
        <v>2118</v>
      </c>
      <c r="J4361" s="101">
        <v>0</v>
      </c>
      <c r="K4361" s="101">
        <v>0</v>
      </c>
      <c r="L4361" s="101">
        <v>0</v>
      </c>
      <c r="M4361" s="101">
        <v>0</v>
      </c>
      <c r="N4361" s="100" t="str">
        <f t="shared" si="204"/>
        <v>공격력 +93</v>
      </c>
      <c r="O4361" s="100" t="str">
        <f t="shared" si="205"/>
        <v>최대 체력 +2118</v>
      </c>
      <c r="P4361" s="100" t="str">
        <f t="shared" si="206"/>
        <v>-</v>
      </c>
    </row>
    <row r="4362" spans="1:16" ht="13.8" customHeight="1">
      <c r="A4362" s="101">
        <f>C4362*ID규칙_기본능력치그룹_단위+COUNTIF($C$4:C4362,C4362)</f>
        <v>12363009</v>
      </c>
      <c r="B4362" s="100" t="s">
        <v>459</v>
      </c>
      <c r="C4362" s="101">
        <f>VLOOKUP(B4362,WEAPON!$B:$D,3,0)</f>
        <v>12363</v>
      </c>
      <c r="D4362" s="102">
        <v>9</v>
      </c>
      <c r="E4362" s="101">
        <v>1</v>
      </c>
      <c r="F4362" s="101">
        <v>98</v>
      </c>
      <c r="G4362" s="101">
        <v>0</v>
      </c>
      <c r="H4362" s="101">
        <v>2</v>
      </c>
      <c r="I4362" s="101">
        <v>2235</v>
      </c>
      <c r="J4362" s="101">
        <v>0</v>
      </c>
      <c r="K4362" s="101">
        <v>0</v>
      </c>
      <c r="L4362" s="101">
        <v>0</v>
      </c>
      <c r="M4362" s="101">
        <v>0</v>
      </c>
      <c r="N4362" s="100" t="str">
        <f t="shared" si="204"/>
        <v>공격력 +98</v>
      </c>
      <c r="O4362" s="100" t="str">
        <f t="shared" si="205"/>
        <v>최대 체력 +2235</v>
      </c>
      <c r="P4362" s="100" t="str">
        <f t="shared" si="206"/>
        <v>-</v>
      </c>
    </row>
    <row r="4363" spans="1:16" ht="13.8" customHeight="1">
      <c r="A4363" s="101">
        <f>C4363*ID규칙_기본능력치그룹_단위+COUNTIF($C$4:C4363,C4363)</f>
        <v>12363010</v>
      </c>
      <c r="B4363" s="100" t="s">
        <v>459</v>
      </c>
      <c r="C4363" s="101">
        <f>VLOOKUP(B4363,WEAPON!$B:$D,3,0)</f>
        <v>12363</v>
      </c>
      <c r="D4363" s="102">
        <v>10</v>
      </c>
      <c r="E4363" s="101">
        <v>1</v>
      </c>
      <c r="F4363" s="101">
        <v>104</v>
      </c>
      <c r="G4363" s="101">
        <v>0</v>
      </c>
      <c r="H4363" s="101">
        <v>2</v>
      </c>
      <c r="I4363" s="101">
        <v>2353</v>
      </c>
      <c r="J4363" s="101">
        <v>0</v>
      </c>
      <c r="K4363" s="101">
        <v>0</v>
      </c>
      <c r="L4363" s="101">
        <v>0</v>
      </c>
      <c r="M4363" s="101">
        <v>0</v>
      </c>
      <c r="N4363" s="100" t="str">
        <f t="shared" si="204"/>
        <v>공격력 +104</v>
      </c>
      <c r="O4363" s="100" t="str">
        <f t="shared" si="205"/>
        <v>최대 체력 +2353</v>
      </c>
      <c r="P4363" s="100" t="str">
        <f t="shared" si="206"/>
        <v>-</v>
      </c>
    </row>
    <row r="4364" spans="1:16" ht="13.8" customHeight="1">
      <c r="A4364" s="101">
        <f>C4364*ID규칙_기본능력치그룹_단위+COUNTIF($C$4:C4364,C4364)</f>
        <v>12363011</v>
      </c>
      <c r="B4364" s="100" t="s">
        <v>459</v>
      </c>
      <c r="C4364" s="101">
        <f>VLOOKUP(B4364,WEAPON!$B:$D,3,0)</f>
        <v>12363</v>
      </c>
      <c r="D4364" s="102">
        <v>11</v>
      </c>
      <c r="E4364" s="101">
        <v>1</v>
      </c>
      <c r="F4364" s="101">
        <v>109</v>
      </c>
      <c r="G4364" s="101">
        <v>0</v>
      </c>
      <c r="H4364" s="101">
        <v>2</v>
      </c>
      <c r="I4364" s="101">
        <v>2471</v>
      </c>
      <c r="J4364" s="101">
        <v>0</v>
      </c>
      <c r="K4364" s="101">
        <v>0</v>
      </c>
      <c r="L4364" s="101">
        <v>0</v>
      </c>
      <c r="M4364" s="101">
        <v>0</v>
      </c>
      <c r="N4364" s="100" t="str">
        <f t="shared" si="204"/>
        <v>공격력 +109</v>
      </c>
      <c r="O4364" s="100" t="str">
        <f t="shared" si="205"/>
        <v>최대 체력 +2471</v>
      </c>
      <c r="P4364" s="100" t="str">
        <f t="shared" si="206"/>
        <v>-</v>
      </c>
    </row>
    <row r="4365" spans="1:16" ht="13.8" customHeight="1">
      <c r="A4365" s="101">
        <f>C4365*ID규칙_기본능력치그룹_단위+COUNTIF($C$4:C4365,C4365)</f>
        <v>12363012</v>
      </c>
      <c r="B4365" s="100" t="s">
        <v>459</v>
      </c>
      <c r="C4365" s="101">
        <f>VLOOKUP(B4365,WEAPON!$B:$D,3,0)</f>
        <v>12363</v>
      </c>
      <c r="D4365" s="102">
        <v>12</v>
      </c>
      <c r="E4365" s="101">
        <v>1</v>
      </c>
      <c r="F4365" s="101">
        <v>114</v>
      </c>
      <c r="G4365" s="101">
        <v>0</v>
      </c>
      <c r="H4365" s="101">
        <v>2</v>
      </c>
      <c r="I4365" s="101">
        <v>2588</v>
      </c>
      <c r="J4365" s="101">
        <v>0</v>
      </c>
      <c r="K4365" s="101">
        <v>0</v>
      </c>
      <c r="L4365" s="101">
        <v>0</v>
      </c>
      <c r="M4365" s="101">
        <v>0</v>
      </c>
      <c r="N4365" s="100" t="str">
        <f t="shared" si="204"/>
        <v>공격력 +114</v>
      </c>
      <c r="O4365" s="100" t="str">
        <f t="shared" si="205"/>
        <v>최대 체력 +2588</v>
      </c>
      <c r="P4365" s="100" t="str">
        <f t="shared" si="206"/>
        <v>-</v>
      </c>
    </row>
    <row r="4366" spans="1:16" ht="13.8" customHeight="1">
      <c r="A4366" s="101">
        <f>C4366*ID규칙_기본능력치그룹_단위+COUNTIF($C$4:C4366,C4366)</f>
        <v>12363013</v>
      </c>
      <c r="B4366" s="100" t="s">
        <v>459</v>
      </c>
      <c r="C4366" s="101">
        <f>VLOOKUP(B4366,WEAPON!$B:$D,3,0)</f>
        <v>12363</v>
      </c>
      <c r="D4366" s="102">
        <v>13</v>
      </c>
      <c r="E4366" s="101">
        <v>1</v>
      </c>
      <c r="F4366" s="101">
        <v>119</v>
      </c>
      <c r="G4366" s="101">
        <v>0</v>
      </c>
      <c r="H4366" s="101">
        <v>2</v>
      </c>
      <c r="I4366" s="101">
        <v>2706</v>
      </c>
      <c r="J4366" s="101">
        <v>0</v>
      </c>
      <c r="K4366" s="101">
        <v>0</v>
      </c>
      <c r="L4366" s="101">
        <v>0</v>
      </c>
      <c r="M4366" s="101">
        <v>0</v>
      </c>
      <c r="N4366" s="100" t="str">
        <f t="shared" si="204"/>
        <v>공격력 +119</v>
      </c>
      <c r="O4366" s="100" t="str">
        <f t="shared" si="205"/>
        <v>최대 체력 +2706</v>
      </c>
      <c r="P4366" s="100" t="str">
        <f t="shared" si="206"/>
        <v>-</v>
      </c>
    </row>
    <row r="4367" spans="1:16" ht="13.8" customHeight="1">
      <c r="A4367" s="101">
        <f>C4367*ID규칙_기본능력치그룹_단위+COUNTIF($C$4:C4367,C4367)</f>
        <v>12363014</v>
      </c>
      <c r="B4367" s="100" t="s">
        <v>459</v>
      </c>
      <c r="C4367" s="101">
        <f>VLOOKUP(B4367,WEAPON!$B:$D,3,0)</f>
        <v>12363</v>
      </c>
      <c r="D4367" s="102">
        <v>14</v>
      </c>
      <c r="E4367" s="101">
        <v>1</v>
      </c>
      <c r="F4367" s="101">
        <v>124</v>
      </c>
      <c r="G4367" s="101">
        <v>0</v>
      </c>
      <c r="H4367" s="101">
        <v>2</v>
      </c>
      <c r="I4367" s="101">
        <v>2824</v>
      </c>
      <c r="J4367" s="101">
        <v>0</v>
      </c>
      <c r="K4367" s="101">
        <v>0</v>
      </c>
      <c r="L4367" s="101">
        <v>0</v>
      </c>
      <c r="M4367" s="101">
        <v>0</v>
      </c>
      <c r="N4367" s="100" t="str">
        <f t="shared" si="204"/>
        <v>공격력 +124</v>
      </c>
      <c r="O4367" s="100" t="str">
        <f t="shared" si="205"/>
        <v>최대 체력 +2824</v>
      </c>
      <c r="P4367" s="100" t="str">
        <f t="shared" si="206"/>
        <v>-</v>
      </c>
    </row>
    <row r="4368" spans="1:16" ht="13.8" customHeight="1">
      <c r="A4368" s="101">
        <f>C4368*ID규칙_기본능력치그룹_단위+COUNTIF($C$4:C4368,C4368)</f>
        <v>12363015</v>
      </c>
      <c r="B4368" s="100" t="s">
        <v>459</v>
      </c>
      <c r="C4368" s="101">
        <f>VLOOKUP(B4368,WEAPON!$B:$D,3,0)</f>
        <v>12363</v>
      </c>
      <c r="D4368" s="102">
        <v>15</v>
      </c>
      <c r="E4368" s="101">
        <v>1</v>
      </c>
      <c r="F4368" s="101">
        <v>130</v>
      </c>
      <c r="G4368" s="101">
        <v>0</v>
      </c>
      <c r="H4368" s="101">
        <v>2</v>
      </c>
      <c r="I4368" s="101">
        <v>2941</v>
      </c>
      <c r="J4368" s="101">
        <v>0</v>
      </c>
      <c r="K4368" s="101">
        <v>0</v>
      </c>
      <c r="L4368" s="101">
        <v>0</v>
      </c>
      <c r="M4368" s="101">
        <v>0</v>
      </c>
      <c r="N4368" s="100" t="str">
        <f t="shared" si="204"/>
        <v>공격력 +130</v>
      </c>
      <c r="O4368" s="100" t="str">
        <f t="shared" si="205"/>
        <v>최대 체력 +2941</v>
      </c>
      <c r="P4368" s="100" t="str">
        <f t="shared" si="206"/>
        <v>-</v>
      </c>
    </row>
    <row r="4369" spans="1:16" ht="13.8" customHeight="1">
      <c r="A4369" s="101">
        <f>C4369*ID규칙_기본능력치그룹_단위+COUNTIF($C$4:C4369,C4369)</f>
        <v>12363016</v>
      </c>
      <c r="B4369" s="100" t="s">
        <v>459</v>
      </c>
      <c r="C4369" s="101">
        <f>VLOOKUP(B4369,WEAPON!$B:$D,3,0)</f>
        <v>12363</v>
      </c>
      <c r="D4369" s="102">
        <v>16</v>
      </c>
      <c r="E4369" s="101">
        <v>1</v>
      </c>
      <c r="F4369" s="101">
        <v>135</v>
      </c>
      <c r="G4369" s="101">
        <v>0</v>
      </c>
      <c r="H4369" s="101">
        <v>2</v>
      </c>
      <c r="I4369" s="101">
        <v>3059</v>
      </c>
      <c r="J4369" s="101">
        <v>0</v>
      </c>
      <c r="K4369" s="101">
        <v>0</v>
      </c>
      <c r="L4369" s="101">
        <v>0</v>
      </c>
      <c r="M4369" s="101">
        <v>0</v>
      </c>
      <c r="N4369" s="100" t="str">
        <f t="shared" si="204"/>
        <v>공격력 +135</v>
      </c>
      <c r="O4369" s="100" t="str">
        <f t="shared" si="205"/>
        <v>최대 체력 +3059</v>
      </c>
      <c r="P4369" s="100" t="str">
        <f t="shared" si="206"/>
        <v>-</v>
      </c>
    </row>
    <row r="4370" spans="1:16" ht="13.8" customHeight="1">
      <c r="A4370" s="101">
        <f>C4370*ID규칙_기본능력치그룹_단위+COUNTIF($C$4:C4370,C4370)</f>
        <v>12363017</v>
      </c>
      <c r="B4370" s="100" t="s">
        <v>459</v>
      </c>
      <c r="C4370" s="101">
        <f>VLOOKUP(B4370,WEAPON!$B:$D,3,0)</f>
        <v>12363</v>
      </c>
      <c r="D4370" s="102">
        <v>17</v>
      </c>
      <c r="E4370" s="101">
        <v>1</v>
      </c>
      <c r="F4370" s="101">
        <v>140</v>
      </c>
      <c r="G4370" s="101">
        <v>0</v>
      </c>
      <c r="H4370" s="101">
        <v>2</v>
      </c>
      <c r="I4370" s="101">
        <v>3177</v>
      </c>
      <c r="J4370" s="101">
        <v>0</v>
      </c>
      <c r="K4370" s="101">
        <v>0</v>
      </c>
      <c r="L4370" s="101">
        <v>0</v>
      </c>
      <c r="M4370" s="101">
        <v>0</v>
      </c>
      <c r="N4370" s="100" t="str">
        <f t="shared" si="204"/>
        <v>공격력 +140</v>
      </c>
      <c r="O4370" s="100" t="str">
        <f t="shared" si="205"/>
        <v>최대 체력 +3177</v>
      </c>
      <c r="P4370" s="100" t="str">
        <f t="shared" si="206"/>
        <v>-</v>
      </c>
    </row>
    <row r="4371" spans="1:16" ht="13.8" customHeight="1">
      <c r="A4371" s="101">
        <f>C4371*ID규칙_기본능력치그룹_단위+COUNTIF($C$4:C4371,C4371)</f>
        <v>12363018</v>
      </c>
      <c r="B4371" s="100" t="s">
        <v>459</v>
      </c>
      <c r="C4371" s="101">
        <f>VLOOKUP(B4371,WEAPON!$B:$D,3,0)</f>
        <v>12363</v>
      </c>
      <c r="D4371" s="102">
        <v>18</v>
      </c>
      <c r="E4371" s="101">
        <v>1</v>
      </c>
      <c r="F4371" s="101">
        <v>145</v>
      </c>
      <c r="G4371" s="101">
        <v>0</v>
      </c>
      <c r="H4371" s="101">
        <v>2</v>
      </c>
      <c r="I4371" s="101">
        <v>3294</v>
      </c>
      <c r="J4371" s="101">
        <v>0</v>
      </c>
      <c r="K4371" s="101">
        <v>0</v>
      </c>
      <c r="L4371" s="101">
        <v>0</v>
      </c>
      <c r="M4371" s="101">
        <v>0</v>
      </c>
      <c r="N4371" s="100" t="str">
        <f t="shared" si="204"/>
        <v>공격력 +145</v>
      </c>
      <c r="O4371" s="100" t="str">
        <f t="shared" si="205"/>
        <v>최대 체력 +3294</v>
      </c>
      <c r="P4371" s="100" t="str">
        <f t="shared" si="206"/>
        <v>-</v>
      </c>
    </row>
    <row r="4372" spans="1:16" ht="13.8" customHeight="1">
      <c r="A4372" s="101">
        <f>C4372*ID규칙_기본능력치그룹_단위+COUNTIF($C$4:C4372,C4372)</f>
        <v>12363019</v>
      </c>
      <c r="B4372" s="100" t="s">
        <v>459</v>
      </c>
      <c r="C4372" s="101">
        <f>VLOOKUP(B4372,WEAPON!$B:$D,3,0)</f>
        <v>12363</v>
      </c>
      <c r="D4372" s="102">
        <v>19</v>
      </c>
      <c r="E4372" s="101">
        <v>1</v>
      </c>
      <c r="F4372" s="101">
        <v>150</v>
      </c>
      <c r="G4372" s="101">
        <v>0</v>
      </c>
      <c r="H4372" s="101">
        <v>2</v>
      </c>
      <c r="I4372" s="101">
        <v>3412</v>
      </c>
      <c r="J4372" s="101">
        <v>0</v>
      </c>
      <c r="K4372" s="101">
        <v>0</v>
      </c>
      <c r="L4372" s="101">
        <v>0</v>
      </c>
      <c r="M4372" s="101">
        <v>0</v>
      </c>
      <c r="N4372" s="100" t="str">
        <f t="shared" si="204"/>
        <v>공격력 +150</v>
      </c>
      <c r="O4372" s="100" t="str">
        <f t="shared" si="205"/>
        <v>최대 체력 +3412</v>
      </c>
      <c r="P4372" s="100" t="str">
        <f t="shared" si="206"/>
        <v>-</v>
      </c>
    </row>
    <row r="4373" spans="1:16" ht="13.8" customHeight="1">
      <c r="A4373" s="101">
        <f>C4373*ID규칙_기본능력치그룹_단위+COUNTIF($C$4:C4373,C4373)</f>
        <v>12363020</v>
      </c>
      <c r="B4373" s="100" t="s">
        <v>459</v>
      </c>
      <c r="C4373" s="101">
        <f>VLOOKUP(B4373,WEAPON!$B:$D,3,0)</f>
        <v>12363</v>
      </c>
      <c r="D4373" s="102">
        <v>20</v>
      </c>
      <c r="E4373" s="101">
        <v>1</v>
      </c>
      <c r="F4373" s="101">
        <v>155</v>
      </c>
      <c r="G4373" s="101">
        <v>0</v>
      </c>
      <c r="H4373" s="101">
        <v>2</v>
      </c>
      <c r="I4373" s="101">
        <v>3530</v>
      </c>
      <c r="J4373" s="101">
        <v>0</v>
      </c>
      <c r="K4373" s="101">
        <v>0</v>
      </c>
      <c r="L4373" s="101">
        <v>0</v>
      </c>
      <c r="M4373" s="101">
        <v>0</v>
      </c>
      <c r="N4373" s="100" t="str">
        <f t="shared" si="204"/>
        <v>공격력 +155</v>
      </c>
      <c r="O4373" s="100" t="str">
        <f t="shared" si="205"/>
        <v>최대 체력 +3530</v>
      </c>
      <c r="P4373" s="100" t="str">
        <f t="shared" si="206"/>
        <v>-</v>
      </c>
    </row>
    <row r="4374" spans="1:16" ht="13.8" customHeight="1">
      <c r="A4374" s="101">
        <f>C4374*ID규칙_기본능력치그룹_단위+COUNTIF($C$4:C4374,C4374)</f>
        <v>12363021</v>
      </c>
      <c r="B4374" s="100" t="s">
        <v>459</v>
      </c>
      <c r="C4374" s="101">
        <f>VLOOKUP(B4374,WEAPON!$B:$D,3,0)</f>
        <v>12363</v>
      </c>
      <c r="D4374" s="102">
        <v>21</v>
      </c>
      <c r="E4374" s="101">
        <v>1</v>
      </c>
      <c r="F4374" s="101">
        <v>161</v>
      </c>
      <c r="G4374" s="101">
        <v>0</v>
      </c>
      <c r="H4374" s="101">
        <v>2</v>
      </c>
      <c r="I4374" s="101">
        <v>3647</v>
      </c>
      <c r="J4374" s="101">
        <v>0</v>
      </c>
      <c r="K4374" s="101">
        <v>0</v>
      </c>
      <c r="L4374" s="101">
        <v>0</v>
      </c>
      <c r="M4374" s="101">
        <v>0</v>
      </c>
      <c r="N4374" s="100" t="str">
        <f t="shared" si="204"/>
        <v>공격력 +161</v>
      </c>
      <c r="O4374" s="100" t="str">
        <f t="shared" si="205"/>
        <v>최대 체력 +3647</v>
      </c>
      <c r="P4374" s="100" t="str">
        <f t="shared" si="206"/>
        <v>-</v>
      </c>
    </row>
    <row r="4375" spans="1:16" ht="13.8" customHeight="1">
      <c r="A4375" s="101">
        <f>C4375*ID규칙_기본능력치그룹_단위+COUNTIF($C$4:C4375,C4375)</f>
        <v>12363022</v>
      </c>
      <c r="B4375" s="100" t="s">
        <v>459</v>
      </c>
      <c r="C4375" s="101">
        <f>VLOOKUP(B4375,WEAPON!$B:$D,3,0)</f>
        <v>12363</v>
      </c>
      <c r="D4375" s="102">
        <v>22</v>
      </c>
      <c r="E4375" s="101">
        <v>1</v>
      </c>
      <c r="F4375" s="101">
        <v>166</v>
      </c>
      <c r="G4375" s="101">
        <v>0</v>
      </c>
      <c r="H4375" s="101">
        <v>2</v>
      </c>
      <c r="I4375" s="101">
        <v>3765</v>
      </c>
      <c r="J4375" s="101">
        <v>0</v>
      </c>
      <c r="K4375" s="101">
        <v>0</v>
      </c>
      <c r="L4375" s="101">
        <v>0</v>
      </c>
      <c r="M4375" s="101">
        <v>0</v>
      </c>
      <c r="N4375" s="100" t="str">
        <f t="shared" si="204"/>
        <v>공격력 +166</v>
      </c>
      <c r="O4375" s="100" t="str">
        <f t="shared" si="205"/>
        <v>최대 체력 +3765</v>
      </c>
      <c r="P4375" s="100" t="str">
        <f t="shared" si="206"/>
        <v>-</v>
      </c>
    </row>
    <row r="4376" spans="1:16" ht="13.8" customHeight="1">
      <c r="A4376" s="101">
        <f>C4376*ID규칙_기본능력치그룹_단위+COUNTIF($C$4:C4376,C4376)</f>
        <v>12363023</v>
      </c>
      <c r="B4376" s="100" t="s">
        <v>459</v>
      </c>
      <c r="C4376" s="101">
        <f>VLOOKUP(B4376,WEAPON!$B:$D,3,0)</f>
        <v>12363</v>
      </c>
      <c r="D4376" s="102">
        <v>23</v>
      </c>
      <c r="E4376" s="101">
        <v>1</v>
      </c>
      <c r="F4376" s="101">
        <v>171</v>
      </c>
      <c r="G4376" s="101">
        <v>0</v>
      </c>
      <c r="H4376" s="101">
        <v>2</v>
      </c>
      <c r="I4376" s="101">
        <v>3883</v>
      </c>
      <c r="J4376" s="101">
        <v>0</v>
      </c>
      <c r="K4376" s="101">
        <v>0</v>
      </c>
      <c r="L4376" s="101">
        <v>0</v>
      </c>
      <c r="M4376" s="101">
        <v>0</v>
      </c>
      <c r="N4376" s="100" t="str">
        <f t="shared" si="204"/>
        <v>공격력 +171</v>
      </c>
      <c r="O4376" s="100" t="str">
        <f t="shared" si="205"/>
        <v>최대 체력 +3883</v>
      </c>
      <c r="P4376" s="100" t="str">
        <f t="shared" si="206"/>
        <v>-</v>
      </c>
    </row>
    <row r="4377" spans="1:16" ht="13.8" customHeight="1">
      <c r="A4377" s="101">
        <f>C4377*ID규칙_기본능력치그룹_단위+COUNTIF($C$4:C4377,C4377)</f>
        <v>12363024</v>
      </c>
      <c r="B4377" s="100" t="s">
        <v>459</v>
      </c>
      <c r="C4377" s="101">
        <f>VLOOKUP(B4377,WEAPON!$B:$D,3,0)</f>
        <v>12363</v>
      </c>
      <c r="D4377" s="102">
        <v>24</v>
      </c>
      <c r="E4377" s="101">
        <v>1</v>
      </c>
      <c r="F4377" s="101">
        <v>176</v>
      </c>
      <c r="G4377" s="101">
        <v>0</v>
      </c>
      <c r="H4377" s="101">
        <v>2</v>
      </c>
      <c r="I4377" s="101">
        <v>4000</v>
      </c>
      <c r="J4377" s="101">
        <v>0</v>
      </c>
      <c r="K4377" s="101">
        <v>0</v>
      </c>
      <c r="L4377" s="101">
        <v>0</v>
      </c>
      <c r="M4377" s="101">
        <v>0</v>
      </c>
      <c r="N4377" s="100" t="str">
        <f t="shared" si="204"/>
        <v>공격력 +176</v>
      </c>
      <c r="O4377" s="100" t="str">
        <f t="shared" si="205"/>
        <v>최대 체력 +4000</v>
      </c>
      <c r="P4377" s="100" t="str">
        <f t="shared" si="206"/>
        <v>-</v>
      </c>
    </row>
    <row r="4378" spans="1:16" ht="13.8" customHeight="1">
      <c r="A4378" s="101">
        <f>C4378*ID규칙_기본능력치그룹_단위+COUNTIF($C$4:C4378,C4378)</f>
        <v>12363025</v>
      </c>
      <c r="B4378" s="100" t="s">
        <v>459</v>
      </c>
      <c r="C4378" s="101">
        <f>VLOOKUP(B4378,WEAPON!$B:$D,3,0)</f>
        <v>12363</v>
      </c>
      <c r="D4378" s="102">
        <v>25</v>
      </c>
      <c r="E4378" s="101">
        <v>1</v>
      </c>
      <c r="F4378" s="101">
        <v>181</v>
      </c>
      <c r="G4378" s="101">
        <v>0</v>
      </c>
      <c r="H4378" s="101">
        <v>2</v>
      </c>
      <c r="I4378" s="101">
        <v>4118</v>
      </c>
      <c r="J4378" s="101">
        <v>0</v>
      </c>
      <c r="K4378" s="101">
        <v>0</v>
      </c>
      <c r="L4378" s="101">
        <v>0</v>
      </c>
      <c r="M4378" s="101">
        <v>0</v>
      </c>
      <c r="N4378" s="100" t="str">
        <f t="shared" si="204"/>
        <v>공격력 +181</v>
      </c>
      <c r="O4378" s="100" t="str">
        <f t="shared" si="205"/>
        <v>최대 체력 +4118</v>
      </c>
      <c r="P4378" s="100" t="str">
        <f t="shared" si="206"/>
        <v>-</v>
      </c>
    </row>
    <row r="4379" spans="1:16" ht="13.8" customHeight="1">
      <c r="A4379" s="101">
        <f>C4379*ID규칙_기본능력치그룹_단위+COUNTIF($C$4:C4379,C4379)</f>
        <v>12363026</v>
      </c>
      <c r="B4379" s="100" t="s">
        <v>459</v>
      </c>
      <c r="C4379" s="101">
        <f>VLOOKUP(B4379,WEAPON!$B:$D,3,0)</f>
        <v>12363</v>
      </c>
      <c r="D4379" s="102">
        <v>26</v>
      </c>
      <c r="E4379" s="101">
        <v>1</v>
      </c>
      <c r="F4379" s="101">
        <v>187</v>
      </c>
      <c r="G4379" s="101">
        <v>0</v>
      </c>
      <c r="H4379" s="101">
        <v>2</v>
      </c>
      <c r="I4379" s="101">
        <v>4236</v>
      </c>
      <c r="J4379" s="101">
        <v>0</v>
      </c>
      <c r="K4379" s="101">
        <v>0</v>
      </c>
      <c r="L4379" s="101">
        <v>0</v>
      </c>
      <c r="M4379" s="101">
        <v>0</v>
      </c>
      <c r="N4379" s="100" t="str">
        <f t="shared" si="204"/>
        <v>공격력 +187</v>
      </c>
      <c r="O4379" s="100" t="str">
        <f t="shared" si="205"/>
        <v>최대 체력 +4236</v>
      </c>
      <c r="P4379" s="100" t="str">
        <f t="shared" si="206"/>
        <v>-</v>
      </c>
    </row>
    <row r="4380" spans="1:16" ht="13.8" customHeight="1">
      <c r="A4380" s="101">
        <f>C4380*ID규칙_기본능력치그룹_단위+COUNTIF($C$4:C4380,C4380)</f>
        <v>12363027</v>
      </c>
      <c r="B4380" s="100" t="s">
        <v>459</v>
      </c>
      <c r="C4380" s="101">
        <f>VLOOKUP(B4380,WEAPON!$B:$D,3,0)</f>
        <v>12363</v>
      </c>
      <c r="D4380" s="102">
        <v>27</v>
      </c>
      <c r="E4380" s="101">
        <v>1</v>
      </c>
      <c r="F4380" s="101">
        <v>192</v>
      </c>
      <c r="G4380" s="101">
        <v>0</v>
      </c>
      <c r="H4380" s="101">
        <v>2</v>
      </c>
      <c r="I4380" s="101">
        <v>4354</v>
      </c>
      <c r="J4380" s="101">
        <v>0</v>
      </c>
      <c r="K4380" s="101">
        <v>0</v>
      </c>
      <c r="L4380" s="101">
        <v>0</v>
      </c>
      <c r="M4380" s="101">
        <v>0</v>
      </c>
      <c r="N4380" s="100" t="str">
        <f t="shared" si="204"/>
        <v>공격력 +192</v>
      </c>
      <c r="O4380" s="100" t="str">
        <f t="shared" si="205"/>
        <v>최대 체력 +4354</v>
      </c>
      <c r="P4380" s="100" t="str">
        <f t="shared" si="206"/>
        <v>-</v>
      </c>
    </row>
    <row r="4381" spans="1:16" ht="13.8" customHeight="1">
      <c r="A4381" s="101">
        <f>C4381*ID규칙_기본능력치그룹_단위+COUNTIF($C$4:C4381,C4381)</f>
        <v>12363028</v>
      </c>
      <c r="B4381" s="100" t="s">
        <v>459</v>
      </c>
      <c r="C4381" s="101">
        <f>VLOOKUP(B4381,WEAPON!$B:$D,3,0)</f>
        <v>12363</v>
      </c>
      <c r="D4381" s="102">
        <v>28</v>
      </c>
      <c r="E4381" s="101">
        <v>1</v>
      </c>
      <c r="F4381" s="101">
        <v>197</v>
      </c>
      <c r="G4381" s="101">
        <v>0</v>
      </c>
      <c r="H4381" s="101">
        <v>2</v>
      </c>
      <c r="I4381" s="101">
        <v>4471</v>
      </c>
      <c r="J4381" s="101">
        <v>0</v>
      </c>
      <c r="K4381" s="101">
        <v>0</v>
      </c>
      <c r="L4381" s="101">
        <v>0</v>
      </c>
      <c r="M4381" s="101">
        <v>0</v>
      </c>
      <c r="N4381" s="100" t="str">
        <f t="shared" si="204"/>
        <v>공격력 +197</v>
      </c>
      <c r="O4381" s="100" t="str">
        <f t="shared" si="205"/>
        <v>최대 체력 +4471</v>
      </c>
      <c r="P4381" s="100" t="str">
        <f t="shared" si="206"/>
        <v>-</v>
      </c>
    </row>
    <row r="4382" spans="1:16" ht="13.8" customHeight="1">
      <c r="A4382" s="101">
        <f>C4382*ID규칙_기본능력치그룹_단위+COUNTIF($C$4:C4382,C4382)</f>
        <v>12363029</v>
      </c>
      <c r="B4382" s="100" t="s">
        <v>459</v>
      </c>
      <c r="C4382" s="101">
        <f>VLOOKUP(B4382,WEAPON!$B:$D,3,0)</f>
        <v>12363</v>
      </c>
      <c r="D4382" s="102">
        <v>29</v>
      </c>
      <c r="E4382" s="101">
        <v>1</v>
      </c>
      <c r="F4382" s="101">
        <v>202</v>
      </c>
      <c r="G4382" s="101">
        <v>0</v>
      </c>
      <c r="H4382" s="101">
        <v>2</v>
      </c>
      <c r="I4382" s="101">
        <v>4589</v>
      </c>
      <c r="J4382" s="101">
        <v>0</v>
      </c>
      <c r="K4382" s="101">
        <v>0</v>
      </c>
      <c r="L4382" s="101">
        <v>0</v>
      </c>
      <c r="M4382" s="101">
        <v>0</v>
      </c>
      <c r="N4382" s="100" t="str">
        <f t="shared" si="204"/>
        <v>공격력 +202</v>
      </c>
      <c r="O4382" s="100" t="str">
        <f t="shared" si="205"/>
        <v>최대 체력 +4589</v>
      </c>
      <c r="P4382" s="100" t="str">
        <f t="shared" si="206"/>
        <v>-</v>
      </c>
    </row>
    <row r="4383" spans="1:16" ht="13.8" customHeight="1">
      <c r="A4383" s="101">
        <f>C4383*ID규칙_기본능력치그룹_단위+COUNTIF($C$4:C4383,C4383)</f>
        <v>12363030</v>
      </c>
      <c r="B4383" s="100" t="s">
        <v>459</v>
      </c>
      <c r="C4383" s="101">
        <f>VLOOKUP(B4383,WEAPON!$B:$D,3,0)</f>
        <v>12363</v>
      </c>
      <c r="D4383" s="102">
        <v>30</v>
      </c>
      <c r="E4383" s="101">
        <v>1</v>
      </c>
      <c r="F4383" s="101">
        <v>207</v>
      </c>
      <c r="G4383" s="101">
        <v>0</v>
      </c>
      <c r="H4383" s="101">
        <v>2</v>
      </c>
      <c r="I4383" s="101">
        <v>4707</v>
      </c>
      <c r="J4383" s="101">
        <v>0</v>
      </c>
      <c r="K4383" s="101">
        <v>0</v>
      </c>
      <c r="L4383" s="101">
        <v>0</v>
      </c>
      <c r="M4383" s="101">
        <v>0</v>
      </c>
      <c r="N4383" s="100" t="str">
        <f t="shared" si="204"/>
        <v>공격력 +207</v>
      </c>
      <c r="O4383" s="100" t="str">
        <f t="shared" si="205"/>
        <v>최대 체력 +4707</v>
      </c>
      <c r="P4383" s="100" t="str">
        <f t="shared" si="206"/>
        <v>-</v>
      </c>
    </row>
    <row r="4384" spans="1:16" ht="13.8" customHeight="1">
      <c r="A4384" s="101">
        <f>C4384*ID규칙_기본능력치그룹_단위+COUNTIF($C$4:C4384,C4384)</f>
        <v>12363031</v>
      </c>
      <c r="B4384" s="100" t="s">
        <v>459</v>
      </c>
      <c r="C4384" s="101">
        <f>VLOOKUP(B4384,WEAPON!$B:$D,3,0)</f>
        <v>12363</v>
      </c>
      <c r="D4384" s="102">
        <v>31</v>
      </c>
      <c r="E4384" s="101">
        <v>1</v>
      </c>
      <c r="F4384" s="101">
        <v>213</v>
      </c>
      <c r="G4384" s="101">
        <v>0</v>
      </c>
      <c r="H4384" s="101">
        <v>2</v>
      </c>
      <c r="I4384" s="101">
        <v>4824</v>
      </c>
      <c r="J4384" s="101">
        <v>0</v>
      </c>
      <c r="K4384" s="101">
        <v>0</v>
      </c>
      <c r="L4384" s="101">
        <v>0</v>
      </c>
      <c r="M4384" s="101">
        <v>0</v>
      </c>
      <c r="N4384" s="100" t="str">
        <f t="shared" si="204"/>
        <v>공격력 +213</v>
      </c>
      <c r="O4384" s="100" t="str">
        <f t="shared" si="205"/>
        <v>최대 체력 +4824</v>
      </c>
      <c r="P4384" s="100" t="str">
        <f t="shared" si="206"/>
        <v>-</v>
      </c>
    </row>
    <row r="4385" spans="1:16" ht="13.8" customHeight="1">
      <c r="A4385" s="101">
        <f>C4385*ID규칙_기본능력치그룹_단위+COUNTIF($C$4:C4385,C4385)</f>
        <v>12363032</v>
      </c>
      <c r="B4385" s="100" t="s">
        <v>459</v>
      </c>
      <c r="C4385" s="101">
        <f>VLOOKUP(B4385,WEAPON!$B:$D,3,0)</f>
        <v>12363</v>
      </c>
      <c r="D4385" s="102">
        <v>32</v>
      </c>
      <c r="E4385" s="101">
        <v>1</v>
      </c>
      <c r="F4385" s="101">
        <v>218</v>
      </c>
      <c r="G4385" s="101">
        <v>0</v>
      </c>
      <c r="H4385" s="101">
        <v>2</v>
      </c>
      <c r="I4385" s="101">
        <v>4942</v>
      </c>
      <c r="J4385" s="101">
        <v>0</v>
      </c>
      <c r="K4385" s="101">
        <v>0</v>
      </c>
      <c r="L4385" s="101">
        <v>0</v>
      </c>
      <c r="M4385" s="101">
        <v>0</v>
      </c>
      <c r="N4385" s="100" t="str">
        <f t="shared" si="204"/>
        <v>공격력 +218</v>
      </c>
      <c r="O4385" s="100" t="str">
        <f t="shared" si="205"/>
        <v>최대 체력 +4942</v>
      </c>
      <c r="P4385" s="100" t="str">
        <f t="shared" si="206"/>
        <v>-</v>
      </c>
    </row>
    <row r="4386" spans="1:16" ht="13.8" customHeight="1">
      <c r="A4386" s="101">
        <f>C4386*ID규칙_기본능력치그룹_단위+COUNTIF($C$4:C4386,C4386)</f>
        <v>12363033</v>
      </c>
      <c r="B4386" s="100" t="s">
        <v>459</v>
      </c>
      <c r="C4386" s="101">
        <f>VLOOKUP(B4386,WEAPON!$B:$D,3,0)</f>
        <v>12363</v>
      </c>
      <c r="D4386" s="102">
        <v>33</v>
      </c>
      <c r="E4386" s="101">
        <v>1</v>
      </c>
      <c r="F4386" s="101">
        <v>223</v>
      </c>
      <c r="G4386" s="101">
        <v>0</v>
      </c>
      <c r="H4386" s="101">
        <v>2</v>
      </c>
      <c r="I4386" s="101">
        <v>5060</v>
      </c>
      <c r="J4386" s="101">
        <v>0</v>
      </c>
      <c r="K4386" s="101">
        <v>0</v>
      </c>
      <c r="L4386" s="101">
        <v>0</v>
      </c>
      <c r="M4386" s="101">
        <v>0</v>
      </c>
      <c r="N4386" s="100" t="str">
        <f t="shared" si="204"/>
        <v>공격력 +223</v>
      </c>
      <c r="O4386" s="100" t="str">
        <f t="shared" si="205"/>
        <v>최대 체력 +5060</v>
      </c>
      <c r="P4386" s="100" t="str">
        <f t="shared" si="206"/>
        <v>-</v>
      </c>
    </row>
    <row r="4387" spans="1:16" ht="13.8" customHeight="1">
      <c r="A4387" s="101">
        <f>C4387*ID규칙_기본능력치그룹_단위+COUNTIF($C$4:C4387,C4387)</f>
        <v>12363034</v>
      </c>
      <c r="B4387" s="100" t="s">
        <v>459</v>
      </c>
      <c r="C4387" s="101">
        <f>VLOOKUP(B4387,WEAPON!$B:$D,3,0)</f>
        <v>12363</v>
      </c>
      <c r="D4387" s="102">
        <v>34</v>
      </c>
      <c r="E4387" s="101">
        <v>1</v>
      </c>
      <c r="F4387" s="101">
        <v>228</v>
      </c>
      <c r="G4387" s="101">
        <v>0</v>
      </c>
      <c r="H4387" s="101">
        <v>2</v>
      </c>
      <c r="I4387" s="101">
        <v>5177</v>
      </c>
      <c r="J4387" s="101">
        <v>0</v>
      </c>
      <c r="K4387" s="101">
        <v>0</v>
      </c>
      <c r="L4387" s="101">
        <v>0</v>
      </c>
      <c r="M4387" s="101">
        <v>0</v>
      </c>
      <c r="N4387" s="100" t="str">
        <f t="shared" si="204"/>
        <v>공격력 +228</v>
      </c>
      <c r="O4387" s="100" t="str">
        <f t="shared" si="205"/>
        <v>최대 체력 +5177</v>
      </c>
      <c r="P4387" s="100" t="str">
        <f t="shared" si="206"/>
        <v>-</v>
      </c>
    </row>
    <row r="4388" spans="1:16" ht="13.8" customHeight="1">
      <c r="A4388" s="101">
        <f>C4388*ID규칙_기본능력치그룹_단위+COUNTIF($C$4:C4388,C4388)</f>
        <v>12363035</v>
      </c>
      <c r="B4388" s="100" t="s">
        <v>459</v>
      </c>
      <c r="C4388" s="101">
        <f>VLOOKUP(B4388,WEAPON!$B:$D,3,0)</f>
        <v>12363</v>
      </c>
      <c r="D4388" s="102">
        <v>35</v>
      </c>
      <c r="E4388" s="101">
        <v>1</v>
      </c>
      <c r="F4388" s="101">
        <v>233</v>
      </c>
      <c r="G4388" s="101">
        <v>0</v>
      </c>
      <c r="H4388" s="101">
        <v>2</v>
      </c>
      <c r="I4388" s="101">
        <v>5295</v>
      </c>
      <c r="J4388" s="101">
        <v>0</v>
      </c>
      <c r="K4388" s="101">
        <v>0</v>
      </c>
      <c r="L4388" s="101">
        <v>0</v>
      </c>
      <c r="M4388" s="101">
        <v>0</v>
      </c>
      <c r="N4388" s="100" t="str">
        <f t="shared" si="204"/>
        <v>공격력 +233</v>
      </c>
      <c r="O4388" s="100" t="str">
        <f t="shared" si="205"/>
        <v>최대 체력 +5295</v>
      </c>
      <c r="P4388" s="100" t="str">
        <f t="shared" si="206"/>
        <v>-</v>
      </c>
    </row>
    <row r="4389" spans="1:16" ht="13.8" customHeight="1">
      <c r="A4389" s="101">
        <f>C4389*ID규칙_기본능력치그룹_단위+COUNTIF($C$4:C4389,C4389)</f>
        <v>12363036</v>
      </c>
      <c r="B4389" s="100" t="s">
        <v>459</v>
      </c>
      <c r="C4389" s="101">
        <f>VLOOKUP(B4389,WEAPON!$B:$D,3,0)</f>
        <v>12363</v>
      </c>
      <c r="D4389" s="102">
        <v>36</v>
      </c>
      <c r="E4389" s="101">
        <v>1</v>
      </c>
      <c r="F4389" s="101">
        <v>238</v>
      </c>
      <c r="G4389" s="101">
        <v>0</v>
      </c>
      <c r="H4389" s="101">
        <v>2</v>
      </c>
      <c r="I4389" s="101">
        <v>5413</v>
      </c>
      <c r="J4389" s="101">
        <v>0</v>
      </c>
      <c r="K4389" s="101">
        <v>0</v>
      </c>
      <c r="L4389" s="101">
        <v>0</v>
      </c>
      <c r="M4389" s="101">
        <v>0</v>
      </c>
      <c r="N4389" s="100" t="str">
        <f t="shared" si="204"/>
        <v>공격력 +238</v>
      </c>
      <c r="O4389" s="100" t="str">
        <f t="shared" si="205"/>
        <v>최대 체력 +5413</v>
      </c>
      <c r="P4389" s="100" t="str">
        <f t="shared" si="206"/>
        <v>-</v>
      </c>
    </row>
    <row r="4390" spans="1:16" ht="13.8" customHeight="1">
      <c r="A4390" s="101">
        <f>C4390*ID규칙_기본능력치그룹_단위+COUNTIF($C$4:C4390,C4390)</f>
        <v>12363037</v>
      </c>
      <c r="B4390" s="100" t="s">
        <v>459</v>
      </c>
      <c r="C4390" s="101">
        <f>VLOOKUP(B4390,WEAPON!$B:$D,3,0)</f>
        <v>12363</v>
      </c>
      <c r="D4390" s="102">
        <v>37</v>
      </c>
      <c r="E4390" s="101">
        <v>1</v>
      </c>
      <c r="F4390" s="101">
        <v>244</v>
      </c>
      <c r="G4390" s="101">
        <v>0</v>
      </c>
      <c r="H4390" s="101">
        <v>2</v>
      </c>
      <c r="I4390" s="101">
        <v>5530</v>
      </c>
      <c r="J4390" s="101">
        <v>0</v>
      </c>
      <c r="K4390" s="101">
        <v>0</v>
      </c>
      <c r="L4390" s="101">
        <v>0</v>
      </c>
      <c r="M4390" s="101">
        <v>0</v>
      </c>
      <c r="N4390" s="100" t="str">
        <f t="shared" si="204"/>
        <v>공격력 +244</v>
      </c>
      <c r="O4390" s="100" t="str">
        <f t="shared" si="205"/>
        <v>최대 체력 +5530</v>
      </c>
      <c r="P4390" s="100" t="str">
        <f t="shared" si="206"/>
        <v>-</v>
      </c>
    </row>
    <row r="4391" spans="1:16" ht="13.8" customHeight="1">
      <c r="A4391" s="101">
        <f>C4391*ID규칙_기본능력치그룹_단위+COUNTIF($C$4:C4391,C4391)</f>
        <v>12363038</v>
      </c>
      <c r="B4391" s="100" t="s">
        <v>459</v>
      </c>
      <c r="C4391" s="101">
        <f>VLOOKUP(B4391,WEAPON!$B:$D,3,0)</f>
        <v>12363</v>
      </c>
      <c r="D4391" s="102">
        <v>38</v>
      </c>
      <c r="E4391" s="101">
        <v>1</v>
      </c>
      <c r="F4391" s="101">
        <v>249</v>
      </c>
      <c r="G4391" s="101">
        <v>0</v>
      </c>
      <c r="H4391" s="101">
        <v>2</v>
      </c>
      <c r="I4391" s="101">
        <v>5648</v>
      </c>
      <c r="J4391" s="101">
        <v>0</v>
      </c>
      <c r="K4391" s="101">
        <v>0</v>
      </c>
      <c r="L4391" s="101">
        <v>0</v>
      </c>
      <c r="M4391" s="101">
        <v>0</v>
      </c>
      <c r="N4391" s="100" t="str">
        <f t="shared" si="204"/>
        <v>공격력 +249</v>
      </c>
      <c r="O4391" s="100" t="str">
        <f t="shared" si="205"/>
        <v>최대 체력 +5648</v>
      </c>
      <c r="P4391" s="100" t="str">
        <f t="shared" si="206"/>
        <v>-</v>
      </c>
    </row>
    <row r="4392" spans="1:16" ht="13.8" customHeight="1">
      <c r="A4392" s="101">
        <f>C4392*ID규칙_기본능력치그룹_단위+COUNTIF($C$4:C4392,C4392)</f>
        <v>12363039</v>
      </c>
      <c r="B4392" s="100" t="s">
        <v>459</v>
      </c>
      <c r="C4392" s="101">
        <f>VLOOKUP(B4392,WEAPON!$B:$D,3,0)</f>
        <v>12363</v>
      </c>
      <c r="D4392" s="102">
        <v>39</v>
      </c>
      <c r="E4392" s="101">
        <v>1</v>
      </c>
      <c r="F4392" s="101">
        <v>254</v>
      </c>
      <c r="G4392" s="101">
        <v>0</v>
      </c>
      <c r="H4392" s="101">
        <v>2</v>
      </c>
      <c r="I4392" s="101">
        <v>5766</v>
      </c>
      <c r="J4392" s="101">
        <v>0</v>
      </c>
      <c r="K4392" s="101">
        <v>0</v>
      </c>
      <c r="L4392" s="101">
        <v>0</v>
      </c>
      <c r="M4392" s="101">
        <v>0</v>
      </c>
      <c r="N4392" s="100" t="str">
        <f t="shared" si="204"/>
        <v>공격력 +254</v>
      </c>
      <c r="O4392" s="100" t="str">
        <f t="shared" si="205"/>
        <v>최대 체력 +5766</v>
      </c>
      <c r="P4392" s="100" t="str">
        <f t="shared" si="206"/>
        <v>-</v>
      </c>
    </row>
    <row r="4393" spans="1:16" ht="13.8" customHeight="1">
      <c r="A4393" s="101">
        <f>C4393*ID규칙_기본능력치그룹_단위+COUNTIF($C$4:C4393,C4393)</f>
        <v>12363040</v>
      </c>
      <c r="B4393" s="100" t="s">
        <v>459</v>
      </c>
      <c r="C4393" s="101">
        <f>VLOOKUP(B4393,WEAPON!$B:$D,3,0)</f>
        <v>12363</v>
      </c>
      <c r="D4393" s="102">
        <v>40</v>
      </c>
      <c r="E4393" s="101">
        <v>1</v>
      </c>
      <c r="F4393" s="101">
        <v>259</v>
      </c>
      <c r="G4393" s="101">
        <v>0</v>
      </c>
      <c r="H4393" s="101">
        <v>2</v>
      </c>
      <c r="I4393" s="101">
        <v>5883</v>
      </c>
      <c r="J4393" s="101">
        <v>0</v>
      </c>
      <c r="K4393" s="101">
        <v>0</v>
      </c>
      <c r="L4393" s="101">
        <v>0</v>
      </c>
      <c r="M4393" s="101">
        <v>0</v>
      </c>
      <c r="N4393" s="100" t="str">
        <f t="shared" si="204"/>
        <v>공격력 +259</v>
      </c>
      <c r="O4393" s="100" t="str">
        <f t="shared" si="205"/>
        <v>최대 체력 +5883</v>
      </c>
      <c r="P4393" s="100" t="str">
        <f t="shared" si="206"/>
        <v>-</v>
      </c>
    </row>
    <row r="4394" spans="1:16" ht="13.8" customHeight="1">
      <c r="A4394" s="101">
        <f>C4394*ID규칙_기본능력치그룹_단위+COUNTIF($C$4:C4394,C4394)</f>
        <v>12363041</v>
      </c>
      <c r="B4394" s="100" t="s">
        <v>459</v>
      </c>
      <c r="C4394" s="101">
        <f>VLOOKUP(B4394,WEAPON!$B:$D,3,0)</f>
        <v>12363</v>
      </c>
      <c r="D4394" s="102">
        <v>41</v>
      </c>
      <c r="E4394" s="101">
        <v>1</v>
      </c>
      <c r="F4394" s="101">
        <v>264</v>
      </c>
      <c r="G4394" s="101">
        <v>0</v>
      </c>
      <c r="H4394" s="101">
        <v>2</v>
      </c>
      <c r="I4394" s="101">
        <v>6001</v>
      </c>
      <c r="J4394" s="101">
        <v>0</v>
      </c>
      <c r="K4394" s="101">
        <v>0</v>
      </c>
      <c r="L4394" s="101">
        <v>0</v>
      </c>
      <c r="M4394" s="101">
        <v>0</v>
      </c>
      <c r="N4394" s="100" t="str">
        <f t="shared" si="204"/>
        <v>공격력 +264</v>
      </c>
      <c r="O4394" s="100" t="str">
        <f t="shared" si="205"/>
        <v>최대 체력 +6001</v>
      </c>
      <c r="P4394" s="100" t="str">
        <f t="shared" si="206"/>
        <v>-</v>
      </c>
    </row>
    <row r="4395" spans="1:16" ht="13.8" customHeight="1">
      <c r="A4395" s="101">
        <f>C4395*ID규칙_기본능력치그룹_단위+COUNTIF($C$4:C4395,C4395)</f>
        <v>12363042</v>
      </c>
      <c r="B4395" s="100" t="s">
        <v>459</v>
      </c>
      <c r="C4395" s="101">
        <f>VLOOKUP(B4395,WEAPON!$B:$D,3,0)</f>
        <v>12363</v>
      </c>
      <c r="D4395" s="102">
        <v>42</v>
      </c>
      <c r="E4395" s="101">
        <v>1</v>
      </c>
      <c r="F4395" s="101">
        <v>270</v>
      </c>
      <c r="G4395" s="101">
        <v>0</v>
      </c>
      <c r="H4395" s="101">
        <v>2</v>
      </c>
      <c r="I4395" s="101">
        <v>6119</v>
      </c>
      <c r="J4395" s="101">
        <v>0</v>
      </c>
      <c r="K4395" s="101">
        <v>0</v>
      </c>
      <c r="L4395" s="101">
        <v>0</v>
      </c>
      <c r="M4395" s="101">
        <v>0</v>
      </c>
      <c r="N4395" s="100" t="str">
        <f t="shared" si="204"/>
        <v>공격력 +270</v>
      </c>
      <c r="O4395" s="100" t="str">
        <f t="shared" si="205"/>
        <v>최대 체력 +6119</v>
      </c>
      <c r="P4395" s="100" t="str">
        <f t="shared" si="206"/>
        <v>-</v>
      </c>
    </row>
    <row r="4396" spans="1:16" ht="13.8" customHeight="1">
      <c r="A4396" s="101">
        <f>C4396*ID규칙_기본능력치그룹_단위+COUNTIF($C$4:C4396,C4396)</f>
        <v>12363043</v>
      </c>
      <c r="B4396" s="100" t="s">
        <v>459</v>
      </c>
      <c r="C4396" s="101">
        <f>VLOOKUP(B4396,WEAPON!$B:$D,3,0)</f>
        <v>12363</v>
      </c>
      <c r="D4396" s="102">
        <v>43</v>
      </c>
      <c r="E4396" s="101">
        <v>1</v>
      </c>
      <c r="F4396" s="101">
        <v>275</v>
      </c>
      <c r="G4396" s="101">
        <v>0</v>
      </c>
      <c r="H4396" s="101">
        <v>2</v>
      </c>
      <c r="I4396" s="101">
        <v>6236</v>
      </c>
      <c r="J4396" s="101">
        <v>0</v>
      </c>
      <c r="K4396" s="101">
        <v>0</v>
      </c>
      <c r="L4396" s="101">
        <v>0</v>
      </c>
      <c r="M4396" s="101">
        <v>0</v>
      </c>
      <c r="N4396" s="100" t="str">
        <f t="shared" si="204"/>
        <v>공격력 +275</v>
      </c>
      <c r="O4396" s="100" t="str">
        <f t="shared" si="205"/>
        <v>최대 체력 +6236</v>
      </c>
      <c r="P4396" s="100" t="str">
        <f t="shared" si="206"/>
        <v>-</v>
      </c>
    </row>
    <row r="4397" spans="1:16" ht="13.8" customHeight="1">
      <c r="A4397" s="101">
        <f>C4397*ID규칙_기본능력치그룹_단위+COUNTIF($C$4:C4397,C4397)</f>
        <v>12363044</v>
      </c>
      <c r="B4397" s="100" t="s">
        <v>459</v>
      </c>
      <c r="C4397" s="101">
        <f>VLOOKUP(B4397,WEAPON!$B:$D,3,0)</f>
        <v>12363</v>
      </c>
      <c r="D4397" s="102">
        <v>44</v>
      </c>
      <c r="E4397" s="101">
        <v>1</v>
      </c>
      <c r="F4397" s="101">
        <v>280</v>
      </c>
      <c r="G4397" s="101">
        <v>0</v>
      </c>
      <c r="H4397" s="101">
        <v>2</v>
      </c>
      <c r="I4397" s="101">
        <v>6354</v>
      </c>
      <c r="J4397" s="101">
        <v>0</v>
      </c>
      <c r="K4397" s="101">
        <v>0</v>
      </c>
      <c r="L4397" s="101">
        <v>0</v>
      </c>
      <c r="M4397" s="101">
        <v>0</v>
      </c>
      <c r="N4397" s="100" t="str">
        <f t="shared" si="204"/>
        <v>공격력 +280</v>
      </c>
      <c r="O4397" s="100" t="str">
        <f t="shared" si="205"/>
        <v>최대 체력 +6354</v>
      </c>
      <c r="P4397" s="100" t="str">
        <f t="shared" si="206"/>
        <v>-</v>
      </c>
    </row>
    <row r="4398" spans="1:16" ht="13.8" customHeight="1">
      <c r="A4398" s="101">
        <f>C4398*ID규칙_기본능력치그룹_단위+COUNTIF($C$4:C4398,C4398)</f>
        <v>12363045</v>
      </c>
      <c r="B4398" s="100" t="s">
        <v>459</v>
      </c>
      <c r="C4398" s="101">
        <f>VLOOKUP(B4398,WEAPON!$B:$D,3,0)</f>
        <v>12363</v>
      </c>
      <c r="D4398" s="102">
        <v>45</v>
      </c>
      <c r="E4398" s="101">
        <v>1</v>
      </c>
      <c r="F4398" s="101">
        <v>285</v>
      </c>
      <c r="G4398" s="101">
        <v>0</v>
      </c>
      <c r="H4398" s="101">
        <v>2</v>
      </c>
      <c r="I4398" s="101">
        <v>6472</v>
      </c>
      <c r="J4398" s="101">
        <v>0</v>
      </c>
      <c r="K4398" s="101">
        <v>0</v>
      </c>
      <c r="L4398" s="101">
        <v>0</v>
      </c>
      <c r="M4398" s="101">
        <v>0</v>
      </c>
      <c r="N4398" s="100" t="str">
        <f t="shared" si="204"/>
        <v>공격력 +285</v>
      </c>
      <c r="O4398" s="100" t="str">
        <f t="shared" si="205"/>
        <v>최대 체력 +6472</v>
      </c>
      <c r="P4398" s="100" t="str">
        <f t="shared" si="206"/>
        <v>-</v>
      </c>
    </row>
    <row r="4399" spans="1:16" ht="13.8" customHeight="1">
      <c r="A4399" s="101">
        <f>C4399*ID규칙_기본능력치그룹_단위+COUNTIF($C$4:C4399,C4399)</f>
        <v>12363046</v>
      </c>
      <c r="B4399" s="100" t="s">
        <v>459</v>
      </c>
      <c r="C4399" s="101">
        <f>VLOOKUP(B4399,WEAPON!$B:$D,3,0)</f>
        <v>12363</v>
      </c>
      <c r="D4399" s="102">
        <v>46</v>
      </c>
      <c r="E4399" s="101">
        <v>1</v>
      </c>
      <c r="F4399" s="101">
        <v>290</v>
      </c>
      <c r="G4399" s="101">
        <v>0</v>
      </c>
      <c r="H4399" s="101">
        <v>2</v>
      </c>
      <c r="I4399" s="101">
        <v>6589</v>
      </c>
      <c r="J4399" s="101">
        <v>0</v>
      </c>
      <c r="K4399" s="101">
        <v>0</v>
      </c>
      <c r="L4399" s="101">
        <v>0</v>
      </c>
      <c r="M4399" s="101">
        <v>0</v>
      </c>
      <c r="N4399" s="100" t="str">
        <f t="shared" si="204"/>
        <v>공격력 +290</v>
      </c>
      <c r="O4399" s="100" t="str">
        <f t="shared" si="205"/>
        <v>최대 체력 +6589</v>
      </c>
      <c r="P4399" s="100" t="str">
        <f t="shared" si="206"/>
        <v>-</v>
      </c>
    </row>
    <row r="4400" spans="1:16" ht="13.8" customHeight="1">
      <c r="A4400" s="101">
        <f>C4400*ID규칙_기본능력치그룹_단위+COUNTIF($C$4:C4400,C4400)</f>
        <v>12363047</v>
      </c>
      <c r="B4400" s="100" t="s">
        <v>459</v>
      </c>
      <c r="C4400" s="101">
        <f>VLOOKUP(B4400,WEAPON!$B:$D,3,0)</f>
        <v>12363</v>
      </c>
      <c r="D4400" s="102">
        <v>47</v>
      </c>
      <c r="E4400" s="101">
        <v>1</v>
      </c>
      <c r="F4400" s="101">
        <v>295</v>
      </c>
      <c r="G4400" s="101">
        <v>0</v>
      </c>
      <c r="H4400" s="101">
        <v>2</v>
      </c>
      <c r="I4400" s="101">
        <v>6707</v>
      </c>
      <c r="J4400" s="101">
        <v>0</v>
      </c>
      <c r="K4400" s="101">
        <v>0</v>
      </c>
      <c r="L4400" s="101">
        <v>0</v>
      </c>
      <c r="M4400" s="101">
        <v>0</v>
      </c>
      <c r="N4400" s="100" t="str">
        <f t="shared" si="204"/>
        <v>공격력 +295</v>
      </c>
      <c r="O4400" s="100" t="str">
        <f t="shared" si="205"/>
        <v>최대 체력 +6707</v>
      </c>
      <c r="P4400" s="100" t="str">
        <f t="shared" si="206"/>
        <v>-</v>
      </c>
    </row>
    <row r="4401" spans="1:16" ht="13.8" customHeight="1">
      <c r="A4401" s="101">
        <f>C4401*ID규칙_기본능력치그룹_단위+COUNTIF($C$4:C4401,C4401)</f>
        <v>12363048</v>
      </c>
      <c r="B4401" s="100" t="s">
        <v>459</v>
      </c>
      <c r="C4401" s="101">
        <f>VLOOKUP(B4401,WEAPON!$B:$D,3,0)</f>
        <v>12363</v>
      </c>
      <c r="D4401" s="102">
        <v>48</v>
      </c>
      <c r="E4401" s="101">
        <v>1</v>
      </c>
      <c r="F4401" s="101">
        <v>301</v>
      </c>
      <c r="G4401" s="101">
        <v>0</v>
      </c>
      <c r="H4401" s="101">
        <v>2</v>
      </c>
      <c r="I4401" s="101">
        <v>6825</v>
      </c>
      <c r="J4401" s="101">
        <v>0</v>
      </c>
      <c r="K4401" s="101">
        <v>0</v>
      </c>
      <c r="L4401" s="101">
        <v>0</v>
      </c>
      <c r="M4401" s="101">
        <v>0</v>
      </c>
      <c r="N4401" s="100" t="str">
        <f t="shared" si="204"/>
        <v>공격력 +301</v>
      </c>
      <c r="O4401" s="100" t="str">
        <f t="shared" si="205"/>
        <v>최대 체력 +6825</v>
      </c>
      <c r="P4401" s="100" t="str">
        <f t="shared" si="206"/>
        <v>-</v>
      </c>
    </row>
    <row r="4402" spans="1:16" ht="13.8" customHeight="1">
      <c r="A4402" s="101">
        <f>C4402*ID규칙_기본능력치그룹_단위+COUNTIF($C$4:C4402,C4402)</f>
        <v>12363049</v>
      </c>
      <c r="B4402" s="100" t="s">
        <v>459</v>
      </c>
      <c r="C4402" s="101">
        <f>VLOOKUP(B4402,WEAPON!$B:$D,3,0)</f>
        <v>12363</v>
      </c>
      <c r="D4402" s="102">
        <v>49</v>
      </c>
      <c r="E4402" s="101">
        <v>1</v>
      </c>
      <c r="F4402" s="101">
        <v>306</v>
      </c>
      <c r="G4402" s="101">
        <v>0</v>
      </c>
      <c r="H4402" s="101">
        <v>2</v>
      </c>
      <c r="I4402" s="101">
        <v>6942</v>
      </c>
      <c r="J4402" s="101">
        <v>0</v>
      </c>
      <c r="K4402" s="101">
        <v>0</v>
      </c>
      <c r="L4402" s="101">
        <v>0</v>
      </c>
      <c r="M4402" s="101">
        <v>0</v>
      </c>
      <c r="N4402" s="100" t="str">
        <f t="shared" si="204"/>
        <v>공격력 +306</v>
      </c>
      <c r="O4402" s="100" t="str">
        <f t="shared" si="205"/>
        <v>최대 체력 +6942</v>
      </c>
      <c r="P4402" s="100" t="str">
        <f t="shared" si="206"/>
        <v>-</v>
      </c>
    </row>
    <row r="4403" spans="1:16" ht="13.8" customHeight="1">
      <c r="A4403" s="101">
        <f>C4403*ID규칙_기본능력치그룹_단위+COUNTIF($C$4:C4403,C4403)</f>
        <v>12363050</v>
      </c>
      <c r="B4403" s="100" t="s">
        <v>459</v>
      </c>
      <c r="C4403" s="101">
        <f>VLOOKUP(B4403,WEAPON!$B:$D,3,0)</f>
        <v>12363</v>
      </c>
      <c r="D4403" s="102">
        <v>50</v>
      </c>
      <c r="E4403" s="101">
        <v>1</v>
      </c>
      <c r="F4403" s="101">
        <v>311</v>
      </c>
      <c r="G4403" s="101">
        <v>0</v>
      </c>
      <c r="H4403" s="101">
        <v>2</v>
      </c>
      <c r="I4403" s="101">
        <v>7060</v>
      </c>
      <c r="J4403" s="101">
        <v>0</v>
      </c>
      <c r="K4403" s="101">
        <v>0</v>
      </c>
      <c r="L4403" s="101">
        <v>0</v>
      </c>
      <c r="M4403" s="101">
        <v>0</v>
      </c>
      <c r="N4403" s="100" t="str">
        <f t="shared" si="204"/>
        <v>공격력 +311</v>
      </c>
      <c r="O4403" s="100" t="str">
        <f t="shared" si="205"/>
        <v>최대 체력 +7060</v>
      </c>
      <c r="P4403" s="100" t="str">
        <f t="shared" si="206"/>
        <v>-</v>
      </c>
    </row>
    <row r="4404" spans="1:16" ht="13.8" customHeight="1">
      <c r="A4404" s="101">
        <f>C4404*ID규칙_기본능력치그룹_단위+COUNTIF($C$4:C4404,C4404)</f>
        <v>21326001</v>
      </c>
      <c r="B4404" s="100" t="s">
        <v>461</v>
      </c>
      <c r="C4404" s="101">
        <f>VLOOKUP(B4404,WEAPON!$B:$D,3,0)</f>
        <v>21326</v>
      </c>
      <c r="D4404" s="102">
        <v>1</v>
      </c>
      <c r="E4404" s="101">
        <v>1</v>
      </c>
      <c r="F4404" s="101">
        <v>127</v>
      </c>
      <c r="G4404" s="101">
        <v>0</v>
      </c>
      <c r="H4404" s="101">
        <v>2</v>
      </c>
      <c r="I4404" s="101">
        <v>482</v>
      </c>
      <c r="J4404" s="101">
        <v>0</v>
      </c>
      <c r="K4404" s="101">
        <v>3</v>
      </c>
      <c r="L4404" s="101">
        <v>192</v>
      </c>
      <c r="M4404" s="101">
        <v>0</v>
      </c>
      <c r="N4404" s="100" t="str">
        <f t="shared" si="204"/>
        <v>공격력 +127</v>
      </c>
      <c r="O4404" s="100" t="str">
        <f t="shared" si="205"/>
        <v>최대 체력 +482</v>
      </c>
      <c r="P4404" s="100" t="str">
        <f t="shared" si="206"/>
        <v>치유력 +192</v>
      </c>
    </row>
    <row r="4405" spans="1:16" ht="13.8" customHeight="1">
      <c r="A4405" s="101">
        <f>C4405*ID규칙_기본능력치그룹_단위+COUNTIF($C$4:C4405,C4405)</f>
        <v>21326002</v>
      </c>
      <c r="B4405" s="100" t="s">
        <v>461</v>
      </c>
      <c r="C4405" s="101">
        <f>VLOOKUP(B4405,WEAPON!$B:$D,3,0)</f>
        <v>21326</v>
      </c>
      <c r="D4405" s="102">
        <v>2</v>
      </c>
      <c r="E4405" s="101">
        <v>1</v>
      </c>
      <c r="F4405" s="101">
        <v>139</v>
      </c>
      <c r="G4405" s="101">
        <v>0</v>
      </c>
      <c r="H4405" s="101">
        <v>2</v>
      </c>
      <c r="I4405" s="101">
        <v>526</v>
      </c>
      <c r="J4405" s="101">
        <v>0</v>
      </c>
      <c r="K4405" s="101">
        <v>3</v>
      </c>
      <c r="L4405" s="101">
        <v>209</v>
      </c>
      <c r="M4405" s="101">
        <v>0</v>
      </c>
      <c r="N4405" s="100" t="str">
        <f t="shared" si="204"/>
        <v>공격력 +139</v>
      </c>
      <c r="O4405" s="100" t="str">
        <f t="shared" si="205"/>
        <v>최대 체력 +526</v>
      </c>
      <c r="P4405" s="100" t="str">
        <f t="shared" si="206"/>
        <v>치유력 +209</v>
      </c>
    </row>
    <row r="4406" spans="1:16" ht="13.8" customHeight="1">
      <c r="A4406" s="101">
        <f>C4406*ID규칙_기본능력치그룹_단위+COUNTIF($C$4:C4406,C4406)</f>
        <v>21326003</v>
      </c>
      <c r="B4406" s="100" t="s">
        <v>461</v>
      </c>
      <c r="C4406" s="101">
        <f>VLOOKUP(B4406,WEAPON!$B:$D,3,0)</f>
        <v>21326</v>
      </c>
      <c r="D4406" s="102">
        <v>3</v>
      </c>
      <c r="E4406" s="101">
        <v>1</v>
      </c>
      <c r="F4406" s="101">
        <v>150</v>
      </c>
      <c r="G4406" s="101">
        <v>0</v>
      </c>
      <c r="H4406" s="101">
        <v>2</v>
      </c>
      <c r="I4406" s="101">
        <v>570</v>
      </c>
      <c r="J4406" s="101">
        <v>0</v>
      </c>
      <c r="K4406" s="101">
        <v>3</v>
      </c>
      <c r="L4406" s="101">
        <v>227</v>
      </c>
      <c r="M4406" s="101">
        <v>0</v>
      </c>
      <c r="N4406" s="100" t="str">
        <f t="shared" si="204"/>
        <v>공격력 +150</v>
      </c>
      <c r="O4406" s="100" t="str">
        <f t="shared" si="205"/>
        <v>최대 체력 +570</v>
      </c>
      <c r="P4406" s="100" t="str">
        <f t="shared" si="206"/>
        <v>치유력 +227</v>
      </c>
    </row>
    <row r="4407" spans="1:16" ht="13.8" customHeight="1">
      <c r="A4407" s="101">
        <f>C4407*ID규칙_기본능력치그룹_단위+COUNTIF($C$4:C4407,C4407)</f>
        <v>21326004</v>
      </c>
      <c r="B4407" s="100" t="s">
        <v>461</v>
      </c>
      <c r="C4407" s="101">
        <f>VLOOKUP(B4407,WEAPON!$B:$D,3,0)</f>
        <v>21326</v>
      </c>
      <c r="D4407" s="102">
        <v>4</v>
      </c>
      <c r="E4407" s="101">
        <v>1</v>
      </c>
      <c r="F4407" s="101">
        <v>162</v>
      </c>
      <c r="G4407" s="101">
        <v>0</v>
      </c>
      <c r="H4407" s="101">
        <v>2</v>
      </c>
      <c r="I4407" s="101">
        <v>614</v>
      </c>
      <c r="J4407" s="101">
        <v>0</v>
      </c>
      <c r="K4407" s="101">
        <v>3</v>
      </c>
      <c r="L4407" s="101">
        <v>244</v>
      </c>
      <c r="M4407" s="101">
        <v>0</v>
      </c>
      <c r="N4407" s="100" t="str">
        <f t="shared" si="204"/>
        <v>공격력 +162</v>
      </c>
      <c r="O4407" s="100" t="str">
        <f t="shared" si="205"/>
        <v>최대 체력 +614</v>
      </c>
      <c r="P4407" s="100" t="str">
        <f t="shared" si="206"/>
        <v>치유력 +244</v>
      </c>
    </row>
    <row r="4408" spans="1:16" ht="13.8" customHeight="1">
      <c r="A4408" s="101">
        <f>C4408*ID규칙_기본능력치그룹_단위+COUNTIF($C$4:C4408,C4408)</f>
        <v>21326005</v>
      </c>
      <c r="B4408" s="100" t="s">
        <v>461</v>
      </c>
      <c r="C4408" s="101">
        <f>VLOOKUP(B4408,WEAPON!$B:$D,3,0)</f>
        <v>21326</v>
      </c>
      <c r="D4408" s="102">
        <v>5</v>
      </c>
      <c r="E4408" s="101">
        <v>1</v>
      </c>
      <c r="F4408" s="101">
        <v>173</v>
      </c>
      <c r="G4408" s="101">
        <v>0</v>
      </c>
      <c r="H4408" s="101">
        <v>2</v>
      </c>
      <c r="I4408" s="101">
        <v>657</v>
      </c>
      <c r="J4408" s="101">
        <v>0</v>
      </c>
      <c r="K4408" s="101">
        <v>3</v>
      </c>
      <c r="L4408" s="101">
        <v>262</v>
      </c>
      <c r="M4408" s="101">
        <v>0</v>
      </c>
      <c r="N4408" s="100" t="str">
        <f t="shared" si="204"/>
        <v>공격력 +173</v>
      </c>
      <c r="O4408" s="100" t="str">
        <f t="shared" si="205"/>
        <v>최대 체력 +657</v>
      </c>
      <c r="P4408" s="100" t="str">
        <f t="shared" si="206"/>
        <v>치유력 +262</v>
      </c>
    </row>
    <row r="4409" spans="1:16" ht="13.8" customHeight="1">
      <c r="A4409" s="101">
        <f>C4409*ID규칙_기본능력치그룹_단위+COUNTIF($C$4:C4409,C4409)</f>
        <v>21326006</v>
      </c>
      <c r="B4409" s="100" t="s">
        <v>461</v>
      </c>
      <c r="C4409" s="101">
        <f>VLOOKUP(B4409,WEAPON!$B:$D,3,0)</f>
        <v>21326</v>
      </c>
      <c r="D4409" s="102">
        <v>6</v>
      </c>
      <c r="E4409" s="101">
        <v>1</v>
      </c>
      <c r="F4409" s="101">
        <v>185</v>
      </c>
      <c r="G4409" s="101">
        <v>0</v>
      </c>
      <c r="H4409" s="101">
        <v>2</v>
      </c>
      <c r="I4409" s="101">
        <v>701</v>
      </c>
      <c r="J4409" s="101">
        <v>0</v>
      </c>
      <c r="K4409" s="101">
        <v>3</v>
      </c>
      <c r="L4409" s="101">
        <v>279</v>
      </c>
      <c r="M4409" s="101">
        <v>0</v>
      </c>
      <c r="N4409" s="100" t="str">
        <f t="shared" si="204"/>
        <v>공격력 +185</v>
      </c>
      <c r="O4409" s="100" t="str">
        <f t="shared" si="205"/>
        <v>최대 체력 +701</v>
      </c>
      <c r="P4409" s="100" t="str">
        <f t="shared" si="206"/>
        <v>치유력 +279</v>
      </c>
    </row>
    <row r="4410" spans="1:16" ht="13.8" customHeight="1">
      <c r="A4410" s="101">
        <f>C4410*ID규칙_기본능력치그룹_단위+COUNTIF($C$4:C4410,C4410)</f>
        <v>21326007</v>
      </c>
      <c r="B4410" s="100" t="s">
        <v>461</v>
      </c>
      <c r="C4410" s="101">
        <f>VLOOKUP(B4410,WEAPON!$B:$D,3,0)</f>
        <v>21326</v>
      </c>
      <c r="D4410" s="102">
        <v>7</v>
      </c>
      <c r="E4410" s="101">
        <v>1</v>
      </c>
      <c r="F4410" s="101">
        <v>196</v>
      </c>
      <c r="G4410" s="101">
        <v>0</v>
      </c>
      <c r="H4410" s="101">
        <v>2</v>
      </c>
      <c r="I4410" s="101">
        <v>745</v>
      </c>
      <c r="J4410" s="101">
        <v>0</v>
      </c>
      <c r="K4410" s="101">
        <v>3</v>
      </c>
      <c r="L4410" s="101">
        <v>297</v>
      </c>
      <c r="M4410" s="101">
        <v>0</v>
      </c>
      <c r="N4410" s="100" t="str">
        <f t="shared" si="204"/>
        <v>공격력 +196</v>
      </c>
      <c r="O4410" s="100" t="str">
        <f t="shared" si="205"/>
        <v>최대 체력 +745</v>
      </c>
      <c r="P4410" s="100" t="str">
        <f t="shared" si="206"/>
        <v>치유력 +297</v>
      </c>
    </row>
    <row r="4411" spans="1:16" ht="13.8" customHeight="1">
      <c r="A4411" s="101">
        <f>C4411*ID규칙_기본능력치그룹_단위+COUNTIF($C$4:C4411,C4411)</f>
        <v>21326008</v>
      </c>
      <c r="B4411" s="100" t="s">
        <v>461</v>
      </c>
      <c r="C4411" s="101">
        <f>VLOOKUP(B4411,WEAPON!$B:$D,3,0)</f>
        <v>21326</v>
      </c>
      <c r="D4411" s="102">
        <v>8</v>
      </c>
      <c r="E4411" s="101">
        <v>1</v>
      </c>
      <c r="F4411" s="101">
        <v>208</v>
      </c>
      <c r="G4411" s="101">
        <v>0</v>
      </c>
      <c r="H4411" s="101">
        <v>2</v>
      </c>
      <c r="I4411" s="101">
        <v>789</v>
      </c>
      <c r="J4411" s="101">
        <v>0</v>
      </c>
      <c r="K4411" s="101">
        <v>3</v>
      </c>
      <c r="L4411" s="101">
        <v>314</v>
      </c>
      <c r="M4411" s="101">
        <v>0</v>
      </c>
      <c r="N4411" s="100" t="str">
        <f t="shared" si="204"/>
        <v>공격력 +208</v>
      </c>
      <c r="O4411" s="100" t="str">
        <f t="shared" si="205"/>
        <v>최대 체력 +789</v>
      </c>
      <c r="P4411" s="100" t="str">
        <f t="shared" si="206"/>
        <v>치유력 +314</v>
      </c>
    </row>
    <row r="4412" spans="1:16" ht="13.8" customHeight="1">
      <c r="A4412" s="101">
        <f>C4412*ID규칙_기본능력치그룹_단위+COUNTIF($C$4:C4412,C4412)</f>
        <v>21326009</v>
      </c>
      <c r="B4412" s="100" t="s">
        <v>461</v>
      </c>
      <c r="C4412" s="101">
        <f>VLOOKUP(B4412,WEAPON!$B:$D,3,0)</f>
        <v>21326</v>
      </c>
      <c r="D4412" s="102">
        <v>9</v>
      </c>
      <c r="E4412" s="101">
        <v>1</v>
      </c>
      <c r="F4412" s="101">
        <v>219</v>
      </c>
      <c r="G4412" s="101">
        <v>0</v>
      </c>
      <c r="H4412" s="101">
        <v>2</v>
      </c>
      <c r="I4412" s="101">
        <v>833</v>
      </c>
      <c r="J4412" s="101">
        <v>0</v>
      </c>
      <c r="K4412" s="101">
        <v>3</v>
      </c>
      <c r="L4412" s="101">
        <v>332</v>
      </c>
      <c r="M4412" s="101">
        <v>0</v>
      </c>
      <c r="N4412" s="100" t="str">
        <f t="shared" si="204"/>
        <v>공격력 +219</v>
      </c>
      <c r="O4412" s="100" t="str">
        <f t="shared" si="205"/>
        <v>최대 체력 +833</v>
      </c>
      <c r="P4412" s="100" t="str">
        <f t="shared" si="206"/>
        <v>치유력 +332</v>
      </c>
    </row>
    <row r="4413" spans="1:16" ht="13.8" customHeight="1">
      <c r="A4413" s="101">
        <f>C4413*ID규칙_기본능력치그룹_단위+COUNTIF($C$4:C4413,C4413)</f>
        <v>21326010</v>
      </c>
      <c r="B4413" s="100" t="s">
        <v>461</v>
      </c>
      <c r="C4413" s="101">
        <f>VLOOKUP(B4413,WEAPON!$B:$D,3,0)</f>
        <v>21326</v>
      </c>
      <c r="D4413" s="102">
        <v>10</v>
      </c>
      <c r="E4413" s="101">
        <v>1</v>
      </c>
      <c r="F4413" s="101">
        <v>231</v>
      </c>
      <c r="G4413" s="101">
        <v>0</v>
      </c>
      <c r="H4413" s="101">
        <v>2</v>
      </c>
      <c r="I4413" s="101">
        <v>877</v>
      </c>
      <c r="J4413" s="101">
        <v>0</v>
      </c>
      <c r="K4413" s="101">
        <v>3</v>
      </c>
      <c r="L4413" s="101">
        <v>349</v>
      </c>
      <c r="M4413" s="101">
        <v>0</v>
      </c>
      <c r="N4413" s="100" t="str">
        <f t="shared" si="204"/>
        <v>공격력 +231</v>
      </c>
      <c r="O4413" s="100" t="str">
        <f t="shared" si="205"/>
        <v>최대 체력 +877</v>
      </c>
      <c r="P4413" s="100" t="str">
        <f t="shared" si="206"/>
        <v>치유력 +349</v>
      </c>
    </row>
    <row r="4414" spans="1:16" ht="13.8" customHeight="1">
      <c r="A4414" s="101">
        <f>C4414*ID규칙_기본능력치그룹_단위+COUNTIF($C$4:C4414,C4414)</f>
        <v>21326011</v>
      </c>
      <c r="B4414" s="100" t="s">
        <v>461</v>
      </c>
      <c r="C4414" s="101">
        <f>VLOOKUP(B4414,WEAPON!$B:$D,3,0)</f>
        <v>21326</v>
      </c>
      <c r="D4414" s="102">
        <v>11</v>
      </c>
      <c r="E4414" s="101">
        <v>1</v>
      </c>
      <c r="F4414" s="101">
        <v>242</v>
      </c>
      <c r="G4414" s="101">
        <v>0</v>
      </c>
      <c r="H4414" s="101">
        <v>2</v>
      </c>
      <c r="I4414" s="101">
        <v>920</v>
      </c>
      <c r="J4414" s="101">
        <v>0</v>
      </c>
      <c r="K4414" s="101">
        <v>3</v>
      </c>
      <c r="L4414" s="101">
        <v>366</v>
      </c>
      <c r="M4414" s="101">
        <v>0</v>
      </c>
      <c r="N4414" s="100" t="str">
        <f t="shared" si="204"/>
        <v>공격력 +242</v>
      </c>
      <c r="O4414" s="100" t="str">
        <f t="shared" si="205"/>
        <v>최대 체력 +920</v>
      </c>
      <c r="P4414" s="100" t="str">
        <f t="shared" si="206"/>
        <v>치유력 +366</v>
      </c>
    </row>
    <row r="4415" spans="1:16" ht="13.8" customHeight="1">
      <c r="A4415" s="101">
        <f>C4415*ID규칙_기본능력치그룹_단위+COUNTIF($C$4:C4415,C4415)</f>
        <v>21326012</v>
      </c>
      <c r="B4415" s="100" t="s">
        <v>461</v>
      </c>
      <c r="C4415" s="101">
        <f>VLOOKUP(B4415,WEAPON!$B:$D,3,0)</f>
        <v>21326</v>
      </c>
      <c r="D4415" s="102">
        <v>12</v>
      </c>
      <c r="E4415" s="101">
        <v>1</v>
      </c>
      <c r="F4415" s="101">
        <v>254</v>
      </c>
      <c r="G4415" s="101">
        <v>0</v>
      </c>
      <c r="H4415" s="101">
        <v>2</v>
      </c>
      <c r="I4415" s="101">
        <v>964</v>
      </c>
      <c r="J4415" s="101">
        <v>0</v>
      </c>
      <c r="K4415" s="101">
        <v>3</v>
      </c>
      <c r="L4415" s="101">
        <v>384</v>
      </c>
      <c r="M4415" s="101">
        <v>0</v>
      </c>
      <c r="N4415" s="100" t="str">
        <f t="shared" si="204"/>
        <v>공격력 +254</v>
      </c>
      <c r="O4415" s="100" t="str">
        <f t="shared" si="205"/>
        <v>최대 체력 +964</v>
      </c>
      <c r="P4415" s="100" t="str">
        <f t="shared" si="206"/>
        <v>치유력 +384</v>
      </c>
    </row>
    <row r="4416" spans="1:16" ht="13.8" customHeight="1">
      <c r="A4416" s="101">
        <f>C4416*ID규칙_기본능력치그룹_단위+COUNTIF($C$4:C4416,C4416)</f>
        <v>21326013</v>
      </c>
      <c r="B4416" s="100" t="s">
        <v>461</v>
      </c>
      <c r="C4416" s="101">
        <f>VLOOKUP(B4416,WEAPON!$B:$D,3,0)</f>
        <v>21326</v>
      </c>
      <c r="D4416" s="102">
        <v>13</v>
      </c>
      <c r="E4416" s="101">
        <v>1</v>
      </c>
      <c r="F4416" s="101">
        <v>265</v>
      </c>
      <c r="G4416" s="101">
        <v>0</v>
      </c>
      <c r="H4416" s="101">
        <v>2</v>
      </c>
      <c r="I4416" s="101">
        <v>1008</v>
      </c>
      <c r="J4416" s="101">
        <v>0</v>
      </c>
      <c r="K4416" s="101">
        <v>3</v>
      </c>
      <c r="L4416" s="101">
        <v>401</v>
      </c>
      <c r="M4416" s="101">
        <v>0</v>
      </c>
      <c r="N4416" s="100" t="str">
        <f t="shared" si="204"/>
        <v>공격력 +265</v>
      </c>
      <c r="O4416" s="100" t="str">
        <f t="shared" si="205"/>
        <v>최대 체력 +1008</v>
      </c>
      <c r="P4416" s="100" t="str">
        <f t="shared" si="206"/>
        <v>치유력 +401</v>
      </c>
    </row>
    <row r="4417" spans="1:16" ht="13.8" customHeight="1">
      <c r="A4417" s="101">
        <f>C4417*ID규칙_기본능력치그룹_단위+COUNTIF($C$4:C4417,C4417)</f>
        <v>21326014</v>
      </c>
      <c r="B4417" s="100" t="s">
        <v>461</v>
      </c>
      <c r="C4417" s="101">
        <f>VLOOKUP(B4417,WEAPON!$B:$D,3,0)</f>
        <v>21326</v>
      </c>
      <c r="D4417" s="102">
        <v>14</v>
      </c>
      <c r="E4417" s="101">
        <v>1</v>
      </c>
      <c r="F4417" s="101">
        <v>277</v>
      </c>
      <c r="G4417" s="101">
        <v>0</v>
      </c>
      <c r="H4417" s="101">
        <v>2</v>
      </c>
      <c r="I4417" s="101">
        <v>1052</v>
      </c>
      <c r="J4417" s="101">
        <v>0</v>
      </c>
      <c r="K4417" s="101">
        <v>3</v>
      </c>
      <c r="L4417" s="101">
        <v>419</v>
      </c>
      <c r="M4417" s="101">
        <v>0</v>
      </c>
      <c r="N4417" s="100" t="str">
        <f t="shared" si="204"/>
        <v>공격력 +277</v>
      </c>
      <c r="O4417" s="100" t="str">
        <f t="shared" si="205"/>
        <v>최대 체력 +1052</v>
      </c>
      <c r="P4417" s="100" t="str">
        <f t="shared" si="206"/>
        <v>치유력 +419</v>
      </c>
    </row>
    <row r="4418" spans="1:16" ht="13.8" customHeight="1">
      <c r="A4418" s="101">
        <f>C4418*ID규칙_기본능력치그룹_단위+COUNTIF($C$4:C4418,C4418)</f>
        <v>21326015</v>
      </c>
      <c r="B4418" s="100" t="s">
        <v>461</v>
      </c>
      <c r="C4418" s="101">
        <f>VLOOKUP(B4418,WEAPON!$B:$D,3,0)</f>
        <v>21326</v>
      </c>
      <c r="D4418" s="102">
        <v>15</v>
      </c>
      <c r="E4418" s="101">
        <v>1</v>
      </c>
      <c r="F4418" s="101">
        <v>288</v>
      </c>
      <c r="G4418" s="101">
        <v>0</v>
      </c>
      <c r="H4418" s="101">
        <v>2</v>
      </c>
      <c r="I4418" s="101">
        <v>1096</v>
      </c>
      <c r="J4418" s="101">
        <v>0</v>
      </c>
      <c r="K4418" s="101">
        <v>3</v>
      </c>
      <c r="L4418" s="101">
        <v>436</v>
      </c>
      <c r="M4418" s="101">
        <v>0</v>
      </c>
      <c r="N4418" s="100" t="str">
        <f t="shared" si="204"/>
        <v>공격력 +288</v>
      </c>
      <c r="O4418" s="100" t="str">
        <f t="shared" si="205"/>
        <v>최대 체력 +1096</v>
      </c>
      <c r="P4418" s="100" t="str">
        <f t="shared" si="206"/>
        <v>치유력 +436</v>
      </c>
    </row>
    <row r="4419" spans="1:16" ht="13.8" customHeight="1">
      <c r="A4419" s="101">
        <f>C4419*ID규칙_기본능력치그룹_단위+COUNTIF($C$4:C4419,C4419)</f>
        <v>21326016</v>
      </c>
      <c r="B4419" s="100" t="s">
        <v>461</v>
      </c>
      <c r="C4419" s="101">
        <f>VLOOKUP(B4419,WEAPON!$B:$D,3,0)</f>
        <v>21326</v>
      </c>
      <c r="D4419" s="102">
        <v>16</v>
      </c>
      <c r="E4419" s="101">
        <v>1</v>
      </c>
      <c r="F4419" s="101">
        <v>300</v>
      </c>
      <c r="G4419" s="101">
        <v>0</v>
      </c>
      <c r="H4419" s="101">
        <v>2</v>
      </c>
      <c r="I4419" s="101">
        <v>1140</v>
      </c>
      <c r="J4419" s="101">
        <v>0</v>
      </c>
      <c r="K4419" s="101">
        <v>3</v>
      </c>
      <c r="L4419" s="101">
        <v>454</v>
      </c>
      <c r="M4419" s="101">
        <v>0</v>
      </c>
      <c r="N4419" s="100" t="str">
        <f t="shared" si="204"/>
        <v>공격력 +300</v>
      </c>
      <c r="O4419" s="100" t="str">
        <f t="shared" si="205"/>
        <v>최대 체력 +1140</v>
      </c>
      <c r="P4419" s="100" t="str">
        <f t="shared" si="206"/>
        <v>치유력 +454</v>
      </c>
    </row>
    <row r="4420" spans="1:16" ht="13.8" customHeight="1">
      <c r="A4420" s="101">
        <f>C4420*ID규칙_기본능력치그룹_단위+COUNTIF($C$4:C4420,C4420)</f>
        <v>21326017</v>
      </c>
      <c r="B4420" s="100" t="s">
        <v>461</v>
      </c>
      <c r="C4420" s="101">
        <f>VLOOKUP(B4420,WEAPON!$B:$D,3,0)</f>
        <v>21326</v>
      </c>
      <c r="D4420" s="102">
        <v>17</v>
      </c>
      <c r="E4420" s="101">
        <v>1</v>
      </c>
      <c r="F4420" s="101">
        <v>311</v>
      </c>
      <c r="G4420" s="101">
        <v>0</v>
      </c>
      <c r="H4420" s="101">
        <v>2</v>
      </c>
      <c r="I4420" s="101">
        <v>1183</v>
      </c>
      <c r="J4420" s="101">
        <v>0</v>
      </c>
      <c r="K4420" s="101">
        <v>3</v>
      </c>
      <c r="L4420" s="101">
        <v>471</v>
      </c>
      <c r="M4420" s="101">
        <v>0</v>
      </c>
      <c r="N4420" s="100" t="str">
        <f t="shared" ref="N4420:N4483" si="207">IF(E4420=0,"-",VLOOKUP(E4420,STATS_TYPE,2,0)&amp;" +")&amp;IF(E4420=0,"",IF(G4420=0,F4420,F4420/100&amp;"%"))</f>
        <v>공격력 +311</v>
      </c>
      <c r="O4420" s="100" t="str">
        <f t="shared" ref="O4420:O4483" si="208">IF(H4420=0,"-",VLOOKUP(H4420,STATS_TYPE,2,0)&amp;" +")&amp;IF(H4420=0,"",IF(J4420=0,I4420,I4420/100&amp;"%"))</f>
        <v>최대 체력 +1183</v>
      </c>
      <c r="P4420" s="100" t="str">
        <f t="shared" ref="P4420:P4483" si="209">IF(K4420=0,"-",VLOOKUP(K4420,STATS_TYPE,2,0)&amp;" +")&amp;IF(K4420=0,"",IF(M4420=0,L4420,L4420/100&amp;"%"))</f>
        <v>치유력 +471</v>
      </c>
    </row>
    <row r="4421" spans="1:16" ht="13.8" customHeight="1">
      <c r="A4421" s="101">
        <f>C4421*ID규칙_기본능력치그룹_단위+COUNTIF($C$4:C4421,C4421)</f>
        <v>21326018</v>
      </c>
      <c r="B4421" s="100" t="s">
        <v>461</v>
      </c>
      <c r="C4421" s="101">
        <f>VLOOKUP(B4421,WEAPON!$B:$D,3,0)</f>
        <v>21326</v>
      </c>
      <c r="D4421" s="102">
        <v>18</v>
      </c>
      <c r="E4421" s="101">
        <v>1</v>
      </c>
      <c r="F4421" s="101">
        <v>323</v>
      </c>
      <c r="G4421" s="101">
        <v>0</v>
      </c>
      <c r="H4421" s="101">
        <v>2</v>
      </c>
      <c r="I4421" s="101">
        <v>1227</v>
      </c>
      <c r="J4421" s="101">
        <v>0</v>
      </c>
      <c r="K4421" s="101">
        <v>3</v>
      </c>
      <c r="L4421" s="101">
        <v>489</v>
      </c>
      <c r="M4421" s="101">
        <v>0</v>
      </c>
      <c r="N4421" s="100" t="str">
        <f t="shared" si="207"/>
        <v>공격력 +323</v>
      </c>
      <c r="O4421" s="100" t="str">
        <f t="shared" si="208"/>
        <v>최대 체력 +1227</v>
      </c>
      <c r="P4421" s="100" t="str">
        <f t="shared" si="209"/>
        <v>치유력 +489</v>
      </c>
    </row>
    <row r="4422" spans="1:16" ht="13.8" customHeight="1">
      <c r="A4422" s="101">
        <f>C4422*ID규칙_기본능력치그룹_단위+COUNTIF($C$4:C4422,C4422)</f>
        <v>21326019</v>
      </c>
      <c r="B4422" s="100" t="s">
        <v>461</v>
      </c>
      <c r="C4422" s="101">
        <f>VLOOKUP(B4422,WEAPON!$B:$D,3,0)</f>
        <v>21326</v>
      </c>
      <c r="D4422" s="102">
        <v>19</v>
      </c>
      <c r="E4422" s="101">
        <v>1</v>
      </c>
      <c r="F4422" s="101">
        <v>335</v>
      </c>
      <c r="G4422" s="101">
        <v>0</v>
      </c>
      <c r="H4422" s="101">
        <v>2</v>
      </c>
      <c r="I4422" s="101">
        <v>1271</v>
      </c>
      <c r="J4422" s="101">
        <v>0</v>
      </c>
      <c r="K4422" s="101">
        <v>3</v>
      </c>
      <c r="L4422" s="101">
        <v>506</v>
      </c>
      <c r="M4422" s="101">
        <v>0</v>
      </c>
      <c r="N4422" s="100" t="str">
        <f t="shared" si="207"/>
        <v>공격력 +335</v>
      </c>
      <c r="O4422" s="100" t="str">
        <f t="shared" si="208"/>
        <v>최대 체력 +1271</v>
      </c>
      <c r="P4422" s="100" t="str">
        <f t="shared" si="209"/>
        <v>치유력 +506</v>
      </c>
    </row>
    <row r="4423" spans="1:16" ht="13.8" customHeight="1">
      <c r="A4423" s="101">
        <f>C4423*ID규칙_기본능력치그룹_단위+COUNTIF($C$4:C4423,C4423)</f>
        <v>21326020</v>
      </c>
      <c r="B4423" s="100" t="s">
        <v>461</v>
      </c>
      <c r="C4423" s="101">
        <f>VLOOKUP(B4423,WEAPON!$B:$D,3,0)</f>
        <v>21326</v>
      </c>
      <c r="D4423" s="102">
        <v>20</v>
      </c>
      <c r="E4423" s="101">
        <v>1</v>
      </c>
      <c r="F4423" s="101">
        <v>346</v>
      </c>
      <c r="G4423" s="101">
        <v>0</v>
      </c>
      <c r="H4423" s="101">
        <v>2</v>
      </c>
      <c r="I4423" s="101">
        <v>1315</v>
      </c>
      <c r="J4423" s="101">
        <v>0</v>
      </c>
      <c r="K4423" s="101">
        <v>3</v>
      </c>
      <c r="L4423" s="101">
        <v>524</v>
      </c>
      <c r="M4423" s="101">
        <v>0</v>
      </c>
      <c r="N4423" s="100" t="str">
        <f t="shared" si="207"/>
        <v>공격력 +346</v>
      </c>
      <c r="O4423" s="100" t="str">
        <f t="shared" si="208"/>
        <v>최대 체력 +1315</v>
      </c>
      <c r="P4423" s="100" t="str">
        <f t="shared" si="209"/>
        <v>치유력 +524</v>
      </c>
    </row>
    <row r="4424" spans="1:16" ht="13.8" customHeight="1">
      <c r="A4424" s="101">
        <f>C4424*ID규칙_기본능력치그룹_단위+COUNTIF($C$4:C4424,C4424)</f>
        <v>21326021</v>
      </c>
      <c r="B4424" s="100" t="s">
        <v>461</v>
      </c>
      <c r="C4424" s="101">
        <f>VLOOKUP(B4424,WEAPON!$B:$D,3,0)</f>
        <v>21326</v>
      </c>
      <c r="D4424" s="102">
        <v>21</v>
      </c>
      <c r="E4424" s="101">
        <v>1</v>
      </c>
      <c r="F4424" s="101">
        <v>358</v>
      </c>
      <c r="G4424" s="101">
        <v>0</v>
      </c>
      <c r="H4424" s="101">
        <v>2</v>
      </c>
      <c r="I4424" s="101">
        <v>1359</v>
      </c>
      <c r="J4424" s="101">
        <v>0</v>
      </c>
      <c r="K4424" s="101">
        <v>3</v>
      </c>
      <c r="L4424" s="101">
        <v>541</v>
      </c>
      <c r="M4424" s="101">
        <v>0</v>
      </c>
      <c r="N4424" s="100" t="str">
        <f t="shared" si="207"/>
        <v>공격력 +358</v>
      </c>
      <c r="O4424" s="100" t="str">
        <f t="shared" si="208"/>
        <v>최대 체력 +1359</v>
      </c>
      <c r="P4424" s="100" t="str">
        <f t="shared" si="209"/>
        <v>치유력 +541</v>
      </c>
    </row>
    <row r="4425" spans="1:16" ht="13.8" customHeight="1">
      <c r="A4425" s="101">
        <f>C4425*ID규칙_기본능력치그룹_단위+COUNTIF($C$4:C4425,C4425)</f>
        <v>21326022</v>
      </c>
      <c r="B4425" s="100" t="s">
        <v>461</v>
      </c>
      <c r="C4425" s="101">
        <f>VLOOKUP(B4425,WEAPON!$B:$D,3,0)</f>
        <v>21326</v>
      </c>
      <c r="D4425" s="102">
        <v>22</v>
      </c>
      <c r="E4425" s="101">
        <v>1</v>
      </c>
      <c r="F4425" s="101">
        <v>369</v>
      </c>
      <c r="G4425" s="101">
        <v>0</v>
      </c>
      <c r="H4425" s="101">
        <v>2</v>
      </c>
      <c r="I4425" s="101">
        <v>1403</v>
      </c>
      <c r="J4425" s="101">
        <v>0</v>
      </c>
      <c r="K4425" s="101">
        <v>3</v>
      </c>
      <c r="L4425" s="101">
        <v>558</v>
      </c>
      <c r="M4425" s="101">
        <v>0</v>
      </c>
      <c r="N4425" s="100" t="str">
        <f t="shared" si="207"/>
        <v>공격력 +369</v>
      </c>
      <c r="O4425" s="100" t="str">
        <f t="shared" si="208"/>
        <v>최대 체력 +1403</v>
      </c>
      <c r="P4425" s="100" t="str">
        <f t="shared" si="209"/>
        <v>치유력 +558</v>
      </c>
    </row>
    <row r="4426" spans="1:16" ht="13.8" customHeight="1">
      <c r="A4426" s="101">
        <f>C4426*ID규칙_기본능력치그룹_단위+COUNTIF($C$4:C4426,C4426)</f>
        <v>21326023</v>
      </c>
      <c r="B4426" s="100" t="s">
        <v>461</v>
      </c>
      <c r="C4426" s="101">
        <f>VLOOKUP(B4426,WEAPON!$B:$D,3,0)</f>
        <v>21326</v>
      </c>
      <c r="D4426" s="102">
        <v>23</v>
      </c>
      <c r="E4426" s="101">
        <v>1</v>
      </c>
      <c r="F4426" s="101">
        <v>381</v>
      </c>
      <c r="G4426" s="101">
        <v>0</v>
      </c>
      <c r="H4426" s="101">
        <v>2</v>
      </c>
      <c r="I4426" s="101">
        <v>1446</v>
      </c>
      <c r="J4426" s="101">
        <v>0</v>
      </c>
      <c r="K4426" s="101">
        <v>3</v>
      </c>
      <c r="L4426" s="101">
        <v>576</v>
      </c>
      <c r="M4426" s="101">
        <v>0</v>
      </c>
      <c r="N4426" s="100" t="str">
        <f t="shared" si="207"/>
        <v>공격력 +381</v>
      </c>
      <c r="O4426" s="100" t="str">
        <f t="shared" si="208"/>
        <v>최대 체력 +1446</v>
      </c>
      <c r="P4426" s="100" t="str">
        <f t="shared" si="209"/>
        <v>치유력 +576</v>
      </c>
    </row>
    <row r="4427" spans="1:16" ht="13.8" customHeight="1">
      <c r="A4427" s="101">
        <f>C4427*ID규칙_기본능력치그룹_단위+COUNTIF($C$4:C4427,C4427)</f>
        <v>21326024</v>
      </c>
      <c r="B4427" s="100" t="s">
        <v>461</v>
      </c>
      <c r="C4427" s="101">
        <f>VLOOKUP(B4427,WEAPON!$B:$D,3,0)</f>
        <v>21326</v>
      </c>
      <c r="D4427" s="102">
        <v>24</v>
      </c>
      <c r="E4427" s="101">
        <v>1</v>
      </c>
      <c r="F4427" s="101">
        <v>392</v>
      </c>
      <c r="G4427" s="101">
        <v>0</v>
      </c>
      <c r="H4427" s="101">
        <v>2</v>
      </c>
      <c r="I4427" s="101">
        <v>1490</v>
      </c>
      <c r="J4427" s="101">
        <v>0</v>
      </c>
      <c r="K4427" s="101">
        <v>3</v>
      </c>
      <c r="L4427" s="101">
        <v>593</v>
      </c>
      <c r="M4427" s="101">
        <v>0</v>
      </c>
      <c r="N4427" s="100" t="str">
        <f t="shared" si="207"/>
        <v>공격력 +392</v>
      </c>
      <c r="O4427" s="100" t="str">
        <f t="shared" si="208"/>
        <v>최대 체력 +1490</v>
      </c>
      <c r="P4427" s="100" t="str">
        <f t="shared" si="209"/>
        <v>치유력 +593</v>
      </c>
    </row>
    <row r="4428" spans="1:16" ht="13.8" customHeight="1">
      <c r="A4428" s="101">
        <f>C4428*ID규칙_기본능력치그룹_단위+COUNTIF($C$4:C4428,C4428)</f>
        <v>21326025</v>
      </c>
      <c r="B4428" s="100" t="s">
        <v>461</v>
      </c>
      <c r="C4428" s="101">
        <f>VLOOKUP(B4428,WEAPON!$B:$D,3,0)</f>
        <v>21326</v>
      </c>
      <c r="D4428" s="102">
        <v>25</v>
      </c>
      <c r="E4428" s="101">
        <v>1</v>
      </c>
      <c r="F4428" s="101">
        <v>404</v>
      </c>
      <c r="G4428" s="101">
        <v>0</v>
      </c>
      <c r="H4428" s="101">
        <v>2</v>
      </c>
      <c r="I4428" s="101">
        <v>1534</v>
      </c>
      <c r="J4428" s="101">
        <v>0</v>
      </c>
      <c r="K4428" s="101">
        <v>3</v>
      </c>
      <c r="L4428" s="101">
        <v>611</v>
      </c>
      <c r="M4428" s="101">
        <v>0</v>
      </c>
      <c r="N4428" s="100" t="str">
        <f t="shared" si="207"/>
        <v>공격력 +404</v>
      </c>
      <c r="O4428" s="100" t="str">
        <f t="shared" si="208"/>
        <v>최대 체력 +1534</v>
      </c>
      <c r="P4428" s="100" t="str">
        <f t="shared" si="209"/>
        <v>치유력 +611</v>
      </c>
    </row>
    <row r="4429" spans="1:16" ht="13.8" customHeight="1">
      <c r="A4429" s="101">
        <f>C4429*ID규칙_기본능력치그룹_단위+COUNTIF($C$4:C4429,C4429)</f>
        <v>21326026</v>
      </c>
      <c r="B4429" s="100" t="s">
        <v>461</v>
      </c>
      <c r="C4429" s="101">
        <f>VLOOKUP(B4429,WEAPON!$B:$D,3,0)</f>
        <v>21326</v>
      </c>
      <c r="D4429" s="102">
        <v>26</v>
      </c>
      <c r="E4429" s="101">
        <v>1</v>
      </c>
      <c r="F4429" s="101">
        <v>415</v>
      </c>
      <c r="G4429" s="101">
        <v>0</v>
      </c>
      <c r="H4429" s="101">
        <v>2</v>
      </c>
      <c r="I4429" s="101">
        <v>1578</v>
      </c>
      <c r="J4429" s="101">
        <v>0</v>
      </c>
      <c r="K4429" s="101">
        <v>3</v>
      </c>
      <c r="L4429" s="101">
        <v>628</v>
      </c>
      <c r="M4429" s="101">
        <v>0</v>
      </c>
      <c r="N4429" s="100" t="str">
        <f t="shared" si="207"/>
        <v>공격력 +415</v>
      </c>
      <c r="O4429" s="100" t="str">
        <f t="shared" si="208"/>
        <v>최대 체력 +1578</v>
      </c>
      <c r="P4429" s="100" t="str">
        <f t="shared" si="209"/>
        <v>치유력 +628</v>
      </c>
    </row>
    <row r="4430" spans="1:16" ht="13.8" customHeight="1">
      <c r="A4430" s="101">
        <f>C4430*ID규칙_기본능력치그룹_단위+COUNTIF($C$4:C4430,C4430)</f>
        <v>21326027</v>
      </c>
      <c r="B4430" s="100" t="s">
        <v>461</v>
      </c>
      <c r="C4430" s="101">
        <f>VLOOKUP(B4430,WEAPON!$B:$D,3,0)</f>
        <v>21326</v>
      </c>
      <c r="D4430" s="102">
        <v>27</v>
      </c>
      <c r="E4430" s="101">
        <v>1</v>
      </c>
      <c r="F4430" s="101">
        <v>427</v>
      </c>
      <c r="G4430" s="101">
        <v>0</v>
      </c>
      <c r="H4430" s="101">
        <v>2</v>
      </c>
      <c r="I4430" s="101">
        <v>1622</v>
      </c>
      <c r="J4430" s="101">
        <v>0</v>
      </c>
      <c r="K4430" s="101">
        <v>3</v>
      </c>
      <c r="L4430" s="101">
        <v>646</v>
      </c>
      <c r="M4430" s="101">
        <v>0</v>
      </c>
      <c r="N4430" s="100" t="str">
        <f t="shared" si="207"/>
        <v>공격력 +427</v>
      </c>
      <c r="O4430" s="100" t="str">
        <f t="shared" si="208"/>
        <v>최대 체력 +1622</v>
      </c>
      <c r="P4430" s="100" t="str">
        <f t="shared" si="209"/>
        <v>치유력 +646</v>
      </c>
    </row>
    <row r="4431" spans="1:16" ht="13.8" customHeight="1">
      <c r="A4431" s="101">
        <f>C4431*ID규칙_기본능력치그룹_단위+COUNTIF($C$4:C4431,C4431)</f>
        <v>21326028</v>
      </c>
      <c r="B4431" s="100" t="s">
        <v>461</v>
      </c>
      <c r="C4431" s="101">
        <f>VLOOKUP(B4431,WEAPON!$B:$D,3,0)</f>
        <v>21326</v>
      </c>
      <c r="D4431" s="102">
        <v>28</v>
      </c>
      <c r="E4431" s="101">
        <v>1</v>
      </c>
      <c r="F4431" s="101">
        <v>438</v>
      </c>
      <c r="G4431" s="101">
        <v>0</v>
      </c>
      <c r="H4431" s="101">
        <v>2</v>
      </c>
      <c r="I4431" s="101">
        <v>1666</v>
      </c>
      <c r="J4431" s="101">
        <v>0</v>
      </c>
      <c r="K4431" s="101">
        <v>3</v>
      </c>
      <c r="L4431" s="101">
        <v>663</v>
      </c>
      <c r="M4431" s="101">
        <v>0</v>
      </c>
      <c r="N4431" s="100" t="str">
        <f t="shared" si="207"/>
        <v>공격력 +438</v>
      </c>
      <c r="O4431" s="100" t="str">
        <f t="shared" si="208"/>
        <v>최대 체력 +1666</v>
      </c>
      <c r="P4431" s="100" t="str">
        <f t="shared" si="209"/>
        <v>치유력 +663</v>
      </c>
    </row>
    <row r="4432" spans="1:16" ht="13.8" customHeight="1">
      <c r="A4432" s="101">
        <f>C4432*ID규칙_기본능력치그룹_단위+COUNTIF($C$4:C4432,C4432)</f>
        <v>21326029</v>
      </c>
      <c r="B4432" s="100" t="s">
        <v>461</v>
      </c>
      <c r="C4432" s="101">
        <f>VLOOKUP(B4432,WEAPON!$B:$D,3,0)</f>
        <v>21326</v>
      </c>
      <c r="D4432" s="102">
        <v>29</v>
      </c>
      <c r="E4432" s="101">
        <v>1</v>
      </c>
      <c r="F4432" s="101">
        <v>450</v>
      </c>
      <c r="G4432" s="101">
        <v>0</v>
      </c>
      <c r="H4432" s="101">
        <v>2</v>
      </c>
      <c r="I4432" s="101">
        <v>1709</v>
      </c>
      <c r="J4432" s="101">
        <v>0</v>
      </c>
      <c r="K4432" s="101">
        <v>3</v>
      </c>
      <c r="L4432" s="101">
        <v>681</v>
      </c>
      <c r="M4432" s="101">
        <v>0</v>
      </c>
      <c r="N4432" s="100" t="str">
        <f t="shared" si="207"/>
        <v>공격력 +450</v>
      </c>
      <c r="O4432" s="100" t="str">
        <f t="shared" si="208"/>
        <v>최대 체력 +1709</v>
      </c>
      <c r="P4432" s="100" t="str">
        <f t="shared" si="209"/>
        <v>치유력 +681</v>
      </c>
    </row>
    <row r="4433" spans="1:16" ht="13.8" customHeight="1">
      <c r="A4433" s="101">
        <f>C4433*ID규칙_기본능력치그룹_단위+COUNTIF($C$4:C4433,C4433)</f>
        <v>21326030</v>
      </c>
      <c r="B4433" s="100" t="s">
        <v>461</v>
      </c>
      <c r="C4433" s="101">
        <f>VLOOKUP(B4433,WEAPON!$B:$D,3,0)</f>
        <v>21326</v>
      </c>
      <c r="D4433" s="102">
        <v>30</v>
      </c>
      <c r="E4433" s="101">
        <v>1</v>
      </c>
      <c r="F4433" s="101">
        <v>461</v>
      </c>
      <c r="G4433" s="101">
        <v>0</v>
      </c>
      <c r="H4433" s="101">
        <v>2</v>
      </c>
      <c r="I4433" s="101">
        <v>1753</v>
      </c>
      <c r="J4433" s="101">
        <v>0</v>
      </c>
      <c r="K4433" s="101">
        <v>3</v>
      </c>
      <c r="L4433" s="101">
        <v>698</v>
      </c>
      <c r="M4433" s="101">
        <v>0</v>
      </c>
      <c r="N4433" s="100" t="str">
        <f t="shared" si="207"/>
        <v>공격력 +461</v>
      </c>
      <c r="O4433" s="100" t="str">
        <f t="shared" si="208"/>
        <v>최대 체력 +1753</v>
      </c>
      <c r="P4433" s="100" t="str">
        <f t="shared" si="209"/>
        <v>치유력 +698</v>
      </c>
    </row>
    <row r="4434" spans="1:16" ht="13.8" customHeight="1">
      <c r="A4434" s="101">
        <f>C4434*ID규칙_기본능력치그룹_단위+COUNTIF($C$4:C4434,C4434)</f>
        <v>21326031</v>
      </c>
      <c r="B4434" s="100" t="s">
        <v>461</v>
      </c>
      <c r="C4434" s="101">
        <f>VLOOKUP(B4434,WEAPON!$B:$D,3,0)</f>
        <v>21326</v>
      </c>
      <c r="D4434" s="102">
        <v>31</v>
      </c>
      <c r="E4434" s="101">
        <v>1</v>
      </c>
      <c r="F4434" s="101">
        <v>473</v>
      </c>
      <c r="G4434" s="101">
        <v>0</v>
      </c>
      <c r="H4434" s="101">
        <v>2</v>
      </c>
      <c r="I4434" s="101">
        <v>1797</v>
      </c>
      <c r="J4434" s="101">
        <v>0</v>
      </c>
      <c r="K4434" s="101">
        <v>3</v>
      </c>
      <c r="L4434" s="101">
        <v>715</v>
      </c>
      <c r="M4434" s="101">
        <v>0</v>
      </c>
      <c r="N4434" s="100" t="str">
        <f t="shared" si="207"/>
        <v>공격력 +473</v>
      </c>
      <c r="O4434" s="100" t="str">
        <f t="shared" si="208"/>
        <v>최대 체력 +1797</v>
      </c>
      <c r="P4434" s="100" t="str">
        <f t="shared" si="209"/>
        <v>치유력 +715</v>
      </c>
    </row>
    <row r="4435" spans="1:16" ht="13.8" customHeight="1">
      <c r="A4435" s="101">
        <f>C4435*ID규칙_기본능력치그룹_단위+COUNTIF($C$4:C4435,C4435)</f>
        <v>21326032</v>
      </c>
      <c r="B4435" s="100" t="s">
        <v>461</v>
      </c>
      <c r="C4435" s="101">
        <f>VLOOKUP(B4435,WEAPON!$B:$D,3,0)</f>
        <v>21326</v>
      </c>
      <c r="D4435" s="102">
        <v>32</v>
      </c>
      <c r="E4435" s="101">
        <v>1</v>
      </c>
      <c r="F4435" s="101">
        <v>484</v>
      </c>
      <c r="G4435" s="101">
        <v>0</v>
      </c>
      <c r="H4435" s="101">
        <v>2</v>
      </c>
      <c r="I4435" s="101">
        <v>1841</v>
      </c>
      <c r="J4435" s="101">
        <v>0</v>
      </c>
      <c r="K4435" s="101">
        <v>3</v>
      </c>
      <c r="L4435" s="101">
        <v>733</v>
      </c>
      <c r="M4435" s="101">
        <v>0</v>
      </c>
      <c r="N4435" s="100" t="str">
        <f t="shared" si="207"/>
        <v>공격력 +484</v>
      </c>
      <c r="O4435" s="100" t="str">
        <f t="shared" si="208"/>
        <v>최대 체력 +1841</v>
      </c>
      <c r="P4435" s="100" t="str">
        <f t="shared" si="209"/>
        <v>치유력 +733</v>
      </c>
    </row>
    <row r="4436" spans="1:16" ht="13.8" customHeight="1">
      <c r="A4436" s="101">
        <f>C4436*ID규칙_기본능력치그룹_단위+COUNTIF($C$4:C4436,C4436)</f>
        <v>21326033</v>
      </c>
      <c r="B4436" s="100" t="s">
        <v>461</v>
      </c>
      <c r="C4436" s="101">
        <f>VLOOKUP(B4436,WEAPON!$B:$D,3,0)</f>
        <v>21326</v>
      </c>
      <c r="D4436" s="102">
        <v>33</v>
      </c>
      <c r="E4436" s="101">
        <v>1</v>
      </c>
      <c r="F4436" s="101">
        <v>496</v>
      </c>
      <c r="G4436" s="101">
        <v>0</v>
      </c>
      <c r="H4436" s="101">
        <v>2</v>
      </c>
      <c r="I4436" s="101">
        <v>1885</v>
      </c>
      <c r="J4436" s="101">
        <v>0</v>
      </c>
      <c r="K4436" s="101">
        <v>3</v>
      </c>
      <c r="L4436" s="101">
        <v>750</v>
      </c>
      <c r="M4436" s="101">
        <v>0</v>
      </c>
      <c r="N4436" s="100" t="str">
        <f t="shared" si="207"/>
        <v>공격력 +496</v>
      </c>
      <c r="O4436" s="100" t="str">
        <f t="shared" si="208"/>
        <v>최대 체력 +1885</v>
      </c>
      <c r="P4436" s="100" t="str">
        <f t="shared" si="209"/>
        <v>치유력 +750</v>
      </c>
    </row>
    <row r="4437" spans="1:16" ht="13.8" customHeight="1">
      <c r="A4437" s="101">
        <f>C4437*ID규칙_기본능력치그룹_단위+COUNTIF($C$4:C4437,C4437)</f>
        <v>21326034</v>
      </c>
      <c r="B4437" s="100" t="s">
        <v>461</v>
      </c>
      <c r="C4437" s="101">
        <f>VLOOKUP(B4437,WEAPON!$B:$D,3,0)</f>
        <v>21326</v>
      </c>
      <c r="D4437" s="102">
        <v>34</v>
      </c>
      <c r="E4437" s="101">
        <v>1</v>
      </c>
      <c r="F4437" s="101">
        <v>508</v>
      </c>
      <c r="G4437" s="101">
        <v>0</v>
      </c>
      <c r="H4437" s="101">
        <v>2</v>
      </c>
      <c r="I4437" s="101">
        <v>1929</v>
      </c>
      <c r="J4437" s="101">
        <v>0</v>
      </c>
      <c r="K4437" s="101">
        <v>3</v>
      </c>
      <c r="L4437" s="101">
        <v>768</v>
      </c>
      <c r="M4437" s="101">
        <v>0</v>
      </c>
      <c r="N4437" s="100" t="str">
        <f t="shared" si="207"/>
        <v>공격력 +508</v>
      </c>
      <c r="O4437" s="100" t="str">
        <f t="shared" si="208"/>
        <v>최대 체력 +1929</v>
      </c>
      <c r="P4437" s="100" t="str">
        <f t="shared" si="209"/>
        <v>치유력 +768</v>
      </c>
    </row>
    <row r="4438" spans="1:16" ht="13.8" customHeight="1">
      <c r="A4438" s="101">
        <f>C4438*ID규칙_기본능력치그룹_단위+COUNTIF($C$4:C4438,C4438)</f>
        <v>21326035</v>
      </c>
      <c r="B4438" s="100" t="s">
        <v>461</v>
      </c>
      <c r="C4438" s="101">
        <f>VLOOKUP(B4438,WEAPON!$B:$D,3,0)</f>
        <v>21326</v>
      </c>
      <c r="D4438" s="102">
        <v>35</v>
      </c>
      <c r="E4438" s="101">
        <v>1</v>
      </c>
      <c r="F4438" s="101">
        <v>519</v>
      </c>
      <c r="G4438" s="101">
        <v>0</v>
      </c>
      <c r="H4438" s="101">
        <v>2</v>
      </c>
      <c r="I4438" s="101">
        <v>1972</v>
      </c>
      <c r="J4438" s="101">
        <v>0</v>
      </c>
      <c r="K4438" s="101">
        <v>3</v>
      </c>
      <c r="L4438" s="101">
        <v>785</v>
      </c>
      <c r="M4438" s="101">
        <v>0</v>
      </c>
      <c r="N4438" s="100" t="str">
        <f t="shared" si="207"/>
        <v>공격력 +519</v>
      </c>
      <c r="O4438" s="100" t="str">
        <f t="shared" si="208"/>
        <v>최대 체력 +1972</v>
      </c>
      <c r="P4438" s="100" t="str">
        <f t="shared" si="209"/>
        <v>치유력 +785</v>
      </c>
    </row>
    <row r="4439" spans="1:16" ht="13.8" customHeight="1">
      <c r="A4439" s="101">
        <f>C4439*ID규칙_기본능력치그룹_단위+COUNTIF($C$4:C4439,C4439)</f>
        <v>21326036</v>
      </c>
      <c r="B4439" s="100" t="s">
        <v>461</v>
      </c>
      <c r="C4439" s="101">
        <f>VLOOKUP(B4439,WEAPON!$B:$D,3,0)</f>
        <v>21326</v>
      </c>
      <c r="D4439" s="102">
        <v>36</v>
      </c>
      <c r="E4439" s="101">
        <v>1</v>
      </c>
      <c r="F4439" s="101">
        <v>531</v>
      </c>
      <c r="G4439" s="101">
        <v>0</v>
      </c>
      <c r="H4439" s="101">
        <v>2</v>
      </c>
      <c r="I4439" s="101">
        <v>2016</v>
      </c>
      <c r="J4439" s="101">
        <v>0</v>
      </c>
      <c r="K4439" s="101">
        <v>3</v>
      </c>
      <c r="L4439" s="101">
        <v>803</v>
      </c>
      <c r="M4439" s="101">
        <v>0</v>
      </c>
      <c r="N4439" s="100" t="str">
        <f t="shared" si="207"/>
        <v>공격력 +531</v>
      </c>
      <c r="O4439" s="100" t="str">
        <f t="shared" si="208"/>
        <v>최대 체력 +2016</v>
      </c>
      <c r="P4439" s="100" t="str">
        <f t="shared" si="209"/>
        <v>치유력 +803</v>
      </c>
    </row>
    <row r="4440" spans="1:16" ht="13.8" customHeight="1">
      <c r="A4440" s="101">
        <f>C4440*ID규칙_기본능력치그룹_단위+COUNTIF($C$4:C4440,C4440)</f>
        <v>21326037</v>
      </c>
      <c r="B4440" s="100" t="s">
        <v>461</v>
      </c>
      <c r="C4440" s="101">
        <f>VLOOKUP(B4440,WEAPON!$B:$D,3,0)</f>
        <v>21326</v>
      </c>
      <c r="D4440" s="102">
        <v>37</v>
      </c>
      <c r="E4440" s="101">
        <v>1</v>
      </c>
      <c r="F4440" s="101">
        <v>542</v>
      </c>
      <c r="G4440" s="101">
        <v>0</v>
      </c>
      <c r="H4440" s="101">
        <v>2</v>
      </c>
      <c r="I4440" s="101">
        <v>2060</v>
      </c>
      <c r="J4440" s="101">
        <v>0</v>
      </c>
      <c r="K4440" s="101">
        <v>3</v>
      </c>
      <c r="L4440" s="101">
        <v>820</v>
      </c>
      <c r="M4440" s="101">
        <v>0</v>
      </c>
      <c r="N4440" s="100" t="str">
        <f t="shared" si="207"/>
        <v>공격력 +542</v>
      </c>
      <c r="O4440" s="100" t="str">
        <f t="shared" si="208"/>
        <v>최대 체력 +2060</v>
      </c>
      <c r="P4440" s="100" t="str">
        <f t="shared" si="209"/>
        <v>치유력 +820</v>
      </c>
    </row>
    <row r="4441" spans="1:16" ht="13.8" customHeight="1">
      <c r="A4441" s="101">
        <f>C4441*ID규칙_기본능력치그룹_단위+COUNTIF($C$4:C4441,C4441)</f>
        <v>21326038</v>
      </c>
      <c r="B4441" s="100" t="s">
        <v>461</v>
      </c>
      <c r="C4441" s="101">
        <f>VLOOKUP(B4441,WEAPON!$B:$D,3,0)</f>
        <v>21326</v>
      </c>
      <c r="D4441" s="102">
        <v>38</v>
      </c>
      <c r="E4441" s="101">
        <v>1</v>
      </c>
      <c r="F4441" s="101">
        <v>554</v>
      </c>
      <c r="G4441" s="101">
        <v>0</v>
      </c>
      <c r="H4441" s="101">
        <v>2</v>
      </c>
      <c r="I4441" s="101">
        <v>2104</v>
      </c>
      <c r="J4441" s="101">
        <v>0</v>
      </c>
      <c r="K4441" s="101">
        <v>3</v>
      </c>
      <c r="L4441" s="101">
        <v>838</v>
      </c>
      <c r="M4441" s="101">
        <v>0</v>
      </c>
      <c r="N4441" s="100" t="str">
        <f t="shared" si="207"/>
        <v>공격력 +554</v>
      </c>
      <c r="O4441" s="100" t="str">
        <f t="shared" si="208"/>
        <v>최대 체력 +2104</v>
      </c>
      <c r="P4441" s="100" t="str">
        <f t="shared" si="209"/>
        <v>치유력 +838</v>
      </c>
    </row>
    <row r="4442" spans="1:16" ht="13.8" customHeight="1">
      <c r="A4442" s="101">
        <f>C4442*ID규칙_기본능력치그룹_단위+COUNTIF($C$4:C4442,C4442)</f>
        <v>21326039</v>
      </c>
      <c r="B4442" s="100" t="s">
        <v>461</v>
      </c>
      <c r="C4442" s="101">
        <f>VLOOKUP(B4442,WEAPON!$B:$D,3,0)</f>
        <v>21326</v>
      </c>
      <c r="D4442" s="102">
        <v>39</v>
      </c>
      <c r="E4442" s="101">
        <v>1</v>
      </c>
      <c r="F4442" s="101">
        <v>565</v>
      </c>
      <c r="G4442" s="101">
        <v>0</v>
      </c>
      <c r="H4442" s="101">
        <v>2</v>
      </c>
      <c r="I4442" s="101">
        <v>2148</v>
      </c>
      <c r="J4442" s="101">
        <v>0</v>
      </c>
      <c r="K4442" s="101">
        <v>3</v>
      </c>
      <c r="L4442" s="101">
        <v>855</v>
      </c>
      <c r="M4442" s="101">
        <v>0</v>
      </c>
      <c r="N4442" s="100" t="str">
        <f t="shared" si="207"/>
        <v>공격력 +565</v>
      </c>
      <c r="O4442" s="100" t="str">
        <f t="shared" si="208"/>
        <v>최대 체력 +2148</v>
      </c>
      <c r="P4442" s="100" t="str">
        <f t="shared" si="209"/>
        <v>치유력 +855</v>
      </c>
    </row>
    <row r="4443" spans="1:16" ht="13.8" customHeight="1">
      <c r="A4443" s="101">
        <f>C4443*ID규칙_기본능력치그룹_단위+COUNTIF($C$4:C4443,C4443)</f>
        <v>21326040</v>
      </c>
      <c r="B4443" s="100" t="s">
        <v>461</v>
      </c>
      <c r="C4443" s="101">
        <f>VLOOKUP(B4443,WEAPON!$B:$D,3,0)</f>
        <v>21326</v>
      </c>
      <c r="D4443" s="102">
        <v>40</v>
      </c>
      <c r="E4443" s="101">
        <v>1</v>
      </c>
      <c r="F4443" s="101">
        <v>577</v>
      </c>
      <c r="G4443" s="101">
        <v>0</v>
      </c>
      <c r="H4443" s="101">
        <v>2</v>
      </c>
      <c r="I4443" s="101">
        <v>2192</v>
      </c>
      <c r="J4443" s="101">
        <v>0</v>
      </c>
      <c r="K4443" s="101">
        <v>3</v>
      </c>
      <c r="L4443" s="101">
        <v>873</v>
      </c>
      <c r="M4443" s="101">
        <v>0</v>
      </c>
      <c r="N4443" s="100" t="str">
        <f t="shared" si="207"/>
        <v>공격력 +577</v>
      </c>
      <c r="O4443" s="100" t="str">
        <f t="shared" si="208"/>
        <v>최대 체력 +2192</v>
      </c>
      <c r="P4443" s="100" t="str">
        <f t="shared" si="209"/>
        <v>치유력 +873</v>
      </c>
    </row>
    <row r="4444" spans="1:16" ht="13.8" customHeight="1">
      <c r="A4444" s="101">
        <f>C4444*ID규칙_기본능력치그룹_단위+COUNTIF($C$4:C4444,C4444)</f>
        <v>21326041</v>
      </c>
      <c r="B4444" s="100" t="s">
        <v>461</v>
      </c>
      <c r="C4444" s="101">
        <f>VLOOKUP(B4444,WEAPON!$B:$D,3,0)</f>
        <v>21326</v>
      </c>
      <c r="D4444" s="102">
        <v>41</v>
      </c>
      <c r="E4444" s="101">
        <v>1</v>
      </c>
      <c r="F4444" s="101">
        <v>588</v>
      </c>
      <c r="G4444" s="101">
        <v>0</v>
      </c>
      <c r="H4444" s="101">
        <v>2</v>
      </c>
      <c r="I4444" s="101">
        <v>2235</v>
      </c>
      <c r="J4444" s="101">
        <v>0</v>
      </c>
      <c r="K4444" s="101">
        <v>3</v>
      </c>
      <c r="L4444" s="101">
        <v>890</v>
      </c>
      <c r="M4444" s="101">
        <v>0</v>
      </c>
      <c r="N4444" s="100" t="str">
        <f t="shared" si="207"/>
        <v>공격력 +588</v>
      </c>
      <c r="O4444" s="100" t="str">
        <f t="shared" si="208"/>
        <v>최대 체력 +2235</v>
      </c>
      <c r="P4444" s="100" t="str">
        <f t="shared" si="209"/>
        <v>치유력 +890</v>
      </c>
    </row>
    <row r="4445" spans="1:16" ht="13.8" customHeight="1">
      <c r="A4445" s="101">
        <f>C4445*ID규칙_기본능력치그룹_단위+COUNTIF($C$4:C4445,C4445)</f>
        <v>21326042</v>
      </c>
      <c r="B4445" s="100" t="s">
        <v>461</v>
      </c>
      <c r="C4445" s="101">
        <f>VLOOKUP(B4445,WEAPON!$B:$D,3,0)</f>
        <v>21326</v>
      </c>
      <c r="D4445" s="102">
        <v>42</v>
      </c>
      <c r="E4445" s="101">
        <v>1</v>
      </c>
      <c r="F4445" s="101">
        <v>600</v>
      </c>
      <c r="G4445" s="101">
        <v>0</v>
      </c>
      <c r="H4445" s="101">
        <v>2</v>
      </c>
      <c r="I4445" s="101">
        <v>2279</v>
      </c>
      <c r="J4445" s="101">
        <v>0</v>
      </c>
      <c r="K4445" s="101">
        <v>3</v>
      </c>
      <c r="L4445" s="101">
        <v>907</v>
      </c>
      <c r="M4445" s="101">
        <v>0</v>
      </c>
      <c r="N4445" s="100" t="str">
        <f t="shared" si="207"/>
        <v>공격력 +600</v>
      </c>
      <c r="O4445" s="100" t="str">
        <f t="shared" si="208"/>
        <v>최대 체력 +2279</v>
      </c>
      <c r="P4445" s="100" t="str">
        <f t="shared" si="209"/>
        <v>치유력 +907</v>
      </c>
    </row>
    <row r="4446" spans="1:16" ht="13.8" customHeight="1">
      <c r="A4446" s="101">
        <f>C4446*ID규칙_기본능력치그룹_단위+COUNTIF($C$4:C4446,C4446)</f>
        <v>21326043</v>
      </c>
      <c r="B4446" s="100" t="s">
        <v>461</v>
      </c>
      <c r="C4446" s="101">
        <f>VLOOKUP(B4446,WEAPON!$B:$D,3,0)</f>
        <v>21326</v>
      </c>
      <c r="D4446" s="102">
        <v>43</v>
      </c>
      <c r="E4446" s="101">
        <v>1</v>
      </c>
      <c r="F4446" s="101">
        <v>611</v>
      </c>
      <c r="G4446" s="101">
        <v>0</v>
      </c>
      <c r="H4446" s="101">
        <v>2</v>
      </c>
      <c r="I4446" s="101">
        <v>2323</v>
      </c>
      <c r="J4446" s="101">
        <v>0</v>
      </c>
      <c r="K4446" s="101">
        <v>3</v>
      </c>
      <c r="L4446" s="101">
        <v>925</v>
      </c>
      <c r="M4446" s="101">
        <v>0</v>
      </c>
      <c r="N4446" s="100" t="str">
        <f t="shared" si="207"/>
        <v>공격력 +611</v>
      </c>
      <c r="O4446" s="100" t="str">
        <f t="shared" si="208"/>
        <v>최대 체력 +2323</v>
      </c>
      <c r="P4446" s="100" t="str">
        <f t="shared" si="209"/>
        <v>치유력 +925</v>
      </c>
    </row>
    <row r="4447" spans="1:16" ht="13.8" customHeight="1">
      <c r="A4447" s="101">
        <f>C4447*ID규칙_기본능력치그룹_단위+COUNTIF($C$4:C4447,C4447)</f>
        <v>21326044</v>
      </c>
      <c r="B4447" s="100" t="s">
        <v>461</v>
      </c>
      <c r="C4447" s="101">
        <f>VLOOKUP(B4447,WEAPON!$B:$D,3,0)</f>
        <v>21326</v>
      </c>
      <c r="D4447" s="102">
        <v>44</v>
      </c>
      <c r="E4447" s="101">
        <v>1</v>
      </c>
      <c r="F4447" s="101">
        <v>623</v>
      </c>
      <c r="G4447" s="101">
        <v>0</v>
      </c>
      <c r="H4447" s="101">
        <v>2</v>
      </c>
      <c r="I4447" s="101">
        <v>2367</v>
      </c>
      <c r="J4447" s="101">
        <v>0</v>
      </c>
      <c r="K4447" s="101">
        <v>3</v>
      </c>
      <c r="L4447" s="101">
        <v>942</v>
      </c>
      <c r="M4447" s="101">
        <v>0</v>
      </c>
      <c r="N4447" s="100" t="str">
        <f t="shared" si="207"/>
        <v>공격력 +623</v>
      </c>
      <c r="O4447" s="100" t="str">
        <f t="shared" si="208"/>
        <v>최대 체력 +2367</v>
      </c>
      <c r="P4447" s="100" t="str">
        <f t="shared" si="209"/>
        <v>치유력 +942</v>
      </c>
    </row>
    <row r="4448" spans="1:16" ht="13.8" customHeight="1">
      <c r="A4448" s="101">
        <f>C4448*ID규칙_기본능력치그룹_단위+COUNTIF($C$4:C4448,C4448)</f>
        <v>21326045</v>
      </c>
      <c r="B4448" s="100" t="s">
        <v>461</v>
      </c>
      <c r="C4448" s="101">
        <f>VLOOKUP(B4448,WEAPON!$B:$D,3,0)</f>
        <v>21326</v>
      </c>
      <c r="D4448" s="102">
        <v>45</v>
      </c>
      <c r="E4448" s="101">
        <v>1</v>
      </c>
      <c r="F4448" s="101">
        <v>634</v>
      </c>
      <c r="G4448" s="101">
        <v>0</v>
      </c>
      <c r="H4448" s="101">
        <v>2</v>
      </c>
      <c r="I4448" s="101">
        <v>2411</v>
      </c>
      <c r="J4448" s="101">
        <v>0</v>
      </c>
      <c r="K4448" s="101">
        <v>3</v>
      </c>
      <c r="L4448" s="101">
        <v>960</v>
      </c>
      <c r="M4448" s="101">
        <v>0</v>
      </c>
      <c r="N4448" s="100" t="str">
        <f t="shared" si="207"/>
        <v>공격력 +634</v>
      </c>
      <c r="O4448" s="100" t="str">
        <f t="shared" si="208"/>
        <v>최대 체력 +2411</v>
      </c>
      <c r="P4448" s="100" t="str">
        <f t="shared" si="209"/>
        <v>치유력 +960</v>
      </c>
    </row>
    <row r="4449" spans="1:16" ht="13.8" customHeight="1">
      <c r="A4449" s="101">
        <f>C4449*ID규칙_기본능력치그룹_단위+COUNTIF($C$4:C4449,C4449)</f>
        <v>21326046</v>
      </c>
      <c r="B4449" s="100" t="s">
        <v>461</v>
      </c>
      <c r="C4449" s="101">
        <f>VLOOKUP(B4449,WEAPON!$B:$D,3,0)</f>
        <v>21326</v>
      </c>
      <c r="D4449" s="102">
        <v>46</v>
      </c>
      <c r="E4449" s="101">
        <v>1</v>
      </c>
      <c r="F4449" s="101">
        <v>646</v>
      </c>
      <c r="G4449" s="101">
        <v>0</v>
      </c>
      <c r="H4449" s="101">
        <v>2</v>
      </c>
      <c r="I4449" s="101">
        <v>2455</v>
      </c>
      <c r="J4449" s="101">
        <v>0</v>
      </c>
      <c r="K4449" s="101">
        <v>3</v>
      </c>
      <c r="L4449" s="101">
        <v>977</v>
      </c>
      <c r="M4449" s="101">
        <v>0</v>
      </c>
      <c r="N4449" s="100" t="str">
        <f t="shared" si="207"/>
        <v>공격력 +646</v>
      </c>
      <c r="O4449" s="100" t="str">
        <f t="shared" si="208"/>
        <v>최대 체력 +2455</v>
      </c>
      <c r="P4449" s="100" t="str">
        <f t="shared" si="209"/>
        <v>치유력 +977</v>
      </c>
    </row>
    <row r="4450" spans="1:16" ht="13.8" customHeight="1">
      <c r="A4450" s="101">
        <f>C4450*ID규칙_기본능력치그룹_단위+COUNTIF($C$4:C4450,C4450)</f>
        <v>21326047</v>
      </c>
      <c r="B4450" s="100" t="s">
        <v>461</v>
      </c>
      <c r="C4450" s="101">
        <f>VLOOKUP(B4450,WEAPON!$B:$D,3,0)</f>
        <v>21326</v>
      </c>
      <c r="D4450" s="102">
        <v>47</v>
      </c>
      <c r="E4450" s="101">
        <v>1</v>
      </c>
      <c r="F4450" s="101">
        <v>657</v>
      </c>
      <c r="G4450" s="101">
        <v>0</v>
      </c>
      <c r="H4450" s="101">
        <v>2</v>
      </c>
      <c r="I4450" s="101">
        <v>2498</v>
      </c>
      <c r="J4450" s="101">
        <v>0</v>
      </c>
      <c r="K4450" s="101">
        <v>3</v>
      </c>
      <c r="L4450" s="101">
        <v>995</v>
      </c>
      <c r="M4450" s="101">
        <v>0</v>
      </c>
      <c r="N4450" s="100" t="str">
        <f t="shared" si="207"/>
        <v>공격력 +657</v>
      </c>
      <c r="O4450" s="100" t="str">
        <f t="shared" si="208"/>
        <v>최대 체력 +2498</v>
      </c>
      <c r="P4450" s="100" t="str">
        <f t="shared" si="209"/>
        <v>치유력 +995</v>
      </c>
    </row>
    <row r="4451" spans="1:16" ht="13.8" customHeight="1">
      <c r="A4451" s="101">
        <f>C4451*ID규칙_기본능력치그룹_단위+COUNTIF($C$4:C4451,C4451)</f>
        <v>21326048</v>
      </c>
      <c r="B4451" s="100" t="s">
        <v>461</v>
      </c>
      <c r="C4451" s="101">
        <f>VLOOKUP(B4451,WEAPON!$B:$D,3,0)</f>
        <v>21326</v>
      </c>
      <c r="D4451" s="102">
        <v>48</v>
      </c>
      <c r="E4451" s="101">
        <v>1</v>
      </c>
      <c r="F4451" s="101">
        <v>669</v>
      </c>
      <c r="G4451" s="101">
        <v>0</v>
      </c>
      <c r="H4451" s="101">
        <v>2</v>
      </c>
      <c r="I4451" s="101">
        <v>2542</v>
      </c>
      <c r="J4451" s="101">
        <v>0</v>
      </c>
      <c r="K4451" s="101">
        <v>3</v>
      </c>
      <c r="L4451" s="101">
        <v>1012</v>
      </c>
      <c r="M4451" s="101">
        <v>0</v>
      </c>
      <c r="N4451" s="100" t="str">
        <f t="shared" si="207"/>
        <v>공격력 +669</v>
      </c>
      <c r="O4451" s="100" t="str">
        <f t="shared" si="208"/>
        <v>최대 체력 +2542</v>
      </c>
      <c r="P4451" s="100" t="str">
        <f t="shared" si="209"/>
        <v>치유력 +1012</v>
      </c>
    </row>
    <row r="4452" spans="1:16" ht="13.8" customHeight="1">
      <c r="A4452" s="101">
        <f>C4452*ID규칙_기본능력치그룹_단위+COUNTIF($C$4:C4452,C4452)</f>
        <v>21326049</v>
      </c>
      <c r="B4452" s="100" t="s">
        <v>461</v>
      </c>
      <c r="C4452" s="101">
        <f>VLOOKUP(B4452,WEAPON!$B:$D,3,0)</f>
        <v>21326</v>
      </c>
      <c r="D4452" s="102">
        <v>49</v>
      </c>
      <c r="E4452" s="101">
        <v>1</v>
      </c>
      <c r="F4452" s="101">
        <v>680</v>
      </c>
      <c r="G4452" s="101">
        <v>0</v>
      </c>
      <c r="H4452" s="101">
        <v>2</v>
      </c>
      <c r="I4452" s="101">
        <v>2586</v>
      </c>
      <c r="J4452" s="101">
        <v>0</v>
      </c>
      <c r="K4452" s="101">
        <v>3</v>
      </c>
      <c r="L4452" s="101">
        <v>1030</v>
      </c>
      <c r="M4452" s="101">
        <v>0</v>
      </c>
      <c r="N4452" s="100" t="str">
        <f t="shared" si="207"/>
        <v>공격력 +680</v>
      </c>
      <c r="O4452" s="100" t="str">
        <f t="shared" si="208"/>
        <v>최대 체력 +2586</v>
      </c>
      <c r="P4452" s="100" t="str">
        <f t="shared" si="209"/>
        <v>치유력 +1030</v>
      </c>
    </row>
    <row r="4453" spans="1:16" ht="13.8" customHeight="1">
      <c r="A4453" s="101">
        <f>C4453*ID규칙_기본능력치그룹_단위+COUNTIF($C$4:C4453,C4453)</f>
        <v>21326050</v>
      </c>
      <c r="B4453" s="100" t="s">
        <v>461</v>
      </c>
      <c r="C4453" s="101">
        <f>VLOOKUP(B4453,WEAPON!$B:$D,3,0)</f>
        <v>21326</v>
      </c>
      <c r="D4453" s="102">
        <v>50</v>
      </c>
      <c r="E4453" s="101">
        <v>1</v>
      </c>
      <c r="F4453" s="101">
        <v>692</v>
      </c>
      <c r="G4453" s="101">
        <v>0</v>
      </c>
      <c r="H4453" s="101">
        <v>2</v>
      </c>
      <c r="I4453" s="101">
        <v>2630</v>
      </c>
      <c r="J4453" s="101">
        <v>0</v>
      </c>
      <c r="K4453" s="101">
        <v>3</v>
      </c>
      <c r="L4453" s="101">
        <v>1047</v>
      </c>
      <c r="M4453" s="101">
        <v>0</v>
      </c>
      <c r="N4453" s="100" t="str">
        <f t="shared" si="207"/>
        <v>공격력 +692</v>
      </c>
      <c r="O4453" s="100" t="str">
        <f t="shared" si="208"/>
        <v>최대 체력 +2630</v>
      </c>
      <c r="P4453" s="100" t="str">
        <f t="shared" si="209"/>
        <v>치유력 +1047</v>
      </c>
    </row>
    <row r="4454" spans="1:16" ht="13.8" customHeight="1">
      <c r="A4454" s="101">
        <f>C4454*ID규칙_기본능력치그룹_단위+COUNTIF($C$4:C4454,C4454)</f>
        <v>21327001</v>
      </c>
      <c r="B4454" s="100" t="s">
        <v>463</v>
      </c>
      <c r="C4454" s="101">
        <f>VLOOKUP(B4454,WEAPON!$B:$D,3,0)</f>
        <v>21327</v>
      </c>
      <c r="D4454" s="102">
        <v>1</v>
      </c>
      <c r="E4454" s="101">
        <v>1</v>
      </c>
      <c r="F4454" s="101">
        <v>88</v>
      </c>
      <c r="G4454" s="101">
        <v>0</v>
      </c>
      <c r="H4454" s="101">
        <v>2</v>
      </c>
      <c r="I4454" s="101">
        <v>484</v>
      </c>
      <c r="J4454" s="101">
        <v>0</v>
      </c>
      <c r="K4454" s="101">
        <v>3</v>
      </c>
      <c r="L4454" s="101">
        <v>191</v>
      </c>
      <c r="M4454" s="101">
        <v>0</v>
      </c>
      <c r="N4454" s="100" t="str">
        <f t="shared" si="207"/>
        <v>공격력 +88</v>
      </c>
      <c r="O4454" s="100" t="str">
        <f t="shared" si="208"/>
        <v>최대 체력 +484</v>
      </c>
      <c r="P4454" s="100" t="str">
        <f t="shared" si="209"/>
        <v>치유력 +191</v>
      </c>
    </row>
    <row r="4455" spans="1:16" ht="13.8" customHeight="1">
      <c r="A4455" s="101">
        <f>C4455*ID규칙_기본능력치그룹_단위+COUNTIF($C$4:C4455,C4455)</f>
        <v>21327002</v>
      </c>
      <c r="B4455" s="100" t="s">
        <v>463</v>
      </c>
      <c r="C4455" s="101">
        <f>VLOOKUP(B4455,WEAPON!$B:$D,3,0)</f>
        <v>21327</v>
      </c>
      <c r="D4455" s="102">
        <v>2</v>
      </c>
      <c r="E4455" s="101">
        <v>1</v>
      </c>
      <c r="F4455" s="101">
        <v>96</v>
      </c>
      <c r="G4455" s="101">
        <v>0</v>
      </c>
      <c r="H4455" s="101">
        <v>2</v>
      </c>
      <c r="I4455" s="101">
        <v>528</v>
      </c>
      <c r="J4455" s="101">
        <v>0</v>
      </c>
      <c r="K4455" s="101">
        <v>3</v>
      </c>
      <c r="L4455" s="101">
        <v>208</v>
      </c>
      <c r="M4455" s="101">
        <v>0</v>
      </c>
      <c r="N4455" s="100" t="str">
        <f t="shared" si="207"/>
        <v>공격력 +96</v>
      </c>
      <c r="O4455" s="100" t="str">
        <f t="shared" si="208"/>
        <v>최대 체력 +528</v>
      </c>
      <c r="P4455" s="100" t="str">
        <f t="shared" si="209"/>
        <v>치유력 +208</v>
      </c>
    </row>
    <row r="4456" spans="1:16" ht="13.8" customHeight="1">
      <c r="A4456" s="101">
        <f>C4456*ID규칙_기본능력치그룹_단위+COUNTIF($C$4:C4456,C4456)</f>
        <v>21327003</v>
      </c>
      <c r="B4456" s="100" t="s">
        <v>463</v>
      </c>
      <c r="C4456" s="101">
        <f>VLOOKUP(B4456,WEAPON!$B:$D,3,0)</f>
        <v>21327</v>
      </c>
      <c r="D4456" s="102">
        <v>3</v>
      </c>
      <c r="E4456" s="101">
        <v>1</v>
      </c>
      <c r="F4456" s="101">
        <v>104</v>
      </c>
      <c r="G4456" s="101">
        <v>0</v>
      </c>
      <c r="H4456" s="101">
        <v>2</v>
      </c>
      <c r="I4456" s="101">
        <v>572</v>
      </c>
      <c r="J4456" s="101">
        <v>0</v>
      </c>
      <c r="K4456" s="101">
        <v>3</v>
      </c>
      <c r="L4456" s="101">
        <v>226</v>
      </c>
      <c r="M4456" s="101">
        <v>0</v>
      </c>
      <c r="N4456" s="100" t="str">
        <f t="shared" si="207"/>
        <v>공격력 +104</v>
      </c>
      <c r="O4456" s="100" t="str">
        <f t="shared" si="208"/>
        <v>최대 체력 +572</v>
      </c>
      <c r="P4456" s="100" t="str">
        <f t="shared" si="209"/>
        <v>치유력 +226</v>
      </c>
    </row>
    <row r="4457" spans="1:16" ht="13.8" customHeight="1">
      <c r="A4457" s="101">
        <f>C4457*ID규칙_기본능력치그룹_단위+COUNTIF($C$4:C4457,C4457)</f>
        <v>21327004</v>
      </c>
      <c r="B4457" s="100" t="s">
        <v>463</v>
      </c>
      <c r="C4457" s="101">
        <f>VLOOKUP(B4457,WEAPON!$B:$D,3,0)</f>
        <v>21327</v>
      </c>
      <c r="D4457" s="102">
        <v>4</v>
      </c>
      <c r="E4457" s="101">
        <v>1</v>
      </c>
      <c r="F4457" s="101">
        <v>112</v>
      </c>
      <c r="G4457" s="101">
        <v>0</v>
      </c>
      <c r="H4457" s="101">
        <v>2</v>
      </c>
      <c r="I4457" s="101">
        <v>616</v>
      </c>
      <c r="J4457" s="101">
        <v>0</v>
      </c>
      <c r="K4457" s="101">
        <v>3</v>
      </c>
      <c r="L4457" s="101">
        <v>243</v>
      </c>
      <c r="M4457" s="101">
        <v>0</v>
      </c>
      <c r="N4457" s="100" t="str">
        <f t="shared" si="207"/>
        <v>공격력 +112</v>
      </c>
      <c r="O4457" s="100" t="str">
        <f t="shared" si="208"/>
        <v>최대 체력 +616</v>
      </c>
      <c r="P4457" s="100" t="str">
        <f t="shared" si="209"/>
        <v>치유력 +243</v>
      </c>
    </row>
    <row r="4458" spans="1:16" ht="13.8" customHeight="1">
      <c r="A4458" s="101">
        <f>C4458*ID규칙_기본능력치그룹_단위+COUNTIF($C$4:C4458,C4458)</f>
        <v>21327005</v>
      </c>
      <c r="B4458" s="100" t="s">
        <v>463</v>
      </c>
      <c r="C4458" s="101">
        <f>VLOOKUP(B4458,WEAPON!$B:$D,3,0)</f>
        <v>21327</v>
      </c>
      <c r="D4458" s="102">
        <v>5</v>
      </c>
      <c r="E4458" s="101">
        <v>1</v>
      </c>
      <c r="F4458" s="101">
        <v>120</v>
      </c>
      <c r="G4458" s="101">
        <v>0</v>
      </c>
      <c r="H4458" s="101">
        <v>2</v>
      </c>
      <c r="I4458" s="101">
        <v>660</v>
      </c>
      <c r="J4458" s="101">
        <v>0</v>
      </c>
      <c r="K4458" s="101">
        <v>3</v>
      </c>
      <c r="L4458" s="101">
        <v>261</v>
      </c>
      <c r="M4458" s="101">
        <v>0</v>
      </c>
      <c r="N4458" s="100" t="str">
        <f t="shared" si="207"/>
        <v>공격력 +120</v>
      </c>
      <c r="O4458" s="100" t="str">
        <f t="shared" si="208"/>
        <v>최대 체력 +660</v>
      </c>
      <c r="P4458" s="100" t="str">
        <f t="shared" si="209"/>
        <v>치유력 +261</v>
      </c>
    </row>
    <row r="4459" spans="1:16" ht="13.8" customHeight="1">
      <c r="A4459" s="101">
        <f>C4459*ID규칙_기본능력치그룹_단위+COUNTIF($C$4:C4459,C4459)</f>
        <v>21327006</v>
      </c>
      <c r="B4459" s="100" t="s">
        <v>463</v>
      </c>
      <c r="C4459" s="101">
        <f>VLOOKUP(B4459,WEAPON!$B:$D,3,0)</f>
        <v>21327</v>
      </c>
      <c r="D4459" s="102">
        <v>6</v>
      </c>
      <c r="E4459" s="101">
        <v>1</v>
      </c>
      <c r="F4459" s="101">
        <v>128</v>
      </c>
      <c r="G4459" s="101">
        <v>0</v>
      </c>
      <c r="H4459" s="101">
        <v>2</v>
      </c>
      <c r="I4459" s="101">
        <v>704</v>
      </c>
      <c r="J4459" s="101">
        <v>0</v>
      </c>
      <c r="K4459" s="101">
        <v>3</v>
      </c>
      <c r="L4459" s="101">
        <v>278</v>
      </c>
      <c r="M4459" s="101">
        <v>0</v>
      </c>
      <c r="N4459" s="100" t="str">
        <f t="shared" si="207"/>
        <v>공격력 +128</v>
      </c>
      <c r="O4459" s="100" t="str">
        <f t="shared" si="208"/>
        <v>최대 체력 +704</v>
      </c>
      <c r="P4459" s="100" t="str">
        <f t="shared" si="209"/>
        <v>치유력 +278</v>
      </c>
    </row>
    <row r="4460" spans="1:16" ht="13.8" customHeight="1">
      <c r="A4460" s="101">
        <f>C4460*ID규칙_기본능력치그룹_단위+COUNTIF($C$4:C4460,C4460)</f>
        <v>21327007</v>
      </c>
      <c r="B4460" s="100" t="s">
        <v>463</v>
      </c>
      <c r="C4460" s="101">
        <f>VLOOKUP(B4460,WEAPON!$B:$D,3,0)</f>
        <v>21327</v>
      </c>
      <c r="D4460" s="102">
        <v>7</v>
      </c>
      <c r="E4460" s="101">
        <v>1</v>
      </c>
      <c r="F4460" s="101">
        <v>136</v>
      </c>
      <c r="G4460" s="101">
        <v>0</v>
      </c>
      <c r="H4460" s="101">
        <v>2</v>
      </c>
      <c r="I4460" s="101">
        <v>748</v>
      </c>
      <c r="J4460" s="101">
        <v>0</v>
      </c>
      <c r="K4460" s="101">
        <v>3</v>
      </c>
      <c r="L4460" s="101">
        <v>295</v>
      </c>
      <c r="M4460" s="101">
        <v>0</v>
      </c>
      <c r="N4460" s="100" t="str">
        <f t="shared" si="207"/>
        <v>공격력 +136</v>
      </c>
      <c r="O4460" s="100" t="str">
        <f t="shared" si="208"/>
        <v>최대 체력 +748</v>
      </c>
      <c r="P4460" s="100" t="str">
        <f t="shared" si="209"/>
        <v>치유력 +295</v>
      </c>
    </row>
    <row r="4461" spans="1:16" ht="13.8" customHeight="1">
      <c r="A4461" s="101">
        <f>C4461*ID규칙_기본능력치그룹_단위+COUNTIF($C$4:C4461,C4461)</f>
        <v>21327008</v>
      </c>
      <c r="B4461" s="100" t="s">
        <v>463</v>
      </c>
      <c r="C4461" s="101">
        <f>VLOOKUP(B4461,WEAPON!$B:$D,3,0)</f>
        <v>21327</v>
      </c>
      <c r="D4461" s="102">
        <v>8</v>
      </c>
      <c r="E4461" s="101">
        <v>1</v>
      </c>
      <c r="F4461" s="101">
        <v>144</v>
      </c>
      <c r="G4461" s="101">
        <v>0</v>
      </c>
      <c r="H4461" s="101">
        <v>2</v>
      </c>
      <c r="I4461" s="101">
        <v>792</v>
      </c>
      <c r="J4461" s="101">
        <v>0</v>
      </c>
      <c r="K4461" s="101">
        <v>3</v>
      </c>
      <c r="L4461" s="101">
        <v>313</v>
      </c>
      <c r="M4461" s="101">
        <v>0</v>
      </c>
      <c r="N4461" s="100" t="str">
        <f t="shared" si="207"/>
        <v>공격력 +144</v>
      </c>
      <c r="O4461" s="100" t="str">
        <f t="shared" si="208"/>
        <v>최대 체력 +792</v>
      </c>
      <c r="P4461" s="100" t="str">
        <f t="shared" si="209"/>
        <v>치유력 +313</v>
      </c>
    </row>
    <row r="4462" spans="1:16" ht="13.8" customHeight="1">
      <c r="A4462" s="101">
        <f>C4462*ID규칙_기본능력치그룹_단위+COUNTIF($C$4:C4462,C4462)</f>
        <v>21327009</v>
      </c>
      <c r="B4462" s="100" t="s">
        <v>463</v>
      </c>
      <c r="C4462" s="101">
        <f>VLOOKUP(B4462,WEAPON!$B:$D,3,0)</f>
        <v>21327</v>
      </c>
      <c r="D4462" s="102">
        <v>9</v>
      </c>
      <c r="E4462" s="101">
        <v>1</v>
      </c>
      <c r="F4462" s="101">
        <v>152</v>
      </c>
      <c r="G4462" s="101">
        <v>0</v>
      </c>
      <c r="H4462" s="101">
        <v>2</v>
      </c>
      <c r="I4462" s="101">
        <v>836</v>
      </c>
      <c r="J4462" s="101">
        <v>0</v>
      </c>
      <c r="K4462" s="101">
        <v>3</v>
      </c>
      <c r="L4462" s="101">
        <v>330</v>
      </c>
      <c r="M4462" s="101">
        <v>0</v>
      </c>
      <c r="N4462" s="100" t="str">
        <f t="shared" si="207"/>
        <v>공격력 +152</v>
      </c>
      <c r="O4462" s="100" t="str">
        <f t="shared" si="208"/>
        <v>최대 체력 +836</v>
      </c>
      <c r="P4462" s="100" t="str">
        <f t="shared" si="209"/>
        <v>치유력 +330</v>
      </c>
    </row>
    <row r="4463" spans="1:16" ht="13.8" customHeight="1">
      <c r="A4463" s="101">
        <f>C4463*ID규칙_기본능력치그룹_단위+COUNTIF($C$4:C4463,C4463)</f>
        <v>21327010</v>
      </c>
      <c r="B4463" s="100" t="s">
        <v>463</v>
      </c>
      <c r="C4463" s="101">
        <f>VLOOKUP(B4463,WEAPON!$B:$D,3,0)</f>
        <v>21327</v>
      </c>
      <c r="D4463" s="102">
        <v>10</v>
      </c>
      <c r="E4463" s="101">
        <v>1</v>
      </c>
      <c r="F4463" s="101">
        <v>160</v>
      </c>
      <c r="G4463" s="101">
        <v>0</v>
      </c>
      <c r="H4463" s="101">
        <v>2</v>
      </c>
      <c r="I4463" s="101">
        <v>880</v>
      </c>
      <c r="J4463" s="101">
        <v>0</v>
      </c>
      <c r="K4463" s="101">
        <v>3</v>
      </c>
      <c r="L4463" s="101">
        <v>347</v>
      </c>
      <c r="M4463" s="101">
        <v>0</v>
      </c>
      <c r="N4463" s="100" t="str">
        <f t="shared" si="207"/>
        <v>공격력 +160</v>
      </c>
      <c r="O4463" s="100" t="str">
        <f t="shared" si="208"/>
        <v>최대 체력 +880</v>
      </c>
      <c r="P4463" s="100" t="str">
        <f t="shared" si="209"/>
        <v>치유력 +347</v>
      </c>
    </row>
    <row r="4464" spans="1:16" ht="13.8" customHeight="1">
      <c r="A4464" s="101">
        <f>C4464*ID규칙_기본능력치그룹_단위+COUNTIF($C$4:C4464,C4464)</f>
        <v>21327011</v>
      </c>
      <c r="B4464" s="100" t="s">
        <v>463</v>
      </c>
      <c r="C4464" s="101">
        <f>VLOOKUP(B4464,WEAPON!$B:$D,3,0)</f>
        <v>21327</v>
      </c>
      <c r="D4464" s="102">
        <v>11</v>
      </c>
      <c r="E4464" s="101">
        <v>1</v>
      </c>
      <c r="F4464" s="101">
        <v>168</v>
      </c>
      <c r="G4464" s="101">
        <v>0</v>
      </c>
      <c r="H4464" s="101">
        <v>2</v>
      </c>
      <c r="I4464" s="101">
        <v>924</v>
      </c>
      <c r="J4464" s="101">
        <v>0</v>
      </c>
      <c r="K4464" s="101">
        <v>3</v>
      </c>
      <c r="L4464" s="101">
        <v>365</v>
      </c>
      <c r="M4464" s="101">
        <v>0</v>
      </c>
      <c r="N4464" s="100" t="str">
        <f t="shared" si="207"/>
        <v>공격력 +168</v>
      </c>
      <c r="O4464" s="100" t="str">
        <f t="shared" si="208"/>
        <v>최대 체력 +924</v>
      </c>
      <c r="P4464" s="100" t="str">
        <f t="shared" si="209"/>
        <v>치유력 +365</v>
      </c>
    </row>
    <row r="4465" spans="1:16" ht="13.8" customHeight="1">
      <c r="A4465" s="101">
        <f>C4465*ID규칙_기본능력치그룹_단위+COUNTIF($C$4:C4465,C4465)</f>
        <v>21327012</v>
      </c>
      <c r="B4465" s="100" t="s">
        <v>463</v>
      </c>
      <c r="C4465" s="101">
        <f>VLOOKUP(B4465,WEAPON!$B:$D,3,0)</f>
        <v>21327</v>
      </c>
      <c r="D4465" s="102">
        <v>12</v>
      </c>
      <c r="E4465" s="101">
        <v>1</v>
      </c>
      <c r="F4465" s="101">
        <v>176</v>
      </c>
      <c r="G4465" s="101">
        <v>0</v>
      </c>
      <c r="H4465" s="101">
        <v>2</v>
      </c>
      <c r="I4465" s="101">
        <v>968</v>
      </c>
      <c r="J4465" s="101">
        <v>0</v>
      </c>
      <c r="K4465" s="101">
        <v>3</v>
      </c>
      <c r="L4465" s="101">
        <v>382</v>
      </c>
      <c r="M4465" s="101">
        <v>0</v>
      </c>
      <c r="N4465" s="100" t="str">
        <f t="shared" si="207"/>
        <v>공격력 +176</v>
      </c>
      <c r="O4465" s="100" t="str">
        <f t="shared" si="208"/>
        <v>최대 체력 +968</v>
      </c>
      <c r="P4465" s="100" t="str">
        <f t="shared" si="209"/>
        <v>치유력 +382</v>
      </c>
    </row>
    <row r="4466" spans="1:16" ht="13.8" customHeight="1">
      <c r="A4466" s="101">
        <f>C4466*ID규칙_기본능력치그룹_단위+COUNTIF($C$4:C4466,C4466)</f>
        <v>21327013</v>
      </c>
      <c r="B4466" s="100" t="s">
        <v>463</v>
      </c>
      <c r="C4466" s="101">
        <f>VLOOKUP(B4466,WEAPON!$B:$D,3,0)</f>
        <v>21327</v>
      </c>
      <c r="D4466" s="102">
        <v>13</v>
      </c>
      <c r="E4466" s="101">
        <v>1</v>
      </c>
      <c r="F4466" s="101">
        <v>184</v>
      </c>
      <c r="G4466" s="101">
        <v>0</v>
      </c>
      <c r="H4466" s="101">
        <v>2</v>
      </c>
      <c r="I4466" s="101">
        <v>1012</v>
      </c>
      <c r="J4466" s="101">
        <v>0</v>
      </c>
      <c r="K4466" s="101">
        <v>3</v>
      </c>
      <c r="L4466" s="101">
        <v>400</v>
      </c>
      <c r="M4466" s="101">
        <v>0</v>
      </c>
      <c r="N4466" s="100" t="str">
        <f t="shared" si="207"/>
        <v>공격력 +184</v>
      </c>
      <c r="O4466" s="100" t="str">
        <f t="shared" si="208"/>
        <v>최대 체력 +1012</v>
      </c>
      <c r="P4466" s="100" t="str">
        <f t="shared" si="209"/>
        <v>치유력 +400</v>
      </c>
    </row>
    <row r="4467" spans="1:16" ht="13.8" customHeight="1">
      <c r="A4467" s="101">
        <f>C4467*ID규칙_기본능력치그룹_단위+COUNTIF($C$4:C4467,C4467)</f>
        <v>21327014</v>
      </c>
      <c r="B4467" s="100" t="s">
        <v>463</v>
      </c>
      <c r="C4467" s="101">
        <f>VLOOKUP(B4467,WEAPON!$B:$D,3,0)</f>
        <v>21327</v>
      </c>
      <c r="D4467" s="102">
        <v>14</v>
      </c>
      <c r="E4467" s="101">
        <v>1</v>
      </c>
      <c r="F4467" s="101">
        <v>191</v>
      </c>
      <c r="G4467" s="101">
        <v>0</v>
      </c>
      <c r="H4467" s="101">
        <v>2</v>
      </c>
      <c r="I4467" s="101">
        <v>1056</v>
      </c>
      <c r="J4467" s="101">
        <v>0</v>
      </c>
      <c r="K4467" s="101">
        <v>3</v>
      </c>
      <c r="L4467" s="101">
        <v>417</v>
      </c>
      <c r="M4467" s="101">
        <v>0</v>
      </c>
      <c r="N4467" s="100" t="str">
        <f t="shared" si="207"/>
        <v>공격력 +191</v>
      </c>
      <c r="O4467" s="100" t="str">
        <f t="shared" si="208"/>
        <v>최대 체력 +1056</v>
      </c>
      <c r="P4467" s="100" t="str">
        <f t="shared" si="209"/>
        <v>치유력 +417</v>
      </c>
    </row>
    <row r="4468" spans="1:16" ht="13.8" customHeight="1">
      <c r="A4468" s="101">
        <f>C4468*ID규칙_기본능력치그룹_단위+COUNTIF($C$4:C4468,C4468)</f>
        <v>21327015</v>
      </c>
      <c r="B4468" s="100" t="s">
        <v>463</v>
      </c>
      <c r="C4468" s="101">
        <f>VLOOKUP(B4468,WEAPON!$B:$D,3,0)</f>
        <v>21327</v>
      </c>
      <c r="D4468" s="102">
        <v>15</v>
      </c>
      <c r="E4468" s="101">
        <v>1</v>
      </c>
      <c r="F4468" s="101">
        <v>199</v>
      </c>
      <c r="G4468" s="101">
        <v>0</v>
      </c>
      <c r="H4468" s="101">
        <v>2</v>
      </c>
      <c r="I4468" s="101">
        <v>1100</v>
      </c>
      <c r="J4468" s="101">
        <v>0</v>
      </c>
      <c r="K4468" s="101">
        <v>3</v>
      </c>
      <c r="L4468" s="101">
        <v>434</v>
      </c>
      <c r="M4468" s="101">
        <v>0</v>
      </c>
      <c r="N4468" s="100" t="str">
        <f t="shared" si="207"/>
        <v>공격력 +199</v>
      </c>
      <c r="O4468" s="100" t="str">
        <f t="shared" si="208"/>
        <v>최대 체력 +1100</v>
      </c>
      <c r="P4468" s="100" t="str">
        <f t="shared" si="209"/>
        <v>치유력 +434</v>
      </c>
    </row>
    <row r="4469" spans="1:16" ht="13.8" customHeight="1">
      <c r="A4469" s="101">
        <f>C4469*ID규칙_기본능력치그룹_단위+COUNTIF($C$4:C4469,C4469)</f>
        <v>21327016</v>
      </c>
      <c r="B4469" s="100" t="s">
        <v>463</v>
      </c>
      <c r="C4469" s="101">
        <f>VLOOKUP(B4469,WEAPON!$B:$D,3,0)</f>
        <v>21327</v>
      </c>
      <c r="D4469" s="102">
        <v>16</v>
      </c>
      <c r="E4469" s="101">
        <v>1</v>
      </c>
      <c r="F4469" s="101">
        <v>207</v>
      </c>
      <c r="G4469" s="101">
        <v>0</v>
      </c>
      <c r="H4469" s="101">
        <v>2</v>
      </c>
      <c r="I4469" s="101">
        <v>1144</v>
      </c>
      <c r="J4469" s="101">
        <v>0</v>
      </c>
      <c r="K4469" s="101">
        <v>3</v>
      </c>
      <c r="L4469" s="101">
        <v>452</v>
      </c>
      <c r="M4469" s="101">
        <v>0</v>
      </c>
      <c r="N4469" s="100" t="str">
        <f t="shared" si="207"/>
        <v>공격력 +207</v>
      </c>
      <c r="O4469" s="100" t="str">
        <f t="shared" si="208"/>
        <v>최대 체력 +1144</v>
      </c>
      <c r="P4469" s="100" t="str">
        <f t="shared" si="209"/>
        <v>치유력 +452</v>
      </c>
    </row>
    <row r="4470" spans="1:16" ht="13.8" customHeight="1">
      <c r="A4470" s="101">
        <f>C4470*ID규칙_기본능력치그룹_단위+COUNTIF($C$4:C4470,C4470)</f>
        <v>21327017</v>
      </c>
      <c r="B4470" s="100" t="s">
        <v>463</v>
      </c>
      <c r="C4470" s="101">
        <f>VLOOKUP(B4470,WEAPON!$B:$D,3,0)</f>
        <v>21327</v>
      </c>
      <c r="D4470" s="102">
        <v>17</v>
      </c>
      <c r="E4470" s="101">
        <v>1</v>
      </c>
      <c r="F4470" s="101">
        <v>215</v>
      </c>
      <c r="G4470" s="101">
        <v>0</v>
      </c>
      <c r="H4470" s="101">
        <v>2</v>
      </c>
      <c r="I4470" s="101">
        <v>1188</v>
      </c>
      <c r="J4470" s="101">
        <v>0</v>
      </c>
      <c r="K4470" s="101">
        <v>3</v>
      </c>
      <c r="L4470" s="101">
        <v>469</v>
      </c>
      <c r="M4470" s="101">
        <v>0</v>
      </c>
      <c r="N4470" s="100" t="str">
        <f t="shared" si="207"/>
        <v>공격력 +215</v>
      </c>
      <c r="O4470" s="100" t="str">
        <f t="shared" si="208"/>
        <v>최대 체력 +1188</v>
      </c>
      <c r="P4470" s="100" t="str">
        <f t="shared" si="209"/>
        <v>치유력 +469</v>
      </c>
    </row>
    <row r="4471" spans="1:16" ht="13.8" customHeight="1">
      <c r="A4471" s="101">
        <f>C4471*ID규칙_기본능력치그룹_단위+COUNTIF($C$4:C4471,C4471)</f>
        <v>21327018</v>
      </c>
      <c r="B4471" s="100" t="s">
        <v>463</v>
      </c>
      <c r="C4471" s="101">
        <f>VLOOKUP(B4471,WEAPON!$B:$D,3,0)</f>
        <v>21327</v>
      </c>
      <c r="D4471" s="102">
        <v>18</v>
      </c>
      <c r="E4471" s="101">
        <v>1</v>
      </c>
      <c r="F4471" s="101">
        <v>223</v>
      </c>
      <c r="G4471" s="101">
        <v>0</v>
      </c>
      <c r="H4471" s="101">
        <v>2</v>
      </c>
      <c r="I4471" s="101">
        <v>1232</v>
      </c>
      <c r="J4471" s="101">
        <v>0</v>
      </c>
      <c r="K4471" s="101">
        <v>3</v>
      </c>
      <c r="L4471" s="101">
        <v>487</v>
      </c>
      <c r="M4471" s="101">
        <v>0</v>
      </c>
      <c r="N4471" s="100" t="str">
        <f t="shared" si="207"/>
        <v>공격력 +223</v>
      </c>
      <c r="O4471" s="100" t="str">
        <f t="shared" si="208"/>
        <v>최대 체력 +1232</v>
      </c>
      <c r="P4471" s="100" t="str">
        <f t="shared" si="209"/>
        <v>치유력 +487</v>
      </c>
    </row>
    <row r="4472" spans="1:16" ht="13.8" customHeight="1">
      <c r="A4472" s="101">
        <f>C4472*ID규칙_기본능력치그룹_단위+COUNTIF($C$4:C4472,C4472)</f>
        <v>21327019</v>
      </c>
      <c r="B4472" s="100" t="s">
        <v>463</v>
      </c>
      <c r="C4472" s="101">
        <f>VLOOKUP(B4472,WEAPON!$B:$D,3,0)</f>
        <v>21327</v>
      </c>
      <c r="D4472" s="102">
        <v>19</v>
      </c>
      <c r="E4472" s="101">
        <v>1</v>
      </c>
      <c r="F4472" s="101">
        <v>231</v>
      </c>
      <c r="G4472" s="101">
        <v>0</v>
      </c>
      <c r="H4472" s="101">
        <v>2</v>
      </c>
      <c r="I4472" s="101">
        <v>1276</v>
      </c>
      <c r="J4472" s="101">
        <v>0</v>
      </c>
      <c r="K4472" s="101">
        <v>3</v>
      </c>
      <c r="L4472" s="101">
        <v>504</v>
      </c>
      <c r="M4472" s="101">
        <v>0</v>
      </c>
      <c r="N4472" s="100" t="str">
        <f t="shared" si="207"/>
        <v>공격력 +231</v>
      </c>
      <c r="O4472" s="100" t="str">
        <f t="shared" si="208"/>
        <v>최대 체력 +1276</v>
      </c>
      <c r="P4472" s="100" t="str">
        <f t="shared" si="209"/>
        <v>치유력 +504</v>
      </c>
    </row>
    <row r="4473" spans="1:16" ht="13.8" customHeight="1">
      <c r="A4473" s="101">
        <f>C4473*ID규칙_기본능력치그룹_단위+COUNTIF($C$4:C4473,C4473)</f>
        <v>21327020</v>
      </c>
      <c r="B4473" s="100" t="s">
        <v>463</v>
      </c>
      <c r="C4473" s="101">
        <f>VLOOKUP(B4473,WEAPON!$B:$D,3,0)</f>
        <v>21327</v>
      </c>
      <c r="D4473" s="102">
        <v>20</v>
      </c>
      <c r="E4473" s="101">
        <v>1</v>
      </c>
      <c r="F4473" s="101">
        <v>239</v>
      </c>
      <c r="G4473" s="101">
        <v>0</v>
      </c>
      <c r="H4473" s="101">
        <v>2</v>
      </c>
      <c r="I4473" s="101">
        <v>1320</v>
      </c>
      <c r="J4473" s="101">
        <v>0</v>
      </c>
      <c r="K4473" s="101">
        <v>3</v>
      </c>
      <c r="L4473" s="101">
        <v>521</v>
      </c>
      <c r="M4473" s="101">
        <v>0</v>
      </c>
      <c r="N4473" s="100" t="str">
        <f t="shared" si="207"/>
        <v>공격력 +239</v>
      </c>
      <c r="O4473" s="100" t="str">
        <f t="shared" si="208"/>
        <v>최대 체력 +1320</v>
      </c>
      <c r="P4473" s="100" t="str">
        <f t="shared" si="209"/>
        <v>치유력 +521</v>
      </c>
    </row>
    <row r="4474" spans="1:16" ht="13.8" customHeight="1">
      <c r="A4474" s="101">
        <f>C4474*ID규칙_기본능력치그룹_단위+COUNTIF($C$4:C4474,C4474)</f>
        <v>21327021</v>
      </c>
      <c r="B4474" s="100" t="s">
        <v>463</v>
      </c>
      <c r="C4474" s="101">
        <f>VLOOKUP(B4474,WEAPON!$B:$D,3,0)</f>
        <v>21327</v>
      </c>
      <c r="D4474" s="102">
        <v>21</v>
      </c>
      <c r="E4474" s="101">
        <v>1</v>
      </c>
      <c r="F4474" s="101">
        <v>247</v>
      </c>
      <c r="G4474" s="101">
        <v>0</v>
      </c>
      <c r="H4474" s="101">
        <v>2</v>
      </c>
      <c r="I4474" s="101">
        <v>1364</v>
      </c>
      <c r="J4474" s="101">
        <v>0</v>
      </c>
      <c r="K4474" s="101">
        <v>3</v>
      </c>
      <c r="L4474" s="101">
        <v>539</v>
      </c>
      <c r="M4474" s="101">
        <v>0</v>
      </c>
      <c r="N4474" s="100" t="str">
        <f t="shared" si="207"/>
        <v>공격력 +247</v>
      </c>
      <c r="O4474" s="100" t="str">
        <f t="shared" si="208"/>
        <v>최대 체력 +1364</v>
      </c>
      <c r="P4474" s="100" t="str">
        <f t="shared" si="209"/>
        <v>치유력 +539</v>
      </c>
    </row>
    <row r="4475" spans="1:16" ht="13.8" customHeight="1">
      <c r="A4475" s="101">
        <f>C4475*ID규칙_기본능력치그룹_단위+COUNTIF($C$4:C4475,C4475)</f>
        <v>21327022</v>
      </c>
      <c r="B4475" s="100" t="s">
        <v>463</v>
      </c>
      <c r="C4475" s="101">
        <f>VLOOKUP(B4475,WEAPON!$B:$D,3,0)</f>
        <v>21327</v>
      </c>
      <c r="D4475" s="102">
        <v>22</v>
      </c>
      <c r="E4475" s="101">
        <v>1</v>
      </c>
      <c r="F4475" s="101">
        <v>255</v>
      </c>
      <c r="G4475" s="101">
        <v>0</v>
      </c>
      <c r="H4475" s="101">
        <v>2</v>
      </c>
      <c r="I4475" s="101">
        <v>1408</v>
      </c>
      <c r="J4475" s="101">
        <v>0</v>
      </c>
      <c r="K4475" s="101">
        <v>3</v>
      </c>
      <c r="L4475" s="101">
        <v>556</v>
      </c>
      <c r="M4475" s="101">
        <v>0</v>
      </c>
      <c r="N4475" s="100" t="str">
        <f t="shared" si="207"/>
        <v>공격력 +255</v>
      </c>
      <c r="O4475" s="100" t="str">
        <f t="shared" si="208"/>
        <v>최대 체력 +1408</v>
      </c>
      <c r="P4475" s="100" t="str">
        <f t="shared" si="209"/>
        <v>치유력 +556</v>
      </c>
    </row>
    <row r="4476" spans="1:16" ht="13.8" customHeight="1">
      <c r="A4476" s="101">
        <f>C4476*ID규칙_기본능력치그룹_단위+COUNTIF($C$4:C4476,C4476)</f>
        <v>21327023</v>
      </c>
      <c r="B4476" s="100" t="s">
        <v>463</v>
      </c>
      <c r="C4476" s="101">
        <f>VLOOKUP(B4476,WEAPON!$B:$D,3,0)</f>
        <v>21327</v>
      </c>
      <c r="D4476" s="102">
        <v>23</v>
      </c>
      <c r="E4476" s="101">
        <v>1</v>
      </c>
      <c r="F4476" s="101">
        <v>263</v>
      </c>
      <c r="G4476" s="101">
        <v>0</v>
      </c>
      <c r="H4476" s="101">
        <v>2</v>
      </c>
      <c r="I4476" s="101">
        <v>1452</v>
      </c>
      <c r="J4476" s="101">
        <v>0</v>
      </c>
      <c r="K4476" s="101">
        <v>3</v>
      </c>
      <c r="L4476" s="101">
        <v>574</v>
      </c>
      <c r="M4476" s="101">
        <v>0</v>
      </c>
      <c r="N4476" s="100" t="str">
        <f t="shared" si="207"/>
        <v>공격력 +263</v>
      </c>
      <c r="O4476" s="100" t="str">
        <f t="shared" si="208"/>
        <v>최대 체력 +1452</v>
      </c>
      <c r="P4476" s="100" t="str">
        <f t="shared" si="209"/>
        <v>치유력 +574</v>
      </c>
    </row>
    <row r="4477" spans="1:16" ht="13.8" customHeight="1">
      <c r="A4477" s="101">
        <f>C4477*ID규칙_기본능력치그룹_단위+COUNTIF($C$4:C4477,C4477)</f>
        <v>21327024</v>
      </c>
      <c r="B4477" s="100" t="s">
        <v>463</v>
      </c>
      <c r="C4477" s="101">
        <f>VLOOKUP(B4477,WEAPON!$B:$D,3,0)</f>
        <v>21327</v>
      </c>
      <c r="D4477" s="102">
        <v>24</v>
      </c>
      <c r="E4477" s="101">
        <v>1</v>
      </c>
      <c r="F4477" s="101">
        <v>271</v>
      </c>
      <c r="G4477" s="101">
        <v>0</v>
      </c>
      <c r="H4477" s="101">
        <v>2</v>
      </c>
      <c r="I4477" s="101">
        <v>1496</v>
      </c>
      <c r="J4477" s="101">
        <v>0</v>
      </c>
      <c r="K4477" s="101">
        <v>3</v>
      </c>
      <c r="L4477" s="101">
        <v>591</v>
      </c>
      <c r="M4477" s="101">
        <v>0</v>
      </c>
      <c r="N4477" s="100" t="str">
        <f t="shared" si="207"/>
        <v>공격력 +271</v>
      </c>
      <c r="O4477" s="100" t="str">
        <f t="shared" si="208"/>
        <v>최대 체력 +1496</v>
      </c>
      <c r="P4477" s="100" t="str">
        <f t="shared" si="209"/>
        <v>치유력 +591</v>
      </c>
    </row>
    <row r="4478" spans="1:16" ht="13.8" customHeight="1">
      <c r="A4478" s="101">
        <f>C4478*ID규칙_기본능력치그룹_단위+COUNTIF($C$4:C4478,C4478)</f>
        <v>21327025</v>
      </c>
      <c r="B4478" s="100" t="s">
        <v>463</v>
      </c>
      <c r="C4478" s="101">
        <f>VLOOKUP(B4478,WEAPON!$B:$D,3,0)</f>
        <v>21327</v>
      </c>
      <c r="D4478" s="102">
        <v>25</v>
      </c>
      <c r="E4478" s="101">
        <v>1</v>
      </c>
      <c r="F4478" s="101">
        <v>279</v>
      </c>
      <c r="G4478" s="101">
        <v>0</v>
      </c>
      <c r="H4478" s="101">
        <v>2</v>
      </c>
      <c r="I4478" s="101">
        <v>1540</v>
      </c>
      <c r="J4478" s="101">
        <v>0</v>
      </c>
      <c r="K4478" s="101">
        <v>3</v>
      </c>
      <c r="L4478" s="101">
        <v>608</v>
      </c>
      <c r="M4478" s="101">
        <v>0</v>
      </c>
      <c r="N4478" s="100" t="str">
        <f t="shared" si="207"/>
        <v>공격력 +279</v>
      </c>
      <c r="O4478" s="100" t="str">
        <f t="shared" si="208"/>
        <v>최대 체력 +1540</v>
      </c>
      <c r="P4478" s="100" t="str">
        <f t="shared" si="209"/>
        <v>치유력 +608</v>
      </c>
    </row>
    <row r="4479" spans="1:16" ht="13.8" customHeight="1">
      <c r="A4479" s="101">
        <f>C4479*ID규칙_기본능력치그룹_단위+COUNTIF($C$4:C4479,C4479)</f>
        <v>21327026</v>
      </c>
      <c r="B4479" s="100" t="s">
        <v>463</v>
      </c>
      <c r="C4479" s="101">
        <f>VLOOKUP(B4479,WEAPON!$B:$D,3,0)</f>
        <v>21327</v>
      </c>
      <c r="D4479" s="102">
        <v>26</v>
      </c>
      <c r="E4479" s="101">
        <v>1</v>
      </c>
      <c r="F4479" s="101">
        <v>287</v>
      </c>
      <c r="G4479" s="101">
        <v>0</v>
      </c>
      <c r="H4479" s="101">
        <v>2</v>
      </c>
      <c r="I4479" s="101">
        <v>1584</v>
      </c>
      <c r="J4479" s="101">
        <v>0</v>
      </c>
      <c r="K4479" s="101">
        <v>3</v>
      </c>
      <c r="L4479" s="101">
        <v>626</v>
      </c>
      <c r="M4479" s="101">
        <v>0</v>
      </c>
      <c r="N4479" s="100" t="str">
        <f t="shared" si="207"/>
        <v>공격력 +287</v>
      </c>
      <c r="O4479" s="100" t="str">
        <f t="shared" si="208"/>
        <v>최대 체력 +1584</v>
      </c>
      <c r="P4479" s="100" t="str">
        <f t="shared" si="209"/>
        <v>치유력 +626</v>
      </c>
    </row>
    <row r="4480" spans="1:16" ht="13.8" customHeight="1">
      <c r="A4480" s="101">
        <f>C4480*ID규칙_기본능력치그룹_단위+COUNTIF($C$4:C4480,C4480)</f>
        <v>21327027</v>
      </c>
      <c r="B4480" s="100" t="s">
        <v>463</v>
      </c>
      <c r="C4480" s="101">
        <f>VLOOKUP(B4480,WEAPON!$B:$D,3,0)</f>
        <v>21327</v>
      </c>
      <c r="D4480" s="102">
        <v>27</v>
      </c>
      <c r="E4480" s="101">
        <v>1</v>
      </c>
      <c r="F4480" s="101">
        <v>295</v>
      </c>
      <c r="G4480" s="101">
        <v>0</v>
      </c>
      <c r="H4480" s="101">
        <v>2</v>
      </c>
      <c r="I4480" s="101">
        <v>1628</v>
      </c>
      <c r="J4480" s="101">
        <v>0</v>
      </c>
      <c r="K4480" s="101">
        <v>3</v>
      </c>
      <c r="L4480" s="101">
        <v>643</v>
      </c>
      <c r="M4480" s="101">
        <v>0</v>
      </c>
      <c r="N4480" s="100" t="str">
        <f t="shared" si="207"/>
        <v>공격력 +295</v>
      </c>
      <c r="O4480" s="100" t="str">
        <f t="shared" si="208"/>
        <v>최대 체력 +1628</v>
      </c>
      <c r="P4480" s="100" t="str">
        <f t="shared" si="209"/>
        <v>치유력 +643</v>
      </c>
    </row>
    <row r="4481" spans="1:16" ht="13.8" customHeight="1">
      <c r="A4481" s="101">
        <f>C4481*ID규칙_기본능력치그룹_단위+COUNTIF($C$4:C4481,C4481)</f>
        <v>21327028</v>
      </c>
      <c r="B4481" s="100" t="s">
        <v>463</v>
      </c>
      <c r="C4481" s="101">
        <f>VLOOKUP(B4481,WEAPON!$B:$D,3,0)</f>
        <v>21327</v>
      </c>
      <c r="D4481" s="102">
        <v>28</v>
      </c>
      <c r="E4481" s="101">
        <v>1</v>
      </c>
      <c r="F4481" s="101">
        <v>303</v>
      </c>
      <c r="G4481" s="101">
        <v>0</v>
      </c>
      <c r="H4481" s="101">
        <v>2</v>
      </c>
      <c r="I4481" s="101">
        <v>1672</v>
      </c>
      <c r="J4481" s="101">
        <v>0</v>
      </c>
      <c r="K4481" s="101">
        <v>3</v>
      </c>
      <c r="L4481" s="101">
        <v>660</v>
      </c>
      <c r="M4481" s="101">
        <v>0</v>
      </c>
      <c r="N4481" s="100" t="str">
        <f t="shared" si="207"/>
        <v>공격력 +303</v>
      </c>
      <c r="O4481" s="100" t="str">
        <f t="shared" si="208"/>
        <v>최대 체력 +1672</v>
      </c>
      <c r="P4481" s="100" t="str">
        <f t="shared" si="209"/>
        <v>치유력 +660</v>
      </c>
    </row>
    <row r="4482" spans="1:16" ht="13.8" customHeight="1">
      <c r="A4482" s="101">
        <f>C4482*ID규칙_기본능력치그룹_단위+COUNTIF($C$4:C4482,C4482)</f>
        <v>21327029</v>
      </c>
      <c r="B4482" s="100" t="s">
        <v>463</v>
      </c>
      <c r="C4482" s="101">
        <f>VLOOKUP(B4482,WEAPON!$B:$D,3,0)</f>
        <v>21327</v>
      </c>
      <c r="D4482" s="102">
        <v>29</v>
      </c>
      <c r="E4482" s="101">
        <v>1</v>
      </c>
      <c r="F4482" s="101">
        <v>311</v>
      </c>
      <c r="G4482" s="101">
        <v>0</v>
      </c>
      <c r="H4482" s="101">
        <v>2</v>
      </c>
      <c r="I4482" s="101">
        <v>1716</v>
      </c>
      <c r="J4482" s="101">
        <v>0</v>
      </c>
      <c r="K4482" s="101">
        <v>3</v>
      </c>
      <c r="L4482" s="101">
        <v>678</v>
      </c>
      <c r="M4482" s="101">
        <v>0</v>
      </c>
      <c r="N4482" s="100" t="str">
        <f t="shared" si="207"/>
        <v>공격력 +311</v>
      </c>
      <c r="O4482" s="100" t="str">
        <f t="shared" si="208"/>
        <v>최대 체력 +1716</v>
      </c>
      <c r="P4482" s="100" t="str">
        <f t="shared" si="209"/>
        <v>치유력 +678</v>
      </c>
    </row>
    <row r="4483" spans="1:16" ht="13.8" customHeight="1">
      <c r="A4483" s="101">
        <f>C4483*ID규칙_기본능력치그룹_단위+COUNTIF($C$4:C4483,C4483)</f>
        <v>21327030</v>
      </c>
      <c r="B4483" s="100" t="s">
        <v>463</v>
      </c>
      <c r="C4483" s="101">
        <f>VLOOKUP(B4483,WEAPON!$B:$D,3,0)</f>
        <v>21327</v>
      </c>
      <c r="D4483" s="102">
        <v>30</v>
      </c>
      <c r="E4483" s="101">
        <v>1</v>
      </c>
      <c r="F4483" s="101">
        <v>319</v>
      </c>
      <c r="G4483" s="101">
        <v>0</v>
      </c>
      <c r="H4483" s="101">
        <v>2</v>
      </c>
      <c r="I4483" s="101">
        <v>1760</v>
      </c>
      <c r="J4483" s="101">
        <v>0</v>
      </c>
      <c r="K4483" s="101">
        <v>3</v>
      </c>
      <c r="L4483" s="101">
        <v>695</v>
      </c>
      <c r="M4483" s="101">
        <v>0</v>
      </c>
      <c r="N4483" s="100" t="str">
        <f t="shared" si="207"/>
        <v>공격력 +319</v>
      </c>
      <c r="O4483" s="100" t="str">
        <f t="shared" si="208"/>
        <v>최대 체력 +1760</v>
      </c>
      <c r="P4483" s="100" t="str">
        <f t="shared" si="209"/>
        <v>치유력 +695</v>
      </c>
    </row>
    <row r="4484" spans="1:16" ht="13.8" customHeight="1">
      <c r="A4484" s="101">
        <f>C4484*ID규칙_기본능력치그룹_단위+COUNTIF($C$4:C4484,C4484)</f>
        <v>21327031</v>
      </c>
      <c r="B4484" s="100" t="s">
        <v>463</v>
      </c>
      <c r="C4484" s="101">
        <f>VLOOKUP(B4484,WEAPON!$B:$D,3,0)</f>
        <v>21327</v>
      </c>
      <c r="D4484" s="102">
        <v>31</v>
      </c>
      <c r="E4484" s="101">
        <v>1</v>
      </c>
      <c r="F4484" s="101">
        <v>327</v>
      </c>
      <c r="G4484" s="101">
        <v>0</v>
      </c>
      <c r="H4484" s="101">
        <v>2</v>
      </c>
      <c r="I4484" s="101">
        <v>1804</v>
      </c>
      <c r="J4484" s="101">
        <v>0</v>
      </c>
      <c r="K4484" s="101">
        <v>3</v>
      </c>
      <c r="L4484" s="101">
        <v>713</v>
      </c>
      <c r="M4484" s="101">
        <v>0</v>
      </c>
      <c r="N4484" s="100" t="str">
        <f t="shared" ref="N4484:N4547" si="210">IF(E4484=0,"-",VLOOKUP(E4484,STATS_TYPE,2,0)&amp;" +")&amp;IF(E4484=0,"",IF(G4484=0,F4484,F4484/100&amp;"%"))</f>
        <v>공격력 +327</v>
      </c>
      <c r="O4484" s="100" t="str">
        <f t="shared" ref="O4484:O4547" si="211">IF(H4484=0,"-",VLOOKUP(H4484,STATS_TYPE,2,0)&amp;" +")&amp;IF(H4484=0,"",IF(J4484=0,I4484,I4484/100&amp;"%"))</f>
        <v>최대 체력 +1804</v>
      </c>
      <c r="P4484" s="100" t="str">
        <f t="shared" ref="P4484:P4547" si="212">IF(K4484=0,"-",VLOOKUP(K4484,STATS_TYPE,2,0)&amp;" +")&amp;IF(K4484=0,"",IF(M4484=0,L4484,L4484/100&amp;"%"))</f>
        <v>치유력 +713</v>
      </c>
    </row>
    <row r="4485" spans="1:16" ht="13.8" customHeight="1">
      <c r="A4485" s="101">
        <f>C4485*ID규칙_기본능력치그룹_단위+COUNTIF($C$4:C4485,C4485)</f>
        <v>21327032</v>
      </c>
      <c r="B4485" s="100" t="s">
        <v>463</v>
      </c>
      <c r="C4485" s="101">
        <f>VLOOKUP(B4485,WEAPON!$B:$D,3,0)</f>
        <v>21327</v>
      </c>
      <c r="D4485" s="102">
        <v>32</v>
      </c>
      <c r="E4485" s="101">
        <v>1</v>
      </c>
      <c r="F4485" s="101">
        <v>335</v>
      </c>
      <c r="G4485" s="101">
        <v>0</v>
      </c>
      <c r="H4485" s="101">
        <v>2</v>
      </c>
      <c r="I4485" s="101">
        <v>1848</v>
      </c>
      <c r="J4485" s="101">
        <v>0</v>
      </c>
      <c r="K4485" s="101">
        <v>3</v>
      </c>
      <c r="L4485" s="101">
        <v>730</v>
      </c>
      <c r="M4485" s="101">
        <v>0</v>
      </c>
      <c r="N4485" s="100" t="str">
        <f t="shared" si="210"/>
        <v>공격력 +335</v>
      </c>
      <c r="O4485" s="100" t="str">
        <f t="shared" si="211"/>
        <v>최대 체력 +1848</v>
      </c>
      <c r="P4485" s="100" t="str">
        <f t="shared" si="212"/>
        <v>치유력 +730</v>
      </c>
    </row>
    <row r="4486" spans="1:16" ht="13.8" customHeight="1">
      <c r="A4486" s="101">
        <f>C4486*ID규칙_기본능력치그룹_단위+COUNTIF($C$4:C4486,C4486)</f>
        <v>21327033</v>
      </c>
      <c r="B4486" s="100" t="s">
        <v>463</v>
      </c>
      <c r="C4486" s="101">
        <f>VLOOKUP(B4486,WEAPON!$B:$D,3,0)</f>
        <v>21327</v>
      </c>
      <c r="D4486" s="102">
        <v>33</v>
      </c>
      <c r="E4486" s="101">
        <v>1</v>
      </c>
      <c r="F4486" s="101">
        <v>343</v>
      </c>
      <c r="G4486" s="101">
        <v>0</v>
      </c>
      <c r="H4486" s="101">
        <v>2</v>
      </c>
      <c r="I4486" s="101">
        <v>1892</v>
      </c>
      <c r="J4486" s="101">
        <v>0</v>
      </c>
      <c r="K4486" s="101">
        <v>3</v>
      </c>
      <c r="L4486" s="101">
        <v>747</v>
      </c>
      <c r="M4486" s="101">
        <v>0</v>
      </c>
      <c r="N4486" s="100" t="str">
        <f t="shared" si="210"/>
        <v>공격력 +343</v>
      </c>
      <c r="O4486" s="100" t="str">
        <f t="shared" si="211"/>
        <v>최대 체력 +1892</v>
      </c>
      <c r="P4486" s="100" t="str">
        <f t="shared" si="212"/>
        <v>치유력 +747</v>
      </c>
    </row>
    <row r="4487" spans="1:16" ht="13.8" customHeight="1">
      <c r="A4487" s="101">
        <f>C4487*ID규칙_기본능력치그룹_단위+COUNTIF($C$4:C4487,C4487)</f>
        <v>21327034</v>
      </c>
      <c r="B4487" s="100" t="s">
        <v>463</v>
      </c>
      <c r="C4487" s="101">
        <f>VLOOKUP(B4487,WEAPON!$B:$D,3,0)</f>
        <v>21327</v>
      </c>
      <c r="D4487" s="102">
        <v>34</v>
      </c>
      <c r="E4487" s="101">
        <v>1</v>
      </c>
      <c r="F4487" s="101">
        <v>351</v>
      </c>
      <c r="G4487" s="101">
        <v>0</v>
      </c>
      <c r="H4487" s="101">
        <v>2</v>
      </c>
      <c r="I4487" s="101">
        <v>1936</v>
      </c>
      <c r="J4487" s="101">
        <v>0</v>
      </c>
      <c r="K4487" s="101">
        <v>3</v>
      </c>
      <c r="L4487" s="101">
        <v>765</v>
      </c>
      <c r="M4487" s="101">
        <v>0</v>
      </c>
      <c r="N4487" s="100" t="str">
        <f t="shared" si="210"/>
        <v>공격력 +351</v>
      </c>
      <c r="O4487" s="100" t="str">
        <f t="shared" si="211"/>
        <v>최대 체력 +1936</v>
      </c>
      <c r="P4487" s="100" t="str">
        <f t="shared" si="212"/>
        <v>치유력 +765</v>
      </c>
    </row>
    <row r="4488" spans="1:16" ht="13.8" customHeight="1">
      <c r="A4488" s="101">
        <f>C4488*ID규칙_기본능력치그룹_단위+COUNTIF($C$4:C4488,C4488)</f>
        <v>21327035</v>
      </c>
      <c r="B4488" s="100" t="s">
        <v>463</v>
      </c>
      <c r="C4488" s="101">
        <f>VLOOKUP(B4488,WEAPON!$B:$D,3,0)</f>
        <v>21327</v>
      </c>
      <c r="D4488" s="102">
        <v>35</v>
      </c>
      <c r="E4488" s="101">
        <v>1</v>
      </c>
      <c r="F4488" s="101">
        <v>359</v>
      </c>
      <c r="G4488" s="101">
        <v>0</v>
      </c>
      <c r="H4488" s="101">
        <v>2</v>
      </c>
      <c r="I4488" s="101">
        <v>1980</v>
      </c>
      <c r="J4488" s="101">
        <v>0</v>
      </c>
      <c r="K4488" s="101">
        <v>3</v>
      </c>
      <c r="L4488" s="101">
        <v>782</v>
      </c>
      <c r="M4488" s="101">
        <v>0</v>
      </c>
      <c r="N4488" s="100" t="str">
        <f t="shared" si="210"/>
        <v>공격력 +359</v>
      </c>
      <c r="O4488" s="100" t="str">
        <f t="shared" si="211"/>
        <v>최대 체력 +1980</v>
      </c>
      <c r="P4488" s="100" t="str">
        <f t="shared" si="212"/>
        <v>치유력 +782</v>
      </c>
    </row>
    <row r="4489" spans="1:16" ht="13.8" customHeight="1">
      <c r="A4489" s="101">
        <f>C4489*ID규칙_기본능력치그룹_단위+COUNTIF($C$4:C4489,C4489)</f>
        <v>21327036</v>
      </c>
      <c r="B4489" s="100" t="s">
        <v>463</v>
      </c>
      <c r="C4489" s="101">
        <f>VLOOKUP(B4489,WEAPON!$B:$D,3,0)</f>
        <v>21327</v>
      </c>
      <c r="D4489" s="102">
        <v>36</v>
      </c>
      <c r="E4489" s="101">
        <v>1</v>
      </c>
      <c r="F4489" s="101">
        <v>367</v>
      </c>
      <c r="G4489" s="101">
        <v>0</v>
      </c>
      <c r="H4489" s="101">
        <v>2</v>
      </c>
      <c r="I4489" s="101">
        <v>2024</v>
      </c>
      <c r="J4489" s="101">
        <v>0</v>
      </c>
      <c r="K4489" s="101">
        <v>3</v>
      </c>
      <c r="L4489" s="101">
        <v>800</v>
      </c>
      <c r="M4489" s="101">
        <v>0</v>
      </c>
      <c r="N4489" s="100" t="str">
        <f t="shared" si="210"/>
        <v>공격력 +367</v>
      </c>
      <c r="O4489" s="100" t="str">
        <f t="shared" si="211"/>
        <v>최대 체력 +2024</v>
      </c>
      <c r="P4489" s="100" t="str">
        <f t="shared" si="212"/>
        <v>치유력 +800</v>
      </c>
    </row>
    <row r="4490" spans="1:16" ht="13.8" customHeight="1">
      <c r="A4490" s="101">
        <f>C4490*ID규칙_기본능력치그룹_단위+COUNTIF($C$4:C4490,C4490)</f>
        <v>21327037</v>
      </c>
      <c r="B4490" s="100" t="s">
        <v>463</v>
      </c>
      <c r="C4490" s="101">
        <f>VLOOKUP(B4490,WEAPON!$B:$D,3,0)</f>
        <v>21327</v>
      </c>
      <c r="D4490" s="102">
        <v>37</v>
      </c>
      <c r="E4490" s="101">
        <v>1</v>
      </c>
      <c r="F4490" s="101">
        <v>375</v>
      </c>
      <c r="G4490" s="101">
        <v>0</v>
      </c>
      <c r="H4490" s="101">
        <v>2</v>
      </c>
      <c r="I4490" s="101">
        <v>2068</v>
      </c>
      <c r="J4490" s="101">
        <v>0</v>
      </c>
      <c r="K4490" s="101">
        <v>3</v>
      </c>
      <c r="L4490" s="101">
        <v>817</v>
      </c>
      <c r="M4490" s="101">
        <v>0</v>
      </c>
      <c r="N4490" s="100" t="str">
        <f t="shared" si="210"/>
        <v>공격력 +375</v>
      </c>
      <c r="O4490" s="100" t="str">
        <f t="shared" si="211"/>
        <v>최대 체력 +2068</v>
      </c>
      <c r="P4490" s="100" t="str">
        <f t="shared" si="212"/>
        <v>치유력 +817</v>
      </c>
    </row>
    <row r="4491" spans="1:16" ht="13.8" customHeight="1">
      <c r="A4491" s="101">
        <f>C4491*ID규칙_기본능력치그룹_단위+COUNTIF($C$4:C4491,C4491)</f>
        <v>21327038</v>
      </c>
      <c r="B4491" s="100" t="s">
        <v>463</v>
      </c>
      <c r="C4491" s="101">
        <f>VLOOKUP(B4491,WEAPON!$B:$D,3,0)</f>
        <v>21327</v>
      </c>
      <c r="D4491" s="102">
        <v>38</v>
      </c>
      <c r="E4491" s="101">
        <v>1</v>
      </c>
      <c r="F4491" s="101">
        <v>382</v>
      </c>
      <c r="G4491" s="101">
        <v>0</v>
      </c>
      <c r="H4491" s="101">
        <v>2</v>
      </c>
      <c r="I4491" s="101">
        <v>2112</v>
      </c>
      <c r="J4491" s="101">
        <v>0</v>
      </c>
      <c r="K4491" s="101">
        <v>3</v>
      </c>
      <c r="L4491" s="101">
        <v>834</v>
      </c>
      <c r="M4491" s="101">
        <v>0</v>
      </c>
      <c r="N4491" s="100" t="str">
        <f t="shared" si="210"/>
        <v>공격력 +382</v>
      </c>
      <c r="O4491" s="100" t="str">
        <f t="shared" si="211"/>
        <v>최대 체력 +2112</v>
      </c>
      <c r="P4491" s="100" t="str">
        <f t="shared" si="212"/>
        <v>치유력 +834</v>
      </c>
    </row>
    <row r="4492" spans="1:16" ht="13.8" customHeight="1">
      <c r="A4492" s="101">
        <f>C4492*ID규칙_기본능력치그룹_단위+COUNTIF($C$4:C4492,C4492)</f>
        <v>21327039</v>
      </c>
      <c r="B4492" s="100" t="s">
        <v>463</v>
      </c>
      <c r="C4492" s="101">
        <f>VLOOKUP(B4492,WEAPON!$B:$D,3,0)</f>
        <v>21327</v>
      </c>
      <c r="D4492" s="102">
        <v>39</v>
      </c>
      <c r="E4492" s="101">
        <v>1</v>
      </c>
      <c r="F4492" s="101">
        <v>390</v>
      </c>
      <c r="G4492" s="101">
        <v>0</v>
      </c>
      <c r="H4492" s="101">
        <v>2</v>
      </c>
      <c r="I4492" s="101">
        <v>2156</v>
      </c>
      <c r="J4492" s="101">
        <v>0</v>
      </c>
      <c r="K4492" s="101">
        <v>3</v>
      </c>
      <c r="L4492" s="101">
        <v>852</v>
      </c>
      <c r="M4492" s="101">
        <v>0</v>
      </c>
      <c r="N4492" s="100" t="str">
        <f t="shared" si="210"/>
        <v>공격력 +390</v>
      </c>
      <c r="O4492" s="100" t="str">
        <f t="shared" si="211"/>
        <v>최대 체력 +2156</v>
      </c>
      <c r="P4492" s="100" t="str">
        <f t="shared" si="212"/>
        <v>치유력 +852</v>
      </c>
    </row>
    <row r="4493" spans="1:16" ht="13.8" customHeight="1">
      <c r="A4493" s="101">
        <f>C4493*ID규칙_기본능력치그룹_단위+COUNTIF($C$4:C4493,C4493)</f>
        <v>21327040</v>
      </c>
      <c r="B4493" s="100" t="s">
        <v>463</v>
      </c>
      <c r="C4493" s="101">
        <f>VLOOKUP(B4493,WEAPON!$B:$D,3,0)</f>
        <v>21327</v>
      </c>
      <c r="D4493" s="102">
        <v>40</v>
      </c>
      <c r="E4493" s="101">
        <v>1</v>
      </c>
      <c r="F4493" s="101">
        <v>398</v>
      </c>
      <c r="G4493" s="101">
        <v>0</v>
      </c>
      <c r="H4493" s="101">
        <v>2</v>
      </c>
      <c r="I4493" s="101">
        <v>2200</v>
      </c>
      <c r="J4493" s="101">
        <v>0</v>
      </c>
      <c r="K4493" s="101">
        <v>3</v>
      </c>
      <c r="L4493" s="101">
        <v>869</v>
      </c>
      <c r="M4493" s="101">
        <v>0</v>
      </c>
      <c r="N4493" s="100" t="str">
        <f t="shared" si="210"/>
        <v>공격력 +398</v>
      </c>
      <c r="O4493" s="100" t="str">
        <f t="shared" si="211"/>
        <v>최대 체력 +2200</v>
      </c>
      <c r="P4493" s="100" t="str">
        <f t="shared" si="212"/>
        <v>치유력 +869</v>
      </c>
    </row>
    <row r="4494" spans="1:16" ht="13.8" customHeight="1">
      <c r="A4494" s="101">
        <f>C4494*ID규칙_기본능력치그룹_단위+COUNTIF($C$4:C4494,C4494)</f>
        <v>21327041</v>
      </c>
      <c r="B4494" s="100" t="s">
        <v>463</v>
      </c>
      <c r="C4494" s="101">
        <f>VLOOKUP(B4494,WEAPON!$B:$D,3,0)</f>
        <v>21327</v>
      </c>
      <c r="D4494" s="102">
        <v>41</v>
      </c>
      <c r="E4494" s="101">
        <v>1</v>
      </c>
      <c r="F4494" s="101">
        <v>406</v>
      </c>
      <c r="G4494" s="101">
        <v>0</v>
      </c>
      <c r="H4494" s="101">
        <v>2</v>
      </c>
      <c r="I4494" s="101">
        <v>2244</v>
      </c>
      <c r="J4494" s="101">
        <v>0</v>
      </c>
      <c r="K4494" s="101">
        <v>3</v>
      </c>
      <c r="L4494" s="101">
        <v>887</v>
      </c>
      <c r="M4494" s="101">
        <v>0</v>
      </c>
      <c r="N4494" s="100" t="str">
        <f t="shared" si="210"/>
        <v>공격력 +406</v>
      </c>
      <c r="O4494" s="100" t="str">
        <f t="shared" si="211"/>
        <v>최대 체력 +2244</v>
      </c>
      <c r="P4494" s="100" t="str">
        <f t="shared" si="212"/>
        <v>치유력 +887</v>
      </c>
    </row>
    <row r="4495" spans="1:16" ht="13.8" customHeight="1">
      <c r="A4495" s="101">
        <f>C4495*ID규칙_기본능력치그룹_단위+COUNTIF($C$4:C4495,C4495)</f>
        <v>21327042</v>
      </c>
      <c r="B4495" s="100" t="s">
        <v>463</v>
      </c>
      <c r="C4495" s="101">
        <f>VLOOKUP(B4495,WEAPON!$B:$D,3,0)</f>
        <v>21327</v>
      </c>
      <c r="D4495" s="102">
        <v>42</v>
      </c>
      <c r="E4495" s="101">
        <v>1</v>
      </c>
      <c r="F4495" s="101">
        <v>414</v>
      </c>
      <c r="G4495" s="101">
        <v>0</v>
      </c>
      <c r="H4495" s="101">
        <v>2</v>
      </c>
      <c r="I4495" s="101">
        <v>2288</v>
      </c>
      <c r="J4495" s="101">
        <v>0</v>
      </c>
      <c r="K4495" s="101">
        <v>3</v>
      </c>
      <c r="L4495" s="101">
        <v>904</v>
      </c>
      <c r="M4495" s="101">
        <v>0</v>
      </c>
      <c r="N4495" s="100" t="str">
        <f t="shared" si="210"/>
        <v>공격력 +414</v>
      </c>
      <c r="O4495" s="100" t="str">
        <f t="shared" si="211"/>
        <v>최대 체력 +2288</v>
      </c>
      <c r="P4495" s="100" t="str">
        <f t="shared" si="212"/>
        <v>치유력 +904</v>
      </c>
    </row>
    <row r="4496" spans="1:16" ht="13.8" customHeight="1">
      <c r="A4496" s="101">
        <f>C4496*ID규칙_기본능력치그룹_단위+COUNTIF($C$4:C4496,C4496)</f>
        <v>21327043</v>
      </c>
      <c r="B4496" s="100" t="s">
        <v>463</v>
      </c>
      <c r="C4496" s="101">
        <f>VLOOKUP(B4496,WEAPON!$B:$D,3,0)</f>
        <v>21327</v>
      </c>
      <c r="D4496" s="102">
        <v>43</v>
      </c>
      <c r="E4496" s="101">
        <v>1</v>
      </c>
      <c r="F4496" s="101">
        <v>422</v>
      </c>
      <c r="G4496" s="101">
        <v>0</v>
      </c>
      <c r="H4496" s="101">
        <v>2</v>
      </c>
      <c r="I4496" s="101">
        <v>2332</v>
      </c>
      <c r="J4496" s="101">
        <v>0</v>
      </c>
      <c r="K4496" s="101">
        <v>3</v>
      </c>
      <c r="L4496" s="101">
        <v>921</v>
      </c>
      <c r="M4496" s="101">
        <v>0</v>
      </c>
      <c r="N4496" s="100" t="str">
        <f t="shared" si="210"/>
        <v>공격력 +422</v>
      </c>
      <c r="O4496" s="100" t="str">
        <f t="shared" si="211"/>
        <v>최대 체력 +2332</v>
      </c>
      <c r="P4496" s="100" t="str">
        <f t="shared" si="212"/>
        <v>치유력 +921</v>
      </c>
    </row>
    <row r="4497" spans="1:16" ht="13.8" customHeight="1">
      <c r="A4497" s="101">
        <f>C4497*ID규칙_기본능력치그룹_단위+COUNTIF($C$4:C4497,C4497)</f>
        <v>21327044</v>
      </c>
      <c r="B4497" s="100" t="s">
        <v>463</v>
      </c>
      <c r="C4497" s="101">
        <f>VLOOKUP(B4497,WEAPON!$B:$D,3,0)</f>
        <v>21327</v>
      </c>
      <c r="D4497" s="102">
        <v>44</v>
      </c>
      <c r="E4497" s="101">
        <v>1</v>
      </c>
      <c r="F4497" s="101">
        <v>430</v>
      </c>
      <c r="G4497" s="101">
        <v>0</v>
      </c>
      <c r="H4497" s="101">
        <v>2</v>
      </c>
      <c r="I4497" s="101">
        <v>2376</v>
      </c>
      <c r="J4497" s="101">
        <v>0</v>
      </c>
      <c r="K4497" s="101">
        <v>3</v>
      </c>
      <c r="L4497" s="101">
        <v>939</v>
      </c>
      <c r="M4497" s="101">
        <v>0</v>
      </c>
      <c r="N4497" s="100" t="str">
        <f t="shared" si="210"/>
        <v>공격력 +430</v>
      </c>
      <c r="O4497" s="100" t="str">
        <f t="shared" si="211"/>
        <v>최대 체력 +2376</v>
      </c>
      <c r="P4497" s="100" t="str">
        <f t="shared" si="212"/>
        <v>치유력 +939</v>
      </c>
    </row>
    <row r="4498" spans="1:16" ht="13.8" customHeight="1">
      <c r="A4498" s="101">
        <f>C4498*ID규칙_기본능력치그룹_단위+COUNTIF($C$4:C4498,C4498)</f>
        <v>21327045</v>
      </c>
      <c r="B4498" s="100" t="s">
        <v>463</v>
      </c>
      <c r="C4498" s="101">
        <f>VLOOKUP(B4498,WEAPON!$B:$D,3,0)</f>
        <v>21327</v>
      </c>
      <c r="D4498" s="102">
        <v>45</v>
      </c>
      <c r="E4498" s="101">
        <v>1</v>
      </c>
      <c r="F4498" s="101">
        <v>438</v>
      </c>
      <c r="G4498" s="101">
        <v>0</v>
      </c>
      <c r="H4498" s="101">
        <v>2</v>
      </c>
      <c r="I4498" s="101">
        <v>2420</v>
      </c>
      <c r="J4498" s="101">
        <v>0</v>
      </c>
      <c r="K4498" s="101">
        <v>3</v>
      </c>
      <c r="L4498" s="101">
        <v>956</v>
      </c>
      <c r="M4498" s="101">
        <v>0</v>
      </c>
      <c r="N4498" s="100" t="str">
        <f t="shared" si="210"/>
        <v>공격력 +438</v>
      </c>
      <c r="O4498" s="100" t="str">
        <f t="shared" si="211"/>
        <v>최대 체력 +2420</v>
      </c>
      <c r="P4498" s="100" t="str">
        <f t="shared" si="212"/>
        <v>치유력 +956</v>
      </c>
    </row>
    <row r="4499" spans="1:16" ht="13.8" customHeight="1">
      <c r="A4499" s="101">
        <f>C4499*ID규칙_기본능력치그룹_단위+COUNTIF($C$4:C4499,C4499)</f>
        <v>21327046</v>
      </c>
      <c r="B4499" s="100" t="s">
        <v>463</v>
      </c>
      <c r="C4499" s="101">
        <f>VLOOKUP(B4499,WEAPON!$B:$D,3,0)</f>
        <v>21327</v>
      </c>
      <c r="D4499" s="102">
        <v>46</v>
      </c>
      <c r="E4499" s="101">
        <v>1</v>
      </c>
      <c r="F4499" s="101">
        <v>446</v>
      </c>
      <c r="G4499" s="101">
        <v>0</v>
      </c>
      <c r="H4499" s="101">
        <v>2</v>
      </c>
      <c r="I4499" s="101">
        <v>2464</v>
      </c>
      <c r="J4499" s="101">
        <v>0</v>
      </c>
      <c r="K4499" s="101">
        <v>3</v>
      </c>
      <c r="L4499" s="101">
        <v>973</v>
      </c>
      <c r="M4499" s="101">
        <v>0</v>
      </c>
      <c r="N4499" s="100" t="str">
        <f t="shared" si="210"/>
        <v>공격력 +446</v>
      </c>
      <c r="O4499" s="100" t="str">
        <f t="shared" si="211"/>
        <v>최대 체력 +2464</v>
      </c>
      <c r="P4499" s="100" t="str">
        <f t="shared" si="212"/>
        <v>치유력 +973</v>
      </c>
    </row>
    <row r="4500" spans="1:16" ht="13.8" customHeight="1">
      <c r="A4500" s="101">
        <f>C4500*ID규칙_기본능력치그룹_단위+COUNTIF($C$4:C4500,C4500)</f>
        <v>21327047</v>
      </c>
      <c r="B4500" s="100" t="s">
        <v>463</v>
      </c>
      <c r="C4500" s="101">
        <f>VLOOKUP(B4500,WEAPON!$B:$D,3,0)</f>
        <v>21327</v>
      </c>
      <c r="D4500" s="102">
        <v>47</v>
      </c>
      <c r="E4500" s="101">
        <v>1</v>
      </c>
      <c r="F4500" s="101">
        <v>454</v>
      </c>
      <c r="G4500" s="101">
        <v>0</v>
      </c>
      <c r="H4500" s="101">
        <v>2</v>
      </c>
      <c r="I4500" s="101">
        <v>2508</v>
      </c>
      <c r="J4500" s="101">
        <v>0</v>
      </c>
      <c r="K4500" s="101">
        <v>3</v>
      </c>
      <c r="L4500" s="101">
        <v>991</v>
      </c>
      <c r="M4500" s="101">
        <v>0</v>
      </c>
      <c r="N4500" s="100" t="str">
        <f t="shared" si="210"/>
        <v>공격력 +454</v>
      </c>
      <c r="O4500" s="100" t="str">
        <f t="shared" si="211"/>
        <v>최대 체력 +2508</v>
      </c>
      <c r="P4500" s="100" t="str">
        <f t="shared" si="212"/>
        <v>치유력 +991</v>
      </c>
    </row>
    <row r="4501" spans="1:16" ht="13.8" customHeight="1">
      <c r="A4501" s="101">
        <f>C4501*ID규칙_기본능력치그룹_단위+COUNTIF($C$4:C4501,C4501)</f>
        <v>21327048</v>
      </c>
      <c r="B4501" s="100" t="s">
        <v>463</v>
      </c>
      <c r="C4501" s="101">
        <f>VLOOKUP(B4501,WEAPON!$B:$D,3,0)</f>
        <v>21327</v>
      </c>
      <c r="D4501" s="102">
        <v>48</v>
      </c>
      <c r="E4501" s="101">
        <v>1</v>
      </c>
      <c r="F4501" s="101">
        <v>462</v>
      </c>
      <c r="G4501" s="101">
        <v>0</v>
      </c>
      <c r="H4501" s="101">
        <v>2</v>
      </c>
      <c r="I4501" s="101">
        <v>2552</v>
      </c>
      <c r="J4501" s="101">
        <v>0</v>
      </c>
      <c r="K4501" s="101">
        <v>3</v>
      </c>
      <c r="L4501" s="101">
        <v>1008</v>
      </c>
      <c r="M4501" s="101">
        <v>0</v>
      </c>
      <c r="N4501" s="100" t="str">
        <f t="shared" si="210"/>
        <v>공격력 +462</v>
      </c>
      <c r="O4501" s="100" t="str">
        <f t="shared" si="211"/>
        <v>최대 체력 +2552</v>
      </c>
      <c r="P4501" s="100" t="str">
        <f t="shared" si="212"/>
        <v>치유력 +1008</v>
      </c>
    </row>
    <row r="4502" spans="1:16" ht="13.8" customHeight="1">
      <c r="A4502" s="101">
        <f>C4502*ID규칙_기본능력치그룹_단위+COUNTIF($C$4:C4502,C4502)</f>
        <v>21327049</v>
      </c>
      <c r="B4502" s="100" t="s">
        <v>463</v>
      </c>
      <c r="C4502" s="101">
        <f>VLOOKUP(B4502,WEAPON!$B:$D,3,0)</f>
        <v>21327</v>
      </c>
      <c r="D4502" s="102">
        <v>49</v>
      </c>
      <c r="E4502" s="101">
        <v>1</v>
      </c>
      <c r="F4502" s="101">
        <v>470</v>
      </c>
      <c r="G4502" s="101">
        <v>0</v>
      </c>
      <c r="H4502" s="101">
        <v>2</v>
      </c>
      <c r="I4502" s="101">
        <v>2596</v>
      </c>
      <c r="J4502" s="101">
        <v>0</v>
      </c>
      <c r="K4502" s="101">
        <v>3</v>
      </c>
      <c r="L4502" s="101">
        <v>1026</v>
      </c>
      <c r="M4502" s="101">
        <v>0</v>
      </c>
      <c r="N4502" s="100" t="str">
        <f t="shared" si="210"/>
        <v>공격력 +470</v>
      </c>
      <c r="O4502" s="100" t="str">
        <f t="shared" si="211"/>
        <v>최대 체력 +2596</v>
      </c>
      <c r="P4502" s="100" t="str">
        <f t="shared" si="212"/>
        <v>치유력 +1026</v>
      </c>
    </row>
    <row r="4503" spans="1:16" ht="13.8" customHeight="1">
      <c r="A4503" s="101">
        <f>C4503*ID규칙_기본능력치그룹_단위+COUNTIF($C$4:C4503,C4503)</f>
        <v>21327050</v>
      </c>
      <c r="B4503" s="100" t="s">
        <v>463</v>
      </c>
      <c r="C4503" s="101">
        <f>VLOOKUP(B4503,WEAPON!$B:$D,3,0)</f>
        <v>21327</v>
      </c>
      <c r="D4503" s="102">
        <v>50</v>
      </c>
      <c r="E4503" s="101">
        <v>1</v>
      </c>
      <c r="F4503" s="101">
        <v>478</v>
      </c>
      <c r="G4503" s="101">
        <v>0</v>
      </c>
      <c r="H4503" s="101">
        <v>2</v>
      </c>
      <c r="I4503" s="101">
        <v>2640</v>
      </c>
      <c r="J4503" s="101">
        <v>0</v>
      </c>
      <c r="K4503" s="101">
        <v>3</v>
      </c>
      <c r="L4503" s="101">
        <v>1043</v>
      </c>
      <c r="M4503" s="101">
        <v>0</v>
      </c>
      <c r="N4503" s="100" t="str">
        <f t="shared" si="210"/>
        <v>공격력 +478</v>
      </c>
      <c r="O4503" s="100" t="str">
        <f t="shared" si="211"/>
        <v>최대 체력 +2640</v>
      </c>
      <c r="P4503" s="100" t="str">
        <f t="shared" si="212"/>
        <v>치유력 +1043</v>
      </c>
    </row>
    <row r="4504" spans="1:16" ht="13.8" customHeight="1">
      <c r="A4504" s="101">
        <f>C4504*ID규칙_기본능력치그룹_단위+COUNTIF($C$4:C4504,C4504)</f>
        <v>24328001</v>
      </c>
      <c r="B4504" s="100" t="s">
        <v>465</v>
      </c>
      <c r="C4504" s="101">
        <f>VLOOKUP(B4504,WEAPON!$B:$D,3,0)</f>
        <v>24328</v>
      </c>
      <c r="D4504" s="102">
        <v>1</v>
      </c>
      <c r="E4504" s="101">
        <v>1</v>
      </c>
      <c r="F4504" s="101">
        <v>112</v>
      </c>
      <c r="G4504" s="101">
        <v>0</v>
      </c>
      <c r="H4504" s="101">
        <v>2</v>
      </c>
      <c r="I4504" s="101">
        <v>534</v>
      </c>
      <c r="J4504" s="101">
        <v>0</v>
      </c>
      <c r="K4504" s="101">
        <v>0</v>
      </c>
      <c r="L4504" s="101">
        <v>0</v>
      </c>
      <c r="M4504" s="101">
        <v>0</v>
      </c>
      <c r="N4504" s="100" t="str">
        <f t="shared" si="210"/>
        <v>공격력 +112</v>
      </c>
      <c r="O4504" s="100" t="str">
        <f t="shared" si="211"/>
        <v>최대 체력 +534</v>
      </c>
      <c r="P4504" s="100" t="str">
        <f t="shared" si="212"/>
        <v>-</v>
      </c>
    </row>
    <row r="4505" spans="1:16" ht="13.8" customHeight="1">
      <c r="A4505" s="101">
        <f>C4505*ID규칙_기본능력치그룹_단위+COUNTIF($C$4:C4505,C4505)</f>
        <v>24328002</v>
      </c>
      <c r="B4505" s="100" t="s">
        <v>465</v>
      </c>
      <c r="C4505" s="101">
        <f>VLOOKUP(B4505,WEAPON!$B:$D,3,0)</f>
        <v>24328</v>
      </c>
      <c r="D4505" s="102">
        <v>2</v>
      </c>
      <c r="E4505" s="101">
        <v>1</v>
      </c>
      <c r="F4505" s="101">
        <v>122</v>
      </c>
      <c r="G4505" s="101">
        <v>0</v>
      </c>
      <c r="H4505" s="101">
        <v>2</v>
      </c>
      <c r="I4505" s="101">
        <v>582</v>
      </c>
      <c r="J4505" s="101">
        <v>0</v>
      </c>
      <c r="K4505" s="101">
        <v>0</v>
      </c>
      <c r="L4505" s="101">
        <v>0</v>
      </c>
      <c r="M4505" s="101">
        <v>0</v>
      </c>
      <c r="N4505" s="100" t="str">
        <f t="shared" si="210"/>
        <v>공격력 +122</v>
      </c>
      <c r="O4505" s="100" t="str">
        <f t="shared" si="211"/>
        <v>최대 체력 +582</v>
      </c>
      <c r="P4505" s="100" t="str">
        <f t="shared" si="212"/>
        <v>-</v>
      </c>
    </row>
    <row r="4506" spans="1:16" ht="13.8" customHeight="1">
      <c r="A4506" s="101">
        <f>C4506*ID규칙_기본능력치그룹_단위+COUNTIF($C$4:C4506,C4506)</f>
        <v>24328003</v>
      </c>
      <c r="B4506" s="100" t="s">
        <v>465</v>
      </c>
      <c r="C4506" s="101">
        <f>VLOOKUP(B4506,WEAPON!$B:$D,3,0)</f>
        <v>24328</v>
      </c>
      <c r="D4506" s="102">
        <v>3</v>
      </c>
      <c r="E4506" s="101">
        <v>1</v>
      </c>
      <c r="F4506" s="101">
        <v>132</v>
      </c>
      <c r="G4506" s="101">
        <v>0</v>
      </c>
      <c r="H4506" s="101">
        <v>2</v>
      </c>
      <c r="I4506" s="101">
        <v>631</v>
      </c>
      <c r="J4506" s="101">
        <v>0</v>
      </c>
      <c r="K4506" s="101">
        <v>0</v>
      </c>
      <c r="L4506" s="101">
        <v>0</v>
      </c>
      <c r="M4506" s="101">
        <v>0</v>
      </c>
      <c r="N4506" s="100" t="str">
        <f t="shared" si="210"/>
        <v>공격력 +132</v>
      </c>
      <c r="O4506" s="100" t="str">
        <f t="shared" si="211"/>
        <v>최대 체력 +631</v>
      </c>
      <c r="P4506" s="100" t="str">
        <f t="shared" si="212"/>
        <v>-</v>
      </c>
    </row>
    <row r="4507" spans="1:16" ht="13.8" customHeight="1">
      <c r="A4507" s="101">
        <f>C4507*ID규칙_기본능력치그룹_단위+COUNTIF($C$4:C4507,C4507)</f>
        <v>24328004</v>
      </c>
      <c r="B4507" s="100" t="s">
        <v>465</v>
      </c>
      <c r="C4507" s="101">
        <f>VLOOKUP(B4507,WEAPON!$B:$D,3,0)</f>
        <v>24328</v>
      </c>
      <c r="D4507" s="102">
        <v>4</v>
      </c>
      <c r="E4507" s="101">
        <v>1</v>
      </c>
      <c r="F4507" s="101">
        <v>142</v>
      </c>
      <c r="G4507" s="101">
        <v>0</v>
      </c>
      <c r="H4507" s="101">
        <v>2</v>
      </c>
      <c r="I4507" s="101">
        <v>679</v>
      </c>
      <c r="J4507" s="101">
        <v>0</v>
      </c>
      <c r="K4507" s="101">
        <v>0</v>
      </c>
      <c r="L4507" s="101">
        <v>0</v>
      </c>
      <c r="M4507" s="101">
        <v>0</v>
      </c>
      <c r="N4507" s="100" t="str">
        <f t="shared" si="210"/>
        <v>공격력 +142</v>
      </c>
      <c r="O4507" s="100" t="str">
        <f t="shared" si="211"/>
        <v>최대 체력 +679</v>
      </c>
      <c r="P4507" s="100" t="str">
        <f t="shared" si="212"/>
        <v>-</v>
      </c>
    </row>
    <row r="4508" spans="1:16" ht="13.8" customHeight="1">
      <c r="A4508" s="101">
        <f>C4508*ID규칙_기본능력치그룹_단위+COUNTIF($C$4:C4508,C4508)</f>
        <v>24328005</v>
      </c>
      <c r="B4508" s="100" t="s">
        <v>465</v>
      </c>
      <c r="C4508" s="101">
        <f>VLOOKUP(B4508,WEAPON!$B:$D,3,0)</f>
        <v>24328</v>
      </c>
      <c r="D4508" s="102">
        <v>5</v>
      </c>
      <c r="E4508" s="101">
        <v>1</v>
      </c>
      <c r="F4508" s="101">
        <v>153</v>
      </c>
      <c r="G4508" s="101">
        <v>0</v>
      </c>
      <c r="H4508" s="101">
        <v>2</v>
      </c>
      <c r="I4508" s="101">
        <v>728</v>
      </c>
      <c r="J4508" s="101">
        <v>0</v>
      </c>
      <c r="K4508" s="101">
        <v>0</v>
      </c>
      <c r="L4508" s="101">
        <v>0</v>
      </c>
      <c r="M4508" s="101">
        <v>0</v>
      </c>
      <c r="N4508" s="100" t="str">
        <f t="shared" si="210"/>
        <v>공격력 +153</v>
      </c>
      <c r="O4508" s="100" t="str">
        <f t="shared" si="211"/>
        <v>최대 체력 +728</v>
      </c>
      <c r="P4508" s="100" t="str">
        <f t="shared" si="212"/>
        <v>-</v>
      </c>
    </row>
    <row r="4509" spans="1:16" ht="13.8" customHeight="1">
      <c r="A4509" s="101">
        <f>C4509*ID규칙_기본능력치그룹_단위+COUNTIF($C$4:C4509,C4509)</f>
        <v>24328006</v>
      </c>
      <c r="B4509" s="100" t="s">
        <v>465</v>
      </c>
      <c r="C4509" s="101">
        <f>VLOOKUP(B4509,WEAPON!$B:$D,3,0)</f>
        <v>24328</v>
      </c>
      <c r="D4509" s="102">
        <v>6</v>
      </c>
      <c r="E4509" s="101">
        <v>1</v>
      </c>
      <c r="F4509" s="101">
        <v>163</v>
      </c>
      <c r="G4509" s="101">
        <v>0</v>
      </c>
      <c r="H4509" s="101">
        <v>2</v>
      </c>
      <c r="I4509" s="101">
        <v>776</v>
      </c>
      <c r="J4509" s="101">
        <v>0</v>
      </c>
      <c r="K4509" s="101">
        <v>0</v>
      </c>
      <c r="L4509" s="101">
        <v>0</v>
      </c>
      <c r="M4509" s="101">
        <v>0</v>
      </c>
      <c r="N4509" s="100" t="str">
        <f t="shared" si="210"/>
        <v>공격력 +163</v>
      </c>
      <c r="O4509" s="100" t="str">
        <f t="shared" si="211"/>
        <v>최대 체력 +776</v>
      </c>
      <c r="P4509" s="100" t="str">
        <f t="shared" si="212"/>
        <v>-</v>
      </c>
    </row>
    <row r="4510" spans="1:16" ht="13.8" customHeight="1">
      <c r="A4510" s="101">
        <f>C4510*ID규칙_기본능력치그룹_단위+COUNTIF($C$4:C4510,C4510)</f>
        <v>24328007</v>
      </c>
      <c r="B4510" s="100" t="s">
        <v>465</v>
      </c>
      <c r="C4510" s="101">
        <f>VLOOKUP(B4510,WEAPON!$B:$D,3,0)</f>
        <v>24328</v>
      </c>
      <c r="D4510" s="102">
        <v>7</v>
      </c>
      <c r="E4510" s="101">
        <v>1</v>
      </c>
      <c r="F4510" s="101">
        <v>173</v>
      </c>
      <c r="G4510" s="101">
        <v>0</v>
      </c>
      <c r="H4510" s="101">
        <v>2</v>
      </c>
      <c r="I4510" s="101">
        <v>825</v>
      </c>
      <c r="J4510" s="101">
        <v>0</v>
      </c>
      <c r="K4510" s="101">
        <v>0</v>
      </c>
      <c r="L4510" s="101">
        <v>0</v>
      </c>
      <c r="M4510" s="101">
        <v>0</v>
      </c>
      <c r="N4510" s="100" t="str">
        <f t="shared" si="210"/>
        <v>공격력 +173</v>
      </c>
      <c r="O4510" s="100" t="str">
        <f t="shared" si="211"/>
        <v>최대 체력 +825</v>
      </c>
      <c r="P4510" s="100" t="str">
        <f t="shared" si="212"/>
        <v>-</v>
      </c>
    </row>
    <row r="4511" spans="1:16" ht="13.8" customHeight="1">
      <c r="A4511" s="101">
        <f>C4511*ID규칙_기본능력치그룹_단위+COUNTIF($C$4:C4511,C4511)</f>
        <v>24328008</v>
      </c>
      <c r="B4511" s="100" t="s">
        <v>465</v>
      </c>
      <c r="C4511" s="101">
        <f>VLOOKUP(B4511,WEAPON!$B:$D,3,0)</f>
        <v>24328</v>
      </c>
      <c r="D4511" s="102">
        <v>8</v>
      </c>
      <c r="E4511" s="101">
        <v>1</v>
      </c>
      <c r="F4511" s="101">
        <v>183</v>
      </c>
      <c r="G4511" s="101">
        <v>0</v>
      </c>
      <c r="H4511" s="101">
        <v>2</v>
      </c>
      <c r="I4511" s="101">
        <v>873</v>
      </c>
      <c r="J4511" s="101">
        <v>0</v>
      </c>
      <c r="K4511" s="101">
        <v>0</v>
      </c>
      <c r="L4511" s="101">
        <v>0</v>
      </c>
      <c r="M4511" s="101">
        <v>0</v>
      </c>
      <c r="N4511" s="100" t="str">
        <f t="shared" si="210"/>
        <v>공격력 +183</v>
      </c>
      <c r="O4511" s="100" t="str">
        <f t="shared" si="211"/>
        <v>최대 체력 +873</v>
      </c>
      <c r="P4511" s="100" t="str">
        <f t="shared" si="212"/>
        <v>-</v>
      </c>
    </row>
    <row r="4512" spans="1:16" ht="13.8" customHeight="1">
      <c r="A4512" s="101">
        <f>C4512*ID규칙_기본능력치그룹_단위+COUNTIF($C$4:C4512,C4512)</f>
        <v>24328009</v>
      </c>
      <c r="B4512" s="100" t="s">
        <v>465</v>
      </c>
      <c r="C4512" s="101">
        <f>VLOOKUP(B4512,WEAPON!$B:$D,3,0)</f>
        <v>24328</v>
      </c>
      <c r="D4512" s="102">
        <v>9</v>
      </c>
      <c r="E4512" s="101">
        <v>1</v>
      </c>
      <c r="F4512" s="101">
        <v>193</v>
      </c>
      <c r="G4512" s="101">
        <v>0</v>
      </c>
      <c r="H4512" s="101">
        <v>2</v>
      </c>
      <c r="I4512" s="101">
        <v>922</v>
      </c>
      <c r="J4512" s="101">
        <v>0</v>
      </c>
      <c r="K4512" s="101">
        <v>0</v>
      </c>
      <c r="L4512" s="101">
        <v>0</v>
      </c>
      <c r="M4512" s="101">
        <v>0</v>
      </c>
      <c r="N4512" s="100" t="str">
        <f t="shared" si="210"/>
        <v>공격력 +193</v>
      </c>
      <c r="O4512" s="100" t="str">
        <f t="shared" si="211"/>
        <v>최대 체력 +922</v>
      </c>
      <c r="P4512" s="100" t="str">
        <f t="shared" si="212"/>
        <v>-</v>
      </c>
    </row>
    <row r="4513" spans="1:16" ht="13.8" customHeight="1">
      <c r="A4513" s="101">
        <f>C4513*ID규칙_기본능력치그룹_단위+COUNTIF($C$4:C4513,C4513)</f>
        <v>24328010</v>
      </c>
      <c r="B4513" s="100" t="s">
        <v>465</v>
      </c>
      <c r="C4513" s="101">
        <f>VLOOKUP(B4513,WEAPON!$B:$D,3,0)</f>
        <v>24328</v>
      </c>
      <c r="D4513" s="102">
        <v>10</v>
      </c>
      <c r="E4513" s="101">
        <v>1</v>
      </c>
      <c r="F4513" s="101">
        <v>203</v>
      </c>
      <c r="G4513" s="101">
        <v>0</v>
      </c>
      <c r="H4513" s="101">
        <v>2</v>
      </c>
      <c r="I4513" s="101">
        <v>970</v>
      </c>
      <c r="J4513" s="101">
        <v>0</v>
      </c>
      <c r="K4513" s="101">
        <v>0</v>
      </c>
      <c r="L4513" s="101">
        <v>0</v>
      </c>
      <c r="M4513" s="101">
        <v>0</v>
      </c>
      <c r="N4513" s="100" t="str">
        <f t="shared" si="210"/>
        <v>공격력 +203</v>
      </c>
      <c r="O4513" s="100" t="str">
        <f t="shared" si="211"/>
        <v>최대 체력 +970</v>
      </c>
      <c r="P4513" s="100" t="str">
        <f t="shared" si="212"/>
        <v>-</v>
      </c>
    </row>
    <row r="4514" spans="1:16" ht="13.8" customHeight="1">
      <c r="A4514" s="101">
        <f>C4514*ID규칙_기본능력치그룹_단위+COUNTIF($C$4:C4514,C4514)</f>
        <v>24328011</v>
      </c>
      <c r="B4514" s="100" t="s">
        <v>465</v>
      </c>
      <c r="C4514" s="101">
        <f>VLOOKUP(B4514,WEAPON!$B:$D,3,0)</f>
        <v>24328</v>
      </c>
      <c r="D4514" s="102">
        <v>11</v>
      </c>
      <c r="E4514" s="101">
        <v>1</v>
      </c>
      <c r="F4514" s="101">
        <v>214</v>
      </c>
      <c r="G4514" s="101">
        <v>0</v>
      </c>
      <c r="H4514" s="101">
        <v>2</v>
      </c>
      <c r="I4514" s="101">
        <v>1019</v>
      </c>
      <c r="J4514" s="101">
        <v>0</v>
      </c>
      <c r="K4514" s="101">
        <v>0</v>
      </c>
      <c r="L4514" s="101">
        <v>0</v>
      </c>
      <c r="M4514" s="101">
        <v>0</v>
      </c>
      <c r="N4514" s="100" t="str">
        <f t="shared" si="210"/>
        <v>공격력 +214</v>
      </c>
      <c r="O4514" s="100" t="str">
        <f t="shared" si="211"/>
        <v>최대 체력 +1019</v>
      </c>
      <c r="P4514" s="100" t="str">
        <f t="shared" si="212"/>
        <v>-</v>
      </c>
    </row>
    <row r="4515" spans="1:16" ht="13.8" customHeight="1">
      <c r="A4515" s="101">
        <f>C4515*ID규칙_기본능력치그룹_단위+COUNTIF($C$4:C4515,C4515)</f>
        <v>24328012</v>
      </c>
      <c r="B4515" s="100" t="s">
        <v>465</v>
      </c>
      <c r="C4515" s="101">
        <f>VLOOKUP(B4515,WEAPON!$B:$D,3,0)</f>
        <v>24328</v>
      </c>
      <c r="D4515" s="102">
        <v>12</v>
      </c>
      <c r="E4515" s="101">
        <v>1</v>
      </c>
      <c r="F4515" s="101">
        <v>224</v>
      </c>
      <c r="G4515" s="101">
        <v>0</v>
      </c>
      <c r="H4515" s="101">
        <v>2</v>
      </c>
      <c r="I4515" s="101">
        <v>1067</v>
      </c>
      <c r="J4515" s="101">
        <v>0</v>
      </c>
      <c r="K4515" s="101">
        <v>0</v>
      </c>
      <c r="L4515" s="101">
        <v>0</v>
      </c>
      <c r="M4515" s="101">
        <v>0</v>
      </c>
      <c r="N4515" s="100" t="str">
        <f t="shared" si="210"/>
        <v>공격력 +224</v>
      </c>
      <c r="O4515" s="100" t="str">
        <f t="shared" si="211"/>
        <v>최대 체력 +1067</v>
      </c>
      <c r="P4515" s="100" t="str">
        <f t="shared" si="212"/>
        <v>-</v>
      </c>
    </row>
    <row r="4516" spans="1:16" ht="13.8" customHeight="1">
      <c r="A4516" s="101">
        <f>C4516*ID규칙_기본능력치그룹_단위+COUNTIF($C$4:C4516,C4516)</f>
        <v>24328013</v>
      </c>
      <c r="B4516" s="100" t="s">
        <v>465</v>
      </c>
      <c r="C4516" s="101">
        <f>VLOOKUP(B4516,WEAPON!$B:$D,3,0)</f>
        <v>24328</v>
      </c>
      <c r="D4516" s="102">
        <v>13</v>
      </c>
      <c r="E4516" s="101">
        <v>1</v>
      </c>
      <c r="F4516" s="101">
        <v>234</v>
      </c>
      <c r="G4516" s="101">
        <v>0</v>
      </c>
      <c r="H4516" s="101">
        <v>2</v>
      </c>
      <c r="I4516" s="101">
        <v>1116</v>
      </c>
      <c r="J4516" s="101">
        <v>0</v>
      </c>
      <c r="K4516" s="101">
        <v>0</v>
      </c>
      <c r="L4516" s="101">
        <v>0</v>
      </c>
      <c r="M4516" s="101">
        <v>0</v>
      </c>
      <c r="N4516" s="100" t="str">
        <f t="shared" si="210"/>
        <v>공격력 +234</v>
      </c>
      <c r="O4516" s="100" t="str">
        <f t="shared" si="211"/>
        <v>최대 체력 +1116</v>
      </c>
      <c r="P4516" s="100" t="str">
        <f t="shared" si="212"/>
        <v>-</v>
      </c>
    </row>
    <row r="4517" spans="1:16" ht="13.8" customHeight="1">
      <c r="A4517" s="101">
        <f>C4517*ID규칙_기본능력치그룹_단위+COUNTIF($C$4:C4517,C4517)</f>
        <v>24328014</v>
      </c>
      <c r="B4517" s="100" t="s">
        <v>465</v>
      </c>
      <c r="C4517" s="101">
        <f>VLOOKUP(B4517,WEAPON!$B:$D,3,0)</f>
        <v>24328</v>
      </c>
      <c r="D4517" s="102">
        <v>14</v>
      </c>
      <c r="E4517" s="101">
        <v>1</v>
      </c>
      <c r="F4517" s="101">
        <v>244</v>
      </c>
      <c r="G4517" s="101">
        <v>0</v>
      </c>
      <c r="H4517" s="101">
        <v>2</v>
      </c>
      <c r="I4517" s="101">
        <v>1164</v>
      </c>
      <c r="J4517" s="101">
        <v>0</v>
      </c>
      <c r="K4517" s="101">
        <v>0</v>
      </c>
      <c r="L4517" s="101">
        <v>0</v>
      </c>
      <c r="M4517" s="101">
        <v>0</v>
      </c>
      <c r="N4517" s="100" t="str">
        <f t="shared" si="210"/>
        <v>공격력 +244</v>
      </c>
      <c r="O4517" s="100" t="str">
        <f t="shared" si="211"/>
        <v>최대 체력 +1164</v>
      </c>
      <c r="P4517" s="100" t="str">
        <f t="shared" si="212"/>
        <v>-</v>
      </c>
    </row>
    <row r="4518" spans="1:16" ht="13.8" customHeight="1">
      <c r="A4518" s="101">
        <f>C4518*ID규칙_기본능력치그룹_단위+COUNTIF($C$4:C4518,C4518)</f>
        <v>24328015</v>
      </c>
      <c r="B4518" s="100" t="s">
        <v>465</v>
      </c>
      <c r="C4518" s="101">
        <f>VLOOKUP(B4518,WEAPON!$B:$D,3,0)</f>
        <v>24328</v>
      </c>
      <c r="D4518" s="102">
        <v>15</v>
      </c>
      <c r="E4518" s="101">
        <v>1</v>
      </c>
      <c r="F4518" s="101">
        <v>254</v>
      </c>
      <c r="G4518" s="101">
        <v>0</v>
      </c>
      <c r="H4518" s="101">
        <v>2</v>
      </c>
      <c r="I4518" s="101">
        <v>1213</v>
      </c>
      <c r="J4518" s="101">
        <v>0</v>
      </c>
      <c r="K4518" s="101">
        <v>0</v>
      </c>
      <c r="L4518" s="101">
        <v>0</v>
      </c>
      <c r="M4518" s="101">
        <v>0</v>
      </c>
      <c r="N4518" s="100" t="str">
        <f t="shared" si="210"/>
        <v>공격력 +254</v>
      </c>
      <c r="O4518" s="100" t="str">
        <f t="shared" si="211"/>
        <v>최대 체력 +1213</v>
      </c>
      <c r="P4518" s="100" t="str">
        <f t="shared" si="212"/>
        <v>-</v>
      </c>
    </row>
    <row r="4519" spans="1:16" ht="13.8" customHeight="1">
      <c r="A4519" s="101">
        <f>C4519*ID규칙_기본능력치그룹_단위+COUNTIF($C$4:C4519,C4519)</f>
        <v>24328016</v>
      </c>
      <c r="B4519" s="100" t="s">
        <v>465</v>
      </c>
      <c r="C4519" s="101">
        <f>VLOOKUP(B4519,WEAPON!$B:$D,3,0)</f>
        <v>24328</v>
      </c>
      <c r="D4519" s="102">
        <v>16</v>
      </c>
      <c r="E4519" s="101">
        <v>1</v>
      </c>
      <c r="F4519" s="101">
        <v>264</v>
      </c>
      <c r="G4519" s="101">
        <v>0</v>
      </c>
      <c r="H4519" s="101">
        <v>2</v>
      </c>
      <c r="I4519" s="101">
        <v>1261</v>
      </c>
      <c r="J4519" s="101">
        <v>0</v>
      </c>
      <c r="K4519" s="101">
        <v>0</v>
      </c>
      <c r="L4519" s="101">
        <v>0</v>
      </c>
      <c r="M4519" s="101">
        <v>0</v>
      </c>
      <c r="N4519" s="100" t="str">
        <f t="shared" si="210"/>
        <v>공격력 +264</v>
      </c>
      <c r="O4519" s="100" t="str">
        <f t="shared" si="211"/>
        <v>최대 체력 +1261</v>
      </c>
      <c r="P4519" s="100" t="str">
        <f t="shared" si="212"/>
        <v>-</v>
      </c>
    </row>
    <row r="4520" spans="1:16" ht="13.8" customHeight="1">
      <c r="A4520" s="101">
        <f>C4520*ID규칙_기본능력치그룹_단위+COUNTIF($C$4:C4520,C4520)</f>
        <v>24328017</v>
      </c>
      <c r="B4520" s="100" t="s">
        <v>465</v>
      </c>
      <c r="C4520" s="101">
        <f>VLOOKUP(B4520,WEAPON!$B:$D,3,0)</f>
        <v>24328</v>
      </c>
      <c r="D4520" s="102">
        <v>17</v>
      </c>
      <c r="E4520" s="101">
        <v>1</v>
      </c>
      <c r="F4520" s="101">
        <v>275</v>
      </c>
      <c r="G4520" s="101">
        <v>0</v>
      </c>
      <c r="H4520" s="101">
        <v>2</v>
      </c>
      <c r="I4520" s="101">
        <v>1310</v>
      </c>
      <c r="J4520" s="101">
        <v>0</v>
      </c>
      <c r="K4520" s="101">
        <v>0</v>
      </c>
      <c r="L4520" s="101">
        <v>0</v>
      </c>
      <c r="M4520" s="101">
        <v>0</v>
      </c>
      <c r="N4520" s="100" t="str">
        <f t="shared" si="210"/>
        <v>공격력 +275</v>
      </c>
      <c r="O4520" s="100" t="str">
        <f t="shared" si="211"/>
        <v>최대 체력 +1310</v>
      </c>
      <c r="P4520" s="100" t="str">
        <f t="shared" si="212"/>
        <v>-</v>
      </c>
    </row>
    <row r="4521" spans="1:16" ht="13.8" customHeight="1">
      <c r="A4521" s="101">
        <f>C4521*ID규칙_기본능력치그룹_단위+COUNTIF($C$4:C4521,C4521)</f>
        <v>24328018</v>
      </c>
      <c r="B4521" s="100" t="s">
        <v>465</v>
      </c>
      <c r="C4521" s="101">
        <f>VLOOKUP(B4521,WEAPON!$B:$D,3,0)</f>
        <v>24328</v>
      </c>
      <c r="D4521" s="102">
        <v>18</v>
      </c>
      <c r="E4521" s="101">
        <v>1</v>
      </c>
      <c r="F4521" s="101">
        <v>285</v>
      </c>
      <c r="G4521" s="101">
        <v>0</v>
      </c>
      <c r="H4521" s="101">
        <v>2</v>
      </c>
      <c r="I4521" s="101">
        <v>1358</v>
      </c>
      <c r="J4521" s="101">
        <v>0</v>
      </c>
      <c r="K4521" s="101">
        <v>0</v>
      </c>
      <c r="L4521" s="101">
        <v>0</v>
      </c>
      <c r="M4521" s="101">
        <v>0</v>
      </c>
      <c r="N4521" s="100" t="str">
        <f t="shared" si="210"/>
        <v>공격력 +285</v>
      </c>
      <c r="O4521" s="100" t="str">
        <f t="shared" si="211"/>
        <v>최대 체력 +1358</v>
      </c>
      <c r="P4521" s="100" t="str">
        <f t="shared" si="212"/>
        <v>-</v>
      </c>
    </row>
    <row r="4522" spans="1:16" ht="13.8" customHeight="1">
      <c r="A4522" s="101">
        <f>C4522*ID규칙_기본능력치그룹_단위+COUNTIF($C$4:C4522,C4522)</f>
        <v>24328019</v>
      </c>
      <c r="B4522" s="100" t="s">
        <v>465</v>
      </c>
      <c r="C4522" s="101">
        <f>VLOOKUP(B4522,WEAPON!$B:$D,3,0)</f>
        <v>24328</v>
      </c>
      <c r="D4522" s="102">
        <v>19</v>
      </c>
      <c r="E4522" s="101">
        <v>1</v>
      </c>
      <c r="F4522" s="101">
        <v>295</v>
      </c>
      <c r="G4522" s="101">
        <v>0</v>
      </c>
      <c r="H4522" s="101">
        <v>2</v>
      </c>
      <c r="I4522" s="101">
        <v>1407</v>
      </c>
      <c r="J4522" s="101">
        <v>0</v>
      </c>
      <c r="K4522" s="101">
        <v>0</v>
      </c>
      <c r="L4522" s="101">
        <v>0</v>
      </c>
      <c r="M4522" s="101">
        <v>0</v>
      </c>
      <c r="N4522" s="100" t="str">
        <f t="shared" si="210"/>
        <v>공격력 +295</v>
      </c>
      <c r="O4522" s="100" t="str">
        <f t="shared" si="211"/>
        <v>최대 체력 +1407</v>
      </c>
      <c r="P4522" s="100" t="str">
        <f t="shared" si="212"/>
        <v>-</v>
      </c>
    </row>
    <row r="4523" spans="1:16" ht="13.8" customHeight="1">
      <c r="A4523" s="101">
        <f>C4523*ID규칙_기본능력치그룹_단위+COUNTIF($C$4:C4523,C4523)</f>
        <v>24328020</v>
      </c>
      <c r="B4523" s="100" t="s">
        <v>465</v>
      </c>
      <c r="C4523" s="101">
        <f>VLOOKUP(B4523,WEAPON!$B:$D,3,0)</f>
        <v>24328</v>
      </c>
      <c r="D4523" s="102">
        <v>20</v>
      </c>
      <c r="E4523" s="101">
        <v>1</v>
      </c>
      <c r="F4523" s="101">
        <v>305</v>
      </c>
      <c r="G4523" s="101">
        <v>0</v>
      </c>
      <c r="H4523" s="101">
        <v>2</v>
      </c>
      <c r="I4523" s="101">
        <v>1455</v>
      </c>
      <c r="J4523" s="101">
        <v>0</v>
      </c>
      <c r="K4523" s="101">
        <v>0</v>
      </c>
      <c r="L4523" s="101">
        <v>0</v>
      </c>
      <c r="M4523" s="101">
        <v>0</v>
      </c>
      <c r="N4523" s="100" t="str">
        <f t="shared" si="210"/>
        <v>공격력 +305</v>
      </c>
      <c r="O4523" s="100" t="str">
        <f t="shared" si="211"/>
        <v>최대 체력 +1455</v>
      </c>
      <c r="P4523" s="100" t="str">
        <f t="shared" si="212"/>
        <v>-</v>
      </c>
    </row>
    <row r="4524" spans="1:16" ht="13.8" customHeight="1">
      <c r="A4524" s="101">
        <f>C4524*ID규칙_기본능력치그룹_단위+COUNTIF($C$4:C4524,C4524)</f>
        <v>24328021</v>
      </c>
      <c r="B4524" s="100" t="s">
        <v>465</v>
      </c>
      <c r="C4524" s="101">
        <f>VLOOKUP(B4524,WEAPON!$B:$D,3,0)</f>
        <v>24328</v>
      </c>
      <c r="D4524" s="102">
        <v>21</v>
      </c>
      <c r="E4524" s="101">
        <v>1</v>
      </c>
      <c r="F4524" s="101">
        <v>315</v>
      </c>
      <c r="G4524" s="101">
        <v>0</v>
      </c>
      <c r="H4524" s="101">
        <v>2</v>
      </c>
      <c r="I4524" s="101">
        <v>1504</v>
      </c>
      <c r="J4524" s="101">
        <v>0</v>
      </c>
      <c r="K4524" s="101">
        <v>0</v>
      </c>
      <c r="L4524" s="101">
        <v>0</v>
      </c>
      <c r="M4524" s="101">
        <v>0</v>
      </c>
      <c r="N4524" s="100" t="str">
        <f t="shared" si="210"/>
        <v>공격력 +315</v>
      </c>
      <c r="O4524" s="100" t="str">
        <f t="shared" si="211"/>
        <v>최대 체력 +1504</v>
      </c>
      <c r="P4524" s="100" t="str">
        <f t="shared" si="212"/>
        <v>-</v>
      </c>
    </row>
    <row r="4525" spans="1:16" ht="13.8" customHeight="1">
      <c r="A4525" s="101">
        <f>C4525*ID규칙_기본능력치그룹_단위+COUNTIF($C$4:C4525,C4525)</f>
        <v>24328022</v>
      </c>
      <c r="B4525" s="100" t="s">
        <v>465</v>
      </c>
      <c r="C4525" s="101">
        <f>VLOOKUP(B4525,WEAPON!$B:$D,3,0)</f>
        <v>24328</v>
      </c>
      <c r="D4525" s="102">
        <v>22</v>
      </c>
      <c r="E4525" s="101">
        <v>1</v>
      </c>
      <c r="F4525" s="101">
        <v>325</v>
      </c>
      <c r="G4525" s="101">
        <v>0</v>
      </c>
      <c r="H4525" s="101">
        <v>2</v>
      </c>
      <c r="I4525" s="101">
        <v>1552</v>
      </c>
      <c r="J4525" s="101">
        <v>0</v>
      </c>
      <c r="K4525" s="101">
        <v>0</v>
      </c>
      <c r="L4525" s="101">
        <v>0</v>
      </c>
      <c r="M4525" s="101">
        <v>0</v>
      </c>
      <c r="N4525" s="100" t="str">
        <f t="shared" si="210"/>
        <v>공격력 +325</v>
      </c>
      <c r="O4525" s="100" t="str">
        <f t="shared" si="211"/>
        <v>최대 체력 +1552</v>
      </c>
      <c r="P4525" s="100" t="str">
        <f t="shared" si="212"/>
        <v>-</v>
      </c>
    </row>
    <row r="4526" spans="1:16" ht="13.8" customHeight="1">
      <c r="A4526" s="101">
        <f>C4526*ID규칙_기본능력치그룹_단위+COUNTIF($C$4:C4526,C4526)</f>
        <v>24328023</v>
      </c>
      <c r="B4526" s="100" t="s">
        <v>465</v>
      </c>
      <c r="C4526" s="101">
        <f>VLOOKUP(B4526,WEAPON!$B:$D,3,0)</f>
        <v>24328</v>
      </c>
      <c r="D4526" s="102">
        <v>23</v>
      </c>
      <c r="E4526" s="101">
        <v>1</v>
      </c>
      <c r="F4526" s="101">
        <v>336</v>
      </c>
      <c r="G4526" s="101">
        <v>0</v>
      </c>
      <c r="H4526" s="101">
        <v>2</v>
      </c>
      <c r="I4526" s="101">
        <v>1601</v>
      </c>
      <c r="J4526" s="101">
        <v>0</v>
      </c>
      <c r="K4526" s="101">
        <v>0</v>
      </c>
      <c r="L4526" s="101">
        <v>0</v>
      </c>
      <c r="M4526" s="101">
        <v>0</v>
      </c>
      <c r="N4526" s="100" t="str">
        <f t="shared" si="210"/>
        <v>공격력 +336</v>
      </c>
      <c r="O4526" s="100" t="str">
        <f t="shared" si="211"/>
        <v>최대 체력 +1601</v>
      </c>
      <c r="P4526" s="100" t="str">
        <f t="shared" si="212"/>
        <v>-</v>
      </c>
    </row>
    <row r="4527" spans="1:16" ht="13.8" customHeight="1">
      <c r="A4527" s="101">
        <f>C4527*ID규칙_기본능력치그룹_단위+COUNTIF($C$4:C4527,C4527)</f>
        <v>24328024</v>
      </c>
      <c r="B4527" s="100" t="s">
        <v>465</v>
      </c>
      <c r="C4527" s="101">
        <f>VLOOKUP(B4527,WEAPON!$B:$D,3,0)</f>
        <v>24328</v>
      </c>
      <c r="D4527" s="102">
        <v>24</v>
      </c>
      <c r="E4527" s="101">
        <v>1</v>
      </c>
      <c r="F4527" s="101">
        <v>346</v>
      </c>
      <c r="G4527" s="101">
        <v>0</v>
      </c>
      <c r="H4527" s="101">
        <v>2</v>
      </c>
      <c r="I4527" s="101">
        <v>1649</v>
      </c>
      <c r="J4527" s="101">
        <v>0</v>
      </c>
      <c r="K4527" s="101">
        <v>0</v>
      </c>
      <c r="L4527" s="101">
        <v>0</v>
      </c>
      <c r="M4527" s="101">
        <v>0</v>
      </c>
      <c r="N4527" s="100" t="str">
        <f t="shared" si="210"/>
        <v>공격력 +346</v>
      </c>
      <c r="O4527" s="100" t="str">
        <f t="shared" si="211"/>
        <v>최대 체력 +1649</v>
      </c>
      <c r="P4527" s="100" t="str">
        <f t="shared" si="212"/>
        <v>-</v>
      </c>
    </row>
    <row r="4528" spans="1:16" ht="13.8" customHeight="1">
      <c r="A4528" s="101">
        <f>C4528*ID규칙_기본능력치그룹_단위+COUNTIF($C$4:C4528,C4528)</f>
        <v>24328025</v>
      </c>
      <c r="B4528" s="100" t="s">
        <v>465</v>
      </c>
      <c r="C4528" s="101">
        <f>VLOOKUP(B4528,WEAPON!$B:$D,3,0)</f>
        <v>24328</v>
      </c>
      <c r="D4528" s="102">
        <v>25</v>
      </c>
      <c r="E4528" s="101">
        <v>1</v>
      </c>
      <c r="F4528" s="101">
        <v>356</v>
      </c>
      <c r="G4528" s="101">
        <v>0</v>
      </c>
      <c r="H4528" s="101">
        <v>2</v>
      </c>
      <c r="I4528" s="101">
        <v>1698</v>
      </c>
      <c r="J4528" s="101">
        <v>0</v>
      </c>
      <c r="K4528" s="101">
        <v>0</v>
      </c>
      <c r="L4528" s="101">
        <v>0</v>
      </c>
      <c r="M4528" s="101">
        <v>0</v>
      </c>
      <c r="N4528" s="100" t="str">
        <f t="shared" si="210"/>
        <v>공격력 +356</v>
      </c>
      <c r="O4528" s="100" t="str">
        <f t="shared" si="211"/>
        <v>최대 체력 +1698</v>
      </c>
      <c r="P4528" s="100" t="str">
        <f t="shared" si="212"/>
        <v>-</v>
      </c>
    </row>
    <row r="4529" spans="1:16" ht="13.8" customHeight="1">
      <c r="A4529" s="101">
        <f>C4529*ID규칙_기본능력치그룹_단위+COUNTIF($C$4:C4529,C4529)</f>
        <v>24328026</v>
      </c>
      <c r="B4529" s="100" t="s">
        <v>465</v>
      </c>
      <c r="C4529" s="101">
        <f>VLOOKUP(B4529,WEAPON!$B:$D,3,0)</f>
        <v>24328</v>
      </c>
      <c r="D4529" s="102">
        <v>26</v>
      </c>
      <c r="E4529" s="101">
        <v>1</v>
      </c>
      <c r="F4529" s="101">
        <v>366</v>
      </c>
      <c r="G4529" s="101">
        <v>0</v>
      </c>
      <c r="H4529" s="101">
        <v>2</v>
      </c>
      <c r="I4529" s="101">
        <v>1746</v>
      </c>
      <c r="J4529" s="101">
        <v>0</v>
      </c>
      <c r="K4529" s="101">
        <v>0</v>
      </c>
      <c r="L4529" s="101">
        <v>0</v>
      </c>
      <c r="M4529" s="101">
        <v>0</v>
      </c>
      <c r="N4529" s="100" t="str">
        <f t="shared" si="210"/>
        <v>공격력 +366</v>
      </c>
      <c r="O4529" s="100" t="str">
        <f t="shared" si="211"/>
        <v>최대 체력 +1746</v>
      </c>
      <c r="P4529" s="100" t="str">
        <f t="shared" si="212"/>
        <v>-</v>
      </c>
    </row>
    <row r="4530" spans="1:16" ht="13.8" customHeight="1">
      <c r="A4530" s="101">
        <f>C4530*ID규칙_기본능력치그룹_단위+COUNTIF($C$4:C4530,C4530)</f>
        <v>24328027</v>
      </c>
      <c r="B4530" s="100" t="s">
        <v>465</v>
      </c>
      <c r="C4530" s="101">
        <f>VLOOKUP(B4530,WEAPON!$B:$D,3,0)</f>
        <v>24328</v>
      </c>
      <c r="D4530" s="102">
        <v>27</v>
      </c>
      <c r="E4530" s="101">
        <v>1</v>
      </c>
      <c r="F4530" s="101">
        <v>376</v>
      </c>
      <c r="G4530" s="101">
        <v>0</v>
      </c>
      <c r="H4530" s="101">
        <v>2</v>
      </c>
      <c r="I4530" s="101">
        <v>1795</v>
      </c>
      <c r="J4530" s="101">
        <v>0</v>
      </c>
      <c r="K4530" s="101">
        <v>0</v>
      </c>
      <c r="L4530" s="101">
        <v>0</v>
      </c>
      <c r="M4530" s="101">
        <v>0</v>
      </c>
      <c r="N4530" s="100" t="str">
        <f t="shared" si="210"/>
        <v>공격력 +376</v>
      </c>
      <c r="O4530" s="100" t="str">
        <f t="shared" si="211"/>
        <v>최대 체력 +1795</v>
      </c>
      <c r="P4530" s="100" t="str">
        <f t="shared" si="212"/>
        <v>-</v>
      </c>
    </row>
    <row r="4531" spans="1:16" ht="13.8" customHeight="1">
      <c r="A4531" s="101">
        <f>C4531*ID규칙_기본능력치그룹_단위+COUNTIF($C$4:C4531,C4531)</f>
        <v>24328028</v>
      </c>
      <c r="B4531" s="100" t="s">
        <v>465</v>
      </c>
      <c r="C4531" s="101">
        <f>VLOOKUP(B4531,WEAPON!$B:$D,3,0)</f>
        <v>24328</v>
      </c>
      <c r="D4531" s="102">
        <v>28</v>
      </c>
      <c r="E4531" s="101">
        <v>1</v>
      </c>
      <c r="F4531" s="101">
        <v>386</v>
      </c>
      <c r="G4531" s="101">
        <v>0</v>
      </c>
      <c r="H4531" s="101">
        <v>2</v>
      </c>
      <c r="I4531" s="101">
        <v>1843</v>
      </c>
      <c r="J4531" s="101">
        <v>0</v>
      </c>
      <c r="K4531" s="101">
        <v>0</v>
      </c>
      <c r="L4531" s="101">
        <v>0</v>
      </c>
      <c r="M4531" s="101">
        <v>0</v>
      </c>
      <c r="N4531" s="100" t="str">
        <f t="shared" si="210"/>
        <v>공격력 +386</v>
      </c>
      <c r="O4531" s="100" t="str">
        <f t="shared" si="211"/>
        <v>최대 체력 +1843</v>
      </c>
      <c r="P4531" s="100" t="str">
        <f t="shared" si="212"/>
        <v>-</v>
      </c>
    </row>
    <row r="4532" spans="1:16" ht="13.8" customHeight="1">
      <c r="A4532" s="101">
        <f>C4532*ID규칙_기본능력치그룹_단위+COUNTIF($C$4:C4532,C4532)</f>
        <v>24328029</v>
      </c>
      <c r="B4532" s="100" t="s">
        <v>465</v>
      </c>
      <c r="C4532" s="101">
        <f>VLOOKUP(B4532,WEAPON!$B:$D,3,0)</f>
        <v>24328</v>
      </c>
      <c r="D4532" s="102">
        <v>29</v>
      </c>
      <c r="E4532" s="101">
        <v>1</v>
      </c>
      <c r="F4532" s="101">
        <v>397</v>
      </c>
      <c r="G4532" s="101">
        <v>0</v>
      </c>
      <c r="H4532" s="101">
        <v>2</v>
      </c>
      <c r="I4532" s="101">
        <v>1892</v>
      </c>
      <c r="J4532" s="101">
        <v>0</v>
      </c>
      <c r="K4532" s="101">
        <v>0</v>
      </c>
      <c r="L4532" s="101">
        <v>0</v>
      </c>
      <c r="M4532" s="101">
        <v>0</v>
      </c>
      <c r="N4532" s="100" t="str">
        <f t="shared" si="210"/>
        <v>공격력 +397</v>
      </c>
      <c r="O4532" s="100" t="str">
        <f t="shared" si="211"/>
        <v>최대 체력 +1892</v>
      </c>
      <c r="P4532" s="100" t="str">
        <f t="shared" si="212"/>
        <v>-</v>
      </c>
    </row>
    <row r="4533" spans="1:16" ht="13.8" customHeight="1">
      <c r="A4533" s="101">
        <f>C4533*ID규칙_기본능력치그룹_단위+COUNTIF($C$4:C4533,C4533)</f>
        <v>24328030</v>
      </c>
      <c r="B4533" s="100" t="s">
        <v>465</v>
      </c>
      <c r="C4533" s="101">
        <f>VLOOKUP(B4533,WEAPON!$B:$D,3,0)</f>
        <v>24328</v>
      </c>
      <c r="D4533" s="102">
        <v>30</v>
      </c>
      <c r="E4533" s="101">
        <v>1</v>
      </c>
      <c r="F4533" s="101">
        <v>407</v>
      </c>
      <c r="G4533" s="101">
        <v>0</v>
      </c>
      <c r="H4533" s="101">
        <v>2</v>
      </c>
      <c r="I4533" s="101">
        <v>1940</v>
      </c>
      <c r="J4533" s="101">
        <v>0</v>
      </c>
      <c r="K4533" s="101">
        <v>0</v>
      </c>
      <c r="L4533" s="101">
        <v>0</v>
      </c>
      <c r="M4533" s="101">
        <v>0</v>
      </c>
      <c r="N4533" s="100" t="str">
        <f t="shared" si="210"/>
        <v>공격력 +407</v>
      </c>
      <c r="O4533" s="100" t="str">
        <f t="shared" si="211"/>
        <v>최대 체력 +1940</v>
      </c>
      <c r="P4533" s="100" t="str">
        <f t="shared" si="212"/>
        <v>-</v>
      </c>
    </row>
    <row r="4534" spans="1:16" ht="13.8" customHeight="1">
      <c r="A4534" s="101">
        <f>C4534*ID규칙_기본능력치그룹_단위+COUNTIF($C$4:C4534,C4534)</f>
        <v>24328031</v>
      </c>
      <c r="B4534" s="100" t="s">
        <v>465</v>
      </c>
      <c r="C4534" s="101">
        <f>VLOOKUP(B4534,WEAPON!$B:$D,3,0)</f>
        <v>24328</v>
      </c>
      <c r="D4534" s="102">
        <v>31</v>
      </c>
      <c r="E4534" s="101">
        <v>1</v>
      </c>
      <c r="F4534" s="101">
        <v>417</v>
      </c>
      <c r="G4534" s="101">
        <v>0</v>
      </c>
      <c r="H4534" s="101">
        <v>2</v>
      </c>
      <c r="I4534" s="101">
        <v>1989</v>
      </c>
      <c r="J4534" s="101">
        <v>0</v>
      </c>
      <c r="K4534" s="101">
        <v>0</v>
      </c>
      <c r="L4534" s="101">
        <v>0</v>
      </c>
      <c r="M4534" s="101">
        <v>0</v>
      </c>
      <c r="N4534" s="100" t="str">
        <f t="shared" si="210"/>
        <v>공격력 +417</v>
      </c>
      <c r="O4534" s="100" t="str">
        <f t="shared" si="211"/>
        <v>최대 체력 +1989</v>
      </c>
      <c r="P4534" s="100" t="str">
        <f t="shared" si="212"/>
        <v>-</v>
      </c>
    </row>
    <row r="4535" spans="1:16" ht="13.8" customHeight="1">
      <c r="A4535" s="101">
        <f>C4535*ID규칙_기본능력치그룹_단위+COUNTIF($C$4:C4535,C4535)</f>
        <v>24328032</v>
      </c>
      <c r="B4535" s="100" t="s">
        <v>465</v>
      </c>
      <c r="C4535" s="101">
        <f>VLOOKUP(B4535,WEAPON!$B:$D,3,0)</f>
        <v>24328</v>
      </c>
      <c r="D4535" s="102">
        <v>32</v>
      </c>
      <c r="E4535" s="101">
        <v>1</v>
      </c>
      <c r="F4535" s="101">
        <v>427</v>
      </c>
      <c r="G4535" s="101">
        <v>0</v>
      </c>
      <c r="H4535" s="101">
        <v>2</v>
      </c>
      <c r="I4535" s="101">
        <v>2037</v>
      </c>
      <c r="J4535" s="101">
        <v>0</v>
      </c>
      <c r="K4535" s="101">
        <v>0</v>
      </c>
      <c r="L4535" s="101">
        <v>0</v>
      </c>
      <c r="M4535" s="101">
        <v>0</v>
      </c>
      <c r="N4535" s="100" t="str">
        <f t="shared" si="210"/>
        <v>공격력 +427</v>
      </c>
      <c r="O4535" s="100" t="str">
        <f t="shared" si="211"/>
        <v>최대 체력 +2037</v>
      </c>
      <c r="P4535" s="100" t="str">
        <f t="shared" si="212"/>
        <v>-</v>
      </c>
    </row>
    <row r="4536" spans="1:16" ht="13.8" customHeight="1">
      <c r="A4536" s="101">
        <f>C4536*ID규칙_기본능력치그룹_단위+COUNTIF($C$4:C4536,C4536)</f>
        <v>24328033</v>
      </c>
      <c r="B4536" s="100" t="s">
        <v>465</v>
      </c>
      <c r="C4536" s="101">
        <f>VLOOKUP(B4536,WEAPON!$B:$D,3,0)</f>
        <v>24328</v>
      </c>
      <c r="D4536" s="102">
        <v>33</v>
      </c>
      <c r="E4536" s="101">
        <v>1</v>
      </c>
      <c r="F4536" s="101">
        <v>437</v>
      </c>
      <c r="G4536" s="101">
        <v>0</v>
      </c>
      <c r="H4536" s="101">
        <v>2</v>
      </c>
      <c r="I4536" s="101">
        <v>2086</v>
      </c>
      <c r="J4536" s="101">
        <v>0</v>
      </c>
      <c r="K4536" s="101">
        <v>0</v>
      </c>
      <c r="L4536" s="101">
        <v>0</v>
      </c>
      <c r="M4536" s="101">
        <v>0</v>
      </c>
      <c r="N4536" s="100" t="str">
        <f t="shared" si="210"/>
        <v>공격력 +437</v>
      </c>
      <c r="O4536" s="100" t="str">
        <f t="shared" si="211"/>
        <v>최대 체력 +2086</v>
      </c>
      <c r="P4536" s="100" t="str">
        <f t="shared" si="212"/>
        <v>-</v>
      </c>
    </row>
    <row r="4537" spans="1:16" ht="13.8" customHeight="1">
      <c r="A4537" s="101">
        <f>C4537*ID규칙_기본능력치그룹_단위+COUNTIF($C$4:C4537,C4537)</f>
        <v>24328034</v>
      </c>
      <c r="B4537" s="100" t="s">
        <v>465</v>
      </c>
      <c r="C4537" s="101">
        <f>VLOOKUP(B4537,WEAPON!$B:$D,3,0)</f>
        <v>24328</v>
      </c>
      <c r="D4537" s="102">
        <v>34</v>
      </c>
      <c r="E4537" s="101">
        <v>1</v>
      </c>
      <c r="F4537" s="101">
        <v>447</v>
      </c>
      <c r="G4537" s="101">
        <v>0</v>
      </c>
      <c r="H4537" s="101">
        <v>2</v>
      </c>
      <c r="I4537" s="101">
        <v>2134</v>
      </c>
      <c r="J4537" s="101">
        <v>0</v>
      </c>
      <c r="K4537" s="101">
        <v>0</v>
      </c>
      <c r="L4537" s="101">
        <v>0</v>
      </c>
      <c r="M4537" s="101">
        <v>0</v>
      </c>
      <c r="N4537" s="100" t="str">
        <f t="shared" si="210"/>
        <v>공격력 +447</v>
      </c>
      <c r="O4537" s="100" t="str">
        <f t="shared" si="211"/>
        <v>최대 체력 +2134</v>
      </c>
      <c r="P4537" s="100" t="str">
        <f t="shared" si="212"/>
        <v>-</v>
      </c>
    </row>
    <row r="4538" spans="1:16" ht="13.8" customHeight="1">
      <c r="A4538" s="101">
        <f>C4538*ID규칙_기본능력치그룹_단위+COUNTIF($C$4:C4538,C4538)</f>
        <v>24328035</v>
      </c>
      <c r="B4538" s="100" t="s">
        <v>465</v>
      </c>
      <c r="C4538" s="101">
        <f>VLOOKUP(B4538,WEAPON!$B:$D,3,0)</f>
        <v>24328</v>
      </c>
      <c r="D4538" s="102">
        <v>35</v>
      </c>
      <c r="E4538" s="101">
        <v>1</v>
      </c>
      <c r="F4538" s="101">
        <v>458</v>
      </c>
      <c r="G4538" s="101">
        <v>0</v>
      </c>
      <c r="H4538" s="101">
        <v>2</v>
      </c>
      <c r="I4538" s="101">
        <v>2183</v>
      </c>
      <c r="J4538" s="101">
        <v>0</v>
      </c>
      <c r="K4538" s="101">
        <v>0</v>
      </c>
      <c r="L4538" s="101">
        <v>0</v>
      </c>
      <c r="M4538" s="101">
        <v>0</v>
      </c>
      <c r="N4538" s="100" t="str">
        <f t="shared" si="210"/>
        <v>공격력 +458</v>
      </c>
      <c r="O4538" s="100" t="str">
        <f t="shared" si="211"/>
        <v>최대 체력 +2183</v>
      </c>
      <c r="P4538" s="100" t="str">
        <f t="shared" si="212"/>
        <v>-</v>
      </c>
    </row>
    <row r="4539" spans="1:16" ht="13.8" customHeight="1">
      <c r="A4539" s="101">
        <f>C4539*ID규칙_기본능력치그룹_단위+COUNTIF($C$4:C4539,C4539)</f>
        <v>24328036</v>
      </c>
      <c r="B4539" s="100" t="s">
        <v>465</v>
      </c>
      <c r="C4539" s="101">
        <f>VLOOKUP(B4539,WEAPON!$B:$D,3,0)</f>
        <v>24328</v>
      </c>
      <c r="D4539" s="102">
        <v>36</v>
      </c>
      <c r="E4539" s="101">
        <v>1</v>
      </c>
      <c r="F4539" s="101">
        <v>468</v>
      </c>
      <c r="G4539" s="101">
        <v>0</v>
      </c>
      <c r="H4539" s="101">
        <v>2</v>
      </c>
      <c r="I4539" s="101">
        <v>2231</v>
      </c>
      <c r="J4539" s="101">
        <v>0</v>
      </c>
      <c r="K4539" s="101">
        <v>0</v>
      </c>
      <c r="L4539" s="101">
        <v>0</v>
      </c>
      <c r="M4539" s="101">
        <v>0</v>
      </c>
      <c r="N4539" s="100" t="str">
        <f t="shared" si="210"/>
        <v>공격력 +468</v>
      </c>
      <c r="O4539" s="100" t="str">
        <f t="shared" si="211"/>
        <v>최대 체력 +2231</v>
      </c>
      <c r="P4539" s="100" t="str">
        <f t="shared" si="212"/>
        <v>-</v>
      </c>
    </row>
    <row r="4540" spans="1:16" ht="13.8" customHeight="1">
      <c r="A4540" s="101">
        <f>C4540*ID규칙_기본능력치그룹_단위+COUNTIF($C$4:C4540,C4540)</f>
        <v>24328037</v>
      </c>
      <c r="B4540" s="100" t="s">
        <v>465</v>
      </c>
      <c r="C4540" s="101">
        <f>VLOOKUP(B4540,WEAPON!$B:$D,3,0)</f>
        <v>24328</v>
      </c>
      <c r="D4540" s="102">
        <v>37</v>
      </c>
      <c r="E4540" s="101">
        <v>1</v>
      </c>
      <c r="F4540" s="101">
        <v>478</v>
      </c>
      <c r="G4540" s="101">
        <v>0</v>
      </c>
      <c r="H4540" s="101">
        <v>2</v>
      </c>
      <c r="I4540" s="101">
        <v>2280</v>
      </c>
      <c r="J4540" s="101">
        <v>0</v>
      </c>
      <c r="K4540" s="101">
        <v>0</v>
      </c>
      <c r="L4540" s="101">
        <v>0</v>
      </c>
      <c r="M4540" s="101">
        <v>0</v>
      </c>
      <c r="N4540" s="100" t="str">
        <f t="shared" si="210"/>
        <v>공격력 +478</v>
      </c>
      <c r="O4540" s="100" t="str">
        <f t="shared" si="211"/>
        <v>최대 체력 +2280</v>
      </c>
      <c r="P4540" s="100" t="str">
        <f t="shared" si="212"/>
        <v>-</v>
      </c>
    </row>
    <row r="4541" spans="1:16" ht="13.8" customHeight="1">
      <c r="A4541" s="101">
        <f>C4541*ID규칙_기본능력치그룹_단위+COUNTIF($C$4:C4541,C4541)</f>
        <v>24328038</v>
      </c>
      <c r="B4541" s="100" t="s">
        <v>465</v>
      </c>
      <c r="C4541" s="101">
        <f>VLOOKUP(B4541,WEAPON!$B:$D,3,0)</f>
        <v>24328</v>
      </c>
      <c r="D4541" s="102">
        <v>38</v>
      </c>
      <c r="E4541" s="101">
        <v>1</v>
      </c>
      <c r="F4541" s="101">
        <v>488</v>
      </c>
      <c r="G4541" s="101">
        <v>0</v>
      </c>
      <c r="H4541" s="101">
        <v>2</v>
      </c>
      <c r="I4541" s="101">
        <v>2328</v>
      </c>
      <c r="J4541" s="101">
        <v>0</v>
      </c>
      <c r="K4541" s="101">
        <v>0</v>
      </c>
      <c r="L4541" s="101">
        <v>0</v>
      </c>
      <c r="M4541" s="101">
        <v>0</v>
      </c>
      <c r="N4541" s="100" t="str">
        <f t="shared" si="210"/>
        <v>공격력 +488</v>
      </c>
      <c r="O4541" s="100" t="str">
        <f t="shared" si="211"/>
        <v>최대 체력 +2328</v>
      </c>
      <c r="P4541" s="100" t="str">
        <f t="shared" si="212"/>
        <v>-</v>
      </c>
    </row>
    <row r="4542" spans="1:16" ht="13.8" customHeight="1">
      <c r="A4542" s="101">
        <f>C4542*ID규칙_기본능력치그룹_단위+COUNTIF($C$4:C4542,C4542)</f>
        <v>24328039</v>
      </c>
      <c r="B4542" s="100" t="s">
        <v>465</v>
      </c>
      <c r="C4542" s="101">
        <f>VLOOKUP(B4542,WEAPON!$B:$D,3,0)</f>
        <v>24328</v>
      </c>
      <c r="D4542" s="102">
        <v>39</v>
      </c>
      <c r="E4542" s="101">
        <v>1</v>
      </c>
      <c r="F4542" s="101">
        <v>498</v>
      </c>
      <c r="G4542" s="101">
        <v>0</v>
      </c>
      <c r="H4542" s="101">
        <v>2</v>
      </c>
      <c r="I4542" s="101">
        <v>2377</v>
      </c>
      <c r="J4542" s="101">
        <v>0</v>
      </c>
      <c r="K4542" s="101">
        <v>0</v>
      </c>
      <c r="L4542" s="101">
        <v>0</v>
      </c>
      <c r="M4542" s="101">
        <v>0</v>
      </c>
      <c r="N4542" s="100" t="str">
        <f t="shared" si="210"/>
        <v>공격력 +498</v>
      </c>
      <c r="O4542" s="100" t="str">
        <f t="shared" si="211"/>
        <v>최대 체력 +2377</v>
      </c>
      <c r="P4542" s="100" t="str">
        <f t="shared" si="212"/>
        <v>-</v>
      </c>
    </row>
    <row r="4543" spans="1:16" ht="13.8" customHeight="1">
      <c r="A4543" s="101">
        <f>C4543*ID규칙_기본능력치그룹_단위+COUNTIF($C$4:C4543,C4543)</f>
        <v>24328040</v>
      </c>
      <c r="B4543" s="100" t="s">
        <v>465</v>
      </c>
      <c r="C4543" s="101">
        <f>VLOOKUP(B4543,WEAPON!$B:$D,3,0)</f>
        <v>24328</v>
      </c>
      <c r="D4543" s="102">
        <v>40</v>
      </c>
      <c r="E4543" s="101">
        <v>1</v>
      </c>
      <c r="F4543" s="101">
        <v>508</v>
      </c>
      <c r="G4543" s="101">
        <v>0</v>
      </c>
      <c r="H4543" s="101">
        <v>2</v>
      </c>
      <c r="I4543" s="101">
        <v>2425</v>
      </c>
      <c r="J4543" s="101">
        <v>0</v>
      </c>
      <c r="K4543" s="101">
        <v>0</v>
      </c>
      <c r="L4543" s="101">
        <v>0</v>
      </c>
      <c r="M4543" s="101">
        <v>0</v>
      </c>
      <c r="N4543" s="100" t="str">
        <f t="shared" si="210"/>
        <v>공격력 +508</v>
      </c>
      <c r="O4543" s="100" t="str">
        <f t="shared" si="211"/>
        <v>최대 체력 +2425</v>
      </c>
      <c r="P4543" s="100" t="str">
        <f t="shared" si="212"/>
        <v>-</v>
      </c>
    </row>
    <row r="4544" spans="1:16" ht="13.8" customHeight="1">
      <c r="A4544" s="101">
        <f>C4544*ID규칙_기본능력치그룹_단위+COUNTIF($C$4:C4544,C4544)</f>
        <v>24328041</v>
      </c>
      <c r="B4544" s="100" t="s">
        <v>465</v>
      </c>
      <c r="C4544" s="101">
        <f>VLOOKUP(B4544,WEAPON!$B:$D,3,0)</f>
        <v>24328</v>
      </c>
      <c r="D4544" s="102">
        <v>41</v>
      </c>
      <c r="E4544" s="101">
        <v>1</v>
      </c>
      <c r="F4544" s="101">
        <v>519</v>
      </c>
      <c r="G4544" s="101">
        <v>0</v>
      </c>
      <c r="H4544" s="101">
        <v>2</v>
      </c>
      <c r="I4544" s="101">
        <v>2474</v>
      </c>
      <c r="J4544" s="101">
        <v>0</v>
      </c>
      <c r="K4544" s="101">
        <v>0</v>
      </c>
      <c r="L4544" s="101">
        <v>0</v>
      </c>
      <c r="M4544" s="101">
        <v>0</v>
      </c>
      <c r="N4544" s="100" t="str">
        <f t="shared" si="210"/>
        <v>공격력 +519</v>
      </c>
      <c r="O4544" s="100" t="str">
        <f t="shared" si="211"/>
        <v>최대 체력 +2474</v>
      </c>
      <c r="P4544" s="100" t="str">
        <f t="shared" si="212"/>
        <v>-</v>
      </c>
    </row>
    <row r="4545" spans="1:16" ht="13.8" customHeight="1">
      <c r="A4545" s="101">
        <f>C4545*ID규칙_기본능력치그룹_단위+COUNTIF($C$4:C4545,C4545)</f>
        <v>24328042</v>
      </c>
      <c r="B4545" s="100" t="s">
        <v>465</v>
      </c>
      <c r="C4545" s="101">
        <f>VLOOKUP(B4545,WEAPON!$B:$D,3,0)</f>
        <v>24328</v>
      </c>
      <c r="D4545" s="102">
        <v>42</v>
      </c>
      <c r="E4545" s="101">
        <v>1</v>
      </c>
      <c r="F4545" s="101">
        <v>529</v>
      </c>
      <c r="G4545" s="101">
        <v>0</v>
      </c>
      <c r="H4545" s="101">
        <v>2</v>
      </c>
      <c r="I4545" s="101">
        <v>2522</v>
      </c>
      <c r="J4545" s="101">
        <v>0</v>
      </c>
      <c r="K4545" s="101">
        <v>0</v>
      </c>
      <c r="L4545" s="101">
        <v>0</v>
      </c>
      <c r="M4545" s="101">
        <v>0</v>
      </c>
      <c r="N4545" s="100" t="str">
        <f t="shared" si="210"/>
        <v>공격력 +529</v>
      </c>
      <c r="O4545" s="100" t="str">
        <f t="shared" si="211"/>
        <v>최대 체력 +2522</v>
      </c>
      <c r="P4545" s="100" t="str">
        <f t="shared" si="212"/>
        <v>-</v>
      </c>
    </row>
    <row r="4546" spans="1:16" ht="13.8" customHeight="1">
      <c r="A4546" s="101">
        <f>C4546*ID규칙_기본능력치그룹_단위+COUNTIF($C$4:C4546,C4546)</f>
        <v>24328043</v>
      </c>
      <c r="B4546" s="100" t="s">
        <v>465</v>
      </c>
      <c r="C4546" s="101">
        <f>VLOOKUP(B4546,WEAPON!$B:$D,3,0)</f>
        <v>24328</v>
      </c>
      <c r="D4546" s="102">
        <v>43</v>
      </c>
      <c r="E4546" s="101">
        <v>1</v>
      </c>
      <c r="F4546" s="101">
        <v>539</v>
      </c>
      <c r="G4546" s="101">
        <v>0</v>
      </c>
      <c r="H4546" s="101">
        <v>2</v>
      </c>
      <c r="I4546" s="101">
        <v>2571</v>
      </c>
      <c r="J4546" s="101">
        <v>0</v>
      </c>
      <c r="K4546" s="101">
        <v>0</v>
      </c>
      <c r="L4546" s="101">
        <v>0</v>
      </c>
      <c r="M4546" s="101">
        <v>0</v>
      </c>
      <c r="N4546" s="100" t="str">
        <f t="shared" si="210"/>
        <v>공격력 +539</v>
      </c>
      <c r="O4546" s="100" t="str">
        <f t="shared" si="211"/>
        <v>최대 체력 +2571</v>
      </c>
      <c r="P4546" s="100" t="str">
        <f t="shared" si="212"/>
        <v>-</v>
      </c>
    </row>
    <row r="4547" spans="1:16" ht="13.8" customHeight="1">
      <c r="A4547" s="101">
        <f>C4547*ID규칙_기본능력치그룹_단위+COUNTIF($C$4:C4547,C4547)</f>
        <v>24328044</v>
      </c>
      <c r="B4547" s="100" t="s">
        <v>465</v>
      </c>
      <c r="C4547" s="101">
        <f>VLOOKUP(B4547,WEAPON!$B:$D,3,0)</f>
        <v>24328</v>
      </c>
      <c r="D4547" s="102">
        <v>44</v>
      </c>
      <c r="E4547" s="101">
        <v>1</v>
      </c>
      <c r="F4547" s="101">
        <v>549</v>
      </c>
      <c r="G4547" s="101">
        <v>0</v>
      </c>
      <c r="H4547" s="101">
        <v>2</v>
      </c>
      <c r="I4547" s="101">
        <v>2619</v>
      </c>
      <c r="J4547" s="101">
        <v>0</v>
      </c>
      <c r="K4547" s="101">
        <v>0</v>
      </c>
      <c r="L4547" s="101">
        <v>0</v>
      </c>
      <c r="M4547" s="101">
        <v>0</v>
      </c>
      <c r="N4547" s="100" t="str">
        <f t="shared" si="210"/>
        <v>공격력 +549</v>
      </c>
      <c r="O4547" s="100" t="str">
        <f t="shared" si="211"/>
        <v>최대 체력 +2619</v>
      </c>
      <c r="P4547" s="100" t="str">
        <f t="shared" si="212"/>
        <v>-</v>
      </c>
    </row>
    <row r="4548" spans="1:16" ht="13.8" customHeight="1">
      <c r="A4548" s="101">
        <f>C4548*ID규칙_기본능력치그룹_단위+COUNTIF($C$4:C4548,C4548)</f>
        <v>24328045</v>
      </c>
      <c r="B4548" s="100" t="s">
        <v>465</v>
      </c>
      <c r="C4548" s="101">
        <f>VLOOKUP(B4548,WEAPON!$B:$D,3,0)</f>
        <v>24328</v>
      </c>
      <c r="D4548" s="102">
        <v>45</v>
      </c>
      <c r="E4548" s="101">
        <v>1</v>
      </c>
      <c r="F4548" s="101">
        <v>559</v>
      </c>
      <c r="G4548" s="101">
        <v>0</v>
      </c>
      <c r="H4548" s="101">
        <v>2</v>
      </c>
      <c r="I4548" s="101">
        <v>2668</v>
      </c>
      <c r="J4548" s="101">
        <v>0</v>
      </c>
      <c r="K4548" s="101">
        <v>0</v>
      </c>
      <c r="L4548" s="101">
        <v>0</v>
      </c>
      <c r="M4548" s="101">
        <v>0</v>
      </c>
      <c r="N4548" s="100" t="str">
        <f t="shared" ref="N4548:N4611" si="213">IF(E4548=0,"-",VLOOKUP(E4548,STATS_TYPE,2,0)&amp;" +")&amp;IF(E4548=0,"",IF(G4548=0,F4548,F4548/100&amp;"%"))</f>
        <v>공격력 +559</v>
      </c>
      <c r="O4548" s="100" t="str">
        <f t="shared" ref="O4548:O4611" si="214">IF(H4548=0,"-",VLOOKUP(H4548,STATS_TYPE,2,0)&amp;" +")&amp;IF(H4548=0,"",IF(J4548=0,I4548,I4548/100&amp;"%"))</f>
        <v>최대 체력 +2668</v>
      </c>
      <c r="P4548" s="100" t="str">
        <f t="shared" ref="P4548:P4611" si="215">IF(K4548=0,"-",VLOOKUP(K4548,STATS_TYPE,2,0)&amp;" +")&amp;IF(K4548=0,"",IF(M4548=0,L4548,L4548/100&amp;"%"))</f>
        <v>-</v>
      </c>
    </row>
    <row r="4549" spans="1:16" ht="13.8" customHeight="1">
      <c r="A4549" s="101">
        <f>C4549*ID규칙_기본능력치그룹_단위+COUNTIF($C$4:C4549,C4549)</f>
        <v>24328046</v>
      </c>
      <c r="B4549" s="100" t="s">
        <v>465</v>
      </c>
      <c r="C4549" s="101">
        <f>VLOOKUP(B4549,WEAPON!$B:$D,3,0)</f>
        <v>24328</v>
      </c>
      <c r="D4549" s="102">
        <v>46</v>
      </c>
      <c r="E4549" s="101">
        <v>1</v>
      </c>
      <c r="F4549" s="101">
        <v>569</v>
      </c>
      <c r="G4549" s="101">
        <v>0</v>
      </c>
      <c r="H4549" s="101">
        <v>2</v>
      </c>
      <c r="I4549" s="101">
        <v>2716</v>
      </c>
      <c r="J4549" s="101">
        <v>0</v>
      </c>
      <c r="K4549" s="101">
        <v>0</v>
      </c>
      <c r="L4549" s="101">
        <v>0</v>
      </c>
      <c r="M4549" s="101">
        <v>0</v>
      </c>
      <c r="N4549" s="100" t="str">
        <f t="shared" si="213"/>
        <v>공격력 +569</v>
      </c>
      <c r="O4549" s="100" t="str">
        <f t="shared" si="214"/>
        <v>최대 체력 +2716</v>
      </c>
      <c r="P4549" s="100" t="str">
        <f t="shared" si="215"/>
        <v>-</v>
      </c>
    </row>
    <row r="4550" spans="1:16" ht="13.8" customHeight="1">
      <c r="A4550" s="101">
        <f>C4550*ID규칙_기본능력치그룹_단위+COUNTIF($C$4:C4550,C4550)</f>
        <v>24328047</v>
      </c>
      <c r="B4550" s="100" t="s">
        <v>465</v>
      </c>
      <c r="C4550" s="101">
        <f>VLOOKUP(B4550,WEAPON!$B:$D,3,0)</f>
        <v>24328</v>
      </c>
      <c r="D4550" s="102">
        <v>47</v>
      </c>
      <c r="E4550" s="101">
        <v>1</v>
      </c>
      <c r="F4550" s="101">
        <v>580</v>
      </c>
      <c r="G4550" s="101">
        <v>0</v>
      </c>
      <c r="H4550" s="101">
        <v>2</v>
      </c>
      <c r="I4550" s="101">
        <v>2765</v>
      </c>
      <c r="J4550" s="101">
        <v>0</v>
      </c>
      <c r="K4550" s="101">
        <v>0</v>
      </c>
      <c r="L4550" s="101">
        <v>0</v>
      </c>
      <c r="M4550" s="101">
        <v>0</v>
      </c>
      <c r="N4550" s="100" t="str">
        <f t="shared" si="213"/>
        <v>공격력 +580</v>
      </c>
      <c r="O4550" s="100" t="str">
        <f t="shared" si="214"/>
        <v>최대 체력 +2765</v>
      </c>
      <c r="P4550" s="100" t="str">
        <f t="shared" si="215"/>
        <v>-</v>
      </c>
    </row>
    <row r="4551" spans="1:16" ht="13.8" customHeight="1">
      <c r="A4551" s="101">
        <f>C4551*ID규칙_기본능력치그룹_단위+COUNTIF($C$4:C4551,C4551)</f>
        <v>24328048</v>
      </c>
      <c r="B4551" s="100" t="s">
        <v>465</v>
      </c>
      <c r="C4551" s="101">
        <f>VLOOKUP(B4551,WEAPON!$B:$D,3,0)</f>
        <v>24328</v>
      </c>
      <c r="D4551" s="102">
        <v>48</v>
      </c>
      <c r="E4551" s="101">
        <v>1</v>
      </c>
      <c r="F4551" s="101">
        <v>590</v>
      </c>
      <c r="G4551" s="101">
        <v>0</v>
      </c>
      <c r="H4551" s="101">
        <v>2</v>
      </c>
      <c r="I4551" s="101">
        <v>2813</v>
      </c>
      <c r="J4551" s="101">
        <v>0</v>
      </c>
      <c r="K4551" s="101">
        <v>0</v>
      </c>
      <c r="L4551" s="101">
        <v>0</v>
      </c>
      <c r="M4551" s="101">
        <v>0</v>
      </c>
      <c r="N4551" s="100" t="str">
        <f t="shared" si="213"/>
        <v>공격력 +590</v>
      </c>
      <c r="O4551" s="100" t="str">
        <f t="shared" si="214"/>
        <v>최대 체력 +2813</v>
      </c>
      <c r="P4551" s="100" t="str">
        <f t="shared" si="215"/>
        <v>-</v>
      </c>
    </row>
    <row r="4552" spans="1:16" ht="13.8" customHeight="1">
      <c r="A4552" s="101">
        <f>C4552*ID규칙_기본능력치그룹_단위+COUNTIF($C$4:C4552,C4552)</f>
        <v>24328049</v>
      </c>
      <c r="B4552" s="100" t="s">
        <v>465</v>
      </c>
      <c r="C4552" s="101">
        <f>VLOOKUP(B4552,WEAPON!$B:$D,3,0)</f>
        <v>24328</v>
      </c>
      <c r="D4552" s="102">
        <v>49</v>
      </c>
      <c r="E4552" s="101">
        <v>1</v>
      </c>
      <c r="F4552" s="101">
        <v>600</v>
      </c>
      <c r="G4552" s="101">
        <v>0</v>
      </c>
      <c r="H4552" s="101">
        <v>2</v>
      </c>
      <c r="I4552" s="101">
        <v>2862</v>
      </c>
      <c r="J4552" s="101">
        <v>0</v>
      </c>
      <c r="K4552" s="101">
        <v>0</v>
      </c>
      <c r="L4552" s="101">
        <v>0</v>
      </c>
      <c r="M4552" s="101">
        <v>0</v>
      </c>
      <c r="N4552" s="100" t="str">
        <f t="shared" si="213"/>
        <v>공격력 +600</v>
      </c>
      <c r="O4552" s="100" t="str">
        <f t="shared" si="214"/>
        <v>최대 체력 +2862</v>
      </c>
      <c r="P4552" s="100" t="str">
        <f t="shared" si="215"/>
        <v>-</v>
      </c>
    </row>
    <row r="4553" spans="1:16" ht="13.8" customHeight="1">
      <c r="A4553" s="101">
        <f>C4553*ID규칙_기본능력치그룹_단위+COUNTIF($C$4:C4553,C4553)</f>
        <v>24328050</v>
      </c>
      <c r="B4553" s="100" t="s">
        <v>465</v>
      </c>
      <c r="C4553" s="101">
        <f>VLOOKUP(B4553,WEAPON!$B:$D,3,0)</f>
        <v>24328</v>
      </c>
      <c r="D4553" s="102">
        <v>50</v>
      </c>
      <c r="E4553" s="101">
        <v>1</v>
      </c>
      <c r="F4553" s="101">
        <v>610</v>
      </c>
      <c r="G4553" s="101">
        <v>0</v>
      </c>
      <c r="H4553" s="101">
        <v>2</v>
      </c>
      <c r="I4553" s="101">
        <v>2910</v>
      </c>
      <c r="J4553" s="101">
        <v>0</v>
      </c>
      <c r="K4553" s="101">
        <v>0</v>
      </c>
      <c r="L4553" s="101">
        <v>0</v>
      </c>
      <c r="M4553" s="101">
        <v>0</v>
      </c>
      <c r="N4553" s="100" t="str">
        <f t="shared" si="213"/>
        <v>공격력 +610</v>
      </c>
      <c r="O4553" s="100" t="str">
        <f t="shared" si="214"/>
        <v>최대 체력 +2910</v>
      </c>
      <c r="P4553" s="100" t="str">
        <f t="shared" si="215"/>
        <v>-</v>
      </c>
    </row>
    <row r="4554" spans="1:16" ht="13.8" customHeight="1">
      <c r="A4554" s="101">
        <f>C4554*ID규칙_기본능력치그룹_단위+COUNTIF($C$4:C4554,C4554)</f>
        <v>11364001</v>
      </c>
      <c r="B4554" s="100" t="s">
        <v>467</v>
      </c>
      <c r="C4554" s="101">
        <f>VLOOKUP(B4554,WEAPON!$B:$D,3,0)</f>
        <v>11364</v>
      </c>
      <c r="D4554" s="102">
        <v>1</v>
      </c>
      <c r="E4554" s="101">
        <v>1</v>
      </c>
      <c r="F4554" s="101">
        <v>95</v>
      </c>
      <c r="G4554" s="101">
        <v>0</v>
      </c>
      <c r="H4554" s="101">
        <v>2</v>
      </c>
      <c r="I4554" s="101">
        <v>635</v>
      </c>
      <c r="J4554" s="101">
        <v>0</v>
      </c>
      <c r="K4554" s="101">
        <v>0</v>
      </c>
      <c r="L4554" s="101">
        <v>0</v>
      </c>
      <c r="M4554" s="101">
        <v>0</v>
      </c>
      <c r="N4554" s="100" t="str">
        <f t="shared" si="213"/>
        <v>공격력 +95</v>
      </c>
      <c r="O4554" s="100" t="str">
        <f t="shared" si="214"/>
        <v>최대 체력 +635</v>
      </c>
      <c r="P4554" s="100" t="str">
        <f t="shared" si="215"/>
        <v>-</v>
      </c>
    </row>
    <row r="4555" spans="1:16" ht="13.8" customHeight="1">
      <c r="A4555" s="101">
        <f>C4555*ID규칙_기본능력치그룹_단위+COUNTIF($C$4:C4555,C4555)</f>
        <v>11364002</v>
      </c>
      <c r="B4555" s="100" t="s">
        <v>467</v>
      </c>
      <c r="C4555" s="101">
        <f>VLOOKUP(B4555,WEAPON!$B:$D,3,0)</f>
        <v>11364</v>
      </c>
      <c r="D4555" s="102">
        <v>2</v>
      </c>
      <c r="E4555" s="101">
        <v>1</v>
      </c>
      <c r="F4555" s="101">
        <v>104</v>
      </c>
      <c r="G4555" s="101">
        <v>0</v>
      </c>
      <c r="H4555" s="101">
        <v>2</v>
      </c>
      <c r="I4555" s="101">
        <v>693</v>
      </c>
      <c r="J4555" s="101">
        <v>0</v>
      </c>
      <c r="K4555" s="101">
        <v>0</v>
      </c>
      <c r="L4555" s="101">
        <v>0</v>
      </c>
      <c r="M4555" s="101">
        <v>0</v>
      </c>
      <c r="N4555" s="100" t="str">
        <f t="shared" si="213"/>
        <v>공격력 +104</v>
      </c>
      <c r="O4555" s="100" t="str">
        <f t="shared" si="214"/>
        <v>최대 체력 +693</v>
      </c>
      <c r="P4555" s="100" t="str">
        <f t="shared" si="215"/>
        <v>-</v>
      </c>
    </row>
    <row r="4556" spans="1:16" ht="13.8" customHeight="1">
      <c r="A4556" s="101">
        <f>C4556*ID규칙_기본능력치그룹_단위+COUNTIF($C$4:C4556,C4556)</f>
        <v>11364003</v>
      </c>
      <c r="B4556" s="100" t="s">
        <v>467</v>
      </c>
      <c r="C4556" s="101">
        <f>VLOOKUP(B4556,WEAPON!$B:$D,3,0)</f>
        <v>11364</v>
      </c>
      <c r="D4556" s="102">
        <v>3</v>
      </c>
      <c r="E4556" s="101">
        <v>1</v>
      </c>
      <c r="F4556" s="101">
        <v>112</v>
      </c>
      <c r="G4556" s="101">
        <v>0</v>
      </c>
      <c r="H4556" s="101">
        <v>2</v>
      </c>
      <c r="I4556" s="101">
        <v>750</v>
      </c>
      <c r="J4556" s="101">
        <v>0</v>
      </c>
      <c r="K4556" s="101">
        <v>0</v>
      </c>
      <c r="L4556" s="101">
        <v>0</v>
      </c>
      <c r="M4556" s="101">
        <v>0</v>
      </c>
      <c r="N4556" s="100" t="str">
        <f t="shared" si="213"/>
        <v>공격력 +112</v>
      </c>
      <c r="O4556" s="100" t="str">
        <f t="shared" si="214"/>
        <v>최대 체력 +750</v>
      </c>
      <c r="P4556" s="100" t="str">
        <f t="shared" si="215"/>
        <v>-</v>
      </c>
    </row>
    <row r="4557" spans="1:16" ht="13.8" customHeight="1">
      <c r="A4557" s="101">
        <f>C4557*ID규칙_기본능력치그룹_단위+COUNTIF($C$4:C4557,C4557)</f>
        <v>11364004</v>
      </c>
      <c r="B4557" s="100" t="s">
        <v>467</v>
      </c>
      <c r="C4557" s="101">
        <f>VLOOKUP(B4557,WEAPON!$B:$D,3,0)</f>
        <v>11364</v>
      </c>
      <c r="D4557" s="102">
        <v>4</v>
      </c>
      <c r="E4557" s="101">
        <v>1</v>
      </c>
      <c r="F4557" s="101">
        <v>121</v>
      </c>
      <c r="G4557" s="101">
        <v>0</v>
      </c>
      <c r="H4557" s="101">
        <v>2</v>
      </c>
      <c r="I4557" s="101">
        <v>808</v>
      </c>
      <c r="J4557" s="101">
        <v>0</v>
      </c>
      <c r="K4557" s="101">
        <v>0</v>
      </c>
      <c r="L4557" s="101">
        <v>0</v>
      </c>
      <c r="M4557" s="101">
        <v>0</v>
      </c>
      <c r="N4557" s="100" t="str">
        <f t="shared" si="213"/>
        <v>공격력 +121</v>
      </c>
      <c r="O4557" s="100" t="str">
        <f t="shared" si="214"/>
        <v>최대 체력 +808</v>
      </c>
      <c r="P4557" s="100" t="str">
        <f t="shared" si="215"/>
        <v>-</v>
      </c>
    </row>
    <row r="4558" spans="1:16" ht="13.8" customHeight="1">
      <c r="A4558" s="101">
        <f>C4558*ID규칙_기본능력치그룹_단위+COUNTIF($C$4:C4558,C4558)</f>
        <v>11364005</v>
      </c>
      <c r="B4558" s="100" t="s">
        <v>467</v>
      </c>
      <c r="C4558" s="101">
        <f>VLOOKUP(B4558,WEAPON!$B:$D,3,0)</f>
        <v>11364</v>
      </c>
      <c r="D4558" s="102">
        <v>5</v>
      </c>
      <c r="E4558" s="101">
        <v>1</v>
      </c>
      <c r="F4558" s="101">
        <v>130</v>
      </c>
      <c r="G4558" s="101">
        <v>0</v>
      </c>
      <c r="H4558" s="101">
        <v>2</v>
      </c>
      <c r="I4558" s="101">
        <v>866</v>
      </c>
      <c r="J4558" s="101">
        <v>0</v>
      </c>
      <c r="K4558" s="101">
        <v>0</v>
      </c>
      <c r="L4558" s="101">
        <v>0</v>
      </c>
      <c r="M4558" s="101">
        <v>0</v>
      </c>
      <c r="N4558" s="100" t="str">
        <f t="shared" si="213"/>
        <v>공격력 +130</v>
      </c>
      <c r="O4558" s="100" t="str">
        <f t="shared" si="214"/>
        <v>최대 체력 +866</v>
      </c>
      <c r="P4558" s="100" t="str">
        <f t="shared" si="215"/>
        <v>-</v>
      </c>
    </row>
    <row r="4559" spans="1:16" ht="13.8" customHeight="1">
      <c r="A4559" s="101">
        <f>C4559*ID규칙_기본능력치그룹_단위+COUNTIF($C$4:C4559,C4559)</f>
        <v>11364006</v>
      </c>
      <c r="B4559" s="100" t="s">
        <v>467</v>
      </c>
      <c r="C4559" s="101">
        <f>VLOOKUP(B4559,WEAPON!$B:$D,3,0)</f>
        <v>11364</v>
      </c>
      <c r="D4559" s="102">
        <v>6</v>
      </c>
      <c r="E4559" s="101">
        <v>1</v>
      </c>
      <c r="F4559" s="101">
        <v>138</v>
      </c>
      <c r="G4559" s="101">
        <v>0</v>
      </c>
      <c r="H4559" s="101">
        <v>2</v>
      </c>
      <c r="I4559" s="101">
        <v>924</v>
      </c>
      <c r="J4559" s="101">
        <v>0</v>
      </c>
      <c r="K4559" s="101">
        <v>0</v>
      </c>
      <c r="L4559" s="101">
        <v>0</v>
      </c>
      <c r="M4559" s="101">
        <v>0</v>
      </c>
      <c r="N4559" s="100" t="str">
        <f t="shared" si="213"/>
        <v>공격력 +138</v>
      </c>
      <c r="O4559" s="100" t="str">
        <f t="shared" si="214"/>
        <v>최대 체력 +924</v>
      </c>
      <c r="P4559" s="100" t="str">
        <f t="shared" si="215"/>
        <v>-</v>
      </c>
    </row>
    <row r="4560" spans="1:16" ht="13.8" customHeight="1">
      <c r="A4560" s="101">
        <f>C4560*ID규칙_기본능력치그룹_단위+COUNTIF($C$4:C4560,C4560)</f>
        <v>11364007</v>
      </c>
      <c r="B4560" s="100" t="s">
        <v>467</v>
      </c>
      <c r="C4560" s="101">
        <f>VLOOKUP(B4560,WEAPON!$B:$D,3,0)</f>
        <v>11364</v>
      </c>
      <c r="D4560" s="102">
        <v>7</v>
      </c>
      <c r="E4560" s="101">
        <v>1</v>
      </c>
      <c r="F4560" s="101">
        <v>147</v>
      </c>
      <c r="G4560" s="101">
        <v>0</v>
      </c>
      <c r="H4560" s="101">
        <v>2</v>
      </c>
      <c r="I4560" s="101">
        <v>981</v>
      </c>
      <c r="J4560" s="101">
        <v>0</v>
      </c>
      <c r="K4560" s="101">
        <v>0</v>
      </c>
      <c r="L4560" s="101">
        <v>0</v>
      </c>
      <c r="M4560" s="101">
        <v>0</v>
      </c>
      <c r="N4560" s="100" t="str">
        <f t="shared" si="213"/>
        <v>공격력 +147</v>
      </c>
      <c r="O4560" s="100" t="str">
        <f t="shared" si="214"/>
        <v>최대 체력 +981</v>
      </c>
      <c r="P4560" s="100" t="str">
        <f t="shared" si="215"/>
        <v>-</v>
      </c>
    </row>
    <row r="4561" spans="1:16" ht="13.8" customHeight="1">
      <c r="A4561" s="101">
        <f>C4561*ID규칙_기본능력치그룹_단위+COUNTIF($C$4:C4561,C4561)</f>
        <v>11364008</v>
      </c>
      <c r="B4561" s="100" t="s">
        <v>467</v>
      </c>
      <c r="C4561" s="101">
        <f>VLOOKUP(B4561,WEAPON!$B:$D,3,0)</f>
        <v>11364</v>
      </c>
      <c r="D4561" s="102">
        <v>8</v>
      </c>
      <c r="E4561" s="101">
        <v>1</v>
      </c>
      <c r="F4561" s="101">
        <v>156</v>
      </c>
      <c r="G4561" s="101">
        <v>0</v>
      </c>
      <c r="H4561" s="101">
        <v>2</v>
      </c>
      <c r="I4561" s="101">
        <v>1039</v>
      </c>
      <c r="J4561" s="101">
        <v>0</v>
      </c>
      <c r="K4561" s="101">
        <v>0</v>
      </c>
      <c r="L4561" s="101">
        <v>0</v>
      </c>
      <c r="M4561" s="101">
        <v>0</v>
      </c>
      <c r="N4561" s="100" t="str">
        <f t="shared" si="213"/>
        <v>공격력 +156</v>
      </c>
      <c r="O4561" s="100" t="str">
        <f t="shared" si="214"/>
        <v>최대 체력 +1039</v>
      </c>
      <c r="P4561" s="100" t="str">
        <f t="shared" si="215"/>
        <v>-</v>
      </c>
    </row>
    <row r="4562" spans="1:16" ht="13.8" customHeight="1">
      <c r="A4562" s="101">
        <f>C4562*ID규칙_기본능력치그룹_단위+COUNTIF($C$4:C4562,C4562)</f>
        <v>11364009</v>
      </c>
      <c r="B4562" s="100" t="s">
        <v>467</v>
      </c>
      <c r="C4562" s="101">
        <f>VLOOKUP(B4562,WEAPON!$B:$D,3,0)</f>
        <v>11364</v>
      </c>
      <c r="D4562" s="102">
        <v>9</v>
      </c>
      <c r="E4562" s="101">
        <v>1</v>
      </c>
      <c r="F4562" s="101">
        <v>164</v>
      </c>
      <c r="G4562" s="101">
        <v>0</v>
      </c>
      <c r="H4562" s="101">
        <v>2</v>
      </c>
      <c r="I4562" s="101">
        <v>1097</v>
      </c>
      <c r="J4562" s="101">
        <v>0</v>
      </c>
      <c r="K4562" s="101">
        <v>0</v>
      </c>
      <c r="L4562" s="101">
        <v>0</v>
      </c>
      <c r="M4562" s="101">
        <v>0</v>
      </c>
      <c r="N4562" s="100" t="str">
        <f t="shared" si="213"/>
        <v>공격력 +164</v>
      </c>
      <c r="O4562" s="100" t="str">
        <f t="shared" si="214"/>
        <v>최대 체력 +1097</v>
      </c>
      <c r="P4562" s="100" t="str">
        <f t="shared" si="215"/>
        <v>-</v>
      </c>
    </row>
    <row r="4563" spans="1:16" ht="13.8" customHeight="1">
      <c r="A4563" s="101">
        <f>C4563*ID규칙_기본능력치그룹_단위+COUNTIF($C$4:C4563,C4563)</f>
        <v>11364010</v>
      </c>
      <c r="B4563" s="100" t="s">
        <v>467</v>
      </c>
      <c r="C4563" s="101">
        <f>VLOOKUP(B4563,WEAPON!$B:$D,3,0)</f>
        <v>11364</v>
      </c>
      <c r="D4563" s="102">
        <v>10</v>
      </c>
      <c r="E4563" s="101">
        <v>1</v>
      </c>
      <c r="F4563" s="101">
        <v>173</v>
      </c>
      <c r="G4563" s="101">
        <v>0</v>
      </c>
      <c r="H4563" s="101">
        <v>2</v>
      </c>
      <c r="I4563" s="101">
        <v>1155</v>
      </c>
      <c r="J4563" s="101">
        <v>0</v>
      </c>
      <c r="K4563" s="101">
        <v>0</v>
      </c>
      <c r="L4563" s="101">
        <v>0</v>
      </c>
      <c r="M4563" s="101">
        <v>0</v>
      </c>
      <c r="N4563" s="100" t="str">
        <f t="shared" si="213"/>
        <v>공격력 +173</v>
      </c>
      <c r="O4563" s="100" t="str">
        <f t="shared" si="214"/>
        <v>최대 체력 +1155</v>
      </c>
      <c r="P4563" s="100" t="str">
        <f t="shared" si="215"/>
        <v>-</v>
      </c>
    </row>
    <row r="4564" spans="1:16" ht="13.8" customHeight="1">
      <c r="A4564" s="101">
        <f>C4564*ID규칙_기본능력치그룹_단위+COUNTIF($C$4:C4564,C4564)</f>
        <v>11364011</v>
      </c>
      <c r="B4564" s="100" t="s">
        <v>467</v>
      </c>
      <c r="C4564" s="101">
        <f>VLOOKUP(B4564,WEAPON!$B:$D,3,0)</f>
        <v>11364</v>
      </c>
      <c r="D4564" s="102">
        <v>11</v>
      </c>
      <c r="E4564" s="101">
        <v>1</v>
      </c>
      <c r="F4564" s="101">
        <v>182</v>
      </c>
      <c r="G4564" s="101">
        <v>0</v>
      </c>
      <c r="H4564" s="101">
        <v>2</v>
      </c>
      <c r="I4564" s="101">
        <v>1212</v>
      </c>
      <c r="J4564" s="101">
        <v>0</v>
      </c>
      <c r="K4564" s="101">
        <v>0</v>
      </c>
      <c r="L4564" s="101">
        <v>0</v>
      </c>
      <c r="M4564" s="101">
        <v>0</v>
      </c>
      <c r="N4564" s="100" t="str">
        <f t="shared" si="213"/>
        <v>공격력 +182</v>
      </c>
      <c r="O4564" s="100" t="str">
        <f t="shared" si="214"/>
        <v>최대 체력 +1212</v>
      </c>
      <c r="P4564" s="100" t="str">
        <f t="shared" si="215"/>
        <v>-</v>
      </c>
    </row>
    <row r="4565" spans="1:16" ht="13.8" customHeight="1">
      <c r="A4565" s="101">
        <f>C4565*ID규칙_기본능력치그룹_단위+COUNTIF($C$4:C4565,C4565)</f>
        <v>11364012</v>
      </c>
      <c r="B4565" s="100" t="s">
        <v>467</v>
      </c>
      <c r="C4565" s="101">
        <f>VLOOKUP(B4565,WEAPON!$B:$D,3,0)</f>
        <v>11364</v>
      </c>
      <c r="D4565" s="102">
        <v>12</v>
      </c>
      <c r="E4565" s="101">
        <v>1</v>
      </c>
      <c r="F4565" s="101">
        <v>190</v>
      </c>
      <c r="G4565" s="101">
        <v>0</v>
      </c>
      <c r="H4565" s="101">
        <v>2</v>
      </c>
      <c r="I4565" s="101">
        <v>1270</v>
      </c>
      <c r="J4565" s="101">
        <v>0</v>
      </c>
      <c r="K4565" s="101">
        <v>0</v>
      </c>
      <c r="L4565" s="101">
        <v>0</v>
      </c>
      <c r="M4565" s="101">
        <v>0</v>
      </c>
      <c r="N4565" s="100" t="str">
        <f t="shared" si="213"/>
        <v>공격력 +190</v>
      </c>
      <c r="O4565" s="100" t="str">
        <f t="shared" si="214"/>
        <v>최대 체력 +1270</v>
      </c>
      <c r="P4565" s="100" t="str">
        <f t="shared" si="215"/>
        <v>-</v>
      </c>
    </row>
    <row r="4566" spans="1:16" ht="13.8" customHeight="1">
      <c r="A4566" s="101">
        <f>C4566*ID규칙_기본능력치그룹_단위+COUNTIF($C$4:C4566,C4566)</f>
        <v>11364013</v>
      </c>
      <c r="B4566" s="100" t="s">
        <v>467</v>
      </c>
      <c r="C4566" s="101">
        <f>VLOOKUP(B4566,WEAPON!$B:$D,3,0)</f>
        <v>11364</v>
      </c>
      <c r="D4566" s="102">
        <v>13</v>
      </c>
      <c r="E4566" s="101">
        <v>1</v>
      </c>
      <c r="F4566" s="101">
        <v>199</v>
      </c>
      <c r="G4566" s="101">
        <v>0</v>
      </c>
      <c r="H4566" s="101">
        <v>2</v>
      </c>
      <c r="I4566" s="101">
        <v>1328</v>
      </c>
      <c r="J4566" s="101">
        <v>0</v>
      </c>
      <c r="K4566" s="101">
        <v>0</v>
      </c>
      <c r="L4566" s="101">
        <v>0</v>
      </c>
      <c r="M4566" s="101">
        <v>0</v>
      </c>
      <c r="N4566" s="100" t="str">
        <f t="shared" si="213"/>
        <v>공격력 +199</v>
      </c>
      <c r="O4566" s="100" t="str">
        <f t="shared" si="214"/>
        <v>최대 체력 +1328</v>
      </c>
      <c r="P4566" s="100" t="str">
        <f t="shared" si="215"/>
        <v>-</v>
      </c>
    </row>
    <row r="4567" spans="1:16" ht="13.8" customHeight="1">
      <c r="A4567" s="101">
        <f>C4567*ID규칙_기본능력치그룹_단위+COUNTIF($C$4:C4567,C4567)</f>
        <v>11364014</v>
      </c>
      <c r="B4567" s="100" t="s">
        <v>467</v>
      </c>
      <c r="C4567" s="101">
        <f>VLOOKUP(B4567,WEAPON!$B:$D,3,0)</f>
        <v>11364</v>
      </c>
      <c r="D4567" s="102">
        <v>14</v>
      </c>
      <c r="E4567" s="101">
        <v>1</v>
      </c>
      <c r="F4567" s="101">
        <v>207</v>
      </c>
      <c r="G4567" s="101">
        <v>0</v>
      </c>
      <c r="H4567" s="101">
        <v>2</v>
      </c>
      <c r="I4567" s="101">
        <v>1386</v>
      </c>
      <c r="J4567" s="101">
        <v>0</v>
      </c>
      <c r="K4567" s="101">
        <v>0</v>
      </c>
      <c r="L4567" s="101">
        <v>0</v>
      </c>
      <c r="M4567" s="101">
        <v>0</v>
      </c>
      <c r="N4567" s="100" t="str">
        <f t="shared" si="213"/>
        <v>공격력 +207</v>
      </c>
      <c r="O4567" s="100" t="str">
        <f t="shared" si="214"/>
        <v>최대 체력 +1386</v>
      </c>
      <c r="P4567" s="100" t="str">
        <f t="shared" si="215"/>
        <v>-</v>
      </c>
    </row>
    <row r="4568" spans="1:16" ht="13.8" customHeight="1">
      <c r="A4568" s="101">
        <f>C4568*ID규칙_기본능력치그룹_단위+COUNTIF($C$4:C4568,C4568)</f>
        <v>11364015</v>
      </c>
      <c r="B4568" s="100" t="s">
        <v>467</v>
      </c>
      <c r="C4568" s="101">
        <f>VLOOKUP(B4568,WEAPON!$B:$D,3,0)</f>
        <v>11364</v>
      </c>
      <c r="D4568" s="102">
        <v>15</v>
      </c>
      <c r="E4568" s="101">
        <v>1</v>
      </c>
      <c r="F4568" s="101">
        <v>216</v>
      </c>
      <c r="G4568" s="101">
        <v>0</v>
      </c>
      <c r="H4568" s="101">
        <v>2</v>
      </c>
      <c r="I4568" s="101">
        <v>1443</v>
      </c>
      <c r="J4568" s="101">
        <v>0</v>
      </c>
      <c r="K4568" s="101">
        <v>0</v>
      </c>
      <c r="L4568" s="101">
        <v>0</v>
      </c>
      <c r="M4568" s="101">
        <v>0</v>
      </c>
      <c r="N4568" s="100" t="str">
        <f t="shared" si="213"/>
        <v>공격력 +216</v>
      </c>
      <c r="O4568" s="100" t="str">
        <f t="shared" si="214"/>
        <v>최대 체력 +1443</v>
      </c>
      <c r="P4568" s="100" t="str">
        <f t="shared" si="215"/>
        <v>-</v>
      </c>
    </row>
    <row r="4569" spans="1:16" ht="13.8" customHeight="1">
      <c r="A4569" s="101">
        <f>C4569*ID규칙_기본능력치그룹_단위+COUNTIF($C$4:C4569,C4569)</f>
        <v>11364016</v>
      </c>
      <c r="B4569" s="100" t="s">
        <v>467</v>
      </c>
      <c r="C4569" s="101">
        <f>VLOOKUP(B4569,WEAPON!$B:$D,3,0)</f>
        <v>11364</v>
      </c>
      <c r="D4569" s="102">
        <v>16</v>
      </c>
      <c r="E4569" s="101">
        <v>1</v>
      </c>
      <c r="F4569" s="101">
        <v>225</v>
      </c>
      <c r="G4569" s="101">
        <v>0</v>
      </c>
      <c r="H4569" s="101">
        <v>2</v>
      </c>
      <c r="I4569" s="101">
        <v>1501</v>
      </c>
      <c r="J4569" s="101">
        <v>0</v>
      </c>
      <c r="K4569" s="101">
        <v>0</v>
      </c>
      <c r="L4569" s="101">
        <v>0</v>
      </c>
      <c r="M4569" s="101">
        <v>0</v>
      </c>
      <c r="N4569" s="100" t="str">
        <f t="shared" si="213"/>
        <v>공격력 +225</v>
      </c>
      <c r="O4569" s="100" t="str">
        <f t="shared" si="214"/>
        <v>최대 체력 +1501</v>
      </c>
      <c r="P4569" s="100" t="str">
        <f t="shared" si="215"/>
        <v>-</v>
      </c>
    </row>
    <row r="4570" spans="1:16" ht="13.8" customHeight="1">
      <c r="A4570" s="101">
        <f>C4570*ID규칙_기본능력치그룹_단위+COUNTIF($C$4:C4570,C4570)</f>
        <v>11364017</v>
      </c>
      <c r="B4570" s="100" t="s">
        <v>467</v>
      </c>
      <c r="C4570" s="101">
        <f>VLOOKUP(B4570,WEAPON!$B:$D,3,0)</f>
        <v>11364</v>
      </c>
      <c r="D4570" s="102">
        <v>17</v>
      </c>
      <c r="E4570" s="101">
        <v>1</v>
      </c>
      <c r="F4570" s="101">
        <v>233</v>
      </c>
      <c r="G4570" s="101">
        <v>0</v>
      </c>
      <c r="H4570" s="101">
        <v>2</v>
      </c>
      <c r="I4570" s="101">
        <v>1559</v>
      </c>
      <c r="J4570" s="101">
        <v>0</v>
      </c>
      <c r="K4570" s="101">
        <v>0</v>
      </c>
      <c r="L4570" s="101">
        <v>0</v>
      </c>
      <c r="M4570" s="101">
        <v>0</v>
      </c>
      <c r="N4570" s="100" t="str">
        <f t="shared" si="213"/>
        <v>공격력 +233</v>
      </c>
      <c r="O4570" s="100" t="str">
        <f t="shared" si="214"/>
        <v>최대 체력 +1559</v>
      </c>
      <c r="P4570" s="100" t="str">
        <f t="shared" si="215"/>
        <v>-</v>
      </c>
    </row>
    <row r="4571" spans="1:16" ht="13.8" customHeight="1">
      <c r="A4571" s="101">
        <f>C4571*ID규칙_기본능력치그룹_단위+COUNTIF($C$4:C4571,C4571)</f>
        <v>11364018</v>
      </c>
      <c r="B4571" s="100" t="s">
        <v>467</v>
      </c>
      <c r="C4571" s="101">
        <f>VLOOKUP(B4571,WEAPON!$B:$D,3,0)</f>
        <v>11364</v>
      </c>
      <c r="D4571" s="102">
        <v>18</v>
      </c>
      <c r="E4571" s="101">
        <v>1</v>
      </c>
      <c r="F4571" s="101">
        <v>242</v>
      </c>
      <c r="G4571" s="101">
        <v>0</v>
      </c>
      <c r="H4571" s="101">
        <v>2</v>
      </c>
      <c r="I4571" s="101">
        <v>1616</v>
      </c>
      <c r="J4571" s="101">
        <v>0</v>
      </c>
      <c r="K4571" s="101">
        <v>0</v>
      </c>
      <c r="L4571" s="101">
        <v>0</v>
      </c>
      <c r="M4571" s="101">
        <v>0</v>
      </c>
      <c r="N4571" s="100" t="str">
        <f t="shared" si="213"/>
        <v>공격력 +242</v>
      </c>
      <c r="O4571" s="100" t="str">
        <f t="shared" si="214"/>
        <v>최대 체력 +1616</v>
      </c>
      <c r="P4571" s="100" t="str">
        <f t="shared" si="215"/>
        <v>-</v>
      </c>
    </row>
    <row r="4572" spans="1:16" ht="13.8" customHeight="1">
      <c r="A4572" s="101">
        <f>C4572*ID규칙_기본능력치그룹_단위+COUNTIF($C$4:C4572,C4572)</f>
        <v>11364019</v>
      </c>
      <c r="B4572" s="100" t="s">
        <v>467</v>
      </c>
      <c r="C4572" s="101">
        <f>VLOOKUP(B4572,WEAPON!$B:$D,3,0)</f>
        <v>11364</v>
      </c>
      <c r="D4572" s="102">
        <v>19</v>
      </c>
      <c r="E4572" s="101">
        <v>1</v>
      </c>
      <c r="F4572" s="101">
        <v>251</v>
      </c>
      <c r="G4572" s="101">
        <v>0</v>
      </c>
      <c r="H4572" s="101">
        <v>2</v>
      </c>
      <c r="I4572" s="101">
        <v>1674</v>
      </c>
      <c r="J4572" s="101">
        <v>0</v>
      </c>
      <c r="K4572" s="101">
        <v>0</v>
      </c>
      <c r="L4572" s="101">
        <v>0</v>
      </c>
      <c r="M4572" s="101">
        <v>0</v>
      </c>
      <c r="N4572" s="100" t="str">
        <f t="shared" si="213"/>
        <v>공격력 +251</v>
      </c>
      <c r="O4572" s="100" t="str">
        <f t="shared" si="214"/>
        <v>최대 체력 +1674</v>
      </c>
      <c r="P4572" s="100" t="str">
        <f t="shared" si="215"/>
        <v>-</v>
      </c>
    </row>
    <row r="4573" spans="1:16" ht="13.8" customHeight="1">
      <c r="A4573" s="101">
        <f>C4573*ID규칙_기본능력치그룹_단위+COUNTIF($C$4:C4573,C4573)</f>
        <v>11364020</v>
      </c>
      <c r="B4573" s="100" t="s">
        <v>467</v>
      </c>
      <c r="C4573" s="101">
        <f>VLOOKUP(B4573,WEAPON!$B:$D,3,0)</f>
        <v>11364</v>
      </c>
      <c r="D4573" s="102">
        <v>20</v>
      </c>
      <c r="E4573" s="101">
        <v>1</v>
      </c>
      <c r="F4573" s="101">
        <v>259</v>
      </c>
      <c r="G4573" s="101">
        <v>0</v>
      </c>
      <c r="H4573" s="101">
        <v>2</v>
      </c>
      <c r="I4573" s="101">
        <v>1732</v>
      </c>
      <c r="J4573" s="101">
        <v>0</v>
      </c>
      <c r="K4573" s="101">
        <v>0</v>
      </c>
      <c r="L4573" s="101">
        <v>0</v>
      </c>
      <c r="M4573" s="101">
        <v>0</v>
      </c>
      <c r="N4573" s="100" t="str">
        <f t="shared" si="213"/>
        <v>공격력 +259</v>
      </c>
      <c r="O4573" s="100" t="str">
        <f t="shared" si="214"/>
        <v>최대 체력 +1732</v>
      </c>
      <c r="P4573" s="100" t="str">
        <f t="shared" si="215"/>
        <v>-</v>
      </c>
    </row>
    <row r="4574" spans="1:16" ht="13.8" customHeight="1">
      <c r="A4574" s="101">
        <f>C4574*ID규칙_기본능력치그룹_단위+COUNTIF($C$4:C4574,C4574)</f>
        <v>11364021</v>
      </c>
      <c r="B4574" s="100" t="s">
        <v>467</v>
      </c>
      <c r="C4574" s="101">
        <f>VLOOKUP(B4574,WEAPON!$B:$D,3,0)</f>
        <v>11364</v>
      </c>
      <c r="D4574" s="102">
        <v>21</v>
      </c>
      <c r="E4574" s="101">
        <v>1</v>
      </c>
      <c r="F4574" s="101">
        <v>268</v>
      </c>
      <c r="G4574" s="101">
        <v>0</v>
      </c>
      <c r="H4574" s="101">
        <v>2</v>
      </c>
      <c r="I4574" s="101">
        <v>1790</v>
      </c>
      <c r="J4574" s="101">
        <v>0</v>
      </c>
      <c r="K4574" s="101">
        <v>0</v>
      </c>
      <c r="L4574" s="101">
        <v>0</v>
      </c>
      <c r="M4574" s="101">
        <v>0</v>
      </c>
      <c r="N4574" s="100" t="str">
        <f t="shared" si="213"/>
        <v>공격력 +268</v>
      </c>
      <c r="O4574" s="100" t="str">
        <f t="shared" si="214"/>
        <v>최대 체력 +1790</v>
      </c>
      <c r="P4574" s="100" t="str">
        <f t="shared" si="215"/>
        <v>-</v>
      </c>
    </row>
    <row r="4575" spans="1:16" ht="13.8" customHeight="1">
      <c r="A4575" s="101">
        <f>C4575*ID규칙_기본능력치그룹_단위+COUNTIF($C$4:C4575,C4575)</f>
        <v>11364022</v>
      </c>
      <c r="B4575" s="100" t="s">
        <v>467</v>
      </c>
      <c r="C4575" s="101">
        <f>VLOOKUP(B4575,WEAPON!$B:$D,3,0)</f>
        <v>11364</v>
      </c>
      <c r="D4575" s="102">
        <v>22</v>
      </c>
      <c r="E4575" s="101">
        <v>1</v>
      </c>
      <c r="F4575" s="101">
        <v>277</v>
      </c>
      <c r="G4575" s="101">
        <v>0</v>
      </c>
      <c r="H4575" s="101">
        <v>2</v>
      </c>
      <c r="I4575" s="101">
        <v>1847</v>
      </c>
      <c r="J4575" s="101">
        <v>0</v>
      </c>
      <c r="K4575" s="101">
        <v>0</v>
      </c>
      <c r="L4575" s="101">
        <v>0</v>
      </c>
      <c r="M4575" s="101">
        <v>0</v>
      </c>
      <c r="N4575" s="100" t="str">
        <f t="shared" si="213"/>
        <v>공격력 +277</v>
      </c>
      <c r="O4575" s="100" t="str">
        <f t="shared" si="214"/>
        <v>최대 체력 +1847</v>
      </c>
      <c r="P4575" s="100" t="str">
        <f t="shared" si="215"/>
        <v>-</v>
      </c>
    </row>
    <row r="4576" spans="1:16" ht="13.8" customHeight="1">
      <c r="A4576" s="101">
        <f>C4576*ID규칙_기본능력치그룹_단위+COUNTIF($C$4:C4576,C4576)</f>
        <v>11364023</v>
      </c>
      <c r="B4576" s="100" t="s">
        <v>467</v>
      </c>
      <c r="C4576" s="101">
        <f>VLOOKUP(B4576,WEAPON!$B:$D,3,0)</f>
        <v>11364</v>
      </c>
      <c r="D4576" s="102">
        <v>23</v>
      </c>
      <c r="E4576" s="101">
        <v>1</v>
      </c>
      <c r="F4576" s="101">
        <v>285</v>
      </c>
      <c r="G4576" s="101">
        <v>0</v>
      </c>
      <c r="H4576" s="101">
        <v>2</v>
      </c>
      <c r="I4576" s="101">
        <v>1905</v>
      </c>
      <c r="J4576" s="101">
        <v>0</v>
      </c>
      <c r="K4576" s="101">
        <v>0</v>
      </c>
      <c r="L4576" s="101">
        <v>0</v>
      </c>
      <c r="M4576" s="101">
        <v>0</v>
      </c>
      <c r="N4576" s="100" t="str">
        <f t="shared" si="213"/>
        <v>공격력 +285</v>
      </c>
      <c r="O4576" s="100" t="str">
        <f t="shared" si="214"/>
        <v>최대 체력 +1905</v>
      </c>
      <c r="P4576" s="100" t="str">
        <f t="shared" si="215"/>
        <v>-</v>
      </c>
    </row>
    <row r="4577" spans="1:16" ht="13.8" customHeight="1">
      <c r="A4577" s="101">
        <f>C4577*ID규칙_기본능력치그룹_단위+COUNTIF($C$4:C4577,C4577)</f>
        <v>11364024</v>
      </c>
      <c r="B4577" s="100" t="s">
        <v>467</v>
      </c>
      <c r="C4577" s="101">
        <f>VLOOKUP(B4577,WEAPON!$B:$D,3,0)</f>
        <v>11364</v>
      </c>
      <c r="D4577" s="102">
        <v>24</v>
      </c>
      <c r="E4577" s="101">
        <v>1</v>
      </c>
      <c r="F4577" s="101">
        <v>294</v>
      </c>
      <c r="G4577" s="101">
        <v>0</v>
      </c>
      <c r="H4577" s="101">
        <v>2</v>
      </c>
      <c r="I4577" s="101">
        <v>1963</v>
      </c>
      <c r="J4577" s="101">
        <v>0</v>
      </c>
      <c r="K4577" s="101">
        <v>0</v>
      </c>
      <c r="L4577" s="101">
        <v>0</v>
      </c>
      <c r="M4577" s="101">
        <v>0</v>
      </c>
      <c r="N4577" s="100" t="str">
        <f t="shared" si="213"/>
        <v>공격력 +294</v>
      </c>
      <c r="O4577" s="100" t="str">
        <f t="shared" si="214"/>
        <v>최대 체력 +1963</v>
      </c>
      <c r="P4577" s="100" t="str">
        <f t="shared" si="215"/>
        <v>-</v>
      </c>
    </row>
    <row r="4578" spans="1:16" ht="13.8" customHeight="1">
      <c r="A4578" s="101">
        <f>C4578*ID규칙_기본능력치그룹_단위+COUNTIF($C$4:C4578,C4578)</f>
        <v>11364025</v>
      </c>
      <c r="B4578" s="100" t="s">
        <v>467</v>
      </c>
      <c r="C4578" s="101">
        <f>VLOOKUP(B4578,WEAPON!$B:$D,3,0)</f>
        <v>11364</v>
      </c>
      <c r="D4578" s="102">
        <v>25</v>
      </c>
      <c r="E4578" s="101">
        <v>1</v>
      </c>
      <c r="F4578" s="101">
        <v>303</v>
      </c>
      <c r="G4578" s="101">
        <v>0</v>
      </c>
      <c r="H4578" s="101">
        <v>2</v>
      </c>
      <c r="I4578" s="101">
        <v>2021</v>
      </c>
      <c r="J4578" s="101">
        <v>0</v>
      </c>
      <c r="K4578" s="101">
        <v>0</v>
      </c>
      <c r="L4578" s="101">
        <v>0</v>
      </c>
      <c r="M4578" s="101">
        <v>0</v>
      </c>
      <c r="N4578" s="100" t="str">
        <f t="shared" si="213"/>
        <v>공격력 +303</v>
      </c>
      <c r="O4578" s="100" t="str">
        <f t="shared" si="214"/>
        <v>최대 체력 +2021</v>
      </c>
      <c r="P4578" s="100" t="str">
        <f t="shared" si="215"/>
        <v>-</v>
      </c>
    </row>
    <row r="4579" spans="1:16" ht="13.8" customHeight="1">
      <c r="A4579" s="101">
        <f>C4579*ID규칙_기본능력치그룹_단위+COUNTIF($C$4:C4579,C4579)</f>
        <v>11364026</v>
      </c>
      <c r="B4579" s="100" t="s">
        <v>467</v>
      </c>
      <c r="C4579" s="101">
        <f>VLOOKUP(B4579,WEAPON!$B:$D,3,0)</f>
        <v>11364</v>
      </c>
      <c r="D4579" s="102">
        <v>26</v>
      </c>
      <c r="E4579" s="101">
        <v>1</v>
      </c>
      <c r="F4579" s="101">
        <v>311</v>
      </c>
      <c r="G4579" s="101">
        <v>0</v>
      </c>
      <c r="H4579" s="101">
        <v>2</v>
      </c>
      <c r="I4579" s="101">
        <v>2078</v>
      </c>
      <c r="J4579" s="101">
        <v>0</v>
      </c>
      <c r="K4579" s="101">
        <v>0</v>
      </c>
      <c r="L4579" s="101">
        <v>0</v>
      </c>
      <c r="M4579" s="101">
        <v>0</v>
      </c>
      <c r="N4579" s="100" t="str">
        <f t="shared" si="213"/>
        <v>공격력 +311</v>
      </c>
      <c r="O4579" s="100" t="str">
        <f t="shared" si="214"/>
        <v>최대 체력 +2078</v>
      </c>
      <c r="P4579" s="100" t="str">
        <f t="shared" si="215"/>
        <v>-</v>
      </c>
    </row>
    <row r="4580" spans="1:16" ht="13.8" customHeight="1">
      <c r="A4580" s="101">
        <f>C4580*ID규칙_기본능력치그룹_단위+COUNTIF($C$4:C4580,C4580)</f>
        <v>11364027</v>
      </c>
      <c r="B4580" s="100" t="s">
        <v>467</v>
      </c>
      <c r="C4580" s="101">
        <f>VLOOKUP(B4580,WEAPON!$B:$D,3,0)</f>
        <v>11364</v>
      </c>
      <c r="D4580" s="102">
        <v>27</v>
      </c>
      <c r="E4580" s="101">
        <v>1</v>
      </c>
      <c r="F4580" s="101">
        <v>320</v>
      </c>
      <c r="G4580" s="101">
        <v>0</v>
      </c>
      <c r="H4580" s="101">
        <v>2</v>
      </c>
      <c r="I4580" s="101">
        <v>2136</v>
      </c>
      <c r="J4580" s="101">
        <v>0</v>
      </c>
      <c r="K4580" s="101">
        <v>0</v>
      </c>
      <c r="L4580" s="101">
        <v>0</v>
      </c>
      <c r="M4580" s="101">
        <v>0</v>
      </c>
      <c r="N4580" s="100" t="str">
        <f t="shared" si="213"/>
        <v>공격력 +320</v>
      </c>
      <c r="O4580" s="100" t="str">
        <f t="shared" si="214"/>
        <v>최대 체력 +2136</v>
      </c>
      <c r="P4580" s="100" t="str">
        <f t="shared" si="215"/>
        <v>-</v>
      </c>
    </row>
    <row r="4581" spans="1:16" ht="13.8" customHeight="1">
      <c r="A4581" s="101">
        <f>C4581*ID규칙_기본능력치그룹_단위+COUNTIF($C$4:C4581,C4581)</f>
        <v>11364028</v>
      </c>
      <c r="B4581" s="100" t="s">
        <v>467</v>
      </c>
      <c r="C4581" s="101">
        <f>VLOOKUP(B4581,WEAPON!$B:$D,3,0)</f>
        <v>11364</v>
      </c>
      <c r="D4581" s="102">
        <v>28</v>
      </c>
      <c r="E4581" s="101">
        <v>1</v>
      </c>
      <c r="F4581" s="101">
        <v>329</v>
      </c>
      <c r="G4581" s="101">
        <v>0</v>
      </c>
      <c r="H4581" s="101">
        <v>2</v>
      </c>
      <c r="I4581" s="101">
        <v>2194</v>
      </c>
      <c r="J4581" s="101">
        <v>0</v>
      </c>
      <c r="K4581" s="101">
        <v>0</v>
      </c>
      <c r="L4581" s="101">
        <v>0</v>
      </c>
      <c r="M4581" s="101">
        <v>0</v>
      </c>
      <c r="N4581" s="100" t="str">
        <f t="shared" si="213"/>
        <v>공격력 +329</v>
      </c>
      <c r="O4581" s="100" t="str">
        <f t="shared" si="214"/>
        <v>최대 체력 +2194</v>
      </c>
      <c r="P4581" s="100" t="str">
        <f t="shared" si="215"/>
        <v>-</v>
      </c>
    </row>
    <row r="4582" spans="1:16" ht="13.8" customHeight="1">
      <c r="A4582" s="101">
        <f>C4582*ID규칙_기본능력치그룹_단위+COUNTIF($C$4:C4582,C4582)</f>
        <v>11364029</v>
      </c>
      <c r="B4582" s="100" t="s">
        <v>467</v>
      </c>
      <c r="C4582" s="101">
        <f>VLOOKUP(B4582,WEAPON!$B:$D,3,0)</f>
        <v>11364</v>
      </c>
      <c r="D4582" s="102">
        <v>29</v>
      </c>
      <c r="E4582" s="101">
        <v>1</v>
      </c>
      <c r="F4582" s="101">
        <v>337</v>
      </c>
      <c r="G4582" s="101">
        <v>0</v>
      </c>
      <c r="H4582" s="101">
        <v>2</v>
      </c>
      <c r="I4582" s="101">
        <v>2252</v>
      </c>
      <c r="J4582" s="101">
        <v>0</v>
      </c>
      <c r="K4582" s="101">
        <v>0</v>
      </c>
      <c r="L4582" s="101">
        <v>0</v>
      </c>
      <c r="M4582" s="101">
        <v>0</v>
      </c>
      <c r="N4582" s="100" t="str">
        <f t="shared" si="213"/>
        <v>공격력 +337</v>
      </c>
      <c r="O4582" s="100" t="str">
        <f t="shared" si="214"/>
        <v>최대 체력 +2252</v>
      </c>
      <c r="P4582" s="100" t="str">
        <f t="shared" si="215"/>
        <v>-</v>
      </c>
    </row>
    <row r="4583" spans="1:16" ht="13.8" customHeight="1">
      <c r="A4583" s="101">
        <f>C4583*ID규칙_기본능력치그룹_단위+COUNTIF($C$4:C4583,C4583)</f>
        <v>11364030</v>
      </c>
      <c r="B4583" s="100" t="s">
        <v>467</v>
      </c>
      <c r="C4583" s="101">
        <f>VLOOKUP(B4583,WEAPON!$B:$D,3,0)</f>
        <v>11364</v>
      </c>
      <c r="D4583" s="102">
        <v>30</v>
      </c>
      <c r="E4583" s="101">
        <v>1</v>
      </c>
      <c r="F4583" s="101">
        <v>346</v>
      </c>
      <c r="G4583" s="101">
        <v>0</v>
      </c>
      <c r="H4583" s="101">
        <v>2</v>
      </c>
      <c r="I4583" s="101">
        <v>2309</v>
      </c>
      <c r="J4583" s="101">
        <v>0</v>
      </c>
      <c r="K4583" s="101">
        <v>0</v>
      </c>
      <c r="L4583" s="101">
        <v>0</v>
      </c>
      <c r="M4583" s="101">
        <v>0</v>
      </c>
      <c r="N4583" s="100" t="str">
        <f t="shared" si="213"/>
        <v>공격력 +346</v>
      </c>
      <c r="O4583" s="100" t="str">
        <f t="shared" si="214"/>
        <v>최대 체력 +2309</v>
      </c>
      <c r="P4583" s="100" t="str">
        <f t="shared" si="215"/>
        <v>-</v>
      </c>
    </row>
    <row r="4584" spans="1:16" ht="13.8" customHeight="1">
      <c r="A4584" s="101">
        <f>C4584*ID규칙_기본능력치그룹_단위+COUNTIF($C$4:C4584,C4584)</f>
        <v>11364031</v>
      </c>
      <c r="B4584" s="100" t="s">
        <v>467</v>
      </c>
      <c r="C4584" s="101">
        <f>VLOOKUP(B4584,WEAPON!$B:$D,3,0)</f>
        <v>11364</v>
      </c>
      <c r="D4584" s="102">
        <v>31</v>
      </c>
      <c r="E4584" s="101">
        <v>1</v>
      </c>
      <c r="F4584" s="101">
        <v>355</v>
      </c>
      <c r="G4584" s="101">
        <v>0</v>
      </c>
      <c r="H4584" s="101">
        <v>2</v>
      </c>
      <c r="I4584" s="101">
        <v>2367</v>
      </c>
      <c r="J4584" s="101">
        <v>0</v>
      </c>
      <c r="K4584" s="101">
        <v>0</v>
      </c>
      <c r="L4584" s="101">
        <v>0</v>
      </c>
      <c r="M4584" s="101">
        <v>0</v>
      </c>
      <c r="N4584" s="100" t="str">
        <f t="shared" si="213"/>
        <v>공격력 +355</v>
      </c>
      <c r="O4584" s="100" t="str">
        <f t="shared" si="214"/>
        <v>최대 체력 +2367</v>
      </c>
      <c r="P4584" s="100" t="str">
        <f t="shared" si="215"/>
        <v>-</v>
      </c>
    </row>
    <row r="4585" spans="1:16" ht="13.8" customHeight="1">
      <c r="A4585" s="101">
        <f>C4585*ID규칙_기본능력치그룹_단위+COUNTIF($C$4:C4585,C4585)</f>
        <v>11364032</v>
      </c>
      <c r="B4585" s="100" t="s">
        <v>467</v>
      </c>
      <c r="C4585" s="101">
        <f>VLOOKUP(B4585,WEAPON!$B:$D,3,0)</f>
        <v>11364</v>
      </c>
      <c r="D4585" s="102">
        <v>32</v>
      </c>
      <c r="E4585" s="101">
        <v>1</v>
      </c>
      <c r="F4585" s="101">
        <v>363</v>
      </c>
      <c r="G4585" s="101">
        <v>0</v>
      </c>
      <c r="H4585" s="101">
        <v>2</v>
      </c>
      <c r="I4585" s="101">
        <v>2425</v>
      </c>
      <c r="J4585" s="101">
        <v>0</v>
      </c>
      <c r="K4585" s="101">
        <v>0</v>
      </c>
      <c r="L4585" s="101">
        <v>0</v>
      </c>
      <c r="M4585" s="101">
        <v>0</v>
      </c>
      <c r="N4585" s="100" t="str">
        <f t="shared" si="213"/>
        <v>공격력 +363</v>
      </c>
      <c r="O4585" s="100" t="str">
        <f t="shared" si="214"/>
        <v>최대 체력 +2425</v>
      </c>
      <c r="P4585" s="100" t="str">
        <f t="shared" si="215"/>
        <v>-</v>
      </c>
    </row>
    <row r="4586" spans="1:16" ht="13.8" customHeight="1">
      <c r="A4586" s="101">
        <f>C4586*ID규칙_기본능력치그룹_단위+COUNTIF($C$4:C4586,C4586)</f>
        <v>11364033</v>
      </c>
      <c r="B4586" s="100" t="s">
        <v>467</v>
      </c>
      <c r="C4586" s="101">
        <f>VLOOKUP(B4586,WEAPON!$B:$D,3,0)</f>
        <v>11364</v>
      </c>
      <c r="D4586" s="102">
        <v>33</v>
      </c>
      <c r="E4586" s="101">
        <v>1</v>
      </c>
      <c r="F4586" s="101">
        <v>372</v>
      </c>
      <c r="G4586" s="101">
        <v>0</v>
      </c>
      <c r="H4586" s="101">
        <v>2</v>
      </c>
      <c r="I4586" s="101">
        <v>2483</v>
      </c>
      <c r="J4586" s="101">
        <v>0</v>
      </c>
      <c r="K4586" s="101">
        <v>0</v>
      </c>
      <c r="L4586" s="101">
        <v>0</v>
      </c>
      <c r="M4586" s="101">
        <v>0</v>
      </c>
      <c r="N4586" s="100" t="str">
        <f t="shared" si="213"/>
        <v>공격력 +372</v>
      </c>
      <c r="O4586" s="100" t="str">
        <f t="shared" si="214"/>
        <v>최대 체력 +2483</v>
      </c>
      <c r="P4586" s="100" t="str">
        <f t="shared" si="215"/>
        <v>-</v>
      </c>
    </row>
    <row r="4587" spans="1:16" ht="13.8" customHeight="1">
      <c r="A4587" s="101">
        <f>C4587*ID규칙_기본능력치그룹_단위+COUNTIF($C$4:C4587,C4587)</f>
        <v>11364034</v>
      </c>
      <c r="B4587" s="100" t="s">
        <v>467</v>
      </c>
      <c r="C4587" s="101">
        <f>VLOOKUP(B4587,WEAPON!$B:$D,3,0)</f>
        <v>11364</v>
      </c>
      <c r="D4587" s="102">
        <v>34</v>
      </c>
      <c r="E4587" s="101">
        <v>1</v>
      </c>
      <c r="F4587" s="101">
        <v>381</v>
      </c>
      <c r="G4587" s="101">
        <v>0</v>
      </c>
      <c r="H4587" s="101">
        <v>2</v>
      </c>
      <c r="I4587" s="101">
        <v>2540</v>
      </c>
      <c r="J4587" s="101">
        <v>0</v>
      </c>
      <c r="K4587" s="101">
        <v>0</v>
      </c>
      <c r="L4587" s="101">
        <v>0</v>
      </c>
      <c r="M4587" s="101">
        <v>0</v>
      </c>
      <c r="N4587" s="100" t="str">
        <f t="shared" si="213"/>
        <v>공격력 +381</v>
      </c>
      <c r="O4587" s="100" t="str">
        <f t="shared" si="214"/>
        <v>최대 체력 +2540</v>
      </c>
      <c r="P4587" s="100" t="str">
        <f t="shared" si="215"/>
        <v>-</v>
      </c>
    </row>
    <row r="4588" spans="1:16" ht="13.8" customHeight="1">
      <c r="A4588" s="101">
        <f>C4588*ID규칙_기본능력치그룹_단위+COUNTIF($C$4:C4588,C4588)</f>
        <v>11364035</v>
      </c>
      <c r="B4588" s="100" t="s">
        <v>467</v>
      </c>
      <c r="C4588" s="101">
        <f>VLOOKUP(B4588,WEAPON!$B:$D,3,0)</f>
        <v>11364</v>
      </c>
      <c r="D4588" s="102">
        <v>35</v>
      </c>
      <c r="E4588" s="101">
        <v>1</v>
      </c>
      <c r="F4588" s="101">
        <v>389</v>
      </c>
      <c r="G4588" s="101">
        <v>0</v>
      </c>
      <c r="H4588" s="101">
        <v>2</v>
      </c>
      <c r="I4588" s="101">
        <v>2598</v>
      </c>
      <c r="J4588" s="101">
        <v>0</v>
      </c>
      <c r="K4588" s="101">
        <v>0</v>
      </c>
      <c r="L4588" s="101">
        <v>0</v>
      </c>
      <c r="M4588" s="101">
        <v>0</v>
      </c>
      <c r="N4588" s="100" t="str">
        <f t="shared" si="213"/>
        <v>공격력 +389</v>
      </c>
      <c r="O4588" s="100" t="str">
        <f t="shared" si="214"/>
        <v>최대 체력 +2598</v>
      </c>
      <c r="P4588" s="100" t="str">
        <f t="shared" si="215"/>
        <v>-</v>
      </c>
    </row>
    <row r="4589" spans="1:16" ht="13.8" customHeight="1">
      <c r="A4589" s="101">
        <f>C4589*ID규칙_기본능력치그룹_단위+COUNTIF($C$4:C4589,C4589)</f>
        <v>11364036</v>
      </c>
      <c r="B4589" s="100" t="s">
        <v>467</v>
      </c>
      <c r="C4589" s="101">
        <f>VLOOKUP(B4589,WEAPON!$B:$D,3,0)</f>
        <v>11364</v>
      </c>
      <c r="D4589" s="102">
        <v>36</v>
      </c>
      <c r="E4589" s="101">
        <v>1</v>
      </c>
      <c r="F4589" s="101">
        <v>398</v>
      </c>
      <c r="G4589" s="101">
        <v>0</v>
      </c>
      <c r="H4589" s="101">
        <v>2</v>
      </c>
      <c r="I4589" s="101">
        <v>2656</v>
      </c>
      <c r="J4589" s="101">
        <v>0</v>
      </c>
      <c r="K4589" s="101">
        <v>0</v>
      </c>
      <c r="L4589" s="101">
        <v>0</v>
      </c>
      <c r="M4589" s="101">
        <v>0</v>
      </c>
      <c r="N4589" s="100" t="str">
        <f t="shared" si="213"/>
        <v>공격력 +398</v>
      </c>
      <c r="O4589" s="100" t="str">
        <f t="shared" si="214"/>
        <v>최대 체력 +2656</v>
      </c>
      <c r="P4589" s="100" t="str">
        <f t="shared" si="215"/>
        <v>-</v>
      </c>
    </row>
    <row r="4590" spans="1:16" ht="13.8" customHeight="1">
      <c r="A4590" s="101">
        <f>C4590*ID규칙_기본능력치그룹_단위+COUNTIF($C$4:C4590,C4590)</f>
        <v>11364037</v>
      </c>
      <c r="B4590" s="100" t="s">
        <v>467</v>
      </c>
      <c r="C4590" s="101">
        <f>VLOOKUP(B4590,WEAPON!$B:$D,3,0)</f>
        <v>11364</v>
      </c>
      <c r="D4590" s="102">
        <v>37</v>
      </c>
      <c r="E4590" s="101">
        <v>1</v>
      </c>
      <c r="F4590" s="101">
        <v>407</v>
      </c>
      <c r="G4590" s="101">
        <v>0</v>
      </c>
      <c r="H4590" s="101">
        <v>2</v>
      </c>
      <c r="I4590" s="101">
        <v>2713</v>
      </c>
      <c r="J4590" s="101">
        <v>0</v>
      </c>
      <c r="K4590" s="101">
        <v>0</v>
      </c>
      <c r="L4590" s="101">
        <v>0</v>
      </c>
      <c r="M4590" s="101">
        <v>0</v>
      </c>
      <c r="N4590" s="100" t="str">
        <f t="shared" si="213"/>
        <v>공격력 +407</v>
      </c>
      <c r="O4590" s="100" t="str">
        <f t="shared" si="214"/>
        <v>최대 체력 +2713</v>
      </c>
      <c r="P4590" s="100" t="str">
        <f t="shared" si="215"/>
        <v>-</v>
      </c>
    </row>
    <row r="4591" spans="1:16" ht="13.8" customHeight="1">
      <c r="A4591" s="101">
        <f>C4591*ID규칙_기본능력치그룹_단위+COUNTIF($C$4:C4591,C4591)</f>
        <v>11364038</v>
      </c>
      <c r="B4591" s="100" t="s">
        <v>467</v>
      </c>
      <c r="C4591" s="101">
        <f>VLOOKUP(B4591,WEAPON!$B:$D,3,0)</f>
        <v>11364</v>
      </c>
      <c r="D4591" s="102">
        <v>38</v>
      </c>
      <c r="E4591" s="101">
        <v>1</v>
      </c>
      <c r="F4591" s="101">
        <v>415</v>
      </c>
      <c r="G4591" s="101">
        <v>0</v>
      </c>
      <c r="H4591" s="101">
        <v>2</v>
      </c>
      <c r="I4591" s="101">
        <v>2771</v>
      </c>
      <c r="J4591" s="101">
        <v>0</v>
      </c>
      <c r="K4591" s="101">
        <v>0</v>
      </c>
      <c r="L4591" s="101">
        <v>0</v>
      </c>
      <c r="M4591" s="101">
        <v>0</v>
      </c>
      <c r="N4591" s="100" t="str">
        <f t="shared" si="213"/>
        <v>공격력 +415</v>
      </c>
      <c r="O4591" s="100" t="str">
        <f t="shared" si="214"/>
        <v>최대 체력 +2771</v>
      </c>
      <c r="P4591" s="100" t="str">
        <f t="shared" si="215"/>
        <v>-</v>
      </c>
    </row>
    <row r="4592" spans="1:16" ht="13.8" customHeight="1">
      <c r="A4592" s="101">
        <f>C4592*ID규칙_기본능력치그룹_단위+COUNTIF($C$4:C4592,C4592)</f>
        <v>11364039</v>
      </c>
      <c r="B4592" s="100" t="s">
        <v>467</v>
      </c>
      <c r="C4592" s="101">
        <f>VLOOKUP(B4592,WEAPON!$B:$D,3,0)</f>
        <v>11364</v>
      </c>
      <c r="D4592" s="102">
        <v>39</v>
      </c>
      <c r="E4592" s="101">
        <v>1</v>
      </c>
      <c r="F4592" s="101">
        <v>424</v>
      </c>
      <c r="G4592" s="101">
        <v>0</v>
      </c>
      <c r="H4592" s="101">
        <v>2</v>
      </c>
      <c r="I4592" s="101">
        <v>2829</v>
      </c>
      <c r="J4592" s="101">
        <v>0</v>
      </c>
      <c r="K4592" s="101">
        <v>0</v>
      </c>
      <c r="L4592" s="101">
        <v>0</v>
      </c>
      <c r="M4592" s="101">
        <v>0</v>
      </c>
      <c r="N4592" s="100" t="str">
        <f t="shared" si="213"/>
        <v>공격력 +424</v>
      </c>
      <c r="O4592" s="100" t="str">
        <f t="shared" si="214"/>
        <v>최대 체력 +2829</v>
      </c>
      <c r="P4592" s="100" t="str">
        <f t="shared" si="215"/>
        <v>-</v>
      </c>
    </row>
    <row r="4593" spans="1:16" ht="13.8" customHeight="1">
      <c r="A4593" s="101">
        <f>C4593*ID규칙_기본능력치그룹_단위+COUNTIF($C$4:C4593,C4593)</f>
        <v>11364040</v>
      </c>
      <c r="B4593" s="100" t="s">
        <v>467</v>
      </c>
      <c r="C4593" s="101">
        <f>VLOOKUP(B4593,WEAPON!$B:$D,3,0)</f>
        <v>11364</v>
      </c>
      <c r="D4593" s="102">
        <v>40</v>
      </c>
      <c r="E4593" s="101">
        <v>1</v>
      </c>
      <c r="F4593" s="101">
        <v>432</v>
      </c>
      <c r="G4593" s="101">
        <v>0</v>
      </c>
      <c r="H4593" s="101">
        <v>2</v>
      </c>
      <c r="I4593" s="101">
        <v>2887</v>
      </c>
      <c r="J4593" s="101">
        <v>0</v>
      </c>
      <c r="K4593" s="101">
        <v>0</v>
      </c>
      <c r="L4593" s="101">
        <v>0</v>
      </c>
      <c r="M4593" s="101">
        <v>0</v>
      </c>
      <c r="N4593" s="100" t="str">
        <f t="shared" si="213"/>
        <v>공격력 +432</v>
      </c>
      <c r="O4593" s="100" t="str">
        <f t="shared" si="214"/>
        <v>최대 체력 +2887</v>
      </c>
      <c r="P4593" s="100" t="str">
        <f t="shared" si="215"/>
        <v>-</v>
      </c>
    </row>
    <row r="4594" spans="1:16" ht="13.8" customHeight="1">
      <c r="A4594" s="101">
        <f>C4594*ID규칙_기본능력치그룹_단위+COUNTIF($C$4:C4594,C4594)</f>
        <v>11364041</v>
      </c>
      <c r="B4594" s="100" t="s">
        <v>467</v>
      </c>
      <c r="C4594" s="101">
        <f>VLOOKUP(B4594,WEAPON!$B:$D,3,0)</f>
        <v>11364</v>
      </c>
      <c r="D4594" s="102">
        <v>41</v>
      </c>
      <c r="E4594" s="101">
        <v>1</v>
      </c>
      <c r="F4594" s="101">
        <v>441</v>
      </c>
      <c r="G4594" s="101">
        <v>0</v>
      </c>
      <c r="H4594" s="101">
        <v>2</v>
      </c>
      <c r="I4594" s="101">
        <v>2944</v>
      </c>
      <c r="J4594" s="101">
        <v>0</v>
      </c>
      <c r="K4594" s="101">
        <v>0</v>
      </c>
      <c r="L4594" s="101">
        <v>0</v>
      </c>
      <c r="M4594" s="101">
        <v>0</v>
      </c>
      <c r="N4594" s="100" t="str">
        <f t="shared" si="213"/>
        <v>공격력 +441</v>
      </c>
      <c r="O4594" s="100" t="str">
        <f t="shared" si="214"/>
        <v>최대 체력 +2944</v>
      </c>
      <c r="P4594" s="100" t="str">
        <f t="shared" si="215"/>
        <v>-</v>
      </c>
    </row>
    <row r="4595" spans="1:16" ht="13.8" customHeight="1">
      <c r="A4595" s="101">
        <f>C4595*ID규칙_기본능력치그룹_단위+COUNTIF($C$4:C4595,C4595)</f>
        <v>11364042</v>
      </c>
      <c r="B4595" s="100" t="s">
        <v>467</v>
      </c>
      <c r="C4595" s="101">
        <f>VLOOKUP(B4595,WEAPON!$B:$D,3,0)</f>
        <v>11364</v>
      </c>
      <c r="D4595" s="102">
        <v>42</v>
      </c>
      <c r="E4595" s="101">
        <v>1</v>
      </c>
      <c r="F4595" s="101">
        <v>450</v>
      </c>
      <c r="G4595" s="101">
        <v>0</v>
      </c>
      <c r="H4595" s="101">
        <v>2</v>
      </c>
      <c r="I4595" s="101">
        <v>3002</v>
      </c>
      <c r="J4595" s="101">
        <v>0</v>
      </c>
      <c r="K4595" s="101">
        <v>0</v>
      </c>
      <c r="L4595" s="101">
        <v>0</v>
      </c>
      <c r="M4595" s="101">
        <v>0</v>
      </c>
      <c r="N4595" s="100" t="str">
        <f t="shared" si="213"/>
        <v>공격력 +450</v>
      </c>
      <c r="O4595" s="100" t="str">
        <f t="shared" si="214"/>
        <v>최대 체력 +3002</v>
      </c>
      <c r="P4595" s="100" t="str">
        <f t="shared" si="215"/>
        <v>-</v>
      </c>
    </row>
    <row r="4596" spans="1:16" ht="13.8" customHeight="1">
      <c r="A4596" s="101">
        <f>C4596*ID규칙_기본능력치그룹_단위+COUNTIF($C$4:C4596,C4596)</f>
        <v>11364043</v>
      </c>
      <c r="B4596" s="100" t="s">
        <v>467</v>
      </c>
      <c r="C4596" s="101">
        <f>VLOOKUP(B4596,WEAPON!$B:$D,3,0)</f>
        <v>11364</v>
      </c>
      <c r="D4596" s="102">
        <v>43</v>
      </c>
      <c r="E4596" s="101">
        <v>1</v>
      </c>
      <c r="F4596" s="101">
        <v>458</v>
      </c>
      <c r="G4596" s="101">
        <v>0</v>
      </c>
      <c r="H4596" s="101">
        <v>2</v>
      </c>
      <c r="I4596" s="101">
        <v>3060</v>
      </c>
      <c r="J4596" s="101">
        <v>0</v>
      </c>
      <c r="K4596" s="101">
        <v>0</v>
      </c>
      <c r="L4596" s="101">
        <v>0</v>
      </c>
      <c r="M4596" s="101">
        <v>0</v>
      </c>
      <c r="N4596" s="100" t="str">
        <f t="shared" si="213"/>
        <v>공격력 +458</v>
      </c>
      <c r="O4596" s="100" t="str">
        <f t="shared" si="214"/>
        <v>최대 체력 +3060</v>
      </c>
      <c r="P4596" s="100" t="str">
        <f t="shared" si="215"/>
        <v>-</v>
      </c>
    </row>
    <row r="4597" spans="1:16" ht="13.8" customHeight="1">
      <c r="A4597" s="101">
        <f>C4597*ID규칙_기본능력치그룹_단위+COUNTIF($C$4:C4597,C4597)</f>
        <v>11364044</v>
      </c>
      <c r="B4597" s="100" t="s">
        <v>467</v>
      </c>
      <c r="C4597" s="101">
        <f>VLOOKUP(B4597,WEAPON!$B:$D,3,0)</f>
        <v>11364</v>
      </c>
      <c r="D4597" s="102">
        <v>44</v>
      </c>
      <c r="E4597" s="101">
        <v>1</v>
      </c>
      <c r="F4597" s="101">
        <v>467</v>
      </c>
      <c r="G4597" s="101">
        <v>0</v>
      </c>
      <c r="H4597" s="101">
        <v>2</v>
      </c>
      <c r="I4597" s="101">
        <v>3118</v>
      </c>
      <c r="J4597" s="101">
        <v>0</v>
      </c>
      <c r="K4597" s="101">
        <v>0</v>
      </c>
      <c r="L4597" s="101">
        <v>0</v>
      </c>
      <c r="M4597" s="101">
        <v>0</v>
      </c>
      <c r="N4597" s="100" t="str">
        <f t="shared" si="213"/>
        <v>공격력 +467</v>
      </c>
      <c r="O4597" s="100" t="str">
        <f t="shared" si="214"/>
        <v>최대 체력 +3118</v>
      </c>
      <c r="P4597" s="100" t="str">
        <f t="shared" si="215"/>
        <v>-</v>
      </c>
    </row>
    <row r="4598" spans="1:16" ht="13.8" customHeight="1">
      <c r="A4598" s="101">
        <f>C4598*ID규칙_기본능력치그룹_단위+COUNTIF($C$4:C4598,C4598)</f>
        <v>11364045</v>
      </c>
      <c r="B4598" s="100" t="s">
        <v>467</v>
      </c>
      <c r="C4598" s="101">
        <f>VLOOKUP(B4598,WEAPON!$B:$D,3,0)</f>
        <v>11364</v>
      </c>
      <c r="D4598" s="102">
        <v>45</v>
      </c>
      <c r="E4598" s="101">
        <v>1</v>
      </c>
      <c r="F4598" s="101">
        <v>476</v>
      </c>
      <c r="G4598" s="101">
        <v>0</v>
      </c>
      <c r="H4598" s="101">
        <v>2</v>
      </c>
      <c r="I4598" s="101">
        <v>3175</v>
      </c>
      <c r="J4598" s="101">
        <v>0</v>
      </c>
      <c r="K4598" s="101">
        <v>0</v>
      </c>
      <c r="L4598" s="101">
        <v>0</v>
      </c>
      <c r="M4598" s="101">
        <v>0</v>
      </c>
      <c r="N4598" s="100" t="str">
        <f t="shared" si="213"/>
        <v>공격력 +476</v>
      </c>
      <c r="O4598" s="100" t="str">
        <f t="shared" si="214"/>
        <v>최대 체력 +3175</v>
      </c>
      <c r="P4598" s="100" t="str">
        <f t="shared" si="215"/>
        <v>-</v>
      </c>
    </row>
    <row r="4599" spans="1:16" ht="13.8" customHeight="1">
      <c r="A4599" s="101">
        <f>C4599*ID규칙_기본능력치그룹_단위+COUNTIF($C$4:C4599,C4599)</f>
        <v>11364046</v>
      </c>
      <c r="B4599" s="100" t="s">
        <v>467</v>
      </c>
      <c r="C4599" s="101">
        <f>VLOOKUP(B4599,WEAPON!$B:$D,3,0)</f>
        <v>11364</v>
      </c>
      <c r="D4599" s="102">
        <v>46</v>
      </c>
      <c r="E4599" s="101">
        <v>1</v>
      </c>
      <c r="F4599" s="101">
        <v>484</v>
      </c>
      <c r="G4599" s="101">
        <v>0</v>
      </c>
      <c r="H4599" s="101">
        <v>2</v>
      </c>
      <c r="I4599" s="101">
        <v>3233</v>
      </c>
      <c r="J4599" s="101">
        <v>0</v>
      </c>
      <c r="K4599" s="101">
        <v>0</v>
      </c>
      <c r="L4599" s="101">
        <v>0</v>
      </c>
      <c r="M4599" s="101">
        <v>0</v>
      </c>
      <c r="N4599" s="100" t="str">
        <f t="shared" si="213"/>
        <v>공격력 +484</v>
      </c>
      <c r="O4599" s="100" t="str">
        <f t="shared" si="214"/>
        <v>최대 체력 +3233</v>
      </c>
      <c r="P4599" s="100" t="str">
        <f t="shared" si="215"/>
        <v>-</v>
      </c>
    </row>
    <row r="4600" spans="1:16" ht="13.8" customHeight="1">
      <c r="A4600" s="101">
        <f>C4600*ID규칙_기본능력치그룹_단위+COUNTIF($C$4:C4600,C4600)</f>
        <v>11364047</v>
      </c>
      <c r="B4600" s="100" t="s">
        <v>467</v>
      </c>
      <c r="C4600" s="101">
        <f>VLOOKUP(B4600,WEAPON!$B:$D,3,0)</f>
        <v>11364</v>
      </c>
      <c r="D4600" s="102">
        <v>47</v>
      </c>
      <c r="E4600" s="101">
        <v>1</v>
      </c>
      <c r="F4600" s="101">
        <v>493</v>
      </c>
      <c r="G4600" s="101">
        <v>0</v>
      </c>
      <c r="H4600" s="101">
        <v>2</v>
      </c>
      <c r="I4600" s="101">
        <v>3291</v>
      </c>
      <c r="J4600" s="101">
        <v>0</v>
      </c>
      <c r="K4600" s="101">
        <v>0</v>
      </c>
      <c r="L4600" s="101">
        <v>0</v>
      </c>
      <c r="M4600" s="101">
        <v>0</v>
      </c>
      <c r="N4600" s="100" t="str">
        <f t="shared" si="213"/>
        <v>공격력 +493</v>
      </c>
      <c r="O4600" s="100" t="str">
        <f t="shared" si="214"/>
        <v>최대 체력 +3291</v>
      </c>
      <c r="P4600" s="100" t="str">
        <f t="shared" si="215"/>
        <v>-</v>
      </c>
    </row>
    <row r="4601" spans="1:16" ht="13.8" customHeight="1">
      <c r="A4601" s="101">
        <f>C4601*ID규칙_기본능력치그룹_단위+COUNTIF($C$4:C4601,C4601)</f>
        <v>11364048</v>
      </c>
      <c r="B4601" s="100" t="s">
        <v>467</v>
      </c>
      <c r="C4601" s="101">
        <f>VLOOKUP(B4601,WEAPON!$B:$D,3,0)</f>
        <v>11364</v>
      </c>
      <c r="D4601" s="102">
        <v>48</v>
      </c>
      <c r="E4601" s="101">
        <v>1</v>
      </c>
      <c r="F4601" s="101">
        <v>502</v>
      </c>
      <c r="G4601" s="101">
        <v>0</v>
      </c>
      <c r="H4601" s="101">
        <v>2</v>
      </c>
      <c r="I4601" s="101">
        <v>3349</v>
      </c>
      <c r="J4601" s="101">
        <v>0</v>
      </c>
      <c r="K4601" s="101">
        <v>0</v>
      </c>
      <c r="L4601" s="101">
        <v>0</v>
      </c>
      <c r="M4601" s="101">
        <v>0</v>
      </c>
      <c r="N4601" s="100" t="str">
        <f t="shared" si="213"/>
        <v>공격력 +502</v>
      </c>
      <c r="O4601" s="100" t="str">
        <f t="shared" si="214"/>
        <v>최대 체력 +3349</v>
      </c>
      <c r="P4601" s="100" t="str">
        <f t="shared" si="215"/>
        <v>-</v>
      </c>
    </row>
    <row r="4602" spans="1:16" ht="13.8" customHeight="1">
      <c r="A4602" s="101">
        <f>C4602*ID규칙_기본능력치그룹_단위+COUNTIF($C$4:C4602,C4602)</f>
        <v>11364049</v>
      </c>
      <c r="B4602" s="100" t="s">
        <v>467</v>
      </c>
      <c r="C4602" s="101">
        <f>VLOOKUP(B4602,WEAPON!$B:$D,3,0)</f>
        <v>11364</v>
      </c>
      <c r="D4602" s="102">
        <v>49</v>
      </c>
      <c r="E4602" s="101">
        <v>1</v>
      </c>
      <c r="F4602" s="101">
        <v>510</v>
      </c>
      <c r="G4602" s="101">
        <v>0</v>
      </c>
      <c r="H4602" s="101">
        <v>2</v>
      </c>
      <c r="I4602" s="101">
        <v>3406</v>
      </c>
      <c r="J4602" s="101">
        <v>0</v>
      </c>
      <c r="K4602" s="101">
        <v>0</v>
      </c>
      <c r="L4602" s="101">
        <v>0</v>
      </c>
      <c r="M4602" s="101">
        <v>0</v>
      </c>
      <c r="N4602" s="100" t="str">
        <f t="shared" si="213"/>
        <v>공격력 +510</v>
      </c>
      <c r="O4602" s="100" t="str">
        <f t="shared" si="214"/>
        <v>최대 체력 +3406</v>
      </c>
      <c r="P4602" s="100" t="str">
        <f t="shared" si="215"/>
        <v>-</v>
      </c>
    </row>
    <row r="4603" spans="1:16" ht="13.8" customHeight="1">
      <c r="A4603" s="101">
        <f>C4603*ID규칙_기본능력치그룹_단위+COUNTIF($C$4:C4603,C4603)</f>
        <v>11364050</v>
      </c>
      <c r="B4603" s="100" t="s">
        <v>467</v>
      </c>
      <c r="C4603" s="101">
        <f>VLOOKUP(B4603,WEAPON!$B:$D,3,0)</f>
        <v>11364</v>
      </c>
      <c r="D4603" s="102">
        <v>50</v>
      </c>
      <c r="E4603" s="101">
        <v>1</v>
      </c>
      <c r="F4603" s="101">
        <v>519</v>
      </c>
      <c r="G4603" s="101">
        <v>0</v>
      </c>
      <c r="H4603" s="101">
        <v>2</v>
      </c>
      <c r="I4603" s="101">
        <v>3464</v>
      </c>
      <c r="J4603" s="101">
        <v>0</v>
      </c>
      <c r="K4603" s="101">
        <v>0</v>
      </c>
      <c r="L4603" s="101">
        <v>0</v>
      </c>
      <c r="M4603" s="101">
        <v>0</v>
      </c>
      <c r="N4603" s="100" t="str">
        <f t="shared" si="213"/>
        <v>공격력 +519</v>
      </c>
      <c r="O4603" s="100" t="str">
        <f t="shared" si="214"/>
        <v>최대 체력 +3464</v>
      </c>
      <c r="P4603" s="100" t="str">
        <f t="shared" si="215"/>
        <v>-</v>
      </c>
    </row>
    <row r="4604" spans="1:16" ht="13.8" customHeight="1">
      <c r="A4604" s="101">
        <f>C4604*ID규칙_기본능력치그룹_단위+COUNTIF($C$4:C4604,C4604)</f>
        <v>12365001</v>
      </c>
      <c r="B4604" s="100" t="s">
        <v>469</v>
      </c>
      <c r="C4604" s="101">
        <f>VLOOKUP(B4604,WEAPON!$B:$D,3,0)</f>
        <v>12365</v>
      </c>
      <c r="D4604" s="102">
        <v>1</v>
      </c>
      <c r="E4604" s="101">
        <v>1</v>
      </c>
      <c r="F4604" s="101">
        <v>60</v>
      </c>
      <c r="G4604" s="101">
        <v>0</v>
      </c>
      <c r="H4604" s="101">
        <v>2</v>
      </c>
      <c r="I4604" s="101">
        <v>1304</v>
      </c>
      <c r="J4604" s="101">
        <v>0</v>
      </c>
      <c r="K4604" s="101">
        <v>3</v>
      </c>
      <c r="L4604" s="101">
        <v>178</v>
      </c>
      <c r="M4604" s="101">
        <v>0</v>
      </c>
      <c r="N4604" s="100" t="str">
        <f t="shared" si="213"/>
        <v>공격력 +60</v>
      </c>
      <c r="O4604" s="100" t="str">
        <f t="shared" si="214"/>
        <v>최대 체력 +1304</v>
      </c>
      <c r="P4604" s="100" t="str">
        <f t="shared" si="215"/>
        <v>치유력 +178</v>
      </c>
    </row>
    <row r="4605" spans="1:16" ht="13.8" customHeight="1">
      <c r="A4605" s="101">
        <f>C4605*ID규칙_기본능력치그룹_단위+COUNTIF($C$4:C4605,C4605)</f>
        <v>12365002</v>
      </c>
      <c r="B4605" s="100" t="s">
        <v>469</v>
      </c>
      <c r="C4605" s="101">
        <f>VLOOKUP(B4605,WEAPON!$B:$D,3,0)</f>
        <v>12365</v>
      </c>
      <c r="D4605" s="102">
        <v>2</v>
      </c>
      <c r="E4605" s="101">
        <v>1</v>
      </c>
      <c r="F4605" s="101">
        <v>65</v>
      </c>
      <c r="G4605" s="101">
        <v>0</v>
      </c>
      <c r="H4605" s="101">
        <v>2</v>
      </c>
      <c r="I4605" s="101">
        <v>1422</v>
      </c>
      <c r="J4605" s="101">
        <v>0</v>
      </c>
      <c r="K4605" s="101">
        <v>3</v>
      </c>
      <c r="L4605" s="101">
        <v>194</v>
      </c>
      <c r="M4605" s="101">
        <v>0</v>
      </c>
      <c r="N4605" s="100" t="str">
        <f t="shared" si="213"/>
        <v>공격력 +65</v>
      </c>
      <c r="O4605" s="100" t="str">
        <f t="shared" si="214"/>
        <v>최대 체력 +1422</v>
      </c>
      <c r="P4605" s="100" t="str">
        <f t="shared" si="215"/>
        <v>치유력 +194</v>
      </c>
    </row>
    <row r="4606" spans="1:16" ht="13.8" customHeight="1">
      <c r="A4606" s="101">
        <f>C4606*ID규칙_기본능력치그룹_단위+COUNTIF($C$4:C4606,C4606)</f>
        <v>12365003</v>
      </c>
      <c r="B4606" s="100" t="s">
        <v>469</v>
      </c>
      <c r="C4606" s="101">
        <f>VLOOKUP(B4606,WEAPON!$B:$D,3,0)</f>
        <v>12365</v>
      </c>
      <c r="D4606" s="102">
        <v>3</v>
      </c>
      <c r="E4606" s="101">
        <v>1</v>
      </c>
      <c r="F4606" s="101">
        <v>71</v>
      </c>
      <c r="G4606" s="101">
        <v>0</v>
      </c>
      <c r="H4606" s="101">
        <v>2</v>
      </c>
      <c r="I4606" s="101">
        <v>1541</v>
      </c>
      <c r="J4606" s="101">
        <v>0</v>
      </c>
      <c r="K4606" s="101">
        <v>3</v>
      </c>
      <c r="L4606" s="101">
        <v>210</v>
      </c>
      <c r="M4606" s="101">
        <v>0</v>
      </c>
      <c r="N4606" s="100" t="str">
        <f t="shared" si="213"/>
        <v>공격력 +71</v>
      </c>
      <c r="O4606" s="100" t="str">
        <f t="shared" si="214"/>
        <v>최대 체력 +1541</v>
      </c>
      <c r="P4606" s="100" t="str">
        <f t="shared" si="215"/>
        <v>치유력 +210</v>
      </c>
    </row>
    <row r="4607" spans="1:16" ht="13.8" customHeight="1">
      <c r="A4607" s="101">
        <f>C4607*ID규칙_기본능력치그룹_단위+COUNTIF($C$4:C4607,C4607)</f>
        <v>12365004</v>
      </c>
      <c r="B4607" s="100" t="s">
        <v>469</v>
      </c>
      <c r="C4607" s="101">
        <f>VLOOKUP(B4607,WEAPON!$B:$D,3,0)</f>
        <v>12365</v>
      </c>
      <c r="D4607" s="102">
        <v>4</v>
      </c>
      <c r="E4607" s="101">
        <v>1</v>
      </c>
      <c r="F4607" s="101">
        <v>76</v>
      </c>
      <c r="G4607" s="101">
        <v>0</v>
      </c>
      <c r="H4607" s="101">
        <v>2</v>
      </c>
      <c r="I4607" s="101">
        <v>1659</v>
      </c>
      <c r="J4607" s="101">
        <v>0</v>
      </c>
      <c r="K4607" s="101">
        <v>3</v>
      </c>
      <c r="L4607" s="101">
        <v>227</v>
      </c>
      <c r="M4607" s="101">
        <v>0</v>
      </c>
      <c r="N4607" s="100" t="str">
        <f t="shared" si="213"/>
        <v>공격력 +76</v>
      </c>
      <c r="O4607" s="100" t="str">
        <f t="shared" si="214"/>
        <v>최대 체력 +1659</v>
      </c>
      <c r="P4607" s="100" t="str">
        <f t="shared" si="215"/>
        <v>치유력 +227</v>
      </c>
    </row>
    <row r="4608" spans="1:16" ht="13.8" customHeight="1">
      <c r="A4608" s="101">
        <f>C4608*ID규칙_기본능력치그룹_단위+COUNTIF($C$4:C4608,C4608)</f>
        <v>12365005</v>
      </c>
      <c r="B4608" s="100" t="s">
        <v>469</v>
      </c>
      <c r="C4608" s="101">
        <f>VLOOKUP(B4608,WEAPON!$B:$D,3,0)</f>
        <v>12365</v>
      </c>
      <c r="D4608" s="102">
        <v>5</v>
      </c>
      <c r="E4608" s="101">
        <v>1</v>
      </c>
      <c r="F4608" s="101">
        <v>82</v>
      </c>
      <c r="G4608" s="101">
        <v>0</v>
      </c>
      <c r="H4608" s="101">
        <v>2</v>
      </c>
      <c r="I4608" s="101">
        <v>1778</v>
      </c>
      <c r="J4608" s="101">
        <v>0</v>
      </c>
      <c r="K4608" s="101">
        <v>3</v>
      </c>
      <c r="L4608" s="101">
        <v>243</v>
      </c>
      <c r="M4608" s="101">
        <v>0</v>
      </c>
      <c r="N4608" s="100" t="str">
        <f t="shared" si="213"/>
        <v>공격력 +82</v>
      </c>
      <c r="O4608" s="100" t="str">
        <f t="shared" si="214"/>
        <v>최대 체력 +1778</v>
      </c>
      <c r="P4608" s="100" t="str">
        <f t="shared" si="215"/>
        <v>치유력 +243</v>
      </c>
    </row>
    <row r="4609" spans="1:16" ht="13.8" customHeight="1">
      <c r="A4609" s="101">
        <f>C4609*ID규칙_기본능력치그룹_단위+COUNTIF($C$4:C4609,C4609)</f>
        <v>12365006</v>
      </c>
      <c r="B4609" s="100" t="s">
        <v>469</v>
      </c>
      <c r="C4609" s="101">
        <f>VLOOKUP(B4609,WEAPON!$B:$D,3,0)</f>
        <v>12365</v>
      </c>
      <c r="D4609" s="102">
        <v>6</v>
      </c>
      <c r="E4609" s="101">
        <v>1</v>
      </c>
      <c r="F4609" s="101">
        <v>87</v>
      </c>
      <c r="G4609" s="101">
        <v>0</v>
      </c>
      <c r="H4609" s="101">
        <v>2</v>
      </c>
      <c r="I4609" s="101">
        <v>1896</v>
      </c>
      <c r="J4609" s="101">
        <v>0</v>
      </c>
      <c r="K4609" s="101">
        <v>3</v>
      </c>
      <c r="L4609" s="101">
        <v>259</v>
      </c>
      <c r="M4609" s="101">
        <v>0</v>
      </c>
      <c r="N4609" s="100" t="str">
        <f t="shared" si="213"/>
        <v>공격력 +87</v>
      </c>
      <c r="O4609" s="100" t="str">
        <f t="shared" si="214"/>
        <v>최대 체력 +1896</v>
      </c>
      <c r="P4609" s="100" t="str">
        <f t="shared" si="215"/>
        <v>치유력 +259</v>
      </c>
    </row>
    <row r="4610" spans="1:16" ht="13.8" customHeight="1">
      <c r="A4610" s="101">
        <f>C4610*ID규칙_기본능력치그룹_단위+COUNTIF($C$4:C4610,C4610)</f>
        <v>12365007</v>
      </c>
      <c r="B4610" s="100" t="s">
        <v>469</v>
      </c>
      <c r="C4610" s="101">
        <f>VLOOKUP(B4610,WEAPON!$B:$D,3,0)</f>
        <v>12365</v>
      </c>
      <c r="D4610" s="102">
        <v>7</v>
      </c>
      <c r="E4610" s="101">
        <v>1</v>
      </c>
      <c r="F4610" s="101">
        <v>93</v>
      </c>
      <c r="G4610" s="101">
        <v>0</v>
      </c>
      <c r="H4610" s="101">
        <v>2</v>
      </c>
      <c r="I4610" s="101">
        <v>2015</v>
      </c>
      <c r="J4610" s="101">
        <v>0</v>
      </c>
      <c r="K4610" s="101">
        <v>3</v>
      </c>
      <c r="L4610" s="101">
        <v>275</v>
      </c>
      <c r="M4610" s="101">
        <v>0</v>
      </c>
      <c r="N4610" s="100" t="str">
        <f t="shared" si="213"/>
        <v>공격력 +93</v>
      </c>
      <c r="O4610" s="100" t="str">
        <f t="shared" si="214"/>
        <v>최대 체력 +2015</v>
      </c>
      <c r="P4610" s="100" t="str">
        <f t="shared" si="215"/>
        <v>치유력 +275</v>
      </c>
    </row>
    <row r="4611" spans="1:16" ht="13.8" customHeight="1">
      <c r="A4611" s="101">
        <f>C4611*ID규칙_기본능력치그룹_단위+COUNTIF($C$4:C4611,C4611)</f>
        <v>12365008</v>
      </c>
      <c r="B4611" s="100" t="s">
        <v>469</v>
      </c>
      <c r="C4611" s="101">
        <f>VLOOKUP(B4611,WEAPON!$B:$D,3,0)</f>
        <v>12365</v>
      </c>
      <c r="D4611" s="102">
        <v>8</v>
      </c>
      <c r="E4611" s="101">
        <v>1</v>
      </c>
      <c r="F4611" s="101">
        <v>98</v>
      </c>
      <c r="G4611" s="101">
        <v>0</v>
      </c>
      <c r="H4611" s="101">
        <v>2</v>
      </c>
      <c r="I4611" s="101">
        <v>2133</v>
      </c>
      <c r="J4611" s="101">
        <v>0</v>
      </c>
      <c r="K4611" s="101">
        <v>3</v>
      </c>
      <c r="L4611" s="101">
        <v>291</v>
      </c>
      <c r="M4611" s="101">
        <v>0</v>
      </c>
      <c r="N4611" s="100" t="str">
        <f t="shared" si="213"/>
        <v>공격력 +98</v>
      </c>
      <c r="O4611" s="100" t="str">
        <f t="shared" si="214"/>
        <v>최대 체력 +2133</v>
      </c>
      <c r="P4611" s="100" t="str">
        <f t="shared" si="215"/>
        <v>치유력 +291</v>
      </c>
    </row>
    <row r="4612" spans="1:16" ht="13.8" customHeight="1">
      <c r="A4612" s="101">
        <f>C4612*ID규칙_기본능력치그룹_단위+COUNTIF($C$4:C4612,C4612)</f>
        <v>12365009</v>
      </c>
      <c r="B4612" s="100" t="s">
        <v>469</v>
      </c>
      <c r="C4612" s="101">
        <f>VLOOKUP(B4612,WEAPON!$B:$D,3,0)</f>
        <v>12365</v>
      </c>
      <c r="D4612" s="102">
        <v>9</v>
      </c>
      <c r="E4612" s="101">
        <v>1</v>
      </c>
      <c r="F4612" s="101">
        <v>104</v>
      </c>
      <c r="G4612" s="101">
        <v>0</v>
      </c>
      <c r="H4612" s="101">
        <v>2</v>
      </c>
      <c r="I4612" s="101">
        <v>2252</v>
      </c>
      <c r="J4612" s="101">
        <v>0</v>
      </c>
      <c r="K4612" s="101">
        <v>3</v>
      </c>
      <c r="L4612" s="101">
        <v>307</v>
      </c>
      <c r="M4612" s="101">
        <v>0</v>
      </c>
      <c r="N4612" s="100" t="str">
        <f t="shared" ref="N4612:N4675" si="216">IF(E4612=0,"-",VLOOKUP(E4612,STATS_TYPE,2,0)&amp;" +")&amp;IF(E4612=0,"",IF(G4612=0,F4612,F4612/100&amp;"%"))</f>
        <v>공격력 +104</v>
      </c>
      <c r="O4612" s="100" t="str">
        <f t="shared" ref="O4612:O4675" si="217">IF(H4612=0,"-",VLOOKUP(H4612,STATS_TYPE,2,0)&amp;" +")&amp;IF(H4612=0,"",IF(J4612=0,I4612,I4612/100&amp;"%"))</f>
        <v>최대 체력 +2252</v>
      </c>
      <c r="P4612" s="100" t="str">
        <f t="shared" ref="P4612:P4675" si="218">IF(K4612=0,"-",VLOOKUP(K4612,STATS_TYPE,2,0)&amp;" +")&amp;IF(K4612=0,"",IF(M4612=0,L4612,L4612/100&amp;"%"))</f>
        <v>치유력 +307</v>
      </c>
    </row>
    <row r="4613" spans="1:16" ht="13.8" customHeight="1">
      <c r="A4613" s="101">
        <f>C4613*ID규칙_기본능력치그룹_단위+COUNTIF($C$4:C4613,C4613)</f>
        <v>12365010</v>
      </c>
      <c r="B4613" s="100" t="s">
        <v>469</v>
      </c>
      <c r="C4613" s="101">
        <f>VLOOKUP(B4613,WEAPON!$B:$D,3,0)</f>
        <v>12365</v>
      </c>
      <c r="D4613" s="102">
        <v>10</v>
      </c>
      <c r="E4613" s="101">
        <v>1</v>
      </c>
      <c r="F4613" s="101">
        <v>109</v>
      </c>
      <c r="G4613" s="101">
        <v>0</v>
      </c>
      <c r="H4613" s="101">
        <v>2</v>
      </c>
      <c r="I4613" s="101">
        <v>2370</v>
      </c>
      <c r="J4613" s="101">
        <v>0</v>
      </c>
      <c r="K4613" s="101">
        <v>3</v>
      </c>
      <c r="L4613" s="101">
        <v>324</v>
      </c>
      <c r="M4613" s="101">
        <v>0</v>
      </c>
      <c r="N4613" s="100" t="str">
        <f t="shared" si="216"/>
        <v>공격력 +109</v>
      </c>
      <c r="O4613" s="100" t="str">
        <f t="shared" si="217"/>
        <v>최대 체력 +2370</v>
      </c>
      <c r="P4613" s="100" t="str">
        <f t="shared" si="218"/>
        <v>치유력 +324</v>
      </c>
    </row>
    <row r="4614" spans="1:16" ht="13.8" customHeight="1">
      <c r="A4614" s="101">
        <f>C4614*ID규칙_기본능력치그룹_단위+COUNTIF($C$4:C4614,C4614)</f>
        <v>12365011</v>
      </c>
      <c r="B4614" s="100" t="s">
        <v>469</v>
      </c>
      <c r="C4614" s="101">
        <f>VLOOKUP(B4614,WEAPON!$B:$D,3,0)</f>
        <v>12365</v>
      </c>
      <c r="D4614" s="102">
        <v>11</v>
      </c>
      <c r="E4614" s="101">
        <v>1</v>
      </c>
      <c r="F4614" s="101">
        <v>115</v>
      </c>
      <c r="G4614" s="101">
        <v>0</v>
      </c>
      <c r="H4614" s="101">
        <v>2</v>
      </c>
      <c r="I4614" s="101">
        <v>2489</v>
      </c>
      <c r="J4614" s="101">
        <v>0</v>
      </c>
      <c r="K4614" s="101">
        <v>3</v>
      </c>
      <c r="L4614" s="101">
        <v>340</v>
      </c>
      <c r="M4614" s="101">
        <v>0</v>
      </c>
      <c r="N4614" s="100" t="str">
        <f t="shared" si="216"/>
        <v>공격력 +115</v>
      </c>
      <c r="O4614" s="100" t="str">
        <f t="shared" si="217"/>
        <v>최대 체력 +2489</v>
      </c>
      <c r="P4614" s="100" t="str">
        <f t="shared" si="218"/>
        <v>치유력 +340</v>
      </c>
    </row>
    <row r="4615" spans="1:16" ht="13.8" customHeight="1">
      <c r="A4615" s="101">
        <f>C4615*ID규칙_기본능력치그룹_단위+COUNTIF($C$4:C4615,C4615)</f>
        <v>12365012</v>
      </c>
      <c r="B4615" s="100" t="s">
        <v>469</v>
      </c>
      <c r="C4615" s="101">
        <f>VLOOKUP(B4615,WEAPON!$B:$D,3,0)</f>
        <v>12365</v>
      </c>
      <c r="D4615" s="102">
        <v>12</v>
      </c>
      <c r="E4615" s="101">
        <v>1</v>
      </c>
      <c r="F4615" s="101">
        <v>120</v>
      </c>
      <c r="G4615" s="101">
        <v>0</v>
      </c>
      <c r="H4615" s="101">
        <v>2</v>
      </c>
      <c r="I4615" s="101">
        <v>2607</v>
      </c>
      <c r="J4615" s="101">
        <v>0</v>
      </c>
      <c r="K4615" s="101">
        <v>3</v>
      </c>
      <c r="L4615" s="101">
        <v>356</v>
      </c>
      <c r="M4615" s="101">
        <v>0</v>
      </c>
      <c r="N4615" s="100" t="str">
        <f t="shared" si="216"/>
        <v>공격력 +120</v>
      </c>
      <c r="O4615" s="100" t="str">
        <f t="shared" si="217"/>
        <v>최대 체력 +2607</v>
      </c>
      <c r="P4615" s="100" t="str">
        <f t="shared" si="218"/>
        <v>치유력 +356</v>
      </c>
    </row>
    <row r="4616" spans="1:16" ht="13.8" customHeight="1">
      <c r="A4616" s="101">
        <f>C4616*ID규칙_기본능력치그룹_단위+COUNTIF($C$4:C4616,C4616)</f>
        <v>12365013</v>
      </c>
      <c r="B4616" s="100" t="s">
        <v>469</v>
      </c>
      <c r="C4616" s="101">
        <f>VLOOKUP(B4616,WEAPON!$B:$D,3,0)</f>
        <v>12365</v>
      </c>
      <c r="D4616" s="102">
        <v>13</v>
      </c>
      <c r="E4616" s="101">
        <v>1</v>
      </c>
      <c r="F4616" s="101">
        <v>126</v>
      </c>
      <c r="G4616" s="101">
        <v>0</v>
      </c>
      <c r="H4616" s="101">
        <v>2</v>
      </c>
      <c r="I4616" s="101">
        <v>2726</v>
      </c>
      <c r="J4616" s="101">
        <v>0</v>
      </c>
      <c r="K4616" s="101">
        <v>3</v>
      </c>
      <c r="L4616" s="101">
        <v>372</v>
      </c>
      <c r="M4616" s="101">
        <v>0</v>
      </c>
      <c r="N4616" s="100" t="str">
        <f t="shared" si="216"/>
        <v>공격력 +126</v>
      </c>
      <c r="O4616" s="100" t="str">
        <f t="shared" si="217"/>
        <v>최대 체력 +2726</v>
      </c>
      <c r="P4616" s="100" t="str">
        <f t="shared" si="218"/>
        <v>치유력 +372</v>
      </c>
    </row>
    <row r="4617" spans="1:16" ht="13.8" customHeight="1">
      <c r="A4617" s="101">
        <f>C4617*ID규칙_기본능력치그룹_단위+COUNTIF($C$4:C4617,C4617)</f>
        <v>12365014</v>
      </c>
      <c r="B4617" s="100" t="s">
        <v>469</v>
      </c>
      <c r="C4617" s="101">
        <f>VLOOKUP(B4617,WEAPON!$B:$D,3,0)</f>
        <v>12365</v>
      </c>
      <c r="D4617" s="102">
        <v>14</v>
      </c>
      <c r="E4617" s="101">
        <v>1</v>
      </c>
      <c r="F4617" s="101">
        <v>131</v>
      </c>
      <c r="G4617" s="101">
        <v>0</v>
      </c>
      <c r="H4617" s="101">
        <v>2</v>
      </c>
      <c r="I4617" s="101">
        <v>2844</v>
      </c>
      <c r="J4617" s="101">
        <v>0</v>
      </c>
      <c r="K4617" s="101">
        <v>3</v>
      </c>
      <c r="L4617" s="101">
        <v>388</v>
      </c>
      <c r="M4617" s="101">
        <v>0</v>
      </c>
      <c r="N4617" s="100" t="str">
        <f t="shared" si="216"/>
        <v>공격력 +131</v>
      </c>
      <c r="O4617" s="100" t="str">
        <f t="shared" si="217"/>
        <v>최대 체력 +2844</v>
      </c>
      <c r="P4617" s="100" t="str">
        <f t="shared" si="218"/>
        <v>치유력 +388</v>
      </c>
    </row>
    <row r="4618" spans="1:16" ht="13.8" customHeight="1">
      <c r="A4618" s="101">
        <f>C4618*ID규칙_기본능력치그룹_단위+COUNTIF($C$4:C4618,C4618)</f>
        <v>12365015</v>
      </c>
      <c r="B4618" s="100" t="s">
        <v>469</v>
      </c>
      <c r="C4618" s="101">
        <f>VLOOKUP(B4618,WEAPON!$B:$D,3,0)</f>
        <v>12365</v>
      </c>
      <c r="D4618" s="102">
        <v>15</v>
      </c>
      <c r="E4618" s="101">
        <v>1</v>
      </c>
      <c r="F4618" s="101">
        <v>137</v>
      </c>
      <c r="G4618" s="101">
        <v>0</v>
      </c>
      <c r="H4618" s="101">
        <v>2</v>
      </c>
      <c r="I4618" s="101">
        <v>2963</v>
      </c>
      <c r="J4618" s="101">
        <v>0</v>
      </c>
      <c r="K4618" s="101">
        <v>3</v>
      </c>
      <c r="L4618" s="101">
        <v>405</v>
      </c>
      <c r="M4618" s="101">
        <v>0</v>
      </c>
      <c r="N4618" s="100" t="str">
        <f t="shared" si="216"/>
        <v>공격력 +137</v>
      </c>
      <c r="O4618" s="100" t="str">
        <f t="shared" si="217"/>
        <v>최대 체력 +2963</v>
      </c>
      <c r="P4618" s="100" t="str">
        <f t="shared" si="218"/>
        <v>치유력 +405</v>
      </c>
    </row>
    <row r="4619" spans="1:16" ht="13.8" customHeight="1">
      <c r="A4619" s="101">
        <f>C4619*ID규칙_기본능력치그룹_단위+COUNTIF($C$4:C4619,C4619)</f>
        <v>12365016</v>
      </c>
      <c r="B4619" s="100" t="s">
        <v>469</v>
      </c>
      <c r="C4619" s="101">
        <f>VLOOKUP(B4619,WEAPON!$B:$D,3,0)</f>
        <v>12365</v>
      </c>
      <c r="D4619" s="102">
        <v>16</v>
      </c>
      <c r="E4619" s="101">
        <v>1</v>
      </c>
      <c r="F4619" s="101">
        <v>142</v>
      </c>
      <c r="G4619" s="101">
        <v>0</v>
      </c>
      <c r="H4619" s="101">
        <v>2</v>
      </c>
      <c r="I4619" s="101">
        <v>3081</v>
      </c>
      <c r="J4619" s="101">
        <v>0</v>
      </c>
      <c r="K4619" s="101">
        <v>3</v>
      </c>
      <c r="L4619" s="101">
        <v>421</v>
      </c>
      <c r="M4619" s="101">
        <v>0</v>
      </c>
      <c r="N4619" s="100" t="str">
        <f t="shared" si="216"/>
        <v>공격력 +142</v>
      </c>
      <c r="O4619" s="100" t="str">
        <f t="shared" si="217"/>
        <v>최대 체력 +3081</v>
      </c>
      <c r="P4619" s="100" t="str">
        <f t="shared" si="218"/>
        <v>치유력 +421</v>
      </c>
    </row>
    <row r="4620" spans="1:16" ht="13.8" customHeight="1">
      <c r="A4620" s="101">
        <f>C4620*ID규칙_기본능력치그룹_단위+COUNTIF($C$4:C4620,C4620)</f>
        <v>12365017</v>
      </c>
      <c r="B4620" s="100" t="s">
        <v>469</v>
      </c>
      <c r="C4620" s="101">
        <f>VLOOKUP(B4620,WEAPON!$B:$D,3,0)</f>
        <v>12365</v>
      </c>
      <c r="D4620" s="102">
        <v>17</v>
      </c>
      <c r="E4620" s="101">
        <v>1</v>
      </c>
      <c r="F4620" s="101">
        <v>148</v>
      </c>
      <c r="G4620" s="101">
        <v>0</v>
      </c>
      <c r="H4620" s="101">
        <v>2</v>
      </c>
      <c r="I4620" s="101">
        <v>3200</v>
      </c>
      <c r="J4620" s="101">
        <v>0</v>
      </c>
      <c r="K4620" s="101">
        <v>3</v>
      </c>
      <c r="L4620" s="101">
        <v>437</v>
      </c>
      <c r="M4620" s="101">
        <v>0</v>
      </c>
      <c r="N4620" s="100" t="str">
        <f t="shared" si="216"/>
        <v>공격력 +148</v>
      </c>
      <c r="O4620" s="100" t="str">
        <f t="shared" si="217"/>
        <v>최대 체력 +3200</v>
      </c>
      <c r="P4620" s="100" t="str">
        <f t="shared" si="218"/>
        <v>치유력 +437</v>
      </c>
    </row>
    <row r="4621" spans="1:16" ht="13.8" customHeight="1">
      <c r="A4621" s="101">
        <f>C4621*ID규칙_기본능력치그룹_단위+COUNTIF($C$4:C4621,C4621)</f>
        <v>12365018</v>
      </c>
      <c r="B4621" s="100" t="s">
        <v>469</v>
      </c>
      <c r="C4621" s="101">
        <f>VLOOKUP(B4621,WEAPON!$B:$D,3,0)</f>
        <v>12365</v>
      </c>
      <c r="D4621" s="102">
        <v>18</v>
      </c>
      <c r="E4621" s="101">
        <v>1</v>
      </c>
      <c r="F4621" s="101">
        <v>153</v>
      </c>
      <c r="G4621" s="101">
        <v>0</v>
      </c>
      <c r="H4621" s="101">
        <v>2</v>
      </c>
      <c r="I4621" s="101">
        <v>3318</v>
      </c>
      <c r="J4621" s="101">
        <v>0</v>
      </c>
      <c r="K4621" s="101">
        <v>3</v>
      </c>
      <c r="L4621" s="101">
        <v>453</v>
      </c>
      <c r="M4621" s="101">
        <v>0</v>
      </c>
      <c r="N4621" s="100" t="str">
        <f t="shared" si="216"/>
        <v>공격력 +153</v>
      </c>
      <c r="O4621" s="100" t="str">
        <f t="shared" si="217"/>
        <v>최대 체력 +3318</v>
      </c>
      <c r="P4621" s="100" t="str">
        <f t="shared" si="218"/>
        <v>치유력 +453</v>
      </c>
    </row>
    <row r="4622" spans="1:16" ht="13.8" customHeight="1">
      <c r="A4622" s="101">
        <f>C4622*ID규칙_기본능력치그룹_단위+COUNTIF($C$4:C4622,C4622)</f>
        <v>12365019</v>
      </c>
      <c r="B4622" s="100" t="s">
        <v>469</v>
      </c>
      <c r="C4622" s="101">
        <f>VLOOKUP(B4622,WEAPON!$B:$D,3,0)</f>
        <v>12365</v>
      </c>
      <c r="D4622" s="102">
        <v>19</v>
      </c>
      <c r="E4622" s="101">
        <v>1</v>
      </c>
      <c r="F4622" s="101">
        <v>158</v>
      </c>
      <c r="G4622" s="101">
        <v>0</v>
      </c>
      <c r="H4622" s="101">
        <v>2</v>
      </c>
      <c r="I4622" s="101">
        <v>3437</v>
      </c>
      <c r="J4622" s="101">
        <v>0</v>
      </c>
      <c r="K4622" s="101">
        <v>3</v>
      </c>
      <c r="L4622" s="101">
        <v>469</v>
      </c>
      <c r="M4622" s="101">
        <v>0</v>
      </c>
      <c r="N4622" s="100" t="str">
        <f t="shared" si="216"/>
        <v>공격력 +158</v>
      </c>
      <c r="O4622" s="100" t="str">
        <f t="shared" si="217"/>
        <v>최대 체력 +3437</v>
      </c>
      <c r="P4622" s="100" t="str">
        <f t="shared" si="218"/>
        <v>치유력 +469</v>
      </c>
    </row>
    <row r="4623" spans="1:16" ht="13.8" customHeight="1">
      <c r="A4623" s="101">
        <f>C4623*ID규칙_기본능력치그룹_단위+COUNTIF($C$4:C4623,C4623)</f>
        <v>12365020</v>
      </c>
      <c r="B4623" s="100" t="s">
        <v>469</v>
      </c>
      <c r="C4623" s="101">
        <f>VLOOKUP(B4623,WEAPON!$B:$D,3,0)</f>
        <v>12365</v>
      </c>
      <c r="D4623" s="102">
        <v>20</v>
      </c>
      <c r="E4623" s="101">
        <v>1</v>
      </c>
      <c r="F4623" s="101">
        <v>164</v>
      </c>
      <c r="G4623" s="101">
        <v>0</v>
      </c>
      <c r="H4623" s="101">
        <v>2</v>
      </c>
      <c r="I4623" s="101">
        <v>3555</v>
      </c>
      <c r="J4623" s="101">
        <v>0</v>
      </c>
      <c r="K4623" s="101">
        <v>3</v>
      </c>
      <c r="L4623" s="101">
        <v>485</v>
      </c>
      <c r="M4623" s="101">
        <v>0</v>
      </c>
      <c r="N4623" s="100" t="str">
        <f t="shared" si="216"/>
        <v>공격력 +164</v>
      </c>
      <c r="O4623" s="100" t="str">
        <f t="shared" si="217"/>
        <v>최대 체력 +3555</v>
      </c>
      <c r="P4623" s="100" t="str">
        <f t="shared" si="218"/>
        <v>치유력 +485</v>
      </c>
    </row>
    <row r="4624" spans="1:16" ht="13.8" customHeight="1">
      <c r="A4624" s="101">
        <f>C4624*ID규칙_기본능력치그룹_단위+COUNTIF($C$4:C4624,C4624)</f>
        <v>12365021</v>
      </c>
      <c r="B4624" s="100" t="s">
        <v>469</v>
      </c>
      <c r="C4624" s="101">
        <f>VLOOKUP(B4624,WEAPON!$B:$D,3,0)</f>
        <v>12365</v>
      </c>
      <c r="D4624" s="102">
        <v>21</v>
      </c>
      <c r="E4624" s="101">
        <v>1</v>
      </c>
      <c r="F4624" s="101">
        <v>169</v>
      </c>
      <c r="G4624" s="101">
        <v>0</v>
      </c>
      <c r="H4624" s="101">
        <v>2</v>
      </c>
      <c r="I4624" s="101">
        <v>3674</v>
      </c>
      <c r="J4624" s="101">
        <v>0</v>
      </c>
      <c r="K4624" s="101">
        <v>3</v>
      </c>
      <c r="L4624" s="101">
        <v>502</v>
      </c>
      <c r="M4624" s="101">
        <v>0</v>
      </c>
      <c r="N4624" s="100" t="str">
        <f t="shared" si="216"/>
        <v>공격력 +169</v>
      </c>
      <c r="O4624" s="100" t="str">
        <f t="shared" si="217"/>
        <v>최대 체력 +3674</v>
      </c>
      <c r="P4624" s="100" t="str">
        <f t="shared" si="218"/>
        <v>치유력 +502</v>
      </c>
    </row>
    <row r="4625" spans="1:16" ht="13.8" customHeight="1">
      <c r="A4625" s="101">
        <f>C4625*ID규칙_기본능력치그룹_단위+COUNTIF($C$4:C4625,C4625)</f>
        <v>12365022</v>
      </c>
      <c r="B4625" s="100" t="s">
        <v>469</v>
      </c>
      <c r="C4625" s="101">
        <f>VLOOKUP(B4625,WEAPON!$B:$D,3,0)</f>
        <v>12365</v>
      </c>
      <c r="D4625" s="102">
        <v>22</v>
      </c>
      <c r="E4625" s="101">
        <v>1</v>
      </c>
      <c r="F4625" s="101">
        <v>175</v>
      </c>
      <c r="G4625" s="101">
        <v>0</v>
      </c>
      <c r="H4625" s="101">
        <v>2</v>
      </c>
      <c r="I4625" s="101">
        <v>3792</v>
      </c>
      <c r="J4625" s="101">
        <v>0</v>
      </c>
      <c r="K4625" s="101">
        <v>3</v>
      </c>
      <c r="L4625" s="101">
        <v>518</v>
      </c>
      <c r="M4625" s="101">
        <v>0</v>
      </c>
      <c r="N4625" s="100" t="str">
        <f t="shared" si="216"/>
        <v>공격력 +175</v>
      </c>
      <c r="O4625" s="100" t="str">
        <f t="shared" si="217"/>
        <v>최대 체력 +3792</v>
      </c>
      <c r="P4625" s="100" t="str">
        <f t="shared" si="218"/>
        <v>치유력 +518</v>
      </c>
    </row>
    <row r="4626" spans="1:16" ht="13.8" customHeight="1">
      <c r="A4626" s="101">
        <f>C4626*ID규칙_기본능력치그룹_단위+COUNTIF($C$4:C4626,C4626)</f>
        <v>12365023</v>
      </c>
      <c r="B4626" s="100" t="s">
        <v>469</v>
      </c>
      <c r="C4626" s="101">
        <f>VLOOKUP(B4626,WEAPON!$B:$D,3,0)</f>
        <v>12365</v>
      </c>
      <c r="D4626" s="102">
        <v>23</v>
      </c>
      <c r="E4626" s="101">
        <v>1</v>
      </c>
      <c r="F4626" s="101">
        <v>180</v>
      </c>
      <c r="G4626" s="101">
        <v>0</v>
      </c>
      <c r="H4626" s="101">
        <v>2</v>
      </c>
      <c r="I4626" s="101">
        <v>3911</v>
      </c>
      <c r="J4626" s="101">
        <v>0</v>
      </c>
      <c r="K4626" s="101">
        <v>3</v>
      </c>
      <c r="L4626" s="101">
        <v>534</v>
      </c>
      <c r="M4626" s="101">
        <v>0</v>
      </c>
      <c r="N4626" s="100" t="str">
        <f t="shared" si="216"/>
        <v>공격력 +180</v>
      </c>
      <c r="O4626" s="100" t="str">
        <f t="shared" si="217"/>
        <v>최대 체력 +3911</v>
      </c>
      <c r="P4626" s="100" t="str">
        <f t="shared" si="218"/>
        <v>치유력 +534</v>
      </c>
    </row>
    <row r="4627" spans="1:16" ht="13.8" customHeight="1">
      <c r="A4627" s="101">
        <f>C4627*ID규칙_기본능력치그룹_단위+COUNTIF($C$4:C4627,C4627)</f>
        <v>12365024</v>
      </c>
      <c r="B4627" s="100" t="s">
        <v>469</v>
      </c>
      <c r="C4627" s="101">
        <f>VLOOKUP(B4627,WEAPON!$B:$D,3,0)</f>
        <v>12365</v>
      </c>
      <c r="D4627" s="102">
        <v>24</v>
      </c>
      <c r="E4627" s="101">
        <v>1</v>
      </c>
      <c r="F4627" s="101">
        <v>186</v>
      </c>
      <c r="G4627" s="101">
        <v>0</v>
      </c>
      <c r="H4627" s="101">
        <v>2</v>
      </c>
      <c r="I4627" s="101">
        <v>4029</v>
      </c>
      <c r="J4627" s="101">
        <v>0</v>
      </c>
      <c r="K4627" s="101">
        <v>3</v>
      </c>
      <c r="L4627" s="101">
        <v>550</v>
      </c>
      <c r="M4627" s="101">
        <v>0</v>
      </c>
      <c r="N4627" s="100" t="str">
        <f t="shared" si="216"/>
        <v>공격력 +186</v>
      </c>
      <c r="O4627" s="100" t="str">
        <f t="shared" si="217"/>
        <v>최대 체력 +4029</v>
      </c>
      <c r="P4627" s="100" t="str">
        <f t="shared" si="218"/>
        <v>치유력 +550</v>
      </c>
    </row>
    <row r="4628" spans="1:16" ht="13.8" customHeight="1">
      <c r="A4628" s="101">
        <f>C4628*ID규칙_기본능력치그룹_단위+COUNTIF($C$4:C4628,C4628)</f>
        <v>12365025</v>
      </c>
      <c r="B4628" s="100" t="s">
        <v>469</v>
      </c>
      <c r="C4628" s="101">
        <f>VLOOKUP(B4628,WEAPON!$B:$D,3,0)</f>
        <v>12365</v>
      </c>
      <c r="D4628" s="102">
        <v>25</v>
      </c>
      <c r="E4628" s="101">
        <v>1</v>
      </c>
      <c r="F4628" s="101">
        <v>191</v>
      </c>
      <c r="G4628" s="101">
        <v>0</v>
      </c>
      <c r="H4628" s="101">
        <v>2</v>
      </c>
      <c r="I4628" s="101">
        <v>4148</v>
      </c>
      <c r="J4628" s="101">
        <v>0</v>
      </c>
      <c r="K4628" s="101">
        <v>3</v>
      </c>
      <c r="L4628" s="101">
        <v>566</v>
      </c>
      <c r="M4628" s="101">
        <v>0</v>
      </c>
      <c r="N4628" s="100" t="str">
        <f t="shared" si="216"/>
        <v>공격력 +191</v>
      </c>
      <c r="O4628" s="100" t="str">
        <f t="shared" si="217"/>
        <v>최대 체력 +4148</v>
      </c>
      <c r="P4628" s="100" t="str">
        <f t="shared" si="218"/>
        <v>치유력 +566</v>
      </c>
    </row>
    <row r="4629" spans="1:16" ht="13.8" customHeight="1">
      <c r="A4629" s="101">
        <f>C4629*ID규칙_기본능력치그룹_단위+COUNTIF($C$4:C4629,C4629)</f>
        <v>12365026</v>
      </c>
      <c r="B4629" s="100" t="s">
        <v>469</v>
      </c>
      <c r="C4629" s="101">
        <f>VLOOKUP(B4629,WEAPON!$B:$D,3,0)</f>
        <v>12365</v>
      </c>
      <c r="D4629" s="102">
        <v>26</v>
      </c>
      <c r="E4629" s="101">
        <v>1</v>
      </c>
      <c r="F4629" s="101">
        <v>197</v>
      </c>
      <c r="G4629" s="101">
        <v>0</v>
      </c>
      <c r="H4629" s="101">
        <v>2</v>
      </c>
      <c r="I4629" s="101">
        <v>4266</v>
      </c>
      <c r="J4629" s="101">
        <v>0</v>
      </c>
      <c r="K4629" s="101">
        <v>3</v>
      </c>
      <c r="L4629" s="101">
        <v>583</v>
      </c>
      <c r="M4629" s="101">
        <v>0</v>
      </c>
      <c r="N4629" s="100" t="str">
        <f t="shared" si="216"/>
        <v>공격력 +197</v>
      </c>
      <c r="O4629" s="100" t="str">
        <f t="shared" si="217"/>
        <v>최대 체력 +4266</v>
      </c>
      <c r="P4629" s="100" t="str">
        <f t="shared" si="218"/>
        <v>치유력 +583</v>
      </c>
    </row>
    <row r="4630" spans="1:16" ht="13.8" customHeight="1">
      <c r="A4630" s="101">
        <f>C4630*ID규칙_기본능력치그룹_단위+COUNTIF($C$4:C4630,C4630)</f>
        <v>12365027</v>
      </c>
      <c r="B4630" s="100" t="s">
        <v>469</v>
      </c>
      <c r="C4630" s="101">
        <f>VLOOKUP(B4630,WEAPON!$B:$D,3,0)</f>
        <v>12365</v>
      </c>
      <c r="D4630" s="102">
        <v>27</v>
      </c>
      <c r="E4630" s="101">
        <v>1</v>
      </c>
      <c r="F4630" s="101">
        <v>202</v>
      </c>
      <c r="G4630" s="101">
        <v>0</v>
      </c>
      <c r="H4630" s="101">
        <v>2</v>
      </c>
      <c r="I4630" s="101">
        <v>4385</v>
      </c>
      <c r="J4630" s="101">
        <v>0</v>
      </c>
      <c r="K4630" s="101">
        <v>3</v>
      </c>
      <c r="L4630" s="101">
        <v>599</v>
      </c>
      <c r="M4630" s="101">
        <v>0</v>
      </c>
      <c r="N4630" s="100" t="str">
        <f t="shared" si="216"/>
        <v>공격력 +202</v>
      </c>
      <c r="O4630" s="100" t="str">
        <f t="shared" si="217"/>
        <v>최대 체력 +4385</v>
      </c>
      <c r="P4630" s="100" t="str">
        <f t="shared" si="218"/>
        <v>치유력 +599</v>
      </c>
    </row>
    <row r="4631" spans="1:16" ht="13.8" customHeight="1">
      <c r="A4631" s="101">
        <f>C4631*ID규칙_기본능력치그룹_단위+COUNTIF($C$4:C4631,C4631)</f>
        <v>12365028</v>
      </c>
      <c r="B4631" s="100" t="s">
        <v>469</v>
      </c>
      <c r="C4631" s="101">
        <f>VLOOKUP(B4631,WEAPON!$B:$D,3,0)</f>
        <v>12365</v>
      </c>
      <c r="D4631" s="102">
        <v>28</v>
      </c>
      <c r="E4631" s="101">
        <v>1</v>
      </c>
      <c r="F4631" s="101">
        <v>208</v>
      </c>
      <c r="G4631" s="101">
        <v>0</v>
      </c>
      <c r="H4631" s="101">
        <v>2</v>
      </c>
      <c r="I4631" s="101">
        <v>4503</v>
      </c>
      <c r="J4631" s="101">
        <v>0</v>
      </c>
      <c r="K4631" s="101">
        <v>3</v>
      </c>
      <c r="L4631" s="101">
        <v>615</v>
      </c>
      <c r="M4631" s="101">
        <v>0</v>
      </c>
      <c r="N4631" s="100" t="str">
        <f t="shared" si="216"/>
        <v>공격력 +208</v>
      </c>
      <c r="O4631" s="100" t="str">
        <f t="shared" si="217"/>
        <v>최대 체력 +4503</v>
      </c>
      <c r="P4631" s="100" t="str">
        <f t="shared" si="218"/>
        <v>치유력 +615</v>
      </c>
    </row>
    <row r="4632" spans="1:16" ht="13.8" customHeight="1">
      <c r="A4632" s="101">
        <f>C4632*ID규칙_기본능력치그룹_단위+COUNTIF($C$4:C4632,C4632)</f>
        <v>12365029</v>
      </c>
      <c r="B4632" s="100" t="s">
        <v>469</v>
      </c>
      <c r="C4632" s="101">
        <f>VLOOKUP(B4632,WEAPON!$B:$D,3,0)</f>
        <v>12365</v>
      </c>
      <c r="D4632" s="102">
        <v>29</v>
      </c>
      <c r="E4632" s="101">
        <v>1</v>
      </c>
      <c r="F4632" s="101">
        <v>213</v>
      </c>
      <c r="G4632" s="101">
        <v>0</v>
      </c>
      <c r="H4632" s="101">
        <v>2</v>
      </c>
      <c r="I4632" s="101">
        <v>4622</v>
      </c>
      <c r="J4632" s="101">
        <v>0</v>
      </c>
      <c r="K4632" s="101">
        <v>3</v>
      </c>
      <c r="L4632" s="101">
        <v>631</v>
      </c>
      <c r="M4632" s="101">
        <v>0</v>
      </c>
      <c r="N4632" s="100" t="str">
        <f t="shared" si="216"/>
        <v>공격력 +213</v>
      </c>
      <c r="O4632" s="100" t="str">
        <f t="shared" si="217"/>
        <v>최대 체력 +4622</v>
      </c>
      <c r="P4632" s="100" t="str">
        <f t="shared" si="218"/>
        <v>치유력 +631</v>
      </c>
    </row>
    <row r="4633" spans="1:16" ht="13.8" customHeight="1">
      <c r="A4633" s="101">
        <f>C4633*ID규칙_기본능력치그룹_단위+COUNTIF($C$4:C4633,C4633)</f>
        <v>12365030</v>
      </c>
      <c r="B4633" s="100" t="s">
        <v>469</v>
      </c>
      <c r="C4633" s="101">
        <f>VLOOKUP(B4633,WEAPON!$B:$D,3,0)</f>
        <v>12365</v>
      </c>
      <c r="D4633" s="102">
        <v>30</v>
      </c>
      <c r="E4633" s="101">
        <v>1</v>
      </c>
      <c r="F4633" s="101">
        <v>219</v>
      </c>
      <c r="G4633" s="101">
        <v>0</v>
      </c>
      <c r="H4633" s="101">
        <v>2</v>
      </c>
      <c r="I4633" s="101">
        <v>4740</v>
      </c>
      <c r="J4633" s="101">
        <v>0</v>
      </c>
      <c r="K4633" s="101">
        <v>3</v>
      </c>
      <c r="L4633" s="101">
        <v>647</v>
      </c>
      <c r="M4633" s="101">
        <v>0</v>
      </c>
      <c r="N4633" s="100" t="str">
        <f t="shared" si="216"/>
        <v>공격력 +219</v>
      </c>
      <c r="O4633" s="100" t="str">
        <f t="shared" si="217"/>
        <v>최대 체력 +4740</v>
      </c>
      <c r="P4633" s="100" t="str">
        <f t="shared" si="218"/>
        <v>치유력 +647</v>
      </c>
    </row>
    <row r="4634" spans="1:16" ht="13.8" customHeight="1">
      <c r="A4634" s="101">
        <f>C4634*ID규칙_기본능력치그룹_단위+COUNTIF($C$4:C4634,C4634)</f>
        <v>12365031</v>
      </c>
      <c r="B4634" s="100" t="s">
        <v>469</v>
      </c>
      <c r="C4634" s="101">
        <f>VLOOKUP(B4634,WEAPON!$B:$D,3,0)</f>
        <v>12365</v>
      </c>
      <c r="D4634" s="102">
        <v>31</v>
      </c>
      <c r="E4634" s="101">
        <v>1</v>
      </c>
      <c r="F4634" s="101">
        <v>224</v>
      </c>
      <c r="G4634" s="101">
        <v>0</v>
      </c>
      <c r="H4634" s="101">
        <v>2</v>
      </c>
      <c r="I4634" s="101">
        <v>4859</v>
      </c>
      <c r="J4634" s="101">
        <v>0</v>
      </c>
      <c r="K4634" s="101">
        <v>3</v>
      </c>
      <c r="L4634" s="101">
        <v>664</v>
      </c>
      <c r="M4634" s="101">
        <v>0</v>
      </c>
      <c r="N4634" s="100" t="str">
        <f t="shared" si="216"/>
        <v>공격력 +224</v>
      </c>
      <c r="O4634" s="100" t="str">
        <f t="shared" si="217"/>
        <v>최대 체력 +4859</v>
      </c>
      <c r="P4634" s="100" t="str">
        <f t="shared" si="218"/>
        <v>치유력 +664</v>
      </c>
    </row>
    <row r="4635" spans="1:16" ht="13.8" customHeight="1">
      <c r="A4635" s="101">
        <f>C4635*ID규칙_기본능력치그룹_단위+COUNTIF($C$4:C4635,C4635)</f>
        <v>12365032</v>
      </c>
      <c r="B4635" s="100" t="s">
        <v>469</v>
      </c>
      <c r="C4635" s="101">
        <f>VLOOKUP(B4635,WEAPON!$B:$D,3,0)</f>
        <v>12365</v>
      </c>
      <c r="D4635" s="102">
        <v>32</v>
      </c>
      <c r="E4635" s="101">
        <v>1</v>
      </c>
      <c r="F4635" s="101">
        <v>230</v>
      </c>
      <c r="G4635" s="101">
        <v>0</v>
      </c>
      <c r="H4635" s="101">
        <v>2</v>
      </c>
      <c r="I4635" s="101">
        <v>4977</v>
      </c>
      <c r="J4635" s="101">
        <v>0</v>
      </c>
      <c r="K4635" s="101">
        <v>3</v>
      </c>
      <c r="L4635" s="101">
        <v>680</v>
      </c>
      <c r="M4635" s="101">
        <v>0</v>
      </c>
      <c r="N4635" s="100" t="str">
        <f t="shared" si="216"/>
        <v>공격력 +230</v>
      </c>
      <c r="O4635" s="100" t="str">
        <f t="shared" si="217"/>
        <v>최대 체력 +4977</v>
      </c>
      <c r="P4635" s="100" t="str">
        <f t="shared" si="218"/>
        <v>치유력 +680</v>
      </c>
    </row>
    <row r="4636" spans="1:16" ht="13.8" customHeight="1">
      <c r="A4636" s="101">
        <f>C4636*ID규칙_기본능력치그룹_단위+COUNTIF($C$4:C4636,C4636)</f>
        <v>12365033</v>
      </c>
      <c r="B4636" s="100" t="s">
        <v>469</v>
      </c>
      <c r="C4636" s="101">
        <f>VLOOKUP(B4636,WEAPON!$B:$D,3,0)</f>
        <v>12365</v>
      </c>
      <c r="D4636" s="102">
        <v>33</v>
      </c>
      <c r="E4636" s="101">
        <v>1</v>
      </c>
      <c r="F4636" s="101">
        <v>235</v>
      </c>
      <c r="G4636" s="101">
        <v>0</v>
      </c>
      <c r="H4636" s="101">
        <v>2</v>
      </c>
      <c r="I4636" s="101">
        <v>5096</v>
      </c>
      <c r="J4636" s="101">
        <v>0</v>
      </c>
      <c r="K4636" s="101">
        <v>3</v>
      </c>
      <c r="L4636" s="101">
        <v>696</v>
      </c>
      <c r="M4636" s="101">
        <v>0</v>
      </c>
      <c r="N4636" s="100" t="str">
        <f t="shared" si="216"/>
        <v>공격력 +235</v>
      </c>
      <c r="O4636" s="100" t="str">
        <f t="shared" si="217"/>
        <v>최대 체력 +5096</v>
      </c>
      <c r="P4636" s="100" t="str">
        <f t="shared" si="218"/>
        <v>치유력 +696</v>
      </c>
    </row>
    <row r="4637" spans="1:16" ht="13.8" customHeight="1">
      <c r="A4637" s="101">
        <f>C4637*ID규칙_기본능력치그룹_단위+COUNTIF($C$4:C4637,C4637)</f>
        <v>12365034</v>
      </c>
      <c r="B4637" s="100" t="s">
        <v>469</v>
      </c>
      <c r="C4637" s="101">
        <f>VLOOKUP(B4637,WEAPON!$B:$D,3,0)</f>
        <v>12365</v>
      </c>
      <c r="D4637" s="102">
        <v>34</v>
      </c>
      <c r="E4637" s="101">
        <v>1</v>
      </c>
      <c r="F4637" s="101">
        <v>240</v>
      </c>
      <c r="G4637" s="101">
        <v>0</v>
      </c>
      <c r="H4637" s="101">
        <v>2</v>
      </c>
      <c r="I4637" s="101">
        <v>5214</v>
      </c>
      <c r="J4637" s="101">
        <v>0</v>
      </c>
      <c r="K4637" s="101">
        <v>3</v>
      </c>
      <c r="L4637" s="101">
        <v>712</v>
      </c>
      <c r="M4637" s="101">
        <v>0</v>
      </c>
      <c r="N4637" s="100" t="str">
        <f t="shared" si="216"/>
        <v>공격력 +240</v>
      </c>
      <c r="O4637" s="100" t="str">
        <f t="shared" si="217"/>
        <v>최대 체력 +5214</v>
      </c>
      <c r="P4637" s="100" t="str">
        <f t="shared" si="218"/>
        <v>치유력 +712</v>
      </c>
    </row>
    <row r="4638" spans="1:16" ht="13.8" customHeight="1">
      <c r="A4638" s="101">
        <f>C4638*ID규칙_기본능력치그룹_단위+COUNTIF($C$4:C4638,C4638)</f>
        <v>12365035</v>
      </c>
      <c r="B4638" s="100" t="s">
        <v>469</v>
      </c>
      <c r="C4638" s="101">
        <f>VLOOKUP(B4638,WEAPON!$B:$D,3,0)</f>
        <v>12365</v>
      </c>
      <c r="D4638" s="102">
        <v>35</v>
      </c>
      <c r="E4638" s="101">
        <v>1</v>
      </c>
      <c r="F4638" s="101">
        <v>246</v>
      </c>
      <c r="G4638" s="101">
        <v>0</v>
      </c>
      <c r="H4638" s="101">
        <v>2</v>
      </c>
      <c r="I4638" s="101">
        <v>5333</v>
      </c>
      <c r="J4638" s="101">
        <v>0</v>
      </c>
      <c r="K4638" s="101">
        <v>3</v>
      </c>
      <c r="L4638" s="101">
        <v>728</v>
      </c>
      <c r="M4638" s="101">
        <v>0</v>
      </c>
      <c r="N4638" s="100" t="str">
        <f t="shared" si="216"/>
        <v>공격력 +246</v>
      </c>
      <c r="O4638" s="100" t="str">
        <f t="shared" si="217"/>
        <v>최대 체력 +5333</v>
      </c>
      <c r="P4638" s="100" t="str">
        <f t="shared" si="218"/>
        <v>치유력 +728</v>
      </c>
    </row>
    <row r="4639" spans="1:16" ht="13.8" customHeight="1">
      <c r="A4639" s="101">
        <f>C4639*ID규칙_기본능력치그룹_단위+COUNTIF($C$4:C4639,C4639)</f>
        <v>12365036</v>
      </c>
      <c r="B4639" s="100" t="s">
        <v>469</v>
      </c>
      <c r="C4639" s="101">
        <f>VLOOKUP(B4639,WEAPON!$B:$D,3,0)</f>
        <v>12365</v>
      </c>
      <c r="D4639" s="102">
        <v>36</v>
      </c>
      <c r="E4639" s="101">
        <v>1</v>
      </c>
      <c r="F4639" s="101">
        <v>251</v>
      </c>
      <c r="G4639" s="101">
        <v>0</v>
      </c>
      <c r="H4639" s="101">
        <v>2</v>
      </c>
      <c r="I4639" s="101">
        <v>5451</v>
      </c>
      <c r="J4639" s="101">
        <v>0</v>
      </c>
      <c r="K4639" s="101">
        <v>3</v>
      </c>
      <c r="L4639" s="101">
        <v>744</v>
      </c>
      <c r="M4639" s="101">
        <v>0</v>
      </c>
      <c r="N4639" s="100" t="str">
        <f t="shared" si="216"/>
        <v>공격력 +251</v>
      </c>
      <c r="O4639" s="100" t="str">
        <f t="shared" si="217"/>
        <v>최대 체력 +5451</v>
      </c>
      <c r="P4639" s="100" t="str">
        <f t="shared" si="218"/>
        <v>치유력 +744</v>
      </c>
    </row>
    <row r="4640" spans="1:16" ht="13.8" customHeight="1">
      <c r="A4640" s="101">
        <f>C4640*ID규칙_기본능력치그룹_단위+COUNTIF($C$4:C4640,C4640)</f>
        <v>12365037</v>
      </c>
      <c r="B4640" s="100" t="s">
        <v>469</v>
      </c>
      <c r="C4640" s="101">
        <f>VLOOKUP(B4640,WEAPON!$B:$D,3,0)</f>
        <v>12365</v>
      </c>
      <c r="D4640" s="102">
        <v>37</v>
      </c>
      <c r="E4640" s="101">
        <v>1</v>
      </c>
      <c r="F4640" s="101">
        <v>257</v>
      </c>
      <c r="G4640" s="101">
        <v>0</v>
      </c>
      <c r="H4640" s="101">
        <v>2</v>
      </c>
      <c r="I4640" s="101">
        <v>5570</v>
      </c>
      <c r="J4640" s="101">
        <v>0</v>
      </c>
      <c r="K4640" s="101">
        <v>3</v>
      </c>
      <c r="L4640" s="101">
        <v>761</v>
      </c>
      <c r="M4640" s="101">
        <v>0</v>
      </c>
      <c r="N4640" s="100" t="str">
        <f t="shared" si="216"/>
        <v>공격력 +257</v>
      </c>
      <c r="O4640" s="100" t="str">
        <f t="shared" si="217"/>
        <v>최대 체력 +5570</v>
      </c>
      <c r="P4640" s="100" t="str">
        <f t="shared" si="218"/>
        <v>치유력 +761</v>
      </c>
    </row>
    <row r="4641" spans="1:16" ht="13.8" customHeight="1">
      <c r="A4641" s="101">
        <f>C4641*ID규칙_기본능력치그룹_단위+COUNTIF($C$4:C4641,C4641)</f>
        <v>12365038</v>
      </c>
      <c r="B4641" s="100" t="s">
        <v>469</v>
      </c>
      <c r="C4641" s="101">
        <f>VLOOKUP(B4641,WEAPON!$B:$D,3,0)</f>
        <v>12365</v>
      </c>
      <c r="D4641" s="102">
        <v>38</v>
      </c>
      <c r="E4641" s="101">
        <v>1</v>
      </c>
      <c r="F4641" s="101">
        <v>262</v>
      </c>
      <c r="G4641" s="101">
        <v>0</v>
      </c>
      <c r="H4641" s="101">
        <v>2</v>
      </c>
      <c r="I4641" s="101">
        <v>5688</v>
      </c>
      <c r="J4641" s="101">
        <v>0</v>
      </c>
      <c r="K4641" s="101">
        <v>3</v>
      </c>
      <c r="L4641" s="101">
        <v>777</v>
      </c>
      <c r="M4641" s="101">
        <v>0</v>
      </c>
      <c r="N4641" s="100" t="str">
        <f t="shared" si="216"/>
        <v>공격력 +262</v>
      </c>
      <c r="O4641" s="100" t="str">
        <f t="shared" si="217"/>
        <v>최대 체력 +5688</v>
      </c>
      <c r="P4641" s="100" t="str">
        <f t="shared" si="218"/>
        <v>치유력 +777</v>
      </c>
    </row>
    <row r="4642" spans="1:16" ht="13.8" customHeight="1">
      <c r="A4642" s="101">
        <f>C4642*ID규칙_기본능력치그룹_단위+COUNTIF($C$4:C4642,C4642)</f>
        <v>12365039</v>
      </c>
      <c r="B4642" s="100" t="s">
        <v>469</v>
      </c>
      <c r="C4642" s="101">
        <f>VLOOKUP(B4642,WEAPON!$B:$D,3,0)</f>
        <v>12365</v>
      </c>
      <c r="D4642" s="102">
        <v>39</v>
      </c>
      <c r="E4642" s="101">
        <v>1</v>
      </c>
      <c r="F4642" s="101">
        <v>268</v>
      </c>
      <c r="G4642" s="101">
        <v>0</v>
      </c>
      <c r="H4642" s="101">
        <v>2</v>
      </c>
      <c r="I4642" s="101">
        <v>5807</v>
      </c>
      <c r="J4642" s="101">
        <v>0</v>
      </c>
      <c r="K4642" s="101">
        <v>3</v>
      </c>
      <c r="L4642" s="101">
        <v>793</v>
      </c>
      <c r="M4642" s="101">
        <v>0</v>
      </c>
      <c r="N4642" s="100" t="str">
        <f t="shared" si="216"/>
        <v>공격력 +268</v>
      </c>
      <c r="O4642" s="100" t="str">
        <f t="shared" si="217"/>
        <v>최대 체력 +5807</v>
      </c>
      <c r="P4642" s="100" t="str">
        <f t="shared" si="218"/>
        <v>치유력 +793</v>
      </c>
    </row>
    <row r="4643" spans="1:16" ht="13.8" customHeight="1">
      <c r="A4643" s="101">
        <f>C4643*ID규칙_기본능력치그룹_단위+COUNTIF($C$4:C4643,C4643)</f>
        <v>12365040</v>
      </c>
      <c r="B4643" s="100" t="s">
        <v>469</v>
      </c>
      <c r="C4643" s="101">
        <f>VLOOKUP(B4643,WEAPON!$B:$D,3,0)</f>
        <v>12365</v>
      </c>
      <c r="D4643" s="102">
        <v>40</v>
      </c>
      <c r="E4643" s="101">
        <v>1</v>
      </c>
      <c r="F4643" s="101">
        <v>273</v>
      </c>
      <c r="G4643" s="101">
        <v>0</v>
      </c>
      <c r="H4643" s="101">
        <v>2</v>
      </c>
      <c r="I4643" s="101">
        <v>5925</v>
      </c>
      <c r="J4643" s="101">
        <v>0</v>
      </c>
      <c r="K4643" s="101">
        <v>3</v>
      </c>
      <c r="L4643" s="101">
        <v>809</v>
      </c>
      <c r="M4643" s="101">
        <v>0</v>
      </c>
      <c r="N4643" s="100" t="str">
        <f t="shared" si="216"/>
        <v>공격력 +273</v>
      </c>
      <c r="O4643" s="100" t="str">
        <f t="shared" si="217"/>
        <v>최대 체력 +5925</v>
      </c>
      <c r="P4643" s="100" t="str">
        <f t="shared" si="218"/>
        <v>치유력 +809</v>
      </c>
    </row>
    <row r="4644" spans="1:16" ht="13.8" customHeight="1">
      <c r="A4644" s="101">
        <f>C4644*ID규칙_기본능력치그룹_단위+COUNTIF($C$4:C4644,C4644)</f>
        <v>12365041</v>
      </c>
      <c r="B4644" s="100" t="s">
        <v>469</v>
      </c>
      <c r="C4644" s="101">
        <f>VLOOKUP(B4644,WEAPON!$B:$D,3,0)</f>
        <v>12365</v>
      </c>
      <c r="D4644" s="102">
        <v>41</v>
      </c>
      <c r="E4644" s="101">
        <v>1</v>
      </c>
      <c r="F4644" s="101">
        <v>279</v>
      </c>
      <c r="G4644" s="101">
        <v>0</v>
      </c>
      <c r="H4644" s="101">
        <v>2</v>
      </c>
      <c r="I4644" s="101">
        <v>6044</v>
      </c>
      <c r="J4644" s="101">
        <v>0</v>
      </c>
      <c r="K4644" s="101">
        <v>3</v>
      </c>
      <c r="L4644" s="101">
        <v>825</v>
      </c>
      <c r="M4644" s="101">
        <v>0</v>
      </c>
      <c r="N4644" s="100" t="str">
        <f t="shared" si="216"/>
        <v>공격력 +279</v>
      </c>
      <c r="O4644" s="100" t="str">
        <f t="shared" si="217"/>
        <v>최대 체력 +6044</v>
      </c>
      <c r="P4644" s="100" t="str">
        <f t="shared" si="218"/>
        <v>치유력 +825</v>
      </c>
    </row>
    <row r="4645" spans="1:16" ht="13.8" customHeight="1">
      <c r="A4645" s="101">
        <f>C4645*ID규칙_기본능력치그룹_단위+COUNTIF($C$4:C4645,C4645)</f>
        <v>12365042</v>
      </c>
      <c r="B4645" s="100" t="s">
        <v>469</v>
      </c>
      <c r="C4645" s="101">
        <f>VLOOKUP(B4645,WEAPON!$B:$D,3,0)</f>
        <v>12365</v>
      </c>
      <c r="D4645" s="102">
        <v>42</v>
      </c>
      <c r="E4645" s="101">
        <v>1</v>
      </c>
      <c r="F4645" s="101">
        <v>284</v>
      </c>
      <c r="G4645" s="101">
        <v>0</v>
      </c>
      <c r="H4645" s="101">
        <v>2</v>
      </c>
      <c r="I4645" s="101">
        <v>6162</v>
      </c>
      <c r="J4645" s="101">
        <v>0</v>
      </c>
      <c r="K4645" s="101">
        <v>3</v>
      </c>
      <c r="L4645" s="101">
        <v>842</v>
      </c>
      <c r="M4645" s="101">
        <v>0</v>
      </c>
      <c r="N4645" s="100" t="str">
        <f t="shared" si="216"/>
        <v>공격력 +284</v>
      </c>
      <c r="O4645" s="100" t="str">
        <f t="shared" si="217"/>
        <v>최대 체력 +6162</v>
      </c>
      <c r="P4645" s="100" t="str">
        <f t="shared" si="218"/>
        <v>치유력 +842</v>
      </c>
    </row>
    <row r="4646" spans="1:16" ht="13.8" customHeight="1">
      <c r="A4646" s="101">
        <f>C4646*ID규칙_기본능력치그룹_단위+COUNTIF($C$4:C4646,C4646)</f>
        <v>12365043</v>
      </c>
      <c r="B4646" s="100" t="s">
        <v>469</v>
      </c>
      <c r="C4646" s="101">
        <f>VLOOKUP(B4646,WEAPON!$B:$D,3,0)</f>
        <v>12365</v>
      </c>
      <c r="D4646" s="102">
        <v>43</v>
      </c>
      <c r="E4646" s="101">
        <v>1</v>
      </c>
      <c r="F4646" s="101">
        <v>290</v>
      </c>
      <c r="G4646" s="101">
        <v>0</v>
      </c>
      <c r="H4646" s="101">
        <v>2</v>
      </c>
      <c r="I4646" s="101">
        <v>6281</v>
      </c>
      <c r="J4646" s="101">
        <v>0</v>
      </c>
      <c r="K4646" s="101">
        <v>3</v>
      </c>
      <c r="L4646" s="101">
        <v>858</v>
      </c>
      <c r="M4646" s="101">
        <v>0</v>
      </c>
      <c r="N4646" s="100" t="str">
        <f t="shared" si="216"/>
        <v>공격력 +290</v>
      </c>
      <c r="O4646" s="100" t="str">
        <f t="shared" si="217"/>
        <v>최대 체력 +6281</v>
      </c>
      <c r="P4646" s="100" t="str">
        <f t="shared" si="218"/>
        <v>치유력 +858</v>
      </c>
    </row>
    <row r="4647" spans="1:16" ht="13.8" customHeight="1">
      <c r="A4647" s="101">
        <f>C4647*ID규칙_기본능력치그룹_단위+COUNTIF($C$4:C4647,C4647)</f>
        <v>12365044</v>
      </c>
      <c r="B4647" s="100" t="s">
        <v>469</v>
      </c>
      <c r="C4647" s="101">
        <f>VLOOKUP(B4647,WEAPON!$B:$D,3,0)</f>
        <v>12365</v>
      </c>
      <c r="D4647" s="102">
        <v>44</v>
      </c>
      <c r="E4647" s="101">
        <v>1</v>
      </c>
      <c r="F4647" s="101">
        <v>295</v>
      </c>
      <c r="G4647" s="101">
        <v>0</v>
      </c>
      <c r="H4647" s="101">
        <v>2</v>
      </c>
      <c r="I4647" s="101">
        <v>6399</v>
      </c>
      <c r="J4647" s="101">
        <v>0</v>
      </c>
      <c r="K4647" s="101">
        <v>3</v>
      </c>
      <c r="L4647" s="101">
        <v>874</v>
      </c>
      <c r="M4647" s="101">
        <v>0</v>
      </c>
      <c r="N4647" s="100" t="str">
        <f t="shared" si="216"/>
        <v>공격력 +295</v>
      </c>
      <c r="O4647" s="100" t="str">
        <f t="shared" si="217"/>
        <v>최대 체력 +6399</v>
      </c>
      <c r="P4647" s="100" t="str">
        <f t="shared" si="218"/>
        <v>치유력 +874</v>
      </c>
    </row>
    <row r="4648" spans="1:16" ht="13.8" customHeight="1">
      <c r="A4648" s="101">
        <f>C4648*ID규칙_기본능력치그룹_단위+COUNTIF($C$4:C4648,C4648)</f>
        <v>12365045</v>
      </c>
      <c r="B4648" s="100" t="s">
        <v>469</v>
      </c>
      <c r="C4648" s="101">
        <f>VLOOKUP(B4648,WEAPON!$B:$D,3,0)</f>
        <v>12365</v>
      </c>
      <c r="D4648" s="102">
        <v>45</v>
      </c>
      <c r="E4648" s="101">
        <v>1</v>
      </c>
      <c r="F4648" s="101">
        <v>301</v>
      </c>
      <c r="G4648" s="101">
        <v>0</v>
      </c>
      <c r="H4648" s="101">
        <v>2</v>
      </c>
      <c r="I4648" s="101">
        <v>6518</v>
      </c>
      <c r="J4648" s="101">
        <v>0</v>
      </c>
      <c r="K4648" s="101">
        <v>3</v>
      </c>
      <c r="L4648" s="101">
        <v>890</v>
      </c>
      <c r="M4648" s="101">
        <v>0</v>
      </c>
      <c r="N4648" s="100" t="str">
        <f t="shared" si="216"/>
        <v>공격력 +301</v>
      </c>
      <c r="O4648" s="100" t="str">
        <f t="shared" si="217"/>
        <v>최대 체력 +6518</v>
      </c>
      <c r="P4648" s="100" t="str">
        <f t="shared" si="218"/>
        <v>치유력 +890</v>
      </c>
    </row>
    <row r="4649" spans="1:16" ht="13.8" customHeight="1">
      <c r="A4649" s="101">
        <f>C4649*ID규칙_기본능력치그룹_단위+COUNTIF($C$4:C4649,C4649)</f>
        <v>12365046</v>
      </c>
      <c r="B4649" s="100" t="s">
        <v>469</v>
      </c>
      <c r="C4649" s="101">
        <f>VLOOKUP(B4649,WEAPON!$B:$D,3,0)</f>
        <v>12365</v>
      </c>
      <c r="D4649" s="102">
        <v>46</v>
      </c>
      <c r="E4649" s="101">
        <v>1</v>
      </c>
      <c r="F4649" s="101">
        <v>306</v>
      </c>
      <c r="G4649" s="101">
        <v>0</v>
      </c>
      <c r="H4649" s="101">
        <v>2</v>
      </c>
      <c r="I4649" s="101">
        <v>6636</v>
      </c>
      <c r="J4649" s="101">
        <v>0</v>
      </c>
      <c r="K4649" s="101">
        <v>3</v>
      </c>
      <c r="L4649" s="101">
        <v>906</v>
      </c>
      <c r="M4649" s="101">
        <v>0</v>
      </c>
      <c r="N4649" s="100" t="str">
        <f t="shared" si="216"/>
        <v>공격력 +306</v>
      </c>
      <c r="O4649" s="100" t="str">
        <f t="shared" si="217"/>
        <v>최대 체력 +6636</v>
      </c>
      <c r="P4649" s="100" t="str">
        <f t="shared" si="218"/>
        <v>치유력 +906</v>
      </c>
    </row>
    <row r="4650" spans="1:16" ht="13.8" customHeight="1">
      <c r="A4650" s="101">
        <f>C4650*ID규칙_기본능력치그룹_단위+COUNTIF($C$4:C4650,C4650)</f>
        <v>12365047</v>
      </c>
      <c r="B4650" s="100" t="s">
        <v>469</v>
      </c>
      <c r="C4650" s="101">
        <f>VLOOKUP(B4650,WEAPON!$B:$D,3,0)</f>
        <v>12365</v>
      </c>
      <c r="D4650" s="102">
        <v>47</v>
      </c>
      <c r="E4650" s="101">
        <v>1</v>
      </c>
      <c r="F4650" s="101">
        <v>312</v>
      </c>
      <c r="G4650" s="101">
        <v>0</v>
      </c>
      <c r="H4650" s="101">
        <v>2</v>
      </c>
      <c r="I4650" s="101">
        <v>6755</v>
      </c>
      <c r="J4650" s="101">
        <v>0</v>
      </c>
      <c r="K4650" s="101">
        <v>3</v>
      </c>
      <c r="L4650" s="101">
        <v>922</v>
      </c>
      <c r="M4650" s="101">
        <v>0</v>
      </c>
      <c r="N4650" s="100" t="str">
        <f t="shared" si="216"/>
        <v>공격력 +312</v>
      </c>
      <c r="O4650" s="100" t="str">
        <f t="shared" si="217"/>
        <v>최대 체력 +6755</v>
      </c>
      <c r="P4650" s="100" t="str">
        <f t="shared" si="218"/>
        <v>치유력 +922</v>
      </c>
    </row>
    <row r="4651" spans="1:16" ht="13.8" customHeight="1">
      <c r="A4651" s="101">
        <f>C4651*ID규칙_기본능력치그룹_단위+COUNTIF($C$4:C4651,C4651)</f>
        <v>12365048</v>
      </c>
      <c r="B4651" s="100" t="s">
        <v>469</v>
      </c>
      <c r="C4651" s="101">
        <f>VLOOKUP(B4651,WEAPON!$B:$D,3,0)</f>
        <v>12365</v>
      </c>
      <c r="D4651" s="102">
        <v>48</v>
      </c>
      <c r="E4651" s="101">
        <v>1</v>
      </c>
      <c r="F4651" s="101">
        <v>317</v>
      </c>
      <c r="G4651" s="101">
        <v>0</v>
      </c>
      <c r="H4651" s="101">
        <v>2</v>
      </c>
      <c r="I4651" s="101">
        <v>6873</v>
      </c>
      <c r="J4651" s="101">
        <v>0</v>
      </c>
      <c r="K4651" s="101">
        <v>3</v>
      </c>
      <c r="L4651" s="101">
        <v>939</v>
      </c>
      <c r="M4651" s="101">
        <v>0</v>
      </c>
      <c r="N4651" s="100" t="str">
        <f t="shared" si="216"/>
        <v>공격력 +317</v>
      </c>
      <c r="O4651" s="100" t="str">
        <f t="shared" si="217"/>
        <v>최대 체력 +6873</v>
      </c>
      <c r="P4651" s="100" t="str">
        <f t="shared" si="218"/>
        <v>치유력 +939</v>
      </c>
    </row>
    <row r="4652" spans="1:16" ht="13.8" customHeight="1">
      <c r="A4652" s="101">
        <f>C4652*ID규칙_기본능력치그룹_단위+COUNTIF($C$4:C4652,C4652)</f>
        <v>12365049</v>
      </c>
      <c r="B4652" s="100" t="s">
        <v>469</v>
      </c>
      <c r="C4652" s="101">
        <f>VLOOKUP(B4652,WEAPON!$B:$D,3,0)</f>
        <v>12365</v>
      </c>
      <c r="D4652" s="102">
        <v>49</v>
      </c>
      <c r="E4652" s="101">
        <v>1</v>
      </c>
      <c r="F4652" s="101">
        <v>323</v>
      </c>
      <c r="G4652" s="101">
        <v>0</v>
      </c>
      <c r="H4652" s="101">
        <v>2</v>
      </c>
      <c r="I4652" s="101">
        <v>6992</v>
      </c>
      <c r="J4652" s="101">
        <v>0</v>
      </c>
      <c r="K4652" s="101">
        <v>3</v>
      </c>
      <c r="L4652" s="101">
        <v>955</v>
      </c>
      <c r="M4652" s="101">
        <v>0</v>
      </c>
      <c r="N4652" s="100" t="str">
        <f t="shared" si="216"/>
        <v>공격력 +323</v>
      </c>
      <c r="O4652" s="100" t="str">
        <f t="shared" si="217"/>
        <v>최대 체력 +6992</v>
      </c>
      <c r="P4652" s="100" t="str">
        <f t="shared" si="218"/>
        <v>치유력 +955</v>
      </c>
    </row>
    <row r="4653" spans="1:16" ht="13.8" customHeight="1">
      <c r="A4653" s="101">
        <f>C4653*ID규칙_기본능력치그룹_단위+COUNTIF($C$4:C4653,C4653)</f>
        <v>12365050</v>
      </c>
      <c r="B4653" s="100" t="s">
        <v>469</v>
      </c>
      <c r="C4653" s="101">
        <f>VLOOKUP(B4653,WEAPON!$B:$D,3,0)</f>
        <v>12365</v>
      </c>
      <c r="D4653" s="102">
        <v>50</v>
      </c>
      <c r="E4653" s="101">
        <v>1</v>
      </c>
      <c r="F4653" s="101">
        <v>328</v>
      </c>
      <c r="G4653" s="101">
        <v>0</v>
      </c>
      <c r="H4653" s="101">
        <v>2</v>
      </c>
      <c r="I4653" s="101">
        <v>7110</v>
      </c>
      <c r="J4653" s="101">
        <v>0</v>
      </c>
      <c r="K4653" s="101">
        <v>3</v>
      </c>
      <c r="L4653" s="101">
        <v>971</v>
      </c>
      <c r="M4653" s="101">
        <v>0</v>
      </c>
      <c r="N4653" s="100" t="str">
        <f t="shared" si="216"/>
        <v>공격력 +328</v>
      </c>
      <c r="O4653" s="100" t="str">
        <f t="shared" si="217"/>
        <v>최대 체력 +7110</v>
      </c>
      <c r="P4653" s="100" t="str">
        <f t="shared" si="218"/>
        <v>치유력 +971</v>
      </c>
    </row>
    <row r="4654" spans="1:16" ht="13.8" customHeight="1">
      <c r="A4654" s="101">
        <f>C4654*ID규칙_기본능력치그룹_단위+COUNTIF($C$4:C4654,C4654)</f>
        <v>11366001</v>
      </c>
      <c r="B4654" s="100" t="s">
        <v>471</v>
      </c>
      <c r="C4654" s="101">
        <f>VLOOKUP(B4654,WEAPON!$B:$D,3,0)</f>
        <v>11366</v>
      </c>
      <c r="D4654" s="102">
        <v>1</v>
      </c>
      <c r="E4654" s="101">
        <v>1</v>
      </c>
      <c r="F4654" s="101">
        <v>241</v>
      </c>
      <c r="G4654" s="101">
        <v>0</v>
      </c>
      <c r="H4654" s="101">
        <v>2</v>
      </c>
      <c r="I4654" s="101">
        <v>496</v>
      </c>
      <c r="J4654" s="101">
        <v>0</v>
      </c>
      <c r="K4654" s="101">
        <v>0</v>
      </c>
      <c r="L4654" s="101">
        <v>0</v>
      </c>
      <c r="M4654" s="101">
        <v>0</v>
      </c>
      <c r="N4654" s="100" t="str">
        <f t="shared" si="216"/>
        <v>공격력 +241</v>
      </c>
      <c r="O4654" s="100" t="str">
        <f t="shared" si="217"/>
        <v>최대 체력 +496</v>
      </c>
      <c r="P4654" s="100" t="str">
        <f t="shared" si="218"/>
        <v>-</v>
      </c>
    </row>
    <row r="4655" spans="1:16" ht="13.8" customHeight="1">
      <c r="A4655" s="101">
        <f>C4655*ID규칙_기본능력치그룹_단위+COUNTIF($C$4:C4655,C4655)</f>
        <v>11366002</v>
      </c>
      <c r="B4655" s="100" t="s">
        <v>471</v>
      </c>
      <c r="C4655" s="101">
        <f>VLOOKUP(B4655,WEAPON!$B:$D,3,0)</f>
        <v>11366</v>
      </c>
      <c r="D4655" s="102">
        <v>2</v>
      </c>
      <c r="E4655" s="101">
        <v>1</v>
      </c>
      <c r="F4655" s="101">
        <v>263</v>
      </c>
      <c r="G4655" s="101">
        <v>0</v>
      </c>
      <c r="H4655" s="101">
        <v>2</v>
      </c>
      <c r="I4655" s="101">
        <v>541</v>
      </c>
      <c r="J4655" s="101">
        <v>0</v>
      </c>
      <c r="K4655" s="101">
        <v>0</v>
      </c>
      <c r="L4655" s="101">
        <v>0</v>
      </c>
      <c r="M4655" s="101">
        <v>0</v>
      </c>
      <c r="N4655" s="100" t="str">
        <f t="shared" si="216"/>
        <v>공격력 +263</v>
      </c>
      <c r="O4655" s="100" t="str">
        <f t="shared" si="217"/>
        <v>최대 체력 +541</v>
      </c>
      <c r="P4655" s="100" t="str">
        <f t="shared" si="218"/>
        <v>-</v>
      </c>
    </row>
    <row r="4656" spans="1:16" ht="13.8" customHeight="1">
      <c r="A4656" s="101">
        <f>C4656*ID규칙_기본능력치그룹_단위+COUNTIF($C$4:C4656,C4656)</f>
        <v>11366003</v>
      </c>
      <c r="B4656" s="100" t="s">
        <v>471</v>
      </c>
      <c r="C4656" s="101">
        <f>VLOOKUP(B4656,WEAPON!$B:$D,3,0)</f>
        <v>11366</v>
      </c>
      <c r="D4656" s="102">
        <v>3</v>
      </c>
      <c r="E4656" s="101">
        <v>1</v>
      </c>
      <c r="F4656" s="101">
        <v>285</v>
      </c>
      <c r="G4656" s="101">
        <v>0</v>
      </c>
      <c r="H4656" s="101">
        <v>2</v>
      </c>
      <c r="I4656" s="101">
        <v>586</v>
      </c>
      <c r="J4656" s="101">
        <v>0</v>
      </c>
      <c r="K4656" s="101">
        <v>0</v>
      </c>
      <c r="L4656" s="101">
        <v>0</v>
      </c>
      <c r="M4656" s="101">
        <v>0</v>
      </c>
      <c r="N4656" s="100" t="str">
        <f t="shared" si="216"/>
        <v>공격력 +285</v>
      </c>
      <c r="O4656" s="100" t="str">
        <f t="shared" si="217"/>
        <v>최대 체력 +586</v>
      </c>
      <c r="P4656" s="100" t="str">
        <f t="shared" si="218"/>
        <v>-</v>
      </c>
    </row>
    <row r="4657" spans="1:16" ht="13.8" customHeight="1">
      <c r="A4657" s="101">
        <f>C4657*ID규칙_기본능력치그룹_단위+COUNTIF($C$4:C4657,C4657)</f>
        <v>11366004</v>
      </c>
      <c r="B4657" s="100" t="s">
        <v>471</v>
      </c>
      <c r="C4657" s="101">
        <f>VLOOKUP(B4657,WEAPON!$B:$D,3,0)</f>
        <v>11366</v>
      </c>
      <c r="D4657" s="102">
        <v>4</v>
      </c>
      <c r="E4657" s="101">
        <v>1</v>
      </c>
      <c r="F4657" s="101">
        <v>307</v>
      </c>
      <c r="G4657" s="101">
        <v>0</v>
      </c>
      <c r="H4657" s="101">
        <v>2</v>
      </c>
      <c r="I4657" s="101">
        <v>631</v>
      </c>
      <c r="J4657" s="101">
        <v>0</v>
      </c>
      <c r="K4657" s="101">
        <v>0</v>
      </c>
      <c r="L4657" s="101">
        <v>0</v>
      </c>
      <c r="M4657" s="101">
        <v>0</v>
      </c>
      <c r="N4657" s="100" t="str">
        <f t="shared" si="216"/>
        <v>공격력 +307</v>
      </c>
      <c r="O4657" s="100" t="str">
        <f t="shared" si="217"/>
        <v>최대 체력 +631</v>
      </c>
      <c r="P4657" s="100" t="str">
        <f t="shared" si="218"/>
        <v>-</v>
      </c>
    </row>
    <row r="4658" spans="1:16" ht="13.8" customHeight="1">
      <c r="A4658" s="101">
        <f>C4658*ID규칙_기본능력치그룹_단위+COUNTIF($C$4:C4658,C4658)</f>
        <v>11366005</v>
      </c>
      <c r="B4658" s="100" t="s">
        <v>471</v>
      </c>
      <c r="C4658" s="101">
        <f>VLOOKUP(B4658,WEAPON!$B:$D,3,0)</f>
        <v>11366</v>
      </c>
      <c r="D4658" s="102">
        <v>5</v>
      </c>
      <c r="E4658" s="101">
        <v>1</v>
      </c>
      <c r="F4658" s="101">
        <v>329</v>
      </c>
      <c r="G4658" s="101">
        <v>0</v>
      </c>
      <c r="H4658" s="101">
        <v>2</v>
      </c>
      <c r="I4658" s="101">
        <v>676</v>
      </c>
      <c r="J4658" s="101">
        <v>0</v>
      </c>
      <c r="K4658" s="101">
        <v>0</v>
      </c>
      <c r="L4658" s="101">
        <v>0</v>
      </c>
      <c r="M4658" s="101">
        <v>0</v>
      </c>
      <c r="N4658" s="100" t="str">
        <f t="shared" si="216"/>
        <v>공격력 +329</v>
      </c>
      <c r="O4658" s="100" t="str">
        <f t="shared" si="217"/>
        <v>최대 체력 +676</v>
      </c>
      <c r="P4658" s="100" t="str">
        <f t="shared" si="218"/>
        <v>-</v>
      </c>
    </row>
    <row r="4659" spans="1:16" ht="13.8" customHeight="1">
      <c r="A4659" s="101">
        <f>C4659*ID규칙_기본능력치그룹_단위+COUNTIF($C$4:C4659,C4659)</f>
        <v>11366006</v>
      </c>
      <c r="B4659" s="100" t="s">
        <v>471</v>
      </c>
      <c r="C4659" s="101">
        <f>VLOOKUP(B4659,WEAPON!$B:$D,3,0)</f>
        <v>11366</v>
      </c>
      <c r="D4659" s="102">
        <v>6</v>
      </c>
      <c r="E4659" s="101">
        <v>1</v>
      </c>
      <c r="F4659" s="101">
        <v>351</v>
      </c>
      <c r="G4659" s="101">
        <v>0</v>
      </c>
      <c r="H4659" s="101">
        <v>2</v>
      </c>
      <c r="I4659" s="101">
        <v>721</v>
      </c>
      <c r="J4659" s="101">
        <v>0</v>
      </c>
      <c r="K4659" s="101">
        <v>0</v>
      </c>
      <c r="L4659" s="101">
        <v>0</v>
      </c>
      <c r="M4659" s="101">
        <v>0</v>
      </c>
      <c r="N4659" s="100" t="str">
        <f t="shared" si="216"/>
        <v>공격력 +351</v>
      </c>
      <c r="O4659" s="100" t="str">
        <f t="shared" si="217"/>
        <v>최대 체력 +721</v>
      </c>
      <c r="P4659" s="100" t="str">
        <f t="shared" si="218"/>
        <v>-</v>
      </c>
    </row>
    <row r="4660" spans="1:16" ht="13.8" customHeight="1">
      <c r="A4660" s="101">
        <f>C4660*ID규칙_기본능력치그룹_단위+COUNTIF($C$4:C4660,C4660)</f>
        <v>11366007</v>
      </c>
      <c r="B4660" s="100" t="s">
        <v>471</v>
      </c>
      <c r="C4660" s="101">
        <f>VLOOKUP(B4660,WEAPON!$B:$D,3,0)</f>
        <v>11366</v>
      </c>
      <c r="D4660" s="102">
        <v>7</v>
      </c>
      <c r="E4660" s="101">
        <v>1</v>
      </c>
      <c r="F4660" s="101">
        <v>373</v>
      </c>
      <c r="G4660" s="101">
        <v>0</v>
      </c>
      <c r="H4660" s="101">
        <v>2</v>
      </c>
      <c r="I4660" s="101">
        <v>766</v>
      </c>
      <c r="J4660" s="101">
        <v>0</v>
      </c>
      <c r="K4660" s="101">
        <v>0</v>
      </c>
      <c r="L4660" s="101">
        <v>0</v>
      </c>
      <c r="M4660" s="101">
        <v>0</v>
      </c>
      <c r="N4660" s="100" t="str">
        <f t="shared" si="216"/>
        <v>공격력 +373</v>
      </c>
      <c r="O4660" s="100" t="str">
        <f t="shared" si="217"/>
        <v>최대 체력 +766</v>
      </c>
      <c r="P4660" s="100" t="str">
        <f t="shared" si="218"/>
        <v>-</v>
      </c>
    </row>
    <row r="4661" spans="1:16" ht="13.8" customHeight="1">
      <c r="A4661" s="101">
        <f>C4661*ID규칙_기본능력치그룹_단위+COUNTIF($C$4:C4661,C4661)</f>
        <v>11366008</v>
      </c>
      <c r="B4661" s="100" t="s">
        <v>471</v>
      </c>
      <c r="C4661" s="101">
        <f>VLOOKUP(B4661,WEAPON!$B:$D,3,0)</f>
        <v>11366</v>
      </c>
      <c r="D4661" s="102">
        <v>8</v>
      </c>
      <c r="E4661" s="101">
        <v>1</v>
      </c>
      <c r="F4661" s="101">
        <v>395</v>
      </c>
      <c r="G4661" s="101">
        <v>0</v>
      </c>
      <c r="H4661" s="101">
        <v>2</v>
      </c>
      <c r="I4661" s="101">
        <v>812</v>
      </c>
      <c r="J4661" s="101">
        <v>0</v>
      </c>
      <c r="K4661" s="101">
        <v>0</v>
      </c>
      <c r="L4661" s="101">
        <v>0</v>
      </c>
      <c r="M4661" s="101">
        <v>0</v>
      </c>
      <c r="N4661" s="100" t="str">
        <f t="shared" si="216"/>
        <v>공격력 +395</v>
      </c>
      <c r="O4661" s="100" t="str">
        <f t="shared" si="217"/>
        <v>최대 체력 +812</v>
      </c>
      <c r="P4661" s="100" t="str">
        <f t="shared" si="218"/>
        <v>-</v>
      </c>
    </row>
    <row r="4662" spans="1:16" ht="13.8" customHeight="1">
      <c r="A4662" s="101">
        <f>C4662*ID규칙_기본능력치그룹_단위+COUNTIF($C$4:C4662,C4662)</f>
        <v>11366009</v>
      </c>
      <c r="B4662" s="100" t="s">
        <v>471</v>
      </c>
      <c r="C4662" s="101">
        <f>VLOOKUP(B4662,WEAPON!$B:$D,3,0)</f>
        <v>11366</v>
      </c>
      <c r="D4662" s="102">
        <v>9</v>
      </c>
      <c r="E4662" s="101">
        <v>1</v>
      </c>
      <c r="F4662" s="101">
        <v>417</v>
      </c>
      <c r="G4662" s="101">
        <v>0</v>
      </c>
      <c r="H4662" s="101">
        <v>2</v>
      </c>
      <c r="I4662" s="101">
        <v>857</v>
      </c>
      <c r="J4662" s="101">
        <v>0</v>
      </c>
      <c r="K4662" s="101">
        <v>0</v>
      </c>
      <c r="L4662" s="101">
        <v>0</v>
      </c>
      <c r="M4662" s="101">
        <v>0</v>
      </c>
      <c r="N4662" s="100" t="str">
        <f t="shared" si="216"/>
        <v>공격력 +417</v>
      </c>
      <c r="O4662" s="100" t="str">
        <f t="shared" si="217"/>
        <v>최대 체력 +857</v>
      </c>
      <c r="P4662" s="100" t="str">
        <f t="shared" si="218"/>
        <v>-</v>
      </c>
    </row>
    <row r="4663" spans="1:16" ht="13.8" customHeight="1">
      <c r="A4663" s="101">
        <f>C4663*ID규칙_기본능력치그룹_단위+COUNTIF($C$4:C4663,C4663)</f>
        <v>11366010</v>
      </c>
      <c r="B4663" s="100" t="s">
        <v>471</v>
      </c>
      <c r="C4663" s="101">
        <f>VLOOKUP(B4663,WEAPON!$B:$D,3,0)</f>
        <v>11366</v>
      </c>
      <c r="D4663" s="102">
        <v>10</v>
      </c>
      <c r="E4663" s="101">
        <v>1</v>
      </c>
      <c r="F4663" s="101">
        <v>438</v>
      </c>
      <c r="G4663" s="101">
        <v>0</v>
      </c>
      <c r="H4663" s="101">
        <v>2</v>
      </c>
      <c r="I4663" s="101">
        <v>902</v>
      </c>
      <c r="J4663" s="101">
        <v>0</v>
      </c>
      <c r="K4663" s="101">
        <v>0</v>
      </c>
      <c r="L4663" s="101">
        <v>0</v>
      </c>
      <c r="M4663" s="101">
        <v>0</v>
      </c>
      <c r="N4663" s="100" t="str">
        <f t="shared" si="216"/>
        <v>공격력 +438</v>
      </c>
      <c r="O4663" s="100" t="str">
        <f t="shared" si="217"/>
        <v>최대 체력 +902</v>
      </c>
      <c r="P4663" s="100" t="str">
        <f t="shared" si="218"/>
        <v>-</v>
      </c>
    </row>
    <row r="4664" spans="1:16" ht="13.8" customHeight="1">
      <c r="A4664" s="101">
        <f>C4664*ID규칙_기본능력치그룹_단위+COUNTIF($C$4:C4664,C4664)</f>
        <v>11366011</v>
      </c>
      <c r="B4664" s="100" t="s">
        <v>471</v>
      </c>
      <c r="C4664" s="101">
        <f>VLOOKUP(B4664,WEAPON!$B:$D,3,0)</f>
        <v>11366</v>
      </c>
      <c r="D4664" s="102">
        <v>11</v>
      </c>
      <c r="E4664" s="101">
        <v>1</v>
      </c>
      <c r="F4664" s="101">
        <v>460</v>
      </c>
      <c r="G4664" s="101">
        <v>0</v>
      </c>
      <c r="H4664" s="101">
        <v>2</v>
      </c>
      <c r="I4664" s="101">
        <v>947</v>
      </c>
      <c r="J4664" s="101">
        <v>0</v>
      </c>
      <c r="K4664" s="101">
        <v>0</v>
      </c>
      <c r="L4664" s="101">
        <v>0</v>
      </c>
      <c r="M4664" s="101">
        <v>0</v>
      </c>
      <c r="N4664" s="100" t="str">
        <f t="shared" si="216"/>
        <v>공격력 +460</v>
      </c>
      <c r="O4664" s="100" t="str">
        <f t="shared" si="217"/>
        <v>최대 체력 +947</v>
      </c>
      <c r="P4664" s="100" t="str">
        <f t="shared" si="218"/>
        <v>-</v>
      </c>
    </row>
    <row r="4665" spans="1:16" ht="13.8" customHeight="1">
      <c r="A4665" s="101">
        <f>C4665*ID규칙_기본능력치그룹_단위+COUNTIF($C$4:C4665,C4665)</f>
        <v>11366012</v>
      </c>
      <c r="B4665" s="100" t="s">
        <v>471</v>
      </c>
      <c r="C4665" s="101">
        <f>VLOOKUP(B4665,WEAPON!$B:$D,3,0)</f>
        <v>11366</v>
      </c>
      <c r="D4665" s="102">
        <v>12</v>
      </c>
      <c r="E4665" s="101">
        <v>1</v>
      </c>
      <c r="F4665" s="101">
        <v>482</v>
      </c>
      <c r="G4665" s="101">
        <v>0</v>
      </c>
      <c r="H4665" s="101">
        <v>2</v>
      </c>
      <c r="I4665" s="101">
        <v>992</v>
      </c>
      <c r="J4665" s="101">
        <v>0</v>
      </c>
      <c r="K4665" s="101">
        <v>0</v>
      </c>
      <c r="L4665" s="101">
        <v>0</v>
      </c>
      <c r="M4665" s="101">
        <v>0</v>
      </c>
      <c r="N4665" s="100" t="str">
        <f t="shared" si="216"/>
        <v>공격력 +482</v>
      </c>
      <c r="O4665" s="100" t="str">
        <f t="shared" si="217"/>
        <v>최대 체력 +992</v>
      </c>
      <c r="P4665" s="100" t="str">
        <f t="shared" si="218"/>
        <v>-</v>
      </c>
    </row>
    <row r="4666" spans="1:16" ht="13.8" customHeight="1">
      <c r="A4666" s="101">
        <f>C4666*ID규칙_기본능력치그룹_단위+COUNTIF($C$4:C4666,C4666)</f>
        <v>11366013</v>
      </c>
      <c r="B4666" s="100" t="s">
        <v>471</v>
      </c>
      <c r="C4666" s="101">
        <f>VLOOKUP(B4666,WEAPON!$B:$D,3,0)</f>
        <v>11366</v>
      </c>
      <c r="D4666" s="102">
        <v>13</v>
      </c>
      <c r="E4666" s="101">
        <v>1</v>
      </c>
      <c r="F4666" s="101">
        <v>504</v>
      </c>
      <c r="G4666" s="101">
        <v>0</v>
      </c>
      <c r="H4666" s="101">
        <v>2</v>
      </c>
      <c r="I4666" s="101">
        <v>1037</v>
      </c>
      <c r="J4666" s="101">
        <v>0</v>
      </c>
      <c r="K4666" s="101">
        <v>0</v>
      </c>
      <c r="L4666" s="101">
        <v>0</v>
      </c>
      <c r="M4666" s="101">
        <v>0</v>
      </c>
      <c r="N4666" s="100" t="str">
        <f t="shared" si="216"/>
        <v>공격력 +504</v>
      </c>
      <c r="O4666" s="100" t="str">
        <f t="shared" si="217"/>
        <v>최대 체력 +1037</v>
      </c>
      <c r="P4666" s="100" t="str">
        <f t="shared" si="218"/>
        <v>-</v>
      </c>
    </row>
    <row r="4667" spans="1:16" ht="13.8" customHeight="1">
      <c r="A4667" s="101">
        <f>C4667*ID규칙_기본능력치그룹_단위+COUNTIF($C$4:C4667,C4667)</f>
        <v>11366014</v>
      </c>
      <c r="B4667" s="100" t="s">
        <v>471</v>
      </c>
      <c r="C4667" s="101">
        <f>VLOOKUP(B4667,WEAPON!$B:$D,3,0)</f>
        <v>11366</v>
      </c>
      <c r="D4667" s="102">
        <v>14</v>
      </c>
      <c r="E4667" s="101">
        <v>1</v>
      </c>
      <c r="F4667" s="101">
        <v>526</v>
      </c>
      <c r="G4667" s="101">
        <v>0</v>
      </c>
      <c r="H4667" s="101">
        <v>2</v>
      </c>
      <c r="I4667" s="101">
        <v>1082</v>
      </c>
      <c r="J4667" s="101">
        <v>0</v>
      </c>
      <c r="K4667" s="101">
        <v>0</v>
      </c>
      <c r="L4667" s="101">
        <v>0</v>
      </c>
      <c r="M4667" s="101">
        <v>0</v>
      </c>
      <c r="N4667" s="100" t="str">
        <f t="shared" si="216"/>
        <v>공격력 +526</v>
      </c>
      <c r="O4667" s="100" t="str">
        <f t="shared" si="217"/>
        <v>최대 체력 +1082</v>
      </c>
      <c r="P4667" s="100" t="str">
        <f t="shared" si="218"/>
        <v>-</v>
      </c>
    </row>
    <row r="4668" spans="1:16" ht="13.8" customHeight="1">
      <c r="A4668" s="101">
        <f>C4668*ID규칙_기본능력치그룹_단위+COUNTIF($C$4:C4668,C4668)</f>
        <v>11366015</v>
      </c>
      <c r="B4668" s="100" t="s">
        <v>471</v>
      </c>
      <c r="C4668" s="101">
        <f>VLOOKUP(B4668,WEAPON!$B:$D,3,0)</f>
        <v>11366</v>
      </c>
      <c r="D4668" s="102">
        <v>15</v>
      </c>
      <c r="E4668" s="101">
        <v>1</v>
      </c>
      <c r="F4668" s="101">
        <v>548</v>
      </c>
      <c r="G4668" s="101">
        <v>0</v>
      </c>
      <c r="H4668" s="101">
        <v>2</v>
      </c>
      <c r="I4668" s="101">
        <v>1127</v>
      </c>
      <c r="J4668" s="101">
        <v>0</v>
      </c>
      <c r="K4668" s="101">
        <v>0</v>
      </c>
      <c r="L4668" s="101">
        <v>0</v>
      </c>
      <c r="M4668" s="101">
        <v>0</v>
      </c>
      <c r="N4668" s="100" t="str">
        <f t="shared" si="216"/>
        <v>공격력 +548</v>
      </c>
      <c r="O4668" s="100" t="str">
        <f t="shared" si="217"/>
        <v>최대 체력 +1127</v>
      </c>
      <c r="P4668" s="100" t="str">
        <f t="shared" si="218"/>
        <v>-</v>
      </c>
    </row>
    <row r="4669" spans="1:16" ht="13.8" customHeight="1">
      <c r="A4669" s="101">
        <f>C4669*ID규칙_기본능력치그룹_단위+COUNTIF($C$4:C4669,C4669)</f>
        <v>11366016</v>
      </c>
      <c r="B4669" s="100" t="s">
        <v>471</v>
      </c>
      <c r="C4669" s="101">
        <f>VLOOKUP(B4669,WEAPON!$B:$D,3,0)</f>
        <v>11366</v>
      </c>
      <c r="D4669" s="102">
        <v>16</v>
      </c>
      <c r="E4669" s="101">
        <v>1</v>
      </c>
      <c r="F4669" s="101">
        <v>570</v>
      </c>
      <c r="G4669" s="101">
        <v>0</v>
      </c>
      <c r="H4669" s="101">
        <v>2</v>
      </c>
      <c r="I4669" s="101">
        <v>1172</v>
      </c>
      <c r="J4669" s="101">
        <v>0</v>
      </c>
      <c r="K4669" s="101">
        <v>0</v>
      </c>
      <c r="L4669" s="101">
        <v>0</v>
      </c>
      <c r="M4669" s="101">
        <v>0</v>
      </c>
      <c r="N4669" s="100" t="str">
        <f t="shared" si="216"/>
        <v>공격력 +570</v>
      </c>
      <c r="O4669" s="100" t="str">
        <f t="shared" si="217"/>
        <v>최대 체력 +1172</v>
      </c>
      <c r="P4669" s="100" t="str">
        <f t="shared" si="218"/>
        <v>-</v>
      </c>
    </row>
    <row r="4670" spans="1:16" ht="13.8" customHeight="1">
      <c r="A4670" s="101">
        <f>C4670*ID규칙_기본능력치그룹_단위+COUNTIF($C$4:C4670,C4670)</f>
        <v>11366017</v>
      </c>
      <c r="B4670" s="100" t="s">
        <v>471</v>
      </c>
      <c r="C4670" s="101">
        <f>VLOOKUP(B4670,WEAPON!$B:$D,3,0)</f>
        <v>11366</v>
      </c>
      <c r="D4670" s="102">
        <v>17</v>
      </c>
      <c r="E4670" s="101">
        <v>1</v>
      </c>
      <c r="F4670" s="101">
        <v>592</v>
      </c>
      <c r="G4670" s="101">
        <v>0</v>
      </c>
      <c r="H4670" s="101">
        <v>2</v>
      </c>
      <c r="I4670" s="101">
        <v>1217</v>
      </c>
      <c r="J4670" s="101">
        <v>0</v>
      </c>
      <c r="K4670" s="101">
        <v>0</v>
      </c>
      <c r="L4670" s="101">
        <v>0</v>
      </c>
      <c r="M4670" s="101">
        <v>0</v>
      </c>
      <c r="N4670" s="100" t="str">
        <f t="shared" si="216"/>
        <v>공격력 +592</v>
      </c>
      <c r="O4670" s="100" t="str">
        <f t="shared" si="217"/>
        <v>최대 체력 +1217</v>
      </c>
      <c r="P4670" s="100" t="str">
        <f t="shared" si="218"/>
        <v>-</v>
      </c>
    </row>
    <row r="4671" spans="1:16" ht="13.8" customHeight="1">
      <c r="A4671" s="101">
        <f>C4671*ID규칙_기본능력치그룹_단위+COUNTIF($C$4:C4671,C4671)</f>
        <v>11366018</v>
      </c>
      <c r="B4671" s="100" t="s">
        <v>471</v>
      </c>
      <c r="C4671" s="101">
        <f>VLOOKUP(B4671,WEAPON!$B:$D,3,0)</f>
        <v>11366</v>
      </c>
      <c r="D4671" s="102">
        <v>18</v>
      </c>
      <c r="E4671" s="101">
        <v>1</v>
      </c>
      <c r="F4671" s="101">
        <v>614</v>
      </c>
      <c r="G4671" s="101">
        <v>0</v>
      </c>
      <c r="H4671" s="101">
        <v>2</v>
      </c>
      <c r="I4671" s="101">
        <v>1262</v>
      </c>
      <c r="J4671" s="101">
        <v>0</v>
      </c>
      <c r="K4671" s="101">
        <v>0</v>
      </c>
      <c r="L4671" s="101">
        <v>0</v>
      </c>
      <c r="M4671" s="101">
        <v>0</v>
      </c>
      <c r="N4671" s="100" t="str">
        <f t="shared" si="216"/>
        <v>공격력 +614</v>
      </c>
      <c r="O4671" s="100" t="str">
        <f t="shared" si="217"/>
        <v>최대 체력 +1262</v>
      </c>
      <c r="P4671" s="100" t="str">
        <f t="shared" si="218"/>
        <v>-</v>
      </c>
    </row>
    <row r="4672" spans="1:16" ht="13.8" customHeight="1">
      <c r="A4672" s="101">
        <f>C4672*ID규칙_기본능력치그룹_단위+COUNTIF($C$4:C4672,C4672)</f>
        <v>11366019</v>
      </c>
      <c r="B4672" s="100" t="s">
        <v>471</v>
      </c>
      <c r="C4672" s="101">
        <f>VLOOKUP(B4672,WEAPON!$B:$D,3,0)</f>
        <v>11366</v>
      </c>
      <c r="D4672" s="102">
        <v>19</v>
      </c>
      <c r="E4672" s="101">
        <v>1</v>
      </c>
      <c r="F4672" s="101">
        <v>636</v>
      </c>
      <c r="G4672" s="101">
        <v>0</v>
      </c>
      <c r="H4672" s="101">
        <v>2</v>
      </c>
      <c r="I4672" s="101">
        <v>1307</v>
      </c>
      <c r="J4672" s="101">
        <v>0</v>
      </c>
      <c r="K4672" s="101">
        <v>0</v>
      </c>
      <c r="L4672" s="101">
        <v>0</v>
      </c>
      <c r="M4672" s="101">
        <v>0</v>
      </c>
      <c r="N4672" s="100" t="str">
        <f t="shared" si="216"/>
        <v>공격력 +636</v>
      </c>
      <c r="O4672" s="100" t="str">
        <f t="shared" si="217"/>
        <v>최대 체력 +1307</v>
      </c>
      <c r="P4672" s="100" t="str">
        <f t="shared" si="218"/>
        <v>-</v>
      </c>
    </row>
    <row r="4673" spans="1:16" ht="13.8" customHeight="1">
      <c r="A4673" s="101">
        <f>C4673*ID규칙_기본능력치그룹_단위+COUNTIF($C$4:C4673,C4673)</f>
        <v>11366020</v>
      </c>
      <c r="B4673" s="100" t="s">
        <v>471</v>
      </c>
      <c r="C4673" s="101">
        <f>VLOOKUP(B4673,WEAPON!$B:$D,3,0)</f>
        <v>11366</v>
      </c>
      <c r="D4673" s="102">
        <v>20</v>
      </c>
      <c r="E4673" s="101">
        <v>1</v>
      </c>
      <c r="F4673" s="101">
        <v>658</v>
      </c>
      <c r="G4673" s="101">
        <v>0</v>
      </c>
      <c r="H4673" s="101">
        <v>2</v>
      </c>
      <c r="I4673" s="101">
        <v>1353</v>
      </c>
      <c r="J4673" s="101">
        <v>0</v>
      </c>
      <c r="K4673" s="101">
        <v>0</v>
      </c>
      <c r="L4673" s="101">
        <v>0</v>
      </c>
      <c r="M4673" s="101">
        <v>0</v>
      </c>
      <c r="N4673" s="100" t="str">
        <f t="shared" si="216"/>
        <v>공격력 +658</v>
      </c>
      <c r="O4673" s="100" t="str">
        <f t="shared" si="217"/>
        <v>최대 체력 +1353</v>
      </c>
      <c r="P4673" s="100" t="str">
        <f t="shared" si="218"/>
        <v>-</v>
      </c>
    </row>
    <row r="4674" spans="1:16" ht="13.8" customHeight="1">
      <c r="A4674" s="101">
        <f>C4674*ID규칙_기본능력치그룹_단위+COUNTIF($C$4:C4674,C4674)</f>
        <v>11366021</v>
      </c>
      <c r="B4674" s="100" t="s">
        <v>471</v>
      </c>
      <c r="C4674" s="101">
        <f>VLOOKUP(B4674,WEAPON!$B:$D,3,0)</f>
        <v>11366</v>
      </c>
      <c r="D4674" s="102">
        <v>21</v>
      </c>
      <c r="E4674" s="101">
        <v>1</v>
      </c>
      <c r="F4674" s="101">
        <v>680</v>
      </c>
      <c r="G4674" s="101">
        <v>0</v>
      </c>
      <c r="H4674" s="101">
        <v>2</v>
      </c>
      <c r="I4674" s="101">
        <v>1398</v>
      </c>
      <c r="J4674" s="101">
        <v>0</v>
      </c>
      <c r="K4674" s="101">
        <v>0</v>
      </c>
      <c r="L4674" s="101">
        <v>0</v>
      </c>
      <c r="M4674" s="101">
        <v>0</v>
      </c>
      <c r="N4674" s="100" t="str">
        <f t="shared" si="216"/>
        <v>공격력 +680</v>
      </c>
      <c r="O4674" s="100" t="str">
        <f t="shared" si="217"/>
        <v>최대 체력 +1398</v>
      </c>
      <c r="P4674" s="100" t="str">
        <f t="shared" si="218"/>
        <v>-</v>
      </c>
    </row>
    <row r="4675" spans="1:16" ht="13.8" customHeight="1">
      <c r="A4675" s="101">
        <f>C4675*ID규칙_기본능력치그룹_단위+COUNTIF($C$4:C4675,C4675)</f>
        <v>11366022</v>
      </c>
      <c r="B4675" s="100" t="s">
        <v>471</v>
      </c>
      <c r="C4675" s="101">
        <f>VLOOKUP(B4675,WEAPON!$B:$D,3,0)</f>
        <v>11366</v>
      </c>
      <c r="D4675" s="102">
        <v>22</v>
      </c>
      <c r="E4675" s="101">
        <v>1</v>
      </c>
      <c r="F4675" s="101">
        <v>702</v>
      </c>
      <c r="G4675" s="101">
        <v>0</v>
      </c>
      <c r="H4675" s="101">
        <v>2</v>
      </c>
      <c r="I4675" s="101">
        <v>1443</v>
      </c>
      <c r="J4675" s="101">
        <v>0</v>
      </c>
      <c r="K4675" s="101">
        <v>0</v>
      </c>
      <c r="L4675" s="101">
        <v>0</v>
      </c>
      <c r="M4675" s="101">
        <v>0</v>
      </c>
      <c r="N4675" s="100" t="str">
        <f t="shared" si="216"/>
        <v>공격력 +702</v>
      </c>
      <c r="O4675" s="100" t="str">
        <f t="shared" si="217"/>
        <v>최대 체력 +1443</v>
      </c>
      <c r="P4675" s="100" t="str">
        <f t="shared" si="218"/>
        <v>-</v>
      </c>
    </row>
    <row r="4676" spans="1:16" ht="13.8" customHeight="1">
      <c r="A4676" s="101">
        <f>C4676*ID규칙_기본능력치그룹_단위+COUNTIF($C$4:C4676,C4676)</f>
        <v>11366023</v>
      </c>
      <c r="B4676" s="100" t="s">
        <v>471</v>
      </c>
      <c r="C4676" s="101">
        <f>VLOOKUP(B4676,WEAPON!$B:$D,3,0)</f>
        <v>11366</v>
      </c>
      <c r="D4676" s="102">
        <v>23</v>
      </c>
      <c r="E4676" s="101">
        <v>1</v>
      </c>
      <c r="F4676" s="101">
        <v>724</v>
      </c>
      <c r="G4676" s="101">
        <v>0</v>
      </c>
      <c r="H4676" s="101">
        <v>2</v>
      </c>
      <c r="I4676" s="101">
        <v>1488</v>
      </c>
      <c r="J4676" s="101">
        <v>0</v>
      </c>
      <c r="K4676" s="101">
        <v>0</v>
      </c>
      <c r="L4676" s="101">
        <v>0</v>
      </c>
      <c r="M4676" s="101">
        <v>0</v>
      </c>
      <c r="N4676" s="100" t="str">
        <f t="shared" ref="N4676:N4739" si="219">IF(E4676=0,"-",VLOOKUP(E4676,STATS_TYPE,2,0)&amp;" +")&amp;IF(E4676=0,"",IF(G4676=0,F4676,F4676/100&amp;"%"))</f>
        <v>공격력 +724</v>
      </c>
      <c r="O4676" s="100" t="str">
        <f t="shared" ref="O4676:O4739" si="220">IF(H4676=0,"-",VLOOKUP(H4676,STATS_TYPE,2,0)&amp;" +")&amp;IF(H4676=0,"",IF(J4676=0,I4676,I4676/100&amp;"%"))</f>
        <v>최대 체력 +1488</v>
      </c>
      <c r="P4676" s="100" t="str">
        <f t="shared" ref="P4676:P4739" si="221">IF(K4676=0,"-",VLOOKUP(K4676,STATS_TYPE,2,0)&amp;" +")&amp;IF(K4676=0,"",IF(M4676=0,L4676,L4676/100&amp;"%"))</f>
        <v>-</v>
      </c>
    </row>
    <row r="4677" spans="1:16" ht="13.8" customHeight="1">
      <c r="A4677" s="101">
        <f>C4677*ID규칙_기본능력치그룹_단위+COUNTIF($C$4:C4677,C4677)</f>
        <v>11366024</v>
      </c>
      <c r="B4677" s="100" t="s">
        <v>471</v>
      </c>
      <c r="C4677" s="101">
        <f>VLOOKUP(B4677,WEAPON!$B:$D,3,0)</f>
        <v>11366</v>
      </c>
      <c r="D4677" s="102">
        <v>24</v>
      </c>
      <c r="E4677" s="101">
        <v>1</v>
      </c>
      <c r="F4677" s="101">
        <v>746</v>
      </c>
      <c r="G4677" s="101">
        <v>0</v>
      </c>
      <c r="H4677" s="101">
        <v>2</v>
      </c>
      <c r="I4677" s="101">
        <v>1533</v>
      </c>
      <c r="J4677" s="101">
        <v>0</v>
      </c>
      <c r="K4677" s="101">
        <v>0</v>
      </c>
      <c r="L4677" s="101">
        <v>0</v>
      </c>
      <c r="M4677" s="101">
        <v>0</v>
      </c>
      <c r="N4677" s="100" t="str">
        <f t="shared" si="219"/>
        <v>공격력 +746</v>
      </c>
      <c r="O4677" s="100" t="str">
        <f t="shared" si="220"/>
        <v>최대 체력 +1533</v>
      </c>
      <c r="P4677" s="100" t="str">
        <f t="shared" si="221"/>
        <v>-</v>
      </c>
    </row>
    <row r="4678" spans="1:16" ht="13.8" customHeight="1">
      <c r="A4678" s="101">
        <f>C4678*ID규칙_기본능력치그룹_단위+COUNTIF($C$4:C4678,C4678)</f>
        <v>11366025</v>
      </c>
      <c r="B4678" s="100" t="s">
        <v>471</v>
      </c>
      <c r="C4678" s="101">
        <f>VLOOKUP(B4678,WEAPON!$B:$D,3,0)</f>
        <v>11366</v>
      </c>
      <c r="D4678" s="102">
        <v>25</v>
      </c>
      <c r="E4678" s="101">
        <v>1</v>
      </c>
      <c r="F4678" s="101">
        <v>768</v>
      </c>
      <c r="G4678" s="101">
        <v>0</v>
      </c>
      <c r="H4678" s="101">
        <v>2</v>
      </c>
      <c r="I4678" s="101">
        <v>1578</v>
      </c>
      <c r="J4678" s="101">
        <v>0</v>
      </c>
      <c r="K4678" s="101">
        <v>0</v>
      </c>
      <c r="L4678" s="101">
        <v>0</v>
      </c>
      <c r="M4678" s="101">
        <v>0</v>
      </c>
      <c r="N4678" s="100" t="str">
        <f t="shared" si="219"/>
        <v>공격력 +768</v>
      </c>
      <c r="O4678" s="100" t="str">
        <f t="shared" si="220"/>
        <v>최대 체력 +1578</v>
      </c>
      <c r="P4678" s="100" t="str">
        <f t="shared" si="221"/>
        <v>-</v>
      </c>
    </row>
    <row r="4679" spans="1:16" ht="13.8" customHeight="1">
      <c r="A4679" s="101">
        <f>C4679*ID규칙_기본능력치그룹_단위+COUNTIF($C$4:C4679,C4679)</f>
        <v>11366026</v>
      </c>
      <c r="B4679" s="100" t="s">
        <v>471</v>
      </c>
      <c r="C4679" s="101">
        <f>VLOOKUP(B4679,WEAPON!$B:$D,3,0)</f>
        <v>11366</v>
      </c>
      <c r="D4679" s="102">
        <v>26</v>
      </c>
      <c r="E4679" s="101">
        <v>1</v>
      </c>
      <c r="F4679" s="101">
        <v>789</v>
      </c>
      <c r="G4679" s="101">
        <v>0</v>
      </c>
      <c r="H4679" s="101">
        <v>2</v>
      </c>
      <c r="I4679" s="101">
        <v>1623</v>
      </c>
      <c r="J4679" s="101">
        <v>0</v>
      </c>
      <c r="K4679" s="101">
        <v>0</v>
      </c>
      <c r="L4679" s="101">
        <v>0</v>
      </c>
      <c r="M4679" s="101">
        <v>0</v>
      </c>
      <c r="N4679" s="100" t="str">
        <f t="shared" si="219"/>
        <v>공격력 +789</v>
      </c>
      <c r="O4679" s="100" t="str">
        <f t="shared" si="220"/>
        <v>최대 체력 +1623</v>
      </c>
      <c r="P4679" s="100" t="str">
        <f t="shared" si="221"/>
        <v>-</v>
      </c>
    </row>
    <row r="4680" spans="1:16" ht="13.8" customHeight="1">
      <c r="A4680" s="101">
        <f>C4680*ID규칙_기본능력치그룹_단위+COUNTIF($C$4:C4680,C4680)</f>
        <v>11366027</v>
      </c>
      <c r="B4680" s="100" t="s">
        <v>471</v>
      </c>
      <c r="C4680" s="101">
        <f>VLOOKUP(B4680,WEAPON!$B:$D,3,0)</f>
        <v>11366</v>
      </c>
      <c r="D4680" s="102">
        <v>27</v>
      </c>
      <c r="E4680" s="101">
        <v>1</v>
      </c>
      <c r="F4680" s="101">
        <v>811</v>
      </c>
      <c r="G4680" s="101">
        <v>0</v>
      </c>
      <c r="H4680" s="101">
        <v>2</v>
      </c>
      <c r="I4680" s="101">
        <v>1668</v>
      </c>
      <c r="J4680" s="101">
        <v>0</v>
      </c>
      <c r="K4680" s="101">
        <v>0</v>
      </c>
      <c r="L4680" s="101">
        <v>0</v>
      </c>
      <c r="M4680" s="101">
        <v>0</v>
      </c>
      <c r="N4680" s="100" t="str">
        <f t="shared" si="219"/>
        <v>공격력 +811</v>
      </c>
      <c r="O4680" s="100" t="str">
        <f t="shared" si="220"/>
        <v>최대 체력 +1668</v>
      </c>
      <c r="P4680" s="100" t="str">
        <f t="shared" si="221"/>
        <v>-</v>
      </c>
    </row>
    <row r="4681" spans="1:16" ht="13.8" customHeight="1">
      <c r="A4681" s="101">
        <f>C4681*ID규칙_기본능력치그룹_단위+COUNTIF($C$4:C4681,C4681)</f>
        <v>11366028</v>
      </c>
      <c r="B4681" s="100" t="s">
        <v>471</v>
      </c>
      <c r="C4681" s="101">
        <f>VLOOKUP(B4681,WEAPON!$B:$D,3,0)</f>
        <v>11366</v>
      </c>
      <c r="D4681" s="102">
        <v>28</v>
      </c>
      <c r="E4681" s="101">
        <v>1</v>
      </c>
      <c r="F4681" s="101">
        <v>833</v>
      </c>
      <c r="G4681" s="101">
        <v>0</v>
      </c>
      <c r="H4681" s="101">
        <v>2</v>
      </c>
      <c r="I4681" s="101">
        <v>1713</v>
      </c>
      <c r="J4681" s="101">
        <v>0</v>
      </c>
      <c r="K4681" s="101">
        <v>0</v>
      </c>
      <c r="L4681" s="101">
        <v>0</v>
      </c>
      <c r="M4681" s="101">
        <v>0</v>
      </c>
      <c r="N4681" s="100" t="str">
        <f t="shared" si="219"/>
        <v>공격력 +833</v>
      </c>
      <c r="O4681" s="100" t="str">
        <f t="shared" si="220"/>
        <v>최대 체력 +1713</v>
      </c>
      <c r="P4681" s="100" t="str">
        <f t="shared" si="221"/>
        <v>-</v>
      </c>
    </row>
    <row r="4682" spans="1:16" ht="13.8" customHeight="1">
      <c r="A4682" s="101">
        <f>C4682*ID규칙_기본능력치그룹_단위+COUNTIF($C$4:C4682,C4682)</f>
        <v>11366029</v>
      </c>
      <c r="B4682" s="100" t="s">
        <v>471</v>
      </c>
      <c r="C4682" s="101">
        <f>VLOOKUP(B4682,WEAPON!$B:$D,3,0)</f>
        <v>11366</v>
      </c>
      <c r="D4682" s="102">
        <v>29</v>
      </c>
      <c r="E4682" s="101">
        <v>1</v>
      </c>
      <c r="F4682" s="101">
        <v>855</v>
      </c>
      <c r="G4682" s="101">
        <v>0</v>
      </c>
      <c r="H4682" s="101">
        <v>2</v>
      </c>
      <c r="I4682" s="101">
        <v>1758</v>
      </c>
      <c r="J4682" s="101">
        <v>0</v>
      </c>
      <c r="K4682" s="101">
        <v>0</v>
      </c>
      <c r="L4682" s="101">
        <v>0</v>
      </c>
      <c r="M4682" s="101">
        <v>0</v>
      </c>
      <c r="N4682" s="100" t="str">
        <f t="shared" si="219"/>
        <v>공격력 +855</v>
      </c>
      <c r="O4682" s="100" t="str">
        <f t="shared" si="220"/>
        <v>최대 체력 +1758</v>
      </c>
      <c r="P4682" s="100" t="str">
        <f t="shared" si="221"/>
        <v>-</v>
      </c>
    </row>
    <row r="4683" spans="1:16" ht="13.8" customHeight="1">
      <c r="A4683" s="101">
        <f>C4683*ID규칙_기본능력치그룹_단위+COUNTIF($C$4:C4683,C4683)</f>
        <v>11366030</v>
      </c>
      <c r="B4683" s="100" t="s">
        <v>471</v>
      </c>
      <c r="C4683" s="101">
        <f>VLOOKUP(B4683,WEAPON!$B:$D,3,0)</f>
        <v>11366</v>
      </c>
      <c r="D4683" s="102">
        <v>30</v>
      </c>
      <c r="E4683" s="101">
        <v>1</v>
      </c>
      <c r="F4683" s="101">
        <v>877</v>
      </c>
      <c r="G4683" s="101">
        <v>0</v>
      </c>
      <c r="H4683" s="101">
        <v>2</v>
      </c>
      <c r="I4683" s="101">
        <v>1803</v>
      </c>
      <c r="J4683" s="101">
        <v>0</v>
      </c>
      <c r="K4683" s="101">
        <v>0</v>
      </c>
      <c r="L4683" s="101">
        <v>0</v>
      </c>
      <c r="M4683" s="101">
        <v>0</v>
      </c>
      <c r="N4683" s="100" t="str">
        <f t="shared" si="219"/>
        <v>공격력 +877</v>
      </c>
      <c r="O4683" s="100" t="str">
        <f t="shared" si="220"/>
        <v>최대 체력 +1803</v>
      </c>
      <c r="P4683" s="100" t="str">
        <f t="shared" si="221"/>
        <v>-</v>
      </c>
    </row>
    <row r="4684" spans="1:16" ht="13.8" customHeight="1">
      <c r="A4684" s="101">
        <f>C4684*ID규칙_기본능력치그룹_단위+COUNTIF($C$4:C4684,C4684)</f>
        <v>11366031</v>
      </c>
      <c r="B4684" s="100" t="s">
        <v>471</v>
      </c>
      <c r="C4684" s="101">
        <f>VLOOKUP(B4684,WEAPON!$B:$D,3,0)</f>
        <v>11366</v>
      </c>
      <c r="D4684" s="102">
        <v>31</v>
      </c>
      <c r="E4684" s="101">
        <v>1</v>
      </c>
      <c r="F4684" s="101">
        <v>899</v>
      </c>
      <c r="G4684" s="101">
        <v>0</v>
      </c>
      <c r="H4684" s="101">
        <v>2</v>
      </c>
      <c r="I4684" s="101">
        <v>1848</v>
      </c>
      <c r="J4684" s="101">
        <v>0</v>
      </c>
      <c r="K4684" s="101">
        <v>0</v>
      </c>
      <c r="L4684" s="101">
        <v>0</v>
      </c>
      <c r="M4684" s="101">
        <v>0</v>
      </c>
      <c r="N4684" s="100" t="str">
        <f t="shared" si="219"/>
        <v>공격력 +899</v>
      </c>
      <c r="O4684" s="100" t="str">
        <f t="shared" si="220"/>
        <v>최대 체력 +1848</v>
      </c>
      <c r="P4684" s="100" t="str">
        <f t="shared" si="221"/>
        <v>-</v>
      </c>
    </row>
    <row r="4685" spans="1:16" ht="13.8" customHeight="1">
      <c r="A4685" s="101">
        <f>C4685*ID규칙_기본능력치그룹_단위+COUNTIF($C$4:C4685,C4685)</f>
        <v>11366032</v>
      </c>
      <c r="B4685" s="100" t="s">
        <v>471</v>
      </c>
      <c r="C4685" s="101">
        <f>VLOOKUP(B4685,WEAPON!$B:$D,3,0)</f>
        <v>11366</v>
      </c>
      <c r="D4685" s="102">
        <v>32</v>
      </c>
      <c r="E4685" s="101">
        <v>1</v>
      </c>
      <c r="F4685" s="101">
        <v>921</v>
      </c>
      <c r="G4685" s="101">
        <v>0</v>
      </c>
      <c r="H4685" s="101">
        <v>2</v>
      </c>
      <c r="I4685" s="101">
        <v>1894</v>
      </c>
      <c r="J4685" s="101">
        <v>0</v>
      </c>
      <c r="K4685" s="101">
        <v>0</v>
      </c>
      <c r="L4685" s="101">
        <v>0</v>
      </c>
      <c r="M4685" s="101">
        <v>0</v>
      </c>
      <c r="N4685" s="100" t="str">
        <f t="shared" si="219"/>
        <v>공격력 +921</v>
      </c>
      <c r="O4685" s="100" t="str">
        <f t="shared" si="220"/>
        <v>최대 체력 +1894</v>
      </c>
      <c r="P4685" s="100" t="str">
        <f t="shared" si="221"/>
        <v>-</v>
      </c>
    </row>
    <row r="4686" spans="1:16" ht="13.8" customHeight="1">
      <c r="A4686" s="101">
        <f>C4686*ID규칙_기본능력치그룹_단위+COUNTIF($C$4:C4686,C4686)</f>
        <v>11366033</v>
      </c>
      <c r="B4686" s="100" t="s">
        <v>471</v>
      </c>
      <c r="C4686" s="101">
        <f>VLOOKUP(B4686,WEAPON!$B:$D,3,0)</f>
        <v>11366</v>
      </c>
      <c r="D4686" s="102">
        <v>33</v>
      </c>
      <c r="E4686" s="101">
        <v>1</v>
      </c>
      <c r="F4686" s="101">
        <v>943</v>
      </c>
      <c r="G4686" s="101">
        <v>0</v>
      </c>
      <c r="H4686" s="101">
        <v>2</v>
      </c>
      <c r="I4686" s="101">
        <v>1939</v>
      </c>
      <c r="J4686" s="101">
        <v>0</v>
      </c>
      <c r="K4686" s="101">
        <v>0</v>
      </c>
      <c r="L4686" s="101">
        <v>0</v>
      </c>
      <c r="M4686" s="101">
        <v>0</v>
      </c>
      <c r="N4686" s="100" t="str">
        <f t="shared" si="219"/>
        <v>공격력 +943</v>
      </c>
      <c r="O4686" s="100" t="str">
        <f t="shared" si="220"/>
        <v>최대 체력 +1939</v>
      </c>
      <c r="P4686" s="100" t="str">
        <f t="shared" si="221"/>
        <v>-</v>
      </c>
    </row>
    <row r="4687" spans="1:16" ht="13.8" customHeight="1">
      <c r="A4687" s="101">
        <f>C4687*ID규칙_기본능력치그룹_단위+COUNTIF($C$4:C4687,C4687)</f>
        <v>11366034</v>
      </c>
      <c r="B4687" s="100" t="s">
        <v>471</v>
      </c>
      <c r="C4687" s="101">
        <f>VLOOKUP(B4687,WEAPON!$B:$D,3,0)</f>
        <v>11366</v>
      </c>
      <c r="D4687" s="102">
        <v>34</v>
      </c>
      <c r="E4687" s="101">
        <v>1</v>
      </c>
      <c r="F4687" s="101">
        <v>965</v>
      </c>
      <c r="G4687" s="101">
        <v>0</v>
      </c>
      <c r="H4687" s="101">
        <v>2</v>
      </c>
      <c r="I4687" s="101">
        <v>1984</v>
      </c>
      <c r="J4687" s="101">
        <v>0</v>
      </c>
      <c r="K4687" s="101">
        <v>0</v>
      </c>
      <c r="L4687" s="101">
        <v>0</v>
      </c>
      <c r="M4687" s="101">
        <v>0</v>
      </c>
      <c r="N4687" s="100" t="str">
        <f t="shared" si="219"/>
        <v>공격력 +965</v>
      </c>
      <c r="O4687" s="100" t="str">
        <f t="shared" si="220"/>
        <v>최대 체력 +1984</v>
      </c>
      <c r="P4687" s="100" t="str">
        <f t="shared" si="221"/>
        <v>-</v>
      </c>
    </row>
    <row r="4688" spans="1:16" ht="13.8" customHeight="1">
      <c r="A4688" s="101">
        <f>C4688*ID규칙_기본능력치그룹_단위+COUNTIF($C$4:C4688,C4688)</f>
        <v>11366035</v>
      </c>
      <c r="B4688" s="100" t="s">
        <v>471</v>
      </c>
      <c r="C4688" s="101">
        <f>VLOOKUP(B4688,WEAPON!$B:$D,3,0)</f>
        <v>11366</v>
      </c>
      <c r="D4688" s="102">
        <v>35</v>
      </c>
      <c r="E4688" s="101">
        <v>1</v>
      </c>
      <c r="F4688" s="101">
        <v>987</v>
      </c>
      <c r="G4688" s="101">
        <v>0</v>
      </c>
      <c r="H4688" s="101">
        <v>2</v>
      </c>
      <c r="I4688" s="101">
        <v>2029</v>
      </c>
      <c r="J4688" s="101">
        <v>0</v>
      </c>
      <c r="K4688" s="101">
        <v>0</v>
      </c>
      <c r="L4688" s="101">
        <v>0</v>
      </c>
      <c r="M4688" s="101">
        <v>0</v>
      </c>
      <c r="N4688" s="100" t="str">
        <f t="shared" si="219"/>
        <v>공격력 +987</v>
      </c>
      <c r="O4688" s="100" t="str">
        <f t="shared" si="220"/>
        <v>최대 체력 +2029</v>
      </c>
      <c r="P4688" s="100" t="str">
        <f t="shared" si="221"/>
        <v>-</v>
      </c>
    </row>
    <row r="4689" spans="1:16" ht="13.8" customHeight="1">
      <c r="A4689" s="101">
        <f>C4689*ID규칙_기본능력치그룹_단위+COUNTIF($C$4:C4689,C4689)</f>
        <v>11366036</v>
      </c>
      <c r="B4689" s="100" t="s">
        <v>471</v>
      </c>
      <c r="C4689" s="101">
        <f>VLOOKUP(B4689,WEAPON!$B:$D,3,0)</f>
        <v>11366</v>
      </c>
      <c r="D4689" s="102">
        <v>36</v>
      </c>
      <c r="E4689" s="101">
        <v>1</v>
      </c>
      <c r="F4689" s="101">
        <v>1009</v>
      </c>
      <c r="G4689" s="101">
        <v>0</v>
      </c>
      <c r="H4689" s="101">
        <v>2</v>
      </c>
      <c r="I4689" s="101">
        <v>2074</v>
      </c>
      <c r="J4689" s="101">
        <v>0</v>
      </c>
      <c r="K4689" s="101">
        <v>0</v>
      </c>
      <c r="L4689" s="101">
        <v>0</v>
      </c>
      <c r="M4689" s="101">
        <v>0</v>
      </c>
      <c r="N4689" s="100" t="str">
        <f t="shared" si="219"/>
        <v>공격력 +1009</v>
      </c>
      <c r="O4689" s="100" t="str">
        <f t="shared" si="220"/>
        <v>최대 체력 +2074</v>
      </c>
      <c r="P4689" s="100" t="str">
        <f t="shared" si="221"/>
        <v>-</v>
      </c>
    </row>
    <row r="4690" spans="1:16" ht="13.8" customHeight="1">
      <c r="A4690" s="101">
        <f>C4690*ID규칙_기본능력치그룹_단위+COUNTIF($C$4:C4690,C4690)</f>
        <v>11366037</v>
      </c>
      <c r="B4690" s="100" t="s">
        <v>471</v>
      </c>
      <c r="C4690" s="101">
        <f>VLOOKUP(B4690,WEAPON!$B:$D,3,0)</f>
        <v>11366</v>
      </c>
      <c r="D4690" s="102">
        <v>37</v>
      </c>
      <c r="E4690" s="101">
        <v>1</v>
      </c>
      <c r="F4690" s="101">
        <v>1031</v>
      </c>
      <c r="G4690" s="101">
        <v>0</v>
      </c>
      <c r="H4690" s="101">
        <v>2</v>
      </c>
      <c r="I4690" s="101">
        <v>2119</v>
      </c>
      <c r="J4690" s="101">
        <v>0</v>
      </c>
      <c r="K4690" s="101">
        <v>0</v>
      </c>
      <c r="L4690" s="101">
        <v>0</v>
      </c>
      <c r="M4690" s="101">
        <v>0</v>
      </c>
      <c r="N4690" s="100" t="str">
        <f t="shared" si="219"/>
        <v>공격력 +1031</v>
      </c>
      <c r="O4690" s="100" t="str">
        <f t="shared" si="220"/>
        <v>최대 체력 +2119</v>
      </c>
      <c r="P4690" s="100" t="str">
        <f t="shared" si="221"/>
        <v>-</v>
      </c>
    </row>
    <row r="4691" spans="1:16" ht="13.8" customHeight="1">
      <c r="A4691" s="101">
        <f>C4691*ID규칙_기본능력치그룹_단위+COUNTIF($C$4:C4691,C4691)</f>
        <v>11366038</v>
      </c>
      <c r="B4691" s="100" t="s">
        <v>471</v>
      </c>
      <c r="C4691" s="101">
        <f>VLOOKUP(B4691,WEAPON!$B:$D,3,0)</f>
        <v>11366</v>
      </c>
      <c r="D4691" s="102">
        <v>38</v>
      </c>
      <c r="E4691" s="101">
        <v>1</v>
      </c>
      <c r="F4691" s="101">
        <v>1053</v>
      </c>
      <c r="G4691" s="101">
        <v>0</v>
      </c>
      <c r="H4691" s="101">
        <v>2</v>
      </c>
      <c r="I4691" s="101">
        <v>2164</v>
      </c>
      <c r="J4691" s="101">
        <v>0</v>
      </c>
      <c r="K4691" s="101">
        <v>0</v>
      </c>
      <c r="L4691" s="101">
        <v>0</v>
      </c>
      <c r="M4691" s="101">
        <v>0</v>
      </c>
      <c r="N4691" s="100" t="str">
        <f t="shared" si="219"/>
        <v>공격력 +1053</v>
      </c>
      <c r="O4691" s="100" t="str">
        <f t="shared" si="220"/>
        <v>최대 체력 +2164</v>
      </c>
      <c r="P4691" s="100" t="str">
        <f t="shared" si="221"/>
        <v>-</v>
      </c>
    </row>
    <row r="4692" spans="1:16" ht="13.8" customHeight="1">
      <c r="A4692" s="101">
        <f>C4692*ID규칙_기본능력치그룹_단위+COUNTIF($C$4:C4692,C4692)</f>
        <v>11366039</v>
      </c>
      <c r="B4692" s="100" t="s">
        <v>471</v>
      </c>
      <c r="C4692" s="101">
        <f>VLOOKUP(B4692,WEAPON!$B:$D,3,0)</f>
        <v>11366</v>
      </c>
      <c r="D4692" s="102">
        <v>39</v>
      </c>
      <c r="E4692" s="101">
        <v>1</v>
      </c>
      <c r="F4692" s="101">
        <v>1075</v>
      </c>
      <c r="G4692" s="101">
        <v>0</v>
      </c>
      <c r="H4692" s="101">
        <v>2</v>
      </c>
      <c r="I4692" s="101">
        <v>2209</v>
      </c>
      <c r="J4692" s="101">
        <v>0</v>
      </c>
      <c r="K4692" s="101">
        <v>0</v>
      </c>
      <c r="L4692" s="101">
        <v>0</v>
      </c>
      <c r="M4692" s="101">
        <v>0</v>
      </c>
      <c r="N4692" s="100" t="str">
        <f t="shared" si="219"/>
        <v>공격력 +1075</v>
      </c>
      <c r="O4692" s="100" t="str">
        <f t="shared" si="220"/>
        <v>최대 체력 +2209</v>
      </c>
      <c r="P4692" s="100" t="str">
        <f t="shared" si="221"/>
        <v>-</v>
      </c>
    </row>
    <row r="4693" spans="1:16" ht="13.8" customHeight="1">
      <c r="A4693" s="101">
        <f>C4693*ID규칙_기본능력치그룹_단위+COUNTIF($C$4:C4693,C4693)</f>
        <v>11366040</v>
      </c>
      <c r="B4693" s="100" t="s">
        <v>471</v>
      </c>
      <c r="C4693" s="101">
        <f>VLOOKUP(B4693,WEAPON!$B:$D,3,0)</f>
        <v>11366</v>
      </c>
      <c r="D4693" s="102">
        <v>40</v>
      </c>
      <c r="E4693" s="101">
        <v>1</v>
      </c>
      <c r="F4693" s="101">
        <v>1097</v>
      </c>
      <c r="G4693" s="101">
        <v>0</v>
      </c>
      <c r="H4693" s="101">
        <v>2</v>
      </c>
      <c r="I4693" s="101">
        <v>2254</v>
      </c>
      <c r="J4693" s="101">
        <v>0</v>
      </c>
      <c r="K4693" s="101">
        <v>0</v>
      </c>
      <c r="L4693" s="101">
        <v>0</v>
      </c>
      <c r="M4693" s="101">
        <v>0</v>
      </c>
      <c r="N4693" s="100" t="str">
        <f t="shared" si="219"/>
        <v>공격력 +1097</v>
      </c>
      <c r="O4693" s="100" t="str">
        <f t="shared" si="220"/>
        <v>최대 체력 +2254</v>
      </c>
      <c r="P4693" s="100" t="str">
        <f t="shared" si="221"/>
        <v>-</v>
      </c>
    </row>
    <row r="4694" spans="1:16" ht="13.8" customHeight="1">
      <c r="A4694" s="101">
        <f>C4694*ID규칙_기본능력치그룹_단위+COUNTIF($C$4:C4694,C4694)</f>
        <v>11366041</v>
      </c>
      <c r="B4694" s="100" t="s">
        <v>471</v>
      </c>
      <c r="C4694" s="101">
        <f>VLOOKUP(B4694,WEAPON!$B:$D,3,0)</f>
        <v>11366</v>
      </c>
      <c r="D4694" s="102">
        <v>41</v>
      </c>
      <c r="E4694" s="101">
        <v>1</v>
      </c>
      <c r="F4694" s="101">
        <v>1119</v>
      </c>
      <c r="G4694" s="101">
        <v>0</v>
      </c>
      <c r="H4694" s="101">
        <v>2</v>
      </c>
      <c r="I4694" s="101">
        <v>2299</v>
      </c>
      <c r="J4694" s="101">
        <v>0</v>
      </c>
      <c r="K4694" s="101">
        <v>0</v>
      </c>
      <c r="L4694" s="101">
        <v>0</v>
      </c>
      <c r="M4694" s="101">
        <v>0</v>
      </c>
      <c r="N4694" s="100" t="str">
        <f t="shared" si="219"/>
        <v>공격력 +1119</v>
      </c>
      <c r="O4694" s="100" t="str">
        <f t="shared" si="220"/>
        <v>최대 체력 +2299</v>
      </c>
      <c r="P4694" s="100" t="str">
        <f t="shared" si="221"/>
        <v>-</v>
      </c>
    </row>
    <row r="4695" spans="1:16" ht="13.8" customHeight="1">
      <c r="A4695" s="101">
        <f>C4695*ID규칙_기본능력치그룹_단위+COUNTIF($C$4:C4695,C4695)</f>
        <v>11366042</v>
      </c>
      <c r="B4695" s="100" t="s">
        <v>471</v>
      </c>
      <c r="C4695" s="101">
        <f>VLOOKUP(B4695,WEAPON!$B:$D,3,0)</f>
        <v>11366</v>
      </c>
      <c r="D4695" s="102">
        <v>42</v>
      </c>
      <c r="E4695" s="101">
        <v>1</v>
      </c>
      <c r="F4695" s="101">
        <v>1140</v>
      </c>
      <c r="G4695" s="101">
        <v>0</v>
      </c>
      <c r="H4695" s="101">
        <v>2</v>
      </c>
      <c r="I4695" s="101">
        <v>2344</v>
      </c>
      <c r="J4695" s="101">
        <v>0</v>
      </c>
      <c r="K4695" s="101">
        <v>0</v>
      </c>
      <c r="L4695" s="101">
        <v>0</v>
      </c>
      <c r="M4695" s="101">
        <v>0</v>
      </c>
      <c r="N4695" s="100" t="str">
        <f t="shared" si="219"/>
        <v>공격력 +1140</v>
      </c>
      <c r="O4695" s="100" t="str">
        <f t="shared" si="220"/>
        <v>최대 체력 +2344</v>
      </c>
      <c r="P4695" s="100" t="str">
        <f t="shared" si="221"/>
        <v>-</v>
      </c>
    </row>
    <row r="4696" spans="1:16" ht="13.8" customHeight="1">
      <c r="A4696" s="101">
        <f>C4696*ID규칙_기본능력치그룹_단위+COUNTIF($C$4:C4696,C4696)</f>
        <v>11366043</v>
      </c>
      <c r="B4696" s="100" t="s">
        <v>471</v>
      </c>
      <c r="C4696" s="101">
        <f>VLOOKUP(B4696,WEAPON!$B:$D,3,0)</f>
        <v>11366</v>
      </c>
      <c r="D4696" s="102">
        <v>43</v>
      </c>
      <c r="E4696" s="101">
        <v>1</v>
      </c>
      <c r="F4696" s="101">
        <v>1162</v>
      </c>
      <c r="G4696" s="101">
        <v>0</v>
      </c>
      <c r="H4696" s="101">
        <v>2</v>
      </c>
      <c r="I4696" s="101">
        <v>2389</v>
      </c>
      <c r="J4696" s="101">
        <v>0</v>
      </c>
      <c r="K4696" s="101">
        <v>0</v>
      </c>
      <c r="L4696" s="101">
        <v>0</v>
      </c>
      <c r="M4696" s="101">
        <v>0</v>
      </c>
      <c r="N4696" s="100" t="str">
        <f t="shared" si="219"/>
        <v>공격력 +1162</v>
      </c>
      <c r="O4696" s="100" t="str">
        <f t="shared" si="220"/>
        <v>최대 체력 +2389</v>
      </c>
      <c r="P4696" s="100" t="str">
        <f t="shared" si="221"/>
        <v>-</v>
      </c>
    </row>
    <row r="4697" spans="1:16" ht="13.8" customHeight="1">
      <c r="A4697" s="101">
        <f>C4697*ID규칙_기본능력치그룹_단위+COUNTIF($C$4:C4697,C4697)</f>
        <v>11366044</v>
      </c>
      <c r="B4697" s="100" t="s">
        <v>471</v>
      </c>
      <c r="C4697" s="101">
        <f>VLOOKUP(B4697,WEAPON!$B:$D,3,0)</f>
        <v>11366</v>
      </c>
      <c r="D4697" s="102">
        <v>44</v>
      </c>
      <c r="E4697" s="101">
        <v>1</v>
      </c>
      <c r="F4697" s="101">
        <v>1184</v>
      </c>
      <c r="G4697" s="101">
        <v>0</v>
      </c>
      <c r="H4697" s="101">
        <v>2</v>
      </c>
      <c r="I4697" s="101">
        <v>2435</v>
      </c>
      <c r="J4697" s="101">
        <v>0</v>
      </c>
      <c r="K4697" s="101">
        <v>0</v>
      </c>
      <c r="L4697" s="101">
        <v>0</v>
      </c>
      <c r="M4697" s="101">
        <v>0</v>
      </c>
      <c r="N4697" s="100" t="str">
        <f t="shared" si="219"/>
        <v>공격력 +1184</v>
      </c>
      <c r="O4697" s="100" t="str">
        <f t="shared" si="220"/>
        <v>최대 체력 +2435</v>
      </c>
      <c r="P4697" s="100" t="str">
        <f t="shared" si="221"/>
        <v>-</v>
      </c>
    </row>
    <row r="4698" spans="1:16" ht="13.8" customHeight="1">
      <c r="A4698" s="101">
        <f>C4698*ID규칙_기본능력치그룹_단위+COUNTIF($C$4:C4698,C4698)</f>
        <v>11366045</v>
      </c>
      <c r="B4698" s="100" t="s">
        <v>471</v>
      </c>
      <c r="C4698" s="101">
        <f>VLOOKUP(B4698,WEAPON!$B:$D,3,0)</f>
        <v>11366</v>
      </c>
      <c r="D4698" s="102">
        <v>45</v>
      </c>
      <c r="E4698" s="101">
        <v>1</v>
      </c>
      <c r="F4698" s="101">
        <v>1206</v>
      </c>
      <c r="G4698" s="101">
        <v>0</v>
      </c>
      <c r="H4698" s="101">
        <v>2</v>
      </c>
      <c r="I4698" s="101">
        <v>2480</v>
      </c>
      <c r="J4698" s="101">
        <v>0</v>
      </c>
      <c r="K4698" s="101">
        <v>0</v>
      </c>
      <c r="L4698" s="101">
        <v>0</v>
      </c>
      <c r="M4698" s="101">
        <v>0</v>
      </c>
      <c r="N4698" s="100" t="str">
        <f t="shared" si="219"/>
        <v>공격력 +1206</v>
      </c>
      <c r="O4698" s="100" t="str">
        <f t="shared" si="220"/>
        <v>최대 체력 +2480</v>
      </c>
      <c r="P4698" s="100" t="str">
        <f t="shared" si="221"/>
        <v>-</v>
      </c>
    </row>
    <row r="4699" spans="1:16" ht="13.8" customHeight="1">
      <c r="A4699" s="101">
        <f>C4699*ID규칙_기본능력치그룹_단위+COUNTIF($C$4:C4699,C4699)</f>
        <v>11366046</v>
      </c>
      <c r="B4699" s="100" t="s">
        <v>471</v>
      </c>
      <c r="C4699" s="101">
        <f>VLOOKUP(B4699,WEAPON!$B:$D,3,0)</f>
        <v>11366</v>
      </c>
      <c r="D4699" s="102">
        <v>46</v>
      </c>
      <c r="E4699" s="101">
        <v>1</v>
      </c>
      <c r="F4699" s="101">
        <v>1228</v>
      </c>
      <c r="G4699" s="101">
        <v>0</v>
      </c>
      <c r="H4699" s="101">
        <v>2</v>
      </c>
      <c r="I4699" s="101">
        <v>2525</v>
      </c>
      <c r="J4699" s="101">
        <v>0</v>
      </c>
      <c r="K4699" s="101">
        <v>0</v>
      </c>
      <c r="L4699" s="101">
        <v>0</v>
      </c>
      <c r="M4699" s="101">
        <v>0</v>
      </c>
      <c r="N4699" s="100" t="str">
        <f t="shared" si="219"/>
        <v>공격력 +1228</v>
      </c>
      <c r="O4699" s="100" t="str">
        <f t="shared" si="220"/>
        <v>최대 체력 +2525</v>
      </c>
      <c r="P4699" s="100" t="str">
        <f t="shared" si="221"/>
        <v>-</v>
      </c>
    </row>
    <row r="4700" spans="1:16" ht="13.8" customHeight="1">
      <c r="A4700" s="101">
        <f>C4700*ID규칙_기본능력치그룹_단위+COUNTIF($C$4:C4700,C4700)</f>
        <v>11366047</v>
      </c>
      <c r="B4700" s="100" t="s">
        <v>471</v>
      </c>
      <c r="C4700" s="101">
        <f>VLOOKUP(B4700,WEAPON!$B:$D,3,0)</f>
        <v>11366</v>
      </c>
      <c r="D4700" s="102">
        <v>47</v>
      </c>
      <c r="E4700" s="101">
        <v>1</v>
      </c>
      <c r="F4700" s="101">
        <v>1250</v>
      </c>
      <c r="G4700" s="101">
        <v>0</v>
      </c>
      <c r="H4700" s="101">
        <v>2</v>
      </c>
      <c r="I4700" s="101">
        <v>2570</v>
      </c>
      <c r="J4700" s="101">
        <v>0</v>
      </c>
      <c r="K4700" s="101">
        <v>0</v>
      </c>
      <c r="L4700" s="101">
        <v>0</v>
      </c>
      <c r="M4700" s="101">
        <v>0</v>
      </c>
      <c r="N4700" s="100" t="str">
        <f t="shared" si="219"/>
        <v>공격력 +1250</v>
      </c>
      <c r="O4700" s="100" t="str">
        <f t="shared" si="220"/>
        <v>최대 체력 +2570</v>
      </c>
      <c r="P4700" s="100" t="str">
        <f t="shared" si="221"/>
        <v>-</v>
      </c>
    </row>
    <row r="4701" spans="1:16" ht="13.8" customHeight="1">
      <c r="A4701" s="101">
        <f>C4701*ID규칙_기본능력치그룹_단위+COUNTIF($C$4:C4701,C4701)</f>
        <v>11366048</v>
      </c>
      <c r="B4701" s="100" t="s">
        <v>471</v>
      </c>
      <c r="C4701" s="101">
        <f>VLOOKUP(B4701,WEAPON!$B:$D,3,0)</f>
        <v>11366</v>
      </c>
      <c r="D4701" s="102">
        <v>48</v>
      </c>
      <c r="E4701" s="101">
        <v>1</v>
      </c>
      <c r="F4701" s="101">
        <v>1272</v>
      </c>
      <c r="G4701" s="101">
        <v>0</v>
      </c>
      <c r="H4701" s="101">
        <v>2</v>
      </c>
      <c r="I4701" s="101">
        <v>2615</v>
      </c>
      <c r="J4701" s="101">
        <v>0</v>
      </c>
      <c r="K4701" s="101">
        <v>0</v>
      </c>
      <c r="L4701" s="101">
        <v>0</v>
      </c>
      <c r="M4701" s="101">
        <v>0</v>
      </c>
      <c r="N4701" s="100" t="str">
        <f t="shared" si="219"/>
        <v>공격력 +1272</v>
      </c>
      <c r="O4701" s="100" t="str">
        <f t="shared" si="220"/>
        <v>최대 체력 +2615</v>
      </c>
      <c r="P4701" s="100" t="str">
        <f t="shared" si="221"/>
        <v>-</v>
      </c>
    </row>
    <row r="4702" spans="1:16" ht="13.8" customHeight="1">
      <c r="A4702" s="101">
        <f>C4702*ID규칙_기본능력치그룹_단위+COUNTIF($C$4:C4702,C4702)</f>
        <v>11366049</v>
      </c>
      <c r="B4702" s="100" t="s">
        <v>471</v>
      </c>
      <c r="C4702" s="101">
        <f>VLOOKUP(B4702,WEAPON!$B:$D,3,0)</f>
        <v>11366</v>
      </c>
      <c r="D4702" s="102">
        <v>49</v>
      </c>
      <c r="E4702" s="101">
        <v>1</v>
      </c>
      <c r="F4702" s="101">
        <v>1294</v>
      </c>
      <c r="G4702" s="101">
        <v>0</v>
      </c>
      <c r="H4702" s="101">
        <v>2</v>
      </c>
      <c r="I4702" s="101">
        <v>2660</v>
      </c>
      <c r="J4702" s="101">
        <v>0</v>
      </c>
      <c r="K4702" s="101">
        <v>0</v>
      </c>
      <c r="L4702" s="101">
        <v>0</v>
      </c>
      <c r="M4702" s="101">
        <v>0</v>
      </c>
      <c r="N4702" s="100" t="str">
        <f t="shared" si="219"/>
        <v>공격력 +1294</v>
      </c>
      <c r="O4702" s="100" t="str">
        <f t="shared" si="220"/>
        <v>최대 체력 +2660</v>
      </c>
      <c r="P4702" s="100" t="str">
        <f t="shared" si="221"/>
        <v>-</v>
      </c>
    </row>
    <row r="4703" spans="1:16" ht="13.8" customHeight="1">
      <c r="A4703" s="101">
        <f>C4703*ID규칙_기본능력치그룹_단위+COUNTIF($C$4:C4703,C4703)</f>
        <v>11366050</v>
      </c>
      <c r="B4703" s="100" t="s">
        <v>471</v>
      </c>
      <c r="C4703" s="101">
        <f>VLOOKUP(B4703,WEAPON!$B:$D,3,0)</f>
        <v>11366</v>
      </c>
      <c r="D4703" s="102">
        <v>50</v>
      </c>
      <c r="E4703" s="101">
        <v>1</v>
      </c>
      <c r="F4703" s="101">
        <v>1316</v>
      </c>
      <c r="G4703" s="101">
        <v>0</v>
      </c>
      <c r="H4703" s="101">
        <v>2</v>
      </c>
      <c r="I4703" s="101">
        <v>2705</v>
      </c>
      <c r="J4703" s="101">
        <v>0</v>
      </c>
      <c r="K4703" s="101">
        <v>0</v>
      </c>
      <c r="L4703" s="101">
        <v>0</v>
      </c>
      <c r="M4703" s="101">
        <v>0</v>
      </c>
      <c r="N4703" s="100" t="str">
        <f t="shared" si="219"/>
        <v>공격력 +1316</v>
      </c>
      <c r="O4703" s="100" t="str">
        <f t="shared" si="220"/>
        <v>최대 체력 +2705</v>
      </c>
      <c r="P4703" s="100" t="str">
        <f t="shared" si="221"/>
        <v>-</v>
      </c>
    </row>
    <row r="4704" spans="1:16" ht="13.8" customHeight="1">
      <c r="A4704" s="101">
        <f>C4704*ID규칙_기본능력치그룹_단위+COUNTIF($C$4:C4704,C4704)</f>
        <v>24329001</v>
      </c>
      <c r="B4704" s="100" t="s">
        <v>473</v>
      </c>
      <c r="C4704" s="101">
        <f>VLOOKUP(B4704,WEAPON!$B:$D,3,0)</f>
        <v>24329</v>
      </c>
      <c r="D4704" s="102">
        <v>1</v>
      </c>
      <c r="E4704" s="101">
        <v>1</v>
      </c>
      <c r="F4704" s="101">
        <v>93</v>
      </c>
      <c r="G4704" s="101">
        <v>0</v>
      </c>
      <c r="H4704" s="101">
        <v>2</v>
      </c>
      <c r="I4704" s="101">
        <v>462</v>
      </c>
      <c r="J4704" s="101">
        <v>0</v>
      </c>
      <c r="K4704" s="101">
        <v>3</v>
      </c>
      <c r="L4704" s="101">
        <v>200</v>
      </c>
      <c r="M4704" s="101">
        <v>0</v>
      </c>
      <c r="N4704" s="100" t="str">
        <f t="shared" si="219"/>
        <v>공격력 +93</v>
      </c>
      <c r="O4704" s="100" t="str">
        <f t="shared" si="220"/>
        <v>최대 체력 +462</v>
      </c>
      <c r="P4704" s="100" t="str">
        <f t="shared" si="221"/>
        <v>치유력 +200</v>
      </c>
    </row>
    <row r="4705" spans="1:16" ht="13.8" customHeight="1">
      <c r="A4705" s="101">
        <f>C4705*ID규칙_기본능력치그룹_단위+COUNTIF($C$4:C4705,C4705)</f>
        <v>24329002</v>
      </c>
      <c r="B4705" s="100" t="s">
        <v>473</v>
      </c>
      <c r="C4705" s="101">
        <f>VLOOKUP(B4705,WEAPON!$B:$D,3,0)</f>
        <v>24329</v>
      </c>
      <c r="D4705" s="102">
        <v>2</v>
      </c>
      <c r="E4705" s="101">
        <v>1</v>
      </c>
      <c r="F4705" s="101">
        <v>101</v>
      </c>
      <c r="G4705" s="101">
        <v>0</v>
      </c>
      <c r="H4705" s="101">
        <v>2</v>
      </c>
      <c r="I4705" s="101">
        <v>504</v>
      </c>
      <c r="J4705" s="101">
        <v>0</v>
      </c>
      <c r="K4705" s="101">
        <v>3</v>
      </c>
      <c r="L4705" s="101">
        <v>218</v>
      </c>
      <c r="M4705" s="101">
        <v>0</v>
      </c>
      <c r="N4705" s="100" t="str">
        <f t="shared" si="219"/>
        <v>공격력 +101</v>
      </c>
      <c r="O4705" s="100" t="str">
        <f t="shared" si="220"/>
        <v>최대 체력 +504</v>
      </c>
      <c r="P4705" s="100" t="str">
        <f t="shared" si="221"/>
        <v>치유력 +218</v>
      </c>
    </row>
    <row r="4706" spans="1:16" ht="13.8" customHeight="1">
      <c r="A4706" s="101">
        <f>C4706*ID규칙_기본능력치그룹_단위+COUNTIF($C$4:C4706,C4706)</f>
        <v>24329003</v>
      </c>
      <c r="B4706" s="100" t="s">
        <v>473</v>
      </c>
      <c r="C4706" s="101">
        <f>VLOOKUP(B4706,WEAPON!$B:$D,3,0)</f>
        <v>24329</v>
      </c>
      <c r="D4706" s="102">
        <v>3</v>
      </c>
      <c r="E4706" s="101">
        <v>1</v>
      </c>
      <c r="F4706" s="101">
        <v>110</v>
      </c>
      <c r="G4706" s="101">
        <v>0</v>
      </c>
      <c r="H4706" s="101">
        <v>2</v>
      </c>
      <c r="I4706" s="101">
        <v>546</v>
      </c>
      <c r="J4706" s="101">
        <v>0</v>
      </c>
      <c r="K4706" s="101">
        <v>3</v>
      </c>
      <c r="L4706" s="101">
        <v>236</v>
      </c>
      <c r="M4706" s="101">
        <v>0</v>
      </c>
      <c r="N4706" s="100" t="str">
        <f t="shared" si="219"/>
        <v>공격력 +110</v>
      </c>
      <c r="O4706" s="100" t="str">
        <f t="shared" si="220"/>
        <v>최대 체력 +546</v>
      </c>
      <c r="P4706" s="100" t="str">
        <f t="shared" si="221"/>
        <v>치유력 +236</v>
      </c>
    </row>
    <row r="4707" spans="1:16" ht="13.8" customHeight="1">
      <c r="A4707" s="101">
        <f>C4707*ID규칙_기본능력치그룹_단위+COUNTIF($C$4:C4707,C4707)</f>
        <v>24329004</v>
      </c>
      <c r="B4707" s="100" t="s">
        <v>473</v>
      </c>
      <c r="C4707" s="101">
        <f>VLOOKUP(B4707,WEAPON!$B:$D,3,0)</f>
        <v>24329</v>
      </c>
      <c r="D4707" s="102">
        <v>4</v>
      </c>
      <c r="E4707" s="101">
        <v>1</v>
      </c>
      <c r="F4707" s="101">
        <v>118</v>
      </c>
      <c r="G4707" s="101">
        <v>0</v>
      </c>
      <c r="H4707" s="101">
        <v>2</v>
      </c>
      <c r="I4707" s="101">
        <v>588</v>
      </c>
      <c r="J4707" s="101">
        <v>0</v>
      </c>
      <c r="K4707" s="101">
        <v>3</v>
      </c>
      <c r="L4707" s="101">
        <v>254</v>
      </c>
      <c r="M4707" s="101">
        <v>0</v>
      </c>
      <c r="N4707" s="100" t="str">
        <f t="shared" si="219"/>
        <v>공격력 +118</v>
      </c>
      <c r="O4707" s="100" t="str">
        <f t="shared" si="220"/>
        <v>최대 체력 +588</v>
      </c>
      <c r="P4707" s="100" t="str">
        <f t="shared" si="221"/>
        <v>치유력 +254</v>
      </c>
    </row>
    <row r="4708" spans="1:16" ht="13.8" customHeight="1">
      <c r="A4708" s="101">
        <f>C4708*ID규칙_기본능력치그룹_단위+COUNTIF($C$4:C4708,C4708)</f>
        <v>24329005</v>
      </c>
      <c r="B4708" s="100" t="s">
        <v>473</v>
      </c>
      <c r="C4708" s="101">
        <f>VLOOKUP(B4708,WEAPON!$B:$D,3,0)</f>
        <v>24329</v>
      </c>
      <c r="D4708" s="102">
        <v>5</v>
      </c>
      <c r="E4708" s="101">
        <v>1</v>
      </c>
      <c r="F4708" s="101">
        <v>127</v>
      </c>
      <c r="G4708" s="101">
        <v>0</v>
      </c>
      <c r="H4708" s="101">
        <v>2</v>
      </c>
      <c r="I4708" s="101">
        <v>630</v>
      </c>
      <c r="J4708" s="101">
        <v>0</v>
      </c>
      <c r="K4708" s="101">
        <v>3</v>
      </c>
      <c r="L4708" s="101">
        <v>273</v>
      </c>
      <c r="M4708" s="101">
        <v>0</v>
      </c>
      <c r="N4708" s="100" t="str">
        <f t="shared" si="219"/>
        <v>공격력 +127</v>
      </c>
      <c r="O4708" s="100" t="str">
        <f t="shared" si="220"/>
        <v>최대 체력 +630</v>
      </c>
      <c r="P4708" s="100" t="str">
        <f t="shared" si="221"/>
        <v>치유력 +273</v>
      </c>
    </row>
    <row r="4709" spans="1:16" ht="13.8" customHeight="1">
      <c r="A4709" s="101">
        <f>C4709*ID규칙_기본능력치그룹_단위+COUNTIF($C$4:C4709,C4709)</f>
        <v>24329006</v>
      </c>
      <c r="B4709" s="100" t="s">
        <v>473</v>
      </c>
      <c r="C4709" s="101">
        <f>VLOOKUP(B4709,WEAPON!$B:$D,3,0)</f>
        <v>24329</v>
      </c>
      <c r="D4709" s="102">
        <v>6</v>
      </c>
      <c r="E4709" s="101">
        <v>1</v>
      </c>
      <c r="F4709" s="101">
        <v>135</v>
      </c>
      <c r="G4709" s="101">
        <v>0</v>
      </c>
      <c r="H4709" s="101">
        <v>2</v>
      </c>
      <c r="I4709" s="101">
        <v>672</v>
      </c>
      <c r="J4709" s="101">
        <v>0</v>
      </c>
      <c r="K4709" s="101">
        <v>3</v>
      </c>
      <c r="L4709" s="101">
        <v>291</v>
      </c>
      <c r="M4709" s="101">
        <v>0</v>
      </c>
      <c r="N4709" s="100" t="str">
        <f t="shared" si="219"/>
        <v>공격력 +135</v>
      </c>
      <c r="O4709" s="100" t="str">
        <f t="shared" si="220"/>
        <v>최대 체력 +672</v>
      </c>
      <c r="P4709" s="100" t="str">
        <f t="shared" si="221"/>
        <v>치유력 +291</v>
      </c>
    </row>
    <row r="4710" spans="1:16" ht="13.8" customHeight="1">
      <c r="A4710" s="101">
        <f>C4710*ID규칙_기본능력치그룹_단위+COUNTIF($C$4:C4710,C4710)</f>
        <v>24329007</v>
      </c>
      <c r="B4710" s="100" t="s">
        <v>473</v>
      </c>
      <c r="C4710" s="101">
        <f>VLOOKUP(B4710,WEAPON!$B:$D,3,0)</f>
        <v>24329</v>
      </c>
      <c r="D4710" s="102">
        <v>7</v>
      </c>
      <c r="E4710" s="101">
        <v>1</v>
      </c>
      <c r="F4710" s="101">
        <v>144</v>
      </c>
      <c r="G4710" s="101">
        <v>0</v>
      </c>
      <c r="H4710" s="101">
        <v>2</v>
      </c>
      <c r="I4710" s="101">
        <v>714</v>
      </c>
      <c r="J4710" s="101">
        <v>0</v>
      </c>
      <c r="K4710" s="101">
        <v>3</v>
      </c>
      <c r="L4710" s="101">
        <v>309</v>
      </c>
      <c r="M4710" s="101">
        <v>0</v>
      </c>
      <c r="N4710" s="100" t="str">
        <f t="shared" si="219"/>
        <v>공격력 +144</v>
      </c>
      <c r="O4710" s="100" t="str">
        <f t="shared" si="220"/>
        <v>최대 체력 +714</v>
      </c>
      <c r="P4710" s="100" t="str">
        <f t="shared" si="221"/>
        <v>치유력 +309</v>
      </c>
    </row>
    <row r="4711" spans="1:16" ht="13.8" customHeight="1">
      <c r="A4711" s="101">
        <f>C4711*ID규칙_기본능력치그룹_단위+COUNTIF($C$4:C4711,C4711)</f>
        <v>24329008</v>
      </c>
      <c r="B4711" s="100" t="s">
        <v>473</v>
      </c>
      <c r="C4711" s="101">
        <f>VLOOKUP(B4711,WEAPON!$B:$D,3,0)</f>
        <v>24329</v>
      </c>
      <c r="D4711" s="102">
        <v>8</v>
      </c>
      <c r="E4711" s="101">
        <v>1</v>
      </c>
      <c r="F4711" s="101">
        <v>152</v>
      </c>
      <c r="G4711" s="101">
        <v>0</v>
      </c>
      <c r="H4711" s="101">
        <v>2</v>
      </c>
      <c r="I4711" s="101">
        <v>756</v>
      </c>
      <c r="J4711" s="101">
        <v>0</v>
      </c>
      <c r="K4711" s="101">
        <v>3</v>
      </c>
      <c r="L4711" s="101">
        <v>327</v>
      </c>
      <c r="M4711" s="101">
        <v>0</v>
      </c>
      <c r="N4711" s="100" t="str">
        <f t="shared" si="219"/>
        <v>공격력 +152</v>
      </c>
      <c r="O4711" s="100" t="str">
        <f t="shared" si="220"/>
        <v>최대 체력 +756</v>
      </c>
      <c r="P4711" s="100" t="str">
        <f t="shared" si="221"/>
        <v>치유력 +327</v>
      </c>
    </row>
    <row r="4712" spans="1:16" ht="13.8" customHeight="1">
      <c r="A4712" s="101">
        <f>C4712*ID규칙_기본능력치그룹_단위+COUNTIF($C$4:C4712,C4712)</f>
        <v>24329009</v>
      </c>
      <c r="B4712" s="100" t="s">
        <v>473</v>
      </c>
      <c r="C4712" s="101">
        <f>VLOOKUP(B4712,WEAPON!$B:$D,3,0)</f>
        <v>24329</v>
      </c>
      <c r="D4712" s="102">
        <v>9</v>
      </c>
      <c r="E4712" s="101">
        <v>1</v>
      </c>
      <c r="F4712" s="101">
        <v>161</v>
      </c>
      <c r="G4712" s="101">
        <v>0</v>
      </c>
      <c r="H4712" s="101">
        <v>2</v>
      </c>
      <c r="I4712" s="101">
        <v>798</v>
      </c>
      <c r="J4712" s="101">
        <v>0</v>
      </c>
      <c r="K4712" s="101">
        <v>3</v>
      </c>
      <c r="L4712" s="101">
        <v>345</v>
      </c>
      <c r="M4712" s="101">
        <v>0</v>
      </c>
      <c r="N4712" s="100" t="str">
        <f t="shared" si="219"/>
        <v>공격력 +161</v>
      </c>
      <c r="O4712" s="100" t="str">
        <f t="shared" si="220"/>
        <v>최대 체력 +798</v>
      </c>
      <c r="P4712" s="100" t="str">
        <f t="shared" si="221"/>
        <v>치유력 +345</v>
      </c>
    </row>
    <row r="4713" spans="1:16" ht="13.8" customHeight="1">
      <c r="A4713" s="101">
        <f>C4713*ID규칙_기본능력치그룹_단위+COUNTIF($C$4:C4713,C4713)</f>
        <v>24329010</v>
      </c>
      <c r="B4713" s="100" t="s">
        <v>473</v>
      </c>
      <c r="C4713" s="101">
        <f>VLOOKUP(B4713,WEAPON!$B:$D,3,0)</f>
        <v>24329</v>
      </c>
      <c r="D4713" s="102">
        <v>10</v>
      </c>
      <c r="E4713" s="101">
        <v>1</v>
      </c>
      <c r="F4713" s="101">
        <v>169</v>
      </c>
      <c r="G4713" s="101">
        <v>0</v>
      </c>
      <c r="H4713" s="101">
        <v>2</v>
      </c>
      <c r="I4713" s="101">
        <v>840</v>
      </c>
      <c r="J4713" s="101">
        <v>0</v>
      </c>
      <c r="K4713" s="101">
        <v>3</v>
      </c>
      <c r="L4713" s="101">
        <v>363</v>
      </c>
      <c r="M4713" s="101">
        <v>0</v>
      </c>
      <c r="N4713" s="100" t="str">
        <f t="shared" si="219"/>
        <v>공격력 +169</v>
      </c>
      <c r="O4713" s="100" t="str">
        <f t="shared" si="220"/>
        <v>최대 체력 +840</v>
      </c>
      <c r="P4713" s="100" t="str">
        <f t="shared" si="221"/>
        <v>치유력 +363</v>
      </c>
    </row>
    <row r="4714" spans="1:16" ht="13.8" customHeight="1">
      <c r="A4714" s="101">
        <f>C4714*ID규칙_기본능력치그룹_단위+COUNTIF($C$4:C4714,C4714)</f>
        <v>24329011</v>
      </c>
      <c r="B4714" s="100" t="s">
        <v>473</v>
      </c>
      <c r="C4714" s="101">
        <f>VLOOKUP(B4714,WEAPON!$B:$D,3,0)</f>
        <v>24329</v>
      </c>
      <c r="D4714" s="102">
        <v>11</v>
      </c>
      <c r="E4714" s="101">
        <v>1</v>
      </c>
      <c r="F4714" s="101">
        <v>178</v>
      </c>
      <c r="G4714" s="101">
        <v>0</v>
      </c>
      <c r="H4714" s="101">
        <v>2</v>
      </c>
      <c r="I4714" s="101">
        <v>882</v>
      </c>
      <c r="J4714" s="101">
        <v>0</v>
      </c>
      <c r="K4714" s="101">
        <v>3</v>
      </c>
      <c r="L4714" s="101">
        <v>381</v>
      </c>
      <c r="M4714" s="101">
        <v>0</v>
      </c>
      <c r="N4714" s="100" t="str">
        <f t="shared" si="219"/>
        <v>공격력 +178</v>
      </c>
      <c r="O4714" s="100" t="str">
        <f t="shared" si="220"/>
        <v>최대 체력 +882</v>
      </c>
      <c r="P4714" s="100" t="str">
        <f t="shared" si="221"/>
        <v>치유력 +381</v>
      </c>
    </row>
    <row r="4715" spans="1:16" ht="13.8" customHeight="1">
      <c r="A4715" s="101">
        <f>C4715*ID규칙_기본능력치그룹_단위+COUNTIF($C$4:C4715,C4715)</f>
        <v>24329012</v>
      </c>
      <c r="B4715" s="100" t="s">
        <v>473</v>
      </c>
      <c r="C4715" s="101">
        <f>VLOOKUP(B4715,WEAPON!$B:$D,3,0)</f>
        <v>24329</v>
      </c>
      <c r="D4715" s="102">
        <v>12</v>
      </c>
      <c r="E4715" s="101">
        <v>1</v>
      </c>
      <c r="F4715" s="101">
        <v>186</v>
      </c>
      <c r="G4715" s="101">
        <v>0</v>
      </c>
      <c r="H4715" s="101">
        <v>2</v>
      </c>
      <c r="I4715" s="101">
        <v>924</v>
      </c>
      <c r="J4715" s="101">
        <v>0</v>
      </c>
      <c r="K4715" s="101">
        <v>3</v>
      </c>
      <c r="L4715" s="101">
        <v>400</v>
      </c>
      <c r="M4715" s="101">
        <v>0</v>
      </c>
      <c r="N4715" s="100" t="str">
        <f t="shared" si="219"/>
        <v>공격력 +186</v>
      </c>
      <c r="O4715" s="100" t="str">
        <f t="shared" si="220"/>
        <v>최대 체력 +924</v>
      </c>
      <c r="P4715" s="100" t="str">
        <f t="shared" si="221"/>
        <v>치유력 +400</v>
      </c>
    </row>
    <row r="4716" spans="1:16" ht="13.8" customHeight="1">
      <c r="A4716" s="101">
        <f>C4716*ID규칙_기본능력치그룹_단위+COUNTIF($C$4:C4716,C4716)</f>
        <v>24329013</v>
      </c>
      <c r="B4716" s="100" t="s">
        <v>473</v>
      </c>
      <c r="C4716" s="101">
        <f>VLOOKUP(B4716,WEAPON!$B:$D,3,0)</f>
        <v>24329</v>
      </c>
      <c r="D4716" s="102">
        <v>13</v>
      </c>
      <c r="E4716" s="101">
        <v>1</v>
      </c>
      <c r="F4716" s="101">
        <v>195</v>
      </c>
      <c r="G4716" s="101">
        <v>0</v>
      </c>
      <c r="H4716" s="101">
        <v>2</v>
      </c>
      <c r="I4716" s="101">
        <v>966</v>
      </c>
      <c r="J4716" s="101">
        <v>0</v>
      </c>
      <c r="K4716" s="101">
        <v>3</v>
      </c>
      <c r="L4716" s="101">
        <v>418</v>
      </c>
      <c r="M4716" s="101">
        <v>0</v>
      </c>
      <c r="N4716" s="100" t="str">
        <f t="shared" si="219"/>
        <v>공격력 +195</v>
      </c>
      <c r="O4716" s="100" t="str">
        <f t="shared" si="220"/>
        <v>최대 체력 +966</v>
      </c>
      <c r="P4716" s="100" t="str">
        <f t="shared" si="221"/>
        <v>치유력 +418</v>
      </c>
    </row>
    <row r="4717" spans="1:16" ht="13.8" customHeight="1">
      <c r="A4717" s="101">
        <f>C4717*ID규칙_기본능력치그룹_단위+COUNTIF($C$4:C4717,C4717)</f>
        <v>24329014</v>
      </c>
      <c r="B4717" s="100" t="s">
        <v>473</v>
      </c>
      <c r="C4717" s="101">
        <f>VLOOKUP(B4717,WEAPON!$B:$D,3,0)</f>
        <v>24329</v>
      </c>
      <c r="D4717" s="102">
        <v>14</v>
      </c>
      <c r="E4717" s="101">
        <v>1</v>
      </c>
      <c r="F4717" s="101">
        <v>203</v>
      </c>
      <c r="G4717" s="101">
        <v>0</v>
      </c>
      <c r="H4717" s="101">
        <v>2</v>
      </c>
      <c r="I4717" s="101">
        <v>1008</v>
      </c>
      <c r="J4717" s="101">
        <v>0</v>
      </c>
      <c r="K4717" s="101">
        <v>3</v>
      </c>
      <c r="L4717" s="101">
        <v>436</v>
      </c>
      <c r="M4717" s="101">
        <v>0</v>
      </c>
      <c r="N4717" s="100" t="str">
        <f t="shared" si="219"/>
        <v>공격력 +203</v>
      </c>
      <c r="O4717" s="100" t="str">
        <f t="shared" si="220"/>
        <v>최대 체력 +1008</v>
      </c>
      <c r="P4717" s="100" t="str">
        <f t="shared" si="221"/>
        <v>치유력 +436</v>
      </c>
    </row>
    <row r="4718" spans="1:16" ht="13.8" customHeight="1">
      <c r="A4718" s="101">
        <f>C4718*ID규칙_기본능력치그룹_단위+COUNTIF($C$4:C4718,C4718)</f>
        <v>24329015</v>
      </c>
      <c r="B4718" s="100" t="s">
        <v>473</v>
      </c>
      <c r="C4718" s="101">
        <f>VLOOKUP(B4718,WEAPON!$B:$D,3,0)</f>
        <v>24329</v>
      </c>
      <c r="D4718" s="102">
        <v>15</v>
      </c>
      <c r="E4718" s="101">
        <v>1</v>
      </c>
      <c r="F4718" s="101">
        <v>212</v>
      </c>
      <c r="G4718" s="101">
        <v>0</v>
      </c>
      <c r="H4718" s="101">
        <v>2</v>
      </c>
      <c r="I4718" s="101">
        <v>1050</v>
      </c>
      <c r="J4718" s="101">
        <v>0</v>
      </c>
      <c r="K4718" s="101">
        <v>3</v>
      </c>
      <c r="L4718" s="101">
        <v>454</v>
      </c>
      <c r="M4718" s="101">
        <v>0</v>
      </c>
      <c r="N4718" s="100" t="str">
        <f t="shared" si="219"/>
        <v>공격력 +212</v>
      </c>
      <c r="O4718" s="100" t="str">
        <f t="shared" si="220"/>
        <v>최대 체력 +1050</v>
      </c>
      <c r="P4718" s="100" t="str">
        <f t="shared" si="221"/>
        <v>치유력 +454</v>
      </c>
    </row>
    <row r="4719" spans="1:16" ht="13.8" customHeight="1">
      <c r="A4719" s="101">
        <f>C4719*ID규칙_기본능력치그룹_단위+COUNTIF($C$4:C4719,C4719)</f>
        <v>24329016</v>
      </c>
      <c r="B4719" s="100" t="s">
        <v>473</v>
      </c>
      <c r="C4719" s="101">
        <f>VLOOKUP(B4719,WEAPON!$B:$D,3,0)</f>
        <v>24329</v>
      </c>
      <c r="D4719" s="102">
        <v>16</v>
      </c>
      <c r="E4719" s="101">
        <v>1</v>
      </c>
      <c r="F4719" s="101">
        <v>220</v>
      </c>
      <c r="G4719" s="101">
        <v>0</v>
      </c>
      <c r="H4719" s="101">
        <v>2</v>
      </c>
      <c r="I4719" s="101">
        <v>1092</v>
      </c>
      <c r="J4719" s="101">
        <v>0</v>
      </c>
      <c r="K4719" s="101">
        <v>3</v>
      </c>
      <c r="L4719" s="101">
        <v>472</v>
      </c>
      <c r="M4719" s="101">
        <v>0</v>
      </c>
      <c r="N4719" s="100" t="str">
        <f t="shared" si="219"/>
        <v>공격력 +220</v>
      </c>
      <c r="O4719" s="100" t="str">
        <f t="shared" si="220"/>
        <v>최대 체력 +1092</v>
      </c>
      <c r="P4719" s="100" t="str">
        <f t="shared" si="221"/>
        <v>치유력 +472</v>
      </c>
    </row>
    <row r="4720" spans="1:16" ht="13.8" customHeight="1">
      <c r="A4720" s="101">
        <f>C4720*ID규칙_기본능력치그룹_단위+COUNTIF($C$4:C4720,C4720)</f>
        <v>24329017</v>
      </c>
      <c r="B4720" s="100" t="s">
        <v>473</v>
      </c>
      <c r="C4720" s="101">
        <f>VLOOKUP(B4720,WEAPON!$B:$D,3,0)</f>
        <v>24329</v>
      </c>
      <c r="D4720" s="102">
        <v>17</v>
      </c>
      <c r="E4720" s="101">
        <v>1</v>
      </c>
      <c r="F4720" s="101">
        <v>229</v>
      </c>
      <c r="G4720" s="101">
        <v>0</v>
      </c>
      <c r="H4720" s="101">
        <v>2</v>
      </c>
      <c r="I4720" s="101">
        <v>1134</v>
      </c>
      <c r="J4720" s="101">
        <v>0</v>
      </c>
      <c r="K4720" s="101">
        <v>3</v>
      </c>
      <c r="L4720" s="101">
        <v>490</v>
      </c>
      <c r="M4720" s="101">
        <v>0</v>
      </c>
      <c r="N4720" s="100" t="str">
        <f t="shared" si="219"/>
        <v>공격력 +229</v>
      </c>
      <c r="O4720" s="100" t="str">
        <f t="shared" si="220"/>
        <v>최대 체력 +1134</v>
      </c>
      <c r="P4720" s="100" t="str">
        <f t="shared" si="221"/>
        <v>치유력 +490</v>
      </c>
    </row>
    <row r="4721" spans="1:16" ht="13.8" customHeight="1">
      <c r="A4721" s="101">
        <f>C4721*ID규칙_기본능력치그룹_단위+COUNTIF($C$4:C4721,C4721)</f>
        <v>24329018</v>
      </c>
      <c r="B4721" s="100" t="s">
        <v>473</v>
      </c>
      <c r="C4721" s="101">
        <f>VLOOKUP(B4721,WEAPON!$B:$D,3,0)</f>
        <v>24329</v>
      </c>
      <c r="D4721" s="102">
        <v>18</v>
      </c>
      <c r="E4721" s="101">
        <v>1</v>
      </c>
      <c r="F4721" s="101">
        <v>237</v>
      </c>
      <c r="G4721" s="101">
        <v>0</v>
      </c>
      <c r="H4721" s="101">
        <v>2</v>
      </c>
      <c r="I4721" s="101">
        <v>1176</v>
      </c>
      <c r="J4721" s="101">
        <v>0</v>
      </c>
      <c r="K4721" s="101">
        <v>3</v>
      </c>
      <c r="L4721" s="101">
        <v>508</v>
      </c>
      <c r="M4721" s="101">
        <v>0</v>
      </c>
      <c r="N4721" s="100" t="str">
        <f t="shared" si="219"/>
        <v>공격력 +237</v>
      </c>
      <c r="O4721" s="100" t="str">
        <f t="shared" si="220"/>
        <v>최대 체력 +1176</v>
      </c>
      <c r="P4721" s="100" t="str">
        <f t="shared" si="221"/>
        <v>치유력 +508</v>
      </c>
    </row>
    <row r="4722" spans="1:16" ht="13.8" customHeight="1">
      <c r="A4722" s="101">
        <f>C4722*ID규칙_기본능력치그룹_단위+COUNTIF($C$4:C4722,C4722)</f>
        <v>24329019</v>
      </c>
      <c r="B4722" s="100" t="s">
        <v>473</v>
      </c>
      <c r="C4722" s="101">
        <f>VLOOKUP(B4722,WEAPON!$B:$D,3,0)</f>
        <v>24329</v>
      </c>
      <c r="D4722" s="102">
        <v>19</v>
      </c>
      <c r="E4722" s="101">
        <v>1</v>
      </c>
      <c r="F4722" s="101">
        <v>246</v>
      </c>
      <c r="G4722" s="101">
        <v>0</v>
      </c>
      <c r="H4722" s="101">
        <v>2</v>
      </c>
      <c r="I4722" s="101">
        <v>1218</v>
      </c>
      <c r="J4722" s="101">
        <v>0</v>
      </c>
      <c r="K4722" s="101">
        <v>3</v>
      </c>
      <c r="L4722" s="101">
        <v>527</v>
      </c>
      <c r="M4722" s="101">
        <v>0</v>
      </c>
      <c r="N4722" s="100" t="str">
        <f t="shared" si="219"/>
        <v>공격력 +246</v>
      </c>
      <c r="O4722" s="100" t="str">
        <f t="shared" si="220"/>
        <v>최대 체력 +1218</v>
      </c>
      <c r="P4722" s="100" t="str">
        <f t="shared" si="221"/>
        <v>치유력 +527</v>
      </c>
    </row>
    <row r="4723" spans="1:16" ht="13.8" customHeight="1">
      <c r="A4723" s="101">
        <f>C4723*ID규칙_기본능력치그룹_단위+COUNTIF($C$4:C4723,C4723)</f>
        <v>24329020</v>
      </c>
      <c r="B4723" s="100" t="s">
        <v>473</v>
      </c>
      <c r="C4723" s="101">
        <f>VLOOKUP(B4723,WEAPON!$B:$D,3,0)</f>
        <v>24329</v>
      </c>
      <c r="D4723" s="102">
        <v>20</v>
      </c>
      <c r="E4723" s="101">
        <v>1</v>
      </c>
      <c r="F4723" s="101">
        <v>254</v>
      </c>
      <c r="G4723" s="101">
        <v>0</v>
      </c>
      <c r="H4723" s="101">
        <v>2</v>
      </c>
      <c r="I4723" s="101">
        <v>1260</v>
      </c>
      <c r="J4723" s="101">
        <v>0</v>
      </c>
      <c r="K4723" s="101">
        <v>3</v>
      </c>
      <c r="L4723" s="101">
        <v>545</v>
      </c>
      <c r="M4723" s="101">
        <v>0</v>
      </c>
      <c r="N4723" s="100" t="str">
        <f t="shared" si="219"/>
        <v>공격력 +254</v>
      </c>
      <c r="O4723" s="100" t="str">
        <f t="shared" si="220"/>
        <v>최대 체력 +1260</v>
      </c>
      <c r="P4723" s="100" t="str">
        <f t="shared" si="221"/>
        <v>치유력 +545</v>
      </c>
    </row>
    <row r="4724" spans="1:16" ht="13.8" customHeight="1">
      <c r="A4724" s="101">
        <f>C4724*ID규칙_기본능력치그룹_단위+COUNTIF($C$4:C4724,C4724)</f>
        <v>24329021</v>
      </c>
      <c r="B4724" s="100" t="s">
        <v>473</v>
      </c>
      <c r="C4724" s="101">
        <f>VLOOKUP(B4724,WEAPON!$B:$D,3,0)</f>
        <v>24329</v>
      </c>
      <c r="D4724" s="102">
        <v>21</v>
      </c>
      <c r="E4724" s="101">
        <v>1</v>
      </c>
      <c r="F4724" s="101">
        <v>263</v>
      </c>
      <c r="G4724" s="101">
        <v>0</v>
      </c>
      <c r="H4724" s="101">
        <v>2</v>
      </c>
      <c r="I4724" s="101">
        <v>1302</v>
      </c>
      <c r="J4724" s="101">
        <v>0</v>
      </c>
      <c r="K4724" s="101">
        <v>3</v>
      </c>
      <c r="L4724" s="101">
        <v>563</v>
      </c>
      <c r="M4724" s="101">
        <v>0</v>
      </c>
      <c r="N4724" s="100" t="str">
        <f t="shared" si="219"/>
        <v>공격력 +263</v>
      </c>
      <c r="O4724" s="100" t="str">
        <f t="shared" si="220"/>
        <v>최대 체력 +1302</v>
      </c>
      <c r="P4724" s="100" t="str">
        <f t="shared" si="221"/>
        <v>치유력 +563</v>
      </c>
    </row>
    <row r="4725" spans="1:16" ht="13.8" customHeight="1">
      <c r="A4725" s="101">
        <f>C4725*ID규칙_기본능력치그룹_단위+COUNTIF($C$4:C4725,C4725)</f>
        <v>24329022</v>
      </c>
      <c r="B4725" s="100" t="s">
        <v>473</v>
      </c>
      <c r="C4725" s="101">
        <f>VLOOKUP(B4725,WEAPON!$B:$D,3,0)</f>
        <v>24329</v>
      </c>
      <c r="D4725" s="102">
        <v>22</v>
      </c>
      <c r="E4725" s="101">
        <v>1</v>
      </c>
      <c r="F4725" s="101">
        <v>271</v>
      </c>
      <c r="G4725" s="101">
        <v>0</v>
      </c>
      <c r="H4725" s="101">
        <v>2</v>
      </c>
      <c r="I4725" s="101">
        <v>1344</v>
      </c>
      <c r="J4725" s="101">
        <v>0</v>
      </c>
      <c r="K4725" s="101">
        <v>3</v>
      </c>
      <c r="L4725" s="101">
        <v>581</v>
      </c>
      <c r="M4725" s="101">
        <v>0</v>
      </c>
      <c r="N4725" s="100" t="str">
        <f t="shared" si="219"/>
        <v>공격력 +271</v>
      </c>
      <c r="O4725" s="100" t="str">
        <f t="shared" si="220"/>
        <v>최대 체력 +1344</v>
      </c>
      <c r="P4725" s="100" t="str">
        <f t="shared" si="221"/>
        <v>치유력 +581</v>
      </c>
    </row>
    <row r="4726" spans="1:16" ht="13.8" customHeight="1">
      <c r="A4726" s="101">
        <f>C4726*ID규칙_기본능력치그룹_단위+COUNTIF($C$4:C4726,C4726)</f>
        <v>24329023</v>
      </c>
      <c r="B4726" s="100" t="s">
        <v>473</v>
      </c>
      <c r="C4726" s="101">
        <f>VLOOKUP(B4726,WEAPON!$B:$D,3,0)</f>
        <v>24329</v>
      </c>
      <c r="D4726" s="102">
        <v>23</v>
      </c>
      <c r="E4726" s="101">
        <v>1</v>
      </c>
      <c r="F4726" s="101">
        <v>280</v>
      </c>
      <c r="G4726" s="101">
        <v>0</v>
      </c>
      <c r="H4726" s="101">
        <v>2</v>
      </c>
      <c r="I4726" s="101">
        <v>1386</v>
      </c>
      <c r="J4726" s="101">
        <v>0</v>
      </c>
      <c r="K4726" s="101">
        <v>3</v>
      </c>
      <c r="L4726" s="101">
        <v>599</v>
      </c>
      <c r="M4726" s="101">
        <v>0</v>
      </c>
      <c r="N4726" s="100" t="str">
        <f t="shared" si="219"/>
        <v>공격력 +280</v>
      </c>
      <c r="O4726" s="100" t="str">
        <f t="shared" si="220"/>
        <v>최대 체력 +1386</v>
      </c>
      <c r="P4726" s="100" t="str">
        <f t="shared" si="221"/>
        <v>치유력 +599</v>
      </c>
    </row>
    <row r="4727" spans="1:16" ht="13.8" customHeight="1">
      <c r="A4727" s="101">
        <f>C4727*ID규칙_기본능력치그룹_단위+COUNTIF($C$4:C4727,C4727)</f>
        <v>24329024</v>
      </c>
      <c r="B4727" s="100" t="s">
        <v>473</v>
      </c>
      <c r="C4727" s="101">
        <f>VLOOKUP(B4727,WEAPON!$B:$D,3,0)</f>
        <v>24329</v>
      </c>
      <c r="D4727" s="102">
        <v>24</v>
      </c>
      <c r="E4727" s="101">
        <v>1</v>
      </c>
      <c r="F4727" s="101">
        <v>288</v>
      </c>
      <c r="G4727" s="101">
        <v>0</v>
      </c>
      <c r="H4727" s="101">
        <v>2</v>
      </c>
      <c r="I4727" s="101">
        <v>1428</v>
      </c>
      <c r="J4727" s="101">
        <v>0</v>
      </c>
      <c r="K4727" s="101">
        <v>3</v>
      </c>
      <c r="L4727" s="101">
        <v>617</v>
      </c>
      <c r="M4727" s="101">
        <v>0</v>
      </c>
      <c r="N4727" s="100" t="str">
        <f t="shared" si="219"/>
        <v>공격력 +288</v>
      </c>
      <c r="O4727" s="100" t="str">
        <f t="shared" si="220"/>
        <v>최대 체력 +1428</v>
      </c>
      <c r="P4727" s="100" t="str">
        <f t="shared" si="221"/>
        <v>치유력 +617</v>
      </c>
    </row>
    <row r="4728" spans="1:16" ht="13.8" customHeight="1">
      <c r="A4728" s="101">
        <f>C4728*ID규칙_기본능력치그룹_단위+COUNTIF($C$4:C4728,C4728)</f>
        <v>24329025</v>
      </c>
      <c r="B4728" s="100" t="s">
        <v>473</v>
      </c>
      <c r="C4728" s="101">
        <f>VLOOKUP(B4728,WEAPON!$B:$D,3,0)</f>
        <v>24329</v>
      </c>
      <c r="D4728" s="102">
        <v>25</v>
      </c>
      <c r="E4728" s="101">
        <v>1</v>
      </c>
      <c r="F4728" s="101">
        <v>297</v>
      </c>
      <c r="G4728" s="101">
        <v>0</v>
      </c>
      <c r="H4728" s="101">
        <v>2</v>
      </c>
      <c r="I4728" s="101">
        <v>1470</v>
      </c>
      <c r="J4728" s="101">
        <v>0</v>
      </c>
      <c r="K4728" s="101">
        <v>3</v>
      </c>
      <c r="L4728" s="101">
        <v>635</v>
      </c>
      <c r="M4728" s="101">
        <v>0</v>
      </c>
      <c r="N4728" s="100" t="str">
        <f t="shared" si="219"/>
        <v>공격력 +297</v>
      </c>
      <c r="O4728" s="100" t="str">
        <f t="shared" si="220"/>
        <v>최대 체력 +1470</v>
      </c>
      <c r="P4728" s="100" t="str">
        <f t="shared" si="221"/>
        <v>치유력 +635</v>
      </c>
    </row>
    <row r="4729" spans="1:16" ht="13.8" customHeight="1">
      <c r="A4729" s="101">
        <f>C4729*ID규칙_기본능력치그룹_단위+COUNTIF($C$4:C4729,C4729)</f>
        <v>24329026</v>
      </c>
      <c r="B4729" s="100" t="s">
        <v>473</v>
      </c>
      <c r="C4729" s="101">
        <f>VLOOKUP(B4729,WEAPON!$B:$D,3,0)</f>
        <v>24329</v>
      </c>
      <c r="D4729" s="102">
        <v>26</v>
      </c>
      <c r="E4729" s="101">
        <v>1</v>
      </c>
      <c r="F4729" s="101">
        <v>305</v>
      </c>
      <c r="G4729" s="101">
        <v>0</v>
      </c>
      <c r="H4729" s="101">
        <v>2</v>
      </c>
      <c r="I4729" s="101">
        <v>1513</v>
      </c>
      <c r="J4729" s="101">
        <v>0</v>
      </c>
      <c r="K4729" s="101">
        <v>3</v>
      </c>
      <c r="L4729" s="101">
        <v>654</v>
      </c>
      <c r="M4729" s="101">
        <v>0</v>
      </c>
      <c r="N4729" s="100" t="str">
        <f t="shared" si="219"/>
        <v>공격력 +305</v>
      </c>
      <c r="O4729" s="100" t="str">
        <f t="shared" si="220"/>
        <v>최대 체력 +1513</v>
      </c>
      <c r="P4729" s="100" t="str">
        <f t="shared" si="221"/>
        <v>치유력 +654</v>
      </c>
    </row>
    <row r="4730" spans="1:16" ht="13.8" customHeight="1">
      <c r="A4730" s="101">
        <f>C4730*ID규칙_기본능력치그룹_단위+COUNTIF($C$4:C4730,C4730)</f>
        <v>24329027</v>
      </c>
      <c r="B4730" s="100" t="s">
        <v>473</v>
      </c>
      <c r="C4730" s="101">
        <f>VLOOKUP(B4730,WEAPON!$B:$D,3,0)</f>
        <v>24329</v>
      </c>
      <c r="D4730" s="102">
        <v>27</v>
      </c>
      <c r="E4730" s="101">
        <v>1</v>
      </c>
      <c r="F4730" s="101">
        <v>314</v>
      </c>
      <c r="G4730" s="101">
        <v>0</v>
      </c>
      <c r="H4730" s="101">
        <v>2</v>
      </c>
      <c r="I4730" s="101">
        <v>1555</v>
      </c>
      <c r="J4730" s="101">
        <v>0</v>
      </c>
      <c r="K4730" s="101">
        <v>3</v>
      </c>
      <c r="L4730" s="101">
        <v>672</v>
      </c>
      <c r="M4730" s="101">
        <v>0</v>
      </c>
      <c r="N4730" s="100" t="str">
        <f t="shared" si="219"/>
        <v>공격력 +314</v>
      </c>
      <c r="O4730" s="100" t="str">
        <f t="shared" si="220"/>
        <v>최대 체력 +1555</v>
      </c>
      <c r="P4730" s="100" t="str">
        <f t="shared" si="221"/>
        <v>치유력 +672</v>
      </c>
    </row>
    <row r="4731" spans="1:16" ht="13.8" customHeight="1">
      <c r="A4731" s="101">
        <f>C4731*ID규칙_기본능력치그룹_단위+COUNTIF($C$4:C4731,C4731)</f>
        <v>24329028</v>
      </c>
      <c r="B4731" s="100" t="s">
        <v>473</v>
      </c>
      <c r="C4731" s="101">
        <f>VLOOKUP(B4731,WEAPON!$B:$D,3,0)</f>
        <v>24329</v>
      </c>
      <c r="D4731" s="102">
        <v>28</v>
      </c>
      <c r="E4731" s="101">
        <v>1</v>
      </c>
      <c r="F4731" s="101">
        <v>322</v>
      </c>
      <c r="G4731" s="101">
        <v>0</v>
      </c>
      <c r="H4731" s="101">
        <v>2</v>
      </c>
      <c r="I4731" s="101">
        <v>1597</v>
      </c>
      <c r="J4731" s="101">
        <v>0</v>
      </c>
      <c r="K4731" s="101">
        <v>3</v>
      </c>
      <c r="L4731" s="101">
        <v>690</v>
      </c>
      <c r="M4731" s="101">
        <v>0</v>
      </c>
      <c r="N4731" s="100" t="str">
        <f t="shared" si="219"/>
        <v>공격력 +322</v>
      </c>
      <c r="O4731" s="100" t="str">
        <f t="shared" si="220"/>
        <v>최대 체력 +1597</v>
      </c>
      <c r="P4731" s="100" t="str">
        <f t="shared" si="221"/>
        <v>치유력 +690</v>
      </c>
    </row>
    <row r="4732" spans="1:16" ht="13.8" customHeight="1">
      <c r="A4732" s="101">
        <f>C4732*ID규칙_기본능력치그룹_단위+COUNTIF($C$4:C4732,C4732)</f>
        <v>24329029</v>
      </c>
      <c r="B4732" s="100" t="s">
        <v>473</v>
      </c>
      <c r="C4732" s="101">
        <f>VLOOKUP(B4732,WEAPON!$B:$D,3,0)</f>
        <v>24329</v>
      </c>
      <c r="D4732" s="102">
        <v>29</v>
      </c>
      <c r="E4732" s="101">
        <v>1</v>
      </c>
      <c r="F4732" s="101">
        <v>331</v>
      </c>
      <c r="G4732" s="101">
        <v>0</v>
      </c>
      <c r="H4732" s="101">
        <v>2</v>
      </c>
      <c r="I4732" s="101">
        <v>1639</v>
      </c>
      <c r="J4732" s="101">
        <v>0</v>
      </c>
      <c r="K4732" s="101">
        <v>3</v>
      </c>
      <c r="L4732" s="101">
        <v>708</v>
      </c>
      <c r="M4732" s="101">
        <v>0</v>
      </c>
      <c r="N4732" s="100" t="str">
        <f t="shared" si="219"/>
        <v>공격력 +331</v>
      </c>
      <c r="O4732" s="100" t="str">
        <f t="shared" si="220"/>
        <v>최대 체력 +1639</v>
      </c>
      <c r="P4732" s="100" t="str">
        <f t="shared" si="221"/>
        <v>치유력 +708</v>
      </c>
    </row>
    <row r="4733" spans="1:16" ht="13.8" customHeight="1">
      <c r="A4733" s="101">
        <f>C4733*ID규칙_기본능력치그룹_단위+COUNTIF($C$4:C4733,C4733)</f>
        <v>24329030</v>
      </c>
      <c r="B4733" s="100" t="s">
        <v>473</v>
      </c>
      <c r="C4733" s="101">
        <f>VLOOKUP(B4733,WEAPON!$B:$D,3,0)</f>
        <v>24329</v>
      </c>
      <c r="D4733" s="102">
        <v>30</v>
      </c>
      <c r="E4733" s="101">
        <v>1</v>
      </c>
      <c r="F4733" s="101">
        <v>339</v>
      </c>
      <c r="G4733" s="101">
        <v>0</v>
      </c>
      <c r="H4733" s="101">
        <v>2</v>
      </c>
      <c r="I4733" s="101">
        <v>1681</v>
      </c>
      <c r="J4733" s="101">
        <v>0</v>
      </c>
      <c r="K4733" s="101">
        <v>3</v>
      </c>
      <c r="L4733" s="101">
        <v>726</v>
      </c>
      <c r="M4733" s="101">
        <v>0</v>
      </c>
      <c r="N4733" s="100" t="str">
        <f t="shared" si="219"/>
        <v>공격력 +339</v>
      </c>
      <c r="O4733" s="100" t="str">
        <f t="shared" si="220"/>
        <v>최대 체력 +1681</v>
      </c>
      <c r="P4733" s="100" t="str">
        <f t="shared" si="221"/>
        <v>치유력 +726</v>
      </c>
    </row>
    <row r="4734" spans="1:16" ht="13.8" customHeight="1">
      <c r="A4734" s="101">
        <f>C4734*ID규칙_기본능력치그룹_단위+COUNTIF($C$4:C4734,C4734)</f>
        <v>24329031</v>
      </c>
      <c r="B4734" s="100" t="s">
        <v>473</v>
      </c>
      <c r="C4734" s="101">
        <f>VLOOKUP(B4734,WEAPON!$B:$D,3,0)</f>
        <v>24329</v>
      </c>
      <c r="D4734" s="102">
        <v>31</v>
      </c>
      <c r="E4734" s="101">
        <v>1</v>
      </c>
      <c r="F4734" s="101">
        <v>348</v>
      </c>
      <c r="G4734" s="101">
        <v>0</v>
      </c>
      <c r="H4734" s="101">
        <v>2</v>
      </c>
      <c r="I4734" s="101">
        <v>1723</v>
      </c>
      <c r="J4734" s="101">
        <v>0</v>
      </c>
      <c r="K4734" s="101">
        <v>3</v>
      </c>
      <c r="L4734" s="101">
        <v>744</v>
      </c>
      <c r="M4734" s="101">
        <v>0</v>
      </c>
      <c r="N4734" s="100" t="str">
        <f t="shared" si="219"/>
        <v>공격력 +348</v>
      </c>
      <c r="O4734" s="100" t="str">
        <f t="shared" si="220"/>
        <v>최대 체력 +1723</v>
      </c>
      <c r="P4734" s="100" t="str">
        <f t="shared" si="221"/>
        <v>치유력 +744</v>
      </c>
    </row>
    <row r="4735" spans="1:16" ht="13.8" customHeight="1">
      <c r="A4735" s="101">
        <f>C4735*ID규칙_기본능력치그룹_단위+COUNTIF($C$4:C4735,C4735)</f>
        <v>24329032</v>
      </c>
      <c r="B4735" s="100" t="s">
        <v>473</v>
      </c>
      <c r="C4735" s="101">
        <f>VLOOKUP(B4735,WEAPON!$B:$D,3,0)</f>
        <v>24329</v>
      </c>
      <c r="D4735" s="102">
        <v>32</v>
      </c>
      <c r="E4735" s="101">
        <v>1</v>
      </c>
      <c r="F4735" s="101">
        <v>356</v>
      </c>
      <c r="G4735" s="101">
        <v>0</v>
      </c>
      <c r="H4735" s="101">
        <v>2</v>
      </c>
      <c r="I4735" s="101">
        <v>1765</v>
      </c>
      <c r="J4735" s="101">
        <v>0</v>
      </c>
      <c r="K4735" s="101">
        <v>3</v>
      </c>
      <c r="L4735" s="101">
        <v>762</v>
      </c>
      <c r="M4735" s="101">
        <v>0</v>
      </c>
      <c r="N4735" s="100" t="str">
        <f t="shared" si="219"/>
        <v>공격력 +356</v>
      </c>
      <c r="O4735" s="100" t="str">
        <f t="shared" si="220"/>
        <v>최대 체력 +1765</v>
      </c>
      <c r="P4735" s="100" t="str">
        <f t="shared" si="221"/>
        <v>치유력 +762</v>
      </c>
    </row>
    <row r="4736" spans="1:16" ht="13.8" customHeight="1">
      <c r="A4736" s="101">
        <f>C4736*ID규칙_기본능력치그룹_단위+COUNTIF($C$4:C4736,C4736)</f>
        <v>24329033</v>
      </c>
      <c r="B4736" s="100" t="s">
        <v>473</v>
      </c>
      <c r="C4736" s="101">
        <f>VLOOKUP(B4736,WEAPON!$B:$D,3,0)</f>
        <v>24329</v>
      </c>
      <c r="D4736" s="102">
        <v>33</v>
      </c>
      <c r="E4736" s="101">
        <v>1</v>
      </c>
      <c r="F4736" s="101">
        <v>365</v>
      </c>
      <c r="G4736" s="101">
        <v>0</v>
      </c>
      <c r="H4736" s="101">
        <v>2</v>
      </c>
      <c r="I4736" s="101">
        <v>1807</v>
      </c>
      <c r="J4736" s="101">
        <v>0</v>
      </c>
      <c r="K4736" s="101">
        <v>3</v>
      </c>
      <c r="L4736" s="101">
        <v>781</v>
      </c>
      <c r="M4736" s="101">
        <v>0</v>
      </c>
      <c r="N4736" s="100" t="str">
        <f t="shared" si="219"/>
        <v>공격력 +365</v>
      </c>
      <c r="O4736" s="100" t="str">
        <f t="shared" si="220"/>
        <v>최대 체력 +1807</v>
      </c>
      <c r="P4736" s="100" t="str">
        <f t="shared" si="221"/>
        <v>치유력 +781</v>
      </c>
    </row>
    <row r="4737" spans="1:16" ht="13.8" customHeight="1">
      <c r="A4737" s="101">
        <f>C4737*ID규칙_기본능력치그룹_단위+COUNTIF($C$4:C4737,C4737)</f>
        <v>24329034</v>
      </c>
      <c r="B4737" s="100" t="s">
        <v>473</v>
      </c>
      <c r="C4737" s="101">
        <f>VLOOKUP(B4737,WEAPON!$B:$D,3,0)</f>
        <v>24329</v>
      </c>
      <c r="D4737" s="102">
        <v>34</v>
      </c>
      <c r="E4737" s="101">
        <v>1</v>
      </c>
      <c r="F4737" s="101">
        <v>373</v>
      </c>
      <c r="G4737" s="101">
        <v>0</v>
      </c>
      <c r="H4737" s="101">
        <v>2</v>
      </c>
      <c r="I4737" s="101">
        <v>1849</v>
      </c>
      <c r="J4737" s="101">
        <v>0</v>
      </c>
      <c r="K4737" s="101">
        <v>3</v>
      </c>
      <c r="L4737" s="101">
        <v>799</v>
      </c>
      <c r="M4737" s="101">
        <v>0</v>
      </c>
      <c r="N4737" s="100" t="str">
        <f t="shared" si="219"/>
        <v>공격력 +373</v>
      </c>
      <c r="O4737" s="100" t="str">
        <f t="shared" si="220"/>
        <v>최대 체력 +1849</v>
      </c>
      <c r="P4737" s="100" t="str">
        <f t="shared" si="221"/>
        <v>치유력 +799</v>
      </c>
    </row>
    <row r="4738" spans="1:16" ht="13.8" customHeight="1">
      <c r="A4738" s="101">
        <f>C4738*ID규칙_기본능력치그룹_단위+COUNTIF($C$4:C4738,C4738)</f>
        <v>24329035</v>
      </c>
      <c r="B4738" s="100" t="s">
        <v>473</v>
      </c>
      <c r="C4738" s="101">
        <f>VLOOKUP(B4738,WEAPON!$B:$D,3,0)</f>
        <v>24329</v>
      </c>
      <c r="D4738" s="102">
        <v>35</v>
      </c>
      <c r="E4738" s="101">
        <v>1</v>
      </c>
      <c r="F4738" s="101">
        <v>382</v>
      </c>
      <c r="G4738" s="101">
        <v>0</v>
      </c>
      <c r="H4738" s="101">
        <v>2</v>
      </c>
      <c r="I4738" s="101">
        <v>1891</v>
      </c>
      <c r="J4738" s="101">
        <v>0</v>
      </c>
      <c r="K4738" s="101">
        <v>3</v>
      </c>
      <c r="L4738" s="101">
        <v>817</v>
      </c>
      <c r="M4738" s="101">
        <v>0</v>
      </c>
      <c r="N4738" s="100" t="str">
        <f t="shared" si="219"/>
        <v>공격력 +382</v>
      </c>
      <c r="O4738" s="100" t="str">
        <f t="shared" si="220"/>
        <v>최대 체력 +1891</v>
      </c>
      <c r="P4738" s="100" t="str">
        <f t="shared" si="221"/>
        <v>치유력 +817</v>
      </c>
    </row>
    <row r="4739" spans="1:16" ht="13.8" customHeight="1">
      <c r="A4739" s="101">
        <f>C4739*ID규칙_기본능력치그룹_단위+COUNTIF($C$4:C4739,C4739)</f>
        <v>24329036</v>
      </c>
      <c r="B4739" s="100" t="s">
        <v>473</v>
      </c>
      <c r="C4739" s="101">
        <f>VLOOKUP(B4739,WEAPON!$B:$D,3,0)</f>
        <v>24329</v>
      </c>
      <c r="D4739" s="102">
        <v>36</v>
      </c>
      <c r="E4739" s="101">
        <v>1</v>
      </c>
      <c r="F4739" s="101">
        <v>390</v>
      </c>
      <c r="G4739" s="101">
        <v>0</v>
      </c>
      <c r="H4739" s="101">
        <v>2</v>
      </c>
      <c r="I4739" s="101">
        <v>1933</v>
      </c>
      <c r="J4739" s="101">
        <v>0</v>
      </c>
      <c r="K4739" s="101">
        <v>3</v>
      </c>
      <c r="L4739" s="101">
        <v>835</v>
      </c>
      <c r="M4739" s="101">
        <v>0</v>
      </c>
      <c r="N4739" s="100" t="str">
        <f t="shared" si="219"/>
        <v>공격력 +390</v>
      </c>
      <c r="O4739" s="100" t="str">
        <f t="shared" si="220"/>
        <v>최대 체력 +1933</v>
      </c>
      <c r="P4739" s="100" t="str">
        <f t="shared" si="221"/>
        <v>치유력 +835</v>
      </c>
    </row>
    <row r="4740" spans="1:16" ht="13.8" customHeight="1">
      <c r="A4740" s="101">
        <f>C4740*ID규칙_기본능력치그룹_단위+COUNTIF($C$4:C4740,C4740)</f>
        <v>24329037</v>
      </c>
      <c r="B4740" s="100" t="s">
        <v>473</v>
      </c>
      <c r="C4740" s="101">
        <f>VLOOKUP(B4740,WEAPON!$B:$D,3,0)</f>
        <v>24329</v>
      </c>
      <c r="D4740" s="102">
        <v>37</v>
      </c>
      <c r="E4740" s="101">
        <v>1</v>
      </c>
      <c r="F4740" s="101">
        <v>399</v>
      </c>
      <c r="G4740" s="101">
        <v>0</v>
      </c>
      <c r="H4740" s="101">
        <v>2</v>
      </c>
      <c r="I4740" s="101">
        <v>1975</v>
      </c>
      <c r="J4740" s="101">
        <v>0</v>
      </c>
      <c r="K4740" s="101">
        <v>3</v>
      </c>
      <c r="L4740" s="101">
        <v>853</v>
      </c>
      <c r="M4740" s="101">
        <v>0</v>
      </c>
      <c r="N4740" s="100" t="str">
        <f t="shared" ref="N4740:N4803" si="222">IF(E4740=0,"-",VLOOKUP(E4740,STATS_TYPE,2,0)&amp;" +")&amp;IF(E4740=0,"",IF(G4740=0,F4740,F4740/100&amp;"%"))</f>
        <v>공격력 +399</v>
      </c>
      <c r="O4740" s="100" t="str">
        <f t="shared" ref="O4740:O4803" si="223">IF(H4740=0,"-",VLOOKUP(H4740,STATS_TYPE,2,0)&amp;" +")&amp;IF(H4740=0,"",IF(J4740=0,I4740,I4740/100&amp;"%"))</f>
        <v>최대 체력 +1975</v>
      </c>
      <c r="P4740" s="100" t="str">
        <f t="shared" ref="P4740:P4803" si="224">IF(K4740=0,"-",VLOOKUP(K4740,STATS_TYPE,2,0)&amp;" +")&amp;IF(K4740=0,"",IF(M4740=0,L4740,L4740/100&amp;"%"))</f>
        <v>치유력 +853</v>
      </c>
    </row>
    <row r="4741" spans="1:16" ht="13.8" customHeight="1">
      <c r="A4741" s="101">
        <f>C4741*ID규칙_기본능력치그룹_단위+COUNTIF($C$4:C4741,C4741)</f>
        <v>24329038</v>
      </c>
      <c r="B4741" s="100" t="s">
        <v>473</v>
      </c>
      <c r="C4741" s="101">
        <f>VLOOKUP(B4741,WEAPON!$B:$D,3,0)</f>
        <v>24329</v>
      </c>
      <c r="D4741" s="102">
        <v>38</v>
      </c>
      <c r="E4741" s="101">
        <v>1</v>
      </c>
      <c r="F4741" s="101">
        <v>407</v>
      </c>
      <c r="G4741" s="101">
        <v>0</v>
      </c>
      <c r="H4741" s="101">
        <v>2</v>
      </c>
      <c r="I4741" s="101">
        <v>2017</v>
      </c>
      <c r="J4741" s="101">
        <v>0</v>
      </c>
      <c r="K4741" s="101">
        <v>3</v>
      </c>
      <c r="L4741" s="101">
        <v>871</v>
      </c>
      <c r="M4741" s="101">
        <v>0</v>
      </c>
      <c r="N4741" s="100" t="str">
        <f t="shared" si="222"/>
        <v>공격력 +407</v>
      </c>
      <c r="O4741" s="100" t="str">
        <f t="shared" si="223"/>
        <v>최대 체력 +2017</v>
      </c>
      <c r="P4741" s="100" t="str">
        <f t="shared" si="224"/>
        <v>치유력 +871</v>
      </c>
    </row>
    <row r="4742" spans="1:16" ht="13.8" customHeight="1">
      <c r="A4742" s="101">
        <f>C4742*ID규칙_기본능력치그룹_단위+COUNTIF($C$4:C4742,C4742)</f>
        <v>24329039</v>
      </c>
      <c r="B4742" s="100" t="s">
        <v>473</v>
      </c>
      <c r="C4742" s="101">
        <f>VLOOKUP(B4742,WEAPON!$B:$D,3,0)</f>
        <v>24329</v>
      </c>
      <c r="D4742" s="102">
        <v>39</v>
      </c>
      <c r="E4742" s="101">
        <v>1</v>
      </c>
      <c r="F4742" s="101">
        <v>416</v>
      </c>
      <c r="G4742" s="101">
        <v>0</v>
      </c>
      <c r="H4742" s="101">
        <v>2</v>
      </c>
      <c r="I4742" s="101">
        <v>2059</v>
      </c>
      <c r="J4742" s="101">
        <v>0</v>
      </c>
      <c r="K4742" s="101">
        <v>3</v>
      </c>
      <c r="L4742" s="101">
        <v>889</v>
      </c>
      <c r="M4742" s="101">
        <v>0</v>
      </c>
      <c r="N4742" s="100" t="str">
        <f t="shared" si="222"/>
        <v>공격력 +416</v>
      </c>
      <c r="O4742" s="100" t="str">
        <f t="shared" si="223"/>
        <v>최대 체력 +2059</v>
      </c>
      <c r="P4742" s="100" t="str">
        <f t="shared" si="224"/>
        <v>치유력 +889</v>
      </c>
    </row>
    <row r="4743" spans="1:16" ht="13.8" customHeight="1">
      <c r="A4743" s="101">
        <f>C4743*ID규칙_기본능력치그룹_단위+COUNTIF($C$4:C4743,C4743)</f>
        <v>24329040</v>
      </c>
      <c r="B4743" s="100" t="s">
        <v>473</v>
      </c>
      <c r="C4743" s="101">
        <f>VLOOKUP(B4743,WEAPON!$B:$D,3,0)</f>
        <v>24329</v>
      </c>
      <c r="D4743" s="102">
        <v>40</v>
      </c>
      <c r="E4743" s="101">
        <v>1</v>
      </c>
      <c r="F4743" s="101">
        <v>424</v>
      </c>
      <c r="G4743" s="101">
        <v>0</v>
      </c>
      <c r="H4743" s="101">
        <v>2</v>
      </c>
      <c r="I4743" s="101">
        <v>2101</v>
      </c>
      <c r="J4743" s="101">
        <v>0</v>
      </c>
      <c r="K4743" s="101">
        <v>3</v>
      </c>
      <c r="L4743" s="101">
        <v>908</v>
      </c>
      <c r="M4743" s="101">
        <v>0</v>
      </c>
      <c r="N4743" s="100" t="str">
        <f t="shared" si="222"/>
        <v>공격력 +424</v>
      </c>
      <c r="O4743" s="100" t="str">
        <f t="shared" si="223"/>
        <v>최대 체력 +2101</v>
      </c>
      <c r="P4743" s="100" t="str">
        <f t="shared" si="224"/>
        <v>치유력 +908</v>
      </c>
    </row>
    <row r="4744" spans="1:16" ht="13.8" customHeight="1">
      <c r="A4744" s="101">
        <f>C4744*ID규칙_기본능력치그룹_단위+COUNTIF($C$4:C4744,C4744)</f>
        <v>24329041</v>
      </c>
      <c r="B4744" s="100" t="s">
        <v>473</v>
      </c>
      <c r="C4744" s="101">
        <f>VLOOKUP(B4744,WEAPON!$B:$D,3,0)</f>
        <v>24329</v>
      </c>
      <c r="D4744" s="102">
        <v>41</v>
      </c>
      <c r="E4744" s="101">
        <v>1</v>
      </c>
      <c r="F4744" s="101">
        <v>433</v>
      </c>
      <c r="G4744" s="101">
        <v>0</v>
      </c>
      <c r="H4744" s="101">
        <v>2</v>
      </c>
      <c r="I4744" s="101">
        <v>2143</v>
      </c>
      <c r="J4744" s="101">
        <v>0</v>
      </c>
      <c r="K4744" s="101">
        <v>3</v>
      </c>
      <c r="L4744" s="101">
        <v>926</v>
      </c>
      <c r="M4744" s="101">
        <v>0</v>
      </c>
      <c r="N4744" s="100" t="str">
        <f t="shared" si="222"/>
        <v>공격력 +433</v>
      </c>
      <c r="O4744" s="100" t="str">
        <f t="shared" si="223"/>
        <v>최대 체력 +2143</v>
      </c>
      <c r="P4744" s="100" t="str">
        <f t="shared" si="224"/>
        <v>치유력 +926</v>
      </c>
    </row>
    <row r="4745" spans="1:16" ht="13.8" customHeight="1">
      <c r="A4745" s="101">
        <f>C4745*ID규칙_기본능력치그룹_단위+COUNTIF($C$4:C4745,C4745)</f>
        <v>24329042</v>
      </c>
      <c r="B4745" s="100" t="s">
        <v>473</v>
      </c>
      <c r="C4745" s="101">
        <f>VLOOKUP(B4745,WEAPON!$B:$D,3,0)</f>
        <v>24329</v>
      </c>
      <c r="D4745" s="102">
        <v>42</v>
      </c>
      <c r="E4745" s="101">
        <v>1</v>
      </c>
      <c r="F4745" s="101">
        <v>441</v>
      </c>
      <c r="G4745" s="101">
        <v>0</v>
      </c>
      <c r="H4745" s="101">
        <v>2</v>
      </c>
      <c r="I4745" s="101">
        <v>2185</v>
      </c>
      <c r="J4745" s="101">
        <v>0</v>
      </c>
      <c r="K4745" s="101">
        <v>3</v>
      </c>
      <c r="L4745" s="101">
        <v>944</v>
      </c>
      <c r="M4745" s="101">
        <v>0</v>
      </c>
      <c r="N4745" s="100" t="str">
        <f t="shared" si="222"/>
        <v>공격력 +441</v>
      </c>
      <c r="O4745" s="100" t="str">
        <f t="shared" si="223"/>
        <v>최대 체력 +2185</v>
      </c>
      <c r="P4745" s="100" t="str">
        <f t="shared" si="224"/>
        <v>치유력 +944</v>
      </c>
    </row>
    <row r="4746" spans="1:16" ht="13.8" customHeight="1">
      <c r="A4746" s="101">
        <f>C4746*ID규칙_기본능력치그룹_단위+COUNTIF($C$4:C4746,C4746)</f>
        <v>24329043</v>
      </c>
      <c r="B4746" s="100" t="s">
        <v>473</v>
      </c>
      <c r="C4746" s="101">
        <f>VLOOKUP(B4746,WEAPON!$B:$D,3,0)</f>
        <v>24329</v>
      </c>
      <c r="D4746" s="102">
        <v>43</v>
      </c>
      <c r="E4746" s="101">
        <v>1</v>
      </c>
      <c r="F4746" s="101">
        <v>450</v>
      </c>
      <c r="G4746" s="101">
        <v>0</v>
      </c>
      <c r="H4746" s="101">
        <v>2</v>
      </c>
      <c r="I4746" s="101">
        <v>2227</v>
      </c>
      <c r="J4746" s="101">
        <v>0</v>
      </c>
      <c r="K4746" s="101">
        <v>3</v>
      </c>
      <c r="L4746" s="101">
        <v>962</v>
      </c>
      <c r="M4746" s="101">
        <v>0</v>
      </c>
      <c r="N4746" s="100" t="str">
        <f t="shared" si="222"/>
        <v>공격력 +450</v>
      </c>
      <c r="O4746" s="100" t="str">
        <f t="shared" si="223"/>
        <v>최대 체력 +2227</v>
      </c>
      <c r="P4746" s="100" t="str">
        <f t="shared" si="224"/>
        <v>치유력 +962</v>
      </c>
    </row>
    <row r="4747" spans="1:16" ht="13.8" customHeight="1">
      <c r="A4747" s="101">
        <f>C4747*ID규칙_기본능력치그룹_단위+COUNTIF($C$4:C4747,C4747)</f>
        <v>24329044</v>
      </c>
      <c r="B4747" s="100" t="s">
        <v>473</v>
      </c>
      <c r="C4747" s="101">
        <f>VLOOKUP(B4747,WEAPON!$B:$D,3,0)</f>
        <v>24329</v>
      </c>
      <c r="D4747" s="102">
        <v>44</v>
      </c>
      <c r="E4747" s="101">
        <v>1</v>
      </c>
      <c r="F4747" s="101">
        <v>458</v>
      </c>
      <c r="G4747" s="101">
        <v>0</v>
      </c>
      <c r="H4747" s="101">
        <v>2</v>
      </c>
      <c r="I4747" s="101">
        <v>2269</v>
      </c>
      <c r="J4747" s="101">
        <v>0</v>
      </c>
      <c r="K4747" s="101">
        <v>3</v>
      </c>
      <c r="L4747" s="101">
        <v>980</v>
      </c>
      <c r="M4747" s="101">
        <v>0</v>
      </c>
      <c r="N4747" s="100" t="str">
        <f t="shared" si="222"/>
        <v>공격력 +458</v>
      </c>
      <c r="O4747" s="100" t="str">
        <f t="shared" si="223"/>
        <v>최대 체력 +2269</v>
      </c>
      <c r="P4747" s="100" t="str">
        <f t="shared" si="224"/>
        <v>치유력 +980</v>
      </c>
    </row>
    <row r="4748" spans="1:16" ht="13.8" customHeight="1">
      <c r="A4748" s="101">
        <f>C4748*ID규칙_기본능력치그룹_단위+COUNTIF($C$4:C4748,C4748)</f>
        <v>24329045</v>
      </c>
      <c r="B4748" s="100" t="s">
        <v>473</v>
      </c>
      <c r="C4748" s="101">
        <f>VLOOKUP(B4748,WEAPON!$B:$D,3,0)</f>
        <v>24329</v>
      </c>
      <c r="D4748" s="102">
        <v>45</v>
      </c>
      <c r="E4748" s="101">
        <v>1</v>
      </c>
      <c r="F4748" s="101">
        <v>467</v>
      </c>
      <c r="G4748" s="101">
        <v>0</v>
      </c>
      <c r="H4748" s="101">
        <v>2</v>
      </c>
      <c r="I4748" s="101">
        <v>2311</v>
      </c>
      <c r="J4748" s="101">
        <v>0</v>
      </c>
      <c r="K4748" s="101">
        <v>3</v>
      </c>
      <c r="L4748" s="101">
        <v>998</v>
      </c>
      <c r="M4748" s="101">
        <v>0</v>
      </c>
      <c r="N4748" s="100" t="str">
        <f t="shared" si="222"/>
        <v>공격력 +467</v>
      </c>
      <c r="O4748" s="100" t="str">
        <f t="shared" si="223"/>
        <v>최대 체력 +2311</v>
      </c>
      <c r="P4748" s="100" t="str">
        <f t="shared" si="224"/>
        <v>치유력 +998</v>
      </c>
    </row>
    <row r="4749" spans="1:16" ht="13.8" customHeight="1">
      <c r="A4749" s="101">
        <f>C4749*ID규칙_기본능력치그룹_단위+COUNTIF($C$4:C4749,C4749)</f>
        <v>24329046</v>
      </c>
      <c r="B4749" s="100" t="s">
        <v>473</v>
      </c>
      <c r="C4749" s="101">
        <f>VLOOKUP(B4749,WEAPON!$B:$D,3,0)</f>
        <v>24329</v>
      </c>
      <c r="D4749" s="102">
        <v>46</v>
      </c>
      <c r="E4749" s="101">
        <v>1</v>
      </c>
      <c r="F4749" s="101">
        <v>475</v>
      </c>
      <c r="G4749" s="101">
        <v>0</v>
      </c>
      <c r="H4749" s="101">
        <v>2</v>
      </c>
      <c r="I4749" s="101">
        <v>2353</v>
      </c>
      <c r="J4749" s="101">
        <v>0</v>
      </c>
      <c r="K4749" s="101">
        <v>3</v>
      </c>
      <c r="L4749" s="101">
        <v>1016</v>
      </c>
      <c r="M4749" s="101">
        <v>0</v>
      </c>
      <c r="N4749" s="100" t="str">
        <f t="shared" si="222"/>
        <v>공격력 +475</v>
      </c>
      <c r="O4749" s="100" t="str">
        <f t="shared" si="223"/>
        <v>최대 체력 +2353</v>
      </c>
      <c r="P4749" s="100" t="str">
        <f t="shared" si="224"/>
        <v>치유력 +1016</v>
      </c>
    </row>
    <row r="4750" spans="1:16" ht="13.8" customHeight="1">
      <c r="A4750" s="101">
        <f>C4750*ID규칙_기본능력치그룹_단위+COUNTIF($C$4:C4750,C4750)</f>
        <v>24329047</v>
      </c>
      <c r="B4750" s="100" t="s">
        <v>473</v>
      </c>
      <c r="C4750" s="101">
        <f>VLOOKUP(B4750,WEAPON!$B:$D,3,0)</f>
        <v>24329</v>
      </c>
      <c r="D4750" s="102">
        <v>47</v>
      </c>
      <c r="E4750" s="101">
        <v>1</v>
      </c>
      <c r="F4750" s="101">
        <v>484</v>
      </c>
      <c r="G4750" s="101">
        <v>0</v>
      </c>
      <c r="H4750" s="101">
        <v>2</v>
      </c>
      <c r="I4750" s="101">
        <v>2395</v>
      </c>
      <c r="J4750" s="101">
        <v>0</v>
      </c>
      <c r="K4750" s="101">
        <v>3</v>
      </c>
      <c r="L4750" s="101">
        <v>1035</v>
      </c>
      <c r="M4750" s="101">
        <v>0</v>
      </c>
      <c r="N4750" s="100" t="str">
        <f t="shared" si="222"/>
        <v>공격력 +484</v>
      </c>
      <c r="O4750" s="100" t="str">
        <f t="shared" si="223"/>
        <v>최대 체력 +2395</v>
      </c>
      <c r="P4750" s="100" t="str">
        <f t="shared" si="224"/>
        <v>치유력 +1035</v>
      </c>
    </row>
    <row r="4751" spans="1:16" ht="13.8" customHeight="1">
      <c r="A4751" s="101">
        <f>C4751*ID규칙_기본능력치그룹_단위+COUNTIF($C$4:C4751,C4751)</f>
        <v>24329048</v>
      </c>
      <c r="B4751" s="100" t="s">
        <v>473</v>
      </c>
      <c r="C4751" s="101">
        <f>VLOOKUP(B4751,WEAPON!$B:$D,3,0)</f>
        <v>24329</v>
      </c>
      <c r="D4751" s="102">
        <v>48</v>
      </c>
      <c r="E4751" s="101">
        <v>1</v>
      </c>
      <c r="F4751" s="101">
        <v>492</v>
      </c>
      <c r="G4751" s="101">
        <v>0</v>
      </c>
      <c r="H4751" s="101">
        <v>2</v>
      </c>
      <c r="I4751" s="101">
        <v>2437</v>
      </c>
      <c r="J4751" s="101">
        <v>0</v>
      </c>
      <c r="K4751" s="101">
        <v>3</v>
      </c>
      <c r="L4751" s="101">
        <v>1053</v>
      </c>
      <c r="M4751" s="101">
        <v>0</v>
      </c>
      <c r="N4751" s="100" t="str">
        <f t="shared" si="222"/>
        <v>공격력 +492</v>
      </c>
      <c r="O4751" s="100" t="str">
        <f t="shared" si="223"/>
        <v>최대 체력 +2437</v>
      </c>
      <c r="P4751" s="100" t="str">
        <f t="shared" si="224"/>
        <v>치유력 +1053</v>
      </c>
    </row>
    <row r="4752" spans="1:16" ht="13.8" customHeight="1">
      <c r="A4752" s="101">
        <f>C4752*ID규칙_기본능력치그룹_단위+COUNTIF($C$4:C4752,C4752)</f>
        <v>24329049</v>
      </c>
      <c r="B4752" s="100" t="s">
        <v>473</v>
      </c>
      <c r="C4752" s="101">
        <f>VLOOKUP(B4752,WEAPON!$B:$D,3,0)</f>
        <v>24329</v>
      </c>
      <c r="D4752" s="102">
        <v>49</v>
      </c>
      <c r="E4752" s="101">
        <v>1</v>
      </c>
      <c r="F4752" s="101">
        <v>501</v>
      </c>
      <c r="G4752" s="101">
        <v>0</v>
      </c>
      <c r="H4752" s="101">
        <v>2</v>
      </c>
      <c r="I4752" s="101">
        <v>2479</v>
      </c>
      <c r="J4752" s="101">
        <v>0</v>
      </c>
      <c r="K4752" s="101">
        <v>3</v>
      </c>
      <c r="L4752" s="101">
        <v>1071</v>
      </c>
      <c r="M4752" s="101">
        <v>0</v>
      </c>
      <c r="N4752" s="100" t="str">
        <f t="shared" si="222"/>
        <v>공격력 +501</v>
      </c>
      <c r="O4752" s="100" t="str">
        <f t="shared" si="223"/>
        <v>최대 체력 +2479</v>
      </c>
      <c r="P4752" s="100" t="str">
        <f t="shared" si="224"/>
        <v>치유력 +1071</v>
      </c>
    </row>
    <row r="4753" spans="1:16" ht="13.8" customHeight="1">
      <c r="A4753" s="101">
        <f>C4753*ID규칙_기본능력치그룹_단위+COUNTIF($C$4:C4753,C4753)</f>
        <v>24329050</v>
      </c>
      <c r="B4753" s="100" t="s">
        <v>473</v>
      </c>
      <c r="C4753" s="101">
        <f>VLOOKUP(B4753,WEAPON!$B:$D,3,0)</f>
        <v>24329</v>
      </c>
      <c r="D4753" s="102">
        <v>50</v>
      </c>
      <c r="E4753" s="101">
        <v>1</v>
      </c>
      <c r="F4753" s="101">
        <v>509</v>
      </c>
      <c r="G4753" s="101">
        <v>0</v>
      </c>
      <c r="H4753" s="101">
        <v>2</v>
      </c>
      <c r="I4753" s="101">
        <v>2521</v>
      </c>
      <c r="J4753" s="101">
        <v>0</v>
      </c>
      <c r="K4753" s="101">
        <v>3</v>
      </c>
      <c r="L4753" s="101">
        <v>1089</v>
      </c>
      <c r="M4753" s="101">
        <v>0</v>
      </c>
      <c r="N4753" s="100" t="str">
        <f t="shared" si="222"/>
        <v>공격력 +509</v>
      </c>
      <c r="O4753" s="100" t="str">
        <f t="shared" si="223"/>
        <v>최대 체력 +2521</v>
      </c>
      <c r="P4753" s="100" t="str">
        <f t="shared" si="224"/>
        <v>치유력 +1089</v>
      </c>
    </row>
    <row r="4754" spans="1:16" ht="13.8" customHeight="1">
      <c r="A4754" s="101">
        <f>C4754*ID규칙_기본능력치그룹_단위+COUNTIF($C$4:C4754,C4754)</f>
        <v>24330001</v>
      </c>
      <c r="B4754" s="100" t="s">
        <v>475</v>
      </c>
      <c r="C4754" s="101">
        <f>VLOOKUP(B4754,WEAPON!$B:$D,3,0)</f>
        <v>24330</v>
      </c>
      <c r="D4754" s="102">
        <v>1</v>
      </c>
      <c r="E4754" s="101">
        <v>1</v>
      </c>
      <c r="F4754" s="101">
        <v>81</v>
      </c>
      <c r="G4754" s="101">
        <v>0</v>
      </c>
      <c r="H4754" s="101">
        <v>2</v>
      </c>
      <c r="I4754" s="101">
        <v>443</v>
      </c>
      <c r="J4754" s="101">
        <v>0</v>
      </c>
      <c r="K4754" s="101">
        <v>3</v>
      </c>
      <c r="L4754" s="101">
        <v>207</v>
      </c>
      <c r="M4754" s="101">
        <v>0</v>
      </c>
      <c r="N4754" s="100" t="str">
        <f t="shared" si="222"/>
        <v>공격력 +81</v>
      </c>
      <c r="O4754" s="100" t="str">
        <f t="shared" si="223"/>
        <v>최대 체력 +443</v>
      </c>
      <c r="P4754" s="100" t="str">
        <f t="shared" si="224"/>
        <v>치유력 +207</v>
      </c>
    </row>
    <row r="4755" spans="1:16" ht="13.8" customHeight="1">
      <c r="A4755" s="101">
        <f>C4755*ID규칙_기본능력치그룹_단위+COUNTIF($C$4:C4755,C4755)</f>
        <v>24330002</v>
      </c>
      <c r="B4755" s="100" t="s">
        <v>475</v>
      </c>
      <c r="C4755" s="101">
        <f>VLOOKUP(B4755,WEAPON!$B:$D,3,0)</f>
        <v>24330</v>
      </c>
      <c r="D4755" s="102">
        <v>2</v>
      </c>
      <c r="E4755" s="101">
        <v>1</v>
      </c>
      <c r="F4755" s="101">
        <v>88</v>
      </c>
      <c r="G4755" s="101">
        <v>0</v>
      </c>
      <c r="H4755" s="101">
        <v>2</v>
      </c>
      <c r="I4755" s="101">
        <v>483</v>
      </c>
      <c r="J4755" s="101">
        <v>0</v>
      </c>
      <c r="K4755" s="101">
        <v>3</v>
      </c>
      <c r="L4755" s="101">
        <v>226</v>
      </c>
      <c r="M4755" s="101">
        <v>0</v>
      </c>
      <c r="N4755" s="100" t="str">
        <f t="shared" si="222"/>
        <v>공격력 +88</v>
      </c>
      <c r="O4755" s="100" t="str">
        <f t="shared" si="223"/>
        <v>최대 체력 +483</v>
      </c>
      <c r="P4755" s="100" t="str">
        <f t="shared" si="224"/>
        <v>치유력 +226</v>
      </c>
    </row>
    <row r="4756" spans="1:16" ht="13.8" customHeight="1">
      <c r="A4756" s="101">
        <f>C4756*ID규칙_기본능력치그룹_단위+COUNTIF($C$4:C4756,C4756)</f>
        <v>24330003</v>
      </c>
      <c r="B4756" s="100" t="s">
        <v>475</v>
      </c>
      <c r="C4756" s="101">
        <f>VLOOKUP(B4756,WEAPON!$B:$D,3,0)</f>
        <v>24330</v>
      </c>
      <c r="D4756" s="102">
        <v>3</v>
      </c>
      <c r="E4756" s="101">
        <v>1</v>
      </c>
      <c r="F4756" s="101">
        <v>96</v>
      </c>
      <c r="G4756" s="101">
        <v>0</v>
      </c>
      <c r="H4756" s="101">
        <v>2</v>
      </c>
      <c r="I4756" s="101">
        <v>524</v>
      </c>
      <c r="J4756" s="101">
        <v>0</v>
      </c>
      <c r="K4756" s="101">
        <v>3</v>
      </c>
      <c r="L4756" s="101">
        <v>245</v>
      </c>
      <c r="M4756" s="101">
        <v>0</v>
      </c>
      <c r="N4756" s="100" t="str">
        <f t="shared" si="222"/>
        <v>공격력 +96</v>
      </c>
      <c r="O4756" s="100" t="str">
        <f t="shared" si="223"/>
        <v>최대 체력 +524</v>
      </c>
      <c r="P4756" s="100" t="str">
        <f t="shared" si="224"/>
        <v>치유력 +245</v>
      </c>
    </row>
    <row r="4757" spans="1:16" ht="13.8" customHeight="1">
      <c r="A4757" s="101">
        <f>C4757*ID규칙_기본능력치그룹_단위+COUNTIF($C$4:C4757,C4757)</f>
        <v>24330004</v>
      </c>
      <c r="B4757" s="100" t="s">
        <v>475</v>
      </c>
      <c r="C4757" s="101">
        <f>VLOOKUP(B4757,WEAPON!$B:$D,3,0)</f>
        <v>24330</v>
      </c>
      <c r="D4757" s="102">
        <v>4</v>
      </c>
      <c r="E4757" s="101">
        <v>1</v>
      </c>
      <c r="F4757" s="101">
        <v>103</v>
      </c>
      <c r="G4757" s="101">
        <v>0</v>
      </c>
      <c r="H4757" s="101">
        <v>2</v>
      </c>
      <c r="I4757" s="101">
        <v>564</v>
      </c>
      <c r="J4757" s="101">
        <v>0</v>
      </c>
      <c r="K4757" s="101">
        <v>3</v>
      </c>
      <c r="L4757" s="101">
        <v>264</v>
      </c>
      <c r="M4757" s="101">
        <v>0</v>
      </c>
      <c r="N4757" s="100" t="str">
        <f t="shared" si="222"/>
        <v>공격력 +103</v>
      </c>
      <c r="O4757" s="100" t="str">
        <f t="shared" si="223"/>
        <v>최대 체력 +564</v>
      </c>
      <c r="P4757" s="100" t="str">
        <f t="shared" si="224"/>
        <v>치유력 +264</v>
      </c>
    </row>
    <row r="4758" spans="1:16" ht="13.8" customHeight="1">
      <c r="A4758" s="101">
        <f>C4758*ID규칙_기본능력치그룹_단위+COUNTIF($C$4:C4758,C4758)</f>
        <v>24330005</v>
      </c>
      <c r="B4758" s="100" t="s">
        <v>475</v>
      </c>
      <c r="C4758" s="101">
        <f>VLOOKUP(B4758,WEAPON!$B:$D,3,0)</f>
        <v>24330</v>
      </c>
      <c r="D4758" s="102">
        <v>5</v>
      </c>
      <c r="E4758" s="101">
        <v>1</v>
      </c>
      <c r="F4758" s="101">
        <v>110</v>
      </c>
      <c r="G4758" s="101">
        <v>0</v>
      </c>
      <c r="H4758" s="101">
        <v>2</v>
      </c>
      <c r="I4758" s="101">
        <v>604</v>
      </c>
      <c r="J4758" s="101">
        <v>0</v>
      </c>
      <c r="K4758" s="101">
        <v>3</v>
      </c>
      <c r="L4758" s="101">
        <v>282</v>
      </c>
      <c r="M4758" s="101">
        <v>0</v>
      </c>
      <c r="N4758" s="100" t="str">
        <f t="shared" si="222"/>
        <v>공격력 +110</v>
      </c>
      <c r="O4758" s="100" t="str">
        <f t="shared" si="223"/>
        <v>최대 체력 +604</v>
      </c>
      <c r="P4758" s="100" t="str">
        <f t="shared" si="224"/>
        <v>치유력 +282</v>
      </c>
    </row>
    <row r="4759" spans="1:16" ht="13.8" customHeight="1">
      <c r="A4759" s="101">
        <f>C4759*ID규칙_기본능력치그룹_단위+COUNTIF($C$4:C4759,C4759)</f>
        <v>24330006</v>
      </c>
      <c r="B4759" s="100" t="s">
        <v>475</v>
      </c>
      <c r="C4759" s="101">
        <f>VLOOKUP(B4759,WEAPON!$B:$D,3,0)</f>
        <v>24330</v>
      </c>
      <c r="D4759" s="102">
        <v>6</v>
      </c>
      <c r="E4759" s="101">
        <v>1</v>
      </c>
      <c r="F4759" s="101">
        <v>118</v>
      </c>
      <c r="G4759" s="101">
        <v>0</v>
      </c>
      <c r="H4759" s="101">
        <v>2</v>
      </c>
      <c r="I4759" s="101">
        <v>644</v>
      </c>
      <c r="J4759" s="101">
        <v>0</v>
      </c>
      <c r="K4759" s="101">
        <v>3</v>
      </c>
      <c r="L4759" s="101">
        <v>301</v>
      </c>
      <c r="M4759" s="101">
        <v>0</v>
      </c>
      <c r="N4759" s="100" t="str">
        <f t="shared" si="222"/>
        <v>공격력 +118</v>
      </c>
      <c r="O4759" s="100" t="str">
        <f t="shared" si="223"/>
        <v>최대 체력 +644</v>
      </c>
      <c r="P4759" s="100" t="str">
        <f t="shared" si="224"/>
        <v>치유력 +301</v>
      </c>
    </row>
    <row r="4760" spans="1:16" ht="13.8" customHeight="1">
      <c r="A4760" s="101">
        <f>C4760*ID규칙_기본능력치그룹_단위+COUNTIF($C$4:C4760,C4760)</f>
        <v>24330007</v>
      </c>
      <c r="B4760" s="100" t="s">
        <v>475</v>
      </c>
      <c r="C4760" s="101">
        <f>VLOOKUP(B4760,WEAPON!$B:$D,3,0)</f>
        <v>24330</v>
      </c>
      <c r="D4760" s="102">
        <v>7</v>
      </c>
      <c r="E4760" s="101">
        <v>1</v>
      </c>
      <c r="F4760" s="101">
        <v>125</v>
      </c>
      <c r="G4760" s="101">
        <v>0</v>
      </c>
      <c r="H4760" s="101">
        <v>2</v>
      </c>
      <c r="I4760" s="101">
        <v>685</v>
      </c>
      <c r="J4760" s="101">
        <v>0</v>
      </c>
      <c r="K4760" s="101">
        <v>3</v>
      </c>
      <c r="L4760" s="101">
        <v>320</v>
      </c>
      <c r="M4760" s="101">
        <v>0</v>
      </c>
      <c r="N4760" s="100" t="str">
        <f t="shared" si="222"/>
        <v>공격력 +125</v>
      </c>
      <c r="O4760" s="100" t="str">
        <f t="shared" si="223"/>
        <v>최대 체력 +685</v>
      </c>
      <c r="P4760" s="100" t="str">
        <f t="shared" si="224"/>
        <v>치유력 +320</v>
      </c>
    </row>
    <row r="4761" spans="1:16" ht="13.8" customHeight="1">
      <c r="A4761" s="101">
        <f>C4761*ID규칙_기본능력치그룹_단위+COUNTIF($C$4:C4761,C4761)</f>
        <v>24330008</v>
      </c>
      <c r="B4761" s="100" t="s">
        <v>475</v>
      </c>
      <c r="C4761" s="101">
        <f>VLOOKUP(B4761,WEAPON!$B:$D,3,0)</f>
        <v>24330</v>
      </c>
      <c r="D4761" s="102">
        <v>8</v>
      </c>
      <c r="E4761" s="101">
        <v>1</v>
      </c>
      <c r="F4761" s="101">
        <v>132</v>
      </c>
      <c r="G4761" s="101">
        <v>0</v>
      </c>
      <c r="H4761" s="101">
        <v>2</v>
      </c>
      <c r="I4761" s="101">
        <v>725</v>
      </c>
      <c r="J4761" s="101">
        <v>0</v>
      </c>
      <c r="K4761" s="101">
        <v>3</v>
      </c>
      <c r="L4761" s="101">
        <v>339</v>
      </c>
      <c r="M4761" s="101">
        <v>0</v>
      </c>
      <c r="N4761" s="100" t="str">
        <f t="shared" si="222"/>
        <v>공격력 +132</v>
      </c>
      <c r="O4761" s="100" t="str">
        <f t="shared" si="223"/>
        <v>최대 체력 +725</v>
      </c>
      <c r="P4761" s="100" t="str">
        <f t="shared" si="224"/>
        <v>치유력 +339</v>
      </c>
    </row>
    <row r="4762" spans="1:16" ht="13.8" customHeight="1">
      <c r="A4762" s="101">
        <f>C4762*ID규칙_기본능력치그룹_단위+COUNTIF($C$4:C4762,C4762)</f>
        <v>24330009</v>
      </c>
      <c r="B4762" s="100" t="s">
        <v>475</v>
      </c>
      <c r="C4762" s="101">
        <f>VLOOKUP(B4762,WEAPON!$B:$D,3,0)</f>
        <v>24330</v>
      </c>
      <c r="D4762" s="102">
        <v>9</v>
      </c>
      <c r="E4762" s="101">
        <v>1</v>
      </c>
      <c r="F4762" s="101">
        <v>140</v>
      </c>
      <c r="G4762" s="101">
        <v>0</v>
      </c>
      <c r="H4762" s="101">
        <v>2</v>
      </c>
      <c r="I4762" s="101">
        <v>765</v>
      </c>
      <c r="J4762" s="101">
        <v>0</v>
      </c>
      <c r="K4762" s="101">
        <v>3</v>
      </c>
      <c r="L4762" s="101">
        <v>358</v>
      </c>
      <c r="M4762" s="101">
        <v>0</v>
      </c>
      <c r="N4762" s="100" t="str">
        <f t="shared" si="222"/>
        <v>공격력 +140</v>
      </c>
      <c r="O4762" s="100" t="str">
        <f t="shared" si="223"/>
        <v>최대 체력 +765</v>
      </c>
      <c r="P4762" s="100" t="str">
        <f t="shared" si="224"/>
        <v>치유력 +358</v>
      </c>
    </row>
    <row r="4763" spans="1:16" ht="13.8" customHeight="1">
      <c r="A4763" s="101">
        <f>C4763*ID규칙_기본능력치그룹_단위+COUNTIF($C$4:C4763,C4763)</f>
        <v>24330010</v>
      </c>
      <c r="B4763" s="100" t="s">
        <v>475</v>
      </c>
      <c r="C4763" s="101">
        <f>VLOOKUP(B4763,WEAPON!$B:$D,3,0)</f>
        <v>24330</v>
      </c>
      <c r="D4763" s="102">
        <v>10</v>
      </c>
      <c r="E4763" s="101">
        <v>1</v>
      </c>
      <c r="F4763" s="101">
        <v>147</v>
      </c>
      <c r="G4763" s="101">
        <v>0</v>
      </c>
      <c r="H4763" s="101">
        <v>2</v>
      </c>
      <c r="I4763" s="101">
        <v>805</v>
      </c>
      <c r="J4763" s="101">
        <v>0</v>
      </c>
      <c r="K4763" s="101">
        <v>3</v>
      </c>
      <c r="L4763" s="101">
        <v>377</v>
      </c>
      <c r="M4763" s="101">
        <v>0</v>
      </c>
      <c r="N4763" s="100" t="str">
        <f t="shared" si="222"/>
        <v>공격력 +147</v>
      </c>
      <c r="O4763" s="100" t="str">
        <f t="shared" si="223"/>
        <v>최대 체력 +805</v>
      </c>
      <c r="P4763" s="100" t="str">
        <f t="shared" si="224"/>
        <v>치유력 +377</v>
      </c>
    </row>
    <row r="4764" spans="1:16" ht="13.8" customHeight="1">
      <c r="A4764" s="101">
        <f>C4764*ID규칙_기본능력치그룹_단위+COUNTIF($C$4:C4764,C4764)</f>
        <v>24330011</v>
      </c>
      <c r="B4764" s="100" t="s">
        <v>475</v>
      </c>
      <c r="C4764" s="101">
        <f>VLOOKUP(B4764,WEAPON!$B:$D,3,0)</f>
        <v>24330</v>
      </c>
      <c r="D4764" s="102">
        <v>11</v>
      </c>
      <c r="E4764" s="101">
        <v>1</v>
      </c>
      <c r="F4764" s="101">
        <v>154</v>
      </c>
      <c r="G4764" s="101">
        <v>0</v>
      </c>
      <c r="H4764" s="101">
        <v>2</v>
      </c>
      <c r="I4764" s="101">
        <v>846</v>
      </c>
      <c r="J4764" s="101">
        <v>0</v>
      </c>
      <c r="K4764" s="101">
        <v>3</v>
      </c>
      <c r="L4764" s="101">
        <v>395</v>
      </c>
      <c r="M4764" s="101">
        <v>0</v>
      </c>
      <c r="N4764" s="100" t="str">
        <f t="shared" si="222"/>
        <v>공격력 +154</v>
      </c>
      <c r="O4764" s="100" t="str">
        <f t="shared" si="223"/>
        <v>최대 체력 +846</v>
      </c>
      <c r="P4764" s="100" t="str">
        <f t="shared" si="224"/>
        <v>치유력 +395</v>
      </c>
    </row>
    <row r="4765" spans="1:16" ht="13.8" customHeight="1">
      <c r="A4765" s="101">
        <f>C4765*ID규칙_기본능력치그룹_단위+COUNTIF($C$4:C4765,C4765)</f>
        <v>24330012</v>
      </c>
      <c r="B4765" s="100" t="s">
        <v>475</v>
      </c>
      <c r="C4765" s="101">
        <f>VLOOKUP(B4765,WEAPON!$B:$D,3,0)</f>
        <v>24330</v>
      </c>
      <c r="D4765" s="102">
        <v>12</v>
      </c>
      <c r="E4765" s="101">
        <v>1</v>
      </c>
      <c r="F4765" s="101">
        <v>162</v>
      </c>
      <c r="G4765" s="101">
        <v>0</v>
      </c>
      <c r="H4765" s="101">
        <v>2</v>
      </c>
      <c r="I4765" s="101">
        <v>886</v>
      </c>
      <c r="J4765" s="101">
        <v>0</v>
      </c>
      <c r="K4765" s="101">
        <v>3</v>
      </c>
      <c r="L4765" s="101">
        <v>414</v>
      </c>
      <c r="M4765" s="101">
        <v>0</v>
      </c>
      <c r="N4765" s="100" t="str">
        <f t="shared" si="222"/>
        <v>공격력 +162</v>
      </c>
      <c r="O4765" s="100" t="str">
        <f t="shared" si="223"/>
        <v>최대 체력 +886</v>
      </c>
      <c r="P4765" s="100" t="str">
        <f t="shared" si="224"/>
        <v>치유력 +414</v>
      </c>
    </row>
    <row r="4766" spans="1:16" ht="13.8" customHeight="1">
      <c r="A4766" s="101">
        <f>C4766*ID규칙_기본능력치그룹_단위+COUNTIF($C$4:C4766,C4766)</f>
        <v>24330013</v>
      </c>
      <c r="B4766" s="100" t="s">
        <v>475</v>
      </c>
      <c r="C4766" s="101">
        <f>VLOOKUP(B4766,WEAPON!$B:$D,3,0)</f>
        <v>24330</v>
      </c>
      <c r="D4766" s="102">
        <v>13</v>
      </c>
      <c r="E4766" s="101">
        <v>1</v>
      </c>
      <c r="F4766" s="101">
        <v>169</v>
      </c>
      <c r="G4766" s="101">
        <v>0</v>
      </c>
      <c r="H4766" s="101">
        <v>2</v>
      </c>
      <c r="I4766" s="101">
        <v>926</v>
      </c>
      <c r="J4766" s="101">
        <v>0</v>
      </c>
      <c r="K4766" s="101">
        <v>3</v>
      </c>
      <c r="L4766" s="101">
        <v>433</v>
      </c>
      <c r="M4766" s="101">
        <v>0</v>
      </c>
      <c r="N4766" s="100" t="str">
        <f t="shared" si="222"/>
        <v>공격력 +169</v>
      </c>
      <c r="O4766" s="100" t="str">
        <f t="shared" si="223"/>
        <v>최대 체력 +926</v>
      </c>
      <c r="P4766" s="100" t="str">
        <f t="shared" si="224"/>
        <v>치유력 +433</v>
      </c>
    </row>
    <row r="4767" spans="1:16" ht="13.8" customHeight="1">
      <c r="A4767" s="101">
        <f>C4767*ID규칙_기본능력치그룹_단위+COUNTIF($C$4:C4767,C4767)</f>
        <v>24330014</v>
      </c>
      <c r="B4767" s="100" t="s">
        <v>475</v>
      </c>
      <c r="C4767" s="101">
        <f>VLOOKUP(B4767,WEAPON!$B:$D,3,0)</f>
        <v>24330</v>
      </c>
      <c r="D4767" s="102">
        <v>14</v>
      </c>
      <c r="E4767" s="101">
        <v>1</v>
      </c>
      <c r="F4767" s="101">
        <v>177</v>
      </c>
      <c r="G4767" s="101">
        <v>0</v>
      </c>
      <c r="H4767" s="101">
        <v>2</v>
      </c>
      <c r="I4767" s="101">
        <v>966</v>
      </c>
      <c r="J4767" s="101">
        <v>0</v>
      </c>
      <c r="K4767" s="101">
        <v>3</v>
      </c>
      <c r="L4767" s="101">
        <v>452</v>
      </c>
      <c r="M4767" s="101">
        <v>0</v>
      </c>
      <c r="N4767" s="100" t="str">
        <f t="shared" si="222"/>
        <v>공격력 +177</v>
      </c>
      <c r="O4767" s="100" t="str">
        <f t="shared" si="223"/>
        <v>최대 체력 +966</v>
      </c>
      <c r="P4767" s="100" t="str">
        <f t="shared" si="224"/>
        <v>치유력 +452</v>
      </c>
    </row>
    <row r="4768" spans="1:16" ht="13.8" customHeight="1">
      <c r="A4768" s="101">
        <f>C4768*ID규칙_기본능력치그룹_단위+COUNTIF($C$4:C4768,C4768)</f>
        <v>24330015</v>
      </c>
      <c r="B4768" s="100" t="s">
        <v>475</v>
      </c>
      <c r="C4768" s="101">
        <f>VLOOKUP(B4768,WEAPON!$B:$D,3,0)</f>
        <v>24330</v>
      </c>
      <c r="D4768" s="102">
        <v>15</v>
      </c>
      <c r="E4768" s="101">
        <v>1</v>
      </c>
      <c r="F4768" s="101">
        <v>184</v>
      </c>
      <c r="G4768" s="101">
        <v>0</v>
      </c>
      <c r="H4768" s="101">
        <v>2</v>
      </c>
      <c r="I4768" s="101">
        <v>1007</v>
      </c>
      <c r="J4768" s="101">
        <v>0</v>
      </c>
      <c r="K4768" s="101">
        <v>3</v>
      </c>
      <c r="L4768" s="101">
        <v>471</v>
      </c>
      <c r="M4768" s="101">
        <v>0</v>
      </c>
      <c r="N4768" s="100" t="str">
        <f t="shared" si="222"/>
        <v>공격력 +184</v>
      </c>
      <c r="O4768" s="100" t="str">
        <f t="shared" si="223"/>
        <v>최대 체력 +1007</v>
      </c>
      <c r="P4768" s="100" t="str">
        <f t="shared" si="224"/>
        <v>치유력 +471</v>
      </c>
    </row>
    <row r="4769" spans="1:16" ht="13.8" customHeight="1">
      <c r="A4769" s="101">
        <f>C4769*ID규칙_기본능력치그룹_단위+COUNTIF($C$4:C4769,C4769)</f>
        <v>24330016</v>
      </c>
      <c r="B4769" s="100" t="s">
        <v>475</v>
      </c>
      <c r="C4769" s="101">
        <f>VLOOKUP(B4769,WEAPON!$B:$D,3,0)</f>
        <v>24330</v>
      </c>
      <c r="D4769" s="102">
        <v>16</v>
      </c>
      <c r="E4769" s="101">
        <v>1</v>
      </c>
      <c r="F4769" s="101">
        <v>191</v>
      </c>
      <c r="G4769" s="101">
        <v>0</v>
      </c>
      <c r="H4769" s="101">
        <v>2</v>
      </c>
      <c r="I4769" s="101">
        <v>1047</v>
      </c>
      <c r="J4769" s="101">
        <v>0</v>
      </c>
      <c r="K4769" s="101">
        <v>3</v>
      </c>
      <c r="L4769" s="101">
        <v>490</v>
      </c>
      <c r="M4769" s="101">
        <v>0</v>
      </c>
      <c r="N4769" s="100" t="str">
        <f t="shared" si="222"/>
        <v>공격력 +191</v>
      </c>
      <c r="O4769" s="100" t="str">
        <f t="shared" si="223"/>
        <v>최대 체력 +1047</v>
      </c>
      <c r="P4769" s="100" t="str">
        <f t="shared" si="224"/>
        <v>치유력 +490</v>
      </c>
    </row>
    <row r="4770" spans="1:16" ht="13.8" customHeight="1">
      <c r="A4770" s="101">
        <f>C4770*ID규칙_기본능력치그룹_단위+COUNTIF($C$4:C4770,C4770)</f>
        <v>24330017</v>
      </c>
      <c r="B4770" s="100" t="s">
        <v>475</v>
      </c>
      <c r="C4770" s="101">
        <f>VLOOKUP(B4770,WEAPON!$B:$D,3,0)</f>
        <v>24330</v>
      </c>
      <c r="D4770" s="102">
        <v>17</v>
      </c>
      <c r="E4770" s="101">
        <v>1</v>
      </c>
      <c r="F4770" s="101">
        <v>199</v>
      </c>
      <c r="G4770" s="101">
        <v>0</v>
      </c>
      <c r="H4770" s="101">
        <v>2</v>
      </c>
      <c r="I4770" s="101">
        <v>1087</v>
      </c>
      <c r="J4770" s="101">
        <v>0</v>
      </c>
      <c r="K4770" s="101">
        <v>3</v>
      </c>
      <c r="L4770" s="101">
        <v>508</v>
      </c>
      <c r="M4770" s="101">
        <v>0</v>
      </c>
      <c r="N4770" s="100" t="str">
        <f t="shared" si="222"/>
        <v>공격력 +199</v>
      </c>
      <c r="O4770" s="100" t="str">
        <f t="shared" si="223"/>
        <v>최대 체력 +1087</v>
      </c>
      <c r="P4770" s="100" t="str">
        <f t="shared" si="224"/>
        <v>치유력 +508</v>
      </c>
    </row>
    <row r="4771" spans="1:16" ht="13.8" customHeight="1">
      <c r="A4771" s="101">
        <f>C4771*ID규칙_기본능력치그룹_단위+COUNTIF($C$4:C4771,C4771)</f>
        <v>24330018</v>
      </c>
      <c r="B4771" s="100" t="s">
        <v>475</v>
      </c>
      <c r="C4771" s="101">
        <f>VLOOKUP(B4771,WEAPON!$B:$D,3,0)</f>
        <v>24330</v>
      </c>
      <c r="D4771" s="102">
        <v>18</v>
      </c>
      <c r="E4771" s="101">
        <v>1</v>
      </c>
      <c r="F4771" s="101">
        <v>206</v>
      </c>
      <c r="G4771" s="101">
        <v>0</v>
      </c>
      <c r="H4771" s="101">
        <v>2</v>
      </c>
      <c r="I4771" s="101">
        <v>1128</v>
      </c>
      <c r="J4771" s="101">
        <v>0</v>
      </c>
      <c r="K4771" s="101">
        <v>3</v>
      </c>
      <c r="L4771" s="101">
        <v>527</v>
      </c>
      <c r="M4771" s="101">
        <v>0</v>
      </c>
      <c r="N4771" s="100" t="str">
        <f t="shared" si="222"/>
        <v>공격력 +206</v>
      </c>
      <c r="O4771" s="100" t="str">
        <f t="shared" si="223"/>
        <v>최대 체력 +1128</v>
      </c>
      <c r="P4771" s="100" t="str">
        <f t="shared" si="224"/>
        <v>치유력 +527</v>
      </c>
    </row>
    <row r="4772" spans="1:16" ht="13.8" customHeight="1">
      <c r="A4772" s="101">
        <f>C4772*ID규칙_기본능력치그룹_단위+COUNTIF($C$4:C4772,C4772)</f>
        <v>24330019</v>
      </c>
      <c r="B4772" s="100" t="s">
        <v>475</v>
      </c>
      <c r="C4772" s="101">
        <f>VLOOKUP(B4772,WEAPON!$B:$D,3,0)</f>
        <v>24330</v>
      </c>
      <c r="D4772" s="102">
        <v>19</v>
      </c>
      <c r="E4772" s="101">
        <v>1</v>
      </c>
      <c r="F4772" s="101">
        <v>213</v>
      </c>
      <c r="G4772" s="101">
        <v>0</v>
      </c>
      <c r="H4772" s="101">
        <v>2</v>
      </c>
      <c r="I4772" s="101">
        <v>1168</v>
      </c>
      <c r="J4772" s="101">
        <v>0</v>
      </c>
      <c r="K4772" s="101">
        <v>3</v>
      </c>
      <c r="L4772" s="101">
        <v>546</v>
      </c>
      <c r="M4772" s="101">
        <v>0</v>
      </c>
      <c r="N4772" s="100" t="str">
        <f t="shared" si="222"/>
        <v>공격력 +213</v>
      </c>
      <c r="O4772" s="100" t="str">
        <f t="shared" si="223"/>
        <v>최대 체력 +1168</v>
      </c>
      <c r="P4772" s="100" t="str">
        <f t="shared" si="224"/>
        <v>치유력 +546</v>
      </c>
    </row>
    <row r="4773" spans="1:16" ht="13.8" customHeight="1">
      <c r="A4773" s="101">
        <f>C4773*ID규칙_기본능력치그룹_단위+COUNTIF($C$4:C4773,C4773)</f>
        <v>24330020</v>
      </c>
      <c r="B4773" s="100" t="s">
        <v>475</v>
      </c>
      <c r="C4773" s="101">
        <f>VLOOKUP(B4773,WEAPON!$B:$D,3,0)</f>
        <v>24330</v>
      </c>
      <c r="D4773" s="102">
        <v>20</v>
      </c>
      <c r="E4773" s="101">
        <v>1</v>
      </c>
      <c r="F4773" s="101">
        <v>221</v>
      </c>
      <c r="G4773" s="101">
        <v>0</v>
      </c>
      <c r="H4773" s="101">
        <v>2</v>
      </c>
      <c r="I4773" s="101">
        <v>1208</v>
      </c>
      <c r="J4773" s="101">
        <v>0</v>
      </c>
      <c r="K4773" s="101">
        <v>3</v>
      </c>
      <c r="L4773" s="101">
        <v>565</v>
      </c>
      <c r="M4773" s="101">
        <v>0</v>
      </c>
      <c r="N4773" s="100" t="str">
        <f t="shared" si="222"/>
        <v>공격력 +221</v>
      </c>
      <c r="O4773" s="100" t="str">
        <f t="shared" si="223"/>
        <v>최대 체력 +1208</v>
      </c>
      <c r="P4773" s="100" t="str">
        <f t="shared" si="224"/>
        <v>치유력 +565</v>
      </c>
    </row>
    <row r="4774" spans="1:16" ht="13.8" customHeight="1">
      <c r="A4774" s="101">
        <f>C4774*ID규칙_기본능력치그룹_단위+COUNTIF($C$4:C4774,C4774)</f>
        <v>24330021</v>
      </c>
      <c r="B4774" s="100" t="s">
        <v>475</v>
      </c>
      <c r="C4774" s="101">
        <f>VLOOKUP(B4774,WEAPON!$B:$D,3,0)</f>
        <v>24330</v>
      </c>
      <c r="D4774" s="102">
        <v>21</v>
      </c>
      <c r="E4774" s="101">
        <v>1</v>
      </c>
      <c r="F4774" s="101">
        <v>228</v>
      </c>
      <c r="G4774" s="101">
        <v>0</v>
      </c>
      <c r="H4774" s="101">
        <v>2</v>
      </c>
      <c r="I4774" s="101">
        <v>1248</v>
      </c>
      <c r="J4774" s="101">
        <v>0</v>
      </c>
      <c r="K4774" s="101">
        <v>3</v>
      </c>
      <c r="L4774" s="101">
        <v>584</v>
      </c>
      <c r="M4774" s="101">
        <v>0</v>
      </c>
      <c r="N4774" s="100" t="str">
        <f t="shared" si="222"/>
        <v>공격력 +228</v>
      </c>
      <c r="O4774" s="100" t="str">
        <f t="shared" si="223"/>
        <v>최대 체력 +1248</v>
      </c>
      <c r="P4774" s="100" t="str">
        <f t="shared" si="224"/>
        <v>치유력 +584</v>
      </c>
    </row>
    <row r="4775" spans="1:16" ht="13.8" customHeight="1">
      <c r="A4775" s="101">
        <f>C4775*ID규칙_기본능력치그룹_단위+COUNTIF($C$4:C4775,C4775)</f>
        <v>24330022</v>
      </c>
      <c r="B4775" s="100" t="s">
        <v>475</v>
      </c>
      <c r="C4775" s="101">
        <f>VLOOKUP(B4775,WEAPON!$B:$D,3,0)</f>
        <v>24330</v>
      </c>
      <c r="D4775" s="102">
        <v>22</v>
      </c>
      <c r="E4775" s="101">
        <v>1</v>
      </c>
      <c r="F4775" s="101">
        <v>235</v>
      </c>
      <c r="G4775" s="101">
        <v>0</v>
      </c>
      <c r="H4775" s="101">
        <v>2</v>
      </c>
      <c r="I4775" s="101">
        <v>1289</v>
      </c>
      <c r="J4775" s="101">
        <v>0</v>
      </c>
      <c r="K4775" s="101">
        <v>3</v>
      </c>
      <c r="L4775" s="101">
        <v>603</v>
      </c>
      <c r="M4775" s="101">
        <v>0</v>
      </c>
      <c r="N4775" s="100" t="str">
        <f t="shared" si="222"/>
        <v>공격력 +235</v>
      </c>
      <c r="O4775" s="100" t="str">
        <f t="shared" si="223"/>
        <v>최대 체력 +1289</v>
      </c>
      <c r="P4775" s="100" t="str">
        <f t="shared" si="224"/>
        <v>치유력 +603</v>
      </c>
    </row>
    <row r="4776" spans="1:16" ht="13.8" customHeight="1">
      <c r="A4776" s="101">
        <f>C4776*ID규칙_기본능력치그룹_단위+COUNTIF($C$4:C4776,C4776)</f>
        <v>24330023</v>
      </c>
      <c r="B4776" s="100" t="s">
        <v>475</v>
      </c>
      <c r="C4776" s="101">
        <f>VLOOKUP(B4776,WEAPON!$B:$D,3,0)</f>
        <v>24330</v>
      </c>
      <c r="D4776" s="102">
        <v>23</v>
      </c>
      <c r="E4776" s="101">
        <v>1</v>
      </c>
      <c r="F4776" s="101">
        <v>243</v>
      </c>
      <c r="G4776" s="101">
        <v>0</v>
      </c>
      <c r="H4776" s="101">
        <v>2</v>
      </c>
      <c r="I4776" s="101">
        <v>1329</v>
      </c>
      <c r="J4776" s="101">
        <v>0</v>
      </c>
      <c r="K4776" s="101">
        <v>3</v>
      </c>
      <c r="L4776" s="101">
        <v>621</v>
      </c>
      <c r="M4776" s="101">
        <v>0</v>
      </c>
      <c r="N4776" s="100" t="str">
        <f t="shared" si="222"/>
        <v>공격력 +243</v>
      </c>
      <c r="O4776" s="100" t="str">
        <f t="shared" si="223"/>
        <v>최대 체력 +1329</v>
      </c>
      <c r="P4776" s="100" t="str">
        <f t="shared" si="224"/>
        <v>치유력 +621</v>
      </c>
    </row>
    <row r="4777" spans="1:16" ht="13.8" customHeight="1">
      <c r="A4777" s="101">
        <f>C4777*ID규칙_기본능력치그룹_단위+COUNTIF($C$4:C4777,C4777)</f>
        <v>24330024</v>
      </c>
      <c r="B4777" s="100" t="s">
        <v>475</v>
      </c>
      <c r="C4777" s="101">
        <f>VLOOKUP(B4777,WEAPON!$B:$D,3,0)</f>
        <v>24330</v>
      </c>
      <c r="D4777" s="102">
        <v>24</v>
      </c>
      <c r="E4777" s="101">
        <v>1</v>
      </c>
      <c r="F4777" s="101">
        <v>250</v>
      </c>
      <c r="G4777" s="101">
        <v>0</v>
      </c>
      <c r="H4777" s="101">
        <v>2</v>
      </c>
      <c r="I4777" s="101">
        <v>1369</v>
      </c>
      <c r="J4777" s="101">
        <v>0</v>
      </c>
      <c r="K4777" s="101">
        <v>3</v>
      </c>
      <c r="L4777" s="101">
        <v>640</v>
      </c>
      <c r="M4777" s="101">
        <v>0</v>
      </c>
      <c r="N4777" s="100" t="str">
        <f t="shared" si="222"/>
        <v>공격력 +250</v>
      </c>
      <c r="O4777" s="100" t="str">
        <f t="shared" si="223"/>
        <v>최대 체력 +1369</v>
      </c>
      <c r="P4777" s="100" t="str">
        <f t="shared" si="224"/>
        <v>치유력 +640</v>
      </c>
    </row>
    <row r="4778" spans="1:16" ht="13.8" customHeight="1">
      <c r="A4778" s="101">
        <f>C4778*ID규칙_기본능력치그룹_단위+COUNTIF($C$4:C4778,C4778)</f>
        <v>24330025</v>
      </c>
      <c r="B4778" s="100" t="s">
        <v>475</v>
      </c>
      <c r="C4778" s="101">
        <f>VLOOKUP(B4778,WEAPON!$B:$D,3,0)</f>
        <v>24330</v>
      </c>
      <c r="D4778" s="102">
        <v>25</v>
      </c>
      <c r="E4778" s="101">
        <v>1</v>
      </c>
      <c r="F4778" s="101">
        <v>257</v>
      </c>
      <c r="G4778" s="101">
        <v>0</v>
      </c>
      <c r="H4778" s="101">
        <v>2</v>
      </c>
      <c r="I4778" s="101">
        <v>1409</v>
      </c>
      <c r="J4778" s="101">
        <v>0</v>
      </c>
      <c r="K4778" s="101">
        <v>3</v>
      </c>
      <c r="L4778" s="101">
        <v>659</v>
      </c>
      <c r="M4778" s="101">
        <v>0</v>
      </c>
      <c r="N4778" s="100" t="str">
        <f t="shared" si="222"/>
        <v>공격력 +257</v>
      </c>
      <c r="O4778" s="100" t="str">
        <f t="shared" si="223"/>
        <v>최대 체력 +1409</v>
      </c>
      <c r="P4778" s="100" t="str">
        <f t="shared" si="224"/>
        <v>치유력 +659</v>
      </c>
    </row>
    <row r="4779" spans="1:16" ht="13.8" customHeight="1">
      <c r="A4779" s="101">
        <f>C4779*ID규칙_기본능력치그룹_단위+COUNTIF($C$4:C4779,C4779)</f>
        <v>24330026</v>
      </c>
      <c r="B4779" s="100" t="s">
        <v>475</v>
      </c>
      <c r="C4779" s="101">
        <f>VLOOKUP(B4779,WEAPON!$B:$D,3,0)</f>
        <v>24330</v>
      </c>
      <c r="D4779" s="102">
        <v>26</v>
      </c>
      <c r="E4779" s="101">
        <v>1</v>
      </c>
      <c r="F4779" s="101">
        <v>265</v>
      </c>
      <c r="G4779" s="101">
        <v>0</v>
      </c>
      <c r="H4779" s="101">
        <v>2</v>
      </c>
      <c r="I4779" s="101">
        <v>1450</v>
      </c>
      <c r="J4779" s="101">
        <v>0</v>
      </c>
      <c r="K4779" s="101">
        <v>3</v>
      </c>
      <c r="L4779" s="101">
        <v>678</v>
      </c>
      <c r="M4779" s="101">
        <v>0</v>
      </c>
      <c r="N4779" s="100" t="str">
        <f t="shared" si="222"/>
        <v>공격력 +265</v>
      </c>
      <c r="O4779" s="100" t="str">
        <f t="shared" si="223"/>
        <v>최대 체력 +1450</v>
      </c>
      <c r="P4779" s="100" t="str">
        <f t="shared" si="224"/>
        <v>치유력 +678</v>
      </c>
    </row>
    <row r="4780" spans="1:16" ht="13.8" customHeight="1">
      <c r="A4780" s="101">
        <f>C4780*ID규칙_기본능력치그룹_단위+COUNTIF($C$4:C4780,C4780)</f>
        <v>24330027</v>
      </c>
      <c r="B4780" s="100" t="s">
        <v>475</v>
      </c>
      <c r="C4780" s="101">
        <f>VLOOKUP(B4780,WEAPON!$B:$D,3,0)</f>
        <v>24330</v>
      </c>
      <c r="D4780" s="102">
        <v>27</v>
      </c>
      <c r="E4780" s="101">
        <v>1</v>
      </c>
      <c r="F4780" s="101">
        <v>272</v>
      </c>
      <c r="G4780" s="101">
        <v>0</v>
      </c>
      <c r="H4780" s="101">
        <v>2</v>
      </c>
      <c r="I4780" s="101">
        <v>1490</v>
      </c>
      <c r="J4780" s="101">
        <v>0</v>
      </c>
      <c r="K4780" s="101">
        <v>3</v>
      </c>
      <c r="L4780" s="101">
        <v>697</v>
      </c>
      <c r="M4780" s="101">
        <v>0</v>
      </c>
      <c r="N4780" s="100" t="str">
        <f t="shared" si="222"/>
        <v>공격력 +272</v>
      </c>
      <c r="O4780" s="100" t="str">
        <f t="shared" si="223"/>
        <v>최대 체력 +1490</v>
      </c>
      <c r="P4780" s="100" t="str">
        <f t="shared" si="224"/>
        <v>치유력 +697</v>
      </c>
    </row>
    <row r="4781" spans="1:16" ht="13.8" customHeight="1">
      <c r="A4781" s="101">
        <f>C4781*ID규칙_기본능력치그룹_단위+COUNTIF($C$4:C4781,C4781)</f>
        <v>24330028</v>
      </c>
      <c r="B4781" s="100" t="s">
        <v>475</v>
      </c>
      <c r="C4781" s="101">
        <f>VLOOKUP(B4781,WEAPON!$B:$D,3,0)</f>
        <v>24330</v>
      </c>
      <c r="D4781" s="102">
        <v>28</v>
      </c>
      <c r="E4781" s="101">
        <v>1</v>
      </c>
      <c r="F4781" s="101">
        <v>279</v>
      </c>
      <c r="G4781" s="101">
        <v>0</v>
      </c>
      <c r="H4781" s="101">
        <v>2</v>
      </c>
      <c r="I4781" s="101">
        <v>1530</v>
      </c>
      <c r="J4781" s="101">
        <v>0</v>
      </c>
      <c r="K4781" s="101">
        <v>3</v>
      </c>
      <c r="L4781" s="101">
        <v>716</v>
      </c>
      <c r="M4781" s="101">
        <v>0</v>
      </c>
      <c r="N4781" s="100" t="str">
        <f t="shared" si="222"/>
        <v>공격력 +279</v>
      </c>
      <c r="O4781" s="100" t="str">
        <f t="shared" si="223"/>
        <v>최대 체력 +1530</v>
      </c>
      <c r="P4781" s="100" t="str">
        <f t="shared" si="224"/>
        <v>치유력 +716</v>
      </c>
    </row>
    <row r="4782" spans="1:16" ht="13.8" customHeight="1">
      <c r="A4782" s="101">
        <f>C4782*ID규칙_기본능력치그룹_단위+COUNTIF($C$4:C4782,C4782)</f>
        <v>24330029</v>
      </c>
      <c r="B4782" s="100" t="s">
        <v>475</v>
      </c>
      <c r="C4782" s="101">
        <f>VLOOKUP(B4782,WEAPON!$B:$D,3,0)</f>
        <v>24330</v>
      </c>
      <c r="D4782" s="102">
        <v>29</v>
      </c>
      <c r="E4782" s="101">
        <v>1</v>
      </c>
      <c r="F4782" s="101">
        <v>287</v>
      </c>
      <c r="G4782" s="101">
        <v>0</v>
      </c>
      <c r="H4782" s="101">
        <v>2</v>
      </c>
      <c r="I4782" s="101">
        <v>1570</v>
      </c>
      <c r="J4782" s="101">
        <v>0</v>
      </c>
      <c r="K4782" s="101">
        <v>3</v>
      </c>
      <c r="L4782" s="101">
        <v>734</v>
      </c>
      <c r="M4782" s="101">
        <v>0</v>
      </c>
      <c r="N4782" s="100" t="str">
        <f t="shared" si="222"/>
        <v>공격력 +287</v>
      </c>
      <c r="O4782" s="100" t="str">
        <f t="shared" si="223"/>
        <v>최대 체력 +1570</v>
      </c>
      <c r="P4782" s="100" t="str">
        <f t="shared" si="224"/>
        <v>치유력 +734</v>
      </c>
    </row>
    <row r="4783" spans="1:16" ht="13.8" customHeight="1">
      <c r="A4783" s="101">
        <f>C4783*ID규칙_기본능력치그룹_단위+COUNTIF($C$4:C4783,C4783)</f>
        <v>24330030</v>
      </c>
      <c r="B4783" s="100" t="s">
        <v>475</v>
      </c>
      <c r="C4783" s="101">
        <f>VLOOKUP(B4783,WEAPON!$B:$D,3,0)</f>
        <v>24330</v>
      </c>
      <c r="D4783" s="102">
        <v>30</v>
      </c>
      <c r="E4783" s="101">
        <v>1</v>
      </c>
      <c r="F4783" s="101">
        <v>294</v>
      </c>
      <c r="G4783" s="101">
        <v>0</v>
      </c>
      <c r="H4783" s="101">
        <v>2</v>
      </c>
      <c r="I4783" s="101">
        <v>1611</v>
      </c>
      <c r="J4783" s="101">
        <v>0</v>
      </c>
      <c r="K4783" s="101">
        <v>3</v>
      </c>
      <c r="L4783" s="101">
        <v>753</v>
      </c>
      <c r="M4783" s="101">
        <v>0</v>
      </c>
      <c r="N4783" s="100" t="str">
        <f t="shared" si="222"/>
        <v>공격력 +294</v>
      </c>
      <c r="O4783" s="100" t="str">
        <f t="shared" si="223"/>
        <v>최대 체력 +1611</v>
      </c>
      <c r="P4783" s="100" t="str">
        <f t="shared" si="224"/>
        <v>치유력 +753</v>
      </c>
    </row>
    <row r="4784" spans="1:16" ht="13.8" customHeight="1">
      <c r="A4784" s="101">
        <f>C4784*ID규칙_기본능력치그룹_단위+COUNTIF($C$4:C4784,C4784)</f>
        <v>24330031</v>
      </c>
      <c r="B4784" s="100" t="s">
        <v>475</v>
      </c>
      <c r="C4784" s="101">
        <f>VLOOKUP(B4784,WEAPON!$B:$D,3,0)</f>
        <v>24330</v>
      </c>
      <c r="D4784" s="102">
        <v>31</v>
      </c>
      <c r="E4784" s="101">
        <v>1</v>
      </c>
      <c r="F4784" s="101">
        <v>301</v>
      </c>
      <c r="G4784" s="101">
        <v>0</v>
      </c>
      <c r="H4784" s="101">
        <v>2</v>
      </c>
      <c r="I4784" s="101">
        <v>1651</v>
      </c>
      <c r="J4784" s="101">
        <v>0</v>
      </c>
      <c r="K4784" s="101">
        <v>3</v>
      </c>
      <c r="L4784" s="101">
        <v>772</v>
      </c>
      <c r="M4784" s="101">
        <v>0</v>
      </c>
      <c r="N4784" s="100" t="str">
        <f t="shared" si="222"/>
        <v>공격력 +301</v>
      </c>
      <c r="O4784" s="100" t="str">
        <f t="shared" si="223"/>
        <v>최대 체력 +1651</v>
      </c>
      <c r="P4784" s="100" t="str">
        <f t="shared" si="224"/>
        <v>치유력 +772</v>
      </c>
    </row>
    <row r="4785" spans="1:16" ht="13.8" customHeight="1">
      <c r="A4785" s="101">
        <f>C4785*ID규칙_기본능력치그룹_단위+COUNTIF($C$4:C4785,C4785)</f>
        <v>24330032</v>
      </c>
      <c r="B4785" s="100" t="s">
        <v>475</v>
      </c>
      <c r="C4785" s="101">
        <f>VLOOKUP(B4785,WEAPON!$B:$D,3,0)</f>
        <v>24330</v>
      </c>
      <c r="D4785" s="102">
        <v>32</v>
      </c>
      <c r="E4785" s="101">
        <v>1</v>
      </c>
      <c r="F4785" s="101">
        <v>309</v>
      </c>
      <c r="G4785" s="101">
        <v>0</v>
      </c>
      <c r="H4785" s="101">
        <v>2</v>
      </c>
      <c r="I4785" s="101">
        <v>1691</v>
      </c>
      <c r="J4785" s="101">
        <v>0</v>
      </c>
      <c r="K4785" s="101">
        <v>3</v>
      </c>
      <c r="L4785" s="101">
        <v>791</v>
      </c>
      <c r="M4785" s="101">
        <v>0</v>
      </c>
      <c r="N4785" s="100" t="str">
        <f t="shared" si="222"/>
        <v>공격력 +309</v>
      </c>
      <c r="O4785" s="100" t="str">
        <f t="shared" si="223"/>
        <v>최대 체력 +1691</v>
      </c>
      <c r="P4785" s="100" t="str">
        <f t="shared" si="224"/>
        <v>치유력 +791</v>
      </c>
    </row>
    <row r="4786" spans="1:16" ht="13.8" customHeight="1">
      <c r="A4786" s="101">
        <f>C4786*ID규칙_기본능력치그룹_단위+COUNTIF($C$4:C4786,C4786)</f>
        <v>24330033</v>
      </c>
      <c r="B4786" s="100" t="s">
        <v>475</v>
      </c>
      <c r="C4786" s="101">
        <f>VLOOKUP(B4786,WEAPON!$B:$D,3,0)</f>
        <v>24330</v>
      </c>
      <c r="D4786" s="102">
        <v>33</v>
      </c>
      <c r="E4786" s="101">
        <v>1</v>
      </c>
      <c r="F4786" s="101">
        <v>316</v>
      </c>
      <c r="G4786" s="101">
        <v>0</v>
      </c>
      <c r="H4786" s="101">
        <v>2</v>
      </c>
      <c r="I4786" s="101">
        <v>1731</v>
      </c>
      <c r="J4786" s="101">
        <v>0</v>
      </c>
      <c r="K4786" s="101">
        <v>3</v>
      </c>
      <c r="L4786" s="101">
        <v>810</v>
      </c>
      <c r="M4786" s="101">
        <v>0</v>
      </c>
      <c r="N4786" s="100" t="str">
        <f t="shared" si="222"/>
        <v>공격력 +316</v>
      </c>
      <c r="O4786" s="100" t="str">
        <f t="shared" si="223"/>
        <v>최대 체력 +1731</v>
      </c>
      <c r="P4786" s="100" t="str">
        <f t="shared" si="224"/>
        <v>치유력 +810</v>
      </c>
    </row>
    <row r="4787" spans="1:16" ht="13.8" customHeight="1">
      <c r="A4787" s="101">
        <f>C4787*ID규칙_기본능력치그룹_단위+COUNTIF($C$4:C4787,C4787)</f>
        <v>24330034</v>
      </c>
      <c r="B4787" s="100" t="s">
        <v>475</v>
      </c>
      <c r="C4787" s="101">
        <f>VLOOKUP(B4787,WEAPON!$B:$D,3,0)</f>
        <v>24330</v>
      </c>
      <c r="D4787" s="102">
        <v>34</v>
      </c>
      <c r="E4787" s="101">
        <v>1</v>
      </c>
      <c r="F4787" s="101">
        <v>323</v>
      </c>
      <c r="G4787" s="101">
        <v>0</v>
      </c>
      <c r="H4787" s="101">
        <v>2</v>
      </c>
      <c r="I4787" s="101">
        <v>1772</v>
      </c>
      <c r="J4787" s="101">
        <v>0</v>
      </c>
      <c r="K4787" s="101">
        <v>3</v>
      </c>
      <c r="L4787" s="101">
        <v>829</v>
      </c>
      <c r="M4787" s="101">
        <v>0</v>
      </c>
      <c r="N4787" s="100" t="str">
        <f t="shared" si="222"/>
        <v>공격력 +323</v>
      </c>
      <c r="O4787" s="100" t="str">
        <f t="shared" si="223"/>
        <v>최대 체력 +1772</v>
      </c>
      <c r="P4787" s="100" t="str">
        <f t="shared" si="224"/>
        <v>치유력 +829</v>
      </c>
    </row>
    <row r="4788" spans="1:16" ht="13.8" customHeight="1">
      <c r="A4788" s="101">
        <f>C4788*ID규칙_기본능력치그룹_단위+COUNTIF($C$4:C4788,C4788)</f>
        <v>24330035</v>
      </c>
      <c r="B4788" s="100" t="s">
        <v>475</v>
      </c>
      <c r="C4788" s="101">
        <f>VLOOKUP(B4788,WEAPON!$B:$D,3,0)</f>
        <v>24330</v>
      </c>
      <c r="D4788" s="102">
        <v>35</v>
      </c>
      <c r="E4788" s="101">
        <v>1</v>
      </c>
      <c r="F4788" s="101">
        <v>331</v>
      </c>
      <c r="G4788" s="101">
        <v>0</v>
      </c>
      <c r="H4788" s="101">
        <v>2</v>
      </c>
      <c r="I4788" s="101">
        <v>1812</v>
      </c>
      <c r="J4788" s="101">
        <v>0</v>
      </c>
      <c r="K4788" s="101">
        <v>3</v>
      </c>
      <c r="L4788" s="101">
        <v>847</v>
      </c>
      <c r="M4788" s="101">
        <v>0</v>
      </c>
      <c r="N4788" s="100" t="str">
        <f t="shared" si="222"/>
        <v>공격력 +331</v>
      </c>
      <c r="O4788" s="100" t="str">
        <f t="shared" si="223"/>
        <v>최대 체력 +1812</v>
      </c>
      <c r="P4788" s="100" t="str">
        <f t="shared" si="224"/>
        <v>치유력 +847</v>
      </c>
    </row>
    <row r="4789" spans="1:16" ht="13.8" customHeight="1">
      <c r="A4789" s="101">
        <f>C4789*ID규칙_기본능력치그룹_단위+COUNTIF($C$4:C4789,C4789)</f>
        <v>24330036</v>
      </c>
      <c r="B4789" s="100" t="s">
        <v>475</v>
      </c>
      <c r="C4789" s="101">
        <f>VLOOKUP(B4789,WEAPON!$B:$D,3,0)</f>
        <v>24330</v>
      </c>
      <c r="D4789" s="102">
        <v>36</v>
      </c>
      <c r="E4789" s="101">
        <v>1</v>
      </c>
      <c r="F4789" s="101">
        <v>338</v>
      </c>
      <c r="G4789" s="101">
        <v>0</v>
      </c>
      <c r="H4789" s="101">
        <v>2</v>
      </c>
      <c r="I4789" s="101">
        <v>1852</v>
      </c>
      <c r="J4789" s="101">
        <v>0</v>
      </c>
      <c r="K4789" s="101">
        <v>3</v>
      </c>
      <c r="L4789" s="101">
        <v>866</v>
      </c>
      <c r="M4789" s="101">
        <v>0</v>
      </c>
      <c r="N4789" s="100" t="str">
        <f t="shared" si="222"/>
        <v>공격력 +338</v>
      </c>
      <c r="O4789" s="100" t="str">
        <f t="shared" si="223"/>
        <v>최대 체력 +1852</v>
      </c>
      <c r="P4789" s="100" t="str">
        <f t="shared" si="224"/>
        <v>치유력 +866</v>
      </c>
    </row>
    <row r="4790" spans="1:16" ht="13.8" customHeight="1">
      <c r="A4790" s="101">
        <f>C4790*ID규칙_기본능력치그룹_단위+COUNTIF($C$4:C4790,C4790)</f>
        <v>24330037</v>
      </c>
      <c r="B4790" s="100" t="s">
        <v>475</v>
      </c>
      <c r="C4790" s="101">
        <f>VLOOKUP(B4790,WEAPON!$B:$D,3,0)</f>
        <v>24330</v>
      </c>
      <c r="D4790" s="102">
        <v>37</v>
      </c>
      <c r="E4790" s="101">
        <v>1</v>
      </c>
      <c r="F4790" s="101">
        <v>345</v>
      </c>
      <c r="G4790" s="101">
        <v>0</v>
      </c>
      <c r="H4790" s="101">
        <v>2</v>
      </c>
      <c r="I4790" s="101">
        <v>1893</v>
      </c>
      <c r="J4790" s="101">
        <v>0</v>
      </c>
      <c r="K4790" s="101">
        <v>3</v>
      </c>
      <c r="L4790" s="101">
        <v>885</v>
      </c>
      <c r="M4790" s="101">
        <v>0</v>
      </c>
      <c r="N4790" s="100" t="str">
        <f t="shared" si="222"/>
        <v>공격력 +345</v>
      </c>
      <c r="O4790" s="100" t="str">
        <f t="shared" si="223"/>
        <v>최대 체력 +1893</v>
      </c>
      <c r="P4790" s="100" t="str">
        <f t="shared" si="224"/>
        <v>치유력 +885</v>
      </c>
    </row>
    <row r="4791" spans="1:16" ht="13.8" customHeight="1">
      <c r="A4791" s="101">
        <f>C4791*ID규칙_기본능력치그룹_단위+COUNTIF($C$4:C4791,C4791)</f>
        <v>24330038</v>
      </c>
      <c r="B4791" s="100" t="s">
        <v>475</v>
      </c>
      <c r="C4791" s="101">
        <f>VLOOKUP(B4791,WEAPON!$B:$D,3,0)</f>
        <v>24330</v>
      </c>
      <c r="D4791" s="102">
        <v>38</v>
      </c>
      <c r="E4791" s="101">
        <v>1</v>
      </c>
      <c r="F4791" s="101">
        <v>353</v>
      </c>
      <c r="G4791" s="101">
        <v>0</v>
      </c>
      <c r="H4791" s="101">
        <v>2</v>
      </c>
      <c r="I4791" s="101">
        <v>1933</v>
      </c>
      <c r="J4791" s="101">
        <v>0</v>
      </c>
      <c r="K4791" s="101">
        <v>3</v>
      </c>
      <c r="L4791" s="101">
        <v>904</v>
      </c>
      <c r="M4791" s="101">
        <v>0</v>
      </c>
      <c r="N4791" s="100" t="str">
        <f t="shared" si="222"/>
        <v>공격력 +353</v>
      </c>
      <c r="O4791" s="100" t="str">
        <f t="shared" si="223"/>
        <v>최대 체력 +1933</v>
      </c>
      <c r="P4791" s="100" t="str">
        <f t="shared" si="224"/>
        <v>치유력 +904</v>
      </c>
    </row>
    <row r="4792" spans="1:16" ht="13.8" customHeight="1">
      <c r="A4792" s="101">
        <f>C4792*ID규칙_기본능력치그룹_단위+COUNTIF($C$4:C4792,C4792)</f>
        <v>24330039</v>
      </c>
      <c r="B4792" s="100" t="s">
        <v>475</v>
      </c>
      <c r="C4792" s="101">
        <f>VLOOKUP(B4792,WEAPON!$B:$D,3,0)</f>
        <v>24330</v>
      </c>
      <c r="D4792" s="102">
        <v>39</v>
      </c>
      <c r="E4792" s="101">
        <v>1</v>
      </c>
      <c r="F4792" s="101">
        <v>360</v>
      </c>
      <c r="G4792" s="101">
        <v>0</v>
      </c>
      <c r="H4792" s="101">
        <v>2</v>
      </c>
      <c r="I4792" s="101">
        <v>1973</v>
      </c>
      <c r="J4792" s="101">
        <v>0</v>
      </c>
      <c r="K4792" s="101">
        <v>3</v>
      </c>
      <c r="L4792" s="101">
        <v>923</v>
      </c>
      <c r="M4792" s="101">
        <v>0</v>
      </c>
      <c r="N4792" s="100" t="str">
        <f t="shared" si="222"/>
        <v>공격력 +360</v>
      </c>
      <c r="O4792" s="100" t="str">
        <f t="shared" si="223"/>
        <v>최대 체력 +1973</v>
      </c>
      <c r="P4792" s="100" t="str">
        <f t="shared" si="224"/>
        <v>치유력 +923</v>
      </c>
    </row>
    <row r="4793" spans="1:16" ht="13.8" customHeight="1">
      <c r="A4793" s="101">
        <f>C4793*ID규칙_기본능력치그룹_단위+COUNTIF($C$4:C4793,C4793)</f>
        <v>24330040</v>
      </c>
      <c r="B4793" s="100" t="s">
        <v>475</v>
      </c>
      <c r="C4793" s="101">
        <f>VLOOKUP(B4793,WEAPON!$B:$D,3,0)</f>
        <v>24330</v>
      </c>
      <c r="D4793" s="102">
        <v>40</v>
      </c>
      <c r="E4793" s="101">
        <v>1</v>
      </c>
      <c r="F4793" s="101">
        <v>368</v>
      </c>
      <c r="G4793" s="101">
        <v>0</v>
      </c>
      <c r="H4793" s="101">
        <v>2</v>
      </c>
      <c r="I4793" s="101">
        <v>2013</v>
      </c>
      <c r="J4793" s="101">
        <v>0</v>
      </c>
      <c r="K4793" s="101">
        <v>3</v>
      </c>
      <c r="L4793" s="101">
        <v>942</v>
      </c>
      <c r="M4793" s="101">
        <v>0</v>
      </c>
      <c r="N4793" s="100" t="str">
        <f t="shared" si="222"/>
        <v>공격력 +368</v>
      </c>
      <c r="O4793" s="100" t="str">
        <f t="shared" si="223"/>
        <v>최대 체력 +2013</v>
      </c>
      <c r="P4793" s="100" t="str">
        <f t="shared" si="224"/>
        <v>치유력 +942</v>
      </c>
    </row>
    <row r="4794" spans="1:16" ht="13.8" customHeight="1">
      <c r="A4794" s="101">
        <f>C4794*ID규칙_기본능력치그룹_단위+COUNTIF($C$4:C4794,C4794)</f>
        <v>24330041</v>
      </c>
      <c r="B4794" s="100" t="s">
        <v>475</v>
      </c>
      <c r="C4794" s="101">
        <f>VLOOKUP(B4794,WEAPON!$B:$D,3,0)</f>
        <v>24330</v>
      </c>
      <c r="D4794" s="102">
        <v>41</v>
      </c>
      <c r="E4794" s="101">
        <v>1</v>
      </c>
      <c r="F4794" s="101">
        <v>375</v>
      </c>
      <c r="G4794" s="101">
        <v>0</v>
      </c>
      <c r="H4794" s="101">
        <v>2</v>
      </c>
      <c r="I4794" s="101">
        <v>2054</v>
      </c>
      <c r="J4794" s="101">
        <v>0</v>
      </c>
      <c r="K4794" s="101">
        <v>3</v>
      </c>
      <c r="L4794" s="101">
        <v>960</v>
      </c>
      <c r="M4794" s="101">
        <v>0</v>
      </c>
      <c r="N4794" s="100" t="str">
        <f t="shared" si="222"/>
        <v>공격력 +375</v>
      </c>
      <c r="O4794" s="100" t="str">
        <f t="shared" si="223"/>
        <v>최대 체력 +2054</v>
      </c>
      <c r="P4794" s="100" t="str">
        <f t="shared" si="224"/>
        <v>치유력 +960</v>
      </c>
    </row>
    <row r="4795" spans="1:16" ht="13.8" customHeight="1">
      <c r="A4795" s="101">
        <f>C4795*ID규칙_기본능력치그룹_단위+COUNTIF($C$4:C4795,C4795)</f>
        <v>24330042</v>
      </c>
      <c r="B4795" s="100" t="s">
        <v>475</v>
      </c>
      <c r="C4795" s="101">
        <f>VLOOKUP(B4795,WEAPON!$B:$D,3,0)</f>
        <v>24330</v>
      </c>
      <c r="D4795" s="102">
        <v>42</v>
      </c>
      <c r="E4795" s="101">
        <v>1</v>
      </c>
      <c r="F4795" s="101">
        <v>382</v>
      </c>
      <c r="G4795" s="101">
        <v>0</v>
      </c>
      <c r="H4795" s="101">
        <v>2</v>
      </c>
      <c r="I4795" s="101">
        <v>2094</v>
      </c>
      <c r="J4795" s="101">
        <v>0</v>
      </c>
      <c r="K4795" s="101">
        <v>3</v>
      </c>
      <c r="L4795" s="101">
        <v>979</v>
      </c>
      <c r="M4795" s="101">
        <v>0</v>
      </c>
      <c r="N4795" s="100" t="str">
        <f t="shared" si="222"/>
        <v>공격력 +382</v>
      </c>
      <c r="O4795" s="100" t="str">
        <f t="shared" si="223"/>
        <v>최대 체력 +2094</v>
      </c>
      <c r="P4795" s="100" t="str">
        <f t="shared" si="224"/>
        <v>치유력 +979</v>
      </c>
    </row>
    <row r="4796" spans="1:16" ht="13.8" customHeight="1">
      <c r="A4796" s="101">
        <f>C4796*ID규칙_기본능력치그룹_단위+COUNTIF($C$4:C4796,C4796)</f>
        <v>24330043</v>
      </c>
      <c r="B4796" s="100" t="s">
        <v>475</v>
      </c>
      <c r="C4796" s="101">
        <f>VLOOKUP(B4796,WEAPON!$B:$D,3,0)</f>
        <v>24330</v>
      </c>
      <c r="D4796" s="102">
        <v>43</v>
      </c>
      <c r="E4796" s="101">
        <v>1</v>
      </c>
      <c r="F4796" s="101">
        <v>390</v>
      </c>
      <c r="G4796" s="101">
        <v>0</v>
      </c>
      <c r="H4796" s="101">
        <v>2</v>
      </c>
      <c r="I4796" s="101">
        <v>2134</v>
      </c>
      <c r="J4796" s="101">
        <v>0</v>
      </c>
      <c r="K4796" s="101">
        <v>3</v>
      </c>
      <c r="L4796" s="101">
        <v>998</v>
      </c>
      <c r="M4796" s="101">
        <v>0</v>
      </c>
      <c r="N4796" s="100" t="str">
        <f t="shared" si="222"/>
        <v>공격력 +390</v>
      </c>
      <c r="O4796" s="100" t="str">
        <f t="shared" si="223"/>
        <v>최대 체력 +2134</v>
      </c>
      <c r="P4796" s="100" t="str">
        <f t="shared" si="224"/>
        <v>치유력 +998</v>
      </c>
    </row>
    <row r="4797" spans="1:16" ht="13.8" customHeight="1">
      <c r="A4797" s="101">
        <f>C4797*ID규칙_기본능력치그룹_단위+COUNTIF($C$4:C4797,C4797)</f>
        <v>24330044</v>
      </c>
      <c r="B4797" s="100" t="s">
        <v>475</v>
      </c>
      <c r="C4797" s="101">
        <f>VLOOKUP(B4797,WEAPON!$B:$D,3,0)</f>
        <v>24330</v>
      </c>
      <c r="D4797" s="102">
        <v>44</v>
      </c>
      <c r="E4797" s="101">
        <v>1</v>
      </c>
      <c r="F4797" s="101">
        <v>397</v>
      </c>
      <c r="G4797" s="101">
        <v>0</v>
      </c>
      <c r="H4797" s="101">
        <v>2</v>
      </c>
      <c r="I4797" s="101">
        <v>2174</v>
      </c>
      <c r="J4797" s="101">
        <v>0</v>
      </c>
      <c r="K4797" s="101">
        <v>3</v>
      </c>
      <c r="L4797" s="101">
        <v>1017</v>
      </c>
      <c r="M4797" s="101">
        <v>0</v>
      </c>
      <c r="N4797" s="100" t="str">
        <f t="shared" si="222"/>
        <v>공격력 +397</v>
      </c>
      <c r="O4797" s="100" t="str">
        <f t="shared" si="223"/>
        <v>최대 체력 +2174</v>
      </c>
      <c r="P4797" s="100" t="str">
        <f t="shared" si="224"/>
        <v>치유력 +1017</v>
      </c>
    </row>
    <row r="4798" spans="1:16" ht="13.8" customHeight="1">
      <c r="A4798" s="101">
        <f>C4798*ID규칙_기본능력치그룹_단위+COUNTIF($C$4:C4798,C4798)</f>
        <v>24330045</v>
      </c>
      <c r="B4798" s="100" t="s">
        <v>475</v>
      </c>
      <c r="C4798" s="101">
        <f>VLOOKUP(B4798,WEAPON!$B:$D,3,0)</f>
        <v>24330</v>
      </c>
      <c r="D4798" s="102">
        <v>45</v>
      </c>
      <c r="E4798" s="101">
        <v>1</v>
      </c>
      <c r="F4798" s="101">
        <v>404</v>
      </c>
      <c r="G4798" s="101">
        <v>0</v>
      </c>
      <c r="H4798" s="101">
        <v>2</v>
      </c>
      <c r="I4798" s="101">
        <v>2215</v>
      </c>
      <c r="J4798" s="101">
        <v>0</v>
      </c>
      <c r="K4798" s="101">
        <v>3</v>
      </c>
      <c r="L4798" s="101">
        <v>1036</v>
      </c>
      <c r="M4798" s="101">
        <v>0</v>
      </c>
      <c r="N4798" s="100" t="str">
        <f t="shared" si="222"/>
        <v>공격력 +404</v>
      </c>
      <c r="O4798" s="100" t="str">
        <f t="shared" si="223"/>
        <v>최대 체력 +2215</v>
      </c>
      <c r="P4798" s="100" t="str">
        <f t="shared" si="224"/>
        <v>치유력 +1036</v>
      </c>
    </row>
    <row r="4799" spans="1:16" ht="13.8" customHeight="1">
      <c r="A4799" s="101">
        <f>C4799*ID규칙_기본능력치그룹_단위+COUNTIF($C$4:C4799,C4799)</f>
        <v>24330046</v>
      </c>
      <c r="B4799" s="100" t="s">
        <v>475</v>
      </c>
      <c r="C4799" s="101">
        <f>VLOOKUP(B4799,WEAPON!$B:$D,3,0)</f>
        <v>24330</v>
      </c>
      <c r="D4799" s="102">
        <v>46</v>
      </c>
      <c r="E4799" s="101">
        <v>1</v>
      </c>
      <c r="F4799" s="101">
        <v>412</v>
      </c>
      <c r="G4799" s="101">
        <v>0</v>
      </c>
      <c r="H4799" s="101">
        <v>2</v>
      </c>
      <c r="I4799" s="101">
        <v>2255</v>
      </c>
      <c r="J4799" s="101">
        <v>0</v>
      </c>
      <c r="K4799" s="101">
        <v>3</v>
      </c>
      <c r="L4799" s="101">
        <v>1055</v>
      </c>
      <c r="M4799" s="101">
        <v>0</v>
      </c>
      <c r="N4799" s="100" t="str">
        <f t="shared" si="222"/>
        <v>공격력 +412</v>
      </c>
      <c r="O4799" s="100" t="str">
        <f t="shared" si="223"/>
        <v>최대 체력 +2255</v>
      </c>
      <c r="P4799" s="100" t="str">
        <f t="shared" si="224"/>
        <v>치유력 +1055</v>
      </c>
    </row>
    <row r="4800" spans="1:16" ht="13.8" customHeight="1">
      <c r="A4800" s="101">
        <f>C4800*ID규칙_기본능력치그룹_단위+COUNTIF($C$4:C4800,C4800)</f>
        <v>24330047</v>
      </c>
      <c r="B4800" s="100" t="s">
        <v>475</v>
      </c>
      <c r="C4800" s="101">
        <f>VLOOKUP(B4800,WEAPON!$B:$D,3,0)</f>
        <v>24330</v>
      </c>
      <c r="D4800" s="102">
        <v>47</v>
      </c>
      <c r="E4800" s="101">
        <v>1</v>
      </c>
      <c r="F4800" s="101">
        <v>419</v>
      </c>
      <c r="G4800" s="101">
        <v>0</v>
      </c>
      <c r="H4800" s="101">
        <v>2</v>
      </c>
      <c r="I4800" s="101">
        <v>2295</v>
      </c>
      <c r="J4800" s="101">
        <v>0</v>
      </c>
      <c r="K4800" s="101">
        <v>3</v>
      </c>
      <c r="L4800" s="101">
        <v>1073</v>
      </c>
      <c r="M4800" s="101">
        <v>0</v>
      </c>
      <c r="N4800" s="100" t="str">
        <f t="shared" si="222"/>
        <v>공격력 +419</v>
      </c>
      <c r="O4800" s="100" t="str">
        <f t="shared" si="223"/>
        <v>최대 체력 +2295</v>
      </c>
      <c r="P4800" s="100" t="str">
        <f t="shared" si="224"/>
        <v>치유력 +1073</v>
      </c>
    </row>
    <row r="4801" spans="1:16" ht="13.8" customHeight="1">
      <c r="A4801" s="101">
        <f>C4801*ID규칙_기본능력치그룹_단위+COUNTIF($C$4:C4801,C4801)</f>
        <v>24330048</v>
      </c>
      <c r="B4801" s="100" t="s">
        <v>475</v>
      </c>
      <c r="C4801" s="101">
        <f>VLOOKUP(B4801,WEAPON!$B:$D,3,0)</f>
        <v>24330</v>
      </c>
      <c r="D4801" s="102">
        <v>48</v>
      </c>
      <c r="E4801" s="101">
        <v>1</v>
      </c>
      <c r="F4801" s="101">
        <v>426</v>
      </c>
      <c r="G4801" s="101">
        <v>0</v>
      </c>
      <c r="H4801" s="101">
        <v>2</v>
      </c>
      <c r="I4801" s="101">
        <v>2335</v>
      </c>
      <c r="J4801" s="101">
        <v>0</v>
      </c>
      <c r="K4801" s="101">
        <v>3</v>
      </c>
      <c r="L4801" s="101">
        <v>1092</v>
      </c>
      <c r="M4801" s="101">
        <v>0</v>
      </c>
      <c r="N4801" s="100" t="str">
        <f t="shared" si="222"/>
        <v>공격력 +426</v>
      </c>
      <c r="O4801" s="100" t="str">
        <f t="shared" si="223"/>
        <v>최대 체력 +2335</v>
      </c>
      <c r="P4801" s="100" t="str">
        <f t="shared" si="224"/>
        <v>치유력 +1092</v>
      </c>
    </row>
    <row r="4802" spans="1:16" ht="13.8" customHeight="1">
      <c r="A4802" s="101">
        <f>C4802*ID규칙_기본능력치그룹_단위+COUNTIF($C$4:C4802,C4802)</f>
        <v>24330049</v>
      </c>
      <c r="B4802" s="100" t="s">
        <v>475</v>
      </c>
      <c r="C4802" s="101">
        <f>VLOOKUP(B4802,WEAPON!$B:$D,3,0)</f>
        <v>24330</v>
      </c>
      <c r="D4802" s="102">
        <v>49</v>
      </c>
      <c r="E4802" s="101">
        <v>1</v>
      </c>
      <c r="F4802" s="101">
        <v>434</v>
      </c>
      <c r="G4802" s="101">
        <v>0</v>
      </c>
      <c r="H4802" s="101">
        <v>2</v>
      </c>
      <c r="I4802" s="101">
        <v>2376</v>
      </c>
      <c r="J4802" s="101">
        <v>0</v>
      </c>
      <c r="K4802" s="101">
        <v>3</v>
      </c>
      <c r="L4802" s="101">
        <v>1111</v>
      </c>
      <c r="M4802" s="101">
        <v>0</v>
      </c>
      <c r="N4802" s="100" t="str">
        <f t="shared" si="222"/>
        <v>공격력 +434</v>
      </c>
      <c r="O4802" s="100" t="str">
        <f t="shared" si="223"/>
        <v>최대 체력 +2376</v>
      </c>
      <c r="P4802" s="100" t="str">
        <f t="shared" si="224"/>
        <v>치유력 +1111</v>
      </c>
    </row>
    <row r="4803" spans="1:16" ht="13.8" customHeight="1">
      <c r="A4803" s="101">
        <f>C4803*ID규칙_기본능력치그룹_단위+COUNTIF($C$4:C4803,C4803)</f>
        <v>24330050</v>
      </c>
      <c r="B4803" s="100" t="s">
        <v>475</v>
      </c>
      <c r="C4803" s="101">
        <f>VLOOKUP(B4803,WEAPON!$B:$D,3,0)</f>
        <v>24330</v>
      </c>
      <c r="D4803" s="102">
        <v>50</v>
      </c>
      <c r="E4803" s="101">
        <v>1</v>
      </c>
      <c r="F4803" s="101">
        <v>441</v>
      </c>
      <c r="G4803" s="101">
        <v>0</v>
      </c>
      <c r="H4803" s="101">
        <v>2</v>
      </c>
      <c r="I4803" s="101">
        <v>2416</v>
      </c>
      <c r="J4803" s="101">
        <v>0</v>
      </c>
      <c r="K4803" s="101">
        <v>3</v>
      </c>
      <c r="L4803" s="101">
        <v>1130</v>
      </c>
      <c r="M4803" s="101">
        <v>0</v>
      </c>
      <c r="N4803" s="100" t="str">
        <f t="shared" si="222"/>
        <v>공격력 +441</v>
      </c>
      <c r="O4803" s="100" t="str">
        <f t="shared" si="223"/>
        <v>최대 체력 +2416</v>
      </c>
      <c r="P4803" s="100" t="str">
        <f t="shared" si="224"/>
        <v>치유력 +1130</v>
      </c>
    </row>
  </sheetData>
  <phoneticPr fontId="5" type="noConversion"/>
  <pageMargins left="0.7" right="0.7" top="0.75" bottom="0.75" header="0" footer="0"/>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91"/>
  <sheetViews>
    <sheetView showGridLines="0" workbookViewId="0">
      <selection activeCell="A4" sqref="A4"/>
    </sheetView>
  </sheetViews>
  <sheetFormatPr defaultColWidth="14.44140625" defaultRowHeight="13.8" customHeight="1"/>
  <cols>
    <col min="1" max="1" width="8.88671875" style="9" customWidth="1"/>
    <col min="2" max="2" width="31.77734375" style="9" bestFit="1" customWidth="1"/>
    <col min="3" max="3" width="18.33203125" style="9" bestFit="1" customWidth="1"/>
    <col min="4" max="4" width="16.6640625" style="9" bestFit="1" customWidth="1"/>
    <col min="5" max="5" width="15.109375" style="9" bestFit="1" customWidth="1"/>
    <col min="6" max="6" width="13.77734375" style="9" customWidth="1"/>
    <col min="7" max="7" width="14.5546875" style="9" customWidth="1"/>
    <col min="8" max="8" width="12" style="9" customWidth="1"/>
    <col min="9" max="9" width="22.109375" style="9" bestFit="1" customWidth="1"/>
    <col min="10" max="10" width="21.44140625" style="9" bestFit="1" customWidth="1"/>
    <col min="11" max="26" width="8.6640625" style="9" customWidth="1"/>
    <col min="27" max="16384" width="14.44140625" style="9"/>
  </cols>
  <sheetData>
    <row r="1" spans="1:10" ht="13.8" customHeight="1">
      <c r="A1" s="6" t="s">
        <v>8</v>
      </c>
      <c r="B1" s="6" t="s">
        <v>280</v>
      </c>
      <c r="C1" s="6" t="s">
        <v>6811</v>
      </c>
      <c r="D1" s="6" t="s">
        <v>99</v>
      </c>
      <c r="E1" s="6" t="s">
        <v>3349</v>
      </c>
      <c r="F1" s="6" t="s">
        <v>6807</v>
      </c>
      <c r="G1" s="6" t="s">
        <v>101</v>
      </c>
      <c r="H1" s="6" t="s">
        <v>92</v>
      </c>
      <c r="I1" s="6" t="s">
        <v>13383</v>
      </c>
      <c r="J1" s="6" t="s">
        <v>2736</v>
      </c>
    </row>
    <row r="2" spans="1:10" ht="13.8" customHeight="1">
      <c r="A2" s="7" t="s">
        <v>9</v>
      </c>
      <c r="B2" s="7" t="s">
        <v>19</v>
      </c>
      <c r="C2" s="7" t="s">
        <v>12963</v>
      </c>
      <c r="D2" s="7" t="s">
        <v>12982</v>
      </c>
      <c r="E2" s="7" t="s">
        <v>3350</v>
      </c>
      <c r="F2" s="7" t="s">
        <v>6809</v>
      </c>
      <c r="G2" s="7" t="s">
        <v>102</v>
      </c>
      <c r="H2" s="7" t="s">
        <v>93</v>
      </c>
      <c r="I2" s="7" t="s">
        <v>2198</v>
      </c>
      <c r="J2" s="7" t="s">
        <v>2759</v>
      </c>
    </row>
    <row r="3" spans="1:10" ht="13.8" customHeight="1">
      <c r="A3" s="8" t="s">
        <v>282</v>
      </c>
      <c r="B3" s="8" t="s">
        <v>283</v>
      </c>
      <c r="C3" s="8" t="s">
        <v>282</v>
      </c>
      <c r="D3" s="8" t="s">
        <v>282</v>
      </c>
      <c r="E3" s="8" t="s">
        <v>282</v>
      </c>
      <c r="F3" s="8" t="s">
        <v>282</v>
      </c>
      <c r="G3" s="8" t="s">
        <v>282</v>
      </c>
      <c r="H3" s="8" t="s">
        <v>282</v>
      </c>
      <c r="I3" s="8" t="s">
        <v>282</v>
      </c>
      <c r="J3" s="8" t="s">
        <v>282</v>
      </c>
    </row>
    <row r="4" spans="1:10" ht="13.8" customHeight="1">
      <c r="A4" s="101">
        <f t="shared" ref="A4:A67" si="0">C4*ID규칙_한계_해방_그룹_단위+D4</f>
        <v>113011</v>
      </c>
      <c r="B4" s="118" t="s">
        <v>285</v>
      </c>
      <c r="C4" s="101">
        <f>INDEX(WEAPON!D:D,MATCH(B4,WEAPON!B:B,0))</f>
        <v>11301</v>
      </c>
      <c r="D4" s="101">
        <f>COUNTIF($C$4:C4,C4)</f>
        <v>1</v>
      </c>
      <c r="E4" s="101">
        <f>IF(D4=1,30,D4*10+20)</f>
        <v>30</v>
      </c>
      <c r="F4" s="101">
        <v>101001</v>
      </c>
      <c r="G4" s="101">
        <v>0</v>
      </c>
      <c r="H4" s="101">
        <v>0</v>
      </c>
      <c r="I4" s="101">
        <v>0</v>
      </c>
      <c r="J4" s="101">
        <v>0</v>
      </c>
    </row>
    <row r="5" spans="1:10" ht="13.8" customHeight="1">
      <c r="A5" s="101">
        <f t="shared" si="0"/>
        <v>113012</v>
      </c>
      <c r="B5" s="118" t="s">
        <v>285</v>
      </c>
      <c r="C5" s="101">
        <f>INDEX(WEAPON!D:D,MATCH(B5,WEAPON!B:B,0))</f>
        <v>11301</v>
      </c>
      <c r="D5" s="101">
        <f>COUNTIF($C$4:C5,C5)</f>
        <v>2</v>
      </c>
      <c r="E5" s="101">
        <f t="shared" ref="E5:E68" si="1">IF(D5=1,30,D5*10+20)</f>
        <v>40</v>
      </c>
      <c r="F5" s="101">
        <v>101001</v>
      </c>
      <c r="G5" s="101">
        <v>120</v>
      </c>
      <c r="H5" s="101">
        <v>1000000</v>
      </c>
      <c r="I5" s="101">
        <v>11301</v>
      </c>
      <c r="J5" s="101">
        <v>0</v>
      </c>
    </row>
    <row r="6" spans="1:10" ht="13.8" customHeight="1">
      <c r="A6" s="101">
        <f t="shared" si="0"/>
        <v>113013</v>
      </c>
      <c r="B6" s="118" t="s">
        <v>285</v>
      </c>
      <c r="C6" s="101">
        <f>INDEX(WEAPON!D:D,MATCH(B6,WEAPON!B:B,0))</f>
        <v>11301</v>
      </c>
      <c r="D6" s="101">
        <f>COUNTIF($C$4:C6,C6)</f>
        <v>3</v>
      </c>
      <c r="E6" s="101">
        <f t="shared" si="1"/>
        <v>50</v>
      </c>
      <c r="F6" s="101">
        <v>101001</v>
      </c>
      <c r="G6" s="101">
        <v>180</v>
      </c>
      <c r="H6" s="101">
        <v>1500000</v>
      </c>
      <c r="I6" s="101">
        <v>0</v>
      </c>
      <c r="J6" s="101">
        <v>113011</v>
      </c>
    </row>
    <row r="7" spans="1:10" ht="13.8" customHeight="1">
      <c r="A7" s="101">
        <f t="shared" si="0"/>
        <v>123021</v>
      </c>
      <c r="B7" s="100" t="s">
        <v>287</v>
      </c>
      <c r="C7" s="101">
        <f>INDEX(WEAPON!D:D,MATCH(B7,WEAPON!B:B,0))</f>
        <v>12302</v>
      </c>
      <c r="D7" s="101">
        <f>COUNTIF($C$4:C7,C7)</f>
        <v>1</v>
      </c>
      <c r="E7" s="101">
        <f t="shared" si="1"/>
        <v>30</v>
      </c>
      <c r="F7" s="101">
        <f>IF(E6=50,F6+1,F6)</f>
        <v>101002</v>
      </c>
      <c r="G7" s="101">
        <f>IF(G6=180,0,G4)</f>
        <v>0</v>
      </c>
      <c r="H7" s="101">
        <f t="shared" ref="H7:H15" si="2">IF(H6=1500000,H4,H4)</f>
        <v>0</v>
      </c>
      <c r="I7" s="101">
        <v>0</v>
      </c>
      <c r="J7" s="101">
        <v>0</v>
      </c>
    </row>
    <row r="8" spans="1:10" ht="13.8" customHeight="1">
      <c r="A8" s="101">
        <f t="shared" si="0"/>
        <v>123022</v>
      </c>
      <c r="B8" s="100" t="s">
        <v>287</v>
      </c>
      <c r="C8" s="101">
        <f>INDEX(WEAPON!D:D,MATCH(B8,WEAPON!B:B,0))</f>
        <v>12302</v>
      </c>
      <c r="D8" s="101">
        <f>COUNTIF($C$4:C8,C8)</f>
        <v>2</v>
      </c>
      <c r="E8" s="101">
        <f t="shared" si="1"/>
        <v>40</v>
      </c>
      <c r="F8" s="101">
        <f t="shared" ref="F8:F71" si="3">IF(E7=50,F7+1,F7)</f>
        <v>101002</v>
      </c>
      <c r="G8" s="101">
        <f t="shared" ref="G8:G71" si="4">IF(G7=180,0,G5)</f>
        <v>120</v>
      </c>
      <c r="H8" s="101">
        <f t="shared" si="2"/>
        <v>1000000</v>
      </c>
      <c r="I8" s="101">
        <v>12302</v>
      </c>
      <c r="J8" s="101">
        <v>0</v>
      </c>
    </row>
    <row r="9" spans="1:10" ht="13.8" customHeight="1">
      <c r="A9" s="101">
        <f t="shared" si="0"/>
        <v>123023</v>
      </c>
      <c r="B9" s="100" t="s">
        <v>287</v>
      </c>
      <c r="C9" s="101">
        <f>INDEX(WEAPON!D:D,MATCH(B9,WEAPON!B:B,0))</f>
        <v>12302</v>
      </c>
      <c r="D9" s="101">
        <f>COUNTIF($C$4:C9,C9)</f>
        <v>3</v>
      </c>
      <c r="E9" s="101">
        <f t="shared" si="1"/>
        <v>50</v>
      </c>
      <c r="F9" s="101">
        <f t="shared" si="3"/>
        <v>101002</v>
      </c>
      <c r="G9" s="101">
        <f t="shared" si="4"/>
        <v>180</v>
      </c>
      <c r="H9" s="101">
        <f t="shared" si="2"/>
        <v>1500000</v>
      </c>
      <c r="I9" s="101">
        <v>0</v>
      </c>
      <c r="J9" s="101">
        <v>123022</v>
      </c>
    </row>
    <row r="10" spans="1:10" ht="13.8" customHeight="1">
      <c r="A10" s="101">
        <f t="shared" si="0"/>
        <v>112031</v>
      </c>
      <c r="B10" s="100" t="s">
        <v>289</v>
      </c>
      <c r="C10" s="101">
        <f>INDEX(WEAPON!D:D,MATCH(B10,WEAPON!B:B,0))</f>
        <v>11203</v>
      </c>
      <c r="D10" s="101">
        <f>COUNTIF($C$4:C10,C10)</f>
        <v>1</v>
      </c>
      <c r="E10" s="101">
        <f>IF(D10=1,30,D10*10+20)</f>
        <v>30</v>
      </c>
      <c r="F10" s="101">
        <f t="shared" si="3"/>
        <v>101003</v>
      </c>
      <c r="G10" s="101">
        <f t="shared" si="4"/>
        <v>0</v>
      </c>
      <c r="H10" s="101">
        <f t="shared" si="2"/>
        <v>0</v>
      </c>
      <c r="I10" s="101">
        <v>0</v>
      </c>
      <c r="J10" s="101">
        <v>0</v>
      </c>
    </row>
    <row r="11" spans="1:10" ht="13.8" customHeight="1">
      <c r="A11" s="101">
        <f t="shared" si="0"/>
        <v>112032</v>
      </c>
      <c r="B11" s="100" t="s">
        <v>289</v>
      </c>
      <c r="C11" s="101">
        <f>INDEX(WEAPON!D:D,MATCH(B11,WEAPON!B:B,0))</f>
        <v>11203</v>
      </c>
      <c r="D11" s="101">
        <f>COUNTIF($C$4:C11,C11)</f>
        <v>2</v>
      </c>
      <c r="E11" s="101">
        <f t="shared" si="1"/>
        <v>40</v>
      </c>
      <c r="F11" s="101">
        <f t="shared" si="3"/>
        <v>101003</v>
      </c>
      <c r="G11" s="101">
        <f t="shared" si="4"/>
        <v>120</v>
      </c>
      <c r="H11" s="101">
        <f t="shared" si="2"/>
        <v>1000000</v>
      </c>
      <c r="I11" s="101">
        <v>11203</v>
      </c>
      <c r="J11" s="101">
        <v>0</v>
      </c>
    </row>
    <row r="12" spans="1:10" ht="13.8" customHeight="1">
      <c r="A12" s="101">
        <f t="shared" si="0"/>
        <v>112033</v>
      </c>
      <c r="B12" s="100" t="s">
        <v>289</v>
      </c>
      <c r="C12" s="101">
        <f>INDEX(WEAPON!D:D,MATCH(B12,WEAPON!B:B,0))</f>
        <v>11203</v>
      </c>
      <c r="D12" s="101">
        <f>COUNTIF($C$4:C12,C12)</f>
        <v>3</v>
      </c>
      <c r="E12" s="101">
        <f t="shared" si="1"/>
        <v>50</v>
      </c>
      <c r="F12" s="101">
        <f t="shared" si="3"/>
        <v>101003</v>
      </c>
      <c r="G12" s="101">
        <f t="shared" si="4"/>
        <v>180</v>
      </c>
      <c r="H12" s="101">
        <f t="shared" si="2"/>
        <v>1500000</v>
      </c>
      <c r="I12" s="101">
        <v>0</v>
      </c>
      <c r="J12" s="101">
        <v>112032</v>
      </c>
    </row>
    <row r="13" spans="1:10" ht="13.8" customHeight="1">
      <c r="A13" s="101">
        <f t="shared" si="0"/>
        <v>112041</v>
      </c>
      <c r="B13" s="100" t="s">
        <v>291</v>
      </c>
      <c r="C13" s="101">
        <f>INDEX(WEAPON!D:D,MATCH(B13,WEAPON!B:B,0))</f>
        <v>11204</v>
      </c>
      <c r="D13" s="101">
        <f>COUNTIF($C$4:C13,C13)</f>
        <v>1</v>
      </c>
      <c r="E13" s="101">
        <f t="shared" si="1"/>
        <v>30</v>
      </c>
      <c r="F13" s="101">
        <f t="shared" si="3"/>
        <v>101004</v>
      </c>
      <c r="G13" s="101">
        <f t="shared" si="4"/>
        <v>0</v>
      </c>
      <c r="H13" s="101">
        <f t="shared" si="2"/>
        <v>0</v>
      </c>
      <c r="I13" s="101">
        <v>0</v>
      </c>
      <c r="J13" s="101">
        <v>0</v>
      </c>
    </row>
    <row r="14" spans="1:10" ht="13.8" customHeight="1">
      <c r="A14" s="101">
        <f t="shared" si="0"/>
        <v>112042</v>
      </c>
      <c r="B14" s="100" t="s">
        <v>291</v>
      </c>
      <c r="C14" s="101">
        <f>INDEX(WEAPON!D:D,MATCH(B14,WEAPON!B:B,0))</f>
        <v>11204</v>
      </c>
      <c r="D14" s="101">
        <f>COUNTIF($C$4:C14,C14)</f>
        <v>2</v>
      </c>
      <c r="E14" s="101">
        <f t="shared" si="1"/>
        <v>40</v>
      </c>
      <c r="F14" s="101">
        <f t="shared" si="3"/>
        <v>101004</v>
      </c>
      <c r="G14" s="101">
        <f t="shared" si="4"/>
        <v>120</v>
      </c>
      <c r="H14" s="101">
        <f t="shared" si="2"/>
        <v>1000000</v>
      </c>
      <c r="I14" s="101">
        <v>11204</v>
      </c>
      <c r="J14" s="101">
        <v>0</v>
      </c>
    </row>
    <row r="15" spans="1:10" ht="13.8" customHeight="1">
      <c r="A15" s="101">
        <f t="shared" si="0"/>
        <v>112043</v>
      </c>
      <c r="B15" s="100" t="s">
        <v>291</v>
      </c>
      <c r="C15" s="101">
        <f>INDEX(WEAPON!D:D,MATCH(B15,WEAPON!B:B,0))</f>
        <v>11204</v>
      </c>
      <c r="D15" s="101">
        <f>COUNTIF($C$4:C15,C15)</f>
        <v>3</v>
      </c>
      <c r="E15" s="101">
        <f t="shared" si="1"/>
        <v>50</v>
      </c>
      <c r="F15" s="101">
        <f t="shared" si="3"/>
        <v>101004</v>
      </c>
      <c r="G15" s="101">
        <f t="shared" si="4"/>
        <v>180</v>
      </c>
      <c r="H15" s="101">
        <f t="shared" si="2"/>
        <v>1500000</v>
      </c>
      <c r="I15" s="101">
        <v>0</v>
      </c>
      <c r="J15" s="101">
        <v>112043</v>
      </c>
    </row>
    <row r="16" spans="1:10" ht="13.8" customHeight="1">
      <c r="A16" s="101">
        <f t="shared" si="0"/>
        <v>232011</v>
      </c>
      <c r="B16" s="100" t="s">
        <v>293</v>
      </c>
      <c r="C16" s="101">
        <f>INDEX(WEAPON!D:D,MATCH(B16,WEAPON!B:B,0))</f>
        <v>23201</v>
      </c>
      <c r="D16" s="101">
        <f>COUNTIF($C$4:C16,C16)</f>
        <v>1</v>
      </c>
      <c r="E16" s="101">
        <f t="shared" si="1"/>
        <v>30</v>
      </c>
      <c r="F16" s="101">
        <f t="shared" si="3"/>
        <v>101005</v>
      </c>
      <c r="G16" s="101">
        <f t="shared" si="4"/>
        <v>0</v>
      </c>
      <c r="H16" s="101">
        <f t="shared" ref="H16:H79" si="5">IF(H15=1500000,H13,H13)</f>
        <v>0</v>
      </c>
      <c r="I16" s="101">
        <v>0</v>
      </c>
      <c r="J16" s="101">
        <v>0</v>
      </c>
    </row>
    <row r="17" spans="1:10" ht="13.8" customHeight="1">
      <c r="A17" s="101">
        <f t="shared" si="0"/>
        <v>232012</v>
      </c>
      <c r="B17" s="100" t="s">
        <v>293</v>
      </c>
      <c r="C17" s="101">
        <f>INDEX(WEAPON!D:D,MATCH(B17,WEAPON!B:B,0))</f>
        <v>23201</v>
      </c>
      <c r="D17" s="101">
        <f>COUNTIF($C$4:C17,C17)</f>
        <v>2</v>
      </c>
      <c r="E17" s="101">
        <f t="shared" si="1"/>
        <v>40</v>
      </c>
      <c r="F17" s="101">
        <f t="shared" si="3"/>
        <v>101005</v>
      </c>
      <c r="G17" s="101">
        <f t="shared" si="4"/>
        <v>120</v>
      </c>
      <c r="H17" s="101">
        <f t="shared" si="5"/>
        <v>1000000</v>
      </c>
      <c r="I17" s="101">
        <v>23201</v>
      </c>
      <c r="J17" s="101">
        <v>0</v>
      </c>
    </row>
    <row r="18" spans="1:10" ht="13.8" customHeight="1">
      <c r="A18" s="101">
        <f t="shared" si="0"/>
        <v>232013</v>
      </c>
      <c r="B18" s="100" t="s">
        <v>293</v>
      </c>
      <c r="C18" s="101">
        <f>INDEX(WEAPON!D:D,MATCH(B18,WEAPON!B:B,0))</f>
        <v>23201</v>
      </c>
      <c r="D18" s="101">
        <f>COUNTIF($C$4:C18,C18)</f>
        <v>3</v>
      </c>
      <c r="E18" s="101">
        <f t="shared" si="1"/>
        <v>50</v>
      </c>
      <c r="F18" s="101">
        <f t="shared" si="3"/>
        <v>101005</v>
      </c>
      <c r="G18" s="101">
        <f t="shared" si="4"/>
        <v>180</v>
      </c>
      <c r="H18" s="101">
        <f t="shared" si="5"/>
        <v>1500000</v>
      </c>
      <c r="I18" s="101">
        <v>0</v>
      </c>
      <c r="J18" s="101">
        <v>232011</v>
      </c>
    </row>
    <row r="19" spans="1:10" ht="13.8" customHeight="1">
      <c r="A19" s="101">
        <f t="shared" si="0"/>
        <v>113051</v>
      </c>
      <c r="B19" s="100" t="s">
        <v>295</v>
      </c>
      <c r="C19" s="101">
        <f>INDEX(WEAPON!D:D,MATCH(B19,WEAPON!B:B,0))</f>
        <v>11305</v>
      </c>
      <c r="D19" s="101">
        <f>COUNTIF($C$4:C19,C19)</f>
        <v>1</v>
      </c>
      <c r="E19" s="101">
        <f t="shared" si="1"/>
        <v>30</v>
      </c>
      <c r="F19" s="101">
        <f t="shared" si="3"/>
        <v>101006</v>
      </c>
      <c r="G19" s="101">
        <f t="shared" si="4"/>
        <v>0</v>
      </c>
      <c r="H19" s="101">
        <f t="shared" si="5"/>
        <v>0</v>
      </c>
      <c r="I19" s="101">
        <v>0</v>
      </c>
      <c r="J19" s="101">
        <v>0</v>
      </c>
    </row>
    <row r="20" spans="1:10" ht="13.8" customHeight="1">
      <c r="A20" s="101">
        <f t="shared" si="0"/>
        <v>113052</v>
      </c>
      <c r="B20" s="100" t="s">
        <v>295</v>
      </c>
      <c r="C20" s="101">
        <f>INDEX(WEAPON!D:D,MATCH(B20,WEAPON!B:B,0))</f>
        <v>11305</v>
      </c>
      <c r="D20" s="101">
        <f>COUNTIF($C$4:C20,C20)</f>
        <v>2</v>
      </c>
      <c r="E20" s="101">
        <f t="shared" si="1"/>
        <v>40</v>
      </c>
      <c r="F20" s="101">
        <f t="shared" si="3"/>
        <v>101006</v>
      </c>
      <c r="G20" s="101">
        <f t="shared" si="4"/>
        <v>120</v>
      </c>
      <c r="H20" s="101">
        <f t="shared" si="5"/>
        <v>1000000</v>
      </c>
      <c r="I20" s="101">
        <v>11305</v>
      </c>
      <c r="J20" s="101">
        <v>0</v>
      </c>
    </row>
    <row r="21" spans="1:10" ht="13.8" customHeight="1">
      <c r="A21" s="101">
        <f t="shared" si="0"/>
        <v>113053</v>
      </c>
      <c r="B21" s="100" t="s">
        <v>295</v>
      </c>
      <c r="C21" s="101">
        <f>INDEX(WEAPON!D:D,MATCH(B21,WEAPON!B:B,0))</f>
        <v>11305</v>
      </c>
      <c r="D21" s="101">
        <f>COUNTIF($C$4:C21,C21)</f>
        <v>3</v>
      </c>
      <c r="E21" s="101">
        <f t="shared" si="1"/>
        <v>50</v>
      </c>
      <c r="F21" s="101">
        <f t="shared" si="3"/>
        <v>101006</v>
      </c>
      <c r="G21" s="101">
        <f t="shared" si="4"/>
        <v>180</v>
      </c>
      <c r="H21" s="101">
        <f t="shared" si="5"/>
        <v>1500000</v>
      </c>
      <c r="I21" s="101">
        <v>0</v>
      </c>
      <c r="J21" s="101">
        <v>113051</v>
      </c>
    </row>
    <row r="22" spans="1:10" ht="13.8" customHeight="1">
      <c r="A22" s="101">
        <f t="shared" si="0"/>
        <v>112061</v>
      </c>
      <c r="B22" s="100" t="s">
        <v>297</v>
      </c>
      <c r="C22" s="101">
        <f>INDEX(WEAPON!D:D,MATCH(B22,WEAPON!B:B,0))</f>
        <v>11206</v>
      </c>
      <c r="D22" s="101">
        <f>COUNTIF($C$4:C22,C22)</f>
        <v>1</v>
      </c>
      <c r="E22" s="101">
        <f t="shared" si="1"/>
        <v>30</v>
      </c>
      <c r="F22" s="101">
        <f t="shared" si="3"/>
        <v>101007</v>
      </c>
      <c r="G22" s="101">
        <f t="shared" si="4"/>
        <v>0</v>
      </c>
      <c r="H22" s="101">
        <f t="shared" si="5"/>
        <v>0</v>
      </c>
      <c r="I22" s="101">
        <v>0</v>
      </c>
      <c r="J22" s="101">
        <v>0</v>
      </c>
    </row>
    <row r="23" spans="1:10" ht="13.8" customHeight="1">
      <c r="A23" s="101">
        <f t="shared" si="0"/>
        <v>112062</v>
      </c>
      <c r="B23" s="100" t="s">
        <v>297</v>
      </c>
      <c r="C23" s="101">
        <f>INDEX(WEAPON!D:D,MATCH(B23,WEAPON!B:B,0))</f>
        <v>11206</v>
      </c>
      <c r="D23" s="101">
        <f>COUNTIF($C$4:C23,C23)</f>
        <v>2</v>
      </c>
      <c r="E23" s="101">
        <f t="shared" si="1"/>
        <v>40</v>
      </c>
      <c r="F23" s="101">
        <f t="shared" si="3"/>
        <v>101007</v>
      </c>
      <c r="G23" s="101">
        <f t="shared" si="4"/>
        <v>120</v>
      </c>
      <c r="H23" s="101">
        <f t="shared" si="5"/>
        <v>1000000</v>
      </c>
      <c r="I23" s="101">
        <v>11206</v>
      </c>
      <c r="J23" s="101">
        <v>0</v>
      </c>
    </row>
    <row r="24" spans="1:10" ht="13.8" customHeight="1">
      <c r="A24" s="101">
        <f t="shared" si="0"/>
        <v>112063</v>
      </c>
      <c r="B24" s="100" t="s">
        <v>297</v>
      </c>
      <c r="C24" s="101">
        <f>INDEX(WEAPON!D:D,MATCH(B24,WEAPON!B:B,0))</f>
        <v>11206</v>
      </c>
      <c r="D24" s="101">
        <f>COUNTIF($C$4:C24,C24)</f>
        <v>3</v>
      </c>
      <c r="E24" s="101">
        <f t="shared" si="1"/>
        <v>50</v>
      </c>
      <c r="F24" s="101">
        <f t="shared" si="3"/>
        <v>101007</v>
      </c>
      <c r="G24" s="101">
        <f t="shared" si="4"/>
        <v>180</v>
      </c>
      <c r="H24" s="101">
        <f t="shared" si="5"/>
        <v>1500000</v>
      </c>
      <c r="I24" s="101">
        <v>0</v>
      </c>
      <c r="J24" s="101">
        <v>112063</v>
      </c>
    </row>
    <row r="25" spans="1:10" ht="13.8" customHeight="1">
      <c r="A25" s="101">
        <f t="shared" si="0"/>
        <v>142071</v>
      </c>
      <c r="B25" s="100" t="s">
        <v>299</v>
      </c>
      <c r="C25" s="101">
        <f>INDEX(WEAPON!D:D,MATCH(B25,WEAPON!B:B,0))</f>
        <v>14207</v>
      </c>
      <c r="D25" s="101">
        <f>COUNTIF($C$4:C25,C25)</f>
        <v>1</v>
      </c>
      <c r="E25" s="101">
        <f t="shared" si="1"/>
        <v>30</v>
      </c>
      <c r="F25" s="101">
        <f t="shared" si="3"/>
        <v>101008</v>
      </c>
      <c r="G25" s="101">
        <f t="shared" si="4"/>
        <v>0</v>
      </c>
      <c r="H25" s="101">
        <f t="shared" si="5"/>
        <v>0</v>
      </c>
      <c r="I25" s="101">
        <v>0</v>
      </c>
      <c r="J25" s="101">
        <v>0</v>
      </c>
    </row>
    <row r="26" spans="1:10" ht="13.8" customHeight="1">
      <c r="A26" s="101">
        <f t="shared" si="0"/>
        <v>142072</v>
      </c>
      <c r="B26" s="100" t="s">
        <v>299</v>
      </c>
      <c r="C26" s="101">
        <f>INDEX(WEAPON!D:D,MATCH(B26,WEAPON!B:B,0))</f>
        <v>14207</v>
      </c>
      <c r="D26" s="101">
        <f>COUNTIF($C$4:C26,C26)</f>
        <v>2</v>
      </c>
      <c r="E26" s="101">
        <f t="shared" si="1"/>
        <v>40</v>
      </c>
      <c r="F26" s="101">
        <f t="shared" si="3"/>
        <v>101008</v>
      </c>
      <c r="G26" s="101">
        <f t="shared" si="4"/>
        <v>120</v>
      </c>
      <c r="H26" s="101">
        <f t="shared" si="5"/>
        <v>1000000</v>
      </c>
      <c r="I26" s="101">
        <v>14207</v>
      </c>
      <c r="J26" s="101">
        <v>0</v>
      </c>
    </row>
    <row r="27" spans="1:10" ht="13.8" customHeight="1">
      <c r="A27" s="101">
        <f t="shared" si="0"/>
        <v>142073</v>
      </c>
      <c r="B27" s="100" t="s">
        <v>299</v>
      </c>
      <c r="C27" s="101">
        <f>INDEX(WEAPON!D:D,MATCH(B27,WEAPON!B:B,0))</f>
        <v>14207</v>
      </c>
      <c r="D27" s="101">
        <f>COUNTIF($C$4:C27,C27)</f>
        <v>3</v>
      </c>
      <c r="E27" s="101">
        <f t="shared" si="1"/>
        <v>50</v>
      </c>
      <c r="F27" s="101">
        <f t="shared" si="3"/>
        <v>101008</v>
      </c>
      <c r="G27" s="101">
        <f t="shared" si="4"/>
        <v>180</v>
      </c>
      <c r="H27" s="101">
        <f t="shared" si="5"/>
        <v>1500000</v>
      </c>
      <c r="I27" s="101">
        <v>0</v>
      </c>
      <c r="J27" s="101">
        <v>142072</v>
      </c>
    </row>
    <row r="28" spans="1:10" ht="13.8" customHeight="1">
      <c r="A28" s="101">
        <f t="shared" si="0"/>
        <v>111081</v>
      </c>
      <c r="B28" s="100" t="s">
        <v>301</v>
      </c>
      <c r="C28" s="101">
        <f>INDEX(WEAPON!D:D,MATCH(B28,WEAPON!B:B,0))</f>
        <v>11108</v>
      </c>
      <c r="D28" s="101">
        <f>COUNTIF($C$4:C28,C28)</f>
        <v>1</v>
      </c>
      <c r="E28" s="101">
        <f t="shared" si="1"/>
        <v>30</v>
      </c>
      <c r="F28" s="101">
        <f t="shared" si="3"/>
        <v>101009</v>
      </c>
      <c r="G28" s="101">
        <f t="shared" si="4"/>
        <v>0</v>
      </c>
      <c r="H28" s="101">
        <f t="shared" si="5"/>
        <v>0</v>
      </c>
      <c r="I28" s="101">
        <v>0</v>
      </c>
      <c r="J28" s="101">
        <v>0</v>
      </c>
    </row>
    <row r="29" spans="1:10" ht="13.8" customHeight="1">
      <c r="A29" s="101">
        <f t="shared" si="0"/>
        <v>111082</v>
      </c>
      <c r="B29" s="100" t="s">
        <v>301</v>
      </c>
      <c r="C29" s="101">
        <f>INDEX(WEAPON!D:D,MATCH(B29,WEAPON!B:B,0))</f>
        <v>11108</v>
      </c>
      <c r="D29" s="101">
        <f>COUNTIF($C$4:C29,C29)</f>
        <v>2</v>
      </c>
      <c r="E29" s="101">
        <f t="shared" si="1"/>
        <v>40</v>
      </c>
      <c r="F29" s="101">
        <f t="shared" si="3"/>
        <v>101009</v>
      </c>
      <c r="G29" s="101">
        <f t="shared" si="4"/>
        <v>120</v>
      </c>
      <c r="H29" s="101">
        <f t="shared" si="5"/>
        <v>1000000</v>
      </c>
      <c r="I29" s="101">
        <v>11108</v>
      </c>
      <c r="J29" s="101">
        <v>0</v>
      </c>
    </row>
    <row r="30" spans="1:10" ht="13.8" customHeight="1">
      <c r="A30" s="101">
        <f t="shared" si="0"/>
        <v>111083</v>
      </c>
      <c r="B30" s="100" t="s">
        <v>301</v>
      </c>
      <c r="C30" s="101">
        <f>INDEX(WEAPON!D:D,MATCH(B30,WEAPON!B:B,0))</f>
        <v>11108</v>
      </c>
      <c r="D30" s="101">
        <f>COUNTIF($C$4:C30,C30)</f>
        <v>3</v>
      </c>
      <c r="E30" s="101">
        <f t="shared" si="1"/>
        <v>50</v>
      </c>
      <c r="F30" s="101">
        <f t="shared" si="3"/>
        <v>101009</v>
      </c>
      <c r="G30" s="101">
        <f t="shared" si="4"/>
        <v>180</v>
      </c>
      <c r="H30" s="101">
        <f t="shared" si="5"/>
        <v>1500000</v>
      </c>
      <c r="I30" s="101">
        <v>0</v>
      </c>
      <c r="J30" s="101">
        <v>111081</v>
      </c>
    </row>
    <row r="31" spans="1:10" ht="13.8" customHeight="1">
      <c r="A31" s="101">
        <f t="shared" si="0"/>
        <v>113091</v>
      </c>
      <c r="B31" s="100" t="s">
        <v>303</v>
      </c>
      <c r="C31" s="101">
        <f>INDEX(WEAPON!D:D,MATCH(B31,WEAPON!B:B,0))</f>
        <v>11309</v>
      </c>
      <c r="D31" s="101">
        <f>COUNTIF($C$4:C31,C31)</f>
        <v>1</v>
      </c>
      <c r="E31" s="101">
        <f t="shared" si="1"/>
        <v>30</v>
      </c>
      <c r="F31" s="101">
        <f t="shared" si="3"/>
        <v>101010</v>
      </c>
      <c r="G31" s="101">
        <f t="shared" si="4"/>
        <v>0</v>
      </c>
      <c r="H31" s="101">
        <f t="shared" si="5"/>
        <v>0</v>
      </c>
      <c r="I31" s="101">
        <v>0</v>
      </c>
      <c r="J31" s="101">
        <v>0</v>
      </c>
    </row>
    <row r="32" spans="1:10" ht="13.8" customHeight="1">
      <c r="A32" s="101">
        <f t="shared" si="0"/>
        <v>113092</v>
      </c>
      <c r="B32" s="100" t="s">
        <v>303</v>
      </c>
      <c r="C32" s="101">
        <f>INDEX(WEAPON!D:D,MATCH(B32,WEAPON!B:B,0))</f>
        <v>11309</v>
      </c>
      <c r="D32" s="101">
        <f>COUNTIF($C$4:C32,C32)</f>
        <v>2</v>
      </c>
      <c r="E32" s="101">
        <f t="shared" si="1"/>
        <v>40</v>
      </c>
      <c r="F32" s="101">
        <f t="shared" si="3"/>
        <v>101010</v>
      </c>
      <c r="G32" s="101">
        <f t="shared" si="4"/>
        <v>120</v>
      </c>
      <c r="H32" s="101">
        <f t="shared" si="5"/>
        <v>1000000</v>
      </c>
      <c r="I32" s="101">
        <v>11309</v>
      </c>
      <c r="J32" s="101">
        <v>0</v>
      </c>
    </row>
    <row r="33" spans="1:10" ht="13.8" customHeight="1">
      <c r="A33" s="101">
        <f t="shared" si="0"/>
        <v>113093</v>
      </c>
      <c r="B33" s="100" t="s">
        <v>303</v>
      </c>
      <c r="C33" s="101">
        <f>INDEX(WEAPON!D:D,MATCH(B33,WEAPON!B:B,0))</f>
        <v>11309</v>
      </c>
      <c r="D33" s="101">
        <f>COUNTIF($C$4:C33,C33)</f>
        <v>3</v>
      </c>
      <c r="E33" s="101">
        <f t="shared" si="1"/>
        <v>50</v>
      </c>
      <c r="F33" s="101">
        <f t="shared" si="3"/>
        <v>101010</v>
      </c>
      <c r="G33" s="101">
        <f t="shared" si="4"/>
        <v>180</v>
      </c>
      <c r="H33" s="101">
        <f t="shared" si="5"/>
        <v>1500000</v>
      </c>
      <c r="I33" s="101">
        <v>0</v>
      </c>
      <c r="J33" s="101">
        <v>113091</v>
      </c>
    </row>
    <row r="34" spans="1:10" ht="13.8" customHeight="1">
      <c r="A34" s="101">
        <f t="shared" si="0"/>
        <v>243021</v>
      </c>
      <c r="B34" s="100" t="s">
        <v>305</v>
      </c>
      <c r="C34" s="101">
        <f>INDEX(WEAPON!D:D,MATCH(B34,WEAPON!B:B,0))</f>
        <v>24302</v>
      </c>
      <c r="D34" s="101">
        <f>COUNTIF($C$4:C34,C34)</f>
        <v>1</v>
      </c>
      <c r="E34" s="101">
        <f t="shared" si="1"/>
        <v>30</v>
      </c>
      <c r="F34" s="101">
        <f t="shared" si="3"/>
        <v>101011</v>
      </c>
      <c r="G34" s="101">
        <f t="shared" si="4"/>
        <v>0</v>
      </c>
      <c r="H34" s="101">
        <f t="shared" si="5"/>
        <v>0</v>
      </c>
      <c r="I34" s="101">
        <v>0</v>
      </c>
      <c r="J34" s="101">
        <v>0</v>
      </c>
    </row>
    <row r="35" spans="1:10" ht="13.8" customHeight="1">
      <c r="A35" s="101">
        <f t="shared" si="0"/>
        <v>243022</v>
      </c>
      <c r="B35" s="100" t="s">
        <v>305</v>
      </c>
      <c r="C35" s="101">
        <f>INDEX(WEAPON!D:D,MATCH(B35,WEAPON!B:B,0))</f>
        <v>24302</v>
      </c>
      <c r="D35" s="101">
        <f>COUNTIF($C$4:C35,C35)</f>
        <v>2</v>
      </c>
      <c r="E35" s="101">
        <f t="shared" si="1"/>
        <v>40</v>
      </c>
      <c r="F35" s="101">
        <f t="shared" si="3"/>
        <v>101011</v>
      </c>
      <c r="G35" s="101">
        <f t="shared" si="4"/>
        <v>120</v>
      </c>
      <c r="H35" s="101">
        <f t="shared" si="5"/>
        <v>1000000</v>
      </c>
      <c r="I35" s="101">
        <v>24302</v>
      </c>
      <c r="J35" s="101">
        <v>0</v>
      </c>
    </row>
    <row r="36" spans="1:10" ht="13.8" customHeight="1">
      <c r="A36" s="101">
        <f t="shared" si="0"/>
        <v>243023</v>
      </c>
      <c r="B36" s="100" t="s">
        <v>305</v>
      </c>
      <c r="C36" s="101">
        <f>INDEX(WEAPON!D:D,MATCH(B36,WEAPON!B:B,0))</f>
        <v>24302</v>
      </c>
      <c r="D36" s="101">
        <f>COUNTIF($C$4:C36,C36)</f>
        <v>3</v>
      </c>
      <c r="E36" s="101">
        <f t="shared" si="1"/>
        <v>50</v>
      </c>
      <c r="F36" s="101">
        <f t="shared" si="3"/>
        <v>101011</v>
      </c>
      <c r="G36" s="101">
        <f t="shared" si="4"/>
        <v>180</v>
      </c>
      <c r="H36" s="101">
        <f t="shared" si="5"/>
        <v>1500000</v>
      </c>
      <c r="I36" s="101">
        <v>0</v>
      </c>
      <c r="J36" s="101">
        <v>243023</v>
      </c>
    </row>
    <row r="37" spans="1:10" ht="13.8" customHeight="1">
      <c r="A37" s="101">
        <f t="shared" si="0"/>
        <v>113101</v>
      </c>
      <c r="B37" s="100" t="s">
        <v>307</v>
      </c>
      <c r="C37" s="101">
        <f>INDEX(WEAPON!D:D,MATCH(B37,WEAPON!B:B,0))</f>
        <v>11310</v>
      </c>
      <c r="D37" s="101">
        <f>COUNTIF($C$4:C37,C37)</f>
        <v>1</v>
      </c>
      <c r="E37" s="101">
        <f t="shared" si="1"/>
        <v>30</v>
      </c>
      <c r="F37" s="101">
        <f t="shared" si="3"/>
        <v>101012</v>
      </c>
      <c r="G37" s="101">
        <f t="shared" si="4"/>
        <v>0</v>
      </c>
      <c r="H37" s="101">
        <f t="shared" si="5"/>
        <v>0</v>
      </c>
      <c r="I37" s="101">
        <v>0</v>
      </c>
      <c r="J37" s="101">
        <v>0</v>
      </c>
    </row>
    <row r="38" spans="1:10" ht="13.8" customHeight="1">
      <c r="A38" s="101">
        <f t="shared" si="0"/>
        <v>113102</v>
      </c>
      <c r="B38" s="100" t="s">
        <v>307</v>
      </c>
      <c r="C38" s="101">
        <f>INDEX(WEAPON!D:D,MATCH(B38,WEAPON!B:B,0))</f>
        <v>11310</v>
      </c>
      <c r="D38" s="101">
        <f>COUNTIF($C$4:C38,C38)</f>
        <v>2</v>
      </c>
      <c r="E38" s="101">
        <f t="shared" si="1"/>
        <v>40</v>
      </c>
      <c r="F38" s="101">
        <f t="shared" si="3"/>
        <v>101012</v>
      </c>
      <c r="G38" s="101">
        <f t="shared" si="4"/>
        <v>120</v>
      </c>
      <c r="H38" s="101">
        <f t="shared" si="5"/>
        <v>1000000</v>
      </c>
      <c r="I38" s="101">
        <v>11310</v>
      </c>
      <c r="J38" s="101">
        <v>0</v>
      </c>
    </row>
    <row r="39" spans="1:10" ht="13.8" customHeight="1">
      <c r="A39" s="101">
        <f t="shared" si="0"/>
        <v>113103</v>
      </c>
      <c r="B39" s="100" t="s">
        <v>307</v>
      </c>
      <c r="C39" s="101">
        <f>INDEX(WEAPON!D:D,MATCH(B39,WEAPON!B:B,0))</f>
        <v>11310</v>
      </c>
      <c r="D39" s="101">
        <f>COUNTIF($C$4:C39,C39)</f>
        <v>3</v>
      </c>
      <c r="E39" s="101">
        <f t="shared" si="1"/>
        <v>50</v>
      </c>
      <c r="F39" s="101">
        <f t="shared" si="3"/>
        <v>101012</v>
      </c>
      <c r="G39" s="101">
        <f t="shared" si="4"/>
        <v>180</v>
      </c>
      <c r="H39" s="101">
        <f t="shared" si="5"/>
        <v>1500000</v>
      </c>
      <c r="I39" s="101">
        <v>0</v>
      </c>
      <c r="J39" s="101">
        <v>113103</v>
      </c>
    </row>
    <row r="40" spans="1:10" ht="13.8" customHeight="1">
      <c r="A40" s="101">
        <f t="shared" si="0"/>
        <v>231031</v>
      </c>
      <c r="B40" s="100" t="s">
        <v>309</v>
      </c>
      <c r="C40" s="101">
        <f>INDEX(WEAPON!D:D,MATCH(B40,WEAPON!B:B,0))</f>
        <v>23103</v>
      </c>
      <c r="D40" s="101">
        <f>COUNTIF($C$4:C40,C40)</f>
        <v>1</v>
      </c>
      <c r="E40" s="101">
        <f t="shared" si="1"/>
        <v>30</v>
      </c>
      <c r="F40" s="101">
        <f t="shared" si="3"/>
        <v>101013</v>
      </c>
      <c r="G40" s="101">
        <f t="shared" si="4"/>
        <v>0</v>
      </c>
      <c r="H40" s="101">
        <f t="shared" si="5"/>
        <v>0</v>
      </c>
      <c r="I40" s="101">
        <v>0</v>
      </c>
      <c r="J40" s="101">
        <v>0</v>
      </c>
    </row>
    <row r="41" spans="1:10" ht="13.8" customHeight="1">
      <c r="A41" s="101">
        <f t="shared" si="0"/>
        <v>231032</v>
      </c>
      <c r="B41" s="100" t="s">
        <v>309</v>
      </c>
      <c r="C41" s="101">
        <f>INDEX(WEAPON!D:D,MATCH(B41,WEAPON!B:B,0))</f>
        <v>23103</v>
      </c>
      <c r="D41" s="101">
        <f>COUNTIF($C$4:C41,C41)</f>
        <v>2</v>
      </c>
      <c r="E41" s="101">
        <f t="shared" si="1"/>
        <v>40</v>
      </c>
      <c r="F41" s="101">
        <f t="shared" si="3"/>
        <v>101013</v>
      </c>
      <c r="G41" s="101">
        <f t="shared" si="4"/>
        <v>120</v>
      </c>
      <c r="H41" s="101">
        <f t="shared" si="5"/>
        <v>1000000</v>
      </c>
      <c r="I41" s="101">
        <v>23103</v>
      </c>
      <c r="J41" s="101">
        <v>0</v>
      </c>
    </row>
    <row r="42" spans="1:10" ht="13.8" customHeight="1">
      <c r="A42" s="101">
        <f t="shared" si="0"/>
        <v>231033</v>
      </c>
      <c r="B42" s="100" t="s">
        <v>309</v>
      </c>
      <c r="C42" s="101">
        <f>INDEX(WEAPON!D:D,MATCH(B42,WEAPON!B:B,0))</f>
        <v>23103</v>
      </c>
      <c r="D42" s="101">
        <f>COUNTIF($C$4:C42,C42)</f>
        <v>3</v>
      </c>
      <c r="E42" s="101">
        <f t="shared" si="1"/>
        <v>50</v>
      </c>
      <c r="F42" s="101">
        <f t="shared" si="3"/>
        <v>101013</v>
      </c>
      <c r="G42" s="101">
        <f t="shared" si="4"/>
        <v>180</v>
      </c>
      <c r="H42" s="101">
        <f t="shared" si="5"/>
        <v>1500000</v>
      </c>
      <c r="I42" s="101">
        <v>0</v>
      </c>
      <c r="J42" s="101">
        <v>231033</v>
      </c>
    </row>
    <row r="43" spans="1:10" ht="13.8" customHeight="1">
      <c r="A43" s="101">
        <f t="shared" si="0"/>
        <v>113111</v>
      </c>
      <c r="B43" s="100" t="s">
        <v>311</v>
      </c>
      <c r="C43" s="101">
        <f>INDEX(WEAPON!D:D,MATCH(B43,WEAPON!B:B,0))</f>
        <v>11311</v>
      </c>
      <c r="D43" s="101">
        <f>COUNTIF($C$4:C43,C43)</f>
        <v>1</v>
      </c>
      <c r="E43" s="101">
        <f t="shared" si="1"/>
        <v>30</v>
      </c>
      <c r="F43" s="101">
        <f t="shared" si="3"/>
        <v>101014</v>
      </c>
      <c r="G43" s="101">
        <f t="shared" si="4"/>
        <v>0</v>
      </c>
      <c r="H43" s="101">
        <f t="shared" si="5"/>
        <v>0</v>
      </c>
      <c r="I43" s="101">
        <v>0</v>
      </c>
      <c r="J43" s="101">
        <v>0</v>
      </c>
    </row>
    <row r="44" spans="1:10" ht="13.8" customHeight="1">
      <c r="A44" s="101">
        <f t="shared" si="0"/>
        <v>113112</v>
      </c>
      <c r="B44" s="100" t="s">
        <v>311</v>
      </c>
      <c r="C44" s="101">
        <f>INDEX(WEAPON!D:D,MATCH(B44,WEAPON!B:B,0))</f>
        <v>11311</v>
      </c>
      <c r="D44" s="101">
        <f>COUNTIF($C$4:C44,C44)</f>
        <v>2</v>
      </c>
      <c r="E44" s="101">
        <f t="shared" si="1"/>
        <v>40</v>
      </c>
      <c r="F44" s="101">
        <f t="shared" si="3"/>
        <v>101014</v>
      </c>
      <c r="G44" s="101">
        <f t="shared" si="4"/>
        <v>120</v>
      </c>
      <c r="H44" s="101">
        <f t="shared" si="5"/>
        <v>1000000</v>
      </c>
      <c r="I44" s="101">
        <v>11311</v>
      </c>
      <c r="J44" s="101">
        <v>0</v>
      </c>
    </row>
    <row r="45" spans="1:10" ht="13.8" customHeight="1">
      <c r="A45" s="101">
        <f t="shared" si="0"/>
        <v>113113</v>
      </c>
      <c r="B45" s="100" t="s">
        <v>311</v>
      </c>
      <c r="C45" s="101">
        <f>INDEX(WEAPON!D:D,MATCH(B45,WEAPON!B:B,0))</f>
        <v>11311</v>
      </c>
      <c r="D45" s="101">
        <f>COUNTIF($C$4:C45,C45)</f>
        <v>3</v>
      </c>
      <c r="E45" s="101">
        <f t="shared" si="1"/>
        <v>50</v>
      </c>
      <c r="F45" s="101">
        <f t="shared" si="3"/>
        <v>101014</v>
      </c>
      <c r="G45" s="101">
        <f t="shared" si="4"/>
        <v>180</v>
      </c>
      <c r="H45" s="101">
        <f t="shared" si="5"/>
        <v>1500000</v>
      </c>
      <c r="I45" s="101">
        <v>0</v>
      </c>
      <c r="J45" s="101">
        <v>113111</v>
      </c>
    </row>
    <row r="46" spans="1:10" ht="13.8" customHeight="1">
      <c r="A46" s="101">
        <f t="shared" si="0"/>
        <v>112121</v>
      </c>
      <c r="B46" s="100" t="s">
        <v>313</v>
      </c>
      <c r="C46" s="101">
        <f>INDEX(WEAPON!D:D,MATCH(B46,WEAPON!B:B,0))</f>
        <v>11212</v>
      </c>
      <c r="D46" s="101">
        <f>COUNTIF($C$4:C46,C46)</f>
        <v>1</v>
      </c>
      <c r="E46" s="101">
        <f t="shared" si="1"/>
        <v>30</v>
      </c>
      <c r="F46" s="101">
        <f t="shared" si="3"/>
        <v>101015</v>
      </c>
      <c r="G46" s="101">
        <f t="shared" si="4"/>
        <v>0</v>
      </c>
      <c r="H46" s="101">
        <f t="shared" si="5"/>
        <v>0</v>
      </c>
      <c r="I46" s="101">
        <v>0</v>
      </c>
      <c r="J46" s="101">
        <v>0</v>
      </c>
    </row>
    <row r="47" spans="1:10" ht="13.8" customHeight="1">
      <c r="A47" s="101">
        <f t="shared" si="0"/>
        <v>112122</v>
      </c>
      <c r="B47" s="100" t="s">
        <v>313</v>
      </c>
      <c r="C47" s="101">
        <f>INDEX(WEAPON!D:D,MATCH(B47,WEAPON!B:B,0))</f>
        <v>11212</v>
      </c>
      <c r="D47" s="101">
        <f>COUNTIF($C$4:C47,C47)</f>
        <v>2</v>
      </c>
      <c r="E47" s="101">
        <f t="shared" si="1"/>
        <v>40</v>
      </c>
      <c r="F47" s="101">
        <f t="shared" si="3"/>
        <v>101015</v>
      </c>
      <c r="G47" s="101">
        <f t="shared" si="4"/>
        <v>120</v>
      </c>
      <c r="H47" s="101">
        <f t="shared" si="5"/>
        <v>1000000</v>
      </c>
      <c r="I47" s="101">
        <v>11212</v>
      </c>
      <c r="J47" s="101">
        <v>0</v>
      </c>
    </row>
    <row r="48" spans="1:10" ht="13.8" customHeight="1">
      <c r="A48" s="101">
        <f t="shared" si="0"/>
        <v>112123</v>
      </c>
      <c r="B48" s="100" t="s">
        <v>313</v>
      </c>
      <c r="C48" s="101">
        <f>INDEX(WEAPON!D:D,MATCH(B48,WEAPON!B:B,0))</f>
        <v>11212</v>
      </c>
      <c r="D48" s="101">
        <f>COUNTIF($C$4:C48,C48)</f>
        <v>3</v>
      </c>
      <c r="E48" s="101">
        <f t="shared" si="1"/>
        <v>50</v>
      </c>
      <c r="F48" s="101">
        <f t="shared" si="3"/>
        <v>101015</v>
      </c>
      <c r="G48" s="101">
        <f t="shared" si="4"/>
        <v>180</v>
      </c>
      <c r="H48" s="101">
        <f t="shared" si="5"/>
        <v>1500000</v>
      </c>
      <c r="I48" s="101">
        <v>0</v>
      </c>
      <c r="J48" s="101">
        <v>112123</v>
      </c>
    </row>
    <row r="49" spans="1:10" ht="13.8" customHeight="1">
      <c r="A49" s="101">
        <f t="shared" si="0"/>
        <v>113131</v>
      </c>
      <c r="B49" s="100" t="s">
        <v>315</v>
      </c>
      <c r="C49" s="101">
        <f>INDEX(WEAPON!D:D,MATCH(B49,WEAPON!B:B,0))</f>
        <v>11313</v>
      </c>
      <c r="D49" s="101">
        <f>COUNTIF($C$4:C49,C49)</f>
        <v>1</v>
      </c>
      <c r="E49" s="101">
        <f t="shared" si="1"/>
        <v>30</v>
      </c>
      <c r="F49" s="101">
        <f t="shared" si="3"/>
        <v>101016</v>
      </c>
      <c r="G49" s="101">
        <f t="shared" si="4"/>
        <v>0</v>
      </c>
      <c r="H49" s="101">
        <f t="shared" si="5"/>
        <v>0</v>
      </c>
      <c r="I49" s="101">
        <v>0</v>
      </c>
      <c r="J49" s="101">
        <v>0</v>
      </c>
    </row>
    <row r="50" spans="1:10" ht="13.8" customHeight="1">
      <c r="A50" s="101">
        <f t="shared" si="0"/>
        <v>113132</v>
      </c>
      <c r="B50" s="100" t="s">
        <v>315</v>
      </c>
      <c r="C50" s="101">
        <f>INDEX(WEAPON!D:D,MATCH(B50,WEAPON!B:B,0))</f>
        <v>11313</v>
      </c>
      <c r="D50" s="101">
        <f>COUNTIF($C$4:C50,C50)</f>
        <v>2</v>
      </c>
      <c r="E50" s="101">
        <f t="shared" si="1"/>
        <v>40</v>
      </c>
      <c r="F50" s="101">
        <f t="shared" si="3"/>
        <v>101016</v>
      </c>
      <c r="G50" s="101">
        <f t="shared" si="4"/>
        <v>120</v>
      </c>
      <c r="H50" s="101">
        <f t="shared" si="5"/>
        <v>1000000</v>
      </c>
      <c r="I50" s="101">
        <v>11313</v>
      </c>
      <c r="J50" s="101">
        <v>0</v>
      </c>
    </row>
    <row r="51" spans="1:10" ht="13.8" customHeight="1">
      <c r="A51" s="101">
        <f t="shared" si="0"/>
        <v>113133</v>
      </c>
      <c r="B51" s="100" t="s">
        <v>315</v>
      </c>
      <c r="C51" s="101">
        <f>INDEX(WEAPON!D:D,MATCH(B51,WEAPON!B:B,0))</f>
        <v>11313</v>
      </c>
      <c r="D51" s="101">
        <f>COUNTIF($C$4:C51,C51)</f>
        <v>3</v>
      </c>
      <c r="E51" s="101">
        <f t="shared" si="1"/>
        <v>50</v>
      </c>
      <c r="F51" s="101">
        <f t="shared" si="3"/>
        <v>101016</v>
      </c>
      <c r="G51" s="101">
        <f t="shared" si="4"/>
        <v>180</v>
      </c>
      <c r="H51" s="101">
        <f t="shared" si="5"/>
        <v>1500000</v>
      </c>
      <c r="I51" s="101">
        <v>0</v>
      </c>
      <c r="J51" s="101">
        <v>113131</v>
      </c>
    </row>
    <row r="52" spans="1:10" ht="13.8" customHeight="1">
      <c r="A52" s="101">
        <f t="shared" si="0"/>
        <v>112141</v>
      </c>
      <c r="B52" s="100" t="s">
        <v>317</v>
      </c>
      <c r="C52" s="101">
        <f>INDEX(WEAPON!D:D,MATCH(B52,WEAPON!B:B,0))</f>
        <v>11214</v>
      </c>
      <c r="D52" s="101">
        <f>COUNTIF($C$4:C52,C52)</f>
        <v>1</v>
      </c>
      <c r="E52" s="101">
        <f t="shared" si="1"/>
        <v>30</v>
      </c>
      <c r="F52" s="101">
        <f t="shared" si="3"/>
        <v>101017</v>
      </c>
      <c r="G52" s="101">
        <f t="shared" si="4"/>
        <v>0</v>
      </c>
      <c r="H52" s="101">
        <f t="shared" si="5"/>
        <v>0</v>
      </c>
      <c r="I52" s="101">
        <v>0</v>
      </c>
      <c r="J52" s="101">
        <v>0</v>
      </c>
    </row>
    <row r="53" spans="1:10" ht="13.8" customHeight="1">
      <c r="A53" s="101">
        <f t="shared" si="0"/>
        <v>112142</v>
      </c>
      <c r="B53" s="100" t="s">
        <v>317</v>
      </c>
      <c r="C53" s="101">
        <f>INDEX(WEAPON!D:D,MATCH(B53,WEAPON!B:B,0))</f>
        <v>11214</v>
      </c>
      <c r="D53" s="101">
        <f>COUNTIF($C$4:C53,C53)</f>
        <v>2</v>
      </c>
      <c r="E53" s="101">
        <f t="shared" si="1"/>
        <v>40</v>
      </c>
      <c r="F53" s="101">
        <f t="shared" si="3"/>
        <v>101017</v>
      </c>
      <c r="G53" s="101">
        <f t="shared" si="4"/>
        <v>120</v>
      </c>
      <c r="H53" s="101">
        <f t="shared" si="5"/>
        <v>1000000</v>
      </c>
      <c r="I53" s="101">
        <v>11214</v>
      </c>
      <c r="J53" s="101">
        <v>0</v>
      </c>
    </row>
    <row r="54" spans="1:10" ht="13.8" customHeight="1">
      <c r="A54" s="101">
        <f t="shared" si="0"/>
        <v>112143</v>
      </c>
      <c r="B54" s="100" t="s">
        <v>317</v>
      </c>
      <c r="C54" s="101">
        <f>INDEX(WEAPON!D:D,MATCH(B54,WEAPON!B:B,0))</f>
        <v>11214</v>
      </c>
      <c r="D54" s="101">
        <f>COUNTIF($C$4:C54,C54)</f>
        <v>3</v>
      </c>
      <c r="E54" s="101">
        <f t="shared" si="1"/>
        <v>50</v>
      </c>
      <c r="F54" s="101">
        <f t="shared" si="3"/>
        <v>101017</v>
      </c>
      <c r="G54" s="101">
        <f t="shared" si="4"/>
        <v>180</v>
      </c>
      <c r="H54" s="101">
        <f t="shared" si="5"/>
        <v>1500000</v>
      </c>
      <c r="I54" s="101">
        <v>0</v>
      </c>
      <c r="J54" s="101">
        <v>112142</v>
      </c>
    </row>
    <row r="55" spans="1:10" ht="13.8" customHeight="1">
      <c r="A55" s="101">
        <f t="shared" si="0"/>
        <v>232041</v>
      </c>
      <c r="B55" s="100" t="s">
        <v>319</v>
      </c>
      <c r="C55" s="101">
        <f>INDEX(WEAPON!D:D,MATCH(B55,WEAPON!B:B,0))</f>
        <v>23204</v>
      </c>
      <c r="D55" s="101">
        <f>COUNTIF($C$4:C55,C55)</f>
        <v>1</v>
      </c>
      <c r="E55" s="101">
        <f t="shared" si="1"/>
        <v>30</v>
      </c>
      <c r="F55" s="101">
        <f t="shared" si="3"/>
        <v>101018</v>
      </c>
      <c r="G55" s="101">
        <f t="shared" si="4"/>
        <v>0</v>
      </c>
      <c r="H55" s="101">
        <f t="shared" si="5"/>
        <v>0</v>
      </c>
      <c r="I55" s="101">
        <v>0</v>
      </c>
      <c r="J55" s="101">
        <v>0</v>
      </c>
    </row>
    <row r="56" spans="1:10" ht="13.8" customHeight="1">
      <c r="A56" s="101">
        <f t="shared" si="0"/>
        <v>232042</v>
      </c>
      <c r="B56" s="100" t="s">
        <v>319</v>
      </c>
      <c r="C56" s="101">
        <f>INDEX(WEAPON!D:D,MATCH(B56,WEAPON!B:B,0))</f>
        <v>23204</v>
      </c>
      <c r="D56" s="101">
        <f>COUNTIF($C$4:C56,C56)</f>
        <v>2</v>
      </c>
      <c r="E56" s="101">
        <f t="shared" si="1"/>
        <v>40</v>
      </c>
      <c r="F56" s="101">
        <f t="shared" si="3"/>
        <v>101018</v>
      </c>
      <c r="G56" s="101">
        <f t="shared" si="4"/>
        <v>120</v>
      </c>
      <c r="H56" s="101">
        <f t="shared" si="5"/>
        <v>1000000</v>
      </c>
      <c r="I56" s="101">
        <v>23204</v>
      </c>
      <c r="J56" s="101">
        <v>0</v>
      </c>
    </row>
    <row r="57" spans="1:10" ht="13.8" customHeight="1">
      <c r="A57" s="101">
        <f t="shared" si="0"/>
        <v>232043</v>
      </c>
      <c r="B57" s="100" t="s">
        <v>319</v>
      </c>
      <c r="C57" s="101">
        <f>INDEX(WEAPON!D:D,MATCH(B57,WEAPON!B:B,0))</f>
        <v>23204</v>
      </c>
      <c r="D57" s="101">
        <f>COUNTIF($C$4:C57,C57)</f>
        <v>3</v>
      </c>
      <c r="E57" s="101">
        <f t="shared" si="1"/>
        <v>50</v>
      </c>
      <c r="F57" s="101">
        <f t="shared" si="3"/>
        <v>101018</v>
      </c>
      <c r="G57" s="101">
        <f t="shared" si="4"/>
        <v>180</v>
      </c>
      <c r="H57" s="101">
        <f t="shared" si="5"/>
        <v>1500000</v>
      </c>
      <c r="I57" s="101">
        <v>0</v>
      </c>
      <c r="J57" s="101">
        <v>232043</v>
      </c>
    </row>
    <row r="58" spans="1:10" ht="13.8" customHeight="1">
      <c r="A58" s="101">
        <f t="shared" si="0"/>
        <v>241051</v>
      </c>
      <c r="B58" s="100" t="s">
        <v>321</v>
      </c>
      <c r="C58" s="101">
        <f>INDEX(WEAPON!D:D,MATCH(B58,WEAPON!B:B,0))</f>
        <v>24105</v>
      </c>
      <c r="D58" s="101">
        <f>COUNTIF($C$4:C58,C58)</f>
        <v>1</v>
      </c>
      <c r="E58" s="101">
        <f t="shared" si="1"/>
        <v>30</v>
      </c>
      <c r="F58" s="101">
        <f t="shared" si="3"/>
        <v>101019</v>
      </c>
      <c r="G58" s="101">
        <f t="shared" si="4"/>
        <v>0</v>
      </c>
      <c r="H58" s="101">
        <f t="shared" si="5"/>
        <v>0</v>
      </c>
      <c r="I58" s="101">
        <v>0</v>
      </c>
      <c r="J58" s="101">
        <v>0</v>
      </c>
    </row>
    <row r="59" spans="1:10" ht="13.8" customHeight="1">
      <c r="A59" s="101">
        <f t="shared" si="0"/>
        <v>241052</v>
      </c>
      <c r="B59" s="100" t="s">
        <v>321</v>
      </c>
      <c r="C59" s="101">
        <f>INDEX(WEAPON!D:D,MATCH(B59,WEAPON!B:B,0))</f>
        <v>24105</v>
      </c>
      <c r="D59" s="101">
        <f>COUNTIF($C$4:C59,C59)</f>
        <v>2</v>
      </c>
      <c r="E59" s="101">
        <f t="shared" si="1"/>
        <v>40</v>
      </c>
      <c r="F59" s="101">
        <f t="shared" si="3"/>
        <v>101019</v>
      </c>
      <c r="G59" s="101">
        <f t="shared" si="4"/>
        <v>120</v>
      </c>
      <c r="H59" s="101">
        <f t="shared" si="5"/>
        <v>1000000</v>
      </c>
      <c r="I59" s="101">
        <v>24105</v>
      </c>
      <c r="J59" s="101">
        <v>0</v>
      </c>
    </row>
    <row r="60" spans="1:10" ht="13.8" customHeight="1">
      <c r="A60" s="101">
        <f t="shared" si="0"/>
        <v>241053</v>
      </c>
      <c r="B60" s="100" t="s">
        <v>321</v>
      </c>
      <c r="C60" s="101">
        <f>INDEX(WEAPON!D:D,MATCH(B60,WEAPON!B:B,0))</f>
        <v>24105</v>
      </c>
      <c r="D60" s="101">
        <f>COUNTIF($C$4:C60,C60)</f>
        <v>3</v>
      </c>
      <c r="E60" s="101">
        <f t="shared" si="1"/>
        <v>50</v>
      </c>
      <c r="F60" s="101">
        <f t="shared" si="3"/>
        <v>101019</v>
      </c>
      <c r="G60" s="101">
        <f t="shared" si="4"/>
        <v>180</v>
      </c>
      <c r="H60" s="101">
        <f t="shared" si="5"/>
        <v>1500000</v>
      </c>
      <c r="I60" s="101">
        <v>0</v>
      </c>
      <c r="J60" s="101">
        <v>241051</v>
      </c>
    </row>
    <row r="61" spans="1:10" ht="13.8" customHeight="1">
      <c r="A61" s="101">
        <f t="shared" si="0"/>
        <v>253061</v>
      </c>
      <c r="B61" s="100" t="s">
        <v>323</v>
      </c>
      <c r="C61" s="101">
        <f>INDEX(WEAPON!D:D,MATCH(B61,WEAPON!B:B,0))</f>
        <v>25306</v>
      </c>
      <c r="D61" s="101">
        <f>COUNTIF($C$4:C61,C61)</f>
        <v>1</v>
      </c>
      <c r="E61" s="101">
        <f t="shared" si="1"/>
        <v>30</v>
      </c>
      <c r="F61" s="101">
        <f t="shared" si="3"/>
        <v>101020</v>
      </c>
      <c r="G61" s="101">
        <f t="shared" si="4"/>
        <v>0</v>
      </c>
      <c r="H61" s="101">
        <f t="shared" si="5"/>
        <v>0</v>
      </c>
      <c r="I61" s="101">
        <v>0</v>
      </c>
      <c r="J61" s="101">
        <v>0</v>
      </c>
    </row>
    <row r="62" spans="1:10" ht="13.8" customHeight="1">
      <c r="A62" s="101">
        <f t="shared" si="0"/>
        <v>253062</v>
      </c>
      <c r="B62" s="100" t="s">
        <v>323</v>
      </c>
      <c r="C62" s="101">
        <f>INDEX(WEAPON!D:D,MATCH(B62,WEAPON!B:B,0))</f>
        <v>25306</v>
      </c>
      <c r="D62" s="101">
        <f>COUNTIF($C$4:C62,C62)</f>
        <v>2</v>
      </c>
      <c r="E62" s="101">
        <f t="shared" si="1"/>
        <v>40</v>
      </c>
      <c r="F62" s="101">
        <f t="shared" si="3"/>
        <v>101020</v>
      </c>
      <c r="G62" s="101">
        <f t="shared" si="4"/>
        <v>120</v>
      </c>
      <c r="H62" s="101">
        <f t="shared" si="5"/>
        <v>1000000</v>
      </c>
      <c r="I62" s="101">
        <v>25306</v>
      </c>
      <c r="J62" s="101">
        <v>0</v>
      </c>
    </row>
    <row r="63" spans="1:10" ht="13.8" customHeight="1">
      <c r="A63" s="101">
        <f t="shared" si="0"/>
        <v>253063</v>
      </c>
      <c r="B63" s="100" t="s">
        <v>323</v>
      </c>
      <c r="C63" s="101">
        <f>INDEX(WEAPON!D:D,MATCH(B63,WEAPON!B:B,0))</f>
        <v>25306</v>
      </c>
      <c r="D63" s="101">
        <f>COUNTIF($C$4:C63,C63)</f>
        <v>3</v>
      </c>
      <c r="E63" s="101">
        <f t="shared" si="1"/>
        <v>50</v>
      </c>
      <c r="F63" s="101">
        <f t="shared" si="3"/>
        <v>101020</v>
      </c>
      <c r="G63" s="101">
        <f t="shared" si="4"/>
        <v>180</v>
      </c>
      <c r="H63" s="101">
        <f t="shared" si="5"/>
        <v>1500000</v>
      </c>
      <c r="I63" s="101">
        <v>0</v>
      </c>
      <c r="J63" s="101">
        <v>253062</v>
      </c>
    </row>
    <row r="64" spans="1:10" ht="13.8" customHeight="1">
      <c r="A64" s="101">
        <f t="shared" si="0"/>
        <v>253071</v>
      </c>
      <c r="B64" s="100" t="s">
        <v>325</v>
      </c>
      <c r="C64" s="101">
        <f>INDEX(WEAPON!D:D,MATCH(B64,WEAPON!B:B,0))</f>
        <v>25307</v>
      </c>
      <c r="D64" s="101">
        <f>COUNTIF($C$4:C64,C64)</f>
        <v>1</v>
      </c>
      <c r="E64" s="101">
        <f t="shared" si="1"/>
        <v>30</v>
      </c>
      <c r="F64" s="101">
        <f t="shared" si="3"/>
        <v>101021</v>
      </c>
      <c r="G64" s="101">
        <f t="shared" si="4"/>
        <v>0</v>
      </c>
      <c r="H64" s="101">
        <f t="shared" si="5"/>
        <v>0</v>
      </c>
      <c r="I64" s="101">
        <v>0</v>
      </c>
      <c r="J64" s="101">
        <v>0</v>
      </c>
    </row>
    <row r="65" spans="1:10" ht="13.8" customHeight="1">
      <c r="A65" s="101">
        <f t="shared" si="0"/>
        <v>253072</v>
      </c>
      <c r="B65" s="100" t="s">
        <v>325</v>
      </c>
      <c r="C65" s="101">
        <f>INDEX(WEAPON!D:D,MATCH(B65,WEAPON!B:B,0))</f>
        <v>25307</v>
      </c>
      <c r="D65" s="101">
        <f>COUNTIF($C$4:C65,C65)</f>
        <v>2</v>
      </c>
      <c r="E65" s="101">
        <f t="shared" si="1"/>
        <v>40</v>
      </c>
      <c r="F65" s="101">
        <f t="shared" si="3"/>
        <v>101021</v>
      </c>
      <c r="G65" s="101">
        <f t="shared" si="4"/>
        <v>120</v>
      </c>
      <c r="H65" s="101">
        <f t="shared" si="5"/>
        <v>1000000</v>
      </c>
      <c r="I65" s="101">
        <v>25307</v>
      </c>
      <c r="J65" s="101">
        <v>0</v>
      </c>
    </row>
    <row r="66" spans="1:10" ht="13.8" customHeight="1">
      <c r="A66" s="101">
        <f t="shared" si="0"/>
        <v>253073</v>
      </c>
      <c r="B66" s="100" t="s">
        <v>325</v>
      </c>
      <c r="C66" s="101">
        <f>INDEX(WEAPON!D:D,MATCH(B66,WEAPON!B:B,0))</f>
        <v>25307</v>
      </c>
      <c r="D66" s="101">
        <f>COUNTIF($C$4:C66,C66)</f>
        <v>3</v>
      </c>
      <c r="E66" s="101">
        <f t="shared" si="1"/>
        <v>50</v>
      </c>
      <c r="F66" s="101">
        <f t="shared" si="3"/>
        <v>101021</v>
      </c>
      <c r="G66" s="101">
        <f t="shared" si="4"/>
        <v>180</v>
      </c>
      <c r="H66" s="101">
        <f t="shared" si="5"/>
        <v>1500000</v>
      </c>
      <c r="I66" s="101">
        <v>0</v>
      </c>
      <c r="J66" s="101">
        <v>253073</v>
      </c>
    </row>
    <row r="67" spans="1:10" ht="13.8" customHeight="1">
      <c r="A67" s="101">
        <f t="shared" si="0"/>
        <v>113151</v>
      </c>
      <c r="B67" s="100" t="s">
        <v>327</v>
      </c>
      <c r="C67" s="101">
        <f>INDEX(WEAPON!D:D,MATCH(B67,WEAPON!B:B,0))</f>
        <v>11315</v>
      </c>
      <c r="D67" s="101">
        <f>COUNTIF($C$4:C67,C67)</f>
        <v>1</v>
      </c>
      <c r="E67" s="101">
        <f t="shared" si="1"/>
        <v>30</v>
      </c>
      <c r="F67" s="101">
        <f t="shared" si="3"/>
        <v>101022</v>
      </c>
      <c r="G67" s="101">
        <f t="shared" si="4"/>
        <v>0</v>
      </c>
      <c r="H67" s="101">
        <f t="shared" si="5"/>
        <v>0</v>
      </c>
      <c r="I67" s="101">
        <v>0</v>
      </c>
      <c r="J67" s="101">
        <v>0</v>
      </c>
    </row>
    <row r="68" spans="1:10" ht="13.8" customHeight="1">
      <c r="A68" s="101">
        <f t="shared" ref="A68:A131" si="6">C68*ID규칙_한계_해방_그룹_단위+D68</f>
        <v>113152</v>
      </c>
      <c r="B68" s="100" t="s">
        <v>327</v>
      </c>
      <c r="C68" s="101">
        <f>INDEX(WEAPON!D:D,MATCH(B68,WEAPON!B:B,0))</f>
        <v>11315</v>
      </c>
      <c r="D68" s="101">
        <f>COUNTIF($C$4:C68,C68)</f>
        <v>2</v>
      </c>
      <c r="E68" s="101">
        <f t="shared" si="1"/>
        <v>40</v>
      </c>
      <c r="F68" s="101">
        <f t="shared" si="3"/>
        <v>101022</v>
      </c>
      <c r="G68" s="101">
        <f t="shared" si="4"/>
        <v>120</v>
      </c>
      <c r="H68" s="101">
        <f t="shared" si="5"/>
        <v>1000000</v>
      </c>
      <c r="I68" s="101">
        <v>11315</v>
      </c>
      <c r="J68" s="101">
        <v>0</v>
      </c>
    </row>
    <row r="69" spans="1:10" ht="13.8" customHeight="1">
      <c r="A69" s="101">
        <f t="shared" si="6"/>
        <v>113153</v>
      </c>
      <c r="B69" s="100" t="s">
        <v>327</v>
      </c>
      <c r="C69" s="101">
        <f>INDEX(WEAPON!D:D,MATCH(B69,WEAPON!B:B,0))</f>
        <v>11315</v>
      </c>
      <c r="D69" s="101">
        <f>COUNTIF($C$4:C69,C69)</f>
        <v>3</v>
      </c>
      <c r="E69" s="101">
        <f t="shared" ref="E69:E132" si="7">IF(D69=1,30,D69*10+20)</f>
        <v>50</v>
      </c>
      <c r="F69" s="101">
        <f t="shared" si="3"/>
        <v>101022</v>
      </c>
      <c r="G69" s="101">
        <f t="shared" si="4"/>
        <v>180</v>
      </c>
      <c r="H69" s="101">
        <f t="shared" si="5"/>
        <v>1500000</v>
      </c>
      <c r="I69" s="101">
        <v>0</v>
      </c>
      <c r="J69" s="101">
        <v>113152</v>
      </c>
    </row>
    <row r="70" spans="1:10" ht="13.8" customHeight="1">
      <c r="A70" s="101">
        <f t="shared" si="6"/>
        <v>143161</v>
      </c>
      <c r="B70" s="100" t="s">
        <v>329</v>
      </c>
      <c r="C70" s="101">
        <f>INDEX(WEAPON!D:D,MATCH(B70,WEAPON!B:B,0))</f>
        <v>14316</v>
      </c>
      <c r="D70" s="101">
        <f>COUNTIF($C$4:C70,C70)</f>
        <v>1</v>
      </c>
      <c r="E70" s="101">
        <f t="shared" si="7"/>
        <v>30</v>
      </c>
      <c r="F70" s="101">
        <f t="shared" si="3"/>
        <v>101023</v>
      </c>
      <c r="G70" s="101">
        <f t="shared" si="4"/>
        <v>0</v>
      </c>
      <c r="H70" s="101">
        <f t="shared" si="5"/>
        <v>0</v>
      </c>
      <c r="I70" s="101">
        <v>0</v>
      </c>
      <c r="J70" s="101">
        <v>0</v>
      </c>
    </row>
    <row r="71" spans="1:10" ht="13.8" customHeight="1">
      <c r="A71" s="101">
        <f t="shared" si="6"/>
        <v>143162</v>
      </c>
      <c r="B71" s="100" t="s">
        <v>329</v>
      </c>
      <c r="C71" s="101">
        <f>INDEX(WEAPON!D:D,MATCH(B71,WEAPON!B:B,0))</f>
        <v>14316</v>
      </c>
      <c r="D71" s="101">
        <f>COUNTIF($C$4:C71,C71)</f>
        <v>2</v>
      </c>
      <c r="E71" s="101">
        <f t="shared" si="7"/>
        <v>40</v>
      </c>
      <c r="F71" s="101">
        <f t="shared" si="3"/>
        <v>101023</v>
      </c>
      <c r="G71" s="101">
        <f t="shared" si="4"/>
        <v>120</v>
      </c>
      <c r="H71" s="101">
        <f t="shared" si="5"/>
        <v>1000000</v>
      </c>
      <c r="I71" s="101">
        <v>14316</v>
      </c>
      <c r="J71" s="101">
        <v>0</v>
      </c>
    </row>
    <row r="72" spans="1:10" ht="13.8" customHeight="1">
      <c r="A72" s="101">
        <f t="shared" si="6"/>
        <v>143163</v>
      </c>
      <c r="B72" s="100" t="s">
        <v>329</v>
      </c>
      <c r="C72" s="101">
        <f>INDEX(WEAPON!D:D,MATCH(B72,WEAPON!B:B,0))</f>
        <v>14316</v>
      </c>
      <c r="D72" s="101">
        <f>COUNTIF($C$4:C72,C72)</f>
        <v>3</v>
      </c>
      <c r="E72" s="101">
        <f t="shared" si="7"/>
        <v>50</v>
      </c>
      <c r="F72" s="101">
        <f t="shared" ref="F72:F135" si="8">IF(E71=50,F71+1,F71)</f>
        <v>101023</v>
      </c>
      <c r="G72" s="101">
        <f t="shared" ref="G72:G135" si="9">IF(G71=180,0,G69)</f>
        <v>180</v>
      </c>
      <c r="H72" s="101">
        <f t="shared" si="5"/>
        <v>1500000</v>
      </c>
      <c r="I72" s="101">
        <v>0</v>
      </c>
      <c r="J72" s="101">
        <v>143163</v>
      </c>
    </row>
    <row r="73" spans="1:10" ht="13.8" customHeight="1">
      <c r="A73" s="101">
        <f t="shared" si="6"/>
        <v>122171</v>
      </c>
      <c r="B73" s="100" t="s">
        <v>331</v>
      </c>
      <c r="C73" s="101">
        <f>INDEX(WEAPON!D:D,MATCH(B73,WEAPON!B:B,0))</f>
        <v>12217</v>
      </c>
      <c r="D73" s="101">
        <f>COUNTIF($C$4:C73,C73)</f>
        <v>1</v>
      </c>
      <c r="E73" s="101">
        <f t="shared" si="7"/>
        <v>30</v>
      </c>
      <c r="F73" s="101">
        <f t="shared" si="8"/>
        <v>101024</v>
      </c>
      <c r="G73" s="101">
        <f t="shared" si="9"/>
        <v>0</v>
      </c>
      <c r="H73" s="101">
        <f t="shared" si="5"/>
        <v>0</v>
      </c>
      <c r="I73" s="101">
        <v>0</v>
      </c>
      <c r="J73" s="101">
        <v>0</v>
      </c>
    </row>
    <row r="74" spans="1:10" ht="13.8" customHeight="1">
      <c r="A74" s="101">
        <f t="shared" si="6"/>
        <v>122172</v>
      </c>
      <c r="B74" s="100" t="s">
        <v>331</v>
      </c>
      <c r="C74" s="101">
        <f>INDEX(WEAPON!D:D,MATCH(B74,WEAPON!B:B,0))</f>
        <v>12217</v>
      </c>
      <c r="D74" s="101">
        <f>COUNTIF($C$4:C74,C74)</f>
        <v>2</v>
      </c>
      <c r="E74" s="101">
        <f t="shared" si="7"/>
        <v>40</v>
      </c>
      <c r="F74" s="101">
        <f t="shared" si="8"/>
        <v>101024</v>
      </c>
      <c r="G74" s="101">
        <f t="shared" si="9"/>
        <v>120</v>
      </c>
      <c r="H74" s="101">
        <f t="shared" si="5"/>
        <v>1000000</v>
      </c>
      <c r="I74" s="101">
        <v>12217</v>
      </c>
      <c r="J74" s="101">
        <v>0</v>
      </c>
    </row>
    <row r="75" spans="1:10" ht="13.8" customHeight="1">
      <c r="A75" s="101">
        <f t="shared" si="6"/>
        <v>122173</v>
      </c>
      <c r="B75" s="100" t="s">
        <v>331</v>
      </c>
      <c r="C75" s="101">
        <f>INDEX(WEAPON!D:D,MATCH(B75,WEAPON!B:B,0))</f>
        <v>12217</v>
      </c>
      <c r="D75" s="101">
        <f>COUNTIF($C$4:C75,C75)</f>
        <v>3</v>
      </c>
      <c r="E75" s="101">
        <f t="shared" si="7"/>
        <v>50</v>
      </c>
      <c r="F75" s="101">
        <f t="shared" si="8"/>
        <v>101024</v>
      </c>
      <c r="G75" s="101">
        <f t="shared" si="9"/>
        <v>180</v>
      </c>
      <c r="H75" s="101">
        <f t="shared" si="5"/>
        <v>1500000</v>
      </c>
      <c r="I75" s="101">
        <v>0</v>
      </c>
      <c r="J75" s="101">
        <v>122171</v>
      </c>
    </row>
    <row r="76" spans="1:10" ht="13.8" customHeight="1">
      <c r="A76" s="101">
        <f t="shared" si="6"/>
        <v>113181</v>
      </c>
      <c r="B76" s="100" t="s">
        <v>333</v>
      </c>
      <c r="C76" s="101">
        <f>INDEX(WEAPON!D:D,MATCH(B76,WEAPON!B:B,0))</f>
        <v>11318</v>
      </c>
      <c r="D76" s="101">
        <f>COUNTIF($C$4:C76,C76)</f>
        <v>1</v>
      </c>
      <c r="E76" s="101">
        <f t="shared" si="7"/>
        <v>30</v>
      </c>
      <c r="F76" s="101">
        <f t="shared" si="8"/>
        <v>101025</v>
      </c>
      <c r="G76" s="101">
        <f t="shared" si="9"/>
        <v>0</v>
      </c>
      <c r="H76" s="101">
        <f t="shared" si="5"/>
        <v>0</v>
      </c>
      <c r="I76" s="101">
        <v>0</v>
      </c>
      <c r="J76" s="101">
        <v>0</v>
      </c>
    </row>
    <row r="77" spans="1:10" ht="13.8" customHeight="1">
      <c r="A77" s="101">
        <f t="shared" si="6"/>
        <v>113182</v>
      </c>
      <c r="B77" s="100" t="s">
        <v>333</v>
      </c>
      <c r="C77" s="101">
        <f>INDEX(WEAPON!D:D,MATCH(B77,WEAPON!B:B,0))</f>
        <v>11318</v>
      </c>
      <c r="D77" s="101">
        <f>COUNTIF($C$4:C77,C77)</f>
        <v>2</v>
      </c>
      <c r="E77" s="101">
        <f t="shared" si="7"/>
        <v>40</v>
      </c>
      <c r="F77" s="101">
        <f t="shared" si="8"/>
        <v>101025</v>
      </c>
      <c r="G77" s="101">
        <f t="shared" si="9"/>
        <v>120</v>
      </c>
      <c r="H77" s="101">
        <f t="shared" si="5"/>
        <v>1000000</v>
      </c>
      <c r="I77" s="101">
        <v>11318</v>
      </c>
      <c r="J77" s="101">
        <v>0</v>
      </c>
    </row>
    <row r="78" spans="1:10" ht="13.8" customHeight="1">
      <c r="A78" s="101">
        <f t="shared" si="6"/>
        <v>113183</v>
      </c>
      <c r="B78" s="100" t="s">
        <v>333</v>
      </c>
      <c r="C78" s="101">
        <f>INDEX(WEAPON!D:D,MATCH(B78,WEAPON!B:B,0))</f>
        <v>11318</v>
      </c>
      <c r="D78" s="101">
        <f>COUNTIF($C$4:C78,C78)</f>
        <v>3</v>
      </c>
      <c r="E78" s="101">
        <f t="shared" si="7"/>
        <v>50</v>
      </c>
      <c r="F78" s="101">
        <f t="shared" si="8"/>
        <v>101025</v>
      </c>
      <c r="G78" s="101">
        <f t="shared" si="9"/>
        <v>180</v>
      </c>
      <c r="H78" s="101">
        <f t="shared" si="5"/>
        <v>1500000</v>
      </c>
      <c r="I78" s="101">
        <v>0</v>
      </c>
      <c r="J78" s="101">
        <v>113181</v>
      </c>
    </row>
    <row r="79" spans="1:10" ht="13.8" customHeight="1">
      <c r="A79" s="101">
        <f t="shared" si="6"/>
        <v>213081</v>
      </c>
      <c r="B79" s="100" t="s">
        <v>335</v>
      </c>
      <c r="C79" s="101">
        <f>INDEX(WEAPON!D:D,MATCH(B79,WEAPON!B:B,0))</f>
        <v>21308</v>
      </c>
      <c r="D79" s="101">
        <f>COUNTIF($C$4:C79,C79)</f>
        <v>1</v>
      </c>
      <c r="E79" s="101">
        <f t="shared" si="7"/>
        <v>30</v>
      </c>
      <c r="F79" s="101">
        <f t="shared" si="8"/>
        <v>101026</v>
      </c>
      <c r="G79" s="101">
        <f t="shared" si="9"/>
        <v>0</v>
      </c>
      <c r="H79" s="101">
        <f t="shared" si="5"/>
        <v>0</v>
      </c>
      <c r="I79" s="101">
        <v>0</v>
      </c>
      <c r="J79" s="101">
        <v>0</v>
      </c>
    </row>
    <row r="80" spans="1:10" ht="13.8" customHeight="1">
      <c r="A80" s="101">
        <f t="shared" si="6"/>
        <v>213082</v>
      </c>
      <c r="B80" s="100" t="s">
        <v>335</v>
      </c>
      <c r="C80" s="101">
        <f>INDEX(WEAPON!D:D,MATCH(B80,WEAPON!B:B,0))</f>
        <v>21308</v>
      </c>
      <c r="D80" s="101">
        <f>COUNTIF($C$4:C80,C80)</f>
        <v>2</v>
      </c>
      <c r="E80" s="101">
        <f t="shared" si="7"/>
        <v>40</v>
      </c>
      <c r="F80" s="101">
        <f t="shared" si="8"/>
        <v>101026</v>
      </c>
      <c r="G80" s="101">
        <f t="shared" si="9"/>
        <v>120</v>
      </c>
      <c r="H80" s="101">
        <f t="shared" ref="H80:H143" si="10">IF(H79=1500000,H77,H77)</f>
        <v>1000000</v>
      </c>
      <c r="I80" s="101">
        <v>21308</v>
      </c>
      <c r="J80" s="101">
        <v>0</v>
      </c>
    </row>
    <row r="81" spans="1:10" ht="13.8" customHeight="1">
      <c r="A81" s="101">
        <f t="shared" si="6"/>
        <v>213083</v>
      </c>
      <c r="B81" s="100" t="s">
        <v>335</v>
      </c>
      <c r="C81" s="101">
        <f>INDEX(WEAPON!D:D,MATCH(B81,WEAPON!B:B,0))</f>
        <v>21308</v>
      </c>
      <c r="D81" s="101">
        <f>COUNTIF($C$4:C81,C81)</f>
        <v>3</v>
      </c>
      <c r="E81" s="101">
        <f t="shared" si="7"/>
        <v>50</v>
      </c>
      <c r="F81" s="101">
        <f t="shared" si="8"/>
        <v>101026</v>
      </c>
      <c r="G81" s="101">
        <f t="shared" si="9"/>
        <v>180</v>
      </c>
      <c r="H81" s="101">
        <f t="shared" si="10"/>
        <v>1500000</v>
      </c>
      <c r="I81" s="101">
        <v>0</v>
      </c>
      <c r="J81" s="101">
        <v>213081</v>
      </c>
    </row>
    <row r="82" spans="1:10" ht="13.8" customHeight="1">
      <c r="A82" s="101">
        <f t="shared" si="6"/>
        <v>242091</v>
      </c>
      <c r="B82" s="100" t="s">
        <v>337</v>
      </c>
      <c r="C82" s="101">
        <f>INDEX(WEAPON!D:D,MATCH(B82,WEAPON!B:B,0))</f>
        <v>24209</v>
      </c>
      <c r="D82" s="101">
        <f>COUNTIF($C$4:C82,C82)</f>
        <v>1</v>
      </c>
      <c r="E82" s="101">
        <f t="shared" si="7"/>
        <v>30</v>
      </c>
      <c r="F82" s="101">
        <f t="shared" si="8"/>
        <v>101027</v>
      </c>
      <c r="G82" s="101">
        <f t="shared" si="9"/>
        <v>0</v>
      </c>
      <c r="H82" s="101">
        <f t="shared" si="10"/>
        <v>0</v>
      </c>
      <c r="I82" s="101">
        <v>0</v>
      </c>
      <c r="J82" s="101">
        <v>0</v>
      </c>
    </row>
    <row r="83" spans="1:10" ht="13.8" customHeight="1">
      <c r="A83" s="101">
        <f t="shared" si="6"/>
        <v>242092</v>
      </c>
      <c r="B83" s="100" t="s">
        <v>337</v>
      </c>
      <c r="C83" s="101">
        <f>INDEX(WEAPON!D:D,MATCH(B83,WEAPON!B:B,0))</f>
        <v>24209</v>
      </c>
      <c r="D83" s="101">
        <f>COUNTIF($C$4:C83,C83)</f>
        <v>2</v>
      </c>
      <c r="E83" s="101">
        <f t="shared" si="7"/>
        <v>40</v>
      </c>
      <c r="F83" s="101">
        <f t="shared" si="8"/>
        <v>101027</v>
      </c>
      <c r="G83" s="101">
        <f t="shared" si="9"/>
        <v>120</v>
      </c>
      <c r="H83" s="101">
        <f t="shared" si="10"/>
        <v>1000000</v>
      </c>
      <c r="I83" s="101">
        <v>24209</v>
      </c>
      <c r="J83" s="101">
        <v>0</v>
      </c>
    </row>
    <row r="84" spans="1:10" ht="13.8" customHeight="1">
      <c r="A84" s="101">
        <f t="shared" si="6"/>
        <v>242093</v>
      </c>
      <c r="B84" s="100" t="s">
        <v>337</v>
      </c>
      <c r="C84" s="101">
        <f>INDEX(WEAPON!D:D,MATCH(B84,WEAPON!B:B,0))</f>
        <v>24209</v>
      </c>
      <c r="D84" s="101">
        <f>COUNTIF($C$4:C84,C84)</f>
        <v>3</v>
      </c>
      <c r="E84" s="101">
        <f t="shared" si="7"/>
        <v>50</v>
      </c>
      <c r="F84" s="101">
        <f t="shared" si="8"/>
        <v>101027</v>
      </c>
      <c r="G84" s="101">
        <f t="shared" si="9"/>
        <v>180</v>
      </c>
      <c r="H84" s="101">
        <f t="shared" si="10"/>
        <v>1500000</v>
      </c>
      <c r="I84" s="101">
        <v>0</v>
      </c>
      <c r="J84" s="101">
        <v>242093</v>
      </c>
    </row>
    <row r="85" spans="1:10" ht="13.8" customHeight="1">
      <c r="A85" s="101">
        <f t="shared" si="6"/>
        <v>113191</v>
      </c>
      <c r="B85" s="100" t="s">
        <v>339</v>
      </c>
      <c r="C85" s="101">
        <f>INDEX(WEAPON!D:D,MATCH(B85,WEAPON!B:B,0))</f>
        <v>11319</v>
      </c>
      <c r="D85" s="101">
        <f>COUNTIF($C$4:C85,C85)</f>
        <v>1</v>
      </c>
      <c r="E85" s="101">
        <f t="shared" si="7"/>
        <v>30</v>
      </c>
      <c r="F85" s="101">
        <f t="shared" si="8"/>
        <v>101028</v>
      </c>
      <c r="G85" s="101">
        <f t="shared" si="9"/>
        <v>0</v>
      </c>
      <c r="H85" s="101">
        <f t="shared" si="10"/>
        <v>0</v>
      </c>
      <c r="I85" s="101">
        <v>0</v>
      </c>
      <c r="J85" s="101">
        <v>0</v>
      </c>
    </row>
    <row r="86" spans="1:10" ht="13.8" customHeight="1">
      <c r="A86" s="101">
        <f t="shared" si="6"/>
        <v>113192</v>
      </c>
      <c r="B86" s="100" t="s">
        <v>339</v>
      </c>
      <c r="C86" s="101">
        <f>INDEX(WEAPON!D:D,MATCH(B86,WEAPON!B:B,0))</f>
        <v>11319</v>
      </c>
      <c r="D86" s="101">
        <f>COUNTIF($C$4:C86,C86)</f>
        <v>2</v>
      </c>
      <c r="E86" s="101">
        <f t="shared" si="7"/>
        <v>40</v>
      </c>
      <c r="F86" s="101">
        <f t="shared" si="8"/>
        <v>101028</v>
      </c>
      <c r="G86" s="101">
        <f t="shared" si="9"/>
        <v>120</v>
      </c>
      <c r="H86" s="101">
        <f t="shared" si="10"/>
        <v>1000000</v>
      </c>
      <c r="I86" s="101">
        <v>11319</v>
      </c>
      <c r="J86" s="101">
        <v>0</v>
      </c>
    </row>
    <row r="87" spans="1:10" ht="13.8" customHeight="1">
      <c r="A87" s="101">
        <f t="shared" si="6"/>
        <v>113193</v>
      </c>
      <c r="B87" s="100" t="s">
        <v>339</v>
      </c>
      <c r="C87" s="101">
        <f>INDEX(WEAPON!D:D,MATCH(B87,WEAPON!B:B,0))</f>
        <v>11319</v>
      </c>
      <c r="D87" s="101">
        <f>COUNTIF($C$4:C87,C87)</f>
        <v>3</v>
      </c>
      <c r="E87" s="101">
        <f t="shared" si="7"/>
        <v>50</v>
      </c>
      <c r="F87" s="101">
        <f t="shared" si="8"/>
        <v>101028</v>
      </c>
      <c r="G87" s="101">
        <f t="shared" si="9"/>
        <v>180</v>
      </c>
      <c r="H87" s="101">
        <f t="shared" si="10"/>
        <v>1500000</v>
      </c>
      <c r="I87" s="101">
        <v>0</v>
      </c>
      <c r="J87" s="101">
        <v>113192</v>
      </c>
    </row>
    <row r="88" spans="1:10" ht="13.8" customHeight="1">
      <c r="A88" s="101">
        <f t="shared" si="6"/>
        <v>241101</v>
      </c>
      <c r="B88" s="100" t="s">
        <v>341</v>
      </c>
      <c r="C88" s="101">
        <f>INDEX(WEAPON!D:D,MATCH(B88,WEAPON!B:B,0))</f>
        <v>24110</v>
      </c>
      <c r="D88" s="101">
        <f>COUNTIF($C$4:C88,C88)</f>
        <v>1</v>
      </c>
      <c r="E88" s="101">
        <f t="shared" si="7"/>
        <v>30</v>
      </c>
      <c r="F88" s="101">
        <f t="shared" si="8"/>
        <v>101029</v>
      </c>
      <c r="G88" s="101">
        <f t="shared" si="9"/>
        <v>0</v>
      </c>
      <c r="H88" s="101">
        <f t="shared" si="10"/>
        <v>0</v>
      </c>
      <c r="I88" s="101">
        <v>0</v>
      </c>
      <c r="J88" s="101">
        <v>0</v>
      </c>
    </row>
    <row r="89" spans="1:10" ht="13.8" customHeight="1">
      <c r="A89" s="101">
        <f t="shared" si="6"/>
        <v>241102</v>
      </c>
      <c r="B89" s="100" t="s">
        <v>341</v>
      </c>
      <c r="C89" s="101">
        <f>INDEX(WEAPON!D:D,MATCH(B89,WEAPON!B:B,0))</f>
        <v>24110</v>
      </c>
      <c r="D89" s="101">
        <f>COUNTIF($C$4:C89,C89)</f>
        <v>2</v>
      </c>
      <c r="E89" s="101">
        <f t="shared" si="7"/>
        <v>40</v>
      </c>
      <c r="F89" s="101">
        <f t="shared" si="8"/>
        <v>101029</v>
      </c>
      <c r="G89" s="101">
        <f t="shared" si="9"/>
        <v>120</v>
      </c>
      <c r="H89" s="101">
        <f t="shared" si="10"/>
        <v>1000000</v>
      </c>
      <c r="I89" s="101">
        <v>24110</v>
      </c>
      <c r="J89" s="101">
        <v>0</v>
      </c>
    </row>
    <row r="90" spans="1:10" ht="13.8" customHeight="1">
      <c r="A90" s="101">
        <f t="shared" si="6"/>
        <v>241103</v>
      </c>
      <c r="B90" s="100" t="s">
        <v>341</v>
      </c>
      <c r="C90" s="101">
        <f>INDEX(WEAPON!D:D,MATCH(B90,WEAPON!B:B,0))</f>
        <v>24110</v>
      </c>
      <c r="D90" s="101">
        <f>COUNTIF($C$4:C90,C90)</f>
        <v>3</v>
      </c>
      <c r="E90" s="101">
        <f t="shared" si="7"/>
        <v>50</v>
      </c>
      <c r="F90" s="101">
        <f t="shared" si="8"/>
        <v>101029</v>
      </c>
      <c r="G90" s="101">
        <f t="shared" si="9"/>
        <v>180</v>
      </c>
      <c r="H90" s="101">
        <f t="shared" si="10"/>
        <v>1500000</v>
      </c>
      <c r="I90" s="101">
        <v>0</v>
      </c>
      <c r="J90" s="101">
        <v>241102</v>
      </c>
    </row>
    <row r="91" spans="1:10" ht="13.8" customHeight="1">
      <c r="A91" s="101">
        <f t="shared" si="6"/>
        <v>113201</v>
      </c>
      <c r="B91" s="100" t="s">
        <v>343</v>
      </c>
      <c r="C91" s="101">
        <f>INDEX(WEAPON!D:D,MATCH(B91,WEAPON!B:B,0))</f>
        <v>11320</v>
      </c>
      <c r="D91" s="101">
        <f>COUNTIF($C$4:C91,C91)</f>
        <v>1</v>
      </c>
      <c r="E91" s="101">
        <f t="shared" si="7"/>
        <v>30</v>
      </c>
      <c r="F91" s="101">
        <f t="shared" si="8"/>
        <v>101030</v>
      </c>
      <c r="G91" s="101">
        <f t="shared" si="9"/>
        <v>0</v>
      </c>
      <c r="H91" s="101">
        <f t="shared" si="10"/>
        <v>0</v>
      </c>
      <c r="I91" s="101">
        <v>0</v>
      </c>
      <c r="J91" s="101">
        <v>0</v>
      </c>
    </row>
    <row r="92" spans="1:10" ht="13.8" customHeight="1">
      <c r="A92" s="101">
        <f t="shared" si="6"/>
        <v>113202</v>
      </c>
      <c r="B92" s="100" t="s">
        <v>343</v>
      </c>
      <c r="C92" s="101">
        <f>INDEX(WEAPON!D:D,MATCH(B92,WEAPON!B:B,0))</f>
        <v>11320</v>
      </c>
      <c r="D92" s="101">
        <f>COUNTIF($C$4:C92,C92)</f>
        <v>2</v>
      </c>
      <c r="E92" s="101">
        <f t="shared" si="7"/>
        <v>40</v>
      </c>
      <c r="F92" s="101">
        <f t="shared" si="8"/>
        <v>101030</v>
      </c>
      <c r="G92" s="101">
        <f t="shared" si="9"/>
        <v>120</v>
      </c>
      <c r="H92" s="101">
        <f t="shared" si="10"/>
        <v>1000000</v>
      </c>
      <c r="I92" s="101">
        <v>11320</v>
      </c>
      <c r="J92" s="101">
        <v>0</v>
      </c>
    </row>
    <row r="93" spans="1:10" ht="13.8" customHeight="1">
      <c r="A93" s="101">
        <f t="shared" si="6"/>
        <v>113203</v>
      </c>
      <c r="B93" s="100" t="s">
        <v>343</v>
      </c>
      <c r="C93" s="101">
        <f>INDEX(WEAPON!D:D,MATCH(B93,WEAPON!B:B,0))</f>
        <v>11320</v>
      </c>
      <c r="D93" s="101">
        <f>COUNTIF($C$4:C93,C93)</f>
        <v>3</v>
      </c>
      <c r="E93" s="101">
        <f t="shared" si="7"/>
        <v>50</v>
      </c>
      <c r="F93" s="101">
        <f t="shared" si="8"/>
        <v>101030</v>
      </c>
      <c r="G93" s="101">
        <f t="shared" si="9"/>
        <v>180</v>
      </c>
      <c r="H93" s="101">
        <f t="shared" si="10"/>
        <v>1500000</v>
      </c>
      <c r="I93" s="101">
        <v>0</v>
      </c>
      <c r="J93" s="101">
        <v>113202</v>
      </c>
    </row>
    <row r="94" spans="1:10" ht="13.8" customHeight="1">
      <c r="A94" s="101">
        <f t="shared" si="6"/>
        <v>111211</v>
      </c>
      <c r="B94" s="100" t="s">
        <v>345</v>
      </c>
      <c r="C94" s="101">
        <f>INDEX(WEAPON!D:D,MATCH(B94,WEAPON!B:B,0))</f>
        <v>11121</v>
      </c>
      <c r="D94" s="101">
        <f>COUNTIF($C$4:C94,C94)</f>
        <v>1</v>
      </c>
      <c r="E94" s="101">
        <f t="shared" si="7"/>
        <v>30</v>
      </c>
      <c r="F94" s="101">
        <f t="shared" si="8"/>
        <v>101031</v>
      </c>
      <c r="G94" s="101">
        <f t="shared" si="9"/>
        <v>0</v>
      </c>
      <c r="H94" s="101">
        <f t="shared" si="10"/>
        <v>0</v>
      </c>
      <c r="I94" s="101">
        <v>0</v>
      </c>
      <c r="J94" s="101">
        <v>0</v>
      </c>
    </row>
    <row r="95" spans="1:10" ht="13.8" customHeight="1">
      <c r="A95" s="101">
        <f t="shared" si="6"/>
        <v>111212</v>
      </c>
      <c r="B95" s="100" t="s">
        <v>345</v>
      </c>
      <c r="C95" s="101">
        <f>INDEX(WEAPON!D:D,MATCH(B95,WEAPON!B:B,0))</f>
        <v>11121</v>
      </c>
      <c r="D95" s="101">
        <f>COUNTIF($C$4:C95,C95)</f>
        <v>2</v>
      </c>
      <c r="E95" s="101">
        <f t="shared" si="7"/>
        <v>40</v>
      </c>
      <c r="F95" s="101">
        <f t="shared" si="8"/>
        <v>101031</v>
      </c>
      <c r="G95" s="101">
        <f t="shared" si="9"/>
        <v>120</v>
      </c>
      <c r="H95" s="101">
        <f t="shared" si="10"/>
        <v>1000000</v>
      </c>
      <c r="I95" s="101">
        <v>11121</v>
      </c>
      <c r="J95" s="101">
        <v>0</v>
      </c>
    </row>
    <row r="96" spans="1:10" ht="13.8" customHeight="1">
      <c r="A96" s="101">
        <f t="shared" si="6"/>
        <v>111213</v>
      </c>
      <c r="B96" s="100" t="s">
        <v>345</v>
      </c>
      <c r="C96" s="101">
        <f>INDEX(WEAPON!D:D,MATCH(B96,WEAPON!B:B,0))</f>
        <v>11121</v>
      </c>
      <c r="D96" s="101">
        <f>COUNTIF($C$4:C96,C96)</f>
        <v>3</v>
      </c>
      <c r="E96" s="101">
        <f t="shared" si="7"/>
        <v>50</v>
      </c>
      <c r="F96" s="101">
        <f t="shared" si="8"/>
        <v>101031</v>
      </c>
      <c r="G96" s="101">
        <f t="shared" si="9"/>
        <v>180</v>
      </c>
      <c r="H96" s="101">
        <f t="shared" si="10"/>
        <v>1500000</v>
      </c>
      <c r="I96" s="101">
        <v>0</v>
      </c>
      <c r="J96" s="101">
        <v>111211</v>
      </c>
    </row>
    <row r="97" spans="1:10" ht="13.8" customHeight="1">
      <c r="A97" s="101">
        <f t="shared" si="6"/>
        <v>113221</v>
      </c>
      <c r="B97" s="100" t="s">
        <v>347</v>
      </c>
      <c r="C97" s="101">
        <f>INDEX(WEAPON!D:D,MATCH(B97,WEAPON!B:B,0))</f>
        <v>11322</v>
      </c>
      <c r="D97" s="101">
        <f>COUNTIF($C$4:C97,C97)</f>
        <v>1</v>
      </c>
      <c r="E97" s="101">
        <f t="shared" si="7"/>
        <v>30</v>
      </c>
      <c r="F97" s="101">
        <f t="shared" si="8"/>
        <v>101032</v>
      </c>
      <c r="G97" s="101">
        <f t="shared" si="9"/>
        <v>0</v>
      </c>
      <c r="H97" s="101">
        <f t="shared" si="10"/>
        <v>0</v>
      </c>
      <c r="I97" s="101">
        <v>0</v>
      </c>
      <c r="J97" s="101">
        <v>0</v>
      </c>
    </row>
    <row r="98" spans="1:10" ht="13.8" customHeight="1">
      <c r="A98" s="101">
        <f t="shared" si="6"/>
        <v>113222</v>
      </c>
      <c r="B98" s="100" t="s">
        <v>347</v>
      </c>
      <c r="C98" s="101">
        <f>INDEX(WEAPON!D:D,MATCH(B98,WEAPON!B:B,0))</f>
        <v>11322</v>
      </c>
      <c r="D98" s="101">
        <f>COUNTIF($C$4:C98,C98)</f>
        <v>2</v>
      </c>
      <c r="E98" s="101">
        <f t="shared" si="7"/>
        <v>40</v>
      </c>
      <c r="F98" s="101">
        <f t="shared" si="8"/>
        <v>101032</v>
      </c>
      <c r="G98" s="101">
        <f t="shared" si="9"/>
        <v>120</v>
      </c>
      <c r="H98" s="101">
        <f t="shared" si="10"/>
        <v>1000000</v>
      </c>
      <c r="I98" s="101">
        <v>11322</v>
      </c>
      <c r="J98" s="101">
        <v>0</v>
      </c>
    </row>
    <row r="99" spans="1:10" ht="13.8" customHeight="1">
      <c r="A99" s="101">
        <f t="shared" si="6"/>
        <v>113223</v>
      </c>
      <c r="B99" s="100" t="s">
        <v>347</v>
      </c>
      <c r="C99" s="101">
        <f>INDEX(WEAPON!D:D,MATCH(B99,WEAPON!B:B,0))</f>
        <v>11322</v>
      </c>
      <c r="D99" s="101">
        <f>COUNTIF($C$4:C99,C99)</f>
        <v>3</v>
      </c>
      <c r="E99" s="101">
        <f t="shared" si="7"/>
        <v>50</v>
      </c>
      <c r="F99" s="101">
        <f t="shared" si="8"/>
        <v>101032</v>
      </c>
      <c r="G99" s="101">
        <f t="shared" si="9"/>
        <v>180</v>
      </c>
      <c r="H99" s="101">
        <f t="shared" si="10"/>
        <v>1500000</v>
      </c>
      <c r="I99" s="101">
        <v>0</v>
      </c>
      <c r="J99" s="101">
        <v>113222</v>
      </c>
    </row>
    <row r="100" spans="1:10" ht="13.8" customHeight="1">
      <c r="A100" s="101">
        <f t="shared" si="6"/>
        <v>142231</v>
      </c>
      <c r="B100" s="100" t="s">
        <v>349</v>
      </c>
      <c r="C100" s="101">
        <f>INDEX(WEAPON!D:D,MATCH(B100,WEAPON!B:B,0))</f>
        <v>14223</v>
      </c>
      <c r="D100" s="101">
        <f>COUNTIF($C$4:C100,C100)</f>
        <v>1</v>
      </c>
      <c r="E100" s="101">
        <f t="shared" si="7"/>
        <v>30</v>
      </c>
      <c r="F100" s="101">
        <f t="shared" si="8"/>
        <v>101033</v>
      </c>
      <c r="G100" s="101">
        <f t="shared" si="9"/>
        <v>0</v>
      </c>
      <c r="H100" s="101">
        <f t="shared" si="10"/>
        <v>0</v>
      </c>
      <c r="I100" s="101">
        <v>0</v>
      </c>
      <c r="J100" s="101">
        <v>0</v>
      </c>
    </row>
    <row r="101" spans="1:10" ht="13.8" customHeight="1">
      <c r="A101" s="101">
        <f t="shared" si="6"/>
        <v>142232</v>
      </c>
      <c r="B101" s="100" t="s">
        <v>349</v>
      </c>
      <c r="C101" s="101">
        <f>INDEX(WEAPON!D:D,MATCH(B101,WEAPON!B:B,0))</f>
        <v>14223</v>
      </c>
      <c r="D101" s="101">
        <f>COUNTIF($C$4:C101,C101)</f>
        <v>2</v>
      </c>
      <c r="E101" s="101">
        <f t="shared" si="7"/>
        <v>40</v>
      </c>
      <c r="F101" s="101">
        <f t="shared" si="8"/>
        <v>101033</v>
      </c>
      <c r="G101" s="101">
        <f t="shared" si="9"/>
        <v>120</v>
      </c>
      <c r="H101" s="101">
        <f t="shared" si="10"/>
        <v>1000000</v>
      </c>
      <c r="I101" s="101">
        <v>14223</v>
      </c>
      <c r="J101" s="101">
        <v>0</v>
      </c>
    </row>
    <row r="102" spans="1:10" ht="13.8" customHeight="1">
      <c r="A102" s="101">
        <f t="shared" si="6"/>
        <v>142233</v>
      </c>
      <c r="B102" s="100" t="s">
        <v>349</v>
      </c>
      <c r="C102" s="101">
        <f>INDEX(WEAPON!D:D,MATCH(B102,WEAPON!B:B,0))</f>
        <v>14223</v>
      </c>
      <c r="D102" s="101">
        <f>COUNTIF($C$4:C102,C102)</f>
        <v>3</v>
      </c>
      <c r="E102" s="101">
        <f t="shared" si="7"/>
        <v>50</v>
      </c>
      <c r="F102" s="101">
        <f t="shared" si="8"/>
        <v>101033</v>
      </c>
      <c r="G102" s="101">
        <f t="shared" si="9"/>
        <v>180</v>
      </c>
      <c r="H102" s="101">
        <f t="shared" si="10"/>
        <v>1500000</v>
      </c>
      <c r="I102" s="101">
        <v>0</v>
      </c>
      <c r="J102" s="101">
        <v>142233</v>
      </c>
    </row>
    <row r="103" spans="1:10" ht="13.8" customHeight="1">
      <c r="A103" s="101">
        <f t="shared" si="6"/>
        <v>113241</v>
      </c>
      <c r="B103" s="100" t="s">
        <v>351</v>
      </c>
      <c r="C103" s="101">
        <f>INDEX(WEAPON!D:D,MATCH(B103,WEAPON!B:B,0))</f>
        <v>11324</v>
      </c>
      <c r="D103" s="101">
        <f>COUNTIF($C$4:C103,C103)</f>
        <v>1</v>
      </c>
      <c r="E103" s="101">
        <f t="shared" si="7"/>
        <v>30</v>
      </c>
      <c r="F103" s="101">
        <f t="shared" si="8"/>
        <v>101034</v>
      </c>
      <c r="G103" s="101">
        <f t="shared" si="9"/>
        <v>0</v>
      </c>
      <c r="H103" s="101">
        <f t="shared" si="10"/>
        <v>0</v>
      </c>
      <c r="I103" s="101">
        <v>0</v>
      </c>
      <c r="J103" s="101">
        <v>0</v>
      </c>
    </row>
    <row r="104" spans="1:10" ht="13.8" customHeight="1">
      <c r="A104" s="101">
        <f t="shared" si="6"/>
        <v>113242</v>
      </c>
      <c r="B104" s="100" t="s">
        <v>351</v>
      </c>
      <c r="C104" s="101">
        <f>INDEX(WEAPON!D:D,MATCH(B104,WEAPON!B:B,0))</f>
        <v>11324</v>
      </c>
      <c r="D104" s="101">
        <f>COUNTIF($C$4:C104,C104)</f>
        <v>2</v>
      </c>
      <c r="E104" s="101">
        <f t="shared" si="7"/>
        <v>40</v>
      </c>
      <c r="F104" s="101">
        <f t="shared" si="8"/>
        <v>101034</v>
      </c>
      <c r="G104" s="101">
        <f t="shared" si="9"/>
        <v>120</v>
      </c>
      <c r="H104" s="101">
        <f t="shared" si="10"/>
        <v>1000000</v>
      </c>
      <c r="I104" s="101">
        <v>11324</v>
      </c>
      <c r="J104" s="101">
        <v>0</v>
      </c>
    </row>
    <row r="105" spans="1:10" ht="13.8" customHeight="1">
      <c r="A105" s="101">
        <f t="shared" si="6"/>
        <v>113243</v>
      </c>
      <c r="B105" s="100" t="s">
        <v>351</v>
      </c>
      <c r="C105" s="101">
        <f>INDEX(WEAPON!D:D,MATCH(B105,WEAPON!B:B,0))</f>
        <v>11324</v>
      </c>
      <c r="D105" s="101">
        <f>COUNTIF($C$4:C105,C105)</f>
        <v>3</v>
      </c>
      <c r="E105" s="101">
        <f t="shared" si="7"/>
        <v>50</v>
      </c>
      <c r="F105" s="101">
        <f t="shared" si="8"/>
        <v>101034</v>
      </c>
      <c r="G105" s="101">
        <f t="shared" si="9"/>
        <v>180</v>
      </c>
      <c r="H105" s="101">
        <f t="shared" si="10"/>
        <v>1500000</v>
      </c>
      <c r="I105" s="101">
        <v>0</v>
      </c>
      <c r="J105" s="101">
        <v>113241</v>
      </c>
    </row>
    <row r="106" spans="1:10" ht="13.8" customHeight="1">
      <c r="A106" s="101">
        <f t="shared" si="6"/>
        <v>112251</v>
      </c>
      <c r="B106" s="100" t="s">
        <v>353</v>
      </c>
      <c r="C106" s="101">
        <f>INDEX(WEAPON!D:D,MATCH(B106,WEAPON!B:B,0))</f>
        <v>11225</v>
      </c>
      <c r="D106" s="101">
        <f>COUNTIF($C$4:C106,C106)</f>
        <v>1</v>
      </c>
      <c r="E106" s="101">
        <f t="shared" si="7"/>
        <v>30</v>
      </c>
      <c r="F106" s="101">
        <f t="shared" si="8"/>
        <v>101035</v>
      </c>
      <c r="G106" s="101">
        <f t="shared" si="9"/>
        <v>0</v>
      </c>
      <c r="H106" s="101">
        <f t="shared" si="10"/>
        <v>0</v>
      </c>
      <c r="I106" s="101">
        <v>0</v>
      </c>
      <c r="J106" s="101">
        <v>0</v>
      </c>
    </row>
    <row r="107" spans="1:10" ht="13.8" customHeight="1">
      <c r="A107" s="101">
        <f t="shared" si="6"/>
        <v>112252</v>
      </c>
      <c r="B107" s="100" t="s">
        <v>353</v>
      </c>
      <c r="C107" s="101">
        <f>INDEX(WEAPON!D:D,MATCH(B107,WEAPON!B:B,0))</f>
        <v>11225</v>
      </c>
      <c r="D107" s="101">
        <f>COUNTIF($C$4:C107,C107)</f>
        <v>2</v>
      </c>
      <c r="E107" s="101">
        <f t="shared" si="7"/>
        <v>40</v>
      </c>
      <c r="F107" s="101">
        <f t="shared" si="8"/>
        <v>101035</v>
      </c>
      <c r="G107" s="101">
        <f t="shared" si="9"/>
        <v>120</v>
      </c>
      <c r="H107" s="101">
        <f t="shared" si="10"/>
        <v>1000000</v>
      </c>
      <c r="I107" s="101">
        <v>11225</v>
      </c>
      <c r="J107" s="101">
        <v>0</v>
      </c>
    </row>
    <row r="108" spans="1:10" ht="13.8" customHeight="1">
      <c r="A108" s="101">
        <f t="shared" si="6"/>
        <v>112253</v>
      </c>
      <c r="B108" s="100" t="s">
        <v>353</v>
      </c>
      <c r="C108" s="101">
        <f>INDEX(WEAPON!D:D,MATCH(B108,WEAPON!B:B,0))</f>
        <v>11225</v>
      </c>
      <c r="D108" s="101">
        <f>COUNTIF($C$4:C108,C108)</f>
        <v>3</v>
      </c>
      <c r="E108" s="101">
        <f t="shared" si="7"/>
        <v>50</v>
      </c>
      <c r="F108" s="101">
        <f t="shared" si="8"/>
        <v>101035</v>
      </c>
      <c r="G108" s="101">
        <f t="shared" si="9"/>
        <v>180</v>
      </c>
      <c r="H108" s="101">
        <f t="shared" si="10"/>
        <v>1500000</v>
      </c>
      <c r="I108" s="101">
        <v>0</v>
      </c>
      <c r="J108" s="101">
        <v>112252</v>
      </c>
    </row>
    <row r="109" spans="1:10" ht="13.8" customHeight="1">
      <c r="A109" s="101">
        <f t="shared" si="6"/>
        <v>213111</v>
      </c>
      <c r="B109" s="100" t="s">
        <v>355</v>
      </c>
      <c r="C109" s="101">
        <f>INDEX(WEAPON!D:D,MATCH(B109,WEAPON!B:B,0))</f>
        <v>21311</v>
      </c>
      <c r="D109" s="101">
        <f>COUNTIF($C$4:C109,C109)</f>
        <v>1</v>
      </c>
      <c r="E109" s="101">
        <f t="shared" si="7"/>
        <v>30</v>
      </c>
      <c r="F109" s="101">
        <f t="shared" si="8"/>
        <v>101036</v>
      </c>
      <c r="G109" s="101">
        <f t="shared" si="9"/>
        <v>0</v>
      </c>
      <c r="H109" s="101">
        <f t="shared" si="10"/>
        <v>0</v>
      </c>
      <c r="I109" s="101">
        <v>0</v>
      </c>
      <c r="J109" s="101">
        <v>0</v>
      </c>
    </row>
    <row r="110" spans="1:10" ht="13.8" customHeight="1">
      <c r="A110" s="101">
        <f t="shared" si="6"/>
        <v>213112</v>
      </c>
      <c r="B110" s="100" t="s">
        <v>355</v>
      </c>
      <c r="C110" s="101">
        <f>INDEX(WEAPON!D:D,MATCH(B110,WEAPON!B:B,0))</f>
        <v>21311</v>
      </c>
      <c r="D110" s="101">
        <f>COUNTIF($C$4:C110,C110)</f>
        <v>2</v>
      </c>
      <c r="E110" s="101">
        <f t="shared" si="7"/>
        <v>40</v>
      </c>
      <c r="F110" s="101">
        <f t="shared" si="8"/>
        <v>101036</v>
      </c>
      <c r="G110" s="101">
        <f t="shared" si="9"/>
        <v>120</v>
      </c>
      <c r="H110" s="101">
        <f t="shared" si="10"/>
        <v>1000000</v>
      </c>
      <c r="I110" s="101">
        <v>21311</v>
      </c>
      <c r="J110" s="101">
        <v>0</v>
      </c>
    </row>
    <row r="111" spans="1:10" ht="13.8" customHeight="1">
      <c r="A111" s="101">
        <f t="shared" si="6"/>
        <v>213113</v>
      </c>
      <c r="B111" s="100" t="s">
        <v>355</v>
      </c>
      <c r="C111" s="101">
        <f>INDEX(WEAPON!D:D,MATCH(B111,WEAPON!B:B,0))</f>
        <v>21311</v>
      </c>
      <c r="D111" s="101">
        <f>COUNTIF($C$4:C111,C111)</f>
        <v>3</v>
      </c>
      <c r="E111" s="101">
        <f t="shared" si="7"/>
        <v>50</v>
      </c>
      <c r="F111" s="101">
        <f t="shared" si="8"/>
        <v>101036</v>
      </c>
      <c r="G111" s="101">
        <f t="shared" si="9"/>
        <v>180</v>
      </c>
      <c r="H111" s="101">
        <f t="shared" si="10"/>
        <v>1500000</v>
      </c>
      <c r="I111" s="101">
        <v>0</v>
      </c>
      <c r="J111" s="101">
        <v>213111</v>
      </c>
    </row>
    <row r="112" spans="1:10" ht="13.8" customHeight="1">
      <c r="A112" s="101">
        <f t="shared" si="6"/>
        <v>141261</v>
      </c>
      <c r="B112" s="100" t="s">
        <v>357</v>
      </c>
      <c r="C112" s="101">
        <f>INDEX(WEAPON!D:D,MATCH(B112,WEAPON!B:B,0))</f>
        <v>14126</v>
      </c>
      <c r="D112" s="101">
        <f>COUNTIF($C$4:C112,C112)</f>
        <v>1</v>
      </c>
      <c r="E112" s="101">
        <f t="shared" si="7"/>
        <v>30</v>
      </c>
      <c r="F112" s="101">
        <f t="shared" si="8"/>
        <v>101037</v>
      </c>
      <c r="G112" s="101">
        <f t="shared" si="9"/>
        <v>0</v>
      </c>
      <c r="H112" s="101">
        <f t="shared" si="10"/>
        <v>0</v>
      </c>
      <c r="I112" s="101">
        <v>0</v>
      </c>
      <c r="J112" s="101">
        <v>0</v>
      </c>
    </row>
    <row r="113" spans="1:10" ht="13.8" customHeight="1">
      <c r="A113" s="101">
        <f t="shared" si="6"/>
        <v>141262</v>
      </c>
      <c r="B113" s="100" t="s">
        <v>357</v>
      </c>
      <c r="C113" s="101">
        <f>INDEX(WEAPON!D:D,MATCH(B113,WEAPON!B:B,0))</f>
        <v>14126</v>
      </c>
      <c r="D113" s="101">
        <f>COUNTIF($C$4:C113,C113)</f>
        <v>2</v>
      </c>
      <c r="E113" s="101">
        <f t="shared" si="7"/>
        <v>40</v>
      </c>
      <c r="F113" s="101">
        <f t="shared" si="8"/>
        <v>101037</v>
      </c>
      <c r="G113" s="101">
        <f t="shared" si="9"/>
        <v>120</v>
      </c>
      <c r="H113" s="101">
        <f t="shared" si="10"/>
        <v>1000000</v>
      </c>
      <c r="I113" s="101">
        <v>14126</v>
      </c>
      <c r="J113" s="101">
        <v>0</v>
      </c>
    </row>
    <row r="114" spans="1:10" ht="13.8" customHeight="1">
      <c r="A114" s="101">
        <f t="shared" si="6"/>
        <v>141263</v>
      </c>
      <c r="B114" s="100" t="s">
        <v>357</v>
      </c>
      <c r="C114" s="101">
        <f>INDEX(WEAPON!D:D,MATCH(B114,WEAPON!B:B,0))</f>
        <v>14126</v>
      </c>
      <c r="D114" s="101">
        <f>COUNTIF($C$4:C114,C114)</f>
        <v>3</v>
      </c>
      <c r="E114" s="101">
        <f t="shared" si="7"/>
        <v>50</v>
      </c>
      <c r="F114" s="101">
        <f t="shared" si="8"/>
        <v>101037</v>
      </c>
      <c r="G114" s="101">
        <f t="shared" si="9"/>
        <v>180</v>
      </c>
      <c r="H114" s="101">
        <f t="shared" si="10"/>
        <v>1500000</v>
      </c>
      <c r="I114" s="101">
        <v>0</v>
      </c>
      <c r="J114" s="101">
        <v>141262</v>
      </c>
    </row>
    <row r="115" spans="1:10" ht="13.8" customHeight="1">
      <c r="A115" s="101">
        <f t="shared" si="6"/>
        <v>113271</v>
      </c>
      <c r="B115" s="100" t="s">
        <v>359</v>
      </c>
      <c r="C115" s="101">
        <f>INDEX(WEAPON!D:D,MATCH(B115,WEAPON!B:B,0))</f>
        <v>11327</v>
      </c>
      <c r="D115" s="101">
        <f>COUNTIF($C$4:C115,C115)</f>
        <v>1</v>
      </c>
      <c r="E115" s="101">
        <f t="shared" si="7"/>
        <v>30</v>
      </c>
      <c r="F115" s="101">
        <f t="shared" si="8"/>
        <v>101038</v>
      </c>
      <c r="G115" s="101">
        <f t="shared" si="9"/>
        <v>0</v>
      </c>
      <c r="H115" s="101">
        <f t="shared" si="10"/>
        <v>0</v>
      </c>
      <c r="I115" s="101">
        <v>0</v>
      </c>
      <c r="J115" s="101">
        <v>0</v>
      </c>
    </row>
    <row r="116" spans="1:10" ht="13.8" customHeight="1">
      <c r="A116" s="101">
        <f t="shared" si="6"/>
        <v>113272</v>
      </c>
      <c r="B116" s="100" t="s">
        <v>359</v>
      </c>
      <c r="C116" s="101">
        <f>INDEX(WEAPON!D:D,MATCH(B116,WEAPON!B:B,0))</f>
        <v>11327</v>
      </c>
      <c r="D116" s="101">
        <f>COUNTIF($C$4:C116,C116)</f>
        <v>2</v>
      </c>
      <c r="E116" s="101">
        <f t="shared" si="7"/>
        <v>40</v>
      </c>
      <c r="F116" s="101">
        <f t="shared" si="8"/>
        <v>101038</v>
      </c>
      <c r="G116" s="101">
        <f t="shared" si="9"/>
        <v>120</v>
      </c>
      <c r="H116" s="101">
        <f t="shared" si="10"/>
        <v>1000000</v>
      </c>
      <c r="I116" s="101">
        <v>11327</v>
      </c>
      <c r="J116" s="101">
        <v>0</v>
      </c>
    </row>
    <row r="117" spans="1:10" ht="13.8" customHeight="1">
      <c r="A117" s="101">
        <f t="shared" si="6"/>
        <v>113273</v>
      </c>
      <c r="B117" s="100" t="s">
        <v>359</v>
      </c>
      <c r="C117" s="101">
        <f>INDEX(WEAPON!D:D,MATCH(B117,WEAPON!B:B,0))</f>
        <v>11327</v>
      </c>
      <c r="D117" s="101">
        <f>COUNTIF($C$4:C117,C117)</f>
        <v>3</v>
      </c>
      <c r="E117" s="101">
        <f t="shared" si="7"/>
        <v>50</v>
      </c>
      <c r="F117" s="101">
        <f t="shared" si="8"/>
        <v>101038</v>
      </c>
      <c r="G117" s="101">
        <f t="shared" si="9"/>
        <v>180</v>
      </c>
      <c r="H117" s="101">
        <f t="shared" si="10"/>
        <v>1500000</v>
      </c>
      <c r="I117" s="101">
        <v>0</v>
      </c>
      <c r="J117" s="101">
        <v>113273</v>
      </c>
    </row>
    <row r="118" spans="1:10" ht="13.8" customHeight="1">
      <c r="A118" s="101">
        <f t="shared" si="6"/>
        <v>243121</v>
      </c>
      <c r="B118" s="100" t="s">
        <v>361</v>
      </c>
      <c r="C118" s="101">
        <f>INDEX(WEAPON!D:D,MATCH(B118,WEAPON!B:B,0))</f>
        <v>24312</v>
      </c>
      <c r="D118" s="101">
        <f>COUNTIF($C$4:C118,C118)</f>
        <v>1</v>
      </c>
      <c r="E118" s="101">
        <f t="shared" si="7"/>
        <v>30</v>
      </c>
      <c r="F118" s="101">
        <f t="shared" si="8"/>
        <v>101039</v>
      </c>
      <c r="G118" s="101">
        <f t="shared" si="9"/>
        <v>0</v>
      </c>
      <c r="H118" s="101">
        <f t="shared" si="10"/>
        <v>0</v>
      </c>
      <c r="I118" s="101">
        <v>0</v>
      </c>
      <c r="J118" s="101">
        <v>0</v>
      </c>
    </row>
    <row r="119" spans="1:10" ht="13.8" customHeight="1">
      <c r="A119" s="101">
        <f t="shared" si="6"/>
        <v>243122</v>
      </c>
      <c r="B119" s="100" t="s">
        <v>361</v>
      </c>
      <c r="C119" s="101">
        <f>INDEX(WEAPON!D:D,MATCH(B119,WEAPON!B:B,0))</f>
        <v>24312</v>
      </c>
      <c r="D119" s="101">
        <f>COUNTIF($C$4:C119,C119)</f>
        <v>2</v>
      </c>
      <c r="E119" s="101">
        <f t="shared" si="7"/>
        <v>40</v>
      </c>
      <c r="F119" s="101">
        <f t="shared" si="8"/>
        <v>101039</v>
      </c>
      <c r="G119" s="101">
        <f t="shared" si="9"/>
        <v>120</v>
      </c>
      <c r="H119" s="101">
        <f t="shared" si="10"/>
        <v>1000000</v>
      </c>
      <c r="I119" s="101">
        <v>24312</v>
      </c>
      <c r="J119" s="101">
        <v>0</v>
      </c>
    </row>
    <row r="120" spans="1:10" ht="13.8" customHeight="1">
      <c r="A120" s="101">
        <f t="shared" si="6"/>
        <v>243123</v>
      </c>
      <c r="B120" s="100" t="s">
        <v>361</v>
      </c>
      <c r="C120" s="101">
        <f>INDEX(WEAPON!D:D,MATCH(B120,WEAPON!B:B,0))</f>
        <v>24312</v>
      </c>
      <c r="D120" s="101">
        <f>COUNTIF($C$4:C120,C120)</f>
        <v>3</v>
      </c>
      <c r="E120" s="101">
        <f t="shared" si="7"/>
        <v>50</v>
      </c>
      <c r="F120" s="101">
        <f t="shared" si="8"/>
        <v>101039</v>
      </c>
      <c r="G120" s="101">
        <f t="shared" si="9"/>
        <v>180</v>
      </c>
      <c r="H120" s="101">
        <f t="shared" si="10"/>
        <v>1500000</v>
      </c>
      <c r="I120" s="101">
        <v>0</v>
      </c>
      <c r="J120" s="101">
        <v>243121</v>
      </c>
    </row>
    <row r="121" spans="1:10" ht="13.8" customHeight="1">
      <c r="A121" s="101">
        <f t="shared" si="6"/>
        <v>123281</v>
      </c>
      <c r="B121" s="100" t="s">
        <v>363</v>
      </c>
      <c r="C121" s="101">
        <f>INDEX(WEAPON!D:D,MATCH(B121,WEAPON!B:B,0))</f>
        <v>12328</v>
      </c>
      <c r="D121" s="101">
        <f>COUNTIF($C$4:C121,C121)</f>
        <v>1</v>
      </c>
      <c r="E121" s="101">
        <f t="shared" si="7"/>
        <v>30</v>
      </c>
      <c r="F121" s="101">
        <f t="shared" si="8"/>
        <v>101040</v>
      </c>
      <c r="G121" s="101">
        <f t="shared" si="9"/>
        <v>0</v>
      </c>
      <c r="H121" s="101">
        <f t="shared" si="10"/>
        <v>0</v>
      </c>
      <c r="I121" s="101">
        <v>0</v>
      </c>
      <c r="J121" s="101">
        <v>0</v>
      </c>
    </row>
    <row r="122" spans="1:10" ht="13.8" customHeight="1">
      <c r="A122" s="101">
        <f t="shared" si="6"/>
        <v>123282</v>
      </c>
      <c r="B122" s="100" t="s">
        <v>363</v>
      </c>
      <c r="C122" s="101">
        <f>INDEX(WEAPON!D:D,MATCH(B122,WEAPON!B:B,0))</f>
        <v>12328</v>
      </c>
      <c r="D122" s="101">
        <f>COUNTIF($C$4:C122,C122)</f>
        <v>2</v>
      </c>
      <c r="E122" s="101">
        <f t="shared" si="7"/>
        <v>40</v>
      </c>
      <c r="F122" s="101">
        <f t="shared" si="8"/>
        <v>101040</v>
      </c>
      <c r="G122" s="101">
        <f t="shared" si="9"/>
        <v>120</v>
      </c>
      <c r="H122" s="101">
        <f t="shared" si="10"/>
        <v>1000000</v>
      </c>
      <c r="I122" s="101">
        <v>12328</v>
      </c>
      <c r="J122" s="101">
        <v>0</v>
      </c>
    </row>
    <row r="123" spans="1:10" ht="13.8" customHeight="1">
      <c r="A123" s="101">
        <f t="shared" si="6"/>
        <v>123283</v>
      </c>
      <c r="B123" s="100" t="s">
        <v>363</v>
      </c>
      <c r="C123" s="101">
        <f>INDEX(WEAPON!D:D,MATCH(B123,WEAPON!B:B,0))</f>
        <v>12328</v>
      </c>
      <c r="D123" s="101">
        <f>COUNTIF($C$4:C123,C123)</f>
        <v>3</v>
      </c>
      <c r="E123" s="101">
        <f t="shared" si="7"/>
        <v>50</v>
      </c>
      <c r="F123" s="101">
        <f t="shared" si="8"/>
        <v>101040</v>
      </c>
      <c r="G123" s="101">
        <f t="shared" si="9"/>
        <v>180</v>
      </c>
      <c r="H123" s="101">
        <f t="shared" si="10"/>
        <v>1500000</v>
      </c>
      <c r="I123" s="101">
        <v>0</v>
      </c>
      <c r="J123" s="101">
        <v>123281</v>
      </c>
    </row>
    <row r="124" spans="1:10" ht="13.8" customHeight="1">
      <c r="A124" s="101">
        <f t="shared" si="6"/>
        <v>113291</v>
      </c>
      <c r="B124" s="100" t="s">
        <v>365</v>
      </c>
      <c r="C124" s="101">
        <f>INDEX(WEAPON!D:D,MATCH(B124,WEAPON!B:B,0))</f>
        <v>11329</v>
      </c>
      <c r="D124" s="101">
        <f>COUNTIF($C$4:C124,C124)</f>
        <v>1</v>
      </c>
      <c r="E124" s="101">
        <f t="shared" si="7"/>
        <v>30</v>
      </c>
      <c r="F124" s="101">
        <f t="shared" si="8"/>
        <v>101041</v>
      </c>
      <c r="G124" s="101">
        <f t="shared" si="9"/>
        <v>0</v>
      </c>
      <c r="H124" s="101">
        <f t="shared" si="10"/>
        <v>0</v>
      </c>
      <c r="I124" s="101">
        <v>0</v>
      </c>
      <c r="J124" s="101">
        <v>0</v>
      </c>
    </row>
    <row r="125" spans="1:10" ht="13.8" customHeight="1">
      <c r="A125" s="101">
        <f t="shared" si="6"/>
        <v>113292</v>
      </c>
      <c r="B125" s="100" t="s">
        <v>365</v>
      </c>
      <c r="C125" s="101">
        <f>INDEX(WEAPON!D:D,MATCH(B125,WEAPON!B:B,0))</f>
        <v>11329</v>
      </c>
      <c r="D125" s="101">
        <f>COUNTIF($C$4:C125,C125)</f>
        <v>2</v>
      </c>
      <c r="E125" s="101">
        <f t="shared" si="7"/>
        <v>40</v>
      </c>
      <c r="F125" s="101">
        <f t="shared" si="8"/>
        <v>101041</v>
      </c>
      <c r="G125" s="101">
        <f t="shared" si="9"/>
        <v>120</v>
      </c>
      <c r="H125" s="101">
        <f t="shared" si="10"/>
        <v>1000000</v>
      </c>
      <c r="I125" s="101">
        <v>11329</v>
      </c>
      <c r="J125" s="101">
        <v>0</v>
      </c>
    </row>
    <row r="126" spans="1:10" ht="13.8" customHeight="1">
      <c r="A126" s="101">
        <f t="shared" si="6"/>
        <v>113293</v>
      </c>
      <c r="B126" s="100" t="s">
        <v>365</v>
      </c>
      <c r="C126" s="101">
        <f>INDEX(WEAPON!D:D,MATCH(B126,WEAPON!B:B,0))</f>
        <v>11329</v>
      </c>
      <c r="D126" s="101">
        <f>COUNTIF($C$4:C126,C126)</f>
        <v>3</v>
      </c>
      <c r="E126" s="101">
        <f t="shared" si="7"/>
        <v>50</v>
      </c>
      <c r="F126" s="101">
        <f t="shared" si="8"/>
        <v>101041</v>
      </c>
      <c r="G126" s="101">
        <f t="shared" si="9"/>
        <v>180</v>
      </c>
      <c r="H126" s="101">
        <f t="shared" si="10"/>
        <v>1500000</v>
      </c>
      <c r="I126" s="101">
        <v>0</v>
      </c>
      <c r="J126" s="101">
        <v>113293</v>
      </c>
    </row>
    <row r="127" spans="1:10" ht="13.8" customHeight="1">
      <c r="A127" s="101">
        <f t="shared" si="6"/>
        <v>112301</v>
      </c>
      <c r="B127" s="100" t="s">
        <v>367</v>
      </c>
      <c r="C127" s="101">
        <f>INDEX(WEAPON!D:D,MATCH(B127,WEAPON!B:B,0))</f>
        <v>11230</v>
      </c>
      <c r="D127" s="101">
        <f>COUNTIF($C$4:C127,C127)</f>
        <v>1</v>
      </c>
      <c r="E127" s="101">
        <f t="shared" si="7"/>
        <v>30</v>
      </c>
      <c r="F127" s="101">
        <f t="shared" si="8"/>
        <v>101042</v>
      </c>
      <c r="G127" s="101">
        <f t="shared" si="9"/>
        <v>0</v>
      </c>
      <c r="H127" s="101">
        <f t="shared" si="10"/>
        <v>0</v>
      </c>
      <c r="I127" s="101">
        <v>0</v>
      </c>
      <c r="J127" s="101">
        <v>0</v>
      </c>
    </row>
    <row r="128" spans="1:10" ht="13.8" customHeight="1">
      <c r="A128" s="101">
        <f t="shared" si="6"/>
        <v>112302</v>
      </c>
      <c r="B128" s="100" t="s">
        <v>367</v>
      </c>
      <c r="C128" s="101">
        <f>INDEX(WEAPON!D:D,MATCH(B128,WEAPON!B:B,0))</f>
        <v>11230</v>
      </c>
      <c r="D128" s="101">
        <f>COUNTIF($C$4:C128,C128)</f>
        <v>2</v>
      </c>
      <c r="E128" s="101">
        <f t="shared" si="7"/>
        <v>40</v>
      </c>
      <c r="F128" s="101">
        <f t="shared" si="8"/>
        <v>101042</v>
      </c>
      <c r="G128" s="101">
        <f t="shared" si="9"/>
        <v>120</v>
      </c>
      <c r="H128" s="101">
        <f t="shared" si="10"/>
        <v>1000000</v>
      </c>
      <c r="I128" s="101">
        <v>11230</v>
      </c>
      <c r="J128" s="101">
        <v>0</v>
      </c>
    </row>
    <row r="129" spans="1:10" ht="13.8" customHeight="1">
      <c r="A129" s="101">
        <f t="shared" si="6"/>
        <v>112303</v>
      </c>
      <c r="B129" s="100" t="s">
        <v>367</v>
      </c>
      <c r="C129" s="101">
        <f>INDEX(WEAPON!D:D,MATCH(B129,WEAPON!B:B,0))</f>
        <v>11230</v>
      </c>
      <c r="D129" s="101">
        <f>COUNTIF($C$4:C129,C129)</f>
        <v>3</v>
      </c>
      <c r="E129" s="101">
        <f t="shared" si="7"/>
        <v>50</v>
      </c>
      <c r="F129" s="101">
        <f t="shared" si="8"/>
        <v>101042</v>
      </c>
      <c r="G129" s="101">
        <f t="shared" si="9"/>
        <v>180</v>
      </c>
      <c r="H129" s="101">
        <f t="shared" si="10"/>
        <v>1500000</v>
      </c>
      <c r="I129" s="101">
        <v>0</v>
      </c>
      <c r="J129" s="101">
        <v>112303</v>
      </c>
    </row>
    <row r="130" spans="1:10" ht="13.8" customHeight="1">
      <c r="A130" s="101">
        <f t="shared" si="6"/>
        <v>113311</v>
      </c>
      <c r="B130" s="100" t="s">
        <v>369</v>
      </c>
      <c r="C130" s="101">
        <f>INDEX(WEAPON!D:D,MATCH(B130,WEAPON!B:B,0))</f>
        <v>11331</v>
      </c>
      <c r="D130" s="101">
        <f>COUNTIF($C$4:C130,C130)</f>
        <v>1</v>
      </c>
      <c r="E130" s="101">
        <f t="shared" si="7"/>
        <v>30</v>
      </c>
      <c r="F130" s="101">
        <f t="shared" si="8"/>
        <v>101043</v>
      </c>
      <c r="G130" s="101">
        <f t="shared" si="9"/>
        <v>0</v>
      </c>
      <c r="H130" s="101">
        <f t="shared" si="10"/>
        <v>0</v>
      </c>
      <c r="I130" s="101">
        <v>0</v>
      </c>
      <c r="J130" s="101">
        <v>0</v>
      </c>
    </row>
    <row r="131" spans="1:10" ht="13.8" customHeight="1">
      <c r="A131" s="101">
        <f t="shared" si="6"/>
        <v>113312</v>
      </c>
      <c r="B131" s="100" t="s">
        <v>369</v>
      </c>
      <c r="C131" s="101">
        <f>INDEX(WEAPON!D:D,MATCH(B131,WEAPON!B:B,0))</f>
        <v>11331</v>
      </c>
      <c r="D131" s="101">
        <f>COUNTIF($C$4:C131,C131)</f>
        <v>2</v>
      </c>
      <c r="E131" s="101">
        <f t="shared" si="7"/>
        <v>40</v>
      </c>
      <c r="F131" s="101">
        <f t="shared" si="8"/>
        <v>101043</v>
      </c>
      <c r="G131" s="101">
        <f t="shared" si="9"/>
        <v>120</v>
      </c>
      <c r="H131" s="101">
        <f t="shared" si="10"/>
        <v>1000000</v>
      </c>
      <c r="I131" s="101">
        <v>11331</v>
      </c>
      <c r="J131" s="101">
        <v>0</v>
      </c>
    </row>
    <row r="132" spans="1:10" ht="13.8" customHeight="1">
      <c r="A132" s="101">
        <f t="shared" ref="A132:A195" si="11">C132*ID규칙_한계_해방_그룹_단위+D132</f>
        <v>113313</v>
      </c>
      <c r="B132" s="100" t="s">
        <v>369</v>
      </c>
      <c r="C132" s="101">
        <f>INDEX(WEAPON!D:D,MATCH(B132,WEAPON!B:B,0))</f>
        <v>11331</v>
      </c>
      <c r="D132" s="101">
        <f>COUNTIF($C$4:C132,C132)</f>
        <v>3</v>
      </c>
      <c r="E132" s="101">
        <f t="shared" si="7"/>
        <v>50</v>
      </c>
      <c r="F132" s="101">
        <f t="shared" si="8"/>
        <v>101043</v>
      </c>
      <c r="G132" s="101">
        <f t="shared" si="9"/>
        <v>180</v>
      </c>
      <c r="H132" s="101">
        <f t="shared" si="10"/>
        <v>1500000</v>
      </c>
      <c r="I132" s="101">
        <v>0</v>
      </c>
      <c r="J132" s="101">
        <v>113312</v>
      </c>
    </row>
    <row r="133" spans="1:10" ht="13.8" customHeight="1">
      <c r="A133" s="101">
        <f t="shared" si="11"/>
        <v>113321</v>
      </c>
      <c r="B133" s="100" t="s">
        <v>371</v>
      </c>
      <c r="C133" s="101">
        <f>INDEX(WEAPON!D:D,MATCH(B133,WEAPON!B:B,0))</f>
        <v>11332</v>
      </c>
      <c r="D133" s="101">
        <f>COUNTIF($C$4:C133,C133)</f>
        <v>1</v>
      </c>
      <c r="E133" s="101">
        <f t="shared" ref="E133:E196" si="12">IF(D133=1,30,D133*10+20)</f>
        <v>30</v>
      </c>
      <c r="F133" s="101">
        <f t="shared" si="8"/>
        <v>101044</v>
      </c>
      <c r="G133" s="101">
        <f t="shared" si="9"/>
        <v>0</v>
      </c>
      <c r="H133" s="101">
        <f t="shared" si="10"/>
        <v>0</v>
      </c>
      <c r="I133" s="101">
        <v>0</v>
      </c>
      <c r="J133" s="101">
        <v>0</v>
      </c>
    </row>
    <row r="134" spans="1:10" ht="13.8" customHeight="1">
      <c r="A134" s="101">
        <f t="shared" si="11"/>
        <v>113322</v>
      </c>
      <c r="B134" s="100" t="s">
        <v>371</v>
      </c>
      <c r="C134" s="101">
        <f>INDEX(WEAPON!D:D,MATCH(B134,WEAPON!B:B,0))</f>
        <v>11332</v>
      </c>
      <c r="D134" s="101">
        <f>COUNTIF($C$4:C134,C134)</f>
        <v>2</v>
      </c>
      <c r="E134" s="101">
        <f t="shared" si="12"/>
        <v>40</v>
      </c>
      <c r="F134" s="101">
        <f t="shared" si="8"/>
        <v>101044</v>
      </c>
      <c r="G134" s="101">
        <f t="shared" si="9"/>
        <v>120</v>
      </c>
      <c r="H134" s="101">
        <f t="shared" si="10"/>
        <v>1000000</v>
      </c>
      <c r="I134" s="101">
        <v>11332</v>
      </c>
      <c r="J134" s="101">
        <v>0</v>
      </c>
    </row>
    <row r="135" spans="1:10" ht="13.8" customHeight="1">
      <c r="A135" s="101">
        <f t="shared" si="11"/>
        <v>113323</v>
      </c>
      <c r="B135" s="100" t="s">
        <v>371</v>
      </c>
      <c r="C135" s="101">
        <f>INDEX(WEAPON!D:D,MATCH(B135,WEAPON!B:B,0))</f>
        <v>11332</v>
      </c>
      <c r="D135" s="101">
        <f>COUNTIF($C$4:C135,C135)</f>
        <v>3</v>
      </c>
      <c r="E135" s="101">
        <f t="shared" si="12"/>
        <v>50</v>
      </c>
      <c r="F135" s="101">
        <f t="shared" si="8"/>
        <v>101044</v>
      </c>
      <c r="G135" s="101">
        <f t="shared" si="9"/>
        <v>180</v>
      </c>
      <c r="H135" s="101">
        <f t="shared" si="10"/>
        <v>1500000</v>
      </c>
      <c r="I135" s="101">
        <v>0</v>
      </c>
      <c r="J135" s="101">
        <v>113321</v>
      </c>
    </row>
    <row r="136" spans="1:10" ht="13.8" customHeight="1">
      <c r="A136" s="101">
        <f t="shared" si="11"/>
        <v>143331</v>
      </c>
      <c r="B136" s="100" t="s">
        <v>373</v>
      </c>
      <c r="C136" s="101">
        <f>INDEX(WEAPON!D:D,MATCH(B136,WEAPON!B:B,0))</f>
        <v>14333</v>
      </c>
      <c r="D136" s="101">
        <f>COUNTIF($C$4:C136,C136)</f>
        <v>1</v>
      </c>
      <c r="E136" s="101">
        <f t="shared" si="12"/>
        <v>30</v>
      </c>
      <c r="F136" s="101">
        <f t="shared" ref="F136:F199" si="13">IF(E135=50,F135+1,F135)</f>
        <v>101045</v>
      </c>
      <c r="G136" s="101">
        <f t="shared" ref="G136:G199" si="14">IF(G135=180,0,G133)</f>
        <v>0</v>
      </c>
      <c r="H136" s="101">
        <f t="shared" si="10"/>
        <v>0</v>
      </c>
      <c r="I136" s="101">
        <v>0</v>
      </c>
      <c r="J136" s="101">
        <v>0</v>
      </c>
    </row>
    <row r="137" spans="1:10" ht="13.8" customHeight="1">
      <c r="A137" s="101">
        <f t="shared" si="11"/>
        <v>143332</v>
      </c>
      <c r="B137" s="100" t="s">
        <v>373</v>
      </c>
      <c r="C137" s="101">
        <f>INDEX(WEAPON!D:D,MATCH(B137,WEAPON!B:B,0))</f>
        <v>14333</v>
      </c>
      <c r="D137" s="101">
        <f>COUNTIF($C$4:C137,C137)</f>
        <v>2</v>
      </c>
      <c r="E137" s="101">
        <f t="shared" si="12"/>
        <v>40</v>
      </c>
      <c r="F137" s="101">
        <f t="shared" si="13"/>
        <v>101045</v>
      </c>
      <c r="G137" s="101">
        <f t="shared" si="14"/>
        <v>120</v>
      </c>
      <c r="H137" s="101">
        <f t="shared" si="10"/>
        <v>1000000</v>
      </c>
      <c r="I137" s="101">
        <v>14333</v>
      </c>
      <c r="J137" s="101">
        <v>0</v>
      </c>
    </row>
    <row r="138" spans="1:10" ht="13.8" customHeight="1">
      <c r="A138" s="101">
        <f t="shared" si="11"/>
        <v>143333</v>
      </c>
      <c r="B138" s="100" t="s">
        <v>373</v>
      </c>
      <c r="C138" s="101">
        <f>INDEX(WEAPON!D:D,MATCH(B138,WEAPON!B:B,0))</f>
        <v>14333</v>
      </c>
      <c r="D138" s="101">
        <f>COUNTIF($C$4:C138,C138)</f>
        <v>3</v>
      </c>
      <c r="E138" s="101">
        <f t="shared" si="12"/>
        <v>50</v>
      </c>
      <c r="F138" s="101">
        <f t="shared" si="13"/>
        <v>101045</v>
      </c>
      <c r="G138" s="101">
        <f t="shared" si="14"/>
        <v>180</v>
      </c>
      <c r="H138" s="101">
        <f t="shared" si="10"/>
        <v>1500000</v>
      </c>
      <c r="I138" s="101">
        <v>0</v>
      </c>
      <c r="J138" s="101">
        <v>143332</v>
      </c>
    </row>
    <row r="139" spans="1:10" ht="13.8" customHeight="1">
      <c r="A139" s="101">
        <f t="shared" si="11"/>
        <v>232131</v>
      </c>
      <c r="B139" s="100" t="s">
        <v>375</v>
      </c>
      <c r="C139" s="101">
        <f>INDEX(WEAPON!D:D,MATCH(B139,WEAPON!B:B,0))</f>
        <v>23213</v>
      </c>
      <c r="D139" s="101">
        <f>COUNTIF($C$4:C139,C139)</f>
        <v>1</v>
      </c>
      <c r="E139" s="101">
        <f t="shared" si="12"/>
        <v>30</v>
      </c>
      <c r="F139" s="101">
        <f t="shared" si="13"/>
        <v>101046</v>
      </c>
      <c r="G139" s="101">
        <f t="shared" si="14"/>
        <v>0</v>
      </c>
      <c r="H139" s="101">
        <f t="shared" si="10"/>
        <v>0</v>
      </c>
      <c r="I139" s="101">
        <v>0</v>
      </c>
      <c r="J139" s="101">
        <v>0</v>
      </c>
    </row>
    <row r="140" spans="1:10" ht="13.8" customHeight="1">
      <c r="A140" s="101">
        <f t="shared" si="11"/>
        <v>232132</v>
      </c>
      <c r="B140" s="100" t="s">
        <v>375</v>
      </c>
      <c r="C140" s="101">
        <f>INDEX(WEAPON!D:D,MATCH(B140,WEAPON!B:B,0))</f>
        <v>23213</v>
      </c>
      <c r="D140" s="101">
        <f>COUNTIF($C$4:C140,C140)</f>
        <v>2</v>
      </c>
      <c r="E140" s="101">
        <f t="shared" si="12"/>
        <v>40</v>
      </c>
      <c r="F140" s="101">
        <f t="shared" si="13"/>
        <v>101046</v>
      </c>
      <c r="G140" s="101">
        <f t="shared" si="14"/>
        <v>120</v>
      </c>
      <c r="H140" s="101">
        <f t="shared" si="10"/>
        <v>1000000</v>
      </c>
      <c r="I140" s="101">
        <v>23213</v>
      </c>
      <c r="J140" s="101">
        <v>0</v>
      </c>
    </row>
    <row r="141" spans="1:10" ht="13.8" customHeight="1">
      <c r="A141" s="101">
        <f t="shared" si="11"/>
        <v>232133</v>
      </c>
      <c r="B141" s="100" t="s">
        <v>375</v>
      </c>
      <c r="C141" s="101">
        <f>INDEX(WEAPON!D:D,MATCH(B141,WEAPON!B:B,0))</f>
        <v>23213</v>
      </c>
      <c r="D141" s="101">
        <f>COUNTIF($C$4:C141,C141)</f>
        <v>3</v>
      </c>
      <c r="E141" s="101">
        <f t="shared" si="12"/>
        <v>50</v>
      </c>
      <c r="F141" s="101">
        <f t="shared" si="13"/>
        <v>101046</v>
      </c>
      <c r="G141" s="101">
        <f t="shared" si="14"/>
        <v>180</v>
      </c>
      <c r="H141" s="101">
        <f t="shared" si="10"/>
        <v>1500000</v>
      </c>
      <c r="I141" s="101">
        <v>0</v>
      </c>
      <c r="J141" s="101">
        <v>232132</v>
      </c>
    </row>
    <row r="142" spans="1:10" ht="13.8" customHeight="1">
      <c r="A142" s="101">
        <f t="shared" si="11"/>
        <v>113341</v>
      </c>
      <c r="B142" s="100" t="s">
        <v>377</v>
      </c>
      <c r="C142" s="101">
        <f>INDEX(WEAPON!D:D,MATCH(B142,WEAPON!B:B,0))</f>
        <v>11334</v>
      </c>
      <c r="D142" s="101">
        <f>COUNTIF($C$4:C142,C142)</f>
        <v>1</v>
      </c>
      <c r="E142" s="101">
        <f t="shared" si="12"/>
        <v>30</v>
      </c>
      <c r="F142" s="101">
        <f t="shared" si="13"/>
        <v>101047</v>
      </c>
      <c r="G142" s="101">
        <f t="shared" si="14"/>
        <v>0</v>
      </c>
      <c r="H142" s="101">
        <f t="shared" si="10"/>
        <v>0</v>
      </c>
      <c r="I142" s="101">
        <v>0</v>
      </c>
      <c r="J142" s="101">
        <v>0</v>
      </c>
    </row>
    <row r="143" spans="1:10" ht="13.8" customHeight="1">
      <c r="A143" s="101">
        <f t="shared" si="11"/>
        <v>113342</v>
      </c>
      <c r="B143" s="100" t="s">
        <v>377</v>
      </c>
      <c r="C143" s="101">
        <f>INDEX(WEAPON!D:D,MATCH(B143,WEAPON!B:B,0))</f>
        <v>11334</v>
      </c>
      <c r="D143" s="101">
        <f>COUNTIF($C$4:C143,C143)</f>
        <v>2</v>
      </c>
      <c r="E143" s="101">
        <f t="shared" si="12"/>
        <v>40</v>
      </c>
      <c r="F143" s="101">
        <f t="shared" si="13"/>
        <v>101047</v>
      </c>
      <c r="G143" s="101">
        <f t="shared" si="14"/>
        <v>120</v>
      </c>
      <c r="H143" s="101">
        <f t="shared" si="10"/>
        <v>1000000</v>
      </c>
      <c r="I143" s="101">
        <v>11334</v>
      </c>
      <c r="J143" s="101">
        <v>0</v>
      </c>
    </row>
    <row r="144" spans="1:10" ht="13.8" customHeight="1">
      <c r="A144" s="101">
        <f t="shared" si="11"/>
        <v>113343</v>
      </c>
      <c r="B144" s="100" t="s">
        <v>377</v>
      </c>
      <c r="C144" s="101">
        <f>INDEX(WEAPON!D:D,MATCH(B144,WEAPON!B:B,0))</f>
        <v>11334</v>
      </c>
      <c r="D144" s="101">
        <f>COUNTIF($C$4:C144,C144)</f>
        <v>3</v>
      </c>
      <c r="E144" s="101">
        <f t="shared" si="12"/>
        <v>50</v>
      </c>
      <c r="F144" s="101">
        <f t="shared" si="13"/>
        <v>101047</v>
      </c>
      <c r="G144" s="101">
        <f t="shared" si="14"/>
        <v>180</v>
      </c>
      <c r="H144" s="101">
        <f t="shared" ref="H144:H207" si="15">IF(H143=1500000,H141,H141)</f>
        <v>1500000</v>
      </c>
      <c r="I144" s="101">
        <v>0</v>
      </c>
      <c r="J144" s="101">
        <v>113343</v>
      </c>
    </row>
    <row r="145" spans="1:10" ht="13.8" customHeight="1">
      <c r="A145" s="101">
        <f t="shared" si="11"/>
        <v>133351</v>
      </c>
      <c r="B145" s="100" t="s">
        <v>379</v>
      </c>
      <c r="C145" s="101">
        <f>INDEX(WEAPON!D:D,MATCH(B145,WEAPON!B:B,0))</f>
        <v>13335</v>
      </c>
      <c r="D145" s="101">
        <f>COUNTIF($C$4:C145,C145)</f>
        <v>1</v>
      </c>
      <c r="E145" s="101">
        <f t="shared" si="12"/>
        <v>30</v>
      </c>
      <c r="F145" s="101">
        <f t="shared" si="13"/>
        <v>101048</v>
      </c>
      <c r="G145" s="101">
        <f t="shared" si="14"/>
        <v>0</v>
      </c>
      <c r="H145" s="101">
        <f t="shared" si="15"/>
        <v>0</v>
      </c>
      <c r="I145" s="101">
        <v>0</v>
      </c>
      <c r="J145" s="101">
        <v>0</v>
      </c>
    </row>
    <row r="146" spans="1:10" ht="13.8" customHeight="1">
      <c r="A146" s="101">
        <f t="shared" si="11"/>
        <v>133352</v>
      </c>
      <c r="B146" s="100" t="s">
        <v>379</v>
      </c>
      <c r="C146" s="101">
        <f>INDEX(WEAPON!D:D,MATCH(B146,WEAPON!B:B,0))</f>
        <v>13335</v>
      </c>
      <c r="D146" s="101">
        <f>COUNTIF($C$4:C146,C146)</f>
        <v>2</v>
      </c>
      <c r="E146" s="101">
        <f t="shared" si="12"/>
        <v>40</v>
      </c>
      <c r="F146" s="101">
        <f t="shared" si="13"/>
        <v>101048</v>
      </c>
      <c r="G146" s="101">
        <f t="shared" si="14"/>
        <v>120</v>
      </c>
      <c r="H146" s="101">
        <f t="shared" si="15"/>
        <v>1000000</v>
      </c>
      <c r="I146" s="101">
        <v>13335</v>
      </c>
      <c r="J146" s="101">
        <v>0</v>
      </c>
    </row>
    <row r="147" spans="1:10" ht="13.8" customHeight="1">
      <c r="A147" s="101">
        <f t="shared" si="11"/>
        <v>133353</v>
      </c>
      <c r="B147" s="100" t="s">
        <v>379</v>
      </c>
      <c r="C147" s="101">
        <f>INDEX(WEAPON!D:D,MATCH(B147,WEAPON!B:B,0))</f>
        <v>13335</v>
      </c>
      <c r="D147" s="101">
        <f>COUNTIF($C$4:C147,C147)</f>
        <v>3</v>
      </c>
      <c r="E147" s="101">
        <f t="shared" si="12"/>
        <v>50</v>
      </c>
      <c r="F147" s="101">
        <f t="shared" si="13"/>
        <v>101048</v>
      </c>
      <c r="G147" s="101">
        <f t="shared" si="14"/>
        <v>180</v>
      </c>
      <c r="H147" s="101">
        <f t="shared" si="15"/>
        <v>1500000</v>
      </c>
      <c r="I147" s="101">
        <v>0</v>
      </c>
      <c r="J147" s="101">
        <v>133352</v>
      </c>
    </row>
    <row r="148" spans="1:10" ht="13.8" customHeight="1">
      <c r="A148" s="101">
        <f t="shared" si="11"/>
        <v>141361</v>
      </c>
      <c r="B148" s="100" t="s">
        <v>381</v>
      </c>
      <c r="C148" s="101">
        <f>INDEX(WEAPON!D:D,MATCH(B148,WEAPON!B:B,0))</f>
        <v>14136</v>
      </c>
      <c r="D148" s="101">
        <f>COUNTIF($C$4:C148,C148)</f>
        <v>1</v>
      </c>
      <c r="E148" s="101">
        <f t="shared" si="12"/>
        <v>30</v>
      </c>
      <c r="F148" s="101">
        <f t="shared" si="13"/>
        <v>101049</v>
      </c>
      <c r="G148" s="101">
        <f t="shared" si="14"/>
        <v>0</v>
      </c>
      <c r="H148" s="101">
        <f t="shared" si="15"/>
        <v>0</v>
      </c>
      <c r="I148" s="101">
        <v>0</v>
      </c>
      <c r="J148" s="101">
        <v>0</v>
      </c>
    </row>
    <row r="149" spans="1:10" ht="13.8" customHeight="1">
      <c r="A149" s="101">
        <f t="shared" si="11"/>
        <v>141362</v>
      </c>
      <c r="B149" s="100" t="s">
        <v>381</v>
      </c>
      <c r="C149" s="101">
        <f>INDEX(WEAPON!D:D,MATCH(B149,WEAPON!B:B,0))</f>
        <v>14136</v>
      </c>
      <c r="D149" s="101">
        <f>COUNTIF($C$4:C149,C149)</f>
        <v>2</v>
      </c>
      <c r="E149" s="101">
        <f t="shared" si="12"/>
        <v>40</v>
      </c>
      <c r="F149" s="101">
        <f t="shared" si="13"/>
        <v>101049</v>
      </c>
      <c r="G149" s="101">
        <f t="shared" si="14"/>
        <v>120</v>
      </c>
      <c r="H149" s="101">
        <f t="shared" si="15"/>
        <v>1000000</v>
      </c>
      <c r="I149" s="101">
        <v>14136</v>
      </c>
      <c r="J149" s="101">
        <v>0</v>
      </c>
    </row>
    <row r="150" spans="1:10" ht="13.8" customHeight="1">
      <c r="A150" s="101">
        <f t="shared" si="11"/>
        <v>141363</v>
      </c>
      <c r="B150" s="100" t="s">
        <v>381</v>
      </c>
      <c r="C150" s="101">
        <f>INDEX(WEAPON!D:D,MATCH(B150,WEAPON!B:B,0))</f>
        <v>14136</v>
      </c>
      <c r="D150" s="101">
        <f>COUNTIF($C$4:C150,C150)</f>
        <v>3</v>
      </c>
      <c r="E150" s="101">
        <f t="shared" si="12"/>
        <v>50</v>
      </c>
      <c r="F150" s="101">
        <f t="shared" si="13"/>
        <v>101049</v>
      </c>
      <c r="G150" s="101">
        <f t="shared" si="14"/>
        <v>180</v>
      </c>
      <c r="H150" s="101">
        <f t="shared" si="15"/>
        <v>1500000</v>
      </c>
      <c r="I150" s="101">
        <v>0</v>
      </c>
      <c r="J150" s="101">
        <v>141361</v>
      </c>
    </row>
    <row r="151" spans="1:10" ht="13.8" customHeight="1">
      <c r="A151" s="101">
        <f t="shared" si="11"/>
        <v>123371</v>
      </c>
      <c r="B151" s="100" t="s">
        <v>383</v>
      </c>
      <c r="C151" s="101">
        <f>INDEX(WEAPON!D:D,MATCH(B151,WEAPON!B:B,0))</f>
        <v>12337</v>
      </c>
      <c r="D151" s="101">
        <f>COUNTIF($C$4:C151,C151)</f>
        <v>1</v>
      </c>
      <c r="E151" s="101">
        <f t="shared" si="12"/>
        <v>30</v>
      </c>
      <c r="F151" s="101">
        <f t="shared" si="13"/>
        <v>101050</v>
      </c>
      <c r="G151" s="101">
        <f t="shared" si="14"/>
        <v>0</v>
      </c>
      <c r="H151" s="101">
        <f t="shared" si="15"/>
        <v>0</v>
      </c>
      <c r="I151" s="101">
        <v>0</v>
      </c>
      <c r="J151" s="101">
        <v>0</v>
      </c>
    </row>
    <row r="152" spans="1:10" ht="13.8" customHeight="1">
      <c r="A152" s="101">
        <f t="shared" si="11"/>
        <v>123372</v>
      </c>
      <c r="B152" s="100" t="s">
        <v>383</v>
      </c>
      <c r="C152" s="101">
        <f>INDEX(WEAPON!D:D,MATCH(B152,WEAPON!B:B,0))</f>
        <v>12337</v>
      </c>
      <c r="D152" s="101">
        <f>COUNTIF($C$4:C152,C152)</f>
        <v>2</v>
      </c>
      <c r="E152" s="101">
        <f t="shared" si="12"/>
        <v>40</v>
      </c>
      <c r="F152" s="101">
        <f t="shared" si="13"/>
        <v>101050</v>
      </c>
      <c r="G152" s="101">
        <f t="shared" si="14"/>
        <v>120</v>
      </c>
      <c r="H152" s="101">
        <f t="shared" si="15"/>
        <v>1000000</v>
      </c>
      <c r="I152" s="101">
        <v>12337</v>
      </c>
      <c r="J152" s="101">
        <v>0</v>
      </c>
    </row>
    <row r="153" spans="1:10" ht="13.8" customHeight="1">
      <c r="A153" s="101">
        <f t="shared" si="11"/>
        <v>123373</v>
      </c>
      <c r="B153" s="100" t="s">
        <v>383</v>
      </c>
      <c r="C153" s="101">
        <f>INDEX(WEAPON!D:D,MATCH(B153,WEAPON!B:B,0))</f>
        <v>12337</v>
      </c>
      <c r="D153" s="101">
        <f>COUNTIF($C$4:C153,C153)</f>
        <v>3</v>
      </c>
      <c r="E153" s="101">
        <f t="shared" si="12"/>
        <v>50</v>
      </c>
      <c r="F153" s="101">
        <f t="shared" si="13"/>
        <v>101050</v>
      </c>
      <c r="G153" s="101">
        <f t="shared" si="14"/>
        <v>180</v>
      </c>
      <c r="H153" s="101">
        <f t="shared" si="15"/>
        <v>1500000</v>
      </c>
      <c r="I153" s="101">
        <v>0</v>
      </c>
      <c r="J153" s="101">
        <v>123373</v>
      </c>
    </row>
    <row r="154" spans="1:10" ht="13.8" customHeight="1">
      <c r="A154" s="101">
        <f t="shared" si="11"/>
        <v>143381</v>
      </c>
      <c r="B154" s="100" t="s">
        <v>385</v>
      </c>
      <c r="C154" s="101">
        <f>INDEX(WEAPON!D:D,MATCH(B154,WEAPON!B:B,0))</f>
        <v>14338</v>
      </c>
      <c r="D154" s="101">
        <f>COUNTIF($C$4:C154,C154)</f>
        <v>1</v>
      </c>
      <c r="E154" s="101">
        <f t="shared" si="12"/>
        <v>30</v>
      </c>
      <c r="F154" s="101">
        <f t="shared" si="13"/>
        <v>101051</v>
      </c>
      <c r="G154" s="101">
        <f t="shared" si="14"/>
        <v>0</v>
      </c>
      <c r="H154" s="101">
        <f t="shared" si="15"/>
        <v>0</v>
      </c>
      <c r="I154" s="101">
        <v>0</v>
      </c>
      <c r="J154" s="101">
        <v>0</v>
      </c>
    </row>
    <row r="155" spans="1:10" ht="13.8" customHeight="1">
      <c r="A155" s="101">
        <f t="shared" si="11"/>
        <v>143382</v>
      </c>
      <c r="B155" s="100" t="s">
        <v>385</v>
      </c>
      <c r="C155" s="101">
        <f>INDEX(WEAPON!D:D,MATCH(B155,WEAPON!B:B,0))</f>
        <v>14338</v>
      </c>
      <c r="D155" s="101">
        <f>COUNTIF($C$4:C155,C155)</f>
        <v>2</v>
      </c>
      <c r="E155" s="101">
        <f t="shared" si="12"/>
        <v>40</v>
      </c>
      <c r="F155" s="101">
        <f t="shared" si="13"/>
        <v>101051</v>
      </c>
      <c r="G155" s="101">
        <f t="shared" si="14"/>
        <v>120</v>
      </c>
      <c r="H155" s="101">
        <f t="shared" si="15"/>
        <v>1000000</v>
      </c>
      <c r="I155" s="101">
        <v>14338</v>
      </c>
      <c r="J155" s="101">
        <v>0</v>
      </c>
    </row>
    <row r="156" spans="1:10" ht="13.8" customHeight="1">
      <c r="A156" s="101">
        <f t="shared" si="11"/>
        <v>143383</v>
      </c>
      <c r="B156" s="100" t="s">
        <v>385</v>
      </c>
      <c r="C156" s="101">
        <f>INDEX(WEAPON!D:D,MATCH(B156,WEAPON!B:B,0))</f>
        <v>14338</v>
      </c>
      <c r="D156" s="101">
        <f>COUNTIF($C$4:C156,C156)</f>
        <v>3</v>
      </c>
      <c r="E156" s="101">
        <f t="shared" si="12"/>
        <v>50</v>
      </c>
      <c r="F156" s="101">
        <f t="shared" si="13"/>
        <v>101051</v>
      </c>
      <c r="G156" s="101">
        <f t="shared" si="14"/>
        <v>180</v>
      </c>
      <c r="H156" s="101">
        <f t="shared" si="15"/>
        <v>1500000</v>
      </c>
      <c r="I156" s="101">
        <v>0</v>
      </c>
      <c r="J156" s="101">
        <v>143382</v>
      </c>
    </row>
    <row r="157" spans="1:10" ht="13.8" customHeight="1">
      <c r="A157" s="101">
        <f t="shared" si="11"/>
        <v>241141</v>
      </c>
      <c r="B157" s="100" t="s">
        <v>387</v>
      </c>
      <c r="C157" s="101">
        <f>INDEX(WEAPON!D:D,MATCH(B157,WEAPON!B:B,0))</f>
        <v>24114</v>
      </c>
      <c r="D157" s="101">
        <f>COUNTIF($C$4:C157,C157)</f>
        <v>1</v>
      </c>
      <c r="E157" s="101">
        <f t="shared" si="12"/>
        <v>30</v>
      </c>
      <c r="F157" s="101">
        <f t="shared" si="13"/>
        <v>101052</v>
      </c>
      <c r="G157" s="101">
        <f t="shared" si="14"/>
        <v>0</v>
      </c>
      <c r="H157" s="101">
        <f t="shared" si="15"/>
        <v>0</v>
      </c>
      <c r="I157" s="101">
        <v>0</v>
      </c>
      <c r="J157" s="101">
        <v>0</v>
      </c>
    </row>
    <row r="158" spans="1:10" ht="13.8" customHeight="1">
      <c r="A158" s="101">
        <f t="shared" si="11"/>
        <v>241142</v>
      </c>
      <c r="B158" s="100" t="s">
        <v>387</v>
      </c>
      <c r="C158" s="101">
        <f>INDEX(WEAPON!D:D,MATCH(B158,WEAPON!B:B,0))</f>
        <v>24114</v>
      </c>
      <c r="D158" s="101">
        <f>COUNTIF($C$4:C158,C158)</f>
        <v>2</v>
      </c>
      <c r="E158" s="101">
        <f t="shared" si="12"/>
        <v>40</v>
      </c>
      <c r="F158" s="101">
        <f t="shared" si="13"/>
        <v>101052</v>
      </c>
      <c r="G158" s="101">
        <f t="shared" si="14"/>
        <v>120</v>
      </c>
      <c r="H158" s="101">
        <f t="shared" si="15"/>
        <v>1000000</v>
      </c>
      <c r="I158" s="101">
        <v>24114</v>
      </c>
      <c r="J158" s="101">
        <v>0</v>
      </c>
    </row>
    <row r="159" spans="1:10" ht="13.8" customHeight="1">
      <c r="A159" s="101">
        <f t="shared" si="11"/>
        <v>241143</v>
      </c>
      <c r="B159" s="100" t="s">
        <v>387</v>
      </c>
      <c r="C159" s="101">
        <f>INDEX(WEAPON!D:D,MATCH(B159,WEAPON!B:B,0))</f>
        <v>24114</v>
      </c>
      <c r="D159" s="101">
        <f>COUNTIF($C$4:C159,C159)</f>
        <v>3</v>
      </c>
      <c r="E159" s="101">
        <f t="shared" si="12"/>
        <v>50</v>
      </c>
      <c r="F159" s="101">
        <f t="shared" si="13"/>
        <v>101052</v>
      </c>
      <c r="G159" s="101">
        <f t="shared" si="14"/>
        <v>180</v>
      </c>
      <c r="H159" s="101">
        <f t="shared" si="15"/>
        <v>1500000</v>
      </c>
      <c r="I159" s="101">
        <v>0</v>
      </c>
      <c r="J159" s="101">
        <v>241141</v>
      </c>
    </row>
    <row r="160" spans="1:10" ht="13.8" customHeight="1">
      <c r="A160" s="101">
        <f t="shared" si="11"/>
        <v>211151</v>
      </c>
      <c r="B160" s="100" t="s">
        <v>389</v>
      </c>
      <c r="C160" s="101">
        <f>INDEX(WEAPON!D:D,MATCH(B160,WEAPON!B:B,0))</f>
        <v>21115</v>
      </c>
      <c r="D160" s="101">
        <f>COUNTIF($C$4:C160,C160)</f>
        <v>1</v>
      </c>
      <c r="E160" s="101">
        <f t="shared" si="12"/>
        <v>30</v>
      </c>
      <c r="F160" s="101">
        <f t="shared" si="13"/>
        <v>101053</v>
      </c>
      <c r="G160" s="101">
        <f t="shared" si="14"/>
        <v>0</v>
      </c>
      <c r="H160" s="101">
        <f t="shared" si="15"/>
        <v>0</v>
      </c>
      <c r="I160" s="101">
        <v>0</v>
      </c>
      <c r="J160" s="101">
        <v>0</v>
      </c>
    </row>
    <row r="161" spans="1:10" ht="13.8" customHeight="1">
      <c r="A161" s="101">
        <f t="shared" si="11"/>
        <v>211152</v>
      </c>
      <c r="B161" s="100" t="s">
        <v>389</v>
      </c>
      <c r="C161" s="101">
        <f>INDEX(WEAPON!D:D,MATCH(B161,WEAPON!B:B,0))</f>
        <v>21115</v>
      </c>
      <c r="D161" s="101">
        <f>COUNTIF($C$4:C161,C161)</f>
        <v>2</v>
      </c>
      <c r="E161" s="101">
        <f t="shared" si="12"/>
        <v>40</v>
      </c>
      <c r="F161" s="101">
        <f t="shared" si="13"/>
        <v>101053</v>
      </c>
      <c r="G161" s="101">
        <f t="shared" si="14"/>
        <v>120</v>
      </c>
      <c r="H161" s="101">
        <f t="shared" si="15"/>
        <v>1000000</v>
      </c>
      <c r="I161" s="101">
        <v>21115</v>
      </c>
      <c r="J161" s="101">
        <v>0</v>
      </c>
    </row>
    <row r="162" spans="1:10" ht="13.8" customHeight="1">
      <c r="A162" s="101">
        <f t="shared" si="11"/>
        <v>211153</v>
      </c>
      <c r="B162" s="100" t="s">
        <v>389</v>
      </c>
      <c r="C162" s="101">
        <f>INDEX(WEAPON!D:D,MATCH(B162,WEAPON!B:B,0))</f>
        <v>21115</v>
      </c>
      <c r="D162" s="101">
        <f>COUNTIF($C$4:C162,C162)</f>
        <v>3</v>
      </c>
      <c r="E162" s="101">
        <f t="shared" si="12"/>
        <v>50</v>
      </c>
      <c r="F162" s="101">
        <f t="shared" si="13"/>
        <v>101053</v>
      </c>
      <c r="G162" s="101">
        <f t="shared" si="14"/>
        <v>180</v>
      </c>
      <c r="H162" s="101">
        <f t="shared" si="15"/>
        <v>1500000</v>
      </c>
      <c r="I162" s="101">
        <v>0</v>
      </c>
      <c r="J162" s="101">
        <v>211153</v>
      </c>
    </row>
    <row r="163" spans="1:10" ht="13.8" customHeight="1">
      <c r="A163" s="101">
        <f t="shared" si="11"/>
        <v>242161</v>
      </c>
      <c r="B163" s="100" t="s">
        <v>391</v>
      </c>
      <c r="C163" s="101">
        <f>INDEX(WEAPON!D:D,MATCH(B163,WEAPON!B:B,0))</f>
        <v>24216</v>
      </c>
      <c r="D163" s="101">
        <f>COUNTIF($C$4:C163,C163)</f>
        <v>1</v>
      </c>
      <c r="E163" s="101">
        <f t="shared" si="12"/>
        <v>30</v>
      </c>
      <c r="F163" s="101">
        <f t="shared" si="13"/>
        <v>101054</v>
      </c>
      <c r="G163" s="101">
        <f t="shared" si="14"/>
        <v>0</v>
      </c>
      <c r="H163" s="101">
        <f t="shared" si="15"/>
        <v>0</v>
      </c>
      <c r="I163" s="101">
        <v>0</v>
      </c>
      <c r="J163" s="101">
        <v>0</v>
      </c>
    </row>
    <row r="164" spans="1:10" ht="13.8" customHeight="1">
      <c r="A164" s="101">
        <f t="shared" si="11"/>
        <v>242162</v>
      </c>
      <c r="B164" s="100" t="s">
        <v>391</v>
      </c>
      <c r="C164" s="101">
        <f>INDEX(WEAPON!D:D,MATCH(B164,WEAPON!B:B,0))</f>
        <v>24216</v>
      </c>
      <c r="D164" s="101">
        <f>COUNTIF($C$4:C164,C164)</f>
        <v>2</v>
      </c>
      <c r="E164" s="101">
        <f t="shared" si="12"/>
        <v>40</v>
      </c>
      <c r="F164" s="101">
        <f t="shared" si="13"/>
        <v>101054</v>
      </c>
      <c r="G164" s="101">
        <f t="shared" si="14"/>
        <v>120</v>
      </c>
      <c r="H164" s="101">
        <f t="shared" si="15"/>
        <v>1000000</v>
      </c>
      <c r="I164" s="101">
        <v>24216</v>
      </c>
      <c r="J164" s="101">
        <v>0</v>
      </c>
    </row>
    <row r="165" spans="1:10" ht="13.8" customHeight="1">
      <c r="A165" s="101">
        <f t="shared" si="11"/>
        <v>242163</v>
      </c>
      <c r="B165" s="100" t="s">
        <v>391</v>
      </c>
      <c r="C165" s="101">
        <f>INDEX(WEAPON!D:D,MATCH(B165,WEAPON!B:B,0))</f>
        <v>24216</v>
      </c>
      <c r="D165" s="101">
        <f>COUNTIF($C$4:C165,C165)</f>
        <v>3</v>
      </c>
      <c r="E165" s="101">
        <f t="shared" si="12"/>
        <v>50</v>
      </c>
      <c r="F165" s="101">
        <f t="shared" si="13"/>
        <v>101054</v>
      </c>
      <c r="G165" s="101">
        <f t="shared" si="14"/>
        <v>180</v>
      </c>
      <c r="H165" s="101">
        <f t="shared" si="15"/>
        <v>1500000</v>
      </c>
      <c r="I165" s="101">
        <v>0</v>
      </c>
      <c r="J165" s="101">
        <v>242162</v>
      </c>
    </row>
    <row r="166" spans="1:10" ht="13.8" customHeight="1">
      <c r="A166" s="101">
        <f t="shared" si="11"/>
        <v>113391</v>
      </c>
      <c r="B166" s="100" t="s">
        <v>393</v>
      </c>
      <c r="C166" s="101">
        <f>INDEX(WEAPON!D:D,MATCH(B166,WEAPON!B:B,0))</f>
        <v>11339</v>
      </c>
      <c r="D166" s="101">
        <f>COUNTIF($C$4:C166,C166)</f>
        <v>1</v>
      </c>
      <c r="E166" s="101">
        <f t="shared" si="12"/>
        <v>30</v>
      </c>
      <c r="F166" s="101">
        <f t="shared" si="13"/>
        <v>101055</v>
      </c>
      <c r="G166" s="101">
        <f t="shared" si="14"/>
        <v>0</v>
      </c>
      <c r="H166" s="101">
        <f t="shared" si="15"/>
        <v>0</v>
      </c>
      <c r="I166" s="101">
        <v>0</v>
      </c>
      <c r="J166" s="101">
        <v>0</v>
      </c>
    </row>
    <row r="167" spans="1:10" ht="13.8" customHeight="1">
      <c r="A167" s="101">
        <f t="shared" si="11"/>
        <v>113392</v>
      </c>
      <c r="B167" s="100" t="s">
        <v>393</v>
      </c>
      <c r="C167" s="101">
        <f>INDEX(WEAPON!D:D,MATCH(B167,WEAPON!B:B,0))</f>
        <v>11339</v>
      </c>
      <c r="D167" s="101">
        <f>COUNTIF($C$4:C167,C167)</f>
        <v>2</v>
      </c>
      <c r="E167" s="101">
        <f t="shared" si="12"/>
        <v>40</v>
      </c>
      <c r="F167" s="101">
        <f t="shared" si="13"/>
        <v>101055</v>
      </c>
      <c r="G167" s="101">
        <f t="shared" si="14"/>
        <v>120</v>
      </c>
      <c r="H167" s="101">
        <f t="shared" si="15"/>
        <v>1000000</v>
      </c>
      <c r="I167" s="101">
        <v>11339</v>
      </c>
      <c r="J167" s="101">
        <v>0</v>
      </c>
    </row>
    <row r="168" spans="1:10" ht="13.8" customHeight="1">
      <c r="A168" s="101">
        <f t="shared" si="11"/>
        <v>113393</v>
      </c>
      <c r="B168" s="100" t="s">
        <v>393</v>
      </c>
      <c r="C168" s="101">
        <f>INDEX(WEAPON!D:D,MATCH(B168,WEAPON!B:B,0))</f>
        <v>11339</v>
      </c>
      <c r="D168" s="101">
        <f>COUNTIF($C$4:C168,C168)</f>
        <v>3</v>
      </c>
      <c r="E168" s="101">
        <f t="shared" si="12"/>
        <v>50</v>
      </c>
      <c r="F168" s="101">
        <f t="shared" si="13"/>
        <v>101055</v>
      </c>
      <c r="G168" s="101">
        <f t="shared" si="14"/>
        <v>180</v>
      </c>
      <c r="H168" s="101">
        <f t="shared" si="15"/>
        <v>1500000</v>
      </c>
      <c r="I168" s="101">
        <v>0</v>
      </c>
      <c r="J168" s="101">
        <v>113391</v>
      </c>
    </row>
    <row r="169" spans="1:10" ht="13.8" customHeight="1">
      <c r="A169" s="101">
        <f t="shared" si="11"/>
        <v>123401</v>
      </c>
      <c r="B169" s="100" t="s">
        <v>395</v>
      </c>
      <c r="C169" s="101">
        <f>INDEX(WEAPON!D:D,MATCH(B169,WEAPON!B:B,0))</f>
        <v>12340</v>
      </c>
      <c r="D169" s="101">
        <f>COUNTIF($C$4:C169,C169)</f>
        <v>1</v>
      </c>
      <c r="E169" s="101">
        <f t="shared" si="12"/>
        <v>30</v>
      </c>
      <c r="F169" s="101">
        <f t="shared" si="13"/>
        <v>101056</v>
      </c>
      <c r="G169" s="101">
        <f t="shared" si="14"/>
        <v>0</v>
      </c>
      <c r="H169" s="101">
        <f t="shared" si="15"/>
        <v>0</v>
      </c>
      <c r="I169" s="101">
        <v>0</v>
      </c>
      <c r="J169" s="101">
        <v>0</v>
      </c>
    </row>
    <row r="170" spans="1:10" ht="13.8" customHeight="1">
      <c r="A170" s="101">
        <f t="shared" si="11"/>
        <v>123402</v>
      </c>
      <c r="B170" s="100" t="s">
        <v>395</v>
      </c>
      <c r="C170" s="101">
        <f>INDEX(WEAPON!D:D,MATCH(B170,WEAPON!B:B,0))</f>
        <v>12340</v>
      </c>
      <c r="D170" s="101">
        <f>COUNTIF($C$4:C170,C170)</f>
        <v>2</v>
      </c>
      <c r="E170" s="101">
        <f t="shared" si="12"/>
        <v>40</v>
      </c>
      <c r="F170" s="101">
        <f t="shared" si="13"/>
        <v>101056</v>
      </c>
      <c r="G170" s="101">
        <f t="shared" si="14"/>
        <v>120</v>
      </c>
      <c r="H170" s="101">
        <f t="shared" si="15"/>
        <v>1000000</v>
      </c>
      <c r="I170" s="101">
        <v>12340</v>
      </c>
      <c r="J170" s="101">
        <v>0</v>
      </c>
    </row>
    <row r="171" spans="1:10" ht="13.8" customHeight="1">
      <c r="A171" s="101">
        <f t="shared" si="11"/>
        <v>123403</v>
      </c>
      <c r="B171" s="100" t="s">
        <v>395</v>
      </c>
      <c r="C171" s="101">
        <f>INDEX(WEAPON!D:D,MATCH(B171,WEAPON!B:B,0))</f>
        <v>12340</v>
      </c>
      <c r="D171" s="101">
        <f>COUNTIF($C$4:C171,C171)</f>
        <v>3</v>
      </c>
      <c r="E171" s="101">
        <f t="shared" si="12"/>
        <v>50</v>
      </c>
      <c r="F171" s="101">
        <f t="shared" si="13"/>
        <v>101056</v>
      </c>
      <c r="G171" s="101">
        <f t="shared" si="14"/>
        <v>180</v>
      </c>
      <c r="H171" s="101">
        <f t="shared" si="15"/>
        <v>1500000</v>
      </c>
      <c r="I171" s="101">
        <v>0</v>
      </c>
      <c r="J171" s="101">
        <v>123403</v>
      </c>
    </row>
    <row r="172" spans="1:10" ht="13.8" customHeight="1">
      <c r="A172" s="101">
        <f t="shared" si="11"/>
        <v>123411</v>
      </c>
      <c r="B172" s="100" t="s">
        <v>397</v>
      </c>
      <c r="C172" s="101">
        <f>INDEX(WEAPON!D:D,MATCH(B172,WEAPON!B:B,0))</f>
        <v>12341</v>
      </c>
      <c r="D172" s="101">
        <f>COUNTIF($C$4:C172,C172)</f>
        <v>1</v>
      </c>
      <c r="E172" s="101">
        <f t="shared" si="12"/>
        <v>30</v>
      </c>
      <c r="F172" s="101">
        <f t="shared" si="13"/>
        <v>101057</v>
      </c>
      <c r="G172" s="101">
        <f t="shared" si="14"/>
        <v>0</v>
      </c>
      <c r="H172" s="101">
        <f t="shared" si="15"/>
        <v>0</v>
      </c>
      <c r="I172" s="101">
        <v>0</v>
      </c>
      <c r="J172" s="101">
        <v>0</v>
      </c>
    </row>
    <row r="173" spans="1:10" ht="13.8" customHeight="1">
      <c r="A173" s="101">
        <f t="shared" si="11"/>
        <v>123412</v>
      </c>
      <c r="B173" s="100" t="s">
        <v>397</v>
      </c>
      <c r="C173" s="101">
        <f>INDEX(WEAPON!D:D,MATCH(B173,WEAPON!B:B,0))</f>
        <v>12341</v>
      </c>
      <c r="D173" s="101">
        <f>COUNTIF($C$4:C173,C173)</f>
        <v>2</v>
      </c>
      <c r="E173" s="101">
        <f t="shared" si="12"/>
        <v>40</v>
      </c>
      <c r="F173" s="101">
        <f t="shared" si="13"/>
        <v>101057</v>
      </c>
      <c r="G173" s="101">
        <f t="shared" si="14"/>
        <v>120</v>
      </c>
      <c r="H173" s="101">
        <f t="shared" si="15"/>
        <v>1000000</v>
      </c>
      <c r="I173" s="101">
        <v>12341</v>
      </c>
      <c r="J173" s="101">
        <v>0</v>
      </c>
    </row>
    <row r="174" spans="1:10" ht="13.8" customHeight="1">
      <c r="A174" s="101">
        <f t="shared" si="11"/>
        <v>123413</v>
      </c>
      <c r="B174" s="100" t="s">
        <v>397</v>
      </c>
      <c r="C174" s="101">
        <f>INDEX(WEAPON!D:D,MATCH(B174,WEAPON!B:B,0))</f>
        <v>12341</v>
      </c>
      <c r="D174" s="101">
        <f>COUNTIF($C$4:C174,C174)</f>
        <v>3</v>
      </c>
      <c r="E174" s="101">
        <f t="shared" si="12"/>
        <v>50</v>
      </c>
      <c r="F174" s="101">
        <f t="shared" si="13"/>
        <v>101057</v>
      </c>
      <c r="G174" s="101">
        <f t="shared" si="14"/>
        <v>180</v>
      </c>
      <c r="H174" s="101">
        <f t="shared" si="15"/>
        <v>1500000</v>
      </c>
      <c r="I174" s="101">
        <v>0</v>
      </c>
      <c r="J174" s="101">
        <v>123412</v>
      </c>
    </row>
    <row r="175" spans="1:10" ht="13.8" customHeight="1">
      <c r="A175" s="101">
        <f t="shared" si="11"/>
        <v>231171</v>
      </c>
      <c r="B175" s="100" t="s">
        <v>3351</v>
      </c>
      <c r="C175" s="101">
        <f>INDEX(WEAPON!D:D,MATCH(B175,WEAPON!B:B,0))</f>
        <v>23117</v>
      </c>
      <c r="D175" s="101">
        <f>COUNTIF($C$4:C175,C175)</f>
        <v>1</v>
      </c>
      <c r="E175" s="101">
        <f t="shared" si="12"/>
        <v>30</v>
      </c>
      <c r="F175" s="101">
        <f t="shared" si="13"/>
        <v>101058</v>
      </c>
      <c r="G175" s="101">
        <f t="shared" si="14"/>
        <v>0</v>
      </c>
      <c r="H175" s="101">
        <f t="shared" si="15"/>
        <v>0</v>
      </c>
      <c r="I175" s="101">
        <v>0</v>
      </c>
      <c r="J175" s="101">
        <v>0</v>
      </c>
    </row>
    <row r="176" spans="1:10" ht="13.8" customHeight="1">
      <c r="A176" s="101">
        <f t="shared" si="11"/>
        <v>231172</v>
      </c>
      <c r="B176" s="100" t="s">
        <v>3351</v>
      </c>
      <c r="C176" s="101">
        <f>INDEX(WEAPON!D:D,MATCH(B176,WEAPON!B:B,0))</f>
        <v>23117</v>
      </c>
      <c r="D176" s="101">
        <f>COUNTIF($C$4:C176,C176)</f>
        <v>2</v>
      </c>
      <c r="E176" s="101">
        <f t="shared" si="12"/>
        <v>40</v>
      </c>
      <c r="F176" s="101">
        <f t="shared" si="13"/>
        <v>101058</v>
      </c>
      <c r="G176" s="101">
        <f t="shared" si="14"/>
        <v>120</v>
      </c>
      <c r="H176" s="101">
        <f t="shared" si="15"/>
        <v>1000000</v>
      </c>
      <c r="I176" s="101">
        <v>23117</v>
      </c>
      <c r="J176" s="101">
        <v>0</v>
      </c>
    </row>
    <row r="177" spans="1:10" ht="13.8" customHeight="1">
      <c r="A177" s="101">
        <f t="shared" si="11"/>
        <v>231173</v>
      </c>
      <c r="B177" s="100" t="s">
        <v>3351</v>
      </c>
      <c r="C177" s="101">
        <f>INDEX(WEAPON!D:D,MATCH(B177,WEAPON!B:B,0))</f>
        <v>23117</v>
      </c>
      <c r="D177" s="101">
        <f>COUNTIF($C$4:C177,C177)</f>
        <v>3</v>
      </c>
      <c r="E177" s="101">
        <f t="shared" si="12"/>
        <v>50</v>
      </c>
      <c r="F177" s="101">
        <f t="shared" si="13"/>
        <v>101058</v>
      </c>
      <c r="G177" s="101">
        <f t="shared" si="14"/>
        <v>180</v>
      </c>
      <c r="H177" s="101">
        <f t="shared" si="15"/>
        <v>1500000</v>
      </c>
      <c r="I177" s="101">
        <v>0</v>
      </c>
      <c r="J177" s="101">
        <v>231172</v>
      </c>
    </row>
    <row r="178" spans="1:10" ht="13.8" customHeight="1">
      <c r="A178" s="101">
        <f t="shared" si="11"/>
        <v>232181</v>
      </c>
      <c r="B178" s="100" t="s">
        <v>401</v>
      </c>
      <c r="C178" s="101">
        <f>INDEX(WEAPON!D:D,MATCH(B178,WEAPON!B:B,0))</f>
        <v>23218</v>
      </c>
      <c r="D178" s="101">
        <f>COUNTIF($C$4:C178,C178)</f>
        <v>1</v>
      </c>
      <c r="E178" s="101">
        <f t="shared" si="12"/>
        <v>30</v>
      </c>
      <c r="F178" s="101">
        <f t="shared" si="13"/>
        <v>101059</v>
      </c>
      <c r="G178" s="101">
        <f t="shared" si="14"/>
        <v>0</v>
      </c>
      <c r="H178" s="101">
        <f t="shared" si="15"/>
        <v>0</v>
      </c>
      <c r="I178" s="101">
        <v>0</v>
      </c>
      <c r="J178" s="101">
        <v>0</v>
      </c>
    </row>
    <row r="179" spans="1:10" ht="13.8" customHeight="1">
      <c r="A179" s="101">
        <f t="shared" si="11"/>
        <v>232182</v>
      </c>
      <c r="B179" s="100" t="s">
        <v>401</v>
      </c>
      <c r="C179" s="101">
        <f>INDEX(WEAPON!D:D,MATCH(B179,WEAPON!B:B,0))</f>
        <v>23218</v>
      </c>
      <c r="D179" s="101">
        <f>COUNTIF($C$4:C179,C179)</f>
        <v>2</v>
      </c>
      <c r="E179" s="101">
        <f t="shared" si="12"/>
        <v>40</v>
      </c>
      <c r="F179" s="101">
        <f t="shared" si="13"/>
        <v>101059</v>
      </c>
      <c r="G179" s="101">
        <f t="shared" si="14"/>
        <v>120</v>
      </c>
      <c r="H179" s="101">
        <f t="shared" si="15"/>
        <v>1000000</v>
      </c>
      <c r="I179" s="101">
        <v>23218</v>
      </c>
      <c r="J179" s="101">
        <v>0</v>
      </c>
    </row>
    <row r="180" spans="1:10" ht="13.8" customHeight="1">
      <c r="A180" s="101">
        <f t="shared" si="11"/>
        <v>232183</v>
      </c>
      <c r="B180" s="100" t="s">
        <v>401</v>
      </c>
      <c r="C180" s="101">
        <f>INDEX(WEAPON!D:D,MATCH(B180,WEAPON!B:B,0))</f>
        <v>23218</v>
      </c>
      <c r="D180" s="101">
        <f>COUNTIF($C$4:C180,C180)</f>
        <v>3</v>
      </c>
      <c r="E180" s="101">
        <f t="shared" si="12"/>
        <v>50</v>
      </c>
      <c r="F180" s="101">
        <f t="shared" si="13"/>
        <v>101059</v>
      </c>
      <c r="G180" s="101">
        <f t="shared" si="14"/>
        <v>180</v>
      </c>
      <c r="H180" s="101">
        <f t="shared" si="15"/>
        <v>1500000</v>
      </c>
      <c r="I180" s="101">
        <v>0</v>
      </c>
      <c r="J180" s="101">
        <v>232182</v>
      </c>
    </row>
    <row r="181" spans="1:10" ht="13.8" customHeight="1">
      <c r="A181" s="101">
        <f t="shared" si="11"/>
        <v>113421</v>
      </c>
      <c r="B181" s="100" t="s">
        <v>403</v>
      </c>
      <c r="C181" s="101">
        <f>INDEX(WEAPON!D:D,MATCH(B181,WEAPON!B:B,0))</f>
        <v>11342</v>
      </c>
      <c r="D181" s="101">
        <f>COUNTIF($C$4:C181,C181)</f>
        <v>1</v>
      </c>
      <c r="E181" s="101">
        <f t="shared" si="12"/>
        <v>30</v>
      </c>
      <c r="F181" s="101">
        <f t="shared" si="13"/>
        <v>101060</v>
      </c>
      <c r="G181" s="101">
        <f t="shared" si="14"/>
        <v>0</v>
      </c>
      <c r="H181" s="101">
        <f t="shared" si="15"/>
        <v>0</v>
      </c>
      <c r="I181" s="101">
        <v>0</v>
      </c>
      <c r="J181" s="101">
        <v>0</v>
      </c>
    </row>
    <row r="182" spans="1:10" ht="13.8" customHeight="1">
      <c r="A182" s="101">
        <f t="shared" si="11"/>
        <v>113422</v>
      </c>
      <c r="B182" s="100" t="s">
        <v>403</v>
      </c>
      <c r="C182" s="101">
        <f>INDEX(WEAPON!D:D,MATCH(B182,WEAPON!B:B,0))</f>
        <v>11342</v>
      </c>
      <c r="D182" s="101">
        <f>COUNTIF($C$4:C182,C182)</f>
        <v>2</v>
      </c>
      <c r="E182" s="101">
        <f t="shared" si="12"/>
        <v>40</v>
      </c>
      <c r="F182" s="101">
        <f t="shared" si="13"/>
        <v>101060</v>
      </c>
      <c r="G182" s="101">
        <f t="shared" si="14"/>
        <v>120</v>
      </c>
      <c r="H182" s="101">
        <f t="shared" si="15"/>
        <v>1000000</v>
      </c>
      <c r="I182" s="101">
        <v>11342</v>
      </c>
      <c r="J182" s="101">
        <v>0</v>
      </c>
    </row>
    <row r="183" spans="1:10" ht="13.8" customHeight="1">
      <c r="A183" s="101">
        <f t="shared" si="11"/>
        <v>113423</v>
      </c>
      <c r="B183" s="100" t="s">
        <v>403</v>
      </c>
      <c r="C183" s="101">
        <f>INDEX(WEAPON!D:D,MATCH(B183,WEAPON!B:B,0))</f>
        <v>11342</v>
      </c>
      <c r="D183" s="101">
        <f>COUNTIF($C$4:C183,C183)</f>
        <v>3</v>
      </c>
      <c r="E183" s="101">
        <f t="shared" si="12"/>
        <v>50</v>
      </c>
      <c r="F183" s="101">
        <f t="shared" si="13"/>
        <v>101060</v>
      </c>
      <c r="G183" s="101">
        <f t="shared" si="14"/>
        <v>180</v>
      </c>
      <c r="H183" s="101">
        <f t="shared" si="15"/>
        <v>1500000</v>
      </c>
      <c r="I183" s="101">
        <v>0</v>
      </c>
      <c r="J183" s="101">
        <v>113423</v>
      </c>
    </row>
    <row r="184" spans="1:10" ht="13.8" customHeight="1">
      <c r="A184" s="101">
        <f t="shared" si="11"/>
        <v>112431</v>
      </c>
      <c r="B184" s="100" t="s">
        <v>405</v>
      </c>
      <c r="C184" s="101">
        <f>INDEX(WEAPON!D:D,MATCH(B184,WEAPON!B:B,0))</f>
        <v>11243</v>
      </c>
      <c r="D184" s="101">
        <f>COUNTIF($C$4:C184,C184)</f>
        <v>1</v>
      </c>
      <c r="E184" s="101">
        <f t="shared" si="12"/>
        <v>30</v>
      </c>
      <c r="F184" s="101">
        <f t="shared" si="13"/>
        <v>101061</v>
      </c>
      <c r="G184" s="101">
        <f t="shared" si="14"/>
        <v>0</v>
      </c>
      <c r="H184" s="101">
        <f t="shared" si="15"/>
        <v>0</v>
      </c>
      <c r="I184" s="101">
        <v>0</v>
      </c>
      <c r="J184" s="101">
        <v>0</v>
      </c>
    </row>
    <row r="185" spans="1:10" ht="13.8" customHeight="1">
      <c r="A185" s="101">
        <f t="shared" si="11"/>
        <v>112432</v>
      </c>
      <c r="B185" s="100" t="s">
        <v>405</v>
      </c>
      <c r="C185" s="101">
        <f>INDEX(WEAPON!D:D,MATCH(B185,WEAPON!B:B,0))</f>
        <v>11243</v>
      </c>
      <c r="D185" s="101">
        <f>COUNTIF($C$4:C185,C185)</f>
        <v>2</v>
      </c>
      <c r="E185" s="101">
        <f t="shared" si="12"/>
        <v>40</v>
      </c>
      <c r="F185" s="101">
        <f t="shared" si="13"/>
        <v>101061</v>
      </c>
      <c r="G185" s="101">
        <f t="shared" si="14"/>
        <v>120</v>
      </c>
      <c r="H185" s="101">
        <f t="shared" si="15"/>
        <v>1000000</v>
      </c>
      <c r="I185" s="101">
        <v>11243</v>
      </c>
      <c r="J185" s="101">
        <v>0</v>
      </c>
    </row>
    <row r="186" spans="1:10" ht="13.8" customHeight="1">
      <c r="A186" s="101">
        <f t="shared" si="11"/>
        <v>112433</v>
      </c>
      <c r="B186" s="100" t="s">
        <v>405</v>
      </c>
      <c r="C186" s="101">
        <f>INDEX(WEAPON!D:D,MATCH(B186,WEAPON!B:B,0))</f>
        <v>11243</v>
      </c>
      <c r="D186" s="101">
        <f>COUNTIF($C$4:C186,C186)</f>
        <v>3</v>
      </c>
      <c r="E186" s="101">
        <f t="shared" si="12"/>
        <v>50</v>
      </c>
      <c r="F186" s="101">
        <f t="shared" si="13"/>
        <v>101061</v>
      </c>
      <c r="G186" s="101">
        <f t="shared" si="14"/>
        <v>180</v>
      </c>
      <c r="H186" s="101">
        <f t="shared" si="15"/>
        <v>1500000</v>
      </c>
      <c r="I186" s="101">
        <v>0</v>
      </c>
      <c r="J186" s="101">
        <v>112431</v>
      </c>
    </row>
    <row r="187" spans="1:10" ht="13.8" customHeight="1">
      <c r="A187" s="101">
        <f t="shared" si="11"/>
        <v>213191</v>
      </c>
      <c r="B187" s="100" t="s">
        <v>407</v>
      </c>
      <c r="C187" s="101">
        <f>INDEX(WEAPON!D:D,MATCH(B187,WEAPON!B:B,0))</f>
        <v>21319</v>
      </c>
      <c r="D187" s="101">
        <f>COUNTIF($C$4:C187,C187)</f>
        <v>1</v>
      </c>
      <c r="E187" s="101">
        <f t="shared" si="12"/>
        <v>30</v>
      </c>
      <c r="F187" s="101">
        <f t="shared" si="13"/>
        <v>101062</v>
      </c>
      <c r="G187" s="101">
        <f t="shared" si="14"/>
        <v>0</v>
      </c>
      <c r="H187" s="101">
        <f t="shared" si="15"/>
        <v>0</v>
      </c>
      <c r="I187" s="101">
        <v>0</v>
      </c>
      <c r="J187" s="101">
        <v>0</v>
      </c>
    </row>
    <row r="188" spans="1:10" ht="13.8" customHeight="1">
      <c r="A188" s="101">
        <f t="shared" si="11"/>
        <v>213192</v>
      </c>
      <c r="B188" s="100" t="s">
        <v>407</v>
      </c>
      <c r="C188" s="101">
        <f>INDEX(WEAPON!D:D,MATCH(B188,WEAPON!B:B,0))</f>
        <v>21319</v>
      </c>
      <c r="D188" s="101">
        <f>COUNTIF($C$4:C188,C188)</f>
        <v>2</v>
      </c>
      <c r="E188" s="101">
        <f t="shared" si="12"/>
        <v>40</v>
      </c>
      <c r="F188" s="101">
        <f t="shared" si="13"/>
        <v>101062</v>
      </c>
      <c r="G188" s="101">
        <f t="shared" si="14"/>
        <v>120</v>
      </c>
      <c r="H188" s="101">
        <f t="shared" si="15"/>
        <v>1000000</v>
      </c>
      <c r="I188" s="101">
        <v>21319</v>
      </c>
      <c r="J188" s="101">
        <v>0</v>
      </c>
    </row>
    <row r="189" spans="1:10" ht="13.8" customHeight="1">
      <c r="A189" s="101">
        <f t="shared" si="11"/>
        <v>213193</v>
      </c>
      <c r="B189" s="100" t="s">
        <v>407</v>
      </c>
      <c r="C189" s="101">
        <f>INDEX(WEAPON!D:D,MATCH(B189,WEAPON!B:B,0))</f>
        <v>21319</v>
      </c>
      <c r="D189" s="101">
        <f>COUNTIF($C$4:C189,C189)</f>
        <v>3</v>
      </c>
      <c r="E189" s="101">
        <f t="shared" si="12"/>
        <v>50</v>
      </c>
      <c r="F189" s="101">
        <f t="shared" si="13"/>
        <v>101062</v>
      </c>
      <c r="G189" s="101">
        <f t="shared" si="14"/>
        <v>180</v>
      </c>
      <c r="H189" s="101">
        <f t="shared" si="15"/>
        <v>1500000</v>
      </c>
      <c r="I189" s="101">
        <v>0</v>
      </c>
      <c r="J189" s="101">
        <v>213192</v>
      </c>
    </row>
    <row r="190" spans="1:10" ht="13.8" customHeight="1">
      <c r="A190" s="101">
        <f t="shared" si="11"/>
        <v>242201</v>
      </c>
      <c r="B190" s="100" t="s">
        <v>409</v>
      </c>
      <c r="C190" s="101">
        <f>INDEX(WEAPON!D:D,MATCH(B190,WEAPON!B:B,0))</f>
        <v>24220</v>
      </c>
      <c r="D190" s="101">
        <f>COUNTIF($C$4:C190,C190)</f>
        <v>1</v>
      </c>
      <c r="E190" s="101">
        <f t="shared" si="12"/>
        <v>30</v>
      </c>
      <c r="F190" s="101">
        <f t="shared" si="13"/>
        <v>101063</v>
      </c>
      <c r="G190" s="101">
        <f t="shared" si="14"/>
        <v>0</v>
      </c>
      <c r="H190" s="101">
        <f t="shared" si="15"/>
        <v>0</v>
      </c>
      <c r="I190" s="101">
        <v>0</v>
      </c>
      <c r="J190" s="101">
        <v>0</v>
      </c>
    </row>
    <row r="191" spans="1:10" ht="13.8" customHeight="1">
      <c r="A191" s="101">
        <f t="shared" si="11"/>
        <v>242202</v>
      </c>
      <c r="B191" s="100" t="s">
        <v>409</v>
      </c>
      <c r="C191" s="101">
        <f>INDEX(WEAPON!D:D,MATCH(B191,WEAPON!B:B,0))</f>
        <v>24220</v>
      </c>
      <c r="D191" s="101">
        <f>COUNTIF($C$4:C191,C191)</f>
        <v>2</v>
      </c>
      <c r="E191" s="101">
        <f t="shared" si="12"/>
        <v>40</v>
      </c>
      <c r="F191" s="101">
        <f t="shared" si="13"/>
        <v>101063</v>
      </c>
      <c r="G191" s="101">
        <f t="shared" si="14"/>
        <v>120</v>
      </c>
      <c r="H191" s="101">
        <f t="shared" si="15"/>
        <v>1000000</v>
      </c>
      <c r="I191" s="101">
        <v>24220</v>
      </c>
      <c r="J191" s="101">
        <v>0</v>
      </c>
    </row>
    <row r="192" spans="1:10" ht="13.8" customHeight="1">
      <c r="A192" s="101">
        <f t="shared" si="11"/>
        <v>242203</v>
      </c>
      <c r="B192" s="100" t="s">
        <v>409</v>
      </c>
      <c r="C192" s="101">
        <f>INDEX(WEAPON!D:D,MATCH(B192,WEAPON!B:B,0))</f>
        <v>24220</v>
      </c>
      <c r="D192" s="101">
        <f>COUNTIF($C$4:C192,C192)</f>
        <v>3</v>
      </c>
      <c r="E192" s="101">
        <f t="shared" si="12"/>
        <v>50</v>
      </c>
      <c r="F192" s="101">
        <f t="shared" si="13"/>
        <v>101063</v>
      </c>
      <c r="G192" s="101">
        <f t="shared" si="14"/>
        <v>180</v>
      </c>
      <c r="H192" s="101">
        <f t="shared" si="15"/>
        <v>1500000</v>
      </c>
      <c r="I192" s="101">
        <v>0</v>
      </c>
      <c r="J192" s="101">
        <v>242203</v>
      </c>
    </row>
    <row r="193" spans="1:10" ht="13.8" customHeight="1">
      <c r="A193" s="101">
        <f t="shared" si="11"/>
        <v>111441</v>
      </c>
      <c r="B193" s="100" t="s">
        <v>411</v>
      </c>
      <c r="C193" s="101">
        <f>INDEX(WEAPON!D:D,MATCH(B193,WEAPON!B:B,0))</f>
        <v>11144</v>
      </c>
      <c r="D193" s="101">
        <f>COUNTIF($C$4:C193,C193)</f>
        <v>1</v>
      </c>
      <c r="E193" s="101">
        <f t="shared" si="12"/>
        <v>30</v>
      </c>
      <c r="F193" s="101">
        <f t="shared" si="13"/>
        <v>101064</v>
      </c>
      <c r="G193" s="101">
        <f t="shared" si="14"/>
        <v>0</v>
      </c>
      <c r="H193" s="101">
        <f t="shared" si="15"/>
        <v>0</v>
      </c>
      <c r="I193" s="101">
        <v>0</v>
      </c>
      <c r="J193" s="101">
        <v>0</v>
      </c>
    </row>
    <row r="194" spans="1:10" ht="13.8" customHeight="1">
      <c r="A194" s="101">
        <f t="shared" si="11"/>
        <v>111442</v>
      </c>
      <c r="B194" s="100" t="s">
        <v>411</v>
      </c>
      <c r="C194" s="101">
        <f>INDEX(WEAPON!D:D,MATCH(B194,WEAPON!B:B,0))</f>
        <v>11144</v>
      </c>
      <c r="D194" s="101">
        <f>COUNTIF($C$4:C194,C194)</f>
        <v>2</v>
      </c>
      <c r="E194" s="101">
        <f t="shared" si="12"/>
        <v>40</v>
      </c>
      <c r="F194" s="101">
        <f t="shared" si="13"/>
        <v>101064</v>
      </c>
      <c r="G194" s="101">
        <f t="shared" si="14"/>
        <v>120</v>
      </c>
      <c r="H194" s="101">
        <f t="shared" si="15"/>
        <v>1000000</v>
      </c>
      <c r="I194" s="101">
        <v>11144</v>
      </c>
      <c r="J194" s="101">
        <v>0</v>
      </c>
    </row>
    <row r="195" spans="1:10" ht="13.8" customHeight="1">
      <c r="A195" s="101">
        <f t="shared" si="11"/>
        <v>111443</v>
      </c>
      <c r="B195" s="100" t="s">
        <v>411</v>
      </c>
      <c r="C195" s="101">
        <f>INDEX(WEAPON!D:D,MATCH(B195,WEAPON!B:B,0))</f>
        <v>11144</v>
      </c>
      <c r="D195" s="101">
        <f>COUNTIF($C$4:C195,C195)</f>
        <v>3</v>
      </c>
      <c r="E195" s="101">
        <f t="shared" si="12"/>
        <v>50</v>
      </c>
      <c r="F195" s="101">
        <f t="shared" si="13"/>
        <v>101064</v>
      </c>
      <c r="G195" s="101">
        <f t="shared" si="14"/>
        <v>180</v>
      </c>
      <c r="H195" s="101">
        <f t="shared" si="15"/>
        <v>1500000</v>
      </c>
      <c r="I195" s="101">
        <v>0</v>
      </c>
      <c r="J195" s="101">
        <v>111443</v>
      </c>
    </row>
    <row r="196" spans="1:10" ht="13.8" customHeight="1">
      <c r="A196" s="101">
        <f t="shared" ref="A196:A259" si="16">C196*ID규칙_한계_해방_그룹_단위+D196</f>
        <v>122451</v>
      </c>
      <c r="B196" s="100" t="s">
        <v>413</v>
      </c>
      <c r="C196" s="101">
        <f>INDEX(WEAPON!D:D,MATCH(B196,WEAPON!B:B,0))</f>
        <v>12245</v>
      </c>
      <c r="D196" s="101">
        <f>COUNTIF($C$4:C196,C196)</f>
        <v>1</v>
      </c>
      <c r="E196" s="101">
        <f t="shared" si="12"/>
        <v>30</v>
      </c>
      <c r="F196" s="101">
        <f t="shared" si="13"/>
        <v>101065</v>
      </c>
      <c r="G196" s="101">
        <f t="shared" si="14"/>
        <v>0</v>
      </c>
      <c r="H196" s="101">
        <f t="shared" si="15"/>
        <v>0</v>
      </c>
      <c r="I196" s="101">
        <v>0</v>
      </c>
      <c r="J196" s="101">
        <v>0</v>
      </c>
    </row>
    <row r="197" spans="1:10" ht="13.8" customHeight="1">
      <c r="A197" s="101">
        <f t="shared" si="16"/>
        <v>122452</v>
      </c>
      <c r="B197" s="100" t="s">
        <v>413</v>
      </c>
      <c r="C197" s="101">
        <f>INDEX(WEAPON!D:D,MATCH(B197,WEAPON!B:B,0))</f>
        <v>12245</v>
      </c>
      <c r="D197" s="101">
        <f>COUNTIF($C$4:C197,C197)</f>
        <v>2</v>
      </c>
      <c r="E197" s="101">
        <f t="shared" ref="E197:E260" si="17">IF(D197=1,30,D197*10+20)</f>
        <v>40</v>
      </c>
      <c r="F197" s="101">
        <f t="shared" si="13"/>
        <v>101065</v>
      </c>
      <c r="G197" s="101">
        <f t="shared" si="14"/>
        <v>120</v>
      </c>
      <c r="H197" s="101">
        <f t="shared" si="15"/>
        <v>1000000</v>
      </c>
      <c r="I197" s="101">
        <v>12245</v>
      </c>
      <c r="J197" s="101">
        <v>0</v>
      </c>
    </row>
    <row r="198" spans="1:10" ht="13.8" customHeight="1">
      <c r="A198" s="101">
        <f t="shared" si="16"/>
        <v>122453</v>
      </c>
      <c r="B198" s="100" t="s">
        <v>413</v>
      </c>
      <c r="C198" s="101">
        <f>INDEX(WEAPON!D:D,MATCH(B198,WEAPON!B:B,0))</f>
        <v>12245</v>
      </c>
      <c r="D198" s="101">
        <f>COUNTIF($C$4:C198,C198)</f>
        <v>3</v>
      </c>
      <c r="E198" s="101">
        <f t="shared" si="17"/>
        <v>50</v>
      </c>
      <c r="F198" s="101">
        <f t="shared" si="13"/>
        <v>101065</v>
      </c>
      <c r="G198" s="101">
        <f t="shared" si="14"/>
        <v>180</v>
      </c>
      <c r="H198" s="101">
        <f t="shared" si="15"/>
        <v>1500000</v>
      </c>
      <c r="I198" s="101">
        <v>0</v>
      </c>
      <c r="J198" s="101">
        <v>122453</v>
      </c>
    </row>
    <row r="199" spans="1:10" ht="13.8" customHeight="1">
      <c r="A199" s="101">
        <f t="shared" si="16"/>
        <v>143461</v>
      </c>
      <c r="B199" s="100" t="s">
        <v>415</v>
      </c>
      <c r="C199" s="101">
        <f>INDEX(WEAPON!D:D,MATCH(B199,WEAPON!B:B,0))</f>
        <v>14346</v>
      </c>
      <c r="D199" s="101">
        <f>COUNTIF($C$4:C199,C199)</f>
        <v>1</v>
      </c>
      <c r="E199" s="101">
        <f t="shared" si="17"/>
        <v>30</v>
      </c>
      <c r="F199" s="101">
        <f t="shared" si="13"/>
        <v>101066</v>
      </c>
      <c r="G199" s="101">
        <f t="shared" si="14"/>
        <v>0</v>
      </c>
      <c r="H199" s="101">
        <f t="shared" si="15"/>
        <v>0</v>
      </c>
      <c r="I199" s="101">
        <v>0</v>
      </c>
      <c r="J199" s="101">
        <v>0</v>
      </c>
    </row>
    <row r="200" spans="1:10" ht="13.8" customHeight="1">
      <c r="A200" s="101">
        <f t="shared" si="16"/>
        <v>143462</v>
      </c>
      <c r="B200" s="100" t="s">
        <v>415</v>
      </c>
      <c r="C200" s="101">
        <f>INDEX(WEAPON!D:D,MATCH(B200,WEAPON!B:B,0))</f>
        <v>14346</v>
      </c>
      <c r="D200" s="101">
        <f>COUNTIF($C$4:C200,C200)</f>
        <v>2</v>
      </c>
      <c r="E200" s="101">
        <f t="shared" si="17"/>
        <v>40</v>
      </c>
      <c r="F200" s="101">
        <f t="shared" ref="F200:F263" si="18">IF(E199=50,F199+1,F199)</f>
        <v>101066</v>
      </c>
      <c r="G200" s="101">
        <f t="shared" ref="G200:G263" si="19">IF(G199=180,0,G197)</f>
        <v>120</v>
      </c>
      <c r="H200" s="101">
        <f t="shared" si="15"/>
        <v>1000000</v>
      </c>
      <c r="I200" s="101">
        <v>14346</v>
      </c>
      <c r="J200" s="101">
        <v>0</v>
      </c>
    </row>
    <row r="201" spans="1:10" ht="13.8" customHeight="1">
      <c r="A201" s="101">
        <f t="shared" si="16"/>
        <v>143463</v>
      </c>
      <c r="B201" s="100" t="s">
        <v>415</v>
      </c>
      <c r="C201" s="101">
        <f>INDEX(WEAPON!D:D,MATCH(B201,WEAPON!B:B,0))</f>
        <v>14346</v>
      </c>
      <c r="D201" s="101">
        <f>COUNTIF($C$4:C201,C201)</f>
        <v>3</v>
      </c>
      <c r="E201" s="101">
        <f t="shared" si="17"/>
        <v>50</v>
      </c>
      <c r="F201" s="101">
        <f t="shared" si="18"/>
        <v>101066</v>
      </c>
      <c r="G201" s="101">
        <f t="shared" si="19"/>
        <v>180</v>
      </c>
      <c r="H201" s="101">
        <f t="shared" si="15"/>
        <v>1500000</v>
      </c>
      <c r="I201" s="101">
        <v>0</v>
      </c>
      <c r="J201" s="101">
        <v>143461</v>
      </c>
    </row>
    <row r="202" spans="1:10" ht="13.8" customHeight="1">
      <c r="A202" s="101">
        <f t="shared" si="16"/>
        <v>243211</v>
      </c>
      <c r="B202" s="100" t="s">
        <v>417</v>
      </c>
      <c r="C202" s="101">
        <f>INDEX(WEAPON!D:D,MATCH(B202,WEAPON!B:B,0))</f>
        <v>24321</v>
      </c>
      <c r="D202" s="101">
        <f>COUNTIF($C$4:C202,C202)</f>
        <v>1</v>
      </c>
      <c r="E202" s="101">
        <f t="shared" si="17"/>
        <v>30</v>
      </c>
      <c r="F202" s="101">
        <f t="shared" si="18"/>
        <v>101067</v>
      </c>
      <c r="G202" s="101">
        <f t="shared" si="19"/>
        <v>0</v>
      </c>
      <c r="H202" s="101">
        <f t="shared" si="15"/>
        <v>0</v>
      </c>
      <c r="I202" s="101">
        <v>0</v>
      </c>
      <c r="J202" s="101">
        <v>0</v>
      </c>
    </row>
    <row r="203" spans="1:10" ht="13.8" customHeight="1">
      <c r="A203" s="101">
        <f t="shared" si="16"/>
        <v>243212</v>
      </c>
      <c r="B203" s="100" t="s">
        <v>417</v>
      </c>
      <c r="C203" s="101">
        <f>INDEX(WEAPON!D:D,MATCH(B203,WEAPON!B:B,0))</f>
        <v>24321</v>
      </c>
      <c r="D203" s="101">
        <f>COUNTIF($C$4:C203,C203)</f>
        <v>2</v>
      </c>
      <c r="E203" s="101">
        <f t="shared" si="17"/>
        <v>40</v>
      </c>
      <c r="F203" s="101">
        <f t="shared" si="18"/>
        <v>101067</v>
      </c>
      <c r="G203" s="101">
        <f t="shared" si="19"/>
        <v>120</v>
      </c>
      <c r="H203" s="101">
        <f t="shared" si="15"/>
        <v>1000000</v>
      </c>
      <c r="I203" s="101">
        <v>24321</v>
      </c>
      <c r="J203" s="101">
        <v>0</v>
      </c>
    </row>
    <row r="204" spans="1:10" ht="13.8" customHeight="1">
      <c r="A204" s="101">
        <f t="shared" si="16"/>
        <v>243213</v>
      </c>
      <c r="B204" s="100" t="s">
        <v>417</v>
      </c>
      <c r="C204" s="101">
        <f>INDEX(WEAPON!D:D,MATCH(B204,WEAPON!B:B,0))</f>
        <v>24321</v>
      </c>
      <c r="D204" s="101">
        <f>COUNTIF($C$4:C204,C204)</f>
        <v>3</v>
      </c>
      <c r="E204" s="101">
        <f t="shared" si="17"/>
        <v>50</v>
      </c>
      <c r="F204" s="101">
        <f t="shared" si="18"/>
        <v>101067</v>
      </c>
      <c r="G204" s="101">
        <f t="shared" si="19"/>
        <v>180</v>
      </c>
      <c r="H204" s="101">
        <f t="shared" si="15"/>
        <v>1500000</v>
      </c>
      <c r="I204" s="101">
        <v>0</v>
      </c>
      <c r="J204" s="101">
        <v>243211</v>
      </c>
    </row>
    <row r="205" spans="1:10" ht="13.8" customHeight="1">
      <c r="A205" s="101">
        <f t="shared" si="16"/>
        <v>113471</v>
      </c>
      <c r="B205" s="100" t="s">
        <v>419</v>
      </c>
      <c r="C205" s="101">
        <f>INDEX(WEAPON!D:D,MATCH(B205,WEAPON!B:B,0))</f>
        <v>11347</v>
      </c>
      <c r="D205" s="101">
        <f>COUNTIF($C$4:C205,C205)</f>
        <v>1</v>
      </c>
      <c r="E205" s="101">
        <f t="shared" si="17"/>
        <v>30</v>
      </c>
      <c r="F205" s="101">
        <f t="shared" si="18"/>
        <v>101068</v>
      </c>
      <c r="G205" s="101">
        <f t="shared" si="19"/>
        <v>0</v>
      </c>
      <c r="H205" s="101">
        <f t="shared" si="15"/>
        <v>0</v>
      </c>
      <c r="I205" s="101">
        <v>0</v>
      </c>
      <c r="J205" s="101">
        <v>0</v>
      </c>
    </row>
    <row r="206" spans="1:10" ht="13.8" customHeight="1">
      <c r="A206" s="101">
        <f t="shared" si="16"/>
        <v>113472</v>
      </c>
      <c r="B206" s="100" t="s">
        <v>419</v>
      </c>
      <c r="C206" s="101">
        <f>INDEX(WEAPON!D:D,MATCH(B206,WEAPON!B:B,0))</f>
        <v>11347</v>
      </c>
      <c r="D206" s="101">
        <f>COUNTIF($C$4:C206,C206)</f>
        <v>2</v>
      </c>
      <c r="E206" s="101">
        <f t="shared" si="17"/>
        <v>40</v>
      </c>
      <c r="F206" s="101">
        <f t="shared" si="18"/>
        <v>101068</v>
      </c>
      <c r="G206" s="101">
        <f t="shared" si="19"/>
        <v>120</v>
      </c>
      <c r="H206" s="101">
        <f t="shared" si="15"/>
        <v>1000000</v>
      </c>
      <c r="I206" s="101">
        <v>11347</v>
      </c>
      <c r="J206" s="101">
        <v>0</v>
      </c>
    </row>
    <row r="207" spans="1:10" ht="13.8" customHeight="1">
      <c r="A207" s="101">
        <f t="shared" si="16"/>
        <v>113473</v>
      </c>
      <c r="B207" s="100" t="s">
        <v>419</v>
      </c>
      <c r="C207" s="101">
        <f>INDEX(WEAPON!D:D,MATCH(B207,WEAPON!B:B,0))</f>
        <v>11347</v>
      </c>
      <c r="D207" s="101">
        <f>COUNTIF($C$4:C207,C207)</f>
        <v>3</v>
      </c>
      <c r="E207" s="101">
        <f t="shared" si="17"/>
        <v>50</v>
      </c>
      <c r="F207" s="101">
        <f t="shared" si="18"/>
        <v>101068</v>
      </c>
      <c r="G207" s="101">
        <f t="shared" si="19"/>
        <v>180</v>
      </c>
      <c r="H207" s="101">
        <f t="shared" si="15"/>
        <v>1500000</v>
      </c>
      <c r="I207" s="101">
        <v>0</v>
      </c>
      <c r="J207" s="101">
        <v>113472</v>
      </c>
    </row>
    <row r="208" spans="1:10" ht="13.8" customHeight="1">
      <c r="A208" s="101">
        <f t="shared" si="16"/>
        <v>142481</v>
      </c>
      <c r="B208" s="100" t="s">
        <v>421</v>
      </c>
      <c r="C208" s="101">
        <f>INDEX(WEAPON!D:D,MATCH(B208,WEAPON!B:B,0))</f>
        <v>14248</v>
      </c>
      <c r="D208" s="101">
        <f>COUNTIF($C$4:C208,C208)</f>
        <v>1</v>
      </c>
      <c r="E208" s="101">
        <f t="shared" si="17"/>
        <v>30</v>
      </c>
      <c r="F208" s="101">
        <f t="shared" si="18"/>
        <v>101069</v>
      </c>
      <c r="G208" s="101">
        <f t="shared" si="19"/>
        <v>0</v>
      </c>
      <c r="H208" s="101">
        <f t="shared" ref="H208:H271" si="20">IF(H207=1500000,H205,H205)</f>
        <v>0</v>
      </c>
      <c r="I208" s="101">
        <v>0</v>
      </c>
      <c r="J208" s="101">
        <v>0</v>
      </c>
    </row>
    <row r="209" spans="1:10" ht="13.8" customHeight="1">
      <c r="A209" s="101">
        <f t="shared" si="16"/>
        <v>142482</v>
      </c>
      <c r="B209" s="100" t="s">
        <v>421</v>
      </c>
      <c r="C209" s="101">
        <f>INDEX(WEAPON!D:D,MATCH(B209,WEAPON!B:B,0))</f>
        <v>14248</v>
      </c>
      <c r="D209" s="101">
        <f>COUNTIF($C$4:C209,C209)</f>
        <v>2</v>
      </c>
      <c r="E209" s="101">
        <f t="shared" si="17"/>
        <v>40</v>
      </c>
      <c r="F209" s="101">
        <f t="shared" si="18"/>
        <v>101069</v>
      </c>
      <c r="G209" s="101">
        <f t="shared" si="19"/>
        <v>120</v>
      </c>
      <c r="H209" s="101">
        <f t="shared" si="20"/>
        <v>1000000</v>
      </c>
      <c r="I209" s="101">
        <v>14248</v>
      </c>
      <c r="J209" s="101">
        <v>0</v>
      </c>
    </row>
    <row r="210" spans="1:10" ht="13.8" customHeight="1">
      <c r="A210" s="101">
        <f t="shared" si="16"/>
        <v>142483</v>
      </c>
      <c r="B210" s="100" t="s">
        <v>421</v>
      </c>
      <c r="C210" s="101">
        <f>INDEX(WEAPON!D:D,MATCH(B210,WEAPON!B:B,0))</f>
        <v>14248</v>
      </c>
      <c r="D210" s="101">
        <f>COUNTIF($C$4:C210,C210)</f>
        <v>3</v>
      </c>
      <c r="E210" s="101">
        <f t="shared" si="17"/>
        <v>50</v>
      </c>
      <c r="F210" s="101">
        <f t="shared" si="18"/>
        <v>101069</v>
      </c>
      <c r="G210" s="101">
        <f t="shared" si="19"/>
        <v>180</v>
      </c>
      <c r="H210" s="101">
        <f t="shared" si="20"/>
        <v>1500000</v>
      </c>
      <c r="I210" s="101">
        <v>0</v>
      </c>
      <c r="J210" s="101">
        <v>142482</v>
      </c>
    </row>
    <row r="211" spans="1:10" ht="13.8" customHeight="1">
      <c r="A211" s="101">
        <f t="shared" si="16"/>
        <v>111491</v>
      </c>
      <c r="B211" s="100" t="s">
        <v>423</v>
      </c>
      <c r="C211" s="101">
        <f>INDEX(WEAPON!D:D,MATCH(B211,WEAPON!B:B,0))</f>
        <v>11149</v>
      </c>
      <c r="D211" s="101">
        <f>COUNTIF($C$4:C211,C211)</f>
        <v>1</v>
      </c>
      <c r="E211" s="101">
        <f t="shared" si="17"/>
        <v>30</v>
      </c>
      <c r="F211" s="101">
        <f t="shared" si="18"/>
        <v>101070</v>
      </c>
      <c r="G211" s="101">
        <f t="shared" si="19"/>
        <v>0</v>
      </c>
      <c r="H211" s="101">
        <f t="shared" si="20"/>
        <v>0</v>
      </c>
      <c r="I211" s="101">
        <v>0</v>
      </c>
      <c r="J211" s="101">
        <v>0</v>
      </c>
    </row>
    <row r="212" spans="1:10" ht="13.8" customHeight="1">
      <c r="A212" s="101">
        <f t="shared" si="16"/>
        <v>111492</v>
      </c>
      <c r="B212" s="100" t="s">
        <v>423</v>
      </c>
      <c r="C212" s="101">
        <f>INDEX(WEAPON!D:D,MATCH(B212,WEAPON!B:B,0))</f>
        <v>11149</v>
      </c>
      <c r="D212" s="101">
        <f>COUNTIF($C$4:C212,C212)</f>
        <v>2</v>
      </c>
      <c r="E212" s="101">
        <f t="shared" si="17"/>
        <v>40</v>
      </c>
      <c r="F212" s="101">
        <f t="shared" si="18"/>
        <v>101070</v>
      </c>
      <c r="G212" s="101">
        <f t="shared" si="19"/>
        <v>120</v>
      </c>
      <c r="H212" s="101">
        <f t="shared" si="20"/>
        <v>1000000</v>
      </c>
      <c r="I212" s="101">
        <v>11149</v>
      </c>
      <c r="J212" s="101">
        <v>0</v>
      </c>
    </row>
    <row r="213" spans="1:10" ht="13.8" customHeight="1">
      <c r="A213" s="101">
        <f t="shared" si="16"/>
        <v>111493</v>
      </c>
      <c r="B213" s="100" t="s">
        <v>423</v>
      </c>
      <c r="C213" s="101">
        <f>INDEX(WEAPON!D:D,MATCH(B213,WEAPON!B:B,0))</f>
        <v>11149</v>
      </c>
      <c r="D213" s="101">
        <f>COUNTIF($C$4:C213,C213)</f>
        <v>3</v>
      </c>
      <c r="E213" s="101">
        <f t="shared" si="17"/>
        <v>50</v>
      </c>
      <c r="F213" s="101">
        <f t="shared" si="18"/>
        <v>101070</v>
      </c>
      <c r="G213" s="101">
        <f t="shared" si="19"/>
        <v>180</v>
      </c>
      <c r="H213" s="101">
        <f t="shared" si="20"/>
        <v>1500000</v>
      </c>
      <c r="I213" s="101">
        <v>0</v>
      </c>
      <c r="J213" s="101">
        <v>111493</v>
      </c>
    </row>
    <row r="214" spans="1:10" ht="13.8" customHeight="1">
      <c r="A214" s="101">
        <f t="shared" si="16"/>
        <v>113501</v>
      </c>
      <c r="B214" s="100" t="s">
        <v>425</v>
      </c>
      <c r="C214" s="101">
        <f>INDEX(WEAPON!D:D,MATCH(B214,WEAPON!B:B,0))</f>
        <v>11350</v>
      </c>
      <c r="D214" s="101">
        <f>COUNTIF($C$4:C214,C214)</f>
        <v>1</v>
      </c>
      <c r="E214" s="101">
        <f t="shared" si="17"/>
        <v>30</v>
      </c>
      <c r="F214" s="101">
        <f t="shared" si="18"/>
        <v>101071</v>
      </c>
      <c r="G214" s="101">
        <f t="shared" si="19"/>
        <v>0</v>
      </c>
      <c r="H214" s="101">
        <f t="shared" si="20"/>
        <v>0</v>
      </c>
      <c r="I214" s="101">
        <v>0</v>
      </c>
      <c r="J214" s="101">
        <v>0</v>
      </c>
    </row>
    <row r="215" spans="1:10" ht="13.8" customHeight="1">
      <c r="A215" s="101">
        <f t="shared" si="16"/>
        <v>113502</v>
      </c>
      <c r="B215" s="100" t="s">
        <v>425</v>
      </c>
      <c r="C215" s="101">
        <f>INDEX(WEAPON!D:D,MATCH(B215,WEAPON!B:B,0))</f>
        <v>11350</v>
      </c>
      <c r="D215" s="101">
        <f>COUNTIF($C$4:C215,C215)</f>
        <v>2</v>
      </c>
      <c r="E215" s="101">
        <f t="shared" si="17"/>
        <v>40</v>
      </c>
      <c r="F215" s="101">
        <f t="shared" si="18"/>
        <v>101071</v>
      </c>
      <c r="G215" s="101">
        <f t="shared" si="19"/>
        <v>120</v>
      </c>
      <c r="H215" s="101">
        <f t="shared" si="20"/>
        <v>1000000</v>
      </c>
      <c r="I215" s="101">
        <v>11350</v>
      </c>
      <c r="J215" s="101">
        <v>0</v>
      </c>
    </row>
    <row r="216" spans="1:10" ht="13.8" customHeight="1">
      <c r="A216" s="101">
        <f t="shared" si="16"/>
        <v>113503</v>
      </c>
      <c r="B216" s="100" t="s">
        <v>425</v>
      </c>
      <c r="C216" s="101">
        <f>INDEX(WEAPON!D:D,MATCH(B216,WEAPON!B:B,0))</f>
        <v>11350</v>
      </c>
      <c r="D216" s="101">
        <f>COUNTIF($C$4:C216,C216)</f>
        <v>3</v>
      </c>
      <c r="E216" s="101">
        <f t="shared" si="17"/>
        <v>50</v>
      </c>
      <c r="F216" s="101">
        <f t="shared" si="18"/>
        <v>101071</v>
      </c>
      <c r="G216" s="101">
        <f t="shared" si="19"/>
        <v>180</v>
      </c>
      <c r="H216" s="101">
        <f t="shared" si="20"/>
        <v>1500000</v>
      </c>
      <c r="I216" s="101">
        <v>0</v>
      </c>
      <c r="J216" s="101">
        <v>113501</v>
      </c>
    </row>
    <row r="217" spans="1:10" ht="13.8" customHeight="1">
      <c r="A217" s="101">
        <f t="shared" si="16"/>
        <v>123511</v>
      </c>
      <c r="B217" s="100" t="s">
        <v>427</v>
      </c>
      <c r="C217" s="101">
        <f>INDEX(WEAPON!D:D,MATCH(B217,WEAPON!B:B,0))</f>
        <v>12351</v>
      </c>
      <c r="D217" s="101">
        <f>COUNTIF($C$4:C217,C217)</f>
        <v>1</v>
      </c>
      <c r="E217" s="101">
        <f t="shared" si="17"/>
        <v>30</v>
      </c>
      <c r="F217" s="101">
        <f t="shared" si="18"/>
        <v>101072</v>
      </c>
      <c r="G217" s="101">
        <f t="shared" si="19"/>
        <v>0</v>
      </c>
      <c r="H217" s="101">
        <f t="shared" si="20"/>
        <v>0</v>
      </c>
      <c r="I217" s="101">
        <v>0</v>
      </c>
      <c r="J217" s="101">
        <v>0</v>
      </c>
    </row>
    <row r="218" spans="1:10" ht="13.8" customHeight="1">
      <c r="A218" s="101">
        <f t="shared" si="16"/>
        <v>123512</v>
      </c>
      <c r="B218" s="100" t="s">
        <v>427</v>
      </c>
      <c r="C218" s="101">
        <f>INDEX(WEAPON!D:D,MATCH(B218,WEAPON!B:B,0))</f>
        <v>12351</v>
      </c>
      <c r="D218" s="101">
        <f>COUNTIF($C$4:C218,C218)</f>
        <v>2</v>
      </c>
      <c r="E218" s="101">
        <f t="shared" si="17"/>
        <v>40</v>
      </c>
      <c r="F218" s="101">
        <f t="shared" si="18"/>
        <v>101072</v>
      </c>
      <c r="G218" s="101">
        <f t="shared" si="19"/>
        <v>120</v>
      </c>
      <c r="H218" s="101">
        <f t="shared" si="20"/>
        <v>1000000</v>
      </c>
      <c r="I218" s="101">
        <v>12351</v>
      </c>
      <c r="J218" s="101">
        <v>0</v>
      </c>
    </row>
    <row r="219" spans="1:10" ht="13.8" customHeight="1">
      <c r="A219" s="101">
        <f t="shared" si="16"/>
        <v>123513</v>
      </c>
      <c r="B219" s="100" t="s">
        <v>427</v>
      </c>
      <c r="C219" s="101">
        <f>INDEX(WEAPON!D:D,MATCH(B219,WEAPON!B:B,0))</f>
        <v>12351</v>
      </c>
      <c r="D219" s="101">
        <f>COUNTIF($C$4:C219,C219)</f>
        <v>3</v>
      </c>
      <c r="E219" s="101">
        <f t="shared" si="17"/>
        <v>50</v>
      </c>
      <c r="F219" s="101">
        <f t="shared" si="18"/>
        <v>101072</v>
      </c>
      <c r="G219" s="101">
        <f t="shared" si="19"/>
        <v>180</v>
      </c>
      <c r="H219" s="101">
        <f t="shared" si="20"/>
        <v>1500000</v>
      </c>
      <c r="I219" s="101">
        <v>0</v>
      </c>
      <c r="J219" s="101">
        <v>123513</v>
      </c>
    </row>
    <row r="220" spans="1:10" ht="13.8" customHeight="1">
      <c r="A220" s="101">
        <f t="shared" si="16"/>
        <v>113521</v>
      </c>
      <c r="B220" s="100" t="s">
        <v>429</v>
      </c>
      <c r="C220" s="101">
        <f>INDEX(WEAPON!D:D,MATCH(B220,WEAPON!B:B,0))</f>
        <v>11352</v>
      </c>
      <c r="D220" s="101">
        <f>COUNTIF($C$4:C220,C220)</f>
        <v>1</v>
      </c>
      <c r="E220" s="101">
        <f t="shared" si="17"/>
        <v>30</v>
      </c>
      <c r="F220" s="101">
        <f t="shared" si="18"/>
        <v>101073</v>
      </c>
      <c r="G220" s="101">
        <f t="shared" si="19"/>
        <v>0</v>
      </c>
      <c r="H220" s="101">
        <f t="shared" si="20"/>
        <v>0</v>
      </c>
      <c r="I220" s="101">
        <v>0</v>
      </c>
      <c r="J220" s="101">
        <v>0</v>
      </c>
    </row>
    <row r="221" spans="1:10" ht="13.8" customHeight="1">
      <c r="A221" s="101">
        <f t="shared" si="16"/>
        <v>113522</v>
      </c>
      <c r="B221" s="100" t="s">
        <v>429</v>
      </c>
      <c r="C221" s="101">
        <f>INDEX(WEAPON!D:D,MATCH(B221,WEAPON!B:B,0))</f>
        <v>11352</v>
      </c>
      <c r="D221" s="101">
        <f>COUNTIF($C$4:C221,C221)</f>
        <v>2</v>
      </c>
      <c r="E221" s="101">
        <f t="shared" si="17"/>
        <v>40</v>
      </c>
      <c r="F221" s="101">
        <f t="shared" si="18"/>
        <v>101073</v>
      </c>
      <c r="G221" s="101">
        <f t="shared" si="19"/>
        <v>120</v>
      </c>
      <c r="H221" s="101">
        <f t="shared" si="20"/>
        <v>1000000</v>
      </c>
      <c r="I221" s="101">
        <v>11352</v>
      </c>
      <c r="J221" s="101">
        <v>0</v>
      </c>
    </row>
    <row r="222" spans="1:10" ht="13.8" customHeight="1">
      <c r="A222" s="101">
        <f t="shared" si="16"/>
        <v>113523</v>
      </c>
      <c r="B222" s="100" t="s">
        <v>429</v>
      </c>
      <c r="C222" s="101">
        <f>INDEX(WEAPON!D:D,MATCH(B222,WEAPON!B:B,0))</f>
        <v>11352</v>
      </c>
      <c r="D222" s="101">
        <f>COUNTIF($C$4:C222,C222)</f>
        <v>3</v>
      </c>
      <c r="E222" s="101">
        <f t="shared" si="17"/>
        <v>50</v>
      </c>
      <c r="F222" s="101">
        <f t="shared" si="18"/>
        <v>101073</v>
      </c>
      <c r="G222" s="101">
        <f t="shared" si="19"/>
        <v>180</v>
      </c>
      <c r="H222" s="101">
        <f t="shared" si="20"/>
        <v>1500000</v>
      </c>
      <c r="I222" s="101">
        <v>0</v>
      </c>
      <c r="J222" s="101">
        <v>113523</v>
      </c>
    </row>
    <row r="223" spans="1:10" ht="13.8" customHeight="1">
      <c r="A223" s="101">
        <f t="shared" si="16"/>
        <v>211221</v>
      </c>
      <c r="B223" s="100" t="s">
        <v>431</v>
      </c>
      <c r="C223" s="101">
        <f>INDEX(WEAPON!D:D,MATCH(B223,WEAPON!B:B,0))</f>
        <v>21122</v>
      </c>
      <c r="D223" s="101">
        <f>COUNTIF($C$4:C223,C223)</f>
        <v>1</v>
      </c>
      <c r="E223" s="101">
        <f t="shared" si="17"/>
        <v>30</v>
      </c>
      <c r="F223" s="101">
        <f t="shared" si="18"/>
        <v>101074</v>
      </c>
      <c r="G223" s="101">
        <f t="shared" si="19"/>
        <v>0</v>
      </c>
      <c r="H223" s="101">
        <f t="shared" si="20"/>
        <v>0</v>
      </c>
      <c r="I223" s="101">
        <v>0</v>
      </c>
      <c r="J223" s="101">
        <v>0</v>
      </c>
    </row>
    <row r="224" spans="1:10" ht="13.8" customHeight="1">
      <c r="A224" s="101">
        <f t="shared" si="16"/>
        <v>211222</v>
      </c>
      <c r="B224" s="100" t="s">
        <v>431</v>
      </c>
      <c r="C224" s="101">
        <f>INDEX(WEAPON!D:D,MATCH(B224,WEAPON!B:B,0))</f>
        <v>21122</v>
      </c>
      <c r="D224" s="101">
        <f>COUNTIF($C$4:C224,C224)</f>
        <v>2</v>
      </c>
      <c r="E224" s="101">
        <f t="shared" si="17"/>
        <v>40</v>
      </c>
      <c r="F224" s="101">
        <f t="shared" si="18"/>
        <v>101074</v>
      </c>
      <c r="G224" s="101">
        <f t="shared" si="19"/>
        <v>120</v>
      </c>
      <c r="H224" s="101">
        <f t="shared" si="20"/>
        <v>1000000</v>
      </c>
      <c r="I224" s="101">
        <v>21122</v>
      </c>
      <c r="J224" s="101">
        <v>0</v>
      </c>
    </row>
    <row r="225" spans="1:10" ht="13.8" customHeight="1">
      <c r="A225" s="101">
        <f t="shared" si="16"/>
        <v>211223</v>
      </c>
      <c r="B225" s="100" t="s">
        <v>431</v>
      </c>
      <c r="C225" s="101">
        <f>INDEX(WEAPON!D:D,MATCH(B225,WEAPON!B:B,0))</f>
        <v>21122</v>
      </c>
      <c r="D225" s="101">
        <f>COUNTIF($C$4:C225,C225)</f>
        <v>3</v>
      </c>
      <c r="E225" s="101">
        <f t="shared" si="17"/>
        <v>50</v>
      </c>
      <c r="F225" s="101">
        <f t="shared" si="18"/>
        <v>101074</v>
      </c>
      <c r="G225" s="101">
        <f t="shared" si="19"/>
        <v>180</v>
      </c>
      <c r="H225" s="101">
        <f t="shared" si="20"/>
        <v>1500000</v>
      </c>
      <c r="I225" s="101">
        <v>0</v>
      </c>
      <c r="J225" s="101">
        <v>211223</v>
      </c>
    </row>
    <row r="226" spans="1:10" ht="13.8" customHeight="1">
      <c r="A226" s="101">
        <f t="shared" si="16"/>
        <v>113531</v>
      </c>
      <c r="B226" s="100" t="s">
        <v>433</v>
      </c>
      <c r="C226" s="101">
        <f>INDEX(WEAPON!D:D,MATCH(B226,WEAPON!B:B,0))</f>
        <v>11353</v>
      </c>
      <c r="D226" s="101">
        <f>COUNTIF($C$4:C226,C226)</f>
        <v>1</v>
      </c>
      <c r="E226" s="101">
        <f t="shared" si="17"/>
        <v>30</v>
      </c>
      <c r="F226" s="101">
        <f t="shared" si="18"/>
        <v>101075</v>
      </c>
      <c r="G226" s="101">
        <f t="shared" si="19"/>
        <v>0</v>
      </c>
      <c r="H226" s="101">
        <f t="shared" si="20"/>
        <v>0</v>
      </c>
      <c r="I226" s="101">
        <v>0</v>
      </c>
      <c r="J226" s="101">
        <v>0</v>
      </c>
    </row>
    <row r="227" spans="1:10" ht="13.8" customHeight="1">
      <c r="A227" s="101">
        <f t="shared" si="16"/>
        <v>113532</v>
      </c>
      <c r="B227" s="100" t="s">
        <v>433</v>
      </c>
      <c r="C227" s="101">
        <f>INDEX(WEAPON!D:D,MATCH(B227,WEAPON!B:B,0))</f>
        <v>11353</v>
      </c>
      <c r="D227" s="101">
        <f>COUNTIF($C$4:C227,C227)</f>
        <v>2</v>
      </c>
      <c r="E227" s="101">
        <f t="shared" si="17"/>
        <v>40</v>
      </c>
      <c r="F227" s="101">
        <f t="shared" si="18"/>
        <v>101075</v>
      </c>
      <c r="G227" s="101">
        <f t="shared" si="19"/>
        <v>120</v>
      </c>
      <c r="H227" s="101">
        <f t="shared" si="20"/>
        <v>1000000</v>
      </c>
      <c r="I227" s="101">
        <v>11353</v>
      </c>
      <c r="J227" s="101">
        <v>0</v>
      </c>
    </row>
    <row r="228" spans="1:10" ht="13.8" customHeight="1">
      <c r="A228" s="101">
        <f t="shared" si="16"/>
        <v>113533</v>
      </c>
      <c r="B228" s="100" t="s">
        <v>433</v>
      </c>
      <c r="C228" s="101">
        <f>INDEX(WEAPON!D:D,MATCH(B228,WEAPON!B:B,0))</f>
        <v>11353</v>
      </c>
      <c r="D228" s="101">
        <f>COUNTIF($C$4:C228,C228)</f>
        <v>3</v>
      </c>
      <c r="E228" s="101">
        <f t="shared" si="17"/>
        <v>50</v>
      </c>
      <c r="F228" s="101">
        <f t="shared" si="18"/>
        <v>101075</v>
      </c>
      <c r="G228" s="101">
        <f t="shared" si="19"/>
        <v>180</v>
      </c>
      <c r="H228" s="101">
        <f t="shared" si="20"/>
        <v>1500000</v>
      </c>
      <c r="I228" s="101">
        <v>0</v>
      </c>
      <c r="J228" s="101">
        <v>113531</v>
      </c>
    </row>
    <row r="229" spans="1:10" ht="13.8" customHeight="1">
      <c r="A229" s="101">
        <f t="shared" si="16"/>
        <v>133541</v>
      </c>
      <c r="B229" s="100" t="s">
        <v>435</v>
      </c>
      <c r="C229" s="101">
        <f>INDEX(WEAPON!D:D,MATCH(B229,WEAPON!B:B,0))</f>
        <v>13354</v>
      </c>
      <c r="D229" s="101">
        <f>COUNTIF($C$4:C229,C229)</f>
        <v>1</v>
      </c>
      <c r="E229" s="101">
        <f t="shared" si="17"/>
        <v>30</v>
      </c>
      <c r="F229" s="101">
        <f t="shared" si="18"/>
        <v>101076</v>
      </c>
      <c r="G229" s="101">
        <f t="shared" si="19"/>
        <v>0</v>
      </c>
      <c r="H229" s="101">
        <f t="shared" si="20"/>
        <v>0</v>
      </c>
      <c r="I229" s="101">
        <v>0</v>
      </c>
      <c r="J229" s="101">
        <v>0</v>
      </c>
    </row>
    <row r="230" spans="1:10" ht="13.8" customHeight="1">
      <c r="A230" s="101">
        <f t="shared" si="16"/>
        <v>133542</v>
      </c>
      <c r="B230" s="100" t="s">
        <v>435</v>
      </c>
      <c r="C230" s="101">
        <f>INDEX(WEAPON!D:D,MATCH(B230,WEAPON!B:B,0))</f>
        <v>13354</v>
      </c>
      <c r="D230" s="101">
        <f>COUNTIF($C$4:C230,C230)</f>
        <v>2</v>
      </c>
      <c r="E230" s="101">
        <f t="shared" si="17"/>
        <v>40</v>
      </c>
      <c r="F230" s="101">
        <f t="shared" si="18"/>
        <v>101076</v>
      </c>
      <c r="G230" s="101">
        <f t="shared" si="19"/>
        <v>120</v>
      </c>
      <c r="H230" s="101">
        <f t="shared" si="20"/>
        <v>1000000</v>
      </c>
      <c r="I230" s="101">
        <v>13354</v>
      </c>
      <c r="J230" s="101">
        <v>0</v>
      </c>
    </row>
    <row r="231" spans="1:10" ht="13.8" customHeight="1">
      <c r="A231" s="101">
        <f t="shared" si="16"/>
        <v>133543</v>
      </c>
      <c r="B231" s="100" t="s">
        <v>435</v>
      </c>
      <c r="C231" s="101">
        <f>INDEX(WEAPON!D:D,MATCH(B231,WEAPON!B:B,0))</f>
        <v>13354</v>
      </c>
      <c r="D231" s="101">
        <f>COUNTIF($C$4:C231,C231)</f>
        <v>3</v>
      </c>
      <c r="E231" s="101">
        <f t="shared" si="17"/>
        <v>50</v>
      </c>
      <c r="F231" s="101">
        <f t="shared" si="18"/>
        <v>101076</v>
      </c>
      <c r="G231" s="101">
        <f t="shared" si="19"/>
        <v>180</v>
      </c>
      <c r="H231" s="101">
        <f t="shared" si="20"/>
        <v>1500000</v>
      </c>
      <c r="I231" s="101">
        <v>0</v>
      </c>
      <c r="J231" s="101">
        <v>133541</v>
      </c>
    </row>
    <row r="232" spans="1:10" ht="13.8" customHeight="1">
      <c r="A232" s="101">
        <f t="shared" si="16"/>
        <v>133551</v>
      </c>
      <c r="B232" s="100" t="s">
        <v>437</v>
      </c>
      <c r="C232" s="101">
        <f>INDEX(WEAPON!D:D,MATCH(B232,WEAPON!B:B,0))</f>
        <v>13355</v>
      </c>
      <c r="D232" s="101">
        <f>COUNTIF($C$4:C232,C232)</f>
        <v>1</v>
      </c>
      <c r="E232" s="101">
        <f t="shared" si="17"/>
        <v>30</v>
      </c>
      <c r="F232" s="101">
        <f t="shared" si="18"/>
        <v>101077</v>
      </c>
      <c r="G232" s="101">
        <f t="shared" si="19"/>
        <v>0</v>
      </c>
      <c r="H232" s="101">
        <f t="shared" si="20"/>
        <v>0</v>
      </c>
      <c r="I232" s="101">
        <v>0</v>
      </c>
      <c r="J232" s="101">
        <v>0</v>
      </c>
    </row>
    <row r="233" spans="1:10" ht="13.8" customHeight="1">
      <c r="A233" s="101">
        <f t="shared" si="16"/>
        <v>133552</v>
      </c>
      <c r="B233" s="100" t="s">
        <v>437</v>
      </c>
      <c r="C233" s="101">
        <f>INDEX(WEAPON!D:D,MATCH(B233,WEAPON!B:B,0))</f>
        <v>13355</v>
      </c>
      <c r="D233" s="101">
        <f>COUNTIF($C$4:C233,C233)</f>
        <v>2</v>
      </c>
      <c r="E233" s="101">
        <f t="shared" si="17"/>
        <v>40</v>
      </c>
      <c r="F233" s="101">
        <f t="shared" si="18"/>
        <v>101077</v>
      </c>
      <c r="G233" s="101">
        <f t="shared" si="19"/>
        <v>120</v>
      </c>
      <c r="H233" s="101">
        <f t="shared" si="20"/>
        <v>1000000</v>
      </c>
      <c r="I233" s="101">
        <v>13355</v>
      </c>
      <c r="J233" s="101">
        <v>0</v>
      </c>
    </row>
    <row r="234" spans="1:10" ht="13.8" customHeight="1">
      <c r="A234" s="101">
        <f t="shared" si="16"/>
        <v>133553</v>
      </c>
      <c r="B234" s="100" t="s">
        <v>437</v>
      </c>
      <c r="C234" s="101">
        <f>INDEX(WEAPON!D:D,MATCH(B234,WEAPON!B:B,0))</f>
        <v>13355</v>
      </c>
      <c r="D234" s="101">
        <f>COUNTIF($C$4:C234,C234)</f>
        <v>3</v>
      </c>
      <c r="E234" s="101">
        <f t="shared" si="17"/>
        <v>50</v>
      </c>
      <c r="F234" s="101">
        <f t="shared" si="18"/>
        <v>101077</v>
      </c>
      <c r="G234" s="101">
        <f t="shared" si="19"/>
        <v>180</v>
      </c>
      <c r="H234" s="101">
        <f t="shared" si="20"/>
        <v>1500000</v>
      </c>
      <c r="I234" s="101">
        <v>0</v>
      </c>
      <c r="J234" s="101">
        <v>133553</v>
      </c>
    </row>
    <row r="235" spans="1:10" ht="13.8" customHeight="1">
      <c r="A235" s="101">
        <f t="shared" si="16"/>
        <v>143561</v>
      </c>
      <c r="B235" s="100" t="s">
        <v>439</v>
      </c>
      <c r="C235" s="101">
        <f>INDEX(WEAPON!D:D,MATCH(B235,WEAPON!B:B,0))</f>
        <v>14356</v>
      </c>
      <c r="D235" s="101">
        <f>COUNTIF($C$4:C235,C235)</f>
        <v>1</v>
      </c>
      <c r="E235" s="101">
        <f t="shared" si="17"/>
        <v>30</v>
      </c>
      <c r="F235" s="101">
        <f t="shared" si="18"/>
        <v>101078</v>
      </c>
      <c r="G235" s="101">
        <f t="shared" si="19"/>
        <v>0</v>
      </c>
      <c r="H235" s="101">
        <f t="shared" si="20"/>
        <v>0</v>
      </c>
      <c r="I235" s="101">
        <v>0</v>
      </c>
      <c r="J235" s="101">
        <v>0</v>
      </c>
    </row>
    <row r="236" spans="1:10" ht="13.8" customHeight="1">
      <c r="A236" s="101">
        <f t="shared" si="16"/>
        <v>143562</v>
      </c>
      <c r="B236" s="100" t="s">
        <v>439</v>
      </c>
      <c r="C236" s="101">
        <f>INDEX(WEAPON!D:D,MATCH(B236,WEAPON!B:B,0))</f>
        <v>14356</v>
      </c>
      <c r="D236" s="101">
        <f>COUNTIF($C$4:C236,C236)</f>
        <v>2</v>
      </c>
      <c r="E236" s="101">
        <f t="shared" si="17"/>
        <v>40</v>
      </c>
      <c r="F236" s="101">
        <f t="shared" si="18"/>
        <v>101078</v>
      </c>
      <c r="G236" s="101">
        <f t="shared" si="19"/>
        <v>120</v>
      </c>
      <c r="H236" s="101">
        <f t="shared" si="20"/>
        <v>1000000</v>
      </c>
      <c r="I236" s="101">
        <v>14356</v>
      </c>
      <c r="J236" s="101">
        <v>0</v>
      </c>
    </row>
    <row r="237" spans="1:10" ht="13.8" customHeight="1">
      <c r="A237" s="101">
        <f t="shared" si="16"/>
        <v>143563</v>
      </c>
      <c r="B237" s="100" t="s">
        <v>439</v>
      </c>
      <c r="C237" s="101">
        <f>INDEX(WEAPON!D:D,MATCH(B237,WEAPON!B:B,0))</f>
        <v>14356</v>
      </c>
      <c r="D237" s="101">
        <f>COUNTIF($C$4:C237,C237)</f>
        <v>3</v>
      </c>
      <c r="E237" s="101">
        <f t="shared" si="17"/>
        <v>50</v>
      </c>
      <c r="F237" s="101">
        <f t="shared" si="18"/>
        <v>101078</v>
      </c>
      <c r="G237" s="101">
        <f t="shared" si="19"/>
        <v>180</v>
      </c>
      <c r="H237" s="101">
        <f t="shared" si="20"/>
        <v>1500000</v>
      </c>
      <c r="I237" s="101">
        <v>0</v>
      </c>
      <c r="J237" s="101">
        <v>143563</v>
      </c>
    </row>
    <row r="238" spans="1:10" ht="13.8" customHeight="1">
      <c r="A238" s="101">
        <f t="shared" si="16"/>
        <v>113571</v>
      </c>
      <c r="B238" s="100" t="s">
        <v>441</v>
      </c>
      <c r="C238" s="101">
        <f>INDEX(WEAPON!D:D,MATCH(B238,WEAPON!B:B,0))</f>
        <v>11357</v>
      </c>
      <c r="D238" s="101">
        <f>COUNTIF($C$4:C238,C238)</f>
        <v>1</v>
      </c>
      <c r="E238" s="101">
        <f t="shared" si="17"/>
        <v>30</v>
      </c>
      <c r="F238" s="101">
        <f t="shared" si="18"/>
        <v>101079</v>
      </c>
      <c r="G238" s="101">
        <f t="shared" si="19"/>
        <v>0</v>
      </c>
      <c r="H238" s="101">
        <f t="shared" si="20"/>
        <v>0</v>
      </c>
      <c r="I238" s="101">
        <v>0</v>
      </c>
      <c r="J238" s="101">
        <v>0</v>
      </c>
    </row>
    <row r="239" spans="1:10" ht="13.8" customHeight="1">
      <c r="A239" s="101">
        <f t="shared" si="16"/>
        <v>113572</v>
      </c>
      <c r="B239" s="100" t="s">
        <v>441</v>
      </c>
      <c r="C239" s="101">
        <f>INDEX(WEAPON!D:D,MATCH(B239,WEAPON!B:B,0))</f>
        <v>11357</v>
      </c>
      <c r="D239" s="101">
        <f>COUNTIF($C$4:C239,C239)</f>
        <v>2</v>
      </c>
      <c r="E239" s="101">
        <f t="shared" si="17"/>
        <v>40</v>
      </c>
      <c r="F239" s="101">
        <f t="shared" si="18"/>
        <v>101079</v>
      </c>
      <c r="G239" s="101">
        <f t="shared" si="19"/>
        <v>120</v>
      </c>
      <c r="H239" s="101">
        <f t="shared" si="20"/>
        <v>1000000</v>
      </c>
      <c r="I239" s="101">
        <v>11357</v>
      </c>
      <c r="J239" s="101">
        <v>0</v>
      </c>
    </row>
    <row r="240" spans="1:10" ht="13.8" customHeight="1">
      <c r="A240" s="101">
        <f t="shared" si="16"/>
        <v>113573</v>
      </c>
      <c r="B240" s="100" t="s">
        <v>441</v>
      </c>
      <c r="C240" s="101">
        <f>INDEX(WEAPON!D:D,MATCH(B240,WEAPON!B:B,0))</f>
        <v>11357</v>
      </c>
      <c r="D240" s="101">
        <f>COUNTIF($C$4:C240,C240)</f>
        <v>3</v>
      </c>
      <c r="E240" s="101">
        <f t="shared" si="17"/>
        <v>50</v>
      </c>
      <c r="F240" s="101">
        <f t="shared" si="18"/>
        <v>101079</v>
      </c>
      <c r="G240" s="101">
        <f t="shared" si="19"/>
        <v>180</v>
      </c>
      <c r="H240" s="101">
        <f t="shared" si="20"/>
        <v>1500000</v>
      </c>
      <c r="I240" s="101">
        <v>0</v>
      </c>
      <c r="J240" s="101">
        <v>113572</v>
      </c>
    </row>
    <row r="241" spans="1:10" ht="13.8" customHeight="1">
      <c r="A241" s="101">
        <f t="shared" si="16"/>
        <v>141581</v>
      </c>
      <c r="B241" s="100" t="s">
        <v>443</v>
      </c>
      <c r="C241" s="101">
        <f>INDEX(WEAPON!D:D,MATCH(B241,WEAPON!B:B,0))</f>
        <v>14158</v>
      </c>
      <c r="D241" s="101">
        <f>COUNTIF($C$4:C241,C241)</f>
        <v>1</v>
      </c>
      <c r="E241" s="101">
        <f t="shared" si="17"/>
        <v>30</v>
      </c>
      <c r="F241" s="101">
        <f t="shared" si="18"/>
        <v>101080</v>
      </c>
      <c r="G241" s="101">
        <f t="shared" si="19"/>
        <v>0</v>
      </c>
      <c r="H241" s="101">
        <f t="shared" si="20"/>
        <v>0</v>
      </c>
      <c r="I241" s="101">
        <v>0</v>
      </c>
      <c r="J241" s="101">
        <v>0</v>
      </c>
    </row>
    <row r="242" spans="1:10" ht="13.8" customHeight="1">
      <c r="A242" s="101">
        <f t="shared" si="16"/>
        <v>141582</v>
      </c>
      <c r="B242" s="100" t="s">
        <v>443</v>
      </c>
      <c r="C242" s="101">
        <f>INDEX(WEAPON!D:D,MATCH(B242,WEAPON!B:B,0))</f>
        <v>14158</v>
      </c>
      <c r="D242" s="101">
        <f>COUNTIF($C$4:C242,C242)</f>
        <v>2</v>
      </c>
      <c r="E242" s="101">
        <f t="shared" si="17"/>
        <v>40</v>
      </c>
      <c r="F242" s="101">
        <f t="shared" si="18"/>
        <v>101080</v>
      </c>
      <c r="G242" s="101">
        <f t="shared" si="19"/>
        <v>120</v>
      </c>
      <c r="H242" s="101">
        <f t="shared" si="20"/>
        <v>1000000</v>
      </c>
      <c r="I242" s="101">
        <v>14158</v>
      </c>
      <c r="J242" s="101">
        <v>0</v>
      </c>
    </row>
    <row r="243" spans="1:10" ht="13.8" customHeight="1">
      <c r="A243" s="101">
        <f t="shared" si="16"/>
        <v>141583</v>
      </c>
      <c r="B243" s="100" t="s">
        <v>443</v>
      </c>
      <c r="C243" s="101">
        <f>INDEX(WEAPON!D:D,MATCH(B243,WEAPON!B:B,0))</f>
        <v>14158</v>
      </c>
      <c r="D243" s="101">
        <f>COUNTIF($C$4:C243,C243)</f>
        <v>3</v>
      </c>
      <c r="E243" s="101">
        <f t="shared" si="17"/>
        <v>50</v>
      </c>
      <c r="F243" s="101">
        <f t="shared" si="18"/>
        <v>101080</v>
      </c>
      <c r="G243" s="101">
        <f t="shared" si="19"/>
        <v>180</v>
      </c>
      <c r="H243" s="101">
        <f t="shared" si="20"/>
        <v>1500000</v>
      </c>
      <c r="I243" s="101">
        <v>0</v>
      </c>
      <c r="J243" s="101">
        <v>141581</v>
      </c>
    </row>
    <row r="244" spans="1:10" ht="13.8" customHeight="1">
      <c r="A244" s="101">
        <f t="shared" si="16"/>
        <v>123591</v>
      </c>
      <c r="B244" s="100" t="s">
        <v>445</v>
      </c>
      <c r="C244" s="101">
        <f>INDEX(WEAPON!D:D,MATCH(B244,WEAPON!B:B,0))</f>
        <v>12359</v>
      </c>
      <c r="D244" s="101">
        <f>COUNTIF($C$4:C244,C244)</f>
        <v>1</v>
      </c>
      <c r="E244" s="101">
        <f t="shared" si="17"/>
        <v>30</v>
      </c>
      <c r="F244" s="101">
        <f t="shared" si="18"/>
        <v>101081</v>
      </c>
      <c r="G244" s="101">
        <f t="shared" si="19"/>
        <v>0</v>
      </c>
      <c r="H244" s="101">
        <f t="shared" si="20"/>
        <v>0</v>
      </c>
      <c r="I244" s="101">
        <v>0</v>
      </c>
      <c r="J244" s="101">
        <v>0</v>
      </c>
    </row>
    <row r="245" spans="1:10" ht="13.8" customHeight="1">
      <c r="A245" s="101">
        <f t="shared" si="16"/>
        <v>123592</v>
      </c>
      <c r="B245" s="100" t="s">
        <v>445</v>
      </c>
      <c r="C245" s="101">
        <f>INDEX(WEAPON!D:D,MATCH(B245,WEAPON!B:B,0))</f>
        <v>12359</v>
      </c>
      <c r="D245" s="101">
        <f>COUNTIF($C$4:C245,C245)</f>
        <v>2</v>
      </c>
      <c r="E245" s="101">
        <f t="shared" si="17"/>
        <v>40</v>
      </c>
      <c r="F245" s="101">
        <f t="shared" si="18"/>
        <v>101081</v>
      </c>
      <c r="G245" s="101">
        <f t="shared" si="19"/>
        <v>120</v>
      </c>
      <c r="H245" s="101">
        <f t="shared" si="20"/>
        <v>1000000</v>
      </c>
      <c r="I245" s="101">
        <v>12359</v>
      </c>
      <c r="J245" s="101">
        <v>0</v>
      </c>
    </row>
    <row r="246" spans="1:10" ht="13.8" customHeight="1">
      <c r="A246" s="101">
        <f t="shared" si="16"/>
        <v>123593</v>
      </c>
      <c r="B246" s="100" t="s">
        <v>445</v>
      </c>
      <c r="C246" s="101">
        <f>INDEX(WEAPON!D:D,MATCH(B246,WEAPON!B:B,0))</f>
        <v>12359</v>
      </c>
      <c r="D246" s="101">
        <f>COUNTIF($C$4:C246,C246)</f>
        <v>3</v>
      </c>
      <c r="E246" s="101">
        <f t="shared" si="17"/>
        <v>50</v>
      </c>
      <c r="F246" s="101">
        <f t="shared" si="18"/>
        <v>101081</v>
      </c>
      <c r="G246" s="101">
        <f t="shared" si="19"/>
        <v>180</v>
      </c>
      <c r="H246" s="101">
        <f t="shared" si="20"/>
        <v>1500000</v>
      </c>
      <c r="I246" s="101">
        <v>0</v>
      </c>
      <c r="J246" s="101">
        <v>123593</v>
      </c>
    </row>
    <row r="247" spans="1:10" ht="13.8" customHeight="1">
      <c r="A247" s="101">
        <f t="shared" si="16"/>
        <v>241231</v>
      </c>
      <c r="B247" s="100" t="s">
        <v>447</v>
      </c>
      <c r="C247" s="101">
        <f>INDEX(WEAPON!D:D,MATCH(B247,WEAPON!B:B,0))</f>
        <v>24123</v>
      </c>
      <c r="D247" s="101">
        <f>COUNTIF($C$4:C247,C247)</f>
        <v>1</v>
      </c>
      <c r="E247" s="101">
        <f t="shared" si="17"/>
        <v>30</v>
      </c>
      <c r="F247" s="101">
        <f t="shared" si="18"/>
        <v>101082</v>
      </c>
      <c r="G247" s="101">
        <f t="shared" si="19"/>
        <v>0</v>
      </c>
      <c r="H247" s="101">
        <f t="shared" si="20"/>
        <v>0</v>
      </c>
      <c r="I247" s="101">
        <v>0</v>
      </c>
      <c r="J247" s="101">
        <v>0</v>
      </c>
    </row>
    <row r="248" spans="1:10" ht="13.8" customHeight="1">
      <c r="A248" s="101">
        <f t="shared" si="16"/>
        <v>241232</v>
      </c>
      <c r="B248" s="100" t="s">
        <v>447</v>
      </c>
      <c r="C248" s="101">
        <f>INDEX(WEAPON!D:D,MATCH(B248,WEAPON!B:B,0))</f>
        <v>24123</v>
      </c>
      <c r="D248" s="101">
        <f>COUNTIF($C$4:C248,C248)</f>
        <v>2</v>
      </c>
      <c r="E248" s="101">
        <f t="shared" si="17"/>
        <v>40</v>
      </c>
      <c r="F248" s="101">
        <f t="shared" si="18"/>
        <v>101082</v>
      </c>
      <c r="G248" s="101">
        <f t="shared" si="19"/>
        <v>120</v>
      </c>
      <c r="H248" s="101">
        <f t="shared" si="20"/>
        <v>1000000</v>
      </c>
      <c r="I248" s="101">
        <v>24123</v>
      </c>
      <c r="J248" s="101">
        <v>0</v>
      </c>
    </row>
    <row r="249" spans="1:10" ht="13.8" customHeight="1">
      <c r="A249" s="101">
        <f t="shared" si="16"/>
        <v>241233</v>
      </c>
      <c r="B249" s="100" t="s">
        <v>447</v>
      </c>
      <c r="C249" s="101">
        <f>INDEX(WEAPON!D:D,MATCH(B249,WEAPON!B:B,0))</f>
        <v>24123</v>
      </c>
      <c r="D249" s="101">
        <f>COUNTIF($C$4:C249,C249)</f>
        <v>3</v>
      </c>
      <c r="E249" s="101">
        <f t="shared" si="17"/>
        <v>50</v>
      </c>
      <c r="F249" s="101">
        <f t="shared" si="18"/>
        <v>101082</v>
      </c>
      <c r="G249" s="101">
        <f t="shared" si="19"/>
        <v>180</v>
      </c>
      <c r="H249" s="101">
        <f t="shared" si="20"/>
        <v>1500000</v>
      </c>
      <c r="I249" s="101">
        <v>0</v>
      </c>
      <c r="J249" s="101">
        <v>241232</v>
      </c>
    </row>
    <row r="250" spans="1:10" ht="13.8" customHeight="1">
      <c r="A250" s="101">
        <f t="shared" si="16"/>
        <v>113601</v>
      </c>
      <c r="B250" s="100" t="s">
        <v>449</v>
      </c>
      <c r="C250" s="101">
        <f>INDEX(WEAPON!D:D,MATCH(B250,WEAPON!B:B,0))</f>
        <v>11360</v>
      </c>
      <c r="D250" s="101">
        <f>COUNTIF($C$4:C250,C250)</f>
        <v>1</v>
      </c>
      <c r="E250" s="101">
        <f t="shared" si="17"/>
        <v>30</v>
      </c>
      <c r="F250" s="101">
        <f t="shared" si="18"/>
        <v>101083</v>
      </c>
      <c r="G250" s="101">
        <f t="shared" si="19"/>
        <v>0</v>
      </c>
      <c r="H250" s="101">
        <f t="shared" si="20"/>
        <v>0</v>
      </c>
      <c r="I250" s="101">
        <v>0</v>
      </c>
      <c r="J250" s="101">
        <v>0</v>
      </c>
    </row>
    <row r="251" spans="1:10" ht="13.8" customHeight="1">
      <c r="A251" s="101">
        <f t="shared" si="16"/>
        <v>113602</v>
      </c>
      <c r="B251" s="100" t="s">
        <v>449</v>
      </c>
      <c r="C251" s="101">
        <f>INDEX(WEAPON!D:D,MATCH(B251,WEAPON!B:B,0))</f>
        <v>11360</v>
      </c>
      <c r="D251" s="101">
        <f>COUNTIF($C$4:C251,C251)</f>
        <v>2</v>
      </c>
      <c r="E251" s="101">
        <f t="shared" si="17"/>
        <v>40</v>
      </c>
      <c r="F251" s="101">
        <f t="shared" si="18"/>
        <v>101083</v>
      </c>
      <c r="G251" s="101">
        <f t="shared" si="19"/>
        <v>120</v>
      </c>
      <c r="H251" s="101">
        <f t="shared" si="20"/>
        <v>1000000</v>
      </c>
      <c r="I251" s="101">
        <v>11360</v>
      </c>
      <c r="J251" s="101">
        <v>0</v>
      </c>
    </row>
    <row r="252" spans="1:10" ht="13.8" customHeight="1">
      <c r="A252" s="101">
        <f t="shared" si="16"/>
        <v>113603</v>
      </c>
      <c r="B252" s="100" t="s">
        <v>449</v>
      </c>
      <c r="C252" s="101">
        <f>INDEX(WEAPON!D:D,MATCH(B252,WEAPON!B:B,0))</f>
        <v>11360</v>
      </c>
      <c r="D252" s="101">
        <f>COUNTIF($C$4:C252,C252)</f>
        <v>3</v>
      </c>
      <c r="E252" s="101">
        <f t="shared" si="17"/>
        <v>50</v>
      </c>
      <c r="F252" s="101">
        <f t="shared" si="18"/>
        <v>101083</v>
      </c>
      <c r="G252" s="101">
        <f t="shared" si="19"/>
        <v>180</v>
      </c>
      <c r="H252" s="101">
        <f t="shared" si="20"/>
        <v>1500000</v>
      </c>
      <c r="I252" s="101">
        <v>0</v>
      </c>
      <c r="J252" s="101">
        <v>113602</v>
      </c>
    </row>
    <row r="253" spans="1:10" ht="13.8" customHeight="1">
      <c r="A253" s="101">
        <f t="shared" si="16"/>
        <v>213241</v>
      </c>
      <c r="B253" s="100" t="s">
        <v>451</v>
      </c>
      <c r="C253" s="101">
        <f>INDEX(WEAPON!D:D,MATCH(B253,WEAPON!B:B,0))</f>
        <v>21324</v>
      </c>
      <c r="D253" s="101">
        <f>COUNTIF($C$4:C253,C253)</f>
        <v>1</v>
      </c>
      <c r="E253" s="101">
        <f t="shared" si="17"/>
        <v>30</v>
      </c>
      <c r="F253" s="101">
        <f t="shared" si="18"/>
        <v>101084</v>
      </c>
      <c r="G253" s="101">
        <f t="shared" si="19"/>
        <v>0</v>
      </c>
      <c r="H253" s="101">
        <f t="shared" si="20"/>
        <v>0</v>
      </c>
      <c r="I253" s="101">
        <v>0</v>
      </c>
      <c r="J253" s="101">
        <v>0</v>
      </c>
    </row>
    <row r="254" spans="1:10" ht="13.8" customHeight="1">
      <c r="A254" s="101">
        <f t="shared" si="16"/>
        <v>213242</v>
      </c>
      <c r="B254" s="100" t="s">
        <v>451</v>
      </c>
      <c r="C254" s="101">
        <f>INDEX(WEAPON!D:D,MATCH(B254,WEAPON!B:B,0))</f>
        <v>21324</v>
      </c>
      <c r="D254" s="101">
        <f>COUNTIF($C$4:C254,C254)</f>
        <v>2</v>
      </c>
      <c r="E254" s="101">
        <f t="shared" si="17"/>
        <v>40</v>
      </c>
      <c r="F254" s="101">
        <f t="shared" si="18"/>
        <v>101084</v>
      </c>
      <c r="G254" s="101">
        <f t="shared" si="19"/>
        <v>120</v>
      </c>
      <c r="H254" s="101">
        <f t="shared" si="20"/>
        <v>1000000</v>
      </c>
      <c r="I254" s="101">
        <v>21324</v>
      </c>
      <c r="J254" s="101">
        <v>0</v>
      </c>
    </row>
    <row r="255" spans="1:10" ht="13.8" customHeight="1">
      <c r="A255" s="101">
        <f t="shared" si="16"/>
        <v>213243</v>
      </c>
      <c r="B255" s="100" t="s">
        <v>451</v>
      </c>
      <c r="C255" s="101">
        <f>INDEX(WEAPON!D:D,MATCH(B255,WEAPON!B:B,0))</f>
        <v>21324</v>
      </c>
      <c r="D255" s="101">
        <f>COUNTIF($C$4:C255,C255)</f>
        <v>3</v>
      </c>
      <c r="E255" s="101">
        <f t="shared" si="17"/>
        <v>50</v>
      </c>
      <c r="F255" s="101">
        <f t="shared" si="18"/>
        <v>101084</v>
      </c>
      <c r="G255" s="101">
        <f t="shared" si="19"/>
        <v>180</v>
      </c>
      <c r="H255" s="101">
        <f t="shared" si="20"/>
        <v>1500000</v>
      </c>
      <c r="I255" s="101">
        <v>0</v>
      </c>
      <c r="J255" s="101">
        <v>213243</v>
      </c>
    </row>
    <row r="256" spans="1:10" ht="13.8" customHeight="1">
      <c r="A256" s="101">
        <f t="shared" si="16"/>
        <v>142611</v>
      </c>
      <c r="B256" s="100" t="s">
        <v>453</v>
      </c>
      <c r="C256" s="101">
        <f>INDEX(WEAPON!D:D,MATCH(B256,WEAPON!B:B,0))</f>
        <v>14261</v>
      </c>
      <c r="D256" s="101">
        <f>COUNTIF($C$4:C256,C256)</f>
        <v>1</v>
      </c>
      <c r="E256" s="101">
        <f t="shared" si="17"/>
        <v>30</v>
      </c>
      <c r="F256" s="101">
        <f t="shared" si="18"/>
        <v>101085</v>
      </c>
      <c r="G256" s="101">
        <f t="shared" si="19"/>
        <v>0</v>
      </c>
      <c r="H256" s="101">
        <f t="shared" si="20"/>
        <v>0</v>
      </c>
      <c r="I256" s="101">
        <v>0</v>
      </c>
      <c r="J256" s="101">
        <v>0</v>
      </c>
    </row>
    <row r="257" spans="1:10" ht="13.8" customHeight="1">
      <c r="A257" s="101">
        <f t="shared" si="16"/>
        <v>142612</v>
      </c>
      <c r="B257" s="100" t="s">
        <v>453</v>
      </c>
      <c r="C257" s="101">
        <f>INDEX(WEAPON!D:D,MATCH(B257,WEAPON!B:B,0))</f>
        <v>14261</v>
      </c>
      <c r="D257" s="101">
        <f>COUNTIF($C$4:C257,C257)</f>
        <v>2</v>
      </c>
      <c r="E257" s="101">
        <f t="shared" si="17"/>
        <v>40</v>
      </c>
      <c r="F257" s="101">
        <f t="shared" si="18"/>
        <v>101085</v>
      </c>
      <c r="G257" s="101">
        <f t="shared" si="19"/>
        <v>120</v>
      </c>
      <c r="H257" s="101">
        <f t="shared" si="20"/>
        <v>1000000</v>
      </c>
      <c r="I257" s="101">
        <v>14261</v>
      </c>
      <c r="J257" s="101">
        <v>0</v>
      </c>
    </row>
    <row r="258" spans="1:10" ht="13.8" customHeight="1">
      <c r="A258" s="101">
        <f t="shared" si="16"/>
        <v>142613</v>
      </c>
      <c r="B258" s="100" t="s">
        <v>453</v>
      </c>
      <c r="C258" s="101">
        <f>INDEX(WEAPON!D:D,MATCH(B258,WEAPON!B:B,0))</f>
        <v>14261</v>
      </c>
      <c r="D258" s="101">
        <f>COUNTIF($C$4:C258,C258)</f>
        <v>3</v>
      </c>
      <c r="E258" s="101">
        <f t="shared" si="17"/>
        <v>50</v>
      </c>
      <c r="F258" s="101">
        <f t="shared" si="18"/>
        <v>101085</v>
      </c>
      <c r="G258" s="101">
        <f t="shared" si="19"/>
        <v>180</v>
      </c>
      <c r="H258" s="101">
        <f t="shared" si="20"/>
        <v>1500000</v>
      </c>
      <c r="I258" s="101">
        <v>0</v>
      </c>
      <c r="J258" s="101">
        <v>142611</v>
      </c>
    </row>
    <row r="259" spans="1:10" ht="13.8" customHeight="1">
      <c r="A259" s="101">
        <f t="shared" si="16"/>
        <v>111621</v>
      </c>
      <c r="B259" s="100" t="s">
        <v>455</v>
      </c>
      <c r="C259" s="101">
        <f>INDEX(WEAPON!D:D,MATCH(B259,WEAPON!B:B,0))</f>
        <v>11162</v>
      </c>
      <c r="D259" s="101">
        <f>COUNTIF($C$4:C259,C259)</f>
        <v>1</v>
      </c>
      <c r="E259" s="101">
        <f t="shared" si="17"/>
        <v>30</v>
      </c>
      <c r="F259" s="101">
        <f t="shared" si="18"/>
        <v>101086</v>
      </c>
      <c r="G259" s="101">
        <f t="shared" si="19"/>
        <v>0</v>
      </c>
      <c r="H259" s="101">
        <f t="shared" si="20"/>
        <v>0</v>
      </c>
      <c r="I259" s="101">
        <v>0</v>
      </c>
      <c r="J259" s="101">
        <v>0</v>
      </c>
    </row>
    <row r="260" spans="1:10" ht="13.8" customHeight="1">
      <c r="A260" s="101">
        <f t="shared" ref="A260:A291" si="21">C260*ID규칙_한계_해방_그룹_단위+D260</f>
        <v>111622</v>
      </c>
      <c r="B260" s="100" t="s">
        <v>455</v>
      </c>
      <c r="C260" s="101">
        <f>INDEX(WEAPON!D:D,MATCH(B260,WEAPON!B:B,0))</f>
        <v>11162</v>
      </c>
      <c r="D260" s="101">
        <f>COUNTIF($C$4:C260,C260)</f>
        <v>2</v>
      </c>
      <c r="E260" s="101">
        <f t="shared" si="17"/>
        <v>40</v>
      </c>
      <c r="F260" s="101">
        <f t="shared" si="18"/>
        <v>101086</v>
      </c>
      <c r="G260" s="101">
        <f t="shared" si="19"/>
        <v>120</v>
      </c>
      <c r="H260" s="101">
        <f t="shared" si="20"/>
        <v>1000000</v>
      </c>
      <c r="I260" s="101">
        <v>11162</v>
      </c>
      <c r="J260" s="101">
        <v>0</v>
      </c>
    </row>
    <row r="261" spans="1:10" ht="13.8" customHeight="1">
      <c r="A261" s="101">
        <f t="shared" si="21"/>
        <v>111623</v>
      </c>
      <c r="B261" s="100" t="s">
        <v>455</v>
      </c>
      <c r="C261" s="101">
        <f>INDEX(WEAPON!D:D,MATCH(B261,WEAPON!B:B,0))</f>
        <v>11162</v>
      </c>
      <c r="D261" s="101">
        <f>COUNTIF($C$4:C261,C261)</f>
        <v>3</v>
      </c>
      <c r="E261" s="101">
        <f t="shared" ref="E261:E291" si="22">IF(D261=1,30,D261*10+20)</f>
        <v>50</v>
      </c>
      <c r="F261" s="101">
        <f t="shared" si="18"/>
        <v>101086</v>
      </c>
      <c r="G261" s="101">
        <f t="shared" si="19"/>
        <v>180</v>
      </c>
      <c r="H261" s="101">
        <f t="shared" si="20"/>
        <v>1500000</v>
      </c>
      <c r="I261" s="101">
        <v>0</v>
      </c>
      <c r="J261" s="101">
        <v>111623</v>
      </c>
    </row>
    <row r="262" spans="1:10" ht="13.8" customHeight="1">
      <c r="A262" s="101">
        <f t="shared" si="21"/>
        <v>213251</v>
      </c>
      <c r="B262" s="100" t="s">
        <v>457</v>
      </c>
      <c r="C262" s="101">
        <f>INDEX(WEAPON!D:D,MATCH(B262,WEAPON!B:B,0))</f>
        <v>21325</v>
      </c>
      <c r="D262" s="101">
        <f>COUNTIF($C$4:C262,C262)</f>
        <v>1</v>
      </c>
      <c r="E262" s="101">
        <f t="shared" si="22"/>
        <v>30</v>
      </c>
      <c r="F262" s="101">
        <f t="shared" si="18"/>
        <v>101087</v>
      </c>
      <c r="G262" s="101">
        <f t="shared" si="19"/>
        <v>0</v>
      </c>
      <c r="H262" s="101">
        <f t="shared" si="20"/>
        <v>0</v>
      </c>
      <c r="I262" s="101">
        <v>0</v>
      </c>
      <c r="J262" s="101">
        <v>0</v>
      </c>
    </row>
    <row r="263" spans="1:10" ht="13.8" customHeight="1">
      <c r="A263" s="101">
        <f t="shared" si="21"/>
        <v>213252</v>
      </c>
      <c r="B263" s="100" t="s">
        <v>457</v>
      </c>
      <c r="C263" s="101">
        <f>INDEX(WEAPON!D:D,MATCH(B263,WEAPON!B:B,0))</f>
        <v>21325</v>
      </c>
      <c r="D263" s="101">
        <f>COUNTIF($C$4:C263,C263)</f>
        <v>2</v>
      </c>
      <c r="E263" s="101">
        <f t="shared" si="22"/>
        <v>40</v>
      </c>
      <c r="F263" s="101">
        <f t="shared" si="18"/>
        <v>101087</v>
      </c>
      <c r="G263" s="101">
        <f t="shared" si="19"/>
        <v>120</v>
      </c>
      <c r="H263" s="101">
        <f t="shared" si="20"/>
        <v>1000000</v>
      </c>
      <c r="I263" s="101">
        <v>21325</v>
      </c>
      <c r="J263" s="101">
        <v>0</v>
      </c>
    </row>
    <row r="264" spans="1:10" ht="13.8" customHeight="1">
      <c r="A264" s="101">
        <f t="shared" si="21"/>
        <v>213253</v>
      </c>
      <c r="B264" s="100" t="s">
        <v>457</v>
      </c>
      <c r="C264" s="101">
        <f>INDEX(WEAPON!D:D,MATCH(B264,WEAPON!B:B,0))</f>
        <v>21325</v>
      </c>
      <c r="D264" s="101">
        <f>COUNTIF($C$4:C264,C264)</f>
        <v>3</v>
      </c>
      <c r="E264" s="101">
        <f t="shared" si="22"/>
        <v>50</v>
      </c>
      <c r="F264" s="101">
        <f t="shared" ref="F264:F291" si="23">IF(E263=50,F263+1,F263)</f>
        <v>101087</v>
      </c>
      <c r="G264" s="101">
        <f t="shared" ref="G264:G291" si="24">IF(G263=180,0,G261)</f>
        <v>180</v>
      </c>
      <c r="H264" s="101">
        <f t="shared" si="20"/>
        <v>1500000</v>
      </c>
      <c r="I264" s="101">
        <v>0</v>
      </c>
      <c r="J264" s="101">
        <v>213251</v>
      </c>
    </row>
    <row r="265" spans="1:10" ht="13.8" customHeight="1">
      <c r="A265" s="101">
        <f t="shared" si="21"/>
        <v>123631</v>
      </c>
      <c r="B265" s="100" t="s">
        <v>459</v>
      </c>
      <c r="C265" s="101">
        <f>INDEX(WEAPON!D:D,MATCH(B265,WEAPON!B:B,0))</f>
        <v>12363</v>
      </c>
      <c r="D265" s="101">
        <f>COUNTIF($C$4:C265,C265)</f>
        <v>1</v>
      </c>
      <c r="E265" s="101">
        <f t="shared" si="22"/>
        <v>30</v>
      </c>
      <c r="F265" s="101">
        <f t="shared" si="23"/>
        <v>101088</v>
      </c>
      <c r="G265" s="101">
        <f t="shared" si="24"/>
        <v>0</v>
      </c>
      <c r="H265" s="101">
        <f t="shared" si="20"/>
        <v>0</v>
      </c>
      <c r="I265" s="101">
        <v>0</v>
      </c>
      <c r="J265" s="101">
        <v>0</v>
      </c>
    </row>
    <row r="266" spans="1:10" ht="13.8" customHeight="1">
      <c r="A266" s="101">
        <f t="shared" si="21"/>
        <v>123632</v>
      </c>
      <c r="B266" s="100" t="s">
        <v>459</v>
      </c>
      <c r="C266" s="101">
        <f>INDEX(WEAPON!D:D,MATCH(B266,WEAPON!B:B,0))</f>
        <v>12363</v>
      </c>
      <c r="D266" s="101">
        <f>COUNTIF($C$4:C266,C266)</f>
        <v>2</v>
      </c>
      <c r="E266" s="101">
        <f t="shared" si="22"/>
        <v>40</v>
      </c>
      <c r="F266" s="101">
        <f t="shared" si="23"/>
        <v>101088</v>
      </c>
      <c r="G266" s="101">
        <f t="shared" si="24"/>
        <v>120</v>
      </c>
      <c r="H266" s="101">
        <f t="shared" si="20"/>
        <v>1000000</v>
      </c>
      <c r="I266" s="101">
        <v>12363</v>
      </c>
      <c r="J266" s="101">
        <v>0</v>
      </c>
    </row>
    <row r="267" spans="1:10" ht="13.8" customHeight="1">
      <c r="A267" s="101">
        <f t="shared" si="21"/>
        <v>123633</v>
      </c>
      <c r="B267" s="100" t="s">
        <v>459</v>
      </c>
      <c r="C267" s="101">
        <f>INDEX(WEAPON!D:D,MATCH(B267,WEAPON!B:B,0))</f>
        <v>12363</v>
      </c>
      <c r="D267" s="101">
        <f>COUNTIF($C$4:C267,C267)</f>
        <v>3</v>
      </c>
      <c r="E267" s="101">
        <f t="shared" si="22"/>
        <v>50</v>
      </c>
      <c r="F267" s="101">
        <f t="shared" si="23"/>
        <v>101088</v>
      </c>
      <c r="G267" s="101">
        <f t="shared" si="24"/>
        <v>180</v>
      </c>
      <c r="H267" s="101">
        <f t="shared" si="20"/>
        <v>1500000</v>
      </c>
      <c r="I267" s="101">
        <v>0</v>
      </c>
      <c r="J267" s="101">
        <v>123631</v>
      </c>
    </row>
    <row r="268" spans="1:10" ht="13.8" customHeight="1">
      <c r="A268" s="101">
        <f t="shared" si="21"/>
        <v>213261</v>
      </c>
      <c r="B268" s="100" t="s">
        <v>461</v>
      </c>
      <c r="C268" s="101">
        <f>INDEX(WEAPON!D:D,MATCH(B268,WEAPON!B:B,0))</f>
        <v>21326</v>
      </c>
      <c r="D268" s="101">
        <f>COUNTIF($C$4:C268,C268)</f>
        <v>1</v>
      </c>
      <c r="E268" s="101">
        <f t="shared" si="22"/>
        <v>30</v>
      </c>
      <c r="F268" s="101">
        <f t="shared" si="23"/>
        <v>101089</v>
      </c>
      <c r="G268" s="101">
        <f t="shared" si="24"/>
        <v>0</v>
      </c>
      <c r="H268" s="101">
        <f t="shared" si="20"/>
        <v>0</v>
      </c>
      <c r="I268" s="101">
        <v>0</v>
      </c>
      <c r="J268" s="101">
        <v>0</v>
      </c>
    </row>
    <row r="269" spans="1:10" ht="13.8" customHeight="1">
      <c r="A269" s="101">
        <f t="shared" si="21"/>
        <v>213262</v>
      </c>
      <c r="B269" s="100" t="s">
        <v>461</v>
      </c>
      <c r="C269" s="101">
        <f>INDEX(WEAPON!D:D,MATCH(B269,WEAPON!B:B,0))</f>
        <v>21326</v>
      </c>
      <c r="D269" s="101">
        <f>COUNTIF($C$4:C269,C269)</f>
        <v>2</v>
      </c>
      <c r="E269" s="101">
        <f t="shared" si="22"/>
        <v>40</v>
      </c>
      <c r="F269" s="101">
        <f t="shared" si="23"/>
        <v>101089</v>
      </c>
      <c r="G269" s="101">
        <f t="shared" si="24"/>
        <v>120</v>
      </c>
      <c r="H269" s="101">
        <f t="shared" si="20"/>
        <v>1000000</v>
      </c>
      <c r="I269" s="101">
        <v>21326</v>
      </c>
      <c r="J269" s="101">
        <v>0</v>
      </c>
    </row>
    <row r="270" spans="1:10" ht="13.8" customHeight="1">
      <c r="A270" s="101">
        <f t="shared" si="21"/>
        <v>213263</v>
      </c>
      <c r="B270" s="100" t="s">
        <v>461</v>
      </c>
      <c r="C270" s="101">
        <f>INDEX(WEAPON!D:D,MATCH(B270,WEAPON!B:B,0))</f>
        <v>21326</v>
      </c>
      <c r="D270" s="101">
        <f>COUNTIF($C$4:C270,C270)</f>
        <v>3</v>
      </c>
      <c r="E270" s="101">
        <f t="shared" si="22"/>
        <v>50</v>
      </c>
      <c r="F270" s="101">
        <f t="shared" si="23"/>
        <v>101089</v>
      </c>
      <c r="G270" s="101">
        <f t="shared" si="24"/>
        <v>180</v>
      </c>
      <c r="H270" s="101">
        <f t="shared" si="20"/>
        <v>1500000</v>
      </c>
      <c r="I270" s="101">
        <v>0</v>
      </c>
      <c r="J270" s="101">
        <v>213261</v>
      </c>
    </row>
    <row r="271" spans="1:10" ht="13.8" customHeight="1">
      <c r="A271" s="101">
        <f t="shared" si="21"/>
        <v>213271</v>
      </c>
      <c r="B271" s="100" t="s">
        <v>463</v>
      </c>
      <c r="C271" s="101">
        <f>INDEX(WEAPON!D:D,MATCH(B271,WEAPON!B:B,0))</f>
        <v>21327</v>
      </c>
      <c r="D271" s="101">
        <f>COUNTIF($C$4:C271,C271)</f>
        <v>1</v>
      </c>
      <c r="E271" s="101">
        <f t="shared" si="22"/>
        <v>30</v>
      </c>
      <c r="F271" s="101">
        <f t="shared" si="23"/>
        <v>101090</v>
      </c>
      <c r="G271" s="101">
        <f t="shared" si="24"/>
        <v>0</v>
      </c>
      <c r="H271" s="101">
        <f t="shared" si="20"/>
        <v>0</v>
      </c>
      <c r="I271" s="101">
        <v>0</v>
      </c>
      <c r="J271" s="101">
        <v>0</v>
      </c>
    </row>
    <row r="272" spans="1:10" ht="13.8" customHeight="1">
      <c r="A272" s="101">
        <f t="shared" si="21"/>
        <v>213272</v>
      </c>
      <c r="B272" s="100" t="s">
        <v>463</v>
      </c>
      <c r="C272" s="101">
        <f>INDEX(WEAPON!D:D,MATCH(B272,WEAPON!B:B,0))</f>
        <v>21327</v>
      </c>
      <c r="D272" s="101">
        <f>COUNTIF($C$4:C272,C272)</f>
        <v>2</v>
      </c>
      <c r="E272" s="101">
        <f t="shared" si="22"/>
        <v>40</v>
      </c>
      <c r="F272" s="101">
        <f t="shared" si="23"/>
        <v>101090</v>
      </c>
      <c r="G272" s="101">
        <f t="shared" si="24"/>
        <v>120</v>
      </c>
      <c r="H272" s="101">
        <f t="shared" ref="H272:H291" si="25">IF(H271=1500000,H269,H269)</f>
        <v>1000000</v>
      </c>
      <c r="I272" s="101">
        <v>21327</v>
      </c>
      <c r="J272" s="101">
        <v>0</v>
      </c>
    </row>
    <row r="273" spans="1:10" ht="13.8" customHeight="1">
      <c r="A273" s="101">
        <f t="shared" si="21"/>
        <v>213273</v>
      </c>
      <c r="B273" s="100" t="s">
        <v>463</v>
      </c>
      <c r="C273" s="101">
        <f>INDEX(WEAPON!D:D,MATCH(B273,WEAPON!B:B,0))</f>
        <v>21327</v>
      </c>
      <c r="D273" s="101">
        <f>COUNTIF($C$4:C273,C273)</f>
        <v>3</v>
      </c>
      <c r="E273" s="101">
        <f t="shared" si="22"/>
        <v>50</v>
      </c>
      <c r="F273" s="101">
        <f t="shared" si="23"/>
        <v>101090</v>
      </c>
      <c r="G273" s="101">
        <f t="shared" si="24"/>
        <v>180</v>
      </c>
      <c r="H273" s="101">
        <f t="shared" si="25"/>
        <v>1500000</v>
      </c>
      <c r="I273" s="101">
        <v>0</v>
      </c>
      <c r="J273" s="101">
        <v>213273</v>
      </c>
    </row>
    <row r="274" spans="1:10" ht="13.8" customHeight="1">
      <c r="A274" s="101">
        <f t="shared" si="21"/>
        <v>243281</v>
      </c>
      <c r="B274" s="100" t="s">
        <v>465</v>
      </c>
      <c r="C274" s="101">
        <f>INDEX(WEAPON!D:D,MATCH(B274,WEAPON!B:B,0))</f>
        <v>24328</v>
      </c>
      <c r="D274" s="101">
        <f>COUNTIF($C$4:C274,C274)</f>
        <v>1</v>
      </c>
      <c r="E274" s="101">
        <f t="shared" si="22"/>
        <v>30</v>
      </c>
      <c r="F274" s="101">
        <f t="shared" si="23"/>
        <v>101091</v>
      </c>
      <c r="G274" s="101">
        <f t="shared" si="24"/>
        <v>0</v>
      </c>
      <c r="H274" s="101">
        <f t="shared" si="25"/>
        <v>0</v>
      </c>
      <c r="I274" s="101">
        <v>0</v>
      </c>
      <c r="J274" s="101">
        <v>0</v>
      </c>
    </row>
    <row r="275" spans="1:10" ht="13.8" customHeight="1">
      <c r="A275" s="101">
        <f t="shared" si="21"/>
        <v>243282</v>
      </c>
      <c r="B275" s="100" t="s">
        <v>465</v>
      </c>
      <c r="C275" s="101">
        <f>INDEX(WEAPON!D:D,MATCH(B275,WEAPON!B:B,0))</f>
        <v>24328</v>
      </c>
      <c r="D275" s="101">
        <f>COUNTIF($C$4:C275,C275)</f>
        <v>2</v>
      </c>
      <c r="E275" s="101">
        <f t="shared" si="22"/>
        <v>40</v>
      </c>
      <c r="F275" s="101">
        <f t="shared" si="23"/>
        <v>101091</v>
      </c>
      <c r="G275" s="101">
        <f t="shared" si="24"/>
        <v>120</v>
      </c>
      <c r="H275" s="101">
        <f t="shared" si="25"/>
        <v>1000000</v>
      </c>
      <c r="I275" s="101">
        <v>24328</v>
      </c>
      <c r="J275" s="101">
        <v>0</v>
      </c>
    </row>
    <row r="276" spans="1:10" ht="13.8" customHeight="1">
      <c r="A276" s="101">
        <f t="shared" si="21"/>
        <v>243283</v>
      </c>
      <c r="B276" s="100" t="s">
        <v>465</v>
      </c>
      <c r="C276" s="101">
        <f>INDEX(WEAPON!D:D,MATCH(B276,WEAPON!B:B,0))</f>
        <v>24328</v>
      </c>
      <c r="D276" s="101">
        <f>COUNTIF($C$4:C276,C276)</f>
        <v>3</v>
      </c>
      <c r="E276" s="101">
        <f t="shared" si="22"/>
        <v>50</v>
      </c>
      <c r="F276" s="101">
        <f t="shared" si="23"/>
        <v>101091</v>
      </c>
      <c r="G276" s="101">
        <f t="shared" si="24"/>
        <v>180</v>
      </c>
      <c r="H276" s="101">
        <f t="shared" si="25"/>
        <v>1500000</v>
      </c>
      <c r="I276" s="101">
        <v>0</v>
      </c>
      <c r="J276" s="101">
        <v>243281</v>
      </c>
    </row>
    <row r="277" spans="1:10" ht="13.8" customHeight="1">
      <c r="A277" s="101">
        <f t="shared" si="21"/>
        <v>113641</v>
      </c>
      <c r="B277" s="100" t="s">
        <v>467</v>
      </c>
      <c r="C277" s="101">
        <f>INDEX(WEAPON!D:D,MATCH(B277,WEAPON!B:B,0))</f>
        <v>11364</v>
      </c>
      <c r="D277" s="101">
        <f>COUNTIF($C$4:C277,C277)</f>
        <v>1</v>
      </c>
      <c r="E277" s="101">
        <f t="shared" si="22"/>
        <v>30</v>
      </c>
      <c r="F277" s="101">
        <f t="shared" si="23"/>
        <v>101092</v>
      </c>
      <c r="G277" s="101">
        <f t="shared" si="24"/>
        <v>0</v>
      </c>
      <c r="H277" s="101">
        <f t="shared" si="25"/>
        <v>0</v>
      </c>
      <c r="I277" s="101">
        <v>0</v>
      </c>
      <c r="J277" s="101">
        <v>0</v>
      </c>
    </row>
    <row r="278" spans="1:10" ht="13.8" customHeight="1">
      <c r="A278" s="101">
        <f t="shared" si="21"/>
        <v>113642</v>
      </c>
      <c r="B278" s="100" t="s">
        <v>467</v>
      </c>
      <c r="C278" s="101">
        <f>INDEX(WEAPON!D:D,MATCH(B278,WEAPON!B:B,0))</f>
        <v>11364</v>
      </c>
      <c r="D278" s="101">
        <f>COUNTIF($C$4:C278,C278)</f>
        <v>2</v>
      </c>
      <c r="E278" s="101">
        <f t="shared" si="22"/>
        <v>40</v>
      </c>
      <c r="F278" s="101">
        <f t="shared" si="23"/>
        <v>101092</v>
      </c>
      <c r="G278" s="101">
        <f t="shared" si="24"/>
        <v>120</v>
      </c>
      <c r="H278" s="101">
        <f t="shared" si="25"/>
        <v>1000000</v>
      </c>
      <c r="I278" s="101">
        <v>11364</v>
      </c>
      <c r="J278" s="101">
        <v>0</v>
      </c>
    </row>
    <row r="279" spans="1:10" ht="13.8" customHeight="1">
      <c r="A279" s="101">
        <f t="shared" si="21"/>
        <v>113643</v>
      </c>
      <c r="B279" s="100" t="s">
        <v>467</v>
      </c>
      <c r="C279" s="101">
        <f>INDEX(WEAPON!D:D,MATCH(B279,WEAPON!B:B,0))</f>
        <v>11364</v>
      </c>
      <c r="D279" s="101">
        <f>COUNTIF($C$4:C279,C279)</f>
        <v>3</v>
      </c>
      <c r="E279" s="101">
        <f t="shared" si="22"/>
        <v>50</v>
      </c>
      <c r="F279" s="101">
        <f t="shared" si="23"/>
        <v>101092</v>
      </c>
      <c r="G279" s="101">
        <f t="shared" si="24"/>
        <v>180</v>
      </c>
      <c r="H279" s="101">
        <f t="shared" si="25"/>
        <v>1500000</v>
      </c>
      <c r="I279" s="101">
        <v>0</v>
      </c>
      <c r="J279" s="101">
        <v>113643</v>
      </c>
    </row>
    <row r="280" spans="1:10" ht="13.8" customHeight="1">
      <c r="A280" s="101">
        <f t="shared" si="21"/>
        <v>123651</v>
      </c>
      <c r="B280" s="100" t="s">
        <v>469</v>
      </c>
      <c r="C280" s="101">
        <f>INDEX(WEAPON!D:D,MATCH(B280,WEAPON!B:B,0))</f>
        <v>12365</v>
      </c>
      <c r="D280" s="101">
        <f>COUNTIF($C$4:C280,C280)</f>
        <v>1</v>
      </c>
      <c r="E280" s="101">
        <f t="shared" si="22"/>
        <v>30</v>
      </c>
      <c r="F280" s="101">
        <f t="shared" si="23"/>
        <v>101093</v>
      </c>
      <c r="G280" s="101">
        <f t="shared" si="24"/>
        <v>0</v>
      </c>
      <c r="H280" s="101">
        <f t="shared" si="25"/>
        <v>0</v>
      </c>
      <c r="I280" s="101">
        <v>0</v>
      </c>
      <c r="J280" s="101">
        <v>0</v>
      </c>
    </row>
    <row r="281" spans="1:10" ht="13.8" customHeight="1">
      <c r="A281" s="101">
        <f t="shared" si="21"/>
        <v>123652</v>
      </c>
      <c r="B281" s="100" t="s">
        <v>469</v>
      </c>
      <c r="C281" s="101">
        <f>INDEX(WEAPON!D:D,MATCH(B281,WEAPON!B:B,0))</f>
        <v>12365</v>
      </c>
      <c r="D281" s="101">
        <f>COUNTIF($C$4:C281,C281)</f>
        <v>2</v>
      </c>
      <c r="E281" s="101">
        <f t="shared" si="22"/>
        <v>40</v>
      </c>
      <c r="F281" s="101">
        <f t="shared" si="23"/>
        <v>101093</v>
      </c>
      <c r="G281" s="101">
        <f t="shared" si="24"/>
        <v>120</v>
      </c>
      <c r="H281" s="101">
        <f t="shared" si="25"/>
        <v>1000000</v>
      </c>
      <c r="I281" s="101">
        <v>12365</v>
      </c>
      <c r="J281" s="101">
        <v>0</v>
      </c>
    </row>
    <row r="282" spans="1:10" ht="13.8" customHeight="1">
      <c r="A282" s="101">
        <f t="shared" si="21"/>
        <v>123653</v>
      </c>
      <c r="B282" s="100" t="s">
        <v>469</v>
      </c>
      <c r="C282" s="101">
        <f>INDEX(WEAPON!D:D,MATCH(B282,WEAPON!B:B,0))</f>
        <v>12365</v>
      </c>
      <c r="D282" s="101">
        <f>COUNTIF($C$4:C282,C282)</f>
        <v>3</v>
      </c>
      <c r="E282" s="101">
        <f t="shared" si="22"/>
        <v>50</v>
      </c>
      <c r="F282" s="101">
        <f t="shared" si="23"/>
        <v>101093</v>
      </c>
      <c r="G282" s="101">
        <f t="shared" si="24"/>
        <v>180</v>
      </c>
      <c r="H282" s="101">
        <f t="shared" si="25"/>
        <v>1500000</v>
      </c>
      <c r="I282" s="101">
        <v>0</v>
      </c>
      <c r="J282" s="101">
        <v>123653</v>
      </c>
    </row>
    <row r="283" spans="1:10" ht="13.8" customHeight="1">
      <c r="A283" s="101">
        <f t="shared" si="21"/>
        <v>113661</v>
      </c>
      <c r="B283" s="100" t="s">
        <v>471</v>
      </c>
      <c r="C283" s="101">
        <f>INDEX(WEAPON!D:D,MATCH(B283,WEAPON!B:B,0))</f>
        <v>11366</v>
      </c>
      <c r="D283" s="101">
        <f>COUNTIF($C$4:C283,C283)</f>
        <v>1</v>
      </c>
      <c r="E283" s="101">
        <f t="shared" si="22"/>
        <v>30</v>
      </c>
      <c r="F283" s="101">
        <f t="shared" si="23"/>
        <v>101094</v>
      </c>
      <c r="G283" s="101">
        <f t="shared" si="24"/>
        <v>0</v>
      </c>
      <c r="H283" s="101">
        <f t="shared" si="25"/>
        <v>0</v>
      </c>
      <c r="I283" s="101">
        <v>0</v>
      </c>
      <c r="J283" s="101">
        <v>0</v>
      </c>
    </row>
    <row r="284" spans="1:10" ht="13.8" customHeight="1">
      <c r="A284" s="101">
        <f t="shared" si="21"/>
        <v>113662</v>
      </c>
      <c r="B284" s="100" t="s">
        <v>471</v>
      </c>
      <c r="C284" s="101">
        <f>INDEX(WEAPON!D:D,MATCH(B284,WEAPON!B:B,0))</f>
        <v>11366</v>
      </c>
      <c r="D284" s="101">
        <f>COUNTIF($C$4:C284,C284)</f>
        <v>2</v>
      </c>
      <c r="E284" s="101">
        <f t="shared" si="22"/>
        <v>40</v>
      </c>
      <c r="F284" s="101">
        <f t="shared" si="23"/>
        <v>101094</v>
      </c>
      <c r="G284" s="101">
        <f t="shared" si="24"/>
        <v>120</v>
      </c>
      <c r="H284" s="101">
        <f t="shared" si="25"/>
        <v>1000000</v>
      </c>
      <c r="I284" s="101">
        <v>11366</v>
      </c>
      <c r="J284" s="101">
        <v>0</v>
      </c>
    </row>
    <row r="285" spans="1:10" ht="13.8" customHeight="1">
      <c r="A285" s="101">
        <f t="shared" si="21"/>
        <v>113663</v>
      </c>
      <c r="B285" s="100" t="s">
        <v>471</v>
      </c>
      <c r="C285" s="101">
        <f>INDEX(WEAPON!D:D,MATCH(B285,WEAPON!B:B,0))</f>
        <v>11366</v>
      </c>
      <c r="D285" s="101">
        <f>COUNTIF($C$4:C285,C285)</f>
        <v>3</v>
      </c>
      <c r="E285" s="101">
        <f t="shared" si="22"/>
        <v>50</v>
      </c>
      <c r="F285" s="101">
        <f t="shared" si="23"/>
        <v>101094</v>
      </c>
      <c r="G285" s="101">
        <f t="shared" si="24"/>
        <v>180</v>
      </c>
      <c r="H285" s="101">
        <f t="shared" si="25"/>
        <v>1500000</v>
      </c>
      <c r="I285" s="101">
        <v>0</v>
      </c>
      <c r="J285" s="101">
        <v>113663</v>
      </c>
    </row>
    <row r="286" spans="1:10" ht="13.8" customHeight="1">
      <c r="A286" s="101">
        <f t="shared" si="21"/>
        <v>243291</v>
      </c>
      <c r="B286" s="100" t="s">
        <v>473</v>
      </c>
      <c r="C286" s="101">
        <f>INDEX(WEAPON!D:D,MATCH(B286,WEAPON!B:B,0))</f>
        <v>24329</v>
      </c>
      <c r="D286" s="101">
        <f>COUNTIF($C$4:C286,C286)</f>
        <v>1</v>
      </c>
      <c r="E286" s="101">
        <f t="shared" si="22"/>
        <v>30</v>
      </c>
      <c r="F286" s="101">
        <f t="shared" si="23"/>
        <v>101095</v>
      </c>
      <c r="G286" s="101">
        <f t="shared" si="24"/>
        <v>0</v>
      </c>
      <c r="H286" s="101">
        <f t="shared" si="25"/>
        <v>0</v>
      </c>
      <c r="I286" s="101">
        <v>0</v>
      </c>
      <c r="J286" s="101">
        <v>0</v>
      </c>
    </row>
    <row r="287" spans="1:10" ht="13.8" customHeight="1">
      <c r="A287" s="101">
        <f t="shared" si="21"/>
        <v>243292</v>
      </c>
      <c r="B287" s="100" t="s">
        <v>473</v>
      </c>
      <c r="C287" s="101">
        <f>INDEX(WEAPON!D:D,MATCH(B287,WEAPON!B:B,0))</f>
        <v>24329</v>
      </c>
      <c r="D287" s="101">
        <f>COUNTIF($C$4:C287,C287)</f>
        <v>2</v>
      </c>
      <c r="E287" s="101">
        <f t="shared" si="22"/>
        <v>40</v>
      </c>
      <c r="F287" s="101">
        <f t="shared" si="23"/>
        <v>101095</v>
      </c>
      <c r="G287" s="101">
        <f t="shared" si="24"/>
        <v>120</v>
      </c>
      <c r="H287" s="101">
        <f t="shared" si="25"/>
        <v>1000000</v>
      </c>
      <c r="I287" s="101">
        <v>24329</v>
      </c>
      <c r="J287" s="101">
        <v>0</v>
      </c>
    </row>
    <row r="288" spans="1:10" ht="13.8" customHeight="1">
      <c r="A288" s="101">
        <f t="shared" si="21"/>
        <v>243293</v>
      </c>
      <c r="B288" s="100" t="s">
        <v>473</v>
      </c>
      <c r="C288" s="101">
        <f>INDEX(WEAPON!D:D,MATCH(B288,WEAPON!B:B,0))</f>
        <v>24329</v>
      </c>
      <c r="D288" s="101">
        <f>COUNTIF($C$4:C288,C288)</f>
        <v>3</v>
      </c>
      <c r="E288" s="101">
        <f t="shared" si="22"/>
        <v>50</v>
      </c>
      <c r="F288" s="101">
        <f t="shared" si="23"/>
        <v>101095</v>
      </c>
      <c r="G288" s="101">
        <f t="shared" si="24"/>
        <v>180</v>
      </c>
      <c r="H288" s="101">
        <f t="shared" si="25"/>
        <v>1500000</v>
      </c>
      <c r="I288" s="101">
        <v>0</v>
      </c>
      <c r="J288" s="101">
        <v>243293</v>
      </c>
    </row>
    <row r="289" spans="1:10" ht="13.8" customHeight="1">
      <c r="A289" s="101">
        <f t="shared" si="21"/>
        <v>243301</v>
      </c>
      <c r="B289" s="100" t="s">
        <v>475</v>
      </c>
      <c r="C289" s="101">
        <f>INDEX(WEAPON!D:D,MATCH(B289,WEAPON!B:B,0))</f>
        <v>24330</v>
      </c>
      <c r="D289" s="101">
        <f>COUNTIF($C$4:C289,C289)</f>
        <v>1</v>
      </c>
      <c r="E289" s="101">
        <f t="shared" si="22"/>
        <v>30</v>
      </c>
      <c r="F289" s="101">
        <f t="shared" si="23"/>
        <v>101096</v>
      </c>
      <c r="G289" s="101">
        <f t="shared" si="24"/>
        <v>0</v>
      </c>
      <c r="H289" s="101">
        <f t="shared" si="25"/>
        <v>0</v>
      </c>
      <c r="I289" s="101">
        <v>0</v>
      </c>
      <c r="J289" s="101">
        <v>0</v>
      </c>
    </row>
    <row r="290" spans="1:10" ht="13.8" customHeight="1">
      <c r="A290" s="101">
        <f t="shared" si="21"/>
        <v>243302</v>
      </c>
      <c r="B290" s="100" t="s">
        <v>475</v>
      </c>
      <c r="C290" s="101">
        <f>INDEX(WEAPON!D:D,MATCH(B290,WEAPON!B:B,0))</f>
        <v>24330</v>
      </c>
      <c r="D290" s="101">
        <f>COUNTIF($C$4:C290,C290)</f>
        <v>2</v>
      </c>
      <c r="E290" s="101">
        <f t="shared" si="22"/>
        <v>40</v>
      </c>
      <c r="F290" s="101">
        <f t="shared" si="23"/>
        <v>101096</v>
      </c>
      <c r="G290" s="101">
        <f t="shared" si="24"/>
        <v>120</v>
      </c>
      <c r="H290" s="101">
        <f t="shared" si="25"/>
        <v>1000000</v>
      </c>
      <c r="I290" s="101">
        <v>24330</v>
      </c>
      <c r="J290" s="101">
        <v>0</v>
      </c>
    </row>
    <row r="291" spans="1:10" ht="13.8" customHeight="1">
      <c r="A291" s="101">
        <f t="shared" si="21"/>
        <v>243303</v>
      </c>
      <c r="B291" s="100" t="s">
        <v>475</v>
      </c>
      <c r="C291" s="101">
        <f>INDEX(WEAPON!D:D,MATCH(B291,WEAPON!B:B,0))</f>
        <v>24330</v>
      </c>
      <c r="D291" s="101">
        <f>COUNTIF($C$4:C291,C291)</f>
        <v>3</v>
      </c>
      <c r="E291" s="101">
        <f t="shared" si="22"/>
        <v>50</v>
      </c>
      <c r="F291" s="101">
        <f t="shared" si="23"/>
        <v>101096</v>
      </c>
      <c r="G291" s="101">
        <f t="shared" si="24"/>
        <v>180</v>
      </c>
      <c r="H291" s="101">
        <f t="shared" si="25"/>
        <v>1500000</v>
      </c>
      <c r="I291" s="101">
        <v>0</v>
      </c>
      <c r="J291" s="101">
        <v>243301</v>
      </c>
    </row>
  </sheetData>
  <phoneticPr fontId="5" type="noConversion"/>
  <conditionalFormatting sqref="A4:A291">
    <cfRule type="duplicateValues" dxfId="11" priority="1"/>
  </conditionalFormatting>
  <pageMargins left="0.7" right="0.7" top="0.75" bottom="0.75" header="0" footer="0"/>
  <pageSetup orientation="landscape"/>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062BC-A0E9-4D51-A51D-B8045DFF7126}">
  <dimension ref="A1:J963"/>
  <sheetViews>
    <sheetView showGridLines="0" zoomScaleNormal="100" workbookViewId="0">
      <pane ySplit="3" topLeftCell="A4" activePane="bottomLeft" state="frozen"/>
      <selection pane="bottomLeft"/>
    </sheetView>
  </sheetViews>
  <sheetFormatPr defaultColWidth="8.88671875" defaultRowHeight="13.8" customHeight="1"/>
  <cols>
    <col min="1" max="1" width="8.88671875" style="5" customWidth="1"/>
    <col min="2" max="2" width="31.77734375" style="5" bestFit="1" customWidth="1"/>
    <col min="3" max="3" width="22.109375" style="5" bestFit="1" customWidth="1"/>
    <col min="4" max="4" width="10.33203125" style="5" bestFit="1" customWidth="1"/>
    <col min="5" max="5" width="10.21875" style="5" bestFit="1" customWidth="1"/>
    <col min="6" max="6" width="11.77734375" style="5" bestFit="1" customWidth="1"/>
    <col min="7" max="7" width="7" style="5" bestFit="1" customWidth="1"/>
    <col min="8" max="8" width="37.44140625" style="5" bestFit="1" customWidth="1"/>
    <col min="9" max="9" width="36.5546875" style="5" bestFit="1" customWidth="1"/>
    <col min="10" max="10" width="29.44140625" style="5" bestFit="1" customWidth="1"/>
    <col min="11" max="16384" width="8.88671875" style="5"/>
  </cols>
  <sheetData>
    <row r="1" spans="1:10" ht="13.8" customHeight="1">
      <c r="A1" s="6" t="s">
        <v>8</v>
      </c>
      <c r="B1" s="6" t="s">
        <v>280</v>
      </c>
      <c r="C1" s="6" t="s">
        <v>13383</v>
      </c>
      <c r="D1" s="6" t="s">
        <v>2200</v>
      </c>
      <c r="E1" s="6" t="s">
        <v>12956</v>
      </c>
      <c r="F1" s="6" t="s">
        <v>12958</v>
      </c>
      <c r="G1" s="6" t="s">
        <v>2201</v>
      </c>
      <c r="H1" s="6" t="s">
        <v>2723</v>
      </c>
      <c r="I1" s="6" t="s">
        <v>13384</v>
      </c>
      <c r="J1" s="6" t="s">
        <v>13385</v>
      </c>
    </row>
    <row r="2" spans="1:10" ht="13.8" customHeight="1">
      <c r="A2" s="7" t="s">
        <v>9</v>
      </c>
      <c r="B2" s="7" t="s">
        <v>19</v>
      </c>
      <c r="C2" s="7" t="s">
        <v>2198</v>
      </c>
      <c r="D2" s="7" t="s">
        <v>2199</v>
      </c>
      <c r="E2" s="7" t="s">
        <v>2196</v>
      </c>
      <c r="F2" s="7" t="s">
        <v>12960</v>
      </c>
      <c r="G2" s="7" t="s">
        <v>3065</v>
      </c>
      <c r="H2" s="7" t="s">
        <v>2724</v>
      </c>
      <c r="I2" s="7" t="s">
        <v>3353</v>
      </c>
      <c r="J2" s="7" t="s">
        <v>12983</v>
      </c>
    </row>
    <row r="3" spans="1:10" ht="13.8" customHeight="1">
      <c r="A3" s="8" t="s">
        <v>282</v>
      </c>
      <c r="B3" s="8" t="s">
        <v>283</v>
      </c>
      <c r="C3" s="8" t="s">
        <v>282</v>
      </c>
      <c r="D3" s="8" t="s">
        <v>282</v>
      </c>
      <c r="E3" s="8" t="s">
        <v>282</v>
      </c>
      <c r="F3" s="8" t="s">
        <v>282</v>
      </c>
      <c r="G3" s="8" t="s">
        <v>282</v>
      </c>
      <c r="H3" s="8" t="s">
        <v>2257</v>
      </c>
      <c r="I3" s="8" t="s">
        <v>2257</v>
      </c>
      <c r="J3" s="8" t="s">
        <v>2194</v>
      </c>
    </row>
    <row r="4" spans="1:10" ht="13.8" customHeight="1">
      <c r="A4" s="101">
        <f t="shared" ref="A4:A67" si="0">C4*스킬_강화_그룹_단위+D4</f>
        <v>1130101</v>
      </c>
      <c r="B4" s="100" t="s">
        <v>285</v>
      </c>
      <c r="C4" s="101">
        <f>VLOOKUP(B4,WEAPON!$B:$D,3,0)</f>
        <v>11301</v>
      </c>
      <c r="D4" s="101">
        <f>COUNTIF($C$4:C4,C4)</f>
        <v>1</v>
      </c>
      <c r="E4" s="101">
        <v>3</v>
      </c>
      <c r="F4" s="101">
        <v>100</v>
      </c>
      <c r="G4" s="101">
        <v>0</v>
      </c>
      <c r="H4" s="122" t="str">
        <f>"WEAPON_SKILL_REINFORCE_NAME_"&amp;C4</f>
        <v>WEAPON_SKILL_REINFORCE_NAME_11301</v>
      </c>
      <c r="I4" s="103" t="str">
        <f>"WEAPON_SKILL_REINFORCE_ICON_"&amp;C4</f>
        <v>WEAPON_SKILL_REINFORCE_ICON_11301</v>
      </c>
      <c r="J4" s="100" t="str">
        <f t="shared" ref="J4:J67" si="1">VLOOKUP(E4,SKILL_TYPE,2,0)&amp;" "&amp;IF(G4=0,F4,F4/100&amp;"%")&amp;" 증가"</f>
        <v>치명 수치 100 증가</v>
      </c>
    </row>
    <row r="5" spans="1:10" ht="13.8" customHeight="1">
      <c r="A5" s="101">
        <f t="shared" si="0"/>
        <v>1130102</v>
      </c>
      <c r="B5" s="100" t="s">
        <v>285</v>
      </c>
      <c r="C5" s="101">
        <f>VLOOKUP(B5,WEAPON!$B:$D,3,0)</f>
        <v>11301</v>
      </c>
      <c r="D5" s="101">
        <v>2</v>
      </c>
      <c r="E5" s="101">
        <v>3</v>
      </c>
      <c r="F5" s="101">
        <v>105</v>
      </c>
      <c r="G5" s="101">
        <v>0</v>
      </c>
      <c r="H5" s="122" t="str">
        <f t="shared" ref="H5:H68" si="2">"WEAPON_SKILL_REINFORCE_NAME_"&amp;C5</f>
        <v>WEAPON_SKILL_REINFORCE_NAME_11301</v>
      </c>
      <c r="I5" s="103" t="str">
        <f t="shared" ref="I5:I68" si="3">"WEAPON_SKILL_REINFORCE_ICON_"&amp;C5</f>
        <v>WEAPON_SKILL_REINFORCE_ICON_11301</v>
      </c>
      <c r="J5" s="100" t="str">
        <f t="shared" si="1"/>
        <v>치명 수치 105 증가</v>
      </c>
    </row>
    <row r="6" spans="1:10" ht="13.8" customHeight="1">
      <c r="A6" s="101">
        <f t="shared" si="0"/>
        <v>1130103</v>
      </c>
      <c r="B6" s="100" t="s">
        <v>285</v>
      </c>
      <c r="C6" s="101">
        <f>VLOOKUP(B6,WEAPON!$B:$D,3,0)</f>
        <v>11301</v>
      </c>
      <c r="D6" s="101">
        <f>COUNTIF($C$4:C6,C6)</f>
        <v>3</v>
      </c>
      <c r="E6" s="101">
        <v>3</v>
      </c>
      <c r="F6" s="101">
        <v>110</v>
      </c>
      <c r="G6" s="101">
        <v>0</v>
      </c>
      <c r="H6" s="122" t="str">
        <f t="shared" si="2"/>
        <v>WEAPON_SKILL_REINFORCE_NAME_11301</v>
      </c>
      <c r="I6" s="103" t="str">
        <f t="shared" si="3"/>
        <v>WEAPON_SKILL_REINFORCE_ICON_11301</v>
      </c>
      <c r="J6" s="100" t="str">
        <f t="shared" si="1"/>
        <v>치명 수치 110 증가</v>
      </c>
    </row>
    <row r="7" spans="1:10" ht="13.8" customHeight="1">
      <c r="A7" s="101">
        <f t="shared" si="0"/>
        <v>1130104</v>
      </c>
      <c r="B7" s="100" t="s">
        <v>285</v>
      </c>
      <c r="C7" s="101">
        <f>VLOOKUP(B7,WEAPON!$B:$D,3,0)</f>
        <v>11301</v>
      </c>
      <c r="D7" s="101">
        <f>COUNTIF($C$4:C7,C7)</f>
        <v>4</v>
      </c>
      <c r="E7" s="101">
        <v>3</v>
      </c>
      <c r="F7" s="101">
        <v>130</v>
      </c>
      <c r="G7" s="101">
        <v>0</v>
      </c>
      <c r="H7" s="122" t="str">
        <f t="shared" si="2"/>
        <v>WEAPON_SKILL_REINFORCE_NAME_11301</v>
      </c>
      <c r="I7" s="103" t="str">
        <f t="shared" si="3"/>
        <v>WEAPON_SKILL_REINFORCE_ICON_11301</v>
      </c>
      <c r="J7" s="100" t="str">
        <f t="shared" si="1"/>
        <v>치명 수치 130 증가</v>
      </c>
    </row>
    <row r="8" spans="1:10" ht="13.8" customHeight="1">
      <c r="A8" s="101">
        <f t="shared" si="0"/>
        <v>1130105</v>
      </c>
      <c r="B8" s="100" t="s">
        <v>285</v>
      </c>
      <c r="C8" s="101">
        <f>VLOOKUP(B8,WEAPON!$B:$D,3,0)</f>
        <v>11301</v>
      </c>
      <c r="D8" s="101">
        <f>COUNTIF($C$4:C8,C8)</f>
        <v>5</v>
      </c>
      <c r="E8" s="101">
        <v>3</v>
      </c>
      <c r="F8" s="101">
        <v>135</v>
      </c>
      <c r="G8" s="101">
        <v>0</v>
      </c>
      <c r="H8" s="122" t="str">
        <f t="shared" si="2"/>
        <v>WEAPON_SKILL_REINFORCE_NAME_11301</v>
      </c>
      <c r="I8" s="103" t="str">
        <f t="shared" si="3"/>
        <v>WEAPON_SKILL_REINFORCE_ICON_11301</v>
      </c>
      <c r="J8" s="100" t="str">
        <f t="shared" si="1"/>
        <v>치명 수치 135 증가</v>
      </c>
    </row>
    <row r="9" spans="1:10" ht="13.8" customHeight="1">
      <c r="A9" s="101">
        <f t="shared" si="0"/>
        <v>1130106</v>
      </c>
      <c r="B9" s="100" t="s">
        <v>285</v>
      </c>
      <c r="C9" s="101">
        <f>VLOOKUP(B9,WEAPON!$B:$D,3,0)</f>
        <v>11301</v>
      </c>
      <c r="D9" s="101">
        <f>COUNTIF($C$4:C9,C9)</f>
        <v>6</v>
      </c>
      <c r="E9" s="101">
        <v>3</v>
      </c>
      <c r="F9" s="101">
        <v>140</v>
      </c>
      <c r="G9" s="101">
        <v>0</v>
      </c>
      <c r="H9" s="122" t="str">
        <f t="shared" si="2"/>
        <v>WEAPON_SKILL_REINFORCE_NAME_11301</v>
      </c>
      <c r="I9" s="103" t="str">
        <f t="shared" si="3"/>
        <v>WEAPON_SKILL_REINFORCE_ICON_11301</v>
      </c>
      <c r="J9" s="100" t="str">
        <f t="shared" si="1"/>
        <v>치명 수치 140 증가</v>
      </c>
    </row>
    <row r="10" spans="1:10" ht="13.8" customHeight="1">
      <c r="A10" s="101">
        <f t="shared" si="0"/>
        <v>1130107</v>
      </c>
      <c r="B10" s="100" t="s">
        <v>285</v>
      </c>
      <c r="C10" s="101">
        <f>VLOOKUP(B10,WEAPON!$B:$D,3,0)</f>
        <v>11301</v>
      </c>
      <c r="D10" s="101">
        <f>COUNTIF($C$4:C10,C10)</f>
        <v>7</v>
      </c>
      <c r="E10" s="101">
        <v>3</v>
      </c>
      <c r="F10" s="101">
        <v>160</v>
      </c>
      <c r="G10" s="101">
        <v>0</v>
      </c>
      <c r="H10" s="122" t="str">
        <f t="shared" si="2"/>
        <v>WEAPON_SKILL_REINFORCE_NAME_11301</v>
      </c>
      <c r="I10" s="103" t="str">
        <f t="shared" si="3"/>
        <v>WEAPON_SKILL_REINFORCE_ICON_11301</v>
      </c>
      <c r="J10" s="100" t="str">
        <f t="shared" si="1"/>
        <v>치명 수치 160 증가</v>
      </c>
    </row>
    <row r="11" spans="1:10" ht="13.8" customHeight="1">
      <c r="A11" s="101">
        <f t="shared" si="0"/>
        <v>1130108</v>
      </c>
      <c r="B11" s="100" t="s">
        <v>285</v>
      </c>
      <c r="C11" s="101">
        <f>VLOOKUP(B11,WEAPON!$B:$D,3,0)</f>
        <v>11301</v>
      </c>
      <c r="D11" s="101">
        <f>COUNTIF($C$4:C11,C11)</f>
        <v>8</v>
      </c>
      <c r="E11" s="101">
        <v>3</v>
      </c>
      <c r="F11" s="101">
        <v>165</v>
      </c>
      <c r="G11" s="101">
        <v>0</v>
      </c>
      <c r="H11" s="122" t="str">
        <f t="shared" si="2"/>
        <v>WEAPON_SKILL_REINFORCE_NAME_11301</v>
      </c>
      <c r="I11" s="103" t="str">
        <f t="shared" si="3"/>
        <v>WEAPON_SKILL_REINFORCE_ICON_11301</v>
      </c>
      <c r="J11" s="100" t="str">
        <f t="shared" si="1"/>
        <v>치명 수치 165 증가</v>
      </c>
    </row>
    <row r="12" spans="1:10" ht="13.8" customHeight="1">
      <c r="A12" s="101">
        <f t="shared" si="0"/>
        <v>1130109</v>
      </c>
      <c r="B12" s="100" t="s">
        <v>285</v>
      </c>
      <c r="C12" s="101">
        <f>VLOOKUP(B12,WEAPON!$B:$D,3,0)</f>
        <v>11301</v>
      </c>
      <c r="D12" s="101">
        <f>COUNTIF($C$4:C12,C12)</f>
        <v>9</v>
      </c>
      <c r="E12" s="101">
        <v>3</v>
      </c>
      <c r="F12" s="101">
        <v>170</v>
      </c>
      <c r="G12" s="101">
        <v>0</v>
      </c>
      <c r="H12" s="122" t="str">
        <f t="shared" si="2"/>
        <v>WEAPON_SKILL_REINFORCE_NAME_11301</v>
      </c>
      <c r="I12" s="103" t="str">
        <f t="shared" si="3"/>
        <v>WEAPON_SKILL_REINFORCE_ICON_11301</v>
      </c>
      <c r="J12" s="100" t="str">
        <f t="shared" si="1"/>
        <v>치명 수치 170 증가</v>
      </c>
    </row>
    <row r="13" spans="1:10" ht="13.8" customHeight="1">
      <c r="A13" s="101">
        <f t="shared" si="0"/>
        <v>1130110</v>
      </c>
      <c r="B13" s="100" t="s">
        <v>285</v>
      </c>
      <c r="C13" s="101">
        <f>VLOOKUP(B13,WEAPON!$B:$D,3,0)</f>
        <v>11301</v>
      </c>
      <c r="D13" s="101">
        <f>COUNTIF($C$4:C13,C13)</f>
        <v>10</v>
      </c>
      <c r="E13" s="101">
        <v>3</v>
      </c>
      <c r="F13" s="101">
        <v>190</v>
      </c>
      <c r="G13" s="101">
        <v>0</v>
      </c>
      <c r="H13" s="122" t="str">
        <f t="shared" si="2"/>
        <v>WEAPON_SKILL_REINFORCE_NAME_11301</v>
      </c>
      <c r="I13" s="103" t="str">
        <f t="shared" si="3"/>
        <v>WEAPON_SKILL_REINFORCE_ICON_11301</v>
      </c>
      <c r="J13" s="100" t="str">
        <f t="shared" si="1"/>
        <v>치명 수치 190 증가</v>
      </c>
    </row>
    <row r="14" spans="1:10" ht="13.8" customHeight="1">
      <c r="A14" s="101">
        <f t="shared" si="0"/>
        <v>1230201</v>
      </c>
      <c r="B14" s="100" t="s">
        <v>287</v>
      </c>
      <c r="C14" s="101">
        <f>VLOOKUP(B14,WEAPON!$B:$D,3,0)</f>
        <v>12302</v>
      </c>
      <c r="D14" s="101">
        <f>COUNTIF($C$4:C14,C14)</f>
        <v>1</v>
      </c>
      <c r="E14" s="101">
        <v>8</v>
      </c>
      <c r="F14" s="101">
        <v>200</v>
      </c>
      <c r="G14" s="101">
        <v>0</v>
      </c>
      <c r="H14" s="122" t="str">
        <f t="shared" si="2"/>
        <v>WEAPON_SKILL_REINFORCE_NAME_12302</v>
      </c>
      <c r="I14" s="103" t="str">
        <f t="shared" si="3"/>
        <v>WEAPON_SKILL_REINFORCE_ICON_12302</v>
      </c>
      <c r="J14" s="100" t="str">
        <f t="shared" si="1"/>
        <v>방어력 200 증가</v>
      </c>
    </row>
    <row r="15" spans="1:10" ht="13.8" customHeight="1">
      <c r="A15" s="101">
        <f t="shared" si="0"/>
        <v>1230202</v>
      </c>
      <c r="B15" s="100" t="s">
        <v>287</v>
      </c>
      <c r="C15" s="101">
        <f>VLOOKUP(B15,WEAPON!$B:$D,3,0)</f>
        <v>12302</v>
      </c>
      <c r="D15" s="101">
        <f>COUNTIF($C$4:C15,C15)</f>
        <v>2</v>
      </c>
      <c r="E15" s="101">
        <v>8</v>
      </c>
      <c r="F15" s="101">
        <v>210</v>
      </c>
      <c r="G15" s="101">
        <v>0</v>
      </c>
      <c r="H15" s="122" t="str">
        <f t="shared" si="2"/>
        <v>WEAPON_SKILL_REINFORCE_NAME_12302</v>
      </c>
      <c r="I15" s="103" t="str">
        <f t="shared" si="3"/>
        <v>WEAPON_SKILL_REINFORCE_ICON_12302</v>
      </c>
      <c r="J15" s="100" t="str">
        <f t="shared" si="1"/>
        <v>방어력 210 증가</v>
      </c>
    </row>
    <row r="16" spans="1:10" ht="13.8" customHeight="1">
      <c r="A16" s="101">
        <f t="shared" si="0"/>
        <v>1230203</v>
      </c>
      <c r="B16" s="100" t="s">
        <v>287</v>
      </c>
      <c r="C16" s="101">
        <f>VLOOKUP(B16,WEAPON!$B:$D,3,0)</f>
        <v>12302</v>
      </c>
      <c r="D16" s="101">
        <f>COUNTIF($C$4:C16,C16)</f>
        <v>3</v>
      </c>
      <c r="E16" s="101">
        <v>8</v>
      </c>
      <c r="F16" s="101">
        <v>220</v>
      </c>
      <c r="G16" s="101">
        <v>0</v>
      </c>
      <c r="H16" s="122" t="str">
        <f t="shared" si="2"/>
        <v>WEAPON_SKILL_REINFORCE_NAME_12302</v>
      </c>
      <c r="I16" s="103" t="str">
        <f t="shared" si="3"/>
        <v>WEAPON_SKILL_REINFORCE_ICON_12302</v>
      </c>
      <c r="J16" s="100" t="str">
        <f t="shared" si="1"/>
        <v>방어력 220 증가</v>
      </c>
    </row>
    <row r="17" spans="1:10" ht="13.8" customHeight="1">
      <c r="A17" s="101">
        <f t="shared" si="0"/>
        <v>1230204</v>
      </c>
      <c r="B17" s="100" t="s">
        <v>287</v>
      </c>
      <c r="C17" s="101">
        <f>VLOOKUP(B17,WEAPON!$B:$D,3,0)</f>
        <v>12302</v>
      </c>
      <c r="D17" s="101">
        <f>COUNTIF($C$4:C17,C17)</f>
        <v>4</v>
      </c>
      <c r="E17" s="101">
        <v>8</v>
      </c>
      <c r="F17" s="101">
        <v>260</v>
      </c>
      <c r="G17" s="101">
        <v>0</v>
      </c>
      <c r="H17" s="122" t="str">
        <f t="shared" si="2"/>
        <v>WEAPON_SKILL_REINFORCE_NAME_12302</v>
      </c>
      <c r="I17" s="103" t="str">
        <f t="shared" si="3"/>
        <v>WEAPON_SKILL_REINFORCE_ICON_12302</v>
      </c>
      <c r="J17" s="100" t="str">
        <f t="shared" si="1"/>
        <v>방어력 260 증가</v>
      </c>
    </row>
    <row r="18" spans="1:10" ht="13.8" customHeight="1">
      <c r="A18" s="101">
        <f t="shared" si="0"/>
        <v>1230205</v>
      </c>
      <c r="B18" s="100" t="s">
        <v>287</v>
      </c>
      <c r="C18" s="101">
        <f>VLOOKUP(B18,WEAPON!$B:$D,3,0)</f>
        <v>12302</v>
      </c>
      <c r="D18" s="101">
        <f>COUNTIF($C$4:C18,C18)</f>
        <v>5</v>
      </c>
      <c r="E18" s="101">
        <v>8</v>
      </c>
      <c r="F18" s="101">
        <v>270</v>
      </c>
      <c r="G18" s="101">
        <v>0</v>
      </c>
      <c r="H18" s="122" t="str">
        <f t="shared" si="2"/>
        <v>WEAPON_SKILL_REINFORCE_NAME_12302</v>
      </c>
      <c r="I18" s="103" t="str">
        <f t="shared" si="3"/>
        <v>WEAPON_SKILL_REINFORCE_ICON_12302</v>
      </c>
      <c r="J18" s="100" t="str">
        <f t="shared" si="1"/>
        <v>방어력 270 증가</v>
      </c>
    </row>
    <row r="19" spans="1:10" ht="13.8" customHeight="1">
      <c r="A19" s="101">
        <f t="shared" si="0"/>
        <v>1230206</v>
      </c>
      <c r="B19" s="100" t="s">
        <v>287</v>
      </c>
      <c r="C19" s="101">
        <f>VLOOKUP(B19,WEAPON!$B:$D,3,0)</f>
        <v>12302</v>
      </c>
      <c r="D19" s="101">
        <f>COUNTIF($C$4:C19,C19)</f>
        <v>6</v>
      </c>
      <c r="E19" s="101">
        <v>8</v>
      </c>
      <c r="F19" s="101">
        <v>280</v>
      </c>
      <c r="G19" s="101">
        <v>0</v>
      </c>
      <c r="H19" s="122" t="str">
        <f t="shared" si="2"/>
        <v>WEAPON_SKILL_REINFORCE_NAME_12302</v>
      </c>
      <c r="I19" s="103" t="str">
        <f t="shared" si="3"/>
        <v>WEAPON_SKILL_REINFORCE_ICON_12302</v>
      </c>
      <c r="J19" s="100" t="str">
        <f t="shared" si="1"/>
        <v>방어력 280 증가</v>
      </c>
    </row>
    <row r="20" spans="1:10" ht="13.8" customHeight="1">
      <c r="A20" s="101">
        <f t="shared" si="0"/>
        <v>1230207</v>
      </c>
      <c r="B20" s="100" t="s">
        <v>287</v>
      </c>
      <c r="C20" s="101">
        <f>VLOOKUP(B20,WEAPON!$B:$D,3,0)</f>
        <v>12302</v>
      </c>
      <c r="D20" s="101">
        <f>COUNTIF($C$4:C20,C20)</f>
        <v>7</v>
      </c>
      <c r="E20" s="101">
        <v>8</v>
      </c>
      <c r="F20" s="101">
        <v>320</v>
      </c>
      <c r="G20" s="101">
        <v>0</v>
      </c>
      <c r="H20" s="122" t="str">
        <f t="shared" si="2"/>
        <v>WEAPON_SKILL_REINFORCE_NAME_12302</v>
      </c>
      <c r="I20" s="103" t="str">
        <f t="shared" si="3"/>
        <v>WEAPON_SKILL_REINFORCE_ICON_12302</v>
      </c>
      <c r="J20" s="100" t="str">
        <f t="shared" si="1"/>
        <v>방어력 320 증가</v>
      </c>
    </row>
    <row r="21" spans="1:10" ht="13.8" customHeight="1">
      <c r="A21" s="101">
        <f t="shared" si="0"/>
        <v>1230208</v>
      </c>
      <c r="B21" s="100" t="s">
        <v>287</v>
      </c>
      <c r="C21" s="101">
        <f>VLOOKUP(B21,WEAPON!$B:$D,3,0)</f>
        <v>12302</v>
      </c>
      <c r="D21" s="101">
        <f>COUNTIF($C$4:C21,C21)</f>
        <v>8</v>
      </c>
      <c r="E21" s="101">
        <v>8</v>
      </c>
      <c r="F21" s="101">
        <v>330</v>
      </c>
      <c r="G21" s="101">
        <v>0</v>
      </c>
      <c r="H21" s="122" t="str">
        <f t="shared" si="2"/>
        <v>WEAPON_SKILL_REINFORCE_NAME_12302</v>
      </c>
      <c r="I21" s="103" t="str">
        <f t="shared" si="3"/>
        <v>WEAPON_SKILL_REINFORCE_ICON_12302</v>
      </c>
      <c r="J21" s="100" t="str">
        <f t="shared" si="1"/>
        <v>방어력 330 증가</v>
      </c>
    </row>
    <row r="22" spans="1:10" ht="13.8" customHeight="1">
      <c r="A22" s="101">
        <f t="shared" si="0"/>
        <v>1230209</v>
      </c>
      <c r="B22" s="100" t="s">
        <v>287</v>
      </c>
      <c r="C22" s="101">
        <f>VLOOKUP(B22,WEAPON!$B:$D,3,0)</f>
        <v>12302</v>
      </c>
      <c r="D22" s="101">
        <f>COUNTIF($C$4:C22,C22)</f>
        <v>9</v>
      </c>
      <c r="E22" s="101">
        <v>8</v>
      </c>
      <c r="F22" s="101">
        <v>340</v>
      </c>
      <c r="G22" s="101">
        <v>0</v>
      </c>
      <c r="H22" s="122" t="str">
        <f t="shared" si="2"/>
        <v>WEAPON_SKILL_REINFORCE_NAME_12302</v>
      </c>
      <c r="I22" s="103" t="str">
        <f t="shared" si="3"/>
        <v>WEAPON_SKILL_REINFORCE_ICON_12302</v>
      </c>
      <c r="J22" s="100" t="str">
        <f t="shared" si="1"/>
        <v>방어력 340 증가</v>
      </c>
    </row>
    <row r="23" spans="1:10" ht="13.8" customHeight="1">
      <c r="A23" s="101">
        <f t="shared" si="0"/>
        <v>1230210</v>
      </c>
      <c r="B23" s="100" t="s">
        <v>287</v>
      </c>
      <c r="C23" s="101">
        <f>VLOOKUP(B23,WEAPON!$B:$D,3,0)</f>
        <v>12302</v>
      </c>
      <c r="D23" s="101">
        <f>COUNTIF($C$4:C23,C23)</f>
        <v>10</v>
      </c>
      <c r="E23" s="101">
        <v>8</v>
      </c>
      <c r="F23" s="101">
        <v>380</v>
      </c>
      <c r="G23" s="101">
        <v>0</v>
      </c>
      <c r="H23" s="122" t="str">
        <f t="shared" si="2"/>
        <v>WEAPON_SKILL_REINFORCE_NAME_12302</v>
      </c>
      <c r="I23" s="103" t="str">
        <f t="shared" si="3"/>
        <v>WEAPON_SKILL_REINFORCE_ICON_12302</v>
      </c>
      <c r="J23" s="100" t="str">
        <f t="shared" si="1"/>
        <v>방어력 380 증가</v>
      </c>
    </row>
    <row r="24" spans="1:10" ht="13.8" customHeight="1">
      <c r="A24" s="101">
        <f t="shared" si="0"/>
        <v>1120301</v>
      </c>
      <c r="B24" s="100" t="s">
        <v>289</v>
      </c>
      <c r="C24" s="101">
        <f>VLOOKUP(B24,WEAPON!$B:$D,3,0)</f>
        <v>11203</v>
      </c>
      <c r="D24" s="101">
        <f>COUNTIF($C$4:C24,C24)</f>
        <v>1</v>
      </c>
      <c r="E24" s="101">
        <v>1</v>
      </c>
      <c r="F24" s="101">
        <v>339</v>
      </c>
      <c r="G24" s="101">
        <v>0</v>
      </c>
      <c r="H24" s="122" t="str">
        <f t="shared" si="2"/>
        <v>WEAPON_SKILL_REINFORCE_NAME_11203</v>
      </c>
      <c r="I24" s="103" t="str">
        <f t="shared" si="3"/>
        <v>WEAPON_SKILL_REINFORCE_ICON_11203</v>
      </c>
      <c r="J24" s="100" t="str">
        <f t="shared" si="1"/>
        <v>공격력 339 증가</v>
      </c>
    </row>
    <row r="25" spans="1:10" ht="13.8" customHeight="1">
      <c r="A25" s="101">
        <f t="shared" si="0"/>
        <v>1120302</v>
      </c>
      <c r="B25" s="100" t="s">
        <v>289</v>
      </c>
      <c r="C25" s="101">
        <f>VLOOKUP(B25,WEAPON!$B:$D,3,0)</f>
        <v>11203</v>
      </c>
      <c r="D25" s="101">
        <f>COUNTIF($C$4:C25,C25)</f>
        <v>2</v>
      </c>
      <c r="E25" s="101">
        <v>1</v>
      </c>
      <c r="F25" s="101">
        <v>356</v>
      </c>
      <c r="G25" s="101">
        <v>0</v>
      </c>
      <c r="H25" s="122" t="str">
        <f t="shared" si="2"/>
        <v>WEAPON_SKILL_REINFORCE_NAME_11203</v>
      </c>
      <c r="I25" s="103" t="str">
        <f t="shared" si="3"/>
        <v>WEAPON_SKILL_REINFORCE_ICON_11203</v>
      </c>
      <c r="J25" s="100" t="str">
        <f t="shared" si="1"/>
        <v>공격력 356 증가</v>
      </c>
    </row>
    <row r="26" spans="1:10" ht="13.8" customHeight="1">
      <c r="A26" s="101">
        <f t="shared" si="0"/>
        <v>1120303</v>
      </c>
      <c r="B26" s="100" t="s">
        <v>289</v>
      </c>
      <c r="C26" s="101">
        <f>VLOOKUP(B26,WEAPON!$B:$D,3,0)</f>
        <v>11203</v>
      </c>
      <c r="D26" s="101">
        <f>COUNTIF($C$4:C26,C26)</f>
        <v>3</v>
      </c>
      <c r="E26" s="101">
        <v>1</v>
      </c>
      <c r="F26" s="101">
        <v>373</v>
      </c>
      <c r="G26" s="101">
        <v>0</v>
      </c>
      <c r="H26" s="122" t="str">
        <f t="shared" si="2"/>
        <v>WEAPON_SKILL_REINFORCE_NAME_11203</v>
      </c>
      <c r="I26" s="103" t="str">
        <f t="shared" si="3"/>
        <v>WEAPON_SKILL_REINFORCE_ICON_11203</v>
      </c>
      <c r="J26" s="100" t="str">
        <f t="shared" si="1"/>
        <v>공격력 373 증가</v>
      </c>
    </row>
    <row r="27" spans="1:10" ht="13.8" customHeight="1">
      <c r="A27" s="101">
        <f t="shared" si="0"/>
        <v>1120304</v>
      </c>
      <c r="B27" s="100" t="s">
        <v>289</v>
      </c>
      <c r="C27" s="101">
        <f>VLOOKUP(B27,WEAPON!$B:$D,3,0)</f>
        <v>11203</v>
      </c>
      <c r="D27" s="101">
        <f>COUNTIF($C$4:C27,C27)</f>
        <v>4</v>
      </c>
      <c r="E27" s="101">
        <v>1</v>
      </c>
      <c r="F27" s="101">
        <v>440</v>
      </c>
      <c r="G27" s="101">
        <v>0</v>
      </c>
      <c r="H27" s="122" t="str">
        <f t="shared" si="2"/>
        <v>WEAPON_SKILL_REINFORCE_NAME_11203</v>
      </c>
      <c r="I27" s="103" t="str">
        <f t="shared" si="3"/>
        <v>WEAPON_SKILL_REINFORCE_ICON_11203</v>
      </c>
      <c r="J27" s="100" t="str">
        <f t="shared" si="1"/>
        <v>공격력 440 증가</v>
      </c>
    </row>
    <row r="28" spans="1:10" ht="13.8" customHeight="1">
      <c r="A28" s="101">
        <f t="shared" si="0"/>
        <v>1120305</v>
      </c>
      <c r="B28" s="100" t="s">
        <v>289</v>
      </c>
      <c r="C28" s="101">
        <f>VLOOKUP(B28,WEAPON!$B:$D,3,0)</f>
        <v>11203</v>
      </c>
      <c r="D28" s="101">
        <f>COUNTIF($C$4:C28,C28)</f>
        <v>5</v>
      </c>
      <c r="E28" s="101">
        <v>1</v>
      </c>
      <c r="F28" s="101">
        <v>457</v>
      </c>
      <c r="G28" s="101">
        <v>0</v>
      </c>
      <c r="H28" s="122" t="str">
        <f t="shared" si="2"/>
        <v>WEAPON_SKILL_REINFORCE_NAME_11203</v>
      </c>
      <c r="I28" s="103" t="str">
        <f t="shared" si="3"/>
        <v>WEAPON_SKILL_REINFORCE_ICON_11203</v>
      </c>
      <c r="J28" s="100" t="str">
        <f t="shared" si="1"/>
        <v>공격력 457 증가</v>
      </c>
    </row>
    <row r="29" spans="1:10" ht="13.8" customHeight="1">
      <c r="A29" s="101">
        <f t="shared" si="0"/>
        <v>1120306</v>
      </c>
      <c r="B29" s="100" t="s">
        <v>289</v>
      </c>
      <c r="C29" s="101">
        <f>VLOOKUP(B29,WEAPON!$B:$D,3,0)</f>
        <v>11203</v>
      </c>
      <c r="D29" s="101">
        <f>COUNTIF($C$4:C29,C29)</f>
        <v>6</v>
      </c>
      <c r="E29" s="101">
        <v>1</v>
      </c>
      <c r="F29" s="101">
        <v>474</v>
      </c>
      <c r="G29" s="101">
        <v>0</v>
      </c>
      <c r="H29" s="122" t="str">
        <f t="shared" si="2"/>
        <v>WEAPON_SKILL_REINFORCE_NAME_11203</v>
      </c>
      <c r="I29" s="103" t="str">
        <f t="shared" si="3"/>
        <v>WEAPON_SKILL_REINFORCE_ICON_11203</v>
      </c>
      <c r="J29" s="100" t="str">
        <f t="shared" si="1"/>
        <v>공격력 474 증가</v>
      </c>
    </row>
    <row r="30" spans="1:10" ht="13.8" customHeight="1">
      <c r="A30" s="101">
        <f t="shared" si="0"/>
        <v>1120307</v>
      </c>
      <c r="B30" s="100" t="s">
        <v>289</v>
      </c>
      <c r="C30" s="101">
        <f>VLOOKUP(B30,WEAPON!$B:$D,3,0)</f>
        <v>11203</v>
      </c>
      <c r="D30" s="101">
        <f>COUNTIF($C$4:C30,C30)</f>
        <v>7</v>
      </c>
      <c r="E30" s="101">
        <v>1</v>
      </c>
      <c r="F30" s="101">
        <v>542</v>
      </c>
      <c r="G30" s="101">
        <v>0</v>
      </c>
      <c r="H30" s="122" t="str">
        <f t="shared" si="2"/>
        <v>WEAPON_SKILL_REINFORCE_NAME_11203</v>
      </c>
      <c r="I30" s="103" t="str">
        <f t="shared" si="3"/>
        <v>WEAPON_SKILL_REINFORCE_ICON_11203</v>
      </c>
      <c r="J30" s="100" t="str">
        <f t="shared" si="1"/>
        <v>공격력 542 증가</v>
      </c>
    </row>
    <row r="31" spans="1:10" ht="13.8" customHeight="1">
      <c r="A31" s="101">
        <f t="shared" si="0"/>
        <v>1120308</v>
      </c>
      <c r="B31" s="100" t="s">
        <v>289</v>
      </c>
      <c r="C31" s="101">
        <f>VLOOKUP(B31,WEAPON!$B:$D,3,0)</f>
        <v>11203</v>
      </c>
      <c r="D31" s="101">
        <f>COUNTIF($C$4:C31,C31)</f>
        <v>8</v>
      </c>
      <c r="E31" s="101">
        <v>1</v>
      </c>
      <c r="F31" s="101">
        <v>559</v>
      </c>
      <c r="G31" s="101">
        <v>0</v>
      </c>
      <c r="H31" s="122" t="str">
        <f t="shared" si="2"/>
        <v>WEAPON_SKILL_REINFORCE_NAME_11203</v>
      </c>
      <c r="I31" s="103" t="str">
        <f t="shared" si="3"/>
        <v>WEAPON_SKILL_REINFORCE_ICON_11203</v>
      </c>
      <c r="J31" s="100" t="str">
        <f t="shared" si="1"/>
        <v>공격력 559 증가</v>
      </c>
    </row>
    <row r="32" spans="1:10" ht="13.8" customHeight="1">
      <c r="A32" s="101">
        <f t="shared" si="0"/>
        <v>1120309</v>
      </c>
      <c r="B32" s="100" t="s">
        <v>289</v>
      </c>
      <c r="C32" s="101">
        <f>VLOOKUP(B32,WEAPON!$B:$D,3,0)</f>
        <v>11203</v>
      </c>
      <c r="D32" s="101">
        <f>COUNTIF($C$4:C32,C32)</f>
        <v>9</v>
      </c>
      <c r="E32" s="101">
        <v>1</v>
      </c>
      <c r="F32" s="101">
        <v>576</v>
      </c>
      <c r="G32" s="101">
        <v>0</v>
      </c>
      <c r="H32" s="122" t="str">
        <f t="shared" si="2"/>
        <v>WEAPON_SKILL_REINFORCE_NAME_11203</v>
      </c>
      <c r="I32" s="103" t="str">
        <f t="shared" si="3"/>
        <v>WEAPON_SKILL_REINFORCE_ICON_11203</v>
      </c>
      <c r="J32" s="100" t="str">
        <f t="shared" si="1"/>
        <v>공격력 576 증가</v>
      </c>
    </row>
    <row r="33" spans="1:10" ht="13.8" customHeight="1">
      <c r="A33" s="101">
        <f t="shared" si="0"/>
        <v>1120310</v>
      </c>
      <c r="B33" s="100" t="s">
        <v>289</v>
      </c>
      <c r="C33" s="101">
        <f>VLOOKUP(B33,WEAPON!$B:$D,3,0)</f>
        <v>11203</v>
      </c>
      <c r="D33" s="101">
        <f>COUNTIF($C$4:C33,C33)</f>
        <v>10</v>
      </c>
      <c r="E33" s="101">
        <v>1</v>
      </c>
      <c r="F33" s="101">
        <v>643</v>
      </c>
      <c r="G33" s="101">
        <v>0</v>
      </c>
      <c r="H33" s="122" t="str">
        <f t="shared" si="2"/>
        <v>WEAPON_SKILL_REINFORCE_NAME_11203</v>
      </c>
      <c r="I33" s="103" t="str">
        <f t="shared" si="3"/>
        <v>WEAPON_SKILL_REINFORCE_ICON_11203</v>
      </c>
      <c r="J33" s="100" t="str">
        <f t="shared" si="1"/>
        <v>공격력 643 증가</v>
      </c>
    </row>
    <row r="34" spans="1:10" ht="13.8" customHeight="1">
      <c r="A34" s="101">
        <f t="shared" si="0"/>
        <v>1120401</v>
      </c>
      <c r="B34" s="100" t="s">
        <v>291</v>
      </c>
      <c r="C34" s="101">
        <f>VLOOKUP(B34,WEAPON!$B:$D,3,0)</f>
        <v>11204</v>
      </c>
      <c r="D34" s="101">
        <f>COUNTIF($C$4:C34,C34)</f>
        <v>1</v>
      </c>
      <c r="E34" s="101">
        <v>2</v>
      </c>
      <c r="F34" s="101">
        <v>2000</v>
      </c>
      <c r="G34" s="101">
        <v>0</v>
      </c>
      <c r="H34" s="122" t="str">
        <f t="shared" si="2"/>
        <v>WEAPON_SKILL_REINFORCE_NAME_11204</v>
      </c>
      <c r="I34" s="103" t="str">
        <f t="shared" si="3"/>
        <v>WEAPON_SKILL_REINFORCE_ICON_11204</v>
      </c>
      <c r="J34" s="100" t="str">
        <f t="shared" si="1"/>
        <v>치명 대미지 2000 증가</v>
      </c>
    </row>
    <row r="35" spans="1:10" ht="13.8" customHeight="1">
      <c r="A35" s="101">
        <f t="shared" si="0"/>
        <v>1120402</v>
      </c>
      <c r="B35" s="100" t="s">
        <v>291</v>
      </c>
      <c r="C35" s="101">
        <f>VLOOKUP(B35,WEAPON!$B:$D,3,0)</f>
        <v>11204</v>
      </c>
      <c r="D35" s="101">
        <f>COUNTIF($C$4:C35,C35)</f>
        <v>2</v>
      </c>
      <c r="E35" s="101">
        <v>2</v>
      </c>
      <c r="F35" s="101">
        <v>2100</v>
      </c>
      <c r="G35" s="101">
        <v>0</v>
      </c>
      <c r="H35" s="122" t="str">
        <f t="shared" si="2"/>
        <v>WEAPON_SKILL_REINFORCE_NAME_11204</v>
      </c>
      <c r="I35" s="103" t="str">
        <f t="shared" si="3"/>
        <v>WEAPON_SKILL_REINFORCE_ICON_11204</v>
      </c>
      <c r="J35" s="100" t="str">
        <f t="shared" si="1"/>
        <v>치명 대미지 2100 증가</v>
      </c>
    </row>
    <row r="36" spans="1:10" ht="13.8" customHeight="1">
      <c r="A36" s="101">
        <f t="shared" si="0"/>
        <v>1120403</v>
      </c>
      <c r="B36" s="100" t="s">
        <v>291</v>
      </c>
      <c r="C36" s="101">
        <f>VLOOKUP(B36,WEAPON!$B:$D,3,0)</f>
        <v>11204</v>
      </c>
      <c r="D36" s="101">
        <f>COUNTIF($C$4:C36,C36)</f>
        <v>3</v>
      </c>
      <c r="E36" s="101">
        <v>2</v>
      </c>
      <c r="F36" s="101">
        <v>2200</v>
      </c>
      <c r="G36" s="101">
        <v>0</v>
      </c>
      <c r="H36" s="122" t="str">
        <f t="shared" si="2"/>
        <v>WEAPON_SKILL_REINFORCE_NAME_11204</v>
      </c>
      <c r="I36" s="103" t="str">
        <f t="shared" si="3"/>
        <v>WEAPON_SKILL_REINFORCE_ICON_11204</v>
      </c>
      <c r="J36" s="100" t="str">
        <f t="shared" si="1"/>
        <v>치명 대미지 2200 증가</v>
      </c>
    </row>
    <row r="37" spans="1:10" ht="13.8" customHeight="1">
      <c r="A37" s="101">
        <f t="shared" si="0"/>
        <v>1120404</v>
      </c>
      <c r="B37" s="100" t="s">
        <v>291</v>
      </c>
      <c r="C37" s="101">
        <f>VLOOKUP(B37,WEAPON!$B:$D,3,0)</f>
        <v>11204</v>
      </c>
      <c r="D37" s="101">
        <f>COUNTIF($C$4:C37,C37)</f>
        <v>4</v>
      </c>
      <c r="E37" s="101">
        <v>2</v>
      </c>
      <c r="F37" s="101">
        <v>2600</v>
      </c>
      <c r="G37" s="101">
        <v>0</v>
      </c>
      <c r="H37" s="122" t="str">
        <f t="shared" si="2"/>
        <v>WEAPON_SKILL_REINFORCE_NAME_11204</v>
      </c>
      <c r="I37" s="103" t="str">
        <f t="shared" si="3"/>
        <v>WEAPON_SKILL_REINFORCE_ICON_11204</v>
      </c>
      <c r="J37" s="100" t="str">
        <f t="shared" si="1"/>
        <v>치명 대미지 2600 증가</v>
      </c>
    </row>
    <row r="38" spans="1:10" ht="13.8" customHeight="1">
      <c r="A38" s="101">
        <f t="shared" si="0"/>
        <v>1120405</v>
      </c>
      <c r="B38" s="100" t="s">
        <v>291</v>
      </c>
      <c r="C38" s="101">
        <f>VLOOKUP(B38,WEAPON!$B:$D,3,0)</f>
        <v>11204</v>
      </c>
      <c r="D38" s="101">
        <f>COUNTIF($C$4:C38,C38)</f>
        <v>5</v>
      </c>
      <c r="E38" s="101">
        <v>2</v>
      </c>
      <c r="F38" s="101">
        <v>2700</v>
      </c>
      <c r="G38" s="101">
        <v>0</v>
      </c>
      <c r="H38" s="122" t="str">
        <f t="shared" si="2"/>
        <v>WEAPON_SKILL_REINFORCE_NAME_11204</v>
      </c>
      <c r="I38" s="103" t="str">
        <f t="shared" si="3"/>
        <v>WEAPON_SKILL_REINFORCE_ICON_11204</v>
      </c>
      <c r="J38" s="100" t="str">
        <f t="shared" si="1"/>
        <v>치명 대미지 2700 증가</v>
      </c>
    </row>
    <row r="39" spans="1:10" ht="13.8" customHeight="1">
      <c r="A39" s="101">
        <f t="shared" si="0"/>
        <v>1120406</v>
      </c>
      <c r="B39" s="100" t="s">
        <v>291</v>
      </c>
      <c r="C39" s="101">
        <f>VLOOKUP(B39,WEAPON!$B:$D,3,0)</f>
        <v>11204</v>
      </c>
      <c r="D39" s="101">
        <f>COUNTIF($C$4:C39,C39)</f>
        <v>6</v>
      </c>
      <c r="E39" s="101">
        <v>2</v>
      </c>
      <c r="F39" s="101">
        <v>2800</v>
      </c>
      <c r="G39" s="101">
        <v>0</v>
      </c>
      <c r="H39" s="122" t="str">
        <f t="shared" si="2"/>
        <v>WEAPON_SKILL_REINFORCE_NAME_11204</v>
      </c>
      <c r="I39" s="103" t="str">
        <f t="shared" si="3"/>
        <v>WEAPON_SKILL_REINFORCE_ICON_11204</v>
      </c>
      <c r="J39" s="100" t="str">
        <f t="shared" si="1"/>
        <v>치명 대미지 2800 증가</v>
      </c>
    </row>
    <row r="40" spans="1:10" ht="13.8" customHeight="1">
      <c r="A40" s="101">
        <f t="shared" si="0"/>
        <v>1120407</v>
      </c>
      <c r="B40" s="100" t="s">
        <v>291</v>
      </c>
      <c r="C40" s="101">
        <f>VLOOKUP(B40,WEAPON!$B:$D,3,0)</f>
        <v>11204</v>
      </c>
      <c r="D40" s="101">
        <f>COUNTIF($C$4:C40,C40)</f>
        <v>7</v>
      </c>
      <c r="E40" s="101">
        <v>2</v>
      </c>
      <c r="F40" s="101">
        <v>3200</v>
      </c>
      <c r="G40" s="101">
        <v>0</v>
      </c>
      <c r="H40" s="122" t="str">
        <f t="shared" si="2"/>
        <v>WEAPON_SKILL_REINFORCE_NAME_11204</v>
      </c>
      <c r="I40" s="103" t="str">
        <f t="shared" si="3"/>
        <v>WEAPON_SKILL_REINFORCE_ICON_11204</v>
      </c>
      <c r="J40" s="100" t="str">
        <f t="shared" si="1"/>
        <v>치명 대미지 3200 증가</v>
      </c>
    </row>
    <row r="41" spans="1:10" ht="13.8" customHeight="1">
      <c r="A41" s="101">
        <f t="shared" si="0"/>
        <v>1120408</v>
      </c>
      <c r="B41" s="100" t="s">
        <v>291</v>
      </c>
      <c r="C41" s="101">
        <f>VLOOKUP(B41,WEAPON!$B:$D,3,0)</f>
        <v>11204</v>
      </c>
      <c r="D41" s="101">
        <f>COUNTIF($C$4:C41,C41)</f>
        <v>8</v>
      </c>
      <c r="E41" s="101">
        <v>2</v>
      </c>
      <c r="F41" s="101">
        <v>3300</v>
      </c>
      <c r="G41" s="101">
        <v>0</v>
      </c>
      <c r="H41" s="122" t="str">
        <f t="shared" si="2"/>
        <v>WEAPON_SKILL_REINFORCE_NAME_11204</v>
      </c>
      <c r="I41" s="103" t="str">
        <f t="shared" si="3"/>
        <v>WEAPON_SKILL_REINFORCE_ICON_11204</v>
      </c>
      <c r="J41" s="100" t="str">
        <f t="shared" si="1"/>
        <v>치명 대미지 3300 증가</v>
      </c>
    </row>
    <row r="42" spans="1:10" ht="13.8" customHeight="1">
      <c r="A42" s="101">
        <f t="shared" si="0"/>
        <v>1120409</v>
      </c>
      <c r="B42" s="100" t="s">
        <v>291</v>
      </c>
      <c r="C42" s="101">
        <f>VLOOKUP(B42,WEAPON!$B:$D,3,0)</f>
        <v>11204</v>
      </c>
      <c r="D42" s="101">
        <f>COUNTIF($C$4:C42,C42)</f>
        <v>9</v>
      </c>
      <c r="E42" s="101">
        <v>2</v>
      </c>
      <c r="F42" s="101">
        <v>3400</v>
      </c>
      <c r="G42" s="101">
        <v>0</v>
      </c>
      <c r="H42" s="122" t="str">
        <f t="shared" si="2"/>
        <v>WEAPON_SKILL_REINFORCE_NAME_11204</v>
      </c>
      <c r="I42" s="103" t="str">
        <f t="shared" si="3"/>
        <v>WEAPON_SKILL_REINFORCE_ICON_11204</v>
      </c>
      <c r="J42" s="100" t="str">
        <f t="shared" si="1"/>
        <v>치명 대미지 3400 증가</v>
      </c>
    </row>
    <row r="43" spans="1:10" ht="13.8" customHeight="1">
      <c r="A43" s="101">
        <f t="shared" si="0"/>
        <v>1120410</v>
      </c>
      <c r="B43" s="100" t="s">
        <v>291</v>
      </c>
      <c r="C43" s="101">
        <f>VLOOKUP(B43,WEAPON!$B:$D,3,0)</f>
        <v>11204</v>
      </c>
      <c r="D43" s="101">
        <f>COUNTIF($C$4:C43,C43)</f>
        <v>10</v>
      </c>
      <c r="E43" s="101">
        <v>2</v>
      </c>
      <c r="F43" s="101">
        <v>3800</v>
      </c>
      <c r="G43" s="101">
        <v>0</v>
      </c>
      <c r="H43" s="122" t="str">
        <f t="shared" si="2"/>
        <v>WEAPON_SKILL_REINFORCE_NAME_11204</v>
      </c>
      <c r="I43" s="103" t="str">
        <f t="shared" si="3"/>
        <v>WEAPON_SKILL_REINFORCE_ICON_11204</v>
      </c>
      <c r="J43" s="100" t="str">
        <f t="shared" si="1"/>
        <v>치명 대미지 3800 증가</v>
      </c>
    </row>
    <row r="44" spans="1:10" ht="13.8" customHeight="1">
      <c r="A44" s="101">
        <f t="shared" si="0"/>
        <v>2320101</v>
      </c>
      <c r="B44" s="100" t="s">
        <v>293</v>
      </c>
      <c r="C44" s="101">
        <f>VLOOKUP(B44,WEAPON!$B:$D,3,0)</f>
        <v>23201</v>
      </c>
      <c r="D44" s="101">
        <f>COUNTIF($C$4:C44,C44)</f>
        <v>1</v>
      </c>
      <c r="E44" s="101">
        <v>11</v>
      </c>
      <c r="F44" s="101">
        <v>942</v>
      </c>
      <c r="G44" s="101">
        <v>0</v>
      </c>
      <c r="H44" s="122" t="str">
        <f t="shared" si="2"/>
        <v>WEAPON_SKILL_REINFORCE_NAME_23201</v>
      </c>
      <c r="I44" s="103" t="str">
        <f t="shared" si="3"/>
        <v>WEAPON_SKILL_REINFORCE_ICON_23201</v>
      </c>
      <c r="J44" s="100" t="str">
        <f t="shared" si="1"/>
        <v>치유력 942 증가</v>
      </c>
    </row>
    <row r="45" spans="1:10" ht="13.8" customHeight="1">
      <c r="A45" s="101">
        <f t="shared" si="0"/>
        <v>2320102</v>
      </c>
      <c r="B45" s="100" t="s">
        <v>293</v>
      </c>
      <c r="C45" s="101">
        <f>VLOOKUP(B45,WEAPON!$B:$D,3,0)</f>
        <v>23201</v>
      </c>
      <c r="D45" s="101">
        <f>COUNTIF($C$4:C45,C45)</f>
        <v>2</v>
      </c>
      <c r="E45" s="101">
        <v>11</v>
      </c>
      <c r="F45" s="101">
        <v>989</v>
      </c>
      <c r="G45" s="101">
        <v>0</v>
      </c>
      <c r="H45" s="122" t="str">
        <f t="shared" si="2"/>
        <v>WEAPON_SKILL_REINFORCE_NAME_23201</v>
      </c>
      <c r="I45" s="103" t="str">
        <f t="shared" si="3"/>
        <v>WEAPON_SKILL_REINFORCE_ICON_23201</v>
      </c>
      <c r="J45" s="100" t="str">
        <f t="shared" si="1"/>
        <v>치유력 989 증가</v>
      </c>
    </row>
    <row r="46" spans="1:10" ht="13.8" customHeight="1">
      <c r="A46" s="101">
        <f t="shared" si="0"/>
        <v>2320103</v>
      </c>
      <c r="B46" s="100" t="s">
        <v>293</v>
      </c>
      <c r="C46" s="101">
        <f>VLOOKUP(B46,WEAPON!$B:$D,3,0)</f>
        <v>23201</v>
      </c>
      <c r="D46" s="101">
        <f>COUNTIF($C$4:C46,C46)</f>
        <v>3</v>
      </c>
      <c r="E46" s="101">
        <v>11</v>
      </c>
      <c r="F46" s="101">
        <v>1036</v>
      </c>
      <c r="G46" s="101">
        <v>0</v>
      </c>
      <c r="H46" s="122" t="str">
        <f t="shared" si="2"/>
        <v>WEAPON_SKILL_REINFORCE_NAME_23201</v>
      </c>
      <c r="I46" s="103" t="str">
        <f t="shared" si="3"/>
        <v>WEAPON_SKILL_REINFORCE_ICON_23201</v>
      </c>
      <c r="J46" s="100" t="str">
        <f t="shared" si="1"/>
        <v>치유력 1036 증가</v>
      </c>
    </row>
    <row r="47" spans="1:10" ht="13.8" customHeight="1">
      <c r="A47" s="101">
        <f t="shared" si="0"/>
        <v>2320104</v>
      </c>
      <c r="B47" s="100" t="s">
        <v>293</v>
      </c>
      <c r="C47" s="101">
        <f>VLOOKUP(B47,WEAPON!$B:$D,3,0)</f>
        <v>23201</v>
      </c>
      <c r="D47" s="101">
        <f>COUNTIF($C$4:C47,C47)</f>
        <v>4</v>
      </c>
      <c r="E47" s="101">
        <v>11</v>
      </c>
      <c r="F47" s="101">
        <v>1225</v>
      </c>
      <c r="G47" s="101">
        <v>0</v>
      </c>
      <c r="H47" s="122" t="str">
        <f t="shared" si="2"/>
        <v>WEAPON_SKILL_REINFORCE_NAME_23201</v>
      </c>
      <c r="I47" s="103" t="str">
        <f t="shared" si="3"/>
        <v>WEAPON_SKILL_REINFORCE_ICON_23201</v>
      </c>
      <c r="J47" s="100" t="str">
        <f t="shared" si="1"/>
        <v>치유력 1225 증가</v>
      </c>
    </row>
    <row r="48" spans="1:10" ht="13.8" customHeight="1">
      <c r="A48" s="101">
        <f t="shared" si="0"/>
        <v>2320105</v>
      </c>
      <c r="B48" s="100" t="s">
        <v>293</v>
      </c>
      <c r="C48" s="101">
        <f>VLOOKUP(B48,WEAPON!$B:$D,3,0)</f>
        <v>23201</v>
      </c>
      <c r="D48" s="101">
        <f>COUNTIF($C$4:C48,C48)</f>
        <v>5</v>
      </c>
      <c r="E48" s="101">
        <v>11</v>
      </c>
      <c r="F48" s="101">
        <v>1272</v>
      </c>
      <c r="G48" s="101">
        <v>0</v>
      </c>
      <c r="H48" s="122" t="str">
        <f t="shared" si="2"/>
        <v>WEAPON_SKILL_REINFORCE_NAME_23201</v>
      </c>
      <c r="I48" s="103" t="str">
        <f t="shared" si="3"/>
        <v>WEAPON_SKILL_REINFORCE_ICON_23201</v>
      </c>
      <c r="J48" s="100" t="str">
        <f t="shared" si="1"/>
        <v>치유력 1272 증가</v>
      </c>
    </row>
    <row r="49" spans="1:10" ht="13.8" customHeight="1">
      <c r="A49" s="101">
        <f t="shared" si="0"/>
        <v>2320106</v>
      </c>
      <c r="B49" s="100" t="s">
        <v>293</v>
      </c>
      <c r="C49" s="101">
        <f>VLOOKUP(B49,WEAPON!$B:$D,3,0)</f>
        <v>23201</v>
      </c>
      <c r="D49" s="101">
        <f>COUNTIF($C$4:C49,C49)</f>
        <v>6</v>
      </c>
      <c r="E49" s="101">
        <v>11</v>
      </c>
      <c r="F49" s="101">
        <v>1319</v>
      </c>
      <c r="G49" s="101">
        <v>0</v>
      </c>
      <c r="H49" s="122" t="str">
        <f t="shared" si="2"/>
        <v>WEAPON_SKILL_REINFORCE_NAME_23201</v>
      </c>
      <c r="I49" s="103" t="str">
        <f t="shared" si="3"/>
        <v>WEAPON_SKILL_REINFORCE_ICON_23201</v>
      </c>
      <c r="J49" s="100" t="str">
        <f t="shared" si="1"/>
        <v>치유력 1319 증가</v>
      </c>
    </row>
    <row r="50" spans="1:10" ht="13.8" customHeight="1">
      <c r="A50" s="101">
        <f t="shared" si="0"/>
        <v>2320107</v>
      </c>
      <c r="B50" s="100" t="s">
        <v>293</v>
      </c>
      <c r="C50" s="101">
        <f>VLOOKUP(B50,WEAPON!$B:$D,3,0)</f>
        <v>23201</v>
      </c>
      <c r="D50" s="101">
        <f>COUNTIF($C$4:C50,C50)</f>
        <v>7</v>
      </c>
      <c r="E50" s="101">
        <v>11</v>
      </c>
      <c r="F50" s="101">
        <v>1507</v>
      </c>
      <c r="G50" s="101">
        <v>0</v>
      </c>
      <c r="H50" s="122" t="str">
        <f t="shared" si="2"/>
        <v>WEAPON_SKILL_REINFORCE_NAME_23201</v>
      </c>
      <c r="I50" s="103" t="str">
        <f t="shared" si="3"/>
        <v>WEAPON_SKILL_REINFORCE_ICON_23201</v>
      </c>
      <c r="J50" s="100" t="str">
        <f t="shared" si="1"/>
        <v>치유력 1507 증가</v>
      </c>
    </row>
    <row r="51" spans="1:10" ht="13.8" customHeight="1">
      <c r="A51" s="101">
        <f t="shared" si="0"/>
        <v>2320108</v>
      </c>
      <c r="B51" s="100" t="s">
        <v>293</v>
      </c>
      <c r="C51" s="101">
        <f>VLOOKUP(B51,WEAPON!$B:$D,3,0)</f>
        <v>23201</v>
      </c>
      <c r="D51" s="101">
        <f>COUNTIF($C$4:C51,C51)</f>
        <v>8</v>
      </c>
      <c r="E51" s="101">
        <v>11</v>
      </c>
      <c r="F51" s="101">
        <v>1554</v>
      </c>
      <c r="G51" s="101">
        <v>0</v>
      </c>
      <c r="H51" s="122" t="str">
        <f t="shared" si="2"/>
        <v>WEAPON_SKILL_REINFORCE_NAME_23201</v>
      </c>
      <c r="I51" s="103" t="str">
        <f t="shared" si="3"/>
        <v>WEAPON_SKILL_REINFORCE_ICON_23201</v>
      </c>
      <c r="J51" s="100" t="str">
        <f t="shared" si="1"/>
        <v>치유력 1554 증가</v>
      </c>
    </row>
    <row r="52" spans="1:10" ht="13.8" customHeight="1">
      <c r="A52" s="101">
        <f t="shared" si="0"/>
        <v>2320109</v>
      </c>
      <c r="B52" s="100" t="s">
        <v>293</v>
      </c>
      <c r="C52" s="101">
        <f>VLOOKUP(B52,WEAPON!$B:$D,3,0)</f>
        <v>23201</v>
      </c>
      <c r="D52" s="101">
        <f>COUNTIF($C$4:C52,C52)</f>
        <v>9</v>
      </c>
      <c r="E52" s="101">
        <v>11</v>
      </c>
      <c r="F52" s="101">
        <v>1601</v>
      </c>
      <c r="G52" s="101">
        <v>0</v>
      </c>
      <c r="H52" s="122" t="str">
        <f t="shared" si="2"/>
        <v>WEAPON_SKILL_REINFORCE_NAME_23201</v>
      </c>
      <c r="I52" s="103" t="str">
        <f t="shared" si="3"/>
        <v>WEAPON_SKILL_REINFORCE_ICON_23201</v>
      </c>
      <c r="J52" s="100" t="str">
        <f t="shared" si="1"/>
        <v>치유력 1601 증가</v>
      </c>
    </row>
    <row r="53" spans="1:10" ht="13.8" customHeight="1">
      <c r="A53" s="101">
        <f t="shared" si="0"/>
        <v>2320110</v>
      </c>
      <c r="B53" s="100" t="s">
        <v>293</v>
      </c>
      <c r="C53" s="101">
        <f>VLOOKUP(B53,WEAPON!$B:$D,3,0)</f>
        <v>23201</v>
      </c>
      <c r="D53" s="101">
        <f>COUNTIF($C$4:C53,C53)</f>
        <v>10</v>
      </c>
      <c r="E53" s="101">
        <v>11</v>
      </c>
      <c r="F53" s="101">
        <v>1790</v>
      </c>
      <c r="G53" s="101">
        <v>0</v>
      </c>
      <c r="H53" s="122" t="str">
        <f t="shared" si="2"/>
        <v>WEAPON_SKILL_REINFORCE_NAME_23201</v>
      </c>
      <c r="I53" s="103" t="str">
        <f t="shared" si="3"/>
        <v>WEAPON_SKILL_REINFORCE_ICON_23201</v>
      </c>
      <c r="J53" s="100" t="str">
        <f t="shared" si="1"/>
        <v>치유력 1790 증가</v>
      </c>
    </row>
    <row r="54" spans="1:10" ht="13.8" customHeight="1">
      <c r="A54" s="101">
        <f t="shared" si="0"/>
        <v>1130501</v>
      </c>
      <c r="B54" s="100" t="s">
        <v>295</v>
      </c>
      <c r="C54" s="101">
        <f>VLOOKUP(B54,WEAPON!$B:$D,3,0)</f>
        <v>11305</v>
      </c>
      <c r="D54" s="101">
        <f>COUNTIF($C$4:C54,C54)</f>
        <v>1</v>
      </c>
      <c r="E54" s="101">
        <v>2</v>
      </c>
      <c r="F54" s="101">
        <v>2000</v>
      </c>
      <c r="G54" s="101">
        <v>0</v>
      </c>
      <c r="H54" s="122" t="str">
        <f t="shared" si="2"/>
        <v>WEAPON_SKILL_REINFORCE_NAME_11305</v>
      </c>
      <c r="I54" s="103" t="str">
        <f t="shared" si="3"/>
        <v>WEAPON_SKILL_REINFORCE_ICON_11305</v>
      </c>
      <c r="J54" s="100" t="str">
        <f t="shared" si="1"/>
        <v>치명 대미지 2000 증가</v>
      </c>
    </row>
    <row r="55" spans="1:10" ht="13.8" customHeight="1">
      <c r="A55" s="101">
        <f t="shared" si="0"/>
        <v>1130502</v>
      </c>
      <c r="B55" s="100" t="s">
        <v>295</v>
      </c>
      <c r="C55" s="101">
        <f>VLOOKUP(B55,WEAPON!$B:$D,3,0)</f>
        <v>11305</v>
      </c>
      <c r="D55" s="101">
        <f>COUNTIF($C$4:C55,C55)</f>
        <v>2</v>
      </c>
      <c r="E55" s="101">
        <v>2</v>
      </c>
      <c r="F55" s="101">
        <v>2100</v>
      </c>
      <c r="G55" s="101">
        <v>0</v>
      </c>
      <c r="H55" s="122" t="str">
        <f t="shared" si="2"/>
        <v>WEAPON_SKILL_REINFORCE_NAME_11305</v>
      </c>
      <c r="I55" s="103" t="str">
        <f t="shared" si="3"/>
        <v>WEAPON_SKILL_REINFORCE_ICON_11305</v>
      </c>
      <c r="J55" s="100" t="str">
        <f t="shared" si="1"/>
        <v>치명 대미지 2100 증가</v>
      </c>
    </row>
    <row r="56" spans="1:10" ht="13.8" customHeight="1">
      <c r="A56" s="101">
        <f t="shared" si="0"/>
        <v>1130503</v>
      </c>
      <c r="B56" s="100" t="s">
        <v>295</v>
      </c>
      <c r="C56" s="101">
        <f>VLOOKUP(B56,WEAPON!$B:$D,3,0)</f>
        <v>11305</v>
      </c>
      <c r="D56" s="101">
        <f>COUNTIF($C$4:C56,C56)</f>
        <v>3</v>
      </c>
      <c r="E56" s="101">
        <v>2</v>
      </c>
      <c r="F56" s="101">
        <v>2200</v>
      </c>
      <c r="G56" s="101">
        <v>0</v>
      </c>
      <c r="H56" s="122" t="str">
        <f t="shared" si="2"/>
        <v>WEAPON_SKILL_REINFORCE_NAME_11305</v>
      </c>
      <c r="I56" s="103" t="str">
        <f t="shared" si="3"/>
        <v>WEAPON_SKILL_REINFORCE_ICON_11305</v>
      </c>
      <c r="J56" s="100" t="str">
        <f t="shared" si="1"/>
        <v>치명 대미지 2200 증가</v>
      </c>
    </row>
    <row r="57" spans="1:10" ht="13.8" customHeight="1">
      <c r="A57" s="101">
        <f t="shared" si="0"/>
        <v>1130504</v>
      </c>
      <c r="B57" s="100" t="s">
        <v>295</v>
      </c>
      <c r="C57" s="101">
        <f>VLOOKUP(B57,WEAPON!$B:$D,3,0)</f>
        <v>11305</v>
      </c>
      <c r="D57" s="101">
        <f>COUNTIF($C$4:C57,C57)</f>
        <v>4</v>
      </c>
      <c r="E57" s="101">
        <v>2</v>
      </c>
      <c r="F57" s="101">
        <v>2600</v>
      </c>
      <c r="G57" s="101">
        <v>0</v>
      </c>
      <c r="H57" s="122" t="str">
        <f t="shared" si="2"/>
        <v>WEAPON_SKILL_REINFORCE_NAME_11305</v>
      </c>
      <c r="I57" s="103" t="str">
        <f t="shared" si="3"/>
        <v>WEAPON_SKILL_REINFORCE_ICON_11305</v>
      </c>
      <c r="J57" s="100" t="str">
        <f t="shared" si="1"/>
        <v>치명 대미지 2600 증가</v>
      </c>
    </row>
    <row r="58" spans="1:10" ht="13.8" customHeight="1">
      <c r="A58" s="101">
        <f t="shared" si="0"/>
        <v>1130505</v>
      </c>
      <c r="B58" s="100" t="s">
        <v>295</v>
      </c>
      <c r="C58" s="101">
        <f>VLOOKUP(B58,WEAPON!$B:$D,3,0)</f>
        <v>11305</v>
      </c>
      <c r="D58" s="101">
        <f>COUNTIF($C$4:C58,C58)</f>
        <v>5</v>
      </c>
      <c r="E58" s="101">
        <v>2</v>
      </c>
      <c r="F58" s="101">
        <v>2700</v>
      </c>
      <c r="G58" s="101">
        <v>0</v>
      </c>
      <c r="H58" s="122" t="str">
        <f t="shared" si="2"/>
        <v>WEAPON_SKILL_REINFORCE_NAME_11305</v>
      </c>
      <c r="I58" s="103" t="str">
        <f t="shared" si="3"/>
        <v>WEAPON_SKILL_REINFORCE_ICON_11305</v>
      </c>
      <c r="J58" s="100" t="str">
        <f t="shared" si="1"/>
        <v>치명 대미지 2700 증가</v>
      </c>
    </row>
    <row r="59" spans="1:10" ht="13.8" customHeight="1">
      <c r="A59" s="101">
        <f t="shared" si="0"/>
        <v>1130506</v>
      </c>
      <c r="B59" s="100" t="s">
        <v>295</v>
      </c>
      <c r="C59" s="101">
        <f>VLOOKUP(B59,WEAPON!$B:$D,3,0)</f>
        <v>11305</v>
      </c>
      <c r="D59" s="101">
        <f>COUNTIF($C$4:C59,C59)</f>
        <v>6</v>
      </c>
      <c r="E59" s="101">
        <v>2</v>
      </c>
      <c r="F59" s="101">
        <v>2800</v>
      </c>
      <c r="G59" s="101">
        <v>0</v>
      </c>
      <c r="H59" s="122" t="str">
        <f t="shared" si="2"/>
        <v>WEAPON_SKILL_REINFORCE_NAME_11305</v>
      </c>
      <c r="I59" s="103" t="str">
        <f t="shared" si="3"/>
        <v>WEAPON_SKILL_REINFORCE_ICON_11305</v>
      </c>
      <c r="J59" s="100" t="str">
        <f t="shared" si="1"/>
        <v>치명 대미지 2800 증가</v>
      </c>
    </row>
    <row r="60" spans="1:10" ht="13.8" customHeight="1">
      <c r="A60" s="101">
        <f t="shared" si="0"/>
        <v>1130507</v>
      </c>
      <c r="B60" s="100" t="s">
        <v>295</v>
      </c>
      <c r="C60" s="101">
        <f>VLOOKUP(B60,WEAPON!$B:$D,3,0)</f>
        <v>11305</v>
      </c>
      <c r="D60" s="101">
        <f>COUNTIF($C$4:C60,C60)</f>
        <v>7</v>
      </c>
      <c r="E60" s="101">
        <v>2</v>
      </c>
      <c r="F60" s="101">
        <v>3200</v>
      </c>
      <c r="G60" s="101">
        <v>0</v>
      </c>
      <c r="H60" s="122" t="str">
        <f t="shared" si="2"/>
        <v>WEAPON_SKILL_REINFORCE_NAME_11305</v>
      </c>
      <c r="I60" s="103" t="str">
        <f t="shared" si="3"/>
        <v>WEAPON_SKILL_REINFORCE_ICON_11305</v>
      </c>
      <c r="J60" s="100" t="str">
        <f t="shared" si="1"/>
        <v>치명 대미지 3200 증가</v>
      </c>
    </row>
    <row r="61" spans="1:10" ht="13.8" customHeight="1">
      <c r="A61" s="101">
        <f t="shared" si="0"/>
        <v>1130508</v>
      </c>
      <c r="B61" s="100" t="s">
        <v>295</v>
      </c>
      <c r="C61" s="101">
        <f>VLOOKUP(B61,WEAPON!$B:$D,3,0)</f>
        <v>11305</v>
      </c>
      <c r="D61" s="101">
        <f>COUNTIF($C$4:C61,C61)</f>
        <v>8</v>
      </c>
      <c r="E61" s="101">
        <v>2</v>
      </c>
      <c r="F61" s="101">
        <v>3300</v>
      </c>
      <c r="G61" s="101">
        <v>0</v>
      </c>
      <c r="H61" s="122" t="str">
        <f t="shared" si="2"/>
        <v>WEAPON_SKILL_REINFORCE_NAME_11305</v>
      </c>
      <c r="I61" s="103" t="str">
        <f t="shared" si="3"/>
        <v>WEAPON_SKILL_REINFORCE_ICON_11305</v>
      </c>
      <c r="J61" s="100" t="str">
        <f t="shared" si="1"/>
        <v>치명 대미지 3300 증가</v>
      </c>
    </row>
    <row r="62" spans="1:10" ht="13.8" customHeight="1">
      <c r="A62" s="101">
        <f t="shared" si="0"/>
        <v>1130509</v>
      </c>
      <c r="B62" s="100" t="s">
        <v>295</v>
      </c>
      <c r="C62" s="101">
        <f>VLOOKUP(B62,WEAPON!$B:$D,3,0)</f>
        <v>11305</v>
      </c>
      <c r="D62" s="101">
        <f>COUNTIF($C$4:C62,C62)</f>
        <v>9</v>
      </c>
      <c r="E62" s="101">
        <v>2</v>
      </c>
      <c r="F62" s="101">
        <v>3400</v>
      </c>
      <c r="G62" s="101">
        <v>0</v>
      </c>
      <c r="H62" s="122" t="str">
        <f t="shared" si="2"/>
        <v>WEAPON_SKILL_REINFORCE_NAME_11305</v>
      </c>
      <c r="I62" s="103" t="str">
        <f t="shared" si="3"/>
        <v>WEAPON_SKILL_REINFORCE_ICON_11305</v>
      </c>
      <c r="J62" s="100" t="str">
        <f t="shared" si="1"/>
        <v>치명 대미지 3400 증가</v>
      </c>
    </row>
    <row r="63" spans="1:10" ht="13.8" customHeight="1">
      <c r="A63" s="101">
        <f t="shared" si="0"/>
        <v>1130510</v>
      </c>
      <c r="B63" s="100" t="s">
        <v>295</v>
      </c>
      <c r="C63" s="101">
        <f>VLOOKUP(B63,WEAPON!$B:$D,3,0)</f>
        <v>11305</v>
      </c>
      <c r="D63" s="101">
        <f>COUNTIF($C$4:C63,C63)</f>
        <v>10</v>
      </c>
      <c r="E63" s="101">
        <v>2</v>
      </c>
      <c r="F63" s="101">
        <v>3800</v>
      </c>
      <c r="G63" s="101">
        <v>0</v>
      </c>
      <c r="H63" s="122" t="str">
        <f t="shared" si="2"/>
        <v>WEAPON_SKILL_REINFORCE_NAME_11305</v>
      </c>
      <c r="I63" s="103" t="str">
        <f t="shared" si="3"/>
        <v>WEAPON_SKILL_REINFORCE_ICON_11305</v>
      </c>
      <c r="J63" s="100" t="str">
        <f t="shared" si="1"/>
        <v>치명 대미지 3800 증가</v>
      </c>
    </row>
    <row r="64" spans="1:10" ht="13.8" customHeight="1">
      <c r="A64" s="101">
        <f t="shared" si="0"/>
        <v>1120601</v>
      </c>
      <c r="B64" s="100" t="s">
        <v>297</v>
      </c>
      <c r="C64" s="101">
        <f>VLOOKUP(B64,WEAPON!$B:$D,3,0)</f>
        <v>11206</v>
      </c>
      <c r="D64" s="101">
        <f>COUNTIF($C$4:C64,C64)</f>
        <v>1</v>
      </c>
      <c r="E64" s="101">
        <v>1</v>
      </c>
      <c r="F64" s="101">
        <v>228</v>
      </c>
      <c r="G64" s="101">
        <v>0</v>
      </c>
      <c r="H64" s="122" t="str">
        <f t="shared" si="2"/>
        <v>WEAPON_SKILL_REINFORCE_NAME_11206</v>
      </c>
      <c r="I64" s="103" t="str">
        <f t="shared" si="3"/>
        <v>WEAPON_SKILL_REINFORCE_ICON_11206</v>
      </c>
      <c r="J64" s="100" t="str">
        <f t="shared" si="1"/>
        <v>공격력 228 증가</v>
      </c>
    </row>
    <row r="65" spans="1:10" ht="13.8" customHeight="1">
      <c r="A65" s="101">
        <f t="shared" si="0"/>
        <v>1120602</v>
      </c>
      <c r="B65" s="100" t="s">
        <v>297</v>
      </c>
      <c r="C65" s="101">
        <f>VLOOKUP(B65,WEAPON!$B:$D,3,0)</f>
        <v>11206</v>
      </c>
      <c r="D65" s="101">
        <f>COUNTIF($C$4:C65,C65)</f>
        <v>2</v>
      </c>
      <c r="E65" s="101">
        <v>1</v>
      </c>
      <c r="F65" s="101">
        <v>240</v>
      </c>
      <c r="G65" s="101">
        <v>0</v>
      </c>
      <c r="H65" s="122" t="str">
        <f t="shared" si="2"/>
        <v>WEAPON_SKILL_REINFORCE_NAME_11206</v>
      </c>
      <c r="I65" s="103" t="str">
        <f t="shared" si="3"/>
        <v>WEAPON_SKILL_REINFORCE_ICON_11206</v>
      </c>
      <c r="J65" s="100" t="str">
        <f t="shared" si="1"/>
        <v>공격력 240 증가</v>
      </c>
    </row>
    <row r="66" spans="1:10" ht="13.8" customHeight="1">
      <c r="A66" s="101">
        <f t="shared" si="0"/>
        <v>1120603</v>
      </c>
      <c r="B66" s="100" t="s">
        <v>297</v>
      </c>
      <c r="C66" s="101">
        <f>VLOOKUP(B66,WEAPON!$B:$D,3,0)</f>
        <v>11206</v>
      </c>
      <c r="D66" s="101">
        <f>COUNTIF($C$4:C66,C66)</f>
        <v>3</v>
      </c>
      <c r="E66" s="101">
        <v>1</v>
      </c>
      <c r="F66" s="101">
        <v>251</v>
      </c>
      <c r="G66" s="101">
        <v>0</v>
      </c>
      <c r="H66" s="122" t="str">
        <f t="shared" si="2"/>
        <v>WEAPON_SKILL_REINFORCE_NAME_11206</v>
      </c>
      <c r="I66" s="103" t="str">
        <f t="shared" si="3"/>
        <v>WEAPON_SKILL_REINFORCE_ICON_11206</v>
      </c>
      <c r="J66" s="100" t="str">
        <f t="shared" si="1"/>
        <v>공격력 251 증가</v>
      </c>
    </row>
    <row r="67" spans="1:10" ht="13.8" customHeight="1">
      <c r="A67" s="101">
        <f t="shared" si="0"/>
        <v>1120604</v>
      </c>
      <c r="B67" s="100" t="s">
        <v>297</v>
      </c>
      <c r="C67" s="101">
        <f>VLOOKUP(B67,WEAPON!$B:$D,3,0)</f>
        <v>11206</v>
      </c>
      <c r="D67" s="101">
        <f>COUNTIF($C$4:C67,C67)</f>
        <v>4</v>
      </c>
      <c r="E67" s="101">
        <v>1</v>
      </c>
      <c r="F67" s="101">
        <v>297</v>
      </c>
      <c r="G67" s="101">
        <v>0</v>
      </c>
      <c r="H67" s="122" t="str">
        <f t="shared" si="2"/>
        <v>WEAPON_SKILL_REINFORCE_NAME_11206</v>
      </c>
      <c r="I67" s="103" t="str">
        <f t="shared" si="3"/>
        <v>WEAPON_SKILL_REINFORCE_ICON_11206</v>
      </c>
      <c r="J67" s="100" t="str">
        <f t="shared" si="1"/>
        <v>공격력 297 증가</v>
      </c>
    </row>
    <row r="68" spans="1:10" ht="13.8" customHeight="1">
      <c r="A68" s="101">
        <f t="shared" ref="A68:A131" si="4">C68*스킬_강화_그룹_단위+D68</f>
        <v>1120605</v>
      </c>
      <c r="B68" s="100" t="s">
        <v>297</v>
      </c>
      <c r="C68" s="101">
        <f>VLOOKUP(B68,WEAPON!$B:$D,3,0)</f>
        <v>11206</v>
      </c>
      <c r="D68" s="101">
        <f>COUNTIF($C$4:C68,C68)</f>
        <v>5</v>
      </c>
      <c r="E68" s="101">
        <v>1</v>
      </c>
      <c r="F68" s="101">
        <v>308</v>
      </c>
      <c r="G68" s="101">
        <v>0</v>
      </c>
      <c r="H68" s="122" t="str">
        <f t="shared" si="2"/>
        <v>WEAPON_SKILL_REINFORCE_NAME_11206</v>
      </c>
      <c r="I68" s="103" t="str">
        <f t="shared" si="3"/>
        <v>WEAPON_SKILL_REINFORCE_ICON_11206</v>
      </c>
      <c r="J68" s="100" t="str">
        <f t="shared" ref="J68:J131" si="5">VLOOKUP(E68,SKILL_TYPE,2,0)&amp;" "&amp;IF(G68=0,F68,F68/100&amp;"%")&amp;" 증가"</f>
        <v>공격력 308 증가</v>
      </c>
    </row>
    <row r="69" spans="1:10" ht="13.8" customHeight="1">
      <c r="A69" s="101">
        <f t="shared" si="4"/>
        <v>1120606</v>
      </c>
      <c r="B69" s="100" t="s">
        <v>297</v>
      </c>
      <c r="C69" s="101">
        <f>VLOOKUP(B69,WEAPON!$B:$D,3,0)</f>
        <v>11206</v>
      </c>
      <c r="D69" s="101">
        <f>COUNTIF($C$4:C69,C69)</f>
        <v>6</v>
      </c>
      <c r="E69" s="101">
        <v>1</v>
      </c>
      <c r="F69" s="101">
        <v>320</v>
      </c>
      <c r="G69" s="101">
        <v>0</v>
      </c>
      <c r="H69" s="122" t="str">
        <f t="shared" ref="H69:H132" si="6">"WEAPON_SKILL_REINFORCE_NAME_"&amp;C69</f>
        <v>WEAPON_SKILL_REINFORCE_NAME_11206</v>
      </c>
      <c r="I69" s="103" t="str">
        <f t="shared" ref="I69:I132" si="7">"WEAPON_SKILL_REINFORCE_ICON_"&amp;C69</f>
        <v>WEAPON_SKILL_REINFORCE_ICON_11206</v>
      </c>
      <c r="J69" s="100" t="str">
        <f t="shared" si="5"/>
        <v>공격력 320 증가</v>
      </c>
    </row>
    <row r="70" spans="1:10" ht="13.8" customHeight="1">
      <c r="A70" s="101">
        <f t="shared" si="4"/>
        <v>1120607</v>
      </c>
      <c r="B70" s="100" t="s">
        <v>297</v>
      </c>
      <c r="C70" s="101">
        <f>VLOOKUP(B70,WEAPON!$B:$D,3,0)</f>
        <v>11206</v>
      </c>
      <c r="D70" s="101">
        <f>COUNTIF($C$4:C70,C70)</f>
        <v>7</v>
      </c>
      <c r="E70" s="101">
        <v>1</v>
      </c>
      <c r="F70" s="101">
        <v>365</v>
      </c>
      <c r="G70" s="101">
        <v>0</v>
      </c>
      <c r="H70" s="122" t="str">
        <f t="shared" si="6"/>
        <v>WEAPON_SKILL_REINFORCE_NAME_11206</v>
      </c>
      <c r="I70" s="103" t="str">
        <f t="shared" si="7"/>
        <v>WEAPON_SKILL_REINFORCE_ICON_11206</v>
      </c>
      <c r="J70" s="100" t="str">
        <f t="shared" si="5"/>
        <v>공격력 365 증가</v>
      </c>
    </row>
    <row r="71" spans="1:10" ht="13.8" customHeight="1">
      <c r="A71" s="101">
        <f t="shared" si="4"/>
        <v>1120608</v>
      </c>
      <c r="B71" s="100" t="s">
        <v>297</v>
      </c>
      <c r="C71" s="101">
        <f>VLOOKUP(B71,WEAPON!$B:$D,3,0)</f>
        <v>11206</v>
      </c>
      <c r="D71" s="101">
        <f>COUNTIF($C$4:C71,C71)</f>
        <v>8</v>
      </c>
      <c r="E71" s="101">
        <v>1</v>
      </c>
      <c r="F71" s="101">
        <v>377</v>
      </c>
      <c r="G71" s="101">
        <v>0</v>
      </c>
      <c r="H71" s="122" t="str">
        <f t="shared" si="6"/>
        <v>WEAPON_SKILL_REINFORCE_NAME_11206</v>
      </c>
      <c r="I71" s="103" t="str">
        <f t="shared" si="7"/>
        <v>WEAPON_SKILL_REINFORCE_ICON_11206</v>
      </c>
      <c r="J71" s="100" t="str">
        <f t="shared" si="5"/>
        <v>공격력 377 증가</v>
      </c>
    </row>
    <row r="72" spans="1:10" ht="13.8" customHeight="1">
      <c r="A72" s="101">
        <f t="shared" si="4"/>
        <v>1120609</v>
      </c>
      <c r="B72" s="100" t="s">
        <v>297</v>
      </c>
      <c r="C72" s="101">
        <f>VLOOKUP(B72,WEAPON!$B:$D,3,0)</f>
        <v>11206</v>
      </c>
      <c r="D72" s="101">
        <f>COUNTIF($C$4:C72,C72)</f>
        <v>9</v>
      </c>
      <c r="E72" s="101">
        <v>1</v>
      </c>
      <c r="F72" s="101">
        <v>388</v>
      </c>
      <c r="G72" s="101">
        <v>0</v>
      </c>
      <c r="H72" s="122" t="str">
        <f t="shared" si="6"/>
        <v>WEAPON_SKILL_REINFORCE_NAME_11206</v>
      </c>
      <c r="I72" s="103" t="str">
        <f t="shared" si="7"/>
        <v>WEAPON_SKILL_REINFORCE_ICON_11206</v>
      </c>
      <c r="J72" s="100" t="str">
        <f t="shared" si="5"/>
        <v>공격력 388 증가</v>
      </c>
    </row>
    <row r="73" spans="1:10" ht="13.8" customHeight="1">
      <c r="A73" s="101">
        <f t="shared" si="4"/>
        <v>1120610</v>
      </c>
      <c r="B73" s="100" t="s">
        <v>297</v>
      </c>
      <c r="C73" s="101">
        <f>VLOOKUP(B73,WEAPON!$B:$D,3,0)</f>
        <v>11206</v>
      </c>
      <c r="D73" s="101">
        <f>COUNTIF($C$4:C73,C73)</f>
        <v>10</v>
      </c>
      <c r="E73" s="101">
        <v>1</v>
      </c>
      <c r="F73" s="101">
        <v>434</v>
      </c>
      <c r="G73" s="101">
        <v>0</v>
      </c>
      <c r="H73" s="122" t="str">
        <f t="shared" si="6"/>
        <v>WEAPON_SKILL_REINFORCE_NAME_11206</v>
      </c>
      <c r="I73" s="103" t="str">
        <f t="shared" si="7"/>
        <v>WEAPON_SKILL_REINFORCE_ICON_11206</v>
      </c>
      <c r="J73" s="100" t="str">
        <f t="shared" si="5"/>
        <v>공격력 434 증가</v>
      </c>
    </row>
    <row r="74" spans="1:10" ht="13.8" customHeight="1">
      <c r="A74" s="101">
        <f t="shared" si="4"/>
        <v>1420701</v>
      </c>
      <c r="B74" s="100" t="s">
        <v>299</v>
      </c>
      <c r="C74" s="101">
        <f>VLOOKUP(B74,WEAPON!$B:$D,3,0)</f>
        <v>14207</v>
      </c>
      <c r="D74" s="101">
        <f>COUNTIF($C$4:C74,C74)</f>
        <v>1</v>
      </c>
      <c r="E74" s="101">
        <v>10</v>
      </c>
      <c r="F74" s="101">
        <v>14</v>
      </c>
      <c r="G74" s="101">
        <v>0</v>
      </c>
      <c r="H74" s="122" t="str">
        <f t="shared" si="6"/>
        <v>WEAPON_SKILL_REINFORCE_NAME_14207</v>
      </c>
      <c r="I74" s="103" t="str">
        <f t="shared" si="7"/>
        <v>WEAPON_SKILL_REINFORCE_ICON_14207</v>
      </c>
      <c r="J74" s="100" t="str">
        <f t="shared" si="5"/>
        <v>군중 제어 강화력 14 증가</v>
      </c>
    </row>
    <row r="75" spans="1:10" ht="13.8" customHeight="1">
      <c r="A75" s="101">
        <f t="shared" si="4"/>
        <v>1420702</v>
      </c>
      <c r="B75" s="100" t="s">
        <v>299</v>
      </c>
      <c r="C75" s="101">
        <f>VLOOKUP(B75,WEAPON!$B:$D,3,0)</f>
        <v>14207</v>
      </c>
      <c r="D75" s="101">
        <f>COUNTIF($C$4:C75,C75)</f>
        <v>2</v>
      </c>
      <c r="E75" s="101">
        <v>10</v>
      </c>
      <c r="F75" s="101">
        <v>15</v>
      </c>
      <c r="G75" s="101">
        <v>0</v>
      </c>
      <c r="H75" s="122" t="str">
        <f t="shared" si="6"/>
        <v>WEAPON_SKILL_REINFORCE_NAME_14207</v>
      </c>
      <c r="I75" s="103" t="str">
        <f t="shared" si="7"/>
        <v>WEAPON_SKILL_REINFORCE_ICON_14207</v>
      </c>
      <c r="J75" s="100" t="str">
        <f t="shared" si="5"/>
        <v>군중 제어 강화력 15 증가</v>
      </c>
    </row>
    <row r="76" spans="1:10" ht="13.8" customHeight="1">
      <c r="A76" s="101">
        <f t="shared" si="4"/>
        <v>1420703</v>
      </c>
      <c r="B76" s="100" t="s">
        <v>299</v>
      </c>
      <c r="C76" s="101">
        <f>VLOOKUP(B76,WEAPON!$B:$D,3,0)</f>
        <v>14207</v>
      </c>
      <c r="D76" s="101">
        <f>COUNTIF($C$4:C76,C76)</f>
        <v>3</v>
      </c>
      <c r="E76" s="101">
        <v>10</v>
      </c>
      <c r="F76" s="101">
        <v>16</v>
      </c>
      <c r="G76" s="101">
        <v>0</v>
      </c>
      <c r="H76" s="122" t="str">
        <f t="shared" si="6"/>
        <v>WEAPON_SKILL_REINFORCE_NAME_14207</v>
      </c>
      <c r="I76" s="103" t="str">
        <f t="shared" si="7"/>
        <v>WEAPON_SKILL_REINFORCE_ICON_14207</v>
      </c>
      <c r="J76" s="100" t="str">
        <f t="shared" si="5"/>
        <v>군중 제어 강화력 16 증가</v>
      </c>
    </row>
    <row r="77" spans="1:10" ht="13.8" customHeight="1">
      <c r="A77" s="101">
        <f t="shared" si="4"/>
        <v>1420704</v>
      </c>
      <c r="B77" s="100" t="s">
        <v>299</v>
      </c>
      <c r="C77" s="101">
        <f>VLOOKUP(B77,WEAPON!$B:$D,3,0)</f>
        <v>14207</v>
      </c>
      <c r="D77" s="101">
        <f>COUNTIF($C$4:C77,C77)</f>
        <v>4</v>
      </c>
      <c r="E77" s="101">
        <v>10</v>
      </c>
      <c r="F77" s="101">
        <v>19</v>
      </c>
      <c r="G77" s="101">
        <v>0</v>
      </c>
      <c r="H77" s="122" t="str">
        <f t="shared" si="6"/>
        <v>WEAPON_SKILL_REINFORCE_NAME_14207</v>
      </c>
      <c r="I77" s="103" t="str">
        <f t="shared" si="7"/>
        <v>WEAPON_SKILL_REINFORCE_ICON_14207</v>
      </c>
      <c r="J77" s="100" t="str">
        <f t="shared" si="5"/>
        <v>군중 제어 강화력 19 증가</v>
      </c>
    </row>
    <row r="78" spans="1:10" ht="13.8" customHeight="1">
      <c r="A78" s="101">
        <f t="shared" si="4"/>
        <v>1420705</v>
      </c>
      <c r="B78" s="100" t="s">
        <v>299</v>
      </c>
      <c r="C78" s="101">
        <f>VLOOKUP(B78,WEAPON!$B:$D,3,0)</f>
        <v>14207</v>
      </c>
      <c r="D78" s="101">
        <f>COUNTIF($C$4:C78,C78)</f>
        <v>5</v>
      </c>
      <c r="E78" s="101">
        <v>10</v>
      </c>
      <c r="F78" s="101">
        <v>19</v>
      </c>
      <c r="G78" s="101">
        <v>0</v>
      </c>
      <c r="H78" s="122" t="str">
        <f t="shared" si="6"/>
        <v>WEAPON_SKILL_REINFORCE_NAME_14207</v>
      </c>
      <c r="I78" s="103" t="str">
        <f t="shared" si="7"/>
        <v>WEAPON_SKILL_REINFORCE_ICON_14207</v>
      </c>
      <c r="J78" s="100" t="str">
        <f t="shared" si="5"/>
        <v>군중 제어 강화력 19 증가</v>
      </c>
    </row>
    <row r="79" spans="1:10" ht="13.8" customHeight="1">
      <c r="A79" s="101">
        <f t="shared" si="4"/>
        <v>1420706</v>
      </c>
      <c r="B79" s="100" t="s">
        <v>299</v>
      </c>
      <c r="C79" s="101">
        <f>VLOOKUP(B79,WEAPON!$B:$D,3,0)</f>
        <v>14207</v>
      </c>
      <c r="D79" s="101">
        <f>COUNTIF($C$4:C79,C79)</f>
        <v>6</v>
      </c>
      <c r="E79" s="101">
        <v>10</v>
      </c>
      <c r="F79" s="101">
        <v>20</v>
      </c>
      <c r="G79" s="101">
        <v>0</v>
      </c>
      <c r="H79" s="122" t="str">
        <f t="shared" si="6"/>
        <v>WEAPON_SKILL_REINFORCE_NAME_14207</v>
      </c>
      <c r="I79" s="103" t="str">
        <f t="shared" si="7"/>
        <v>WEAPON_SKILL_REINFORCE_ICON_14207</v>
      </c>
      <c r="J79" s="100" t="str">
        <f t="shared" si="5"/>
        <v>군중 제어 강화력 20 증가</v>
      </c>
    </row>
    <row r="80" spans="1:10" ht="13.8" customHeight="1">
      <c r="A80" s="101">
        <f t="shared" si="4"/>
        <v>1420707</v>
      </c>
      <c r="B80" s="100" t="s">
        <v>299</v>
      </c>
      <c r="C80" s="101">
        <f>VLOOKUP(B80,WEAPON!$B:$D,3,0)</f>
        <v>14207</v>
      </c>
      <c r="D80" s="101">
        <f>COUNTIF($C$4:C80,C80)</f>
        <v>7</v>
      </c>
      <c r="E80" s="101">
        <v>10</v>
      </c>
      <c r="F80" s="101">
        <v>23</v>
      </c>
      <c r="G80" s="101">
        <v>0</v>
      </c>
      <c r="H80" s="122" t="str">
        <f t="shared" si="6"/>
        <v>WEAPON_SKILL_REINFORCE_NAME_14207</v>
      </c>
      <c r="I80" s="103" t="str">
        <f t="shared" si="7"/>
        <v>WEAPON_SKILL_REINFORCE_ICON_14207</v>
      </c>
      <c r="J80" s="100" t="str">
        <f t="shared" si="5"/>
        <v>군중 제어 강화력 23 증가</v>
      </c>
    </row>
    <row r="81" spans="1:10" ht="13.8" customHeight="1">
      <c r="A81" s="101">
        <f t="shared" si="4"/>
        <v>1420708</v>
      </c>
      <c r="B81" s="100" t="s">
        <v>299</v>
      </c>
      <c r="C81" s="101">
        <f>VLOOKUP(B81,WEAPON!$B:$D,3,0)</f>
        <v>14207</v>
      </c>
      <c r="D81" s="101">
        <f>COUNTIF($C$4:C81,C81)</f>
        <v>8</v>
      </c>
      <c r="E81" s="101">
        <v>10</v>
      </c>
      <c r="F81" s="101">
        <v>24</v>
      </c>
      <c r="G81" s="101">
        <v>0</v>
      </c>
      <c r="H81" s="122" t="str">
        <f t="shared" si="6"/>
        <v>WEAPON_SKILL_REINFORCE_NAME_14207</v>
      </c>
      <c r="I81" s="103" t="str">
        <f t="shared" si="7"/>
        <v>WEAPON_SKILL_REINFORCE_ICON_14207</v>
      </c>
      <c r="J81" s="100" t="str">
        <f t="shared" si="5"/>
        <v>군중 제어 강화력 24 증가</v>
      </c>
    </row>
    <row r="82" spans="1:10" ht="13.8" customHeight="1">
      <c r="A82" s="101">
        <f t="shared" si="4"/>
        <v>1420709</v>
      </c>
      <c r="B82" s="100" t="s">
        <v>299</v>
      </c>
      <c r="C82" s="101">
        <f>VLOOKUP(B82,WEAPON!$B:$D,3,0)</f>
        <v>14207</v>
      </c>
      <c r="D82" s="101">
        <f>COUNTIF($C$4:C82,C82)</f>
        <v>9</v>
      </c>
      <c r="E82" s="101">
        <v>10</v>
      </c>
      <c r="F82" s="101">
        <v>24</v>
      </c>
      <c r="G82" s="101">
        <v>0</v>
      </c>
      <c r="H82" s="122" t="str">
        <f t="shared" si="6"/>
        <v>WEAPON_SKILL_REINFORCE_NAME_14207</v>
      </c>
      <c r="I82" s="103" t="str">
        <f t="shared" si="7"/>
        <v>WEAPON_SKILL_REINFORCE_ICON_14207</v>
      </c>
      <c r="J82" s="100" t="str">
        <f t="shared" si="5"/>
        <v>군중 제어 강화력 24 증가</v>
      </c>
    </row>
    <row r="83" spans="1:10" ht="13.8" customHeight="1">
      <c r="A83" s="101">
        <f t="shared" si="4"/>
        <v>1420710</v>
      </c>
      <c r="B83" s="100" t="s">
        <v>299</v>
      </c>
      <c r="C83" s="101">
        <f>VLOOKUP(B83,WEAPON!$B:$D,3,0)</f>
        <v>14207</v>
      </c>
      <c r="D83" s="101">
        <f>COUNTIF($C$4:C83,C83)</f>
        <v>10</v>
      </c>
      <c r="E83" s="101">
        <v>10</v>
      </c>
      <c r="F83" s="101">
        <v>27</v>
      </c>
      <c r="G83" s="101">
        <v>0</v>
      </c>
      <c r="H83" s="122" t="str">
        <f t="shared" si="6"/>
        <v>WEAPON_SKILL_REINFORCE_NAME_14207</v>
      </c>
      <c r="I83" s="103" t="str">
        <f t="shared" si="7"/>
        <v>WEAPON_SKILL_REINFORCE_ICON_14207</v>
      </c>
      <c r="J83" s="100" t="str">
        <f t="shared" si="5"/>
        <v>군중 제어 강화력 27 증가</v>
      </c>
    </row>
    <row r="84" spans="1:10" ht="13.8" customHeight="1">
      <c r="A84" s="101">
        <f t="shared" si="4"/>
        <v>1110801</v>
      </c>
      <c r="B84" s="100" t="s">
        <v>301</v>
      </c>
      <c r="C84" s="101">
        <f>VLOOKUP(B84,WEAPON!$B:$D,3,0)</f>
        <v>11108</v>
      </c>
      <c r="D84" s="101">
        <f>COUNTIF($C$4:C84,C84)</f>
        <v>1</v>
      </c>
      <c r="E84" s="101">
        <v>5</v>
      </c>
      <c r="F84" s="101">
        <v>4853</v>
      </c>
      <c r="G84" s="101">
        <v>0</v>
      </c>
      <c r="H84" s="122" t="str">
        <f t="shared" si="6"/>
        <v>WEAPON_SKILL_REINFORCE_NAME_11108</v>
      </c>
      <c r="I84" s="103" t="str">
        <f t="shared" si="7"/>
        <v>WEAPON_SKILL_REINFORCE_ICON_11108</v>
      </c>
      <c r="J84" s="100" t="str">
        <f t="shared" si="5"/>
        <v>최대 체력 4853 증가</v>
      </c>
    </row>
    <row r="85" spans="1:10" ht="13.8" customHeight="1">
      <c r="A85" s="101">
        <f t="shared" si="4"/>
        <v>1110802</v>
      </c>
      <c r="B85" s="100" t="s">
        <v>301</v>
      </c>
      <c r="C85" s="101">
        <f>VLOOKUP(B85,WEAPON!$B:$D,3,0)</f>
        <v>11108</v>
      </c>
      <c r="D85" s="101">
        <f>COUNTIF($C$4:C85,C85)</f>
        <v>2</v>
      </c>
      <c r="E85" s="101">
        <v>5</v>
      </c>
      <c r="F85" s="101">
        <v>5096</v>
      </c>
      <c r="G85" s="101">
        <v>0</v>
      </c>
      <c r="H85" s="122" t="str">
        <f t="shared" si="6"/>
        <v>WEAPON_SKILL_REINFORCE_NAME_11108</v>
      </c>
      <c r="I85" s="103" t="str">
        <f t="shared" si="7"/>
        <v>WEAPON_SKILL_REINFORCE_ICON_11108</v>
      </c>
      <c r="J85" s="100" t="str">
        <f t="shared" si="5"/>
        <v>최대 체력 5096 증가</v>
      </c>
    </row>
    <row r="86" spans="1:10" ht="13.8" customHeight="1">
      <c r="A86" s="101">
        <f t="shared" si="4"/>
        <v>1110803</v>
      </c>
      <c r="B86" s="100" t="s">
        <v>301</v>
      </c>
      <c r="C86" s="101">
        <f>VLOOKUP(B86,WEAPON!$B:$D,3,0)</f>
        <v>11108</v>
      </c>
      <c r="D86" s="101">
        <f>COUNTIF($C$4:C86,C86)</f>
        <v>3</v>
      </c>
      <c r="E86" s="101">
        <v>5</v>
      </c>
      <c r="F86" s="101">
        <v>5339</v>
      </c>
      <c r="G86" s="101">
        <v>0</v>
      </c>
      <c r="H86" s="122" t="str">
        <f t="shared" si="6"/>
        <v>WEAPON_SKILL_REINFORCE_NAME_11108</v>
      </c>
      <c r="I86" s="103" t="str">
        <f t="shared" si="7"/>
        <v>WEAPON_SKILL_REINFORCE_ICON_11108</v>
      </c>
      <c r="J86" s="100" t="str">
        <f t="shared" si="5"/>
        <v>최대 체력 5339 증가</v>
      </c>
    </row>
    <row r="87" spans="1:10" ht="13.8" customHeight="1">
      <c r="A87" s="101">
        <f t="shared" si="4"/>
        <v>1110804</v>
      </c>
      <c r="B87" s="100" t="s">
        <v>301</v>
      </c>
      <c r="C87" s="101">
        <f>VLOOKUP(B87,WEAPON!$B:$D,3,0)</f>
        <v>11108</v>
      </c>
      <c r="D87" s="101">
        <f>COUNTIF($C$4:C87,C87)</f>
        <v>4</v>
      </c>
      <c r="E87" s="101">
        <v>5</v>
      </c>
      <c r="F87" s="101">
        <v>6309</v>
      </c>
      <c r="G87" s="101">
        <v>0</v>
      </c>
      <c r="H87" s="122" t="str">
        <f t="shared" si="6"/>
        <v>WEAPON_SKILL_REINFORCE_NAME_11108</v>
      </c>
      <c r="I87" s="103" t="str">
        <f t="shared" si="7"/>
        <v>WEAPON_SKILL_REINFORCE_ICON_11108</v>
      </c>
      <c r="J87" s="100" t="str">
        <f t="shared" si="5"/>
        <v>최대 체력 6309 증가</v>
      </c>
    </row>
    <row r="88" spans="1:10" ht="13.8" customHeight="1">
      <c r="A88" s="101">
        <f t="shared" si="4"/>
        <v>1110805</v>
      </c>
      <c r="B88" s="100" t="s">
        <v>301</v>
      </c>
      <c r="C88" s="101">
        <f>VLOOKUP(B88,WEAPON!$B:$D,3,0)</f>
        <v>11108</v>
      </c>
      <c r="D88" s="101">
        <f>COUNTIF($C$4:C88,C88)</f>
        <v>5</v>
      </c>
      <c r="E88" s="101">
        <v>5</v>
      </c>
      <c r="F88" s="101">
        <v>6552</v>
      </c>
      <c r="G88" s="101">
        <v>0</v>
      </c>
      <c r="H88" s="122" t="str">
        <f t="shared" si="6"/>
        <v>WEAPON_SKILL_REINFORCE_NAME_11108</v>
      </c>
      <c r="I88" s="103" t="str">
        <f t="shared" si="7"/>
        <v>WEAPON_SKILL_REINFORCE_ICON_11108</v>
      </c>
      <c r="J88" s="100" t="str">
        <f t="shared" si="5"/>
        <v>최대 체력 6552 증가</v>
      </c>
    </row>
    <row r="89" spans="1:10" ht="13.8" customHeight="1">
      <c r="A89" s="101">
        <f t="shared" si="4"/>
        <v>1110806</v>
      </c>
      <c r="B89" s="100" t="s">
        <v>301</v>
      </c>
      <c r="C89" s="101">
        <f>VLOOKUP(B89,WEAPON!$B:$D,3,0)</f>
        <v>11108</v>
      </c>
      <c r="D89" s="101">
        <f>COUNTIF($C$4:C89,C89)</f>
        <v>6</v>
      </c>
      <c r="E89" s="101">
        <v>5</v>
      </c>
      <c r="F89" s="101">
        <v>6794</v>
      </c>
      <c r="G89" s="101">
        <v>0</v>
      </c>
      <c r="H89" s="122" t="str">
        <f t="shared" si="6"/>
        <v>WEAPON_SKILL_REINFORCE_NAME_11108</v>
      </c>
      <c r="I89" s="103" t="str">
        <f t="shared" si="7"/>
        <v>WEAPON_SKILL_REINFORCE_ICON_11108</v>
      </c>
      <c r="J89" s="100" t="str">
        <f t="shared" si="5"/>
        <v>최대 체력 6794 증가</v>
      </c>
    </row>
    <row r="90" spans="1:10" ht="13.8" customHeight="1">
      <c r="A90" s="101">
        <f t="shared" si="4"/>
        <v>1110807</v>
      </c>
      <c r="B90" s="100" t="s">
        <v>301</v>
      </c>
      <c r="C90" s="101">
        <f>VLOOKUP(B90,WEAPON!$B:$D,3,0)</f>
        <v>11108</v>
      </c>
      <c r="D90" s="101">
        <f>COUNTIF($C$4:C90,C90)</f>
        <v>7</v>
      </c>
      <c r="E90" s="101">
        <v>5</v>
      </c>
      <c r="F90" s="101">
        <v>7765</v>
      </c>
      <c r="G90" s="101">
        <v>0</v>
      </c>
      <c r="H90" s="122" t="str">
        <f t="shared" si="6"/>
        <v>WEAPON_SKILL_REINFORCE_NAME_11108</v>
      </c>
      <c r="I90" s="103" t="str">
        <f t="shared" si="7"/>
        <v>WEAPON_SKILL_REINFORCE_ICON_11108</v>
      </c>
      <c r="J90" s="100" t="str">
        <f t="shared" si="5"/>
        <v>최대 체력 7765 증가</v>
      </c>
    </row>
    <row r="91" spans="1:10" ht="13.8" customHeight="1">
      <c r="A91" s="101">
        <f t="shared" si="4"/>
        <v>1110808</v>
      </c>
      <c r="B91" s="100" t="s">
        <v>301</v>
      </c>
      <c r="C91" s="101">
        <f>VLOOKUP(B91,WEAPON!$B:$D,3,0)</f>
        <v>11108</v>
      </c>
      <c r="D91" s="101">
        <f>COUNTIF($C$4:C91,C91)</f>
        <v>8</v>
      </c>
      <c r="E91" s="101">
        <v>5</v>
      </c>
      <c r="F91" s="101">
        <v>8008</v>
      </c>
      <c r="G91" s="101">
        <v>0</v>
      </c>
      <c r="H91" s="122" t="str">
        <f t="shared" si="6"/>
        <v>WEAPON_SKILL_REINFORCE_NAME_11108</v>
      </c>
      <c r="I91" s="103" t="str">
        <f t="shared" si="7"/>
        <v>WEAPON_SKILL_REINFORCE_ICON_11108</v>
      </c>
      <c r="J91" s="100" t="str">
        <f t="shared" si="5"/>
        <v>최대 체력 8008 증가</v>
      </c>
    </row>
    <row r="92" spans="1:10" ht="13.8" customHeight="1">
      <c r="A92" s="101">
        <f t="shared" si="4"/>
        <v>1110809</v>
      </c>
      <c r="B92" s="100" t="s">
        <v>301</v>
      </c>
      <c r="C92" s="101">
        <f>VLOOKUP(B92,WEAPON!$B:$D,3,0)</f>
        <v>11108</v>
      </c>
      <c r="D92" s="101">
        <f>COUNTIF($C$4:C92,C92)</f>
        <v>9</v>
      </c>
      <c r="E92" s="101">
        <v>5</v>
      </c>
      <c r="F92" s="101">
        <v>8250</v>
      </c>
      <c r="G92" s="101">
        <v>0</v>
      </c>
      <c r="H92" s="122" t="str">
        <f t="shared" si="6"/>
        <v>WEAPON_SKILL_REINFORCE_NAME_11108</v>
      </c>
      <c r="I92" s="103" t="str">
        <f t="shared" si="7"/>
        <v>WEAPON_SKILL_REINFORCE_ICON_11108</v>
      </c>
      <c r="J92" s="100" t="str">
        <f t="shared" si="5"/>
        <v>최대 체력 8250 증가</v>
      </c>
    </row>
    <row r="93" spans="1:10" ht="13.8" customHeight="1">
      <c r="A93" s="101">
        <f t="shared" si="4"/>
        <v>1110810</v>
      </c>
      <c r="B93" s="100" t="s">
        <v>301</v>
      </c>
      <c r="C93" s="101">
        <f>VLOOKUP(B93,WEAPON!$B:$D,3,0)</f>
        <v>11108</v>
      </c>
      <c r="D93" s="101">
        <f>COUNTIF($C$4:C93,C93)</f>
        <v>10</v>
      </c>
      <c r="E93" s="101">
        <v>5</v>
      </c>
      <c r="F93" s="101">
        <v>9221</v>
      </c>
      <c r="G93" s="101">
        <v>0</v>
      </c>
      <c r="H93" s="122" t="str">
        <f t="shared" si="6"/>
        <v>WEAPON_SKILL_REINFORCE_NAME_11108</v>
      </c>
      <c r="I93" s="103" t="str">
        <f t="shared" si="7"/>
        <v>WEAPON_SKILL_REINFORCE_ICON_11108</v>
      </c>
      <c r="J93" s="100" t="str">
        <f t="shared" si="5"/>
        <v>최대 체력 9221 증가</v>
      </c>
    </row>
    <row r="94" spans="1:10" ht="13.8" customHeight="1">
      <c r="A94" s="101">
        <f t="shared" si="4"/>
        <v>1130901</v>
      </c>
      <c r="B94" s="100" t="s">
        <v>303</v>
      </c>
      <c r="C94" s="101">
        <f>VLOOKUP(B94,WEAPON!$B:$D,3,0)</f>
        <v>11309</v>
      </c>
      <c r="D94" s="101">
        <f>COUNTIF($C$4:C94,C94)</f>
        <v>1</v>
      </c>
      <c r="E94" s="101">
        <v>1</v>
      </c>
      <c r="F94" s="101">
        <v>305</v>
      </c>
      <c r="G94" s="101">
        <v>0</v>
      </c>
      <c r="H94" s="122" t="str">
        <f t="shared" si="6"/>
        <v>WEAPON_SKILL_REINFORCE_NAME_11309</v>
      </c>
      <c r="I94" s="103" t="str">
        <f t="shared" si="7"/>
        <v>WEAPON_SKILL_REINFORCE_ICON_11309</v>
      </c>
      <c r="J94" s="100" t="str">
        <f t="shared" si="5"/>
        <v>공격력 305 증가</v>
      </c>
    </row>
    <row r="95" spans="1:10" ht="13.8" customHeight="1">
      <c r="A95" s="101">
        <f t="shared" si="4"/>
        <v>1130902</v>
      </c>
      <c r="B95" s="100" t="s">
        <v>303</v>
      </c>
      <c r="C95" s="101">
        <f>VLOOKUP(B95,WEAPON!$B:$D,3,0)</f>
        <v>11309</v>
      </c>
      <c r="D95" s="101">
        <f>COUNTIF($C$4:C95,C95)</f>
        <v>2</v>
      </c>
      <c r="E95" s="101">
        <v>1</v>
      </c>
      <c r="F95" s="101">
        <v>321</v>
      </c>
      <c r="G95" s="101">
        <v>0</v>
      </c>
      <c r="H95" s="122" t="str">
        <f t="shared" si="6"/>
        <v>WEAPON_SKILL_REINFORCE_NAME_11309</v>
      </c>
      <c r="I95" s="103" t="str">
        <f t="shared" si="7"/>
        <v>WEAPON_SKILL_REINFORCE_ICON_11309</v>
      </c>
      <c r="J95" s="100" t="str">
        <f t="shared" si="5"/>
        <v>공격력 321 증가</v>
      </c>
    </row>
    <row r="96" spans="1:10" ht="13.8" customHeight="1">
      <c r="A96" s="101">
        <f t="shared" si="4"/>
        <v>1130903</v>
      </c>
      <c r="B96" s="100" t="s">
        <v>303</v>
      </c>
      <c r="C96" s="101">
        <f>VLOOKUP(B96,WEAPON!$B:$D,3,0)</f>
        <v>11309</v>
      </c>
      <c r="D96" s="101">
        <f>COUNTIF($C$4:C96,C96)</f>
        <v>3</v>
      </c>
      <c r="E96" s="101">
        <v>1</v>
      </c>
      <c r="F96" s="101">
        <v>336</v>
      </c>
      <c r="G96" s="101">
        <v>0</v>
      </c>
      <c r="H96" s="122" t="str">
        <f t="shared" si="6"/>
        <v>WEAPON_SKILL_REINFORCE_NAME_11309</v>
      </c>
      <c r="I96" s="103" t="str">
        <f t="shared" si="7"/>
        <v>WEAPON_SKILL_REINFORCE_ICON_11309</v>
      </c>
      <c r="J96" s="100" t="str">
        <f t="shared" si="5"/>
        <v>공격력 336 증가</v>
      </c>
    </row>
    <row r="97" spans="1:10" ht="13.8" customHeight="1">
      <c r="A97" s="101">
        <f t="shared" si="4"/>
        <v>1130904</v>
      </c>
      <c r="B97" s="100" t="s">
        <v>303</v>
      </c>
      <c r="C97" s="101">
        <f>VLOOKUP(B97,WEAPON!$B:$D,3,0)</f>
        <v>11309</v>
      </c>
      <c r="D97" s="101">
        <f>COUNTIF($C$4:C97,C97)</f>
        <v>4</v>
      </c>
      <c r="E97" s="101">
        <v>1</v>
      </c>
      <c r="F97" s="101">
        <v>397</v>
      </c>
      <c r="G97" s="101">
        <v>0</v>
      </c>
      <c r="H97" s="122" t="str">
        <f t="shared" si="6"/>
        <v>WEAPON_SKILL_REINFORCE_NAME_11309</v>
      </c>
      <c r="I97" s="103" t="str">
        <f t="shared" si="7"/>
        <v>WEAPON_SKILL_REINFORCE_ICON_11309</v>
      </c>
      <c r="J97" s="100" t="str">
        <f t="shared" si="5"/>
        <v>공격력 397 증가</v>
      </c>
    </row>
    <row r="98" spans="1:10" ht="13.8" customHeight="1">
      <c r="A98" s="101">
        <f t="shared" si="4"/>
        <v>1130905</v>
      </c>
      <c r="B98" s="100" t="s">
        <v>303</v>
      </c>
      <c r="C98" s="101">
        <f>VLOOKUP(B98,WEAPON!$B:$D,3,0)</f>
        <v>11309</v>
      </c>
      <c r="D98" s="101">
        <f>COUNTIF($C$4:C98,C98)</f>
        <v>5</v>
      </c>
      <c r="E98" s="101">
        <v>1</v>
      </c>
      <c r="F98" s="101">
        <v>412</v>
      </c>
      <c r="G98" s="101">
        <v>0</v>
      </c>
      <c r="H98" s="122" t="str">
        <f t="shared" si="6"/>
        <v>WEAPON_SKILL_REINFORCE_NAME_11309</v>
      </c>
      <c r="I98" s="103" t="str">
        <f t="shared" si="7"/>
        <v>WEAPON_SKILL_REINFORCE_ICON_11309</v>
      </c>
      <c r="J98" s="100" t="str">
        <f t="shared" si="5"/>
        <v>공격력 412 증가</v>
      </c>
    </row>
    <row r="99" spans="1:10" ht="13.8" customHeight="1">
      <c r="A99" s="101">
        <f t="shared" si="4"/>
        <v>1130906</v>
      </c>
      <c r="B99" s="100" t="s">
        <v>303</v>
      </c>
      <c r="C99" s="101">
        <f>VLOOKUP(B99,WEAPON!$B:$D,3,0)</f>
        <v>11309</v>
      </c>
      <c r="D99" s="101">
        <f>COUNTIF($C$4:C99,C99)</f>
        <v>6</v>
      </c>
      <c r="E99" s="101">
        <v>1</v>
      </c>
      <c r="F99" s="101">
        <v>427</v>
      </c>
      <c r="G99" s="101">
        <v>0</v>
      </c>
      <c r="H99" s="122" t="str">
        <f t="shared" si="6"/>
        <v>WEAPON_SKILL_REINFORCE_NAME_11309</v>
      </c>
      <c r="I99" s="103" t="str">
        <f t="shared" si="7"/>
        <v>WEAPON_SKILL_REINFORCE_ICON_11309</v>
      </c>
      <c r="J99" s="100" t="str">
        <f t="shared" si="5"/>
        <v>공격력 427 증가</v>
      </c>
    </row>
    <row r="100" spans="1:10" ht="13.8" customHeight="1">
      <c r="A100" s="101">
        <f t="shared" si="4"/>
        <v>1130907</v>
      </c>
      <c r="B100" s="100" t="s">
        <v>303</v>
      </c>
      <c r="C100" s="101">
        <f>VLOOKUP(B100,WEAPON!$B:$D,3,0)</f>
        <v>11309</v>
      </c>
      <c r="D100" s="101">
        <f>COUNTIF($C$4:C100,C100)</f>
        <v>7</v>
      </c>
      <c r="E100" s="101">
        <v>1</v>
      </c>
      <c r="F100" s="101">
        <v>488</v>
      </c>
      <c r="G100" s="101">
        <v>0</v>
      </c>
      <c r="H100" s="122" t="str">
        <f t="shared" si="6"/>
        <v>WEAPON_SKILL_REINFORCE_NAME_11309</v>
      </c>
      <c r="I100" s="103" t="str">
        <f t="shared" si="7"/>
        <v>WEAPON_SKILL_REINFORCE_ICON_11309</v>
      </c>
      <c r="J100" s="100" t="str">
        <f t="shared" si="5"/>
        <v>공격력 488 증가</v>
      </c>
    </row>
    <row r="101" spans="1:10" ht="13.8" customHeight="1">
      <c r="A101" s="101">
        <f t="shared" si="4"/>
        <v>1130908</v>
      </c>
      <c r="B101" s="100" t="s">
        <v>303</v>
      </c>
      <c r="C101" s="101">
        <f>VLOOKUP(B101,WEAPON!$B:$D,3,0)</f>
        <v>11309</v>
      </c>
      <c r="D101" s="101">
        <f>COUNTIF($C$4:C101,C101)</f>
        <v>8</v>
      </c>
      <c r="E101" s="101">
        <v>1</v>
      </c>
      <c r="F101" s="101">
        <v>503</v>
      </c>
      <c r="G101" s="101">
        <v>0</v>
      </c>
      <c r="H101" s="122" t="str">
        <f t="shared" si="6"/>
        <v>WEAPON_SKILL_REINFORCE_NAME_11309</v>
      </c>
      <c r="I101" s="103" t="str">
        <f t="shared" si="7"/>
        <v>WEAPON_SKILL_REINFORCE_ICON_11309</v>
      </c>
      <c r="J101" s="100" t="str">
        <f t="shared" si="5"/>
        <v>공격력 503 증가</v>
      </c>
    </row>
    <row r="102" spans="1:10" ht="13.8" customHeight="1">
      <c r="A102" s="101">
        <f t="shared" si="4"/>
        <v>1130909</v>
      </c>
      <c r="B102" s="100" t="s">
        <v>303</v>
      </c>
      <c r="C102" s="101">
        <f>VLOOKUP(B102,WEAPON!$B:$D,3,0)</f>
        <v>11309</v>
      </c>
      <c r="D102" s="101">
        <f>COUNTIF($C$4:C102,C102)</f>
        <v>9</v>
      </c>
      <c r="E102" s="101">
        <v>1</v>
      </c>
      <c r="F102" s="101">
        <v>519</v>
      </c>
      <c r="G102" s="101">
        <v>0</v>
      </c>
      <c r="H102" s="122" t="str">
        <f t="shared" si="6"/>
        <v>WEAPON_SKILL_REINFORCE_NAME_11309</v>
      </c>
      <c r="I102" s="103" t="str">
        <f t="shared" si="7"/>
        <v>WEAPON_SKILL_REINFORCE_ICON_11309</v>
      </c>
      <c r="J102" s="100" t="str">
        <f t="shared" si="5"/>
        <v>공격력 519 증가</v>
      </c>
    </row>
    <row r="103" spans="1:10" ht="13.8" customHeight="1">
      <c r="A103" s="101">
        <f t="shared" si="4"/>
        <v>1130910</v>
      </c>
      <c r="B103" s="100" t="s">
        <v>303</v>
      </c>
      <c r="C103" s="101">
        <f>VLOOKUP(B103,WEAPON!$B:$D,3,0)</f>
        <v>11309</v>
      </c>
      <c r="D103" s="101">
        <f>COUNTIF($C$4:C103,C103)</f>
        <v>10</v>
      </c>
      <c r="E103" s="101">
        <v>1</v>
      </c>
      <c r="F103" s="101">
        <v>580</v>
      </c>
      <c r="G103" s="101">
        <v>0</v>
      </c>
      <c r="H103" s="122" t="str">
        <f t="shared" si="6"/>
        <v>WEAPON_SKILL_REINFORCE_NAME_11309</v>
      </c>
      <c r="I103" s="103" t="str">
        <f t="shared" si="7"/>
        <v>WEAPON_SKILL_REINFORCE_ICON_11309</v>
      </c>
      <c r="J103" s="100" t="str">
        <f t="shared" si="5"/>
        <v>공격력 580 증가</v>
      </c>
    </row>
    <row r="104" spans="1:10" ht="13.8" customHeight="1">
      <c r="A104" s="101">
        <f t="shared" si="4"/>
        <v>2430201</v>
      </c>
      <c r="B104" s="100" t="s">
        <v>305</v>
      </c>
      <c r="C104" s="101">
        <f>VLOOKUP(B104,WEAPON!$B:$D,3,0)</f>
        <v>24302</v>
      </c>
      <c r="D104" s="101">
        <f>COUNTIF($C$4:C104,C104)</f>
        <v>1</v>
      </c>
      <c r="E104" s="101">
        <v>11</v>
      </c>
      <c r="F104" s="101">
        <v>680</v>
      </c>
      <c r="G104" s="101">
        <v>0</v>
      </c>
      <c r="H104" s="122" t="str">
        <f t="shared" si="6"/>
        <v>WEAPON_SKILL_REINFORCE_NAME_24302</v>
      </c>
      <c r="I104" s="103" t="str">
        <f t="shared" si="7"/>
        <v>WEAPON_SKILL_REINFORCE_ICON_24302</v>
      </c>
      <c r="J104" s="100" t="str">
        <f t="shared" si="5"/>
        <v>치유력 680 증가</v>
      </c>
    </row>
    <row r="105" spans="1:10" ht="13.8" customHeight="1">
      <c r="A105" s="101">
        <f t="shared" si="4"/>
        <v>2430202</v>
      </c>
      <c r="B105" s="100" t="s">
        <v>305</v>
      </c>
      <c r="C105" s="101">
        <f>VLOOKUP(B105,WEAPON!$B:$D,3,0)</f>
        <v>24302</v>
      </c>
      <c r="D105" s="101">
        <f>COUNTIF($C$4:C105,C105)</f>
        <v>2</v>
      </c>
      <c r="E105" s="101">
        <v>11</v>
      </c>
      <c r="F105" s="101">
        <v>714</v>
      </c>
      <c r="G105" s="101">
        <v>0</v>
      </c>
      <c r="H105" s="122" t="str">
        <f t="shared" si="6"/>
        <v>WEAPON_SKILL_REINFORCE_NAME_24302</v>
      </c>
      <c r="I105" s="103" t="str">
        <f t="shared" si="7"/>
        <v>WEAPON_SKILL_REINFORCE_ICON_24302</v>
      </c>
      <c r="J105" s="100" t="str">
        <f t="shared" si="5"/>
        <v>치유력 714 증가</v>
      </c>
    </row>
    <row r="106" spans="1:10" ht="13.8" customHeight="1">
      <c r="A106" s="101">
        <f t="shared" si="4"/>
        <v>2430203</v>
      </c>
      <c r="B106" s="100" t="s">
        <v>305</v>
      </c>
      <c r="C106" s="101">
        <f>VLOOKUP(B106,WEAPON!$B:$D,3,0)</f>
        <v>24302</v>
      </c>
      <c r="D106" s="101">
        <f>COUNTIF($C$4:C106,C106)</f>
        <v>3</v>
      </c>
      <c r="E106" s="101">
        <v>11</v>
      </c>
      <c r="F106" s="101">
        <v>748</v>
      </c>
      <c r="G106" s="101">
        <v>0</v>
      </c>
      <c r="H106" s="122" t="str">
        <f t="shared" si="6"/>
        <v>WEAPON_SKILL_REINFORCE_NAME_24302</v>
      </c>
      <c r="I106" s="103" t="str">
        <f t="shared" si="7"/>
        <v>WEAPON_SKILL_REINFORCE_ICON_24302</v>
      </c>
      <c r="J106" s="100" t="str">
        <f t="shared" si="5"/>
        <v>치유력 748 증가</v>
      </c>
    </row>
    <row r="107" spans="1:10" ht="13.8" customHeight="1">
      <c r="A107" s="101">
        <f t="shared" si="4"/>
        <v>2430204</v>
      </c>
      <c r="B107" s="100" t="s">
        <v>305</v>
      </c>
      <c r="C107" s="101">
        <f>VLOOKUP(B107,WEAPON!$B:$D,3,0)</f>
        <v>24302</v>
      </c>
      <c r="D107" s="101">
        <f>COUNTIF($C$4:C107,C107)</f>
        <v>4</v>
      </c>
      <c r="E107" s="101">
        <v>11</v>
      </c>
      <c r="F107" s="101">
        <v>884</v>
      </c>
      <c r="G107" s="101">
        <v>0</v>
      </c>
      <c r="H107" s="122" t="str">
        <f t="shared" si="6"/>
        <v>WEAPON_SKILL_REINFORCE_NAME_24302</v>
      </c>
      <c r="I107" s="103" t="str">
        <f t="shared" si="7"/>
        <v>WEAPON_SKILL_REINFORCE_ICON_24302</v>
      </c>
      <c r="J107" s="100" t="str">
        <f t="shared" si="5"/>
        <v>치유력 884 증가</v>
      </c>
    </row>
    <row r="108" spans="1:10" ht="13.8" customHeight="1">
      <c r="A108" s="101">
        <f t="shared" si="4"/>
        <v>2430205</v>
      </c>
      <c r="B108" s="100" t="s">
        <v>305</v>
      </c>
      <c r="C108" s="101">
        <f>VLOOKUP(B108,WEAPON!$B:$D,3,0)</f>
        <v>24302</v>
      </c>
      <c r="D108" s="101">
        <f>COUNTIF($C$4:C108,C108)</f>
        <v>5</v>
      </c>
      <c r="E108" s="101">
        <v>11</v>
      </c>
      <c r="F108" s="101">
        <v>918</v>
      </c>
      <c r="G108" s="101">
        <v>0</v>
      </c>
      <c r="H108" s="122" t="str">
        <f t="shared" si="6"/>
        <v>WEAPON_SKILL_REINFORCE_NAME_24302</v>
      </c>
      <c r="I108" s="103" t="str">
        <f t="shared" si="7"/>
        <v>WEAPON_SKILL_REINFORCE_ICON_24302</v>
      </c>
      <c r="J108" s="100" t="str">
        <f t="shared" si="5"/>
        <v>치유력 918 증가</v>
      </c>
    </row>
    <row r="109" spans="1:10" ht="13.8" customHeight="1">
      <c r="A109" s="101">
        <f t="shared" si="4"/>
        <v>2430206</v>
      </c>
      <c r="B109" s="100" t="s">
        <v>305</v>
      </c>
      <c r="C109" s="101">
        <f>VLOOKUP(B109,WEAPON!$B:$D,3,0)</f>
        <v>24302</v>
      </c>
      <c r="D109" s="101">
        <f>COUNTIF($C$4:C109,C109)</f>
        <v>6</v>
      </c>
      <c r="E109" s="101">
        <v>11</v>
      </c>
      <c r="F109" s="101">
        <v>952</v>
      </c>
      <c r="G109" s="101">
        <v>0</v>
      </c>
      <c r="H109" s="122" t="str">
        <f t="shared" si="6"/>
        <v>WEAPON_SKILL_REINFORCE_NAME_24302</v>
      </c>
      <c r="I109" s="103" t="str">
        <f t="shared" si="7"/>
        <v>WEAPON_SKILL_REINFORCE_ICON_24302</v>
      </c>
      <c r="J109" s="100" t="str">
        <f t="shared" si="5"/>
        <v>치유력 952 증가</v>
      </c>
    </row>
    <row r="110" spans="1:10" ht="13.8" customHeight="1">
      <c r="A110" s="101">
        <f t="shared" si="4"/>
        <v>2430207</v>
      </c>
      <c r="B110" s="100" t="s">
        <v>305</v>
      </c>
      <c r="C110" s="101">
        <f>VLOOKUP(B110,WEAPON!$B:$D,3,0)</f>
        <v>24302</v>
      </c>
      <c r="D110" s="101">
        <f>COUNTIF($C$4:C110,C110)</f>
        <v>7</v>
      </c>
      <c r="E110" s="101">
        <v>11</v>
      </c>
      <c r="F110" s="101">
        <v>1088</v>
      </c>
      <c r="G110" s="101">
        <v>0</v>
      </c>
      <c r="H110" s="122" t="str">
        <f t="shared" si="6"/>
        <v>WEAPON_SKILL_REINFORCE_NAME_24302</v>
      </c>
      <c r="I110" s="103" t="str">
        <f t="shared" si="7"/>
        <v>WEAPON_SKILL_REINFORCE_ICON_24302</v>
      </c>
      <c r="J110" s="100" t="str">
        <f t="shared" si="5"/>
        <v>치유력 1088 증가</v>
      </c>
    </row>
    <row r="111" spans="1:10" ht="13.8" customHeight="1">
      <c r="A111" s="101">
        <f t="shared" si="4"/>
        <v>2430208</v>
      </c>
      <c r="B111" s="100" t="s">
        <v>305</v>
      </c>
      <c r="C111" s="101">
        <f>VLOOKUP(B111,WEAPON!$B:$D,3,0)</f>
        <v>24302</v>
      </c>
      <c r="D111" s="101">
        <f>COUNTIF($C$4:C111,C111)</f>
        <v>8</v>
      </c>
      <c r="E111" s="101">
        <v>11</v>
      </c>
      <c r="F111" s="101">
        <v>1122</v>
      </c>
      <c r="G111" s="101">
        <v>0</v>
      </c>
      <c r="H111" s="122" t="str">
        <f t="shared" si="6"/>
        <v>WEAPON_SKILL_REINFORCE_NAME_24302</v>
      </c>
      <c r="I111" s="103" t="str">
        <f t="shared" si="7"/>
        <v>WEAPON_SKILL_REINFORCE_ICON_24302</v>
      </c>
      <c r="J111" s="100" t="str">
        <f t="shared" si="5"/>
        <v>치유력 1122 증가</v>
      </c>
    </row>
    <row r="112" spans="1:10" ht="13.8" customHeight="1">
      <c r="A112" s="101">
        <f t="shared" si="4"/>
        <v>2430209</v>
      </c>
      <c r="B112" s="100" t="s">
        <v>305</v>
      </c>
      <c r="C112" s="101">
        <f>VLOOKUP(B112,WEAPON!$B:$D,3,0)</f>
        <v>24302</v>
      </c>
      <c r="D112" s="101">
        <f>COUNTIF($C$4:C112,C112)</f>
        <v>9</v>
      </c>
      <c r="E112" s="101">
        <v>11</v>
      </c>
      <c r="F112" s="101">
        <v>1156</v>
      </c>
      <c r="G112" s="101">
        <v>0</v>
      </c>
      <c r="H112" s="122" t="str">
        <f t="shared" si="6"/>
        <v>WEAPON_SKILL_REINFORCE_NAME_24302</v>
      </c>
      <c r="I112" s="103" t="str">
        <f t="shared" si="7"/>
        <v>WEAPON_SKILL_REINFORCE_ICON_24302</v>
      </c>
      <c r="J112" s="100" t="str">
        <f t="shared" si="5"/>
        <v>치유력 1156 증가</v>
      </c>
    </row>
    <row r="113" spans="1:10" ht="13.8" customHeight="1">
      <c r="A113" s="101">
        <f t="shared" si="4"/>
        <v>2430210</v>
      </c>
      <c r="B113" s="100" t="s">
        <v>305</v>
      </c>
      <c r="C113" s="101">
        <f>VLOOKUP(B113,WEAPON!$B:$D,3,0)</f>
        <v>24302</v>
      </c>
      <c r="D113" s="101">
        <f>COUNTIF($C$4:C113,C113)</f>
        <v>10</v>
      </c>
      <c r="E113" s="101">
        <v>11</v>
      </c>
      <c r="F113" s="101">
        <v>1292</v>
      </c>
      <c r="G113" s="101">
        <v>0</v>
      </c>
      <c r="H113" s="122" t="str">
        <f t="shared" si="6"/>
        <v>WEAPON_SKILL_REINFORCE_NAME_24302</v>
      </c>
      <c r="I113" s="103" t="str">
        <f t="shared" si="7"/>
        <v>WEAPON_SKILL_REINFORCE_ICON_24302</v>
      </c>
      <c r="J113" s="100" t="str">
        <f t="shared" si="5"/>
        <v>치유력 1292 증가</v>
      </c>
    </row>
    <row r="114" spans="1:10" ht="13.8" customHeight="1">
      <c r="A114" s="101">
        <f t="shared" si="4"/>
        <v>1131001</v>
      </c>
      <c r="B114" s="100" t="s">
        <v>307</v>
      </c>
      <c r="C114" s="101">
        <f>VLOOKUP(B114,WEAPON!$B:$D,3,0)</f>
        <v>11310</v>
      </c>
      <c r="D114" s="101">
        <f>COUNTIF($C$4:C114,C114)</f>
        <v>1</v>
      </c>
      <c r="E114" s="101">
        <v>15</v>
      </c>
      <c r="F114" s="101">
        <v>160</v>
      </c>
      <c r="G114" s="101">
        <v>0</v>
      </c>
      <c r="H114" s="122" t="str">
        <f t="shared" si="6"/>
        <v>WEAPON_SKILL_REINFORCE_NAME_11310</v>
      </c>
      <c r="I114" s="103" t="str">
        <f t="shared" si="7"/>
        <v>WEAPON_SKILL_REINFORCE_ICON_11310</v>
      </c>
      <c r="J114" s="100" t="str">
        <f t="shared" si="5"/>
        <v>명중 수치 160 증가</v>
      </c>
    </row>
    <row r="115" spans="1:10" ht="13.8" customHeight="1">
      <c r="A115" s="101">
        <f t="shared" si="4"/>
        <v>1131002</v>
      </c>
      <c r="B115" s="100" t="s">
        <v>307</v>
      </c>
      <c r="C115" s="101">
        <f>VLOOKUP(B115,WEAPON!$B:$D,3,0)</f>
        <v>11310</v>
      </c>
      <c r="D115" s="101">
        <f>COUNTIF($C$4:C115,C115)</f>
        <v>2</v>
      </c>
      <c r="E115" s="101">
        <v>15</v>
      </c>
      <c r="F115" s="101">
        <v>168</v>
      </c>
      <c r="G115" s="101">
        <v>0</v>
      </c>
      <c r="H115" s="122" t="str">
        <f t="shared" si="6"/>
        <v>WEAPON_SKILL_REINFORCE_NAME_11310</v>
      </c>
      <c r="I115" s="103" t="str">
        <f t="shared" si="7"/>
        <v>WEAPON_SKILL_REINFORCE_ICON_11310</v>
      </c>
      <c r="J115" s="100" t="str">
        <f t="shared" si="5"/>
        <v>명중 수치 168 증가</v>
      </c>
    </row>
    <row r="116" spans="1:10" ht="13.8" customHeight="1">
      <c r="A116" s="101">
        <f t="shared" si="4"/>
        <v>1131003</v>
      </c>
      <c r="B116" s="100" t="s">
        <v>307</v>
      </c>
      <c r="C116" s="101">
        <f>VLOOKUP(B116,WEAPON!$B:$D,3,0)</f>
        <v>11310</v>
      </c>
      <c r="D116" s="101">
        <f>COUNTIF($C$4:C116,C116)</f>
        <v>3</v>
      </c>
      <c r="E116" s="101">
        <v>15</v>
      </c>
      <c r="F116" s="101">
        <v>176</v>
      </c>
      <c r="G116" s="101">
        <v>0</v>
      </c>
      <c r="H116" s="122" t="str">
        <f t="shared" si="6"/>
        <v>WEAPON_SKILL_REINFORCE_NAME_11310</v>
      </c>
      <c r="I116" s="103" t="str">
        <f t="shared" si="7"/>
        <v>WEAPON_SKILL_REINFORCE_ICON_11310</v>
      </c>
      <c r="J116" s="100" t="str">
        <f t="shared" si="5"/>
        <v>명중 수치 176 증가</v>
      </c>
    </row>
    <row r="117" spans="1:10" ht="13.8" customHeight="1">
      <c r="A117" s="101">
        <f t="shared" si="4"/>
        <v>1131004</v>
      </c>
      <c r="B117" s="100" t="s">
        <v>307</v>
      </c>
      <c r="C117" s="101">
        <f>VLOOKUP(B117,WEAPON!$B:$D,3,0)</f>
        <v>11310</v>
      </c>
      <c r="D117" s="101">
        <f>COUNTIF($C$4:C117,C117)</f>
        <v>4</v>
      </c>
      <c r="E117" s="101">
        <v>15</v>
      </c>
      <c r="F117" s="101">
        <v>208</v>
      </c>
      <c r="G117" s="101">
        <v>0</v>
      </c>
      <c r="H117" s="122" t="str">
        <f t="shared" si="6"/>
        <v>WEAPON_SKILL_REINFORCE_NAME_11310</v>
      </c>
      <c r="I117" s="103" t="str">
        <f t="shared" si="7"/>
        <v>WEAPON_SKILL_REINFORCE_ICON_11310</v>
      </c>
      <c r="J117" s="100" t="str">
        <f t="shared" si="5"/>
        <v>명중 수치 208 증가</v>
      </c>
    </row>
    <row r="118" spans="1:10" ht="13.8" customHeight="1">
      <c r="A118" s="101">
        <f t="shared" si="4"/>
        <v>1131005</v>
      </c>
      <c r="B118" s="100" t="s">
        <v>307</v>
      </c>
      <c r="C118" s="101">
        <f>VLOOKUP(B118,WEAPON!$B:$D,3,0)</f>
        <v>11310</v>
      </c>
      <c r="D118" s="101">
        <f>COUNTIF($C$4:C118,C118)</f>
        <v>5</v>
      </c>
      <c r="E118" s="101">
        <v>15</v>
      </c>
      <c r="F118" s="101">
        <v>216</v>
      </c>
      <c r="G118" s="101">
        <v>0</v>
      </c>
      <c r="H118" s="122" t="str">
        <f t="shared" si="6"/>
        <v>WEAPON_SKILL_REINFORCE_NAME_11310</v>
      </c>
      <c r="I118" s="103" t="str">
        <f t="shared" si="7"/>
        <v>WEAPON_SKILL_REINFORCE_ICON_11310</v>
      </c>
      <c r="J118" s="100" t="str">
        <f t="shared" si="5"/>
        <v>명중 수치 216 증가</v>
      </c>
    </row>
    <row r="119" spans="1:10" ht="13.8" customHeight="1">
      <c r="A119" s="101">
        <f t="shared" si="4"/>
        <v>1131006</v>
      </c>
      <c r="B119" s="100" t="s">
        <v>307</v>
      </c>
      <c r="C119" s="101">
        <f>VLOOKUP(B119,WEAPON!$B:$D,3,0)</f>
        <v>11310</v>
      </c>
      <c r="D119" s="101">
        <f>COUNTIF($C$4:C119,C119)</f>
        <v>6</v>
      </c>
      <c r="E119" s="101">
        <v>15</v>
      </c>
      <c r="F119" s="101">
        <v>224</v>
      </c>
      <c r="G119" s="101">
        <v>0</v>
      </c>
      <c r="H119" s="122" t="str">
        <f t="shared" si="6"/>
        <v>WEAPON_SKILL_REINFORCE_NAME_11310</v>
      </c>
      <c r="I119" s="103" t="str">
        <f t="shared" si="7"/>
        <v>WEAPON_SKILL_REINFORCE_ICON_11310</v>
      </c>
      <c r="J119" s="100" t="str">
        <f t="shared" si="5"/>
        <v>명중 수치 224 증가</v>
      </c>
    </row>
    <row r="120" spans="1:10" ht="13.8" customHeight="1">
      <c r="A120" s="101">
        <f t="shared" si="4"/>
        <v>1131007</v>
      </c>
      <c r="B120" s="100" t="s">
        <v>307</v>
      </c>
      <c r="C120" s="101">
        <f>VLOOKUP(B120,WEAPON!$B:$D,3,0)</f>
        <v>11310</v>
      </c>
      <c r="D120" s="101">
        <f>COUNTIF($C$4:C120,C120)</f>
        <v>7</v>
      </c>
      <c r="E120" s="101">
        <v>15</v>
      </c>
      <c r="F120" s="101">
        <v>256</v>
      </c>
      <c r="G120" s="101">
        <v>0</v>
      </c>
      <c r="H120" s="122" t="str">
        <f t="shared" si="6"/>
        <v>WEAPON_SKILL_REINFORCE_NAME_11310</v>
      </c>
      <c r="I120" s="103" t="str">
        <f t="shared" si="7"/>
        <v>WEAPON_SKILL_REINFORCE_ICON_11310</v>
      </c>
      <c r="J120" s="100" t="str">
        <f t="shared" si="5"/>
        <v>명중 수치 256 증가</v>
      </c>
    </row>
    <row r="121" spans="1:10" ht="13.8" customHeight="1">
      <c r="A121" s="101">
        <f t="shared" si="4"/>
        <v>1131008</v>
      </c>
      <c r="B121" s="100" t="s">
        <v>307</v>
      </c>
      <c r="C121" s="101">
        <f>VLOOKUP(B121,WEAPON!$B:$D,3,0)</f>
        <v>11310</v>
      </c>
      <c r="D121" s="101">
        <f>COUNTIF($C$4:C121,C121)</f>
        <v>8</v>
      </c>
      <c r="E121" s="101">
        <v>15</v>
      </c>
      <c r="F121" s="101">
        <v>264</v>
      </c>
      <c r="G121" s="101">
        <v>0</v>
      </c>
      <c r="H121" s="122" t="str">
        <f t="shared" si="6"/>
        <v>WEAPON_SKILL_REINFORCE_NAME_11310</v>
      </c>
      <c r="I121" s="103" t="str">
        <f t="shared" si="7"/>
        <v>WEAPON_SKILL_REINFORCE_ICON_11310</v>
      </c>
      <c r="J121" s="100" t="str">
        <f t="shared" si="5"/>
        <v>명중 수치 264 증가</v>
      </c>
    </row>
    <row r="122" spans="1:10" ht="13.8" customHeight="1">
      <c r="A122" s="101">
        <f t="shared" si="4"/>
        <v>1131009</v>
      </c>
      <c r="B122" s="100" t="s">
        <v>307</v>
      </c>
      <c r="C122" s="101">
        <f>VLOOKUP(B122,WEAPON!$B:$D,3,0)</f>
        <v>11310</v>
      </c>
      <c r="D122" s="101">
        <f>COUNTIF($C$4:C122,C122)</f>
        <v>9</v>
      </c>
      <c r="E122" s="101">
        <v>15</v>
      </c>
      <c r="F122" s="101">
        <v>272</v>
      </c>
      <c r="G122" s="101">
        <v>0</v>
      </c>
      <c r="H122" s="122" t="str">
        <f t="shared" si="6"/>
        <v>WEAPON_SKILL_REINFORCE_NAME_11310</v>
      </c>
      <c r="I122" s="103" t="str">
        <f t="shared" si="7"/>
        <v>WEAPON_SKILL_REINFORCE_ICON_11310</v>
      </c>
      <c r="J122" s="100" t="str">
        <f t="shared" si="5"/>
        <v>명중 수치 272 증가</v>
      </c>
    </row>
    <row r="123" spans="1:10" ht="13.8" customHeight="1">
      <c r="A123" s="101">
        <f t="shared" si="4"/>
        <v>1131010</v>
      </c>
      <c r="B123" s="100" t="s">
        <v>307</v>
      </c>
      <c r="C123" s="101">
        <f>VLOOKUP(B123,WEAPON!$B:$D,3,0)</f>
        <v>11310</v>
      </c>
      <c r="D123" s="101">
        <f>COUNTIF($C$4:C123,C123)</f>
        <v>10</v>
      </c>
      <c r="E123" s="101">
        <v>15</v>
      </c>
      <c r="F123" s="101">
        <v>304</v>
      </c>
      <c r="G123" s="101">
        <v>0</v>
      </c>
      <c r="H123" s="122" t="str">
        <f t="shared" si="6"/>
        <v>WEAPON_SKILL_REINFORCE_NAME_11310</v>
      </c>
      <c r="I123" s="103" t="str">
        <f t="shared" si="7"/>
        <v>WEAPON_SKILL_REINFORCE_ICON_11310</v>
      </c>
      <c r="J123" s="100" t="str">
        <f t="shared" si="5"/>
        <v>명중 수치 304 증가</v>
      </c>
    </row>
    <row r="124" spans="1:10" ht="13.8" customHeight="1">
      <c r="A124" s="101">
        <f t="shared" si="4"/>
        <v>2310301</v>
      </c>
      <c r="B124" s="100" t="s">
        <v>309</v>
      </c>
      <c r="C124" s="101">
        <f>VLOOKUP(B124,WEAPON!$B:$D,3,0)</f>
        <v>23103</v>
      </c>
      <c r="D124" s="101">
        <f>COUNTIF($C$4:C124,C124)</f>
        <v>1</v>
      </c>
      <c r="E124" s="101">
        <v>11</v>
      </c>
      <c r="F124" s="101">
        <v>960</v>
      </c>
      <c r="G124" s="101">
        <v>0</v>
      </c>
      <c r="H124" s="122" t="str">
        <f t="shared" si="6"/>
        <v>WEAPON_SKILL_REINFORCE_NAME_23103</v>
      </c>
      <c r="I124" s="103" t="str">
        <f t="shared" si="7"/>
        <v>WEAPON_SKILL_REINFORCE_ICON_23103</v>
      </c>
      <c r="J124" s="100" t="str">
        <f t="shared" si="5"/>
        <v>치유력 960 증가</v>
      </c>
    </row>
    <row r="125" spans="1:10" ht="13.8" customHeight="1">
      <c r="A125" s="101">
        <f t="shared" si="4"/>
        <v>2310302</v>
      </c>
      <c r="B125" s="100" t="s">
        <v>309</v>
      </c>
      <c r="C125" s="101">
        <f>VLOOKUP(B125,WEAPON!$B:$D,3,0)</f>
        <v>23103</v>
      </c>
      <c r="D125" s="101">
        <f>COUNTIF($C$4:C125,C125)</f>
        <v>2</v>
      </c>
      <c r="E125" s="101">
        <v>11</v>
      </c>
      <c r="F125" s="101">
        <v>1008</v>
      </c>
      <c r="G125" s="101">
        <v>0</v>
      </c>
      <c r="H125" s="122" t="str">
        <f t="shared" si="6"/>
        <v>WEAPON_SKILL_REINFORCE_NAME_23103</v>
      </c>
      <c r="I125" s="103" t="str">
        <f t="shared" si="7"/>
        <v>WEAPON_SKILL_REINFORCE_ICON_23103</v>
      </c>
      <c r="J125" s="100" t="str">
        <f t="shared" si="5"/>
        <v>치유력 1008 증가</v>
      </c>
    </row>
    <row r="126" spans="1:10" ht="13.8" customHeight="1">
      <c r="A126" s="101">
        <f t="shared" si="4"/>
        <v>2310303</v>
      </c>
      <c r="B126" s="100" t="s">
        <v>309</v>
      </c>
      <c r="C126" s="101">
        <f>VLOOKUP(B126,WEAPON!$B:$D,3,0)</f>
        <v>23103</v>
      </c>
      <c r="D126" s="101">
        <f>COUNTIF($C$4:C126,C126)</f>
        <v>3</v>
      </c>
      <c r="E126" s="101">
        <v>11</v>
      </c>
      <c r="F126" s="101">
        <v>1056</v>
      </c>
      <c r="G126" s="101">
        <v>0</v>
      </c>
      <c r="H126" s="122" t="str">
        <f t="shared" si="6"/>
        <v>WEAPON_SKILL_REINFORCE_NAME_23103</v>
      </c>
      <c r="I126" s="103" t="str">
        <f t="shared" si="7"/>
        <v>WEAPON_SKILL_REINFORCE_ICON_23103</v>
      </c>
      <c r="J126" s="100" t="str">
        <f t="shared" si="5"/>
        <v>치유력 1056 증가</v>
      </c>
    </row>
    <row r="127" spans="1:10" ht="13.8" customHeight="1">
      <c r="A127" s="101">
        <f t="shared" si="4"/>
        <v>2310304</v>
      </c>
      <c r="B127" s="100" t="s">
        <v>309</v>
      </c>
      <c r="C127" s="101">
        <f>VLOOKUP(B127,WEAPON!$B:$D,3,0)</f>
        <v>23103</v>
      </c>
      <c r="D127" s="101">
        <f>COUNTIF($C$4:C127,C127)</f>
        <v>4</v>
      </c>
      <c r="E127" s="101">
        <v>11</v>
      </c>
      <c r="F127" s="101">
        <v>1248</v>
      </c>
      <c r="G127" s="101">
        <v>0</v>
      </c>
      <c r="H127" s="122" t="str">
        <f t="shared" si="6"/>
        <v>WEAPON_SKILL_REINFORCE_NAME_23103</v>
      </c>
      <c r="I127" s="103" t="str">
        <f t="shared" si="7"/>
        <v>WEAPON_SKILL_REINFORCE_ICON_23103</v>
      </c>
      <c r="J127" s="100" t="str">
        <f t="shared" si="5"/>
        <v>치유력 1248 증가</v>
      </c>
    </row>
    <row r="128" spans="1:10" ht="13.8" customHeight="1">
      <c r="A128" s="101">
        <f t="shared" si="4"/>
        <v>2310305</v>
      </c>
      <c r="B128" s="100" t="s">
        <v>309</v>
      </c>
      <c r="C128" s="101">
        <f>VLOOKUP(B128,WEAPON!$B:$D,3,0)</f>
        <v>23103</v>
      </c>
      <c r="D128" s="101">
        <f>COUNTIF($C$4:C128,C128)</f>
        <v>5</v>
      </c>
      <c r="E128" s="101">
        <v>11</v>
      </c>
      <c r="F128" s="101">
        <v>1296</v>
      </c>
      <c r="G128" s="101">
        <v>0</v>
      </c>
      <c r="H128" s="122" t="str">
        <f t="shared" si="6"/>
        <v>WEAPON_SKILL_REINFORCE_NAME_23103</v>
      </c>
      <c r="I128" s="103" t="str">
        <f t="shared" si="7"/>
        <v>WEAPON_SKILL_REINFORCE_ICON_23103</v>
      </c>
      <c r="J128" s="100" t="str">
        <f t="shared" si="5"/>
        <v>치유력 1296 증가</v>
      </c>
    </row>
    <row r="129" spans="1:10" ht="13.8" customHeight="1">
      <c r="A129" s="101">
        <f t="shared" si="4"/>
        <v>2310306</v>
      </c>
      <c r="B129" s="100" t="s">
        <v>309</v>
      </c>
      <c r="C129" s="101">
        <f>VLOOKUP(B129,WEAPON!$B:$D,3,0)</f>
        <v>23103</v>
      </c>
      <c r="D129" s="101">
        <f>COUNTIF($C$4:C129,C129)</f>
        <v>6</v>
      </c>
      <c r="E129" s="101">
        <v>11</v>
      </c>
      <c r="F129" s="101">
        <v>1344</v>
      </c>
      <c r="G129" s="101">
        <v>0</v>
      </c>
      <c r="H129" s="122" t="str">
        <f t="shared" si="6"/>
        <v>WEAPON_SKILL_REINFORCE_NAME_23103</v>
      </c>
      <c r="I129" s="103" t="str">
        <f t="shared" si="7"/>
        <v>WEAPON_SKILL_REINFORCE_ICON_23103</v>
      </c>
      <c r="J129" s="100" t="str">
        <f t="shared" si="5"/>
        <v>치유력 1344 증가</v>
      </c>
    </row>
    <row r="130" spans="1:10" ht="13.8" customHeight="1">
      <c r="A130" s="101">
        <f t="shared" si="4"/>
        <v>2310307</v>
      </c>
      <c r="B130" s="100" t="s">
        <v>309</v>
      </c>
      <c r="C130" s="101">
        <f>VLOOKUP(B130,WEAPON!$B:$D,3,0)</f>
        <v>23103</v>
      </c>
      <c r="D130" s="101">
        <f>COUNTIF($C$4:C130,C130)</f>
        <v>7</v>
      </c>
      <c r="E130" s="101">
        <v>11</v>
      </c>
      <c r="F130" s="101">
        <v>1536</v>
      </c>
      <c r="G130" s="101">
        <v>0</v>
      </c>
      <c r="H130" s="122" t="str">
        <f t="shared" si="6"/>
        <v>WEAPON_SKILL_REINFORCE_NAME_23103</v>
      </c>
      <c r="I130" s="103" t="str">
        <f t="shared" si="7"/>
        <v>WEAPON_SKILL_REINFORCE_ICON_23103</v>
      </c>
      <c r="J130" s="100" t="str">
        <f t="shared" si="5"/>
        <v>치유력 1536 증가</v>
      </c>
    </row>
    <row r="131" spans="1:10" ht="13.8" customHeight="1">
      <c r="A131" s="101">
        <f t="shared" si="4"/>
        <v>2310308</v>
      </c>
      <c r="B131" s="100" t="s">
        <v>309</v>
      </c>
      <c r="C131" s="101">
        <f>VLOOKUP(B131,WEAPON!$B:$D,3,0)</f>
        <v>23103</v>
      </c>
      <c r="D131" s="101">
        <f>COUNTIF($C$4:C131,C131)</f>
        <v>8</v>
      </c>
      <c r="E131" s="101">
        <v>11</v>
      </c>
      <c r="F131" s="101">
        <v>1584</v>
      </c>
      <c r="G131" s="101">
        <v>0</v>
      </c>
      <c r="H131" s="122" t="str">
        <f t="shared" si="6"/>
        <v>WEAPON_SKILL_REINFORCE_NAME_23103</v>
      </c>
      <c r="I131" s="103" t="str">
        <f t="shared" si="7"/>
        <v>WEAPON_SKILL_REINFORCE_ICON_23103</v>
      </c>
      <c r="J131" s="100" t="str">
        <f t="shared" si="5"/>
        <v>치유력 1584 증가</v>
      </c>
    </row>
    <row r="132" spans="1:10" ht="13.8" customHeight="1">
      <c r="A132" s="101">
        <f t="shared" ref="A132:A195" si="8">C132*스킬_강화_그룹_단위+D132</f>
        <v>2310309</v>
      </c>
      <c r="B132" s="100" t="s">
        <v>309</v>
      </c>
      <c r="C132" s="101">
        <f>VLOOKUP(B132,WEAPON!$B:$D,3,0)</f>
        <v>23103</v>
      </c>
      <c r="D132" s="101">
        <f>COUNTIF($C$4:C132,C132)</f>
        <v>9</v>
      </c>
      <c r="E132" s="101">
        <v>11</v>
      </c>
      <c r="F132" s="101">
        <v>1632</v>
      </c>
      <c r="G132" s="101">
        <v>0</v>
      </c>
      <c r="H132" s="122" t="str">
        <f t="shared" si="6"/>
        <v>WEAPON_SKILL_REINFORCE_NAME_23103</v>
      </c>
      <c r="I132" s="103" t="str">
        <f t="shared" si="7"/>
        <v>WEAPON_SKILL_REINFORCE_ICON_23103</v>
      </c>
      <c r="J132" s="100" t="str">
        <f t="shared" ref="J132:J195" si="9">VLOOKUP(E132,SKILL_TYPE,2,0)&amp;" "&amp;IF(G132=0,F132,F132/100&amp;"%")&amp;" 증가"</f>
        <v>치유력 1632 증가</v>
      </c>
    </row>
    <row r="133" spans="1:10" ht="13.8" customHeight="1">
      <c r="A133" s="101">
        <f t="shared" si="8"/>
        <v>2310310</v>
      </c>
      <c r="B133" s="100" t="s">
        <v>309</v>
      </c>
      <c r="C133" s="101">
        <f>VLOOKUP(B133,WEAPON!$B:$D,3,0)</f>
        <v>23103</v>
      </c>
      <c r="D133" s="101">
        <f>COUNTIF($C$4:C133,C133)</f>
        <v>10</v>
      </c>
      <c r="E133" s="101">
        <v>11</v>
      </c>
      <c r="F133" s="101">
        <v>1824</v>
      </c>
      <c r="G133" s="101">
        <v>0</v>
      </c>
      <c r="H133" s="122" t="str">
        <f t="shared" ref="H133:H196" si="10">"WEAPON_SKILL_REINFORCE_NAME_"&amp;C133</f>
        <v>WEAPON_SKILL_REINFORCE_NAME_23103</v>
      </c>
      <c r="I133" s="103" t="str">
        <f t="shared" ref="I133:I196" si="11">"WEAPON_SKILL_REINFORCE_ICON_"&amp;C133</f>
        <v>WEAPON_SKILL_REINFORCE_ICON_23103</v>
      </c>
      <c r="J133" s="100" t="str">
        <f t="shared" si="9"/>
        <v>치유력 1824 증가</v>
      </c>
    </row>
    <row r="134" spans="1:10" ht="13.8" customHeight="1">
      <c r="A134" s="101">
        <f t="shared" si="8"/>
        <v>1131101</v>
      </c>
      <c r="B134" s="100" t="s">
        <v>311</v>
      </c>
      <c r="C134" s="101">
        <f>VLOOKUP(B134,WEAPON!$B:$D,3,0)</f>
        <v>11311</v>
      </c>
      <c r="D134" s="101">
        <f>COUNTIF($C$4:C134,C134)</f>
        <v>1</v>
      </c>
      <c r="E134" s="101">
        <v>5</v>
      </c>
      <c r="F134" s="101">
        <v>3501</v>
      </c>
      <c r="G134" s="101">
        <v>0</v>
      </c>
      <c r="H134" s="122" t="str">
        <f t="shared" si="10"/>
        <v>WEAPON_SKILL_REINFORCE_NAME_11311</v>
      </c>
      <c r="I134" s="103" t="str">
        <f t="shared" si="11"/>
        <v>WEAPON_SKILL_REINFORCE_ICON_11311</v>
      </c>
      <c r="J134" s="100" t="str">
        <f t="shared" si="9"/>
        <v>최대 체력 3501 증가</v>
      </c>
    </row>
    <row r="135" spans="1:10" ht="13.8" customHeight="1">
      <c r="A135" s="101">
        <f t="shared" si="8"/>
        <v>1131102</v>
      </c>
      <c r="B135" s="100" t="s">
        <v>311</v>
      </c>
      <c r="C135" s="101">
        <f>VLOOKUP(B135,WEAPON!$B:$D,3,0)</f>
        <v>11311</v>
      </c>
      <c r="D135" s="101">
        <f>COUNTIF($C$4:C135,C135)</f>
        <v>2</v>
      </c>
      <c r="E135" s="101">
        <v>5</v>
      </c>
      <c r="F135" s="101">
        <v>3676</v>
      </c>
      <c r="G135" s="101">
        <v>0</v>
      </c>
      <c r="H135" s="122" t="str">
        <f t="shared" si="10"/>
        <v>WEAPON_SKILL_REINFORCE_NAME_11311</v>
      </c>
      <c r="I135" s="103" t="str">
        <f t="shared" si="11"/>
        <v>WEAPON_SKILL_REINFORCE_ICON_11311</v>
      </c>
      <c r="J135" s="100" t="str">
        <f t="shared" si="9"/>
        <v>최대 체력 3676 증가</v>
      </c>
    </row>
    <row r="136" spans="1:10" ht="13.8" customHeight="1">
      <c r="A136" s="101">
        <f t="shared" si="8"/>
        <v>1131103</v>
      </c>
      <c r="B136" s="100" t="s">
        <v>311</v>
      </c>
      <c r="C136" s="101">
        <f>VLOOKUP(B136,WEAPON!$B:$D,3,0)</f>
        <v>11311</v>
      </c>
      <c r="D136" s="101">
        <f>COUNTIF($C$4:C136,C136)</f>
        <v>3</v>
      </c>
      <c r="E136" s="101">
        <v>5</v>
      </c>
      <c r="F136" s="101">
        <v>3851</v>
      </c>
      <c r="G136" s="101">
        <v>0</v>
      </c>
      <c r="H136" s="122" t="str">
        <f t="shared" si="10"/>
        <v>WEAPON_SKILL_REINFORCE_NAME_11311</v>
      </c>
      <c r="I136" s="103" t="str">
        <f t="shared" si="11"/>
        <v>WEAPON_SKILL_REINFORCE_ICON_11311</v>
      </c>
      <c r="J136" s="100" t="str">
        <f t="shared" si="9"/>
        <v>최대 체력 3851 증가</v>
      </c>
    </row>
    <row r="137" spans="1:10" ht="13.8" customHeight="1">
      <c r="A137" s="101">
        <f t="shared" si="8"/>
        <v>1131104</v>
      </c>
      <c r="B137" s="100" t="s">
        <v>311</v>
      </c>
      <c r="C137" s="101">
        <f>VLOOKUP(B137,WEAPON!$B:$D,3,0)</f>
        <v>11311</v>
      </c>
      <c r="D137" s="101">
        <f>COUNTIF($C$4:C137,C137)</f>
        <v>4</v>
      </c>
      <c r="E137" s="101">
        <v>5</v>
      </c>
      <c r="F137" s="101">
        <v>4552</v>
      </c>
      <c r="G137" s="101">
        <v>0</v>
      </c>
      <c r="H137" s="122" t="str">
        <f t="shared" si="10"/>
        <v>WEAPON_SKILL_REINFORCE_NAME_11311</v>
      </c>
      <c r="I137" s="103" t="str">
        <f t="shared" si="11"/>
        <v>WEAPON_SKILL_REINFORCE_ICON_11311</v>
      </c>
      <c r="J137" s="100" t="str">
        <f t="shared" si="9"/>
        <v>최대 체력 4552 증가</v>
      </c>
    </row>
    <row r="138" spans="1:10" ht="13.8" customHeight="1">
      <c r="A138" s="101">
        <f t="shared" si="8"/>
        <v>1131105</v>
      </c>
      <c r="B138" s="100" t="s">
        <v>311</v>
      </c>
      <c r="C138" s="101">
        <f>VLOOKUP(B138,WEAPON!$B:$D,3,0)</f>
        <v>11311</v>
      </c>
      <c r="D138" s="101">
        <f>COUNTIF($C$4:C138,C138)</f>
        <v>5</v>
      </c>
      <c r="E138" s="101">
        <v>5</v>
      </c>
      <c r="F138" s="101">
        <v>4727</v>
      </c>
      <c r="G138" s="101">
        <v>0</v>
      </c>
      <c r="H138" s="122" t="str">
        <f t="shared" si="10"/>
        <v>WEAPON_SKILL_REINFORCE_NAME_11311</v>
      </c>
      <c r="I138" s="103" t="str">
        <f t="shared" si="11"/>
        <v>WEAPON_SKILL_REINFORCE_ICON_11311</v>
      </c>
      <c r="J138" s="100" t="str">
        <f t="shared" si="9"/>
        <v>최대 체력 4727 증가</v>
      </c>
    </row>
    <row r="139" spans="1:10" ht="13.8" customHeight="1">
      <c r="A139" s="101">
        <f t="shared" si="8"/>
        <v>1131106</v>
      </c>
      <c r="B139" s="100" t="s">
        <v>311</v>
      </c>
      <c r="C139" s="101">
        <f>VLOOKUP(B139,WEAPON!$B:$D,3,0)</f>
        <v>11311</v>
      </c>
      <c r="D139" s="101">
        <f>COUNTIF($C$4:C139,C139)</f>
        <v>6</v>
      </c>
      <c r="E139" s="101">
        <v>5</v>
      </c>
      <c r="F139" s="101">
        <v>4902</v>
      </c>
      <c r="G139" s="101">
        <v>0</v>
      </c>
      <c r="H139" s="122" t="str">
        <f t="shared" si="10"/>
        <v>WEAPON_SKILL_REINFORCE_NAME_11311</v>
      </c>
      <c r="I139" s="103" t="str">
        <f t="shared" si="11"/>
        <v>WEAPON_SKILL_REINFORCE_ICON_11311</v>
      </c>
      <c r="J139" s="100" t="str">
        <f t="shared" si="9"/>
        <v>최대 체력 4902 증가</v>
      </c>
    </row>
    <row r="140" spans="1:10" ht="13.8" customHeight="1">
      <c r="A140" s="101">
        <f t="shared" si="8"/>
        <v>1131107</v>
      </c>
      <c r="B140" s="100" t="s">
        <v>311</v>
      </c>
      <c r="C140" s="101">
        <f>VLOOKUP(B140,WEAPON!$B:$D,3,0)</f>
        <v>11311</v>
      </c>
      <c r="D140" s="101">
        <f>COUNTIF($C$4:C140,C140)</f>
        <v>7</v>
      </c>
      <c r="E140" s="101">
        <v>5</v>
      </c>
      <c r="F140" s="101">
        <v>5602</v>
      </c>
      <c r="G140" s="101">
        <v>0</v>
      </c>
      <c r="H140" s="122" t="str">
        <f t="shared" si="10"/>
        <v>WEAPON_SKILL_REINFORCE_NAME_11311</v>
      </c>
      <c r="I140" s="103" t="str">
        <f t="shared" si="11"/>
        <v>WEAPON_SKILL_REINFORCE_ICON_11311</v>
      </c>
      <c r="J140" s="100" t="str">
        <f t="shared" si="9"/>
        <v>최대 체력 5602 증가</v>
      </c>
    </row>
    <row r="141" spans="1:10" ht="13.8" customHeight="1">
      <c r="A141" s="101">
        <f t="shared" si="8"/>
        <v>1131108</v>
      </c>
      <c r="B141" s="100" t="s">
        <v>311</v>
      </c>
      <c r="C141" s="101">
        <f>VLOOKUP(B141,WEAPON!$B:$D,3,0)</f>
        <v>11311</v>
      </c>
      <c r="D141" s="101">
        <f>COUNTIF($C$4:C141,C141)</f>
        <v>8</v>
      </c>
      <c r="E141" s="101">
        <v>5</v>
      </c>
      <c r="F141" s="101">
        <v>5777</v>
      </c>
      <c r="G141" s="101">
        <v>0</v>
      </c>
      <c r="H141" s="122" t="str">
        <f t="shared" si="10"/>
        <v>WEAPON_SKILL_REINFORCE_NAME_11311</v>
      </c>
      <c r="I141" s="103" t="str">
        <f t="shared" si="11"/>
        <v>WEAPON_SKILL_REINFORCE_ICON_11311</v>
      </c>
      <c r="J141" s="100" t="str">
        <f t="shared" si="9"/>
        <v>최대 체력 5777 증가</v>
      </c>
    </row>
    <row r="142" spans="1:10" ht="13.8" customHeight="1">
      <c r="A142" s="101">
        <f t="shared" si="8"/>
        <v>1131109</v>
      </c>
      <c r="B142" s="100" t="s">
        <v>311</v>
      </c>
      <c r="C142" s="101">
        <f>VLOOKUP(B142,WEAPON!$B:$D,3,0)</f>
        <v>11311</v>
      </c>
      <c r="D142" s="101">
        <f>COUNTIF($C$4:C142,C142)</f>
        <v>9</v>
      </c>
      <c r="E142" s="101">
        <v>5</v>
      </c>
      <c r="F142" s="101">
        <v>5952</v>
      </c>
      <c r="G142" s="101">
        <v>0</v>
      </c>
      <c r="H142" s="122" t="str">
        <f t="shared" si="10"/>
        <v>WEAPON_SKILL_REINFORCE_NAME_11311</v>
      </c>
      <c r="I142" s="103" t="str">
        <f t="shared" si="11"/>
        <v>WEAPON_SKILL_REINFORCE_ICON_11311</v>
      </c>
      <c r="J142" s="100" t="str">
        <f t="shared" si="9"/>
        <v>최대 체력 5952 증가</v>
      </c>
    </row>
    <row r="143" spans="1:10" ht="13.8" customHeight="1">
      <c r="A143" s="101">
        <f t="shared" si="8"/>
        <v>1131110</v>
      </c>
      <c r="B143" s="100" t="s">
        <v>311</v>
      </c>
      <c r="C143" s="101">
        <f>VLOOKUP(B143,WEAPON!$B:$D,3,0)</f>
        <v>11311</v>
      </c>
      <c r="D143" s="101">
        <f>COUNTIF($C$4:C143,C143)</f>
        <v>10</v>
      </c>
      <c r="E143" s="101">
        <v>5</v>
      </c>
      <c r="F143" s="101">
        <v>6652</v>
      </c>
      <c r="G143" s="101">
        <v>0</v>
      </c>
      <c r="H143" s="122" t="str">
        <f t="shared" si="10"/>
        <v>WEAPON_SKILL_REINFORCE_NAME_11311</v>
      </c>
      <c r="I143" s="103" t="str">
        <f t="shared" si="11"/>
        <v>WEAPON_SKILL_REINFORCE_ICON_11311</v>
      </c>
      <c r="J143" s="100" t="str">
        <f t="shared" si="9"/>
        <v>최대 체력 6652 증가</v>
      </c>
    </row>
    <row r="144" spans="1:10" ht="13.8" customHeight="1">
      <c r="A144" s="101">
        <f t="shared" si="8"/>
        <v>1121201</v>
      </c>
      <c r="B144" s="100" t="s">
        <v>313</v>
      </c>
      <c r="C144" s="101">
        <f>VLOOKUP(B144,WEAPON!$B:$D,3,0)</f>
        <v>11212</v>
      </c>
      <c r="D144" s="101">
        <f>COUNTIF($C$4:C144,C144)</f>
        <v>1</v>
      </c>
      <c r="E144" s="101">
        <v>7</v>
      </c>
      <c r="F144" s="101">
        <v>160</v>
      </c>
      <c r="G144" s="101">
        <v>0</v>
      </c>
      <c r="H144" s="122" t="str">
        <f t="shared" si="10"/>
        <v>WEAPON_SKILL_REINFORCE_NAME_11212</v>
      </c>
      <c r="I144" s="103" t="str">
        <f t="shared" si="11"/>
        <v>WEAPON_SKILL_REINFORCE_ICON_11212</v>
      </c>
      <c r="J144" s="100" t="str">
        <f t="shared" si="9"/>
        <v>회피 수치 160 증가</v>
      </c>
    </row>
    <row r="145" spans="1:10" ht="13.8" customHeight="1">
      <c r="A145" s="101">
        <f t="shared" si="8"/>
        <v>1121202</v>
      </c>
      <c r="B145" s="100" t="s">
        <v>313</v>
      </c>
      <c r="C145" s="101">
        <f>VLOOKUP(B145,WEAPON!$B:$D,3,0)</f>
        <v>11212</v>
      </c>
      <c r="D145" s="101">
        <f>COUNTIF($C$4:C145,C145)</f>
        <v>2</v>
      </c>
      <c r="E145" s="101">
        <v>7</v>
      </c>
      <c r="F145" s="101">
        <v>168</v>
      </c>
      <c r="G145" s="101">
        <v>0</v>
      </c>
      <c r="H145" s="122" t="str">
        <f t="shared" si="10"/>
        <v>WEAPON_SKILL_REINFORCE_NAME_11212</v>
      </c>
      <c r="I145" s="103" t="str">
        <f t="shared" si="11"/>
        <v>WEAPON_SKILL_REINFORCE_ICON_11212</v>
      </c>
      <c r="J145" s="100" t="str">
        <f t="shared" si="9"/>
        <v>회피 수치 168 증가</v>
      </c>
    </row>
    <row r="146" spans="1:10" ht="13.8" customHeight="1">
      <c r="A146" s="101">
        <f t="shared" si="8"/>
        <v>1121203</v>
      </c>
      <c r="B146" s="100" t="s">
        <v>313</v>
      </c>
      <c r="C146" s="101">
        <f>VLOOKUP(B146,WEAPON!$B:$D,3,0)</f>
        <v>11212</v>
      </c>
      <c r="D146" s="101">
        <f>COUNTIF($C$4:C146,C146)</f>
        <v>3</v>
      </c>
      <c r="E146" s="101">
        <v>7</v>
      </c>
      <c r="F146" s="101">
        <v>176</v>
      </c>
      <c r="G146" s="101">
        <v>0</v>
      </c>
      <c r="H146" s="122" t="str">
        <f t="shared" si="10"/>
        <v>WEAPON_SKILL_REINFORCE_NAME_11212</v>
      </c>
      <c r="I146" s="103" t="str">
        <f t="shared" si="11"/>
        <v>WEAPON_SKILL_REINFORCE_ICON_11212</v>
      </c>
      <c r="J146" s="100" t="str">
        <f t="shared" si="9"/>
        <v>회피 수치 176 증가</v>
      </c>
    </row>
    <row r="147" spans="1:10" ht="13.8" customHeight="1">
      <c r="A147" s="101">
        <f t="shared" si="8"/>
        <v>1121204</v>
      </c>
      <c r="B147" s="100" t="s">
        <v>313</v>
      </c>
      <c r="C147" s="101">
        <f>VLOOKUP(B147,WEAPON!$B:$D,3,0)</f>
        <v>11212</v>
      </c>
      <c r="D147" s="101">
        <f>COUNTIF($C$4:C147,C147)</f>
        <v>4</v>
      </c>
      <c r="E147" s="101">
        <v>7</v>
      </c>
      <c r="F147" s="101">
        <v>208</v>
      </c>
      <c r="G147" s="101">
        <v>0</v>
      </c>
      <c r="H147" s="122" t="str">
        <f t="shared" si="10"/>
        <v>WEAPON_SKILL_REINFORCE_NAME_11212</v>
      </c>
      <c r="I147" s="103" t="str">
        <f t="shared" si="11"/>
        <v>WEAPON_SKILL_REINFORCE_ICON_11212</v>
      </c>
      <c r="J147" s="100" t="str">
        <f t="shared" si="9"/>
        <v>회피 수치 208 증가</v>
      </c>
    </row>
    <row r="148" spans="1:10" ht="13.8" customHeight="1">
      <c r="A148" s="101">
        <f t="shared" si="8"/>
        <v>1121205</v>
      </c>
      <c r="B148" s="100" t="s">
        <v>313</v>
      </c>
      <c r="C148" s="101">
        <f>VLOOKUP(B148,WEAPON!$B:$D,3,0)</f>
        <v>11212</v>
      </c>
      <c r="D148" s="101">
        <f>COUNTIF($C$4:C148,C148)</f>
        <v>5</v>
      </c>
      <c r="E148" s="101">
        <v>7</v>
      </c>
      <c r="F148" s="101">
        <v>216</v>
      </c>
      <c r="G148" s="101">
        <v>0</v>
      </c>
      <c r="H148" s="122" t="str">
        <f t="shared" si="10"/>
        <v>WEAPON_SKILL_REINFORCE_NAME_11212</v>
      </c>
      <c r="I148" s="103" t="str">
        <f t="shared" si="11"/>
        <v>WEAPON_SKILL_REINFORCE_ICON_11212</v>
      </c>
      <c r="J148" s="100" t="str">
        <f t="shared" si="9"/>
        <v>회피 수치 216 증가</v>
      </c>
    </row>
    <row r="149" spans="1:10" ht="13.8" customHeight="1">
      <c r="A149" s="101">
        <f t="shared" si="8"/>
        <v>1121206</v>
      </c>
      <c r="B149" s="100" t="s">
        <v>313</v>
      </c>
      <c r="C149" s="101">
        <f>VLOOKUP(B149,WEAPON!$B:$D,3,0)</f>
        <v>11212</v>
      </c>
      <c r="D149" s="101">
        <f>COUNTIF($C$4:C149,C149)</f>
        <v>6</v>
      </c>
      <c r="E149" s="101">
        <v>7</v>
      </c>
      <c r="F149" s="101">
        <v>224</v>
      </c>
      <c r="G149" s="101">
        <v>0</v>
      </c>
      <c r="H149" s="122" t="str">
        <f t="shared" si="10"/>
        <v>WEAPON_SKILL_REINFORCE_NAME_11212</v>
      </c>
      <c r="I149" s="103" t="str">
        <f t="shared" si="11"/>
        <v>WEAPON_SKILL_REINFORCE_ICON_11212</v>
      </c>
      <c r="J149" s="100" t="str">
        <f t="shared" si="9"/>
        <v>회피 수치 224 증가</v>
      </c>
    </row>
    <row r="150" spans="1:10" ht="13.8" customHeight="1">
      <c r="A150" s="101">
        <f t="shared" si="8"/>
        <v>1121207</v>
      </c>
      <c r="B150" s="100" t="s">
        <v>313</v>
      </c>
      <c r="C150" s="101">
        <f>VLOOKUP(B150,WEAPON!$B:$D,3,0)</f>
        <v>11212</v>
      </c>
      <c r="D150" s="101">
        <f>COUNTIF($C$4:C150,C150)</f>
        <v>7</v>
      </c>
      <c r="E150" s="101">
        <v>7</v>
      </c>
      <c r="F150" s="101">
        <v>256</v>
      </c>
      <c r="G150" s="101">
        <v>0</v>
      </c>
      <c r="H150" s="122" t="str">
        <f t="shared" si="10"/>
        <v>WEAPON_SKILL_REINFORCE_NAME_11212</v>
      </c>
      <c r="I150" s="103" t="str">
        <f t="shared" si="11"/>
        <v>WEAPON_SKILL_REINFORCE_ICON_11212</v>
      </c>
      <c r="J150" s="100" t="str">
        <f t="shared" si="9"/>
        <v>회피 수치 256 증가</v>
      </c>
    </row>
    <row r="151" spans="1:10" ht="13.8" customHeight="1">
      <c r="A151" s="101">
        <f t="shared" si="8"/>
        <v>1121208</v>
      </c>
      <c r="B151" s="100" t="s">
        <v>313</v>
      </c>
      <c r="C151" s="101">
        <f>VLOOKUP(B151,WEAPON!$B:$D,3,0)</f>
        <v>11212</v>
      </c>
      <c r="D151" s="101">
        <f>COUNTIF($C$4:C151,C151)</f>
        <v>8</v>
      </c>
      <c r="E151" s="101">
        <v>7</v>
      </c>
      <c r="F151" s="101">
        <v>264</v>
      </c>
      <c r="G151" s="101">
        <v>0</v>
      </c>
      <c r="H151" s="122" t="str">
        <f t="shared" si="10"/>
        <v>WEAPON_SKILL_REINFORCE_NAME_11212</v>
      </c>
      <c r="I151" s="103" t="str">
        <f t="shared" si="11"/>
        <v>WEAPON_SKILL_REINFORCE_ICON_11212</v>
      </c>
      <c r="J151" s="100" t="str">
        <f t="shared" si="9"/>
        <v>회피 수치 264 증가</v>
      </c>
    </row>
    <row r="152" spans="1:10" ht="13.8" customHeight="1">
      <c r="A152" s="101">
        <f t="shared" si="8"/>
        <v>1121209</v>
      </c>
      <c r="B152" s="100" t="s">
        <v>313</v>
      </c>
      <c r="C152" s="101">
        <f>VLOOKUP(B152,WEAPON!$B:$D,3,0)</f>
        <v>11212</v>
      </c>
      <c r="D152" s="101">
        <f>COUNTIF($C$4:C152,C152)</f>
        <v>9</v>
      </c>
      <c r="E152" s="101">
        <v>7</v>
      </c>
      <c r="F152" s="101">
        <v>272</v>
      </c>
      <c r="G152" s="101">
        <v>0</v>
      </c>
      <c r="H152" s="122" t="str">
        <f t="shared" si="10"/>
        <v>WEAPON_SKILL_REINFORCE_NAME_11212</v>
      </c>
      <c r="I152" s="103" t="str">
        <f t="shared" si="11"/>
        <v>WEAPON_SKILL_REINFORCE_ICON_11212</v>
      </c>
      <c r="J152" s="100" t="str">
        <f t="shared" si="9"/>
        <v>회피 수치 272 증가</v>
      </c>
    </row>
    <row r="153" spans="1:10" ht="13.8" customHeight="1">
      <c r="A153" s="101">
        <f t="shared" si="8"/>
        <v>1121210</v>
      </c>
      <c r="B153" s="100" t="s">
        <v>313</v>
      </c>
      <c r="C153" s="101">
        <f>VLOOKUP(B153,WEAPON!$B:$D,3,0)</f>
        <v>11212</v>
      </c>
      <c r="D153" s="101">
        <f>COUNTIF($C$4:C153,C153)</f>
        <v>10</v>
      </c>
      <c r="E153" s="101">
        <v>7</v>
      </c>
      <c r="F153" s="101">
        <v>304</v>
      </c>
      <c r="G153" s="101">
        <v>0</v>
      </c>
      <c r="H153" s="122" t="str">
        <f t="shared" si="10"/>
        <v>WEAPON_SKILL_REINFORCE_NAME_11212</v>
      </c>
      <c r="I153" s="103" t="str">
        <f t="shared" si="11"/>
        <v>WEAPON_SKILL_REINFORCE_ICON_11212</v>
      </c>
      <c r="J153" s="100" t="str">
        <f t="shared" si="9"/>
        <v>회피 수치 304 증가</v>
      </c>
    </row>
    <row r="154" spans="1:10" ht="13.8" customHeight="1">
      <c r="A154" s="101">
        <f t="shared" si="8"/>
        <v>1131301</v>
      </c>
      <c r="B154" s="100" t="s">
        <v>315</v>
      </c>
      <c r="C154" s="101">
        <f>VLOOKUP(B154,WEAPON!$B:$D,3,0)</f>
        <v>11313</v>
      </c>
      <c r="D154" s="101">
        <f>COUNTIF($C$4:C154,C154)</f>
        <v>1</v>
      </c>
      <c r="E154" s="101">
        <v>6</v>
      </c>
      <c r="F154" s="101">
        <v>1000</v>
      </c>
      <c r="G154" s="101">
        <v>0</v>
      </c>
      <c r="H154" s="122" t="str">
        <f t="shared" si="10"/>
        <v>WEAPON_SKILL_REINFORCE_NAME_11313</v>
      </c>
      <c r="I154" s="103" t="str">
        <f t="shared" si="11"/>
        <v>WEAPON_SKILL_REINFORCE_ICON_11313</v>
      </c>
      <c r="J154" s="100" t="str">
        <f t="shared" si="9"/>
        <v>받는 회복 효과 강화율 1000 증가</v>
      </c>
    </row>
    <row r="155" spans="1:10" ht="13.8" customHeight="1">
      <c r="A155" s="101">
        <f t="shared" si="8"/>
        <v>1131302</v>
      </c>
      <c r="B155" s="100" t="s">
        <v>315</v>
      </c>
      <c r="C155" s="101">
        <f>VLOOKUP(B155,WEAPON!$B:$D,3,0)</f>
        <v>11313</v>
      </c>
      <c r="D155" s="101">
        <f>COUNTIF($C$4:C155,C155)</f>
        <v>2</v>
      </c>
      <c r="E155" s="101">
        <v>6</v>
      </c>
      <c r="F155" s="101">
        <v>1050</v>
      </c>
      <c r="G155" s="101">
        <v>0</v>
      </c>
      <c r="H155" s="122" t="str">
        <f t="shared" si="10"/>
        <v>WEAPON_SKILL_REINFORCE_NAME_11313</v>
      </c>
      <c r="I155" s="103" t="str">
        <f t="shared" si="11"/>
        <v>WEAPON_SKILL_REINFORCE_ICON_11313</v>
      </c>
      <c r="J155" s="100" t="str">
        <f t="shared" si="9"/>
        <v>받는 회복 효과 강화율 1050 증가</v>
      </c>
    </row>
    <row r="156" spans="1:10" ht="13.8" customHeight="1">
      <c r="A156" s="101">
        <f t="shared" si="8"/>
        <v>1131303</v>
      </c>
      <c r="B156" s="100" t="s">
        <v>315</v>
      </c>
      <c r="C156" s="101">
        <f>VLOOKUP(B156,WEAPON!$B:$D,3,0)</f>
        <v>11313</v>
      </c>
      <c r="D156" s="101">
        <f>COUNTIF($C$4:C156,C156)</f>
        <v>3</v>
      </c>
      <c r="E156" s="101">
        <v>6</v>
      </c>
      <c r="F156" s="101">
        <v>1100</v>
      </c>
      <c r="G156" s="101">
        <v>0</v>
      </c>
      <c r="H156" s="122" t="str">
        <f t="shared" si="10"/>
        <v>WEAPON_SKILL_REINFORCE_NAME_11313</v>
      </c>
      <c r="I156" s="103" t="str">
        <f t="shared" si="11"/>
        <v>WEAPON_SKILL_REINFORCE_ICON_11313</v>
      </c>
      <c r="J156" s="100" t="str">
        <f t="shared" si="9"/>
        <v>받는 회복 효과 강화율 1100 증가</v>
      </c>
    </row>
    <row r="157" spans="1:10" ht="13.8" customHeight="1">
      <c r="A157" s="101">
        <f t="shared" si="8"/>
        <v>1131304</v>
      </c>
      <c r="B157" s="100" t="s">
        <v>315</v>
      </c>
      <c r="C157" s="101">
        <f>VLOOKUP(B157,WEAPON!$B:$D,3,0)</f>
        <v>11313</v>
      </c>
      <c r="D157" s="101">
        <f>COUNTIF($C$4:C157,C157)</f>
        <v>4</v>
      </c>
      <c r="E157" s="101">
        <v>6</v>
      </c>
      <c r="F157" s="101">
        <v>1300</v>
      </c>
      <c r="G157" s="101">
        <v>0</v>
      </c>
      <c r="H157" s="122" t="str">
        <f t="shared" si="10"/>
        <v>WEAPON_SKILL_REINFORCE_NAME_11313</v>
      </c>
      <c r="I157" s="103" t="str">
        <f t="shared" si="11"/>
        <v>WEAPON_SKILL_REINFORCE_ICON_11313</v>
      </c>
      <c r="J157" s="100" t="str">
        <f t="shared" si="9"/>
        <v>받는 회복 효과 강화율 1300 증가</v>
      </c>
    </row>
    <row r="158" spans="1:10" ht="13.8" customHeight="1">
      <c r="A158" s="101">
        <f t="shared" si="8"/>
        <v>1131305</v>
      </c>
      <c r="B158" s="100" t="s">
        <v>315</v>
      </c>
      <c r="C158" s="101">
        <f>VLOOKUP(B158,WEAPON!$B:$D,3,0)</f>
        <v>11313</v>
      </c>
      <c r="D158" s="101">
        <f>COUNTIF($C$4:C158,C158)</f>
        <v>5</v>
      </c>
      <c r="E158" s="101">
        <v>6</v>
      </c>
      <c r="F158" s="101">
        <v>1350</v>
      </c>
      <c r="G158" s="101">
        <v>0</v>
      </c>
      <c r="H158" s="122" t="str">
        <f t="shared" si="10"/>
        <v>WEAPON_SKILL_REINFORCE_NAME_11313</v>
      </c>
      <c r="I158" s="103" t="str">
        <f t="shared" si="11"/>
        <v>WEAPON_SKILL_REINFORCE_ICON_11313</v>
      </c>
      <c r="J158" s="100" t="str">
        <f t="shared" si="9"/>
        <v>받는 회복 효과 강화율 1350 증가</v>
      </c>
    </row>
    <row r="159" spans="1:10" ht="13.8" customHeight="1">
      <c r="A159" s="101">
        <f t="shared" si="8"/>
        <v>1131306</v>
      </c>
      <c r="B159" s="100" t="s">
        <v>315</v>
      </c>
      <c r="C159" s="101">
        <f>VLOOKUP(B159,WEAPON!$B:$D,3,0)</f>
        <v>11313</v>
      </c>
      <c r="D159" s="101">
        <f>COUNTIF($C$4:C159,C159)</f>
        <v>6</v>
      </c>
      <c r="E159" s="101">
        <v>6</v>
      </c>
      <c r="F159" s="101">
        <v>1400</v>
      </c>
      <c r="G159" s="101">
        <v>0</v>
      </c>
      <c r="H159" s="122" t="str">
        <f t="shared" si="10"/>
        <v>WEAPON_SKILL_REINFORCE_NAME_11313</v>
      </c>
      <c r="I159" s="103" t="str">
        <f t="shared" si="11"/>
        <v>WEAPON_SKILL_REINFORCE_ICON_11313</v>
      </c>
      <c r="J159" s="100" t="str">
        <f t="shared" si="9"/>
        <v>받는 회복 효과 강화율 1400 증가</v>
      </c>
    </row>
    <row r="160" spans="1:10" ht="13.8" customHeight="1">
      <c r="A160" s="101">
        <f t="shared" si="8"/>
        <v>1131307</v>
      </c>
      <c r="B160" s="100" t="s">
        <v>315</v>
      </c>
      <c r="C160" s="101">
        <f>VLOOKUP(B160,WEAPON!$B:$D,3,0)</f>
        <v>11313</v>
      </c>
      <c r="D160" s="101">
        <f>COUNTIF($C$4:C160,C160)</f>
        <v>7</v>
      </c>
      <c r="E160" s="101">
        <v>6</v>
      </c>
      <c r="F160" s="101">
        <v>1600</v>
      </c>
      <c r="G160" s="101">
        <v>0</v>
      </c>
      <c r="H160" s="122" t="str">
        <f t="shared" si="10"/>
        <v>WEAPON_SKILL_REINFORCE_NAME_11313</v>
      </c>
      <c r="I160" s="103" t="str">
        <f t="shared" si="11"/>
        <v>WEAPON_SKILL_REINFORCE_ICON_11313</v>
      </c>
      <c r="J160" s="100" t="str">
        <f t="shared" si="9"/>
        <v>받는 회복 효과 강화율 1600 증가</v>
      </c>
    </row>
    <row r="161" spans="1:10" ht="13.8" customHeight="1">
      <c r="A161" s="101">
        <f t="shared" si="8"/>
        <v>1131308</v>
      </c>
      <c r="B161" s="100" t="s">
        <v>315</v>
      </c>
      <c r="C161" s="101">
        <f>VLOOKUP(B161,WEAPON!$B:$D,3,0)</f>
        <v>11313</v>
      </c>
      <c r="D161" s="101">
        <f>COUNTIF($C$4:C161,C161)</f>
        <v>8</v>
      </c>
      <c r="E161" s="101">
        <v>6</v>
      </c>
      <c r="F161" s="101">
        <v>1650</v>
      </c>
      <c r="G161" s="101">
        <v>0</v>
      </c>
      <c r="H161" s="122" t="str">
        <f t="shared" si="10"/>
        <v>WEAPON_SKILL_REINFORCE_NAME_11313</v>
      </c>
      <c r="I161" s="103" t="str">
        <f t="shared" si="11"/>
        <v>WEAPON_SKILL_REINFORCE_ICON_11313</v>
      </c>
      <c r="J161" s="100" t="str">
        <f t="shared" si="9"/>
        <v>받는 회복 효과 강화율 1650 증가</v>
      </c>
    </row>
    <row r="162" spans="1:10" ht="13.8" customHeight="1">
      <c r="A162" s="101">
        <f t="shared" si="8"/>
        <v>1131309</v>
      </c>
      <c r="B162" s="100" t="s">
        <v>315</v>
      </c>
      <c r="C162" s="101">
        <f>VLOOKUP(B162,WEAPON!$B:$D,3,0)</f>
        <v>11313</v>
      </c>
      <c r="D162" s="101">
        <f>COUNTIF($C$4:C162,C162)</f>
        <v>9</v>
      </c>
      <c r="E162" s="101">
        <v>6</v>
      </c>
      <c r="F162" s="101">
        <v>1700</v>
      </c>
      <c r="G162" s="101">
        <v>0</v>
      </c>
      <c r="H162" s="122" t="str">
        <f t="shared" si="10"/>
        <v>WEAPON_SKILL_REINFORCE_NAME_11313</v>
      </c>
      <c r="I162" s="103" t="str">
        <f t="shared" si="11"/>
        <v>WEAPON_SKILL_REINFORCE_ICON_11313</v>
      </c>
      <c r="J162" s="100" t="str">
        <f t="shared" si="9"/>
        <v>받는 회복 효과 강화율 1700 증가</v>
      </c>
    </row>
    <row r="163" spans="1:10" ht="13.8" customHeight="1">
      <c r="A163" s="101">
        <f t="shared" si="8"/>
        <v>1131310</v>
      </c>
      <c r="B163" s="100" t="s">
        <v>315</v>
      </c>
      <c r="C163" s="101">
        <f>VLOOKUP(B163,WEAPON!$B:$D,3,0)</f>
        <v>11313</v>
      </c>
      <c r="D163" s="101">
        <f>COUNTIF($C$4:C163,C163)</f>
        <v>10</v>
      </c>
      <c r="E163" s="101">
        <v>6</v>
      </c>
      <c r="F163" s="101">
        <v>1900</v>
      </c>
      <c r="G163" s="101">
        <v>0</v>
      </c>
      <c r="H163" s="122" t="str">
        <f t="shared" si="10"/>
        <v>WEAPON_SKILL_REINFORCE_NAME_11313</v>
      </c>
      <c r="I163" s="103" t="str">
        <f t="shared" si="11"/>
        <v>WEAPON_SKILL_REINFORCE_ICON_11313</v>
      </c>
      <c r="J163" s="100" t="str">
        <f t="shared" si="9"/>
        <v>받는 회복 효과 강화율 1900 증가</v>
      </c>
    </row>
    <row r="164" spans="1:10" ht="13.8" customHeight="1">
      <c r="A164" s="101">
        <f t="shared" si="8"/>
        <v>1121401</v>
      </c>
      <c r="B164" s="100" t="s">
        <v>317</v>
      </c>
      <c r="C164" s="101">
        <f>VLOOKUP(B164,WEAPON!$B:$D,3,0)</f>
        <v>11214</v>
      </c>
      <c r="D164" s="101">
        <f>COUNTIF($C$4:C164,C164)</f>
        <v>1</v>
      </c>
      <c r="E164" s="101">
        <v>5</v>
      </c>
      <c r="F164" s="101">
        <v>3604</v>
      </c>
      <c r="G164" s="101">
        <v>0</v>
      </c>
      <c r="H164" s="122" t="str">
        <f t="shared" si="10"/>
        <v>WEAPON_SKILL_REINFORCE_NAME_11214</v>
      </c>
      <c r="I164" s="103" t="str">
        <f t="shared" si="11"/>
        <v>WEAPON_SKILL_REINFORCE_ICON_11214</v>
      </c>
      <c r="J164" s="100" t="str">
        <f t="shared" si="9"/>
        <v>최대 체력 3604 증가</v>
      </c>
    </row>
    <row r="165" spans="1:10" ht="13.8" customHeight="1">
      <c r="A165" s="101">
        <f t="shared" si="8"/>
        <v>1121402</v>
      </c>
      <c r="B165" s="100" t="s">
        <v>317</v>
      </c>
      <c r="C165" s="101">
        <f>VLOOKUP(B165,WEAPON!$B:$D,3,0)</f>
        <v>11214</v>
      </c>
      <c r="D165" s="101">
        <f>COUNTIF($C$4:C165,C165)</f>
        <v>2</v>
      </c>
      <c r="E165" s="101">
        <v>5</v>
      </c>
      <c r="F165" s="101">
        <v>3784</v>
      </c>
      <c r="G165" s="101">
        <v>0</v>
      </c>
      <c r="H165" s="122" t="str">
        <f t="shared" si="10"/>
        <v>WEAPON_SKILL_REINFORCE_NAME_11214</v>
      </c>
      <c r="I165" s="103" t="str">
        <f t="shared" si="11"/>
        <v>WEAPON_SKILL_REINFORCE_ICON_11214</v>
      </c>
      <c r="J165" s="100" t="str">
        <f t="shared" si="9"/>
        <v>최대 체력 3784 증가</v>
      </c>
    </row>
    <row r="166" spans="1:10" ht="13.8" customHeight="1">
      <c r="A166" s="101">
        <f t="shared" si="8"/>
        <v>1121403</v>
      </c>
      <c r="B166" s="100" t="s">
        <v>317</v>
      </c>
      <c r="C166" s="101">
        <f>VLOOKUP(B166,WEAPON!$B:$D,3,0)</f>
        <v>11214</v>
      </c>
      <c r="D166" s="101">
        <f>COUNTIF($C$4:C166,C166)</f>
        <v>3</v>
      </c>
      <c r="E166" s="101">
        <v>5</v>
      </c>
      <c r="F166" s="101">
        <v>3964</v>
      </c>
      <c r="G166" s="101">
        <v>0</v>
      </c>
      <c r="H166" s="122" t="str">
        <f t="shared" si="10"/>
        <v>WEAPON_SKILL_REINFORCE_NAME_11214</v>
      </c>
      <c r="I166" s="103" t="str">
        <f t="shared" si="11"/>
        <v>WEAPON_SKILL_REINFORCE_ICON_11214</v>
      </c>
      <c r="J166" s="100" t="str">
        <f t="shared" si="9"/>
        <v>최대 체력 3964 증가</v>
      </c>
    </row>
    <row r="167" spans="1:10" ht="13.8" customHeight="1">
      <c r="A167" s="101">
        <f t="shared" si="8"/>
        <v>1121404</v>
      </c>
      <c r="B167" s="100" t="s">
        <v>317</v>
      </c>
      <c r="C167" s="101">
        <f>VLOOKUP(B167,WEAPON!$B:$D,3,0)</f>
        <v>11214</v>
      </c>
      <c r="D167" s="101">
        <f>COUNTIF($C$4:C167,C167)</f>
        <v>4</v>
      </c>
      <c r="E167" s="101">
        <v>5</v>
      </c>
      <c r="F167" s="101">
        <v>4685</v>
      </c>
      <c r="G167" s="101">
        <v>0</v>
      </c>
      <c r="H167" s="122" t="str">
        <f t="shared" si="10"/>
        <v>WEAPON_SKILL_REINFORCE_NAME_11214</v>
      </c>
      <c r="I167" s="103" t="str">
        <f t="shared" si="11"/>
        <v>WEAPON_SKILL_REINFORCE_ICON_11214</v>
      </c>
      <c r="J167" s="100" t="str">
        <f t="shared" si="9"/>
        <v>최대 체력 4685 증가</v>
      </c>
    </row>
    <row r="168" spans="1:10" ht="13.8" customHeight="1">
      <c r="A168" s="101">
        <f t="shared" si="8"/>
        <v>1121405</v>
      </c>
      <c r="B168" s="100" t="s">
        <v>317</v>
      </c>
      <c r="C168" s="101">
        <f>VLOOKUP(B168,WEAPON!$B:$D,3,0)</f>
        <v>11214</v>
      </c>
      <c r="D168" s="101">
        <f>COUNTIF($C$4:C168,C168)</f>
        <v>5</v>
      </c>
      <c r="E168" s="101">
        <v>5</v>
      </c>
      <c r="F168" s="101">
        <v>4865</v>
      </c>
      <c r="G168" s="101">
        <v>0</v>
      </c>
      <c r="H168" s="122" t="str">
        <f t="shared" si="10"/>
        <v>WEAPON_SKILL_REINFORCE_NAME_11214</v>
      </c>
      <c r="I168" s="103" t="str">
        <f t="shared" si="11"/>
        <v>WEAPON_SKILL_REINFORCE_ICON_11214</v>
      </c>
      <c r="J168" s="100" t="str">
        <f t="shared" si="9"/>
        <v>최대 체력 4865 증가</v>
      </c>
    </row>
    <row r="169" spans="1:10" ht="13.8" customHeight="1">
      <c r="A169" s="101">
        <f t="shared" si="8"/>
        <v>1121406</v>
      </c>
      <c r="B169" s="100" t="s">
        <v>317</v>
      </c>
      <c r="C169" s="101">
        <f>VLOOKUP(B169,WEAPON!$B:$D,3,0)</f>
        <v>11214</v>
      </c>
      <c r="D169" s="101">
        <f>COUNTIF($C$4:C169,C169)</f>
        <v>6</v>
      </c>
      <c r="E169" s="101">
        <v>5</v>
      </c>
      <c r="F169" s="101">
        <v>5045</v>
      </c>
      <c r="G169" s="101">
        <v>0</v>
      </c>
      <c r="H169" s="122" t="str">
        <f t="shared" si="10"/>
        <v>WEAPON_SKILL_REINFORCE_NAME_11214</v>
      </c>
      <c r="I169" s="103" t="str">
        <f t="shared" si="11"/>
        <v>WEAPON_SKILL_REINFORCE_ICON_11214</v>
      </c>
      <c r="J169" s="100" t="str">
        <f t="shared" si="9"/>
        <v>최대 체력 5045 증가</v>
      </c>
    </row>
    <row r="170" spans="1:10" ht="13.8" customHeight="1">
      <c r="A170" s="101">
        <f t="shared" si="8"/>
        <v>1121407</v>
      </c>
      <c r="B170" s="100" t="s">
        <v>317</v>
      </c>
      <c r="C170" s="101">
        <f>VLOOKUP(B170,WEAPON!$B:$D,3,0)</f>
        <v>11214</v>
      </c>
      <c r="D170" s="101">
        <f>COUNTIF($C$4:C170,C170)</f>
        <v>7</v>
      </c>
      <c r="E170" s="101">
        <v>5</v>
      </c>
      <c r="F170" s="101">
        <v>5766</v>
      </c>
      <c r="G170" s="101">
        <v>0</v>
      </c>
      <c r="H170" s="122" t="str">
        <f t="shared" si="10"/>
        <v>WEAPON_SKILL_REINFORCE_NAME_11214</v>
      </c>
      <c r="I170" s="103" t="str">
        <f t="shared" si="11"/>
        <v>WEAPON_SKILL_REINFORCE_ICON_11214</v>
      </c>
      <c r="J170" s="100" t="str">
        <f t="shared" si="9"/>
        <v>최대 체력 5766 증가</v>
      </c>
    </row>
    <row r="171" spans="1:10" ht="13.8" customHeight="1">
      <c r="A171" s="101">
        <f t="shared" si="8"/>
        <v>1121408</v>
      </c>
      <c r="B171" s="100" t="s">
        <v>317</v>
      </c>
      <c r="C171" s="101">
        <f>VLOOKUP(B171,WEAPON!$B:$D,3,0)</f>
        <v>11214</v>
      </c>
      <c r="D171" s="101">
        <f>COUNTIF($C$4:C171,C171)</f>
        <v>8</v>
      </c>
      <c r="E171" s="101">
        <v>5</v>
      </c>
      <c r="F171" s="101">
        <v>5946</v>
      </c>
      <c r="G171" s="101">
        <v>0</v>
      </c>
      <c r="H171" s="122" t="str">
        <f t="shared" si="10"/>
        <v>WEAPON_SKILL_REINFORCE_NAME_11214</v>
      </c>
      <c r="I171" s="103" t="str">
        <f t="shared" si="11"/>
        <v>WEAPON_SKILL_REINFORCE_ICON_11214</v>
      </c>
      <c r="J171" s="100" t="str">
        <f t="shared" si="9"/>
        <v>최대 체력 5946 증가</v>
      </c>
    </row>
    <row r="172" spans="1:10" ht="13.8" customHeight="1">
      <c r="A172" s="101">
        <f t="shared" si="8"/>
        <v>1121409</v>
      </c>
      <c r="B172" s="100" t="s">
        <v>317</v>
      </c>
      <c r="C172" s="101">
        <f>VLOOKUP(B172,WEAPON!$B:$D,3,0)</f>
        <v>11214</v>
      </c>
      <c r="D172" s="101">
        <f>COUNTIF($C$4:C172,C172)</f>
        <v>9</v>
      </c>
      <c r="E172" s="101">
        <v>5</v>
      </c>
      <c r="F172" s="101">
        <v>6126</v>
      </c>
      <c r="G172" s="101">
        <v>0</v>
      </c>
      <c r="H172" s="122" t="str">
        <f t="shared" si="10"/>
        <v>WEAPON_SKILL_REINFORCE_NAME_11214</v>
      </c>
      <c r="I172" s="103" t="str">
        <f t="shared" si="11"/>
        <v>WEAPON_SKILL_REINFORCE_ICON_11214</v>
      </c>
      <c r="J172" s="100" t="str">
        <f t="shared" si="9"/>
        <v>최대 체력 6126 증가</v>
      </c>
    </row>
    <row r="173" spans="1:10" ht="13.8" customHeight="1">
      <c r="A173" s="101">
        <f t="shared" si="8"/>
        <v>1121410</v>
      </c>
      <c r="B173" s="100" t="s">
        <v>317</v>
      </c>
      <c r="C173" s="101">
        <f>VLOOKUP(B173,WEAPON!$B:$D,3,0)</f>
        <v>11214</v>
      </c>
      <c r="D173" s="101">
        <f>COUNTIF($C$4:C173,C173)</f>
        <v>10</v>
      </c>
      <c r="E173" s="101">
        <v>5</v>
      </c>
      <c r="F173" s="101">
        <v>6847</v>
      </c>
      <c r="G173" s="101">
        <v>0</v>
      </c>
      <c r="H173" s="122" t="str">
        <f t="shared" si="10"/>
        <v>WEAPON_SKILL_REINFORCE_NAME_11214</v>
      </c>
      <c r="I173" s="103" t="str">
        <f t="shared" si="11"/>
        <v>WEAPON_SKILL_REINFORCE_ICON_11214</v>
      </c>
      <c r="J173" s="100" t="str">
        <f t="shared" si="9"/>
        <v>최대 체력 6847 증가</v>
      </c>
    </row>
    <row r="174" spans="1:10" ht="13.8" customHeight="1">
      <c r="A174" s="101">
        <f t="shared" si="8"/>
        <v>2320401</v>
      </c>
      <c r="B174" s="100" t="s">
        <v>319</v>
      </c>
      <c r="C174" s="101">
        <f>VLOOKUP(B174,WEAPON!$B:$D,3,0)</f>
        <v>23204</v>
      </c>
      <c r="D174" s="101">
        <f>COUNTIF($C$4:C174,C174)</f>
        <v>1</v>
      </c>
      <c r="E174" s="101">
        <v>11</v>
      </c>
      <c r="F174" s="101">
        <v>948</v>
      </c>
      <c r="G174" s="101">
        <v>0</v>
      </c>
      <c r="H174" s="122" t="str">
        <f t="shared" si="10"/>
        <v>WEAPON_SKILL_REINFORCE_NAME_23204</v>
      </c>
      <c r="I174" s="103" t="str">
        <f t="shared" si="11"/>
        <v>WEAPON_SKILL_REINFORCE_ICON_23204</v>
      </c>
      <c r="J174" s="100" t="str">
        <f t="shared" si="9"/>
        <v>치유력 948 증가</v>
      </c>
    </row>
    <row r="175" spans="1:10" ht="13.8" customHeight="1">
      <c r="A175" s="101">
        <f t="shared" si="8"/>
        <v>2320402</v>
      </c>
      <c r="B175" s="100" t="s">
        <v>319</v>
      </c>
      <c r="C175" s="101">
        <f>VLOOKUP(B175,WEAPON!$B:$D,3,0)</f>
        <v>23204</v>
      </c>
      <c r="D175" s="101">
        <f>COUNTIF($C$4:C175,C175)</f>
        <v>2</v>
      </c>
      <c r="E175" s="101">
        <v>11</v>
      </c>
      <c r="F175" s="101">
        <v>996</v>
      </c>
      <c r="G175" s="101">
        <v>0</v>
      </c>
      <c r="H175" s="122" t="str">
        <f t="shared" si="10"/>
        <v>WEAPON_SKILL_REINFORCE_NAME_23204</v>
      </c>
      <c r="I175" s="103" t="str">
        <f t="shared" si="11"/>
        <v>WEAPON_SKILL_REINFORCE_ICON_23204</v>
      </c>
      <c r="J175" s="100" t="str">
        <f t="shared" si="9"/>
        <v>치유력 996 증가</v>
      </c>
    </row>
    <row r="176" spans="1:10" ht="13.8" customHeight="1">
      <c r="A176" s="101">
        <f t="shared" si="8"/>
        <v>2320403</v>
      </c>
      <c r="B176" s="100" t="s">
        <v>319</v>
      </c>
      <c r="C176" s="101">
        <f>VLOOKUP(B176,WEAPON!$B:$D,3,0)</f>
        <v>23204</v>
      </c>
      <c r="D176" s="101">
        <f>COUNTIF($C$4:C176,C176)</f>
        <v>3</v>
      </c>
      <c r="E176" s="101">
        <v>11</v>
      </c>
      <c r="F176" s="101">
        <v>1043</v>
      </c>
      <c r="G176" s="101">
        <v>0</v>
      </c>
      <c r="H176" s="122" t="str">
        <f t="shared" si="10"/>
        <v>WEAPON_SKILL_REINFORCE_NAME_23204</v>
      </c>
      <c r="I176" s="103" t="str">
        <f t="shared" si="11"/>
        <v>WEAPON_SKILL_REINFORCE_ICON_23204</v>
      </c>
      <c r="J176" s="100" t="str">
        <f t="shared" si="9"/>
        <v>치유력 1043 증가</v>
      </c>
    </row>
    <row r="177" spans="1:10" ht="13.8" customHeight="1">
      <c r="A177" s="101">
        <f t="shared" si="8"/>
        <v>2320404</v>
      </c>
      <c r="B177" s="100" t="s">
        <v>319</v>
      </c>
      <c r="C177" s="101">
        <f>VLOOKUP(B177,WEAPON!$B:$D,3,0)</f>
        <v>23204</v>
      </c>
      <c r="D177" s="101">
        <f>COUNTIF($C$4:C177,C177)</f>
        <v>4</v>
      </c>
      <c r="E177" s="101">
        <v>11</v>
      </c>
      <c r="F177" s="101">
        <v>1233</v>
      </c>
      <c r="G177" s="101">
        <v>0</v>
      </c>
      <c r="H177" s="122" t="str">
        <f t="shared" si="10"/>
        <v>WEAPON_SKILL_REINFORCE_NAME_23204</v>
      </c>
      <c r="I177" s="103" t="str">
        <f t="shared" si="11"/>
        <v>WEAPON_SKILL_REINFORCE_ICON_23204</v>
      </c>
      <c r="J177" s="100" t="str">
        <f t="shared" si="9"/>
        <v>치유력 1233 증가</v>
      </c>
    </row>
    <row r="178" spans="1:10" ht="13.8" customHeight="1">
      <c r="A178" s="101">
        <f t="shared" si="8"/>
        <v>2320405</v>
      </c>
      <c r="B178" s="100" t="s">
        <v>319</v>
      </c>
      <c r="C178" s="101">
        <f>VLOOKUP(B178,WEAPON!$B:$D,3,0)</f>
        <v>23204</v>
      </c>
      <c r="D178" s="101">
        <f>COUNTIF($C$4:C178,C178)</f>
        <v>5</v>
      </c>
      <c r="E178" s="101">
        <v>11</v>
      </c>
      <c r="F178" s="101">
        <v>1280</v>
      </c>
      <c r="G178" s="101">
        <v>0</v>
      </c>
      <c r="H178" s="122" t="str">
        <f t="shared" si="10"/>
        <v>WEAPON_SKILL_REINFORCE_NAME_23204</v>
      </c>
      <c r="I178" s="103" t="str">
        <f t="shared" si="11"/>
        <v>WEAPON_SKILL_REINFORCE_ICON_23204</v>
      </c>
      <c r="J178" s="100" t="str">
        <f t="shared" si="9"/>
        <v>치유력 1280 증가</v>
      </c>
    </row>
    <row r="179" spans="1:10" ht="13.8" customHeight="1">
      <c r="A179" s="101">
        <f t="shared" si="8"/>
        <v>2320406</v>
      </c>
      <c r="B179" s="100" t="s">
        <v>319</v>
      </c>
      <c r="C179" s="101">
        <f>VLOOKUP(B179,WEAPON!$B:$D,3,0)</f>
        <v>23204</v>
      </c>
      <c r="D179" s="101">
        <f>COUNTIF($C$4:C179,C179)</f>
        <v>6</v>
      </c>
      <c r="E179" s="101">
        <v>11</v>
      </c>
      <c r="F179" s="101">
        <v>1328</v>
      </c>
      <c r="G179" s="101">
        <v>0</v>
      </c>
      <c r="H179" s="122" t="str">
        <f t="shared" si="10"/>
        <v>WEAPON_SKILL_REINFORCE_NAME_23204</v>
      </c>
      <c r="I179" s="103" t="str">
        <f t="shared" si="11"/>
        <v>WEAPON_SKILL_REINFORCE_ICON_23204</v>
      </c>
      <c r="J179" s="100" t="str">
        <f t="shared" si="9"/>
        <v>치유력 1328 증가</v>
      </c>
    </row>
    <row r="180" spans="1:10" ht="13.8" customHeight="1">
      <c r="A180" s="101">
        <f t="shared" si="8"/>
        <v>2320407</v>
      </c>
      <c r="B180" s="100" t="s">
        <v>319</v>
      </c>
      <c r="C180" s="101">
        <f>VLOOKUP(B180,WEAPON!$B:$D,3,0)</f>
        <v>23204</v>
      </c>
      <c r="D180" s="101">
        <f>COUNTIF($C$4:C180,C180)</f>
        <v>7</v>
      </c>
      <c r="E180" s="101">
        <v>11</v>
      </c>
      <c r="F180" s="101">
        <v>1517</v>
      </c>
      <c r="G180" s="101">
        <v>0</v>
      </c>
      <c r="H180" s="122" t="str">
        <f t="shared" si="10"/>
        <v>WEAPON_SKILL_REINFORCE_NAME_23204</v>
      </c>
      <c r="I180" s="103" t="str">
        <f t="shared" si="11"/>
        <v>WEAPON_SKILL_REINFORCE_ICON_23204</v>
      </c>
      <c r="J180" s="100" t="str">
        <f t="shared" si="9"/>
        <v>치유력 1517 증가</v>
      </c>
    </row>
    <row r="181" spans="1:10" ht="13.8" customHeight="1">
      <c r="A181" s="101">
        <f t="shared" si="8"/>
        <v>2320408</v>
      </c>
      <c r="B181" s="100" t="s">
        <v>319</v>
      </c>
      <c r="C181" s="101">
        <f>VLOOKUP(B181,WEAPON!$B:$D,3,0)</f>
        <v>23204</v>
      </c>
      <c r="D181" s="101">
        <f>COUNTIF($C$4:C181,C181)</f>
        <v>8</v>
      </c>
      <c r="E181" s="101">
        <v>11</v>
      </c>
      <c r="F181" s="101">
        <v>1565</v>
      </c>
      <c r="G181" s="101">
        <v>0</v>
      </c>
      <c r="H181" s="122" t="str">
        <f t="shared" si="10"/>
        <v>WEAPON_SKILL_REINFORCE_NAME_23204</v>
      </c>
      <c r="I181" s="103" t="str">
        <f t="shared" si="11"/>
        <v>WEAPON_SKILL_REINFORCE_ICON_23204</v>
      </c>
      <c r="J181" s="100" t="str">
        <f t="shared" si="9"/>
        <v>치유력 1565 증가</v>
      </c>
    </row>
    <row r="182" spans="1:10" ht="13.8" customHeight="1">
      <c r="A182" s="101">
        <f t="shared" si="8"/>
        <v>2320409</v>
      </c>
      <c r="B182" s="100" t="s">
        <v>319</v>
      </c>
      <c r="C182" s="101">
        <f>VLOOKUP(B182,WEAPON!$B:$D,3,0)</f>
        <v>23204</v>
      </c>
      <c r="D182" s="101">
        <f>COUNTIF($C$4:C182,C182)</f>
        <v>9</v>
      </c>
      <c r="E182" s="101">
        <v>11</v>
      </c>
      <c r="F182" s="101">
        <v>1612</v>
      </c>
      <c r="G182" s="101">
        <v>0</v>
      </c>
      <c r="H182" s="122" t="str">
        <f t="shared" si="10"/>
        <v>WEAPON_SKILL_REINFORCE_NAME_23204</v>
      </c>
      <c r="I182" s="103" t="str">
        <f t="shared" si="11"/>
        <v>WEAPON_SKILL_REINFORCE_ICON_23204</v>
      </c>
      <c r="J182" s="100" t="str">
        <f t="shared" si="9"/>
        <v>치유력 1612 증가</v>
      </c>
    </row>
    <row r="183" spans="1:10" ht="13.8" customHeight="1">
      <c r="A183" s="101">
        <f t="shared" si="8"/>
        <v>2320410</v>
      </c>
      <c r="B183" s="100" t="s">
        <v>319</v>
      </c>
      <c r="C183" s="101">
        <f>VLOOKUP(B183,WEAPON!$B:$D,3,0)</f>
        <v>23204</v>
      </c>
      <c r="D183" s="101">
        <f>COUNTIF($C$4:C183,C183)</f>
        <v>10</v>
      </c>
      <c r="E183" s="101">
        <v>11</v>
      </c>
      <c r="F183" s="101">
        <v>1802</v>
      </c>
      <c r="G183" s="101">
        <v>0</v>
      </c>
      <c r="H183" s="122" t="str">
        <f t="shared" si="10"/>
        <v>WEAPON_SKILL_REINFORCE_NAME_23204</v>
      </c>
      <c r="I183" s="103" t="str">
        <f t="shared" si="11"/>
        <v>WEAPON_SKILL_REINFORCE_ICON_23204</v>
      </c>
      <c r="J183" s="100" t="str">
        <f t="shared" si="9"/>
        <v>치유력 1802 증가</v>
      </c>
    </row>
    <row r="184" spans="1:10" ht="13.8" customHeight="1">
      <c r="A184" s="101">
        <f t="shared" si="8"/>
        <v>2410501</v>
      </c>
      <c r="B184" s="100" t="s">
        <v>321</v>
      </c>
      <c r="C184" s="101">
        <f>VLOOKUP(B184,WEAPON!$B:$D,3,0)</f>
        <v>24105</v>
      </c>
      <c r="D184" s="101">
        <f>COUNTIF($C$4:C184,C184)</f>
        <v>1</v>
      </c>
      <c r="E184" s="101">
        <v>1</v>
      </c>
      <c r="F184" s="101">
        <v>204</v>
      </c>
      <c r="G184" s="101">
        <v>0</v>
      </c>
      <c r="H184" s="122" t="str">
        <f t="shared" si="10"/>
        <v>WEAPON_SKILL_REINFORCE_NAME_24105</v>
      </c>
      <c r="I184" s="103" t="str">
        <f t="shared" si="11"/>
        <v>WEAPON_SKILL_REINFORCE_ICON_24105</v>
      </c>
      <c r="J184" s="100" t="str">
        <f t="shared" si="9"/>
        <v>공격력 204 증가</v>
      </c>
    </row>
    <row r="185" spans="1:10" ht="13.8" customHeight="1">
      <c r="A185" s="101">
        <f t="shared" si="8"/>
        <v>2410502</v>
      </c>
      <c r="B185" s="100" t="s">
        <v>321</v>
      </c>
      <c r="C185" s="101">
        <f>VLOOKUP(B185,WEAPON!$B:$D,3,0)</f>
        <v>24105</v>
      </c>
      <c r="D185" s="101">
        <f>COUNTIF($C$4:C185,C185)</f>
        <v>2</v>
      </c>
      <c r="E185" s="101">
        <v>1</v>
      </c>
      <c r="F185" s="101">
        <v>215</v>
      </c>
      <c r="G185" s="101">
        <v>0</v>
      </c>
      <c r="H185" s="122" t="str">
        <f t="shared" si="10"/>
        <v>WEAPON_SKILL_REINFORCE_NAME_24105</v>
      </c>
      <c r="I185" s="103" t="str">
        <f t="shared" si="11"/>
        <v>WEAPON_SKILL_REINFORCE_ICON_24105</v>
      </c>
      <c r="J185" s="100" t="str">
        <f t="shared" si="9"/>
        <v>공격력 215 증가</v>
      </c>
    </row>
    <row r="186" spans="1:10" ht="13.8" customHeight="1">
      <c r="A186" s="101">
        <f t="shared" si="8"/>
        <v>2410503</v>
      </c>
      <c r="B186" s="100" t="s">
        <v>321</v>
      </c>
      <c r="C186" s="101">
        <f>VLOOKUP(B186,WEAPON!$B:$D,3,0)</f>
        <v>24105</v>
      </c>
      <c r="D186" s="101">
        <f>COUNTIF($C$4:C186,C186)</f>
        <v>3</v>
      </c>
      <c r="E186" s="101">
        <v>1</v>
      </c>
      <c r="F186" s="101">
        <v>225</v>
      </c>
      <c r="G186" s="101">
        <v>0</v>
      </c>
      <c r="H186" s="122" t="str">
        <f t="shared" si="10"/>
        <v>WEAPON_SKILL_REINFORCE_NAME_24105</v>
      </c>
      <c r="I186" s="103" t="str">
        <f t="shared" si="11"/>
        <v>WEAPON_SKILL_REINFORCE_ICON_24105</v>
      </c>
      <c r="J186" s="100" t="str">
        <f t="shared" si="9"/>
        <v>공격력 225 증가</v>
      </c>
    </row>
    <row r="187" spans="1:10" ht="13.8" customHeight="1">
      <c r="A187" s="101">
        <f t="shared" si="8"/>
        <v>2410504</v>
      </c>
      <c r="B187" s="100" t="s">
        <v>321</v>
      </c>
      <c r="C187" s="101">
        <f>VLOOKUP(B187,WEAPON!$B:$D,3,0)</f>
        <v>24105</v>
      </c>
      <c r="D187" s="101">
        <f>COUNTIF($C$4:C187,C187)</f>
        <v>4</v>
      </c>
      <c r="E187" s="101">
        <v>1</v>
      </c>
      <c r="F187" s="101">
        <v>266</v>
      </c>
      <c r="G187" s="101">
        <v>0</v>
      </c>
      <c r="H187" s="122" t="str">
        <f t="shared" si="10"/>
        <v>WEAPON_SKILL_REINFORCE_NAME_24105</v>
      </c>
      <c r="I187" s="103" t="str">
        <f t="shared" si="11"/>
        <v>WEAPON_SKILL_REINFORCE_ICON_24105</v>
      </c>
      <c r="J187" s="100" t="str">
        <f t="shared" si="9"/>
        <v>공격력 266 증가</v>
      </c>
    </row>
    <row r="188" spans="1:10" ht="13.8" customHeight="1">
      <c r="A188" s="101">
        <f t="shared" si="8"/>
        <v>2410505</v>
      </c>
      <c r="B188" s="100" t="s">
        <v>321</v>
      </c>
      <c r="C188" s="101">
        <f>VLOOKUP(B188,WEAPON!$B:$D,3,0)</f>
        <v>24105</v>
      </c>
      <c r="D188" s="101">
        <f>COUNTIF($C$4:C188,C188)</f>
        <v>5</v>
      </c>
      <c r="E188" s="101">
        <v>1</v>
      </c>
      <c r="F188" s="101">
        <v>276</v>
      </c>
      <c r="G188" s="101">
        <v>0</v>
      </c>
      <c r="H188" s="122" t="str">
        <f t="shared" si="10"/>
        <v>WEAPON_SKILL_REINFORCE_NAME_24105</v>
      </c>
      <c r="I188" s="103" t="str">
        <f t="shared" si="11"/>
        <v>WEAPON_SKILL_REINFORCE_ICON_24105</v>
      </c>
      <c r="J188" s="100" t="str">
        <f t="shared" si="9"/>
        <v>공격력 276 증가</v>
      </c>
    </row>
    <row r="189" spans="1:10" ht="13.8" customHeight="1">
      <c r="A189" s="101">
        <f t="shared" si="8"/>
        <v>2410506</v>
      </c>
      <c r="B189" s="100" t="s">
        <v>321</v>
      </c>
      <c r="C189" s="101">
        <f>VLOOKUP(B189,WEAPON!$B:$D,3,0)</f>
        <v>24105</v>
      </c>
      <c r="D189" s="101">
        <f>COUNTIF($C$4:C189,C189)</f>
        <v>6</v>
      </c>
      <c r="E189" s="101">
        <v>1</v>
      </c>
      <c r="F189" s="101">
        <v>286</v>
      </c>
      <c r="G189" s="101">
        <v>0</v>
      </c>
      <c r="H189" s="122" t="str">
        <f t="shared" si="10"/>
        <v>WEAPON_SKILL_REINFORCE_NAME_24105</v>
      </c>
      <c r="I189" s="103" t="str">
        <f t="shared" si="11"/>
        <v>WEAPON_SKILL_REINFORCE_ICON_24105</v>
      </c>
      <c r="J189" s="100" t="str">
        <f t="shared" si="9"/>
        <v>공격력 286 증가</v>
      </c>
    </row>
    <row r="190" spans="1:10" ht="13.8" customHeight="1">
      <c r="A190" s="101">
        <f t="shared" si="8"/>
        <v>2410507</v>
      </c>
      <c r="B190" s="100" t="s">
        <v>321</v>
      </c>
      <c r="C190" s="101">
        <f>VLOOKUP(B190,WEAPON!$B:$D,3,0)</f>
        <v>24105</v>
      </c>
      <c r="D190" s="101">
        <f>COUNTIF($C$4:C190,C190)</f>
        <v>7</v>
      </c>
      <c r="E190" s="101">
        <v>1</v>
      </c>
      <c r="F190" s="101">
        <v>327</v>
      </c>
      <c r="G190" s="101">
        <v>0</v>
      </c>
      <c r="H190" s="122" t="str">
        <f t="shared" si="10"/>
        <v>WEAPON_SKILL_REINFORCE_NAME_24105</v>
      </c>
      <c r="I190" s="103" t="str">
        <f t="shared" si="11"/>
        <v>WEAPON_SKILL_REINFORCE_ICON_24105</v>
      </c>
      <c r="J190" s="100" t="str">
        <f t="shared" si="9"/>
        <v>공격력 327 증가</v>
      </c>
    </row>
    <row r="191" spans="1:10" ht="13.8" customHeight="1">
      <c r="A191" s="101">
        <f t="shared" si="8"/>
        <v>2410508</v>
      </c>
      <c r="B191" s="100" t="s">
        <v>321</v>
      </c>
      <c r="C191" s="101">
        <f>VLOOKUP(B191,WEAPON!$B:$D,3,0)</f>
        <v>24105</v>
      </c>
      <c r="D191" s="101">
        <f>COUNTIF($C$4:C191,C191)</f>
        <v>8</v>
      </c>
      <c r="E191" s="101">
        <v>1</v>
      </c>
      <c r="F191" s="101">
        <v>337</v>
      </c>
      <c r="G191" s="101">
        <v>0</v>
      </c>
      <c r="H191" s="122" t="str">
        <f t="shared" si="10"/>
        <v>WEAPON_SKILL_REINFORCE_NAME_24105</v>
      </c>
      <c r="I191" s="103" t="str">
        <f t="shared" si="11"/>
        <v>WEAPON_SKILL_REINFORCE_ICON_24105</v>
      </c>
      <c r="J191" s="100" t="str">
        <f t="shared" si="9"/>
        <v>공격력 337 증가</v>
      </c>
    </row>
    <row r="192" spans="1:10" ht="13.8" customHeight="1">
      <c r="A192" s="101">
        <f t="shared" si="8"/>
        <v>2410509</v>
      </c>
      <c r="B192" s="100" t="s">
        <v>321</v>
      </c>
      <c r="C192" s="101">
        <f>VLOOKUP(B192,WEAPON!$B:$D,3,0)</f>
        <v>24105</v>
      </c>
      <c r="D192" s="101">
        <f>COUNTIF($C$4:C192,C192)</f>
        <v>9</v>
      </c>
      <c r="E192" s="101">
        <v>1</v>
      </c>
      <c r="F192" s="101">
        <v>347</v>
      </c>
      <c r="G192" s="101">
        <v>0</v>
      </c>
      <c r="H192" s="122" t="str">
        <f t="shared" si="10"/>
        <v>WEAPON_SKILL_REINFORCE_NAME_24105</v>
      </c>
      <c r="I192" s="103" t="str">
        <f t="shared" si="11"/>
        <v>WEAPON_SKILL_REINFORCE_ICON_24105</v>
      </c>
      <c r="J192" s="100" t="str">
        <f t="shared" si="9"/>
        <v>공격력 347 증가</v>
      </c>
    </row>
    <row r="193" spans="1:10" ht="13.8" customHeight="1">
      <c r="A193" s="101">
        <f t="shared" si="8"/>
        <v>2410510</v>
      </c>
      <c r="B193" s="100" t="s">
        <v>321</v>
      </c>
      <c r="C193" s="101">
        <f>VLOOKUP(B193,WEAPON!$B:$D,3,0)</f>
        <v>24105</v>
      </c>
      <c r="D193" s="101">
        <f>COUNTIF($C$4:C193,C193)</f>
        <v>10</v>
      </c>
      <c r="E193" s="101">
        <v>1</v>
      </c>
      <c r="F193" s="101">
        <v>388</v>
      </c>
      <c r="G193" s="101">
        <v>0</v>
      </c>
      <c r="H193" s="122" t="str">
        <f t="shared" si="10"/>
        <v>WEAPON_SKILL_REINFORCE_NAME_24105</v>
      </c>
      <c r="I193" s="103" t="str">
        <f t="shared" si="11"/>
        <v>WEAPON_SKILL_REINFORCE_ICON_24105</v>
      </c>
      <c r="J193" s="100" t="str">
        <f t="shared" si="9"/>
        <v>공격력 388 증가</v>
      </c>
    </row>
    <row r="194" spans="1:10" ht="13.8" customHeight="1">
      <c r="A194" s="101">
        <f t="shared" si="8"/>
        <v>2530601</v>
      </c>
      <c r="B194" s="100" t="s">
        <v>323</v>
      </c>
      <c r="C194" s="101">
        <f>VLOOKUP(B194,WEAPON!$B:$D,3,0)</f>
        <v>25306</v>
      </c>
      <c r="D194" s="101">
        <f>COUNTIF($C$4:C194,C194)</f>
        <v>1</v>
      </c>
      <c r="E194" s="101">
        <v>11</v>
      </c>
      <c r="F194" s="101">
        <v>698</v>
      </c>
      <c r="G194" s="101">
        <v>0</v>
      </c>
      <c r="H194" s="122" t="str">
        <f t="shared" si="10"/>
        <v>WEAPON_SKILL_REINFORCE_NAME_25306</v>
      </c>
      <c r="I194" s="103" t="str">
        <f t="shared" si="11"/>
        <v>WEAPON_SKILL_REINFORCE_ICON_25306</v>
      </c>
      <c r="J194" s="100" t="str">
        <f t="shared" si="9"/>
        <v>치유력 698 증가</v>
      </c>
    </row>
    <row r="195" spans="1:10" ht="13.8" customHeight="1">
      <c r="A195" s="101">
        <f t="shared" si="8"/>
        <v>2530602</v>
      </c>
      <c r="B195" s="100" t="s">
        <v>323</v>
      </c>
      <c r="C195" s="101">
        <f>VLOOKUP(B195,WEAPON!$B:$D,3,0)</f>
        <v>25306</v>
      </c>
      <c r="D195" s="101">
        <f>COUNTIF($C$4:C195,C195)</f>
        <v>2</v>
      </c>
      <c r="E195" s="101">
        <v>11</v>
      </c>
      <c r="F195" s="101">
        <v>733</v>
      </c>
      <c r="G195" s="101">
        <v>0</v>
      </c>
      <c r="H195" s="122" t="str">
        <f t="shared" si="10"/>
        <v>WEAPON_SKILL_REINFORCE_NAME_25306</v>
      </c>
      <c r="I195" s="103" t="str">
        <f t="shared" si="11"/>
        <v>WEAPON_SKILL_REINFORCE_ICON_25306</v>
      </c>
      <c r="J195" s="100" t="str">
        <f t="shared" si="9"/>
        <v>치유력 733 증가</v>
      </c>
    </row>
    <row r="196" spans="1:10" ht="13.8" customHeight="1">
      <c r="A196" s="101">
        <f t="shared" ref="A196:A259" si="12">C196*스킬_강화_그룹_단위+D196</f>
        <v>2530603</v>
      </c>
      <c r="B196" s="100" t="s">
        <v>323</v>
      </c>
      <c r="C196" s="101">
        <f>VLOOKUP(B196,WEAPON!$B:$D,3,0)</f>
        <v>25306</v>
      </c>
      <c r="D196" s="101">
        <f>COUNTIF($C$4:C196,C196)</f>
        <v>3</v>
      </c>
      <c r="E196" s="101">
        <v>11</v>
      </c>
      <c r="F196" s="101">
        <v>767</v>
      </c>
      <c r="G196" s="101">
        <v>0</v>
      </c>
      <c r="H196" s="122" t="str">
        <f t="shared" si="10"/>
        <v>WEAPON_SKILL_REINFORCE_NAME_25306</v>
      </c>
      <c r="I196" s="103" t="str">
        <f t="shared" si="11"/>
        <v>WEAPON_SKILL_REINFORCE_ICON_25306</v>
      </c>
      <c r="J196" s="100" t="str">
        <f t="shared" ref="J196:J259" si="13">VLOOKUP(E196,SKILL_TYPE,2,0)&amp;" "&amp;IF(G196=0,F196,F196/100&amp;"%")&amp;" 증가"</f>
        <v>치유력 767 증가</v>
      </c>
    </row>
    <row r="197" spans="1:10" ht="13.8" customHeight="1">
      <c r="A197" s="101">
        <f t="shared" si="12"/>
        <v>2530604</v>
      </c>
      <c r="B197" s="100" t="s">
        <v>323</v>
      </c>
      <c r="C197" s="101">
        <f>VLOOKUP(B197,WEAPON!$B:$D,3,0)</f>
        <v>25306</v>
      </c>
      <c r="D197" s="101">
        <f>COUNTIF($C$4:C197,C197)</f>
        <v>4</v>
      </c>
      <c r="E197" s="101">
        <v>11</v>
      </c>
      <c r="F197" s="101">
        <v>907</v>
      </c>
      <c r="G197" s="101">
        <v>0</v>
      </c>
      <c r="H197" s="122" t="str">
        <f t="shared" ref="H197:H260" si="14">"WEAPON_SKILL_REINFORCE_NAME_"&amp;C197</f>
        <v>WEAPON_SKILL_REINFORCE_NAME_25306</v>
      </c>
      <c r="I197" s="103" t="str">
        <f t="shared" ref="I197:I260" si="15">"WEAPON_SKILL_REINFORCE_ICON_"&amp;C197</f>
        <v>WEAPON_SKILL_REINFORCE_ICON_25306</v>
      </c>
      <c r="J197" s="100" t="str">
        <f t="shared" si="13"/>
        <v>치유력 907 증가</v>
      </c>
    </row>
    <row r="198" spans="1:10" ht="13.8" customHeight="1">
      <c r="A198" s="101">
        <f t="shared" si="12"/>
        <v>2530605</v>
      </c>
      <c r="B198" s="100" t="s">
        <v>323</v>
      </c>
      <c r="C198" s="101">
        <f>VLOOKUP(B198,WEAPON!$B:$D,3,0)</f>
        <v>25306</v>
      </c>
      <c r="D198" s="101">
        <f>COUNTIF($C$4:C198,C198)</f>
        <v>5</v>
      </c>
      <c r="E198" s="101">
        <v>11</v>
      </c>
      <c r="F198" s="101">
        <v>942</v>
      </c>
      <c r="G198" s="101">
        <v>0</v>
      </c>
      <c r="H198" s="122" t="str">
        <f t="shared" si="14"/>
        <v>WEAPON_SKILL_REINFORCE_NAME_25306</v>
      </c>
      <c r="I198" s="103" t="str">
        <f t="shared" si="15"/>
        <v>WEAPON_SKILL_REINFORCE_ICON_25306</v>
      </c>
      <c r="J198" s="100" t="str">
        <f t="shared" si="13"/>
        <v>치유력 942 증가</v>
      </c>
    </row>
    <row r="199" spans="1:10" ht="13.8" customHeight="1">
      <c r="A199" s="101">
        <f t="shared" si="12"/>
        <v>2530606</v>
      </c>
      <c r="B199" s="100" t="s">
        <v>323</v>
      </c>
      <c r="C199" s="101">
        <f>VLOOKUP(B199,WEAPON!$B:$D,3,0)</f>
        <v>25306</v>
      </c>
      <c r="D199" s="101">
        <f>COUNTIF($C$4:C199,C199)</f>
        <v>6</v>
      </c>
      <c r="E199" s="101">
        <v>11</v>
      </c>
      <c r="F199" s="101">
        <v>977</v>
      </c>
      <c r="G199" s="101">
        <v>0</v>
      </c>
      <c r="H199" s="122" t="str">
        <f t="shared" si="14"/>
        <v>WEAPON_SKILL_REINFORCE_NAME_25306</v>
      </c>
      <c r="I199" s="103" t="str">
        <f t="shared" si="15"/>
        <v>WEAPON_SKILL_REINFORCE_ICON_25306</v>
      </c>
      <c r="J199" s="100" t="str">
        <f t="shared" si="13"/>
        <v>치유력 977 증가</v>
      </c>
    </row>
    <row r="200" spans="1:10" ht="13.8" customHeight="1">
      <c r="A200" s="101">
        <f t="shared" si="12"/>
        <v>2530607</v>
      </c>
      <c r="B200" s="100" t="s">
        <v>323</v>
      </c>
      <c r="C200" s="101">
        <f>VLOOKUP(B200,WEAPON!$B:$D,3,0)</f>
        <v>25306</v>
      </c>
      <c r="D200" s="101">
        <f>COUNTIF($C$4:C200,C200)</f>
        <v>7</v>
      </c>
      <c r="E200" s="101">
        <v>11</v>
      </c>
      <c r="F200" s="101">
        <v>1116</v>
      </c>
      <c r="G200" s="101">
        <v>0</v>
      </c>
      <c r="H200" s="122" t="str">
        <f t="shared" si="14"/>
        <v>WEAPON_SKILL_REINFORCE_NAME_25306</v>
      </c>
      <c r="I200" s="103" t="str">
        <f t="shared" si="15"/>
        <v>WEAPON_SKILL_REINFORCE_ICON_25306</v>
      </c>
      <c r="J200" s="100" t="str">
        <f t="shared" si="13"/>
        <v>치유력 1116 증가</v>
      </c>
    </row>
    <row r="201" spans="1:10" ht="13.8" customHeight="1">
      <c r="A201" s="101">
        <f t="shared" si="12"/>
        <v>2530608</v>
      </c>
      <c r="B201" s="100" t="s">
        <v>323</v>
      </c>
      <c r="C201" s="101">
        <f>VLOOKUP(B201,WEAPON!$B:$D,3,0)</f>
        <v>25306</v>
      </c>
      <c r="D201" s="101">
        <f>COUNTIF($C$4:C201,C201)</f>
        <v>8</v>
      </c>
      <c r="E201" s="101">
        <v>11</v>
      </c>
      <c r="F201" s="101">
        <v>1151</v>
      </c>
      <c r="G201" s="101">
        <v>0</v>
      </c>
      <c r="H201" s="122" t="str">
        <f t="shared" si="14"/>
        <v>WEAPON_SKILL_REINFORCE_NAME_25306</v>
      </c>
      <c r="I201" s="103" t="str">
        <f t="shared" si="15"/>
        <v>WEAPON_SKILL_REINFORCE_ICON_25306</v>
      </c>
      <c r="J201" s="100" t="str">
        <f t="shared" si="13"/>
        <v>치유력 1151 증가</v>
      </c>
    </row>
    <row r="202" spans="1:10" ht="13.8" customHeight="1">
      <c r="A202" s="101">
        <f t="shared" si="12"/>
        <v>2530609</v>
      </c>
      <c r="B202" s="100" t="s">
        <v>323</v>
      </c>
      <c r="C202" s="101">
        <f>VLOOKUP(B202,WEAPON!$B:$D,3,0)</f>
        <v>25306</v>
      </c>
      <c r="D202" s="101">
        <f>COUNTIF($C$4:C202,C202)</f>
        <v>9</v>
      </c>
      <c r="E202" s="101">
        <v>11</v>
      </c>
      <c r="F202" s="101">
        <v>1186</v>
      </c>
      <c r="G202" s="101">
        <v>0</v>
      </c>
      <c r="H202" s="122" t="str">
        <f t="shared" si="14"/>
        <v>WEAPON_SKILL_REINFORCE_NAME_25306</v>
      </c>
      <c r="I202" s="103" t="str">
        <f t="shared" si="15"/>
        <v>WEAPON_SKILL_REINFORCE_ICON_25306</v>
      </c>
      <c r="J202" s="100" t="str">
        <f t="shared" si="13"/>
        <v>치유력 1186 증가</v>
      </c>
    </row>
    <row r="203" spans="1:10" ht="13.8" customHeight="1">
      <c r="A203" s="101">
        <f t="shared" si="12"/>
        <v>2530610</v>
      </c>
      <c r="B203" s="100" t="s">
        <v>323</v>
      </c>
      <c r="C203" s="101">
        <f>VLOOKUP(B203,WEAPON!$B:$D,3,0)</f>
        <v>25306</v>
      </c>
      <c r="D203" s="101">
        <f>COUNTIF($C$4:C203,C203)</f>
        <v>10</v>
      </c>
      <c r="E203" s="101">
        <v>11</v>
      </c>
      <c r="F203" s="101">
        <v>1325</v>
      </c>
      <c r="G203" s="101">
        <v>0</v>
      </c>
      <c r="H203" s="122" t="str">
        <f t="shared" si="14"/>
        <v>WEAPON_SKILL_REINFORCE_NAME_25306</v>
      </c>
      <c r="I203" s="103" t="str">
        <f t="shared" si="15"/>
        <v>WEAPON_SKILL_REINFORCE_ICON_25306</v>
      </c>
      <c r="J203" s="100" t="str">
        <f t="shared" si="13"/>
        <v>치유력 1325 증가</v>
      </c>
    </row>
    <row r="204" spans="1:10" ht="13.8" customHeight="1">
      <c r="A204" s="101">
        <f t="shared" si="12"/>
        <v>2530701</v>
      </c>
      <c r="B204" s="100" t="s">
        <v>325</v>
      </c>
      <c r="C204" s="101">
        <f>VLOOKUP(B204,WEAPON!$B:$D,3,0)</f>
        <v>25307</v>
      </c>
      <c r="D204" s="101">
        <f>COUNTIF($C$4:C204,C204)</f>
        <v>1</v>
      </c>
      <c r="E204" s="101">
        <v>1</v>
      </c>
      <c r="F204" s="101">
        <v>330</v>
      </c>
      <c r="G204" s="101">
        <v>0</v>
      </c>
      <c r="H204" s="122" t="str">
        <f t="shared" si="14"/>
        <v>WEAPON_SKILL_REINFORCE_NAME_25307</v>
      </c>
      <c r="I204" s="103" t="str">
        <f t="shared" si="15"/>
        <v>WEAPON_SKILL_REINFORCE_ICON_25307</v>
      </c>
      <c r="J204" s="100" t="str">
        <f t="shared" si="13"/>
        <v>공격력 330 증가</v>
      </c>
    </row>
    <row r="205" spans="1:10" ht="13.8" customHeight="1">
      <c r="A205" s="101">
        <f t="shared" si="12"/>
        <v>2530702</v>
      </c>
      <c r="B205" s="100" t="s">
        <v>325</v>
      </c>
      <c r="C205" s="101">
        <f>VLOOKUP(B205,WEAPON!$B:$D,3,0)</f>
        <v>25307</v>
      </c>
      <c r="D205" s="101">
        <f>COUNTIF($C$4:C205,C205)</f>
        <v>2</v>
      </c>
      <c r="E205" s="101">
        <v>1</v>
      </c>
      <c r="F205" s="101">
        <v>347</v>
      </c>
      <c r="G205" s="101">
        <v>0</v>
      </c>
      <c r="H205" s="122" t="str">
        <f t="shared" si="14"/>
        <v>WEAPON_SKILL_REINFORCE_NAME_25307</v>
      </c>
      <c r="I205" s="103" t="str">
        <f t="shared" si="15"/>
        <v>WEAPON_SKILL_REINFORCE_ICON_25307</v>
      </c>
      <c r="J205" s="100" t="str">
        <f t="shared" si="13"/>
        <v>공격력 347 증가</v>
      </c>
    </row>
    <row r="206" spans="1:10" ht="13.8" customHeight="1">
      <c r="A206" s="101">
        <f t="shared" si="12"/>
        <v>2530703</v>
      </c>
      <c r="B206" s="100" t="s">
        <v>325</v>
      </c>
      <c r="C206" s="101">
        <f>VLOOKUP(B206,WEAPON!$B:$D,3,0)</f>
        <v>25307</v>
      </c>
      <c r="D206" s="101">
        <f>COUNTIF($C$4:C206,C206)</f>
        <v>3</v>
      </c>
      <c r="E206" s="101">
        <v>1</v>
      </c>
      <c r="F206" s="101">
        <v>363</v>
      </c>
      <c r="G206" s="101">
        <v>0</v>
      </c>
      <c r="H206" s="122" t="str">
        <f t="shared" si="14"/>
        <v>WEAPON_SKILL_REINFORCE_NAME_25307</v>
      </c>
      <c r="I206" s="103" t="str">
        <f t="shared" si="15"/>
        <v>WEAPON_SKILL_REINFORCE_ICON_25307</v>
      </c>
      <c r="J206" s="100" t="str">
        <f t="shared" si="13"/>
        <v>공격력 363 증가</v>
      </c>
    </row>
    <row r="207" spans="1:10" ht="13.8" customHeight="1">
      <c r="A207" s="101">
        <f t="shared" si="12"/>
        <v>2530704</v>
      </c>
      <c r="B207" s="100" t="s">
        <v>325</v>
      </c>
      <c r="C207" s="101">
        <f>VLOOKUP(B207,WEAPON!$B:$D,3,0)</f>
        <v>25307</v>
      </c>
      <c r="D207" s="101">
        <f>COUNTIF($C$4:C207,C207)</f>
        <v>4</v>
      </c>
      <c r="E207" s="101">
        <v>1</v>
      </c>
      <c r="F207" s="101">
        <v>429</v>
      </c>
      <c r="G207" s="101">
        <v>0</v>
      </c>
      <c r="H207" s="122" t="str">
        <f t="shared" si="14"/>
        <v>WEAPON_SKILL_REINFORCE_NAME_25307</v>
      </c>
      <c r="I207" s="103" t="str">
        <f t="shared" si="15"/>
        <v>WEAPON_SKILL_REINFORCE_ICON_25307</v>
      </c>
      <c r="J207" s="100" t="str">
        <f t="shared" si="13"/>
        <v>공격력 429 증가</v>
      </c>
    </row>
    <row r="208" spans="1:10" ht="13.8" customHeight="1">
      <c r="A208" s="101">
        <f t="shared" si="12"/>
        <v>2530705</v>
      </c>
      <c r="B208" s="100" t="s">
        <v>325</v>
      </c>
      <c r="C208" s="101">
        <f>VLOOKUP(B208,WEAPON!$B:$D,3,0)</f>
        <v>25307</v>
      </c>
      <c r="D208" s="101">
        <f>COUNTIF($C$4:C208,C208)</f>
        <v>5</v>
      </c>
      <c r="E208" s="101">
        <v>1</v>
      </c>
      <c r="F208" s="101">
        <v>446</v>
      </c>
      <c r="G208" s="101">
        <v>0</v>
      </c>
      <c r="H208" s="122" t="str">
        <f t="shared" si="14"/>
        <v>WEAPON_SKILL_REINFORCE_NAME_25307</v>
      </c>
      <c r="I208" s="103" t="str">
        <f t="shared" si="15"/>
        <v>WEAPON_SKILL_REINFORCE_ICON_25307</v>
      </c>
      <c r="J208" s="100" t="str">
        <f t="shared" si="13"/>
        <v>공격력 446 증가</v>
      </c>
    </row>
    <row r="209" spans="1:10" ht="13.8" customHeight="1">
      <c r="A209" s="101">
        <f t="shared" si="12"/>
        <v>2530706</v>
      </c>
      <c r="B209" s="100" t="s">
        <v>325</v>
      </c>
      <c r="C209" s="101">
        <f>VLOOKUP(B209,WEAPON!$B:$D,3,0)</f>
        <v>25307</v>
      </c>
      <c r="D209" s="101">
        <f>COUNTIF($C$4:C209,C209)</f>
        <v>6</v>
      </c>
      <c r="E209" s="101">
        <v>1</v>
      </c>
      <c r="F209" s="101">
        <v>462</v>
      </c>
      <c r="G209" s="101">
        <v>0</v>
      </c>
      <c r="H209" s="122" t="str">
        <f t="shared" si="14"/>
        <v>WEAPON_SKILL_REINFORCE_NAME_25307</v>
      </c>
      <c r="I209" s="103" t="str">
        <f t="shared" si="15"/>
        <v>WEAPON_SKILL_REINFORCE_ICON_25307</v>
      </c>
      <c r="J209" s="100" t="str">
        <f t="shared" si="13"/>
        <v>공격력 462 증가</v>
      </c>
    </row>
    <row r="210" spans="1:10" ht="13.8" customHeight="1">
      <c r="A210" s="101">
        <f t="shared" si="12"/>
        <v>2530707</v>
      </c>
      <c r="B210" s="100" t="s">
        <v>325</v>
      </c>
      <c r="C210" s="101">
        <f>VLOOKUP(B210,WEAPON!$B:$D,3,0)</f>
        <v>25307</v>
      </c>
      <c r="D210" s="101">
        <f>COUNTIF($C$4:C210,C210)</f>
        <v>7</v>
      </c>
      <c r="E210" s="101">
        <v>1</v>
      </c>
      <c r="F210" s="101">
        <v>528</v>
      </c>
      <c r="G210" s="101">
        <v>0</v>
      </c>
      <c r="H210" s="122" t="str">
        <f t="shared" si="14"/>
        <v>WEAPON_SKILL_REINFORCE_NAME_25307</v>
      </c>
      <c r="I210" s="103" t="str">
        <f t="shared" si="15"/>
        <v>WEAPON_SKILL_REINFORCE_ICON_25307</v>
      </c>
      <c r="J210" s="100" t="str">
        <f t="shared" si="13"/>
        <v>공격력 528 증가</v>
      </c>
    </row>
    <row r="211" spans="1:10" ht="13.8" customHeight="1">
      <c r="A211" s="101">
        <f t="shared" si="12"/>
        <v>2530708</v>
      </c>
      <c r="B211" s="100" t="s">
        <v>325</v>
      </c>
      <c r="C211" s="101">
        <f>VLOOKUP(B211,WEAPON!$B:$D,3,0)</f>
        <v>25307</v>
      </c>
      <c r="D211" s="101">
        <f>COUNTIF($C$4:C211,C211)</f>
        <v>8</v>
      </c>
      <c r="E211" s="101">
        <v>1</v>
      </c>
      <c r="F211" s="101">
        <v>545</v>
      </c>
      <c r="G211" s="101">
        <v>0</v>
      </c>
      <c r="H211" s="122" t="str">
        <f t="shared" si="14"/>
        <v>WEAPON_SKILL_REINFORCE_NAME_25307</v>
      </c>
      <c r="I211" s="103" t="str">
        <f t="shared" si="15"/>
        <v>WEAPON_SKILL_REINFORCE_ICON_25307</v>
      </c>
      <c r="J211" s="100" t="str">
        <f t="shared" si="13"/>
        <v>공격력 545 증가</v>
      </c>
    </row>
    <row r="212" spans="1:10" ht="13.8" customHeight="1">
      <c r="A212" s="101">
        <f t="shared" si="12"/>
        <v>2530709</v>
      </c>
      <c r="B212" s="100" t="s">
        <v>325</v>
      </c>
      <c r="C212" s="101">
        <f>VLOOKUP(B212,WEAPON!$B:$D,3,0)</f>
        <v>25307</v>
      </c>
      <c r="D212" s="101">
        <f>COUNTIF($C$4:C212,C212)</f>
        <v>9</v>
      </c>
      <c r="E212" s="101">
        <v>1</v>
      </c>
      <c r="F212" s="101">
        <v>561</v>
      </c>
      <c r="G212" s="101">
        <v>0</v>
      </c>
      <c r="H212" s="122" t="str">
        <f t="shared" si="14"/>
        <v>WEAPON_SKILL_REINFORCE_NAME_25307</v>
      </c>
      <c r="I212" s="103" t="str">
        <f t="shared" si="15"/>
        <v>WEAPON_SKILL_REINFORCE_ICON_25307</v>
      </c>
      <c r="J212" s="100" t="str">
        <f t="shared" si="13"/>
        <v>공격력 561 증가</v>
      </c>
    </row>
    <row r="213" spans="1:10" ht="13.8" customHeight="1">
      <c r="A213" s="101">
        <f t="shared" si="12"/>
        <v>2530710</v>
      </c>
      <c r="B213" s="100" t="s">
        <v>325</v>
      </c>
      <c r="C213" s="101">
        <f>VLOOKUP(B213,WEAPON!$B:$D,3,0)</f>
        <v>25307</v>
      </c>
      <c r="D213" s="101">
        <f>COUNTIF($C$4:C213,C213)</f>
        <v>10</v>
      </c>
      <c r="E213" s="101">
        <v>1</v>
      </c>
      <c r="F213" s="101">
        <v>627</v>
      </c>
      <c r="G213" s="101">
        <v>0</v>
      </c>
      <c r="H213" s="122" t="str">
        <f t="shared" si="14"/>
        <v>WEAPON_SKILL_REINFORCE_NAME_25307</v>
      </c>
      <c r="I213" s="103" t="str">
        <f t="shared" si="15"/>
        <v>WEAPON_SKILL_REINFORCE_ICON_25307</v>
      </c>
      <c r="J213" s="100" t="str">
        <f t="shared" si="13"/>
        <v>공격력 627 증가</v>
      </c>
    </row>
    <row r="214" spans="1:10" ht="13.8" customHeight="1">
      <c r="A214" s="101">
        <f t="shared" si="12"/>
        <v>1131501</v>
      </c>
      <c r="B214" s="100" t="s">
        <v>327</v>
      </c>
      <c r="C214" s="101">
        <f>VLOOKUP(B214,WEAPON!$B:$D,3,0)</f>
        <v>11315</v>
      </c>
      <c r="D214" s="101">
        <f>COUNTIF($C$4:C214,C214)</f>
        <v>1</v>
      </c>
      <c r="E214" s="101">
        <v>1</v>
      </c>
      <c r="F214" s="101">
        <v>160</v>
      </c>
      <c r="G214" s="101">
        <v>0</v>
      </c>
      <c r="H214" s="122" t="str">
        <f t="shared" si="14"/>
        <v>WEAPON_SKILL_REINFORCE_NAME_11315</v>
      </c>
      <c r="I214" s="103" t="str">
        <f t="shared" si="15"/>
        <v>WEAPON_SKILL_REINFORCE_ICON_11315</v>
      </c>
      <c r="J214" s="100" t="str">
        <f t="shared" si="13"/>
        <v>공격력 160 증가</v>
      </c>
    </row>
    <row r="215" spans="1:10" ht="13.8" customHeight="1">
      <c r="A215" s="101">
        <f t="shared" si="12"/>
        <v>1131502</v>
      </c>
      <c r="B215" s="100" t="s">
        <v>327</v>
      </c>
      <c r="C215" s="101">
        <f>VLOOKUP(B215,WEAPON!$B:$D,3,0)</f>
        <v>11315</v>
      </c>
      <c r="D215" s="101">
        <f>COUNTIF($C$4:C215,C215)</f>
        <v>2</v>
      </c>
      <c r="E215" s="101">
        <v>1</v>
      </c>
      <c r="F215" s="101">
        <v>164</v>
      </c>
      <c r="G215" s="101">
        <v>0</v>
      </c>
      <c r="H215" s="122" t="str">
        <f t="shared" si="14"/>
        <v>WEAPON_SKILL_REINFORCE_NAME_11315</v>
      </c>
      <c r="I215" s="103" t="str">
        <f t="shared" si="15"/>
        <v>WEAPON_SKILL_REINFORCE_ICON_11315</v>
      </c>
      <c r="J215" s="100" t="str">
        <f t="shared" si="13"/>
        <v>공격력 164 증가</v>
      </c>
    </row>
    <row r="216" spans="1:10" ht="13.8" customHeight="1">
      <c r="A216" s="101">
        <f t="shared" si="12"/>
        <v>1131503</v>
      </c>
      <c r="B216" s="100" t="s">
        <v>327</v>
      </c>
      <c r="C216" s="101">
        <f>VLOOKUP(B216,WEAPON!$B:$D,3,0)</f>
        <v>11315</v>
      </c>
      <c r="D216" s="101">
        <f>COUNTIF($C$4:C216,C216)</f>
        <v>3</v>
      </c>
      <c r="E216" s="101">
        <v>1</v>
      </c>
      <c r="F216" s="101">
        <v>168</v>
      </c>
      <c r="G216" s="101">
        <v>0</v>
      </c>
      <c r="H216" s="122" t="str">
        <f t="shared" si="14"/>
        <v>WEAPON_SKILL_REINFORCE_NAME_11315</v>
      </c>
      <c r="I216" s="103" t="str">
        <f t="shared" si="15"/>
        <v>WEAPON_SKILL_REINFORCE_ICON_11315</v>
      </c>
      <c r="J216" s="100" t="str">
        <f t="shared" si="13"/>
        <v>공격력 168 증가</v>
      </c>
    </row>
    <row r="217" spans="1:10" ht="13.8" customHeight="1">
      <c r="A217" s="101">
        <f t="shared" si="12"/>
        <v>1131504</v>
      </c>
      <c r="B217" s="100" t="s">
        <v>327</v>
      </c>
      <c r="C217" s="101">
        <f>VLOOKUP(B217,WEAPON!$B:$D,3,0)</f>
        <v>11315</v>
      </c>
      <c r="D217" s="101">
        <f>COUNTIF($C$4:C217,C217)</f>
        <v>4</v>
      </c>
      <c r="E217" s="101">
        <v>1</v>
      </c>
      <c r="F217" s="101">
        <v>184</v>
      </c>
      <c r="G217" s="101">
        <v>0</v>
      </c>
      <c r="H217" s="122" t="str">
        <f t="shared" si="14"/>
        <v>WEAPON_SKILL_REINFORCE_NAME_11315</v>
      </c>
      <c r="I217" s="103" t="str">
        <f t="shared" si="15"/>
        <v>WEAPON_SKILL_REINFORCE_ICON_11315</v>
      </c>
      <c r="J217" s="100" t="str">
        <f t="shared" si="13"/>
        <v>공격력 184 증가</v>
      </c>
    </row>
    <row r="218" spans="1:10" ht="13.8" customHeight="1">
      <c r="A218" s="101">
        <f t="shared" si="12"/>
        <v>1131505</v>
      </c>
      <c r="B218" s="100" t="s">
        <v>327</v>
      </c>
      <c r="C218" s="101">
        <f>VLOOKUP(B218,WEAPON!$B:$D,3,0)</f>
        <v>11315</v>
      </c>
      <c r="D218" s="101">
        <f>COUNTIF($C$4:C218,C218)</f>
        <v>5</v>
      </c>
      <c r="E218" s="101">
        <v>1</v>
      </c>
      <c r="F218" s="101">
        <v>188</v>
      </c>
      <c r="G218" s="101">
        <v>0</v>
      </c>
      <c r="H218" s="122" t="str">
        <f t="shared" si="14"/>
        <v>WEAPON_SKILL_REINFORCE_NAME_11315</v>
      </c>
      <c r="I218" s="103" t="str">
        <f t="shared" si="15"/>
        <v>WEAPON_SKILL_REINFORCE_ICON_11315</v>
      </c>
      <c r="J218" s="100" t="str">
        <f t="shared" si="13"/>
        <v>공격력 188 증가</v>
      </c>
    </row>
    <row r="219" spans="1:10" ht="13.8" customHeight="1">
      <c r="A219" s="101">
        <f t="shared" si="12"/>
        <v>1131506</v>
      </c>
      <c r="B219" s="100" t="s">
        <v>327</v>
      </c>
      <c r="C219" s="101">
        <f>VLOOKUP(B219,WEAPON!$B:$D,3,0)</f>
        <v>11315</v>
      </c>
      <c r="D219" s="101">
        <f>COUNTIF($C$4:C219,C219)</f>
        <v>6</v>
      </c>
      <c r="E219" s="101">
        <v>1</v>
      </c>
      <c r="F219" s="101">
        <v>192</v>
      </c>
      <c r="G219" s="101">
        <v>0</v>
      </c>
      <c r="H219" s="122" t="str">
        <f t="shared" si="14"/>
        <v>WEAPON_SKILL_REINFORCE_NAME_11315</v>
      </c>
      <c r="I219" s="103" t="str">
        <f t="shared" si="15"/>
        <v>WEAPON_SKILL_REINFORCE_ICON_11315</v>
      </c>
      <c r="J219" s="100" t="str">
        <f t="shared" si="13"/>
        <v>공격력 192 증가</v>
      </c>
    </row>
    <row r="220" spans="1:10" ht="13.8" customHeight="1">
      <c r="A220" s="101">
        <f t="shared" si="12"/>
        <v>1131507</v>
      </c>
      <c r="B220" s="100" t="s">
        <v>327</v>
      </c>
      <c r="C220" s="101">
        <f>VLOOKUP(B220,WEAPON!$B:$D,3,0)</f>
        <v>11315</v>
      </c>
      <c r="D220" s="101">
        <f>COUNTIF($C$4:C220,C220)</f>
        <v>7</v>
      </c>
      <c r="E220" s="101">
        <v>1</v>
      </c>
      <c r="F220" s="101">
        <v>208</v>
      </c>
      <c r="G220" s="101">
        <v>0</v>
      </c>
      <c r="H220" s="122" t="str">
        <f t="shared" si="14"/>
        <v>WEAPON_SKILL_REINFORCE_NAME_11315</v>
      </c>
      <c r="I220" s="103" t="str">
        <f t="shared" si="15"/>
        <v>WEAPON_SKILL_REINFORCE_ICON_11315</v>
      </c>
      <c r="J220" s="100" t="str">
        <f t="shared" si="13"/>
        <v>공격력 208 증가</v>
      </c>
    </row>
    <row r="221" spans="1:10" ht="13.8" customHeight="1">
      <c r="A221" s="101">
        <f t="shared" si="12"/>
        <v>1131508</v>
      </c>
      <c r="B221" s="100" t="s">
        <v>327</v>
      </c>
      <c r="C221" s="101">
        <f>VLOOKUP(B221,WEAPON!$B:$D,3,0)</f>
        <v>11315</v>
      </c>
      <c r="D221" s="101">
        <f>COUNTIF($C$4:C221,C221)</f>
        <v>8</v>
      </c>
      <c r="E221" s="101">
        <v>1</v>
      </c>
      <c r="F221" s="101">
        <v>212</v>
      </c>
      <c r="G221" s="101">
        <v>0</v>
      </c>
      <c r="H221" s="122" t="str">
        <f t="shared" si="14"/>
        <v>WEAPON_SKILL_REINFORCE_NAME_11315</v>
      </c>
      <c r="I221" s="103" t="str">
        <f t="shared" si="15"/>
        <v>WEAPON_SKILL_REINFORCE_ICON_11315</v>
      </c>
      <c r="J221" s="100" t="str">
        <f t="shared" si="13"/>
        <v>공격력 212 증가</v>
      </c>
    </row>
    <row r="222" spans="1:10" ht="13.8" customHeight="1">
      <c r="A222" s="101">
        <f t="shared" si="12"/>
        <v>1131509</v>
      </c>
      <c r="B222" s="100" t="s">
        <v>327</v>
      </c>
      <c r="C222" s="101">
        <f>VLOOKUP(B222,WEAPON!$B:$D,3,0)</f>
        <v>11315</v>
      </c>
      <c r="D222" s="101">
        <f>COUNTIF($C$4:C222,C222)</f>
        <v>9</v>
      </c>
      <c r="E222" s="101">
        <v>1</v>
      </c>
      <c r="F222" s="101">
        <v>216</v>
      </c>
      <c r="G222" s="101">
        <v>0</v>
      </c>
      <c r="H222" s="122" t="str">
        <f t="shared" si="14"/>
        <v>WEAPON_SKILL_REINFORCE_NAME_11315</v>
      </c>
      <c r="I222" s="103" t="str">
        <f t="shared" si="15"/>
        <v>WEAPON_SKILL_REINFORCE_ICON_11315</v>
      </c>
      <c r="J222" s="100" t="str">
        <f t="shared" si="13"/>
        <v>공격력 216 증가</v>
      </c>
    </row>
    <row r="223" spans="1:10" ht="13.8" customHeight="1">
      <c r="A223" s="101">
        <f t="shared" si="12"/>
        <v>1131510</v>
      </c>
      <c r="B223" s="100" t="s">
        <v>327</v>
      </c>
      <c r="C223" s="101">
        <f>VLOOKUP(B223,WEAPON!$B:$D,3,0)</f>
        <v>11315</v>
      </c>
      <c r="D223" s="101">
        <f>COUNTIF($C$4:C223,C223)</f>
        <v>10</v>
      </c>
      <c r="E223" s="101">
        <v>1</v>
      </c>
      <c r="F223" s="101">
        <v>232</v>
      </c>
      <c r="G223" s="101">
        <v>0</v>
      </c>
      <c r="H223" s="122" t="str">
        <f t="shared" si="14"/>
        <v>WEAPON_SKILL_REINFORCE_NAME_11315</v>
      </c>
      <c r="I223" s="103" t="str">
        <f t="shared" si="15"/>
        <v>WEAPON_SKILL_REINFORCE_ICON_11315</v>
      </c>
      <c r="J223" s="100" t="str">
        <f t="shared" si="13"/>
        <v>공격력 232 증가</v>
      </c>
    </row>
    <row r="224" spans="1:10" ht="13.8" customHeight="1">
      <c r="A224" s="101">
        <f t="shared" si="12"/>
        <v>1431601</v>
      </c>
      <c r="B224" s="100" t="s">
        <v>329</v>
      </c>
      <c r="C224" s="101">
        <f>VLOOKUP(B224,WEAPON!$B:$D,3,0)</f>
        <v>14316</v>
      </c>
      <c r="D224" s="101">
        <f>COUNTIF($C$4:C224,C224)</f>
        <v>1</v>
      </c>
      <c r="E224" s="101">
        <v>1</v>
      </c>
      <c r="F224" s="101">
        <v>130</v>
      </c>
      <c r="G224" s="101">
        <v>0</v>
      </c>
      <c r="H224" s="122" t="str">
        <f t="shared" si="14"/>
        <v>WEAPON_SKILL_REINFORCE_NAME_14316</v>
      </c>
      <c r="I224" s="103" t="str">
        <f t="shared" si="15"/>
        <v>WEAPON_SKILL_REINFORCE_ICON_14316</v>
      </c>
      <c r="J224" s="100" t="str">
        <f t="shared" si="13"/>
        <v>공격력 130 증가</v>
      </c>
    </row>
    <row r="225" spans="1:10" ht="13.8" customHeight="1">
      <c r="A225" s="101">
        <f t="shared" si="12"/>
        <v>1431602</v>
      </c>
      <c r="B225" s="100" t="s">
        <v>329</v>
      </c>
      <c r="C225" s="101">
        <f>VLOOKUP(B225,WEAPON!$B:$D,3,0)</f>
        <v>14316</v>
      </c>
      <c r="D225" s="101">
        <f>COUNTIF($C$4:C225,C225)</f>
        <v>2</v>
      </c>
      <c r="E225" s="101">
        <v>1</v>
      </c>
      <c r="F225" s="101">
        <v>137</v>
      </c>
      <c r="G225" s="101">
        <v>0</v>
      </c>
      <c r="H225" s="122" t="str">
        <f t="shared" si="14"/>
        <v>WEAPON_SKILL_REINFORCE_NAME_14316</v>
      </c>
      <c r="I225" s="103" t="str">
        <f t="shared" si="15"/>
        <v>WEAPON_SKILL_REINFORCE_ICON_14316</v>
      </c>
      <c r="J225" s="100" t="str">
        <f t="shared" si="13"/>
        <v>공격력 137 증가</v>
      </c>
    </row>
    <row r="226" spans="1:10" ht="13.8" customHeight="1">
      <c r="A226" s="101">
        <f t="shared" si="12"/>
        <v>1431603</v>
      </c>
      <c r="B226" s="100" t="s">
        <v>329</v>
      </c>
      <c r="C226" s="101">
        <f>VLOOKUP(B226,WEAPON!$B:$D,3,0)</f>
        <v>14316</v>
      </c>
      <c r="D226" s="101">
        <f>COUNTIF($C$4:C226,C226)</f>
        <v>3</v>
      </c>
      <c r="E226" s="101">
        <v>1</v>
      </c>
      <c r="F226" s="101">
        <v>143</v>
      </c>
      <c r="G226" s="101">
        <v>0</v>
      </c>
      <c r="H226" s="122" t="str">
        <f t="shared" si="14"/>
        <v>WEAPON_SKILL_REINFORCE_NAME_14316</v>
      </c>
      <c r="I226" s="103" t="str">
        <f t="shared" si="15"/>
        <v>WEAPON_SKILL_REINFORCE_ICON_14316</v>
      </c>
      <c r="J226" s="100" t="str">
        <f t="shared" si="13"/>
        <v>공격력 143 증가</v>
      </c>
    </row>
    <row r="227" spans="1:10" ht="13.8" customHeight="1">
      <c r="A227" s="101">
        <f t="shared" si="12"/>
        <v>1431604</v>
      </c>
      <c r="B227" s="100" t="s">
        <v>329</v>
      </c>
      <c r="C227" s="101">
        <f>VLOOKUP(B227,WEAPON!$B:$D,3,0)</f>
        <v>14316</v>
      </c>
      <c r="D227" s="101">
        <f>COUNTIF($C$4:C227,C227)</f>
        <v>4</v>
      </c>
      <c r="E227" s="101">
        <v>1</v>
      </c>
      <c r="F227" s="101">
        <v>169</v>
      </c>
      <c r="G227" s="101">
        <v>0</v>
      </c>
      <c r="H227" s="122" t="str">
        <f t="shared" si="14"/>
        <v>WEAPON_SKILL_REINFORCE_NAME_14316</v>
      </c>
      <c r="I227" s="103" t="str">
        <f t="shared" si="15"/>
        <v>WEAPON_SKILL_REINFORCE_ICON_14316</v>
      </c>
      <c r="J227" s="100" t="str">
        <f t="shared" si="13"/>
        <v>공격력 169 증가</v>
      </c>
    </row>
    <row r="228" spans="1:10" ht="13.8" customHeight="1">
      <c r="A228" s="101">
        <f t="shared" si="12"/>
        <v>1431605</v>
      </c>
      <c r="B228" s="100" t="s">
        <v>329</v>
      </c>
      <c r="C228" s="101">
        <f>VLOOKUP(B228,WEAPON!$B:$D,3,0)</f>
        <v>14316</v>
      </c>
      <c r="D228" s="101">
        <f>COUNTIF($C$4:C228,C228)</f>
        <v>5</v>
      </c>
      <c r="E228" s="101">
        <v>1</v>
      </c>
      <c r="F228" s="101">
        <v>175</v>
      </c>
      <c r="G228" s="101">
        <v>0</v>
      </c>
      <c r="H228" s="122" t="str">
        <f t="shared" si="14"/>
        <v>WEAPON_SKILL_REINFORCE_NAME_14316</v>
      </c>
      <c r="I228" s="103" t="str">
        <f t="shared" si="15"/>
        <v>WEAPON_SKILL_REINFORCE_ICON_14316</v>
      </c>
      <c r="J228" s="100" t="str">
        <f t="shared" si="13"/>
        <v>공격력 175 증가</v>
      </c>
    </row>
    <row r="229" spans="1:10" ht="13.8" customHeight="1">
      <c r="A229" s="101">
        <f t="shared" si="12"/>
        <v>1431606</v>
      </c>
      <c r="B229" s="100" t="s">
        <v>329</v>
      </c>
      <c r="C229" s="101">
        <f>VLOOKUP(B229,WEAPON!$B:$D,3,0)</f>
        <v>14316</v>
      </c>
      <c r="D229" s="101">
        <f>COUNTIF($C$4:C229,C229)</f>
        <v>6</v>
      </c>
      <c r="E229" s="101">
        <v>1</v>
      </c>
      <c r="F229" s="101">
        <v>182</v>
      </c>
      <c r="G229" s="101">
        <v>0</v>
      </c>
      <c r="H229" s="122" t="str">
        <f t="shared" si="14"/>
        <v>WEAPON_SKILL_REINFORCE_NAME_14316</v>
      </c>
      <c r="I229" s="103" t="str">
        <f t="shared" si="15"/>
        <v>WEAPON_SKILL_REINFORCE_ICON_14316</v>
      </c>
      <c r="J229" s="100" t="str">
        <f t="shared" si="13"/>
        <v>공격력 182 증가</v>
      </c>
    </row>
    <row r="230" spans="1:10" ht="13.8" customHeight="1">
      <c r="A230" s="101">
        <f t="shared" si="12"/>
        <v>1431607</v>
      </c>
      <c r="B230" s="100" t="s">
        <v>329</v>
      </c>
      <c r="C230" s="101">
        <f>VLOOKUP(B230,WEAPON!$B:$D,3,0)</f>
        <v>14316</v>
      </c>
      <c r="D230" s="101">
        <f>COUNTIF($C$4:C230,C230)</f>
        <v>7</v>
      </c>
      <c r="E230" s="101">
        <v>1</v>
      </c>
      <c r="F230" s="101">
        <v>208</v>
      </c>
      <c r="G230" s="101">
        <v>0</v>
      </c>
      <c r="H230" s="122" t="str">
        <f t="shared" si="14"/>
        <v>WEAPON_SKILL_REINFORCE_NAME_14316</v>
      </c>
      <c r="I230" s="103" t="str">
        <f t="shared" si="15"/>
        <v>WEAPON_SKILL_REINFORCE_ICON_14316</v>
      </c>
      <c r="J230" s="100" t="str">
        <f t="shared" si="13"/>
        <v>공격력 208 증가</v>
      </c>
    </row>
    <row r="231" spans="1:10" ht="13.8" customHeight="1">
      <c r="A231" s="101">
        <f t="shared" si="12"/>
        <v>1431608</v>
      </c>
      <c r="B231" s="100" t="s">
        <v>329</v>
      </c>
      <c r="C231" s="101">
        <f>VLOOKUP(B231,WEAPON!$B:$D,3,0)</f>
        <v>14316</v>
      </c>
      <c r="D231" s="101">
        <f>COUNTIF($C$4:C231,C231)</f>
        <v>8</v>
      </c>
      <c r="E231" s="101">
        <v>1</v>
      </c>
      <c r="F231" s="101">
        <v>214</v>
      </c>
      <c r="G231" s="101">
        <v>0</v>
      </c>
      <c r="H231" s="122" t="str">
        <f t="shared" si="14"/>
        <v>WEAPON_SKILL_REINFORCE_NAME_14316</v>
      </c>
      <c r="I231" s="103" t="str">
        <f t="shared" si="15"/>
        <v>WEAPON_SKILL_REINFORCE_ICON_14316</v>
      </c>
      <c r="J231" s="100" t="str">
        <f t="shared" si="13"/>
        <v>공격력 214 증가</v>
      </c>
    </row>
    <row r="232" spans="1:10" ht="13.8" customHeight="1">
      <c r="A232" s="101">
        <f t="shared" si="12"/>
        <v>1431609</v>
      </c>
      <c r="B232" s="100" t="s">
        <v>329</v>
      </c>
      <c r="C232" s="101">
        <f>VLOOKUP(B232,WEAPON!$B:$D,3,0)</f>
        <v>14316</v>
      </c>
      <c r="D232" s="101">
        <f>COUNTIF($C$4:C232,C232)</f>
        <v>9</v>
      </c>
      <c r="E232" s="101">
        <v>1</v>
      </c>
      <c r="F232" s="101">
        <v>221</v>
      </c>
      <c r="G232" s="101">
        <v>0</v>
      </c>
      <c r="H232" s="122" t="str">
        <f t="shared" si="14"/>
        <v>WEAPON_SKILL_REINFORCE_NAME_14316</v>
      </c>
      <c r="I232" s="103" t="str">
        <f t="shared" si="15"/>
        <v>WEAPON_SKILL_REINFORCE_ICON_14316</v>
      </c>
      <c r="J232" s="100" t="str">
        <f t="shared" si="13"/>
        <v>공격력 221 증가</v>
      </c>
    </row>
    <row r="233" spans="1:10" ht="13.8" customHeight="1">
      <c r="A233" s="101">
        <f t="shared" si="12"/>
        <v>1431610</v>
      </c>
      <c r="B233" s="100" t="s">
        <v>329</v>
      </c>
      <c r="C233" s="101">
        <f>VLOOKUP(B233,WEAPON!$B:$D,3,0)</f>
        <v>14316</v>
      </c>
      <c r="D233" s="101">
        <f>COUNTIF($C$4:C233,C233)</f>
        <v>10</v>
      </c>
      <c r="E233" s="101">
        <v>1</v>
      </c>
      <c r="F233" s="101">
        <v>270</v>
      </c>
      <c r="G233" s="101">
        <v>0</v>
      </c>
      <c r="H233" s="122" t="str">
        <f t="shared" si="14"/>
        <v>WEAPON_SKILL_REINFORCE_NAME_14316</v>
      </c>
      <c r="I233" s="103" t="str">
        <f t="shared" si="15"/>
        <v>WEAPON_SKILL_REINFORCE_ICON_14316</v>
      </c>
      <c r="J233" s="100" t="str">
        <f t="shared" si="13"/>
        <v>공격력 270 증가</v>
      </c>
    </row>
    <row r="234" spans="1:10" ht="13.8" customHeight="1">
      <c r="A234" s="101">
        <f t="shared" si="12"/>
        <v>1221701</v>
      </c>
      <c r="B234" s="100" t="s">
        <v>331</v>
      </c>
      <c r="C234" s="101">
        <f>VLOOKUP(B234,WEAPON!$B:$D,3,0)</f>
        <v>12217</v>
      </c>
      <c r="D234" s="101">
        <f>COUNTIF($C$4:C234,C234)</f>
        <v>1</v>
      </c>
      <c r="E234" s="101">
        <v>18</v>
      </c>
      <c r="F234" s="101">
        <v>1000</v>
      </c>
      <c r="G234" s="101">
        <v>0</v>
      </c>
      <c r="H234" s="122" t="str">
        <f t="shared" si="14"/>
        <v>WEAPON_SKILL_REINFORCE_NAME_12217</v>
      </c>
      <c r="I234" s="103" t="str">
        <f t="shared" si="15"/>
        <v>WEAPON_SKILL_REINFORCE_ICON_12217</v>
      </c>
      <c r="J234" s="100" t="str">
        <f t="shared" si="13"/>
        <v>엄폐 성공률 1000 증가</v>
      </c>
    </row>
    <row r="235" spans="1:10" ht="13.8" customHeight="1">
      <c r="A235" s="101">
        <f t="shared" si="12"/>
        <v>1221702</v>
      </c>
      <c r="B235" s="100" t="s">
        <v>331</v>
      </c>
      <c r="C235" s="101">
        <f>VLOOKUP(B235,WEAPON!$B:$D,3,0)</f>
        <v>12217</v>
      </c>
      <c r="D235" s="101">
        <f>COUNTIF($C$4:C235,C235)</f>
        <v>2</v>
      </c>
      <c r="E235" s="101">
        <v>18</v>
      </c>
      <c r="F235" s="101">
        <v>1050</v>
      </c>
      <c r="G235" s="101">
        <v>0</v>
      </c>
      <c r="H235" s="122" t="str">
        <f t="shared" si="14"/>
        <v>WEAPON_SKILL_REINFORCE_NAME_12217</v>
      </c>
      <c r="I235" s="103" t="str">
        <f t="shared" si="15"/>
        <v>WEAPON_SKILL_REINFORCE_ICON_12217</v>
      </c>
      <c r="J235" s="100" t="str">
        <f t="shared" si="13"/>
        <v>엄폐 성공률 1050 증가</v>
      </c>
    </row>
    <row r="236" spans="1:10" ht="13.8" customHeight="1">
      <c r="A236" s="101">
        <f t="shared" si="12"/>
        <v>1221703</v>
      </c>
      <c r="B236" s="100" t="s">
        <v>331</v>
      </c>
      <c r="C236" s="101">
        <f>VLOOKUP(B236,WEAPON!$B:$D,3,0)</f>
        <v>12217</v>
      </c>
      <c r="D236" s="101">
        <f>COUNTIF($C$4:C236,C236)</f>
        <v>3</v>
      </c>
      <c r="E236" s="101">
        <v>18</v>
      </c>
      <c r="F236" s="101">
        <v>1100</v>
      </c>
      <c r="G236" s="101">
        <v>0</v>
      </c>
      <c r="H236" s="122" t="str">
        <f t="shared" si="14"/>
        <v>WEAPON_SKILL_REINFORCE_NAME_12217</v>
      </c>
      <c r="I236" s="103" t="str">
        <f t="shared" si="15"/>
        <v>WEAPON_SKILL_REINFORCE_ICON_12217</v>
      </c>
      <c r="J236" s="100" t="str">
        <f t="shared" si="13"/>
        <v>엄폐 성공률 1100 증가</v>
      </c>
    </row>
    <row r="237" spans="1:10" ht="13.8" customHeight="1">
      <c r="A237" s="101">
        <f t="shared" si="12"/>
        <v>1221704</v>
      </c>
      <c r="B237" s="100" t="s">
        <v>331</v>
      </c>
      <c r="C237" s="101">
        <f>VLOOKUP(B237,WEAPON!$B:$D,3,0)</f>
        <v>12217</v>
      </c>
      <c r="D237" s="101">
        <f>COUNTIF($C$4:C237,C237)</f>
        <v>4</v>
      </c>
      <c r="E237" s="101">
        <v>18</v>
      </c>
      <c r="F237" s="101">
        <v>1300</v>
      </c>
      <c r="G237" s="101">
        <v>0</v>
      </c>
      <c r="H237" s="122" t="str">
        <f t="shared" si="14"/>
        <v>WEAPON_SKILL_REINFORCE_NAME_12217</v>
      </c>
      <c r="I237" s="103" t="str">
        <f t="shared" si="15"/>
        <v>WEAPON_SKILL_REINFORCE_ICON_12217</v>
      </c>
      <c r="J237" s="100" t="str">
        <f t="shared" si="13"/>
        <v>엄폐 성공률 1300 증가</v>
      </c>
    </row>
    <row r="238" spans="1:10" ht="13.8" customHeight="1">
      <c r="A238" s="101">
        <f t="shared" si="12"/>
        <v>1221705</v>
      </c>
      <c r="B238" s="100" t="s">
        <v>331</v>
      </c>
      <c r="C238" s="101">
        <f>VLOOKUP(B238,WEAPON!$B:$D,3,0)</f>
        <v>12217</v>
      </c>
      <c r="D238" s="101">
        <f>COUNTIF($C$4:C238,C238)</f>
        <v>5</v>
      </c>
      <c r="E238" s="101">
        <v>18</v>
      </c>
      <c r="F238" s="101">
        <v>1350</v>
      </c>
      <c r="G238" s="101">
        <v>0</v>
      </c>
      <c r="H238" s="122" t="str">
        <f t="shared" si="14"/>
        <v>WEAPON_SKILL_REINFORCE_NAME_12217</v>
      </c>
      <c r="I238" s="103" t="str">
        <f t="shared" si="15"/>
        <v>WEAPON_SKILL_REINFORCE_ICON_12217</v>
      </c>
      <c r="J238" s="100" t="str">
        <f t="shared" si="13"/>
        <v>엄폐 성공률 1350 증가</v>
      </c>
    </row>
    <row r="239" spans="1:10" ht="13.8" customHeight="1">
      <c r="A239" s="101">
        <f t="shared" si="12"/>
        <v>1221706</v>
      </c>
      <c r="B239" s="100" t="s">
        <v>331</v>
      </c>
      <c r="C239" s="101">
        <f>VLOOKUP(B239,WEAPON!$B:$D,3,0)</f>
        <v>12217</v>
      </c>
      <c r="D239" s="101">
        <f>COUNTIF($C$4:C239,C239)</f>
        <v>6</v>
      </c>
      <c r="E239" s="101">
        <v>18</v>
      </c>
      <c r="F239" s="101">
        <v>1400</v>
      </c>
      <c r="G239" s="101">
        <v>0</v>
      </c>
      <c r="H239" s="122" t="str">
        <f t="shared" si="14"/>
        <v>WEAPON_SKILL_REINFORCE_NAME_12217</v>
      </c>
      <c r="I239" s="103" t="str">
        <f t="shared" si="15"/>
        <v>WEAPON_SKILL_REINFORCE_ICON_12217</v>
      </c>
      <c r="J239" s="100" t="str">
        <f t="shared" si="13"/>
        <v>엄폐 성공률 1400 증가</v>
      </c>
    </row>
    <row r="240" spans="1:10" ht="13.8" customHeight="1">
      <c r="A240" s="101">
        <f t="shared" si="12"/>
        <v>1221707</v>
      </c>
      <c r="B240" s="100" t="s">
        <v>331</v>
      </c>
      <c r="C240" s="101">
        <f>VLOOKUP(B240,WEAPON!$B:$D,3,0)</f>
        <v>12217</v>
      </c>
      <c r="D240" s="101">
        <f>COUNTIF($C$4:C240,C240)</f>
        <v>7</v>
      </c>
      <c r="E240" s="101">
        <v>18</v>
      </c>
      <c r="F240" s="101">
        <v>1600</v>
      </c>
      <c r="G240" s="101">
        <v>0</v>
      </c>
      <c r="H240" s="122" t="str">
        <f t="shared" si="14"/>
        <v>WEAPON_SKILL_REINFORCE_NAME_12217</v>
      </c>
      <c r="I240" s="103" t="str">
        <f t="shared" si="15"/>
        <v>WEAPON_SKILL_REINFORCE_ICON_12217</v>
      </c>
      <c r="J240" s="100" t="str">
        <f t="shared" si="13"/>
        <v>엄폐 성공률 1600 증가</v>
      </c>
    </row>
    <row r="241" spans="1:10" ht="13.8" customHeight="1">
      <c r="A241" s="101">
        <f t="shared" si="12"/>
        <v>1221708</v>
      </c>
      <c r="B241" s="100" t="s">
        <v>331</v>
      </c>
      <c r="C241" s="101">
        <f>VLOOKUP(B241,WEAPON!$B:$D,3,0)</f>
        <v>12217</v>
      </c>
      <c r="D241" s="101">
        <f>COUNTIF($C$4:C241,C241)</f>
        <v>8</v>
      </c>
      <c r="E241" s="101">
        <v>18</v>
      </c>
      <c r="F241" s="101">
        <v>1650</v>
      </c>
      <c r="G241" s="101">
        <v>0</v>
      </c>
      <c r="H241" s="122" t="str">
        <f t="shared" si="14"/>
        <v>WEAPON_SKILL_REINFORCE_NAME_12217</v>
      </c>
      <c r="I241" s="103" t="str">
        <f t="shared" si="15"/>
        <v>WEAPON_SKILL_REINFORCE_ICON_12217</v>
      </c>
      <c r="J241" s="100" t="str">
        <f t="shared" si="13"/>
        <v>엄폐 성공률 1650 증가</v>
      </c>
    </row>
    <row r="242" spans="1:10" ht="13.8" customHeight="1">
      <c r="A242" s="101">
        <f t="shared" si="12"/>
        <v>1221709</v>
      </c>
      <c r="B242" s="100" t="s">
        <v>331</v>
      </c>
      <c r="C242" s="101">
        <f>VLOOKUP(B242,WEAPON!$B:$D,3,0)</f>
        <v>12217</v>
      </c>
      <c r="D242" s="101">
        <f>COUNTIF($C$4:C242,C242)</f>
        <v>9</v>
      </c>
      <c r="E242" s="101">
        <v>18</v>
      </c>
      <c r="F242" s="101">
        <v>1700</v>
      </c>
      <c r="G242" s="101">
        <v>0</v>
      </c>
      <c r="H242" s="122" t="str">
        <f t="shared" si="14"/>
        <v>WEAPON_SKILL_REINFORCE_NAME_12217</v>
      </c>
      <c r="I242" s="103" t="str">
        <f t="shared" si="15"/>
        <v>WEAPON_SKILL_REINFORCE_ICON_12217</v>
      </c>
      <c r="J242" s="100" t="str">
        <f t="shared" si="13"/>
        <v>엄폐 성공률 1700 증가</v>
      </c>
    </row>
    <row r="243" spans="1:10" ht="13.8" customHeight="1">
      <c r="A243" s="101">
        <f t="shared" si="12"/>
        <v>1221710</v>
      </c>
      <c r="B243" s="100" t="s">
        <v>331</v>
      </c>
      <c r="C243" s="101">
        <f>VLOOKUP(B243,WEAPON!$B:$D,3,0)</f>
        <v>12217</v>
      </c>
      <c r="D243" s="101">
        <f>COUNTIF($C$4:C243,C243)</f>
        <v>10</v>
      </c>
      <c r="E243" s="101">
        <v>18</v>
      </c>
      <c r="F243" s="101">
        <v>1900</v>
      </c>
      <c r="G243" s="101">
        <v>0</v>
      </c>
      <c r="H243" s="122" t="str">
        <f t="shared" si="14"/>
        <v>WEAPON_SKILL_REINFORCE_NAME_12217</v>
      </c>
      <c r="I243" s="103" t="str">
        <f t="shared" si="15"/>
        <v>WEAPON_SKILL_REINFORCE_ICON_12217</v>
      </c>
      <c r="J243" s="100" t="str">
        <f t="shared" si="13"/>
        <v>엄폐 성공률 1900 증가</v>
      </c>
    </row>
    <row r="244" spans="1:10" ht="13.8" customHeight="1">
      <c r="A244" s="101">
        <f t="shared" si="12"/>
        <v>1131801</v>
      </c>
      <c r="B244" s="100" t="s">
        <v>333</v>
      </c>
      <c r="C244" s="101">
        <f>VLOOKUP(B244,WEAPON!$B:$D,3,0)</f>
        <v>11318</v>
      </c>
      <c r="D244" s="101">
        <f>COUNTIF($C$4:C244,C244)</f>
        <v>1</v>
      </c>
      <c r="E244" s="101">
        <v>1</v>
      </c>
      <c r="F244" s="101">
        <v>417</v>
      </c>
      <c r="G244" s="101">
        <v>0</v>
      </c>
      <c r="H244" s="122" t="str">
        <f t="shared" si="14"/>
        <v>WEAPON_SKILL_REINFORCE_NAME_11318</v>
      </c>
      <c r="I244" s="103" t="str">
        <f t="shared" si="15"/>
        <v>WEAPON_SKILL_REINFORCE_ICON_11318</v>
      </c>
      <c r="J244" s="100" t="str">
        <f t="shared" si="13"/>
        <v>공격력 417 증가</v>
      </c>
    </row>
    <row r="245" spans="1:10" ht="13.8" customHeight="1">
      <c r="A245" s="101">
        <f t="shared" si="12"/>
        <v>1131802</v>
      </c>
      <c r="B245" s="100" t="s">
        <v>333</v>
      </c>
      <c r="C245" s="101">
        <f>VLOOKUP(B245,WEAPON!$B:$D,3,0)</f>
        <v>11318</v>
      </c>
      <c r="D245" s="101">
        <f>COUNTIF($C$4:C245,C245)</f>
        <v>2</v>
      </c>
      <c r="E245" s="101">
        <v>1</v>
      </c>
      <c r="F245" s="101">
        <v>438</v>
      </c>
      <c r="G245" s="101">
        <v>0</v>
      </c>
      <c r="H245" s="122" t="str">
        <f t="shared" si="14"/>
        <v>WEAPON_SKILL_REINFORCE_NAME_11318</v>
      </c>
      <c r="I245" s="103" t="str">
        <f t="shared" si="15"/>
        <v>WEAPON_SKILL_REINFORCE_ICON_11318</v>
      </c>
      <c r="J245" s="100" t="str">
        <f t="shared" si="13"/>
        <v>공격력 438 증가</v>
      </c>
    </row>
    <row r="246" spans="1:10" ht="13.8" customHeight="1">
      <c r="A246" s="101">
        <f t="shared" si="12"/>
        <v>1131803</v>
      </c>
      <c r="B246" s="100" t="s">
        <v>333</v>
      </c>
      <c r="C246" s="101">
        <f>VLOOKUP(B246,WEAPON!$B:$D,3,0)</f>
        <v>11318</v>
      </c>
      <c r="D246" s="101">
        <f>COUNTIF($C$4:C246,C246)</f>
        <v>3</v>
      </c>
      <c r="E246" s="101">
        <v>1</v>
      </c>
      <c r="F246" s="101">
        <v>459</v>
      </c>
      <c r="G246" s="101">
        <v>0</v>
      </c>
      <c r="H246" s="122" t="str">
        <f t="shared" si="14"/>
        <v>WEAPON_SKILL_REINFORCE_NAME_11318</v>
      </c>
      <c r="I246" s="103" t="str">
        <f t="shared" si="15"/>
        <v>WEAPON_SKILL_REINFORCE_ICON_11318</v>
      </c>
      <c r="J246" s="100" t="str">
        <f t="shared" si="13"/>
        <v>공격력 459 증가</v>
      </c>
    </row>
    <row r="247" spans="1:10" ht="13.8" customHeight="1">
      <c r="A247" s="101">
        <f t="shared" si="12"/>
        <v>1131804</v>
      </c>
      <c r="B247" s="100" t="s">
        <v>333</v>
      </c>
      <c r="C247" s="101">
        <f>VLOOKUP(B247,WEAPON!$B:$D,3,0)</f>
        <v>11318</v>
      </c>
      <c r="D247" s="101">
        <f>COUNTIF($C$4:C247,C247)</f>
        <v>4</v>
      </c>
      <c r="E247" s="101">
        <v>1</v>
      </c>
      <c r="F247" s="101">
        <v>542</v>
      </c>
      <c r="G247" s="101">
        <v>0</v>
      </c>
      <c r="H247" s="122" t="str">
        <f t="shared" si="14"/>
        <v>WEAPON_SKILL_REINFORCE_NAME_11318</v>
      </c>
      <c r="I247" s="103" t="str">
        <f t="shared" si="15"/>
        <v>WEAPON_SKILL_REINFORCE_ICON_11318</v>
      </c>
      <c r="J247" s="100" t="str">
        <f t="shared" si="13"/>
        <v>공격력 542 증가</v>
      </c>
    </row>
    <row r="248" spans="1:10" ht="13.8" customHeight="1">
      <c r="A248" s="101">
        <f t="shared" si="12"/>
        <v>1131805</v>
      </c>
      <c r="B248" s="100" t="s">
        <v>333</v>
      </c>
      <c r="C248" s="101">
        <f>VLOOKUP(B248,WEAPON!$B:$D,3,0)</f>
        <v>11318</v>
      </c>
      <c r="D248" s="101">
        <f>COUNTIF($C$4:C248,C248)</f>
        <v>5</v>
      </c>
      <c r="E248" s="101">
        <v>1</v>
      </c>
      <c r="F248" s="101">
        <v>563</v>
      </c>
      <c r="G248" s="101">
        <v>0</v>
      </c>
      <c r="H248" s="122" t="str">
        <f t="shared" si="14"/>
        <v>WEAPON_SKILL_REINFORCE_NAME_11318</v>
      </c>
      <c r="I248" s="103" t="str">
        <f t="shared" si="15"/>
        <v>WEAPON_SKILL_REINFORCE_ICON_11318</v>
      </c>
      <c r="J248" s="100" t="str">
        <f t="shared" si="13"/>
        <v>공격력 563 증가</v>
      </c>
    </row>
    <row r="249" spans="1:10" ht="13.8" customHeight="1">
      <c r="A249" s="101">
        <f t="shared" si="12"/>
        <v>1131806</v>
      </c>
      <c r="B249" s="100" t="s">
        <v>333</v>
      </c>
      <c r="C249" s="101">
        <f>VLOOKUP(B249,WEAPON!$B:$D,3,0)</f>
        <v>11318</v>
      </c>
      <c r="D249" s="101">
        <f>COUNTIF($C$4:C249,C249)</f>
        <v>6</v>
      </c>
      <c r="E249" s="101">
        <v>1</v>
      </c>
      <c r="F249" s="101">
        <v>583</v>
      </c>
      <c r="G249" s="101">
        <v>0</v>
      </c>
      <c r="H249" s="122" t="str">
        <f t="shared" si="14"/>
        <v>WEAPON_SKILL_REINFORCE_NAME_11318</v>
      </c>
      <c r="I249" s="103" t="str">
        <f t="shared" si="15"/>
        <v>WEAPON_SKILL_REINFORCE_ICON_11318</v>
      </c>
      <c r="J249" s="100" t="str">
        <f t="shared" si="13"/>
        <v>공격력 583 증가</v>
      </c>
    </row>
    <row r="250" spans="1:10" ht="13.8" customHeight="1">
      <c r="A250" s="101">
        <f t="shared" si="12"/>
        <v>1131807</v>
      </c>
      <c r="B250" s="100" t="s">
        <v>333</v>
      </c>
      <c r="C250" s="101">
        <f>VLOOKUP(B250,WEAPON!$B:$D,3,0)</f>
        <v>11318</v>
      </c>
      <c r="D250" s="101">
        <f>COUNTIF($C$4:C250,C250)</f>
        <v>7</v>
      </c>
      <c r="E250" s="101">
        <v>1</v>
      </c>
      <c r="F250" s="101">
        <v>667</v>
      </c>
      <c r="G250" s="101">
        <v>0</v>
      </c>
      <c r="H250" s="122" t="str">
        <f t="shared" si="14"/>
        <v>WEAPON_SKILL_REINFORCE_NAME_11318</v>
      </c>
      <c r="I250" s="103" t="str">
        <f t="shared" si="15"/>
        <v>WEAPON_SKILL_REINFORCE_ICON_11318</v>
      </c>
      <c r="J250" s="100" t="str">
        <f t="shared" si="13"/>
        <v>공격력 667 증가</v>
      </c>
    </row>
    <row r="251" spans="1:10" ht="13.8" customHeight="1">
      <c r="A251" s="101">
        <f t="shared" si="12"/>
        <v>1131808</v>
      </c>
      <c r="B251" s="100" t="s">
        <v>333</v>
      </c>
      <c r="C251" s="101">
        <f>VLOOKUP(B251,WEAPON!$B:$D,3,0)</f>
        <v>11318</v>
      </c>
      <c r="D251" s="101">
        <f>COUNTIF($C$4:C251,C251)</f>
        <v>8</v>
      </c>
      <c r="E251" s="101">
        <v>1</v>
      </c>
      <c r="F251" s="101">
        <v>688</v>
      </c>
      <c r="G251" s="101">
        <v>0</v>
      </c>
      <c r="H251" s="122" t="str">
        <f t="shared" si="14"/>
        <v>WEAPON_SKILL_REINFORCE_NAME_11318</v>
      </c>
      <c r="I251" s="103" t="str">
        <f t="shared" si="15"/>
        <v>WEAPON_SKILL_REINFORCE_ICON_11318</v>
      </c>
      <c r="J251" s="100" t="str">
        <f t="shared" si="13"/>
        <v>공격력 688 증가</v>
      </c>
    </row>
    <row r="252" spans="1:10" ht="13.8" customHeight="1">
      <c r="A252" s="101">
        <f t="shared" si="12"/>
        <v>1131809</v>
      </c>
      <c r="B252" s="100" t="s">
        <v>333</v>
      </c>
      <c r="C252" s="101">
        <f>VLOOKUP(B252,WEAPON!$B:$D,3,0)</f>
        <v>11318</v>
      </c>
      <c r="D252" s="101">
        <f>COUNTIF($C$4:C252,C252)</f>
        <v>9</v>
      </c>
      <c r="E252" s="101">
        <v>1</v>
      </c>
      <c r="F252" s="101">
        <v>708</v>
      </c>
      <c r="G252" s="101">
        <v>0</v>
      </c>
      <c r="H252" s="122" t="str">
        <f t="shared" si="14"/>
        <v>WEAPON_SKILL_REINFORCE_NAME_11318</v>
      </c>
      <c r="I252" s="103" t="str">
        <f t="shared" si="15"/>
        <v>WEAPON_SKILL_REINFORCE_ICON_11318</v>
      </c>
      <c r="J252" s="100" t="str">
        <f t="shared" si="13"/>
        <v>공격력 708 증가</v>
      </c>
    </row>
    <row r="253" spans="1:10" ht="13.8" customHeight="1">
      <c r="A253" s="101">
        <f t="shared" si="12"/>
        <v>1131810</v>
      </c>
      <c r="B253" s="100" t="s">
        <v>333</v>
      </c>
      <c r="C253" s="101">
        <f>VLOOKUP(B253,WEAPON!$B:$D,3,0)</f>
        <v>11318</v>
      </c>
      <c r="D253" s="101">
        <f>COUNTIF($C$4:C253,C253)</f>
        <v>10</v>
      </c>
      <c r="E253" s="101">
        <v>1</v>
      </c>
      <c r="F253" s="101">
        <v>792</v>
      </c>
      <c r="G253" s="101">
        <v>0</v>
      </c>
      <c r="H253" s="122" t="str">
        <f t="shared" si="14"/>
        <v>WEAPON_SKILL_REINFORCE_NAME_11318</v>
      </c>
      <c r="I253" s="103" t="str">
        <f t="shared" si="15"/>
        <v>WEAPON_SKILL_REINFORCE_ICON_11318</v>
      </c>
      <c r="J253" s="100" t="str">
        <f t="shared" si="13"/>
        <v>공격력 792 증가</v>
      </c>
    </row>
    <row r="254" spans="1:10" ht="13.8" customHeight="1">
      <c r="A254" s="101">
        <f t="shared" si="12"/>
        <v>2130801</v>
      </c>
      <c r="B254" s="100" t="s">
        <v>335</v>
      </c>
      <c r="C254" s="101">
        <f>VLOOKUP(B254,WEAPON!$B:$D,3,0)</f>
        <v>21308</v>
      </c>
      <c r="D254" s="101">
        <f>COUNTIF($C$4:C254,C254)</f>
        <v>1</v>
      </c>
      <c r="E254" s="101">
        <v>2</v>
      </c>
      <c r="F254" s="101">
        <v>2000</v>
      </c>
      <c r="G254" s="101">
        <v>0</v>
      </c>
      <c r="H254" s="122" t="str">
        <f t="shared" si="14"/>
        <v>WEAPON_SKILL_REINFORCE_NAME_21308</v>
      </c>
      <c r="I254" s="103" t="str">
        <f t="shared" si="15"/>
        <v>WEAPON_SKILL_REINFORCE_ICON_21308</v>
      </c>
      <c r="J254" s="100" t="str">
        <f t="shared" si="13"/>
        <v>치명 대미지 2000 증가</v>
      </c>
    </row>
    <row r="255" spans="1:10" ht="13.8" customHeight="1">
      <c r="A255" s="101">
        <f t="shared" si="12"/>
        <v>2130802</v>
      </c>
      <c r="B255" s="100" t="s">
        <v>335</v>
      </c>
      <c r="C255" s="101">
        <f>VLOOKUP(B255,WEAPON!$B:$D,3,0)</f>
        <v>21308</v>
      </c>
      <c r="D255" s="101">
        <f>COUNTIF($C$4:C255,C255)</f>
        <v>2</v>
      </c>
      <c r="E255" s="101">
        <v>2</v>
      </c>
      <c r="F255" s="101">
        <v>2100</v>
      </c>
      <c r="G255" s="101">
        <v>0</v>
      </c>
      <c r="H255" s="122" t="str">
        <f t="shared" si="14"/>
        <v>WEAPON_SKILL_REINFORCE_NAME_21308</v>
      </c>
      <c r="I255" s="103" t="str">
        <f t="shared" si="15"/>
        <v>WEAPON_SKILL_REINFORCE_ICON_21308</v>
      </c>
      <c r="J255" s="100" t="str">
        <f t="shared" si="13"/>
        <v>치명 대미지 2100 증가</v>
      </c>
    </row>
    <row r="256" spans="1:10" ht="13.8" customHeight="1">
      <c r="A256" s="101">
        <f t="shared" si="12"/>
        <v>2130803</v>
      </c>
      <c r="B256" s="100" t="s">
        <v>335</v>
      </c>
      <c r="C256" s="101">
        <f>VLOOKUP(B256,WEAPON!$B:$D,3,0)</f>
        <v>21308</v>
      </c>
      <c r="D256" s="101">
        <f>COUNTIF($C$4:C256,C256)</f>
        <v>3</v>
      </c>
      <c r="E256" s="101">
        <v>2</v>
      </c>
      <c r="F256" s="101">
        <v>2200</v>
      </c>
      <c r="G256" s="101">
        <v>0</v>
      </c>
      <c r="H256" s="122" t="str">
        <f t="shared" si="14"/>
        <v>WEAPON_SKILL_REINFORCE_NAME_21308</v>
      </c>
      <c r="I256" s="103" t="str">
        <f t="shared" si="15"/>
        <v>WEAPON_SKILL_REINFORCE_ICON_21308</v>
      </c>
      <c r="J256" s="100" t="str">
        <f t="shared" si="13"/>
        <v>치명 대미지 2200 증가</v>
      </c>
    </row>
    <row r="257" spans="1:10" ht="13.8" customHeight="1">
      <c r="A257" s="101">
        <f t="shared" si="12"/>
        <v>2130804</v>
      </c>
      <c r="B257" s="100" t="s">
        <v>335</v>
      </c>
      <c r="C257" s="101">
        <f>VLOOKUP(B257,WEAPON!$B:$D,3,0)</f>
        <v>21308</v>
      </c>
      <c r="D257" s="101">
        <f>COUNTIF($C$4:C257,C257)</f>
        <v>4</v>
      </c>
      <c r="E257" s="101">
        <v>2</v>
      </c>
      <c r="F257" s="101">
        <v>2600</v>
      </c>
      <c r="G257" s="101">
        <v>0</v>
      </c>
      <c r="H257" s="122" t="str">
        <f t="shared" si="14"/>
        <v>WEAPON_SKILL_REINFORCE_NAME_21308</v>
      </c>
      <c r="I257" s="103" t="str">
        <f t="shared" si="15"/>
        <v>WEAPON_SKILL_REINFORCE_ICON_21308</v>
      </c>
      <c r="J257" s="100" t="str">
        <f t="shared" si="13"/>
        <v>치명 대미지 2600 증가</v>
      </c>
    </row>
    <row r="258" spans="1:10" ht="13.8" customHeight="1">
      <c r="A258" s="101">
        <f t="shared" si="12"/>
        <v>2130805</v>
      </c>
      <c r="B258" s="100" t="s">
        <v>335</v>
      </c>
      <c r="C258" s="101">
        <f>VLOOKUP(B258,WEAPON!$B:$D,3,0)</f>
        <v>21308</v>
      </c>
      <c r="D258" s="101">
        <f>COUNTIF($C$4:C258,C258)</f>
        <v>5</v>
      </c>
      <c r="E258" s="101">
        <v>2</v>
      </c>
      <c r="F258" s="101">
        <v>2700</v>
      </c>
      <c r="G258" s="101">
        <v>0</v>
      </c>
      <c r="H258" s="122" t="str">
        <f t="shared" si="14"/>
        <v>WEAPON_SKILL_REINFORCE_NAME_21308</v>
      </c>
      <c r="I258" s="103" t="str">
        <f t="shared" si="15"/>
        <v>WEAPON_SKILL_REINFORCE_ICON_21308</v>
      </c>
      <c r="J258" s="100" t="str">
        <f t="shared" si="13"/>
        <v>치명 대미지 2700 증가</v>
      </c>
    </row>
    <row r="259" spans="1:10" ht="13.8" customHeight="1">
      <c r="A259" s="101">
        <f t="shared" si="12"/>
        <v>2130806</v>
      </c>
      <c r="B259" s="100" t="s">
        <v>335</v>
      </c>
      <c r="C259" s="101">
        <f>VLOOKUP(B259,WEAPON!$B:$D,3,0)</f>
        <v>21308</v>
      </c>
      <c r="D259" s="101">
        <f>COUNTIF($C$4:C259,C259)</f>
        <v>6</v>
      </c>
      <c r="E259" s="101">
        <v>2</v>
      </c>
      <c r="F259" s="101">
        <v>2800</v>
      </c>
      <c r="G259" s="101">
        <v>0</v>
      </c>
      <c r="H259" s="122" t="str">
        <f t="shared" si="14"/>
        <v>WEAPON_SKILL_REINFORCE_NAME_21308</v>
      </c>
      <c r="I259" s="103" t="str">
        <f t="shared" si="15"/>
        <v>WEAPON_SKILL_REINFORCE_ICON_21308</v>
      </c>
      <c r="J259" s="100" t="str">
        <f t="shared" si="13"/>
        <v>치명 대미지 2800 증가</v>
      </c>
    </row>
    <row r="260" spans="1:10" ht="13.8" customHeight="1">
      <c r="A260" s="101">
        <f t="shared" ref="A260:A323" si="16">C260*스킬_강화_그룹_단위+D260</f>
        <v>2130807</v>
      </c>
      <c r="B260" s="100" t="s">
        <v>335</v>
      </c>
      <c r="C260" s="101">
        <f>VLOOKUP(B260,WEAPON!$B:$D,3,0)</f>
        <v>21308</v>
      </c>
      <c r="D260" s="101">
        <f>COUNTIF($C$4:C260,C260)</f>
        <v>7</v>
      </c>
      <c r="E260" s="101">
        <v>2</v>
      </c>
      <c r="F260" s="101">
        <v>3200</v>
      </c>
      <c r="G260" s="101">
        <v>0</v>
      </c>
      <c r="H260" s="122" t="str">
        <f t="shared" si="14"/>
        <v>WEAPON_SKILL_REINFORCE_NAME_21308</v>
      </c>
      <c r="I260" s="103" t="str">
        <f t="shared" si="15"/>
        <v>WEAPON_SKILL_REINFORCE_ICON_21308</v>
      </c>
      <c r="J260" s="100" t="str">
        <f t="shared" ref="J260:J323" si="17">VLOOKUP(E260,SKILL_TYPE,2,0)&amp;" "&amp;IF(G260=0,F260,F260/100&amp;"%")&amp;" 증가"</f>
        <v>치명 대미지 3200 증가</v>
      </c>
    </row>
    <row r="261" spans="1:10" ht="13.8" customHeight="1">
      <c r="A261" s="101">
        <f t="shared" si="16"/>
        <v>2130808</v>
      </c>
      <c r="B261" s="100" t="s">
        <v>335</v>
      </c>
      <c r="C261" s="101">
        <f>VLOOKUP(B261,WEAPON!$B:$D,3,0)</f>
        <v>21308</v>
      </c>
      <c r="D261" s="101">
        <f>COUNTIF($C$4:C261,C261)</f>
        <v>8</v>
      </c>
      <c r="E261" s="101">
        <v>2</v>
      </c>
      <c r="F261" s="101">
        <v>3300</v>
      </c>
      <c r="G261" s="101">
        <v>0</v>
      </c>
      <c r="H261" s="122" t="str">
        <f t="shared" ref="H261:H324" si="18">"WEAPON_SKILL_REINFORCE_NAME_"&amp;C261</f>
        <v>WEAPON_SKILL_REINFORCE_NAME_21308</v>
      </c>
      <c r="I261" s="103" t="str">
        <f t="shared" ref="I261:I324" si="19">"WEAPON_SKILL_REINFORCE_ICON_"&amp;C261</f>
        <v>WEAPON_SKILL_REINFORCE_ICON_21308</v>
      </c>
      <c r="J261" s="100" t="str">
        <f t="shared" si="17"/>
        <v>치명 대미지 3300 증가</v>
      </c>
    </row>
    <row r="262" spans="1:10" ht="13.8" customHeight="1">
      <c r="A262" s="101">
        <f t="shared" si="16"/>
        <v>2130809</v>
      </c>
      <c r="B262" s="100" t="s">
        <v>335</v>
      </c>
      <c r="C262" s="101">
        <f>VLOOKUP(B262,WEAPON!$B:$D,3,0)</f>
        <v>21308</v>
      </c>
      <c r="D262" s="101">
        <f>COUNTIF($C$4:C262,C262)</f>
        <v>9</v>
      </c>
      <c r="E262" s="101">
        <v>2</v>
      </c>
      <c r="F262" s="101">
        <v>3400</v>
      </c>
      <c r="G262" s="101">
        <v>0</v>
      </c>
      <c r="H262" s="122" t="str">
        <f t="shared" si="18"/>
        <v>WEAPON_SKILL_REINFORCE_NAME_21308</v>
      </c>
      <c r="I262" s="103" t="str">
        <f t="shared" si="19"/>
        <v>WEAPON_SKILL_REINFORCE_ICON_21308</v>
      </c>
      <c r="J262" s="100" t="str">
        <f t="shared" si="17"/>
        <v>치명 대미지 3400 증가</v>
      </c>
    </row>
    <row r="263" spans="1:10" ht="13.8" customHeight="1">
      <c r="A263" s="101">
        <f t="shared" si="16"/>
        <v>2130810</v>
      </c>
      <c r="B263" s="100" t="s">
        <v>335</v>
      </c>
      <c r="C263" s="101">
        <f>VLOOKUP(B263,WEAPON!$B:$D,3,0)</f>
        <v>21308</v>
      </c>
      <c r="D263" s="101">
        <f>COUNTIF($C$4:C263,C263)</f>
        <v>10</v>
      </c>
      <c r="E263" s="101">
        <v>2</v>
      </c>
      <c r="F263" s="101">
        <v>3800</v>
      </c>
      <c r="G263" s="101">
        <v>0</v>
      </c>
      <c r="H263" s="122" t="str">
        <f t="shared" si="18"/>
        <v>WEAPON_SKILL_REINFORCE_NAME_21308</v>
      </c>
      <c r="I263" s="103" t="str">
        <f t="shared" si="19"/>
        <v>WEAPON_SKILL_REINFORCE_ICON_21308</v>
      </c>
      <c r="J263" s="100" t="str">
        <f t="shared" si="17"/>
        <v>치명 대미지 3800 증가</v>
      </c>
    </row>
    <row r="264" spans="1:10" ht="13.8" customHeight="1">
      <c r="A264" s="101">
        <f t="shared" si="16"/>
        <v>2420901</v>
      </c>
      <c r="B264" s="100" t="s">
        <v>337</v>
      </c>
      <c r="C264" s="101">
        <f>VLOOKUP(B264,WEAPON!$B:$D,3,0)</f>
        <v>24209</v>
      </c>
      <c r="D264" s="101">
        <f>COUNTIF($C$4:C264,C264)</f>
        <v>1</v>
      </c>
      <c r="E264" s="101">
        <v>3</v>
      </c>
      <c r="F264" s="101">
        <v>100</v>
      </c>
      <c r="G264" s="101">
        <v>0</v>
      </c>
      <c r="H264" s="122" t="str">
        <f t="shared" si="18"/>
        <v>WEAPON_SKILL_REINFORCE_NAME_24209</v>
      </c>
      <c r="I264" s="103" t="str">
        <f t="shared" si="19"/>
        <v>WEAPON_SKILL_REINFORCE_ICON_24209</v>
      </c>
      <c r="J264" s="100" t="str">
        <f t="shared" si="17"/>
        <v>치명 수치 100 증가</v>
      </c>
    </row>
    <row r="265" spans="1:10" ht="13.8" customHeight="1">
      <c r="A265" s="101">
        <f t="shared" si="16"/>
        <v>2420902</v>
      </c>
      <c r="B265" s="100" t="s">
        <v>337</v>
      </c>
      <c r="C265" s="101">
        <f>VLOOKUP(B265,WEAPON!$B:$D,3,0)</f>
        <v>24209</v>
      </c>
      <c r="D265" s="101">
        <f>COUNTIF($C$4:C265,C265)</f>
        <v>2</v>
      </c>
      <c r="E265" s="101">
        <v>3</v>
      </c>
      <c r="F265" s="101">
        <v>105</v>
      </c>
      <c r="G265" s="101">
        <v>0</v>
      </c>
      <c r="H265" s="122" t="str">
        <f t="shared" si="18"/>
        <v>WEAPON_SKILL_REINFORCE_NAME_24209</v>
      </c>
      <c r="I265" s="103" t="str">
        <f t="shared" si="19"/>
        <v>WEAPON_SKILL_REINFORCE_ICON_24209</v>
      </c>
      <c r="J265" s="100" t="str">
        <f t="shared" si="17"/>
        <v>치명 수치 105 증가</v>
      </c>
    </row>
    <row r="266" spans="1:10" ht="13.8" customHeight="1">
      <c r="A266" s="101">
        <f t="shared" si="16"/>
        <v>2420903</v>
      </c>
      <c r="B266" s="100" t="s">
        <v>337</v>
      </c>
      <c r="C266" s="101">
        <f>VLOOKUP(B266,WEAPON!$B:$D,3,0)</f>
        <v>24209</v>
      </c>
      <c r="D266" s="101">
        <f>COUNTIF($C$4:C266,C266)</f>
        <v>3</v>
      </c>
      <c r="E266" s="101">
        <v>3</v>
      </c>
      <c r="F266" s="101">
        <v>110</v>
      </c>
      <c r="G266" s="101">
        <v>0</v>
      </c>
      <c r="H266" s="122" t="str">
        <f t="shared" si="18"/>
        <v>WEAPON_SKILL_REINFORCE_NAME_24209</v>
      </c>
      <c r="I266" s="103" t="str">
        <f t="shared" si="19"/>
        <v>WEAPON_SKILL_REINFORCE_ICON_24209</v>
      </c>
      <c r="J266" s="100" t="str">
        <f t="shared" si="17"/>
        <v>치명 수치 110 증가</v>
      </c>
    </row>
    <row r="267" spans="1:10" ht="13.8" customHeight="1">
      <c r="A267" s="101">
        <f t="shared" si="16"/>
        <v>2420904</v>
      </c>
      <c r="B267" s="100" t="s">
        <v>337</v>
      </c>
      <c r="C267" s="101">
        <f>VLOOKUP(B267,WEAPON!$B:$D,3,0)</f>
        <v>24209</v>
      </c>
      <c r="D267" s="101">
        <f>COUNTIF($C$4:C267,C267)</f>
        <v>4</v>
      </c>
      <c r="E267" s="101">
        <v>3</v>
      </c>
      <c r="F267" s="101">
        <v>130</v>
      </c>
      <c r="G267" s="101">
        <v>0</v>
      </c>
      <c r="H267" s="122" t="str">
        <f t="shared" si="18"/>
        <v>WEAPON_SKILL_REINFORCE_NAME_24209</v>
      </c>
      <c r="I267" s="103" t="str">
        <f t="shared" si="19"/>
        <v>WEAPON_SKILL_REINFORCE_ICON_24209</v>
      </c>
      <c r="J267" s="100" t="str">
        <f t="shared" si="17"/>
        <v>치명 수치 130 증가</v>
      </c>
    </row>
    <row r="268" spans="1:10" ht="13.8" customHeight="1">
      <c r="A268" s="101">
        <f t="shared" si="16"/>
        <v>2420905</v>
      </c>
      <c r="B268" s="100" t="s">
        <v>337</v>
      </c>
      <c r="C268" s="101">
        <f>VLOOKUP(B268,WEAPON!$B:$D,3,0)</f>
        <v>24209</v>
      </c>
      <c r="D268" s="101">
        <f>COUNTIF($C$4:C268,C268)</f>
        <v>5</v>
      </c>
      <c r="E268" s="101">
        <v>3</v>
      </c>
      <c r="F268" s="101">
        <v>135</v>
      </c>
      <c r="G268" s="101">
        <v>0</v>
      </c>
      <c r="H268" s="122" t="str">
        <f t="shared" si="18"/>
        <v>WEAPON_SKILL_REINFORCE_NAME_24209</v>
      </c>
      <c r="I268" s="103" t="str">
        <f t="shared" si="19"/>
        <v>WEAPON_SKILL_REINFORCE_ICON_24209</v>
      </c>
      <c r="J268" s="100" t="str">
        <f t="shared" si="17"/>
        <v>치명 수치 135 증가</v>
      </c>
    </row>
    <row r="269" spans="1:10" ht="13.8" customHeight="1">
      <c r="A269" s="101">
        <f t="shared" si="16"/>
        <v>2420906</v>
      </c>
      <c r="B269" s="100" t="s">
        <v>337</v>
      </c>
      <c r="C269" s="101">
        <f>VLOOKUP(B269,WEAPON!$B:$D,3,0)</f>
        <v>24209</v>
      </c>
      <c r="D269" s="101">
        <f>COUNTIF($C$4:C269,C269)</f>
        <v>6</v>
      </c>
      <c r="E269" s="101">
        <v>3</v>
      </c>
      <c r="F269" s="101">
        <v>140</v>
      </c>
      <c r="G269" s="101">
        <v>0</v>
      </c>
      <c r="H269" s="122" t="str">
        <f t="shared" si="18"/>
        <v>WEAPON_SKILL_REINFORCE_NAME_24209</v>
      </c>
      <c r="I269" s="103" t="str">
        <f t="shared" si="19"/>
        <v>WEAPON_SKILL_REINFORCE_ICON_24209</v>
      </c>
      <c r="J269" s="100" t="str">
        <f t="shared" si="17"/>
        <v>치명 수치 140 증가</v>
      </c>
    </row>
    <row r="270" spans="1:10" ht="13.8" customHeight="1">
      <c r="A270" s="101">
        <f t="shared" si="16"/>
        <v>2420907</v>
      </c>
      <c r="B270" s="100" t="s">
        <v>337</v>
      </c>
      <c r="C270" s="101">
        <f>VLOOKUP(B270,WEAPON!$B:$D,3,0)</f>
        <v>24209</v>
      </c>
      <c r="D270" s="101">
        <f>COUNTIF($C$4:C270,C270)</f>
        <v>7</v>
      </c>
      <c r="E270" s="101">
        <v>3</v>
      </c>
      <c r="F270" s="101">
        <v>160</v>
      </c>
      <c r="G270" s="101">
        <v>0</v>
      </c>
      <c r="H270" s="122" t="str">
        <f t="shared" si="18"/>
        <v>WEAPON_SKILL_REINFORCE_NAME_24209</v>
      </c>
      <c r="I270" s="103" t="str">
        <f t="shared" si="19"/>
        <v>WEAPON_SKILL_REINFORCE_ICON_24209</v>
      </c>
      <c r="J270" s="100" t="str">
        <f t="shared" si="17"/>
        <v>치명 수치 160 증가</v>
      </c>
    </row>
    <row r="271" spans="1:10" ht="13.8" customHeight="1">
      <c r="A271" s="101">
        <f t="shared" si="16"/>
        <v>2420908</v>
      </c>
      <c r="B271" s="100" t="s">
        <v>337</v>
      </c>
      <c r="C271" s="101">
        <f>VLOOKUP(B271,WEAPON!$B:$D,3,0)</f>
        <v>24209</v>
      </c>
      <c r="D271" s="101">
        <f>COUNTIF($C$4:C271,C271)</f>
        <v>8</v>
      </c>
      <c r="E271" s="101">
        <v>3</v>
      </c>
      <c r="F271" s="101">
        <v>165</v>
      </c>
      <c r="G271" s="101">
        <v>0</v>
      </c>
      <c r="H271" s="122" t="str">
        <f t="shared" si="18"/>
        <v>WEAPON_SKILL_REINFORCE_NAME_24209</v>
      </c>
      <c r="I271" s="103" t="str">
        <f t="shared" si="19"/>
        <v>WEAPON_SKILL_REINFORCE_ICON_24209</v>
      </c>
      <c r="J271" s="100" t="str">
        <f t="shared" si="17"/>
        <v>치명 수치 165 증가</v>
      </c>
    </row>
    <row r="272" spans="1:10" ht="13.8" customHeight="1">
      <c r="A272" s="101">
        <f t="shared" si="16"/>
        <v>2420909</v>
      </c>
      <c r="B272" s="100" t="s">
        <v>337</v>
      </c>
      <c r="C272" s="101">
        <f>VLOOKUP(B272,WEAPON!$B:$D,3,0)</f>
        <v>24209</v>
      </c>
      <c r="D272" s="101">
        <f>COUNTIF($C$4:C272,C272)</f>
        <v>9</v>
      </c>
      <c r="E272" s="101">
        <v>3</v>
      </c>
      <c r="F272" s="101">
        <v>170</v>
      </c>
      <c r="G272" s="101">
        <v>0</v>
      </c>
      <c r="H272" s="122" t="str">
        <f t="shared" si="18"/>
        <v>WEAPON_SKILL_REINFORCE_NAME_24209</v>
      </c>
      <c r="I272" s="103" t="str">
        <f t="shared" si="19"/>
        <v>WEAPON_SKILL_REINFORCE_ICON_24209</v>
      </c>
      <c r="J272" s="100" t="str">
        <f t="shared" si="17"/>
        <v>치명 수치 170 증가</v>
      </c>
    </row>
    <row r="273" spans="1:10" ht="13.8" customHeight="1">
      <c r="A273" s="101">
        <f t="shared" si="16"/>
        <v>2420910</v>
      </c>
      <c r="B273" s="100" t="s">
        <v>337</v>
      </c>
      <c r="C273" s="101">
        <f>VLOOKUP(B273,WEAPON!$B:$D,3,0)</f>
        <v>24209</v>
      </c>
      <c r="D273" s="101">
        <f>COUNTIF($C$4:C273,C273)</f>
        <v>10</v>
      </c>
      <c r="E273" s="101">
        <v>3</v>
      </c>
      <c r="F273" s="101">
        <v>190</v>
      </c>
      <c r="G273" s="101">
        <v>0</v>
      </c>
      <c r="H273" s="122" t="str">
        <f t="shared" si="18"/>
        <v>WEAPON_SKILL_REINFORCE_NAME_24209</v>
      </c>
      <c r="I273" s="103" t="str">
        <f t="shared" si="19"/>
        <v>WEAPON_SKILL_REINFORCE_ICON_24209</v>
      </c>
      <c r="J273" s="100" t="str">
        <f t="shared" si="17"/>
        <v>치명 수치 190 증가</v>
      </c>
    </row>
    <row r="274" spans="1:10" ht="13.8" customHeight="1">
      <c r="A274" s="101">
        <f t="shared" si="16"/>
        <v>1131901</v>
      </c>
      <c r="B274" s="100" t="s">
        <v>339</v>
      </c>
      <c r="C274" s="101">
        <f>VLOOKUP(B274,WEAPON!$B:$D,3,0)</f>
        <v>11319</v>
      </c>
      <c r="D274" s="101">
        <f>COUNTIF($C$4:C274,C274)</f>
        <v>1</v>
      </c>
      <c r="E274" s="101">
        <v>16</v>
      </c>
      <c r="F274" s="101">
        <v>1400</v>
      </c>
      <c r="G274" s="101">
        <v>0</v>
      </c>
      <c r="H274" s="122" t="str">
        <f t="shared" si="18"/>
        <v>WEAPON_SKILL_REINFORCE_NAME_11319</v>
      </c>
      <c r="I274" s="103" t="str">
        <f t="shared" si="19"/>
        <v>WEAPON_SKILL_REINFORCE_ICON_11319</v>
      </c>
      <c r="J274" s="100" t="str">
        <f t="shared" si="17"/>
        <v>공격 속도 1400 증가</v>
      </c>
    </row>
    <row r="275" spans="1:10" ht="13.8" customHeight="1">
      <c r="A275" s="101">
        <f t="shared" si="16"/>
        <v>1131902</v>
      </c>
      <c r="B275" s="100" t="s">
        <v>339</v>
      </c>
      <c r="C275" s="101">
        <f>VLOOKUP(B275,WEAPON!$B:$D,3,0)</f>
        <v>11319</v>
      </c>
      <c r="D275" s="101">
        <f>COUNTIF($C$4:C275,C275)</f>
        <v>2</v>
      </c>
      <c r="E275" s="101">
        <v>16</v>
      </c>
      <c r="F275" s="101">
        <v>1470</v>
      </c>
      <c r="G275" s="101">
        <v>0</v>
      </c>
      <c r="H275" s="122" t="str">
        <f t="shared" si="18"/>
        <v>WEAPON_SKILL_REINFORCE_NAME_11319</v>
      </c>
      <c r="I275" s="103" t="str">
        <f t="shared" si="19"/>
        <v>WEAPON_SKILL_REINFORCE_ICON_11319</v>
      </c>
      <c r="J275" s="100" t="str">
        <f t="shared" si="17"/>
        <v>공격 속도 1470 증가</v>
      </c>
    </row>
    <row r="276" spans="1:10" ht="13.8" customHeight="1">
      <c r="A276" s="101">
        <f t="shared" si="16"/>
        <v>1131903</v>
      </c>
      <c r="B276" s="100" t="s">
        <v>339</v>
      </c>
      <c r="C276" s="101">
        <f>VLOOKUP(B276,WEAPON!$B:$D,3,0)</f>
        <v>11319</v>
      </c>
      <c r="D276" s="101">
        <f>COUNTIF($C$4:C276,C276)</f>
        <v>3</v>
      </c>
      <c r="E276" s="101">
        <v>16</v>
      </c>
      <c r="F276" s="101">
        <v>1540</v>
      </c>
      <c r="G276" s="101">
        <v>0</v>
      </c>
      <c r="H276" s="122" t="str">
        <f t="shared" si="18"/>
        <v>WEAPON_SKILL_REINFORCE_NAME_11319</v>
      </c>
      <c r="I276" s="103" t="str">
        <f t="shared" si="19"/>
        <v>WEAPON_SKILL_REINFORCE_ICON_11319</v>
      </c>
      <c r="J276" s="100" t="str">
        <f t="shared" si="17"/>
        <v>공격 속도 1540 증가</v>
      </c>
    </row>
    <row r="277" spans="1:10" ht="13.8" customHeight="1">
      <c r="A277" s="101">
        <f t="shared" si="16"/>
        <v>1131904</v>
      </c>
      <c r="B277" s="100" t="s">
        <v>339</v>
      </c>
      <c r="C277" s="101">
        <f>VLOOKUP(B277,WEAPON!$B:$D,3,0)</f>
        <v>11319</v>
      </c>
      <c r="D277" s="101">
        <f>COUNTIF($C$4:C277,C277)</f>
        <v>4</v>
      </c>
      <c r="E277" s="101">
        <v>16</v>
      </c>
      <c r="F277" s="101">
        <v>1820</v>
      </c>
      <c r="G277" s="101">
        <v>0</v>
      </c>
      <c r="H277" s="122" t="str">
        <f t="shared" si="18"/>
        <v>WEAPON_SKILL_REINFORCE_NAME_11319</v>
      </c>
      <c r="I277" s="103" t="str">
        <f t="shared" si="19"/>
        <v>WEAPON_SKILL_REINFORCE_ICON_11319</v>
      </c>
      <c r="J277" s="100" t="str">
        <f t="shared" si="17"/>
        <v>공격 속도 1820 증가</v>
      </c>
    </row>
    <row r="278" spans="1:10" ht="13.8" customHeight="1">
      <c r="A278" s="101">
        <f t="shared" si="16"/>
        <v>1131905</v>
      </c>
      <c r="B278" s="100" t="s">
        <v>339</v>
      </c>
      <c r="C278" s="101">
        <f>VLOOKUP(B278,WEAPON!$B:$D,3,0)</f>
        <v>11319</v>
      </c>
      <c r="D278" s="101">
        <f>COUNTIF($C$4:C278,C278)</f>
        <v>5</v>
      </c>
      <c r="E278" s="101">
        <v>16</v>
      </c>
      <c r="F278" s="101">
        <v>1890</v>
      </c>
      <c r="G278" s="101">
        <v>0</v>
      </c>
      <c r="H278" s="122" t="str">
        <f t="shared" si="18"/>
        <v>WEAPON_SKILL_REINFORCE_NAME_11319</v>
      </c>
      <c r="I278" s="103" t="str">
        <f t="shared" si="19"/>
        <v>WEAPON_SKILL_REINFORCE_ICON_11319</v>
      </c>
      <c r="J278" s="100" t="str">
        <f t="shared" si="17"/>
        <v>공격 속도 1890 증가</v>
      </c>
    </row>
    <row r="279" spans="1:10" ht="13.8" customHeight="1">
      <c r="A279" s="101">
        <f t="shared" si="16"/>
        <v>1131906</v>
      </c>
      <c r="B279" s="100" t="s">
        <v>339</v>
      </c>
      <c r="C279" s="101">
        <f>VLOOKUP(B279,WEAPON!$B:$D,3,0)</f>
        <v>11319</v>
      </c>
      <c r="D279" s="101">
        <f>COUNTIF($C$4:C279,C279)</f>
        <v>6</v>
      </c>
      <c r="E279" s="101">
        <v>16</v>
      </c>
      <c r="F279" s="101">
        <v>1960</v>
      </c>
      <c r="G279" s="101">
        <v>0</v>
      </c>
      <c r="H279" s="122" t="str">
        <f t="shared" si="18"/>
        <v>WEAPON_SKILL_REINFORCE_NAME_11319</v>
      </c>
      <c r="I279" s="103" t="str">
        <f t="shared" si="19"/>
        <v>WEAPON_SKILL_REINFORCE_ICON_11319</v>
      </c>
      <c r="J279" s="100" t="str">
        <f t="shared" si="17"/>
        <v>공격 속도 1960 증가</v>
      </c>
    </row>
    <row r="280" spans="1:10" ht="13.8" customHeight="1">
      <c r="A280" s="101">
        <f t="shared" si="16"/>
        <v>1131907</v>
      </c>
      <c r="B280" s="100" t="s">
        <v>339</v>
      </c>
      <c r="C280" s="101">
        <f>VLOOKUP(B280,WEAPON!$B:$D,3,0)</f>
        <v>11319</v>
      </c>
      <c r="D280" s="101">
        <f>COUNTIF($C$4:C280,C280)</f>
        <v>7</v>
      </c>
      <c r="E280" s="101">
        <v>16</v>
      </c>
      <c r="F280" s="101">
        <v>2240</v>
      </c>
      <c r="G280" s="101">
        <v>0</v>
      </c>
      <c r="H280" s="122" t="str">
        <f t="shared" si="18"/>
        <v>WEAPON_SKILL_REINFORCE_NAME_11319</v>
      </c>
      <c r="I280" s="103" t="str">
        <f t="shared" si="19"/>
        <v>WEAPON_SKILL_REINFORCE_ICON_11319</v>
      </c>
      <c r="J280" s="100" t="str">
        <f t="shared" si="17"/>
        <v>공격 속도 2240 증가</v>
      </c>
    </row>
    <row r="281" spans="1:10" ht="13.8" customHeight="1">
      <c r="A281" s="101">
        <f t="shared" si="16"/>
        <v>1131908</v>
      </c>
      <c r="B281" s="100" t="s">
        <v>339</v>
      </c>
      <c r="C281" s="101">
        <f>VLOOKUP(B281,WEAPON!$B:$D,3,0)</f>
        <v>11319</v>
      </c>
      <c r="D281" s="101">
        <f>COUNTIF($C$4:C281,C281)</f>
        <v>8</v>
      </c>
      <c r="E281" s="101">
        <v>16</v>
      </c>
      <c r="F281" s="101">
        <v>2310</v>
      </c>
      <c r="G281" s="101">
        <v>0</v>
      </c>
      <c r="H281" s="122" t="str">
        <f t="shared" si="18"/>
        <v>WEAPON_SKILL_REINFORCE_NAME_11319</v>
      </c>
      <c r="I281" s="103" t="str">
        <f t="shared" si="19"/>
        <v>WEAPON_SKILL_REINFORCE_ICON_11319</v>
      </c>
      <c r="J281" s="100" t="str">
        <f t="shared" si="17"/>
        <v>공격 속도 2310 증가</v>
      </c>
    </row>
    <row r="282" spans="1:10" ht="13.8" customHeight="1">
      <c r="A282" s="101">
        <f t="shared" si="16"/>
        <v>1131909</v>
      </c>
      <c r="B282" s="100" t="s">
        <v>339</v>
      </c>
      <c r="C282" s="101">
        <f>VLOOKUP(B282,WEAPON!$B:$D,3,0)</f>
        <v>11319</v>
      </c>
      <c r="D282" s="101">
        <f>COUNTIF($C$4:C282,C282)</f>
        <v>9</v>
      </c>
      <c r="E282" s="101">
        <v>16</v>
      </c>
      <c r="F282" s="101">
        <v>2380</v>
      </c>
      <c r="G282" s="101">
        <v>0</v>
      </c>
      <c r="H282" s="122" t="str">
        <f t="shared" si="18"/>
        <v>WEAPON_SKILL_REINFORCE_NAME_11319</v>
      </c>
      <c r="I282" s="103" t="str">
        <f t="shared" si="19"/>
        <v>WEAPON_SKILL_REINFORCE_ICON_11319</v>
      </c>
      <c r="J282" s="100" t="str">
        <f t="shared" si="17"/>
        <v>공격 속도 2380 증가</v>
      </c>
    </row>
    <row r="283" spans="1:10" ht="13.8" customHeight="1">
      <c r="A283" s="101">
        <f t="shared" si="16"/>
        <v>1131910</v>
      </c>
      <c r="B283" s="100" t="s">
        <v>339</v>
      </c>
      <c r="C283" s="101">
        <f>VLOOKUP(B283,WEAPON!$B:$D,3,0)</f>
        <v>11319</v>
      </c>
      <c r="D283" s="101">
        <f>COUNTIF($C$4:C283,C283)</f>
        <v>10</v>
      </c>
      <c r="E283" s="101">
        <v>16</v>
      </c>
      <c r="F283" s="101">
        <v>2660</v>
      </c>
      <c r="G283" s="101">
        <v>0</v>
      </c>
      <c r="H283" s="122" t="str">
        <f t="shared" si="18"/>
        <v>WEAPON_SKILL_REINFORCE_NAME_11319</v>
      </c>
      <c r="I283" s="103" t="str">
        <f t="shared" si="19"/>
        <v>WEAPON_SKILL_REINFORCE_ICON_11319</v>
      </c>
      <c r="J283" s="100" t="str">
        <f t="shared" si="17"/>
        <v>공격 속도 2660 증가</v>
      </c>
    </row>
    <row r="284" spans="1:10" ht="13.8" customHeight="1">
      <c r="A284" s="101">
        <f t="shared" si="16"/>
        <v>2411001</v>
      </c>
      <c r="B284" s="100" t="s">
        <v>341</v>
      </c>
      <c r="C284" s="101">
        <f>VLOOKUP(B284,WEAPON!$B:$D,3,0)</f>
        <v>24110</v>
      </c>
      <c r="D284" s="101">
        <f>COUNTIF($C$4:C284,C284)</f>
        <v>1</v>
      </c>
      <c r="E284" s="101">
        <v>15</v>
      </c>
      <c r="F284" s="101">
        <v>160</v>
      </c>
      <c r="G284" s="101">
        <v>0</v>
      </c>
      <c r="H284" s="122" t="str">
        <f t="shared" si="18"/>
        <v>WEAPON_SKILL_REINFORCE_NAME_24110</v>
      </c>
      <c r="I284" s="103" t="str">
        <f t="shared" si="19"/>
        <v>WEAPON_SKILL_REINFORCE_ICON_24110</v>
      </c>
      <c r="J284" s="100" t="str">
        <f t="shared" si="17"/>
        <v>명중 수치 160 증가</v>
      </c>
    </row>
    <row r="285" spans="1:10" ht="13.8" customHeight="1">
      <c r="A285" s="101">
        <f t="shared" si="16"/>
        <v>2411002</v>
      </c>
      <c r="B285" s="100" t="s">
        <v>341</v>
      </c>
      <c r="C285" s="101">
        <f>VLOOKUP(B285,WEAPON!$B:$D,3,0)</f>
        <v>24110</v>
      </c>
      <c r="D285" s="101">
        <f>COUNTIF($C$4:C285,C285)</f>
        <v>2</v>
      </c>
      <c r="E285" s="101">
        <v>15</v>
      </c>
      <c r="F285" s="101">
        <v>168</v>
      </c>
      <c r="G285" s="101">
        <v>0</v>
      </c>
      <c r="H285" s="122" t="str">
        <f t="shared" si="18"/>
        <v>WEAPON_SKILL_REINFORCE_NAME_24110</v>
      </c>
      <c r="I285" s="103" t="str">
        <f t="shared" si="19"/>
        <v>WEAPON_SKILL_REINFORCE_ICON_24110</v>
      </c>
      <c r="J285" s="100" t="str">
        <f t="shared" si="17"/>
        <v>명중 수치 168 증가</v>
      </c>
    </row>
    <row r="286" spans="1:10" ht="13.8" customHeight="1">
      <c r="A286" s="101">
        <f t="shared" si="16"/>
        <v>2411003</v>
      </c>
      <c r="B286" s="100" t="s">
        <v>341</v>
      </c>
      <c r="C286" s="101">
        <f>VLOOKUP(B286,WEAPON!$B:$D,3,0)</f>
        <v>24110</v>
      </c>
      <c r="D286" s="101">
        <f>COUNTIF($C$4:C286,C286)</f>
        <v>3</v>
      </c>
      <c r="E286" s="101">
        <v>15</v>
      </c>
      <c r="F286" s="101">
        <v>176</v>
      </c>
      <c r="G286" s="101">
        <v>0</v>
      </c>
      <c r="H286" s="122" t="str">
        <f t="shared" si="18"/>
        <v>WEAPON_SKILL_REINFORCE_NAME_24110</v>
      </c>
      <c r="I286" s="103" t="str">
        <f t="shared" si="19"/>
        <v>WEAPON_SKILL_REINFORCE_ICON_24110</v>
      </c>
      <c r="J286" s="100" t="str">
        <f t="shared" si="17"/>
        <v>명중 수치 176 증가</v>
      </c>
    </row>
    <row r="287" spans="1:10" ht="13.8" customHeight="1">
      <c r="A287" s="101">
        <f t="shared" si="16"/>
        <v>2411004</v>
      </c>
      <c r="B287" s="100" t="s">
        <v>341</v>
      </c>
      <c r="C287" s="101">
        <f>VLOOKUP(B287,WEAPON!$B:$D,3,0)</f>
        <v>24110</v>
      </c>
      <c r="D287" s="101">
        <f>COUNTIF($C$4:C287,C287)</f>
        <v>4</v>
      </c>
      <c r="E287" s="101">
        <v>15</v>
      </c>
      <c r="F287" s="101">
        <v>208</v>
      </c>
      <c r="G287" s="101">
        <v>0</v>
      </c>
      <c r="H287" s="122" t="str">
        <f t="shared" si="18"/>
        <v>WEAPON_SKILL_REINFORCE_NAME_24110</v>
      </c>
      <c r="I287" s="103" t="str">
        <f t="shared" si="19"/>
        <v>WEAPON_SKILL_REINFORCE_ICON_24110</v>
      </c>
      <c r="J287" s="100" t="str">
        <f t="shared" si="17"/>
        <v>명중 수치 208 증가</v>
      </c>
    </row>
    <row r="288" spans="1:10" ht="13.8" customHeight="1">
      <c r="A288" s="101">
        <f t="shared" si="16"/>
        <v>2411005</v>
      </c>
      <c r="B288" s="100" t="s">
        <v>341</v>
      </c>
      <c r="C288" s="101">
        <f>VLOOKUP(B288,WEAPON!$B:$D,3,0)</f>
        <v>24110</v>
      </c>
      <c r="D288" s="101">
        <f>COUNTIF($C$4:C288,C288)</f>
        <v>5</v>
      </c>
      <c r="E288" s="101">
        <v>15</v>
      </c>
      <c r="F288" s="101">
        <v>216</v>
      </c>
      <c r="G288" s="101">
        <v>0</v>
      </c>
      <c r="H288" s="122" t="str">
        <f t="shared" si="18"/>
        <v>WEAPON_SKILL_REINFORCE_NAME_24110</v>
      </c>
      <c r="I288" s="103" t="str">
        <f t="shared" si="19"/>
        <v>WEAPON_SKILL_REINFORCE_ICON_24110</v>
      </c>
      <c r="J288" s="100" t="str">
        <f t="shared" si="17"/>
        <v>명중 수치 216 증가</v>
      </c>
    </row>
    <row r="289" spans="1:10" ht="13.8" customHeight="1">
      <c r="A289" s="101">
        <f t="shared" si="16"/>
        <v>2411006</v>
      </c>
      <c r="B289" s="100" t="s">
        <v>341</v>
      </c>
      <c r="C289" s="101">
        <f>VLOOKUP(B289,WEAPON!$B:$D,3,0)</f>
        <v>24110</v>
      </c>
      <c r="D289" s="101">
        <f>COUNTIF($C$4:C289,C289)</f>
        <v>6</v>
      </c>
      <c r="E289" s="101">
        <v>15</v>
      </c>
      <c r="F289" s="101">
        <v>224</v>
      </c>
      <c r="G289" s="101">
        <v>0</v>
      </c>
      <c r="H289" s="122" t="str">
        <f t="shared" si="18"/>
        <v>WEAPON_SKILL_REINFORCE_NAME_24110</v>
      </c>
      <c r="I289" s="103" t="str">
        <f t="shared" si="19"/>
        <v>WEAPON_SKILL_REINFORCE_ICON_24110</v>
      </c>
      <c r="J289" s="100" t="str">
        <f t="shared" si="17"/>
        <v>명중 수치 224 증가</v>
      </c>
    </row>
    <row r="290" spans="1:10" ht="13.8" customHeight="1">
      <c r="A290" s="101">
        <f t="shared" si="16"/>
        <v>2411007</v>
      </c>
      <c r="B290" s="100" t="s">
        <v>341</v>
      </c>
      <c r="C290" s="101">
        <f>VLOOKUP(B290,WEAPON!$B:$D,3,0)</f>
        <v>24110</v>
      </c>
      <c r="D290" s="101">
        <f>COUNTIF($C$4:C290,C290)</f>
        <v>7</v>
      </c>
      <c r="E290" s="101">
        <v>15</v>
      </c>
      <c r="F290" s="101">
        <v>256</v>
      </c>
      <c r="G290" s="101">
        <v>0</v>
      </c>
      <c r="H290" s="122" t="str">
        <f t="shared" si="18"/>
        <v>WEAPON_SKILL_REINFORCE_NAME_24110</v>
      </c>
      <c r="I290" s="103" t="str">
        <f t="shared" si="19"/>
        <v>WEAPON_SKILL_REINFORCE_ICON_24110</v>
      </c>
      <c r="J290" s="100" t="str">
        <f t="shared" si="17"/>
        <v>명중 수치 256 증가</v>
      </c>
    </row>
    <row r="291" spans="1:10" ht="13.8" customHeight="1">
      <c r="A291" s="101">
        <f t="shared" si="16"/>
        <v>2411008</v>
      </c>
      <c r="B291" s="100" t="s">
        <v>341</v>
      </c>
      <c r="C291" s="101">
        <f>VLOOKUP(B291,WEAPON!$B:$D,3,0)</f>
        <v>24110</v>
      </c>
      <c r="D291" s="101">
        <f>COUNTIF($C$4:C291,C291)</f>
        <v>8</v>
      </c>
      <c r="E291" s="101">
        <v>15</v>
      </c>
      <c r="F291" s="101">
        <v>264</v>
      </c>
      <c r="G291" s="101">
        <v>0</v>
      </c>
      <c r="H291" s="122" t="str">
        <f t="shared" si="18"/>
        <v>WEAPON_SKILL_REINFORCE_NAME_24110</v>
      </c>
      <c r="I291" s="103" t="str">
        <f t="shared" si="19"/>
        <v>WEAPON_SKILL_REINFORCE_ICON_24110</v>
      </c>
      <c r="J291" s="100" t="str">
        <f t="shared" si="17"/>
        <v>명중 수치 264 증가</v>
      </c>
    </row>
    <row r="292" spans="1:10" ht="13.8" customHeight="1">
      <c r="A292" s="101">
        <f t="shared" si="16"/>
        <v>2411009</v>
      </c>
      <c r="B292" s="100" t="s">
        <v>341</v>
      </c>
      <c r="C292" s="101">
        <f>VLOOKUP(B292,WEAPON!$B:$D,3,0)</f>
        <v>24110</v>
      </c>
      <c r="D292" s="101">
        <f>COUNTIF($C$4:C292,C292)</f>
        <v>9</v>
      </c>
      <c r="E292" s="101">
        <v>15</v>
      </c>
      <c r="F292" s="101">
        <v>272</v>
      </c>
      <c r="G292" s="101">
        <v>0</v>
      </c>
      <c r="H292" s="122" t="str">
        <f t="shared" si="18"/>
        <v>WEAPON_SKILL_REINFORCE_NAME_24110</v>
      </c>
      <c r="I292" s="103" t="str">
        <f t="shared" si="19"/>
        <v>WEAPON_SKILL_REINFORCE_ICON_24110</v>
      </c>
      <c r="J292" s="100" t="str">
        <f t="shared" si="17"/>
        <v>명중 수치 272 증가</v>
      </c>
    </row>
    <row r="293" spans="1:10" ht="13.8" customHeight="1">
      <c r="A293" s="101">
        <f t="shared" si="16"/>
        <v>2411010</v>
      </c>
      <c r="B293" s="100" t="s">
        <v>341</v>
      </c>
      <c r="C293" s="101">
        <f>VLOOKUP(B293,WEAPON!$B:$D,3,0)</f>
        <v>24110</v>
      </c>
      <c r="D293" s="101">
        <f>COUNTIF($C$4:C293,C293)</f>
        <v>10</v>
      </c>
      <c r="E293" s="101">
        <v>15</v>
      </c>
      <c r="F293" s="101">
        <v>304</v>
      </c>
      <c r="G293" s="101">
        <v>0</v>
      </c>
      <c r="H293" s="122" t="str">
        <f t="shared" si="18"/>
        <v>WEAPON_SKILL_REINFORCE_NAME_24110</v>
      </c>
      <c r="I293" s="103" t="str">
        <f t="shared" si="19"/>
        <v>WEAPON_SKILL_REINFORCE_ICON_24110</v>
      </c>
      <c r="J293" s="100" t="str">
        <f t="shared" si="17"/>
        <v>명중 수치 304 증가</v>
      </c>
    </row>
    <row r="294" spans="1:10" ht="13.8" customHeight="1">
      <c r="A294" s="101">
        <f t="shared" si="16"/>
        <v>1132001</v>
      </c>
      <c r="B294" s="100" t="s">
        <v>343</v>
      </c>
      <c r="C294" s="101">
        <f>VLOOKUP(B294,WEAPON!$B:$D,3,0)</f>
        <v>11320</v>
      </c>
      <c r="D294" s="101">
        <f>COUNTIF($C$4:C294,C294)</f>
        <v>1</v>
      </c>
      <c r="E294" s="101">
        <v>2</v>
      </c>
      <c r="F294" s="101">
        <v>2000</v>
      </c>
      <c r="G294" s="101">
        <v>0</v>
      </c>
      <c r="H294" s="122" t="str">
        <f t="shared" si="18"/>
        <v>WEAPON_SKILL_REINFORCE_NAME_11320</v>
      </c>
      <c r="I294" s="103" t="str">
        <f t="shared" si="19"/>
        <v>WEAPON_SKILL_REINFORCE_ICON_11320</v>
      </c>
      <c r="J294" s="100" t="str">
        <f t="shared" si="17"/>
        <v>치명 대미지 2000 증가</v>
      </c>
    </row>
    <row r="295" spans="1:10" ht="13.8" customHeight="1">
      <c r="A295" s="101">
        <f t="shared" si="16"/>
        <v>1132002</v>
      </c>
      <c r="B295" s="100" t="s">
        <v>343</v>
      </c>
      <c r="C295" s="101">
        <f>VLOOKUP(B295,WEAPON!$B:$D,3,0)</f>
        <v>11320</v>
      </c>
      <c r="D295" s="101">
        <f>COUNTIF($C$4:C295,C295)</f>
        <v>2</v>
      </c>
      <c r="E295" s="101">
        <v>2</v>
      </c>
      <c r="F295" s="101">
        <v>2100</v>
      </c>
      <c r="G295" s="101">
        <v>0</v>
      </c>
      <c r="H295" s="122" t="str">
        <f t="shared" si="18"/>
        <v>WEAPON_SKILL_REINFORCE_NAME_11320</v>
      </c>
      <c r="I295" s="103" t="str">
        <f t="shared" si="19"/>
        <v>WEAPON_SKILL_REINFORCE_ICON_11320</v>
      </c>
      <c r="J295" s="100" t="str">
        <f t="shared" si="17"/>
        <v>치명 대미지 2100 증가</v>
      </c>
    </row>
    <row r="296" spans="1:10" ht="13.8" customHeight="1">
      <c r="A296" s="101">
        <f t="shared" si="16"/>
        <v>1132003</v>
      </c>
      <c r="B296" s="100" t="s">
        <v>343</v>
      </c>
      <c r="C296" s="101">
        <f>VLOOKUP(B296,WEAPON!$B:$D,3,0)</f>
        <v>11320</v>
      </c>
      <c r="D296" s="101">
        <f>COUNTIF($C$4:C296,C296)</f>
        <v>3</v>
      </c>
      <c r="E296" s="101">
        <v>2</v>
      </c>
      <c r="F296" s="101">
        <v>2200</v>
      </c>
      <c r="G296" s="101">
        <v>0</v>
      </c>
      <c r="H296" s="122" t="str">
        <f t="shared" si="18"/>
        <v>WEAPON_SKILL_REINFORCE_NAME_11320</v>
      </c>
      <c r="I296" s="103" t="str">
        <f t="shared" si="19"/>
        <v>WEAPON_SKILL_REINFORCE_ICON_11320</v>
      </c>
      <c r="J296" s="100" t="str">
        <f t="shared" si="17"/>
        <v>치명 대미지 2200 증가</v>
      </c>
    </row>
    <row r="297" spans="1:10" ht="13.8" customHeight="1">
      <c r="A297" s="101">
        <f t="shared" si="16"/>
        <v>1132004</v>
      </c>
      <c r="B297" s="100" t="s">
        <v>343</v>
      </c>
      <c r="C297" s="101">
        <f>VLOOKUP(B297,WEAPON!$B:$D,3,0)</f>
        <v>11320</v>
      </c>
      <c r="D297" s="101">
        <f>COUNTIF($C$4:C297,C297)</f>
        <v>4</v>
      </c>
      <c r="E297" s="101">
        <v>2</v>
      </c>
      <c r="F297" s="101">
        <v>2600</v>
      </c>
      <c r="G297" s="101">
        <v>0</v>
      </c>
      <c r="H297" s="122" t="str">
        <f t="shared" si="18"/>
        <v>WEAPON_SKILL_REINFORCE_NAME_11320</v>
      </c>
      <c r="I297" s="103" t="str">
        <f t="shared" si="19"/>
        <v>WEAPON_SKILL_REINFORCE_ICON_11320</v>
      </c>
      <c r="J297" s="100" t="str">
        <f t="shared" si="17"/>
        <v>치명 대미지 2600 증가</v>
      </c>
    </row>
    <row r="298" spans="1:10" ht="13.8" customHeight="1">
      <c r="A298" s="101">
        <f t="shared" si="16"/>
        <v>1132005</v>
      </c>
      <c r="B298" s="100" t="s">
        <v>343</v>
      </c>
      <c r="C298" s="101">
        <f>VLOOKUP(B298,WEAPON!$B:$D,3,0)</f>
        <v>11320</v>
      </c>
      <c r="D298" s="101">
        <f>COUNTIF($C$4:C298,C298)</f>
        <v>5</v>
      </c>
      <c r="E298" s="101">
        <v>2</v>
      </c>
      <c r="F298" s="101">
        <v>2700</v>
      </c>
      <c r="G298" s="101">
        <v>0</v>
      </c>
      <c r="H298" s="122" t="str">
        <f t="shared" si="18"/>
        <v>WEAPON_SKILL_REINFORCE_NAME_11320</v>
      </c>
      <c r="I298" s="103" t="str">
        <f t="shared" si="19"/>
        <v>WEAPON_SKILL_REINFORCE_ICON_11320</v>
      </c>
      <c r="J298" s="100" t="str">
        <f t="shared" si="17"/>
        <v>치명 대미지 2700 증가</v>
      </c>
    </row>
    <row r="299" spans="1:10" ht="13.8" customHeight="1">
      <c r="A299" s="101">
        <f t="shared" si="16"/>
        <v>1132006</v>
      </c>
      <c r="B299" s="100" t="s">
        <v>343</v>
      </c>
      <c r="C299" s="101">
        <f>VLOOKUP(B299,WEAPON!$B:$D,3,0)</f>
        <v>11320</v>
      </c>
      <c r="D299" s="101">
        <f>COUNTIF($C$4:C299,C299)</f>
        <v>6</v>
      </c>
      <c r="E299" s="101">
        <v>2</v>
      </c>
      <c r="F299" s="101">
        <v>2800</v>
      </c>
      <c r="G299" s="101">
        <v>0</v>
      </c>
      <c r="H299" s="122" t="str">
        <f t="shared" si="18"/>
        <v>WEAPON_SKILL_REINFORCE_NAME_11320</v>
      </c>
      <c r="I299" s="103" t="str">
        <f t="shared" si="19"/>
        <v>WEAPON_SKILL_REINFORCE_ICON_11320</v>
      </c>
      <c r="J299" s="100" t="str">
        <f t="shared" si="17"/>
        <v>치명 대미지 2800 증가</v>
      </c>
    </row>
    <row r="300" spans="1:10" ht="13.8" customHeight="1">
      <c r="A300" s="101">
        <f t="shared" si="16"/>
        <v>1132007</v>
      </c>
      <c r="B300" s="100" t="s">
        <v>343</v>
      </c>
      <c r="C300" s="101">
        <f>VLOOKUP(B300,WEAPON!$B:$D,3,0)</f>
        <v>11320</v>
      </c>
      <c r="D300" s="101">
        <f>COUNTIF($C$4:C300,C300)</f>
        <v>7</v>
      </c>
      <c r="E300" s="101">
        <v>2</v>
      </c>
      <c r="F300" s="101">
        <v>3200</v>
      </c>
      <c r="G300" s="101">
        <v>0</v>
      </c>
      <c r="H300" s="122" t="str">
        <f t="shared" si="18"/>
        <v>WEAPON_SKILL_REINFORCE_NAME_11320</v>
      </c>
      <c r="I300" s="103" t="str">
        <f t="shared" si="19"/>
        <v>WEAPON_SKILL_REINFORCE_ICON_11320</v>
      </c>
      <c r="J300" s="100" t="str">
        <f t="shared" si="17"/>
        <v>치명 대미지 3200 증가</v>
      </c>
    </row>
    <row r="301" spans="1:10" ht="13.8" customHeight="1">
      <c r="A301" s="101">
        <f t="shared" si="16"/>
        <v>1132008</v>
      </c>
      <c r="B301" s="100" t="s">
        <v>343</v>
      </c>
      <c r="C301" s="101">
        <f>VLOOKUP(B301,WEAPON!$B:$D,3,0)</f>
        <v>11320</v>
      </c>
      <c r="D301" s="101">
        <f>COUNTIF($C$4:C301,C301)</f>
        <v>8</v>
      </c>
      <c r="E301" s="101">
        <v>2</v>
      </c>
      <c r="F301" s="101">
        <v>3300</v>
      </c>
      <c r="G301" s="101">
        <v>0</v>
      </c>
      <c r="H301" s="122" t="str">
        <f t="shared" si="18"/>
        <v>WEAPON_SKILL_REINFORCE_NAME_11320</v>
      </c>
      <c r="I301" s="103" t="str">
        <f t="shared" si="19"/>
        <v>WEAPON_SKILL_REINFORCE_ICON_11320</v>
      </c>
      <c r="J301" s="100" t="str">
        <f t="shared" si="17"/>
        <v>치명 대미지 3300 증가</v>
      </c>
    </row>
    <row r="302" spans="1:10" ht="13.8" customHeight="1">
      <c r="A302" s="101">
        <f t="shared" si="16"/>
        <v>1132009</v>
      </c>
      <c r="B302" s="100" t="s">
        <v>343</v>
      </c>
      <c r="C302" s="101">
        <f>VLOOKUP(B302,WEAPON!$B:$D,3,0)</f>
        <v>11320</v>
      </c>
      <c r="D302" s="101">
        <f>COUNTIF($C$4:C302,C302)</f>
        <v>9</v>
      </c>
      <c r="E302" s="101">
        <v>2</v>
      </c>
      <c r="F302" s="101">
        <v>3400</v>
      </c>
      <c r="G302" s="101">
        <v>0</v>
      </c>
      <c r="H302" s="122" t="str">
        <f t="shared" si="18"/>
        <v>WEAPON_SKILL_REINFORCE_NAME_11320</v>
      </c>
      <c r="I302" s="103" t="str">
        <f t="shared" si="19"/>
        <v>WEAPON_SKILL_REINFORCE_ICON_11320</v>
      </c>
      <c r="J302" s="100" t="str">
        <f t="shared" si="17"/>
        <v>치명 대미지 3400 증가</v>
      </c>
    </row>
    <row r="303" spans="1:10" ht="13.8" customHeight="1">
      <c r="A303" s="101">
        <f t="shared" si="16"/>
        <v>1132010</v>
      </c>
      <c r="B303" s="100" t="s">
        <v>343</v>
      </c>
      <c r="C303" s="101">
        <f>VLOOKUP(B303,WEAPON!$B:$D,3,0)</f>
        <v>11320</v>
      </c>
      <c r="D303" s="101">
        <f>COUNTIF($C$4:C303,C303)</f>
        <v>10</v>
      </c>
      <c r="E303" s="101">
        <v>2</v>
      </c>
      <c r="F303" s="101">
        <v>3800</v>
      </c>
      <c r="G303" s="101">
        <v>0</v>
      </c>
      <c r="H303" s="122" t="str">
        <f t="shared" si="18"/>
        <v>WEAPON_SKILL_REINFORCE_NAME_11320</v>
      </c>
      <c r="I303" s="103" t="str">
        <f t="shared" si="19"/>
        <v>WEAPON_SKILL_REINFORCE_ICON_11320</v>
      </c>
      <c r="J303" s="100" t="str">
        <f t="shared" si="17"/>
        <v>치명 대미지 3800 증가</v>
      </c>
    </row>
    <row r="304" spans="1:10" ht="13.8" customHeight="1">
      <c r="A304" s="101">
        <f t="shared" si="16"/>
        <v>1112101</v>
      </c>
      <c r="B304" s="100" t="s">
        <v>345</v>
      </c>
      <c r="C304" s="101">
        <f>VLOOKUP(B304,WEAPON!$B:$D,3,0)</f>
        <v>11121</v>
      </c>
      <c r="D304" s="101">
        <f>COUNTIF($C$4:C304,C304)</f>
        <v>1</v>
      </c>
      <c r="E304" s="101">
        <v>2</v>
      </c>
      <c r="F304" s="101">
        <v>2000</v>
      </c>
      <c r="G304" s="101">
        <v>0</v>
      </c>
      <c r="H304" s="122" t="str">
        <f t="shared" si="18"/>
        <v>WEAPON_SKILL_REINFORCE_NAME_11121</v>
      </c>
      <c r="I304" s="103" t="str">
        <f t="shared" si="19"/>
        <v>WEAPON_SKILL_REINFORCE_ICON_11121</v>
      </c>
      <c r="J304" s="100" t="str">
        <f t="shared" si="17"/>
        <v>치명 대미지 2000 증가</v>
      </c>
    </row>
    <row r="305" spans="1:10" ht="13.8" customHeight="1">
      <c r="A305" s="101">
        <f t="shared" si="16"/>
        <v>1112102</v>
      </c>
      <c r="B305" s="100" t="s">
        <v>345</v>
      </c>
      <c r="C305" s="101">
        <f>VLOOKUP(B305,WEAPON!$B:$D,3,0)</f>
        <v>11121</v>
      </c>
      <c r="D305" s="101">
        <f>COUNTIF($C$4:C305,C305)</f>
        <v>2</v>
      </c>
      <c r="E305" s="101">
        <v>2</v>
      </c>
      <c r="F305" s="101">
        <v>2100</v>
      </c>
      <c r="G305" s="101">
        <v>0</v>
      </c>
      <c r="H305" s="122" t="str">
        <f t="shared" si="18"/>
        <v>WEAPON_SKILL_REINFORCE_NAME_11121</v>
      </c>
      <c r="I305" s="103" t="str">
        <f t="shared" si="19"/>
        <v>WEAPON_SKILL_REINFORCE_ICON_11121</v>
      </c>
      <c r="J305" s="100" t="str">
        <f t="shared" si="17"/>
        <v>치명 대미지 2100 증가</v>
      </c>
    </row>
    <row r="306" spans="1:10" ht="13.8" customHeight="1">
      <c r="A306" s="101">
        <f t="shared" si="16"/>
        <v>1112103</v>
      </c>
      <c r="B306" s="100" t="s">
        <v>345</v>
      </c>
      <c r="C306" s="101">
        <f>VLOOKUP(B306,WEAPON!$B:$D,3,0)</f>
        <v>11121</v>
      </c>
      <c r="D306" s="101">
        <f>COUNTIF($C$4:C306,C306)</f>
        <v>3</v>
      </c>
      <c r="E306" s="101">
        <v>2</v>
      </c>
      <c r="F306" s="101">
        <v>2200</v>
      </c>
      <c r="G306" s="101">
        <v>0</v>
      </c>
      <c r="H306" s="122" t="str">
        <f t="shared" si="18"/>
        <v>WEAPON_SKILL_REINFORCE_NAME_11121</v>
      </c>
      <c r="I306" s="103" t="str">
        <f t="shared" si="19"/>
        <v>WEAPON_SKILL_REINFORCE_ICON_11121</v>
      </c>
      <c r="J306" s="100" t="str">
        <f t="shared" si="17"/>
        <v>치명 대미지 2200 증가</v>
      </c>
    </row>
    <row r="307" spans="1:10" ht="13.8" customHeight="1">
      <c r="A307" s="101">
        <f t="shared" si="16"/>
        <v>1112104</v>
      </c>
      <c r="B307" s="100" t="s">
        <v>345</v>
      </c>
      <c r="C307" s="101">
        <f>VLOOKUP(B307,WEAPON!$B:$D,3,0)</f>
        <v>11121</v>
      </c>
      <c r="D307" s="101">
        <f>COUNTIF($C$4:C307,C307)</f>
        <v>4</v>
      </c>
      <c r="E307" s="101">
        <v>2</v>
      </c>
      <c r="F307" s="101">
        <v>2600</v>
      </c>
      <c r="G307" s="101">
        <v>0</v>
      </c>
      <c r="H307" s="122" t="str">
        <f t="shared" si="18"/>
        <v>WEAPON_SKILL_REINFORCE_NAME_11121</v>
      </c>
      <c r="I307" s="103" t="str">
        <f t="shared" si="19"/>
        <v>WEAPON_SKILL_REINFORCE_ICON_11121</v>
      </c>
      <c r="J307" s="100" t="str">
        <f t="shared" si="17"/>
        <v>치명 대미지 2600 증가</v>
      </c>
    </row>
    <row r="308" spans="1:10" ht="13.8" customHeight="1">
      <c r="A308" s="101">
        <f t="shared" si="16"/>
        <v>1112105</v>
      </c>
      <c r="B308" s="100" t="s">
        <v>345</v>
      </c>
      <c r="C308" s="101">
        <f>VLOOKUP(B308,WEAPON!$B:$D,3,0)</f>
        <v>11121</v>
      </c>
      <c r="D308" s="101">
        <f>COUNTIF($C$4:C308,C308)</f>
        <v>5</v>
      </c>
      <c r="E308" s="101">
        <v>2</v>
      </c>
      <c r="F308" s="101">
        <v>2700</v>
      </c>
      <c r="G308" s="101">
        <v>0</v>
      </c>
      <c r="H308" s="122" t="str">
        <f t="shared" si="18"/>
        <v>WEAPON_SKILL_REINFORCE_NAME_11121</v>
      </c>
      <c r="I308" s="103" t="str">
        <f t="shared" si="19"/>
        <v>WEAPON_SKILL_REINFORCE_ICON_11121</v>
      </c>
      <c r="J308" s="100" t="str">
        <f t="shared" si="17"/>
        <v>치명 대미지 2700 증가</v>
      </c>
    </row>
    <row r="309" spans="1:10" ht="13.8" customHeight="1">
      <c r="A309" s="101">
        <f t="shared" si="16"/>
        <v>1112106</v>
      </c>
      <c r="B309" s="100" t="s">
        <v>345</v>
      </c>
      <c r="C309" s="101">
        <f>VLOOKUP(B309,WEAPON!$B:$D,3,0)</f>
        <v>11121</v>
      </c>
      <c r="D309" s="101">
        <f>COUNTIF($C$4:C309,C309)</f>
        <v>6</v>
      </c>
      <c r="E309" s="101">
        <v>2</v>
      </c>
      <c r="F309" s="101">
        <v>2800</v>
      </c>
      <c r="G309" s="101">
        <v>0</v>
      </c>
      <c r="H309" s="122" t="str">
        <f t="shared" si="18"/>
        <v>WEAPON_SKILL_REINFORCE_NAME_11121</v>
      </c>
      <c r="I309" s="103" t="str">
        <f t="shared" si="19"/>
        <v>WEAPON_SKILL_REINFORCE_ICON_11121</v>
      </c>
      <c r="J309" s="100" t="str">
        <f t="shared" si="17"/>
        <v>치명 대미지 2800 증가</v>
      </c>
    </row>
    <row r="310" spans="1:10" ht="13.8" customHeight="1">
      <c r="A310" s="101">
        <f t="shared" si="16"/>
        <v>1112107</v>
      </c>
      <c r="B310" s="100" t="s">
        <v>345</v>
      </c>
      <c r="C310" s="101">
        <f>VLOOKUP(B310,WEAPON!$B:$D,3,0)</f>
        <v>11121</v>
      </c>
      <c r="D310" s="101">
        <f>COUNTIF($C$4:C310,C310)</f>
        <v>7</v>
      </c>
      <c r="E310" s="101">
        <v>2</v>
      </c>
      <c r="F310" s="101">
        <v>3200</v>
      </c>
      <c r="G310" s="101">
        <v>0</v>
      </c>
      <c r="H310" s="122" t="str">
        <f t="shared" si="18"/>
        <v>WEAPON_SKILL_REINFORCE_NAME_11121</v>
      </c>
      <c r="I310" s="103" t="str">
        <f t="shared" si="19"/>
        <v>WEAPON_SKILL_REINFORCE_ICON_11121</v>
      </c>
      <c r="J310" s="100" t="str">
        <f t="shared" si="17"/>
        <v>치명 대미지 3200 증가</v>
      </c>
    </row>
    <row r="311" spans="1:10" ht="13.8" customHeight="1">
      <c r="A311" s="101">
        <f t="shared" si="16"/>
        <v>1112108</v>
      </c>
      <c r="B311" s="100" t="s">
        <v>345</v>
      </c>
      <c r="C311" s="101">
        <f>VLOOKUP(B311,WEAPON!$B:$D,3,0)</f>
        <v>11121</v>
      </c>
      <c r="D311" s="101">
        <f>COUNTIF($C$4:C311,C311)</f>
        <v>8</v>
      </c>
      <c r="E311" s="101">
        <v>2</v>
      </c>
      <c r="F311" s="101">
        <v>3300</v>
      </c>
      <c r="G311" s="101">
        <v>0</v>
      </c>
      <c r="H311" s="122" t="str">
        <f t="shared" si="18"/>
        <v>WEAPON_SKILL_REINFORCE_NAME_11121</v>
      </c>
      <c r="I311" s="103" t="str">
        <f t="shared" si="19"/>
        <v>WEAPON_SKILL_REINFORCE_ICON_11121</v>
      </c>
      <c r="J311" s="100" t="str">
        <f t="shared" si="17"/>
        <v>치명 대미지 3300 증가</v>
      </c>
    </row>
    <row r="312" spans="1:10" ht="13.8" customHeight="1">
      <c r="A312" s="101">
        <f t="shared" si="16"/>
        <v>1112109</v>
      </c>
      <c r="B312" s="100" t="s">
        <v>345</v>
      </c>
      <c r="C312" s="101">
        <f>VLOOKUP(B312,WEAPON!$B:$D,3,0)</f>
        <v>11121</v>
      </c>
      <c r="D312" s="101">
        <f>COUNTIF($C$4:C312,C312)</f>
        <v>9</v>
      </c>
      <c r="E312" s="101">
        <v>2</v>
      </c>
      <c r="F312" s="101">
        <v>3400</v>
      </c>
      <c r="G312" s="101">
        <v>0</v>
      </c>
      <c r="H312" s="122" t="str">
        <f t="shared" si="18"/>
        <v>WEAPON_SKILL_REINFORCE_NAME_11121</v>
      </c>
      <c r="I312" s="103" t="str">
        <f t="shared" si="19"/>
        <v>WEAPON_SKILL_REINFORCE_ICON_11121</v>
      </c>
      <c r="J312" s="100" t="str">
        <f t="shared" si="17"/>
        <v>치명 대미지 3400 증가</v>
      </c>
    </row>
    <row r="313" spans="1:10" ht="13.8" customHeight="1">
      <c r="A313" s="101">
        <f t="shared" si="16"/>
        <v>1112110</v>
      </c>
      <c r="B313" s="100" t="s">
        <v>345</v>
      </c>
      <c r="C313" s="101">
        <f>VLOOKUP(B313,WEAPON!$B:$D,3,0)</f>
        <v>11121</v>
      </c>
      <c r="D313" s="101">
        <f>COUNTIF($C$4:C313,C313)</f>
        <v>10</v>
      </c>
      <c r="E313" s="101">
        <v>2</v>
      </c>
      <c r="F313" s="101">
        <v>3800</v>
      </c>
      <c r="G313" s="101">
        <v>0</v>
      </c>
      <c r="H313" s="122" t="str">
        <f t="shared" si="18"/>
        <v>WEAPON_SKILL_REINFORCE_NAME_11121</v>
      </c>
      <c r="I313" s="103" t="str">
        <f t="shared" si="19"/>
        <v>WEAPON_SKILL_REINFORCE_ICON_11121</v>
      </c>
      <c r="J313" s="100" t="str">
        <f t="shared" si="17"/>
        <v>치명 대미지 3800 증가</v>
      </c>
    </row>
    <row r="314" spans="1:10" ht="13.8" customHeight="1">
      <c r="A314" s="101">
        <f t="shared" si="16"/>
        <v>1132201</v>
      </c>
      <c r="B314" s="100" t="s">
        <v>347</v>
      </c>
      <c r="C314" s="101">
        <f>VLOOKUP(B314,WEAPON!$B:$D,3,0)</f>
        <v>11322</v>
      </c>
      <c r="D314" s="101">
        <f>COUNTIF($C$4:C314,C314)</f>
        <v>1</v>
      </c>
      <c r="E314" s="101">
        <v>1</v>
      </c>
      <c r="F314" s="101">
        <v>332</v>
      </c>
      <c r="G314" s="101">
        <v>0</v>
      </c>
      <c r="H314" s="122" t="str">
        <f t="shared" si="18"/>
        <v>WEAPON_SKILL_REINFORCE_NAME_11322</v>
      </c>
      <c r="I314" s="103" t="str">
        <f t="shared" si="19"/>
        <v>WEAPON_SKILL_REINFORCE_ICON_11322</v>
      </c>
      <c r="J314" s="100" t="str">
        <f t="shared" si="17"/>
        <v>공격력 332 증가</v>
      </c>
    </row>
    <row r="315" spans="1:10" ht="13.8" customHeight="1">
      <c r="A315" s="101">
        <f t="shared" si="16"/>
        <v>1132202</v>
      </c>
      <c r="B315" s="100" t="s">
        <v>347</v>
      </c>
      <c r="C315" s="101">
        <f>VLOOKUP(B315,WEAPON!$B:$D,3,0)</f>
        <v>11322</v>
      </c>
      <c r="D315" s="101">
        <f>COUNTIF($C$4:C315,C315)</f>
        <v>2</v>
      </c>
      <c r="E315" s="101">
        <v>1</v>
      </c>
      <c r="F315" s="101">
        <v>348</v>
      </c>
      <c r="G315" s="101">
        <v>0</v>
      </c>
      <c r="H315" s="122" t="str">
        <f t="shared" si="18"/>
        <v>WEAPON_SKILL_REINFORCE_NAME_11322</v>
      </c>
      <c r="I315" s="103" t="str">
        <f t="shared" si="19"/>
        <v>WEAPON_SKILL_REINFORCE_ICON_11322</v>
      </c>
      <c r="J315" s="100" t="str">
        <f t="shared" si="17"/>
        <v>공격력 348 증가</v>
      </c>
    </row>
    <row r="316" spans="1:10" ht="13.8" customHeight="1">
      <c r="A316" s="101">
        <f t="shared" si="16"/>
        <v>1132203</v>
      </c>
      <c r="B316" s="100" t="s">
        <v>347</v>
      </c>
      <c r="C316" s="101">
        <f>VLOOKUP(B316,WEAPON!$B:$D,3,0)</f>
        <v>11322</v>
      </c>
      <c r="D316" s="101">
        <f>COUNTIF($C$4:C316,C316)</f>
        <v>3</v>
      </c>
      <c r="E316" s="101">
        <v>1</v>
      </c>
      <c r="F316" s="101">
        <v>365</v>
      </c>
      <c r="G316" s="101">
        <v>0</v>
      </c>
      <c r="H316" s="122" t="str">
        <f t="shared" si="18"/>
        <v>WEAPON_SKILL_REINFORCE_NAME_11322</v>
      </c>
      <c r="I316" s="103" t="str">
        <f t="shared" si="19"/>
        <v>WEAPON_SKILL_REINFORCE_ICON_11322</v>
      </c>
      <c r="J316" s="100" t="str">
        <f t="shared" si="17"/>
        <v>공격력 365 증가</v>
      </c>
    </row>
    <row r="317" spans="1:10" ht="13.8" customHeight="1">
      <c r="A317" s="101">
        <f t="shared" si="16"/>
        <v>1132204</v>
      </c>
      <c r="B317" s="100" t="s">
        <v>347</v>
      </c>
      <c r="C317" s="101">
        <f>VLOOKUP(B317,WEAPON!$B:$D,3,0)</f>
        <v>11322</v>
      </c>
      <c r="D317" s="101">
        <f>COUNTIF($C$4:C317,C317)</f>
        <v>4</v>
      </c>
      <c r="E317" s="101">
        <v>1</v>
      </c>
      <c r="F317" s="101">
        <v>431</v>
      </c>
      <c r="G317" s="101">
        <v>0</v>
      </c>
      <c r="H317" s="122" t="str">
        <f t="shared" si="18"/>
        <v>WEAPON_SKILL_REINFORCE_NAME_11322</v>
      </c>
      <c r="I317" s="103" t="str">
        <f t="shared" si="19"/>
        <v>WEAPON_SKILL_REINFORCE_ICON_11322</v>
      </c>
      <c r="J317" s="100" t="str">
        <f t="shared" si="17"/>
        <v>공격력 431 증가</v>
      </c>
    </row>
    <row r="318" spans="1:10" ht="13.8" customHeight="1">
      <c r="A318" s="101">
        <f t="shared" si="16"/>
        <v>1132205</v>
      </c>
      <c r="B318" s="100" t="s">
        <v>347</v>
      </c>
      <c r="C318" s="101">
        <f>VLOOKUP(B318,WEAPON!$B:$D,3,0)</f>
        <v>11322</v>
      </c>
      <c r="D318" s="101">
        <f>COUNTIF($C$4:C318,C318)</f>
        <v>5</v>
      </c>
      <c r="E318" s="101">
        <v>1</v>
      </c>
      <c r="F318" s="101">
        <v>448</v>
      </c>
      <c r="G318" s="101">
        <v>0</v>
      </c>
      <c r="H318" s="122" t="str">
        <f t="shared" si="18"/>
        <v>WEAPON_SKILL_REINFORCE_NAME_11322</v>
      </c>
      <c r="I318" s="103" t="str">
        <f t="shared" si="19"/>
        <v>WEAPON_SKILL_REINFORCE_ICON_11322</v>
      </c>
      <c r="J318" s="100" t="str">
        <f t="shared" si="17"/>
        <v>공격력 448 증가</v>
      </c>
    </row>
    <row r="319" spans="1:10" ht="13.8" customHeight="1">
      <c r="A319" s="101">
        <f t="shared" si="16"/>
        <v>1132206</v>
      </c>
      <c r="B319" s="100" t="s">
        <v>347</v>
      </c>
      <c r="C319" s="101">
        <f>VLOOKUP(B319,WEAPON!$B:$D,3,0)</f>
        <v>11322</v>
      </c>
      <c r="D319" s="101">
        <f>COUNTIF($C$4:C319,C319)</f>
        <v>6</v>
      </c>
      <c r="E319" s="101">
        <v>1</v>
      </c>
      <c r="F319" s="101">
        <v>464</v>
      </c>
      <c r="G319" s="101">
        <v>0</v>
      </c>
      <c r="H319" s="122" t="str">
        <f t="shared" si="18"/>
        <v>WEAPON_SKILL_REINFORCE_NAME_11322</v>
      </c>
      <c r="I319" s="103" t="str">
        <f t="shared" si="19"/>
        <v>WEAPON_SKILL_REINFORCE_ICON_11322</v>
      </c>
      <c r="J319" s="100" t="str">
        <f t="shared" si="17"/>
        <v>공격력 464 증가</v>
      </c>
    </row>
    <row r="320" spans="1:10" ht="13.8" customHeight="1">
      <c r="A320" s="101">
        <f t="shared" si="16"/>
        <v>1132207</v>
      </c>
      <c r="B320" s="100" t="s">
        <v>347</v>
      </c>
      <c r="C320" s="101">
        <f>VLOOKUP(B320,WEAPON!$B:$D,3,0)</f>
        <v>11322</v>
      </c>
      <c r="D320" s="101">
        <f>COUNTIF($C$4:C320,C320)</f>
        <v>7</v>
      </c>
      <c r="E320" s="101">
        <v>1</v>
      </c>
      <c r="F320" s="101">
        <v>530</v>
      </c>
      <c r="G320" s="101">
        <v>0</v>
      </c>
      <c r="H320" s="122" t="str">
        <f t="shared" si="18"/>
        <v>WEAPON_SKILL_REINFORCE_NAME_11322</v>
      </c>
      <c r="I320" s="103" t="str">
        <f t="shared" si="19"/>
        <v>WEAPON_SKILL_REINFORCE_ICON_11322</v>
      </c>
      <c r="J320" s="100" t="str">
        <f t="shared" si="17"/>
        <v>공격력 530 증가</v>
      </c>
    </row>
    <row r="321" spans="1:10" ht="13.8" customHeight="1">
      <c r="A321" s="101">
        <f t="shared" si="16"/>
        <v>1132208</v>
      </c>
      <c r="B321" s="100" t="s">
        <v>347</v>
      </c>
      <c r="C321" s="101">
        <f>VLOOKUP(B321,WEAPON!$B:$D,3,0)</f>
        <v>11322</v>
      </c>
      <c r="D321" s="101">
        <f>COUNTIF($C$4:C321,C321)</f>
        <v>8</v>
      </c>
      <c r="E321" s="101">
        <v>1</v>
      </c>
      <c r="F321" s="101">
        <v>547</v>
      </c>
      <c r="G321" s="101">
        <v>0</v>
      </c>
      <c r="H321" s="122" t="str">
        <f t="shared" si="18"/>
        <v>WEAPON_SKILL_REINFORCE_NAME_11322</v>
      </c>
      <c r="I321" s="103" t="str">
        <f t="shared" si="19"/>
        <v>WEAPON_SKILL_REINFORCE_ICON_11322</v>
      </c>
      <c r="J321" s="100" t="str">
        <f t="shared" si="17"/>
        <v>공격력 547 증가</v>
      </c>
    </row>
    <row r="322" spans="1:10" ht="13.8" customHeight="1">
      <c r="A322" s="101">
        <f t="shared" si="16"/>
        <v>1132209</v>
      </c>
      <c r="B322" s="100" t="s">
        <v>347</v>
      </c>
      <c r="C322" s="101">
        <f>VLOOKUP(B322,WEAPON!$B:$D,3,0)</f>
        <v>11322</v>
      </c>
      <c r="D322" s="101">
        <f>COUNTIF($C$4:C322,C322)</f>
        <v>9</v>
      </c>
      <c r="E322" s="101">
        <v>1</v>
      </c>
      <c r="F322" s="101">
        <v>564</v>
      </c>
      <c r="G322" s="101">
        <v>0</v>
      </c>
      <c r="H322" s="122" t="str">
        <f t="shared" si="18"/>
        <v>WEAPON_SKILL_REINFORCE_NAME_11322</v>
      </c>
      <c r="I322" s="103" t="str">
        <f t="shared" si="19"/>
        <v>WEAPON_SKILL_REINFORCE_ICON_11322</v>
      </c>
      <c r="J322" s="100" t="str">
        <f t="shared" si="17"/>
        <v>공격력 564 증가</v>
      </c>
    </row>
    <row r="323" spans="1:10" ht="13.8" customHeight="1">
      <c r="A323" s="101">
        <f t="shared" si="16"/>
        <v>1132210</v>
      </c>
      <c r="B323" s="100" t="s">
        <v>347</v>
      </c>
      <c r="C323" s="101">
        <f>VLOOKUP(B323,WEAPON!$B:$D,3,0)</f>
        <v>11322</v>
      </c>
      <c r="D323" s="101">
        <f>COUNTIF($C$4:C323,C323)</f>
        <v>10</v>
      </c>
      <c r="E323" s="101">
        <v>1</v>
      </c>
      <c r="F323" s="101">
        <v>630</v>
      </c>
      <c r="G323" s="101">
        <v>0</v>
      </c>
      <c r="H323" s="122" t="str">
        <f t="shared" si="18"/>
        <v>WEAPON_SKILL_REINFORCE_NAME_11322</v>
      </c>
      <c r="I323" s="103" t="str">
        <f t="shared" si="19"/>
        <v>WEAPON_SKILL_REINFORCE_ICON_11322</v>
      </c>
      <c r="J323" s="100" t="str">
        <f t="shared" si="17"/>
        <v>공격력 630 증가</v>
      </c>
    </row>
    <row r="324" spans="1:10" ht="13.8" customHeight="1">
      <c r="A324" s="101">
        <f t="shared" ref="A324:A387" si="20">C324*스킬_강화_그룹_단위+D324</f>
        <v>1422301</v>
      </c>
      <c r="B324" s="100" t="s">
        <v>349</v>
      </c>
      <c r="C324" s="101">
        <f>VLOOKUP(B324,WEAPON!$B:$D,3,0)</f>
        <v>14223</v>
      </c>
      <c r="D324" s="101">
        <f>COUNTIF($C$4:C324,C324)</f>
        <v>1</v>
      </c>
      <c r="E324" s="101">
        <v>5</v>
      </c>
      <c r="F324" s="101">
        <v>3533</v>
      </c>
      <c r="G324" s="101">
        <v>0</v>
      </c>
      <c r="H324" s="122" t="str">
        <f t="shared" si="18"/>
        <v>WEAPON_SKILL_REINFORCE_NAME_14223</v>
      </c>
      <c r="I324" s="103" t="str">
        <f t="shared" si="19"/>
        <v>WEAPON_SKILL_REINFORCE_ICON_14223</v>
      </c>
      <c r="J324" s="100" t="str">
        <f t="shared" ref="J324:J387" si="21">VLOOKUP(E324,SKILL_TYPE,2,0)&amp;" "&amp;IF(G324=0,F324,F324/100&amp;"%")&amp;" 증가"</f>
        <v>최대 체력 3533 증가</v>
      </c>
    </row>
    <row r="325" spans="1:10" ht="13.8" customHeight="1">
      <c r="A325" s="101">
        <f t="shared" si="20"/>
        <v>1422302</v>
      </c>
      <c r="B325" s="100" t="s">
        <v>349</v>
      </c>
      <c r="C325" s="101">
        <f>VLOOKUP(B325,WEAPON!$B:$D,3,0)</f>
        <v>14223</v>
      </c>
      <c r="D325" s="101">
        <f>COUNTIF($C$4:C325,C325)</f>
        <v>2</v>
      </c>
      <c r="E325" s="101">
        <v>5</v>
      </c>
      <c r="F325" s="101">
        <v>3710</v>
      </c>
      <c r="G325" s="101">
        <v>0</v>
      </c>
      <c r="H325" s="122" t="str">
        <f t="shared" ref="H325:H388" si="22">"WEAPON_SKILL_REINFORCE_NAME_"&amp;C325</f>
        <v>WEAPON_SKILL_REINFORCE_NAME_14223</v>
      </c>
      <c r="I325" s="103" t="str">
        <f t="shared" ref="I325:I388" si="23">"WEAPON_SKILL_REINFORCE_ICON_"&amp;C325</f>
        <v>WEAPON_SKILL_REINFORCE_ICON_14223</v>
      </c>
      <c r="J325" s="100" t="str">
        <f t="shared" si="21"/>
        <v>최대 체력 3710 증가</v>
      </c>
    </row>
    <row r="326" spans="1:10" ht="13.8" customHeight="1">
      <c r="A326" s="101">
        <f t="shared" si="20"/>
        <v>1422303</v>
      </c>
      <c r="B326" s="100" t="s">
        <v>349</v>
      </c>
      <c r="C326" s="101">
        <f>VLOOKUP(B326,WEAPON!$B:$D,3,0)</f>
        <v>14223</v>
      </c>
      <c r="D326" s="101">
        <f>COUNTIF($C$4:C326,C326)</f>
        <v>3</v>
      </c>
      <c r="E326" s="101">
        <v>5</v>
      </c>
      <c r="F326" s="101">
        <v>4887</v>
      </c>
      <c r="G326" s="101">
        <v>0</v>
      </c>
      <c r="H326" s="122" t="str">
        <f t="shared" si="22"/>
        <v>WEAPON_SKILL_REINFORCE_NAME_14223</v>
      </c>
      <c r="I326" s="103" t="str">
        <f t="shared" si="23"/>
        <v>WEAPON_SKILL_REINFORCE_ICON_14223</v>
      </c>
      <c r="J326" s="100" t="str">
        <f t="shared" si="21"/>
        <v>최대 체력 4887 증가</v>
      </c>
    </row>
    <row r="327" spans="1:10" ht="13.8" customHeight="1">
      <c r="A327" s="101">
        <f t="shared" si="20"/>
        <v>1422304</v>
      </c>
      <c r="B327" s="100" t="s">
        <v>349</v>
      </c>
      <c r="C327" s="101">
        <f>VLOOKUP(B327,WEAPON!$B:$D,3,0)</f>
        <v>14223</v>
      </c>
      <c r="D327" s="101">
        <f>COUNTIF($C$4:C327,C327)</f>
        <v>4</v>
      </c>
      <c r="E327" s="101">
        <v>5</v>
      </c>
      <c r="F327" s="101">
        <v>4593</v>
      </c>
      <c r="G327" s="101">
        <v>0</v>
      </c>
      <c r="H327" s="122" t="str">
        <f t="shared" si="22"/>
        <v>WEAPON_SKILL_REINFORCE_NAME_14223</v>
      </c>
      <c r="I327" s="103" t="str">
        <f t="shared" si="23"/>
        <v>WEAPON_SKILL_REINFORCE_ICON_14223</v>
      </c>
      <c r="J327" s="100" t="str">
        <f t="shared" si="21"/>
        <v>최대 체력 4593 증가</v>
      </c>
    </row>
    <row r="328" spans="1:10" ht="13.8" customHeight="1">
      <c r="A328" s="101">
        <f t="shared" si="20"/>
        <v>1422305</v>
      </c>
      <c r="B328" s="100" t="s">
        <v>349</v>
      </c>
      <c r="C328" s="101">
        <f>VLOOKUP(B328,WEAPON!$B:$D,3,0)</f>
        <v>14223</v>
      </c>
      <c r="D328" s="101">
        <f>COUNTIF($C$4:C328,C328)</f>
        <v>5</v>
      </c>
      <c r="E328" s="101">
        <v>5</v>
      </c>
      <c r="F328" s="101">
        <v>4770</v>
      </c>
      <c r="G328" s="101">
        <v>0</v>
      </c>
      <c r="H328" s="122" t="str">
        <f t="shared" si="22"/>
        <v>WEAPON_SKILL_REINFORCE_NAME_14223</v>
      </c>
      <c r="I328" s="103" t="str">
        <f t="shared" si="23"/>
        <v>WEAPON_SKILL_REINFORCE_ICON_14223</v>
      </c>
      <c r="J328" s="100" t="str">
        <f t="shared" si="21"/>
        <v>최대 체력 4770 증가</v>
      </c>
    </row>
    <row r="329" spans="1:10" ht="13.8" customHeight="1">
      <c r="A329" s="101">
        <f t="shared" si="20"/>
        <v>1422306</v>
      </c>
      <c r="B329" s="100" t="s">
        <v>349</v>
      </c>
      <c r="C329" s="101">
        <f>VLOOKUP(B329,WEAPON!$B:$D,3,0)</f>
        <v>14223</v>
      </c>
      <c r="D329" s="101">
        <f>COUNTIF($C$4:C329,C329)</f>
        <v>6</v>
      </c>
      <c r="E329" s="101">
        <v>5</v>
      </c>
      <c r="F329" s="101">
        <v>4946</v>
      </c>
      <c r="G329" s="101">
        <v>0</v>
      </c>
      <c r="H329" s="122" t="str">
        <f t="shared" si="22"/>
        <v>WEAPON_SKILL_REINFORCE_NAME_14223</v>
      </c>
      <c r="I329" s="103" t="str">
        <f t="shared" si="23"/>
        <v>WEAPON_SKILL_REINFORCE_ICON_14223</v>
      </c>
      <c r="J329" s="100" t="str">
        <f t="shared" si="21"/>
        <v>최대 체력 4946 증가</v>
      </c>
    </row>
    <row r="330" spans="1:10" ht="13.8" customHeight="1">
      <c r="A330" s="101">
        <f t="shared" si="20"/>
        <v>1422307</v>
      </c>
      <c r="B330" s="100" t="s">
        <v>349</v>
      </c>
      <c r="C330" s="101">
        <f>VLOOKUP(B330,WEAPON!$B:$D,3,0)</f>
        <v>14223</v>
      </c>
      <c r="D330" s="101">
        <f>COUNTIF($C$4:C330,C330)</f>
        <v>7</v>
      </c>
      <c r="E330" s="101">
        <v>5</v>
      </c>
      <c r="F330" s="101">
        <v>5653</v>
      </c>
      <c r="G330" s="101">
        <v>0</v>
      </c>
      <c r="H330" s="122" t="str">
        <f t="shared" si="22"/>
        <v>WEAPON_SKILL_REINFORCE_NAME_14223</v>
      </c>
      <c r="I330" s="103" t="str">
        <f t="shared" si="23"/>
        <v>WEAPON_SKILL_REINFORCE_ICON_14223</v>
      </c>
      <c r="J330" s="100" t="str">
        <f t="shared" si="21"/>
        <v>최대 체력 5653 증가</v>
      </c>
    </row>
    <row r="331" spans="1:10" ht="13.8" customHeight="1">
      <c r="A331" s="101">
        <f t="shared" si="20"/>
        <v>1422308</v>
      </c>
      <c r="B331" s="100" t="s">
        <v>349</v>
      </c>
      <c r="C331" s="101">
        <f>VLOOKUP(B331,WEAPON!$B:$D,3,0)</f>
        <v>14223</v>
      </c>
      <c r="D331" s="101">
        <f>COUNTIF($C$4:C331,C331)</f>
        <v>8</v>
      </c>
      <c r="E331" s="101">
        <v>5</v>
      </c>
      <c r="F331" s="101">
        <v>5830</v>
      </c>
      <c r="G331" s="101">
        <v>0</v>
      </c>
      <c r="H331" s="122" t="str">
        <f t="shared" si="22"/>
        <v>WEAPON_SKILL_REINFORCE_NAME_14223</v>
      </c>
      <c r="I331" s="103" t="str">
        <f t="shared" si="23"/>
        <v>WEAPON_SKILL_REINFORCE_ICON_14223</v>
      </c>
      <c r="J331" s="100" t="str">
        <f t="shared" si="21"/>
        <v>최대 체력 5830 증가</v>
      </c>
    </row>
    <row r="332" spans="1:10" ht="13.8" customHeight="1">
      <c r="A332" s="101">
        <f t="shared" si="20"/>
        <v>1422309</v>
      </c>
      <c r="B332" s="100" t="s">
        <v>349</v>
      </c>
      <c r="C332" s="101">
        <f>VLOOKUP(B332,WEAPON!$B:$D,3,0)</f>
        <v>14223</v>
      </c>
      <c r="D332" s="101">
        <f>COUNTIF($C$4:C332,C332)</f>
        <v>9</v>
      </c>
      <c r="E332" s="101">
        <v>5</v>
      </c>
      <c r="F332" s="101">
        <v>6006</v>
      </c>
      <c r="G332" s="101">
        <v>0</v>
      </c>
      <c r="H332" s="122" t="str">
        <f t="shared" si="22"/>
        <v>WEAPON_SKILL_REINFORCE_NAME_14223</v>
      </c>
      <c r="I332" s="103" t="str">
        <f t="shared" si="23"/>
        <v>WEAPON_SKILL_REINFORCE_ICON_14223</v>
      </c>
      <c r="J332" s="100" t="str">
        <f t="shared" si="21"/>
        <v>최대 체력 6006 증가</v>
      </c>
    </row>
    <row r="333" spans="1:10" ht="13.8" customHeight="1">
      <c r="A333" s="101">
        <f t="shared" si="20"/>
        <v>1422310</v>
      </c>
      <c r="B333" s="100" t="s">
        <v>349</v>
      </c>
      <c r="C333" s="101">
        <f>VLOOKUP(B333,WEAPON!$B:$D,3,0)</f>
        <v>14223</v>
      </c>
      <c r="D333" s="101">
        <f>COUNTIF($C$4:C333,C333)</f>
        <v>10</v>
      </c>
      <c r="E333" s="101">
        <v>5</v>
      </c>
      <c r="F333" s="101">
        <v>6713</v>
      </c>
      <c r="G333" s="101">
        <v>0</v>
      </c>
      <c r="H333" s="122" t="str">
        <f t="shared" si="22"/>
        <v>WEAPON_SKILL_REINFORCE_NAME_14223</v>
      </c>
      <c r="I333" s="103" t="str">
        <f t="shared" si="23"/>
        <v>WEAPON_SKILL_REINFORCE_ICON_14223</v>
      </c>
      <c r="J333" s="100" t="str">
        <f t="shared" si="21"/>
        <v>최대 체력 6713 증가</v>
      </c>
    </row>
    <row r="334" spans="1:10" ht="13.8" customHeight="1">
      <c r="A334" s="101">
        <f t="shared" si="20"/>
        <v>1132401</v>
      </c>
      <c r="B334" s="100" t="s">
        <v>351</v>
      </c>
      <c r="C334" s="101">
        <f>VLOOKUP(B334,WEAPON!$B:$D,3,0)</f>
        <v>11324</v>
      </c>
      <c r="D334" s="101">
        <f>COUNTIF($C$4:C334,C334)</f>
        <v>1</v>
      </c>
      <c r="E334" s="101">
        <v>1</v>
      </c>
      <c r="F334" s="101">
        <v>279</v>
      </c>
      <c r="G334" s="101">
        <v>0</v>
      </c>
      <c r="H334" s="122" t="str">
        <f t="shared" si="22"/>
        <v>WEAPON_SKILL_REINFORCE_NAME_11324</v>
      </c>
      <c r="I334" s="103" t="str">
        <f t="shared" si="23"/>
        <v>WEAPON_SKILL_REINFORCE_ICON_11324</v>
      </c>
      <c r="J334" s="100" t="str">
        <f t="shared" si="21"/>
        <v>공격력 279 증가</v>
      </c>
    </row>
    <row r="335" spans="1:10" ht="13.8" customHeight="1">
      <c r="A335" s="101">
        <f t="shared" si="20"/>
        <v>1132402</v>
      </c>
      <c r="B335" s="100" t="s">
        <v>351</v>
      </c>
      <c r="C335" s="101">
        <f>VLOOKUP(B335,WEAPON!$B:$D,3,0)</f>
        <v>11324</v>
      </c>
      <c r="D335" s="101">
        <f>COUNTIF($C$4:C335,C335)</f>
        <v>2</v>
      </c>
      <c r="E335" s="101">
        <v>1</v>
      </c>
      <c r="F335" s="101">
        <v>293</v>
      </c>
      <c r="G335" s="101">
        <v>0</v>
      </c>
      <c r="H335" s="122" t="str">
        <f t="shared" si="22"/>
        <v>WEAPON_SKILL_REINFORCE_NAME_11324</v>
      </c>
      <c r="I335" s="103" t="str">
        <f t="shared" si="23"/>
        <v>WEAPON_SKILL_REINFORCE_ICON_11324</v>
      </c>
      <c r="J335" s="100" t="str">
        <f t="shared" si="21"/>
        <v>공격력 293 증가</v>
      </c>
    </row>
    <row r="336" spans="1:10" ht="13.8" customHeight="1">
      <c r="A336" s="101">
        <f t="shared" si="20"/>
        <v>1132403</v>
      </c>
      <c r="B336" s="100" t="s">
        <v>351</v>
      </c>
      <c r="C336" s="101">
        <f>VLOOKUP(B336,WEAPON!$B:$D,3,0)</f>
        <v>11324</v>
      </c>
      <c r="D336" s="101">
        <f>COUNTIF($C$4:C336,C336)</f>
        <v>3</v>
      </c>
      <c r="E336" s="101">
        <v>1</v>
      </c>
      <c r="F336" s="101">
        <v>307</v>
      </c>
      <c r="G336" s="101">
        <v>0</v>
      </c>
      <c r="H336" s="122" t="str">
        <f t="shared" si="22"/>
        <v>WEAPON_SKILL_REINFORCE_NAME_11324</v>
      </c>
      <c r="I336" s="103" t="str">
        <f t="shared" si="23"/>
        <v>WEAPON_SKILL_REINFORCE_ICON_11324</v>
      </c>
      <c r="J336" s="100" t="str">
        <f t="shared" si="21"/>
        <v>공격력 307 증가</v>
      </c>
    </row>
    <row r="337" spans="1:10" ht="13.8" customHeight="1">
      <c r="A337" s="101">
        <f t="shared" si="20"/>
        <v>1132404</v>
      </c>
      <c r="B337" s="100" t="s">
        <v>351</v>
      </c>
      <c r="C337" s="101">
        <f>VLOOKUP(B337,WEAPON!$B:$D,3,0)</f>
        <v>11324</v>
      </c>
      <c r="D337" s="101">
        <f>COUNTIF($C$4:C337,C337)</f>
        <v>4</v>
      </c>
      <c r="E337" s="101">
        <v>1</v>
      </c>
      <c r="F337" s="101">
        <v>362</v>
      </c>
      <c r="G337" s="101">
        <v>0</v>
      </c>
      <c r="H337" s="122" t="str">
        <f t="shared" si="22"/>
        <v>WEAPON_SKILL_REINFORCE_NAME_11324</v>
      </c>
      <c r="I337" s="103" t="str">
        <f t="shared" si="23"/>
        <v>WEAPON_SKILL_REINFORCE_ICON_11324</v>
      </c>
      <c r="J337" s="100" t="str">
        <f t="shared" si="21"/>
        <v>공격력 362 증가</v>
      </c>
    </row>
    <row r="338" spans="1:10" ht="13.8" customHeight="1">
      <c r="A338" s="101">
        <f t="shared" si="20"/>
        <v>1132405</v>
      </c>
      <c r="B338" s="100" t="s">
        <v>351</v>
      </c>
      <c r="C338" s="101">
        <f>VLOOKUP(B338,WEAPON!$B:$D,3,0)</f>
        <v>11324</v>
      </c>
      <c r="D338" s="101">
        <f>COUNTIF($C$4:C338,C338)</f>
        <v>5</v>
      </c>
      <c r="E338" s="101">
        <v>1</v>
      </c>
      <c r="F338" s="101">
        <v>376</v>
      </c>
      <c r="G338" s="101">
        <v>0</v>
      </c>
      <c r="H338" s="122" t="str">
        <f t="shared" si="22"/>
        <v>WEAPON_SKILL_REINFORCE_NAME_11324</v>
      </c>
      <c r="I338" s="103" t="str">
        <f t="shared" si="23"/>
        <v>WEAPON_SKILL_REINFORCE_ICON_11324</v>
      </c>
      <c r="J338" s="100" t="str">
        <f t="shared" si="21"/>
        <v>공격력 376 증가</v>
      </c>
    </row>
    <row r="339" spans="1:10" ht="13.8" customHeight="1">
      <c r="A339" s="101">
        <f t="shared" si="20"/>
        <v>1132406</v>
      </c>
      <c r="B339" s="100" t="s">
        <v>351</v>
      </c>
      <c r="C339" s="101">
        <f>VLOOKUP(B339,WEAPON!$B:$D,3,0)</f>
        <v>11324</v>
      </c>
      <c r="D339" s="101">
        <f>COUNTIF($C$4:C339,C339)</f>
        <v>6</v>
      </c>
      <c r="E339" s="101">
        <v>1</v>
      </c>
      <c r="F339" s="101">
        <v>390</v>
      </c>
      <c r="G339" s="101">
        <v>0</v>
      </c>
      <c r="H339" s="122" t="str">
        <f t="shared" si="22"/>
        <v>WEAPON_SKILL_REINFORCE_NAME_11324</v>
      </c>
      <c r="I339" s="103" t="str">
        <f t="shared" si="23"/>
        <v>WEAPON_SKILL_REINFORCE_ICON_11324</v>
      </c>
      <c r="J339" s="100" t="str">
        <f t="shared" si="21"/>
        <v>공격력 390 증가</v>
      </c>
    </row>
    <row r="340" spans="1:10" ht="13.8" customHeight="1">
      <c r="A340" s="101">
        <f t="shared" si="20"/>
        <v>1132407</v>
      </c>
      <c r="B340" s="100" t="s">
        <v>351</v>
      </c>
      <c r="C340" s="101">
        <f>VLOOKUP(B340,WEAPON!$B:$D,3,0)</f>
        <v>11324</v>
      </c>
      <c r="D340" s="101">
        <f>COUNTIF($C$4:C340,C340)</f>
        <v>7</v>
      </c>
      <c r="E340" s="101">
        <v>1</v>
      </c>
      <c r="F340" s="101">
        <v>446</v>
      </c>
      <c r="G340" s="101">
        <v>0</v>
      </c>
      <c r="H340" s="122" t="str">
        <f t="shared" si="22"/>
        <v>WEAPON_SKILL_REINFORCE_NAME_11324</v>
      </c>
      <c r="I340" s="103" t="str">
        <f t="shared" si="23"/>
        <v>WEAPON_SKILL_REINFORCE_ICON_11324</v>
      </c>
      <c r="J340" s="100" t="str">
        <f t="shared" si="21"/>
        <v>공격력 446 증가</v>
      </c>
    </row>
    <row r="341" spans="1:10" ht="13.8" customHeight="1">
      <c r="A341" s="101">
        <f t="shared" si="20"/>
        <v>1132408</v>
      </c>
      <c r="B341" s="100" t="s">
        <v>351</v>
      </c>
      <c r="C341" s="101">
        <f>VLOOKUP(B341,WEAPON!$B:$D,3,0)</f>
        <v>11324</v>
      </c>
      <c r="D341" s="101">
        <f>COUNTIF($C$4:C341,C341)</f>
        <v>8</v>
      </c>
      <c r="E341" s="101">
        <v>1</v>
      </c>
      <c r="F341" s="101">
        <v>460</v>
      </c>
      <c r="G341" s="101">
        <v>0</v>
      </c>
      <c r="H341" s="122" t="str">
        <f t="shared" si="22"/>
        <v>WEAPON_SKILL_REINFORCE_NAME_11324</v>
      </c>
      <c r="I341" s="103" t="str">
        <f t="shared" si="23"/>
        <v>WEAPON_SKILL_REINFORCE_ICON_11324</v>
      </c>
      <c r="J341" s="100" t="str">
        <f t="shared" si="21"/>
        <v>공격력 460 증가</v>
      </c>
    </row>
    <row r="342" spans="1:10" ht="13.8" customHeight="1">
      <c r="A342" s="101">
        <f t="shared" si="20"/>
        <v>1132409</v>
      </c>
      <c r="B342" s="100" t="s">
        <v>351</v>
      </c>
      <c r="C342" s="101">
        <f>VLOOKUP(B342,WEAPON!$B:$D,3,0)</f>
        <v>11324</v>
      </c>
      <c r="D342" s="101">
        <f>COUNTIF($C$4:C342,C342)</f>
        <v>9</v>
      </c>
      <c r="E342" s="101">
        <v>1</v>
      </c>
      <c r="F342" s="101">
        <v>474</v>
      </c>
      <c r="G342" s="101">
        <v>0</v>
      </c>
      <c r="H342" s="122" t="str">
        <f t="shared" si="22"/>
        <v>WEAPON_SKILL_REINFORCE_NAME_11324</v>
      </c>
      <c r="I342" s="103" t="str">
        <f t="shared" si="23"/>
        <v>WEAPON_SKILL_REINFORCE_ICON_11324</v>
      </c>
      <c r="J342" s="100" t="str">
        <f t="shared" si="21"/>
        <v>공격력 474 증가</v>
      </c>
    </row>
    <row r="343" spans="1:10" ht="13.8" customHeight="1">
      <c r="A343" s="101">
        <f t="shared" si="20"/>
        <v>1132410</v>
      </c>
      <c r="B343" s="100" t="s">
        <v>351</v>
      </c>
      <c r="C343" s="101">
        <f>VLOOKUP(B343,WEAPON!$B:$D,3,0)</f>
        <v>11324</v>
      </c>
      <c r="D343" s="101">
        <f>COUNTIF($C$4:C343,C343)</f>
        <v>10</v>
      </c>
      <c r="E343" s="101">
        <v>1</v>
      </c>
      <c r="F343" s="101">
        <v>529</v>
      </c>
      <c r="G343" s="101">
        <v>0</v>
      </c>
      <c r="H343" s="122" t="str">
        <f t="shared" si="22"/>
        <v>WEAPON_SKILL_REINFORCE_NAME_11324</v>
      </c>
      <c r="I343" s="103" t="str">
        <f t="shared" si="23"/>
        <v>WEAPON_SKILL_REINFORCE_ICON_11324</v>
      </c>
      <c r="J343" s="100" t="str">
        <f t="shared" si="21"/>
        <v>공격력 529 증가</v>
      </c>
    </row>
    <row r="344" spans="1:10" ht="13.8" customHeight="1">
      <c r="A344" s="101">
        <f t="shared" si="20"/>
        <v>1122501</v>
      </c>
      <c r="B344" s="100" t="s">
        <v>353</v>
      </c>
      <c r="C344" s="101">
        <f>VLOOKUP(B344,WEAPON!$B:$D,3,0)</f>
        <v>11225</v>
      </c>
      <c r="D344" s="101">
        <f>COUNTIF($C$4:C344,C344)</f>
        <v>1</v>
      </c>
      <c r="E344" s="101">
        <v>1</v>
      </c>
      <c r="F344" s="101">
        <v>279</v>
      </c>
      <c r="G344" s="101">
        <v>0</v>
      </c>
      <c r="H344" s="122" t="str">
        <f t="shared" si="22"/>
        <v>WEAPON_SKILL_REINFORCE_NAME_11225</v>
      </c>
      <c r="I344" s="103" t="str">
        <f t="shared" si="23"/>
        <v>WEAPON_SKILL_REINFORCE_ICON_11225</v>
      </c>
      <c r="J344" s="100" t="str">
        <f t="shared" si="21"/>
        <v>공격력 279 증가</v>
      </c>
    </row>
    <row r="345" spans="1:10" ht="13.8" customHeight="1">
      <c r="A345" s="101">
        <f t="shared" si="20"/>
        <v>1122502</v>
      </c>
      <c r="B345" s="100" t="s">
        <v>353</v>
      </c>
      <c r="C345" s="101">
        <f>VLOOKUP(B345,WEAPON!$B:$D,3,0)</f>
        <v>11225</v>
      </c>
      <c r="D345" s="101">
        <f>COUNTIF($C$4:C345,C345)</f>
        <v>2</v>
      </c>
      <c r="E345" s="101">
        <v>1</v>
      </c>
      <c r="F345" s="101">
        <v>293</v>
      </c>
      <c r="G345" s="101">
        <v>0</v>
      </c>
      <c r="H345" s="122" t="str">
        <f t="shared" si="22"/>
        <v>WEAPON_SKILL_REINFORCE_NAME_11225</v>
      </c>
      <c r="I345" s="103" t="str">
        <f t="shared" si="23"/>
        <v>WEAPON_SKILL_REINFORCE_ICON_11225</v>
      </c>
      <c r="J345" s="100" t="str">
        <f t="shared" si="21"/>
        <v>공격력 293 증가</v>
      </c>
    </row>
    <row r="346" spans="1:10" ht="13.8" customHeight="1">
      <c r="A346" s="101">
        <f t="shared" si="20"/>
        <v>1122503</v>
      </c>
      <c r="B346" s="100" t="s">
        <v>353</v>
      </c>
      <c r="C346" s="101">
        <f>VLOOKUP(B346,WEAPON!$B:$D,3,0)</f>
        <v>11225</v>
      </c>
      <c r="D346" s="101">
        <f>COUNTIF($C$4:C346,C346)</f>
        <v>3</v>
      </c>
      <c r="E346" s="101">
        <v>1</v>
      </c>
      <c r="F346" s="101">
        <v>307</v>
      </c>
      <c r="G346" s="101">
        <v>0</v>
      </c>
      <c r="H346" s="122" t="str">
        <f t="shared" si="22"/>
        <v>WEAPON_SKILL_REINFORCE_NAME_11225</v>
      </c>
      <c r="I346" s="103" t="str">
        <f t="shared" si="23"/>
        <v>WEAPON_SKILL_REINFORCE_ICON_11225</v>
      </c>
      <c r="J346" s="100" t="str">
        <f t="shared" si="21"/>
        <v>공격력 307 증가</v>
      </c>
    </row>
    <row r="347" spans="1:10" ht="13.8" customHeight="1">
      <c r="A347" s="101">
        <f t="shared" si="20"/>
        <v>1122504</v>
      </c>
      <c r="B347" s="100" t="s">
        <v>353</v>
      </c>
      <c r="C347" s="101">
        <f>VLOOKUP(B347,WEAPON!$B:$D,3,0)</f>
        <v>11225</v>
      </c>
      <c r="D347" s="101">
        <f>COUNTIF($C$4:C347,C347)</f>
        <v>4</v>
      </c>
      <c r="E347" s="101">
        <v>1</v>
      </c>
      <c r="F347" s="101">
        <v>362</v>
      </c>
      <c r="G347" s="101">
        <v>0</v>
      </c>
      <c r="H347" s="122" t="str">
        <f t="shared" si="22"/>
        <v>WEAPON_SKILL_REINFORCE_NAME_11225</v>
      </c>
      <c r="I347" s="103" t="str">
        <f t="shared" si="23"/>
        <v>WEAPON_SKILL_REINFORCE_ICON_11225</v>
      </c>
      <c r="J347" s="100" t="str">
        <f t="shared" si="21"/>
        <v>공격력 362 증가</v>
      </c>
    </row>
    <row r="348" spans="1:10" ht="13.8" customHeight="1">
      <c r="A348" s="101">
        <f t="shared" si="20"/>
        <v>1122505</v>
      </c>
      <c r="B348" s="100" t="s">
        <v>353</v>
      </c>
      <c r="C348" s="101">
        <f>VLOOKUP(B348,WEAPON!$B:$D,3,0)</f>
        <v>11225</v>
      </c>
      <c r="D348" s="101">
        <f>COUNTIF($C$4:C348,C348)</f>
        <v>5</v>
      </c>
      <c r="E348" s="101">
        <v>1</v>
      </c>
      <c r="F348" s="101">
        <v>376</v>
      </c>
      <c r="G348" s="101">
        <v>0</v>
      </c>
      <c r="H348" s="122" t="str">
        <f t="shared" si="22"/>
        <v>WEAPON_SKILL_REINFORCE_NAME_11225</v>
      </c>
      <c r="I348" s="103" t="str">
        <f t="shared" si="23"/>
        <v>WEAPON_SKILL_REINFORCE_ICON_11225</v>
      </c>
      <c r="J348" s="100" t="str">
        <f t="shared" si="21"/>
        <v>공격력 376 증가</v>
      </c>
    </row>
    <row r="349" spans="1:10" ht="13.8" customHeight="1">
      <c r="A349" s="101">
        <f t="shared" si="20"/>
        <v>1122506</v>
      </c>
      <c r="B349" s="100" t="s">
        <v>353</v>
      </c>
      <c r="C349" s="101">
        <f>VLOOKUP(B349,WEAPON!$B:$D,3,0)</f>
        <v>11225</v>
      </c>
      <c r="D349" s="101">
        <f>COUNTIF($C$4:C349,C349)</f>
        <v>6</v>
      </c>
      <c r="E349" s="101">
        <v>1</v>
      </c>
      <c r="F349" s="101">
        <v>390</v>
      </c>
      <c r="G349" s="101">
        <v>0</v>
      </c>
      <c r="H349" s="122" t="str">
        <f t="shared" si="22"/>
        <v>WEAPON_SKILL_REINFORCE_NAME_11225</v>
      </c>
      <c r="I349" s="103" t="str">
        <f t="shared" si="23"/>
        <v>WEAPON_SKILL_REINFORCE_ICON_11225</v>
      </c>
      <c r="J349" s="100" t="str">
        <f t="shared" si="21"/>
        <v>공격력 390 증가</v>
      </c>
    </row>
    <row r="350" spans="1:10" ht="13.8" customHeight="1">
      <c r="A350" s="101">
        <f t="shared" si="20"/>
        <v>1122507</v>
      </c>
      <c r="B350" s="100" t="s">
        <v>353</v>
      </c>
      <c r="C350" s="101">
        <f>VLOOKUP(B350,WEAPON!$B:$D,3,0)</f>
        <v>11225</v>
      </c>
      <c r="D350" s="101">
        <f>COUNTIF($C$4:C350,C350)</f>
        <v>7</v>
      </c>
      <c r="E350" s="101">
        <v>1</v>
      </c>
      <c r="F350" s="101">
        <v>446</v>
      </c>
      <c r="G350" s="101">
        <v>0</v>
      </c>
      <c r="H350" s="122" t="str">
        <f t="shared" si="22"/>
        <v>WEAPON_SKILL_REINFORCE_NAME_11225</v>
      </c>
      <c r="I350" s="103" t="str">
        <f t="shared" si="23"/>
        <v>WEAPON_SKILL_REINFORCE_ICON_11225</v>
      </c>
      <c r="J350" s="100" t="str">
        <f t="shared" si="21"/>
        <v>공격력 446 증가</v>
      </c>
    </row>
    <row r="351" spans="1:10" ht="13.8" customHeight="1">
      <c r="A351" s="101">
        <f t="shared" si="20"/>
        <v>1122508</v>
      </c>
      <c r="B351" s="100" t="s">
        <v>353</v>
      </c>
      <c r="C351" s="101">
        <f>VLOOKUP(B351,WEAPON!$B:$D,3,0)</f>
        <v>11225</v>
      </c>
      <c r="D351" s="101">
        <f>COUNTIF($C$4:C351,C351)</f>
        <v>8</v>
      </c>
      <c r="E351" s="101">
        <v>1</v>
      </c>
      <c r="F351" s="101">
        <v>460</v>
      </c>
      <c r="G351" s="101">
        <v>0</v>
      </c>
      <c r="H351" s="122" t="str">
        <f t="shared" si="22"/>
        <v>WEAPON_SKILL_REINFORCE_NAME_11225</v>
      </c>
      <c r="I351" s="103" t="str">
        <f t="shared" si="23"/>
        <v>WEAPON_SKILL_REINFORCE_ICON_11225</v>
      </c>
      <c r="J351" s="100" t="str">
        <f t="shared" si="21"/>
        <v>공격력 460 증가</v>
      </c>
    </row>
    <row r="352" spans="1:10" ht="13.8" customHeight="1">
      <c r="A352" s="101">
        <f t="shared" si="20"/>
        <v>1122509</v>
      </c>
      <c r="B352" s="100" t="s">
        <v>353</v>
      </c>
      <c r="C352" s="101">
        <f>VLOOKUP(B352,WEAPON!$B:$D,3,0)</f>
        <v>11225</v>
      </c>
      <c r="D352" s="101">
        <f>COUNTIF($C$4:C352,C352)</f>
        <v>9</v>
      </c>
      <c r="E352" s="101">
        <v>1</v>
      </c>
      <c r="F352" s="101">
        <v>474</v>
      </c>
      <c r="G352" s="101">
        <v>0</v>
      </c>
      <c r="H352" s="122" t="str">
        <f t="shared" si="22"/>
        <v>WEAPON_SKILL_REINFORCE_NAME_11225</v>
      </c>
      <c r="I352" s="103" t="str">
        <f t="shared" si="23"/>
        <v>WEAPON_SKILL_REINFORCE_ICON_11225</v>
      </c>
      <c r="J352" s="100" t="str">
        <f t="shared" si="21"/>
        <v>공격력 474 증가</v>
      </c>
    </row>
    <row r="353" spans="1:10" ht="13.8" customHeight="1">
      <c r="A353" s="101">
        <f t="shared" si="20"/>
        <v>1122510</v>
      </c>
      <c r="B353" s="100" t="s">
        <v>353</v>
      </c>
      <c r="C353" s="101">
        <f>VLOOKUP(B353,WEAPON!$B:$D,3,0)</f>
        <v>11225</v>
      </c>
      <c r="D353" s="101">
        <f>COUNTIF($C$4:C353,C353)</f>
        <v>10</v>
      </c>
      <c r="E353" s="101">
        <v>1</v>
      </c>
      <c r="F353" s="101">
        <v>529</v>
      </c>
      <c r="G353" s="101">
        <v>0</v>
      </c>
      <c r="H353" s="122" t="str">
        <f t="shared" si="22"/>
        <v>WEAPON_SKILL_REINFORCE_NAME_11225</v>
      </c>
      <c r="I353" s="103" t="str">
        <f t="shared" si="23"/>
        <v>WEAPON_SKILL_REINFORCE_ICON_11225</v>
      </c>
      <c r="J353" s="100" t="str">
        <f t="shared" si="21"/>
        <v>공격력 529 증가</v>
      </c>
    </row>
    <row r="354" spans="1:10" ht="13.8" customHeight="1">
      <c r="A354" s="101">
        <f t="shared" si="20"/>
        <v>2131101</v>
      </c>
      <c r="B354" s="100" t="s">
        <v>355</v>
      </c>
      <c r="C354" s="101">
        <f>VLOOKUP(B354,WEAPON!$B:$D,3,0)</f>
        <v>21311</v>
      </c>
      <c r="D354" s="101">
        <f>COUNTIF($C$4:C354,C354)</f>
        <v>1</v>
      </c>
      <c r="E354" s="101">
        <v>20</v>
      </c>
      <c r="F354" s="101">
        <v>500</v>
      </c>
      <c r="G354" s="101">
        <v>0</v>
      </c>
      <c r="H354" s="122" t="str">
        <f t="shared" si="22"/>
        <v>WEAPON_SKILL_REINFORCE_NAME_21311</v>
      </c>
      <c r="I354" s="103" t="str">
        <f t="shared" si="23"/>
        <v>WEAPON_SKILL_REINFORCE_ICON_21311</v>
      </c>
      <c r="J354" s="100" t="str">
        <f t="shared" si="21"/>
        <v>안정 수치 500 증가</v>
      </c>
    </row>
    <row r="355" spans="1:10" ht="13.8" customHeight="1">
      <c r="A355" s="101">
        <f t="shared" si="20"/>
        <v>2131102</v>
      </c>
      <c r="B355" s="100" t="s">
        <v>355</v>
      </c>
      <c r="C355" s="101">
        <f>VLOOKUP(B355,WEAPON!$B:$D,3,0)</f>
        <v>21311</v>
      </c>
      <c r="D355" s="101">
        <f>COUNTIF($C$4:C355,C355)</f>
        <v>2</v>
      </c>
      <c r="E355" s="101">
        <v>20</v>
      </c>
      <c r="F355" s="101">
        <v>525</v>
      </c>
      <c r="G355" s="101">
        <v>0</v>
      </c>
      <c r="H355" s="122" t="str">
        <f t="shared" si="22"/>
        <v>WEAPON_SKILL_REINFORCE_NAME_21311</v>
      </c>
      <c r="I355" s="103" t="str">
        <f t="shared" si="23"/>
        <v>WEAPON_SKILL_REINFORCE_ICON_21311</v>
      </c>
      <c r="J355" s="100" t="str">
        <f t="shared" si="21"/>
        <v>안정 수치 525 증가</v>
      </c>
    </row>
    <row r="356" spans="1:10" ht="13.8" customHeight="1">
      <c r="A356" s="101">
        <f t="shared" si="20"/>
        <v>2131103</v>
      </c>
      <c r="B356" s="100" t="s">
        <v>355</v>
      </c>
      <c r="C356" s="101">
        <f>VLOOKUP(B356,WEAPON!$B:$D,3,0)</f>
        <v>21311</v>
      </c>
      <c r="D356" s="101">
        <f>COUNTIF($C$4:C356,C356)</f>
        <v>3</v>
      </c>
      <c r="E356" s="101">
        <v>20</v>
      </c>
      <c r="F356" s="101">
        <v>550</v>
      </c>
      <c r="G356" s="101">
        <v>0</v>
      </c>
      <c r="H356" s="122" t="str">
        <f t="shared" si="22"/>
        <v>WEAPON_SKILL_REINFORCE_NAME_21311</v>
      </c>
      <c r="I356" s="103" t="str">
        <f t="shared" si="23"/>
        <v>WEAPON_SKILL_REINFORCE_ICON_21311</v>
      </c>
      <c r="J356" s="100" t="str">
        <f t="shared" si="21"/>
        <v>안정 수치 550 증가</v>
      </c>
    </row>
    <row r="357" spans="1:10" ht="13.8" customHeight="1">
      <c r="A357" s="101">
        <f t="shared" si="20"/>
        <v>2131104</v>
      </c>
      <c r="B357" s="100" t="s">
        <v>355</v>
      </c>
      <c r="C357" s="101">
        <f>VLOOKUP(B357,WEAPON!$B:$D,3,0)</f>
        <v>21311</v>
      </c>
      <c r="D357" s="101">
        <f>COUNTIF($C$4:C357,C357)</f>
        <v>4</v>
      </c>
      <c r="E357" s="101">
        <v>20</v>
      </c>
      <c r="F357" s="101">
        <v>650</v>
      </c>
      <c r="G357" s="101">
        <v>0</v>
      </c>
      <c r="H357" s="122" t="str">
        <f t="shared" si="22"/>
        <v>WEAPON_SKILL_REINFORCE_NAME_21311</v>
      </c>
      <c r="I357" s="103" t="str">
        <f t="shared" si="23"/>
        <v>WEAPON_SKILL_REINFORCE_ICON_21311</v>
      </c>
      <c r="J357" s="100" t="str">
        <f t="shared" si="21"/>
        <v>안정 수치 650 증가</v>
      </c>
    </row>
    <row r="358" spans="1:10" ht="13.8" customHeight="1">
      <c r="A358" s="101">
        <f t="shared" si="20"/>
        <v>2131105</v>
      </c>
      <c r="B358" s="100" t="s">
        <v>355</v>
      </c>
      <c r="C358" s="101">
        <f>VLOOKUP(B358,WEAPON!$B:$D,3,0)</f>
        <v>21311</v>
      </c>
      <c r="D358" s="101">
        <f>COUNTIF($C$4:C358,C358)</f>
        <v>5</v>
      </c>
      <c r="E358" s="101">
        <v>20</v>
      </c>
      <c r="F358" s="101">
        <v>675</v>
      </c>
      <c r="G358" s="101">
        <v>0</v>
      </c>
      <c r="H358" s="122" t="str">
        <f t="shared" si="22"/>
        <v>WEAPON_SKILL_REINFORCE_NAME_21311</v>
      </c>
      <c r="I358" s="103" t="str">
        <f t="shared" si="23"/>
        <v>WEAPON_SKILL_REINFORCE_ICON_21311</v>
      </c>
      <c r="J358" s="100" t="str">
        <f t="shared" si="21"/>
        <v>안정 수치 675 증가</v>
      </c>
    </row>
    <row r="359" spans="1:10" ht="13.8" customHeight="1">
      <c r="A359" s="101">
        <f t="shared" si="20"/>
        <v>2131106</v>
      </c>
      <c r="B359" s="100" t="s">
        <v>355</v>
      </c>
      <c r="C359" s="101">
        <f>VLOOKUP(B359,WEAPON!$B:$D,3,0)</f>
        <v>21311</v>
      </c>
      <c r="D359" s="101">
        <f>COUNTIF($C$4:C359,C359)</f>
        <v>6</v>
      </c>
      <c r="E359" s="101">
        <v>20</v>
      </c>
      <c r="F359" s="101">
        <v>700</v>
      </c>
      <c r="G359" s="101">
        <v>0</v>
      </c>
      <c r="H359" s="122" t="str">
        <f t="shared" si="22"/>
        <v>WEAPON_SKILL_REINFORCE_NAME_21311</v>
      </c>
      <c r="I359" s="103" t="str">
        <f t="shared" si="23"/>
        <v>WEAPON_SKILL_REINFORCE_ICON_21311</v>
      </c>
      <c r="J359" s="100" t="str">
        <f t="shared" si="21"/>
        <v>안정 수치 700 증가</v>
      </c>
    </row>
    <row r="360" spans="1:10" ht="13.8" customHeight="1">
      <c r="A360" s="101">
        <f t="shared" si="20"/>
        <v>2131107</v>
      </c>
      <c r="B360" s="100" t="s">
        <v>355</v>
      </c>
      <c r="C360" s="101">
        <f>VLOOKUP(B360,WEAPON!$B:$D,3,0)</f>
        <v>21311</v>
      </c>
      <c r="D360" s="101">
        <f>COUNTIF($C$4:C360,C360)</f>
        <v>7</v>
      </c>
      <c r="E360" s="101">
        <v>20</v>
      </c>
      <c r="F360" s="101">
        <v>800</v>
      </c>
      <c r="G360" s="101">
        <v>0</v>
      </c>
      <c r="H360" s="122" t="str">
        <f t="shared" si="22"/>
        <v>WEAPON_SKILL_REINFORCE_NAME_21311</v>
      </c>
      <c r="I360" s="103" t="str">
        <f t="shared" si="23"/>
        <v>WEAPON_SKILL_REINFORCE_ICON_21311</v>
      </c>
      <c r="J360" s="100" t="str">
        <f t="shared" si="21"/>
        <v>안정 수치 800 증가</v>
      </c>
    </row>
    <row r="361" spans="1:10" ht="13.8" customHeight="1">
      <c r="A361" s="101">
        <f t="shared" si="20"/>
        <v>2131108</v>
      </c>
      <c r="B361" s="100" t="s">
        <v>355</v>
      </c>
      <c r="C361" s="101">
        <f>VLOOKUP(B361,WEAPON!$B:$D,3,0)</f>
        <v>21311</v>
      </c>
      <c r="D361" s="101">
        <f>COUNTIF($C$4:C361,C361)</f>
        <v>8</v>
      </c>
      <c r="E361" s="101">
        <v>20</v>
      </c>
      <c r="F361" s="101">
        <v>825</v>
      </c>
      <c r="G361" s="101">
        <v>0</v>
      </c>
      <c r="H361" s="122" t="str">
        <f t="shared" si="22"/>
        <v>WEAPON_SKILL_REINFORCE_NAME_21311</v>
      </c>
      <c r="I361" s="103" t="str">
        <f t="shared" si="23"/>
        <v>WEAPON_SKILL_REINFORCE_ICON_21311</v>
      </c>
      <c r="J361" s="100" t="str">
        <f t="shared" si="21"/>
        <v>안정 수치 825 증가</v>
      </c>
    </row>
    <row r="362" spans="1:10" ht="13.8" customHeight="1">
      <c r="A362" s="101">
        <f t="shared" si="20"/>
        <v>2131109</v>
      </c>
      <c r="B362" s="100" t="s">
        <v>355</v>
      </c>
      <c r="C362" s="101">
        <f>VLOOKUP(B362,WEAPON!$B:$D,3,0)</f>
        <v>21311</v>
      </c>
      <c r="D362" s="101">
        <f>COUNTIF($C$4:C362,C362)</f>
        <v>9</v>
      </c>
      <c r="E362" s="101">
        <v>20</v>
      </c>
      <c r="F362" s="101">
        <v>850</v>
      </c>
      <c r="G362" s="101">
        <v>0</v>
      </c>
      <c r="H362" s="122" t="str">
        <f t="shared" si="22"/>
        <v>WEAPON_SKILL_REINFORCE_NAME_21311</v>
      </c>
      <c r="I362" s="103" t="str">
        <f t="shared" si="23"/>
        <v>WEAPON_SKILL_REINFORCE_ICON_21311</v>
      </c>
      <c r="J362" s="100" t="str">
        <f t="shared" si="21"/>
        <v>안정 수치 850 증가</v>
      </c>
    </row>
    <row r="363" spans="1:10" ht="13.8" customHeight="1">
      <c r="A363" s="101">
        <f t="shared" si="20"/>
        <v>2131110</v>
      </c>
      <c r="B363" s="100" t="s">
        <v>355</v>
      </c>
      <c r="C363" s="101">
        <f>VLOOKUP(B363,WEAPON!$B:$D,3,0)</f>
        <v>21311</v>
      </c>
      <c r="D363" s="101">
        <f>COUNTIF($C$4:C363,C363)</f>
        <v>10</v>
      </c>
      <c r="E363" s="101">
        <v>20</v>
      </c>
      <c r="F363" s="101">
        <v>950</v>
      </c>
      <c r="G363" s="101">
        <v>0</v>
      </c>
      <c r="H363" s="122" t="str">
        <f t="shared" si="22"/>
        <v>WEAPON_SKILL_REINFORCE_NAME_21311</v>
      </c>
      <c r="I363" s="103" t="str">
        <f t="shared" si="23"/>
        <v>WEAPON_SKILL_REINFORCE_ICON_21311</v>
      </c>
      <c r="J363" s="100" t="str">
        <f t="shared" si="21"/>
        <v>안정 수치 950 증가</v>
      </c>
    </row>
    <row r="364" spans="1:10" ht="13.8" customHeight="1">
      <c r="A364" s="101">
        <f t="shared" si="20"/>
        <v>1412601</v>
      </c>
      <c r="B364" s="100" t="s">
        <v>357</v>
      </c>
      <c r="C364" s="101">
        <f>VLOOKUP(B364,WEAPON!$B:$D,3,0)</f>
        <v>14126</v>
      </c>
      <c r="D364" s="101">
        <f>COUNTIF($C$4:C364,C364)</f>
        <v>1</v>
      </c>
      <c r="E364" s="101">
        <v>2</v>
      </c>
      <c r="F364" s="101">
        <v>2000</v>
      </c>
      <c r="G364" s="101">
        <v>0</v>
      </c>
      <c r="H364" s="122" t="str">
        <f t="shared" si="22"/>
        <v>WEAPON_SKILL_REINFORCE_NAME_14126</v>
      </c>
      <c r="I364" s="103" t="str">
        <f t="shared" si="23"/>
        <v>WEAPON_SKILL_REINFORCE_ICON_14126</v>
      </c>
      <c r="J364" s="100" t="str">
        <f t="shared" si="21"/>
        <v>치명 대미지 2000 증가</v>
      </c>
    </row>
    <row r="365" spans="1:10" ht="13.8" customHeight="1">
      <c r="A365" s="101">
        <f t="shared" si="20"/>
        <v>1412602</v>
      </c>
      <c r="B365" s="100" t="s">
        <v>357</v>
      </c>
      <c r="C365" s="101">
        <f>VLOOKUP(B365,WEAPON!$B:$D,3,0)</f>
        <v>14126</v>
      </c>
      <c r="D365" s="101">
        <f>COUNTIF($C$4:C365,C365)</f>
        <v>2</v>
      </c>
      <c r="E365" s="101">
        <v>2</v>
      </c>
      <c r="F365" s="101">
        <v>2100</v>
      </c>
      <c r="G365" s="101">
        <v>0</v>
      </c>
      <c r="H365" s="122" t="str">
        <f t="shared" si="22"/>
        <v>WEAPON_SKILL_REINFORCE_NAME_14126</v>
      </c>
      <c r="I365" s="103" t="str">
        <f t="shared" si="23"/>
        <v>WEAPON_SKILL_REINFORCE_ICON_14126</v>
      </c>
      <c r="J365" s="100" t="str">
        <f t="shared" si="21"/>
        <v>치명 대미지 2100 증가</v>
      </c>
    </row>
    <row r="366" spans="1:10" ht="13.8" customHeight="1">
      <c r="A366" s="101">
        <f t="shared" si="20"/>
        <v>1412603</v>
      </c>
      <c r="B366" s="100" t="s">
        <v>357</v>
      </c>
      <c r="C366" s="101">
        <f>VLOOKUP(B366,WEAPON!$B:$D,3,0)</f>
        <v>14126</v>
      </c>
      <c r="D366" s="101">
        <f>COUNTIF($C$4:C366,C366)</f>
        <v>3</v>
      </c>
      <c r="E366" s="101">
        <v>2</v>
      </c>
      <c r="F366" s="101">
        <v>2200</v>
      </c>
      <c r="G366" s="101">
        <v>0</v>
      </c>
      <c r="H366" s="122" t="str">
        <f t="shared" si="22"/>
        <v>WEAPON_SKILL_REINFORCE_NAME_14126</v>
      </c>
      <c r="I366" s="103" t="str">
        <f t="shared" si="23"/>
        <v>WEAPON_SKILL_REINFORCE_ICON_14126</v>
      </c>
      <c r="J366" s="100" t="str">
        <f t="shared" si="21"/>
        <v>치명 대미지 2200 증가</v>
      </c>
    </row>
    <row r="367" spans="1:10" ht="13.8" customHeight="1">
      <c r="A367" s="101">
        <f t="shared" si="20"/>
        <v>1412604</v>
      </c>
      <c r="B367" s="100" t="s">
        <v>357</v>
      </c>
      <c r="C367" s="101">
        <f>VLOOKUP(B367,WEAPON!$B:$D,3,0)</f>
        <v>14126</v>
      </c>
      <c r="D367" s="101">
        <f>COUNTIF($C$4:C367,C367)</f>
        <v>4</v>
      </c>
      <c r="E367" s="101">
        <v>2</v>
      </c>
      <c r="F367" s="101">
        <v>2600</v>
      </c>
      <c r="G367" s="101">
        <v>0</v>
      </c>
      <c r="H367" s="122" t="str">
        <f t="shared" si="22"/>
        <v>WEAPON_SKILL_REINFORCE_NAME_14126</v>
      </c>
      <c r="I367" s="103" t="str">
        <f t="shared" si="23"/>
        <v>WEAPON_SKILL_REINFORCE_ICON_14126</v>
      </c>
      <c r="J367" s="100" t="str">
        <f t="shared" si="21"/>
        <v>치명 대미지 2600 증가</v>
      </c>
    </row>
    <row r="368" spans="1:10" ht="13.8" customHeight="1">
      <c r="A368" s="101">
        <f t="shared" si="20"/>
        <v>1412605</v>
      </c>
      <c r="B368" s="100" t="s">
        <v>357</v>
      </c>
      <c r="C368" s="101">
        <f>VLOOKUP(B368,WEAPON!$B:$D,3,0)</f>
        <v>14126</v>
      </c>
      <c r="D368" s="101">
        <f>COUNTIF($C$4:C368,C368)</f>
        <v>5</v>
      </c>
      <c r="E368" s="101">
        <v>2</v>
      </c>
      <c r="F368" s="101">
        <v>2700</v>
      </c>
      <c r="G368" s="101">
        <v>0</v>
      </c>
      <c r="H368" s="122" t="str">
        <f t="shared" si="22"/>
        <v>WEAPON_SKILL_REINFORCE_NAME_14126</v>
      </c>
      <c r="I368" s="103" t="str">
        <f t="shared" si="23"/>
        <v>WEAPON_SKILL_REINFORCE_ICON_14126</v>
      </c>
      <c r="J368" s="100" t="str">
        <f t="shared" si="21"/>
        <v>치명 대미지 2700 증가</v>
      </c>
    </row>
    <row r="369" spans="1:10" ht="13.8" customHeight="1">
      <c r="A369" s="101">
        <f t="shared" si="20"/>
        <v>1412606</v>
      </c>
      <c r="B369" s="100" t="s">
        <v>357</v>
      </c>
      <c r="C369" s="101">
        <f>VLOOKUP(B369,WEAPON!$B:$D,3,0)</f>
        <v>14126</v>
      </c>
      <c r="D369" s="101">
        <f>COUNTIF($C$4:C369,C369)</f>
        <v>6</v>
      </c>
      <c r="E369" s="101">
        <v>2</v>
      </c>
      <c r="F369" s="101">
        <v>2800</v>
      </c>
      <c r="G369" s="101">
        <v>0</v>
      </c>
      <c r="H369" s="122" t="str">
        <f t="shared" si="22"/>
        <v>WEAPON_SKILL_REINFORCE_NAME_14126</v>
      </c>
      <c r="I369" s="103" t="str">
        <f t="shared" si="23"/>
        <v>WEAPON_SKILL_REINFORCE_ICON_14126</v>
      </c>
      <c r="J369" s="100" t="str">
        <f t="shared" si="21"/>
        <v>치명 대미지 2800 증가</v>
      </c>
    </row>
    <row r="370" spans="1:10" ht="13.8" customHeight="1">
      <c r="A370" s="101">
        <f t="shared" si="20"/>
        <v>1412607</v>
      </c>
      <c r="B370" s="100" t="s">
        <v>357</v>
      </c>
      <c r="C370" s="101">
        <f>VLOOKUP(B370,WEAPON!$B:$D,3,0)</f>
        <v>14126</v>
      </c>
      <c r="D370" s="101">
        <f>COUNTIF($C$4:C370,C370)</f>
        <v>7</v>
      </c>
      <c r="E370" s="101">
        <v>2</v>
      </c>
      <c r="F370" s="101">
        <v>3200</v>
      </c>
      <c r="G370" s="101">
        <v>0</v>
      </c>
      <c r="H370" s="122" t="str">
        <f t="shared" si="22"/>
        <v>WEAPON_SKILL_REINFORCE_NAME_14126</v>
      </c>
      <c r="I370" s="103" t="str">
        <f t="shared" si="23"/>
        <v>WEAPON_SKILL_REINFORCE_ICON_14126</v>
      </c>
      <c r="J370" s="100" t="str">
        <f t="shared" si="21"/>
        <v>치명 대미지 3200 증가</v>
      </c>
    </row>
    <row r="371" spans="1:10" ht="13.8" customHeight="1">
      <c r="A371" s="101">
        <f t="shared" si="20"/>
        <v>1412608</v>
      </c>
      <c r="B371" s="100" t="s">
        <v>357</v>
      </c>
      <c r="C371" s="101">
        <f>VLOOKUP(B371,WEAPON!$B:$D,3,0)</f>
        <v>14126</v>
      </c>
      <c r="D371" s="101">
        <f>COUNTIF($C$4:C371,C371)</f>
        <v>8</v>
      </c>
      <c r="E371" s="101">
        <v>2</v>
      </c>
      <c r="F371" s="101">
        <v>3300</v>
      </c>
      <c r="G371" s="101">
        <v>0</v>
      </c>
      <c r="H371" s="122" t="str">
        <f t="shared" si="22"/>
        <v>WEAPON_SKILL_REINFORCE_NAME_14126</v>
      </c>
      <c r="I371" s="103" t="str">
        <f t="shared" si="23"/>
        <v>WEAPON_SKILL_REINFORCE_ICON_14126</v>
      </c>
      <c r="J371" s="100" t="str">
        <f t="shared" si="21"/>
        <v>치명 대미지 3300 증가</v>
      </c>
    </row>
    <row r="372" spans="1:10" ht="13.8" customHeight="1">
      <c r="A372" s="101">
        <f t="shared" si="20"/>
        <v>1412609</v>
      </c>
      <c r="B372" s="100" t="s">
        <v>357</v>
      </c>
      <c r="C372" s="101">
        <f>VLOOKUP(B372,WEAPON!$B:$D,3,0)</f>
        <v>14126</v>
      </c>
      <c r="D372" s="101">
        <f>COUNTIF($C$4:C372,C372)</f>
        <v>9</v>
      </c>
      <c r="E372" s="101">
        <v>2</v>
      </c>
      <c r="F372" s="101">
        <v>3400</v>
      </c>
      <c r="G372" s="101">
        <v>0</v>
      </c>
      <c r="H372" s="122" t="str">
        <f t="shared" si="22"/>
        <v>WEAPON_SKILL_REINFORCE_NAME_14126</v>
      </c>
      <c r="I372" s="103" t="str">
        <f t="shared" si="23"/>
        <v>WEAPON_SKILL_REINFORCE_ICON_14126</v>
      </c>
      <c r="J372" s="100" t="str">
        <f t="shared" si="21"/>
        <v>치명 대미지 3400 증가</v>
      </c>
    </row>
    <row r="373" spans="1:10" ht="13.8" customHeight="1">
      <c r="A373" s="101">
        <f t="shared" si="20"/>
        <v>1412610</v>
      </c>
      <c r="B373" s="100" t="s">
        <v>357</v>
      </c>
      <c r="C373" s="101">
        <f>VLOOKUP(B373,WEAPON!$B:$D,3,0)</f>
        <v>14126</v>
      </c>
      <c r="D373" s="101">
        <f>COUNTIF($C$4:C373,C373)</f>
        <v>10</v>
      </c>
      <c r="E373" s="101">
        <v>2</v>
      </c>
      <c r="F373" s="101">
        <v>3800</v>
      </c>
      <c r="G373" s="101">
        <v>0</v>
      </c>
      <c r="H373" s="122" t="str">
        <f t="shared" si="22"/>
        <v>WEAPON_SKILL_REINFORCE_NAME_14126</v>
      </c>
      <c r="I373" s="103" t="str">
        <f t="shared" si="23"/>
        <v>WEAPON_SKILL_REINFORCE_ICON_14126</v>
      </c>
      <c r="J373" s="100" t="str">
        <f t="shared" si="21"/>
        <v>치명 대미지 3800 증가</v>
      </c>
    </row>
    <row r="374" spans="1:10" ht="13.8" customHeight="1">
      <c r="A374" s="101">
        <f t="shared" si="20"/>
        <v>1132701</v>
      </c>
      <c r="B374" s="100" t="s">
        <v>359</v>
      </c>
      <c r="C374" s="101">
        <f>VLOOKUP(B374,WEAPON!$B:$D,3,0)</f>
        <v>11327</v>
      </c>
      <c r="D374" s="101">
        <f>COUNTIF($C$4:C374,C374)</f>
        <v>1</v>
      </c>
      <c r="E374" s="101">
        <v>5</v>
      </c>
      <c r="F374" s="101">
        <v>3629</v>
      </c>
      <c r="G374" s="101">
        <v>0</v>
      </c>
      <c r="H374" s="122" t="str">
        <f t="shared" si="22"/>
        <v>WEAPON_SKILL_REINFORCE_NAME_11327</v>
      </c>
      <c r="I374" s="103" t="str">
        <f t="shared" si="23"/>
        <v>WEAPON_SKILL_REINFORCE_ICON_11327</v>
      </c>
      <c r="J374" s="100" t="str">
        <f t="shared" si="21"/>
        <v>최대 체력 3629 증가</v>
      </c>
    </row>
    <row r="375" spans="1:10" ht="13.8" customHeight="1">
      <c r="A375" s="101">
        <f t="shared" si="20"/>
        <v>1132702</v>
      </c>
      <c r="B375" s="100" t="s">
        <v>359</v>
      </c>
      <c r="C375" s="101">
        <f>VLOOKUP(B375,WEAPON!$B:$D,3,0)</f>
        <v>11327</v>
      </c>
      <c r="D375" s="101">
        <f>COUNTIF($C$4:C375,C375)</f>
        <v>2</v>
      </c>
      <c r="E375" s="101">
        <v>5</v>
      </c>
      <c r="F375" s="101">
        <v>3811</v>
      </c>
      <c r="G375" s="101">
        <v>0</v>
      </c>
      <c r="H375" s="122" t="str">
        <f t="shared" si="22"/>
        <v>WEAPON_SKILL_REINFORCE_NAME_11327</v>
      </c>
      <c r="I375" s="103" t="str">
        <f t="shared" si="23"/>
        <v>WEAPON_SKILL_REINFORCE_ICON_11327</v>
      </c>
      <c r="J375" s="100" t="str">
        <f t="shared" si="21"/>
        <v>최대 체력 3811 증가</v>
      </c>
    </row>
    <row r="376" spans="1:10" ht="13.8" customHeight="1">
      <c r="A376" s="101">
        <f t="shared" si="20"/>
        <v>1132703</v>
      </c>
      <c r="B376" s="100" t="s">
        <v>359</v>
      </c>
      <c r="C376" s="101">
        <f>VLOOKUP(B376,WEAPON!$B:$D,3,0)</f>
        <v>11327</v>
      </c>
      <c r="D376" s="101">
        <f>COUNTIF($C$4:C376,C376)</f>
        <v>3</v>
      </c>
      <c r="E376" s="101">
        <v>5</v>
      </c>
      <c r="F376" s="101">
        <v>3992</v>
      </c>
      <c r="G376" s="101">
        <v>0</v>
      </c>
      <c r="H376" s="122" t="str">
        <f t="shared" si="22"/>
        <v>WEAPON_SKILL_REINFORCE_NAME_11327</v>
      </c>
      <c r="I376" s="103" t="str">
        <f t="shared" si="23"/>
        <v>WEAPON_SKILL_REINFORCE_ICON_11327</v>
      </c>
      <c r="J376" s="100" t="str">
        <f t="shared" si="21"/>
        <v>최대 체력 3992 증가</v>
      </c>
    </row>
    <row r="377" spans="1:10" ht="13.8" customHeight="1">
      <c r="A377" s="101">
        <f t="shared" si="20"/>
        <v>1132704</v>
      </c>
      <c r="B377" s="100" t="s">
        <v>359</v>
      </c>
      <c r="C377" s="101">
        <f>VLOOKUP(B377,WEAPON!$B:$D,3,0)</f>
        <v>11327</v>
      </c>
      <c r="D377" s="101">
        <f>COUNTIF($C$4:C377,C377)</f>
        <v>4</v>
      </c>
      <c r="E377" s="101">
        <v>5</v>
      </c>
      <c r="F377" s="101">
        <v>4718</v>
      </c>
      <c r="G377" s="101">
        <v>0</v>
      </c>
      <c r="H377" s="122" t="str">
        <f t="shared" si="22"/>
        <v>WEAPON_SKILL_REINFORCE_NAME_11327</v>
      </c>
      <c r="I377" s="103" t="str">
        <f t="shared" si="23"/>
        <v>WEAPON_SKILL_REINFORCE_ICON_11327</v>
      </c>
      <c r="J377" s="100" t="str">
        <f t="shared" si="21"/>
        <v>최대 체력 4718 증가</v>
      </c>
    </row>
    <row r="378" spans="1:10" ht="13.8" customHeight="1">
      <c r="A378" s="101">
        <f t="shared" si="20"/>
        <v>1132705</v>
      </c>
      <c r="B378" s="100" t="s">
        <v>359</v>
      </c>
      <c r="C378" s="101">
        <f>VLOOKUP(B378,WEAPON!$B:$D,3,0)</f>
        <v>11327</v>
      </c>
      <c r="D378" s="101">
        <f>COUNTIF($C$4:C378,C378)</f>
        <v>5</v>
      </c>
      <c r="E378" s="101">
        <v>5</v>
      </c>
      <c r="F378" s="101">
        <v>4899</v>
      </c>
      <c r="G378" s="101">
        <v>0</v>
      </c>
      <c r="H378" s="122" t="str">
        <f t="shared" si="22"/>
        <v>WEAPON_SKILL_REINFORCE_NAME_11327</v>
      </c>
      <c r="I378" s="103" t="str">
        <f t="shared" si="23"/>
        <v>WEAPON_SKILL_REINFORCE_ICON_11327</v>
      </c>
      <c r="J378" s="100" t="str">
        <f t="shared" si="21"/>
        <v>최대 체력 4899 증가</v>
      </c>
    </row>
    <row r="379" spans="1:10" ht="13.8" customHeight="1">
      <c r="A379" s="101">
        <f t="shared" si="20"/>
        <v>1132706</v>
      </c>
      <c r="B379" s="100" t="s">
        <v>359</v>
      </c>
      <c r="C379" s="101">
        <f>VLOOKUP(B379,WEAPON!$B:$D,3,0)</f>
        <v>11327</v>
      </c>
      <c r="D379" s="101">
        <f>COUNTIF($C$4:C379,C379)</f>
        <v>6</v>
      </c>
      <c r="E379" s="101">
        <v>5</v>
      </c>
      <c r="F379" s="101">
        <v>5081</v>
      </c>
      <c r="G379" s="101">
        <v>0</v>
      </c>
      <c r="H379" s="122" t="str">
        <f t="shared" si="22"/>
        <v>WEAPON_SKILL_REINFORCE_NAME_11327</v>
      </c>
      <c r="I379" s="103" t="str">
        <f t="shared" si="23"/>
        <v>WEAPON_SKILL_REINFORCE_ICON_11327</v>
      </c>
      <c r="J379" s="100" t="str">
        <f t="shared" si="21"/>
        <v>최대 체력 5081 증가</v>
      </c>
    </row>
    <row r="380" spans="1:10" ht="13.8" customHeight="1">
      <c r="A380" s="101">
        <f t="shared" si="20"/>
        <v>1132707</v>
      </c>
      <c r="B380" s="100" t="s">
        <v>359</v>
      </c>
      <c r="C380" s="101">
        <f>VLOOKUP(B380,WEAPON!$B:$D,3,0)</f>
        <v>11327</v>
      </c>
      <c r="D380" s="101">
        <f>COUNTIF($C$4:C380,C380)</f>
        <v>7</v>
      </c>
      <c r="E380" s="101">
        <v>5</v>
      </c>
      <c r="F380" s="101">
        <v>5807</v>
      </c>
      <c r="G380" s="101">
        <v>0</v>
      </c>
      <c r="H380" s="122" t="str">
        <f t="shared" si="22"/>
        <v>WEAPON_SKILL_REINFORCE_NAME_11327</v>
      </c>
      <c r="I380" s="103" t="str">
        <f t="shared" si="23"/>
        <v>WEAPON_SKILL_REINFORCE_ICON_11327</v>
      </c>
      <c r="J380" s="100" t="str">
        <f t="shared" si="21"/>
        <v>최대 체력 5807 증가</v>
      </c>
    </row>
    <row r="381" spans="1:10" ht="13.8" customHeight="1">
      <c r="A381" s="101">
        <f t="shared" si="20"/>
        <v>1132708</v>
      </c>
      <c r="B381" s="100" t="s">
        <v>359</v>
      </c>
      <c r="C381" s="101">
        <f>VLOOKUP(B381,WEAPON!$B:$D,3,0)</f>
        <v>11327</v>
      </c>
      <c r="D381" s="101">
        <f>COUNTIF($C$4:C381,C381)</f>
        <v>8</v>
      </c>
      <c r="E381" s="101">
        <v>5</v>
      </c>
      <c r="F381" s="101">
        <v>5988</v>
      </c>
      <c r="G381" s="101">
        <v>0</v>
      </c>
      <c r="H381" s="122" t="str">
        <f t="shared" si="22"/>
        <v>WEAPON_SKILL_REINFORCE_NAME_11327</v>
      </c>
      <c r="I381" s="103" t="str">
        <f t="shared" si="23"/>
        <v>WEAPON_SKILL_REINFORCE_ICON_11327</v>
      </c>
      <c r="J381" s="100" t="str">
        <f t="shared" si="21"/>
        <v>최대 체력 5988 증가</v>
      </c>
    </row>
    <row r="382" spans="1:10" ht="13.8" customHeight="1">
      <c r="A382" s="101">
        <f t="shared" si="20"/>
        <v>1132709</v>
      </c>
      <c r="B382" s="100" t="s">
        <v>359</v>
      </c>
      <c r="C382" s="101">
        <f>VLOOKUP(B382,WEAPON!$B:$D,3,0)</f>
        <v>11327</v>
      </c>
      <c r="D382" s="101">
        <f>COUNTIF($C$4:C382,C382)</f>
        <v>9</v>
      </c>
      <c r="E382" s="101">
        <v>5</v>
      </c>
      <c r="F382" s="101">
        <v>6169</v>
      </c>
      <c r="G382" s="101">
        <v>0</v>
      </c>
      <c r="H382" s="122" t="str">
        <f t="shared" si="22"/>
        <v>WEAPON_SKILL_REINFORCE_NAME_11327</v>
      </c>
      <c r="I382" s="103" t="str">
        <f t="shared" si="23"/>
        <v>WEAPON_SKILL_REINFORCE_ICON_11327</v>
      </c>
      <c r="J382" s="100" t="str">
        <f t="shared" si="21"/>
        <v>최대 체력 6169 증가</v>
      </c>
    </row>
    <row r="383" spans="1:10" ht="13.8" customHeight="1">
      <c r="A383" s="101">
        <f t="shared" si="20"/>
        <v>1132710</v>
      </c>
      <c r="B383" s="100" t="s">
        <v>359</v>
      </c>
      <c r="C383" s="101">
        <f>VLOOKUP(B383,WEAPON!$B:$D,3,0)</f>
        <v>11327</v>
      </c>
      <c r="D383" s="101">
        <f>COUNTIF($C$4:C383,C383)</f>
        <v>10</v>
      </c>
      <c r="E383" s="101">
        <v>5</v>
      </c>
      <c r="F383" s="101">
        <v>6895</v>
      </c>
      <c r="G383" s="101">
        <v>0</v>
      </c>
      <c r="H383" s="122" t="str">
        <f t="shared" si="22"/>
        <v>WEAPON_SKILL_REINFORCE_NAME_11327</v>
      </c>
      <c r="I383" s="103" t="str">
        <f t="shared" si="23"/>
        <v>WEAPON_SKILL_REINFORCE_ICON_11327</v>
      </c>
      <c r="J383" s="100" t="str">
        <f t="shared" si="21"/>
        <v>최대 체력 6895 증가</v>
      </c>
    </row>
    <row r="384" spans="1:10" ht="13.8" customHeight="1">
      <c r="A384" s="101">
        <f t="shared" si="20"/>
        <v>2431201</v>
      </c>
      <c r="B384" s="100" t="s">
        <v>361</v>
      </c>
      <c r="C384" s="101">
        <f>VLOOKUP(B384,WEAPON!$B:$D,3,0)</f>
        <v>24312</v>
      </c>
      <c r="D384" s="101">
        <f>COUNTIF($C$4:C384,C384)</f>
        <v>1</v>
      </c>
      <c r="E384" s="101">
        <v>21</v>
      </c>
      <c r="F384" s="101">
        <v>1000</v>
      </c>
      <c r="G384" s="101">
        <v>0</v>
      </c>
      <c r="H384" s="122" t="str">
        <f t="shared" si="22"/>
        <v>WEAPON_SKILL_REINFORCE_NAME_24312</v>
      </c>
      <c r="I384" s="103" t="str">
        <f t="shared" si="23"/>
        <v>WEAPON_SKILL_REINFORCE_ICON_24312</v>
      </c>
      <c r="J384" s="100" t="str">
        <f t="shared" si="21"/>
        <v>이로운 효과 유지력 1000 증가</v>
      </c>
    </row>
    <row r="385" spans="1:10" ht="13.8" customHeight="1">
      <c r="A385" s="101">
        <f t="shared" si="20"/>
        <v>2431202</v>
      </c>
      <c r="B385" s="100" t="s">
        <v>361</v>
      </c>
      <c r="C385" s="101">
        <f>VLOOKUP(B385,WEAPON!$B:$D,3,0)</f>
        <v>24312</v>
      </c>
      <c r="D385" s="101">
        <f>COUNTIF($C$4:C385,C385)</f>
        <v>2</v>
      </c>
      <c r="E385" s="101">
        <v>21</v>
      </c>
      <c r="F385" s="101">
        <v>1050</v>
      </c>
      <c r="G385" s="101">
        <v>0</v>
      </c>
      <c r="H385" s="122" t="str">
        <f t="shared" si="22"/>
        <v>WEAPON_SKILL_REINFORCE_NAME_24312</v>
      </c>
      <c r="I385" s="103" t="str">
        <f t="shared" si="23"/>
        <v>WEAPON_SKILL_REINFORCE_ICON_24312</v>
      </c>
      <c r="J385" s="100" t="str">
        <f t="shared" si="21"/>
        <v>이로운 효과 유지력 1050 증가</v>
      </c>
    </row>
    <row r="386" spans="1:10" ht="13.8" customHeight="1">
      <c r="A386" s="101">
        <f t="shared" si="20"/>
        <v>2431203</v>
      </c>
      <c r="B386" s="100" t="s">
        <v>361</v>
      </c>
      <c r="C386" s="101">
        <f>VLOOKUP(B386,WEAPON!$B:$D,3,0)</f>
        <v>24312</v>
      </c>
      <c r="D386" s="101">
        <f>COUNTIF($C$4:C386,C386)</f>
        <v>3</v>
      </c>
      <c r="E386" s="101">
        <v>21</v>
      </c>
      <c r="F386" s="101">
        <v>1100</v>
      </c>
      <c r="G386" s="101">
        <v>0</v>
      </c>
      <c r="H386" s="122" t="str">
        <f t="shared" si="22"/>
        <v>WEAPON_SKILL_REINFORCE_NAME_24312</v>
      </c>
      <c r="I386" s="103" t="str">
        <f t="shared" si="23"/>
        <v>WEAPON_SKILL_REINFORCE_ICON_24312</v>
      </c>
      <c r="J386" s="100" t="str">
        <f t="shared" si="21"/>
        <v>이로운 효과 유지력 1100 증가</v>
      </c>
    </row>
    <row r="387" spans="1:10" ht="13.8" customHeight="1">
      <c r="A387" s="101">
        <f t="shared" si="20"/>
        <v>2431204</v>
      </c>
      <c r="B387" s="100" t="s">
        <v>361</v>
      </c>
      <c r="C387" s="101">
        <f>VLOOKUP(B387,WEAPON!$B:$D,3,0)</f>
        <v>24312</v>
      </c>
      <c r="D387" s="101">
        <f>COUNTIF($C$4:C387,C387)</f>
        <v>4</v>
      </c>
      <c r="E387" s="101">
        <v>21</v>
      </c>
      <c r="F387" s="101">
        <v>1300</v>
      </c>
      <c r="G387" s="101">
        <v>0</v>
      </c>
      <c r="H387" s="122" t="str">
        <f t="shared" si="22"/>
        <v>WEAPON_SKILL_REINFORCE_NAME_24312</v>
      </c>
      <c r="I387" s="103" t="str">
        <f t="shared" si="23"/>
        <v>WEAPON_SKILL_REINFORCE_ICON_24312</v>
      </c>
      <c r="J387" s="100" t="str">
        <f t="shared" si="21"/>
        <v>이로운 효과 유지력 1300 증가</v>
      </c>
    </row>
    <row r="388" spans="1:10" ht="13.8" customHeight="1">
      <c r="A388" s="101">
        <f t="shared" ref="A388:A451" si="24">C388*스킬_강화_그룹_단위+D388</f>
        <v>2431205</v>
      </c>
      <c r="B388" s="100" t="s">
        <v>361</v>
      </c>
      <c r="C388" s="101">
        <f>VLOOKUP(B388,WEAPON!$B:$D,3,0)</f>
        <v>24312</v>
      </c>
      <c r="D388" s="101">
        <f>COUNTIF($C$4:C388,C388)</f>
        <v>5</v>
      </c>
      <c r="E388" s="101">
        <v>21</v>
      </c>
      <c r="F388" s="101">
        <v>1350</v>
      </c>
      <c r="G388" s="101">
        <v>0</v>
      </c>
      <c r="H388" s="122" t="str">
        <f t="shared" si="22"/>
        <v>WEAPON_SKILL_REINFORCE_NAME_24312</v>
      </c>
      <c r="I388" s="103" t="str">
        <f t="shared" si="23"/>
        <v>WEAPON_SKILL_REINFORCE_ICON_24312</v>
      </c>
      <c r="J388" s="100" t="str">
        <f t="shared" ref="J388:J451" si="25">VLOOKUP(E388,SKILL_TYPE,2,0)&amp;" "&amp;IF(G388=0,F388,F388/100&amp;"%")&amp;" 증가"</f>
        <v>이로운 효과 유지력 1350 증가</v>
      </c>
    </row>
    <row r="389" spans="1:10" ht="13.8" customHeight="1">
      <c r="A389" s="101">
        <f t="shared" si="24"/>
        <v>2431206</v>
      </c>
      <c r="B389" s="100" t="s">
        <v>361</v>
      </c>
      <c r="C389" s="101">
        <f>VLOOKUP(B389,WEAPON!$B:$D,3,0)</f>
        <v>24312</v>
      </c>
      <c r="D389" s="101">
        <f>COUNTIF($C$4:C389,C389)</f>
        <v>6</v>
      </c>
      <c r="E389" s="101">
        <v>21</v>
      </c>
      <c r="F389" s="101">
        <v>1400</v>
      </c>
      <c r="G389" s="101">
        <v>0</v>
      </c>
      <c r="H389" s="122" t="str">
        <f t="shared" ref="H389:H452" si="26">"WEAPON_SKILL_REINFORCE_NAME_"&amp;C389</f>
        <v>WEAPON_SKILL_REINFORCE_NAME_24312</v>
      </c>
      <c r="I389" s="103" t="str">
        <f t="shared" ref="I389:I452" si="27">"WEAPON_SKILL_REINFORCE_ICON_"&amp;C389</f>
        <v>WEAPON_SKILL_REINFORCE_ICON_24312</v>
      </c>
      <c r="J389" s="100" t="str">
        <f t="shared" si="25"/>
        <v>이로운 효과 유지력 1400 증가</v>
      </c>
    </row>
    <row r="390" spans="1:10" ht="13.8" customHeight="1">
      <c r="A390" s="101">
        <f t="shared" si="24"/>
        <v>2431207</v>
      </c>
      <c r="B390" s="100" t="s">
        <v>361</v>
      </c>
      <c r="C390" s="101">
        <f>VLOOKUP(B390,WEAPON!$B:$D,3,0)</f>
        <v>24312</v>
      </c>
      <c r="D390" s="101">
        <f>COUNTIF($C$4:C390,C390)</f>
        <v>7</v>
      </c>
      <c r="E390" s="101">
        <v>21</v>
      </c>
      <c r="F390" s="101">
        <v>1600</v>
      </c>
      <c r="G390" s="101">
        <v>0</v>
      </c>
      <c r="H390" s="122" t="str">
        <f t="shared" si="26"/>
        <v>WEAPON_SKILL_REINFORCE_NAME_24312</v>
      </c>
      <c r="I390" s="103" t="str">
        <f t="shared" si="27"/>
        <v>WEAPON_SKILL_REINFORCE_ICON_24312</v>
      </c>
      <c r="J390" s="100" t="str">
        <f t="shared" si="25"/>
        <v>이로운 효과 유지력 1600 증가</v>
      </c>
    </row>
    <row r="391" spans="1:10" ht="13.8" customHeight="1">
      <c r="A391" s="101">
        <f t="shared" si="24"/>
        <v>2431208</v>
      </c>
      <c r="B391" s="100" t="s">
        <v>361</v>
      </c>
      <c r="C391" s="101">
        <f>VLOOKUP(B391,WEAPON!$B:$D,3,0)</f>
        <v>24312</v>
      </c>
      <c r="D391" s="101">
        <f>COUNTIF($C$4:C391,C391)</f>
        <v>8</v>
      </c>
      <c r="E391" s="101">
        <v>21</v>
      </c>
      <c r="F391" s="101">
        <v>1650</v>
      </c>
      <c r="G391" s="101">
        <v>0</v>
      </c>
      <c r="H391" s="122" t="str">
        <f t="shared" si="26"/>
        <v>WEAPON_SKILL_REINFORCE_NAME_24312</v>
      </c>
      <c r="I391" s="103" t="str">
        <f t="shared" si="27"/>
        <v>WEAPON_SKILL_REINFORCE_ICON_24312</v>
      </c>
      <c r="J391" s="100" t="str">
        <f t="shared" si="25"/>
        <v>이로운 효과 유지력 1650 증가</v>
      </c>
    </row>
    <row r="392" spans="1:10" ht="13.8" customHeight="1">
      <c r="A392" s="101">
        <f t="shared" si="24"/>
        <v>2431209</v>
      </c>
      <c r="B392" s="100" t="s">
        <v>361</v>
      </c>
      <c r="C392" s="101">
        <f>VLOOKUP(B392,WEAPON!$B:$D,3,0)</f>
        <v>24312</v>
      </c>
      <c r="D392" s="101">
        <f>COUNTIF($C$4:C392,C392)</f>
        <v>9</v>
      </c>
      <c r="E392" s="101">
        <v>21</v>
      </c>
      <c r="F392" s="101">
        <v>1700</v>
      </c>
      <c r="G392" s="101">
        <v>0</v>
      </c>
      <c r="H392" s="122" t="str">
        <f t="shared" si="26"/>
        <v>WEAPON_SKILL_REINFORCE_NAME_24312</v>
      </c>
      <c r="I392" s="103" t="str">
        <f t="shared" si="27"/>
        <v>WEAPON_SKILL_REINFORCE_ICON_24312</v>
      </c>
      <c r="J392" s="100" t="str">
        <f t="shared" si="25"/>
        <v>이로운 효과 유지력 1700 증가</v>
      </c>
    </row>
    <row r="393" spans="1:10" ht="13.8" customHeight="1">
      <c r="A393" s="101">
        <f t="shared" si="24"/>
        <v>2431210</v>
      </c>
      <c r="B393" s="100" t="s">
        <v>361</v>
      </c>
      <c r="C393" s="101">
        <f>VLOOKUP(B393,WEAPON!$B:$D,3,0)</f>
        <v>24312</v>
      </c>
      <c r="D393" s="101">
        <f>COUNTIF($C$4:C393,C393)</f>
        <v>10</v>
      </c>
      <c r="E393" s="101">
        <v>21</v>
      </c>
      <c r="F393" s="101">
        <v>1900</v>
      </c>
      <c r="G393" s="101">
        <v>0</v>
      </c>
      <c r="H393" s="122" t="str">
        <f t="shared" si="26"/>
        <v>WEAPON_SKILL_REINFORCE_NAME_24312</v>
      </c>
      <c r="I393" s="103" t="str">
        <f t="shared" si="27"/>
        <v>WEAPON_SKILL_REINFORCE_ICON_24312</v>
      </c>
      <c r="J393" s="100" t="str">
        <f t="shared" si="25"/>
        <v>이로운 효과 유지력 1900 증가</v>
      </c>
    </row>
    <row r="394" spans="1:10" ht="13.8" customHeight="1">
      <c r="A394" s="101">
        <f t="shared" si="24"/>
        <v>1232801</v>
      </c>
      <c r="B394" s="100" t="s">
        <v>363</v>
      </c>
      <c r="C394" s="101">
        <f>VLOOKUP(B394,WEAPON!$B:$D,3,0)</f>
        <v>12328</v>
      </c>
      <c r="D394" s="101">
        <f>COUNTIF($C$4:C394,C394)</f>
        <v>1</v>
      </c>
      <c r="E394" s="101">
        <v>6</v>
      </c>
      <c r="F394" s="101">
        <v>1000</v>
      </c>
      <c r="G394" s="101">
        <v>0</v>
      </c>
      <c r="H394" s="122" t="str">
        <f t="shared" si="26"/>
        <v>WEAPON_SKILL_REINFORCE_NAME_12328</v>
      </c>
      <c r="I394" s="103" t="str">
        <f t="shared" si="27"/>
        <v>WEAPON_SKILL_REINFORCE_ICON_12328</v>
      </c>
      <c r="J394" s="100" t="str">
        <f t="shared" si="25"/>
        <v>받는 회복 효과 강화율 1000 증가</v>
      </c>
    </row>
    <row r="395" spans="1:10" ht="13.8" customHeight="1">
      <c r="A395" s="101">
        <f t="shared" si="24"/>
        <v>1232802</v>
      </c>
      <c r="B395" s="100" t="s">
        <v>363</v>
      </c>
      <c r="C395" s="101">
        <f>VLOOKUP(B395,WEAPON!$B:$D,3,0)</f>
        <v>12328</v>
      </c>
      <c r="D395" s="101">
        <f>COUNTIF($C$4:C395,C395)</f>
        <v>2</v>
      </c>
      <c r="E395" s="101">
        <v>6</v>
      </c>
      <c r="F395" s="101">
        <v>1050</v>
      </c>
      <c r="G395" s="101">
        <v>0</v>
      </c>
      <c r="H395" s="122" t="str">
        <f t="shared" si="26"/>
        <v>WEAPON_SKILL_REINFORCE_NAME_12328</v>
      </c>
      <c r="I395" s="103" t="str">
        <f t="shared" si="27"/>
        <v>WEAPON_SKILL_REINFORCE_ICON_12328</v>
      </c>
      <c r="J395" s="100" t="str">
        <f t="shared" si="25"/>
        <v>받는 회복 효과 강화율 1050 증가</v>
      </c>
    </row>
    <row r="396" spans="1:10" ht="13.8" customHeight="1">
      <c r="A396" s="101">
        <f t="shared" si="24"/>
        <v>1232803</v>
      </c>
      <c r="B396" s="100" t="s">
        <v>363</v>
      </c>
      <c r="C396" s="101">
        <f>VLOOKUP(B396,WEAPON!$B:$D,3,0)</f>
        <v>12328</v>
      </c>
      <c r="D396" s="101">
        <f>COUNTIF($C$4:C396,C396)</f>
        <v>3</v>
      </c>
      <c r="E396" s="101">
        <v>6</v>
      </c>
      <c r="F396" s="101">
        <v>1100</v>
      </c>
      <c r="G396" s="101">
        <v>0</v>
      </c>
      <c r="H396" s="122" t="str">
        <f t="shared" si="26"/>
        <v>WEAPON_SKILL_REINFORCE_NAME_12328</v>
      </c>
      <c r="I396" s="103" t="str">
        <f t="shared" si="27"/>
        <v>WEAPON_SKILL_REINFORCE_ICON_12328</v>
      </c>
      <c r="J396" s="100" t="str">
        <f t="shared" si="25"/>
        <v>받는 회복 효과 강화율 1100 증가</v>
      </c>
    </row>
    <row r="397" spans="1:10" ht="13.8" customHeight="1">
      <c r="A397" s="101">
        <f t="shared" si="24"/>
        <v>1232804</v>
      </c>
      <c r="B397" s="100" t="s">
        <v>363</v>
      </c>
      <c r="C397" s="101">
        <f>VLOOKUP(B397,WEAPON!$B:$D,3,0)</f>
        <v>12328</v>
      </c>
      <c r="D397" s="101">
        <f>COUNTIF($C$4:C397,C397)</f>
        <v>4</v>
      </c>
      <c r="E397" s="101">
        <v>6</v>
      </c>
      <c r="F397" s="101">
        <v>1300</v>
      </c>
      <c r="G397" s="101">
        <v>0</v>
      </c>
      <c r="H397" s="122" t="str">
        <f t="shared" si="26"/>
        <v>WEAPON_SKILL_REINFORCE_NAME_12328</v>
      </c>
      <c r="I397" s="103" t="str">
        <f t="shared" si="27"/>
        <v>WEAPON_SKILL_REINFORCE_ICON_12328</v>
      </c>
      <c r="J397" s="100" t="str">
        <f t="shared" si="25"/>
        <v>받는 회복 효과 강화율 1300 증가</v>
      </c>
    </row>
    <row r="398" spans="1:10" ht="13.8" customHeight="1">
      <c r="A398" s="101">
        <f t="shared" si="24"/>
        <v>1232805</v>
      </c>
      <c r="B398" s="100" t="s">
        <v>363</v>
      </c>
      <c r="C398" s="101">
        <f>VLOOKUP(B398,WEAPON!$B:$D,3,0)</f>
        <v>12328</v>
      </c>
      <c r="D398" s="101">
        <f>COUNTIF($C$4:C398,C398)</f>
        <v>5</v>
      </c>
      <c r="E398" s="101">
        <v>6</v>
      </c>
      <c r="F398" s="101">
        <v>1350</v>
      </c>
      <c r="G398" s="101">
        <v>0</v>
      </c>
      <c r="H398" s="122" t="str">
        <f t="shared" si="26"/>
        <v>WEAPON_SKILL_REINFORCE_NAME_12328</v>
      </c>
      <c r="I398" s="103" t="str">
        <f t="shared" si="27"/>
        <v>WEAPON_SKILL_REINFORCE_ICON_12328</v>
      </c>
      <c r="J398" s="100" t="str">
        <f t="shared" si="25"/>
        <v>받는 회복 효과 강화율 1350 증가</v>
      </c>
    </row>
    <row r="399" spans="1:10" ht="13.8" customHeight="1">
      <c r="A399" s="101">
        <f t="shared" si="24"/>
        <v>1232806</v>
      </c>
      <c r="B399" s="100" t="s">
        <v>363</v>
      </c>
      <c r="C399" s="101">
        <f>VLOOKUP(B399,WEAPON!$B:$D,3,0)</f>
        <v>12328</v>
      </c>
      <c r="D399" s="101">
        <f>COUNTIF($C$4:C399,C399)</f>
        <v>6</v>
      </c>
      <c r="E399" s="101">
        <v>6</v>
      </c>
      <c r="F399" s="101">
        <v>1400</v>
      </c>
      <c r="G399" s="101">
        <v>0</v>
      </c>
      <c r="H399" s="122" t="str">
        <f t="shared" si="26"/>
        <v>WEAPON_SKILL_REINFORCE_NAME_12328</v>
      </c>
      <c r="I399" s="103" t="str">
        <f t="shared" si="27"/>
        <v>WEAPON_SKILL_REINFORCE_ICON_12328</v>
      </c>
      <c r="J399" s="100" t="str">
        <f t="shared" si="25"/>
        <v>받는 회복 효과 강화율 1400 증가</v>
      </c>
    </row>
    <row r="400" spans="1:10" ht="13.8" customHeight="1">
      <c r="A400" s="101">
        <f t="shared" si="24"/>
        <v>1232807</v>
      </c>
      <c r="B400" s="100" t="s">
        <v>363</v>
      </c>
      <c r="C400" s="101">
        <f>VLOOKUP(B400,WEAPON!$B:$D,3,0)</f>
        <v>12328</v>
      </c>
      <c r="D400" s="101">
        <f>COUNTIF($C$4:C400,C400)</f>
        <v>7</v>
      </c>
      <c r="E400" s="101">
        <v>6</v>
      </c>
      <c r="F400" s="101">
        <v>1600</v>
      </c>
      <c r="G400" s="101">
        <v>0</v>
      </c>
      <c r="H400" s="122" t="str">
        <f t="shared" si="26"/>
        <v>WEAPON_SKILL_REINFORCE_NAME_12328</v>
      </c>
      <c r="I400" s="103" t="str">
        <f t="shared" si="27"/>
        <v>WEAPON_SKILL_REINFORCE_ICON_12328</v>
      </c>
      <c r="J400" s="100" t="str">
        <f t="shared" si="25"/>
        <v>받는 회복 효과 강화율 1600 증가</v>
      </c>
    </row>
    <row r="401" spans="1:10" ht="13.8" customHeight="1">
      <c r="A401" s="101">
        <f t="shared" si="24"/>
        <v>1232808</v>
      </c>
      <c r="B401" s="100" t="s">
        <v>363</v>
      </c>
      <c r="C401" s="101">
        <f>VLOOKUP(B401,WEAPON!$B:$D,3,0)</f>
        <v>12328</v>
      </c>
      <c r="D401" s="101">
        <f>COUNTIF($C$4:C401,C401)</f>
        <v>8</v>
      </c>
      <c r="E401" s="101">
        <v>6</v>
      </c>
      <c r="F401" s="101">
        <v>1650</v>
      </c>
      <c r="G401" s="101">
        <v>0</v>
      </c>
      <c r="H401" s="122" t="str">
        <f t="shared" si="26"/>
        <v>WEAPON_SKILL_REINFORCE_NAME_12328</v>
      </c>
      <c r="I401" s="103" t="str">
        <f t="shared" si="27"/>
        <v>WEAPON_SKILL_REINFORCE_ICON_12328</v>
      </c>
      <c r="J401" s="100" t="str">
        <f t="shared" si="25"/>
        <v>받는 회복 효과 강화율 1650 증가</v>
      </c>
    </row>
    <row r="402" spans="1:10" ht="13.8" customHeight="1">
      <c r="A402" s="101">
        <f t="shared" si="24"/>
        <v>1232809</v>
      </c>
      <c r="B402" s="100" t="s">
        <v>363</v>
      </c>
      <c r="C402" s="101">
        <f>VLOOKUP(B402,WEAPON!$B:$D,3,0)</f>
        <v>12328</v>
      </c>
      <c r="D402" s="101">
        <f>COUNTIF($C$4:C402,C402)</f>
        <v>9</v>
      </c>
      <c r="E402" s="101">
        <v>6</v>
      </c>
      <c r="F402" s="101">
        <v>1700</v>
      </c>
      <c r="G402" s="101">
        <v>0</v>
      </c>
      <c r="H402" s="122" t="str">
        <f t="shared" si="26"/>
        <v>WEAPON_SKILL_REINFORCE_NAME_12328</v>
      </c>
      <c r="I402" s="103" t="str">
        <f t="shared" si="27"/>
        <v>WEAPON_SKILL_REINFORCE_ICON_12328</v>
      </c>
      <c r="J402" s="100" t="str">
        <f t="shared" si="25"/>
        <v>받는 회복 효과 강화율 1700 증가</v>
      </c>
    </row>
    <row r="403" spans="1:10" ht="13.8" customHeight="1">
      <c r="A403" s="101">
        <f t="shared" si="24"/>
        <v>1232810</v>
      </c>
      <c r="B403" s="100" t="s">
        <v>363</v>
      </c>
      <c r="C403" s="101">
        <f>VLOOKUP(B403,WEAPON!$B:$D,3,0)</f>
        <v>12328</v>
      </c>
      <c r="D403" s="101">
        <f>COUNTIF($C$4:C403,C403)</f>
        <v>10</v>
      </c>
      <c r="E403" s="101">
        <v>6</v>
      </c>
      <c r="F403" s="101">
        <v>1900</v>
      </c>
      <c r="G403" s="101">
        <v>0</v>
      </c>
      <c r="H403" s="122" t="str">
        <f t="shared" si="26"/>
        <v>WEAPON_SKILL_REINFORCE_NAME_12328</v>
      </c>
      <c r="I403" s="103" t="str">
        <f t="shared" si="27"/>
        <v>WEAPON_SKILL_REINFORCE_ICON_12328</v>
      </c>
      <c r="J403" s="100" t="str">
        <f t="shared" si="25"/>
        <v>받는 회복 효과 강화율 1900 증가</v>
      </c>
    </row>
    <row r="404" spans="1:10" ht="13.8" customHeight="1">
      <c r="A404" s="101">
        <f t="shared" si="24"/>
        <v>1132901</v>
      </c>
      <c r="B404" s="100" t="s">
        <v>365</v>
      </c>
      <c r="C404" s="101">
        <f>VLOOKUP(B404,WEAPON!$B:$D,3,0)</f>
        <v>11329</v>
      </c>
      <c r="D404" s="101">
        <f>COUNTIF($C$4:C404,C404)</f>
        <v>1</v>
      </c>
      <c r="E404" s="101">
        <v>1</v>
      </c>
      <c r="F404" s="101">
        <v>506</v>
      </c>
      <c r="G404" s="101">
        <v>0</v>
      </c>
      <c r="H404" s="122" t="str">
        <f t="shared" si="26"/>
        <v>WEAPON_SKILL_REINFORCE_NAME_11329</v>
      </c>
      <c r="I404" s="103" t="str">
        <f t="shared" si="27"/>
        <v>WEAPON_SKILL_REINFORCE_ICON_11329</v>
      </c>
      <c r="J404" s="100" t="str">
        <f t="shared" si="25"/>
        <v>공격력 506 증가</v>
      </c>
    </row>
    <row r="405" spans="1:10" ht="13.8" customHeight="1">
      <c r="A405" s="101">
        <f t="shared" si="24"/>
        <v>1132902</v>
      </c>
      <c r="B405" s="100" t="s">
        <v>365</v>
      </c>
      <c r="C405" s="101">
        <f>VLOOKUP(B405,WEAPON!$B:$D,3,0)</f>
        <v>11329</v>
      </c>
      <c r="D405" s="101">
        <f>COUNTIF($C$4:C405,C405)</f>
        <v>2</v>
      </c>
      <c r="E405" s="101">
        <v>1</v>
      </c>
      <c r="F405" s="101">
        <v>531</v>
      </c>
      <c r="G405" s="101">
        <v>0</v>
      </c>
      <c r="H405" s="122" t="str">
        <f t="shared" si="26"/>
        <v>WEAPON_SKILL_REINFORCE_NAME_11329</v>
      </c>
      <c r="I405" s="103" t="str">
        <f t="shared" si="27"/>
        <v>WEAPON_SKILL_REINFORCE_ICON_11329</v>
      </c>
      <c r="J405" s="100" t="str">
        <f t="shared" si="25"/>
        <v>공격력 531 증가</v>
      </c>
    </row>
    <row r="406" spans="1:10" ht="13.8" customHeight="1">
      <c r="A406" s="101">
        <f t="shared" si="24"/>
        <v>1132903</v>
      </c>
      <c r="B406" s="100" t="s">
        <v>365</v>
      </c>
      <c r="C406" s="101">
        <f>VLOOKUP(B406,WEAPON!$B:$D,3,0)</f>
        <v>11329</v>
      </c>
      <c r="D406" s="101">
        <f>COUNTIF($C$4:C406,C406)</f>
        <v>3</v>
      </c>
      <c r="E406" s="101">
        <v>1</v>
      </c>
      <c r="F406" s="101">
        <v>556</v>
      </c>
      <c r="G406" s="101">
        <v>0</v>
      </c>
      <c r="H406" s="122" t="str">
        <f t="shared" si="26"/>
        <v>WEAPON_SKILL_REINFORCE_NAME_11329</v>
      </c>
      <c r="I406" s="103" t="str">
        <f t="shared" si="27"/>
        <v>WEAPON_SKILL_REINFORCE_ICON_11329</v>
      </c>
      <c r="J406" s="100" t="str">
        <f t="shared" si="25"/>
        <v>공격력 556 증가</v>
      </c>
    </row>
    <row r="407" spans="1:10" ht="13.8" customHeight="1">
      <c r="A407" s="101">
        <f t="shared" si="24"/>
        <v>1132904</v>
      </c>
      <c r="B407" s="100" t="s">
        <v>365</v>
      </c>
      <c r="C407" s="101">
        <f>VLOOKUP(B407,WEAPON!$B:$D,3,0)</f>
        <v>11329</v>
      </c>
      <c r="D407" s="101">
        <f>COUNTIF($C$4:C407,C407)</f>
        <v>4</v>
      </c>
      <c r="E407" s="101">
        <v>1</v>
      </c>
      <c r="F407" s="101">
        <v>657</v>
      </c>
      <c r="G407" s="101">
        <v>0</v>
      </c>
      <c r="H407" s="122" t="str">
        <f t="shared" si="26"/>
        <v>WEAPON_SKILL_REINFORCE_NAME_11329</v>
      </c>
      <c r="I407" s="103" t="str">
        <f t="shared" si="27"/>
        <v>WEAPON_SKILL_REINFORCE_ICON_11329</v>
      </c>
      <c r="J407" s="100" t="str">
        <f t="shared" si="25"/>
        <v>공격력 657 증가</v>
      </c>
    </row>
    <row r="408" spans="1:10" ht="13.8" customHeight="1">
      <c r="A408" s="101">
        <f t="shared" si="24"/>
        <v>1132905</v>
      </c>
      <c r="B408" s="100" t="s">
        <v>365</v>
      </c>
      <c r="C408" s="101">
        <f>VLOOKUP(B408,WEAPON!$B:$D,3,0)</f>
        <v>11329</v>
      </c>
      <c r="D408" s="101">
        <f>COUNTIF($C$4:C408,C408)</f>
        <v>5</v>
      </c>
      <c r="E408" s="101">
        <v>1</v>
      </c>
      <c r="F408" s="101">
        <v>683</v>
      </c>
      <c r="G408" s="101">
        <v>0</v>
      </c>
      <c r="H408" s="122" t="str">
        <f t="shared" si="26"/>
        <v>WEAPON_SKILL_REINFORCE_NAME_11329</v>
      </c>
      <c r="I408" s="103" t="str">
        <f t="shared" si="27"/>
        <v>WEAPON_SKILL_REINFORCE_ICON_11329</v>
      </c>
      <c r="J408" s="100" t="str">
        <f t="shared" si="25"/>
        <v>공격력 683 증가</v>
      </c>
    </row>
    <row r="409" spans="1:10" ht="13.8" customHeight="1">
      <c r="A409" s="101">
        <f t="shared" si="24"/>
        <v>1132906</v>
      </c>
      <c r="B409" s="100" t="s">
        <v>365</v>
      </c>
      <c r="C409" s="101">
        <f>VLOOKUP(B409,WEAPON!$B:$D,3,0)</f>
        <v>11329</v>
      </c>
      <c r="D409" s="101">
        <f>COUNTIF($C$4:C409,C409)</f>
        <v>6</v>
      </c>
      <c r="E409" s="101">
        <v>1</v>
      </c>
      <c r="F409" s="101">
        <v>708</v>
      </c>
      <c r="G409" s="101">
        <v>0</v>
      </c>
      <c r="H409" s="122" t="str">
        <f t="shared" si="26"/>
        <v>WEAPON_SKILL_REINFORCE_NAME_11329</v>
      </c>
      <c r="I409" s="103" t="str">
        <f t="shared" si="27"/>
        <v>WEAPON_SKILL_REINFORCE_ICON_11329</v>
      </c>
      <c r="J409" s="100" t="str">
        <f t="shared" si="25"/>
        <v>공격력 708 증가</v>
      </c>
    </row>
    <row r="410" spans="1:10" ht="13.8" customHeight="1">
      <c r="A410" s="101">
        <f t="shared" si="24"/>
        <v>1132907</v>
      </c>
      <c r="B410" s="100" t="s">
        <v>365</v>
      </c>
      <c r="C410" s="101">
        <f>VLOOKUP(B410,WEAPON!$B:$D,3,0)</f>
        <v>11329</v>
      </c>
      <c r="D410" s="101">
        <f>COUNTIF($C$4:C410,C410)</f>
        <v>7</v>
      </c>
      <c r="E410" s="101">
        <v>1</v>
      </c>
      <c r="F410" s="101">
        <v>809</v>
      </c>
      <c r="G410" s="101">
        <v>0</v>
      </c>
      <c r="H410" s="122" t="str">
        <f t="shared" si="26"/>
        <v>WEAPON_SKILL_REINFORCE_NAME_11329</v>
      </c>
      <c r="I410" s="103" t="str">
        <f t="shared" si="27"/>
        <v>WEAPON_SKILL_REINFORCE_ICON_11329</v>
      </c>
      <c r="J410" s="100" t="str">
        <f t="shared" si="25"/>
        <v>공격력 809 증가</v>
      </c>
    </row>
    <row r="411" spans="1:10" ht="13.8" customHeight="1">
      <c r="A411" s="101">
        <f t="shared" si="24"/>
        <v>1132908</v>
      </c>
      <c r="B411" s="100" t="s">
        <v>365</v>
      </c>
      <c r="C411" s="101">
        <f>VLOOKUP(B411,WEAPON!$B:$D,3,0)</f>
        <v>11329</v>
      </c>
      <c r="D411" s="101">
        <f>COUNTIF($C$4:C411,C411)</f>
        <v>8</v>
      </c>
      <c r="E411" s="101">
        <v>1</v>
      </c>
      <c r="F411" s="101">
        <v>834</v>
      </c>
      <c r="G411" s="101">
        <v>0</v>
      </c>
      <c r="H411" s="122" t="str">
        <f t="shared" si="26"/>
        <v>WEAPON_SKILL_REINFORCE_NAME_11329</v>
      </c>
      <c r="I411" s="103" t="str">
        <f t="shared" si="27"/>
        <v>WEAPON_SKILL_REINFORCE_ICON_11329</v>
      </c>
      <c r="J411" s="100" t="str">
        <f t="shared" si="25"/>
        <v>공격력 834 증가</v>
      </c>
    </row>
    <row r="412" spans="1:10" ht="13.8" customHeight="1">
      <c r="A412" s="101">
        <f t="shared" si="24"/>
        <v>1132909</v>
      </c>
      <c r="B412" s="100" t="s">
        <v>365</v>
      </c>
      <c r="C412" s="101">
        <f>VLOOKUP(B412,WEAPON!$B:$D,3,0)</f>
        <v>11329</v>
      </c>
      <c r="D412" s="101">
        <f>COUNTIF($C$4:C412,C412)</f>
        <v>9</v>
      </c>
      <c r="E412" s="101">
        <v>1</v>
      </c>
      <c r="F412" s="101">
        <v>859</v>
      </c>
      <c r="G412" s="101">
        <v>0</v>
      </c>
      <c r="H412" s="122" t="str">
        <f t="shared" si="26"/>
        <v>WEAPON_SKILL_REINFORCE_NAME_11329</v>
      </c>
      <c r="I412" s="103" t="str">
        <f t="shared" si="27"/>
        <v>WEAPON_SKILL_REINFORCE_ICON_11329</v>
      </c>
      <c r="J412" s="100" t="str">
        <f t="shared" si="25"/>
        <v>공격력 859 증가</v>
      </c>
    </row>
    <row r="413" spans="1:10" ht="13.8" customHeight="1">
      <c r="A413" s="101">
        <f t="shared" si="24"/>
        <v>1132910</v>
      </c>
      <c r="B413" s="100" t="s">
        <v>365</v>
      </c>
      <c r="C413" s="101">
        <f>VLOOKUP(B413,WEAPON!$B:$D,3,0)</f>
        <v>11329</v>
      </c>
      <c r="D413" s="101">
        <f>COUNTIF($C$4:C413,C413)</f>
        <v>10</v>
      </c>
      <c r="E413" s="101">
        <v>1</v>
      </c>
      <c r="F413" s="101">
        <v>960</v>
      </c>
      <c r="G413" s="101">
        <v>0</v>
      </c>
      <c r="H413" s="122" t="str">
        <f t="shared" si="26"/>
        <v>WEAPON_SKILL_REINFORCE_NAME_11329</v>
      </c>
      <c r="I413" s="103" t="str">
        <f t="shared" si="27"/>
        <v>WEAPON_SKILL_REINFORCE_ICON_11329</v>
      </c>
      <c r="J413" s="100" t="str">
        <f t="shared" si="25"/>
        <v>공격력 960 증가</v>
      </c>
    </row>
    <row r="414" spans="1:10" ht="13.8" customHeight="1">
      <c r="A414" s="101">
        <f t="shared" si="24"/>
        <v>1123001</v>
      </c>
      <c r="B414" s="100" t="s">
        <v>367</v>
      </c>
      <c r="C414" s="101">
        <f>VLOOKUP(B414,WEAPON!$B:$D,3,0)</f>
        <v>11230</v>
      </c>
      <c r="D414" s="101">
        <f>COUNTIF($C$4:C414,C414)</f>
        <v>1</v>
      </c>
      <c r="E414" s="101">
        <v>3</v>
      </c>
      <c r="F414" s="101">
        <v>100</v>
      </c>
      <c r="G414" s="101">
        <v>0</v>
      </c>
      <c r="H414" s="122" t="str">
        <f t="shared" si="26"/>
        <v>WEAPON_SKILL_REINFORCE_NAME_11230</v>
      </c>
      <c r="I414" s="103" t="str">
        <f t="shared" si="27"/>
        <v>WEAPON_SKILL_REINFORCE_ICON_11230</v>
      </c>
      <c r="J414" s="100" t="str">
        <f t="shared" si="25"/>
        <v>치명 수치 100 증가</v>
      </c>
    </row>
    <row r="415" spans="1:10" ht="13.8" customHeight="1">
      <c r="A415" s="101">
        <f t="shared" si="24"/>
        <v>1123002</v>
      </c>
      <c r="B415" s="100" t="s">
        <v>367</v>
      </c>
      <c r="C415" s="101">
        <f>VLOOKUP(B415,WEAPON!$B:$D,3,0)</f>
        <v>11230</v>
      </c>
      <c r="D415" s="101">
        <f>COUNTIF($C$4:C415,C415)</f>
        <v>2</v>
      </c>
      <c r="E415" s="101">
        <v>3</v>
      </c>
      <c r="F415" s="101">
        <v>105</v>
      </c>
      <c r="G415" s="101">
        <v>0</v>
      </c>
      <c r="H415" s="122" t="str">
        <f t="shared" si="26"/>
        <v>WEAPON_SKILL_REINFORCE_NAME_11230</v>
      </c>
      <c r="I415" s="103" t="str">
        <f t="shared" si="27"/>
        <v>WEAPON_SKILL_REINFORCE_ICON_11230</v>
      </c>
      <c r="J415" s="100" t="str">
        <f t="shared" si="25"/>
        <v>치명 수치 105 증가</v>
      </c>
    </row>
    <row r="416" spans="1:10" ht="13.8" customHeight="1">
      <c r="A416" s="101">
        <f t="shared" si="24"/>
        <v>1123003</v>
      </c>
      <c r="B416" s="100" t="s">
        <v>367</v>
      </c>
      <c r="C416" s="101">
        <f>VLOOKUP(B416,WEAPON!$B:$D,3,0)</f>
        <v>11230</v>
      </c>
      <c r="D416" s="101">
        <f>COUNTIF($C$4:C416,C416)</f>
        <v>3</v>
      </c>
      <c r="E416" s="101">
        <v>3</v>
      </c>
      <c r="F416" s="101">
        <v>110</v>
      </c>
      <c r="G416" s="101">
        <v>0</v>
      </c>
      <c r="H416" s="122" t="str">
        <f t="shared" si="26"/>
        <v>WEAPON_SKILL_REINFORCE_NAME_11230</v>
      </c>
      <c r="I416" s="103" t="str">
        <f t="shared" si="27"/>
        <v>WEAPON_SKILL_REINFORCE_ICON_11230</v>
      </c>
      <c r="J416" s="100" t="str">
        <f t="shared" si="25"/>
        <v>치명 수치 110 증가</v>
      </c>
    </row>
    <row r="417" spans="1:10" ht="13.8" customHeight="1">
      <c r="A417" s="101">
        <f t="shared" si="24"/>
        <v>1123004</v>
      </c>
      <c r="B417" s="100" t="s">
        <v>367</v>
      </c>
      <c r="C417" s="101">
        <f>VLOOKUP(B417,WEAPON!$B:$D,3,0)</f>
        <v>11230</v>
      </c>
      <c r="D417" s="101">
        <f>COUNTIF($C$4:C417,C417)</f>
        <v>4</v>
      </c>
      <c r="E417" s="101">
        <v>3</v>
      </c>
      <c r="F417" s="101">
        <v>130</v>
      </c>
      <c r="G417" s="101">
        <v>0</v>
      </c>
      <c r="H417" s="122" t="str">
        <f t="shared" si="26"/>
        <v>WEAPON_SKILL_REINFORCE_NAME_11230</v>
      </c>
      <c r="I417" s="103" t="str">
        <f t="shared" si="27"/>
        <v>WEAPON_SKILL_REINFORCE_ICON_11230</v>
      </c>
      <c r="J417" s="100" t="str">
        <f t="shared" si="25"/>
        <v>치명 수치 130 증가</v>
      </c>
    </row>
    <row r="418" spans="1:10" ht="13.8" customHeight="1">
      <c r="A418" s="101">
        <f t="shared" si="24"/>
        <v>1123005</v>
      </c>
      <c r="B418" s="100" t="s">
        <v>367</v>
      </c>
      <c r="C418" s="101">
        <f>VLOOKUP(B418,WEAPON!$B:$D,3,0)</f>
        <v>11230</v>
      </c>
      <c r="D418" s="101">
        <f>COUNTIF($C$4:C418,C418)</f>
        <v>5</v>
      </c>
      <c r="E418" s="101">
        <v>3</v>
      </c>
      <c r="F418" s="101">
        <v>135</v>
      </c>
      <c r="G418" s="101">
        <v>0</v>
      </c>
      <c r="H418" s="122" t="str">
        <f t="shared" si="26"/>
        <v>WEAPON_SKILL_REINFORCE_NAME_11230</v>
      </c>
      <c r="I418" s="103" t="str">
        <f t="shared" si="27"/>
        <v>WEAPON_SKILL_REINFORCE_ICON_11230</v>
      </c>
      <c r="J418" s="100" t="str">
        <f t="shared" si="25"/>
        <v>치명 수치 135 증가</v>
      </c>
    </row>
    <row r="419" spans="1:10" ht="13.8" customHeight="1">
      <c r="A419" s="101">
        <f t="shared" si="24"/>
        <v>1123006</v>
      </c>
      <c r="B419" s="100" t="s">
        <v>367</v>
      </c>
      <c r="C419" s="101">
        <f>VLOOKUP(B419,WEAPON!$B:$D,3,0)</f>
        <v>11230</v>
      </c>
      <c r="D419" s="101">
        <f>COUNTIF($C$4:C419,C419)</f>
        <v>6</v>
      </c>
      <c r="E419" s="101">
        <v>3</v>
      </c>
      <c r="F419" s="101">
        <v>140</v>
      </c>
      <c r="G419" s="101">
        <v>0</v>
      </c>
      <c r="H419" s="122" t="str">
        <f t="shared" si="26"/>
        <v>WEAPON_SKILL_REINFORCE_NAME_11230</v>
      </c>
      <c r="I419" s="103" t="str">
        <f t="shared" si="27"/>
        <v>WEAPON_SKILL_REINFORCE_ICON_11230</v>
      </c>
      <c r="J419" s="100" t="str">
        <f t="shared" si="25"/>
        <v>치명 수치 140 증가</v>
      </c>
    </row>
    <row r="420" spans="1:10" ht="13.8" customHeight="1">
      <c r="A420" s="101">
        <f t="shared" si="24"/>
        <v>1123007</v>
      </c>
      <c r="B420" s="100" t="s">
        <v>367</v>
      </c>
      <c r="C420" s="101">
        <f>VLOOKUP(B420,WEAPON!$B:$D,3,0)</f>
        <v>11230</v>
      </c>
      <c r="D420" s="101">
        <f>COUNTIF($C$4:C420,C420)</f>
        <v>7</v>
      </c>
      <c r="E420" s="101">
        <v>3</v>
      </c>
      <c r="F420" s="101">
        <v>160</v>
      </c>
      <c r="G420" s="101">
        <v>0</v>
      </c>
      <c r="H420" s="122" t="str">
        <f t="shared" si="26"/>
        <v>WEAPON_SKILL_REINFORCE_NAME_11230</v>
      </c>
      <c r="I420" s="103" t="str">
        <f t="shared" si="27"/>
        <v>WEAPON_SKILL_REINFORCE_ICON_11230</v>
      </c>
      <c r="J420" s="100" t="str">
        <f t="shared" si="25"/>
        <v>치명 수치 160 증가</v>
      </c>
    </row>
    <row r="421" spans="1:10" ht="13.8" customHeight="1">
      <c r="A421" s="101">
        <f t="shared" si="24"/>
        <v>1123008</v>
      </c>
      <c r="B421" s="100" t="s">
        <v>367</v>
      </c>
      <c r="C421" s="101">
        <f>VLOOKUP(B421,WEAPON!$B:$D,3,0)</f>
        <v>11230</v>
      </c>
      <c r="D421" s="101">
        <f>COUNTIF($C$4:C421,C421)</f>
        <v>8</v>
      </c>
      <c r="E421" s="101">
        <v>3</v>
      </c>
      <c r="F421" s="101">
        <v>165</v>
      </c>
      <c r="G421" s="101">
        <v>0</v>
      </c>
      <c r="H421" s="122" t="str">
        <f t="shared" si="26"/>
        <v>WEAPON_SKILL_REINFORCE_NAME_11230</v>
      </c>
      <c r="I421" s="103" t="str">
        <f t="shared" si="27"/>
        <v>WEAPON_SKILL_REINFORCE_ICON_11230</v>
      </c>
      <c r="J421" s="100" t="str">
        <f t="shared" si="25"/>
        <v>치명 수치 165 증가</v>
      </c>
    </row>
    <row r="422" spans="1:10" ht="13.8" customHeight="1">
      <c r="A422" s="101">
        <f t="shared" si="24"/>
        <v>1123009</v>
      </c>
      <c r="B422" s="100" t="s">
        <v>367</v>
      </c>
      <c r="C422" s="101">
        <f>VLOOKUP(B422,WEAPON!$B:$D,3,0)</f>
        <v>11230</v>
      </c>
      <c r="D422" s="101">
        <f>COUNTIF($C$4:C422,C422)</f>
        <v>9</v>
      </c>
      <c r="E422" s="101">
        <v>3</v>
      </c>
      <c r="F422" s="101">
        <v>170</v>
      </c>
      <c r="G422" s="101">
        <v>0</v>
      </c>
      <c r="H422" s="122" t="str">
        <f t="shared" si="26"/>
        <v>WEAPON_SKILL_REINFORCE_NAME_11230</v>
      </c>
      <c r="I422" s="103" t="str">
        <f t="shared" si="27"/>
        <v>WEAPON_SKILL_REINFORCE_ICON_11230</v>
      </c>
      <c r="J422" s="100" t="str">
        <f t="shared" si="25"/>
        <v>치명 수치 170 증가</v>
      </c>
    </row>
    <row r="423" spans="1:10" ht="13.8" customHeight="1">
      <c r="A423" s="101">
        <f t="shared" si="24"/>
        <v>1123010</v>
      </c>
      <c r="B423" s="100" t="s">
        <v>367</v>
      </c>
      <c r="C423" s="101">
        <f>VLOOKUP(B423,WEAPON!$B:$D,3,0)</f>
        <v>11230</v>
      </c>
      <c r="D423" s="101">
        <f>COUNTIF($C$4:C423,C423)</f>
        <v>10</v>
      </c>
      <c r="E423" s="101">
        <v>3</v>
      </c>
      <c r="F423" s="101">
        <v>190</v>
      </c>
      <c r="G423" s="101">
        <v>0</v>
      </c>
      <c r="H423" s="122" t="str">
        <f t="shared" si="26"/>
        <v>WEAPON_SKILL_REINFORCE_NAME_11230</v>
      </c>
      <c r="I423" s="103" t="str">
        <f t="shared" si="27"/>
        <v>WEAPON_SKILL_REINFORCE_ICON_11230</v>
      </c>
      <c r="J423" s="100" t="str">
        <f t="shared" si="25"/>
        <v>치명 수치 190 증가</v>
      </c>
    </row>
    <row r="424" spans="1:10" ht="13.8" customHeight="1">
      <c r="A424" s="101">
        <f t="shared" si="24"/>
        <v>1133101</v>
      </c>
      <c r="B424" s="100" t="s">
        <v>369</v>
      </c>
      <c r="C424" s="101">
        <f>VLOOKUP(B424,WEAPON!$B:$D,3,0)</f>
        <v>11331</v>
      </c>
      <c r="D424" s="101">
        <f>COUNTIF($C$4:C424,C424)</f>
        <v>1</v>
      </c>
      <c r="E424" s="101">
        <v>3</v>
      </c>
      <c r="F424" s="101">
        <v>100</v>
      </c>
      <c r="G424" s="101">
        <v>0</v>
      </c>
      <c r="H424" s="122" t="str">
        <f t="shared" si="26"/>
        <v>WEAPON_SKILL_REINFORCE_NAME_11331</v>
      </c>
      <c r="I424" s="103" t="str">
        <f t="shared" si="27"/>
        <v>WEAPON_SKILL_REINFORCE_ICON_11331</v>
      </c>
      <c r="J424" s="100" t="str">
        <f t="shared" si="25"/>
        <v>치명 수치 100 증가</v>
      </c>
    </row>
    <row r="425" spans="1:10" ht="13.8" customHeight="1">
      <c r="A425" s="101">
        <f t="shared" si="24"/>
        <v>1133102</v>
      </c>
      <c r="B425" s="100" t="s">
        <v>369</v>
      </c>
      <c r="C425" s="101">
        <f>VLOOKUP(B425,WEAPON!$B:$D,3,0)</f>
        <v>11331</v>
      </c>
      <c r="D425" s="101">
        <f>COUNTIF($C$4:C425,C425)</f>
        <v>2</v>
      </c>
      <c r="E425" s="101">
        <v>3</v>
      </c>
      <c r="F425" s="101">
        <v>105</v>
      </c>
      <c r="G425" s="101">
        <v>0</v>
      </c>
      <c r="H425" s="122" t="str">
        <f t="shared" si="26"/>
        <v>WEAPON_SKILL_REINFORCE_NAME_11331</v>
      </c>
      <c r="I425" s="103" t="str">
        <f t="shared" si="27"/>
        <v>WEAPON_SKILL_REINFORCE_ICON_11331</v>
      </c>
      <c r="J425" s="100" t="str">
        <f t="shared" si="25"/>
        <v>치명 수치 105 증가</v>
      </c>
    </row>
    <row r="426" spans="1:10" ht="13.8" customHeight="1">
      <c r="A426" s="101">
        <f t="shared" si="24"/>
        <v>1133103</v>
      </c>
      <c r="B426" s="100" t="s">
        <v>369</v>
      </c>
      <c r="C426" s="101">
        <f>VLOOKUP(B426,WEAPON!$B:$D,3,0)</f>
        <v>11331</v>
      </c>
      <c r="D426" s="101">
        <f>COUNTIF($C$4:C426,C426)</f>
        <v>3</v>
      </c>
      <c r="E426" s="101">
        <v>3</v>
      </c>
      <c r="F426" s="101">
        <v>110</v>
      </c>
      <c r="G426" s="101">
        <v>0</v>
      </c>
      <c r="H426" s="122" t="str">
        <f t="shared" si="26"/>
        <v>WEAPON_SKILL_REINFORCE_NAME_11331</v>
      </c>
      <c r="I426" s="103" t="str">
        <f t="shared" si="27"/>
        <v>WEAPON_SKILL_REINFORCE_ICON_11331</v>
      </c>
      <c r="J426" s="100" t="str">
        <f t="shared" si="25"/>
        <v>치명 수치 110 증가</v>
      </c>
    </row>
    <row r="427" spans="1:10" ht="13.8" customHeight="1">
      <c r="A427" s="101">
        <f t="shared" si="24"/>
        <v>1133104</v>
      </c>
      <c r="B427" s="100" t="s">
        <v>369</v>
      </c>
      <c r="C427" s="101">
        <f>VLOOKUP(B427,WEAPON!$B:$D,3,0)</f>
        <v>11331</v>
      </c>
      <c r="D427" s="101">
        <f>COUNTIF($C$4:C427,C427)</f>
        <v>4</v>
      </c>
      <c r="E427" s="101">
        <v>3</v>
      </c>
      <c r="F427" s="101">
        <v>130</v>
      </c>
      <c r="G427" s="101">
        <v>0</v>
      </c>
      <c r="H427" s="122" t="str">
        <f t="shared" si="26"/>
        <v>WEAPON_SKILL_REINFORCE_NAME_11331</v>
      </c>
      <c r="I427" s="103" t="str">
        <f t="shared" si="27"/>
        <v>WEAPON_SKILL_REINFORCE_ICON_11331</v>
      </c>
      <c r="J427" s="100" t="str">
        <f t="shared" si="25"/>
        <v>치명 수치 130 증가</v>
      </c>
    </row>
    <row r="428" spans="1:10" ht="13.8" customHeight="1">
      <c r="A428" s="101">
        <f t="shared" si="24"/>
        <v>1133105</v>
      </c>
      <c r="B428" s="100" t="s">
        <v>369</v>
      </c>
      <c r="C428" s="101">
        <f>VLOOKUP(B428,WEAPON!$B:$D,3,0)</f>
        <v>11331</v>
      </c>
      <c r="D428" s="101">
        <f>COUNTIF($C$4:C428,C428)</f>
        <v>5</v>
      </c>
      <c r="E428" s="101">
        <v>3</v>
      </c>
      <c r="F428" s="101">
        <v>135</v>
      </c>
      <c r="G428" s="101">
        <v>0</v>
      </c>
      <c r="H428" s="122" t="str">
        <f t="shared" si="26"/>
        <v>WEAPON_SKILL_REINFORCE_NAME_11331</v>
      </c>
      <c r="I428" s="103" t="str">
        <f t="shared" si="27"/>
        <v>WEAPON_SKILL_REINFORCE_ICON_11331</v>
      </c>
      <c r="J428" s="100" t="str">
        <f t="shared" si="25"/>
        <v>치명 수치 135 증가</v>
      </c>
    </row>
    <row r="429" spans="1:10" ht="13.8" customHeight="1">
      <c r="A429" s="101">
        <f t="shared" si="24"/>
        <v>1133106</v>
      </c>
      <c r="B429" s="100" t="s">
        <v>369</v>
      </c>
      <c r="C429" s="101">
        <f>VLOOKUP(B429,WEAPON!$B:$D,3,0)</f>
        <v>11331</v>
      </c>
      <c r="D429" s="101">
        <f>COUNTIF($C$4:C429,C429)</f>
        <v>6</v>
      </c>
      <c r="E429" s="101">
        <v>3</v>
      </c>
      <c r="F429" s="101">
        <v>140</v>
      </c>
      <c r="G429" s="101">
        <v>0</v>
      </c>
      <c r="H429" s="122" t="str">
        <f t="shared" si="26"/>
        <v>WEAPON_SKILL_REINFORCE_NAME_11331</v>
      </c>
      <c r="I429" s="103" t="str">
        <f t="shared" si="27"/>
        <v>WEAPON_SKILL_REINFORCE_ICON_11331</v>
      </c>
      <c r="J429" s="100" t="str">
        <f t="shared" si="25"/>
        <v>치명 수치 140 증가</v>
      </c>
    </row>
    <row r="430" spans="1:10" ht="13.8" customHeight="1">
      <c r="A430" s="101">
        <f t="shared" si="24"/>
        <v>1133107</v>
      </c>
      <c r="B430" s="100" t="s">
        <v>369</v>
      </c>
      <c r="C430" s="101">
        <f>VLOOKUP(B430,WEAPON!$B:$D,3,0)</f>
        <v>11331</v>
      </c>
      <c r="D430" s="101">
        <f>COUNTIF($C$4:C430,C430)</f>
        <v>7</v>
      </c>
      <c r="E430" s="101">
        <v>3</v>
      </c>
      <c r="F430" s="101">
        <v>160</v>
      </c>
      <c r="G430" s="101">
        <v>0</v>
      </c>
      <c r="H430" s="122" t="str">
        <f t="shared" si="26"/>
        <v>WEAPON_SKILL_REINFORCE_NAME_11331</v>
      </c>
      <c r="I430" s="103" t="str">
        <f t="shared" si="27"/>
        <v>WEAPON_SKILL_REINFORCE_ICON_11331</v>
      </c>
      <c r="J430" s="100" t="str">
        <f t="shared" si="25"/>
        <v>치명 수치 160 증가</v>
      </c>
    </row>
    <row r="431" spans="1:10" ht="13.8" customHeight="1">
      <c r="A431" s="101">
        <f t="shared" si="24"/>
        <v>1133108</v>
      </c>
      <c r="B431" s="100" t="s">
        <v>369</v>
      </c>
      <c r="C431" s="101">
        <f>VLOOKUP(B431,WEAPON!$B:$D,3,0)</f>
        <v>11331</v>
      </c>
      <c r="D431" s="101">
        <f>COUNTIF($C$4:C431,C431)</f>
        <v>8</v>
      </c>
      <c r="E431" s="101">
        <v>3</v>
      </c>
      <c r="F431" s="101">
        <v>165</v>
      </c>
      <c r="G431" s="101">
        <v>0</v>
      </c>
      <c r="H431" s="122" t="str">
        <f t="shared" si="26"/>
        <v>WEAPON_SKILL_REINFORCE_NAME_11331</v>
      </c>
      <c r="I431" s="103" t="str">
        <f t="shared" si="27"/>
        <v>WEAPON_SKILL_REINFORCE_ICON_11331</v>
      </c>
      <c r="J431" s="100" t="str">
        <f t="shared" si="25"/>
        <v>치명 수치 165 증가</v>
      </c>
    </row>
    <row r="432" spans="1:10" ht="13.8" customHeight="1">
      <c r="A432" s="101">
        <f t="shared" si="24"/>
        <v>1133109</v>
      </c>
      <c r="B432" s="100" t="s">
        <v>369</v>
      </c>
      <c r="C432" s="101">
        <f>VLOOKUP(B432,WEAPON!$B:$D,3,0)</f>
        <v>11331</v>
      </c>
      <c r="D432" s="101">
        <f>COUNTIF($C$4:C432,C432)</f>
        <v>9</v>
      </c>
      <c r="E432" s="101">
        <v>3</v>
      </c>
      <c r="F432" s="101">
        <v>170</v>
      </c>
      <c r="G432" s="101">
        <v>0</v>
      </c>
      <c r="H432" s="122" t="str">
        <f t="shared" si="26"/>
        <v>WEAPON_SKILL_REINFORCE_NAME_11331</v>
      </c>
      <c r="I432" s="103" t="str">
        <f t="shared" si="27"/>
        <v>WEAPON_SKILL_REINFORCE_ICON_11331</v>
      </c>
      <c r="J432" s="100" t="str">
        <f t="shared" si="25"/>
        <v>치명 수치 170 증가</v>
      </c>
    </row>
    <row r="433" spans="1:10" ht="13.8" customHeight="1">
      <c r="A433" s="101">
        <f t="shared" si="24"/>
        <v>1133110</v>
      </c>
      <c r="B433" s="100" t="s">
        <v>369</v>
      </c>
      <c r="C433" s="101">
        <f>VLOOKUP(B433,WEAPON!$B:$D,3,0)</f>
        <v>11331</v>
      </c>
      <c r="D433" s="101">
        <f>COUNTIF($C$4:C433,C433)</f>
        <v>10</v>
      </c>
      <c r="E433" s="101">
        <v>3</v>
      </c>
      <c r="F433" s="101">
        <v>190</v>
      </c>
      <c r="G433" s="101">
        <v>0</v>
      </c>
      <c r="H433" s="122" t="str">
        <f t="shared" si="26"/>
        <v>WEAPON_SKILL_REINFORCE_NAME_11331</v>
      </c>
      <c r="I433" s="103" t="str">
        <f t="shared" si="27"/>
        <v>WEAPON_SKILL_REINFORCE_ICON_11331</v>
      </c>
      <c r="J433" s="100" t="str">
        <f t="shared" si="25"/>
        <v>치명 수치 190 증가</v>
      </c>
    </row>
    <row r="434" spans="1:10" ht="13.8" customHeight="1">
      <c r="A434" s="101">
        <f t="shared" si="24"/>
        <v>1133201</v>
      </c>
      <c r="B434" s="100" t="s">
        <v>371</v>
      </c>
      <c r="C434" s="101">
        <f>VLOOKUP(B434,WEAPON!$B:$D,3,0)</f>
        <v>11332</v>
      </c>
      <c r="D434" s="101">
        <f>COUNTIF($C$4:C434,C434)</f>
        <v>1</v>
      </c>
      <c r="E434" s="101">
        <v>2</v>
      </c>
      <c r="F434" s="101">
        <v>2000</v>
      </c>
      <c r="G434" s="101">
        <v>0</v>
      </c>
      <c r="H434" s="122" t="str">
        <f t="shared" si="26"/>
        <v>WEAPON_SKILL_REINFORCE_NAME_11332</v>
      </c>
      <c r="I434" s="103" t="str">
        <f t="shared" si="27"/>
        <v>WEAPON_SKILL_REINFORCE_ICON_11332</v>
      </c>
      <c r="J434" s="100" t="str">
        <f t="shared" si="25"/>
        <v>치명 대미지 2000 증가</v>
      </c>
    </row>
    <row r="435" spans="1:10" ht="13.8" customHeight="1">
      <c r="A435" s="101">
        <f t="shared" si="24"/>
        <v>1133202</v>
      </c>
      <c r="B435" s="100" t="s">
        <v>371</v>
      </c>
      <c r="C435" s="101">
        <f>VLOOKUP(B435,WEAPON!$B:$D,3,0)</f>
        <v>11332</v>
      </c>
      <c r="D435" s="101">
        <f>COUNTIF($C$4:C435,C435)</f>
        <v>2</v>
      </c>
      <c r="E435" s="101">
        <v>2</v>
      </c>
      <c r="F435" s="101">
        <v>2100</v>
      </c>
      <c r="G435" s="101">
        <v>0</v>
      </c>
      <c r="H435" s="122" t="str">
        <f t="shared" si="26"/>
        <v>WEAPON_SKILL_REINFORCE_NAME_11332</v>
      </c>
      <c r="I435" s="103" t="str">
        <f t="shared" si="27"/>
        <v>WEAPON_SKILL_REINFORCE_ICON_11332</v>
      </c>
      <c r="J435" s="100" t="str">
        <f t="shared" si="25"/>
        <v>치명 대미지 2100 증가</v>
      </c>
    </row>
    <row r="436" spans="1:10" ht="13.8" customHeight="1">
      <c r="A436" s="101">
        <f t="shared" si="24"/>
        <v>1133203</v>
      </c>
      <c r="B436" s="100" t="s">
        <v>371</v>
      </c>
      <c r="C436" s="101">
        <f>VLOOKUP(B436,WEAPON!$B:$D,3,0)</f>
        <v>11332</v>
      </c>
      <c r="D436" s="101">
        <f>COUNTIF($C$4:C436,C436)</f>
        <v>3</v>
      </c>
      <c r="E436" s="101">
        <v>2</v>
      </c>
      <c r="F436" s="101">
        <v>2200</v>
      </c>
      <c r="G436" s="101">
        <v>0</v>
      </c>
      <c r="H436" s="122" t="str">
        <f t="shared" si="26"/>
        <v>WEAPON_SKILL_REINFORCE_NAME_11332</v>
      </c>
      <c r="I436" s="103" t="str">
        <f t="shared" si="27"/>
        <v>WEAPON_SKILL_REINFORCE_ICON_11332</v>
      </c>
      <c r="J436" s="100" t="str">
        <f t="shared" si="25"/>
        <v>치명 대미지 2200 증가</v>
      </c>
    </row>
    <row r="437" spans="1:10" ht="13.8" customHeight="1">
      <c r="A437" s="101">
        <f t="shared" si="24"/>
        <v>1133204</v>
      </c>
      <c r="B437" s="100" t="s">
        <v>371</v>
      </c>
      <c r="C437" s="101">
        <f>VLOOKUP(B437,WEAPON!$B:$D,3,0)</f>
        <v>11332</v>
      </c>
      <c r="D437" s="101">
        <f>COUNTIF($C$4:C437,C437)</f>
        <v>4</v>
      </c>
      <c r="E437" s="101">
        <v>2</v>
      </c>
      <c r="F437" s="101">
        <v>2600</v>
      </c>
      <c r="G437" s="101">
        <v>0</v>
      </c>
      <c r="H437" s="122" t="str">
        <f t="shared" si="26"/>
        <v>WEAPON_SKILL_REINFORCE_NAME_11332</v>
      </c>
      <c r="I437" s="103" t="str">
        <f t="shared" si="27"/>
        <v>WEAPON_SKILL_REINFORCE_ICON_11332</v>
      </c>
      <c r="J437" s="100" t="str">
        <f t="shared" si="25"/>
        <v>치명 대미지 2600 증가</v>
      </c>
    </row>
    <row r="438" spans="1:10" ht="13.8" customHeight="1">
      <c r="A438" s="101">
        <f t="shared" si="24"/>
        <v>1133205</v>
      </c>
      <c r="B438" s="100" t="s">
        <v>371</v>
      </c>
      <c r="C438" s="101">
        <f>VLOOKUP(B438,WEAPON!$B:$D,3,0)</f>
        <v>11332</v>
      </c>
      <c r="D438" s="101">
        <f>COUNTIF($C$4:C438,C438)</f>
        <v>5</v>
      </c>
      <c r="E438" s="101">
        <v>2</v>
      </c>
      <c r="F438" s="101">
        <v>2700</v>
      </c>
      <c r="G438" s="101">
        <v>0</v>
      </c>
      <c r="H438" s="122" t="str">
        <f t="shared" si="26"/>
        <v>WEAPON_SKILL_REINFORCE_NAME_11332</v>
      </c>
      <c r="I438" s="103" t="str">
        <f t="shared" si="27"/>
        <v>WEAPON_SKILL_REINFORCE_ICON_11332</v>
      </c>
      <c r="J438" s="100" t="str">
        <f t="shared" si="25"/>
        <v>치명 대미지 2700 증가</v>
      </c>
    </row>
    <row r="439" spans="1:10" ht="13.8" customHeight="1">
      <c r="A439" s="101">
        <f t="shared" si="24"/>
        <v>1133206</v>
      </c>
      <c r="B439" s="100" t="s">
        <v>371</v>
      </c>
      <c r="C439" s="101">
        <f>VLOOKUP(B439,WEAPON!$B:$D,3,0)</f>
        <v>11332</v>
      </c>
      <c r="D439" s="101">
        <f>COUNTIF($C$4:C439,C439)</f>
        <v>6</v>
      </c>
      <c r="E439" s="101">
        <v>2</v>
      </c>
      <c r="F439" s="101">
        <v>2800</v>
      </c>
      <c r="G439" s="101">
        <v>0</v>
      </c>
      <c r="H439" s="122" t="str">
        <f t="shared" si="26"/>
        <v>WEAPON_SKILL_REINFORCE_NAME_11332</v>
      </c>
      <c r="I439" s="103" t="str">
        <f t="shared" si="27"/>
        <v>WEAPON_SKILL_REINFORCE_ICON_11332</v>
      </c>
      <c r="J439" s="100" t="str">
        <f t="shared" si="25"/>
        <v>치명 대미지 2800 증가</v>
      </c>
    </row>
    <row r="440" spans="1:10" ht="13.8" customHeight="1">
      <c r="A440" s="101">
        <f t="shared" si="24"/>
        <v>1133207</v>
      </c>
      <c r="B440" s="100" t="s">
        <v>371</v>
      </c>
      <c r="C440" s="101">
        <f>VLOOKUP(B440,WEAPON!$B:$D,3,0)</f>
        <v>11332</v>
      </c>
      <c r="D440" s="101">
        <f>COUNTIF($C$4:C440,C440)</f>
        <v>7</v>
      </c>
      <c r="E440" s="101">
        <v>2</v>
      </c>
      <c r="F440" s="101">
        <v>3200</v>
      </c>
      <c r="G440" s="101">
        <v>0</v>
      </c>
      <c r="H440" s="122" t="str">
        <f t="shared" si="26"/>
        <v>WEAPON_SKILL_REINFORCE_NAME_11332</v>
      </c>
      <c r="I440" s="103" t="str">
        <f t="shared" si="27"/>
        <v>WEAPON_SKILL_REINFORCE_ICON_11332</v>
      </c>
      <c r="J440" s="100" t="str">
        <f t="shared" si="25"/>
        <v>치명 대미지 3200 증가</v>
      </c>
    </row>
    <row r="441" spans="1:10" ht="13.8" customHeight="1">
      <c r="A441" s="101">
        <f t="shared" si="24"/>
        <v>1133208</v>
      </c>
      <c r="B441" s="100" t="s">
        <v>371</v>
      </c>
      <c r="C441" s="101">
        <f>VLOOKUP(B441,WEAPON!$B:$D,3,0)</f>
        <v>11332</v>
      </c>
      <c r="D441" s="101">
        <f>COUNTIF($C$4:C441,C441)</f>
        <v>8</v>
      </c>
      <c r="E441" s="101">
        <v>2</v>
      </c>
      <c r="F441" s="101">
        <v>3300</v>
      </c>
      <c r="G441" s="101">
        <v>0</v>
      </c>
      <c r="H441" s="122" t="str">
        <f t="shared" si="26"/>
        <v>WEAPON_SKILL_REINFORCE_NAME_11332</v>
      </c>
      <c r="I441" s="103" t="str">
        <f t="shared" si="27"/>
        <v>WEAPON_SKILL_REINFORCE_ICON_11332</v>
      </c>
      <c r="J441" s="100" t="str">
        <f t="shared" si="25"/>
        <v>치명 대미지 3300 증가</v>
      </c>
    </row>
    <row r="442" spans="1:10" ht="13.8" customHeight="1">
      <c r="A442" s="101">
        <f t="shared" si="24"/>
        <v>1133209</v>
      </c>
      <c r="B442" s="100" t="s">
        <v>371</v>
      </c>
      <c r="C442" s="101">
        <f>VLOOKUP(B442,WEAPON!$B:$D,3,0)</f>
        <v>11332</v>
      </c>
      <c r="D442" s="101">
        <f>COUNTIF($C$4:C442,C442)</f>
        <v>9</v>
      </c>
      <c r="E442" s="101">
        <v>2</v>
      </c>
      <c r="F442" s="101">
        <v>3400</v>
      </c>
      <c r="G442" s="101">
        <v>0</v>
      </c>
      <c r="H442" s="122" t="str">
        <f t="shared" si="26"/>
        <v>WEAPON_SKILL_REINFORCE_NAME_11332</v>
      </c>
      <c r="I442" s="103" t="str">
        <f t="shared" si="27"/>
        <v>WEAPON_SKILL_REINFORCE_ICON_11332</v>
      </c>
      <c r="J442" s="100" t="str">
        <f t="shared" si="25"/>
        <v>치명 대미지 3400 증가</v>
      </c>
    </row>
    <row r="443" spans="1:10" ht="13.8" customHeight="1">
      <c r="A443" s="101">
        <f t="shared" si="24"/>
        <v>1133210</v>
      </c>
      <c r="B443" s="100" t="s">
        <v>371</v>
      </c>
      <c r="C443" s="101">
        <f>VLOOKUP(B443,WEAPON!$B:$D,3,0)</f>
        <v>11332</v>
      </c>
      <c r="D443" s="101">
        <f>COUNTIF($C$4:C443,C443)</f>
        <v>10</v>
      </c>
      <c r="E443" s="101">
        <v>2</v>
      </c>
      <c r="F443" s="101">
        <v>3800</v>
      </c>
      <c r="G443" s="101">
        <v>0</v>
      </c>
      <c r="H443" s="122" t="str">
        <f t="shared" si="26"/>
        <v>WEAPON_SKILL_REINFORCE_NAME_11332</v>
      </c>
      <c r="I443" s="103" t="str">
        <f t="shared" si="27"/>
        <v>WEAPON_SKILL_REINFORCE_ICON_11332</v>
      </c>
      <c r="J443" s="100" t="str">
        <f t="shared" si="25"/>
        <v>치명 대미지 3800 증가</v>
      </c>
    </row>
    <row r="444" spans="1:10" ht="13.8" customHeight="1">
      <c r="A444" s="101">
        <f t="shared" si="24"/>
        <v>1433301</v>
      </c>
      <c r="B444" s="100" t="s">
        <v>373</v>
      </c>
      <c r="C444" s="101">
        <f>VLOOKUP(B444,WEAPON!$B:$D,3,0)</f>
        <v>14333</v>
      </c>
      <c r="D444" s="101">
        <f>COUNTIF($C$4:C444,C444)</f>
        <v>1</v>
      </c>
      <c r="E444" s="101">
        <v>5</v>
      </c>
      <c r="F444" s="101">
        <v>3600</v>
      </c>
      <c r="G444" s="101">
        <v>0</v>
      </c>
      <c r="H444" s="122" t="str">
        <f t="shared" si="26"/>
        <v>WEAPON_SKILL_REINFORCE_NAME_14333</v>
      </c>
      <c r="I444" s="103" t="str">
        <f t="shared" si="27"/>
        <v>WEAPON_SKILL_REINFORCE_ICON_14333</v>
      </c>
      <c r="J444" s="100" t="str">
        <f t="shared" si="25"/>
        <v>최대 체력 3600 증가</v>
      </c>
    </row>
    <row r="445" spans="1:10" ht="13.8" customHeight="1">
      <c r="A445" s="101">
        <f t="shared" si="24"/>
        <v>1433302</v>
      </c>
      <c r="B445" s="100" t="s">
        <v>373</v>
      </c>
      <c r="C445" s="101">
        <f>VLOOKUP(B445,WEAPON!$B:$D,3,0)</f>
        <v>14333</v>
      </c>
      <c r="D445" s="101">
        <f>COUNTIF($C$4:C445,C445)</f>
        <v>2</v>
      </c>
      <c r="E445" s="101">
        <v>5</v>
      </c>
      <c r="F445" s="101">
        <v>3780</v>
      </c>
      <c r="G445" s="101">
        <v>0</v>
      </c>
      <c r="H445" s="122" t="str">
        <f t="shared" si="26"/>
        <v>WEAPON_SKILL_REINFORCE_NAME_14333</v>
      </c>
      <c r="I445" s="103" t="str">
        <f t="shared" si="27"/>
        <v>WEAPON_SKILL_REINFORCE_ICON_14333</v>
      </c>
      <c r="J445" s="100" t="str">
        <f t="shared" si="25"/>
        <v>최대 체력 3780 증가</v>
      </c>
    </row>
    <row r="446" spans="1:10" ht="13.8" customHeight="1">
      <c r="A446" s="101">
        <f t="shared" si="24"/>
        <v>1433303</v>
      </c>
      <c r="B446" s="100" t="s">
        <v>373</v>
      </c>
      <c r="C446" s="101">
        <f>VLOOKUP(B446,WEAPON!$B:$D,3,0)</f>
        <v>14333</v>
      </c>
      <c r="D446" s="101">
        <f>COUNTIF($C$4:C446,C446)</f>
        <v>3</v>
      </c>
      <c r="E446" s="101">
        <v>5</v>
      </c>
      <c r="F446" s="101">
        <v>3960</v>
      </c>
      <c r="G446" s="101">
        <v>0</v>
      </c>
      <c r="H446" s="122" t="str">
        <f t="shared" si="26"/>
        <v>WEAPON_SKILL_REINFORCE_NAME_14333</v>
      </c>
      <c r="I446" s="103" t="str">
        <f t="shared" si="27"/>
        <v>WEAPON_SKILL_REINFORCE_ICON_14333</v>
      </c>
      <c r="J446" s="100" t="str">
        <f t="shared" si="25"/>
        <v>최대 체력 3960 증가</v>
      </c>
    </row>
    <row r="447" spans="1:10" ht="13.8" customHeight="1">
      <c r="A447" s="101">
        <f t="shared" si="24"/>
        <v>1433304</v>
      </c>
      <c r="B447" s="100" t="s">
        <v>373</v>
      </c>
      <c r="C447" s="101">
        <f>VLOOKUP(B447,WEAPON!$B:$D,3,0)</f>
        <v>14333</v>
      </c>
      <c r="D447" s="101">
        <f>COUNTIF($C$4:C447,C447)</f>
        <v>4</v>
      </c>
      <c r="E447" s="101">
        <v>5</v>
      </c>
      <c r="F447" s="101">
        <v>4680</v>
      </c>
      <c r="G447" s="101">
        <v>0</v>
      </c>
      <c r="H447" s="122" t="str">
        <f t="shared" si="26"/>
        <v>WEAPON_SKILL_REINFORCE_NAME_14333</v>
      </c>
      <c r="I447" s="103" t="str">
        <f t="shared" si="27"/>
        <v>WEAPON_SKILL_REINFORCE_ICON_14333</v>
      </c>
      <c r="J447" s="100" t="str">
        <f t="shared" si="25"/>
        <v>최대 체력 4680 증가</v>
      </c>
    </row>
    <row r="448" spans="1:10" ht="13.8" customHeight="1">
      <c r="A448" s="101">
        <f t="shared" si="24"/>
        <v>1433305</v>
      </c>
      <c r="B448" s="100" t="s">
        <v>373</v>
      </c>
      <c r="C448" s="101">
        <f>VLOOKUP(B448,WEAPON!$B:$D,3,0)</f>
        <v>14333</v>
      </c>
      <c r="D448" s="101">
        <f>COUNTIF($C$4:C448,C448)</f>
        <v>5</v>
      </c>
      <c r="E448" s="101">
        <v>5</v>
      </c>
      <c r="F448" s="101">
        <v>4860</v>
      </c>
      <c r="G448" s="101">
        <v>0</v>
      </c>
      <c r="H448" s="122" t="str">
        <f t="shared" si="26"/>
        <v>WEAPON_SKILL_REINFORCE_NAME_14333</v>
      </c>
      <c r="I448" s="103" t="str">
        <f t="shared" si="27"/>
        <v>WEAPON_SKILL_REINFORCE_ICON_14333</v>
      </c>
      <c r="J448" s="100" t="str">
        <f t="shared" si="25"/>
        <v>최대 체력 4860 증가</v>
      </c>
    </row>
    <row r="449" spans="1:10" ht="13.8" customHeight="1">
      <c r="A449" s="101">
        <f t="shared" si="24"/>
        <v>1433306</v>
      </c>
      <c r="B449" s="100" t="s">
        <v>373</v>
      </c>
      <c r="C449" s="101">
        <f>VLOOKUP(B449,WEAPON!$B:$D,3,0)</f>
        <v>14333</v>
      </c>
      <c r="D449" s="101">
        <f>COUNTIF($C$4:C449,C449)</f>
        <v>6</v>
      </c>
      <c r="E449" s="101">
        <v>5</v>
      </c>
      <c r="F449" s="101">
        <v>5040</v>
      </c>
      <c r="G449" s="101">
        <v>0</v>
      </c>
      <c r="H449" s="122" t="str">
        <f t="shared" si="26"/>
        <v>WEAPON_SKILL_REINFORCE_NAME_14333</v>
      </c>
      <c r="I449" s="103" t="str">
        <f t="shared" si="27"/>
        <v>WEAPON_SKILL_REINFORCE_ICON_14333</v>
      </c>
      <c r="J449" s="100" t="str">
        <f t="shared" si="25"/>
        <v>최대 체력 5040 증가</v>
      </c>
    </row>
    <row r="450" spans="1:10" ht="13.8" customHeight="1">
      <c r="A450" s="101">
        <f t="shared" si="24"/>
        <v>1433307</v>
      </c>
      <c r="B450" s="100" t="s">
        <v>373</v>
      </c>
      <c r="C450" s="101">
        <f>VLOOKUP(B450,WEAPON!$B:$D,3,0)</f>
        <v>14333</v>
      </c>
      <c r="D450" s="101">
        <f>COUNTIF($C$4:C450,C450)</f>
        <v>7</v>
      </c>
      <c r="E450" s="101">
        <v>5</v>
      </c>
      <c r="F450" s="101">
        <v>5760</v>
      </c>
      <c r="G450" s="101">
        <v>0</v>
      </c>
      <c r="H450" s="122" t="str">
        <f t="shared" si="26"/>
        <v>WEAPON_SKILL_REINFORCE_NAME_14333</v>
      </c>
      <c r="I450" s="103" t="str">
        <f t="shared" si="27"/>
        <v>WEAPON_SKILL_REINFORCE_ICON_14333</v>
      </c>
      <c r="J450" s="100" t="str">
        <f t="shared" si="25"/>
        <v>최대 체력 5760 증가</v>
      </c>
    </row>
    <row r="451" spans="1:10" ht="13.8" customHeight="1">
      <c r="A451" s="101">
        <f t="shared" si="24"/>
        <v>1433308</v>
      </c>
      <c r="B451" s="100" t="s">
        <v>373</v>
      </c>
      <c r="C451" s="101">
        <f>VLOOKUP(B451,WEAPON!$B:$D,3,0)</f>
        <v>14333</v>
      </c>
      <c r="D451" s="101">
        <f>COUNTIF($C$4:C451,C451)</f>
        <v>8</v>
      </c>
      <c r="E451" s="101">
        <v>5</v>
      </c>
      <c r="F451" s="101">
        <v>5940</v>
      </c>
      <c r="G451" s="101">
        <v>0</v>
      </c>
      <c r="H451" s="122" t="str">
        <f t="shared" si="26"/>
        <v>WEAPON_SKILL_REINFORCE_NAME_14333</v>
      </c>
      <c r="I451" s="103" t="str">
        <f t="shared" si="27"/>
        <v>WEAPON_SKILL_REINFORCE_ICON_14333</v>
      </c>
      <c r="J451" s="100" t="str">
        <f t="shared" si="25"/>
        <v>최대 체력 5940 증가</v>
      </c>
    </row>
    <row r="452" spans="1:10" ht="13.8" customHeight="1">
      <c r="A452" s="101">
        <f t="shared" ref="A452:A515" si="28">C452*스킬_강화_그룹_단위+D452</f>
        <v>1433309</v>
      </c>
      <c r="B452" s="100" t="s">
        <v>373</v>
      </c>
      <c r="C452" s="101">
        <f>VLOOKUP(B452,WEAPON!$B:$D,3,0)</f>
        <v>14333</v>
      </c>
      <c r="D452" s="101">
        <f>COUNTIF($C$4:C452,C452)</f>
        <v>9</v>
      </c>
      <c r="E452" s="101">
        <v>5</v>
      </c>
      <c r="F452" s="101">
        <v>6120</v>
      </c>
      <c r="G452" s="101">
        <v>0</v>
      </c>
      <c r="H452" s="122" t="str">
        <f t="shared" si="26"/>
        <v>WEAPON_SKILL_REINFORCE_NAME_14333</v>
      </c>
      <c r="I452" s="103" t="str">
        <f t="shared" si="27"/>
        <v>WEAPON_SKILL_REINFORCE_ICON_14333</v>
      </c>
      <c r="J452" s="100" t="str">
        <f t="shared" ref="J452:J515" si="29">VLOOKUP(E452,SKILL_TYPE,2,0)&amp;" "&amp;IF(G452=0,F452,F452/100&amp;"%")&amp;" 증가"</f>
        <v>최대 체력 6120 증가</v>
      </c>
    </row>
    <row r="453" spans="1:10" ht="13.8" customHeight="1">
      <c r="A453" s="101">
        <f t="shared" si="28"/>
        <v>1433310</v>
      </c>
      <c r="B453" s="100" t="s">
        <v>373</v>
      </c>
      <c r="C453" s="101">
        <f>VLOOKUP(B453,WEAPON!$B:$D,3,0)</f>
        <v>14333</v>
      </c>
      <c r="D453" s="101">
        <f>COUNTIF($C$4:C453,C453)</f>
        <v>10</v>
      </c>
      <c r="E453" s="101">
        <v>5</v>
      </c>
      <c r="F453" s="101">
        <v>6840</v>
      </c>
      <c r="G453" s="101">
        <v>0</v>
      </c>
      <c r="H453" s="122" t="str">
        <f t="shared" ref="H453:H516" si="30">"WEAPON_SKILL_REINFORCE_NAME_"&amp;C453</f>
        <v>WEAPON_SKILL_REINFORCE_NAME_14333</v>
      </c>
      <c r="I453" s="103" t="str">
        <f t="shared" ref="I453:I516" si="31">"WEAPON_SKILL_REINFORCE_ICON_"&amp;C453</f>
        <v>WEAPON_SKILL_REINFORCE_ICON_14333</v>
      </c>
      <c r="J453" s="100" t="str">
        <f t="shared" si="29"/>
        <v>최대 체력 6840 증가</v>
      </c>
    </row>
    <row r="454" spans="1:10" ht="13.8" customHeight="1">
      <c r="A454" s="101">
        <f t="shared" si="28"/>
        <v>2321301</v>
      </c>
      <c r="B454" s="100" t="s">
        <v>375</v>
      </c>
      <c r="C454" s="101">
        <f>VLOOKUP(B454,WEAPON!$B:$D,3,0)</f>
        <v>23213</v>
      </c>
      <c r="D454" s="101">
        <f>COUNTIF($C$4:C454,C454)</f>
        <v>1</v>
      </c>
      <c r="E454" s="101">
        <v>11</v>
      </c>
      <c r="F454" s="101">
        <v>954</v>
      </c>
      <c r="G454" s="101">
        <v>0</v>
      </c>
      <c r="H454" s="122" t="str">
        <f t="shared" si="30"/>
        <v>WEAPON_SKILL_REINFORCE_NAME_23213</v>
      </c>
      <c r="I454" s="103" t="str">
        <f t="shared" si="31"/>
        <v>WEAPON_SKILL_REINFORCE_ICON_23213</v>
      </c>
      <c r="J454" s="100" t="str">
        <f t="shared" si="29"/>
        <v>치유력 954 증가</v>
      </c>
    </row>
    <row r="455" spans="1:10" ht="13.8" customHeight="1">
      <c r="A455" s="101">
        <f t="shared" si="28"/>
        <v>2321302</v>
      </c>
      <c r="B455" s="100" t="s">
        <v>375</v>
      </c>
      <c r="C455" s="101">
        <f>VLOOKUP(B455,WEAPON!$B:$D,3,0)</f>
        <v>23213</v>
      </c>
      <c r="D455" s="101">
        <f>COUNTIF($C$4:C455,C455)</f>
        <v>2</v>
      </c>
      <c r="E455" s="101">
        <v>11</v>
      </c>
      <c r="F455" s="101">
        <v>1002</v>
      </c>
      <c r="G455" s="101">
        <v>0</v>
      </c>
      <c r="H455" s="122" t="str">
        <f t="shared" si="30"/>
        <v>WEAPON_SKILL_REINFORCE_NAME_23213</v>
      </c>
      <c r="I455" s="103" t="str">
        <f t="shared" si="31"/>
        <v>WEAPON_SKILL_REINFORCE_ICON_23213</v>
      </c>
      <c r="J455" s="100" t="str">
        <f t="shared" si="29"/>
        <v>치유력 1002 증가</v>
      </c>
    </row>
    <row r="456" spans="1:10" ht="13.8" customHeight="1">
      <c r="A456" s="101">
        <f t="shared" si="28"/>
        <v>2321303</v>
      </c>
      <c r="B456" s="100" t="s">
        <v>375</v>
      </c>
      <c r="C456" s="101">
        <f>VLOOKUP(B456,WEAPON!$B:$D,3,0)</f>
        <v>23213</v>
      </c>
      <c r="D456" s="101">
        <f>COUNTIF($C$4:C456,C456)</f>
        <v>3</v>
      </c>
      <c r="E456" s="101">
        <v>11</v>
      </c>
      <c r="F456" s="101">
        <v>1049</v>
      </c>
      <c r="G456" s="101">
        <v>0</v>
      </c>
      <c r="H456" s="122" t="str">
        <f t="shared" si="30"/>
        <v>WEAPON_SKILL_REINFORCE_NAME_23213</v>
      </c>
      <c r="I456" s="103" t="str">
        <f t="shared" si="31"/>
        <v>WEAPON_SKILL_REINFORCE_ICON_23213</v>
      </c>
      <c r="J456" s="100" t="str">
        <f t="shared" si="29"/>
        <v>치유력 1049 증가</v>
      </c>
    </row>
    <row r="457" spans="1:10" ht="13.8" customHeight="1">
      <c r="A457" s="101">
        <f t="shared" si="28"/>
        <v>2321304</v>
      </c>
      <c r="B457" s="100" t="s">
        <v>375</v>
      </c>
      <c r="C457" s="101">
        <f>VLOOKUP(B457,WEAPON!$B:$D,3,0)</f>
        <v>23213</v>
      </c>
      <c r="D457" s="101">
        <f>COUNTIF($C$4:C457,C457)</f>
        <v>4</v>
      </c>
      <c r="E457" s="101">
        <v>11</v>
      </c>
      <c r="F457" s="101">
        <v>1240</v>
      </c>
      <c r="G457" s="101">
        <v>0</v>
      </c>
      <c r="H457" s="122" t="str">
        <f t="shared" si="30"/>
        <v>WEAPON_SKILL_REINFORCE_NAME_23213</v>
      </c>
      <c r="I457" s="103" t="str">
        <f t="shared" si="31"/>
        <v>WEAPON_SKILL_REINFORCE_ICON_23213</v>
      </c>
      <c r="J457" s="100" t="str">
        <f t="shared" si="29"/>
        <v>치유력 1240 증가</v>
      </c>
    </row>
    <row r="458" spans="1:10" ht="13.8" customHeight="1">
      <c r="A458" s="101">
        <f t="shared" si="28"/>
        <v>2321305</v>
      </c>
      <c r="B458" s="100" t="s">
        <v>375</v>
      </c>
      <c r="C458" s="101">
        <f>VLOOKUP(B458,WEAPON!$B:$D,3,0)</f>
        <v>23213</v>
      </c>
      <c r="D458" s="101">
        <f>COUNTIF($C$4:C458,C458)</f>
        <v>5</v>
      </c>
      <c r="E458" s="101">
        <v>11</v>
      </c>
      <c r="F458" s="101">
        <v>1288</v>
      </c>
      <c r="G458" s="101">
        <v>0</v>
      </c>
      <c r="H458" s="122" t="str">
        <f t="shared" si="30"/>
        <v>WEAPON_SKILL_REINFORCE_NAME_23213</v>
      </c>
      <c r="I458" s="103" t="str">
        <f t="shared" si="31"/>
        <v>WEAPON_SKILL_REINFORCE_ICON_23213</v>
      </c>
      <c r="J458" s="100" t="str">
        <f t="shared" si="29"/>
        <v>치유력 1288 증가</v>
      </c>
    </row>
    <row r="459" spans="1:10" ht="13.8" customHeight="1">
      <c r="A459" s="101">
        <f t="shared" si="28"/>
        <v>2321306</v>
      </c>
      <c r="B459" s="100" t="s">
        <v>375</v>
      </c>
      <c r="C459" s="101">
        <f>VLOOKUP(B459,WEAPON!$B:$D,3,0)</f>
        <v>23213</v>
      </c>
      <c r="D459" s="101">
        <f>COUNTIF($C$4:C459,C459)</f>
        <v>6</v>
      </c>
      <c r="E459" s="101">
        <v>11</v>
      </c>
      <c r="F459" s="101">
        <v>1336</v>
      </c>
      <c r="G459" s="101">
        <v>0</v>
      </c>
      <c r="H459" s="122" t="str">
        <f t="shared" si="30"/>
        <v>WEAPON_SKILL_REINFORCE_NAME_23213</v>
      </c>
      <c r="I459" s="103" t="str">
        <f t="shared" si="31"/>
        <v>WEAPON_SKILL_REINFORCE_ICON_23213</v>
      </c>
      <c r="J459" s="100" t="str">
        <f t="shared" si="29"/>
        <v>치유력 1336 증가</v>
      </c>
    </row>
    <row r="460" spans="1:10" ht="13.8" customHeight="1">
      <c r="A460" s="101">
        <f t="shared" si="28"/>
        <v>2321307</v>
      </c>
      <c r="B460" s="100" t="s">
        <v>375</v>
      </c>
      <c r="C460" s="101">
        <f>VLOOKUP(B460,WEAPON!$B:$D,3,0)</f>
        <v>23213</v>
      </c>
      <c r="D460" s="101">
        <f>COUNTIF($C$4:C460,C460)</f>
        <v>7</v>
      </c>
      <c r="E460" s="101">
        <v>11</v>
      </c>
      <c r="F460" s="101">
        <v>1526</v>
      </c>
      <c r="G460" s="101">
        <v>0</v>
      </c>
      <c r="H460" s="122" t="str">
        <f t="shared" si="30"/>
        <v>WEAPON_SKILL_REINFORCE_NAME_23213</v>
      </c>
      <c r="I460" s="103" t="str">
        <f t="shared" si="31"/>
        <v>WEAPON_SKILL_REINFORCE_ICON_23213</v>
      </c>
      <c r="J460" s="100" t="str">
        <f t="shared" si="29"/>
        <v>치유력 1526 증가</v>
      </c>
    </row>
    <row r="461" spans="1:10" ht="13.8" customHeight="1">
      <c r="A461" s="101">
        <f t="shared" si="28"/>
        <v>2321308</v>
      </c>
      <c r="B461" s="100" t="s">
        <v>375</v>
      </c>
      <c r="C461" s="101">
        <f>VLOOKUP(B461,WEAPON!$B:$D,3,0)</f>
        <v>23213</v>
      </c>
      <c r="D461" s="101">
        <f>COUNTIF($C$4:C461,C461)</f>
        <v>8</v>
      </c>
      <c r="E461" s="101">
        <v>11</v>
      </c>
      <c r="F461" s="101">
        <v>1574</v>
      </c>
      <c r="G461" s="101">
        <v>0</v>
      </c>
      <c r="H461" s="122" t="str">
        <f t="shared" si="30"/>
        <v>WEAPON_SKILL_REINFORCE_NAME_23213</v>
      </c>
      <c r="I461" s="103" t="str">
        <f t="shared" si="31"/>
        <v>WEAPON_SKILL_REINFORCE_ICON_23213</v>
      </c>
      <c r="J461" s="100" t="str">
        <f t="shared" si="29"/>
        <v>치유력 1574 증가</v>
      </c>
    </row>
    <row r="462" spans="1:10" ht="13.8" customHeight="1">
      <c r="A462" s="101">
        <f t="shared" si="28"/>
        <v>2321309</v>
      </c>
      <c r="B462" s="100" t="s">
        <v>375</v>
      </c>
      <c r="C462" s="101">
        <f>VLOOKUP(B462,WEAPON!$B:$D,3,0)</f>
        <v>23213</v>
      </c>
      <c r="D462" s="101">
        <f>COUNTIF($C$4:C462,C462)</f>
        <v>9</v>
      </c>
      <c r="E462" s="101">
        <v>11</v>
      </c>
      <c r="F462" s="101">
        <v>1622</v>
      </c>
      <c r="G462" s="101">
        <v>0</v>
      </c>
      <c r="H462" s="122" t="str">
        <f t="shared" si="30"/>
        <v>WEAPON_SKILL_REINFORCE_NAME_23213</v>
      </c>
      <c r="I462" s="103" t="str">
        <f t="shared" si="31"/>
        <v>WEAPON_SKILL_REINFORCE_ICON_23213</v>
      </c>
      <c r="J462" s="100" t="str">
        <f t="shared" si="29"/>
        <v>치유력 1622 증가</v>
      </c>
    </row>
    <row r="463" spans="1:10" ht="13.8" customHeight="1">
      <c r="A463" s="101">
        <f t="shared" si="28"/>
        <v>2321310</v>
      </c>
      <c r="B463" s="100" t="s">
        <v>375</v>
      </c>
      <c r="C463" s="101">
        <f>VLOOKUP(B463,WEAPON!$B:$D,3,0)</f>
        <v>23213</v>
      </c>
      <c r="D463" s="101">
        <f>COUNTIF($C$4:C463,C463)</f>
        <v>10</v>
      </c>
      <c r="E463" s="101">
        <v>11</v>
      </c>
      <c r="F463" s="101">
        <v>1812</v>
      </c>
      <c r="G463" s="101">
        <v>0</v>
      </c>
      <c r="H463" s="122" t="str">
        <f t="shared" si="30"/>
        <v>WEAPON_SKILL_REINFORCE_NAME_23213</v>
      </c>
      <c r="I463" s="103" t="str">
        <f t="shared" si="31"/>
        <v>WEAPON_SKILL_REINFORCE_ICON_23213</v>
      </c>
      <c r="J463" s="100" t="str">
        <f t="shared" si="29"/>
        <v>치유력 1812 증가</v>
      </c>
    </row>
    <row r="464" spans="1:10" ht="13.8" customHeight="1">
      <c r="A464" s="101">
        <f t="shared" si="28"/>
        <v>1133401</v>
      </c>
      <c r="B464" s="100" t="s">
        <v>377</v>
      </c>
      <c r="C464" s="101">
        <f>VLOOKUP(B464,WEAPON!$B:$D,3,0)</f>
        <v>11334</v>
      </c>
      <c r="D464" s="101">
        <f>COUNTIF($C$4:C464,C464)</f>
        <v>1</v>
      </c>
      <c r="E464" s="101">
        <v>3</v>
      </c>
      <c r="F464" s="101">
        <v>100</v>
      </c>
      <c r="G464" s="101">
        <v>0</v>
      </c>
      <c r="H464" s="122" t="str">
        <f t="shared" si="30"/>
        <v>WEAPON_SKILL_REINFORCE_NAME_11334</v>
      </c>
      <c r="I464" s="103" t="str">
        <f t="shared" si="31"/>
        <v>WEAPON_SKILL_REINFORCE_ICON_11334</v>
      </c>
      <c r="J464" s="100" t="str">
        <f t="shared" si="29"/>
        <v>치명 수치 100 증가</v>
      </c>
    </row>
    <row r="465" spans="1:10" ht="13.8" customHeight="1">
      <c r="A465" s="101">
        <f t="shared" si="28"/>
        <v>1133402</v>
      </c>
      <c r="B465" s="100" t="s">
        <v>377</v>
      </c>
      <c r="C465" s="101">
        <f>VLOOKUP(B465,WEAPON!$B:$D,3,0)</f>
        <v>11334</v>
      </c>
      <c r="D465" s="101">
        <f>COUNTIF($C$4:C465,C465)</f>
        <v>2</v>
      </c>
      <c r="E465" s="101">
        <v>3</v>
      </c>
      <c r="F465" s="101">
        <v>105</v>
      </c>
      <c r="G465" s="101">
        <v>0</v>
      </c>
      <c r="H465" s="122" t="str">
        <f t="shared" si="30"/>
        <v>WEAPON_SKILL_REINFORCE_NAME_11334</v>
      </c>
      <c r="I465" s="103" t="str">
        <f t="shared" si="31"/>
        <v>WEAPON_SKILL_REINFORCE_ICON_11334</v>
      </c>
      <c r="J465" s="100" t="str">
        <f t="shared" si="29"/>
        <v>치명 수치 105 증가</v>
      </c>
    </row>
    <row r="466" spans="1:10" ht="13.8" customHeight="1">
      <c r="A466" s="101">
        <f t="shared" si="28"/>
        <v>1133403</v>
      </c>
      <c r="B466" s="100" t="s">
        <v>377</v>
      </c>
      <c r="C466" s="101">
        <f>VLOOKUP(B466,WEAPON!$B:$D,3,0)</f>
        <v>11334</v>
      </c>
      <c r="D466" s="101">
        <f>COUNTIF($C$4:C466,C466)</f>
        <v>3</v>
      </c>
      <c r="E466" s="101">
        <v>3</v>
      </c>
      <c r="F466" s="101">
        <v>110</v>
      </c>
      <c r="G466" s="101">
        <v>0</v>
      </c>
      <c r="H466" s="122" t="str">
        <f t="shared" si="30"/>
        <v>WEAPON_SKILL_REINFORCE_NAME_11334</v>
      </c>
      <c r="I466" s="103" t="str">
        <f t="shared" si="31"/>
        <v>WEAPON_SKILL_REINFORCE_ICON_11334</v>
      </c>
      <c r="J466" s="100" t="str">
        <f t="shared" si="29"/>
        <v>치명 수치 110 증가</v>
      </c>
    </row>
    <row r="467" spans="1:10" ht="13.8" customHeight="1">
      <c r="A467" s="101">
        <f t="shared" si="28"/>
        <v>1133404</v>
      </c>
      <c r="B467" s="100" t="s">
        <v>377</v>
      </c>
      <c r="C467" s="101">
        <f>VLOOKUP(B467,WEAPON!$B:$D,3,0)</f>
        <v>11334</v>
      </c>
      <c r="D467" s="101">
        <f>COUNTIF($C$4:C467,C467)</f>
        <v>4</v>
      </c>
      <c r="E467" s="101">
        <v>3</v>
      </c>
      <c r="F467" s="101">
        <v>130</v>
      </c>
      <c r="G467" s="101">
        <v>0</v>
      </c>
      <c r="H467" s="122" t="str">
        <f t="shared" si="30"/>
        <v>WEAPON_SKILL_REINFORCE_NAME_11334</v>
      </c>
      <c r="I467" s="103" t="str">
        <f t="shared" si="31"/>
        <v>WEAPON_SKILL_REINFORCE_ICON_11334</v>
      </c>
      <c r="J467" s="100" t="str">
        <f t="shared" si="29"/>
        <v>치명 수치 130 증가</v>
      </c>
    </row>
    <row r="468" spans="1:10" ht="13.8" customHeight="1">
      <c r="A468" s="101">
        <f t="shared" si="28"/>
        <v>1133405</v>
      </c>
      <c r="B468" s="100" t="s">
        <v>377</v>
      </c>
      <c r="C468" s="101">
        <f>VLOOKUP(B468,WEAPON!$B:$D,3,0)</f>
        <v>11334</v>
      </c>
      <c r="D468" s="101">
        <f>COUNTIF($C$4:C468,C468)</f>
        <v>5</v>
      </c>
      <c r="E468" s="101">
        <v>3</v>
      </c>
      <c r="F468" s="101">
        <v>135</v>
      </c>
      <c r="G468" s="101">
        <v>0</v>
      </c>
      <c r="H468" s="122" t="str">
        <f t="shared" si="30"/>
        <v>WEAPON_SKILL_REINFORCE_NAME_11334</v>
      </c>
      <c r="I468" s="103" t="str">
        <f t="shared" si="31"/>
        <v>WEAPON_SKILL_REINFORCE_ICON_11334</v>
      </c>
      <c r="J468" s="100" t="str">
        <f t="shared" si="29"/>
        <v>치명 수치 135 증가</v>
      </c>
    </row>
    <row r="469" spans="1:10" ht="13.8" customHeight="1">
      <c r="A469" s="101">
        <f t="shared" si="28"/>
        <v>1133406</v>
      </c>
      <c r="B469" s="100" t="s">
        <v>377</v>
      </c>
      <c r="C469" s="101">
        <f>VLOOKUP(B469,WEAPON!$B:$D,3,0)</f>
        <v>11334</v>
      </c>
      <c r="D469" s="101">
        <f>COUNTIF($C$4:C469,C469)</f>
        <v>6</v>
      </c>
      <c r="E469" s="101">
        <v>3</v>
      </c>
      <c r="F469" s="101">
        <v>140</v>
      </c>
      <c r="G469" s="101">
        <v>0</v>
      </c>
      <c r="H469" s="122" t="str">
        <f t="shared" si="30"/>
        <v>WEAPON_SKILL_REINFORCE_NAME_11334</v>
      </c>
      <c r="I469" s="103" t="str">
        <f t="shared" si="31"/>
        <v>WEAPON_SKILL_REINFORCE_ICON_11334</v>
      </c>
      <c r="J469" s="100" t="str">
        <f t="shared" si="29"/>
        <v>치명 수치 140 증가</v>
      </c>
    </row>
    <row r="470" spans="1:10" ht="13.8" customHeight="1">
      <c r="A470" s="101">
        <f t="shared" si="28"/>
        <v>1133407</v>
      </c>
      <c r="B470" s="100" t="s">
        <v>377</v>
      </c>
      <c r="C470" s="101">
        <f>VLOOKUP(B470,WEAPON!$B:$D,3,0)</f>
        <v>11334</v>
      </c>
      <c r="D470" s="101">
        <f>COUNTIF($C$4:C470,C470)</f>
        <v>7</v>
      </c>
      <c r="E470" s="101">
        <v>3</v>
      </c>
      <c r="F470" s="101">
        <v>160</v>
      </c>
      <c r="G470" s="101">
        <v>0</v>
      </c>
      <c r="H470" s="122" t="str">
        <f t="shared" si="30"/>
        <v>WEAPON_SKILL_REINFORCE_NAME_11334</v>
      </c>
      <c r="I470" s="103" t="str">
        <f t="shared" si="31"/>
        <v>WEAPON_SKILL_REINFORCE_ICON_11334</v>
      </c>
      <c r="J470" s="100" t="str">
        <f t="shared" si="29"/>
        <v>치명 수치 160 증가</v>
      </c>
    </row>
    <row r="471" spans="1:10" ht="13.8" customHeight="1">
      <c r="A471" s="101">
        <f t="shared" si="28"/>
        <v>1133408</v>
      </c>
      <c r="B471" s="100" t="s">
        <v>377</v>
      </c>
      <c r="C471" s="101">
        <f>VLOOKUP(B471,WEAPON!$B:$D,3,0)</f>
        <v>11334</v>
      </c>
      <c r="D471" s="101">
        <f>COUNTIF($C$4:C471,C471)</f>
        <v>8</v>
      </c>
      <c r="E471" s="101">
        <v>3</v>
      </c>
      <c r="F471" s="101">
        <v>165</v>
      </c>
      <c r="G471" s="101">
        <v>0</v>
      </c>
      <c r="H471" s="122" t="str">
        <f t="shared" si="30"/>
        <v>WEAPON_SKILL_REINFORCE_NAME_11334</v>
      </c>
      <c r="I471" s="103" t="str">
        <f t="shared" si="31"/>
        <v>WEAPON_SKILL_REINFORCE_ICON_11334</v>
      </c>
      <c r="J471" s="100" t="str">
        <f t="shared" si="29"/>
        <v>치명 수치 165 증가</v>
      </c>
    </row>
    <row r="472" spans="1:10" ht="13.8" customHeight="1">
      <c r="A472" s="101">
        <f t="shared" si="28"/>
        <v>1133409</v>
      </c>
      <c r="B472" s="100" t="s">
        <v>377</v>
      </c>
      <c r="C472" s="101">
        <f>VLOOKUP(B472,WEAPON!$B:$D,3,0)</f>
        <v>11334</v>
      </c>
      <c r="D472" s="101">
        <f>COUNTIF($C$4:C472,C472)</f>
        <v>9</v>
      </c>
      <c r="E472" s="101">
        <v>3</v>
      </c>
      <c r="F472" s="101">
        <v>170</v>
      </c>
      <c r="G472" s="101">
        <v>0</v>
      </c>
      <c r="H472" s="122" t="str">
        <f t="shared" si="30"/>
        <v>WEAPON_SKILL_REINFORCE_NAME_11334</v>
      </c>
      <c r="I472" s="103" t="str">
        <f t="shared" si="31"/>
        <v>WEAPON_SKILL_REINFORCE_ICON_11334</v>
      </c>
      <c r="J472" s="100" t="str">
        <f t="shared" si="29"/>
        <v>치명 수치 170 증가</v>
      </c>
    </row>
    <row r="473" spans="1:10" ht="13.8" customHeight="1">
      <c r="A473" s="101">
        <f t="shared" si="28"/>
        <v>1133410</v>
      </c>
      <c r="B473" s="100" t="s">
        <v>377</v>
      </c>
      <c r="C473" s="101">
        <f>VLOOKUP(B473,WEAPON!$B:$D,3,0)</f>
        <v>11334</v>
      </c>
      <c r="D473" s="101">
        <f>COUNTIF($C$4:C473,C473)</f>
        <v>10</v>
      </c>
      <c r="E473" s="101">
        <v>3</v>
      </c>
      <c r="F473" s="101">
        <v>190</v>
      </c>
      <c r="G473" s="101">
        <v>0</v>
      </c>
      <c r="H473" s="122" t="str">
        <f t="shared" si="30"/>
        <v>WEAPON_SKILL_REINFORCE_NAME_11334</v>
      </c>
      <c r="I473" s="103" t="str">
        <f t="shared" si="31"/>
        <v>WEAPON_SKILL_REINFORCE_ICON_11334</v>
      </c>
      <c r="J473" s="100" t="str">
        <f t="shared" si="29"/>
        <v>치명 수치 190 증가</v>
      </c>
    </row>
    <row r="474" spans="1:10" ht="13.8" customHeight="1">
      <c r="A474" s="101">
        <f t="shared" si="28"/>
        <v>1333501</v>
      </c>
      <c r="B474" s="100" t="s">
        <v>379</v>
      </c>
      <c r="C474" s="101">
        <f>VLOOKUP(B474,WEAPON!$B:$D,3,0)</f>
        <v>13335</v>
      </c>
      <c r="D474" s="101">
        <f>COUNTIF($C$4:C474,C474)</f>
        <v>1</v>
      </c>
      <c r="E474" s="101">
        <v>1</v>
      </c>
      <c r="F474" s="101">
        <v>250</v>
      </c>
      <c r="G474" s="101">
        <v>0</v>
      </c>
      <c r="H474" s="122" t="str">
        <f t="shared" si="30"/>
        <v>WEAPON_SKILL_REINFORCE_NAME_13335</v>
      </c>
      <c r="I474" s="103" t="str">
        <f t="shared" si="31"/>
        <v>WEAPON_SKILL_REINFORCE_ICON_13335</v>
      </c>
      <c r="J474" s="100" t="str">
        <f t="shared" si="29"/>
        <v>공격력 250 증가</v>
      </c>
    </row>
    <row r="475" spans="1:10" ht="13.8" customHeight="1">
      <c r="A475" s="101">
        <f t="shared" si="28"/>
        <v>1333502</v>
      </c>
      <c r="B475" s="100" t="s">
        <v>379</v>
      </c>
      <c r="C475" s="101">
        <f>VLOOKUP(B475,WEAPON!$B:$D,3,0)</f>
        <v>13335</v>
      </c>
      <c r="D475" s="101">
        <f>COUNTIF($C$4:C475,C475)</f>
        <v>2</v>
      </c>
      <c r="E475" s="101">
        <v>1</v>
      </c>
      <c r="F475" s="101">
        <v>263</v>
      </c>
      <c r="G475" s="101">
        <v>0</v>
      </c>
      <c r="H475" s="122" t="str">
        <f t="shared" si="30"/>
        <v>WEAPON_SKILL_REINFORCE_NAME_13335</v>
      </c>
      <c r="I475" s="103" t="str">
        <f t="shared" si="31"/>
        <v>WEAPON_SKILL_REINFORCE_ICON_13335</v>
      </c>
      <c r="J475" s="100" t="str">
        <f t="shared" si="29"/>
        <v>공격력 263 증가</v>
      </c>
    </row>
    <row r="476" spans="1:10" ht="13.8" customHeight="1">
      <c r="A476" s="101">
        <f t="shared" si="28"/>
        <v>1333503</v>
      </c>
      <c r="B476" s="100" t="s">
        <v>379</v>
      </c>
      <c r="C476" s="101">
        <f>VLOOKUP(B476,WEAPON!$B:$D,3,0)</f>
        <v>13335</v>
      </c>
      <c r="D476" s="101">
        <f>COUNTIF($C$4:C476,C476)</f>
        <v>3</v>
      </c>
      <c r="E476" s="101">
        <v>1</v>
      </c>
      <c r="F476" s="101">
        <v>275</v>
      </c>
      <c r="G476" s="101">
        <v>0</v>
      </c>
      <c r="H476" s="122" t="str">
        <f t="shared" si="30"/>
        <v>WEAPON_SKILL_REINFORCE_NAME_13335</v>
      </c>
      <c r="I476" s="103" t="str">
        <f t="shared" si="31"/>
        <v>WEAPON_SKILL_REINFORCE_ICON_13335</v>
      </c>
      <c r="J476" s="100" t="str">
        <f t="shared" si="29"/>
        <v>공격력 275 증가</v>
      </c>
    </row>
    <row r="477" spans="1:10" ht="13.8" customHeight="1">
      <c r="A477" s="101">
        <f t="shared" si="28"/>
        <v>1333504</v>
      </c>
      <c r="B477" s="100" t="s">
        <v>379</v>
      </c>
      <c r="C477" s="101">
        <f>VLOOKUP(B477,WEAPON!$B:$D,3,0)</f>
        <v>13335</v>
      </c>
      <c r="D477" s="101">
        <f>COUNTIF($C$4:C477,C477)</f>
        <v>4</v>
      </c>
      <c r="E477" s="101">
        <v>1</v>
      </c>
      <c r="F477" s="101">
        <v>325</v>
      </c>
      <c r="G477" s="101">
        <v>0</v>
      </c>
      <c r="H477" s="122" t="str">
        <f t="shared" si="30"/>
        <v>WEAPON_SKILL_REINFORCE_NAME_13335</v>
      </c>
      <c r="I477" s="103" t="str">
        <f t="shared" si="31"/>
        <v>WEAPON_SKILL_REINFORCE_ICON_13335</v>
      </c>
      <c r="J477" s="100" t="str">
        <f t="shared" si="29"/>
        <v>공격력 325 증가</v>
      </c>
    </row>
    <row r="478" spans="1:10" ht="13.8" customHeight="1">
      <c r="A478" s="101">
        <f t="shared" si="28"/>
        <v>1333505</v>
      </c>
      <c r="B478" s="100" t="s">
        <v>379</v>
      </c>
      <c r="C478" s="101">
        <f>VLOOKUP(B478,WEAPON!$B:$D,3,0)</f>
        <v>13335</v>
      </c>
      <c r="D478" s="101">
        <f>COUNTIF($C$4:C478,C478)</f>
        <v>5</v>
      </c>
      <c r="E478" s="101">
        <v>1</v>
      </c>
      <c r="F478" s="101">
        <v>337</v>
      </c>
      <c r="G478" s="101">
        <v>0</v>
      </c>
      <c r="H478" s="122" t="str">
        <f t="shared" si="30"/>
        <v>WEAPON_SKILL_REINFORCE_NAME_13335</v>
      </c>
      <c r="I478" s="103" t="str">
        <f t="shared" si="31"/>
        <v>WEAPON_SKILL_REINFORCE_ICON_13335</v>
      </c>
      <c r="J478" s="100" t="str">
        <f t="shared" si="29"/>
        <v>공격력 337 증가</v>
      </c>
    </row>
    <row r="479" spans="1:10" ht="13.8" customHeight="1">
      <c r="A479" s="101">
        <f t="shared" si="28"/>
        <v>1333506</v>
      </c>
      <c r="B479" s="100" t="s">
        <v>379</v>
      </c>
      <c r="C479" s="101">
        <f>VLOOKUP(B479,WEAPON!$B:$D,3,0)</f>
        <v>13335</v>
      </c>
      <c r="D479" s="101">
        <f>COUNTIF($C$4:C479,C479)</f>
        <v>6</v>
      </c>
      <c r="E479" s="101">
        <v>1</v>
      </c>
      <c r="F479" s="101">
        <v>350</v>
      </c>
      <c r="G479" s="101">
        <v>0</v>
      </c>
      <c r="H479" s="122" t="str">
        <f t="shared" si="30"/>
        <v>WEAPON_SKILL_REINFORCE_NAME_13335</v>
      </c>
      <c r="I479" s="103" t="str">
        <f t="shared" si="31"/>
        <v>WEAPON_SKILL_REINFORCE_ICON_13335</v>
      </c>
      <c r="J479" s="100" t="str">
        <f t="shared" si="29"/>
        <v>공격력 350 증가</v>
      </c>
    </row>
    <row r="480" spans="1:10" ht="13.8" customHeight="1">
      <c r="A480" s="101">
        <f t="shared" si="28"/>
        <v>1333507</v>
      </c>
      <c r="B480" s="100" t="s">
        <v>379</v>
      </c>
      <c r="C480" s="101">
        <f>VLOOKUP(B480,WEAPON!$B:$D,3,0)</f>
        <v>13335</v>
      </c>
      <c r="D480" s="101">
        <f>COUNTIF($C$4:C480,C480)</f>
        <v>7</v>
      </c>
      <c r="E480" s="101">
        <v>1</v>
      </c>
      <c r="F480" s="101">
        <v>400</v>
      </c>
      <c r="G480" s="101">
        <v>0</v>
      </c>
      <c r="H480" s="122" t="str">
        <f t="shared" si="30"/>
        <v>WEAPON_SKILL_REINFORCE_NAME_13335</v>
      </c>
      <c r="I480" s="103" t="str">
        <f t="shared" si="31"/>
        <v>WEAPON_SKILL_REINFORCE_ICON_13335</v>
      </c>
      <c r="J480" s="100" t="str">
        <f t="shared" si="29"/>
        <v>공격력 400 증가</v>
      </c>
    </row>
    <row r="481" spans="1:10" ht="13.8" customHeight="1">
      <c r="A481" s="101">
        <f t="shared" si="28"/>
        <v>1333508</v>
      </c>
      <c r="B481" s="100" t="s">
        <v>379</v>
      </c>
      <c r="C481" s="101">
        <f>VLOOKUP(B481,WEAPON!$B:$D,3,0)</f>
        <v>13335</v>
      </c>
      <c r="D481" s="101">
        <f>COUNTIF($C$4:C481,C481)</f>
        <v>8</v>
      </c>
      <c r="E481" s="101">
        <v>1</v>
      </c>
      <c r="F481" s="101">
        <v>412</v>
      </c>
      <c r="G481" s="101">
        <v>0</v>
      </c>
      <c r="H481" s="122" t="str">
        <f t="shared" si="30"/>
        <v>WEAPON_SKILL_REINFORCE_NAME_13335</v>
      </c>
      <c r="I481" s="103" t="str">
        <f t="shared" si="31"/>
        <v>WEAPON_SKILL_REINFORCE_ICON_13335</v>
      </c>
      <c r="J481" s="100" t="str">
        <f t="shared" si="29"/>
        <v>공격력 412 증가</v>
      </c>
    </row>
    <row r="482" spans="1:10" ht="13.8" customHeight="1">
      <c r="A482" s="101">
        <f t="shared" si="28"/>
        <v>1333509</v>
      </c>
      <c r="B482" s="100" t="s">
        <v>379</v>
      </c>
      <c r="C482" s="101">
        <f>VLOOKUP(B482,WEAPON!$B:$D,3,0)</f>
        <v>13335</v>
      </c>
      <c r="D482" s="101">
        <f>COUNTIF($C$4:C482,C482)</f>
        <v>9</v>
      </c>
      <c r="E482" s="101">
        <v>1</v>
      </c>
      <c r="F482" s="101">
        <v>425</v>
      </c>
      <c r="G482" s="101">
        <v>0</v>
      </c>
      <c r="H482" s="122" t="str">
        <f t="shared" si="30"/>
        <v>WEAPON_SKILL_REINFORCE_NAME_13335</v>
      </c>
      <c r="I482" s="103" t="str">
        <f t="shared" si="31"/>
        <v>WEAPON_SKILL_REINFORCE_ICON_13335</v>
      </c>
      <c r="J482" s="100" t="str">
        <f t="shared" si="29"/>
        <v>공격력 425 증가</v>
      </c>
    </row>
    <row r="483" spans="1:10" ht="13.8" customHeight="1">
      <c r="A483" s="101">
        <f t="shared" si="28"/>
        <v>1333510</v>
      </c>
      <c r="B483" s="100" t="s">
        <v>379</v>
      </c>
      <c r="C483" s="101">
        <f>VLOOKUP(B483,WEAPON!$B:$D,3,0)</f>
        <v>13335</v>
      </c>
      <c r="D483" s="101">
        <f>COUNTIF($C$4:C483,C483)</f>
        <v>10</v>
      </c>
      <c r="E483" s="101">
        <v>1</v>
      </c>
      <c r="F483" s="101">
        <v>475</v>
      </c>
      <c r="G483" s="101">
        <v>0</v>
      </c>
      <c r="H483" s="122" t="str">
        <f t="shared" si="30"/>
        <v>WEAPON_SKILL_REINFORCE_NAME_13335</v>
      </c>
      <c r="I483" s="103" t="str">
        <f t="shared" si="31"/>
        <v>WEAPON_SKILL_REINFORCE_ICON_13335</v>
      </c>
      <c r="J483" s="100" t="str">
        <f t="shared" si="29"/>
        <v>공격력 475 증가</v>
      </c>
    </row>
    <row r="484" spans="1:10" ht="13.8" customHeight="1">
      <c r="A484" s="101">
        <f t="shared" si="28"/>
        <v>1413601</v>
      </c>
      <c r="B484" s="100" t="s">
        <v>381</v>
      </c>
      <c r="C484" s="101">
        <f>VLOOKUP(B484,WEAPON!$B:$D,3,0)</f>
        <v>14136</v>
      </c>
      <c r="D484" s="101">
        <f>COUNTIF($C$4:C484,C484)</f>
        <v>1</v>
      </c>
      <c r="E484" s="101">
        <v>7</v>
      </c>
      <c r="F484" s="101">
        <v>160</v>
      </c>
      <c r="G484" s="101">
        <v>0</v>
      </c>
      <c r="H484" s="122" t="str">
        <f t="shared" si="30"/>
        <v>WEAPON_SKILL_REINFORCE_NAME_14136</v>
      </c>
      <c r="I484" s="103" t="str">
        <f t="shared" si="31"/>
        <v>WEAPON_SKILL_REINFORCE_ICON_14136</v>
      </c>
      <c r="J484" s="100" t="str">
        <f t="shared" si="29"/>
        <v>회피 수치 160 증가</v>
      </c>
    </row>
    <row r="485" spans="1:10" ht="13.8" customHeight="1">
      <c r="A485" s="101">
        <f t="shared" si="28"/>
        <v>1413602</v>
      </c>
      <c r="B485" s="100" t="s">
        <v>381</v>
      </c>
      <c r="C485" s="101">
        <f>VLOOKUP(B485,WEAPON!$B:$D,3,0)</f>
        <v>14136</v>
      </c>
      <c r="D485" s="101">
        <f>COUNTIF($C$4:C485,C485)</f>
        <v>2</v>
      </c>
      <c r="E485" s="101">
        <v>7</v>
      </c>
      <c r="F485" s="101">
        <v>168</v>
      </c>
      <c r="G485" s="101">
        <v>0</v>
      </c>
      <c r="H485" s="122" t="str">
        <f t="shared" si="30"/>
        <v>WEAPON_SKILL_REINFORCE_NAME_14136</v>
      </c>
      <c r="I485" s="103" t="str">
        <f t="shared" si="31"/>
        <v>WEAPON_SKILL_REINFORCE_ICON_14136</v>
      </c>
      <c r="J485" s="100" t="str">
        <f t="shared" si="29"/>
        <v>회피 수치 168 증가</v>
      </c>
    </row>
    <row r="486" spans="1:10" ht="13.8" customHeight="1">
      <c r="A486" s="101">
        <f t="shared" si="28"/>
        <v>1413603</v>
      </c>
      <c r="B486" s="100" t="s">
        <v>381</v>
      </c>
      <c r="C486" s="101">
        <f>VLOOKUP(B486,WEAPON!$B:$D,3,0)</f>
        <v>14136</v>
      </c>
      <c r="D486" s="101">
        <f>COUNTIF($C$4:C486,C486)</f>
        <v>3</v>
      </c>
      <c r="E486" s="101">
        <v>7</v>
      </c>
      <c r="F486" s="101">
        <v>176</v>
      </c>
      <c r="G486" s="101">
        <v>0</v>
      </c>
      <c r="H486" s="122" t="str">
        <f t="shared" si="30"/>
        <v>WEAPON_SKILL_REINFORCE_NAME_14136</v>
      </c>
      <c r="I486" s="103" t="str">
        <f t="shared" si="31"/>
        <v>WEAPON_SKILL_REINFORCE_ICON_14136</v>
      </c>
      <c r="J486" s="100" t="str">
        <f t="shared" si="29"/>
        <v>회피 수치 176 증가</v>
      </c>
    </row>
    <row r="487" spans="1:10" ht="13.8" customHeight="1">
      <c r="A487" s="101">
        <f t="shared" si="28"/>
        <v>1413604</v>
      </c>
      <c r="B487" s="100" t="s">
        <v>381</v>
      </c>
      <c r="C487" s="101">
        <f>VLOOKUP(B487,WEAPON!$B:$D,3,0)</f>
        <v>14136</v>
      </c>
      <c r="D487" s="101">
        <f>COUNTIF($C$4:C487,C487)</f>
        <v>4</v>
      </c>
      <c r="E487" s="101">
        <v>7</v>
      </c>
      <c r="F487" s="101">
        <v>208</v>
      </c>
      <c r="G487" s="101">
        <v>0</v>
      </c>
      <c r="H487" s="122" t="str">
        <f t="shared" si="30"/>
        <v>WEAPON_SKILL_REINFORCE_NAME_14136</v>
      </c>
      <c r="I487" s="103" t="str">
        <f t="shared" si="31"/>
        <v>WEAPON_SKILL_REINFORCE_ICON_14136</v>
      </c>
      <c r="J487" s="100" t="str">
        <f t="shared" si="29"/>
        <v>회피 수치 208 증가</v>
      </c>
    </row>
    <row r="488" spans="1:10" ht="13.8" customHeight="1">
      <c r="A488" s="101">
        <f t="shared" si="28"/>
        <v>1413605</v>
      </c>
      <c r="B488" s="100" t="s">
        <v>381</v>
      </c>
      <c r="C488" s="101">
        <f>VLOOKUP(B488,WEAPON!$B:$D,3,0)</f>
        <v>14136</v>
      </c>
      <c r="D488" s="101">
        <f>COUNTIF($C$4:C488,C488)</f>
        <v>5</v>
      </c>
      <c r="E488" s="101">
        <v>7</v>
      </c>
      <c r="F488" s="101">
        <v>216</v>
      </c>
      <c r="G488" s="101">
        <v>0</v>
      </c>
      <c r="H488" s="122" t="str">
        <f t="shared" si="30"/>
        <v>WEAPON_SKILL_REINFORCE_NAME_14136</v>
      </c>
      <c r="I488" s="103" t="str">
        <f t="shared" si="31"/>
        <v>WEAPON_SKILL_REINFORCE_ICON_14136</v>
      </c>
      <c r="J488" s="100" t="str">
        <f t="shared" si="29"/>
        <v>회피 수치 216 증가</v>
      </c>
    </row>
    <row r="489" spans="1:10" ht="13.8" customHeight="1">
      <c r="A489" s="101">
        <f t="shared" si="28"/>
        <v>1413606</v>
      </c>
      <c r="B489" s="100" t="s">
        <v>381</v>
      </c>
      <c r="C489" s="101">
        <f>VLOOKUP(B489,WEAPON!$B:$D,3,0)</f>
        <v>14136</v>
      </c>
      <c r="D489" s="101">
        <f>COUNTIF($C$4:C489,C489)</f>
        <v>6</v>
      </c>
      <c r="E489" s="101">
        <v>7</v>
      </c>
      <c r="F489" s="101">
        <v>224</v>
      </c>
      <c r="G489" s="101">
        <v>0</v>
      </c>
      <c r="H489" s="122" t="str">
        <f t="shared" si="30"/>
        <v>WEAPON_SKILL_REINFORCE_NAME_14136</v>
      </c>
      <c r="I489" s="103" t="str">
        <f t="shared" si="31"/>
        <v>WEAPON_SKILL_REINFORCE_ICON_14136</v>
      </c>
      <c r="J489" s="100" t="str">
        <f t="shared" si="29"/>
        <v>회피 수치 224 증가</v>
      </c>
    </row>
    <row r="490" spans="1:10" ht="13.8" customHeight="1">
      <c r="A490" s="101">
        <f t="shared" si="28"/>
        <v>1413607</v>
      </c>
      <c r="B490" s="100" t="s">
        <v>381</v>
      </c>
      <c r="C490" s="101">
        <f>VLOOKUP(B490,WEAPON!$B:$D,3,0)</f>
        <v>14136</v>
      </c>
      <c r="D490" s="101">
        <f>COUNTIF($C$4:C490,C490)</f>
        <v>7</v>
      </c>
      <c r="E490" s="101">
        <v>7</v>
      </c>
      <c r="F490" s="101">
        <v>256</v>
      </c>
      <c r="G490" s="101">
        <v>0</v>
      </c>
      <c r="H490" s="122" t="str">
        <f t="shared" si="30"/>
        <v>WEAPON_SKILL_REINFORCE_NAME_14136</v>
      </c>
      <c r="I490" s="103" t="str">
        <f t="shared" si="31"/>
        <v>WEAPON_SKILL_REINFORCE_ICON_14136</v>
      </c>
      <c r="J490" s="100" t="str">
        <f t="shared" si="29"/>
        <v>회피 수치 256 증가</v>
      </c>
    </row>
    <row r="491" spans="1:10" ht="13.8" customHeight="1">
      <c r="A491" s="101">
        <f t="shared" si="28"/>
        <v>1413608</v>
      </c>
      <c r="B491" s="100" t="s">
        <v>381</v>
      </c>
      <c r="C491" s="101">
        <f>VLOOKUP(B491,WEAPON!$B:$D,3,0)</f>
        <v>14136</v>
      </c>
      <c r="D491" s="101">
        <f>COUNTIF($C$4:C491,C491)</f>
        <v>8</v>
      </c>
      <c r="E491" s="101">
        <v>7</v>
      </c>
      <c r="F491" s="101">
        <v>264</v>
      </c>
      <c r="G491" s="101">
        <v>0</v>
      </c>
      <c r="H491" s="122" t="str">
        <f t="shared" si="30"/>
        <v>WEAPON_SKILL_REINFORCE_NAME_14136</v>
      </c>
      <c r="I491" s="103" t="str">
        <f t="shared" si="31"/>
        <v>WEAPON_SKILL_REINFORCE_ICON_14136</v>
      </c>
      <c r="J491" s="100" t="str">
        <f t="shared" si="29"/>
        <v>회피 수치 264 증가</v>
      </c>
    </row>
    <row r="492" spans="1:10" ht="13.8" customHeight="1">
      <c r="A492" s="101">
        <f t="shared" si="28"/>
        <v>1413609</v>
      </c>
      <c r="B492" s="100" t="s">
        <v>381</v>
      </c>
      <c r="C492" s="101">
        <f>VLOOKUP(B492,WEAPON!$B:$D,3,0)</f>
        <v>14136</v>
      </c>
      <c r="D492" s="101">
        <f>COUNTIF($C$4:C492,C492)</f>
        <v>9</v>
      </c>
      <c r="E492" s="101">
        <v>7</v>
      </c>
      <c r="F492" s="101">
        <v>272</v>
      </c>
      <c r="G492" s="101">
        <v>0</v>
      </c>
      <c r="H492" s="122" t="str">
        <f t="shared" si="30"/>
        <v>WEAPON_SKILL_REINFORCE_NAME_14136</v>
      </c>
      <c r="I492" s="103" t="str">
        <f t="shared" si="31"/>
        <v>WEAPON_SKILL_REINFORCE_ICON_14136</v>
      </c>
      <c r="J492" s="100" t="str">
        <f t="shared" si="29"/>
        <v>회피 수치 272 증가</v>
      </c>
    </row>
    <row r="493" spans="1:10" ht="13.8" customHeight="1">
      <c r="A493" s="101">
        <f t="shared" si="28"/>
        <v>1413610</v>
      </c>
      <c r="B493" s="100" t="s">
        <v>381</v>
      </c>
      <c r="C493" s="101">
        <f>VLOOKUP(B493,WEAPON!$B:$D,3,0)</f>
        <v>14136</v>
      </c>
      <c r="D493" s="101">
        <f>COUNTIF($C$4:C493,C493)</f>
        <v>10</v>
      </c>
      <c r="E493" s="101">
        <v>7</v>
      </c>
      <c r="F493" s="101">
        <v>304</v>
      </c>
      <c r="G493" s="101">
        <v>0</v>
      </c>
      <c r="H493" s="122" t="str">
        <f t="shared" si="30"/>
        <v>WEAPON_SKILL_REINFORCE_NAME_14136</v>
      </c>
      <c r="I493" s="103" t="str">
        <f t="shared" si="31"/>
        <v>WEAPON_SKILL_REINFORCE_ICON_14136</v>
      </c>
      <c r="J493" s="100" t="str">
        <f t="shared" si="29"/>
        <v>회피 수치 304 증가</v>
      </c>
    </row>
    <row r="494" spans="1:10" ht="13.8" customHeight="1">
      <c r="A494" s="101">
        <f t="shared" si="28"/>
        <v>1233701</v>
      </c>
      <c r="B494" s="100" t="s">
        <v>383</v>
      </c>
      <c r="C494" s="101">
        <f>VLOOKUP(B494,WEAPON!$B:$D,3,0)</f>
        <v>12337</v>
      </c>
      <c r="D494" s="101">
        <f>COUNTIF($C$4:C494,C494)</f>
        <v>1</v>
      </c>
      <c r="E494" s="101">
        <v>1</v>
      </c>
      <c r="F494" s="101">
        <v>165</v>
      </c>
      <c r="G494" s="101">
        <v>0</v>
      </c>
      <c r="H494" s="122" t="str">
        <f t="shared" si="30"/>
        <v>WEAPON_SKILL_REINFORCE_NAME_12337</v>
      </c>
      <c r="I494" s="103" t="str">
        <f t="shared" si="31"/>
        <v>WEAPON_SKILL_REINFORCE_ICON_12337</v>
      </c>
      <c r="J494" s="100" t="str">
        <f t="shared" si="29"/>
        <v>공격력 165 증가</v>
      </c>
    </row>
    <row r="495" spans="1:10" ht="13.8" customHeight="1">
      <c r="A495" s="101">
        <f t="shared" si="28"/>
        <v>1233702</v>
      </c>
      <c r="B495" s="100" t="s">
        <v>383</v>
      </c>
      <c r="C495" s="101">
        <f>VLOOKUP(B495,WEAPON!$B:$D,3,0)</f>
        <v>12337</v>
      </c>
      <c r="D495" s="101">
        <f>COUNTIF($C$4:C495,C495)</f>
        <v>2</v>
      </c>
      <c r="E495" s="101">
        <v>1</v>
      </c>
      <c r="F495" s="101">
        <v>169</v>
      </c>
      <c r="G495" s="101">
        <v>0</v>
      </c>
      <c r="H495" s="122" t="str">
        <f t="shared" si="30"/>
        <v>WEAPON_SKILL_REINFORCE_NAME_12337</v>
      </c>
      <c r="I495" s="103" t="str">
        <f t="shared" si="31"/>
        <v>WEAPON_SKILL_REINFORCE_ICON_12337</v>
      </c>
      <c r="J495" s="100" t="str">
        <f t="shared" si="29"/>
        <v>공격력 169 증가</v>
      </c>
    </row>
    <row r="496" spans="1:10" ht="13.8" customHeight="1">
      <c r="A496" s="101">
        <f t="shared" si="28"/>
        <v>1233703</v>
      </c>
      <c r="B496" s="100" t="s">
        <v>383</v>
      </c>
      <c r="C496" s="101">
        <f>VLOOKUP(B496,WEAPON!$B:$D,3,0)</f>
        <v>12337</v>
      </c>
      <c r="D496" s="101">
        <f>COUNTIF($C$4:C496,C496)</f>
        <v>3</v>
      </c>
      <c r="E496" s="101">
        <v>1</v>
      </c>
      <c r="F496" s="101">
        <v>173</v>
      </c>
      <c r="G496" s="101">
        <v>0</v>
      </c>
      <c r="H496" s="122" t="str">
        <f t="shared" si="30"/>
        <v>WEAPON_SKILL_REINFORCE_NAME_12337</v>
      </c>
      <c r="I496" s="103" t="str">
        <f t="shared" si="31"/>
        <v>WEAPON_SKILL_REINFORCE_ICON_12337</v>
      </c>
      <c r="J496" s="100" t="str">
        <f t="shared" si="29"/>
        <v>공격력 173 증가</v>
      </c>
    </row>
    <row r="497" spans="1:10" ht="13.8" customHeight="1">
      <c r="A497" s="101">
        <f t="shared" si="28"/>
        <v>1233704</v>
      </c>
      <c r="B497" s="100" t="s">
        <v>383</v>
      </c>
      <c r="C497" s="101">
        <f>VLOOKUP(B497,WEAPON!$B:$D,3,0)</f>
        <v>12337</v>
      </c>
      <c r="D497" s="101">
        <f>COUNTIF($C$4:C497,C497)</f>
        <v>4</v>
      </c>
      <c r="E497" s="101">
        <v>1</v>
      </c>
      <c r="F497" s="101">
        <v>189</v>
      </c>
      <c r="G497" s="101">
        <v>0</v>
      </c>
      <c r="H497" s="122" t="str">
        <f t="shared" si="30"/>
        <v>WEAPON_SKILL_REINFORCE_NAME_12337</v>
      </c>
      <c r="I497" s="103" t="str">
        <f t="shared" si="31"/>
        <v>WEAPON_SKILL_REINFORCE_ICON_12337</v>
      </c>
      <c r="J497" s="100" t="str">
        <f t="shared" si="29"/>
        <v>공격력 189 증가</v>
      </c>
    </row>
    <row r="498" spans="1:10" ht="13.8" customHeight="1">
      <c r="A498" s="101">
        <f t="shared" si="28"/>
        <v>1233705</v>
      </c>
      <c r="B498" s="100" t="s">
        <v>383</v>
      </c>
      <c r="C498" s="101">
        <f>VLOOKUP(B498,WEAPON!$B:$D,3,0)</f>
        <v>12337</v>
      </c>
      <c r="D498" s="101">
        <f>COUNTIF($C$4:C498,C498)</f>
        <v>5</v>
      </c>
      <c r="E498" s="101">
        <v>1</v>
      </c>
      <c r="F498" s="101">
        <v>193</v>
      </c>
      <c r="G498" s="101">
        <v>0</v>
      </c>
      <c r="H498" s="122" t="str">
        <f t="shared" si="30"/>
        <v>WEAPON_SKILL_REINFORCE_NAME_12337</v>
      </c>
      <c r="I498" s="103" t="str">
        <f t="shared" si="31"/>
        <v>WEAPON_SKILL_REINFORCE_ICON_12337</v>
      </c>
      <c r="J498" s="100" t="str">
        <f t="shared" si="29"/>
        <v>공격력 193 증가</v>
      </c>
    </row>
    <row r="499" spans="1:10" ht="13.8" customHeight="1">
      <c r="A499" s="101">
        <f t="shared" si="28"/>
        <v>1233706</v>
      </c>
      <c r="B499" s="100" t="s">
        <v>383</v>
      </c>
      <c r="C499" s="101">
        <f>VLOOKUP(B499,WEAPON!$B:$D,3,0)</f>
        <v>12337</v>
      </c>
      <c r="D499" s="101">
        <f>COUNTIF($C$4:C499,C499)</f>
        <v>6</v>
      </c>
      <c r="E499" s="101">
        <v>1</v>
      </c>
      <c r="F499" s="101">
        <v>197</v>
      </c>
      <c r="G499" s="101">
        <v>0</v>
      </c>
      <c r="H499" s="122" t="str">
        <f t="shared" si="30"/>
        <v>WEAPON_SKILL_REINFORCE_NAME_12337</v>
      </c>
      <c r="I499" s="103" t="str">
        <f t="shared" si="31"/>
        <v>WEAPON_SKILL_REINFORCE_ICON_12337</v>
      </c>
      <c r="J499" s="100" t="str">
        <f t="shared" si="29"/>
        <v>공격력 197 증가</v>
      </c>
    </row>
    <row r="500" spans="1:10" ht="13.8" customHeight="1">
      <c r="A500" s="101">
        <f t="shared" si="28"/>
        <v>1233707</v>
      </c>
      <c r="B500" s="100" t="s">
        <v>383</v>
      </c>
      <c r="C500" s="101">
        <f>VLOOKUP(B500,WEAPON!$B:$D,3,0)</f>
        <v>12337</v>
      </c>
      <c r="D500" s="101">
        <f>COUNTIF($C$4:C500,C500)</f>
        <v>7</v>
      </c>
      <c r="E500" s="101">
        <v>1</v>
      </c>
      <c r="F500" s="101">
        <v>214</v>
      </c>
      <c r="G500" s="101">
        <v>0</v>
      </c>
      <c r="H500" s="122" t="str">
        <f t="shared" si="30"/>
        <v>WEAPON_SKILL_REINFORCE_NAME_12337</v>
      </c>
      <c r="I500" s="103" t="str">
        <f t="shared" si="31"/>
        <v>WEAPON_SKILL_REINFORCE_ICON_12337</v>
      </c>
      <c r="J500" s="100" t="str">
        <f t="shared" si="29"/>
        <v>공격력 214 증가</v>
      </c>
    </row>
    <row r="501" spans="1:10" ht="13.8" customHeight="1">
      <c r="A501" s="101">
        <f t="shared" si="28"/>
        <v>1233708</v>
      </c>
      <c r="B501" s="100" t="s">
        <v>383</v>
      </c>
      <c r="C501" s="101">
        <f>VLOOKUP(B501,WEAPON!$B:$D,3,0)</f>
        <v>12337</v>
      </c>
      <c r="D501" s="101">
        <f>COUNTIF($C$4:C501,C501)</f>
        <v>8</v>
      </c>
      <c r="E501" s="101">
        <v>1</v>
      </c>
      <c r="F501" s="101">
        <v>218</v>
      </c>
      <c r="G501" s="101">
        <v>0</v>
      </c>
      <c r="H501" s="122" t="str">
        <f t="shared" si="30"/>
        <v>WEAPON_SKILL_REINFORCE_NAME_12337</v>
      </c>
      <c r="I501" s="103" t="str">
        <f t="shared" si="31"/>
        <v>WEAPON_SKILL_REINFORCE_ICON_12337</v>
      </c>
      <c r="J501" s="100" t="str">
        <f t="shared" si="29"/>
        <v>공격력 218 증가</v>
      </c>
    </row>
    <row r="502" spans="1:10" ht="13.8" customHeight="1">
      <c r="A502" s="101">
        <f t="shared" si="28"/>
        <v>1233709</v>
      </c>
      <c r="B502" s="100" t="s">
        <v>383</v>
      </c>
      <c r="C502" s="101">
        <f>VLOOKUP(B502,WEAPON!$B:$D,3,0)</f>
        <v>12337</v>
      </c>
      <c r="D502" s="101">
        <f>COUNTIF($C$4:C502,C502)</f>
        <v>9</v>
      </c>
      <c r="E502" s="101">
        <v>1</v>
      </c>
      <c r="F502" s="101">
        <v>222</v>
      </c>
      <c r="G502" s="101">
        <v>0</v>
      </c>
      <c r="H502" s="122" t="str">
        <f t="shared" si="30"/>
        <v>WEAPON_SKILL_REINFORCE_NAME_12337</v>
      </c>
      <c r="I502" s="103" t="str">
        <f t="shared" si="31"/>
        <v>WEAPON_SKILL_REINFORCE_ICON_12337</v>
      </c>
      <c r="J502" s="100" t="str">
        <f t="shared" si="29"/>
        <v>공격력 222 증가</v>
      </c>
    </row>
    <row r="503" spans="1:10" ht="13.8" customHeight="1">
      <c r="A503" s="101">
        <f t="shared" si="28"/>
        <v>1233710</v>
      </c>
      <c r="B503" s="100" t="s">
        <v>383</v>
      </c>
      <c r="C503" s="101">
        <f>VLOOKUP(B503,WEAPON!$B:$D,3,0)</f>
        <v>12337</v>
      </c>
      <c r="D503" s="101">
        <f>COUNTIF($C$4:C503,C503)</f>
        <v>10</v>
      </c>
      <c r="E503" s="101">
        <v>1</v>
      </c>
      <c r="F503" s="101">
        <v>239</v>
      </c>
      <c r="G503" s="101">
        <v>0</v>
      </c>
      <c r="H503" s="122" t="str">
        <f t="shared" si="30"/>
        <v>WEAPON_SKILL_REINFORCE_NAME_12337</v>
      </c>
      <c r="I503" s="103" t="str">
        <f t="shared" si="31"/>
        <v>WEAPON_SKILL_REINFORCE_ICON_12337</v>
      </c>
      <c r="J503" s="100" t="str">
        <f t="shared" si="29"/>
        <v>공격력 239 증가</v>
      </c>
    </row>
    <row r="504" spans="1:10" ht="13.8" customHeight="1">
      <c r="A504" s="101">
        <f t="shared" si="28"/>
        <v>1433801</v>
      </c>
      <c r="B504" s="100" t="s">
        <v>385</v>
      </c>
      <c r="C504" s="101">
        <f>VLOOKUP(B504,WEAPON!$B:$D,3,0)</f>
        <v>14338</v>
      </c>
      <c r="D504" s="101">
        <f>COUNTIF($C$4:C504,C504)</f>
        <v>1</v>
      </c>
      <c r="E504" s="101">
        <v>3</v>
      </c>
      <c r="F504" s="101">
        <v>100</v>
      </c>
      <c r="G504" s="101">
        <v>0</v>
      </c>
      <c r="H504" s="122" t="str">
        <f t="shared" si="30"/>
        <v>WEAPON_SKILL_REINFORCE_NAME_14338</v>
      </c>
      <c r="I504" s="103" t="str">
        <f t="shared" si="31"/>
        <v>WEAPON_SKILL_REINFORCE_ICON_14338</v>
      </c>
      <c r="J504" s="100" t="str">
        <f t="shared" si="29"/>
        <v>치명 수치 100 증가</v>
      </c>
    </row>
    <row r="505" spans="1:10" ht="13.8" customHeight="1">
      <c r="A505" s="101">
        <f t="shared" si="28"/>
        <v>1433802</v>
      </c>
      <c r="B505" s="100" t="s">
        <v>385</v>
      </c>
      <c r="C505" s="101">
        <f>VLOOKUP(B505,WEAPON!$B:$D,3,0)</f>
        <v>14338</v>
      </c>
      <c r="D505" s="101">
        <f>COUNTIF($C$4:C505,C505)</f>
        <v>2</v>
      </c>
      <c r="E505" s="101">
        <v>3</v>
      </c>
      <c r="F505" s="101">
        <v>105</v>
      </c>
      <c r="G505" s="101">
        <v>0</v>
      </c>
      <c r="H505" s="122" t="str">
        <f t="shared" si="30"/>
        <v>WEAPON_SKILL_REINFORCE_NAME_14338</v>
      </c>
      <c r="I505" s="103" t="str">
        <f t="shared" si="31"/>
        <v>WEAPON_SKILL_REINFORCE_ICON_14338</v>
      </c>
      <c r="J505" s="100" t="str">
        <f t="shared" si="29"/>
        <v>치명 수치 105 증가</v>
      </c>
    </row>
    <row r="506" spans="1:10" ht="13.8" customHeight="1">
      <c r="A506" s="101">
        <f t="shared" si="28"/>
        <v>1433803</v>
      </c>
      <c r="B506" s="100" t="s">
        <v>385</v>
      </c>
      <c r="C506" s="101">
        <f>VLOOKUP(B506,WEAPON!$B:$D,3,0)</f>
        <v>14338</v>
      </c>
      <c r="D506" s="101">
        <f>COUNTIF($C$4:C506,C506)</f>
        <v>3</v>
      </c>
      <c r="E506" s="101">
        <v>3</v>
      </c>
      <c r="F506" s="101">
        <v>110</v>
      </c>
      <c r="G506" s="101">
        <v>0</v>
      </c>
      <c r="H506" s="122" t="str">
        <f t="shared" si="30"/>
        <v>WEAPON_SKILL_REINFORCE_NAME_14338</v>
      </c>
      <c r="I506" s="103" t="str">
        <f t="shared" si="31"/>
        <v>WEAPON_SKILL_REINFORCE_ICON_14338</v>
      </c>
      <c r="J506" s="100" t="str">
        <f t="shared" si="29"/>
        <v>치명 수치 110 증가</v>
      </c>
    </row>
    <row r="507" spans="1:10" ht="13.8" customHeight="1">
      <c r="A507" s="101">
        <f t="shared" si="28"/>
        <v>1433804</v>
      </c>
      <c r="B507" s="100" t="s">
        <v>385</v>
      </c>
      <c r="C507" s="101">
        <f>VLOOKUP(B507,WEAPON!$B:$D,3,0)</f>
        <v>14338</v>
      </c>
      <c r="D507" s="101">
        <f>COUNTIF($C$4:C507,C507)</f>
        <v>4</v>
      </c>
      <c r="E507" s="101">
        <v>3</v>
      </c>
      <c r="F507" s="101">
        <v>130</v>
      </c>
      <c r="G507" s="101">
        <v>0</v>
      </c>
      <c r="H507" s="122" t="str">
        <f t="shared" si="30"/>
        <v>WEAPON_SKILL_REINFORCE_NAME_14338</v>
      </c>
      <c r="I507" s="103" t="str">
        <f t="shared" si="31"/>
        <v>WEAPON_SKILL_REINFORCE_ICON_14338</v>
      </c>
      <c r="J507" s="100" t="str">
        <f t="shared" si="29"/>
        <v>치명 수치 130 증가</v>
      </c>
    </row>
    <row r="508" spans="1:10" ht="13.8" customHeight="1">
      <c r="A508" s="101">
        <f t="shared" si="28"/>
        <v>1433805</v>
      </c>
      <c r="B508" s="100" t="s">
        <v>385</v>
      </c>
      <c r="C508" s="101">
        <f>VLOOKUP(B508,WEAPON!$B:$D,3,0)</f>
        <v>14338</v>
      </c>
      <c r="D508" s="101">
        <f>COUNTIF($C$4:C508,C508)</f>
        <v>5</v>
      </c>
      <c r="E508" s="101">
        <v>3</v>
      </c>
      <c r="F508" s="101">
        <v>135</v>
      </c>
      <c r="G508" s="101">
        <v>0</v>
      </c>
      <c r="H508" s="122" t="str">
        <f t="shared" si="30"/>
        <v>WEAPON_SKILL_REINFORCE_NAME_14338</v>
      </c>
      <c r="I508" s="103" t="str">
        <f t="shared" si="31"/>
        <v>WEAPON_SKILL_REINFORCE_ICON_14338</v>
      </c>
      <c r="J508" s="100" t="str">
        <f t="shared" si="29"/>
        <v>치명 수치 135 증가</v>
      </c>
    </row>
    <row r="509" spans="1:10" ht="13.8" customHeight="1">
      <c r="A509" s="101">
        <f t="shared" si="28"/>
        <v>1433806</v>
      </c>
      <c r="B509" s="100" t="s">
        <v>385</v>
      </c>
      <c r="C509" s="101">
        <f>VLOOKUP(B509,WEAPON!$B:$D,3,0)</f>
        <v>14338</v>
      </c>
      <c r="D509" s="101">
        <f>COUNTIF($C$4:C509,C509)</f>
        <v>6</v>
      </c>
      <c r="E509" s="101">
        <v>3</v>
      </c>
      <c r="F509" s="101">
        <v>140</v>
      </c>
      <c r="G509" s="101">
        <v>0</v>
      </c>
      <c r="H509" s="122" t="str">
        <f t="shared" si="30"/>
        <v>WEAPON_SKILL_REINFORCE_NAME_14338</v>
      </c>
      <c r="I509" s="103" t="str">
        <f t="shared" si="31"/>
        <v>WEAPON_SKILL_REINFORCE_ICON_14338</v>
      </c>
      <c r="J509" s="100" t="str">
        <f t="shared" si="29"/>
        <v>치명 수치 140 증가</v>
      </c>
    </row>
    <row r="510" spans="1:10" ht="13.8" customHeight="1">
      <c r="A510" s="101">
        <f t="shared" si="28"/>
        <v>1433807</v>
      </c>
      <c r="B510" s="100" t="s">
        <v>385</v>
      </c>
      <c r="C510" s="101">
        <f>VLOOKUP(B510,WEAPON!$B:$D,3,0)</f>
        <v>14338</v>
      </c>
      <c r="D510" s="101">
        <f>COUNTIF($C$4:C510,C510)</f>
        <v>7</v>
      </c>
      <c r="E510" s="101">
        <v>3</v>
      </c>
      <c r="F510" s="101">
        <v>160</v>
      </c>
      <c r="G510" s="101">
        <v>0</v>
      </c>
      <c r="H510" s="122" t="str">
        <f t="shared" si="30"/>
        <v>WEAPON_SKILL_REINFORCE_NAME_14338</v>
      </c>
      <c r="I510" s="103" t="str">
        <f t="shared" si="31"/>
        <v>WEAPON_SKILL_REINFORCE_ICON_14338</v>
      </c>
      <c r="J510" s="100" t="str">
        <f t="shared" si="29"/>
        <v>치명 수치 160 증가</v>
      </c>
    </row>
    <row r="511" spans="1:10" ht="13.8" customHeight="1">
      <c r="A511" s="101">
        <f t="shared" si="28"/>
        <v>1433808</v>
      </c>
      <c r="B511" s="100" t="s">
        <v>385</v>
      </c>
      <c r="C511" s="101">
        <f>VLOOKUP(B511,WEAPON!$B:$D,3,0)</f>
        <v>14338</v>
      </c>
      <c r="D511" s="101">
        <f>COUNTIF($C$4:C511,C511)</f>
        <v>8</v>
      </c>
      <c r="E511" s="101">
        <v>3</v>
      </c>
      <c r="F511" s="101">
        <v>165</v>
      </c>
      <c r="G511" s="101">
        <v>0</v>
      </c>
      <c r="H511" s="122" t="str">
        <f t="shared" si="30"/>
        <v>WEAPON_SKILL_REINFORCE_NAME_14338</v>
      </c>
      <c r="I511" s="103" t="str">
        <f t="shared" si="31"/>
        <v>WEAPON_SKILL_REINFORCE_ICON_14338</v>
      </c>
      <c r="J511" s="100" t="str">
        <f t="shared" si="29"/>
        <v>치명 수치 165 증가</v>
      </c>
    </row>
    <row r="512" spans="1:10" ht="13.8" customHeight="1">
      <c r="A512" s="101">
        <f t="shared" si="28"/>
        <v>1433809</v>
      </c>
      <c r="B512" s="100" t="s">
        <v>385</v>
      </c>
      <c r="C512" s="101">
        <f>VLOOKUP(B512,WEAPON!$B:$D,3,0)</f>
        <v>14338</v>
      </c>
      <c r="D512" s="101">
        <f>COUNTIF($C$4:C512,C512)</f>
        <v>9</v>
      </c>
      <c r="E512" s="101">
        <v>3</v>
      </c>
      <c r="F512" s="101">
        <v>170</v>
      </c>
      <c r="G512" s="101">
        <v>0</v>
      </c>
      <c r="H512" s="122" t="str">
        <f t="shared" si="30"/>
        <v>WEAPON_SKILL_REINFORCE_NAME_14338</v>
      </c>
      <c r="I512" s="103" t="str">
        <f t="shared" si="31"/>
        <v>WEAPON_SKILL_REINFORCE_ICON_14338</v>
      </c>
      <c r="J512" s="100" t="str">
        <f t="shared" si="29"/>
        <v>치명 수치 170 증가</v>
      </c>
    </row>
    <row r="513" spans="1:10" ht="13.8" customHeight="1">
      <c r="A513" s="101">
        <f t="shared" si="28"/>
        <v>1433810</v>
      </c>
      <c r="B513" s="100" t="s">
        <v>385</v>
      </c>
      <c r="C513" s="101">
        <f>VLOOKUP(B513,WEAPON!$B:$D,3,0)</f>
        <v>14338</v>
      </c>
      <c r="D513" s="101">
        <f>COUNTIF($C$4:C513,C513)</f>
        <v>10</v>
      </c>
      <c r="E513" s="101">
        <v>3</v>
      </c>
      <c r="F513" s="101">
        <v>190</v>
      </c>
      <c r="G513" s="101">
        <v>0</v>
      </c>
      <c r="H513" s="122" t="str">
        <f t="shared" si="30"/>
        <v>WEAPON_SKILL_REINFORCE_NAME_14338</v>
      </c>
      <c r="I513" s="103" t="str">
        <f t="shared" si="31"/>
        <v>WEAPON_SKILL_REINFORCE_ICON_14338</v>
      </c>
      <c r="J513" s="100" t="str">
        <f t="shared" si="29"/>
        <v>치명 수치 190 증가</v>
      </c>
    </row>
    <row r="514" spans="1:10" ht="13.8" customHeight="1">
      <c r="A514" s="101">
        <f t="shared" si="28"/>
        <v>2411401</v>
      </c>
      <c r="B514" s="100" t="s">
        <v>387</v>
      </c>
      <c r="C514" s="101">
        <f>VLOOKUP(B514,WEAPON!$B:$D,3,0)</f>
        <v>24114</v>
      </c>
      <c r="D514" s="101">
        <f>COUNTIF($C$4:C514,C514)</f>
        <v>1</v>
      </c>
      <c r="E514" s="101">
        <v>11</v>
      </c>
      <c r="F514" s="101">
        <v>655</v>
      </c>
      <c r="G514" s="101">
        <v>0</v>
      </c>
      <c r="H514" s="122" t="str">
        <f t="shared" si="30"/>
        <v>WEAPON_SKILL_REINFORCE_NAME_24114</v>
      </c>
      <c r="I514" s="103" t="str">
        <f t="shared" si="31"/>
        <v>WEAPON_SKILL_REINFORCE_ICON_24114</v>
      </c>
      <c r="J514" s="100" t="str">
        <f t="shared" si="29"/>
        <v>치유력 655 증가</v>
      </c>
    </row>
    <row r="515" spans="1:10" ht="13.8" customHeight="1">
      <c r="A515" s="101">
        <f t="shared" si="28"/>
        <v>2411402</v>
      </c>
      <c r="B515" s="100" t="s">
        <v>387</v>
      </c>
      <c r="C515" s="101">
        <f>VLOOKUP(B515,WEAPON!$B:$D,3,0)</f>
        <v>24114</v>
      </c>
      <c r="D515" s="101">
        <f>COUNTIF($C$4:C515,C515)</f>
        <v>2</v>
      </c>
      <c r="E515" s="101">
        <v>11</v>
      </c>
      <c r="F515" s="101">
        <v>688</v>
      </c>
      <c r="G515" s="101">
        <v>0</v>
      </c>
      <c r="H515" s="122" t="str">
        <f t="shared" si="30"/>
        <v>WEAPON_SKILL_REINFORCE_NAME_24114</v>
      </c>
      <c r="I515" s="103" t="str">
        <f t="shared" si="31"/>
        <v>WEAPON_SKILL_REINFORCE_ICON_24114</v>
      </c>
      <c r="J515" s="100" t="str">
        <f t="shared" si="29"/>
        <v>치유력 688 증가</v>
      </c>
    </row>
    <row r="516" spans="1:10" ht="13.8" customHeight="1">
      <c r="A516" s="101">
        <f t="shared" ref="A516:A579" si="32">C516*스킬_강화_그룹_단위+D516</f>
        <v>2411403</v>
      </c>
      <c r="B516" s="100" t="s">
        <v>387</v>
      </c>
      <c r="C516" s="101">
        <f>VLOOKUP(B516,WEAPON!$B:$D,3,0)</f>
        <v>24114</v>
      </c>
      <c r="D516" s="101">
        <f>COUNTIF($C$4:C516,C516)</f>
        <v>3</v>
      </c>
      <c r="E516" s="101">
        <v>11</v>
      </c>
      <c r="F516" s="101">
        <v>721</v>
      </c>
      <c r="G516" s="101">
        <v>0</v>
      </c>
      <c r="H516" s="122" t="str">
        <f t="shared" si="30"/>
        <v>WEAPON_SKILL_REINFORCE_NAME_24114</v>
      </c>
      <c r="I516" s="103" t="str">
        <f t="shared" si="31"/>
        <v>WEAPON_SKILL_REINFORCE_ICON_24114</v>
      </c>
      <c r="J516" s="100" t="str">
        <f t="shared" ref="J516:J579" si="33">VLOOKUP(E516,SKILL_TYPE,2,0)&amp;" "&amp;IF(G516=0,F516,F516/100&amp;"%")&amp;" 증가"</f>
        <v>치유력 721 증가</v>
      </c>
    </row>
    <row r="517" spans="1:10" ht="13.8" customHeight="1">
      <c r="A517" s="101">
        <f t="shared" si="32"/>
        <v>2411404</v>
      </c>
      <c r="B517" s="100" t="s">
        <v>387</v>
      </c>
      <c r="C517" s="101">
        <f>VLOOKUP(B517,WEAPON!$B:$D,3,0)</f>
        <v>24114</v>
      </c>
      <c r="D517" s="101">
        <f>COUNTIF($C$4:C517,C517)</f>
        <v>4</v>
      </c>
      <c r="E517" s="101">
        <v>11</v>
      </c>
      <c r="F517" s="101">
        <v>852</v>
      </c>
      <c r="G517" s="101">
        <v>0</v>
      </c>
      <c r="H517" s="122" t="str">
        <f t="shared" ref="H517:H580" si="34">"WEAPON_SKILL_REINFORCE_NAME_"&amp;C517</f>
        <v>WEAPON_SKILL_REINFORCE_NAME_24114</v>
      </c>
      <c r="I517" s="103" t="str">
        <f t="shared" ref="I517:I580" si="35">"WEAPON_SKILL_REINFORCE_ICON_"&amp;C517</f>
        <v>WEAPON_SKILL_REINFORCE_ICON_24114</v>
      </c>
      <c r="J517" s="100" t="str">
        <f t="shared" si="33"/>
        <v>치유력 852 증가</v>
      </c>
    </row>
    <row r="518" spans="1:10" ht="13.8" customHeight="1">
      <c r="A518" s="101">
        <f t="shared" si="32"/>
        <v>2411405</v>
      </c>
      <c r="B518" s="100" t="s">
        <v>387</v>
      </c>
      <c r="C518" s="101">
        <f>VLOOKUP(B518,WEAPON!$B:$D,3,0)</f>
        <v>24114</v>
      </c>
      <c r="D518" s="101">
        <f>COUNTIF($C$4:C518,C518)</f>
        <v>5</v>
      </c>
      <c r="E518" s="101">
        <v>11</v>
      </c>
      <c r="F518" s="101">
        <v>884</v>
      </c>
      <c r="G518" s="101">
        <v>0</v>
      </c>
      <c r="H518" s="122" t="str">
        <f t="shared" si="34"/>
        <v>WEAPON_SKILL_REINFORCE_NAME_24114</v>
      </c>
      <c r="I518" s="103" t="str">
        <f t="shared" si="35"/>
        <v>WEAPON_SKILL_REINFORCE_ICON_24114</v>
      </c>
      <c r="J518" s="100" t="str">
        <f t="shared" si="33"/>
        <v>치유력 884 증가</v>
      </c>
    </row>
    <row r="519" spans="1:10" ht="13.8" customHeight="1">
      <c r="A519" s="101">
        <f t="shared" si="32"/>
        <v>2411406</v>
      </c>
      <c r="B519" s="100" t="s">
        <v>387</v>
      </c>
      <c r="C519" s="101">
        <f>VLOOKUP(B519,WEAPON!$B:$D,3,0)</f>
        <v>24114</v>
      </c>
      <c r="D519" s="101">
        <f>COUNTIF($C$4:C519,C519)</f>
        <v>6</v>
      </c>
      <c r="E519" s="101">
        <v>11</v>
      </c>
      <c r="F519" s="101">
        <v>917</v>
      </c>
      <c r="G519" s="101">
        <v>0</v>
      </c>
      <c r="H519" s="122" t="str">
        <f t="shared" si="34"/>
        <v>WEAPON_SKILL_REINFORCE_NAME_24114</v>
      </c>
      <c r="I519" s="103" t="str">
        <f t="shared" si="35"/>
        <v>WEAPON_SKILL_REINFORCE_ICON_24114</v>
      </c>
      <c r="J519" s="100" t="str">
        <f t="shared" si="33"/>
        <v>치유력 917 증가</v>
      </c>
    </row>
    <row r="520" spans="1:10" ht="13.8" customHeight="1">
      <c r="A520" s="101">
        <f t="shared" si="32"/>
        <v>2411407</v>
      </c>
      <c r="B520" s="100" t="s">
        <v>387</v>
      </c>
      <c r="C520" s="101">
        <f>VLOOKUP(B520,WEAPON!$B:$D,3,0)</f>
        <v>24114</v>
      </c>
      <c r="D520" s="101">
        <f>COUNTIF($C$4:C520,C520)</f>
        <v>7</v>
      </c>
      <c r="E520" s="101">
        <v>11</v>
      </c>
      <c r="F520" s="101">
        <v>1048</v>
      </c>
      <c r="G520" s="101">
        <v>0</v>
      </c>
      <c r="H520" s="122" t="str">
        <f t="shared" si="34"/>
        <v>WEAPON_SKILL_REINFORCE_NAME_24114</v>
      </c>
      <c r="I520" s="103" t="str">
        <f t="shared" si="35"/>
        <v>WEAPON_SKILL_REINFORCE_ICON_24114</v>
      </c>
      <c r="J520" s="100" t="str">
        <f t="shared" si="33"/>
        <v>치유력 1048 증가</v>
      </c>
    </row>
    <row r="521" spans="1:10" ht="13.8" customHeight="1">
      <c r="A521" s="101">
        <f t="shared" si="32"/>
        <v>2411408</v>
      </c>
      <c r="B521" s="100" t="s">
        <v>387</v>
      </c>
      <c r="C521" s="101">
        <f>VLOOKUP(B521,WEAPON!$B:$D,3,0)</f>
        <v>24114</v>
      </c>
      <c r="D521" s="101">
        <f>COUNTIF($C$4:C521,C521)</f>
        <v>8</v>
      </c>
      <c r="E521" s="101">
        <v>11</v>
      </c>
      <c r="F521" s="101">
        <v>1081</v>
      </c>
      <c r="G521" s="101">
        <v>0</v>
      </c>
      <c r="H521" s="122" t="str">
        <f t="shared" si="34"/>
        <v>WEAPON_SKILL_REINFORCE_NAME_24114</v>
      </c>
      <c r="I521" s="103" t="str">
        <f t="shared" si="35"/>
        <v>WEAPON_SKILL_REINFORCE_ICON_24114</v>
      </c>
      <c r="J521" s="100" t="str">
        <f t="shared" si="33"/>
        <v>치유력 1081 증가</v>
      </c>
    </row>
    <row r="522" spans="1:10" ht="13.8" customHeight="1">
      <c r="A522" s="101">
        <f t="shared" si="32"/>
        <v>2411409</v>
      </c>
      <c r="B522" s="100" t="s">
        <v>387</v>
      </c>
      <c r="C522" s="101">
        <f>VLOOKUP(B522,WEAPON!$B:$D,3,0)</f>
        <v>24114</v>
      </c>
      <c r="D522" s="101">
        <f>COUNTIF($C$4:C522,C522)</f>
        <v>9</v>
      </c>
      <c r="E522" s="101">
        <v>11</v>
      </c>
      <c r="F522" s="101">
        <v>1114</v>
      </c>
      <c r="G522" s="101">
        <v>0</v>
      </c>
      <c r="H522" s="122" t="str">
        <f t="shared" si="34"/>
        <v>WEAPON_SKILL_REINFORCE_NAME_24114</v>
      </c>
      <c r="I522" s="103" t="str">
        <f t="shared" si="35"/>
        <v>WEAPON_SKILL_REINFORCE_ICON_24114</v>
      </c>
      <c r="J522" s="100" t="str">
        <f t="shared" si="33"/>
        <v>치유력 1114 증가</v>
      </c>
    </row>
    <row r="523" spans="1:10" ht="13.8" customHeight="1">
      <c r="A523" s="101">
        <f t="shared" si="32"/>
        <v>2411410</v>
      </c>
      <c r="B523" s="100" t="s">
        <v>387</v>
      </c>
      <c r="C523" s="101">
        <f>VLOOKUP(B523,WEAPON!$B:$D,3,0)</f>
        <v>24114</v>
      </c>
      <c r="D523" s="101">
        <f>COUNTIF($C$4:C523,C523)</f>
        <v>10</v>
      </c>
      <c r="E523" s="101">
        <v>11</v>
      </c>
      <c r="F523" s="101">
        <v>1245</v>
      </c>
      <c r="G523" s="101">
        <v>0</v>
      </c>
      <c r="H523" s="122" t="str">
        <f t="shared" si="34"/>
        <v>WEAPON_SKILL_REINFORCE_NAME_24114</v>
      </c>
      <c r="I523" s="103" t="str">
        <f t="shared" si="35"/>
        <v>WEAPON_SKILL_REINFORCE_ICON_24114</v>
      </c>
      <c r="J523" s="100" t="str">
        <f t="shared" si="33"/>
        <v>치유력 1245 증가</v>
      </c>
    </row>
    <row r="524" spans="1:10" ht="13.8" customHeight="1">
      <c r="A524" s="101">
        <f t="shared" si="32"/>
        <v>2111501</v>
      </c>
      <c r="B524" s="100" t="s">
        <v>389</v>
      </c>
      <c r="C524" s="101">
        <f>VLOOKUP(B524,WEAPON!$B:$D,3,0)</f>
        <v>21115</v>
      </c>
      <c r="D524" s="101">
        <f>COUNTIF($C$4:C524,C524)</f>
        <v>1</v>
      </c>
      <c r="E524" s="101">
        <v>3</v>
      </c>
      <c r="F524" s="101">
        <v>100</v>
      </c>
      <c r="G524" s="101">
        <v>0</v>
      </c>
      <c r="H524" s="122" t="str">
        <f t="shared" si="34"/>
        <v>WEAPON_SKILL_REINFORCE_NAME_21115</v>
      </c>
      <c r="I524" s="103" t="str">
        <f t="shared" si="35"/>
        <v>WEAPON_SKILL_REINFORCE_ICON_21115</v>
      </c>
      <c r="J524" s="100" t="str">
        <f t="shared" si="33"/>
        <v>치명 수치 100 증가</v>
      </c>
    </row>
    <row r="525" spans="1:10" ht="13.8" customHeight="1">
      <c r="A525" s="101">
        <f t="shared" si="32"/>
        <v>2111502</v>
      </c>
      <c r="B525" s="100" t="s">
        <v>389</v>
      </c>
      <c r="C525" s="101">
        <f>VLOOKUP(B525,WEAPON!$B:$D,3,0)</f>
        <v>21115</v>
      </c>
      <c r="D525" s="101">
        <f>COUNTIF($C$4:C525,C525)</f>
        <v>2</v>
      </c>
      <c r="E525" s="101">
        <v>3</v>
      </c>
      <c r="F525" s="101">
        <v>105</v>
      </c>
      <c r="G525" s="101">
        <v>0</v>
      </c>
      <c r="H525" s="122" t="str">
        <f t="shared" si="34"/>
        <v>WEAPON_SKILL_REINFORCE_NAME_21115</v>
      </c>
      <c r="I525" s="103" t="str">
        <f t="shared" si="35"/>
        <v>WEAPON_SKILL_REINFORCE_ICON_21115</v>
      </c>
      <c r="J525" s="100" t="str">
        <f t="shared" si="33"/>
        <v>치명 수치 105 증가</v>
      </c>
    </row>
    <row r="526" spans="1:10" ht="13.8" customHeight="1">
      <c r="A526" s="101">
        <f t="shared" si="32"/>
        <v>2111503</v>
      </c>
      <c r="B526" s="100" t="s">
        <v>389</v>
      </c>
      <c r="C526" s="101">
        <f>VLOOKUP(B526,WEAPON!$B:$D,3,0)</f>
        <v>21115</v>
      </c>
      <c r="D526" s="101">
        <f>COUNTIF($C$4:C526,C526)</f>
        <v>3</v>
      </c>
      <c r="E526" s="101">
        <v>3</v>
      </c>
      <c r="F526" s="101">
        <v>110</v>
      </c>
      <c r="G526" s="101">
        <v>0</v>
      </c>
      <c r="H526" s="122" t="str">
        <f t="shared" si="34"/>
        <v>WEAPON_SKILL_REINFORCE_NAME_21115</v>
      </c>
      <c r="I526" s="103" t="str">
        <f t="shared" si="35"/>
        <v>WEAPON_SKILL_REINFORCE_ICON_21115</v>
      </c>
      <c r="J526" s="100" t="str">
        <f t="shared" si="33"/>
        <v>치명 수치 110 증가</v>
      </c>
    </row>
    <row r="527" spans="1:10" ht="13.8" customHeight="1">
      <c r="A527" s="101">
        <f t="shared" si="32"/>
        <v>2111504</v>
      </c>
      <c r="B527" s="100" t="s">
        <v>389</v>
      </c>
      <c r="C527" s="101">
        <f>VLOOKUP(B527,WEAPON!$B:$D,3,0)</f>
        <v>21115</v>
      </c>
      <c r="D527" s="101">
        <f>COUNTIF($C$4:C527,C527)</f>
        <v>4</v>
      </c>
      <c r="E527" s="101">
        <v>3</v>
      </c>
      <c r="F527" s="101">
        <v>130</v>
      </c>
      <c r="G527" s="101">
        <v>0</v>
      </c>
      <c r="H527" s="122" t="str">
        <f t="shared" si="34"/>
        <v>WEAPON_SKILL_REINFORCE_NAME_21115</v>
      </c>
      <c r="I527" s="103" t="str">
        <f t="shared" si="35"/>
        <v>WEAPON_SKILL_REINFORCE_ICON_21115</v>
      </c>
      <c r="J527" s="100" t="str">
        <f t="shared" si="33"/>
        <v>치명 수치 130 증가</v>
      </c>
    </row>
    <row r="528" spans="1:10" ht="13.8" customHeight="1">
      <c r="A528" s="101">
        <f t="shared" si="32"/>
        <v>2111505</v>
      </c>
      <c r="B528" s="100" t="s">
        <v>389</v>
      </c>
      <c r="C528" s="101">
        <f>VLOOKUP(B528,WEAPON!$B:$D,3,0)</f>
        <v>21115</v>
      </c>
      <c r="D528" s="101">
        <f>COUNTIF($C$4:C528,C528)</f>
        <v>5</v>
      </c>
      <c r="E528" s="101">
        <v>3</v>
      </c>
      <c r="F528" s="101">
        <v>135</v>
      </c>
      <c r="G528" s="101">
        <v>0</v>
      </c>
      <c r="H528" s="122" t="str">
        <f t="shared" si="34"/>
        <v>WEAPON_SKILL_REINFORCE_NAME_21115</v>
      </c>
      <c r="I528" s="103" t="str">
        <f t="shared" si="35"/>
        <v>WEAPON_SKILL_REINFORCE_ICON_21115</v>
      </c>
      <c r="J528" s="100" t="str">
        <f t="shared" si="33"/>
        <v>치명 수치 135 증가</v>
      </c>
    </row>
    <row r="529" spans="1:10" ht="13.8" customHeight="1">
      <c r="A529" s="101">
        <f t="shared" si="32"/>
        <v>2111506</v>
      </c>
      <c r="B529" s="100" t="s">
        <v>389</v>
      </c>
      <c r="C529" s="101">
        <f>VLOOKUP(B529,WEAPON!$B:$D,3,0)</f>
        <v>21115</v>
      </c>
      <c r="D529" s="101">
        <f>COUNTIF($C$4:C529,C529)</f>
        <v>6</v>
      </c>
      <c r="E529" s="101">
        <v>3</v>
      </c>
      <c r="F529" s="101">
        <v>140</v>
      </c>
      <c r="G529" s="101">
        <v>0</v>
      </c>
      <c r="H529" s="122" t="str">
        <f t="shared" si="34"/>
        <v>WEAPON_SKILL_REINFORCE_NAME_21115</v>
      </c>
      <c r="I529" s="103" t="str">
        <f t="shared" si="35"/>
        <v>WEAPON_SKILL_REINFORCE_ICON_21115</v>
      </c>
      <c r="J529" s="100" t="str">
        <f t="shared" si="33"/>
        <v>치명 수치 140 증가</v>
      </c>
    </row>
    <row r="530" spans="1:10" ht="13.8" customHeight="1">
      <c r="A530" s="101">
        <f t="shared" si="32"/>
        <v>2111507</v>
      </c>
      <c r="B530" s="100" t="s">
        <v>389</v>
      </c>
      <c r="C530" s="101">
        <f>VLOOKUP(B530,WEAPON!$B:$D,3,0)</f>
        <v>21115</v>
      </c>
      <c r="D530" s="101">
        <f>COUNTIF($C$4:C530,C530)</f>
        <v>7</v>
      </c>
      <c r="E530" s="101">
        <v>3</v>
      </c>
      <c r="F530" s="101">
        <v>160</v>
      </c>
      <c r="G530" s="101">
        <v>0</v>
      </c>
      <c r="H530" s="122" t="str">
        <f t="shared" si="34"/>
        <v>WEAPON_SKILL_REINFORCE_NAME_21115</v>
      </c>
      <c r="I530" s="103" t="str">
        <f t="shared" si="35"/>
        <v>WEAPON_SKILL_REINFORCE_ICON_21115</v>
      </c>
      <c r="J530" s="100" t="str">
        <f t="shared" si="33"/>
        <v>치명 수치 160 증가</v>
      </c>
    </row>
    <row r="531" spans="1:10" ht="13.8" customHeight="1">
      <c r="A531" s="101">
        <f t="shared" si="32"/>
        <v>2111508</v>
      </c>
      <c r="B531" s="100" t="s">
        <v>389</v>
      </c>
      <c r="C531" s="101">
        <f>VLOOKUP(B531,WEAPON!$B:$D,3,0)</f>
        <v>21115</v>
      </c>
      <c r="D531" s="101">
        <f>COUNTIF($C$4:C531,C531)</f>
        <v>8</v>
      </c>
      <c r="E531" s="101">
        <v>3</v>
      </c>
      <c r="F531" s="101">
        <v>165</v>
      </c>
      <c r="G531" s="101">
        <v>0</v>
      </c>
      <c r="H531" s="122" t="str">
        <f t="shared" si="34"/>
        <v>WEAPON_SKILL_REINFORCE_NAME_21115</v>
      </c>
      <c r="I531" s="103" t="str">
        <f t="shared" si="35"/>
        <v>WEAPON_SKILL_REINFORCE_ICON_21115</v>
      </c>
      <c r="J531" s="100" t="str">
        <f t="shared" si="33"/>
        <v>치명 수치 165 증가</v>
      </c>
    </row>
    <row r="532" spans="1:10" ht="13.8" customHeight="1">
      <c r="A532" s="101">
        <f t="shared" si="32"/>
        <v>2111509</v>
      </c>
      <c r="B532" s="100" t="s">
        <v>389</v>
      </c>
      <c r="C532" s="101">
        <f>VLOOKUP(B532,WEAPON!$B:$D,3,0)</f>
        <v>21115</v>
      </c>
      <c r="D532" s="101">
        <f>COUNTIF($C$4:C532,C532)</f>
        <v>9</v>
      </c>
      <c r="E532" s="101">
        <v>3</v>
      </c>
      <c r="F532" s="101">
        <v>170</v>
      </c>
      <c r="G532" s="101">
        <v>0</v>
      </c>
      <c r="H532" s="122" t="str">
        <f t="shared" si="34"/>
        <v>WEAPON_SKILL_REINFORCE_NAME_21115</v>
      </c>
      <c r="I532" s="103" t="str">
        <f t="shared" si="35"/>
        <v>WEAPON_SKILL_REINFORCE_ICON_21115</v>
      </c>
      <c r="J532" s="100" t="str">
        <f t="shared" si="33"/>
        <v>치명 수치 170 증가</v>
      </c>
    </row>
    <row r="533" spans="1:10" ht="13.8" customHeight="1">
      <c r="A533" s="101">
        <f t="shared" si="32"/>
        <v>2111510</v>
      </c>
      <c r="B533" s="100" t="s">
        <v>389</v>
      </c>
      <c r="C533" s="101">
        <f>VLOOKUP(B533,WEAPON!$B:$D,3,0)</f>
        <v>21115</v>
      </c>
      <c r="D533" s="101">
        <f>COUNTIF($C$4:C533,C533)</f>
        <v>10</v>
      </c>
      <c r="E533" s="101">
        <v>3</v>
      </c>
      <c r="F533" s="101">
        <v>190</v>
      </c>
      <c r="G533" s="101">
        <v>0</v>
      </c>
      <c r="H533" s="122" t="str">
        <f t="shared" si="34"/>
        <v>WEAPON_SKILL_REINFORCE_NAME_21115</v>
      </c>
      <c r="I533" s="103" t="str">
        <f t="shared" si="35"/>
        <v>WEAPON_SKILL_REINFORCE_ICON_21115</v>
      </c>
      <c r="J533" s="100" t="str">
        <f t="shared" si="33"/>
        <v>치명 수치 190 증가</v>
      </c>
    </row>
    <row r="534" spans="1:10" ht="13.8" customHeight="1">
      <c r="A534" s="101">
        <f t="shared" si="32"/>
        <v>2421601</v>
      </c>
      <c r="B534" s="100" t="s">
        <v>391</v>
      </c>
      <c r="C534" s="101">
        <f>VLOOKUP(B534,WEAPON!$B:$D,3,0)</f>
        <v>24216</v>
      </c>
      <c r="D534" s="101">
        <f>COUNTIF($C$4:C534,C534)</f>
        <v>1</v>
      </c>
      <c r="E534" s="101">
        <v>1</v>
      </c>
      <c r="F534" s="101">
        <v>201</v>
      </c>
      <c r="G534" s="101">
        <v>0</v>
      </c>
      <c r="H534" s="122" t="str">
        <f t="shared" si="34"/>
        <v>WEAPON_SKILL_REINFORCE_NAME_24216</v>
      </c>
      <c r="I534" s="103" t="str">
        <f t="shared" si="35"/>
        <v>WEAPON_SKILL_REINFORCE_ICON_24216</v>
      </c>
      <c r="J534" s="100" t="str">
        <f t="shared" si="33"/>
        <v>공격력 201 증가</v>
      </c>
    </row>
    <row r="535" spans="1:10" ht="13.8" customHeight="1">
      <c r="A535" s="101">
        <f t="shared" si="32"/>
        <v>2421602</v>
      </c>
      <c r="B535" s="100" t="s">
        <v>391</v>
      </c>
      <c r="C535" s="101">
        <f>VLOOKUP(B535,WEAPON!$B:$D,3,0)</f>
        <v>24216</v>
      </c>
      <c r="D535" s="101">
        <f>COUNTIF($C$4:C535,C535)</f>
        <v>2</v>
      </c>
      <c r="E535" s="101">
        <v>1</v>
      </c>
      <c r="F535" s="101">
        <v>211</v>
      </c>
      <c r="G535" s="101">
        <v>0</v>
      </c>
      <c r="H535" s="122" t="str">
        <f t="shared" si="34"/>
        <v>WEAPON_SKILL_REINFORCE_NAME_24216</v>
      </c>
      <c r="I535" s="103" t="str">
        <f t="shared" si="35"/>
        <v>WEAPON_SKILL_REINFORCE_ICON_24216</v>
      </c>
      <c r="J535" s="100" t="str">
        <f t="shared" si="33"/>
        <v>공격력 211 증가</v>
      </c>
    </row>
    <row r="536" spans="1:10" ht="13.8" customHeight="1">
      <c r="A536" s="101">
        <f t="shared" si="32"/>
        <v>2421603</v>
      </c>
      <c r="B536" s="100" t="s">
        <v>391</v>
      </c>
      <c r="C536" s="101">
        <f>VLOOKUP(B536,WEAPON!$B:$D,3,0)</f>
        <v>24216</v>
      </c>
      <c r="D536" s="101">
        <f>COUNTIF($C$4:C536,C536)</f>
        <v>3</v>
      </c>
      <c r="E536" s="101">
        <v>1</v>
      </c>
      <c r="F536" s="101">
        <v>221</v>
      </c>
      <c r="G536" s="101">
        <v>0</v>
      </c>
      <c r="H536" s="122" t="str">
        <f t="shared" si="34"/>
        <v>WEAPON_SKILL_REINFORCE_NAME_24216</v>
      </c>
      <c r="I536" s="103" t="str">
        <f t="shared" si="35"/>
        <v>WEAPON_SKILL_REINFORCE_ICON_24216</v>
      </c>
      <c r="J536" s="100" t="str">
        <f t="shared" si="33"/>
        <v>공격력 221 증가</v>
      </c>
    </row>
    <row r="537" spans="1:10" ht="13.8" customHeight="1">
      <c r="A537" s="101">
        <f t="shared" si="32"/>
        <v>2421604</v>
      </c>
      <c r="B537" s="100" t="s">
        <v>391</v>
      </c>
      <c r="C537" s="101">
        <f>VLOOKUP(B537,WEAPON!$B:$D,3,0)</f>
        <v>24216</v>
      </c>
      <c r="D537" s="101">
        <f>COUNTIF($C$4:C537,C537)</f>
        <v>4</v>
      </c>
      <c r="E537" s="101">
        <v>1</v>
      </c>
      <c r="F537" s="101">
        <v>261</v>
      </c>
      <c r="G537" s="101">
        <v>0</v>
      </c>
      <c r="H537" s="122" t="str">
        <f t="shared" si="34"/>
        <v>WEAPON_SKILL_REINFORCE_NAME_24216</v>
      </c>
      <c r="I537" s="103" t="str">
        <f t="shared" si="35"/>
        <v>WEAPON_SKILL_REINFORCE_ICON_24216</v>
      </c>
      <c r="J537" s="100" t="str">
        <f t="shared" si="33"/>
        <v>공격력 261 증가</v>
      </c>
    </row>
    <row r="538" spans="1:10" ht="13.8" customHeight="1">
      <c r="A538" s="101">
        <f t="shared" si="32"/>
        <v>2421605</v>
      </c>
      <c r="B538" s="100" t="s">
        <v>391</v>
      </c>
      <c r="C538" s="101">
        <f>VLOOKUP(B538,WEAPON!$B:$D,3,0)</f>
        <v>24216</v>
      </c>
      <c r="D538" s="101">
        <f>COUNTIF($C$4:C538,C538)</f>
        <v>5</v>
      </c>
      <c r="E538" s="101">
        <v>1</v>
      </c>
      <c r="F538" s="101">
        <v>271</v>
      </c>
      <c r="G538" s="101">
        <v>0</v>
      </c>
      <c r="H538" s="122" t="str">
        <f t="shared" si="34"/>
        <v>WEAPON_SKILL_REINFORCE_NAME_24216</v>
      </c>
      <c r="I538" s="103" t="str">
        <f t="shared" si="35"/>
        <v>WEAPON_SKILL_REINFORCE_ICON_24216</v>
      </c>
      <c r="J538" s="100" t="str">
        <f t="shared" si="33"/>
        <v>공격력 271 증가</v>
      </c>
    </row>
    <row r="539" spans="1:10" ht="13.8" customHeight="1">
      <c r="A539" s="101">
        <f t="shared" si="32"/>
        <v>2421606</v>
      </c>
      <c r="B539" s="100" t="s">
        <v>391</v>
      </c>
      <c r="C539" s="101">
        <f>VLOOKUP(B539,WEAPON!$B:$D,3,0)</f>
        <v>24216</v>
      </c>
      <c r="D539" s="101">
        <f>COUNTIF($C$4:C539,C539)</f>
        <v>6</v>
      </c>
      <c r="E539" s="101">
        <v>1</v>
      </c>
      <c r="F539" s="101">
        <v>281</v>
      </c>
      <c r="G539" s="101">
        <v>0</v>
      </c>
      <c r="H539" s="122" t="str">
        <f t="shared" si="34"/>
        <v>WEAPON_SKILL_REINFORCE_NAME_24216</v>
      </c>
      <c r="I539" s="103" t="str">
        <f t="shared" si="35"/>
        <v>WEAPON_SKILL_REINFORCE_ICON_24216</v>
      </c>
      <c r="J539" s="100" t="str">
        <f t="shared" si="33"/>
        <v>공격력 281 증가</v>
      </c>
    </row>
    <row r="540" spans="1:10" ht="13.8" customHeight="1">
      <c r="A540" s="101">
        <f t="shared" si="32"/>
        <v>2421607</v>
      </c>
      <c r="B540" s="100" t="s">
        <v>391</v>
      </c>
      <c r="C540" s="101">
        <f>VLOOKUP(B540,WEAPON!$B:$D,3,0)</f>
        <v>24216</v>
      </c>
      <c r="D540" s="101">
        <f>COUNTIF($C$4:C540,C540)</f>
        <v>7</v>
      </c>
      <c r="E540" s="101">
        <v>1</v>
      </c>
      <c r="F540" s="101">
        <v>321</v>
      </c>
      <c r="G540" s="101">
        <v>0</v>
      </c>
      <c r="H540" s="122" t="str">
        <f t="shared" si="34"/>
        <v>WEAPON_SKILL_REINFORCE_NAME_24216</v>
      </c>
      <c r="I540" s="103" t="str">
        <f t="shared" si="35"/>
        <v>WEAPON_SKILL_REINFORCE_ICON_24216</v>
      </c>
      <c r="J540" s="100" t="str">
        <f t="shared" si="33"/>
        <v>공격력 321 증가</v>
      </c>
    </row>
    <row r="541" spans="1:10" ht="13.8" customHeight="1">
      <c r="A541" s="101">
        <f t="shared" si="32"/>
        <v>2421608</v>
      </c>
      <c r="B541" s="100" t="s">
        <v>391</v>
      </c>
      <c r="C541" s="101">
        <f>VLOOKUP(B541,WEAPON!$B:$D,3,0)</f>
        <v>24216</v>
      </c>
      <c r="D541" s="101">
        <f>COUNTIF($C$4:C541,C541)</f>
        <v>8</v>
      </c>
      <c r="E541" s="101">
        <v>1</v>
      </c>
      <c r="F541" s="101">
        <v>331</v>
      </c>
      <c r="G541" s="101">
        <v>0</v>
      </c>
      <c r="H541" s="122" t="str">
        <f t="shared" si="34"/>
        <v>WEAPON_SKILL_REINFORCE_NAME_24216</v>
      </c>
      <c r="I541" s="103" t="str">
        <f t="shared" si="35"/>
        <v>WEAPON_SKILL_REINFORCE_ICON_24216</v>
      </c>
      <c r="J541" s="100" t="str">
        <f t="shared" si="33"/>
        <v>공격력 331 증가</v>
      </c>
    </row>
    <row r="542" spans="1:10" ht="13.8" customHeight="1">
      <c r="A542" s="101">
        <f t="shared" si="32"/>
        <v>2421609</v>
      </c>
      <c r="B542" s="100" t="s">
        <v>391</v>
      </c>
      <c r="C542" s="101">
        <f>VLOOKUP(B542,WEAPON!$B:$D,3,0)</f>
        <v>24216</v>
      </c>
      <c r="D542" s="101">
        <f>COUNTIF($C$4:C542,C542)</f>
        <v>9</v>
      </c>
      <c r="E542" s="101">
        <v>1</v>
      </c>
      <c r="F542" s="101">
        <v>341</v>
      </c>
      <c r="G542" s="101">
        <v>0</v>
      </c>
      <c r="H542" s="122" t="str">
        <f t="shared" si="34"/>
        <v>WEAPON_SKILL_REINFORCE_NAME_24216</v>
      </c>
      <c r="I542" s="103" t="str">
        <f t="shared" si="35"/>
        <v>WEAPON_SKILL_REINFORCE_ICON_24216</v>
      </c>
      <c r="J542" s="100" t="str">
        <f t="shared" si="33"/>
        <v>공격력 341 증가</v>
      </c>
    </row>
    <row r="543" spans="1:10" ht="13.8" customHeight="1">
      <c r="A543" s="101">
        <f t="shared" si="32"/>
        <v>2421610</v>
      </c>
      <c r="B543" s="100" t="s">
        <v>391</v>
      </c>
      <c r="C543" s="101">
        <f>VLOOKUP(B543,WEAPON!$B:$D,3,0)</f>
        <v>24216</v>
      </c>
      <c r="D543" s="101">
        <f>COUNTIF($C$4:C543,C543)</f>
        <v>10</v>
      </c>
      <c r="E543" s="101">
        <v>1</v>
      </c>
      <c r="F543" s="101">
        <v>381</v>
      </c>
      <c r="G543" s="101">
        <v>0</v>
      </c>
      <c r="H543" s="122" t="str">
        <f t="shared" si="34"/>
        <v>WEAPON_SKILL_REINFORCE_NAME_24216</v>
      </c>
      <c r="I543" s="103" t="str">
        <f t="shared" si="35"/>
        <v>WEAPON_SKILL_REINFORCE_ICON_24216</v>
      </c>
      <c r="J543" s="100" t="str">
        <f t="shared" si="33"/>
        <v>공격력 381 증가</v>
      </c>
    </row>
    <row r="544" spans="1:10" ht="13.8" customHeight="1">
      <c r="A544" s="101">
        <f t="shared" si="32"/>
        <v>1133901</v>
      </c>
      <c r="B544" s="100" t="s">
        <v>393</v>
      </c>
      <c r="C544" s="101">
        <f>VLOOKUP(B544,WEAPON!$B:$D,3,0)</f>
        <v>11339</v>
      </c>
      <c r="D544" s="101">
        <f>COUNTIF($C$4:C544,C544)</f>
        <v>1</v>
      </c>
      <c r="E544" s="101">
        <v>1</v>
      </c>
      <c r="F544" s="101">
        <v>290</v>
      </c>
      <c r="G544" s="101">
        <v>0</v>
      </c>
      <c r="H544" s="122" t="str">
        <f t="shared" si="34"/>
        <v>WEAPON_SKILL_REINFORCE_NAME_11339</v>
      </c>
      <c r="I544" s="103" t="str">
        <f t="shared" si="35"/>
        <v>WEAPON_SKILL_REINFORCE_ICON_11339</v>
      </c>
      <c r="J544" s="100" t="str">
        <f t="shared" si="33"/>
        <v>공격력 290 증가</v>
      </c>
    </row>
    <row r="545" spans="1:10" ht="13.8" customHeight="1">
      <c r="A545" s="101">
        <f t="shared" si="32"/>
        <v>1133902</v>
      </c>
      <c r="B545" s="100" t="s">
        <v>393</v>
      </c>
      <c r="C545" s="101">
        <f>VLOOKUP(B545,WEAPON!$B:$D,3,0)</f>
        <v>11339</v>
      </c>
      <c r="D545" s="101">
        <f>COUNTIF($C$4:C545,C545)</f>
        <v>2</v>
      </c>
      <c r="E545" s="101">
        <v>1</v>
      </c>
      <c r="F545" s="101">
        <v>304</v>
      </c>
      <c r="G545" s="101">
        <v>0</v>
      </c>
      <c r="H545" s="122" t="str">
        <f t="shared" si="34"/>
        <v>WEAPON_SKILL_REINFORCE_NAME_11339</v>
      </c>
      <c r="I545" s="103" t="str">
        <f t="shared" si="35"/>
        <v>WEAPON_SKILL_REINFORCE_ICON_11339</v>
      </c>
      <c r="J545" s="100" t="str">
        <f t="shared" si="33"/>
        <v>공격력 304 증가</v>
      </c>
    </row>
    <row r="546" spans="1:10" ht="13.8" customHeight="1">
      <c r="A546" s="101">
        <f t="shared" si="32"/>
        <v>1133903</v>
      </c>
      <c r="B546" s="100" t="s">
        <v>393</v>
      </c>
      <c r="C546" s="101">
        <f>VLOOKUP(B546,WEAPON!$B:$D,3,0)</f>
        <v>11339</v>
      </c>
      <c r="D546" s="101">
        <f>COUNTIF($C$4:C546,C546)</f>
        <v>3</v>
      </c>
      <c r="E546" s="101">
        <v>1</v>
      </c>
      <c r="F546" s="101">
        <v>319</v>
      </c>
      <c r="G546" s="101">
        <v>0</v>
      </c>
      <c r="H546" s="122" t="str">
        <f t="shared" si="34"/>
        <v>WEAPON_SKILL_REINFORCE_NAME_11339</v>
      </c>
      <c r="I546" s="103" t="str">
        <f t="shared" si="35"/>
        <v>WEAPON_SKILL_REINFORCE_ICON_11339</v>
      </c>
      <c r="J546" s="100" t="str">
        <f t="shared" si="33"/>
        <v>공격력 319 증가</v>
      </c>
    </row>
    <row r="547" spans="1:10" ht="13.8" customHeight="1">
      <c r="A547" s="101">
        <f t="shared" si="32"/>
        <v>1133904</v>
      </c>
      <c r="B547" s="100" t="s">
        <v>393</v>
      </c>
      <c r="C547" s="101">
        <f>VLOOKUP(B547,WEAPON!$B:$D,3,0)</f>
        <v>11339</v>
      </c>
      <c r="D547" s="101">
        <f>COUNTIF($C$4:C547,C547)</f>
        <v>4</v>
      </c>
      <c r="E547" s="101">
        <v>1</v>
      </c>
      <c r="F547" s="101">
        <v>376</v>
      </c>
      <c r="G547" s="101">
        <v>0</v>
      </c>
      <c r="H547" s="122" t="str">
        <f t="shared" si="34"/>
        <v>WEAPON_SKILL_REINFORCE_NAME_11339</v>
      </c>
      <c r="I547" s="103" t="str">
        <f t="shared" si="35"/>
        <v>WEAPON_SKILL_REINFORCE_ICON_11339</v>
      </c>
      <c r="J547" s="100" t="str">
        <f t="shared" si="33"/>
        <v>공격력 376 증가</v>
      </c>
    </row>
    <row r="548" spans="1:10" ht="13.8" customHeight="1">
      <c r="A548" s="101">
        <f t="shared" si="32"/>
        <v>1133905</v>
      </c>
      <c r="B548" s="100" t="s">
        <v>393</v>
      </c>
      <c r="C548" s="101">
        <f>VLOOKUP(B548,WEAPON!$B:$D,3,0)</f>
        <v>11339</v>
      </c>
      <c r="D548" s="101">
        <f>COUNTIF($C$4:C548,C548)</f>
        <v>5</v>
      </c>
      <c r="E548" s="101">
        <v>1</v>
      </c>
      <c r="F548" s="101">
        <v>391</v>
      </c>
      <c r="G548" s="101">
        <v>0</v>
      </c>
      <c r="H548" s="122" t="str">
        <f t="shared" si="34"/>
        <v>WEAPON_SKILL_REINFORCE_NAME_11339</v>
      </c>
      <c r="I548" s="103" t="str">
        <f t="shared" si="35"/>
        <v>WEAPON_SKILL_REINFORCE_ICON_11339</v>
      </c>
      <c r="J548" s="100" t="str">
        <f t="shared" si="33"/>
        <v>공격력 391 증가</v>
      </c>
    </row>
    <row r="549" spans="1:10" ht="13.8" customHeight="1">
      <c r="A549" s="101">
        <f t="shared" si="32"/>
        <v>1133906</v>
      </c>
      <c r="B549" s="100" t="s">
        <v>393</v>
      </c>
      <c r="C549" s="101">
        <f>VLOOKUP(B549,WEAPON!$B:$D,3,0)</f>
        <v>11339</v>
      </c>
      <c r="D549" s="101">
        <f>COUNTIF($C$4:C549,C549)</f>
        <v>6</v>
      </c>
      <c r="E549" s="101">
        <v>1</v>
      </c>
      <c r="F549" s="101">
        <v>405</v>
      </c>
      <c r="G549" s="101">
        <v>0</v>
      </c>
      <c r="H549" s="122" t="str">
        <f t="shared" si="34"/>
        <v>WEAPON_SKILL_REINFORCE_NAME_11339</v>
      </c>
      <c r="I549" s="103" t="str">
        <f t="shared" si="35"/>
        <v>WEAPON_SKILL_REINFORCE_ICON_11339</v>
      </c>
      <c r="J549" s="100" t="str">
        <f t="shared" si="33"/>
        <v>공격력 405 증가</v>
      </c>
    </row>
    <row r="550" spans="1:10" ht="13.8" customHeight="1">
      <c r="A550" s="101">
        <f t="shared" si="32"/>
        <v>1133907</v>
      </c>
      <c r="B550" s="100" t="s">
        <v>393</v>
      </c>
      <c r="C550" s="101">
        <f>VLOOKUP(B550,WEAPON!$B:$D,3,0)</f>
        <v>11339</v>
      </c>
      <c r="D550" s="101">
        <f>COUNTIF($C$4:C550,C550)</f>
        <v>7</v>
      </c>
      <c r="E550" s="101">
        <v>1</v>
      </c>
      <c r="F550" s="101">
        <v>463</v>
      </c>
      <c r="G550" s="101">
        <v>0</v>
      </c>
      <c r="H550" s="122" t="str">
        <f t="shared" si="34"/>
        <v>WEAPON_SKILL_REINFORCE_NAME_11339</v>
      </c>
      <c r="I550" s="103" t="str">
        <f t="shared" si="35"/>
        <v>WEAPON_SKILL_REINFORCE_ICON_11339</v>
      </c>
      <c r="J550" s="100" t="str">
        <f t="shared" si="33"/>
        <v>공격력 463 증가</v>
      </c>
    </row>
    <row r="551" spans="1:10" ht="13.8" customHeight="1">
      <c r="A551" s="101">
        <f t="shared" si="32"/>
        <v>1133908</v>
      </c>
      <c r="B551" s="100" t="s">
        <v>393</v>
      </c>
      <c r="C551" s="101">
        <f>VLOOKUP(B551,WEAPON!$B:$D,3,0)</f>
        <v>11339</v>
      </c>
      <c r="D551" s="101">
        <f>COUNTIF($C$4:C551,C551)</f>
        <v>8</v>
      </c>
      <c r="E551" s="101">
        <v>1</v>
      </c>
      <c r="F551" s="101">
        <v>478</v>
      </c>
      <c r="G551" s="101">
        <v>0</v>
      </c>
      <c r="H551" s="122" t="str">
        <f t="shared" si="34"/>
        <v>WEAPON_SKILL_REINFORCE_NAME_11339</v>
      </c>
      <c r="I551" s="103" t="str">
        <f t="shared" si="35"/>
        <v>WEAPON_SKILL_REINFORCE_ICON_11339</v>
      </c>
      <c r="J551" s="100" t="str">
        <f t="shared" si="33"/>
        <v>공격력 478 증가</v>
      </c>
    </row>
    <row r="552" spans="1:10" ht="13.8" customHeight="1">
      <c r="A552" s="101">
        <f t="shared" si="32"/>
        <v>1133909</v>
      </c>
      <c r="B552" s="100" t="s">
        <v>393</v>
      </c>
      <c r="C552" s="101">
        <f>VLOOKUP(B552,WEAPON!$B:$D,3,0)</f>
        <v>11339</v>
      </c>
      <c r="D552" s="101">
        <f>COUNTIF($C$4:C552,C552)</f>
        <v>9</v>
      </c>
      <c r="E552" s="101">
        <v>1</v>
      </c>
      <c r="F552" s="101">
        <v>492</v>
      </c>
      <c r="G552" s="101">
        <v>0</v>
      </c>
      <c r="H552" s="122" t="str">
        <f t="shared" si="34"/>
        <v>WEAPON_SKILL_REINFORCE_NAME_11339</v>
      </c>
      <c r="I552" s="103" t="str">
        <f t="shared" si="35"/>
        <v>WEAPON_SKILL_REINFORCE_ICON_11339</v>
      </c>
      <c r="J552" s="100" t="str">
        <f t="shared" si="33"/>
        <v>공격력 492 증가</v>
      </c>
    </row>
    <row r="553" spans="1:10" ht="13.8" customHeight="1">
      <c r="A553" s="101">
        <f t="shared" si="32"/>
        <v>1133910</v>
      </c>
      <c r="B553" s="100" t="s">
        <v>393</v>
      </c>
      <c r="C553" s="101">
        <f>VLOOKUP(B553,WEAPON!$B:$D,3,0)</f>
        <v>11339</v>
      </c>
      <c r="D553" s="101">
        <f>COUNTIF($C$4:C553,C553)</f>
        <v>10</v>
      </c>
      <c r="E553" s="101">
        <v>1</v>
      </c>
      <c r="F553" s="101">
        <v>550</v>
      </c>
      <c r="G553" s="101">
        <v>0</v>
      </c>
      <c r="H553" s="122" t="str">
        <f t="shared" si="34"/>
        <v>WEAPON_SKILL_REINFORCE_NAME_11339</v>
      </c>
      <c r="I553" s="103" t="str">
        <f t="shared" si="35"/>
        <v>WEAPON_SKILL_REINFORCE_ICON_11339</v>
      </c>
      <c r="J553" s="100" t="str">
        <f t="shared" si="33"/>
        <v>공격력 550 증가</v>
      </c>
    </row>
    <row r="554" spans="1:10" ht="13.8" customHeight="1">
      <c r="A554" s="101">
        <f t="shared" si="32"/>
        <v>1234001</v>
      </c>
      <c r="B554" s="100" t="s">
        <v>395</v>
      </c>
      <c r="C554" s="101">
        <f>VLOOKUP(B554,WEAPON!$B:$D,3,0)</f>
        <v>12340</v>
      </c>
      <c r="D554" s="101">
        <f>COUNTIF($C$4:C554,C554)</f>
        <v>1</v>
      </c>
      <c r="E554" s="101">
        <v>5</v>
      </c>
      <c r="F554" s="101">
        <v>4052</v>
      </c>
      <c r="G554" s="101">
        <v>0</v>
      </c>
      <c r="H554" s="122" t="str">
        <f t="shared" si="34"/>
        <v>WEAPON_SKILL_REINFORCE_NAME_12340</v>
      </c>
      <c r="I554" s="103" t="str">
        <f t="shared" si="35"/>
        <v>WEAPON_SKILL_REINFORCE_ICON_12340</v>
      </c>
      <c r="J554" s="100" t="str">
        <f t="shared" si="33"/>
        <v>최대 체력 4052 증가</v>
      </c>
    </row>
    <row r="555" spans="1:10" ht="13.8" customHeight="1">
      <c r="A555" s="101">
        <f t="shared" si="32"/>
        <v>1234002</v>
      </c>
      <c r="B555" s="100" t="s">
        <v>395</v>
      </c>
      <c r="C555" s="101">
        <f>VLOOKUP(B555,WEAPON!$B:$D,3,0)</f>
        <v>12340</v>
      </c>
      <c r="D555" s="101">
        <f>COUNTIF($C$4:C555,C555)</f>
        <v>2</v>
      </c>
      <c r="E555" s="101">
        <v>5</v>
      </c>
      <c r="F555" s="101">
        <v>4254</v>
      </c>
      <c r="G555" s="101">
        <v>0</v>
      </c>
      <c r="H555" s="122" t="str">
        <f t="shared" si="34"/>
        <v>WEAPON_SKILL_REINFORCE_NAME_12340</v>
      </c>
      <c r="I555" s="103" t="str">
        <f t="shared" si="35"/>
        <v>WEAPON_SKILL_REINFORCE_ICON_12340</v>
      </c>
      <c r="J555" s="100" t="str">
        <f t="shared" si="33"/>
        <v>최대 체력 4254 증가</v>
      </c>
    </row>
    <row r="556" spans="1:10" ht="13.8" customHeight="1">
      <c r="A556" s="101">
        <f t="shared" si="32"/>
        <v>1234003</v>
      </c>
      <c r="B556" s="100" t="s">
        <v>395</v>
      </c>
      <c r="C556" s="101">
        <f>VLOOKUP(B556,WEAPON!$B:$D,3,0)</f>
        <v>12340</v>
      </c>
      <c r="D556" s="101">
        <f>COUNTIF($C$4:C556,C556)</f>
        <v>3</v>
      </c>
      <c r="E556" s="101">
        <v>5</v>
      </c>
      <c r="F556" s="101">
        <v>4457</v>
      </c>
      <c r="G556" s="101">
        <v>0</v>
      </c>
      <c r="H556" s="122" t="str">
        <f t="shared" si="34"/>
        <v>WEAPON_SKILL_REINFORCE_NAME_12340</v>
      </c>
      <c r="I556" s="103" t="str">
        <f t="shared" si="35"/>
        <v>WEAPON_SKILL_REINFORCE_ICON_12340</v>
      </c>
      <c r="J556" s="100" t="str">
        <f t="shared" si="33"/>
        <v>최대 체력 4457 증가</v>
      </c>
    </row>
    <row r="557" spans="1:10" ht="13.8" customHeight="1">
      <c r="A557" s="101">
        <f t="shared" si="32"/>
        <v>1234004</v>
      </c>
      <c r="B557" s="100" t="s">
        <v>395</v>
      </c>
      <c r="C557" s="101">
        <f>VLOOKUP(B557,WEAPON!$B:$D,3,0)</f>
        <v>12340</v>
      </c>
      <c r="D557" s="101">
        <f>COUNTIF($C$4:C557,C557)</f>
        <v>4</v>
      </c>
      <c r="E557" s="101">
        <v>5</v>
      </c>
      <c r="F557" s="101">
        <v>5267</v>
      </c>
      <c r="G557" s="101">
        <v>0</v>
      </c>
      <c r="H557" s="122" t="str">
        <f t="shared" si="34"/>
        <v>WEAPON_SKILL_REINFORCE_NAME_12340</v>
      </c>
      <c r="I557" s="103" t="str">
        <f t="shared" si="35"/>
        <v>WEAPON_SKILL_REINFORCE_ICON_12340</v>
      </c>
      <c r="J557" s="100" t="str">
        <f t="shared" si="33"/>
        <v>최대 체력 5267 증가</v>
      </c>
    </row>
    <row r="558" spans="1:10" ht="13.8" customHeight="1">
      <c r="A558" s="101">
        <f t="shared" si="32"/>
        <v>1234005</v>
      </c>
      <c r="B558" s="100" t="s">
        <v>395</v>
      </c>
      <c r="C558" s="101">
        <f>VLOOKUP(B558,WEAPON!$B:$D,3,0)</f>
        <v>12340</v>
      </c>
      <c r="D558" s="101">
        <f>COUNTIF($C$4:C558,C558)</f>
        <v>5</v>
      </c>
      <c r="E558" s="101">
        <v>5</v>
      </c>
      <c r="F558" s="101">
        <v>5470</v>
      </c>
      <c r="G558" s="101">
        <v>0</v>
      </c>
      <c r="H558" s="122" t="str">
        <f t="shared" si="34"/>
        <v>WEAPON_SKILL_REINFORCE_NAME_12340</v>
      </c>
      <c r="I558" s="103" t="str">
        <f t="shared" si="35"/>
        <v>WEAPON_SKILL_REINFORCE_ICON_12340</v>
      </c>
      <c r="J558" s="100" t="str">
        <f t="shared" si="33"/>
        <v>최대 체력 5470 증가</v>
      </c>
    </row>
    <row r="559" spans="1:10" ht="13.8" customHeight="1">
      <c r="A559" s="101">
        <f t="shared" si="32"/>
        <v>1234006</v>
      </c>
      <c r="B559" s="100" t="s">
        <v>395</v>
      </c>
      <c r="C559" s="101">
        <f>VLOOKUP(B559,WEAPON!$B:$D,3,0)</f>
        <v>12340</v>
      </c>
      <c r="D559" s="101">
        <f>COUNTIF($C$4:C559,C559)</f>
        <v>6</v>
      </c>
      <c r="E559" s="101">
        <v>5</v>
      </c>
      <c r="F559" s="101">
        <v>5672</v>
      </c>
      <c r="G559" s="101">
        <v>0</v>
      </c>
      <c r="H559" s="122" t="str">
        <f t="shared" si="34"/>
        <v>WEAPON_SKILL_REINFORCE_NAME_12340</v>
      </c>
      <c r="I559" s="103" t="str">
        <f t="shared" si="35"/>
        <v>WEAPON_SKILL_REINFORCE_ICON_12340</v>
      </c>
      <c r="J559" s="100" t="str">
        <f t="shared" si="33"/>
        <v>최대 체력 5672 증가</v>
      </c>
    </row>
    <row r="560" spans="1:10" ht="13.8" customHeight="1">
      <c r="A560" s="101">
        <f t="shared" si="32"/>
        <v>1234007</v>
      </c>
      <c r="B560" s="100" t="s">
        <v>395</v>
      </c>
      <c r="C560" s="101">
        <f>VLOOKUP(B560,WEAPON!$B:$D,3,0)</f>
        <v>12340</v>
      </c>
      <c r="D560" s="101">
        <f>COUNTIF($C$4:C560,C560)</f>
        <v>7</v>
      </c>
      <c r="E560" s="101">
        <v>5</v>
      </c>
      <c r="F560" s="101">
        <v>6482</v>
      </c>
      <c r="G560" s="101">
        <v>0</v>
      </c>
      <c r="H560" s="122" t="str">
        <f t="shared" si="34"/>
        <v>WEAPON_SKILL_REINFORCE_NAME_12340</v>
      </c>
      <c r="I560" s="103" t="str">
        <f t="shared" si="35"/>
        <v>WEAPON_SKILL_REINFORCE_ICON_12340</v>
      </c>
      <c r="J560" s="100" t="str">
        <f t="shared" si="33"/>
        <v>최대 체력 6482 증가</v>
      </c>
    </row>
    <row r="561" spans="1:10" ht="13.8" customHeight="1">
      <c r="A561" s="101">
        <f t="shared" si="32"/>
        <v>1234008</v>
      </c>
      <c r="B561" s="100" t="s">
        <v>395</v>
      </c>
      <c r="C561" s="101">
        <f>VLOOKUP(B561,WEAPON!$B:$D,3,0)</f>
        <v>12340</v>
      </c>
      <c r="D561" s="101">
        <f>COUNTIF($C$4:C561,C561)</f>
        <v>8</v>
      </c>
      <c r="E561" s="101">
        <v>5</v>
      </c>
      <c r="F561" s="101">
        <v>6685</v>
      </c>
      <c r="G561" s="101">
        <v>0</v>
      </c>
      <c r="H561" s="122" t="str">
        <f t="shared" si="34"/>
        <v>WEAPON_SKILL_REINFORCE_NAME_12340</v>
      </c>
      <c r="I561" s="103" t="str">
        <f t="shared" si="35"/>
        <v>WEAPON_SKILL_REINFORCE_ICON_12340</v>
      </c>
      <c r="J561" s="100" t="str">
        <f t="shared" si="33"/>
        <v>최대 체력 6685 증가</v>
      </c>
    </row>
    <row r="562" spans="1:10" ht="13.8" customHeight="1">
      <c r="A562" s="101">
        <f t="shared" si="32"/>
        <v>1234009</v>
      </c>
      <c r="B562" s="100" t="s">
        <v>395</v>
      </c>
      <c r="C562" s="101">
        <f>VLOOKUP(B562,WEAPON!$B:$D,3,0)</f>
        <v>12340</v>
      </c>
      <c r="D562" s="101">
        <f>COUNTIF($C$4:C562,C562)</f>
        <v>9</v>
      </c>
      <c r="E562" s="101">
        <v>5</v>
      </c>
      <c r="F562" s="101">
        <v>6888</v>
      </c>
      <c r="G562" s="101">
        <v>0</v>
      </c>
      <c r="H562" s="122" t="str">
        <f t="shared" si="34"/>
        <v>WEAPON_SKILL_REINFORCE_NAME_12340</v>
      </c>
      <c r="I562" s="103" t="str">
        <f t="shared" si="35"/>
        <v>WEAPON_SKILL_REINFORCE_ICON_12340</v>
      </c>
      <c r="J562" s="100" t="str">
        <f t="shared" si="33"/>
        <v>최대 체력 6888 증가</v>
      </c>
    </row>
    <row r="563" spans="1:10" ht="13.8" customHeight="1">
      <c r="A563" s="101">
        <f t="shared" si="32"/>
        <v>1234010</v>
      </c>
      <c r="B563" s="100" t="s">
        <v>395</v>
      </c>
      <c r="C563" s="101">
        <f>VLOOKUP(B563,WEAPON!$B:$D,3,0)</f>
        <v>12340</v>
      </c>
      <c r="D563" s="101">
        <f>COUNTIF($C$4:C563,C563)</f>
        <v>10</v>
      </c>
      <c r="E563" s="101">
        <v>5</v>
      </c>
      <c r="F563" s="101">
        <v>7698</v>
      </c>
      <c r="G563" s="101">
        <v>0</v>
      </c>
      <c r="H563" s="122" t="str">
        <f t="shared" si="34"/>
        <v>WEAPON_SKILL_REINFORCE_NAME_12340</v>
      </c>
      <c r="I563" s="103" t="str">
        <f t="shared" si="35"/>
        <v>WEAPON_SKILL_REINFORCE_ICON_12340</v>
      </c>
      <c r="J563" s="100" t="str">
        <f t="shared" si="33"/>
        <v>최대 체력 7698 증가</v>
      </c>
    </row>
    <row r="564" spans="1:10" ht="13.8" customHeight="1">
      <c r="A564" s="101">
        <f t="shared" si="32"/>
        <v>1234101</v>
      </c>
      <c r="B564" s="100" t="s">
        <v>397</v>
      </c>
      <c r="C564" s="101">
        <f>VLOOKUP(B564,WEAPON!$B:$D,3,0)</f>
        <v>12341</v>
      </c>
      <c r="D564" s="101">
        <f>COUNTIF($C$4:C564,C564)</f>
        <v>1</v>
      </c>
      <c r="E564" s="101">
        <v>8</v>
      </c>
      <c r="F564" s="101">
        <v>200</v>
      </c>
      <c r="G564" s="101">
        <v>0</v>
      </c>
      <c r="H564" s="122" t="str">
        <f t="shared" si="34"/>
        <v>WEAPON_SKILL_REINFORCE_NAME_12341</v>
      </c>
      <c r="I564" s="103" t="str">
        <f t="shared" si="35"/>
        <v>WEAPON_SKILL_REINFORCE_ICON_12341</v>
      </c>
      <c r="J564" s="100" t="str">
        <f t="shared" si="33"/>
        <v>방어력 200 증가</v>
      </c>
    </row>
    <row r="565" spans="1:10" ht="13.8" customHeight="1">
      <c r="A565" s="101">
        <f t="shared" si="32"/>
        <v>1234102</v>
      </c>
      <c r="B565" s="100" t="s">
        <v>397</v>
      </c>
      <c r="C565" s="101">
        <f>VLOOKUP(B565,WEAPON!$B:$D,3,0)</f>
        <v>12341</v>
      </c>
      <c r="D565" s="101">
        <f>COUNTIF($C$4:C565,C565)</f>
        <v>2</v>
      </c>
      <c r="E565" s="101">
        <v>8</v>
      </c>
      <c r="F565" s="101">
        <v>210</v>
      </c>
      <c r="G565" s="101">
        <v>0</v>
      </c>
      <c r="H565" s="122" t="str">
        <f t="shared" si="34"/>
        <v>WEAPON_SKILL_REINFORCE_NAME_12341</v>
      </c>
      <c r="I565" s="103" t="str">
        <f t="shared" si="35"/>
        <v>WEAPON_SKILL_REINFORCE_ICON_12341</v>
      </c>
      <c r="J565" s="100" t="str">
        <f t="shared" si="33"/>
        <v>방어력 210 증가</v>
      </c>
    </row>
    <row r="566" spans="1:10" ht="13.8" customHeight="1">
      <c r="A566" s="101">
        <f t="shared" si="32"/>
        <v>1234103</v>
      </c>
      <c r="B566" s="100" t="s">
        <v>397</v>
      </c>
      <c r="C566" s="101">
        <f>VLOOKUP(B566,WEAPON!$B:$D,3,0)</f>
        <v>12341</v>
      </c>
      <c r="D566" s="101">
        <f>COUNTIF($C$4:C566,C566)</f>
        <v>3</v>
      </c>
      <c r="E566" s="101">
        <v>8</v>
      </c>
      <c r="F566" s="101">
        <v>220</v>
      </c>
      <c r="G566" s="101">
        <v>0</v>
      </c>
      <c r="H566" s="122" t="str">
        <f t="shared" si="34"/>
        <v>WEAPON_SKILL_REINFORCE_NAME_12341</v>
      </c>
      <c r="I566" s="103" t="str">
        <f t="shared" si="35"/>
        <v>WEAPON_SKILL_REINFORCE_ICON_12341</v>
      </c>
      <c r="J566" s="100" t="str">
        <f t="shared" si="33"/>
        <v>방어력 220 증가</v>
      </c>
    </row>
    <row r="567" spans="1:10" ht="13.8" customHeight="1">
      <c r="A567" s="101">
        <f t="shared" si="32"/>
        <v>1234104</v>
      </c>
      <c r="B567" s="100" t="s">
        <v>397</v>
      </c>
      <c r="C567" s="101">
        <f>VLOOKUP(B567,WEAPON!$B:$D,3,0)</f>
        <v>12341</v>
      </c>
      <c r="D567" s="101">
        <f>COUNTIF($C$4:C567,C567)</f>
        <v>4</v>
      </c>
      <c r="E567" s="101">
        <v>8</v>
      </c>
      <c r="F567" s="101">
        <v>260</v>
      </c>
      <c r="G567" s="101">
        <v>0</v>
      </c>
      <c r="H567" s="122" t="str">
        <f t="shared" si="34"/>
        <v>WEAPON_SKILL_REINFORCE_NAME_12341</v>
      </c>
      <c r="I567" s="103" t="str">
        <f t="shared" si="35"/>
        <v>WEAPON_SKILL_REINFORCE_ICON_12341</v>
      </c>
      <c r="J567" s="100" t="str">
        <f t="shared" si="33"/>
        <v>방어력 260 증가</v>
      </c>
    </row>
    <row r="568" spans="1:10" ht="13.8" customHeight="1">
      <c r="A568" s="101">
        <f t="shared" si="32"/>
        <v>1234105</v>
      </c>
      <c r="B568" s="100" t="s">
        <v>397</v>
      </c>
      <c r="C568" s="101">
        <f>VLOOKUP(B568,WEAPON!$B:$D,3,0)</f>
        <v>12341</v>
      </c>
      <c r="D568" s="101">
        <f>COUNTIF($C$4:C568,C568)</f>
        <v>5</v>
      </c>
      <c r="E568" s="101">
        <v>8</v>
      </c>
      <c r="F568" s="101">
        <v>270</v>
      </c>
      <c r="G568" s="101">
        <v>0</v>
      </c>
      <c r="H568" s="122" t="str">
        <f t="shared" si="34"/>
        <v>WEAPON_SKILL_REINFORCE_NAME_12341</v>
      </c>
      <c r="I568" s="103" t="str">
        <f t="shared" si="35"/>
        <v>WEAPON_SKILL_REINFORCE_ICON_12341</v>
      </c>
      <c r="J568" s="100" t="str">
        <f t="shared" si="33"/>
        <v>방어력 270 증가</v>
      </c>
    </row>
    <row r="569" spans="1:10" ht="13.8" customHeight="1">
      <c r="A569" s="101">
        <f t="shared" si="32"/>
        <v>1234106</v>
      </c>
      <c r="B569" s="100" t="s">
        <v>397</v>
      </c>
      <c r="C569" s="101">
        <f>VLOOKUP(B569,WEAPON!$B:$D,3,0)</f>
        <v>12341</v>
      </c>
      <c r="D569" s="101">
        <f>COUNTIF($C$4:C569,C569)</f>
        <v>6</v>
      </c>
      <c r="E569" s="101">
        <v>8</v>
      </c>
      <c r="F569" s="101">
        <v>280</v>
      </c>
      <c r="G569" s="101">
        <v>0</v>
      </c>
      <c r="H569" s="122" t="str">
        <f t="shared" si="34"/>
        <v>WEAPON_SKILL_REINFORCE_NAME_12341</v>
      </c>
      <c r="I569" s="103" t="str">
        <f t="shared" si="35"/>
        <v>WEAPON_SKILL_REINFORCE_ICON_12341</v>
      </c>
      <c r="J569" s="100" t="str">
        <f t="shared" si="33"/>
        <v>방어력 280 증가</v>
      </c>
    </row>
    <row r="570" spans="1:10" ht="13.8" customHeight="1">
      <c r="A570" s="101">
        <f t="shared" si="32"/>
        <v>1234107</v>
      </c>
      <c r="B570" s="100" t="s">
        <v>397</v>
      </c>
      <c r="C570" s="101">
        <f>VLOOKUP(B570,WEAPON!$B:$D,3,0)</f>
        <v>12341</v>
      </c>
      <c r="D570" s="101">
        <f>COUNTIF($C$4:C570,C570)</f>
        <v>7</v>
      </c>
      <c r="E570" s="101">
        <v>8</v>
      </c>
      <c r="F570" s="101">
        <v>320</v>
      </c>
      <c r="G570" s="101">
        <v>0</v>
      </c>
      <c r="H570" s="122" t="str">
        <f t="shared" si="34"/>
        <v>WEAPON_SKILL_REINFORCE_NAME_12341</v>
      </c>
      <c r="I570" s="103" t="str">
        <f t="shared" si="35"/>
        <v>WEAPON_SKILL_REINFORCE_ICON_12341</v>
      </c>
      <c r="J570" s="100" t="str">
        <f t="shared" si="33"/>
        <v>방어력 320 증가</v>
      </c>
    </row>
    <row r="571" spans="1:10" ht="13.8" customHeight="1">
      <c r="A571" s="101">
        <f t="shared" si="32"/>
        <v>1234108</v>
      </c>
      <c r="B571" s="100" t="s">
        <v>397</v>
      </c>
      <c r="C571" s="101">
        <f>VLOOKUP(B571,WEAPON!$B:$D,3,0)</f>
        <v>12341</v>
      </c>
      <c r="D571" s="101">
        <f>COUNTIF($C$4:C571,C571)</f>
        <v>8</v>
      </c>
      <c r="E571" s="101">
        <v>8</v>
      </c>
      <c r="F571" s="101">
        <v>330</v>
      </c>
      <c r="G571" s="101">
        <v>0</v>
      </c>
      <c r="H571" s="122" t="str">
        <f t="shared" si="34"/>
        <v>WEAPON_SKILL_REINFORCE_NAME_12341</v>
      </c>
      <c r="I571" s="103" t="str">
        <f t="shared" si="35"/>
        <v>WEAPON_SKILL_REINFORCE_ICON_12341</v>
      </c>
      <c r="J571" s="100" t="str">
        <f t="shared" si="33"/>
        <v>방어력 330 증가</v>
      </c>
    </row>
    <row r="572" spans="1:10" ht="13.8" customHeight="1">
      <c r="A572" s="101">
        <f t="shared" si="32"/>
        <v>1234109</v>
      </c>
      <c r="B572" s="100" t="s">
        <v>397</v>
      </c>
      <c r="C572" s="101">
        <f>VLOOKUP(B572,WEAPON!$B:$D,3,0)</f>
        <v>12341</v>
      </c>
      <c r="D572" s="101">
        <f>COUNTIF($C$4:C572,C572)</f>
        <v>9</v>
      </c>
      <c r="E572" s="101">
        <v>8</v>
      </c>
      <c r="F572" s="101">
        <v>340</v>
      </c>
      <c r="G572" s="101">
        <v>0</v>
      </c>
      <c r="H572" s="122" t="str">
        <f t="shared" si="34"/>
        <v>WEAPON_SKILL_REINFORCE_NAME_12341</v>
      </c>
      <c r="I572" s="103" t="str">
        <f t="shared" si="35"/>
        <v>WEAPON_SKILL_REINFORCE_ICON_12341</v>
      </c>
      <c r="J572" s="100" t="str">
        <f t="shared" si="33"/>
        <v>방어력 340 증가</v>
      </c>
    </row>
    <row r="573" spans="1:10" ht="13.8" customHeight="1">
      <c r="A573" s="101">
        <f t="shared" si="32"/>
        <v>1234110</v>
      </c>
      <c r="B573" s="100" t="s">
        <v>397</v>
      </c>
      <c r="C573" s="101">
        <f>VLOOKUP(B573,WEAPON!$B:$D,3,0)</f>
        <v>12341</v>
      </c>
      <c r="D573" s="101">
        <f>COUNTIF($C$4:C573,C573)</f>
        <v>10</v>
      </c>
      <c r="E573" s="101">
        <v>8</v>
      </c>
      <c r="F573" s="101">
        <v>380</v>
      </c>
      <c r="G573" s="101">
        <v>0</v>
      </c>
      <c r="H573" s="122" t="str">
        <f t="shared" si="34"/>
        <v>WEAPON_SKILL_REINFORCE_NAME_12341</v>
      </c>
      <c r="I573" s="103" t="str">
        <f t="shared" si="35"/>
        <v>WEAPON_SKILL_REINFORCE_ICON_12341</v>
      </c>
      <c r="J573" s="100" t="str">
        <f t="shared" si="33"/>
        <v>방어력 380 증가</v>
      </c>
    </row>
    <row r="574" spans="1:10" ht="13.8" customHeight="1">
      <c r="A574" s="101">
        <f t="shared" si="32"/>
        <v>2311701</v>
      </c>
      <c r="B574" s="100" t="s">
        <v>3351</v>
      </c>
      <c r="C574" s="101">
        <f>VLOOKUP(B574,WEAPON!$B:$D,3,0)</f>
        <v>23117</v>
      </c>
      <c r="D574" s="101">
        <f>COUNTIF($C$4:C574,C574)</f>
        <v>1</v>
      </c>
      <c r="E574" s="101">
        <v>11</v>
      </c>
      <c r="F574" s="101">
        <v>973</v>
      </c>
      <c r="G574" s="101">
        <v>0</v>
      </c>
      <c r="H574" s="122" t="str">
        <f t="shared" si="34"/>
        <v>WEAPON_SKILL_REINFORCE_NAME_23117</v>
      </c>
      <c r="I574" s="103" t="str">
        <f t="shared" si="35"/>
        <v>WEAPON_SKILL_REINFORCE_ICON_23117</v>
      </c>
      <c r="J574" s="100" t="str">
        <f t="shared" si="33"/>
        <v>치유력 973 증가</v>
      </c>
    </row>
    <row r="575" spans="1:10" ht="13.8" customHeight="1">
      <c r="A575" s="101">
        <f t="shared" si="32"/>
        <v>2311702</v>
      </c>
      <c r="B575" s="100" t="s">
        <v>3351</v>
      </c>
      <c r="C575" s="101">
        <f>VLOOKUP(B575,WEAPON!$B:$D,3,0)</f>
        <v>23117</v>
      </c>
      <c r="D575" s="101">
        <f>COUNTIF($C$4:C575,C575)</f>
        <v>2</v>
      </c>
      <c r="E575" s="101">
        <v>11</v>
      </c>
      <c r="F575" s="101">
        <v>1022</v>
      </c>
      <c r="G575" s="101">
        <v>0</v>
      </c>
      <c r="H575" s="122" t="str">
        <f t="shared" si="34"/>
        <v>WEAPON_SKILL_REINFORCE_NAME_23117</v>
      </c>
      <c r="I575" s="103" t="str">
        <f t="shared" si="35"/>
        <v>WEAPON_SKILL_REINFORCE_ICON_23117</v>
      </c>
      <c r="J575" s="100" t="str">
        <f t="shared" si="33"/>
        <v>치유력 1022 증가</v>
      </c>
    </row>
    <row r="576" spans="1:10" ht="13.8" customHeight="1">
      <c r="A576" s="101">
        <f t="shared" si="32"/>
        <v>2311703</v>
      </c>
      <c r="B576" s="100" t="s">
        <v>3351</v>
      </c>
      <c r="C576" s="101">
        <f>VLOOKUP(B576,WEAPON!$B:$D,3,0)</f>
        <v>23117</v>
      </c>
      <c r="D576" s="101">
        <f>COUNTIF($C$4:C576,C576)</f>
        <v>3</v>
      </c>
      <c r="E576" s="101">
        <v>11</v>
      </c>
      <c r="F576" s="101">
        <v>1070</v>
      </c>
      <c r="G576" s="101">
        <v>0</v>
      </c>
      <c r="H576" s="122" t="str">
        <f t="shared" si="34"/>
        <v>WEAPON_SKILL_REINFORCE_NAME_23117</v>
      </c>
      <c r="I576" s="103" t="str">
        <f t="shared" si="35"/>
        <v>WEAPON_SKILL_REINFORCE_ICON_23117</v>
      </c>
      <c r="J576" s="100" t="str">
        <f t="shared" si="33"/>
        <v>치유력 1070 증가</v>
      </c>
    </row>
    <row r="577" spans="1:10" ht="13.8" customHeight="1">
      <c r="A577" s="101">
        <f t="shared" si="32"/>
        <v>2311704</v>
      </c>
      <c r="B577" s="100" t="s">
        <v>3351</v>
      </c>
      <c r="C577" s="101">
        <f>VLOOKUP(B577,WEAPON!$B:$D,3,0)</f>
        <v>23117</v>
      </c>
      <c r="D577" s="101">
        <f>COUNTIF($C$4:C577,C577)</f>
        <v>4</v>
      </c>
      <c r="E577" s="101">
        <v>11</v>
      </c>
      <c r="F577" s="101">
        <v>1265</v>
      </c>
      <c r="G577" s="101">
        <v>0</v>
      </c>
      <c r="H577" s="122" t="str">
        <f t="shared" si="34"/>
        <v>WEAPON_SKILL_REINFORCE_NAME_23117</v>
      </c>
      <c r="I577" s="103" t="str">
        <f t="shared" si="35"/>
        <v>WEAPON_SKILL_REINFORCE_ICON_23117</v>
      </c>
      <c r="J577" s="100" t="str">
        <f t="shared" si="33"/>
        <v>치유력 1265 증가</v>
      </c>
    </row>
    <row r="578" spans="1:10" ht="13.8" customHeight="1">
      <c r="A578" s="101">
        <f t="shared" si="32"/>
        <v>2311705</v>
      </c>
      <c r="B578" s="100" t="s">
        <v>3351</v>
      </c>
      <c r="C578" s="101">
        <f>VLOOKUP(B578,WEAPON!$B:$D,3,0)</f>
        <v>23117</v>
      </c>
      <c r="D578" s="101">
        <f>COUNTIF($C$4:C578,C578)</f>
        <v>5</v>
      </c>
      <c r="E578" s="101">
        <v>11</v>
      </c>
      <c r="F578" s="101">
        <v>1313</v>
      </c>
      <c r="G578" s="101">
        <v>0</v>
      </c>
      <c r="H578" s="122" t="str">
        <f t="shared" si="34"/>
        <v>WEAPON_SKILL_REINFORCE_NAME_23117</v>
      </c>
      <c r="I578" s="103" t="str">
        <f t="shared" si="35"/>
        <v>WEAPON_SKILL_REINFORCE_ICON_23117</v>
      </c>
      <c r="J578" s="100" t="str">
        <f t="shared" si="33"/>
        <v>치유력 1313 증가</v>
      </c>
    </row>
    <row r="579" spans="1:10" ht="13.8" customHeight="1">
      <c r="A579" s="101">
        <f t="shared" si="32"/>
        <v>2311706</v>
      </c>
      <c r="B579" s="100" t="s">
        <v>3351</v>
      </c>
      <c r="C579" s="101">
        <f>VLOOKUP(B579,WEAPON!$B:$D,3,0)</f>
        <v>23117</v>
      </c>
      <c r="D579" s="101">
        <f>COUNTIF($C$4:C579,C579)</f>
        <v>6</v>
      </c>
      <c r="E579" s="101">
        <v>11</v>
      </c>
      <c r="F579" s="101">
        <v>1362</v>
      </c>
      <c r="G579" s="101">
        <v>0</v>
      </c>
      <c r="H579" s="122" t="str">
        <f t="shared" si="34"/>
        <v>WEAPON_SKILL_REINFORCE_NAME_23117</v>
      </c>
      <c r="I579" s="103" t="str">
        <f t="shared" si="35"/>
        <v>WEAPON_SKILL_REINFORCE_ICON_23117</v>
      </c>
      <c r="J579" s="100" t="str">
        <f t="shared" si="33"/>
        <v>치유력 1362 증가</v>
      </c>
    </row>
    <row r="580" spans="1:10" ht="13.8" customHeight="1">
      <c r="A580" s="101">
        <f t="shared" ref="A580:A643" si="36">C580*스킬_강화_그룹_단위+D580</f>
        <v>2311707</v>
      </c>
      <c r="B580" s="100" t="s">
        <v>3351</v>
      </c>
      <c r="C580" s="101">
        <f>VLOOKUP(B580,WEAPON!$B:$D,3,0)</f>
        <v>23117</v>
      </c>
      <c r="D580" s="101">
        <f>COUNTIF($C$4:C580,C580)</f>
        <v>7</v>
      </c>
      <c r="E580" s="101">
        <v>11</v>
      </c>
      <c r="F580" s="101">
        <v>1556</v>
      </c>
      <c r="G580" s="101">
        <v>0</v>
      </c>
      <c r="H580" s="122" t="str">
        <f t="shared" si="34"/>
        <v>WEAPON_SKILL_REINFORCE_NAME_23117</v>
      </c>
      <c r="I580" s="103" t="str">
        <f t="shared" si="35"/>
        <v>WEAPON_SKILL_REINFORCE_ICON_23117</v>
      </c>
      <c r="J580" s="100" t="str">
        <f t="shared" ref="J580:J643" si="37">VLOOKUP(E580,SKILL_TYPE,2,0)&amp;" "&amp;IF(G580=0,F580,F580/100&amp;"%")&amp;" 증가"</f>
        <v>치유력 1556 증가</v>
      </c>
    </row>
    <row r="581" spans="1:10" ht="13.8" customHeight="1">
      <c r="A581" s="101">
        <f t="shared" si="36"/>
        <v>2311708</v>
      </c>
      <c r="B581" s="100" t="s">
        <v>3351</v>
      </c>
      <c r="C581" s="101">
        <f>VLOOKUP(B581,WEAPON!$B:$D,3,0)</f>
        <v>23117</v>
      </c>
      <c r="D581" s="101">
        <f>COUNTIF($C$4:C581,C581)</f>
        <v>8</v>
      </c>
      <c r="E581" s="101">
        <v>11</v>
      </c>
      <c r="F581" s="101">
        <v>1605</v>
      </c>
      <c r="G581" s="101">
        <v>0</v>
      </c>
      <c r="H581" s="122" t="str">
        <f t="shared" ref="H581:H644" si="38">"WEAPON_SKILL_REINFORCE_NAME_"&amp;C581</f>
        <v>WEAPON_SKILL_REINFORCE_NAME_23117</v>
      </c>
      <c r="I581" s="103" t="str">
        <f t="shared" ref="I581:I644" si="39">"WEAPON_SKILL_REINFORCE_ICON_"&amp;C581</f>
        <v>WEAPON_SKILL_REINFORCE_ICON_23117</v>
      </c>
      <c r="J581" s="100" t="str">
        <f t="shared" si="37"/>
        <v>치유력 1605 증가</v>
      </c>
    </row>
    <row r="582" spans="1:10" ht="13.8" customHeight="1">
      <c r="A582" s="101">
        <f t="shared" si="36"/>
        <v>2311709</v>
      </c>
      <c r="B582" s="100" t="s">
        <v>3351</v>
      </c>
      <c r="C582" s="101">
        <f>VLOOKUP(B582,WEAPON!$B:$D,3,0)</f>
        <v>23117</v>
      </c>
      <c r="D582" s="101">
        <f>COUNTIF($C$4:C582,C582)</f>
        <v>9</v>
      </c>
      <c r="E582" s="101">
        <v>11</v>
      </c>
      <c r="F582" s="101">
        <v>1654</v>
      </c>
      <c r="G582" s="101">
        <v>0</v>
      </c>
      <c r="H582" s="122" t="str">
        <f t="shared" si="38"/>
        <v>WEAPON_SKILL_REINFORCE_NAME_23117</v>
      </c>
      <c r="I582" s="103" t="str">
        <f t="shared" si="39"/>
        <v>WEAPON_SKILL_REINFORCE_ICON_23117</v>
      </c>
      <c r="J582" s="100" t="str">
        <f t="shared" si="37"/>
        <v>치유력 1654 증가</v>
      </c>
    </row>
    <row r="583" spans="1:10" ht="13.8" customHeight="1">
      <c r="A583" s="101">
        <f t="shared" si="36"/>
        <v>2311710</v>
      </c>
      <c r="B583" s="100" t="s">
        <v>3351</v>
      </c>
      <c r="C583" s="101">
        <f>VLOOKUP(B583,WEAPON!$B:$D,3,0)</f>
        <v>23117</v>
      </c>
      <c r="D583" s="101">
        <f>COUNTIF($C$4:C583,C583)</f>
        <v>10</v>
      </c>
      <c r="E583" s="101">
        <v>11</v>
      </c>
      <c r="F583" s="101">
        <v>1848</v>
      </c>
      <c r="G583" s="101">
        <v>0</v>
      </c>
      <c r="H583" s="122" t="str">
        <f t="shared" si="38"/>
        <v>WEAPON_SKILL_REINFORCE_NAME_23117</v>
      </c>
      <c r="I583" s="103" t="str">
        <f t="shared" si="39"/>
        <v>WEAPON_SKILL_REINFORCE_ICON_23117</v>
      </c>
      <c r="J583" s="100" t="str">
        <f t="shared" si="37"/>
        <v>치유력 1848 증가</v>
      </c>
    </row>
    <row r="584" spans="1:10" ht="13.8" customHeight="1">
      <c r="A584" s="101">
        <f t="shared" si="36"/>
        <v>2321801</v>
      </c>
      <c r="B584" s="100" t="s">
        <v>401</v>
      </c>
      <c r="C584" s="101">
        <f>VLOOKUP(B584,WEAPON!$B:$D,3,0)</f>
        <v>23218</v>
      </c>
      <c r="D584" s="101">
        <f>COUNTIF($C$4:C584,C584)</f>
        <v>1</v>
      </c>
      <c r="E584" s="101">
        <v>11</v>
      </c>
      <c r="F584" s="101">
        <v>942</v>
      </c>
      <c r="G584" s="101">
        <v>0</v>
      </c>
      <c r="H584" s="122" t="str">
        <f t="shared" si="38"/>
        <v>WEAPON_SKILL_REINFORCE_NAME_23218</v>
      </c>
      <c r="I584" s="103" t="str">
        <f t="shared" si="39"/>
        <v>WEAPON_SKILL_REINFORCE_ICON_23218</v>
      </c>
      <c r="J584" s="100" t="str">
        <f t="shared" si="37"/>
        <v>치유력 942 증가</v>
      </c>
    </row>
    <row r="585" spans="1:10" ht="13.8" customHeight="1">
      <c r="A585" s="101">
        <f t="shared" si="36"/>
        <v>2321802</v>
      </c>
      <c r="B585" s="100" t="s">
        <v>401</v>
      </c>
      <c r="C585" s="101">
        <f>VLOOKUP(B585,WEAPON!$B:$D,3,0)</f>
        <v>23218</v>
      </c>
      <c r="D585" s="101">
        <f>COUNTIF($C$4:C585,C585)</f>
        <v>2</v>
      </c>
      <c r="E585" s="101">
        <v>11</v>
      </c>
      <c r="F585" s="101">
        <v>989</v>
      </c>
      <c r="G585" s="101">
        <v>0</v>
      </c>
      <c r="H585" s="122" t="str">
        <f t="shared" si="38"/>
        <v>WEAPON_SKILL_REINFORCE_NAME_23218</v>
      </c>
      <c r="I585" s="103" t="str">
        <f t="shared" si="39"/>
        <v>WEAPON_SKILL_REINFORCE_ICON_23218</v>
      </c>
      <c r="J585" s="100" t="str">
        <f t="shared" si="37"/>
        <v>치유력 989 증가</v>
      </c>
    </row>
    <row r="586" spans="1:10" ht="13.8" customHeight="1">
      <c r="A586" s="101">
        <f t="shared" si="36"/>
        <v>2321803</v>
      </c>
      <c r="B586" s="100" t="s">
        <v>401</v>
      </c>
      <c r="C586" s="101">
        <f>VLOOKUP(B586,WEAPON!$B:$D,3,0)</f>
        <v>23218</v>
      </c>
      <c r="D586" s="101">
        <f>COUNTIF($C$4:C586,C586)</f>
        <v>3</v>
      </c>
      <c r="E586" s="101">
        <v>11</v>
      </c>
      <c r="F586" s="101">
        <v>1036</v>
      </c>
      <c r="G586" s="101">
        <v>0</v>
      </c>
      <c r="H586" s="122" t="str">
        <f t="shared" si="38"/>
        <v>WEAPON_SKILL_REINFORCE_NAME_23218</v>
      </c>
      <c r="I586" s="103" t="str">
        <f t="shared" si="39"/>
        <v>WEAPON_SKILL_REINFORCE_ICON_23218</v>
      </c>
      <c r="J586" s="100" t="str">
        <f t="shared" si="37"/>
        <v>치유력 1036 증가</v>
      </c>
    </row>
    <row r="587" spans="1:10" ht="13.8" customHeight="1">
      <c r="A587" s="101">
        <f t="shared" si="36"/>
        <v>2321804</v>
      </c>
      <c r="B587" s="100" t="s">
        <v>401</v>
      </c>
      <c r="C587" s="101">
        <f>VLOOKUP(B587,WEAPON!$B:$D,3,0)</f>
        <v>23218</v>
      </c>
      <c r="D587" s="101">
        <f>COUNTIF($C$4:C587,C587)</f>
        <v>4</v>
      </c>
      <c r="E587" s="101">
        <v>11</v>
      </c>
      <c r="F587" s="101">
        <v>1225</v>
      </c>
      <c r="G587" s="101">
        <v>0</v>
      </c>
      <c r="H587" s="122" t="str">
        <f t="shared" si="38"/>
        <v>WEAPON_SKILL_REINFORCE_NAME_23218</v>
      </c>
      <c r="I587" s="103" t="str">
        <f t="shared" si="39"/>
        <v>WEAPON_SKILL_REINFORCE_ICON_23218</v>
      </c>
      <c r="J587" s="100" t="str">
        <f t="shared" si="37"/>
        <v>치유력 1225 증가</v>
      </c>
    </row>
    <row r="588" spans="1:10" ht="13.8" customHeight="1">
      <c r="A588" s="101">
        <f t="shared" si="36"/>
        <v>2321805</v>
      </c>
      <c r="B588" s="100" t="s">
        <v>401</v>
      </c>
      <c r="C588" s="101">
        <f>VLOOKUP(B588,WEAPON!$B:$D,3,0)</f>
        <v>23218</v>
      </c>
      <c r="D588" s="101">
        <f>COUNTIF($C$4:C588,C588)</f>
        <v>5</v>
      </c>
      <c r="E588" s="101">
        <v>11</v>
      </c>
      <c r="F588" s="101">
        <v>1272</v>
      </c>
      <c r="G588" s="101">
        <v>0</v>
      </c>
      <c r="H588" s="122" t="str">
        <f t="shared" si="38"/>
        <v>WEAPON_SKILL_REINFORCE_NAME_23218</v>
      </c>
      <c r="I588" s="103" t="str">
        <f t="shared" si="39"/>
        <v>WEAPON_SKILL_REINFORCE_ICON_23218</v>
      </c>
      <c r="J588" s="100" t="str">
        <f t="shared" si="37"/>
        <v>치유력 1272 증가</v>
      </c>
    </row>
    <row r="589" spans="1:10" ht="13.8" customHeight="1">
      <c r="A589" s="101">
        <f t="shared" si="36"/>
        <v>2321806</v>
      </c>
      <c r="B589" s="100" t="s">
        <v>401</v>
      </c>
      <c r="C589" s="101">
        <f>VLOOKUP(B589,WEAPON!$B:$D,3,0)</f>
        <v>23218</v>
      </c>
      <c r="D589" s="101">
        <f>COUNTIF($C$4:C589,C589)</f>
        <v>6</v>
      </c>
      <c r="E589" s="101">
        <v>11</v>
      </c>
      <c r="F589" s="101">
        <v>1319</v>
      </c>
      <c r="G589" s="101">
        <v>0</v>
      </c>
      <c r="H589" s="122" t="str">
        <f t="shared" si="38"/>
        <v>WEAPON_SKILL_REINFORCE_NAME_23218</v>
      </c>
      <c r="I589" s="103" t="str">
        <f t="shared" si="39"/>
        <v>WEAPON_SKILL_REINFORCE_ICON_23218</v>
      </c>
      <c r="J589" s="100" t="str">
        <f t="shared" si="37"/>
        <v>치유력 1319 증가</v>
      </c>
    </row>
    <row r="590" spans="1:10" ht="13.8" customHeight="1">
      <c r="A590" s="101">
        <f t="shared" si="36"/>
        <v>2321807</v>
      </c>
      <c r="B590" s="100" t="s">
        <v>401</v>
      </c>
      <c r="C590" s="101">
        <f>VLOOKUP(B590,WEAPON!$B:$D,3,0)</f>
        <v>23218</v>
      </c>
      <c r="D590" s="101">
        <f>COUNTIF($C$4:C590,C590)</f>
        <v>7</v>
      </c>
      <c r="E590" s="101">
        <v>11</v>
      </c>
      <c r="F590" s="101">
        <v>1507</v>
      </c>
      <c r="G590" s="101">
        <v>0</v>
      </c>
      <c r="H590" s="122" t="str">
        <f t="shared" si="38"/>
        <v>WEAPON_SKILL_REINFORCE_NAME_23218</v>
      </c>
      <c r="I590" s="103" t="str">
        <f t="shared" si="39"/>
        <v>WEAPON_SKILL_REINFORCE_ICON_23218</v>
      </c>
      <c r="J590" s="100" t="str">
        <f t="shared" si="37"/>
        <v>치유력 1507 증가</v>
      </c>
    </row>
    <row r="591" spans="1:10" ht="13.8" customHeight="1">
      <c r="A591" s="101">
        <f t="shared" si="36"/>
        <v>2321808</v>
      </c>
      <c r="B591" s="100" t="s">
        <v>401</v>
      </c>
      <c r="C591" s="101">
        <f>VLOOKUP(B591,WEAPON!$B:$D,3,0)</f>
        <v>23218</v>
      </c>
      <c r="D591" s="101">
        <f>COUNTIF($C$4:C591,C591)</f>
        <v>8</v>
      </c>
      <c r="E591" s="101">
        <v>11</v>
      </c>
      <c r="F591" s="101">
        <v>1554</v>
      </c>
      <c r="G591" s="101">
        <v>0</v>
      </c>
      <c r="H591" s="122" t="str">
        <f t="shared" si="38"/>
        <v>WEAPON_SKILL_REINFORCE_NAME_23218</v>
      </c>
      <c r="I591" s="103" t="str">
        <f t="shared" si="39"/>
        <v>WEAPON_SKILL_REINFORCE_ICON_23218</v>
      </c>
      <c r="J591" s="100" t="str">
        <f t="shared" si="37"/>
        <v>치유력 1554 증가</v>
      </c>
    </row>
    <row r="592" spans="1:10" ht="13.8" customHeight="1">
      <c r="A592" s="101">
        <f t="shared" si="36"/>
        <v>2321809</v>
      </c>
      <c r="B592" s="100" t="s">
        <v>401</v>
      </c>
      <c r="C592" s="101">
        <f>VLOOKUP(B592,WEAPON!$B:$D,3,0)</f>
        <v>23218</v>
      </c>
      <c r="D592" s="101">
        <f>COUNTIF($C$4:C592,C592)</f>
        <v>9</v>
      </c>
      <c r="E592" s="101">
        <v>11</v>
      </c>
      <c r="F592" s="101">
        <v>1601</v>
      </c>
      <c r="G592" s="101">
        <v>0</v>
      </c>
      <c r="H592" s="122" t="str">
        <f t="shared" si="38"/>
        <v>WEAPON_SKILL_REINFORCE_NAME_23218</v>
      </c>
      <c r="I592" s="103" t="str">
        <f t="shared" si="39"/>
        <v>WEAPON_SKILL_REINFORCE_ICON_23218</v>
      </c>
      <c r="J592" s="100" t="str">
        <f t="shared" si="37"/>
        <v>치유력 1601 증가</v>
      </c>
    </row>
    <row r="593" spans="1:10" ht="13.8" customHeight="1">
      <c r="A593" s="101">
        <f t="shared" si="36"/>
        <v>2321810</v>
      </c>
      <c r="B593" s="100" t="s">
        <v>401</v>
      </c>
      <c r="C593" s="101">
        <f>VLOOKUP(B593,WEAPON!$B:$D,3,0)</f>
        <v>23218</v>
      </c>
      <c r="D593" s="101">
        <f>COUNTIF($C$4:C593,C593)</f>
        <v>10</v>
      </c>
      <c r="E593" s="101">
        <v>11</v>
      </c>
      <c r="F593" s="101">
        <v>1790</v>
      </c>
      <c r="G593" s="101">
        <v>0</v>
      </c>
      <c r="H593" s="122" t="str">
        <f t="shared" si="38"/>
        <v>WEAPON_SKILL_REINFORCE_NAME_23218</v>
      </c>
      <c r="I593" s="103" t="str">
        <f t="shared" si="39"/>
        <v>WEAPON_SKILL_REINFORCE_ICON_23218</v>
      </c>
      <c r="J593" s="100" t="str">
        <f t="shared" si="37"/>
        <v>치유력 1790 증가</v>
      </c>
    </row>
    <row r="594" spans="1:10" ht="13.8" customHeight="1">
      <c r="A594" s="101">
        <f t="shared" si="36"/>
        <v>1134201</v>
      </c>
      <c r="B594" s="100" t="s">
        <v>403</v>
      </c>
      <c r="C594" s="101">
        <f>VLOOKUP(B594,WEAPON!$B:$D,3,0)</f>
        <v>11342</v>
      </c>
      <c r="D594" s="101">
        <f>COUNTIF($C$4:C594,C594)</f>
        <v>1</v>
      </c>
      <c r="E594" s="101">
        <v>22</v>
      </c>
      <c r="F594" s="101">
        <v>2</v>
      </c>
      <c r="G594" s="101">
        <v>0</v>
      </c>
      <c r="H594" s="122" t="str">
        <f t="shared" si="38"/>
        <v>WEAPON_SKILL_REINFORCE_NAME_11342</v>
      </c>
      <c r="I594" s="103" t="str">
        <f t="shared" si="39"/>
        <v>WEAPON_SKILL_REINFORCE_ICON_11342</v>
      </c>
      <c r="J594" s="100" t="str">
        <f t="shared" si="37"/>
        <v>장탄 수 2 증가</v>
      </c>
    </row>
    <row r="595" spans="1:10" ht="13.8" customHeight="1">
      <c r="A595" s="101">
        <f t="shared" si="36"/>
        <v>1134202</v>
      </c>
      <c r="B595" s="100" t="s">
        <v>403</v>
      </c>
      <c r="C595" s="101">
        <f>VLOOKUP(B595,WEAPON!$B:$D,3,0)</f>
        <v>11342</v>
      </c>
      <c r="D595" s="101">
        <f>COUNTIF($C$4:C595,C595)</f>
        <v>2</v>
      </c>
      <c r="E595" s="101">
        <v>22</v>
      </c>
      <c r="F595" s="101">
        <v>2</v>
      </c>
      <c r="G595" s="101">
        <v>0</v>
      </c>
      <c r="H595" s="122" t="str">
        <f t="shared" si="38"/>
        <v>WEAPON_SKILL_REINFORCE_NAME_11342</v>
      </c>
      <c r="I595" s="103" t="str">
        <f t="shared" si="39"/>
        <v>WEAPON_SKILL_REINFORCE_ICON_11342</v>
      </c>
      <c r="J595" s="100" t="str">
        <f t="shared" si="37"/>
        <v>장탄 수 2 증가</v>
      </c>
    </row>
    <row r="596" spans="1:10" ht="13.8" customHeight="1">
      <c r="A596" s="101">
        <f t="shared" si="36"/>
        <v>1134203</v>
      </c>
      <c r="B596" s="100" t="s">
        <v>403</v>
      </c>
      <c r="C596" s="101">
        <f>VLOOKUP(B596,WEAPON!$B:$D,3,0)</f>
        <v>11342</v>
      </c>
      <c r="D596" s="101">
        <f>COUNTIF($C$4:C596,C596)</f>
        <v>3</v>
      </c>
      <c r="E596" s="101">
        <v>22</v>
      </c>
      <c r="F596" s="101">
        <v>2</v>
      </c>
      <c r="G596" s="101">
        <v>0</v>
      </c>
      <c r="H596" s="122" t="str">
        <f t="shared" si="38"/>
        <v>WEAPON_SKILL_REINFORCE_NAME_11342</v>
      </c>
      <c r="I596" s="103" t="str">
        <f t="shared" si="39"/>
        <v>WEAPON_SKILL_REINFORCE_ICON_11342</v>
      </c>
      <c r="J596" s="100" t="str">
        <f t="shared" si="37"/>
        <v>장탄 수 2 증가</v>
      </c>
    </row>
    <row r="597" spans="1:10" ht="13.8" customHeight="1">
      <c r="A597" s="101">
        <f t="shared" si="36"/>
        <v>1134204</v>
      </c>
      <c r="B597" s="100" t="s">
        <v>403</v>
      </c>
      <c r="C597" s="101">
        <f>VLOOKUP(B597,WEAPON!$B:$D,3,0)</f>
        <v>11342</v>
      </c>
      <c r="D597" s="101">
        <f>COUNTIF($C$4:C597,C597)</f>
        <v>4</v>
      </c>
      <c r="E597" s="101">
        <v>22</v>
      </c>
      <c r="F597" s="101">
        <v>3</v>
      </c>
      <c r="G597" s="101">
        <v>0</v>
      </c>
      <c r="H597" s="122" t="str">
        <f t="shared" si="38"/>
        <v>WEAPON_SKILL_REINFORCE_NAME_11342</v>
      </c>
      <c r="I597" s="103" t="str">
        <f t="shared" si="39"/>
        <v>WEAPON_SKILL_REINFORCE_ICON_11342</v>
      </c>
      <c r="J597" s="100" t="str">
        <f t="shared" si="37"/>
        <v>장탄 수 3 증가</v>
      </c>
    </row>
    <row r="598" spans="1:10" ht="13.8" customHeight="1">
      <c r="A598" s="101">
        <f t="shared" si="36"/>
        <v>1134205</v>
      </c>
      <c r="B598" s="100" t="s">
        <v>403</v>
      </c>
      <c r="C598" s="101">
        <f>VLOOKUP(B598,WEAPON!$B:$D,3,0)</f>
        <v>11342</v>
      </c>
      <c r="D598" s="101">
        <f>COUNTIF($C$4:C598,C598)</f>
        <v>5</v>
      </c>
      <c r="E598" s="101">
        <v>22</v>
      </c>
      <c r="F598" s="101">
        <v>3</v>
      </c>
      <c r="G598" s="101">
        <v>0</v>
      </c>
      <c r="H598" s="122" t="str">
        <f t="shared" si="38"/>
        <v>WEAPON_SKILL_REINFORCE_NAME_11342</v>
      </c>
      <c r="I598" s="103" t="str">
        <f t="shared" si="39"/>
        <v>WEAPON_SKILL_REINFORCE_ICON_11342</v>
      </c>
      <c r="J598" s="100" t="str">
        <f t="shared" si="37"/>
        <v>장탄 수 3 증가</v>
      </c>
    </row>
    <row r="599" spans="1:10" ht="13.8" customHeight="1">
      <c r="A599" s="101">
        <f t="shared" si="36"/>
        <v>1134206</v>
      </c>
      <c r="B599" s="100" t="s">
        <v>403</v>
      </c>
      <c r="C599" s="101">
        <f>VLOOKUP(B599,WEAPON!$B:$D,3,0)</f>
        <v>11342</v>
      </c>
      <c r="D599" s="101">
        <f>COUNTIF($C$4:C599,C599)</f>
        <v>6</v>
      </c>
      <c r="E599" s="101">
        <v>22</v>
      </c>
      <c r="F599" s="101">
        <v>3</v>
      </c>
      <c r="G599" s="101">
        <v>0</v>
      </c>
      <c r="H599" s="122" t="str">
        <f t="shared" si="38"/>
        <v>WEAPON_SKILL_REINFORCE_NAME_11342</v>
      </c>
      <c r="I599" s="103" t="str">
        <f t="shared" si="39"/>
        <v>WEAPON_SKILL_REINFORCE_ICON_11342</v>
      </c>
      <c r="J599" s="100" t="str">
        <f t="shared" si="37"/>
        <v>장탄 수 3 증가</v>
      </c>
    </row>
    <row r="600" spans="1:10" ht="13.8" customHeight="1">
      <c r="A600" s="101">
        <f t="shared" si="36"/>
        <v>1134207</v>
      </c>
      <c r="B600" s="100" t="s">
        <v>403</v>
      </c>
      <c r="C600" s="101">
        <f>VLOOKUP(B600,WEAPON!$B:$D,3,0)</f>
        <v>11342</v>
      </c>
      <c r="D600" s="101">
        <f>COUNTIF($C$4:C600,C600)</f>
        <v>7</v>
      </c>
      <c r="E600" s="101">
        <v>22</v>
      </c>
      <c r="F600" s="101">
        <v>3</v>
      </c>
      <c r="G600" s="101">
        <v>0</v>
      </c>
      <c r="H600" s="122" t="str">
        <f t="shared" si="38"/>
        <v>WEAPON_SKILL_REINFORCE_NAME_11342</v>
      </c>
      <c r="I600" s="103" t="str">
        <f t="shared" si="39"/>
        <v>WEAPON_SKILL_REINFORCE_ICON_11342</v>
      </c>
      <c r="J600" s="100" t="str">
        <f t="shared" si="37"/>
        <v>장탄 수 3 증가</v>
      </c>
    </row>
    <row r="601" spans="1:10" ht="13.8" customHeight="1">
      <c r="A601" s="101">
        <f t="shared" si="36"/>
        <v>1134208</v>
      </c>
      <c r="B601" s="100" t="s">
        <v>403</v>
      </c>
      <c r="C601" s="101">
        <f>VLOOKUP(B601,WEAPON!$B:$D,3,0)</f>
        <v>11342</v>
      </c>
      <c r="D601" s="101">
        <f>COUNTIF($C$4:C601,C601)</f>
        <v>8</v>
      </c>
      <c r="E601" s="101">
        <v>22</v>
      </c>
      <c r="F601" s="101">
        <v>3</v>
      </c>
      <c r="G601" s="101">
        <v>0</v>
      </c>
      <c r="H601" s="122" t="str">
        <f t="shared" si="38"/>
        <v>WEAPON_SKILL_REINFORCE_NAME_11342</v>
      </c>
      <c r="I601" s="103" t="str">
        <f t="shared" si="39"/>
        <v>WEAPON_SKILL_REINFORCE_ICON_11342</v>
      </c>
      <c r="J601" s="100" t="str">
        <f t="shared" si="37"/>
        <v>장탄 수 3 증가</v>
      </c>
    </row>
    <row r="602" spans="1:10" ht="13.8" customHeight="1">
      <c r="A602" s="101">
        <f t="shared" si="36"/>
        <v>1134209</v>
      </c>
      <c r="B602" s="100" t="s">
        <v>403</v>
      </c>
      <c r="C602" s="101">
        <f>VLOOKUP(B602,WEAPON!$B:$D,3,0)</f>
        <v>11342</v>
      </c>
      <c r="D602" s="101">
        <f>COUNTIF($C$4:C602,C602)</f>
        <v>9</v>
      </c>
      <c r="E602" s="101">
        <v>22</v>
      </c>
      <c r="F602" s="101">
        <v>3</v>
      </c>
      <c r="G602" s="101">
        <v>0</v>
      </c>
      <c r="H602" s="122" t="str">
        <f t="shared" si="38"/>
        <v>WEAPON_SKILL_REINFORCE_NAME_11342</v>
      </c>
      <c r="I602" s="103" t="str">
        <f t="shared" si="39"/>
        <v>WEAPON_SKILL_REINFORCE_ICON_11342</v>
      </c>
      <c r="J602" s="100" t="str">
        <f t="shared" si="37"/>
        <v>장탄 수 3 증가</v>
      </c>
    </row>
    <row r="603" spans="1:10" ht="13.8" customHeight="1">
      <c r="A603" s="101">
        <f t="shared" si="36"/>
        <v>1134210</v>
      </c>
      <c r="B603" s="100" t="s">
        <v>403</v>
      </c>
      <c r="C603" s="101">
        <f>VLOOKUP(B603,WEAPON!$B:$D,3,0)</f>
        <v>11342</v>
      </c>
      <c r="D603" s="101">
        <f>COUNTIF($C$4:C603,C603)</f>
        <v>10</v>
      </c>
      <c r="E603" s="101">
        <v>22</v>
      </c>
      <c r="F603" s="101">
        <v>4</v>
      </c>
      <c r="G603" s="101">
        <v>0</v>
      </c>
      <c r="H603" s="122" t="str">
        <f t="shared" si="38"/>
        <v>WEAPON_SKILL_REINFORCE_NAME_11342</v>
      </c>
      <c r="I603" s="103" t="str">
        <f t="shared" si="39"/>
        <v>WEAPON_SKILL_REINFORCE_ICON_11342</v>
      </c>
      <c r="J603" s="100" t="str">
        <f t="shared" si="37"/>
        <v>장탄 수 4 증가</v>
      </c>
    </row>
    <row r="604" spans="1:10" ht="13.8" customHeight="1">
      <c r="A604" s="101">
        <f t="shared" si="36"/>
        <v>1124301</v>
      </c>
      <c r="B604" s="100" t="s">
        <v>405</v>
      </c>
      <c r="C604" s="101">
        <f>VLOOKUP(B604,WEAPON!$B:$D,3,0)</f>
        <v>11243</v>
      </c>
      <c r="D604" s="101">
        <f>COUNTIF($C$4:C604,C604)</f>
        <v>1</v>
      </c>
      <c r="E604" s="101">
        <v>2</v>
      </c>
      <c r="F604" s="101">
        <v>2000</v>
      </c>
      <c r="G604" s="101">
        <v>0</v>
      </c>
      <c r="H604" s="122" t="str">
        <f t="shared" si="38"/>
        <v>WEAPON_SKILL_REINFORCE_NAME_11243</v>
      </c>
      <c r="I604" s="103" t="str">
        <f t="shared" si="39"/>
        <v>WEAPON_SKILL_REINFORCE_ICON_11243</v>
      </c>
      <c r="J604" s="100" t="str">
        <f t="shared" si="37"/>
        <v>치명 대미지 2000 증가</v>
      </c>
    </row>
    <row r="605" spans="1:10" ht="13.8" customHeight="1">
      <c r="A605" s="101">
        <f t="shared" si="36"/>
        <v>1124302</v>
      </c>
      <c r="B605" s="100" t="s">
        <v>405</v>
      </c>
      <c r="C605" s="101">
        <f>VLOOKUP(B605,WEAPON!$B:$D,3,0)</f>
        <v>11243</v>
      </c>
      <c r="D605" s="101">
        <f>COUNTIF($C$4:C605,C605)</f>
        <v>2</v>
      </c>
      <c r="E605" s="101">
        <v>2</v>
      </c>
      <c r="F605" s="101">
        <v>2100</v>
      </c>
      <c r="G605" s="101">
        <v>0</v>
      </c>
      <c r="H605" s="122" t="str">
        <f t="shared" si="38"/>
        <v>WEAPON_SKILL_REINFORCE_NAME_11243</v>
      </c>
      <c r="I605" s="103" t="str">
        <f t="shared" si="39"/>
        <v>WEAPON_SKILL_REINFORCE_ICON_11243</v>
      </c>
      <c r="J605" s="100" t="str">
        <f t="shared" si="37"/>
        <v>치명 대미지 2100 증가</v>
      </c>
    </row>
    <row r="606" spans="1:10" ht="13.8" customHeight="1">
      <c r="A606" s="101">
        <f t="shared" si="36"/>
        <v>1124303</v>
      </c>
      <c r="B606" s="100" t="s">
        <v>405</v>
      </c>
      <c r="C606" s="101">
        <f>VLOOKUP(B606,WEAPON!$B:$D,3,0)</f>
        <v>11243</v>
      </c>
      <c r="D606" s="101">
        <f>COUNTIF($C$4:C606,C606)</f>
        <v>3</v>
      </c>
      <c r="E606" s="101">
        <v>2</v>
      </c>
      <c r="F606" s="101">
        <v>2200</v>
      </c>
      <c r="G606" s="101">
        <v>0</v>
      </c>
      <c r="H606" s="122" t="str">
        <f t="shared" si="38"/>
        <v>WEAPON_SKILL_REINFORCE_NAME_11243</v>
      </c>
      <c r="I606" s="103" t="str">
        <f t="shared" si="39"/>
        <v>WEAPON_SKILL_REINFORCE_ICON_11243</v>
      </c>
      <c r="J606" s="100" t="str">
        <f t="shared" si="37"/>
        <v>치명 대미지 2200 증가</v>
      </c>
    </row>
    <row r="607" spans="1:10" ht="13.8" customHeight="1">
      <c r="A607" s="101">
        <f t="shared" si="36"/>
        <v>1124304</v>
      </c>
      <c r="B607" s="100" t="s">
        <v>405</v>
      </c>
      <c r="C607" s="101">
        <f>VLOOKUP(B607,WEAPON!$B:$D,3,0)</f>
        <v>11243</v>
      </c>
      <c r="D607" s="101">
        <f>COUNTIF($C$4:C607,C607)</f>
        <v>4</v>
      </c>
      <c r="E607" s="101">
        <v>2</v>
      </c>
      <c r="F607" s="101">
        <v>2600</v>
      </c>
      <c r="G607" s="101">
        <v>0</v>
      </c>
      <c r="H607" s="122" t="str">
        <f t="shared" si="38"/>
        <v>WEAPON_SKILL_REINFORCE_NAME_11243</v>
      </c>
      <c r="I607" s="103" t="str">
        <f t="shared" si="39"/>
        <v>WEAPON_SKILL_REINFORCE_ICON_11243</v>
      </c>
      <c r="J607" s="100" t="str">
        <f t="shared" si="37"/>
        <v>치명 대미지 2600 증가</v>
      </c>
    </row>
    <row r="608" spans="1:10" ht="13.8" customHeight="1">
      <c r="A608" s="101">
        <f t="shared" si="36"/>
        <v>1124305</v>
      </c>
      <c r="B608" s="100" t="s">
        <v>405</v>
      </c>
      <c r="C608" s="101">
        <f>VLOOKUP(B608,WEAPON!$B:$D,3,0)</f>
        <v>11243</v>
      </c>
      <c r="D608" s="101">
        <f>COUNTIF($C$4:C608,C608)</f>
        <v>5</v>
      </c>
      <c r="E608" s="101">
        <v>2</v>
      </c>
      <c r="F608" s="101">
        <v>2700</v>
      </c>
      <c r="G608" s="101">
        <v>0</v>
      </c>
      <c r="H608" s="122" t="str">
        <f t="shared" si="38"/>
        <v>WEAPON_SKILL_REINFORCE_NAME_11243</v>
      </c>
      <c r="I608" s="103" t="str">
        <f t="shared" si="39"/>
        <v>WEAPON_SKILL_REINFORCE_ICON_11243</v>
      </c>
      <c r="J608" s="100" t="str">
        <f t="shared" si="37"/>
        <v>치명 대미지 2700 증가</v>
      </c>
    </row>
    <row r="609" spans="1:10" ht="13.8" customHeight="1">
      <c r="A609" s="101">
        <f t="shared" si="36"/>
        <v>1124306</v>
      </c>
      <c r="B609" s="100" t="s">
        <v>405</v>
      </c>
      <c r="C609" s="101">
        <f>VLOOKUP(B609,WEAPON!$B:$D,3,0)</f>
        <v>11243</v>
      </c>
      <c r="D609" s="101">
        <f>COUNTIF($C$4:C609,C609)</f>
        <v>6</v>
      </c>
      <c r="E609" s="101">
        <v>2</v>
      </c>
      <c r="F609" s="101">
        <v>2800</v>
      </c>
      <c r="G609" s="101">
        <v>0</v>
      </c>
      <c r="H609" s="122" t="str">
        <f t="shared" si="38"/>
        <v>WEAPON_SKILL_REINFORCE_NAME_11243</v>
      </c>
      <c r="I609" s="103" t="str">
        <f t="shared" si="39"/>
        <v>WEAPON_SKILL_REINFORCE_ICON_11243</v>
      </c>
      <c r="J609" s="100" t="str">
        <f t="shared" si="37"/>
        <v>치명 대미지 2800 증가</v>
      </c>
    </row>
    <row r="610" spans="1:10" ht="13.8" customHeight="1">
      <c r="A610" s="101">
        <f t="shared" si="36"/>
        <v>1124307</v>
      </c>
      <c r="B610" s="100" t="s">
        <v>405</v>
      </c>
      <c r="C610" s="101">
        <f>VLOOKUP(B610,WEAPON!$B:$D,3,0)</f>
        <v>11243</v>
      </c>
      <c r="D610" s="101">
        <f>COUNTIF($C$4:C610,C610)</f>
        <v>7</v>
      </c>
      <c r="E610" s="101">
        <v>2</v>
      </c>
      <c r="F610" s="101">
        <v>3200</v>
      </c>
      <c r="G610" s="101">
        <v>0</v>
      </c>
      <c r="H610" s="122" t="str">
        <f t="shared" si="38"/>
        <v>WEAPON_SKILL_REINFORCE_NAME_11243</v>
      </c>
      <c r="I610" s="103" t="str">
        <f t="shared" si="39"/>
        <v>WEAPON_SKILL_REINFORCE_ICON_11243</v>
      </c>
      <c r="J610" s="100" t="str">
        <f t="shared" si="37"/>
        <v>치명 대미지 3200 증가</v>
      </c>
    </row>
    <row r="611" spans="1:10" ht="13.8" customHeight="1">
      <c r="A611" s="101">
        <f t="shared" si="36"/>
        <v>1124308</v>
      </c>
      <c r="B611" s="100" t="s">
        <v>405</v>
      </c>
      <c r="C611" s="101">
        <f>VLOOKUP(B611,WEAPON!$B:$D,3,0)</f>
        <v>11243</v>
      </c>
      <c r="D611" s="101">
        <f>COUNTIF($C$4:C611,C611)</f>
        <v>8</v>
      </c>
      <c r="E611" s="101">
        <v>2</v>
      </c>
      <c r="F611" s="101">
        <v>3300</v>
      </c>
      <c r="G611" s="101">
        <v>0</v>
      </c>
      <c r="H611" s="122" t="str">
        <f t="shared" si="38"/>
        <v>WEAPON_SKILL_REINFORCE_NAME_11243</v>
      </c>
      <c r="I611" s="103" t="str">
        <f t="shared" si="39"/>
        <v>WEAPON_SKILL_REINFORCE_ICON_11243</v>
      </c>
      <c r="J611" s="100" t="str">
        <f t="shared" si="37"/>
        <v>치명 대미지 3300 증가</v>
      </c>
    </row>
    <row r="612" spans="1:10" ht="13.8" customHeight="1">
      <c r="A612" s="101">
        <f t="shared" si="36"/>
        <v>1124309</v>
      </c>
      <c r="B612" s="100" t="s">
        <v>405</v>
      </c>
      <c r="C612" s="101">
        <f>VLOOKUP(B612,WEAPON!$B:$D,3,0)</f>
        <v>11243</v>
      </c>
      <c r="D612" s="101">
        <f>COUNTIF($C$4:C612,C612)</f>
        <v>9</v>
      </c>
      <c r="E612" s="101">
        <v>2</v>
      </c>
      <c r="F612" s="101">
        <v>3400</v>
      </c>
      <c r="G612" s="101">
        <v>0</v>
      </c>
      <c r="H612" s="122" t="str">
        <f t="shared" si="38"/>
        <v>WEAPON_SKILL_REINFORCE_NAME_11243</v>
      </c>
      <c r="I612" s="103" t="str">
        <f t="shared" si="39"/>
        <v>WEAPON_SKILL_REINFORCE_ICON_11243</v>
      </c>
      <c r="J612" s="100" t="str">
        <f t="shared" si="37"/>
        <v>치명 대미지 3400 증가</v>
      </c>
    </row>
    <row r="613" spans="1:10" ht="13.8" customHeight="1">
      <c r="A613" s="101">
        <f t="shared" si="36"/>
        <v>1124310</v>
      </c>
      <c r="B613" s="100" t="s">
        <v>405</v>
      </c>
      <c r="C613" s="101">
        <f>VLOOKUP(B613,WEAPON!$B:$D,3,0)</f>
        <v>11243</v>
      </c>
      <c r="D613" s="101">
        <f>COUNTIF($C$4:C613,C613)</f>
        <v>10</v>
      </c>
      <c r="E613" s="101">
        <v>2</v>
      </c>
      <c r="F613" s="101">
        <v>3800</v>
      </c>
      <c r="G613" s="101">
        <v>0</v>
      </c>
      <c r="H613" s="122" t="str">
        <f t="shared" si="38"/>
        <v>WEAPON_SKILL_REINFORCE_NAME_11243</v>
      </c>
      <c r="I613" s="103" t="str">
        <f t="shared" si="39"/>
        <v>WEAPON_SKILL_REINFORCE_ICON_11243</v>
      </c>
      <c r="J613" s="100" t="str">
        <f t="shared" si="37"/>
        <v>치명 대미지 3800 증가</v>
      </c>
    </row>
    <row r="614" spans="1:10" ht="13.8" customHeight="1">
      <c r="A614" s="101">
        <f t="shared" si="36"/>
        <v>2131901</v>
      </c>
      <c r="B614" s="100" t="s">
        <v>407</v>
      </c>
      <c r="C614" s="101">
        <f>VLOOKUP(B614,WEAPON!$B:$D,3,0)</f>
        <v>21319</v>
      </c>
      <c r="D614" s="101">
        <f>COUNTIF($C$4:C614,C614)</f>
        <v>1</v>
      </c>
      <c r="E614" s="101">
        <v>15</v>
      </c>
      <c r="F614" s="101">
        <v>160</v>
      </c>
      <c r="G614" s="101">
        <v>0</v>
      </c>
      <c r="H614" s="122" t="str">
        <f t="shared" si="38"/>
        <v>WEAPON_SKILL_REINFORCE_NAME_21319</v>
      </c>
      <c r="I614" s="103" t="str">
        <f t="shared" si="39"/>
        <v>WEAPON_SKILL_REINFORCE_ICON_21319</v>
      </c>
      <c r="J614" s="100" t="str">
        <f t="shared" si="37"/>
        <v>명중 수치 160 증가</v>
      </c>
    </row>
    <row r="615" spans="1:10" ht="13.8" customHeight="1">
      <c r="A615" s="101">
        <f t="shared" si="36"/>
        <v>2131902</v>
      </c>
      <c r="B615" s="100" t="s">
        <v>407</v>
      </c>
      <c r="C615" s="101">
        <f>VLOOKUP(B615,WEAPON!$B:$D,3,0)</f>
        <v>21319</v>
      </c>
      <c r="D615" s="101">
        <f>COUNTIF($C$4:C615,C615)</f>
        <v>2</v>
      </c>
      <c r="E615" s="101">
        <v>15</v>
      </c>
      <c r="F615" s="101">
        <v>168</v>
      </c>
      <c r="G615" s="101">
        <v>0</v>
      </c>
      <c r="H615" s="122" t="str">
        <f t="shared" si="38"/>
        <v>WEAPON_SKILL_REINFORCE_NAME_21319</v>
      </c>
      <c r="I615" s="103" t="str">
        <f t="shared" si="39"/>
        <v>WEAPON_SKILL_REINFORCE_ICON_21319</v>
      </c>
      <c r="J615" s="100" t="str">
        <f t="shared" si="37"/>
        <v>명중 수치 168 증가</v>
      </c>
    </row>
    <row r="616" spans="1:10" ht="13.8" customHeight="1">
      <c r="A616" s="101">
        <f t="shared" si="36"/>
        <v>2131903</v>
      </c>
      <c r="B616" s="100" t="s">
        <v>407</v>
      </c>
      <c r="C616" s="101">
        <f>VLOOKUP(B616,WEAPON!$B:$D,3,0)</f>
        <v>21319</v>
      </c>
      <c r="D616" s="101">
        <f>COUNTIF($C$4:C616,C616)</f>
        <v>3</v>
      </c>
      <c r="E616" s="101">
        <v>15</v>
      </c>
      <c r="F616" s="101">
        <v>176</v>
      </c>
      <c r="G616" s="101">
        <v>0</v>
      </c>
      <c r="H616" s="122" t="str">
        <f t="shared" si="38"/>
        <v>WEAPON_SKILL_REINFORCE_NAME_21319</v>
      </c>
      <c r="I616" s="103" t="str">
        <f t="shared" si="39"/>
        <v>WEAPON_SKILL_REINFORCE_ICON_21319</v>
      </c>
      <c r="J616" s="100" t="str">
        <f t="shared" si="37"/>
        <v>명중 수치 176 증가</v>
      </c>
    </row>
    <row r="617" spans="1:10" ht="13.8" customHeight="1">
      <c r="A617" s="101">
        <f t="shared" si="36"/>
        <v>2131904</v>
      </c>
      <c r="B617" s="100" t="s">
        <v>407</v>
      </c>
      <c r="C617" s="101">
        <f>VLOOKUP(B617,WEAPON!$B:$D,3,0)</f>
        <v>21319</v>
      </c>
      <c r="D617" s="101">
        <f>COUNTIF($C$4:C617,C617)</f>
        <v>4</v>
      </c>
      <c r="E617" s="101">
        <v>15</v>
      </c>
      <c r="F617" s="101">
        <v>208</v>
      </c>
      <c r="G617" s="101">
        <v>0</v>
      </c>
      <c r="H617" s="122" t="str">
        <f t="shared" si="38"/>
        <v>WEAPON_SKILL_REINFORCE_NAME_21319</v>
      </c>
      <c r="I617" s="103" t="str">
        <f t="shared" si="39"/>
        <v>WEAPON_SKILL_REINFORCE_ICON_21319</v>
      </c>
      <c r="J617" s="100" t="str">
        <f t="shared" si="37"/>
        <v>명중 수치 208 증가</v>
      </c>
    </row>
    <row r="618" spans="1:10" ht="13.8" customHeight="1">
      <c r="A618" s="101">
        <f t="shared" si="36"/>
        <v>2131905</v>
      </c>
      <c r="B618" s="100" t="s">
        <v>407</v>
      </c>
      <c r="C618" s="101">
        <f>VLOOKUP(B618,WEAPON!$B:$D,3,0)</f>
        <v>21319</v>
      </c>
      <c r="D618" s="101">
        <f>COUNTIF($C$4:C618,C618)</f>
        <v>5</v>
      </c>
      <c r="E618" s="101">
        <v>15</v>
      </c>
      <c r="F618" s="101">
        <v>216</v>
      </c>
      <c r="G618" s="101">
        <v>0</v>
      </c>
      <c r="H618" s="122" t="str">
        <f t="shared" si="38"/>
        <v>WEAPON_SKILL_REINFORCE_NAME_21319</v>
      </c>
      <c r="I618" s="103" t="str">
        <f t="shared" si="39"/>
        <v>WEAPON_SKILL_REINFORCE_ICON_21319</v>
      </c>
      <c r="J618" s="100" t="str">
        <f t="shared" si="37"/>
        <v>명중 수치 216 증가</v>
      </c>
    </row>
    <row r="619" spans="1:10" ht="13.8" customHeight="1">
      <c r="A619" s="101">
        <f t="shared" si="36"/>
        <v>2131906</v>
      </c>
      <c r="B619" s="100" t="s">
        <v>407</v>
      </c>
      <c r="C619" s="101">
        <f>VLOOKUP(B619,WEAPON!$B:$D,3,0)</f>
        <v>21319</v>
      </c>
      <c r="D619" s="101">
        <f>COUNTIF($C$4:C619,C619)</f>
        <v>6</v>
      </c>
      <c r="E619" s="101">
        <v>15</v>
      </c>
      <c r="F619" s="101">
        <v>224</v>
      </c>
      <c r="G619" s="101">
        <v>0</v>
      </c>
      <c r="H619" s="122" t="str">
        <f t="shared" si="38"/>
        <v>WEAPON_SKILL_REINFORCE_NAME_21319</v>
      </c>
      <c r="I619" s="103" t="str">
        <f t="shared" si="39"/>
        <v>WEAPON_SKILL_REINFORCE_ICON_21319</v>
      </c>
      <c r="J619" s="100" t="str">
        <f t="shared" si="37"/>
        <v>명중 수치 224 증가</v>
      </c>
    </row>
    <row r="620" spans="1:10" ht="13.8" customHeight="1">
      <c r="A620" s="101">
        <f t="shared" si="36"/>
        <v>2131907</v>
      </c>
      <c r="B620" s="100" t="s">
        <v>407</v>
      </c>
      <c r="C620" s="101">
        <f>VLOOKUP(B620,WEAPON!$B:$D,3,0)</f>
        <v>21319</v>
      </c>
      <c r="D620" s="101">
        <f>COUNTIF($C$4:C620,C620)</f>
        <v>7</v>
      </c>
      <c r="E620" s="101">
        <v>15</v>
      </c>
      <c r="F620" s="101">
        <v>256</v>
      </c>
      <c r="G620" s="101">
        <v>0</v>
      </c>
      <c r="H620" s="122" t="str">
        <f t="shared" si="38"/>
        <v>WEAPON_SKILL_REINFORCE_NAME_21319</v>
      </c>
      <c r="I620" s="103" t="str">
        <f t="shared" si="39"/>
        <v>WEAPON_SKILL_REINFORCE_ICON_21319</v>
      </c>
      <c r="J620" s="100" t="str">
        <f t="shared" si="37"/>
        <v>명중 수치 256 증가</v>
      </c>
    </row>
    <row r="621" spans="1:10" ht="13.8" customHeight="1">
      <c r="A621" s="101">
        <f t="shared" si="36"/>
        <v>2131908</v>
      </c>
      <c r="B621" s="100" t="s">
        <v>407</v>
      </c>
      <c r="C621" s="101">
        <f>VLOOKUP(B621,WEAPON!$B:$D,3,0)</f>
        <v>21319</v>
      </c>
      <c r="D621" s="101">
        <f>COUNTIF($C$4:C621,C621)</f>
        <v>8</v>
      </c>
      <c r="E621" s="101">
        <v>15</v>
      </c>
      <c r="F621" s="101">
        <v>264</v>
      </c>
      <c r="G621" s="101">
        <v>0</v>
      </c>
      <c r="H621" s="122" t="str">
        <f t="shared" si="38"/>
        <v>WEAPON_SKILL_REINFORCE_NAME_21319</v>
      </c>
      <c r="I621" s="103" t="str">
        <f t="shared" si="39"/>
        <v>WEAPON_SKILL_REINFORCE_ICON_21319</v>
      </c>
      <c r="J621" s="100" t="str">
        <f t="shared" si="37"/>
        <v>명중 수치 264 증가</v>
      </c>
    </row>
    <row r="622" spans="1:10" ht="13.8" customHeight="1">
      <c r="A622" s="101">
        <f t="shared" si="36"/>
        <v>2131909</v>
      </c>
      <c r="B622" s="100" t="s">
        <v>407</v>
      </c>
      <c r="C622" s="101">
        <f>VLOOKUP(B622,WEAPON!$B:$D,3,0)</f>
        <v>21319</v>
      </c>
      <c r="D622" s="101">
        <f>COUNTIF($C$4:C622,C622)</f>
        <v>9</v>
      </c>
      <c r="E622" s="101">
        <v>15</v>
      </c>
      <c r="F622" s="101">
        <v>272</v>
      </c>
      <c r="G622" s="101">
        <v>0</v>
      </c>
      <c r="H622" s="122" t="str">
        <f t="shared" si="38"/>
        <v>WEAPON_SKILL_REINFORCE_NAME_21319</v>
      </c>
      <c r="I622" s="103" t="str">
        <f t="shared" si="39"/>
        <v>WEAPON_SKILL_REINFORCE_ICON_21319</v>
      </c>
      <c r="J622" s="100" t="str">
        <f t="shared" si="37"/>
        <v>명중 수치 272 증가</v>
      </c>
    </row>
    <row r="623" spans="1:10" ht="13.8" customHeight="1">
      <c r="A623" s="101">
        <f t="shared" si="36"/>
        <v>2131910</v>
      </c>
      <c r="B623" s="100" t="s">
        <v>407</v>
      </c>
      <c r="C623" s="101">
        <f>VLOOKUP(B623,WEAPON!$B:$D,3,0)</f>
        <v>21319</v>
      </c>
      <c r="D623" s="101">
        <f>COUNTIF($C$4:C623,C623)</f>
        <v>10</v>
      </c>
      <c r="E623" s="101">
        <v>15</v>
      </c>
      <c r="F623" s="101">
        <v>304</v>
      </c>
      <c r="G623" s="101">
        <v>0</v>
      </c>
      <c r="H623" s="122" t="str">
        <f t="shared" si="38"/>
        <v>WEAPON_SKILL_REINFORCE_NAME_21319</v>
      </c>
      <c r="I623" s="103" t="str">
        <f t="shared" si="39"/>
        <v>WEAPON_SKILL_REINFORCE_ICON_21319</v>
      </c>
      <c r="J623" s="100" t="str">
        <f t="shared" si="37"/>
        <v>명중 수치 304 증가</v>
      </c>
    </row>
    <row r="624" spans="1:10" ht="13.8" customHeight="1">
      <c r="A624" s="101">
        <f t="shared" si="36"/>
        <v>2422001</v>
      </c>
      <c r="B624" s="100" t="s">
        <v>409</v>
      </c>
      <c r="C624" s="101">
        <f>VLOOKUP(B624,WEAPON!$B:$D,3,0)</f>
        <v>24220</v>
      </c>
      <c r="D624" s="101">
        <f>COUNTIF($C$4:C624,C624)</f>
        <v>1</v>
      </c>
      <c r="E624" s="101">
        <v>15</v>
      </c>
      <c r="F624" s="101">
        <v>160</v>
      </c>
      <c r="G624" s="101">
        <v>0</v>
      </c>
      <c r="H624" s="122" t="str">
        <f t="shared" si="38"/>
        <v>WEAPON_SKILL_REINFORCE_NAME_24220</v>
      </c>
      <c r="I624" s="103" t="str">
        <f t="shared" si="39"/>
        <v>WEAPON_SKILL_REINFORCE_ICON_24220</v>
      </c>
      <c r="J624" s="100" t="str">
        <f t="shared" si="37"/>
        <v>명중 수치 160 증가</v>
      </c>
    </row>
    <row r="625" spans="1:10" ht="13.8" customHeight="1">
      <c r="A625" s="101">
        <f t="shared" si="36"/>
        <v>2422002</v>
      </c>
      <c r="B625" s="100" t="s">
        <v>409</v>
      </c>
      <c r="C625" s="101">
        <f>VLOOKUP(B625,WEAPON!$B:$D,3,0)</f>
        <v>24220</v>
      </c>
      <c r="D625" s="101">
        <f>COUNTIF($C$4:C625,C625)</f>
        <v>2</v>
      </c>
      <c r="E625" s="101">
        <v>15</v>
      </c>
      <c r="F625" s="101">
        <v>168</v>
      </c>
      <c r="G625" s="101">
        <v>0</v>
      </c>
      <c r="H625" s="122" t="str">
        <f t="shared" si="38"/>
        <v>WEAPON_SKILL_REINFORCE_NAME_24220</v>
      </c>
      <c r="I625" s="103" t="str">
        <f t="shared" si="39"/>
        <v>WEAPON_SKILL_REINFORCE_ICON_24220</v>
      </c>
      <c r="J625" s="100" t="str">
        <f t="shared" si="37"/>
        <v>명중 수치 168 증가</v>
      </c>
    </row>
    <row r="626" spans="1:10" ht="13.8" customHeight="1">
      <c r="A626" s="101">
        <f t="shared" si="36"/>
        <v>2422003</v>
      </c>
      <c r="B626" s="100" t="s">
        <v>409</v>
      </c>
      <c r="C626" s="101">
        <f>VLOOKUP(B626,WEAPON!$B:$D,3,0)</f>
        <v>24220</v>
      </c>
      <c r="D626" s="101">
        <f>COUNTIF($C$4:C626,C626)</f>
        <v>3</v>
      </c>
      <c r="E626" s="101">
        <v>15</v>
      </c>
      <c r="F626" s="101">
        <v>176</v>
      </c>
      <c r="G626" s="101">
        <v>0</v>
      </c>
      <c r="H626" s="122" t="str">
        <f t="shared" si="38"/>
        <v>WEAPON_SKILL_REINFORCE_NAME_24220</v>
      </c>
      <c r="I626" s="103" t="str">
        <f t="shared" si="39"/>
        <v>WEAPON_SKILL_REINFORCE_ICON_24220</v>
      </c>
      <c r="J626" s="100" t="str">
        <f t="shared" si="37"/>
        <v>명중 수치 176 증가</v>
      </c>
    </row>
    <row r="627" spans="1:10" ht="13.8" customHeight="1">
      <c r="A627" s="101">
        <f t="shared" si="36"/>
        <v>2422004</v>
      </c>
      <c r="B627" s="100" t="s">
        <v>409</v>
      </c>
      <c r="C627" s="101">
        <f>VLOOKUP(B627,WEAPON!$B:$D,3,0)</f>
        <v>24220</v>
      </c>
      <c r="D627" s="101">
        <f>COUNTIF($C$4:C627,C627)</f>
        <v>4</v>
      </c>
      <c r="E627" s="101">
        <v>15</v>
      </c>
      <c r="F627" s="101">
        <v>208</v>
      </c>
      <c r="G627" s="101">
        <v>0</v>
      </c>
      <c r="H627" s="122" t="str">
        <f t="shared" si="38"/>
        <v>WEAPON_SKILL_REINFORCE_NAME_24220</v>
      </c>
      <c r="I627" s="103" t="str">
        <f t="shared" si="39"/>
        <v>WEAPON_SKILL_REINFORCE_ICON_24220</v>
      </c>
      <c r="J627" s="100" t="str">
        <f t="shared" si="37"/>
        <v>명중 수치 208 증가</v>
      </c>
    </row>
    <row r="628" spans="1:10" ht="13.8" customHeight="1">
      <c r="A628" s="101">
        <f t="shared" si="36"/>
        <v>2422005</v>
      </c>
      <c r="B628" s="100" t="s">
        <v>409</v>
      </c>
      <c r="C628" s="101">
        <f>VLOOKUP(B628,WEAPON!$B:$D,3,0)</f>
        <v>24220</v>
      </c>
      <c r="D628" s="101">
        <f>COUNTIF($C$4:C628,C628)</f>
        <v>5</v>
      </c>
      <c r="E628" s="101">
        <v>15</v>
      </c>
      <c r="F628" s="101">
        <v>216</v>
      </c>
      <c r="G628" s="101">
        <v>0</v>
      </c>
      <c r="H628" s="122" t="str">
        <f t="shared" si="38"/>
        <v>WEAPON_SKILL_REINFORCE_NAME_24220</v>
      </c>
      <c r="I628" s="103" t="str">
        <f t="shared" si="39"/>
        <v>WEAPON_SKILL_REINFORCE_ICON_24220</v>
      </c>
      <c r="J628" s="100" t="str">
        <f t="shared" si="37"/>
        <v>명중 수치 216 증가</v>
      </c>
    </row>
    <row r="629" spans="1:10" ht="13.8" customHeight="1">
      <c r="A629" s="101">
        <f t="shared" si="36"/>
        <v>2422006</v>
      </c>
      <c r="B629" s="100" t="s">
        <v>409</v>
      </c>
      <c r="C629" s="101">
        <f>VLOOKUP(B629,WEAPON!$B:$D,3,0)</f>
        <v>24220</v>
      </c>
      <c r="D629" s="101">
        <f>COUNTIF($C$4:C629,C629)</f>
        <v>6</v>
      </c>
      <c r="E629" s="101">
        <v>15</v>
      </c>
      <c r="F629" s="101">
        <v>224</v>
      </c>
      <c r="G629" s="101">
        <v>0</v>
      </c>
      <c r="H629" s="122" t="str">
        <f t="shared" si="38"/>
        <v>WEAPON_SKILL_REINFORCE_NAME_24220</v>
      </c>
      <c r="I629" s="103" t="str">
        <f t="shared" si="39"/>
        <v>WEAPON_SKILL_REINFORCE_ICON_24220</v>
      </c>
      <c r="J629" s="100" t="str">
        <f t="shared" si="37"/>
        <v>명중 수치 224 증가</v>
      </c>
    </row>
    <row r="630" spans="1:10" ht="13.8" customHeight="1">
      <c r="A630" s="101">
        <f t="shared" si="36"/>
        <v>2422007</v>
      </c>
      <c r="B630" s="100" t="s">
        <v>409</v>
      </c>
      <c r="C630" s="101">
        <f>VLOOKUP(B630,WEAPON!$B:$D,3,0)</f>
        <v>24220</v>
      </c>
      <c r="D630" s="101">
        <f>COUNTIF($C$4:C630,C630)</f>
        <v>7</v>
      </c>
      <c r="E630" s="101">
        <v>15</v>
      </c>
      <c r="F630" s="101">
        <v>256</v>
      </c>
      <c r="G630" s="101">
        <v>0</v>
      </c>
      <c r="H630" s="122" t="str">
        <f t="shared" si="38"/>
        <v>WEAPON_SKILL_REINFORCE_NAME_24220</v>
      </c>
      <c r="I630" s="103" t="str">
        <f t="shared" si="39"/>
        <v>WEAPON_SKILL_REINFORCE_ICON_24220</v>
      </c>
      <c r="J630" s="100" t="str">
        <f t="shared" si="37"/>
        <v>명중 수치 256 증가</v>
      </c>
    </row>
    <row r="631" spans="1:10" ht="13.8" customHeight="1">
      <c r="A631" s="101">
        <f t="shared" si="36"/>
        <v>2422008</v>
      </c>
      <c r="B631" s="100" t="s">
        <v>409</v>
      </c>
      <c r="C631" s="101">
        <f>VLOOKUP(B631,WEAPON!$B:$D,3,0)</f>
        <v>24220</v>
      </c>
      <c r="D631" s="101">
        <f>COUNTIF($C$4:C631,C631)</f>
        <v>8</v>
      </c>
      <c r="E631" s="101">
        <v>15</v>
      </c>
      <c r="F631" s="101">
        <v>264</v>
      </c>
      <c r="G631" s="101">
        <v>0</v>
      </c>
      <c r="H631" s="122" t="str">
        <f t="shared" si="38"/>
        <v>WEAPON_SKILL_REINFORCE_NAME_24220</v>
      </c>
      <c r="I631" s="103" t="str">
        <f t="shared" si="39"/>
        <v>WEAPON_SKILL_REINFORCE_ICON_24220</v>
      </c>
      <c r="J631" s="100" t="str">
        <f t="shared" si="37"/>
        <v>명중 수치 264 증가</v>
      </c>
    </row>
    <row r="632" spans="1:10" ht="13.8" customHeight="1">
      <c r="A632" s="101">
        <f t="shared" si="36"/>
        <v>2422009</v>
      </c>
      <c r="B632" s="100" t="s">
        <v>409</v>
      </c>
      <c r="C632" s="101">
        <f>VLOOKUP(B632,WEAPON!$B:$D,3,0)</f>
        <v>24220</v>
      </c>
      <c r="D632" s="101">
        <f>COUNTIF($C$4:C632,C632)</f>
        <v>9</v>
      </c>
      <c r="E632" s="101">
        <v>15</v>
      </c>
      <c r="F632" s="101">
        <v>272</v>
      </c>
      <c r="G632" s="101">
        <v>0</v>
      </c>
      <c r="H632" s="122" t="str">
        <f t="shared" si="38"/>
        <v>WEAPON_SKILL_REINFORCE_NAME_24220</v>
      </c>
      <c r="I632" s="103" t="str">
        <f t="shared" si="39"/>
        <v>WEAPON_SKILL_REINFORCE_ICON_24220</v>
      </c>
      <c r="J632" s="100" t="str">
        <f t="shared" si="37"/>
        <v>명중 수치 272 증가</v>
      </c>
    </row>
    <row r="633" spans="1:10" ht="13.8" customHeight="1">
      <c r="A633" s="101">
        <f t="shared" si="36"/>
        <v>2422010</v>
      </c>
      <c r="B633" s="100" t="s">
        <v>409</v>
      </c>
      <c r="C633" s="101">
        <f>VLOOKUP(B633,WEAPON!$B:$D,3,0)</f>
        <v>24220</v>
      </c>
      <c r="D633" s="101">
        <f>COUNTIF($C$4:C633,C633)</f>
        <v>10</v>
      </c>
      <c r="E633" s="101">
        <v>15</v>
      </c>
      <c r="F633" s="101">
        <v>304</v>
      </c>
      <c r="G633" s="101">
        <v>0</v>
      </c>
      <c r="H633" s="122" t="str">
        <f t="shared" si="38"/>
        <v>WEAPON_SKILL_REINFORCE_NAME_24220</v>
      </c>
      <c r="I633" s="103" t="str">
        <f t="shared" si="39"/>
        <v>WEAPON_SKILL_REINFORCE_ICON_24220</v>
      </c>
      <c r="J633" s="100" t="str">
        <f t="shared" si="37"/>
        <v>명중 수치 304 증가</v>
      </c>
    </row>
    <row r="634" spans="1:10" ht="13.8" customHeight="1">
      <c r="A634" s="101">
        <f t="shared" si="36"/>
        <v>1114401</v>
      </c>
      <c r="B634" s="100" t="s">
        <v>411</v>
      </c>
      <c r="C634" s="101">
        <f>VLOOKUP(B634,WEAPON!$B:$D,3,0)</f>
        <v>11144</v>
      </c>
      <c r="D634" s="101">
        <f>COUNTIF($C$4:C634,C634)</f>
        <v>1</v>
      </c>
      <c r="E634" s="101">
        <v>3</v>
      </c>
      <c r="F634" s="101">
        <v>100</v>
      </c>
      <c r="G634" s="101">
        <v>0</v>
      </c>
      <c r="H634" s="122" t="str">
        <f t="shared" si="38"/>
        <v>WEAPON_SKILL_REINFORCE_NAME_11144</v>
      </c>
      <c r="I634" s="103" t="str">
        <f t="shared" si="39"/>
        <v>WEAPON_SKILL_REINFORCE_ICON_11144</v>
      </c>
      <c r="J634" s="100" t="str">
        <f t="shared" si="37"/>
        <v>치명 수치 100 증가</v>
      </c>
    </row>
    <row r="635" spans="1:10" ht="13.8" customHeight="1">
      <c r="A635" s="101">
        <f t="shared" si="36"/>
        <v>1114402</v>
      </c>
      <c r="B635" s="100" t="s">
        <v>411</v>
      </c>
      <c r="C635" s="101">
        <f>VLOOKUP(B635,WEAPON!$B:$D,3,0)</f>
        <v>11144</v>
      </c>
      <c r="D635" s="101">
        <f>COUNTIF($C$4:C635,C635)</f>
        <v>2</v>
      </c>
      <c r="E635" s="101">
        <v>3</v>
      </c>
      <c r="F635" s="101">
        <v>105</v>
      </c>
      <c r="G635" s="101">
        <v>0</v>
      </c>
      <c r="H635" s="122" t="str">
        <f t="shared" si="38"/>
        <v>WEAPON_SKILL_REINFORCE_NAME_11144</v>
      </c>
      <c r="I635" s="103" t="str">
        <f t="shared" si="39"/>
        <v>WEAPON_SKILL_REINFORCE_ICON_11144</v>
      </c>
      <c r="J635" s="100" t="str">
        <f t="shared" si="37"/>
        <v>치명 수치 105 증가</v>
      </c>
    </row>
    <row r="636" spans="1:10" ht="13.8" customHeight="1">
      <c r="A636" s="101">
        <f t="shared" si="36"/>
        <v>1114403</v>
      </c>
      <c r="B636" s="100" t="s">
        <v>411</v>
      </c>
      <c r="C636" s="101">
        <f>VLOOKUP(B636,WEAPON!$B:$D,3,0)</f>
        <v>11144</v>
      </c>
      <c r="D636" s="101">
        <f>COUNTIF($C$4:C636,C636)</f>
        <v>3</v>
      </c>
      <c r="E636" s="101">
        <v>3</v>
      </c>
      <c r="F636" s="101">
        <v>110</v>
      </c>
      <c r="G636" s="101">
        <v>0</v>
      </c>
      <c r="H636" s="122" t="str">
        <f t="shared" si="38"/>
        <v>WEAPON_SKILL_REINFORCE_NAME_11144</v>
      </c>
      <c r="I636" s="103" t="str">
        <f t="shared" si="39"/>
        <v>WEAPON_SKILL_REINFORCE_ICON_11144</v>
      </c>
      <c r="J636" s="100" t="str">
        <f t="shared" si="37"/>
        <v>치명 수치 110 증가</v>
      </c>
    </row>
    <row r="637" spans="1:10" ht="13.8" customHeight="1">
      <c r="A637" s="101">
        <f t="shared" si="36"/>
        <v>1114404</v>
      </c>
      <c r="B637" s="100" t="s">
        <v>411</v>
      </c>
      <c r="C637" s="101">
        <f>VLOOKUP(B637,WEAPON!$B:$D,3,0)</f>
        <v>11144</v>
      </c>
      <c r="D637" s="101">
        <f>COUNTIF($C$4:C637,C637)</f>
        <v>4</v>
      </c>
      <c r="E637" s="101">
        <v>3</v>
      </c>
      <c r="F637" s="101">
        <v>130</v>
      </c>
      <c r="G637" s="101">
        <v>0</v>
      </c>
      <c r="H637" s="122" t="str">
        <f t="shared" si="38"/>
        <v>WEAPON_SKILL_REINFORCE_NAME_11144</v>
      </c>
      <c r="I637" s="103" t="str">
        <f t="shared" si="39"/>
        <v>WEAPON_SKILL_REINFORCE_ICON_11144</v>
      </c>
      <c r="J637" s="100" t="str">
        <f t="shared" si="37"/>
        <v>치명 수치 130 증가</v>
      </c>
    </row>
    <row r="638" spans="1:10" ht="13.8" customHeight="1">
      <c r="A638" s="101">
        <f t="shared" si="36"/>
        <v>1114405</v>
      </c>
      <c r="B638" s="100" t="s">
        <v>411</v>
      </c>
      <c r="C638" s="101">
        <f>VLOOKUP(B638,WEAPON!$B:$D,3,0)</f>
        <v>11144</v>
      </c>
      <c r="D638" s="101">
        <f>COUNTIF($C$4:C638,C638)</f>
        <v>5</v>
      </c>
      <c r="E638" s="101">
        <v>3</v>
      </c>
      <c r="F638" s="101">
        <v>135</v>
      </c>
      <c r="G638" s="101">
        <v>0</v>
      </c>
      <c r="H638" s="122" t="str">
        <f t="shared" si="38"/>
        <v>WEAPON_SKILL_REINFORCE_NAME_11144</v>
      </c>
      <c r="I638" s="103" t="str">
        <f t="shared" si="39"/>
        <v>WEAPON_SKILL_REINFORCE_ICON_11144</v>
      </c>
      <c r="J638" s="100" t="str">
        <f t="shared" si="37"/>
        <v>치명 수치 135 증가</v>
      </c>
    </row>
    <row r="639" spans="1:10" ht="13.8" customHeight="1">
      <c r="A639" s="101">
        <f t="shared" si="36"/>
        <v>1114406</v>
      </c>
      <c r="B639" s="100" t="s">
        <v>411</v>
      </c>
      <c r="C639" s="101">
        <f>VLOOKUP(B639,WEAPON!$B:$D,3,0)</f>
        <v>11144</v>
      </c>
      <c r="D639" s="101">
        <f>COUNTIF($C$4:C639,C639)</f>
        <v>6</v>
      </c>
      <c r="E639" s="101">
        <v>3</v>
      </c>
      <c r="F639" s="101">
        <v>140</v>
      </c>
      <c r="G639" s="101">
        <v>0</v>
      </c>
      <c r="H639" s="122" t="str">
        <f t="shared" si="38"/>
        <v>WEAPON_SKILL_REINFORCE_NAME_11144</v>
      </c>
      <c r="I639" s="103" t="str">
        <f t="shared" si="39"/>
        <v>WEAPON_SKILL_REINFORCE_ICON_11144</v>
      </c>
      <c r="J639" s="100" t="str">
        <f t="shared" si="37"/>
        <v>치명 수치 140 증가</v>
      </c>
    </row>
    <row r="640" spans="1:10" ht="13.8" customHeight="1">
      <c r="A640" s="101">
        <f t="shared" si="36"/>
        <v>1114407</v>
      </c>
      <c r="B640" s="100" t="s">
        <v>411</v>
      </c>
      <c r="C640" s="101">
        <f>VLOOKUP(B640,WEAPON!$B:$D,3,0)</f>
        <v>11144</v>
      </c>
      <c r="D640" s="101">
        <f>COUNTIF($C$4:C640,C640)</f>
        <v>7</v>
      </c>
      <c r="E640" s="101">
        <v>3</v>
      </c>
      <c r="F640" s="101">
        <v>160</v>
      </c>
      <c r="G640" s="101">
        <v>0</v>
      </c>
      <c r="H640" s="122" t="str">
        <f t="shared" si="38"/>
        <v>WEAPON_SKILL_REINFORCE_NAME_11144</v>
      </c>
      <c r="I640" s="103" t="str">
        <f t="shared" si="39"/>
        <v>WEAPON_SKILL_REINFORCE_ICON_11144</v>
      </c>
      <c r="J640" s="100" t="str">
        <f t="shared" si="37"/>
        <v>치명 수치 160 증가</v>
      </c>
    </row>
    <row r="641" spans="1:10" ht="13.8" customHeight="1">
      <c r="A641" s="101">
        <f t="shared" si="36"/>
        <v>1114408</v>
      </c>
      <c r="B641" s="100" t="s">
        <v>411</v>
      </c>
      <c r="C641" s="101">
        <f>VLOOKUP(B641,WEAPON!$B:$D,3,0)</f>
        <v>11144</v>
      </c>
      <c r="D641" s="101">
        <f>COUNTIF($C$4:C641,C641)</f>
        <v>8</v>
      </c>
      <c r="E641" s="101">
        <v>3</v>
      </c>
      <c r="F641" s="101">
        <v>165</v>
      </c>
      <c r="G641" s="101">
        <v>0</v>
      </c>
      <c r="H641" s="122" t="str">
        <f t="shared" si="38"/>
        <v>WEAPON_SKILL_REINFORCE_NAME_11144</v>
      </c>
      <c r="I641" s="103" t="str">
        <f t="shared" si="39"/>
        <v>WEAPON_SKILL_REINFORCE_ICON_11144</v>
      </c>
      <c r="J641" s="100" t="str">
        <f t="shared" si="37"/>
        <v>치명 수치 165 증가</v>
      </c>
    </row>
    <row r="642" spans="1:10" ht="13.8" customHeight="1">
      <c r="A642" s="101">
        <f t="shared" si="36"/>
        <v>1114409</v>
      </c>
      <c r="B642" s="100" t="s">
        <v>411</v>
      </c>
      <c r="C642" s="101">
        <f>VLOOKUP(B642,WEAPON!$B:$D,3,0)</f>
        <v>11144</v>
      </c>
      <c r="D642" s="101">
        <f>COUNTIF($C$4:C642,C642)</f>
        <v>9</v>
      </c>
      <c r="E642" s="101">
        <v>3</v>
      </c>
      <c r="F642" s="101">
        <v>170</v>
      </c>
      <c r="G642" s="101">
        <v>0</v>
      </c>
      <c r="H642" s="122" t="str">
        <f t="shared" si="38"/>
        <v>WEAPON_SKILL_REINFORCE_NAME_11144</v>
      </c>
      <c r="I642" s="103" t="str">
        <f t="shared" si="39"/>
        <v>WEAPON_SKILL_REINFORCE_ICON_11144</v>
      </c>
      <c r="J642" s="100" t="str">
        <f t="shared" si="37"/>
        <v>치명 수치 170 증가</v>
      </c>
    </row>
    <row r="643" spans="1:10" ht="13.8" customHeight="1">
      <c r="A643" s="101">
        <f t="shared" si="36"/>
        <v>1114410</v>
      </c>
      <c r="B643" s="100" t="s">
        <v>411</v>
      </c>
      <c r="C643" s="101">
        <f>VLOOKUP(B643,WEAPON!$B:$D,3,0)</f>
        <v>11144</v>
      </c>
      <c r="D643" s="101">
        <f>COUNTIF($C$4:C643,C643)</f>
        <v>10</v>
      </c>
      <c r="E643" s="101">
        <v>3</v>
      </c>
      <c r="F643" s="101">
        <v>190</v>
      </c>
      <c r="G643" s="101">
        <v>0</v>
      </c>
      <c r="H643" s="122" t="str">
        <f t="shared" si="38"/>
        <v>WEAPON_SKILL_REINFORCE_NAME_11144</v>
      </c>
      <c r="I643" s="103" t="str">
        <f t="shared" si="39"/>
        <v>WEAPON_SKILL_REINFORCE_ICON_11144</v>
      </c>
      <c r="J643" s="100" t="str">
        <f t="shared" si="37"/>
        <v>치명 수치 190 증가</v>
      </c>
    </row>
    <row r="644" spans="1:10" ht="13.8" customHeight="1">
      <c r="A644" s="101">
        <f t="shared" ref="A644:A707" si="40">C644*스킬_강화_그룹_단위+D644</f>
        <v>1224501</v>
      </c>
      <c r="B644" s="100" t="s">
        <v>413</v>
      </c>
      <c r="C644" s="101">
        <f>VLOOKUP(B644,WEAPON!$B:$D,3,0)</f>
        <v>12245</v>
      </c>
      <c r="D644" s="101">
        <f>COUNTIF($C$4:C644,C644)</f>
        <v>1</v>
      </c>
      <c r="E644" s="101">
        <v>16</v>
      </c>
      <c r="F644" s="101">
        <v>1400</v>
      </c>
      <c r="G644" s="101">
        <v>0</v>
      </c>
      <c r="H644" s="122" t="str">
        <f t="shared" si="38"/>
        <v>WEAPON_SKILL_REINFORCE_NAME_12245</v>
      </c>
      <c r="I644" s="103" t="str">
        <f t="shared" si="39"/>
        <v>WEAPON_SKILL_REINFORCE_ICON_12245</v>
      </c>
      <c r="J644" s="100" t="str">
        <f t="shared" ref="J644:J707" si="41">VLOOKUP(E644,SKILL_TYPE,2,0)&amp;" "&amp;IF(G644=0,F644,F644/100&amp;"%")&amp;" 증가"</f>
        <v>공격 속도 1400 증가</v>
      </c>
    </row>
    <row r="645" spans="1:10" ht="13.8" customHeight="1">
      <c r="A645" s="101">
        <f t="shared" si="40"/>
        <v>1224502</v>
      </c>
      <c r="B645" s="100" t="s">
        <v>413</v>
      </c>
      <c r="C645" s="101">
        <f>VLOOKUP(B645,WEAPON!$B:$D,3,0)</f>
        <v>12245</v>
      </c>
      <c r="D645" s="101">
        <f>COUNTIF($C$4:C645,C645)</f>
        <v>2</v>
      </c>
      <c r="E645" s="101">
        <v>16</v>
      </c>
      <c r="F645" s="101">
        <v>1470</v>
      </c>
      <c r="G645" s="101">
        <v>0</v>
      </c>
      <c r="H645" s="122" t="str">
        <f t="shared" ref="H645:H708" si="42">"WEAPON_SKILL_REINFORCE_NAME_"&amp;C645</f>
        <v>WEAPON_SKILL_REINFORCE_NAME_12245</v>
      </c>
      <c r="I645" s="103" t="str">
        <f t="shared" ref="I645:I708" si="43">"WEAPON_SKILL_REINFORCE_ICON_"&amp;C645</f>
        <v>WEAPON_SKILL_REINFORCE_ICON_12245</v>
      </c>
      <c r="J645" s="100" t="str">
        <f t="shared" si="41"/>
        <v>공격 속도 1470 증가</v>
      </c>
    </row>
    <row r="646" spans="1:10" ht="13.8" customHeight="1">
      <c r="A646" s="101">
        <f t="shared" si="40"/>
        <v>1224503</v>
      </c>
      <c r="B646" s="100" t="s">
        <v>413</v>
      </c>
      <c r="C646" s="101">
        <f>VLOOKUP(B646,WEAPON!$B:$D,3,0)</f>
        <v>12245</v>
      </c>
      <c r="D646" s="101">
        <f>COUNTIF($C$4:C646,C646)</f>
        <v>3</v>
      </c>
      <c r="E646" s="101">
        <v>16</v>
      </c>
      <c r="F646" s="101">
        <v>1540</v>
      </c>
      <c r="G646" s="101">
        <v>0</v>
      </c>
      <c r="H646" s="122" t="str">
        <f t="shared" si="42"/>
        <v>WEAPON_SKILL_REINFORCE_NAME_12245</v>
      </c>
      <c r="I646" s="103" t="str">
        <f t="shared" si="43"/>
        <v>WEAPON_SKILL_REINFORCE_ICON_12245</v>
      </c>
      <c r="J646" s="100" t="str">
        <f t="shared" si="41"/>
        <v>공격 속도 1540 증가</v>
      </c>
    </row>
    <row r="647" spans="1:10" ht="13.8" customHeight="1">
      <c r="A647" s="101">
        <f t="shared" si="40"/>
        <v>1224504</v>
      </c>
      <c r="B647" s="100" t="s">
        <v>413</v>
      </c>
      <c r="C647" s="101">
        <f>VLOOKUP(B647,WEAPON!$B:$D,3,0)</f>
        <v>12245</v>
      </c>
      <c r="D647" s="101">
        <f>COUNTIF($C$4:C647,C647)</f>
        <v>4</v>
      </c>
      <c r="E647" s="101">
        <v>16</v>
      </c>
      <c r="F647" s="101">
        <v>1820</v>
      </c>
      <c r="G647" s="101">
        <v>0</v>
      </c>
      <c r="H647" s="122" t="str">
        <f t="shared" si="42"/>
        <v>WEAPON_SKILL_REINFORCE_NAME_12245</v>
      </c>
      <c r="I647" s="103" t="str">
        <f t="shared" si="43"/>
        <v>WEAPON_SKILL_REINFORCE_ICON_12245</v>
      </c>
      <c r="J647" s="100" t="str">
        <f t="shared" si="41"/>
        <v>공격 속도 1820 증가</v>
      </c>
    </row>
    <row r="648" spans="1:10" ht="13.8" customHeight="1">
      <c r="A648" s="101">
        <f t="shared" si="40"/>
        <v>1224505</v>
      </c>
      <c r="B648" s="100" t="s">
        <v>413</v>
      </c>
      <c r="C648" s="101">
        <f>VLOOKUP(B648,WEAPON!$B:$D,3,0)</f>
        <v>12245</v>
      </c>
      <c r="D648" s="101">
        <f>COUNTIF($C$4:C648,C648)</f>
        <v>5</v>
      </c>
      <c r="E648" s="101">
        <v>16</v>
      </c>
      <c r="F648" s="101">
        <v>1890</v>
      </c>
      <c r="G648" s="101">
        <v>0</v>
      </c>
      <c r="H648" s="122" t="str">
        <f t="shared" si="42"/>
        <v>WEAPON_SKILL_REINFORCE_NAME_12245</v>
      </c>
      <c r="I648" s="103" t="str">
        <f t="shared" si="43"/>
        <v>WEAPON_SKILL_REINFORCE_ICON_12245</v>
      </c>
      <c r="J648" s="100" t="str">
        <f t="shared" si="41"/>
        <v>공격 속도 1890 증가</v>
      </c>
    </row>
    <row r="649" spans="1:10" ht="13.8" customHeight="1">
      <c r="A649" s="101">
        <f t="shared" si="40"/>
        <v>1224506</v>
      </c>
      <c r="B649" s="100" t="s">
        <v>413</v>
      </c>
      <c r="C649" s="101">
        <f>VLOOKUP(B649,WEAPON!$B:$D,3,0)</f>
        <v>12245</v>
      </c>
      <c r="D649" s="101">
        <f>COUNTIF($C$4:C649,C649)</f>
        <v>6</v>
      </c>
      <c r="E649" s="101">
        <v>16</v>
      </c>
      <c r="F649" s="101">
        <v>1960</v>
      </c>
      <c r="G649" s="101">
        <v>0</v>
      </c>
      <c r="H649" s="122" t="str">
        <f t="shared" si="42"/>
        <v>WEAPON_SKILL_REINFORCE_NAME_12245</v>
      </c>
      <c r="I649" s="103" t="str">
        <f t="shared" si="43"/>
        <v>WEAPON_SKILL_REINFORCE_ICON_12245</v>
      </c>
      <c r="J649" s="100" t="str">
        <f t="shared" si="41"/>
        <v>공격 속도 1960 증가</v>
      </c>
    </row>
    <row r="650" spans="1:10" ht="13.8" customHeight="1">
      <c r="A650" s="101">
        <f t="shared" si="40"/>
        <v>1224507</v>
      </c>
      <c r="B650" s="100" t="s">
        <v>413</v>
      </c>
      <c r="C650" s="101">
        <f>VLOOKUP(B650,WEAPON!$B:$D,3,0)</f>
        <v>12245</v>
      </c>
      <c r="D650" s="101">
        <f>COUNTIF($C$4:C650,C650)</f>
        <v>7</v>
      </c>
      <c r="E650" s="101">
        <v>16</v>
      </c>
      <c r="F650" s="101">
        <v>2240</v>
      </c>
      <c r="G650" s="101">
        <v>0</v>
      </c>
      <c r="H650" s="122" t="str">
        <f t="shared" si="42"/>
        <v>WEAPON_SKILL_REINFORCE_NAME_12245</v>
      </c>
      <c r="I650" s="103" t="str">
        <f t="shared" si="43"/>
        <v>WEAPON_SKILL_REINFORCE_ICON_12245</v>
      </c>
      <c r="J650" s="100" t="str">
        <f t="shared" si="41"/>
        <v>공격 속도 2240 증가</v>
      </c>
    </row>
    <row r="651" spans="1:10" ht="13.8" customHeight="1">
      <c r="A651" s="101">
        <f t="shared" si="40"/>
        <v>1224508</v>
      </c>
      <c r="B651" s="100" t="s">
        <v>413</v>
      </c>
      <c r="C651" s="101">
        <f>VLOOKUP(B651,WEAPON!$B:$D,3,0)</f>
        <v>12245</v>
      </c>
      <c r="D651" s="101">
        <f>COUNTIF($C$4:C651,C651)</f>
        <v>8</v>
      </c>
      <c r="E651" s="101">
        <v>16</v>
      </c>
      <c r="F651" s="101">
        <v>2310</v>
      </c>
      <c r="G651" s="101">
        <v>0</v>
      </c>
      <c r="H651" s="122" t="str">
        <f t="shared" si="42"/>
        <v>WEAPON_SKILL_REINFORCE_NAME_12245</v>
      </c>
      <c r="I651" s="103" t="str">
        <f t="shared" si="43"/>
        <v>WEAPON_SKILL_REINFORCE_ICON_12245</v>
      </c>
      <c r="J651" s="100" t="str">
        <f t="shared" si="41"/>
        <v>공격 속도 2310 증가</v>
      </c>
    </row>
    <row r="652" spans="1:10" ht="13.8" customHeight="1">
      <c r="A652" s="101">
        <f t="shared" si="40"/>
        <v>1224509</v>
      </c>
      <c r="B652" s="100" t="s">
        <v>413</v>
      </c>
      <c r="C652" s="101">
        <f>VLOOKUP(B652,WEAPON!$B:$D,3,0)</f>
        <v>12245</v>
      </c>
      <c r="D652" s="101">
        <f>COUNTIF($C$4:C652,C652)</f>
        <v>9</v>
      </c>
      <c r="E652" s="101">
        <v>16</v>
      </c>
      <c r="F652" s="101">
        <v>2380</v>
      </c>
      <c r="G652" s="101">
        <v>0</v>
      </c>
      <c r="H652" s="122" t="str">
        <f t="shared" si="42"/>
        <v>WEAPON_SKILL_REINFORCE_NAME_12245</v>
      </c>
      <c r="I652" s="103" t="str">
        <f t="shared" si="43"/>
        <v>WEAPON_SKILL_REINFORCE_ICON_12245</v>
      </c>
      <c r="J652" s="100" t="str">
        <f t="shared" si="41"/>
        <v>공격 속도 2380 증가</v>
      </c>
    </row>
    <row r="653" spans="1:10" ht="13.8" customHeight="1">
      <c r="A653" s="101">
        <f t="shared" si="40"/>
        <v>1224510</v>
      </c>
      <c r="B653" s="100" t="s">
        <v>413</v>
      </c>
      <c r="C653" s="101">
        <f>VLOOKUP(B653,WEAPON!$B:$D,3,0)</f>
        <v>12245</v>
      </c>
      <c r="D653" s="101">
        <f>COUNTIF($C$4:C653,C653)</f>
        <v>10</v>
      </c>
      <c r="E653" s="101">
        <v>16</v>
      </c>
      <c r="F653" s="101">
        <v>2660</v>
      </c>
      <c r="G653" s="101">
        <v>0</v>
      </c>
      <c r="H653" s="122" t="str">
        <f t="shared" si="42"/>
        <v>WEAPON_SKILL_REINFORCE_NAME_12245</v>
      </c>
      <c r="I653" s="103" t="str">
        <f t="shared" si="43"/>
        <v>WEAPON_SKILL_REINFORCE_ICON_12245</v>
      </c>
      <c r="J653" s="100" t="str">
        <f t="shared" si="41"/>
        <v>공격 속도 2660 증가</v>
      </c>
    </row>
    <row r="654" spans="1:10" ht="13.8" customHeight="1">
      <c r="A654" s="101">
        <f t="shared" si="40"/>
        <v>1434601</v>
      </c>
      <c r="B654" s="100" t="s">
        <v>415</v>
      </c>
      <c r="C654" s="101">
        <f>VLOOKUP(B654,WEAPON!$B:$D,3,0)</f>
        <v>14346</v>
      </c>
      <c r="D654" s="101">
        <f>COUNTIF($C$4:C654,C654)</f>
        <v>1</v>
      </c>
      <c r="E654" s="101">
        <v>8</v>
      </c>
      <c r="F654" s="101">
        <v>200</v>
      </c>
      <c r="G654" s="101">
        <v>0</v>
      </c>
      <c r="H654" s="122" t="str">
        <f t="shared" si="42"/>
        <v>WEAPON_SKILL_REINFORCE_NAME_14346</v>
      </c>
      <c r="I654" s="103" t="str">
        <f t="shared" si="43"/>
        <v>WEAPON_SKILL_REINFORCE_ICON_14346</v>
      </c>
      <c r="J654" s="100" t="str">
        <f t="shared" si="41"/>
        <v>방어력 200 증가</v>
      </c>
    </row>
    <row r="655" spans="1:10" ht="13.8" customHeight="1">
      <c r="A655" s="101">
        <f t="shared" si="40"/>
        <v>1434602</v>
      </c>
      <c r="B655" s="100" t="s">
        <v>415</v>
      </c>
      <c r="C655" s="101">
        <f>VLOOKUP(B655,WEAPON!$B:$D,3,0)</f>
        <v>14346</v>
      </c>
      <c r="D655" s="101">
        <f>COUNTIF($C$4:C655,C655)</f>
        <v>2</v>
      </c>
      <c r="E655" s="101">
        <v>8</v>
      </c>
      <c r="F655" s="101">
        <v>210</v>
      </c>
      <c r="G655" s="101">
        <v>0</v>
      </c>
      <c r="H655" s="122" t="str">
        <f t="shared" si="42"/>
        <v>WEAPON_SKILL_REINFORCE_NAME_14346</v>
      </c>
      <c r="I655" s="103" t="str">
        <f t="shared" si="43"/>
        <v>WEAPON_SKILL_REINFORCE_ICON_14346</v>
      </c>
      <c r="J655" s="100" t="str">
        <f t="shared" si="41"/>
        <v>방어력 210 증가</v>
      </c>
    </row>
    <row r="656" spans="1:10" ht="13.8" customHeight="1">
      <c r="A656" s="101">
        <f t="shared" si="40"/>
        <v>1434603</v>
      </c>
      <c r="B656" s="100" t="s">
        <v>415</v>
      </c>
      <c r="C656" s="101">
        <f>VLOOKUP(B656,WEAPON!$B:$D,3,0)</f>
        <v>14346</v>
      </c>
      <c r="D656" s="101">
        <f>COUNTIF($C$4:C656,C656)</f>
        <v>3</v>
      </c>
      <c r="E656" s="101">
        <v>8</v>
      </c>
      <c r="F656" s="101">
        <v>220</v>
      </c>
      <c r="G656" s="101">
        <v>0</v>
      </c>
      <c r="H656" s="122" t="str">
        <f t="shared" si="42"/>
        <v>WEAPON_SKILL_REINFORCE_NAME_14346</v>
      </c>
      <c r="I656" s="103" t="str">
        <f t="shared" si="43"/>
        <v>WEAPON_SKILL_REINFORCE_ICON_14346</v>
      </c>
      <c r="J656" s="100" t="str">
        <f t="shared" si="41"/>
        <v>방어력 220 증가</v>
      </c>
    </row>
    <row r="657" spans="1:10" ht="13.8" customHeight="1">
      <c r="A657" s="101">
        <f t="shared" si="40"/>
        <v>1434604</v>
      </c>
      <c r="B657" s="100" t="s">
        <v>415</v>
      </c>
      <c r="C657" s="101">
        <f>VLOOKUP(B657,WEAPON!$B:$D,3,0)</f>
        <v>14346</v>
      </c>
      <c r="D657" s="101">
        <f>COUNTIF($C$4:C657,C657)</f>
        <v>4</v>
      </c>
      <c r="E657" s="101">
        <v>8</v>
      </c>
      <c r="F657" s="101">
        <v>260</v>
      </c>
      <c r="G657" s="101">
        <v>0</v>
      </c>
      <c r="H657" s="122" t="str">
        <f t="shared" si="42"/>
        <v>WEAPON_SKILL_REINFORCE_NAME_14346</v>
      </c>
      <c r="I657" s="103" t="str">
        <f t="shared" si="43"/>
        <v>WEAPON_SKILL_REINFORCE_ICON_14346</v>
      </c>
      <c r="J657" s="100" t="str">
        <f t="shared" si="41"/>
        <v>방어력 260 증가</v>
      </c>
    </row>
    <row r="658" spans="1:10" ht="13.8" customHeight="1">
      <c r="A658" s="101">
        <f t="shared" si="40"/>
        <v>1434605</v>
      </c>
      <c r="B658" s="100" t="s">
        <v>415</v>
      </c>
      <c r="C658" s="101">
        <f>VLOOKUP(B658,WEAPON!$B:$D,3,0)</f>
        <v>14346</v>
      </c>
      <c r="D658" s="101">
        <f>COUNTIF($C$4:C658,C658)</f>
        <v>5</v>
      </c>
      <c r="E658" s="101">
        <v>8</v>
      </c>
      <c r="F658" s="101">
        <v>270</v>
      </c>
      <c r="G658" s="101">
        <v>0</v>
      </c>
      <c r="H658" s="122" t="str">
        <f t="shared" si="42"/>
        <v>WEAPON_SKILL_REINFORCE_NAME_14346</v>
      </c>
      <c r="I658" s="103" t="str">
        <f t="shared" si="43"/>
        <v>WEAPON_SKILL_REINFORCE_ICON_14346</v>
      </c>
      <c r="J658" s="100" t="str">
        <f t="shared" si="41"/>
        <v>방어력 270 증가</v>
      </c>
    </row>
    <row r="659" spans="1:10" ht="13.8" customHeight="1">
      <c r="A659" s="101">
        <f t="shared" si="40"/>
        <v>1434606</v>
      </c>
      <c r="B659" s="100" t="s">
        <v>415</v>
      </c>
      <c r="C659" s="101">
        <f>VLOOKUP(B659,WEAPON!$B:$D,3,0)</f>
        <v>14346</v>
      </c>
      <c r="D659" s="101">
        <f>COUNTIF($C$4:C659,C659)</f>
        <v>6</v>
      </c>
      <c r="E659" s="101">
        <v>8</v>
      </c>
      <c r="F659" s="101">
        <v>280</v>
      </c>
      <c r="G659" s="101">
        <v>0</v>
      </c>
      <c r="H659" s="122" t="str">
        <f t="shared" si="42"/>
        <v>WEAPON_SKILL_REINFORCE_NAME_14346</v>
      </c>
      <c r="I659" s="103" t="str">
        <f t="shared" si="43"/>
        <v>WEAPON_SKILL_REINFORCE_ICON_14346</v>
      </c>
      <c r="J659" s="100" t="str">
        <f t="shared" si="41"/>
        <v>방어력 280 증가</v>
      </c>
    </row>
    <row r="660" spans="1:10" ht="13.8" customHeight="1">
      <c r="A660" s="101">
        <f t="shared" si="40"/>
        <v>1434607</v>
      </c>
      <c r="B660" s="100" t="s">
        <v>415</v>
      </c>
      <c r="C660" s="101">
        <f>VLOOKUP(B660,WEAPON!$B:$D,3,0)</f>
        <v>14346</v>
      </c>
      <c r="D660" s="101">
        <f>COUNTIF($C$4:C660,C660)</f>
        <v>7</v>
      </c>
      <c r="E660" s="101">
        <v>8</v>
      </c>
      <c r="F660" s="101">
        <v>320</v>
      </c>
      <c r="G660" s="101">
        <v>0</v>
      </c>
      <c r="H660" s="122" t="str">
        <f t="shared" si="42"/>
        <v>WEAPON_SKILL_REINFORCE_NAME_14346</v>
      </c>
      <c r="I660" s="103" t="str">
        <f t="shared" si="43"/>
        <v>WEAPON_SKILL_REINFORCE_ICON_14346</v>
      </c>
      <c r="J660" s="100" t="str">
        <f t="shared" si="41"/>
        <v>방어력 320 증가</v>
      </c>
    </row>
    <row r="661" spans="1:10" ht="13.8" customHeight="1">
      <c r="A661" s="101">
        <f t="shared" si="40"/>
        <v>1434608</v>
      </c>
      <c r="B661" s="100" t="s">
        <v>415</v>
      </c>
      <c r="C661" s="101">
        <f>VLOOKUP(B661,WEAPON!$B:$D,3,0)</f>
        <v>14346</v>
      </c>
      <c r="D661" s="101">
        <f>COUNTIF($C$4:C661,C661)</f>
        <v>8</v>
      </c>
      <c r="E661" s="101">
        <v>8</v>
      </c>
      <c r="F661" s="101">
        <v>330</v>
      </c>
      <c r="G661" s="101">
        <v>0</v>
      </c>
      <c r="H661" s="122" t="str">
        <f t="shared" si="42"/>
        <v>WEAPON_SKILL_REINFORCE_NAME_14346</v>
      </c>
      <c r="I661" s="103" t="str">
        <f t="shared" si="43"/>
        <v>WEAPON_SKILL_REINFORCE_ICON_14346</v>
      </c>
      <c r="J661" s="100" t="str">
        <f t="shared" si="41"/>
        <v>방어력 330 증가</v>
      </c>
    </row>
    <row r="662" spans="1:10" ht="13.8" customHeight="1">
      <c r="A662" s="101">
        <f t="shared" si="40"/>
        <v>1434609</v>
      </c>
      <c r="B662" s="100" t="s">
        <v>415</v>
      </c>
      <c r="C662" s="101">
        <f>VLOOKUP(B662,WEAPON!$B:$D,3,0)</f>
        <v>14346</v>
      </c>
      <c r="D662" s="101">
        <f>COUNTIF($C$4:C662,C662)</f>
        <v>9</v>
      </c>
      <c r="E662" s="101">
        <v>8</v>
      </c>
      <c r="F662" s="101">
        <v>340</v>
      </c>
      <c r="G662" s="101">
        <v>0</v>
      </c>
      <c r="H662" s="122" t="str">
        <f t="shared" si="42"/>
        <v>WEAPON_SKILL_REINFORCE_NAME_14346</v>
      </c>
      <c r="I662" s="103" t="str">
        <f t="shared" si="43"/>
        <v>WEAPON_SKILL_REINFORCE_ICON_14346</v>
      </c>
      <c r="J662" s="100" t="str">
        <f t="shared" si="41"/>
        <v>방어력 340 증가</v>
      </c>
    </row>
    <row r="663" spans="1:10" ht="13.8" customHeight="1">
      <c r="A663" s="101">
        <f t="shared" si="40"/>
        <v>1434610</v>
      </c>
      <c r="B663" s="100" t="s">
        <v>415</v>
      </c>
      <c r="C663" s="101">
        <f>VLOOKUP(B663,WEAPON!$B:$D,3,0)</f>
        <v>14346</v>
      </c>
      <c r="D663" s="101">
        <f>COUNTIF($C$4:C663,C663)</f>
        <v>10</v>
      </c>
      <c r="E663" s="101">
        <v>8</v>
      </c>
      <c r="F663" s="101">
        <v>380</v>
      </c>
      <c r="G663" s="101">
        <v>0</v>
      </c>
      <c r="H663" s="122" t="str">
        <f t="shared" si="42"/>
        <v>WEAPON_SKILL_REINFORCE_NAME_14346</v>
      </c>
      <c r="I663" s="103" t="str">
        <f t="shared" si="43"/>
        <v>WEAPON_SKILL_REINFORCE_ICON_14346</v>
      </c>
      <c r="J663" s="100" t="str">
        <f t="shared" si="41"/>
        <v>방어력 380 증가</v>
      </c>
    </row>
    <row r="664" spans="1:10" ht="13.8" customHeight="1">
      <c r="A664" s="101">
        <f t="shared" si="40"/>
        <v>2432101</v>
      </c>
      <c r="B664" s="100" t="s">
        <v>417</v>
      </c>
      <c r="C664" s="101">
        <f>VLOOKUP(B664,WEAPON!$B:$D,3,0)</f>
        <v>24321</v>
      </c>
      <c r="D664" s="101">
        <f>COUNTIF($C$4:C664,C664)</f>
        <v>1</v>
      </c>
      <c r="E664" s="101">
        <v>11</v>
      </c>
      <c r="F664" s="101">
        <v>678</v>
      </c>
      <c r="G664" s="101">
        <v>0</v>
      </c>
      <c r="H664" s="122" t="str">
        <f t="shared" si="42"/>
        <v>WEAPON_SKILL_REINFORCE_NAME_24321</v>
      </c>
      <c r="I664" s="103" t="str">
        <f t="shared" si="43"/>
        <v>WEAPON_SKILL_REINFORCE_ICON_24321</v>
      </c>
      <c r="J664" s="100" t="str">
        <f t="shared" si="41"/>
        <v>치유력 678 증가</v>
      </c>
    </row>
    <row r="665" spans="1:10" ht="13.8" customHeight="1">
      <c r="A665" s="101">
        <f t="shared" si="40"/>
        <v>2432102</v>
      </c>
      <c r="B665" s="100" t="s">
        <v>417</v>
      </c>
      <c r="C665" s="101">
        <f>VLOOKUP(B665,WEAPON!$B:$D,3,0)</f>
        <v>24321</v>
      </c>
      <c r="D665" s="101">
        <f>COUNTIF($C$4:C665,C665)</f>
        <v>2</v>
      </c>
      <c r="E665" s="101">
        <v>11</v>
      </c>
      <c r="F665" s="101">
        <v>712</v>
      </c>
      <c r="G665" s="101">
        <v>0</v>
      </c>
      <c r="H665" s="122" t="str">
        <f t="shared" si="42"/>
        <v>WEAPON_SKILL_REINFORCE_NAME_24321</v>
      </c>
      <c r="I665" s="103" t="str">
        <f t="shared" si="43"/>
        <v>WEAPON_SKILL_REINFORCE_ICON_24321</v>
      </c>
      <c r="J665" s="100" t="str">
        <f t="shared" si="41"/>
        <v>치유력 712 증가</v>
      </c>
    </row>
    <row r="666" spans="1:10" ht="13.8" customHeight="1">
      <c r="A666" s="101">
        <f t="shared" si="40"/>
        <v>2432103</v>
      </c>
      <c r="B666" s="100" t="s">
        <v>417</v>
      </c>
      <c r="C666" s="101">
        <f>VLOOKUP(B666,WEAPON!$B:$D,3,0)</f>
        <v>24321</v>
      </c>
      <c r="D666" s="101">
        <f>COUNTIF($C$4:C666,C666)</f>
        <v>3</v>
      </c>
      <c r="E666" s="101">
        <v>11</v>
      </c>
      <c r="F666" s="101">
        <v>745</v>
      </c>
      <c r="G666" s="101">
        <v>0</v>
      </c>
      <c r="H666" s="122" t="str">
        <f t="shared" si="42"/>
        <v>WEAPON_SKILL_REINFORCE_NAME_24321</v>
      </c>
      <c r="I666" s="103" t="str">
        <f t="shared" si="43"/>
        <v>WEAPON_SKILL_REINFORCE_ICON_24321</v>
      </c>
      <c r="J666" s="100" t="str">
        <f t="shared" si="41"/>
        <v>치유력 745 증가</v>
      </c>
    </row>
    <row r="667" spans="1:10" ht="13.8" customHeight="1">
      <c r="A667" s="101">
        <f t="shared" si="40"/>
        <v>2432104</v>
      </c>
      <c r="B667" s="100" t="s">
        <v>417</v>
      </c>
      <c r="C667" s="101">
        <f>VLOOKUP(B667,WEAPON!$B:$D,3,0)</f>
        <v>24321</v>
      </c>
      <c r="D667" s="101">
        <f>COUNTIF($C$4:C667,C667)</f>
        <v>4</v>
      </c>
      <c r="E667" s="101">
        <v>11</v>
      </c>
      <c r="F667" s="101">
        <v>881</v>
      </c>
      <c r="G667" s="101">
        <v>0</v>
      </c>
      <c r="H667" s="122" t="str">
        <f t="shared" si="42"/>
        <v>WEAPON_SKILL_REINFORCE_NAME_24321</v>
      </c>
      <c r="I667" s="103" t="str">
        <f t="shared" si="43"/>
        <v>WEAPON_SKILL_REINFORCE_ICON_24321</v>
      </c>
      <c r="J667" s="100" t="str">
        <f t="shared" si="41"/>
        <v>치유력 881 증가</v>
      </c>
    </row>
    <row r="668" spans="1:10" ht="13.8" customHeight="1">
      <c r="A668" s="101">
        <f t="shared" si="40"/>
        <v>2432105</v>
      </c>
      <c r="B668" s="100" t="s">
        <v>417</v>
      </c>
      <c r="C668" s="101">
        <f>VLOOKUP(B668,WEAPON!$B:$D,3,0)</f>
        <v>24321</v>
      </c>
      <c r="D668" s="101">
        <f>COUNTIF($C$4:C668,C668)</f>
        <v>5</v>
      </c>
      <c r="E668" s="101">
        <v>11</v>
      </c>
      <c r="F668" s="101">
        <v>915</v>
      </c>
      <c r="G668" s="101">
        <v>0</v>
      </c>
      <c r="H668" s="122" t="str">
        <f t="shared" si="42"/>
        <v>WEAPON_SKILL_REINFORCE_NAME_24321</v>
      </c>
      <c r="I668" s="103" t="str">
        <f t="shared" si="43"/>
        <v>WEAPON_SKILL_REINFORCE_ICON_24321</v>
      </c>
      <c r="J668" s="100" t="str">
        <f t="shared" si="41"/>
        <v>치유력 915 증가</v>
      </c>
    </row>
    <row r="669" spans="1:10" ht="13.8" customHeight="1">
      <c r="A669" s="101">
        <f t="shared" si="40"/>
        <v>2432106</v>
      </c>
      <c r="B669" s="100" t="s">
        <v>417</v>
      </c>
      <c r="C669" s="101">
        <f>VLOOKUP(B669,WEAPON!$B:$D,3,0)</f>
        <v>24321</v>
      </c>
      <c r="D669" s="101">
        <f>COUNTIF($C$4:C669,C669)</f>
        <v>6</v>
      </c>
      <c r="E669" s="101">
        <v>11</v>
      </c>
      <c r="F669" s="101">
        <v>949</v>
      </c>
      <c r="G669" s="101">
        <v>0</v>
      </c>
      <c r="H669" s="122" t="str">
        <f t="shared" si="42"/>
        <v>WEAPON_SKILL_REINFORCE_NAME_24321</v>
      </c>
      <c r="I669" s="103" t="str">
        <f t="shared" si="43"/>
        <v>WEAPON_SKILL_REINFORCE_ICON_24321</v>
      </c>
      <c r="J669" s="100" t="str">
        <f t="shared" si="41"/>
        <v>치유력 949 증가</v>
      </c>
    </row>
    <row r="670" spans="1:10" ht="13.8" customHeight="1">
      <c r="A670" s="101">
        <f t="shared" si="40"/>
        <v>2432107</v>
      </c>
      <c r="B670" s="100" t="s">
        <v>417</v>
      </c>
      <c r="C670" s="101">
        <f>VLOOKUP(B670,WEAPON!$B:$D,3,0)</f>
        <v>24321</v>
      </c>
      <c r="D670" s="101">
        <f>COUNTIF($C$4:C670,C670)</f>
        <v>7</v>
      </c>
      <c r="E670" s="101">
        <v>11</v>
      </c>
      <c r="F670" s="101">
        <v>1084</v>
      </c>
      <c r="G670" s="101">
        <v>0</v>
      </c>
      <c r="H670" s="122" t="str">
        <f t="shared" si="42"/>
        <v>WEAPON_SKILL_REINFORCE_NAME_24321</v>
      </c>
      <c r="I670" s="103" t="str">
        <f t="shared" si="43"/>
        <v>WEAPON_SKILL_REINFORCE_ICON_24321</v>
      </c>
      <c r="J670" s="100" t="str">
        <f t="shared" si="41"/>
        <v>치유력 1084 증가</v>
      </c>
    </row>
    <row r="671" spans="1:10" ht="13.8" customHeight="1">
      <c r="A671" s="101">
        <f t="shared" si="40"/>
        <v>2432108</v>
      </c>
      <c r="B671" s="100" t="s">
        <v>417</v>
      </c>
      <c r="C671" s="101">
        <f>VLOOKUP(B671,WEAPON!$B:$D,3,0)</f>
        <v>24321</v>
      </c>
      <c r="D671" s="101">
        <f>COUNTIF($C$4:C671,C671)</f>
        <v>8</v>
      </c>
      <c r="E671" s="101">
        <v>11</v>
      </c>
      <c r="F671" s="101">
        <v>1118</v>
      </c>
      <c r="G671" s="101">
        <v>0</v>
      </c>
      <c r="H671" s="122" t="str">
        <f t="shared" si="42"/>
        <v>WEAPON_SKILL_REINFORCE_NAME_24321</v>
      </c>
      <c r="I671" s="103" t="str">
        <f t="shared" si="43"/>
        <v>WEAPON_SKILL_REINFORCE_ICON_24321</v>
      </c>
      <c r="J671" s="100" t="str">
        <f t="shared" si="41"/>
        <v>치유력 1118 증가</v>
      </c>
    </row>
    <row r="672" spans="1:10" ht="13.8" customHeight="1">
      <c r="A672" s="101">
        <f t="shared" si="40"/>
        <v>2432109</v>
      </c>
      <c r="B672" s="100" t="s">
        <v>417</v>
      </c>
      <c r="C672" s="101">
        <f>VLOOKUP(B672,WEAPON!$B:$D,3,0)</f>
        <v>24321</v>
      </c>
      <c r="D672" s="101">
        <f>COUNTIF($C$4:C672,C672)</f>
        <v>9</v>
      </c>
      <c r="E672" s="101">
        <v>11</v>
      </c>
      <c r="F672" s="101">
        <v>1152</v>
      </c>
      <c r="G672" s="101">
        <v>0</v>
      </c>
      <c r="H672" s="122" t="str">
        <f t="shared" si="42"/>
        <v>WEAPON_SKILL_REINFORCE_NAME_24321</v>
      </c>
      <c r="I672" s="103" t="str">
        <f t="shared" si="43"/>
        <v>WEAPON_SKILL_REINFORCE_ICON_24321</v>
      </c>
      <c r="J672" s="100" t="str">
        <f t="shared" si="41"/>
        <v>치유력 1152 증가</v>
      </c>
    </row>
    <row r="673" spans="1:10" ht="13.8" customHeight="1">
      <c r="A673" s="101">
        <f t="shared" si="40"/>
        <v>2432110</v>
      </c>
      <c r="B673" s="100" t="s">
        <v>417</v>
      </c>
      <c r="C673" s="101">
        <f>VLOOKUP(B673,WEAPON!$B:$D,3,0)</f>
        <v>24321</v>
      </c>
      <c r="D673" s="101">
        <f>COUNTIF($C$4:C673,C673)</f>
        <v>10</v>
      </c>
      <c r="E673" s="101">
        <v>11</v>
      </c>
      <c r="F673" s="101">
        <v>1287</v>
      </c>
      <c r="G673" s="101">
        <v>0</v>
      </c>
      <c r="H673" s="122" t="str">
        <f t="shared" si="42"/>
        <v>WEAPON_SKILL_REINFORCE_NAME_24321</v>
      </c>
      <c r="I673" s="103" t="str">
        <f t="shared" si="43"/>
        <v>WEAPON_SKILL_REINFORCE_ICON_24321</v>
      </c>
      <c r="J673" s="100" t="str">
        <f t="shared" si="41"/>
        <v>치유력 1287 증가</v>
      </c>
    </row>
    <row r="674" spans="1:10" ht="13.8" customHeight="1">
      <c r="A674" s="101">
        <f t="shared" si="40"/>
        <v>1134701</v>
      </c>
      <c r="B674" s="100" t="s">
        <v>419</v>
      </c>
      <c r="C674" s="101">
        <f>VLOOKUP(B674,WEAPON!$B:$D,3,0)</f>
        <v>11347</v>
      </c>
      <c r="D674" s="101">
        <f>COUNTIF($C$4:C674,C674)</f>
        <v>1</v>
      </c>
      <c r="E674" s="101">
        <v>1</v>
      </c>
      <c r="F674" s="101">
        <v>293</v>
      </c>
      <c r="G674" s="101">
        <v>0</v>
      </c>
      <c r="H674" s="122" t="str">
        <f t="shared" si="42"/>
        <v>WEAPON_SKILL_REINFORCE_NAME_11347</v>
      </c>
      <c r="I674" s="103" t="str">
        <f t="shared" si="43"/>
        <v>WEAPON_SKILL_REINFORCE_ICON_11347</v>
      </c>
      <c r="J674" s="100" t="str">
        <f t="shared" si="41"/>
        <v>공격력 293 증가</v>
      </c>
    </row>
    <row r="675" spans="1:10" ht="13.8" customHeight="1">
      <c r="A675" s="101">
        <f t="shared" si="40"/>
        <v>1134702</v>
      </c>
      <c r="B675" s="100" t="s">
        <v>419</v>
      </c>
      <c r="C675" s="101">
        <f>VLOOKUP(B675,WEAPON!$B:$D,3,0)</f>
        <v>11347</v>
      </c>
      <c r="D675" s="101">
        <f>COUNTIF($C$4:C675,C675)</f>
        <v>2</v>
      </c>
      <c r="E675" s="101">
        <v>1</v>
      </c>
      <c r="F675" s="101">
        <v>308</v>
      </c>
      <c r="G675" s="101">
        <v>0</v>
      </c>
      <c r="H675" s="122" t="str">
        <f t="shared" si="42"/>
        <v>WEAPON_SKILL_REINFORCE_NAME_11347</v>
      </c>
      <c r="I675" s="103" t="str">
        <f t="shared" si="43"/>
        <v>WEAPON_SKILL_REINFORCE_ICON_11347</v>
      </c>
      <c r="J675" s="100" t="str">
        <f t="shared" si="41"/>
        <v>공격력 308 증가</v>
      </c>
    </row>
    <row r="676" spans="1:10" ht="13.8" customHeight="1">
      <c r="A676" s="101">
        <f t="shared" si="40"/>
        <v>1134703</v>
      </c>
      <c r="B676" s="100" t="s">
        <v>419</v>
      </c>
      <c r="C676" s="101">
        <f>VLOOKUP(B676,WEAPON!$B:$D,3,0)</f>
        <v>11347</v>
      </c>
      <c r="D676" s="101">
        <f>COUNTIF($C$4:C676,C676)</f>
        <v>3</v>
      </c>
      <c r="E676" s="101">
        <v>1</v>
      </c>
      <c r="F676" s="101">
        <v>323</v>
      </c>
      <c r="G676" s="101">
        <v>0</v>
      </c>
      <c r="H676" s="122" t="str">
        <f t="shared" si="42"/>
        <v>WEAPON_SKILL_REINFORCE_NAME_11347</v>
      </c>
      <c r="I676" s="103" t="str">
        <f t="shared" si="43"/>
        <v>WEAPON_SKILL_REINFORCE_ICON_11347</v>
      </c>
      <c r="J676" s="100" t="str">
        <f t="shared" si="41"/>
        <v>공격력 323 증가</v>
      </c>
    </row>
    <row r="677" spans="1:10" ht="13.8" customHeight="1">
      <c r="A677" s="101">
        <f t="shared" si="40"/>
        <v>1134704</v>
      </c>
      <c r="B677" s="100" t="s">
        <v>419</v>
      </c>
      <c r="C677" s="101">
        <f>VLOOKUP(B677,WEAPON!$B:$D,3,0)</f>
        <v>11347</v>
      </c>
      <c r="D677" s="101">
        <f>COUNTIF($C$4:C677,C677)</f>
        <v>4</v>
      </c>
      <c r="E677" s="101">
        <v>1</v>
      </c>
      <c r="F677" s="101">
        <v>381</v>
      </c>
      <c r="G677" s="101">
        <v>0</v>
      </c>
      <c r="H677" s="122" t="str">
        <f t="shared" si="42"/>
        <v>WEAPON_SKILL_REINFORCE_NAME_11347</v>
      </c>
      <c r="I677" s="103" t="str">
        <f t="shared" si="43"/>
        <v>WEAPON_SKILL_REINFORCE_ICON_11347</v>
      </c>
      <c r="J677" s="100" t="str">
        <f t="shared" si="41"/>
        <v>공격력 381 증가</v>
      </c>
    </row>
    <row r="678" spans="1:10" ht="13.8" customHeight="1">
      <c r="A678" s="101">
        <f t="shared" si="40"/>
        <v>1134705</v>
      </c>
      <c r="B678" s="100" t="s">
        <v>419</v>
      </c>
      <c r="C678" s="101">
        <f>VLOOKUP(B678,WEAPON!$B:$D,3,0)</f>
        <v>11347</v>
      </c>
      <c r="D678" s="101">
        <f>COUNTIF($C$4:C678,C678)</f>
        <v>5</v>
      </c>
      <c r="E678" s="101">
        <v>1</v>
      </c>
      <c r="F678" s="101">
        <v>396</v>
      </c>
      <c r="G678" s="101">
        <v>0</v>
      </c>
      <c r="H678" s="122" t="str">
        <f t="shared" si="42"/>
        <v>WEAPON_SKILL_REINFORCE_NAME_11347</v>
      </c>
      <c r="I678" s="103" t="str">
        <f t="shared" si="43"/>
        <v>WEAPON_SKILL_REINFORCE_ICON_11347</v>
      </c>
      <c r="J678" s="100" t="str">
        <f t="shared" si="41"/>
        <v>공격력 396 증가</v>
      </c>
    </row>
    <row r="679" spans="1:10" ht="13.8" customHeight="1">
      <c r="A679" s="101">
        <f t="shared" si="40"/>
        <v>1134706</v>
      </c>
      <c r="B679" s="100" t="s">
        <v>419</v>
      </c>
      <c r="C679" s="101">
        <f>VLOOKUP(B679,WEAPON!$B:$D,3,0)</f>
        <v>11347</v>
      </c>
      <c r="D679" s="101">
        <f>COUNTIF($C$4:C679,C679)</f>
        <v>6</v>
      </c>
      <c r="E679" s="101">
        <v>1</v>
      </c>
      <c r="F679" s="101">
        <v>410</v>
      </c>
      <c r="G679" s="101">
        <v>0</v>
      </c>
      <c r="H679" s="122" t="str">
        <f t="shared" si="42"/>
        <v>WEAPON_SKILL_REINFORCE_NAME_11347</v>
      </c>
      <c r="I679" s="103" t="str">
        <f t="shared" si="43"/>
        <v>WEAPON_SKILL_REINFORCE_ICON_11347</v>
      </c>
      <c r="J679" s="100" t="str">
        <f t="shared" si="41"/>
        <v>공격력 410 증가</v>
      </c>
    </row>
    <row r="680" spans="1:10" ht="13.8" customHeight="1">
      <c r="A680" s="101">
        <f t="shared" si="40"/>
        <v>1134707</v>
      </c>
      <c r="B680" s="100" t="s">
        <v>419</v>
      </c>
      <c r="C680" s="101">
        <f>VLOOKUP(B680,WEAPON!$B:$D,3,0)</f>
        <v>11347</v>
      </c>
      <c r="D680" s="101">
        <f>COUNTIF($C$4:C680,C680)</f>
        <v>7</v>
      </c>
      <c r="E680" s="101">
        <v>1</v>
      </c>
      <c r="F680" s="101">
        <v>469</v>
      </c>
      <c r="G680" s="101">
        <v>0</v>
      </c>
      <c r="H680" s="122" t="str">
        <f t="shared" si="42"/>
        <v>WEAPON_SKILL_REINFORCE_NAME_11347</v>
      </c>
      <c r="I680" s="103" t="str">
        <f t="shared" si="43"/>
        <v>WEAPON_SKILL_REINFORCE_ICON_11347</v>
      </c>
      <c r="J680" s="100" t="str">
        <f t="shared" si="41"/>
        <v>공격력 469 증가</v>
      </c>
    </row>
    <row r="681" spans="1:10" ht="13.8" customHeight="1">
      <c r="A681" s="101">
        <f t="shared" si="40"/>
        <v>1134708</v>
      </c>
      <c r="B681" s="100" t="s">
        <v>419</v>
      </c>
      <c r="C681" s="101">
        <f>VLOOKUP(B681,WEAPON!$B:$D,3,0)</f>
        <v>11347</v>
      </c>
      <c r="D681" s="101">
        <f>COUNTIF($C$4:C681,C681)</f>
        <v>8</v>
      </c>
      <c r="E681" s="101">
        <v>1</v>
      </c>
      <c r="F681" s="101">
        <v>484</v>
      </c>
      <c r="G681" s="101">
        <v>0</v>
      </c>
      <c r="H681" s="122" t="str">
        <f t="shared" si="42"/>
        <v>WEAPON_SKILL_REINFORCE_NAME_11347</v>
      </c>
      <c r="I681" s="103" t="str">
        <f t="shared" si="43"/>
        <v>WEAPON_SKILL_REINFORCE_ICON_11347</v>
      </c>
      <c r="J681" s="100" t="str">
        <f t="shared" si="41"/>
        <v>공격력 484 증가</v>
      </c>
    </row>
    <row r="682" spans="1:10" ht="13.8" customHeight="1">
      <c r="A682" s="101">
        <f t="shared" si="40"/>
        <v>1134709</v>
      </c>
      <c r="B682" s="100" t="s">
        <v>419</v>
      </c>
      <c r="C682" s="101">
        <f>VLOOKUP(B682,WEAPON!$B:$D,3,0)</f>
        <v>11347</v>
      </c>
      <c r="D682" s="101">
        <f>COUNTIF($C$4:C682,C682)</f>
        <v>9</v>
      </c>
      <c r="E682" s="101">
        <v>1</v>
      </c>
      <c r="F682" s="101">
        <v>498</v>
      </c>
      <c r="G682" s="101">
        <v>0</v>
      </c>
      <c r="H682" s="122" t="str">
        <f t="shared" si="42"/>
        <v>WEAPON_SKILL_REINFORCE_NAME_11347</v>
      </c>
      <c r="I682" s="103" t="str">
        <f t="shared" si="43"/>
        <v>WEAPON_SKILL_REINFORCE_ICON_11347</v>
      </c>
      <c r="J682" s="100" t="str">
        <f t="shared" si="41"/>
        <v>공격력 498 증가</v>
      </c>
    </row>
    <row r="683" spans="1:10" ht="13.8" customHeight="1">
      <c r="A683" s="101">
        <f t="shared" si="40"/>
        <v>1134710</v>
      </c>
      <c r="B683" s="100" t="s">
        <v>419</v>
      </c>
      <c r="C683" s="101">
        <f>VLOOKUP(B683,WEAPON!$B:$D,3,0)</f>
        <v>11347</v>
      </c>
      <c r="D683" s="101">
        <f>COUNTIF($C$4:C683,C683)</f>
        <v>10</v>
      </c>
      <c r="E683" s="101">
        <v>1</v>
      </c>
      <c r="F683" s="101">
        <v>557</v>
      </c>
      <c r="G683" s="101">
        <v>0</v>
      </c>
      <c r="H683" s="122" t="str">
        <f t="shared" si="42"/>
        <v>WEAPON_SKILL_REINFORCE_NAME_11347</v>
      </c>
      <c r="I683" s="103" t="str">
        <f t="shared" si="43"/>
        <v>WEAPON_SKILL_REINFORCE_ICON_11347</v>
      </c>
      <c r="J683" s="100" t="str">
        <f t="shared" si="41"/>
        <v>공격력 557 증가</v>
      </c>
    </row>
    <row r="684" spans="1:10" ht="13.8" customHeight="1">
      <c r="A684" s="101">
        <f t="shared" si="40"/>
        <v>1424801</v>
      </c>
      <c r="B684" s="100" t="s">
        <v>421</v>
      </c>
      <c r="C684" s="101">
        <f>VLOOKUP(B684,WEAPON!$B:$D,3,0)</f>
        <v>14248</v>
      </c>
      <c r="D684" s="101">
        <f>COUNTIF($C$4:C684,C684)</f>
        <v>1</v>
      </c>
      <c r="E684" s="101">
        <v>1</v>
      </c>
      <c r="F684" s="101">
        <v>267</v>
      </c>
      <c r="G684" s="101">
        <v>0</v>
      </c>
      <c r="H684" s="122" t="str">
        <f t="shared" si="42"/>
        <v>WEAPON_SKILL_REINFORCE_NAME_14248</v>
      </c>
      <c r="I684" s="103" t="str">
        <f t="shared" si="43"/>
        <v>WEAPON_SKILL_REINFORCE_ICON_14248</v>
      </c>
      <c r="J684" s="100" t="str">
        <f t="shared" si="41"/>
        <v>공격력 267 증가</v>
      </c>
    </row>
    <row r="685" spans="1:10" ht="13.8" customHeight="1">
      <c r="A685" s="101">
        <f t="shared" si="40"/>
        <v>1424802</v>
      </c>
      <c r="B685" s="100" t="s">
        <v>421</v>
      </c>
      <c r="C685" s="101">
        <f>VLOOKUP(B685,WEAPON!$B:$D,3,0)</f>
        <v>14248</v>
      </c>
      <c r="D685" s="101">
        <f>COUNTIF($C$4:C685,C685)</f>
        <v>2</v>
      </c>
      <c r="E685" s="101">
        <v>1</v>
      </c>
      <c r="F685" s="101">
        <v>280</v>
      </c>
      <c r="G685" s="101">
        <v>0</v>
      </c>
      <c r="H685" s="122" t="str">
        <f t="shared" si="42"/>
        <v>WEAPON_SKILL_REINFORCE_NAME_14248</v>
      </c>
      <c r="I685" s="103" t="str">
        <f t="shared" si="43"/>
        <v>WEAPON_SKILL_REINFORCE_ICON_14248</v>
      </c>
      <c r="J685" s="100" t="str">
        <f t="shared" si="41"/>
        <v>공격력 280 증가</v>
      </c>
    </row>
    <row r="686" spans="1:10" ht="13.8" customHeight="1">
      <c r="A686" s="101">
        <f t="shared" si="40"/>
        <v>1424803</v>
      </c>
      <c r="B686" s="100" t="s">
        <v>421</v>
      </c>
      <c r="C686" s="101">
        <f>VLOOKUP(B686,WEAPON!$B:$D,3,0)</f>
        <v>14248</v>
      </c>
      <c r="D686" s="101">
        <f>COUNTIF($C$4:C686,C686)</f>
        <v>3</v>
      </c>
      <c r="E686" s="101">
        <v>1</v>
      </c>
      <c r="F686" s="101">
        <v>294</v>
      </c>
      <c r="G686" s="101">
        <v>0</v>
      </c>
      <c r="H686" s="122" t="str">
        <f t="shared" si="42"/>
        <v>WEAPON_SKILL_REINFORCE_NAME_14248</v>
      </c>
      <c r="I686" s="103" t="str">
        <f t="shared" si="43"/>
        <v>WEAPON_SKILL_REINFORCE_ICON_14248</v>
      </c>
      <c r="J686" s="100" t="str">
        <f t="shared" si="41"/>
        <v>공격력 294 증가</v>
      </c>
    </row>
    <row r="687" spans="1:10" ht="13.8" customHeight="1">
      <c r="A687" s="101">
        <f t="shared" si="40"/>
        <v>1424804</v>
      </c>
      <c r="B687" s="100" t="s">
        <v>421</v>
      </c>
      <c r="C687" s="101">
        <f>VLOOKUP(B687,WEAPON!$B:$D,3,0)</f>
        <v>14248</v>
      </c>
      <c r="D687" s="101">
        <f>COUNTIF($C$4:C687,C687)</f>
        <v>4</v>
      </c>
      <c r="E687" s="101">
        <v>1</v>
      </c>
      <c r="F687" s="101">
        <v>347</v>
      </c>
      <c r="G687" s="101">
        <v>0</v>
      </c>
      <c r="H687" s="122" t="str">
        <f t="shared" si="42"/>
        <v>WEAPON_SKILL_REINFORCE_NAME_14248</v>
      </c>
      <c r="I687" s="103" t="str">
        <f t="shared" si="43"/>
        <v>WEAPON_SKILL_REINFORCE_ICON_14248</v>
      </c>
      <c r="J687" s="100" t="str">
        <f t="shared" si="41"/>
        <v>공격력 347 증가</v>
      </c>
    </row>
    <row r="688" spans="1:10" ht="13.8" customHeight="1">
      <c r="A688" s="101">
        <f t="shared" si="40"/>
        <v>1424805</v>
      </c>
      <c r="B688" s="100" t="s">
        <v>421</v>
      </c>
      <c r="C688" s="101">
        <f>VLOOKUP(B688,WEAPON!$B:$D,3,0)</f>
        <v>14248</v>
      </c>
      <c r="D688" s="101">
        <f>COUNTIF($C$4:C688,C688)</f>
        <v>5</v>
      </c>
      <c r="E688" s="101">
        <v>1</v>
      </c>
      <c r="F688" s="101">
        <v>360</v>
      </c>
      <c r="G688" s="101">
        <v>0</v>
      </c>
      <c r="H688" s="122" t="str">
        <f t="shared" si="42"/>
        <v>WEAPON_SKILL_REINFORCE_NAME_14248</v>
      </c>
      <c r="I688" s="103" t="str">
        <f t="shared" si="43"/>
        <v>WEAPON_SKILL_REINFORCE_ICON_14248</v>
      </c>
      <c r="J688" s="100" t="str">
        <f t="shared" si="41"/>
        <v>공격력 360 증가</v>
      </c>
    </row>
    <row r="689" spans="1:10" ht="13.8" customHeight="1">
      <c r="A689" s="101">
        <f t="shared" si="40"/>
        <v>1424806</v>
      </c>
      <c r="B689" s="100" t="s">
        <v>421</v>
      </c>
      <c r="C689" s="101">
        <f>VLOOKUP(B689,WEAPON!$B:$D,3,0)</f>
        <v>14248</v>
      </c>
      <c r="D689" s="101">
        <f>COUNTIF($C$4:C689,C689)</f>
        <v>6</v>
      </c>
      <c r="E689" s="101">
        <v>1</v>
      </c>
      <c r="F689" s="101">
        <v>373</v>
      </c>
      <c r="G689" s="101">
        <v>0</v>
      </c>
      <c r="H689" s="122" t="str">
        <f t="shared" si="42"/>
        <v>WEAPON_SKILL_REINFORCE_NAME_14248</v>
      </c>
      <c r="I689" s="103" t="str">
        <f t="shared" si="43"/>
        <v>WEAPON_SKILL_REINFORCE_ICON_14248</v>
      </c>
      <c r="J689" s="100" t="str">
        <f t="shared" si="41"/>
        <v>공격력 373 증가</v>
      </c>
    </row>
    <row r="690" spans="1:10" ht="13.8" customHeight="1">
      <c r="A690" s="101">
        <f t="shared" si="40"/>
        <v>1424807</v>
      </c>
      <c r="B690" s="100" t="s">
        <v>421</v>
      </c>
      <c r="C690" s="101">
        <f>VLOOKUP(B690,WEAPON!$B:$D,3,0)</f>
        <v>14248</v>
      </c>
      <c r="D690" s="101">
        <f>COUNTIF($C$4:C690,C690)</f>
        <v>7</v>
      </c>
      <c r="E690" s="101">
        <v>1</v>
      </c>
      <c r="F690" s="101">
        <v>427</v>
      </c>
      <c r="G690" s="101">
        <v>0</v>
      </c>
      <c r="H690" s="122" t="str">
        <f t="shared" si="42"/>
        <v>WEAPON_SKILL_REINFORCE_NAME_14248</v>
      </c>
      <c r="I690" s="103" t="str">
        <f t="shared" si="43"/>
        <v>WEAPON_SKILL_REINFORCE_ICON_14248</v>
      </c>
      <c r="J690" s="100" t="str">
        <f t="shared" si="41"/>
        <v>공격력 427 증가</v>
      </c>
    </row>
    <row r="691" spans="1:10" ht="13.8" customHeight="1">
      <c r="A691" s="101">
        <f t="shared" si="40"/>
        <v>1424808</v>
      </c>
      <c r="B691" s="100" t="s">
        <v>421</v>
      </c>
      <c r="C691" s="101">
        <f>VLOOKUP(B691,WEAPON!$B:$D,3,0)</f>
        <v>14248</v>
      </c>
      <c r="D691" s="101">
        <f>COUNTIF($C$4:C691,C691)</f>
        <v>8</v>
      </c>
      <c r="E691" s="101">
        <v>1</v>
      </c>
      <c r="F691" s="101">
        <v>440</v>
      </c>
      <c r="G691" s="101">
        <v>0</v>
      </c>
      <c r="H691" s="122" t="str">
        <f t="shared" si="42"/>
        <v>WEAPON_SKILL_REINFORCE_NAME_14248</v>
      </c>
      <c r="I691" s="103" t="str">
        <f t="shared" si="43"/>
        <v>WEAPON_SKILL_REINFORCE_ICON_14248</v>
      </c>
      <c r="J691" s="100" t="str">
        <f t="shared" si="41"/>
        <v>공격력 440 증가</v>
      </c>
    </row>
    <row r="692" spans="1:10" ht="13.8" customHeight="1">
      <c r="A692" s="101">
        <f t="shared" si="40"/>
        <v>1424809</v>
      </c>
      <c r="B692" s="100" t="s">
        <v>421</v>
      </c>
      <c r="C692" s="101">
        <f>VLOOKUP(B692,WEAPON!$B:$D,3,0)</f>
        <v>14248</v>
      </c>
      <c r="D692" s="101">
        <f>COUNTIF($C$4:C692,C692)</f>
        <v>9</v>
      </c>
      <c r="E692" s="101">
        <v>1</v>
      </c>
      <c r="F692" s="101">
        <v>453</v>
      </c>
      <c r="G692" s="101">
        <v>0</v>
      </c>
      <c r="H692" s="122" t="str">
        <f t="shared" si="42"/>
        <v>WEAPON_SKILL_REINFORCE_NAME_14248</v>
      </c>
      <c r="I692" s="103" t="str">
        <f t="shared" si="43"/>
        <v>WEAPON_SKILL_REINFORCE_ICON_14248</v>
      </c>
      <c r="J692" s="100" t="str">
        <f t="shared" si="41"/>
        <v>공격력 453 증가</v>
      </c>
    </row>
    <row r="693" spans="1:10" ht="13.8" customHeight="1">
      <c r="A693" s="101">
        <f t="shared" si="40"/>
        <v>1424810</v>
      </c>
      <c r="B693" s="100" t="s">
        <v>421</v>
      </c>
      <c r="C693" s="101">
        <f>VLOOKUP(B693,WEAPON!$B:$D,3,0)</f>
        <v>14248</v>
      </c>
      <c r="D693" s="101">
        <f>COUNTIF($C$4:C693,C693)</f>
        <v>10</v>
      </c>
      <c r="E693" s="101">
        <v>1</v>
      </c>
      <c r="F693" s="101">
        <v>507</v>
      </c>
      <c r="G693" s="101">
        <v>0</v>
      </c>
      <c r="H693" s="122" t="str">
        <f t="shared" si="42"/>
        <v>WEAPON_SKILL_REINFORCE_NAME_14248</v>
      </c>
      <c r="I693" s="103" t="str">
        <f t="shared" si="43"/>
        <v>WEAPON_SKILL_REINFORCE_ICON_14248</v>
      </c>
      <c r="J693" s="100" t="str">
        <f t="shared" si="41"/>
        <v>공격력 507 증가</v>
      </c>
    </row>
    <row r="694" spans="1:10" ht="13.8" customHeight="1">
      <c r="A694" s="101">
        <f t="shared" si="40"/>
        <v>1114901</v>
      </c>
      <c r="B694" s="100" t="s">
        <v>423</v>
      </c>
      <c r="C694" s="101">
        <f>VLOOKUP(B694,WEAPON!$B:$D,3,0)</f>
        <v>11149</v>
      </c>
      <c r="D694" s="101">
        <f>COUNTIF($C$4:C694,C694)</f>
        <v>1</v>
      </c>
      <c r="E694" s="101">
        <v>1</v>
      </c>
      <c r="F694" s="101">
        <v>332</v>
      </c>
      <c r="G694" s="101">
        <v>0</v>
      </c>
      <c r="H694" s="122" t="str">
        <f t="shared" si="42"/>
        <v>WEAPON_SKILL_REINFORCE_NAME_11149</v>
      </c>
      <c r="I694" s="103" t="str">
        <f t="shared" si="43"/>
        <v>WEAPON_SKILL_REINFORCE_ICON_11149</v>
      </c>
      <c r="J694" s="100" t="str">
        <f t="shared" si="41"/>
        <v>공격력 332 증가</v>
      </c>
    </row>
    <row r="695" spans="1:10" ht="13.8" customHeight="1">
      <c r="A695" s="101">
        <f t="shared" si="40"/>
        <v>1114902</v>
      </c>
      <c r="B695" s="100" t="s">
        <v>423</v>
      </c>
      <c r="C695" s="101">
        <f>VLOOKUP(B695,WEAPON!$B:$D,3,0)</f>
        <v>11149</v>
      </c>
      <c r="D695" s="101">
        <f>COUNTIF($C$4:C695,C695)</f>
        <v>2</v>
      </c>
      <c r="E695" s="101">
        <v>1</v>
      </c>
      <c r="F695" s="101">
        <v>348</v>
      </c>
      <c r="G695" s="101">
        <v>0</v>
      </c>
      <c r="H695" s="122" t="str">
        <f t="shared" si="42"/>
        <v>WEAPON_SKILL_REINFORCE_NAME_11149</v>
      </c>
      <c r="I695" s="103" t="str">
        <f t="shared" si="43"/>
        <v>WEAPON_SKILL_REINFORCE_ICON_11149</v>
      </c>
      <c r="J695" s="100" t="str">
        <f t="shared" si="41"/>
        <v>공격력 348 증가</v>
      </c>
    </row>
    <row r="696" spans="1:10" ht="13.8" customHeight="1">
      <c r="A696" s="101">
        <f t="shared" si="40"/>
        <v>1114903</v>
      </c>
      <c r="B696" s="100" t="s">
        <v>423</v>
      </c>
      <c r="C696" s="101">
        <f>VLOOKUP(B696,WEAPON!$B:$D,3,0)</f>
        <v>11149</v>
      </c>
      <c r="D696" s="101">
        <f>COUNTIF($C$4:C696,C696)</f>
        <v>3</v>
      </c>
      <c r="E696" s="101">
        <v>1</v>
      </c>
      <c r="F696" s="101">
        <v>365</v>
      </c>
      <c r="G696" s="101">
        <v>0</v>
      </c>
      <c r="H696" s="122" t="str">
        <f t="shared" si="42"/>
        <v>WEAPON_SKILL_REINFORCE_NAME_11149</v>
      </c>
      <c r="I696" s="103" t="str">
        <f t="shared" si="43"/>
        <v>WEAPON_SKILL_REINFORCE_ICON_11149</v>
      </c>
      <c r="J696" s="100" t="str">
        <f t="shared" si="41"/>
        <v>공격력 365 증가</v>
      </c>
    </row>
    <row r="697" spans="1:10" ht="13.8" customHeight="1">
      <c r="A697" s="101">
        <f t="shared" si="40"/>
        <v>1114904</v>
      </c>
      <c r="B697" s="100" t="s">
        <v>423</v>
      </c>
      <c r="C697" s="101">
        <f>VLOOKUP(B697,WEAPON!$B:$D,3,0)</f>
        <v>11149</v>
      </c>
      <c r="D697" s="101">
        <f>COUNTIF($C$4:C697,C697)</f>
        <v>4</v>
      </c>
      <c r="E697" s="101">
        <v>1</v>
      </c>
      <c r="F697" s="101">
        <v>431</v>
      </c>
      <c r="G697" s="101">
        <v>0</v>
      </c>
      <c r="H697" s="122" t="str">
        <f t="shared" si="42"/>
        <v>WEAPON_SKILL_REINFORCE_NAME_11149</v>
      </c>
      <c r="I697" s="103" t="str">
        <f t="shared" si="43"/>
        <v>WEAPON_SKILL_REINFORCE_ICON_11149</v>
      </c>
      <c r="J697" s="100" t="str">
        <f t="shared" si="41"/>
        <v>공격력 431 증가</v>
      </c>
    </row>
    <row r="698" spans="1:10" ht="13.8" customHeight="1">
      <c r="A698" s="101">
        <f t="shared" si="40"/>
        <v>1114905</v>
      </c>
      <c r="B698" s="100" t="s">
        <v>423</v>
      </c>
      <c r="C698" s="101">
        <f>VLOOKUP(B698,WEAPON!$B:$D,3,0)</f>
        <v>11149</v>
      </c>
      <c r="D698" s="101">
        <f>COUNTIF($C$4:C698,C698)</f>
        <v>5</v>
      </c>
      <c r="E698" s="101">
        <v>1</v>
      </c>
      <c r="F698" s="101">
        <v>448</v>
      </c>
      <c r="G698" s="101">
        <v>0</v>
      </c>
      <c r="H698" s="122" t="str">
        <f t="shared" si="42"/>
        <v>WEAPON_SKILL_REINFORCE_NAME_11149</v>
      </c>
      <c r="I698" s="103" t="str">
        <f t="shared" si="43"/>
        <v>WEAPON_SKILL_REINFORCE_ICON_11149</v>
      </c>
      <c r="J698" s="100" t="str">
        <f t="shared" si="41"/>
        <v>공격력 448 증가</v>
      </c>
    </row>
    <row r="699" spans="1:10" ht="13.8" customHeight="1">
      <c r="A699" s="101">
        <f t="shared" si="40"/>
        <v>1114906</v>
      </c>
      <c r="B699" s="100" t="s">
        <v>423</v>
      </c>
      <c r="C699" s="101">
        <f>VLOOKUP(B699,WEAPON!$B:$D,3,0)</f>
        <v>11149</v>
      </c>
      <c r="D699" s="101">
        <f>COUNTIF($C$4:C699,C699)</f>
        <v>6</v>
      </c>
      <c r="E699" s="101">
        <v>1</v>
      </c>
      <c r="F699" s="101">
        <v>464</v>
      </c>
      <c r="G699" s="101">
        <v>0</v>
      </c>
      <c r="H699" s="122" t="str">
        <f t="shared" si="42"/>
        <v>WEAPON_SKILL_REINFORCE_NAME_11149</v>
      </c>
      <c r="I699" s="103" t="str">
        <f t="shared" si="43"/>
        <v>WEAPON_SKILL_REINFORCE_ICON_11149</v>
      </c>
      <c r="J699" s="100" t="str">
        <f t="shared" si="41"/>
        <v>공격력 464 증가</v>
      </c>
    </row>
    <row r="700" spans="1:10" ht="13.8" customHeight="1">
      <c r="A700" s="101">
        <f t="shared" si="40"/>
        <v>1114907</v>
      </c>
      <c r="B700" s="100" t="s">
        <v>423</v>
      </c>
      <c r="C700" s="101">
        <f>VLOOKUP(B700,WEAPON!$B:$D,3,0)</f>
        <v>11149</v>
      </c>
      <c r="D700" s="101">
        <f>COUNTIF($C$4:C700,C700)</f>
        <v>7</v>
      </c>
      <c r="E700" s="101">
        <v>1</v>
      </c>
      <c r="F700" s="101">
        <v>530</v>
      </c>
      <c r="G700" s="101">
        <v>0</v>
      </c>
      <c r="H700" s="122" t="str">
        <f t="shared" si="42"/>
        <v>WEAPON_SKILL_REINFORCE_NAME_11149</v>
      </c>
      <c r="I700" s="103" t="str">
        <f t="shared" si="43"/>
        <v>WEAPON_SKILL_REINFORCE_ICON_11149</v>
      </c>
      <c r="J700" s="100" t="str">
        <f t="shared" si="41"/>
        <v>공격력 530 증가</v>
      </c>
    </row>
    <row r="701" spans="1:10" ht="13.8" customHeight="1">
      <c r="A701" s="101">
        <f t="shared" si="40"/>
        <v>1114908</v>
      </c>
      <c r="B701" s="100" t="s">
        <v>423</v>
      </c>
      <c r="C701" s="101">
        <f>VLOOKUP(B701,WEAPON!$B:$D,3,0)</f>
        <v>11149</v>
      </c>
      <c r="D701" s="101">
        <f>COUNTIF($C$4:C701,C701)</f>
        <v>8</v>
      </c>
      <c r="E701" s="101">
        <v>1</v>
      </c>
      <c r="F701" s="101">
        <v>547</v>
      </c>
      <c r="G701" s="101">
        <v>0</v>
      </c>
      <c r="H701" s="122" t="str">
        <f t="shared" si="42"/>
        <v>WEAPON_SKILL_REINFORCE_NAME_11149</v>
      </c>
      <c r="I701" s="103" t="str">
        <f t="shared" si="43"/>
        <v>WEAPON_SKILL_REINFORCE_ICON_11149</v>
      </c>
      <c r="J701" s="100" t="str">
        <f t="shared" si="41"/>
        <v>공격력 547 증가</v>
      </c>
    </row>
    <row r="702" spans="1:10" ht="13.8" customHeight="1">
      <c r="A702" s="101">
        <f t="shared" si="40"/>
        <v>1114909</v>
      </c>
      <c r="B702" s="100" t="s">
        <v>423</v>
      </c>
      <c r="C702" s="101">
        <f>VLOOKUP(B702,WEAPON!$B:$D,3,0)</f>
        <v>11149</v>
      </c>
      <c r="D702" s="101">
        <f>COUNTIF($C$4:C702,C702)</f>
        <v>9</v>
      </c>
      <c r="E702" s="101">
        <v>1</v>
      </c>
      <c r="F702" s="101">
        <v>564</v>
      </c>
      <c r="G702" s="101">
        <v>0</v>
      </c>
      <c r="H702" s="122" t="str">
        <f t="shared" si="42"/>
        <v>WEAPON_SKILL_REINFORCE_NAME_11149</v>
      </c>
      <c r="I702" s="103" t="str">
        <f t="shared" si="43"/>
        <v>WEAPON_SKILL_REINFORCE_ICON_11149</v>
      </c>
      <c r="J702" s="100" t="str">
        <f t="shared" si="41"/>
        <v>공격력 564 증가</v>
      </c>
    </row>
    <row r="703" spans="1:10" ht="13.8" customHeight="1">
      <c r="A703" s="101">
        <f t="shared" si="40"/>
        <v>1114910</v>
      </c>
      <c r="B703" s="100" t="s">
        <v>423</v>
      </c>
      <c r="C703" s="101">
        <f>VLOOKUP(B703,WEAPON!$B:$D,3,0)</f>
        <v>11149</v>
      </c>
      <c r="D703" s="101">
        <f>COUNTIF($C$4:C703,C703)</f>
        <v>10</v>
      </c>
      <c r="E703" s="101">
        <v>1</v>
      </c>
      <c r="F703" s="101">
        <v>630</v>
      </c>
      <c r="G703" s="101">
        <v>0</v>
      </c>
      <c r="H703" s="122" t="str">
        <f t="shared" si="42"/>
        <v>WEAPON_SKILL_REINFORCE_NAME_11149</v>
      </c>
      <c r="I703" s="103" t="str">
        <f t="shared" si="43"/>
        <v>WEAPON_SKILL_REINFORCE_ICON_11149</v>
      </c>
      <c r="J703" s="100" t="str">
        <f t="shared" si="41"/>
        <v>공격력 630 증가</v>
      </c>
    </row>
    <row r="704" spans="1:10" ht="13.8" customHeight="1">
      <c r="A704" s="101">
        <f t="shared" si="40"/>
        <v>1135001</v>
      </c>
      <c r="B704" s="100" t="s">
        <v>425</v>
      </c>
      <c r="C704" s="101">
        <f>VLOOKUP(B704,WEAPON!$B:$D,3,0)</f>
        <v>11350</v>
      </c>
      <c r="D704" s="101">
        <f>COUNTIF($C$4:C704,C704)</f>
        <v>1</v>
      </c>
      <c r="E704" s="101">
        <v>2</v>
      </c>
      <c r="F704" s="101">
        <v>2000</v>
      </c>
      <c r="G704" s="101">
        <v>0</v>
      </c>
      <c r="H704" s="122" t="str">
        <f t="shared" si="42"/>
        <v>WEAPON_SKILL_REINFORCE_NAME_11350</v>
      </c>
      <c r="I704" s="103" t="str">
        <f t="shared" si="43"/>
        <v>WEAPON_SKILL_REINFORCE_ICON_11350</v>
      </c>
      <c r="J704" s="100" t="str">
        <f t="shared" si="41"/>
        <v>치명 대미지 2000 증가</v>
      </c>
    </row>
    <row r="705" spans="1:10" ht="13.8" customHeight="1">
      <c r="A705" s="101">
        <f t="shared" si="40"/>
        <v>1135002</v>
      </c>
      <c r="B705" s="100" t="s">
        <v>425</v>
      </c>
      <c r="C705" s="101">
        <f>VLOOKUP(B705,WEAPON!$B:$D,3,0)</f>
        <v>11350</v>
      </c>
      <c r="D705" s="101">
        <f>COUNTIF($C$4:C705,C705)</f>
        <v>2</v>
      </c>
      <c r="E705" s="101">
        <v>2</v>
      </c>
      <c r="F705" s="101">
        <v>2100</v>
      </c>
      <c r="G705" s="101">
        <v>0</v>
      </c>
      <c r="H705" s="122" t="str">
        <f t="shared" si="42"/>
        <v>WEAPON_SKILL_REINFORCE_NAME_11350</v>
      </c>
      <c r="I705" s="103" t="str">
        <f t="shared" si="43"/>
        <v>WEAPON_SKILL_REINFORCE_ICON_11350</v>
      </c>
      <c r="J705" s="100" t="str">
        <f t="shared" si="41"/>
        <v>치명 대미지 2100 증가</v>
      </c>
    </row>
    <row r="706" spans="1:10" ht="13.8" customHeight="1">
      <c r="A706" s="101">
        <f t="shared" si="40"/>
        <v>1135003</v>
      </c>
      <c r="B706" s="100" t="s">
        <v>425</v>
      </c>
      <c r="C706" s="101">
        <f>VLOOKUP(B706,WEAPON!$B:$D,3,0)</f>
        <v>11350</v>
      </c>
      <c r="D706" s="101">
        <f>COUNTIF($C$4:C706,C706)</f>
        <v>3</v>
      </c>
      <c r="E706" s="101">
        <v>2</v>
      </c>
      <c r="F706" s="101">
        <v>2200</v>
      </c>
      <c r="G706" s="101">
        <v>0</v>
      </c>
      <c r="H706" s="122" t="str">
        <f t="shared" si="42"/>
        <v>WEAPON_SKILL_REINFORCE_NAME_11350</v>
      </c>
      <c r="I706" s="103" t="str">
        <f t="shared" si="43"/>
        <v>WEAPON_SKILL_REINFORCE_ICON_11350</v>
      </c>
      <c r="J706" s="100" t="str">
        <f t="shared" si="41"/>
        <v>치명 대미지 2200 증가</v>
      </c>
    </row>
    <row r="707" spans="1:10" ht="13.8" customHeight="1">
      <c r="A707" s="101">
        <f t="shared" si="40"/>
        <v>1135004</v>
      </c>
      <c r="B707" s="100" t="s">
        <v>425</v>
      </c>
      <c r="C707" s="101">
        <f>VLOOKUP(B707,WEAPON!$B:$D,3,0)</f>
        <v>11350</v>
      </c>
      <c r="D707" s="101">
        <f>COUNTIF($C$4:C707,C707)</f>
        <v>4</v>
      </c>
      <c r="E707" s="101">
        <v>2</v>
      </c>
      <c r="F707" s="101">
        <v>2600</v>
      </c>
      <c r="G707" s="101">
        <v>0</v>
      </c>
      <c r="H707" s="122" t="str">
        <f t="shared" si="42"/>
        <v>WEAPON_SKILL_REINFORCE_NAME_11350</v>
      </c>
      <c r="I707" s="103" t="str">
        <f t="shared" si="43"/>
        <v>WEAPON_SKILL_REINFORCE_ICON_11350</v>
      </c>
      <c r="J707" s="100" t="str">
        <f t="shared" si="41"/>
        <v>치명 대미지 2600 증가</v>
      </c>
    </row>
    <row r="708" spans="1:10" ht="13.8" customHeight="1">
      <c r="A708" s="101">
        <f t="shared" ref="A708:A771" si="44">C708*스킬_강화_그룹_단위+D708</f>
        <v>1135005</v>
      </c>
      <c r="B708" s="100" t="s">
        <v>425</v>
      </c>
      <c r="C708" s="101">
        <f>VLOOKUP(B708,WEAPON!$B:$D,3,0)</f>
        <v>11350</v>
      </c>
      <c r="D708" s="101">
        <f>COUNTIF($C$4:C708,C708)</f>
        <v>5</v>
      </c>
      <c r="E708" s="101">
        <v>2</v>
      </c>
      <c r="F708" s="101">
        <v>2700</v>
      </c>
      <c r="G708" s="101">
        <v>0</v>
      </c>
      <c r="H708" s="122" t="str">
        <f t="shared" si="42"/>
        <v>WEAPON_SKILL_REINFORCE_NAME_11350</v>
      </c>
      <c r="I708" s="103" t="str">
        <f t="shared" si="43"/>
        <v>WEAPON_SKILL_REINFORCE_ICON_11350</v>
      </c>
      <c r="J708" s="100" t="str">
        <f t="shared" ref="J708:J771" si="45">VLOOKUP(E708,SKILL_TYPE,2,0)&amp;" "&amp;IF(G708=0,F708,F708/100&amp;"%")&amp;" 증가"</f>
        <v>치명 대미지 2700 증가</v>
      </c>
    </row>
    <row r="709" spans="1:10" ht="13.8" customHeight="1">
      <c r="A709" s="101">
        <f t="shared" si="44"/>
        <v>1135006</v>
      </c>
      <c r="B709" s="100" t="s">
        <v>425</v>
      </c>
      <c r="C709" s="101">
        <f>VLOOKUP(B709,WEAPON!$B:$D,3,0)</f>
        <v>11350</v>
      </c>
      <c r="D709" s="101">
        <f>COUNTIF($C$4:C709,C709)</f>
        <v>6</v>
      </c>
      <c r="E709" s="101">
        <v>2</v>
      </c>
      <c r="F709" s="101">
        <v>2800</v>
      </c>
      <c r="G709" s="101">
        <v>0</v>
      </c>
      <c r="H709" s="122" t="str">
        <f t="shared" ref="H709:H772" si="46">"WEAPON_SKILL_REINFORCE_NAME_"&amp;C709</f>
        <v>WEAPON_SKILL_REINFORCE_NAME_11350</v>
      </c>
      <c r="I709" s="103" t="str">
        <f t="shared" ref="I709:I772" si="47">"WEAPON_SKILL_REINFORCE_ICON_"&amp;C709</f>
        <v>WEAPON_SKILL_REINFORCE_ICON_11350</v>
      </c>
      <c r="J709" s="100" t="str">
        <f t="shared" si="45"/>
        <v>치명 대미지 2800 증가</v>
      </c>
    </row>
    <row r="710" spans="1:10" ht="13.8" customHeight="1">
      <c r="A710" s="101">
        <f t="shared" si="44"/>
        <v>1135007</v>
      </c>
      <c r="B710" s="100" t="s">
        <v>425</v>
      </c>
      <c r="C710" s="101">
        <f>VLOOKUP(B710,WEAPON!$B:$D,3,0)</f>
        <v>11350</v>
      </c>
      <c r="D710" s="101">
        <f>COUNTIF($C$4:C710,C710)</f>
        <v>7</v>
      </c>
      <c r="E710" s="101">
        <v>2</v>
      </c>
      <c r="F710" s="101">
        <v>3200</v>
      </c>
      <c r="G710" s="101">
        <v>0</v>
      </c>
      <c r="H710" s="122" t="str">
        <f t="shared" si="46"/>
        <v>WEAPON_SKILL_REINFORCE_NAME_11350</v>
      </c>
      <c r="I710" s="103" t="str">
        <f t="shared" si="47"/>
        <v>WEAPON_SKILL_REINFORCE_ICON_11350</v>
      </c>
      <c r="J710" s="100" t="str">
        <f t="shared" si="45"/>
        <v>치명 대미지 3200 증가</v>
      </c>
    </row>
    <row r="711" spans="1:10" ht="13.8" customHeight="1">
      <c r="A711" s="101">
        <f t="shared" si="44"/>
        <v>1135008</v>
      </c>
      <c r="B711" s="100" t="s">
        <v>425</v>
      </c>
      <c r="C711" s="101">
        <f>VLOOKUP(B711,WEAPON!$B:$D,3,0)</f>
        <v>11350</v>
      </c>
      <c r="D711" s="101">
        <f>COUNTIF($C$4:C711,C711)</f>
        <v>8</v>
      </c>
      <c r="E711" s="101">
        <v>2</v>
      </c>
      <c r="F711" s="101">
        <v>3300</v>
      </c>
      <c r="G711" s="101">
        <v>0</v>
      </c>
      <c r="H711" s="122" t="str">
        <f t="shared" si="46"/>
        <v>WEAPON_SKILL_REINFORCE_NAME_11350</v>
      </c>
      <c r="I711" s="103" t="str">
        <f t="shared" si="47"/>
        <v>WEAPON_SKILL_REINFORCE_ICON_11350</v>
      </c>
      <c r="J711" s="100" t="str">
        <f t="shared" si="45"/>
        <v>치명 대미지 3300 증가</v>
      </c>
    </row>
    <row r="712" spans="1:10" ht="13.8" customHeight="1">
      <c r="A712" s="101">
        <f t="shared" si="44"/>
        <v>1135009</v>
      </c>
      <c r="B712" s="100" t="s">
        <v>425</v>
      </c>
      <c r="C712" s="101">
        <f>VLOOKUP(B712,WEAPON!$B:$D,3,0)</f>
        <v>11350</v>
      </c>
      <c r="D712" s="101">
        <f>COUNTIF($C$4:C712,C712)</f>
        <v>9</v>
      </c>
      <c r="E712" s="101">
        <v>2</v>
      </c>
      <c r="F712" s="101">
        <v>3400</v>
      </c>
      <c r="G712" s="101">
        <v>0</v>
      </c>
      <c r="H712" s="122" t="str">
        <f t="shared" si="46"/>
        <v>WEAPON_SKILL_REINFORCE_NAME_11350</v>
      </c>
      <c r="I712" s="103" t="str">
        <f t="shared" si="47"/>
        <v>WEAPON_SKILL_REINFORCE_ICON_11350</v>
      </c>
      <c r="J712" s="100" t="str">
        <f t="shared" si="45"/>
        <v>치명 대미지 3400 증가</v>
      </c>
    </row>
    <row r="713" spans="1:10" ht="13.8" customHeight="1">
      <c r="A713" s="101">
        <f t="shared" si="44"/>
        <v>1135010</v>
      </c>
      <c r="B713" s="100" t="s">
        <v>425</v>
      </c>
      <c r="C713" s="101">
        <f>VLOOKUP(B713,WEAPON!$B:$D,3,0)</f>
        <v>11350</v>
      </c>
      <c r="D713" s="101">
        <f>COUNTIF($C$4:C713,C713)</f>
        <v>10</v>
      </c>
      <c r="E713" s="101">
        <v>2</v>
      </c>
      <c r="F713" s="101">
        <v>3800</v>
      </c>
      <c r="G713" s="101">
        <v>0</v>
      </c>
      <c r="H713" s="122" t="str">
        <f t="shared" si="46"/>
        <v>WEAPON_SKILL_REINFORCE_NAME_11350</v>
      </c>
      <c r="I713" s="103" t="str">
        <f t="shared" si="47"/>
        <v>WEAPON_SKILL_REINFORCE_ICON_11350</v>
      </c>
      <c r="J713" s="100" t="str">
        <f t="shared" si="45"/>
        <v>치명 대미지 3800 증가</v>
      </c>
    </row>
    <row r="714" spans="1:10" ht="13.8" customHeight="1">
      <c r="A714" s="101">
        <f t="shared" si="44"/>
        <v>1235101</v>
      </c>
      <c r="B714" s="100" t="s">
        <v>427</v>
      </c>
      <c r="C714" s="101">
        <f>VLOOKUP(B714,WEAPON!$B:$D,3,0)</f>
        <v>12351</v>
      </c>
      <c r="D714" s="101">
        <f>COUNTIF($C$4:C714,C714)</f>
        <v>1</v>
      </c>
      <c r="E714" s="101">
        <v>5</v>
      </c>
      <c r="F714" s="101">
        <v>4356</v>
      </c>
      <c r="G714" s="101">
        <v>0</v>
      </c>
      <c r="H714" s="122" t="str">
        <f t="shared" si="46"/>
        <v>WEAPON_SKILL_REINFORCE_NAME_12351</v>
      </c>
      <c r="I714" s="103" t="str">
        <f t="shared" si="47"/>
        <v>WEAPON_SKILL_REINFORCE_ICON_12351</v>
      </c>
      <c r="J714" s="100" t="str">
        <f t="shared" si="45"/>
        <v>최대 체력 4356 증가</v>
      </c>
    </row>
    <row r="715" spans="1:10" ht="13.8" customHeight="1">
      <c r="A715" s="101">
        <f t="shared" si="44"/>
        <v>1235102</v>
      </c>
      <c r="B715" s="100" t="s">
        <v>427</v>
      </c>
      <c r="C715" s="101">
        <f>VLOOKUP(B715,WEAPON!$B:$D,3,0)</f>
        <v>12351</v>
      </c>
      <c r="D715" s="101">
        <f>COUNTIF($C$4:C715,C715)</f>
        <v>2</v>
      </c>
      <c r="E715" s="101">
        <v>5</v>
      </c>
      <c r="F715" s="101">
        <v>4573</v>
      </c>
      <c r="G715" s="101">
        <v>0</v>
      </c>
      <c r="H715" s="122" t="str">
        <f t="shared" si="46"/>
        <v>WEAPON_SKILL_REINFORCE_NAME_12351</v>
      </c>
      <c r="I715" s="103" t="str">
        <f t="shared" si="47"/>
        <v>WEAPON_SKILL_REINFORCE_ICON_12351</v>
      </c>
      <c r="J715" s="100" t="str">
        <f t="shared" si="45"/>
        <v>최대 체력 4573 증가</v>
      </c>
    </row>
    <row r="716" spans="1:10" ht="13.8" customHeight="1">
      <c r="A716" s="101">
        <f t="shared" si="44"/>
        <v>1235103</v>
      </c>
      <c r="B716" s="100" t="s">
        <v>427</v>
      </c>
      <c r="C716" s="101">
        <f>VLOOKUP(B716,WEAPON!$B:$D,3,0)</f>
        <v>12351</v>
      </c>
      <c r="D716" s="101">
        <f>COUNTIF($C$4:C716,C716)</f>
        <v>3</v>
      </c>
      <c r="E716" s="101">
        <v>5</v>
      </c>
      <c r="F716" s="101">
        <v>4791</v>
      </c>
      <c r="G716" s="101">
        <v>0</v>
      </c>
      <c r="H716" s="122" t="str">
        <f t="shared" si="46"/>
        <v>WEAPON_SKILL_REINFORCE_NAME_12351</v>
      </c>
      <c r="I716" s="103" t="str">
        <f t="shared" si="47"/>
        <v>WEAPON_SKILL_REINFORCE_ICON_12351</v>
      </c>
      <c r="J716" s="100" t="str">
        <f t="shared" si="45"/>
        <v>최대 체력 4791 증가</v>
      </c>
    </row>
    <row r="717" spans="1:10" ht="13.8" customHeight="1">
      <c r="A717" s="101">
        <f t="shared" si="44"/>
        <v>1235104</v>
      </c>
      <c r="B717" s="100" t="s">
        <v>427</v>
      </c>
      <c r="C717" s="101">
        <f>VLOOKUP(B717,WEAPON!$B:$D,3,0)</f>
        <v>12351</v>
      </c>
      <c r="D717" s="101">
        <f>COUNTIF($C$4:C717,C717)</f>
        <v>4</v>
      </c>
      <c r="E717" s="101">
        <v>5</v>
      </c>
      <c r="F717" s="101">
        <v>5662</v>
      </c>
      <c r="G717" s="101">
        <v>0</v>
      </c>
      <c r="H717" s="122" t="str">
        <f t="shared" si="46"/>
        <v>WEAPON_SKILL_REINFORCE_NAME_12351</v>
      </c>
      <c r="I717" s="103" t="str">
        <f t="shared" si="47"/>
        <v>WEAPON_SKILL_REINFORCE_ICON_12351</v>
      </c>
      <c r="J717" s="100" t="str">
        <f t="shared" si="45"/>
        <v>최대 체력 5662 증가</v>
      </c>
    </row>
    <row r="718" spans="1:10" ht="13.8" customHeight="1">
      <c r="A718" s="101">
        <f t="shared" si="44"/>
        <v>1235105</v>
      </c>
      <c r="B718" s="100" t="s">
        <v>427</v>
      </c>
      <c r="C718" s="101">
        <f>VLOOKUP(B718,WEAPON!$B:$D,3,0)</f>
        <v>12351</v>
      </c>
      <c r="D718" s="101">
        <f>COUNTIF($C$4:C718,C718)</f>
        <v>5</v>
      </c>
      <c r="E718" s="101">
        <v>5</v>
      </c>
      <c r="F718" s="101">
        <v>5880</v>
      </c>
      <c r="G718" s="101">
        <v>0</v>
      </c>
      <c r="H718" s="122" t="str">
        <f t="shared" si="46"/>
        <v>WEAPON_SKILL_REINFORCE_NAME_12351</v>
      </c>
      <c r="I718" s="103" t="str">
        <f t="shared" si="47"/>
        <v>WEAPON_SKILL_REINFORCE_ICON_12351</v>
      </c>
      <c r="J718" s="100" t="str">
        <f t="shared" si="45"/>
        <v>최대 체력 5880 증가</v>
      </c>
    </row>
    <row r="719" spans="1:10" ht="13.8" customHeight="1">
      <c r="A719" s="101">
        <f t="shared" si="44"/>
        <v>1235106</v>
      </c>
      <c r="B719" s="100" t="s">
        <v>427</v>
      </c>
      <c r="C719" s="101">
        <f>VLOOKUP(B719,WEAPON!$B:$D,3,0)</f>
        <v>12351</v>
      </c>
      <c r="D719" s="101">
        <f>COUNTIF($C$4:C719,C719)</f>
        <v>6</v>
      </c>
      <c r="E719" s="101">
        <v>5</v>
      </c>
      <c r="F719" s="101">
        <v>6098</v>
      </c>
      <c r="G719" s="101">
        <v>0</v>
      </c>
      <c r="H719" s="122" t="str">
        <f t="shared" si="46"/>
        <v>WEAPON_SKILL_REINFORCE_NAME_12351</v>
      </c>
      <c r="I719" s="103" t="str">
        <f t="shared" si="47"/>
        <v>WEAPON_SKILL_REINFORCE_ICON_12351</v>
      </c>
      <c r="J719" s="100" t="str">
        <f t="shared" si="45"/>
        <v>최대 체력 6098 증가</v>
      </c>
    </row>
    <row r="720" spans="1:10" ht="13.8" customHeight="1">
      <c r="A720" s="101">
        <f t="shared" si="44"/>
        <v>1235107</v>
      </c>
      <c r="B720" s="100" t="s">
        <v>427</v>
      </c>
      <c r="C720" s="101">
        <f>VLOOKUP(B720,WEAPON!$B:$D,3,0)</f>
        <v>12351</v>
      </c>
      <c r="D720" s="101">
        <f>COUNTIF($C$4:C720,C720)</f>
        <v>7</v>
      </c>
      <c r="E720" s="101">
        <v>5</v>
      </c>
      <c r="F720" s="101">
        <v>6969</v>
      </c>
      <c r="G720" s="101">
        <v>0</v>
      </c>
      <c r="H720" s="122" t="str">
        <f t="shared" si="46"/>
        <v>WEAPON_SKILL_REINFORCE_NAME_12351</v>
      </c>
      <c r="I720" s="103" t="str">
        <f t="shared" si="47"/>
        <v>WEAPON_SKILL_REINFORCE_ICON_12351</v>
      </c>
      <c r="J720" s="100" t="str">
        <f t="shared" si="45"/>
        <v>최대 체력 6969 증가</v>
      </c>
    </row>
    <row r="721" spans="1:10" ht="13.8" customHeight="1">
      <c r="A721" s="101">
        <f t="shared" si="44"/>
        <v>1235108</v>
      </c>
      <c r="B721" s="100" t="s">
        <v>427</v>
      </c>
      <c r="C721" s="101">
        <f>VLOOKUP(B721,WEAPON!$B:$D,3,0)</f>
        <v>12351</v>
      </c>
      <c r="D721" s="101">
        <f>COUNTIF($C$4:C721,C721)</f>
        <v>8</v>
      </c>
      <c r="E721" s="101">
        <v>5</v>
      </c>
      <c r="F721" s="101">
        <v>7187</v>
      </c>
      <c r="G721" s="101">
        <v>0</v>
      </c>
      <c r="H721" s="122" t="str">
        <f t="shared" si="46"/>
        <v>WEAPON_SKILL_REINFORCE_NAME_12351</v>
      </c>
      <c r="I721" s="103" t="str">
        <f t="shared" si="47"/>
        <v>WEAPON_SKILL_REINFORCE_ICON_12351</v>
      </c>
      <c r="J721" s="100" t="str">
        <f t="shared" si="45"/>
        <v>최대 체력 7187 증가</v>
      </c>
    </row>
    <row r="722" spans="1:10" ht="13.8" customHeight="1">
      <c r="A722" s="101">
        <f t="shared" si="44"/>
        <v>1235109</v>
      </c>
      <c r="B722" s="100" t="s">
        <v>427</v>
      </c>
      <c r="C722" s="101">
        <f>VLOOKUP(B722,WEAPON!$B:$D,3,0)</f>
        <v>12351</v>
      </c>
      <c r="D722" s="101">
        <f>COUNTIF($C$4:C722,C722)</f>
        <v>9</v>
      </c>
      <c r="E722" s="101">
        <v>5</v>
      </c>
      <c r="F722" s="101">
        <v>7404</v>
      </c>
      <c r="G722" s="101">
        <v>0</v>
      </c>
      <c r="H722" s="122" t="str">
        <f t="shared" si="46"/>
        <v>WEAPON_SKILL_REINFORCE_NAME_12351</v>
      </c>
      <c r="I722" s="103" t="str">
        <f t="shared" si="47"/>
        <v>WEAPON_SKILL_REINFORCE_ICON_12351</v>
      </c>
      <c r="J722" s="100" t="str">
        <f t="shared" si="45"/>
        <v>최대 체력 7404 증가</v>
      </c>
    </row>
    <row r="723" spans="1:10" ht="13.8" customHeight="1">
      <c r="A723" s="101">
        <f t="shared" si="44"/>
        <v>1235110</v>
      </c>
      <c r="B723" s="100" t="s">
        <v>427</v>
      </c>
      <c r="C723" s="101">
        <f>VLOOKUP(B723,WEAPON!$B:$D,3,0)</f>
        <v>12351</v>
      </c>
      <c r="D723" s="101">
        <f>COUNTIF($C$4:C723,C723)</f>
        <v>10</v>
      </c>
      <c r="E723" s="101">
        <v>5</v>
      </c>
      <c r="F723" s="101">
        <v>8275</v>
      </c>
      <c r="G723" s="101">
        <v>0</v>
      </c>
      <c r="H723" s="122" t="str">
        <f t="shared" si="46"/>
        <v>WEAPON_SKILL_REINFORCE_NAME_12351</v>
      </c>
      <c r="I723" s="103" t="str">
        <f t="shared" si="47"/>
        <v>WEAPON_SKILL_REINFORCE_ICON_12351</v>
      </c>
      <c r="J723" s="100" t="str">
        <f t="shared" si="45"/>
        <v>최대 체력 8275 증가</v>
      </c>
    </row>
    <row r="724" spans="1:10" ht="13.8" customHeight="1">
      <c r="A724" s="101">
        <f t="shared" si="44"/>
        <v>1135201</v>
      </c>
      <c r="B724" s="100" t="s">
        <v>429</v>
      </c>
      <c r="C724" s="101">
        <f>VLOOKUP(B724,WEAPON!$B:$D,3,0)</f>
        <v>11352</v>
      </c>
      <c r="D724" s="101">
        <f>COUNTIF($C$4:C724,C724)</f>
        <v>1</v>
      </c>
      <c r="E724" s="101">
        <v>1</v>
      </c>
      <c r="F724" s="101">
        <v>442</v>
      </c>
      <c r="G724" s="101">
        <v>0</v>
      </c>
      <c r="H724" s="122" t="str">
        <f t="shared" si="46"/>
        <v>WEAPON_SKILL_REINFORCE_NAME_11352</v>
      </c>
      <c r="I724" s="103" t="str">
        <f t="shared" si="47"/>
        <v>WEAPON_SKILL_REINFORCE_ICON_11352</v>
      </c>
      <c r="J724" s="100" t="str">
        <f t="shared" si="45"/>
        <v>공격력 442 증가</v>
      </c>
    </row>
    <row r="725" spans="1:10" ht="13.8" customHeight="1">
      <c r="A725" s="101">
        <f t="shared" si="44"/>
        <v>1135202</v>
      </c>
      <c r="B725" s="100" t="s">
        <v>429</v>
      </c>
      <c r="C725" s="101">
        <f>VLOOKUP(B725,WEAPON!$B:$D,3,0)</f>
        <v>11352</v>
      </c>
      <c r="D725" s="101">
        <f>COUNTIF($C$4:C725,C725)</f>
        <v>2</v>
      </c>
      <c r="E725" s="101">
        <v>1</v>
      </c>
      <c r="F725" s="101">
        <v>464</v>
      </c>
      <c r="G725" s="101">
        <v>0</v>
      </c>
      <c r="H725" s="122" t="str">
        <f t="shared" si="46"/>
        <v>WEAPON_SKILL_REINFORCE_NAME_11352</v>
      </c>
      <c r="I725" s="103" t="str">
        <f t="shared" si="47"/>
        <v>WEAPON_SKILL_REINFORCE_ICON_11352</v>
      </c>
      <c r="J725" s="100" t="str">
        <f t="shared" si="45"/>
        <v>공격력 464 증가</v>
      </c>
    </row>
    <row r="726" spans="1:10" ht="13.8" customHeight="1">
      <c r="A726" s="101">
        <f t="shared" si="44"/>
        <v>1135203</v>
      </c>
      <c r="B726" s="100" t="s">
        <v>429</v>
      </c>
      <c r="C726" s="101">
        <f>VLOOKUP(B726,WEAPON!$B:$D,3,0)</f>
        <v>11352</v>
      </c>
      <c r="D726" s="101">
        <f>COUNTIF($C$4:C726,C726)</f>
        <v>3</v>
      </c>
      <c r="E726" s="101">
        <v>1</v>
      </c>
      <c r="F726" s="101">
        <v>486</v>
      </c>
      <c r="G726" s="101">
        <v>0</v>
      </c>
      <c r="H726" s="122" t="str">
        <f t="shared" si="46"/>
        <v>WEAPON_SKILL_REINFORCE_NAME_11352</v>
      </c>
      <c r="I726" s="103" t="str">
        <f t="shared" si="47"/>
        <v>WEAPON_SKILL_REINFORCE_ICON_11352</v>
      </c>
      <c r="J726" s="100" t="str">
        <f t="shared" si="45"/>
        <v>공격력 486 증가</v>
      </c>
    </row>
    <row r="727" spans="1:10" ht="13.8" customHeight="1">
      <c r="A727" s="101">
        <f t="shared" si="44"/>
        <v>1135204</v>
      </c>
      <c r="B727" s="100" t="s">
        <v>429</v>
      </c>
      <c r="C727" s="101">
        <f>VLOOKUP(B727,WEAPON!$B:$D,3,0)</f>
        <v>11352</v>
      </c>
      <c r="D727" s="101">
        <f>COUNTIF($C$4:C727,C727)</f>
        <v>4</v>
      </c>
      <c r="E727" s="101">
        <v>1</v>
      </c>
      <c r="F727" s="101">
        <v>575</v>
      </c>
      <c r="G727" s="101">
        <v>0</v>
      </c>
      <c r="H727" s="122" t="str">
        <f t="shared" si="46"/>
        <v>WEAPON_SKILL_REINFORCE_NAME_11352</v>
      </c>
      <c r="I727" s="103" t="str">
        <f t="shared" si="47"/>
        <v>WEAPON_SKILL_REINFORCE_ICON_11352</v>
      </c>
      <c r="J727" s="100" t="str">
        <f t="shared" si="45"/>
        <v>공격력 575 증가</v>
      </c>
    </row>
    <row r="728" spans="1:10" ht="13.8" customHeight="1">
      <c r="A728" s="101">
        <f t="shared" si="44"/>
        <v>1135205</v>
      </c>
      <c r="B728" s="100" t="s">
        <v>429</v>
      </c>
      <c r="C728" s="101">
        <f>VLOOKUP(B728,WEAPON!$B:$D,3,0)</f>
        <v>11352</v>
      </c>
      <c r="D728" s="101">
        <f>COUNTIF($C$4:C728,C728)</f>
        <v>5</v>
      </c>
      <c r="E728" s="101">
        <v>1</v>
      </c>
      <c r="F728" s="101">
        <v>597</v>
      </c>
      <c r="G728" s="101">
        <v>0</v>
      </c>
      <c r="H728" s="122" t="str">
        <f t="shared" si="46"/>
        <v>WEAPON_SKILL_REINFORCE_NAME_11352</v>
      </c>
      <c r="I728" s="103" t="str">
        <f t="shared" si="47"/>
        <v>WEAPON_SKILL_REINFORCE_ICON_11352</v>
      </c>
      <c r="J728" s="100" t="str">
        <f t="shared" si="45"/>
        <v>공격력 597 증가</v>
      </c>
    </row>
    <row r="729" spans="1:10" ht="13.8" customHeight="1">
      <c r="A729" s="101">
        <f t="shared" si="44"/>
        <v>1135206</v>
      </c>
      <c r="B729" s="100" t="s">
        <v>429</v>
      </c>
      <c r="C729" s="101">
        <f>VLOOKUP(B729,WEAPON!$B:$D,3,0)</f>
        <v>11352</v>
      </c>
      <c r="D729" s="101">
        <f>COUNTIF($C$4:C729,C729)</f>
        <v>6</v>
      </c>
      <c r="E729" s="101">
        <v>1</v>
      </c>
      <c r="F729" s="101">
        <v>619</v>
      </c>
      <c r="G729" s="101">
        <v>0</v>
      </c>
      <c r="H729" s="122" t="str">
        <f t="shared" si="46"/>
        <v>WEAPON_SKILL_REINFORCE_NAME_11352</v>
      </c>
      <c r="I729" s="103" t="str">
        <f t="shared" si="47"/>
        <v>WEAPON_SKILL_REINFORCE_ICON_11352</v>
      </c>
      <c r="J729" s="100" t="str">
        <f t="shared" si="45"/>
        <v>공격력 619 증가</v>
      </c>
    </row>
    <row r="730" spans="1:10" ht="13.8" customHeight="1">
      <c r="A730" s="101">
        <f t="shared" si="44"/>
        <v>1135207</v>
      </c>
      <c r="B730" s="100" t="s">
        <v>429</v>
      </c>
      <c r="C730" s="101">
        <f>VLOOKUP(B730,WEAPON!$B:$D,3,0)</f>
        <v>11352</v>
      </c>
      <c r="D730" s="101">
        <f>COUNTIF($C$4:C730,C730)</f>
        <v>7</v>
      </c>
      <c r="E730" s="101">
        <v>1</v>
      </c>
      <c r="F730" s="101">
        <v>707</v>
      </c>
      <c r="G730" s="101">
        <v>0</v>
      </c>
      <c r="H730" s="122" t="str">
        <f t="shared" si="46"/>
        <v>WEAPON_SKILL_REINFORCE_NAME_11352</v>
      </c>
      <c r="I730" s="103" t="str">
        <f t="shared" si="47"/>
        <v>WEAPON_SKILL_REINFORCE_ICON_11352</v>
      </c>
      <c r="J730" s="100" t="str">
        <f t="shared" si="45"/>
        <v>공격력 707 증가</v>
      </c>
    </row>
    <row r="731" spans="1:10" ht="13.8" customHeight="1">
      <c r="A731" s="101">
        <f t="shared" si="44"/>
        <v>1135208</v>
      </c>
      <c r="B731" s="100" t="s">
        <v>429</v>
      </c>
      <c r="C731" s="101">
        <f>VLOOKUP(B731,WEAPON!$B:$D,3,0)</f>
        <v>11352</v>
      </c>
      <c r="D731" s="101">
        <f>COUNTIF($C$4:C731,C731)</f>
        <v>8</v>
      </c>
      <c r="E731" s="101">
        <v>1</v>
      </c>
      <c r="F731" s="101">
        <v>729</v>
      </c>
      <c r="G731" s="101">
        <v>0</v>
      </c>
      <c r="H731" s="122" t="str">
        <f t="shared" si="46"/>
        <v>WEAPON_SKILL_REINFORCE_NAME_11352</v>
      </c>
      <c r="I731" s="103" t="str">
        <f t="shared" si="47"/>
        <v>WEAPON_SKILL_REINFORCE_ICON_11352</v>
      </c>
      <c r="J731" s="100" t="str">
        <f t="shared" si="45"/>
        <v>공격력 729 증가</v>
      </c>
    </row>
    <row r="732" spans="1:10" ht="13.8" customHeight="1">
      <c r="A732" s="101">
        <f t="shared" si="44"/>
        <v>1135209</v>
      </c>
      <c r="B732" s="100" t="s">
        <v>429</v>
      </c>
      <c r="C732" s="101">
        <f>VLOOKUP(B732,WEAPON!$B:$D,3,0)</f>
        <v>11352</v>
      </c>
      <c r="D732" s="101">
        <f>COUNTIF($C$4:C732,C732)</f>
        <v>9</v>
      </c>
      <c r="E732" s="101">
        <v>1</v>
      </c>
      <c r="F732" s="101">
        <v>751</v>
      </c>
      <c r="G732" s="101">
        <v>0</v>
      </c>
      <c r="H732" s="122" t="str">
        <f t="shared" si="46"/>
        <v>WEAPON_SKILL_REINFORCE_NAME_11352</v>
      </c>
      <c r="I732" s="103" t="str">
        <f t="shared" si="47"/>
        <v>WEAPON_SKILL_REINFORCE_ICON_11352</v>
      </c>
      <c r="J732" s="100" t="str">
        <f t="shared" si="45"/>
        <v>공격력 751 증가</v>
      </c>
    </row>
    <row r="733" spans="1:10" ht="13.8" customHeight="1">
      <c r="A733" s="101">
        <f t="shared" si="44"/>
        <v>1135210</v>
      </c>
      <c r="B733" s="100" t="s">
        <v>429</v>
      </c>
      <c r="C733" s="101">
        <f>VLOOKUP(B733,WEAPON!$B:$D,3,0)</f>
        <v>11352</v>
      </c>
      <c r="D733" s="101">
        <f>COUNTIF($C$4:C733,C733)</f>
        <v>10</v>
      </c>
      <c r="E733" s="101">
        <v>1</v>
      </c>
      <c r="F733" s="101">
        <v>840</v>
      </c>
      <c r="G733" s="101">
        <v>0</v>
      </c>
      <c r="H733" s="122" t="str">
        <f t="shared" si="46"/>
        <v>WEAPON_SKILL_REINFORCE_NAME_11352</v>
      </c>
      <c r="I733" s="103" t="str">
        <f t="shared" si="47"/>
        <v>WEAPON_SKILL_REINFORCE_ICON_11352</v>
      </c>
      <c r="J733" s="100" t="str">
        <f t="shared" si="45"/>
        <v>공격력 840 증가</v>
      </c>
    </row>
    <row r="734" spans="1:10" ht="13.8" customHeight="1">
      <c r="A734" s="101">
        <f t="shared" si="44"/>
        <v>2112201</v>
      </c>
      <c r="B734" s="100" t="s">
        <v>431</v>
      </c>
      <c r="C734" s="101">
        <f>VLOOKUP(B734,WEAPON!$B:$D,3,0)</f>
        <v>21122</v>
      </c>
      <c r="D734" s="101">
        <f>COUNTIF($C$4:C734,C734)</f>
        <v>1</v>
      </c>
      <c r="E734" s="101">
        <v>1</v>
      </c>
      <c r="F734" s="101">
        <v>233</v>
      </c>
      <c r="G734" s="101">
        <v>0</v>
      </c>
      <c r="H734" s="122" t="str">
        <f t="shared" si="46"/>
        <v>WEAPON_SKILL_REINFORCE_NAME_21122</v>
      </c>
      <c r="I734" s="103" t="str">
        <f t="shared" si="47"/>
        <v>WEAPON_SKILL_REINFORCE_ICON_21122</v>
      </c>
      <c r="J734" s="100" t="str">
        <f t="shared" si="45"/>
        <v>공격력 233 증가</v>
      </c>
    </row>
    <row r="735" spans="1:10" ht="13.8" customHeight="1">
      <c r="A735" s="101">
        <f t="shared" si="44"/>
        <v>2112202</v>
      </c>
      <c r="B735" s="100" t="s">
        <v>431</v>
      </c>
      <c r="C735" s="101">
        <f>VLOOKUP(B735,WEAPON!$B:$D,3,0)</f>
        <v>21122</v>
      </c>
      <c r="D735" s="101">
        <f>COUNTIF($C$4:C735,C735)</f>
        <v>2</v>
      </c>
      <c r="E735" s="101">
        <v>1</v>
      </c>
      <c r="F735" s="101">
        <v>245</v>
      </c>
      <c r="G735" s="101">
        <v>0</v>
      </c>
      <c r="H735" s="122" t="str">
        <f t="shared" si="46"/>
        <v>WEAPON_SKILL_REINFORCE_NAME_21122</v>
      </c>
      <c r="I735" s="103" t="str">
        <f t="shared" si="47"/>
        <v>WEAPON_SKILL_REINFORCE_ICON_21122</v>
      </c>
      <c r="J735" s="100" t="str">
        <f t="shared" si="45"/>
        <v>공격력 245 증가</v>
      </c>
    </row>
    <row r="736" spans="1:10" ht="13.8" customHeight="1">
      <c r="A736" s="101">
        <f t="shared" si="44"/>
        <v>2112203</v>
      </c>
      <c r="B736" s="100" t="s">
        <v>431</v>
      </c>
      <c r="C736" s="101">
        <f>VLOOKUP(B736,WEAPON!$B:$D,3,0)</f>
        <v>21122</v>
      </c>
      <c r="D736" s="101">
        <f>COUNTIF($C$4:C736,C736)</f>
        <v>3</v>
      </c>
      <c r="E736" s="101">
        <v>1</v>
      </c>
      <c r="F736" s="101">
        <v>257</v>
      </c>
      <c r="G736" s="101">
        <v>0</v>
      </c>
      <c r="H736" s="122" t="str">
        <f t="shared" si="46"/>
        <v>WEAPON_SKILL_REINFORCE_NAME_21122</v>
      </c>
      <c r="I736" s="103" t="str">
        <f t="shared" si="47"/>
        <v>WEAPON_SKILL_REINFORCE_ICON_21122</v>
      </c>
      <c r="J736" s="100" t="str">
        <f t="shared" si="45"/>
        <v>공격력 257 증가</v>
      </c>
    </row>
    <row r="737" spans="1:10" ht="13.8" customHeight="1">
      <c r="A737" s="101">
        <f t="shared" si="44"/>
        <v>2112204</v>
      </c>
      <c r="B737" s="100" t="s">
        <v>431</v>
      </c>
      <c r="C737" s="101">
        <f>VLOOKUP(B737,WEAPON!$B:$D,3,0)</f>
        <v>21122</v>
      </c>
      <c r="D737" s="101">
        <f>COUNTIF($C$4:C737,C737)</f>
        <v>4</v>
      </c>
      <c r="E737" s="101">
        <v>1</v>
      </c>
      <c r="F737" s="101">
        <v>303</v>
      </c>
      <c r="G737" s="101">
        <v>0</v>
      </c>
      <c r="H737" s="122" t="str">
        <f t="shared" si="46"/>
        <v>WEAPON_SKILL_REINFORCE_NAME_21122</v>
      </c>
      <c r="I737" s="103" t="str">
        <f t="shared" si="47"/>
        <v>WEAPON_SKILL_REINFORCE_ICON_21122</v>
      </c>
      <c r="J737" s="100" t="str">
        <f t="shared" si="45"/>
        <v>공격력 303 증가</v>
      </c>
    </row>
    <row r="738" spans="1:10" ht="13.8" customHeight="1">
      <c r="A738" s="101">
        <f t="shared" si="44"/>
        <v>2112205</v>
      </c>
      <c r="B738" s="100" t="s">
        <v>431</v>
      </c>
      <c r="C738" s="101">
        <f>VLOOKUP(B738,WEAPON!$B:$D,3,0)</f>
        <v>21122</v>
      </c>
      <c r="D738" s="101">
        <f>COUNTIF($C$4:C738,C738)</f>
        <v>5</v>
      </c>
      <c r="E738" s="101">
        <v>1</v>
      </c>
      <c r="F738" s="101">
        <v>315</v>
      </c>
      <c r="G738" s="101">
        <v>0</v>
      </c>
      <c r="H738" s="122" t="str">
        <f t="shared" si="46"/>
        <v>WEAPON_SKILL_REINFORCE_NAME_21122</v>
      </c>
      <c r="I738" s="103" t="str">
        <f t="shared" si="47"/>
        <v>WEAPON_SKILL_REINFORCE_ICON_21122</v>
      </c>
      <c r="J738" s="100" t="str">
        <f t="shared" si="45"/>
        <v>공격력 315 증가</v>
      </c>
    </row>
    <row r="739" spans="1:10" ht="13.8" customHeight="1">
      <c r="A739" s="101">
        <f t="shared" si="44"/>
        <v>2112206</v>
      </c>
      <c r="B739" s="100" t="s">
        <v>431</v>
      </c>
      <c r="C739" s="101">
        <f>VLOOKUP(B739,WEAPON!$B:$D,3,0)</f>
        <v>21122</v>
      </c>
      <c r="D739" s="101">
        <f>COUNTIF($C$4:C739,C739)</f>
        <v>6</v>
      </c>
      <c r="E739" s="101">
        <v>1</v>
      </c>
      <c r="F739" s="101">
        <v>326</v>
      </c>
      <c r="G739" s="101">
        <v>0</v>
      </c>
      <c r="H739" s="122" t="str">
        <f t="shared" si="46"/>
        <v>WEAPON_SKILL_REINFORCE_NAME_21122</v>
      </c>
      <c r="I739" s="103" t="str">
        <f t="shared" si="47"/>
        <v>WEAPON_SKILL_REINFORCE_ICON_21122</v>
      </c>
      <c r="J739" s="100" t="str">
        <f t="shared" si="45"/>
        <v>공격력 326 증가</v>
      </c>
    </row>
    <row r="740" spans="1:10" ht="13.8" customHeight="1">
      <c r="A740" s="101">
        <f t="shared" si="44"/>
        <v>2112207</v>
      </c>
      <c r="B740" s="100" t="s">
        <v>431</v>
      </c>
      <c r="C740" s="101">
        <f>VLOOKUP(B740,WEAPON!$B:$D,3,0)</f>
        <v>21122</v>
      </c>
      <c r="D740" s="101">
        <f>COUNTIF($C$4:C740,C740)</f>
        <v>7</v>
      </c>
      <c r="E740" s="101">
        <v>1</v>
      </c>
      <c r="F740" s="101">
        <v>373</v>
      </c>
      <c r="G740" s="101">
        <v>0</v>
      </c>
      <c r="H740" s="122" t="str">
        <f t="shared" si="46"/>
        <v>WEAPON_SKILL_REINFORCE_NAME_21122</v>
      </c>
      <c r="I740" s="103" t="str">
        <f t="shared" si="47"/>
        <v>WEAPON_SKILL_REINFORCE_ICON_21122</v>
      </c>
      <c r="J740" s="100" t="str">
        <f t="shared" si="45"/>
        <v>공격력 373 증가</v>
      </c>
    </row>
    <row r="741" spans="1:10" ht="13.8" customHeight="1">
      <c r="A741" s="101">
        <f t="shared" si="44"/>
        <v>2112208</v>
      </c>
      <c r="B741" s="100" t="s">
        <v>431</v>
      </c>
      <c r="C741" s="101">
        <f>VLOOKUP(B741,WEAPON!$B:$D,3,0)</f>
        <v>21122</v>
      </c>
      <c r="D741" s="101">
        <f>COUNTIF($C$4:C741,C741)</f>
        <v>8</v>
      </c>
      <c r="E741" s="101">
        <v>1</v>
      </c>
      <c r="F741" s="101">
        <v>385</v>
      </c>
      <c r="G741" s="101">
        <v>0</v>
      </c>
      <c r="H741" s="122" t="str">
        <f t="shared" si="46"/>
        <v>WEAPON_SKILL_REINFORCE_NAME_21122</v>
      </c>
      <c r="I741" s="103" t="str">
        <f t="shared" si="47"/>
        <v>WEAPON_SKILL_REINFORCE_ICON_21122</v>
      </c>
      <c r="J741" s="100" t="str">
        <f t="shared" si="45"/>
        <v>공격력 385 증가</v>
      </c>
    </row>
    <row r="742" spans="1:10" ht="13.8" customHeight="1">
      <c r="A742" s="101">
        <f t="shared" si="44"/>
        <v>2112209</v>
      </c>
      <c r="B742" s="100" t="s">
        <v>431</v>
      </c>
      <c r="C742" s="101">
        <f>VLOOKUP(B742,WEAPON!$B:$D,3,0)</f>
        <v>21122</v>
      </c>
      <c r="D742" s="101">
        <f>COUNTIF($C$4:C742,C742)</f>
        <v>9</v>
      </c>
      <c r="E742" s="101">
        <v>1</v>
      </c>
      <c r="F742" s="101">
        <v>396</v>
      </c>
      <c r="G742" s="101">
        <v>0</v>
      </c>
      <c r="H742" s="122" t="str">
        <f t="shared" si="46"/>
        <v>WEAPON_SKILL_REINFORCE_NAME_21122</v>
      </c>
      <c r="I742" s="103" t="str">
        <f t="shared" si="47"/>
        <v>WEAPON_SKILL_REINFORCE_ICON_21122</v>
      </c>
      <c r="J742" s="100" t="str">
        <f t="shared" si="45"/>
        <v>공격력 396 증가</v>
      </c>
    </row>
    <row r="743" spans="1:10" ht="13.8" customHeight="1">
      <c r="A743" s="101">
        <f t="shared" si="44"/>
        <v>2112210</v>
      </c>
      <c r="B743" s="100" t="s">
        <v>431</v>
      </c>
      <c r="C743" s="101">
        <f>VLOOKUP(B743,WEAPON!$B:$D,3,0)</f>
        <v>21122</v>
      </c>
      <c r="D743" s="101">
        <f>COUNTIF($C$4:C743,C743)</f>
        <v>10</v>
      </c>
      <c r="E743" s="101">
        <v>1</v>
      </c>
      <c r="F743" s="101">
        <v>443</v>
      </c>
      <c r="G743" s="101">
        <v>0</v>
      </c>
      <c r="H743" s="122" t="str">
        <f t="shared" si="46"/>
        <v>WEAPON_SKILL_REINFORCE_NAME_21122</v>
      </c>
      <c r="I743" s="103" t="str">
        <f t="shared" si="47"/>
        <v>WEAPON_SKILL_REINFORCE_ICON_21122</v>
      </c>
      <c r="J743" s="100" t="str">
        <f t="shared" si="45"/>
        <v>공격력 443 증가</v>
      </c>
    </row>
    <row r="744" spans="1:10" ht="13.8" customHeight="1">
      <c r="A744" s="101">
        <f t="shared" si="44"/>
        <v>1135301</v>
      </c>
      <c r="B744" s="100" t="s">
        <v>433</v>
      </c>
      <c r="C744" s="101">
        <f>VLOOKUP(B744,WEAPON!$B:$D,3,0)</f>
        <v>11353</v>
      </c>
      <c r="D744" s="101">
        <f>COUNTIF($C$4:C744,C744)</f>
        <v>1</v>
      </c>
      <c r="E744" s="101">
        <v>1</v>
      </c>
      <c r="F744" s="101">
        <v>387</v>
      </c>
      <c r="G744" s="101">
        <v>0</v>
      </c>
      <c r="H744" s="122" t="str">
        <f t="shared" si="46"/>
        <v>WEAPON_SKILL_REINFORCE_NAME_11353</v>
      </c>
      <c r="I744" s="103" t="str">
        <f t="shared" si="47"/>
        <v>WEAPON_SKILL_REINFORCE_ICON_11353</v>
      </c>
      <c r="J744" s="100" t="str">
        <f t="shared" si="45"/>
        <v>공격력 387 증가</v>
      </c>
    </row>
    <row r="745" spans="1:10" ht="13.8" customHeight="1">
      <c r="A745" s="101">
        <f t="shared" si="44"/>
        <v>1135302</v>
      </c>
      <c r="B745" s="100" t="s">
        <v>433</v>
      </c>
      <c r="C745" s="101">
        <f>VLOOKUP(B745,WEAPON!$B:$D,3,0)</f>
        <v>11353</v>
      </c>
      <c r="D745" s="101">
        <f>COUNTIF($C$4:C745,C745)</f>
        <v>2</v>
      </c>
      <c r="E745" s="101">
        <v>1</v>
      </c>
      <c r="F745" s="101">
        <v>406</v>
      </c>
      <c r="G745" s="101">
        <v>0</v>
      </c>
      <c r="H745" s="122" t="str">
        <f t="shared" si="46"/>
        <v>WEAPON_SKILL_REINFORCE_NAME_11353</v>
      </c>
      <c r="I745" s="103" t="str">
        <f t="shared" si="47"/>
        <v>WEAPON_SKILL_REINFORCE_ICON_11353</v>
      </c>
      <c r="J745" s="100" t="str">
        <f t="shared" si="45"/>
        <v>공격력 406 증가</v>
      </c>
    </row>
    <row r="746" spans="1:10" ht="13.8" customHeight="1">
      <c r="A746" s="101">
        <f t="shared" si="44"/>
        <v>1135303</v>
      </c>
      <c r="B746" s="100" t="s">
        <v>433</v>
      </c>
      <c r="C746" s="101">
        <f>VLOOKUP(B746,WEAPON!$B:$D,3,0)</f>
        <v>11353</v>
      </c>
      <c r="D746" s="101">
        <f>COUNTIF($C$4:C746,C746)</f>
        <v>3</v>
      </c>
      <c r="E746" s="101">
        <v>1</v>
      </c>
      <c r="F746" s="101">
        <v>426</v>
      </c>
      <c r="G746" s="101">
        <v>0</v>
      </c>
      <c r="H746" s="122" t="str">
        <f t="shared" si="46"/>
        <v>WEAPON_SKILL_REINFORCE_NAME_11353</v>
      </c>
      <c r="I746" s="103" t="str">
        <f t="shared" si="47"/>
        <v>WEAPON_SKILL_REINFORCE_ICON_11353</v>
      </c>
      <c r="J746" s="100" t="str">
        <f t="shared" si="45"/>
        <v>공격력 426 증가</v>
      </c>
    </row>
    <row r="747" spans="1:10" ht="13.8" customHeight="1">
      <c r="A747" s="101">
        <f t="shared" si="44"/>
        <v>1135304</v>
      </c>
      <c r="B747" s="100" t="s">
        <v>433</v>
      </c>
      <c r="C747" s="101">
        <f>VLOOKUP(B747,WEAPON!$B:$D,3,0)</f>
        <v>11353</v>
      </c>
      <c r="D747" s="101">
        <f>COUNTIF($C$4:C747,C747)</f>
        <v>4</v>
      </c>
      <c r="E747" s="101">
        <v>1</v>
      </c>
      <c r="F747" s="101">
        <v>503</v>
      </c>
      <c r="G747" s="101">
        <v>0</v>
      </c>
      <c r="H747" s="122" t="str">
        <f t="shared" si="46"/>
        <v>WEAPON_SKILL_REINFORCE_NAME_11353</v>
      </c>
      <c r="I747" s="103" t="str">
        <f t="shared" si="47"/>
        <v>WEAPON_SKILL_REINFORCE_ICON_11353</v>
      </c>
      <c r="J747" s="100" t="str">
        <f t="shared" si="45"/>
        <v>공격력 503 증가</v>
      </c>
    </row>
    <row r="748" spans="1:10" ht="13.8" customHeight="1">
      <c r="A748" s="101">
        <f t="shared" si="44"/>
        <v>1135305</v>
      </c>
      <c r="B748" s="100" t="s">
        <v>433</v>
      </c>
      <c r="C748" s="101">
        <f>VLOOKUP(B748,WEAPON!$B:$D,3,0)</f>
        <v>11353</v>
      </c>
      <c r="D748" s="101">
        <f>COUNTIF($C$4:C748,C748)</f>
        <v>5</v>
      </c>
      <c r="E748" s="101">
        <v>1</v>
      </c>
      <c r="F748" s="101">
        <v>522</v>
      </c>
      <c r="G748" s="101">
        <v>0</v>
      </c>
      <c r="H748" s="122" t="str">
        <f t="shared" si="46"/>
        <v>WEAPON_SKILL_REINFORCE_NAME_11353</v>
      </c>
      <c r="I748" s="103" t="str">
        <f t="shared" si="47"/>
        <v>WEAPON_SKILL_REINFORCE_ICON_11353</v>
      </c>
      <c r="J748" s="100" t="str">
        <f t="shared" si="45"/>
        <v>공격력 522 증가</v>
      </c>
    </row>
    <row r="749" spans="1:10" ht="13.8" customHeight="1">
      <c r="A749" s="101">
        <f t="shared" si="44"/>
        <v>1135306</v>
      </c>
      <c r="B749" s="100" t="s">
        <v>433</v>
      </c>
      <c r="C749" s="101">
        <f>VLOOKUP(B749,WEAPON!$B:$D,3,0)</f>
        <v>11353</v>
      </c>
      <c r="D749" s="101">
        <f>COUNTIF($C$4:C749,C749)</f>
        <v>6</v>
      </c>
      <c r="E749" s="101">
        <v>1</v>
      </c>
      <c r="F749" s="101">
        <v>541</v>
      </c>
      <c r="G749" s="101">
        <v>0</v>
      </c>
      <c r="H749" s="122" t="str">
        <f t="shared" si="46"/>
        <v>WEAPON_SKILL_REINFORCE_NAME_11353</v>
      </c>
      <c r="I749" s="103" t="str">
        <f t="shared" si="47"/>
        <v>WEAPON_SKILL_REINFORCE_ICON_11353</v>
      </c>
      <c r="J749" s="100" t="str">
        <f t="shared" si="45"/>
        <v>공격력 541 증가</v>
      </c>
    </row>
    <row r="750" spans="1:10" ht="13.8" customHeight="1">
      <c r="A750" s="101">
        <f t="shared" si="44"/>
        <v>1135307</v>
      </c>
      <c r="B750" s="100" t="s">
        <v>433</v>
      </c>
      <c r="C750" s="101">
        <f>VLOOKUP(B750,WEAPON!$B:$D,3,0)</f>
        <v>11353</v>
      </c>
      <c r="D750" s="101">
        <f>COUNTIF($C$4:C750,C750)</f>
        <v>7</v>
      </c>
      <c r="E750" s="101">
        <v>1</v>
      </c>
      <c r="F750" s="101">
        <v>619</v>
      </c>
      <c r="G750" s="101">
        <v>0</v>
      </c>
      <c r="H750" s="122" t="str">
        <f t="shared" si="46"/>
        <v>WEAPON_SKILL_REINFORCE_NAME_11353</v>
      </c>
      <c r="I750" s="103" t="str">
        <f t="shared" si="47"/>
        <v>WEAPON_SKILL_REINFORCE_ICON_11353</v>
      </c>
      <c r="J750" s="100" t="str">
        <f t="shared" si="45"/>
        <v>공격력 619 증가</v>
      </c>
    </row>
    <row r="751" spans="1:10" ht="13.8" customHeight="1">
      <c r="A751" s="101">
        <f t="shared" si="44"/>
        <v>1135308</v>
      </c>
      <c r="B751" s="100" t="s">
        <v>433</v>
      </c>
      <c r="C751" s="101">
        <f>VLOOKUP(B751,WEAPON!$B:$D,3,0)</f>
        <v>11353</v>
      </c>
      <c r="D751" s="101">
        <f>COUNTIF($C$4:C751,C751)</f>
        <v>8</v>
      </c>
      <c r="E751" s="101">
        <v>1</v>
      </c>
      <c r="F751" s="101">
        <v>638</v>
      </c>
      <c r="G751" s="101">
        <v>0</v>
      </c>
      <c r="H751" s="122" t="str">
        <f t="shared" si="46"/>
        <v>WEAPON_SKILL_REINFORCE_NAME_11353</v>
      </c>
      <c r="I751" s="103" t="str">
        <f t="shared" si="47"/>
        <v>WEAPON_SKILL_REINFORCE_ICON_11353</v>
      </c>
      <c r="J751" s="100" t="str">
        <f t="shared" si="45"/>
        <v>공격력 638 증가</v>
      </c>
    </row>
    <row r="752" spans="1:10" ht="13.8" customHeight="1">
      <c r="A752" s="101">
        <f t="shared" si="44"/>
        <v>1135309</v>
      </c>
      <c r="B752" s="100" t="s">
        <v>433</v>
      </c>
      <c r="C752" s="101">
        <f>VLOOKUP(B752,WEAPON!$B:$D,3,0)</f>
        <v>11353</v>
      </c>
      <c r="D752" s="101">
        <f>COUNTIF($C$4:C752,C752)</f>
        <v>9</v>
      </c>
      <c r="E752" s="101">
        <v>1</v>
      </c>
      <c r="F752" s="101">
        <v>657</v>
      </c>
      <c r="G752" s="101">
        <v>0</v>
      </c>
      <c r="H752" s="122" t="str">
        <f t="shared" si="46"/>
        <v>WEAPON_SKILL_REINFORCE_NAME_11353</v>
      </c>
      <c r="I752" s="103" t="str">
        <f t="shared" si="47"/>
        <v>WEAPON_SKILL_REINFORCE_ICON_11353</v>
      </c>
      <c r="J752" s="100" t="str">
        <f t="shared" si="45"/>
        <v>공격력 657 증가</v>
      </c>
    </row>
    <row r="753" spans="1:10" ht="13.8" customHeight="1">
      <c r="A753" s="101">
        <f t="shared" si="44"/>
        <v>1135310</v>
      </c>
      <c r="B753" s="100" t="s">
        <v>433</v>
      </c>
      <c r="C753" s="101">
        <f>VLOOKUP(B753,WEAPON!$B:$D,3,0)</f>
        <v>11353</v>
      </c>
      <c r="D753" s="101">
        <f>COUNTIF($C$4:C753,C753)</f>
        <v>10</v>
      </c>
      <c r="E753" s="101">
        <v>1</v>
      </c>
      <c r="F753" s="101">
        <v>735</v>
      </c>
      <c r="G753" s="101">
        <v>0</v>
      </c>
      <c r="H753" s="122" t="str">
        <f t="shared" si="46"/>
        <v>WEAPON_SKILL_REINFORCE_NAME_11353</v>
      </c>
      <c r="I753" s="103" t="str">
        <f t="shared" si="47"/>
        <v>WEAPON_SKILL_REINFORCE_ICON_11353</v>
      </c>
      <c r="J753" s="100" t="str">
        <f t="shared" si="45"/>
        <v>공격력 735 증가</v>
      </c>
    </row>
    <row r="754" spans="1:10" ht="13.8" customHeight="1">
      <c r="A754" s="101">
        <f t="shared" si="44"/>
        <v>1335401</v>
      </c>
      <c r="B754" s="100" t="s">
        <v>435</v>
      </c>
      <c r="C754" s="101">
        <f>VLOOKUP(B754,WEAPON!$B:$D,3,0)</f>
        <v>13354</v>
      </c>
      <c r="D754" s="101">
        <f>COUNTIF($C$4:C754,C754)</f>
        <v>1</v>
      </c>
      <c r="E754" s="101">
        <v>7</v>
      </c>
      <c r="F754" s="101">
        <v>160</v>
      </c>
      <c r="G754" s="101">
        <v>0</v>
      </c>
      <c r="H754" s="122" t="str">
        <f t="shared" si="46"/>
        <v>WEAPON_SKILL_REINFORCE_NAME_13354</v>
      </c>
      <c r="I754" s="103" t="str">
        <f t="shared" si="47"/>
        <v>WEAPON_SKILL_REINFORCE_ICON_13354</v>
      </c>
      <c r="J754" s="100" t="str">
        <f t="shared" si="45"/>
        <v>회피 수치 160 증가</v>
      </c>
    </row>
    <row r="755" spans="1:10" ht="13.8" customHeight="1">
      <c r="A755" s="101">
        <f t="shared" si="44"/>
        <v>1335402</v>
      </c>
      <c r="B755" s="100" t="s">
        <v>435</v>
      </c>
      <c r="C755" s="101">
        <f>VLOOKUP(B755,WEAPON!$B:$D,3,0)</f>
        <v>13354</v>
      </c>
      <c r="D755" s="101">
        <f>COUNTIF($C$4:C755,C755)</f>
        <v>2</v>
      </c>
      <c r="E755" s="101">
        <v>7</v>
      </c>
      <c r="F755" s="101">
        <v>168</v>
      </c>
      <c r="G755" s="101">
        <v>0</v>
      </c>
      <c r="H755" s="122" t="str">
        <f t="shared" si="46"/>
        <v>WEAPON_SKILL_REINFORCE_NAME_13354</v>
      </c>
      <c r="I755" s="103" t="str">
        <f t="shared" si="47"/>
        <v>WEAPON_SKILL_REINFORCE_ICON_13354</v>
      </c>
      <c r="J755" s="100" t="str">
        <f t="shared" si="45"/>
        <v>회피 수치 168 증가</v>
      </c>
    </row>
    <row r="756" spans="1:10" ht="13.8" customHeight="1">
      <c r="A756" s="101">
        <f t="shared" si="44"/>
        <v>1335403</v>
      </c>
      <c r="B756" s="100" t="s">
        <v>435</v>
      </c>
      <c r="C756" s="101">
        <f>VLOOKUP(B756,WEAPON!$B:$D,3,0)</f>
        <v>13354</v>
      </c>
      <c r="D756" s="101">
        <f>COUNTIF($C$4:C756,C756)</f>
        <v>3</v>
      </c>
      <c r="E756" s="101">
        <v>7</v>
      </c>
      <c r="F756" s="101">
        <v>176</v>
      </c>
      <c r="G756" s="101">
        <v>0</v>
      </c>
      <c r="H756" s="122" t="str">
        <f t="shared" si="46"/>
        <v>WEAPON_SKILL_REINFORCE_NAME_13354</v>
      </c>
      <c r="I756" s="103" t="str">
        <f t="shared" si="47"/>
        <v>WEAPON_SKILL_REINFORCE_ICON_13354</v>
      </c>
      <c r="J756" s="100" t="str">
        <f t="shared" si="45"/>
        <v>회피 수치 176 증가</v>
      </c>
    </row>
    <row r="757" spans="1:10" ht="13.8" customHeight="1">
      <c r="A757" s="101">
        <f t="shared" si="44"/>
        <v>1335404</v>
      </c>
      <c r="B757" s="100" t="s">
        <v>435</v>
      </c>
      <c r="C757" s="101">
        <f>VLOOKUP(B757,WEAPON!$B:$D,3,0)</f>
        <v>13354</v>
      </c>
      <c r="D757" s="101">
        <f>COUNTIF($C$4:C757,C757)</f>
        <v>4</v>
      </c>
      <c r="E757" s="101">
        <v>7</v>
      </c>
      <c r="F757" s="101">
        <v>208</v>
      </c>
      <c r="G757" s="101">
        <v>0</v>
      </c>
      <c r="H757" s="122" t="str">
        <f t="shared" si="46"/>
        <v>WEAPON_SKILL_REINFORCE_NAME_13354</v>
      </c>
      <c r="I757" s="103" t="str">
        <f t="shared" si="47"/>
        <v>WEAPON_SKILL_REINFORCE_ICON_13354</v>
      </c>
      <c r="J757" s="100" t="str">
        <f t="shared" si="45"/>
        <v>회피 수치 208 증가</v>
      </c>
    </row>
    <row r="758" spans="1:10" ht="13.8" customHeight="1">
      <c r="A758" s="101">
        <f t="shared" si="44"/>
        <v>1335405</v>
      </c>
      <c r="B758" s="100" t="s">
        <v>435</v>
      </c>
      <c r="C758" s="101">
        <f>VLOOKUP(B758,WEAPON!$B:$D,3,0)</f>
        <v>13354</v>
      </c>
      <c r="D758" s="101">
        <f>COUNTIF($C$4:C758,C758)</f>
        <v>5</v>
      </c>
      <c r="E758" s="101">
        <v>7</v>
      </c>
      <c r="F758" s="101">
        <v>216</v>
      </c>
      <c r="G758" s="101">
        <v>0</v>
      </c>
      <c r="H758" s="122" t="str">
        <f t="shared" si="46"/>
        <v>WEAPON_SKILL_REINFORCE_NAME_13354</v>
      </c>
      <c r="I758" s="103" t="str">
        <f t="shared" si="47"/>
        <v>WEAPON_SKILL_REINFORCE_ICON_13354</v>
      </c>
      <c r="J758" s="100" t="str">
        <f t="shared" si="45"/>
        <v>회피 수치 216 증가</v>
      </c>
    </row>
    <row r="759" spans="1:10" ht="13.8" customHeight="1">
      <c r="A759" s="101">
        <f t="shared" si="44"/>
        <v>1335406</v>
      </c>
      <c r="B759" s="100" t="s">
        <v>435</v>
      </c>
      <c r="C759" s="101">
        <f>VLOOKUP(B759,WEAPON!$B:$D,3,0)</f>
        <v>13354</v>
      </c>
      <c r="D759" s="101">
        <f>COUNTIF($C$4:C759,C759)</f>
        <v>6</v>
      </c>
      <c r="E759" s="101">
        <v>7</v>
      </c>
      <c r="F759" s="101">
        <v>224</v>
      </c>
      <c r="G759" s="101">
        <v>0</v>
      </c>
      <c r="H759" s="122" t="str">
        <f t="shared" si="46"/>
        <v>WEAPON_SKILL_REINFORCE_NAME_13354</v>
      </c>
      <c r="I759" s="103" t="str">
        <f t="shared" si="47"/>
        <v>WEAPON_SKILL_REINFORCE_ICON_13354</v>
      </c>
      <c r="J759" s="100" t="str">
        <f t="shared" si="45"/>
        <v>회피 수치 224 증가</v>
      </c>
    </row>
    <row r="760" spans="1:10" ht="13.8" customHeight="1">
      <c r="A760" s="101">
        <f t="shared" si="44"/>
        <v>1335407</v>
      </c>
      <c r="B760" s="100" t="s">
        <v>435</v>
      </c>
      <c r="C760" s="101">
        <f>VLOOKUP(B760,WEAPON!$B:$D,3,0)</f>
        <v>13354</v>
      </c>
      <c r="D760" s="101">
        <f>COUNTIF($C$4:C760,C760)</f>
        <v>7</v>
      </c>
      <c r="E760" s="101">
        <v>7</v>
      </c>
      <c r="F760" s="101">
        <v>256</v>
      </c>
      <c r="G760" s="101">
        <v>0</v>
      </c>
      <c r="H760" s="122" t="str">
        <f t="shared" si="46"/>
        <v>WEAPON_SKILL_REINFORCE_NAME_13354</v>
      </c>
      <c r="I760" s="103" t="str">
        <f t="shared" si="47"/>
        <v>WEAPON_SKILL_REINFORCE_ICON_13354</v>
      </c>
      <c r="J760" s="100" t="str">
        <f t="shared" si="45"/>
        <v>회피 수치 256 증가</v>
      </c>
    </row>
    <row r="761" spans="1:10" ht="13.8" customHeight="1">
      <c r="A761" s="101">
        <f t="shared" si="44"/>
        <v>1335408</v>
      </c>
      <c r="B761" s="100" t="s">
        <v>435</v>
      </c>
      <c r="C761" s="101">
        <f>VLOOKUP(B761,WEAPON!$B:$D,3,0)</f>
        <v>13354</v>
      </c>
      <c r="D761" s="101">
        <f>COUNTIF($C$4:C761,C761)</f>
        <v>8</v>
      </c>
      <c r="E761" s="101">
        <v>7</v>
      </c>
      <c r="F761" s="101">
        <v>264</v>
      </c>
      <c r="G761" s="101">
        <v>0</v>
      </c>
      <c r="H761" s="122" t="str">
        <f t="shared" si="46"/>
        <v>WEAPON_SKILL_REINFORCE_NAME_13354</v>
      </c>
      <c r="I761" s="103" t="str">
        <f t="shared" si="47"/>
        <v>WEAPON_SKILL_REINFORCE_ICON_13354</v>
      </c>
      <c r="J761" s="100" t="str">
        <f t="shared" si="45"/>
        <v>회피 수치 264 증가</v>
      </c>
    </row>
    <row r="762" spans="1:10" ht="13.8" customHeight="1">
      <c r="A762" s="101">
        <f t="shared" si="44"/>
        <v>1335409</v>
      </c>
      <c r="B762" s="100" t="s">
        <v>435</v>
      </c>
      <c r="C762" s="101">
        <f>VLOOKUP(B762,WEAPON!$B:$D,3,0)</f>
        <v>13354</v>
      </c>
      <c r="D762" s="101">
        <f>COUNTIF($C$4:C762,C762)</f>
        <v>9</v>
      </c>
      <c r="E762" s="101">
        <v>7</v>
      </c>
      <c r="F762" s="101">
        <v>272</v>
      </c>
      <c r="G762" s="101">
        <v>0</v>
      </c>
      <c r="H762" s="122" t="str">
        <f t="shared" si="46"/>
        <v>WEAPON_SKILL_REINFORCE_NAME_13354</v>
      </c>
      <c r="I762" s="103" t="str">
        <f t="shared" si="47"/>
        <v>WEAPON_SKILL_REINFORCE_ICON_13354</v>
      </c>
      <c r="J762" s="100" t="str">
        <f t="shared" si="45"/>
        <v>회피 수치 272 증가</v>
      </c>
    </row>
    <row r="763" spans="1:10" ht="13.8" customHeight="1">
      <c r="A763" s="101">
        <f t="shared" si="44"/>
        <v>1335410</v>
      </c>
      <c r="B763" s="100" t="s">
        <v>435</v>
      </c>
      <c r="C763" s="101">
        <f>VLOOKUP(B763,WEAPON!$B:$D,3,0)</f>
        <v>13354</v>
      </c>
      <c r="D763" s="101">
        <f>COUNTIF($C$4:C763,C763)</f>
        <v>10</v>
      </c>
      <c r="E763" s="101">
        <v>7</v>
      </c>
      <c r="F763" s="101">
        <v>304</v>
      </c>
      <c r="G763" s="101">
        <v>0</v>
      </c>
      <c r="H763" s="122" t="str">
        <f t="shared" si="46"/>
        <v>WEAPON_SKILL_REINFORCE_NAME_13354</v>
      </c>
      <c r="I763" s="103" t="str">
        <f t="shared" si="47"/>
        <v>WEAPON_SKILL_REINFORCE_ICON_13354</v>
      </c>
      <c r="J763" s="100" t="str">
        <f t="shared" si="45"/>
        <v>회피 수치 304 증가</v>
      </c>
    </row>
    <row r="764" spans="1:10" ht="13.8" customHeight="1">
      <c r="A764" s="101">
        <f t="shared" si="44"/>
        <v>1335501</v>
      </c>
      <c r="B764" s="100" t="s">
        <v>437</v>
      </c>
      <c r="C764" s="101">
        <f>VLOOKUP(B764,WEAPON!$B:$D,3,0)</f>
        <v>13355</v>
      </c>
      <c r="D764" s="101">
        <f>COUNTIF($C$4:C764,C764)</f>
        <v>1</v>
      </c>
      <c r="E764" s="101">
        <v>11</v>
      </c>
      <c r="F764" s="101">
        <v>889</v>
      </c>
      <c r="G764" s="101">
        <v>0</v>
      </c>
      <c r="H764" s="122" t="str">
        <f t="shared" si="46"/>
        <v>WEAPON_SKILL_REINFORCE_NAME_13355</v>
      </c>
      <c r="I764" s="103" t="str">
        <f t="shared" si="47"/>
        <v>WEAPON_SKILL_REINFORCE_ICON_13355</v>
      </c>
      <c r="J764" s="100" t="str">
        <f t="shared" si="45"/>
        <v>치유력 889 증가</v>
      </c>
    </row>
    <row r="765" spans="1:10" ht="13.8" customHeight="1">
      <c r="A765" s="101">
        <f t="shared" si="44"/>
        <v>1335502</v>
      </c>
      <c r="B765" s="100" t="s">
        <v>437</v>
      </c>
      <c r="C765" s="101">
        <f>VLOOKUP(B765,WEAPON!$B:$D,3,0)</f>
        <v>13355</v>
      </c>
      <c r="D765" s="101">
        <f>COUNTIF($C$4:C765,C765)</f>
        <v>2</v>
      </c>
      <c r="E765" s="101">
        <v>11</v>
      </c>
      <c r="F765" s="101">
        <v>933</v>
      </c>
      <c r="G765" s="101">
        <v>0</v>
      </c>
      <c r="H765" s="122" t="str">
        <f t="shared" si="46"/>
        <v>WEAPON_SKILL_REINFORCE_NAME_13355</v>
      </c>
      <c r="I765" s="103" t="str">
        <f t="shared" si="47"/>
        <v>WEAPON_SKILL_REINFORCE_ICON_13355</v>
      </c>
      <c r="J765" s="100" t="str">
        <f t="shared" si="45"/>
        <v>치유력 933 증가</v>
      </c>
    </row>
    <row r="766" spans="1:10" ht="13.8" customHeight="1">
      <c r="A766" s="101">
        <f t="shared" si="44"/>
        <v>1335503</v>
      </c>
      <c r="B766" s="100" t="s">
        <v>437</v>
      </c>
      <c r="C766" s="101">
        <f>VLOOKUP(B766,WEAPON!$B:$D,3,0)</f>
        <v>13355</v>
      </c>
      <c r="D766" s="101">
        <f>COUNTIF($C$4:C766,C766)</f>
        <v>3</v>
      </c>
      <c r="E766" s="101">
        <v>11</v>
      </c>
      <c r="F766" s="101">
        <v>978</v>
      </c>
      <c r="G766" s="101">
        <v>0</v>
      </c>
      <c r="H766" s="122" t="str">
        <f t="shared" si="46"/>
        <v>WEAPON_SKILL_REINFORCE_NAME_13355</v>
      </c>
      <c r="I766" s="103" t="str">
        <f t="shared" si="47"/>
        <v>WEAPON_SKILL_REINFORCE_ICON_13355</v>
      </c>
      <c r="J766" s="100" t="str">
        <f t="shared" si="45"/>
        <v>치유력 978 증가</v>
      </c>
    </row>
    <row r="767" spans="1:10" ht="13.8" customHeight="1">
      <c r="A767" s="101">
        <f t="shared" si="44"/>
        <v>1335504</v>
      </c>
      <c r="B767" s="100" t="s">
        <v>437</v>
      </c>
      <c r="C767" s="101">
        <f>VLOOKUP(B767,WEAPON!$B:$D,3,0)</f>
        <v>13355</v>
      </c>
      <c r="D767" s="101">
        <f>COUNTIF($C$4:C767,C767)</f>
        <v>4</v>
      </c>
      <c r="E767" s="101">
        <v>11</v>
      </c>
      <c r="F767" s="101">
        <v>1155</v>
      </c>
      <c r="G767" s="101">
        <v>0</v>
      </c>
      <c r="H767" s="122" t="str">
        <f t="shared" si="46"/>
        <v>WEAPON_SKILL_REINFORCE_NAME_13355</v>
      </c>
      <c r="I767" s="103" t="str">
        <f t="shared" si="47"/>
        <v>WEAPON_SKILL_REINFORCE_ICON_13355</v>
      </c>
      <c r="J767" s="100" t="str">
        <f t="shared" si="45"/>
        <v>치유력 1155 증가</v>
      </c>
    </row>
    <row r="768" spans="1:10" ht="13.8" customHeight="1">
      <c r="A768" s="101">
        <f t="shared" si="44"/>
        <v>1335505</v>
      </c>
      <c r="B768" s="100" t="s">
        <v>437</v>
      </c>
      <c r="C768" s="101">
        <f>VLOOKUP(B768,WEAPON!$B:$D,3,0)</f>
        <v>13355</v>
      </c>
      <c r="D768" s="101">
        <f>COUNTIF($C$4:C768,C768)</f>
        <v>5</v>
      </c>
      <c r="E768" s="101">
        <v>11</v>
      </c>
      <c r="F768" s="101">
        <v>1200</v>
      </c>
      <c r="G768" s="101">
        <v>0</v>
      </c>
      <c r="H768" s="122" t="str">
        <f t="shared" si="46"/>
        <v>WEAPON_SKILL_REINFORCE_NAME_13355</v>
      </c>
      <c r="I768" s="103" t="str">
        <f t="shared" si="47"/>
        <v>WEAPON_SKILL_REINFORCE_ICON_13355</v>
      </c>
      <c r="J768" s="100" t="str">
        <f t="shared" si="45"/>
        <v>치유력 1200 증가</v>
      </c>
    </row>
    <row r="769" spans="1:10" ht="13.8" customHeight="1">
      <c r="A769" s="101">
        <f t="shared" si="44"/>
        <v>1335506</v>
      </c>
      <c r="B769" s="100" t="s">
        <v>437</v>
      </c>
      <c r="C769" s="101">
        <f>VLOOKUP(B769,WEAPON!$B:$D,3,0)</f>
        <v>13355</v>
      </c>
      <c r="D769" s="101">
        <f>COUNTIF($C$4:C769,C769)</f>
        <v>6</v>
      </c>
      <c r="E769" s="101">
        <v>11</v>
      </c>
      <c r="F769" s="101">
        <v>1244</v>
      </c>
      <c r="G769" s="101">
        <v>0</v>
      </c>
      <c r="H769" s="122" t="str">
        <f t="shared" si="46"/>
        <v>WEAPON_SKILL_REINFORCE_NAME_13355</v>
      </c>
      <c r="I769" s="103" t="str">
        <f t="shared" si="47"/>
        <v>WEAPON_SKILL_REINFORCE_ICON_13355</v>
      </c>
      <c r="J769" s="100" t="str">
        <f t="shared" si="45"/>
        <v>치유력 1244 증가</v>
      </c>
    </row>
    <row r="770" spans="1:10" ht="13.8" customHeight="1">
      <c r="A770" s="101">
        <f t="shared" si="44"/>
        <v>1335507</v>
      </c>
      <c r="B770" s="100" t="s">
        <v>437</v>
      </c>
      <c r="C770" s="101">
        <f>VLOOKUP(B770,WEAPON!$B:$D,3,0)</f>
        <v>13355</v>
      </c>
      <c r="D770" s="101">
        <f>COUNTIF($C$4:C770,C770)</f>
        <v>7</v>
      </c>
      <c r="E770" s="101">
        <v>11</v>
      </c>
      <c r="F770" s="101">
        <v>1422</v>
      </c>
      <c r="G770" s="101">
        <v>0</v>
      </c>
      <c r="H770" s="122" t="str">
        <f t="shared" si="46"/>
        <v>WEAPON_SKILL_REINFORCE_NAME_13355</v>
      </c>
      <c r="I770" s="103" t="str">
        <f t="shared" si="47"/>
        <v>WEAPON_SKILL_REINFORCE_ICON_13355</v>
      </c>
      <c r="J770" s="100" t="str">
        <f t="shared" si="45"/>
        <v>치유력 1422 증가</v>
      </c>
    </row>
    <row r="771" spans="1:10" ht="13.8" customHeight="1">
      <c r="A771" s="101">
        <f t="shared" si="44"/>
        <v>1335508</v>
      </c>
      <c r="B771" s="100" t="s">
        <v>437</v>
      </c>
      <c r="C771" s="101">
        <f>VLOOKUP(B771,WEAPON!$B:$D,3,0)</f>
        <v>13355</v>
      </c>
      <c r="D771" s="101">
        <f>COUNTIF($C$4:C771,C771)</f>
        <v>8</v>
      </c>
      <c r="E771" s="101">
        <v>11</v>
      </c>
      <c r="F771" s="101">
        <v>1466</v>
      </c>
      <c r="G771" s="101">
        <v>0</v>
      </c>
      <c r="H771" s="122" t="str">
        <f t="shared" si="46"/>
        <v>WEAPON_SKILL_REINFORCE_NAME_13355</v>
      </c>
      <c r="I771" s="103" t="str">
        <f t="shared" si="47"/>
        <v>WEAPON_SKILL_REINFORCE_ICON_13355</v>
      </c>
      <c r="J771" s="100" t="str">
        <f t="shared" si="45"/>
        <v>치유력 1466 증가</v>
      </c>
    </row>
    <row r="772" spans="1:10" ht="13.8" customHeight="1">
      <c r="A772" s="101">
        <f t="shared" ref="A772:A835" si="48">C772*스킬_강화_그룹_단위+D772</f>
        <v>1335509</v>
      </c>
      <c r="B772" s="100" t="s">
        <v>437</v>
      </c>
      <c r="C772" s="101">
        <f>VLOOKUP(B772,WEAPON!$B:$D,3,0)</f>
        <v>13355</v>
      </c>
      <c r="D772" s="101">
        <f>COUNTIF($C$4:C772,C772)</f>
        <v>9</v>
      </c>
      <c r="E772" s="101">
        <v>11</v>
      </c>
      <c r="F772" s="101">
        <v>1511</v>
      </c>
      <c r="G772" s="101">
        <v>0</v>
      </c>
      <c r="H772" s="122" t="str">
        <f t="shared" si="46"/>
        <v>WEAPON_SKILL_REINFORCE_NAME_13355</v>
      </c>
      <c r="I772" s="103" t="str">
        <f t="shared" si="47"/>
        <v>WEAPON_SKILL_REINFORCE_ICON_13355</v>
      </c>
      <c r="J772" s="100" t="str">
        <f t="shared" ref="J772:J835" si="49">VLOOKUP(E772,SKILL_TYPE,2,0)&amp;" "&amp;IF(G772=0,F772,F772/100&amp;"%")&amp;" 증가"</f>
        <v>치유력 1511 증가</v>
      </c>
    </row>
    <row r="773" spans="1:10" ht="13.8" customHeight="1">
      <c r="A773" s="101">
        <f t="shared" si="48"/>
        <v>1335510</v>
      </c>
      <c r="B773" s="100" t="s">
        <v>437</v>
      </c>
      <c r="C773" s="101">
        <f>VLOOKUP(B773,WEAPON!$B:$D,3,0)</f>
        <v>13355</v>
      </c>
      <c r="D773" s="101">
        <f>COUNTIF($C$4:C773,C773)</f>
        <v>10</v>
      </c>
      <c r="E773" s="101">
        <v>11</v>
      </c>
      <c r="F773" s="101">
        <v>1668</v>
      </c>
      <c r="G773" s="101">
        <v>0</v>
      </c>
      <c r="H773" s="122" t="str">
        <f t="shared" ref="H773:H836" si="50">"WEAPON_SKILL_REINFORCE_NAME_"&amp;C773</f>
        <v>WEAPON_SKILL_REINFORCE_NAME_13355</v>
      </c>
      <c r="I773" s="103" t="str">
        <f t="shared" ref="I773:I836" si="51">"WEAPON_SKILL_REINFORCE_ICON_"&amp;C773</f>
        <v>WEAPON_SKILL_REINFORCE_ICON_13355</v>
      </c>
      <c r="J773" s="100" t="str">
        <f t="shared" si="49"/>
        <v>치유력 1668 증가</v>
      </c>
    </row>
    <row r="774" spans="1:10" ht="13.8" customHeight="1">
      <c r="A774" s="101">
        <f t="shared" si="48"/>
        <v>1435601</v>
      </c>
      <c r="B774" s="100" t="s">
        <v>439</v>
      </c>
      <c r="C774" s="101">
        <f>VLOOKUP(B774,WEAPON!$B:$D,3,0)</f>
        <v>14356</v>
      </c>
      <c r="D774" s="101">
        <f>COUNTIF($C$4:C774,C774)</f>
        <v>1</v>
      </c>
      <c r="E774" s="101">
        <v>15</v>
      </c>
      <c r="F774" s="101">
        <v>160</v>
      </c>
      <c r="G774" s="101">
        <v>0</v>
      </c>
      <c r="H774" s="122" t="str">
        <f t="shared" si="50"/>
        <v>WEAPON_SKILL_REINFORCE_NAME_14356</v>
      </c>
      <c r="I774" s="103" t="str">
        <f t="shared" si="51"/>
        <v>WEAPON_SKILL_REINFORCE_ICON_14356</v>
      </c>
      <c r="J774" s="100" t="str">
        <f t="shared" si="49"/>
        <v>명중 수치 160 증가</v>
      </c>
    </row>
    <row r="775" spans="1:10" ht="13.8" customHeight="1">
      <c r="A775" s="101">
        <f t="shared" si="48"/>
        <v>1435602</v>
      </c>
      <c r="B775" s="100" t="s">
        <v>439</v>
      </c>
      <c r="C775" s="101">
        <f>VLOOKUP(B775,WEAPON!$B:$D,3,0)</f>
        <v>14356</v>
      </c>
      <c r="D775" s="101">
        <f>COUNTIF($C$4:C775,C775)</f>
        <v>2</v>
      </c>
      <c r="E775" s="101">
        <v>15</v>
      </c>
      <c r="F775" s="101">
        <v>168</v>
      </c>
      <c r="G775" s="101">
        <v>0</v>
      </c>
      <c r="H775" s="122" t="str">
        <f t="shared" si="50"/>
        <v>WEAPON_SKILL_REINFORCE_NAME_14356</v>
      </c>
      <c r="I775" s="103" t="str">
        <f t="shared" si="51"/>
        <v>WEAPON_SKILL_REINFORCE_ICON_14356</v>
      </c>
      <c r="J775" s="100" t="str">
        <f t="shared" si="49"/>
        <v>명중 수치 168 증가</v>
      </c>
    </row>
    <row r="776" spans="1:10" ht="13.8" customHeight="1">
      <c r="A776" s="101">
        <f t="shared" si="48"/>
        <v>1435603</v>
      </c>
      <c r="B776" s="100" t="s">
        <v>439</v>
      </c>
      <c r="C776" s="101">
        <f>VLOOKUP(B776,WEAPON!$B:$D,3,0)</f>
        <v>14356</v>
      </c>
      <c r="D776" s="101">
        <f>COUNTIF($C$4:C776,C776)</f>
        <v>3</v>
      </c>
      <c r="E776" s="101">
        <v>15</v>
      </c>
      <c r="F776" s="101">
        <v>176</v>
      </c>
      <c r="G776" s="101">
        <v>0</v>
      </c>
      <c r="H776" s="122" t="str">
        <f t="shared" si="50"/>
        <v>WEAPON_SKILL_REINFORCE_NAME_14356</v>
      </c>
      <c r="I776" s="103" t="str">
        <f t="shared" si="51"/>
        <v>WEAPON_SKILL_REINFORCE_ICON_14356</v>
      </c>
      <c r="J776" s="100" t="str">
        <f t="shared" si="49"/>
        <v>명중 수치 176 증가</v>
      </c>
    </row>
    <row r="777" spans="1:10" ht="13.8" customHeight="1">
      <c r="A777" s="101">
        <f t="shared" si="48"/>
        <v>1435604</v>
      </c>
      <c r="B777" s="100" t="s">
        <v>439</v>
      </c>
      <c r="C777" s="101">
        <f>VLOOKUP(B777,WEAPON!$B:$D,3,0)</f>
        <v>14356</v>
      </c>
      <c r="D777" s="101">
        <f>COUNTIF($C$4:C777,C777)</f>
        <v>4</v>
      </c>
      <c r="E777" s="101">
        <v>15</v>
      </c>
      <c r="F777" s="101">
        <v>208</v>
      </c>
      <c r="G777" s="101">
        <v>0</v>
      </c>
      <c r="H777" s="122" t="str">
        <f t="shared" si="50"/>
        <v>WEAPON_SKILL_REINFORCE_NAME_14356</v>
      </c>
      <c r="I777" s="103" t="str">
        <f t="shared" si="51"/>
        <v>WEAPON_SKILL_REINFORCE_ICON_14356</v>
      </c>
      <c r="J777" s="100" t="str">
        <f t="shared" si="49"/>
        <v>명중 수치 208 증가</v>
      </c>
    </row>
    <row r="778" spans="1:10" ht="13.8" customHeight="1">
      <c r="A778" s="101">
        <f t="shared" si="48"/>
        <v>1435605</v>
      </c>
      <c r="B778" s="100" t="s">
        <v>439</v>
      </c>
      <c r="C778" s="101">
        <f>VLOOKUP(B778,WEAPON!$B:$D,3,0)</f>
        <v>14356</v>
      </c>
      <c r="D778" s="101">
        <f>COUNTIF($C$4:C778,C778)</f>
        <v>5</v>
      </c>
      <c r="E778" s="101">
        <v>15</v>
      </c>
      <c r="F778" s="101">
        <v>216</v>
      </c>
      <c r="G778" s="101">
        <v>0</v>
      </c>
      <c r="H778" s="122" t="str">
        <f t="shared" si="50"/>
        <v>WEAPON_SKILL_REINFORCE_NAME_14356</v>
      </c>
      <c r="I778" s="103" t="str">
        <f t="shared" si="51"/>
        <v>WEAPON_SKILL_REINFORCE_ICON_14356</v>
      </c>
      <c r="J778" s="100" t="str">
        <f t="shared" si="49"/>
        <v>명중 수치 216 증가</v>
      </c>
    </row>
    <row r="779" spans="1:10" ht="13.8" customHeight="1">
      <c r="A779" s="101">
        <f t="shared" si="48"/>
        <v>1435606</v>
      </c>
      <c r="B779" s="100" t="s">
        <v>439</v>
      </c>
      <c r="C779" s="101">
        <f>VLOOKUP(B779,WEAPON!$B:$D,3,0)</f>
        <v>14356</v>
      </c>
      <c r="D779" s="101">
        <f>COUNTIF($C$4:C779,C779)</f>
        <v>6</v>
      </c>
      <c r="E779" s="101">
        <v>15</v>
      </c>
      <c r="F779" s="101">
        <v>224</v>
      </c>
      <c r="G779" s="101">
        <v>0</v>
      </c>
      <c r="H779" s="122" t="str">
        <f t="shared" si="50"/>
        <v>WEAPON_SKILL_REINFORCE_NAME_14356</v>
      </c>
      <c r="I779" s="103" t="str">
        <f t="shared" si="51"/>
        <v>WEAPON_SKILL_REINFORCE_ICON_14356</v>
      </c>
      <c r="J779" s="100" t="str">
        <f t="shared" si="49"/>
        <v>명중 수치 224 증가</v>
      </c>
    </row>
    <row r="780" spans="1:10" ht="13.8" customHeight="1">
      <c r="A780" s="101">
        <f t="shared" si="48"/>
        <v>1435607</v>
      </c>
      <c r="B780" s="100" t="s">
        <v>439</v>
      </c>
      <c r="C780" s="101">
        <f>VLOOKUP(B780,WEAPON!$B:$D,3,0)</f>
        <v>14356</v>
      </c>
      <c r="D780" s="101">
        <f>COUNTIF($C$4:C780,C780)</f>
        <v>7</v>
      </c>
      <c r="E780" s="101">
        <v>15</v>
      </c>
      <c r="F780" s="101">
        <v>256</v>
      </c>
      <c r="G780" s="101">
        <v>0</v>
      </c>
      <c r="H780" s="122" t="str">
        <f t="shared" si="50"/>
        <v>WEAPON_SKILL_REINFORCE_NAME_14356</v>
      </c>
      <c r="I780" s="103" t="str">
        <f t="shared" si="51"/>
        <v>WEAPON_SKILL_REINFORCE_ICON_14356</v>
      </c>
      <c r="J780" s="100" t="str">
        <f t="shared" si="49"/>
        <v>명중 수치 256 증가</v>
      </c>
    </row>
    <row r="781" spans="1:10" ht="13.8" customHeight="1">
      <c r="A781" s="101">
        <f t="shared" si="48"/>
        <v>1435608</v>
      </c>
      <c r="B781" s="100" t="s">
        <v>439</v>
      </c>
      <c r="C781" s="101">
        <f>VLOOKUP(B781,WEAPON!$B:$D,3,0)</f>
        <v>14356</v>
      </c>
      <c r="D781" s="101">
        <f>COUNTIF($C$4:C781,C781)</f>
        <v>8</v>
      </c>
      <c r="E781" s="101">
        <v>15</v>
      </c>
      <c r="F781" s="101">
        <v>264</v>
      </c>
      <c r="G781" s="101">
        <v>0</v>
      </c>
      <c r="H781" s="122" t="str">
        <f t="shared" si="50"/>
        <v>WEAPON_SKILL_REINFORCE_NAME_14356</v>
      </c>
      <c r="I781" s="103" t="str">
        <f t="shared" si="51"/>
        <v>WEAPON_SKILL_REINFORCE_ICON_14356</v>
      </c>
      <c r="J781" s="100" t="str">
        <f t="shared" si="49"/>
        <v>명중 수치 264 증가</v>
      </c>
    </row>
    <row r="782" spans="1:10" ht="13.8" customHeight="1">
      <c r="A782" s="101">
        <f t="shared" si="48"/>
        <v>1435609</v>
      </c>
      <c r="B782" s="100" t="s">
        <v>439</v>
      </c>
      <c r="C782" s="101">
        <f>VLOOKUP(B782,WEAPON!$B:$D,3,0)</f>
        <v>14356</v>
      </c>
      <c r="D782" s="101">
        <f>COUNTIF($C$4:C782,C782)</f>
        <v>9</v>
      </c>
      <c r="E782" s="101">
        <v>15</v>
      </c>
      <c r="F782" s="101">
        <v>272</v>
      </c>
      <c r="G782" s="101">
        <v>0</v>
      </c>
      <c r="H782" s="122" t="str">
        <f t="shared" si="50"/>
        <v>WEAPON_SKILL_REINFORCE_NAME_14356</v>
      </c>
      <c r="I782" s="103" t="str">
        <f t="shared" si="51"/>
        <v>WEAPON_SKILL_REINFORCE_ICON_14356</v>
      </c>
      <c r="J782" s="100" t="str">
        <f t="shared" si="49"/>
        <v>명중 수치 272 증가</v>
      </c>
    </row>
    <row r="783" spans="1:10" ht="13.8" customHeight="1">
      <c r="A783" s="101">
        <f t="shared" si="48"/>
        <v>1435610</v>
      </c>
      <c r="B783" s="100" t="s">
        <v>439</v>
      </c>
      <c r="C783" s="101">
        <f>VLOOKUP(B783,WEAPON!$B:$D,3,0)</f>
        <v>14356</v>
      </c>
      <c r="D783" s="101">
        <f>COUNTIF($C$4:C783,C783)</f>
        <v>10</v>
      </c>
      <c r="E783" s="101">
        <v>15</v>
      </c>
      <c r="F783" s="101">
        <v>304</v>
      </c>
      <c r="G783" s="101">
        <v>0</v>
      </c>
      <c r="H783" s="122" t="str">
        <f t="shared" si="50"/>
        <v>WEAPON_SKILL_REINFORCE_NAME_14356</v>
      </c>
      <c r="I783" s="103" t="str">
        <f t="shared" si="51"/>
        <v>WEAPON_SKILL_REINFORCE_ICON_14356</v>
      </c>
      <c r="J783" s="100" t="str">
        <f t="shared" si="49"/>
        <v>명중 수치 304 증가</v>
      </c>
    </row>
    <row r="784" spans="1:10" ht="13.8" customHeight="1">
      <c r="A784" s="101">
        <f t="shared" si="48"/>
        <v>1135701</v>
      </c>
      <c r="B784" s="100" t="s">
        <v>441</v>
      </c>
      <c r="C784" s="101">
        <f>VLOOKUP(B784,WEAPON!$B:$D,3,0)</f>
        <v>11357</v>
      </c>
      <c r="D784" s="101">
        <f>COUNTIF($C$4:C784,C784)</f>
        <v>1</v>
      </c>
      <c r="E784" s="101">
        <v>1</v>
      </c>
      <c r="F784" s="101">
        <v>207</v>
      </c>
      <c r="G784" s="101">
        <v>0</v>
      </c>
      <c r="H784" s="122" t="str">
        <f t="shared" si="50"/>
        <v>WEAPON_SKILL_REINFORCE_NAME_11357</v>
      </c>
      <c r="I784" s="103" t="str">
        <f t="shared" si="51"/>
        <v>WEAPON_SKILL_REINFORCE_ICON_11357</v>
      </c>
      <c r="J784" s="100" t="str">
        <f t="shared" si="49"/>
        <v>공격력 207 증가</v>
      </c>
    </row>
    <row r="785" spans="1:10" ht="13.8" customHeight="1">
      <c r="A785" s="101">
        <f t="shared" si="48"/>
        <v>1135702</v>
      </c>
      <c r="B785" s="100" t="s">
        <v>441</v>
      </c>
      <c r="C785" s="101">
        <f>VLOOKUP(B785,WEAPON!$B:$D,3,0)</f>
        <v>11357</v>
      </c>
      <c r="D785" s="101">
        <f>COUNTIF($C$4:C785,C785)</f>
        <v>2</v>
      </c>
      <c r="E785" s="101">
        <v>1</v>
      </c>
      <c r="F785" s="101">
        <v>217</v>
      </c>
      <c r="G785" s="101">
        <v>0</v>
      </c>
      <c r="H785" s="122" t="str">
        <f t="shared" si="50"/>
        <v>WEAPON_SKILL_REINFORCE_NAME_11357</v>
      </c>
      <c r="I785" s="103" t="str">
        <f t="shared" si="51"/>
        <v>WEAPON_SKILL_REINFORCE_ICON_11357</v>
      </c>
      <c r="J785" s="100" t="str">
        <f t="shared" si="49"/>
        <v>공격력 217 증가</v>
      </c>
    </row>
    <row r="786" spans="1:10" ht="13.8" customHeight="1">
      <c r="A786" s="101">
        <f t="shared" si="48"/>
        <v>1135703</v>
      </c>
      <c r="B786" s="100" t="s">
        <v>441</v>
      </c>
      <c r="C786" s="101">
        <f>VLOOKUP(B786,WEAPON!$B:$D,3,0)</f>
        <v>11357</v>
      </c>
      <c r="D786" s="101">
        <f>COUNTIF($C$4:C786,C786)</f>
        <v>3</v>
      </c>
      <c r="E786" s="101">
        <v>1</v>
      </c>
      <c r="F786" s="101">
        <v>228</v>
      </c>
      <c r="G786" s="101">
        <v>0</v>
      </c>
      <c r="H786" s="122" t="str">
        <f t="shared" si="50"/>
        <v>WEAPON_SKILL_REINFORCE_NAME_11357</v>
      </c>
      <c r="I786" s="103" t="str">
        <f t="shared" si="51"/>
        <v>WEAPON_SKILL_REINFORCE_ICON_11357</v>
      </c>
      <c r="J786" s="100" t="str">
        <f t="shared" si="49"/>
        <v>공격력 228 증가</v>
      </c>
    </row>
    <row r="787" spans="1:10" ht="13.8" customHeight="1">
      <c r="A787" s="101">
        <f t="shared" si="48"/>
        <v>1135704</v>
      </c>
      <c r="B787" s="100" t="s">
        <v>441</v>
      </c>
      <c r="C787" s="101">
        <f>VLOOKUP(B787,WEAPON!$B:$D,3,0)</f>
        <v>11357</v>
      </c>
      <c r="D787" s="101">
        <f>COUNTIF($C$4:C787,C787)</f>
        <v>4</v>
      </c>
      <c r="E787" s="101">
        <v>1</v>
      </c>
      <c r="F787" s="101">
        <v>269</v>
      </c>
      <c r="G787" s="101">
        <v>0</v>
      </c>
      <c r="H787" s="122" t="str">
        <f t="shared" si="50"/>
        <v>WEAPON_SKILL_REINFORCE_NAME_11357</v>
      </c>
      <c r="I787" s="103" t="str">
        <f t="shared" si="51"/>
        <v>WEAPON_SKILL_REINFORCE_ICON_11357</v>
      </c>
      <c r="J787" s="100" t="str">
        <f t="shared" si="49"/>
        <v>공격력 269 증가</v>
      </c>
    </row>
    <row r="788" spans="1:10" ht="13.8" customHeight="1">
      <c r="A788" s="101">
        <f t="shared" si="48"/>
        <v>1135705</v>
      </c>
      <c r="B788" s="100" t="s">
        <v>441</v>
      </c>
      <c r="C788" s="101">
        <f>VLOOKUP(B788,WEAPON!$B:$D,3,0)</f>
        <v>11357</v>
      </c>
      <c r="D788" s="101">
        <f>COUNTIF($C$4:C788,C788)</f>
        <v>5</v>
      </c>
      <c r="E788" s="101">
        <v>1</v>
      </c>
      <c r="F788" s="101">
        <v>279</v>
      </c>
      <c r="G788" s="101">
        <v>0</v>
      </c>
      <c r="H788" s="122" t="str">
        <f t="shared" si="50"/>
        <v>WEAPON_SKILL_REINFORCE_NAME_11357</v>
      </c>
      <c r="I788" s="103" t="str">
        <f t="shared" si="51"/>
        <v>WEAPON_SKILL_REINFORCE_ICON_11357</v>
      </c>
      <c r="J788" s="100" t="str">
        <f t="shared" si="49"/>
        <v>공격력 279 증가</v>
      </c>
    </row>
    <row r="789" spans="1:10" ht="13.8" customHeight="1">
      <c r="A789" s="101">
        <f t="shared" si="48"/>
        <v>1135706</v>
      </c>
      <c r="B789" s="100" t="s">
        <v>441</v>
      </c>
      <c r="C789" s="101">
        <f>VLOOKUP(B789,WEAPON!$B:$D,3,0)</f>
        <v>11357</v>
      </c>
      <c r="D789" s="101">
        <f>COUNTIF($C$4:C789,C789)</f>
        <v>6</v>
      </c>
      <c r="E789" s="101">
        <v>1</v>
      </c>
      <c r="F789" s="101">
        <v>289</v>
      </c>
      <c r="G789" s="101">
        <v>0</v>
      </c>
      <c r="H789" s="122" t="str">
        <f t="shared" si="50"/>
        <v>WEAPON_SKILL_REINFORCE_NAME_11357</v>
      </c>
      <c r="I789" s="103" t="str">
        <f t="shared" si="51"/>
        <v>WEAPON_SKILL_REINFORCE_ICON_11357</v>
      </c>
      <c r="J789" s="100" t="str">
        <f t="shared" si="49"/>
        <v>공격력 289 증가</v>
      </c>
    </row>
    <row r="790" spans="1:10" ht="13.8" customHeight="1">
      <c r="A790" s="101">
        <f t="shared" si="48"/>
        <v>1135707</v>
      </c>
      <c r="B790" s="100" t="s">
        <v>441</v>
      </c>
      <c r="C790" s="101">
        <f>VLOOKUP(B790,WEAPON!$B:$D,3,0)</f>
        <v>11357</v>
      </c>
      <c r="D790" s="101">
        <f>COUNTIF($C$4:C790,C790)</f>
        <v>7</v>
      </c>
      <c r="E790" s="101">
        <v>1</v>
      </c>
      <c r="F790" s="101">
        <v>331</v>
      </c>
      <c r="G790" s="101">
        <v>0</v>
      </c>
      <c r="H790" s="122" t="str">
        <f t="shared" si="50"/>
        <v>WEAPON_SKILL_REINFORCE_NAME_11357</v>
      </c>
      <c r="I790" s="103" t="str">
        <f t="shared" si="51"/>
        <v>WEAPON_SKILL_REINFORCE_ICON_11357</v>
      </c>
      <c r="J790" s="100" t="str">
        <f t="shared" si="49"/>
        <v>공격력 331 증가</v>
      </c>
    </row>
    <row r="791" spans="1:10" ht="13.8" customHeight="1">
      <c r="A791" s="101">
        <f t="shared" si="48"/>
        <v>1135708</v>
      </c>
      <c r="B791" s="100" t="s">
        <v>441</v>
      </c>
      <c r="C791" s="101">
        <f>VLOOKUP(B791,WEAPON!$B:$D,3,0)</f>
        <v>11357</v>
      </c>
      <c r="D791" s="101">
        <f>COUNTIF($C$4:C791,C791)</f>
        <v>8</v>
      </c>
      <c r="E791" s="101">
        <v>1</v>
      </c>
      <c r="F791" s="101">
        <v>341</v>
      </c>
      <c r="G791" s="101">
        <v>0</v>
      </c>
      <c r="H791" s="122" t="str">
        <f t="shared" si="50"/>
        <v>WEAPON_SKILL_REINFORCE_NAME_11357</v>
      </c>
      <c r="I791" s="103" t="str">
        <f t="shared" si="51"/>
        <v>WEAPON_SKILL_REINFORCE_ICON_11357</v>
      </c>
      <c r="J791" s="100" t="str">
        <f t="shared" si="49"/>
        <v>공격력 341 증가</v>
      </c>
    </row>
    <row r="792" spans="1:10" ht="13.8" customHeight="1">
      <c r="A792" s="101">
        <f t="shared" si="48"/>
        <v>1135709</v>
      </c>
      <c r="B792" s="100" t="s">
        <v>441</v>
      </c>
      <c r="C792" s="101">
        <f>VLOOKUP(B792,WEAPON!$B:$D,3,0)</f>
        <v>11357</v>
      </c>
      <c r="D792" s="101">
        <f>COUNTIF($C$4:C792,C792)</f>
        <v>9</v>
      </c>
      <c r="E792" s="101">
        <v>1</v>
      </c>
      <c r="F792" s="101">
        <v>351</v>
      </c>
      <c r="G792" s="101">
        <v>0</v>
      </c>
      <c r="H792" s="122" t="str">
        <f t="shared" si="50"/>
        <v>WEAPON_SKILL_REINFORCE_NAME_11357</v>
      </c>
      <c r="I792" s="103" t="str">
        <f t="shared" si="51"/>
        <v>WEAPON_SKILL_REINFORCE_ICON_11357</v>
      </c>
      <c r="J792" s="100" t="str">
        <f t="shared" si="49"/>
        <v>공격력 351 증가</v>
      </c>
    </row>
    <row r="793" spans="1:10" ht="13.8" customHeight="1">
      <c r="A793" s="101">
        <f t="shared" si="48"/>
        <v>1135710</v>
      </c>
      <c r="B793" s="100" t="s">
        <v>441</v>
      </c>
      <c r="C793" s="101">
        <f>VLOOKUP(B793,WEAPON!$B:$D,3,0)</f>
        <v>11357</v>
      </c>
      <c r="D793" s="101">
        <f>COUNTIF($C$4:C793,C793)</f>
        <v>10</v>
      </c>
      <c r="E793" s="101">
        <v>1</v>
      </c>
      <c r="F793" s="101">
        <v>393</v>
      </c>
      <c r="G793" s="101">
        <v>0</v>
      </c>
      <c r="H793" s="122" t="str">
        <f t="shared" si="50"/>
        <v>WEAPON_SKILL_REINFORCE_NAME_11357</v>
      </c>
      <c r="I793" s="103" t="str">
        <f t="shared" si="51"/>
        <v>WEAPON_SKILL_REINFORCE_ICON_11357</v>
      </c>
      <c r="J793" s="100" t="str">
        <f t="shared" si="49"/>
        <v>공격력 393 증가</v>
      </c>
    </row>
    <row r="794" spans="1:10" ht="13.8" customHeight="1">
      <c r="A794" s="101">
        <f t="shared" si="48"/>
        <v>1415801</v>
      </c>
      <c r="B794" s="100" t="s">
        <v>443</v>
      </c>
      <c r="C794" s="101">
        <f>VLOOKUP(B794,WEAPON!$B:$D,3,0)</f>
        <v>14158</v>
      </c>
      <c r="D794" s="101">
        <f>COUNTIF($C$4:C794,C794)</f>
        <v>1</v>
      </c>
      <c r="E794" s="101">
        <v>1</v>
      </c>
      <c r="F794" s="101">
        <v>312</v>
      </c>
      <c r="G794" s="101">
        <v>0</v>
      </c>
      <c r="H794" s="122" t="str">
        <f t="shared" si="50"/>
        <v>WEAPON_SKILL_REINFORCE_NAME_14158</v>
      </c>
      <c r="I794" s="103" t="str">
        <f t="shared" si="51"/>
        <v>WEAPON_SKILL_REINFORCE_ICON_14158</v>
      </c>
      <c r="J794" s="100" t="str">
        <f t="shared" si="49"/>
        <v>공격력 312 증가</v>
      </c>
    </row>
    <row r="795" spans="1:10" ht="13.8" customHeight="1">
      <c r="A795" s="101">
        <f t="shared" si="48"/>
        <v>1415802</v>
      </c>
      <c r="B795" s="100" t="s">
        <v>443</v>
      </c>
      <c r="C795" s="101">
        <f>VLOOKUP(B795,WEAPON!$B:$D,3,0)</f>
        <v>14158</v>
      </c>
      <c r="D795" s="101">
        <f>COUNTIF($C$4:C795,C795)</f>
        <v>2</v>
      </c>
      <c r="E795" s="101">
        <v>1</v>
      </c>
      <c r="F795" s="101">
        <v>328</v>
      </c>
      <c r="G795" s="101">
        <v>0</v>
      </c>
      <c r="H795" s="122" t="str">
        <f t="shared" si="50"/>
        <v>WEAPON_SKILL_REINFORCE_NAME_14158</v>
      </c>
      <c r="I795" s="103" t="str">
        <f t="shared" si="51"/>
        <v>WEAPON_SKILL_REINFORCE_ICON_14158</v>
      </c>
      <c r="J795" s="100" t="str">
        <f t="shared" si="49"/>
        <v>공격력 328 증가</v>
      </c>
    </row>
    <row r="796" spans="1:10" ht="13.8" customHeight="1">
      <c r="A796" s="101">
        <f t="shared" si="48"/>
        <v>1415803</v>
      </c>
      <c r="B796" s="100" t="s">
        <v>443</v>
      </c>
      <c r="C796" s="101">
        <f>VLOOKUP(B796,WEAPON!$B:$D,3,0)</f>
        <v>14158</v>
      </c>
      <c r="D796" s="101">
        <f>COUNTIF($C$4:C796,C796)</f>
        <v>3</v>
      </c>
      <c r="E796" s="101">
        <v>1</v>
      </c>
      <c r="F796" s="101">
        <v>344</v>
      </c>
      <c r="G796" s="101">
        <v>0</v>
      </c>
      <c r="H796" s="122" t="str">
        <f t="shared" si="50"/>
        <v>WEAPON_SKILL_REINFORCE_NAME_14158</v>
      </c>
      <c r="I796" s="103" t="str">
        <f t="shared" si="51"/>
        <v>WEAPON_SKILL_REINFORCE_ICON_14158</v>
      </c>
      <c r="J796" s="100" t="str">
        <f t="shared" si="49"/>
        <v>공격력 344 증가</v>
      </c>
    </row>
    <row r="797" spans="1:10" ht="13.8" customHeight="1">
      <c r="A797" s="101">
        <f t="shared" si="48"/>
        <v>1415804</v>
      </c>
      <c r="B797" s="100" t="s">
        <v>443</v>
      </c>
      <c r="C797" s="101">
        <f>VLOOKUP(B797,WEAPON!$B:$D,3,0)</f>
        <v>14158</v>
      </c>
      <c r="D797" s="101">
        <f>COUNTIF($C$4:C797,C797)</f>
        <v>4</v>
      </c>
      <c r="E797" s="101">
        <v>1</v>
      </c>
      <c r="F797" s="101">
        <v>406</v>
      </c>
      <c r="G797" s="101">
        <v>0</v>
      </c>
      <c r="H797" s="122" t="str">
        <f t="shared" si="50"/>
        <v>WEAPON_SKILL_REINFORCE_NAME_14158</v>
      </c>
      <c r="I797" s="103" t="str">
        <f t="shared" si="51"/>
        <v>WEAPON_SKILL_REINFORCE_ICON_14158</v>
      </c>
      <c r="J797" s="100" t="str">
        <f t="shared" si="49"/>
        <v>공격력 406 증가</v>
      </c>
    </row>
    <row r="798" spans="1:10" ht="13.8" customHeight="1">
      <c r="A798" s="101">
        <f t="shared" si="48"/>
        <v>1415805</v>
      </c>
      <c r="B798" s="100" t="s">
        <v>443</v>
      </c>
      <c r="C798" s="101">
        <f>VLOOKUP(B798,WEAPON!$B:$D,3,0)</f>
        <v>14158</v>
      </c>
      <c r="D798" s="101">
        <f>COUNTIF($C$4:C798,C798)</f>
        <v>5</v>
      </c>
      <c r="E798" s="101">
        <v>1</v>
      </c>
      <c r="F798" s="101">
        <v>422</v>
      </c>
      <c r="G798" s="101">
        <v>0</v>
      </c>
      <c r="H798" s="122" t="str">
        <f t="shared" si="50"/>
        <v>WEAPON_SKILL_REINFORCE_NAME_14158</v>
      </c>
      <c r="I798" s="103" t="str">
        <f t="shared" si="51"/>
        <v>WEAPON_SKILL_REINFORCE_ICON_14158</v>
      </c>
      <c r="J798" s="100" t="str">
        <f t="shared" si="49"/>
        <v>공격력 422 증가</v>
      </c>
    </row>
    <row r="799" spans="1:10" ht="13.8" customHeight="1">
      <c r="A799" s="101">
        <f t="shared" si="48"/>
        <v>1415806</v>
      </c>
      <c r="B799" s="100" t="s">
        <v>443</v>
      </c>
      <c r="C799" s="101">
        <f>VLOOKUP(B799,WEAPON!$B:$D,3,0)</f>
        <v>14158</v>
      </c>
      <c r="D799" s="101">
        <f>COUNTIF($C$4:C799,C799)</f>
        <v>6</v>
      </c>
      <c r="E799" s="101">
        <v>1</v>
      </c>
      <c r="F799" s="101">
        <v>437</v>
      </c>
      <c r="G799" s="101">
        <v>0</v>
      </c>
      <c r="H799" s="122" t="str">
        <f t="shared" si="50"/>
        <v>WEAPON_SKILL_REINFORCE_NAME_14158</v>
      </c>
      <c r="I799" s="103" t="str">
        <f t="shared" si="51"/>
        <v>WEAPON_SKILL_REINFORCE_ICON_14158</v>
      </c>
      <c r="J799" s="100" t="str">
        <f t="shared" si="49"/>
        <v>공격력 437 증가</v>
      </c>
    </row>
    <row r="800" spans="1:10" ht="13.8" customHeight="1">
      <c r="A800" s="101">
        <f t="shared" si="48"/>
        <v>1415807</v>
      </c>
      <c r="B800" s="100" t="s">
        <v>443</v>
      </c>
      <c r="C800" s="101">
        <f>VLOOKUP(B800,WEAPON!$B:$D,3,0)</f>
        <v>14158</v>
      </c>
      <c r="D800" s="101">
        <f>COUNTIF($C$4:C800,C800)</f>
        <v>7</v>
      </c>
      <c r="E800" s="101">
        <v>1</v>
      </c>
      <c r="F800" s="101">
        <v>500</v>
      </c>
      <c r="G800" s="101">
        <v>0</v>
      </c>
      <c r="H800" s="122" t="str">
        <f t="shared" si="50"/>
        <v>WEAPON_SKILL_REINFORCE_NAME_14158</v>
      </c>
      <c r="I800" s="103" t="str">
        <f t="shared" si="51"/>
        <v>WEAPON_SKILL_REINFORCE_ICON_14158</v>
      </c>
      <c r="J800" s="100" t="str">
        <f t="shared" si="49"/>
        <v>공격력 500 증가</v>
      </c>
    </row>
    <row r="801" spans="1:10" ht="13.8" customHeight="1">
      <c r="A801" s="101">
        <f t="shared" si="48"/>
        <v>1415808</v>
      </c>
      <c r="B801" s="100" t="s">
        <v>443</v>
      </c>
      <c r="C801" s="101">
        <f>VLOOKUP(B801,WEAPON!$B:$D,3,0)</f>
        <v>14158</v>
      </c>
      <c r="D801" s="101">
        <f>COUNTIF($C$4:C801,C801)</f>
        <v>8</v>
      </c>
      <c r="E801" s="101">
        <v>1</v>
      </c>
      <c r="F801" s="101">
        <v>515</v>
      </c>
      <c r="G801" s="101">
        <v>0</v>
      </c>
      <c r="H801" s="122" t="str">
        <f t="shared" si="50"/>
        <v>WEAPON_SKILL_REINFORCE_NAME_14158</v>
      </c>
      <c r="I801" s="103" t="str">
        <f t="shared" si="51"/>
        <v>WEAPON_SKILL_REINFORCE_ICON_14158</v>
      </c>
      <c r="J801" s="100" t="str">
        <f t="shared" si="49"/>
        <v>공격력 515 증가</v>
      </c>
    </row>
    <row r="802" spans="1:10" ht="13.8" customHeight="1">
      <c r="A802" s="101">
        <f t="shared" si="48"/>
        <v>1415809</v>
      </c>
      <c r="B802" s="100" t="s">
        <v>443</v>
      </c>
      <c r="C802" s="101">
        <f>VLOOKUP(B802,WEAPON!$B:$D,3,0)</f>
        <v>14158</v>
      </c>
      <c r="D802" s="101">
        <f>COUNTIF($C$4:C802,C802)</f>
        <v>9</v>
      </c>
      <c r="E802" s="101">
        <v>1</v>
      </c>
      <c r="F802" s="101">
        <v>531</v>
      </c>
      <c r="G802" s="101">
        <v>0</v>
      </c>
      <c r="H802" s="122" t="str">
        <f t="shared" si="50"/>
        <v>WEAPON_SKILL_REINFORCE_NAME_14158</v>
      </c>
      <c r="I802" s="103" t="str">
        <f t="shared" si="51"/>
        <v>WEAPON_SKILL_REINFORCE_ICON_14158</v>
      </c>
      <c r="J802" s="100" t="str">
        <f t="shared" si="49"/>
        <v>공격력 531 증가</v>
      </c>
    </row>
    <row r="803" spans="1:10" ht="13.8" customHeight="1">
      <c r="A803" s="101">
        <f t="shared" si="48"/>
        <v>1415810</v>
      </c>
      <c r="B803" s="100" t="s">
        <v>443</v>
      </c>
      <c r="C803" s="101">
        <f>VLOOKUP(B803,WEAPON!$B:$D,3,0)</f>
        <v>14158</v>
      </c>
      <c r="D803" s="101">
        <f>COUNTIF($C$4:C803,C803)</f>
        <v>10</v>
      </c>
      <c r="E803" s="101">
        <v>1</v>
      </c>
      <c r="F803" s="101">
        <v>593</v>
      </c>
      <c r="G803" s="101">
        <v>0</v>
      </c>
      <c r="H803" s="122" t="str">
        <f t="shared" si="50"/>
        <v>WEAPON_SKILL_REINFORCE_NAME_14158</v>
      </c>
      <c r="I803" s="103" t="str">
        <f t="shared" si="51"/>
        <v>WEAPON_SKILL_REINFORCE_ICON_14158</v>
      </c>
      <c r="J803" s="100" t="str">
        <f t="shared" si="49"/>
        <v>공격력 593 증가</v>
      </c>
    </row>
    <row r="804" spans="1:10" ht="13.8" customHeight="1">
      <c r="A804" s="101">
        <f t="shared" si="48"/>
        <v>1235901</v>
      </c>
      <c r="B804" s="100" t="s">
        <v>445</v>
      </c>
      <c r="C804" s="101">
        <f>VLOOKUP(B804,WEAPON!$B:$D,3,0)</f>
        <v>12359</v>
      </c>
      <c r="D804" s="101">
        <f>COUNTIF($C$4:C804,C804)</f>
        <v>1</v>
      </c>
      <c r="E804" s="101">
        <v>5</v>
      </c>
      <c r="F804" s="101">
        <v>4343</v>
      </c>
      <c r="G804" s="101">
        <v>0</v>
      </c>
      <c r="H804" s="122" t="str">
        <f t="shared" si="50"/>
        <v>WEAPON_SKILL_REINFORCE_NAME_12359</v>
      </c>
      <c r="I804" s="103" t="str">
        <f t="shared" si="51"/>
        <v>WEAPON_SKILL_REINFORCE_ICON_12359</v>
      </c>
      <c r="J804" s="100" t="str">
        <f t="shared" si="49"/>
        <v>최대 체력 4343 증가</v>
      </c>
    </row>
    <row r="805" spans="1:10" ht="13.8" customHeight="1">
      <c r="A805" s="101">
        <f t="shared" si="48"/>
        <v>1235902</v>
      </c>
      <c r="B805" s="100" t="s">
        <v>445</v>
      </c>
      <c r="C805" s="101">
        <f>VLOOKUP(B805,WEAPON!$B:$D,3,0)</f>
        <v>12359</v>
      </c>
      <c r="D805" s="101">
        <f>COUNTIF($C$4:C805,C805)</f>
        <v>2</v>
      </c>
      <c r="E805" s="101">
        <v>5</v>
      </c>
      <c r="F805" s="101">
        <v>4560</v>
      </c>
      <c r="G805" s="101">
        <v>0</v>
      </c>
      <c r="H805" s="122" t="str">
        <f t="shared" si="50"/>
        <v>WEAPON_SKILL_REINFORCE_NAME_12359</v>
      </c>
      <c r="I805" s="103" t="str">
        <f t="shared" si="51"/>
        <v>WEAPON_SKILL_REINFORCE_ICON_12359</v>
      </c>
      <c r="J805" s="100" t="str">
        <f t="shared" si="49"/>
        <v>최대 체력 4560 증가</v>
      </c>
    </row>
    <row r="806" spans="1:10" ht="13.8" customHeight="1">
      <c r="A806" s="101">
        <f t="shared" si="48"/>
        <v>1235903</v>
      </c>
      <c r="B806" s="100" t="s">
        <v>445</v>
      </c>
      <c r="C806" s="101">
        <f>VLOOKUP(B806,WEAPON!$B:$D,3,0)</f>
        <v>12359</v>
      </c>
      <c r="D806" s="101">
        <f>COUNTIF($C$4:C806,C806)</f>
        <v>3</v>
      </c>
      <c r="E806" s="101">
        <v>5</v>
      </c>
      <c r="F806" s="101">
        <v>4777</v>
      </c>
      <c r="G806" s="101">
        <v>0</v>
      </c>
      <c r="H806" s="122" t="str">
        <f t="shared" si="50"/>
        <v>WEAPON_SKILL_REINFORCE_NAME_12359</v>
      </c>
      <c r="I806" s="103" t="str">
        <f t="shared" si="51"/>
        <v>WEAPON_SKILL_REINFORCE_ICON_12359</v>
      </c>
      <c r="J806" s="100" t="str">
        <f t="shared" si="49"/>
        <v>최대 체력 4777 증가</v>
      </c>
    </row>
    <row r="807" spans="1:10" ht="13.8" customHeight="1">
      <c r="A807" s="101">
        <f t="shared" si="48"/>
        <v>1235904</v>
      </c>
      <c r="B807" s="100" t="s">
        <v>445</v>
      </c>
      <c r="C807" s="101">
        <f>VLOOKUP(B807,WEAPON!$B:$D,3,0)</f>
        <v>12359</v>
      </c>
      <c r="D807" s="101">
        <f>COUNTIF($C$4:C807,C807)</f>
        <v>4</v>
      </c>
      <c r="E807" s="101">
        <v>5</v>
      </c>
      <c r="F807" s="101">
        <v>5646</v>
      </c>
      <c r="G807" s="101">
        <v>0</v>
      </c>
      <c r="H807" s="122" t="str">
        <f t="shared" si="50"/>
        <v>WEAPON_SKILL_REINFORCE_NAME_12359</v>
      </c>
      <c r="I807" s="103" t="str">
        <f t="shared" si="51"/>
        <v>WEAPON_SKILL_REINFORCE_ICON_12359</v>
      </c>
      <c r="J807" s="100" t="str">
        <f t="shared" si="49"/>
        <v>최대 체력 5646 증가</v>
      </c>
    </row>
    <row r="808" spans="1:10" ht="13.8" customHeight="1">
      <c r="A808" s="101">
        <f t="shared" si="48"/>
        <v>1235905</v>
      </c>
      <c r="B808" s="100" t="s">
        <v>445</v>
      </c>
      <c r="C808" s="101">
        <f>VLOOKUP(B808,WEAPON!$B:$D,3,0)</f>
        <v>12359</v>
      </c>
      <c r="D808" s="101">
        <f>COUNTIF($C$4:C808,C808)</f>
        <v>5</v>
      </c>
      <c r="E808" s="101">
        <v>5</v>
      </c>
      <c r="F808" s="101">
        <v>5863</v>
      </c>
      <c r="G808" s="101">
        <v>0</v>
      </c>
      <c r="H808" s="122" t="str">
        <f t="shared" si="50"/>
        <v>WEAPON_SKILL_REINFORCE_NAME_12359</v>
      </c>
      <c r="I808" s="103" t="str">
        <f t="shared" si="51"/>
        <v>WEAPON_SKILL_REINFORCE_ICON_12359</v>
      </c>
      <c r="J808" s="100" t="str">
        <f t="shared" si="49"/>
        <v>최대 체력 5863 증가</v>
      </c>
    </row>
    <row r="809" spans="1:10" ht="13.8" customHeight="1">
      <c r="A809" s="101">
        <f t="shared" si="48"/>
        <v>1235906</v>
      </c>
      <c r="B809" s="100" t="s">
        <v>445</v>
      </c>
      <c r="C809" s="101">
        <f>VLOOKUP(B809,WEAPON!$B:$D,3,0)</f>
        <v>12359</v>
      </c>
      <c r="D809" s="101">
        <f>COUNTIF($C$4:C809,C809)</f>
        <v>6</v>
      </c>
      <c r="E809" s="101">
        <v>5</v>
      </c>
      <c r="F809" s="101">
        <v>6080</v>
      </c>
      <c r="G809" s="101">
        <v>0</v>
      </c>
      <c r="H809" s="122" t="str">
        <f t="shared" si="50"/>
        <v>WEAPON_SKILL_REINFORCE_NAME_12359</v>
      </c>
      <c r="I809" s="103" t="str">
        <f t="shared" si="51"/>
        <v>WEAPON_SKILL_REINFORCE_ICON_12359</v>
      </c>
      <c r="J809" s="100" t="str">
        <f t="shared" si="49"/>
        <v>최대 체력 6080 증가</v>
      </c>
    </row>
    <row r="810" spans="1:10" ht="13.8" customHeight="1">
      <c r="A810" s="101">
        <f t="shared" si="48"/>
        <v>1235907</v>
      </c>
      <c r="B810" s="100" t="s">
        <v>445</v>
      </c>
      <c r="C810" s="101">
        <f>VLOOKUP(B810,WEAPON!$B:$D,3,0)</f>
        <v>12359</v>
      </c>
      <c r="D810" s="101">
        <f>COUNTIF($C$4:C810,C810)</f>
        <v>7</v>
      </c>
      <c r="E810" s="101">
        <v>5</v>
      </c>
      <c r="F810" s="101">
        <v>6948</v>
      </c>
      <c r="G810" s="101">
        <v>0</v>
      </c>
      <c r="H810" s="122" t="str">
        <f t="shared" si="50"/>
        <v>WEAPON_SKILL_REINFORCE_NAME_12359</v>
      </c>
      <c r="I810" s="103" t="str">
        <f t="shared" si="51"/>
        <v>WEAPON_SKILL_REINFORCE_ICON_12359</v>
      </c>
      <c r="J810" s="100" t="str">
        <f t="shared" si="49"/>
        <v>최대 체력 6948 증가</v>
      </c>
    </row>
    <row r="811" spans="1:10" ht="13.8" customHeight="1">
      <c r="A811" s="101">
        <f t="shared" si="48"/>
        <v>1235908</v>
      </c>
      <c r="B811" s="100" t="s">
        <v>445</v>
      </c>
      <c r="C811" s="101">
        <f>VLOOKUP(B811,WEAPON!$B:$D,3,0)</f>
        <v>12359</v>
      </c>
      <c r="D811" s="101">
        <f>COUNTIF($C$4:C811,C811)</f>
        <v>8</v>
      </c>
      <c r="E811" s="101">
        <v>5</v>
      </c>
      <c r="F811" s="101">
        <v>7165</v>
      </c>
      <c r="G811" s="101">
        <v>0</v>
      </c>
      <c r="H811" s="122" t="str">
        <f t="shared" si="50"/>
        <v>WEAPON_SKILL_REINFORCE_NAME_12359</v>
      </c>
      <c r="I811" s="103" t="str">
        <f t="shared" si="51"/>
        <v>WEAPON_SKILL_REINFORCE_ICON_12359</v>
      </c>
      <c r="J811" s="100" t="str">
        <f t="shared" si="49"/>
        <v>최대 체력 7165 증가</v>
      </c>
    </row>
    <row r="812" spans="1:10" ht="13.8" customHeight="1">
      <c r="A812" s="101">
        <f t="shared" si="48"/>
        <v>1235909</v>
      </c>
      <c r="B812" s="100" t="s">
        <v>445</v>
      </c>
      <c r="C812" s="101">
        <f>VLOOKUP(B812,WEAPON!$B:$D,3,0)</f>
        <v>12359</v>
      </c>
      <c r="D812" s="101">
        <f>COUNTIF($C$4:C812,C812)</f>
        <v>9</v>
      </c>
      <c r="E812" s="101">
        <v>5</v>
      </c>
      <c r="F812" s="101">
        <v>7383</v>
      </c>
      <c r="G812" s="101">
        <v>0</v>
      </c>
      <c r="H812" s="122" t="str">
        <f t="shared" si="50"/>
        <v>WEAPON_SKILL_REINFORCE_NAME_12359</v>
      </c>
      <c r="I812" s="103" t="str">
        <f t="shared" si="51"/>
        <v>WEAPON_SKILL_REINFORCE_ICON_12359</v>
      </c>
      <c r="J812" s="100" t="str">
        <f t="shared" si="49"/>
        <v>최대 체력 7383 증가</v>
      </c>
    </row>
    <row r="813" spans="1:10" ht="13.8" customHeight="1">
      <c r="A813" s="101">
        <f t="shared" si="48"/>
        <v>1235910</v>
      </c>
      <c r="B813" s="100" t="s">
        <v>445</v>
      </c>
      <c r="C813" s="101">
        <f>VLOOKUP(B813,WEAPON!$B:$D,3,0)</f>
        <v>12359</v>
      </c>
      <c r="D813" s="101">
        <f>COUNTIF($C$4:C813,C813)</f>
        <v>10</v>
      </c>
      <c r="E813" s="101">
        <v>5</v>
      </c>
      <c r="F813" s="101">
        <v>8251</v>
      </c>
      <c r="G813" s="101">
        <v>0</v>
      </c>
      <c r="H813" s="122" t="str">
        <f t="shared" si="50"/>
        <v>WEAPON_SKILL_REINFORCE_NAME_12359</v>
      </c>
      <c r="I813" s="103" t="str">
        <f t="shared" si="51"/>
        <v>WEAPON_SKILL_REINFORCE_ICON_12359</v>
      </c>
      <c r="J813" s="100" t="str">
        <f t="shared" si="49"/>
        <v>최대 체력 8251 증가</v>
      </c>
    </row>
    <row r="814" spans="1:10" ht="13.8" customHeight="1">
      <c r="A814" s="101">
        <f t="shared" si="48"/>
        <v>2412301</v>
      </c>
      <c r="B814" s="100" t="s">
        <v>447</v>
      </c>
      <c r="C814" s="101">
        <f>VLOOKUP(B814,WEAPON!$B:$D,3,0)</f>
        <v>24123</v>
      </c>
      <c r="D814" s="101">
        <f>COUNTIF($C$4:C814,C814)</f>
        <v>1</v>
      </c>
      <c r="E814" s="101">
        <v>11</v>
      </c>
      <c r="F814" s="101">
        <v>1047</v>
      </c>
      <c r="G814" s="101">
        <v>0</v>
      </c>
      <c r="H814" s="122" t="str">
        <f t="shared" si="50"/>
        <v>WEAPON_SKILL_REINFORCE_NAME_24123</v>
      </c>
      <c r="I814" s="103" t="str">
        <f t="shared" si="51"/>
        <v>WEAPON_SKILL_REINFORCE_ICON_24123</v>
      </c>
      <c r="J814" s="100" t="str">
        <f t="shared" si="49"/>
        <v>치유력 1047 증가</v>
      </c>
    </row>
    <row r="815" spans="1:10" ht="13.8" customHeight="1">
      <c r="A815" s="101">
        <f t="shared" si="48"/>
        <v>2412302</v>
      </c>
      <c r="B815" s="100" t="s">
        <v>447</v>
      </c>
      <c r="C815" s="101">
        <f>VLOOKUP(B815,WEAPON!$B:$D,3,0)</f>
        <v>24123</v>
      </c>
      <c r="D815" s="101">
        <f>COUNTIF($C$4:C815,C815)</f>
        <v>2</v>
      </c>
      <c r="E815" s="101">
        <v>11</v>
      </c>
      <c r="F815" s="101">
        <v>1100</v>
      </c>
      <c r="G815" s="101">
        <v>0</v>
      </c>
      <c r="H815" s="122" t="str">
        <f t="shared" si="50"/>
        <v>WEAPON_SKILL_REINFORCE_NAME_24123</v>
      </c>
      <c r="I815" s="103" t="str">
        <f t="shared" si="51"/>
        <v>WEAPON_SKILL_REINFORCE_ICON_24123</v>
      </c>
      <c r="J815" s="100" t="str">
        <f t="shared" si="49"/>
        <v>치유력 1100 증가</v>
      </c>
    </row>
    <row r="816" spans="1:10" ht="13.8" customHeight="1">
      <c r="A816" s="101">
        <f t="shared" si="48"/>
        <v>2412303</v>
      </c>
      <c r="B816" s="100" t="s">
        <v>447</v>
      </c>
      <c r="C816" s="101">
        <f>VLOOKUP(B816,WEAPON!$B:$D,3,0)</f>
        <v>24123</v>
      </c>
      <c r="D816" s="101">
        <f>COUNTIF($C$4:C816,C816)</f>
        <v>3</v>
      </c>
      <c r="E816" s="101">
        <v>11</v>
      </c>
      <c r="F816" s="101">
        <v>1152</v>
      </c>
      <c r="G816" s="101">
        <v>0</v>
      </c>
      <c r="H816" s="122" t="str">
        <f t="shared" si="50"/>
        <v>WEAPON_SKILL_REINFORCE_NAME_24123</v>
      </c>
      <c r="I816" s="103" t="str">
        <f t="shared" si="51"/>
        <v>WEAPON_SKILL_REINFORCE_ICON_24123</v>
      </c>
      <c r="J816" s="100" t="str">
        <f t="shared" si="49"/>
        <v>치유력 1152 증가</v>
      </c>
    </row>
    <row r="817" spans="1:10" ht="13.8" customHeight="1">
      <c r="A817" s="101">
        <f t="shared" si="48"/>
        <v>2412304</v>
      </c>
      <c r="B817" s="100" t="s">
        <v>447</v>
      </c>
      <c r="C817" s="101">
        <f>VLOOKUP(B817,WEAPON!$B:$D,3,0)</f>
        <v>24123</v>
      </c>
      <c r="D817" s="101">
        <f>COUNTIF($C$4:C817,C817)</f>
        <v>4</v>
      </c>
      <c r="E817" s="101">
        <v>11</v>
      </c>
      <c r="F817" s="101">
        <v>1361</v>
      </c>
      <c r="G817" s="101">
        <v>0</v>
      </c>
      <c r="H817" s="122" t="str">
        <f t="shared" si="50"/>
        <v>WEAPON_SKILL_REINFORCE_NAME_24123</v>
      </c>
      <c r="I817" s="103" t="str">
        <f t="shared" si="51"/>
        <v>WEAPON_SKILL_REINFORCE_ICON_24123</v>
      </c>
      <c r="J817" s="100" t="str">
        <f t="shared" si="49"/>
        <v>치유력 1361 증가</v>
      </c>
    </row>
    <row r="818" spans="1:10" ht="13.8" customHeight="1">
      <c r="A818" s="101">
        <f t="shared" si="48"/>
        <v>2412305</v>
      </c>
      <c r="B818" s="100" t="s">
        <v>447</v>
      </c>
      <c r="C818" s="101">
        <f>VLOOKUP(B818,WEAPON!$B:$D,3,0)</f>
        <v>24123</v>
      </c>
      <c r="D818" s="101">
        <f>COUNTIF($C$4:C818,C818)</f>
        <v>5</v>
      </c>
      <c r="E818" s="101">
        <v>11</v>
      </c>
      <c r="F818" s="101">
        <v>1414</v>
      </c>
      <c r="G818" s="101">
        <v>0</v>
      </c>
      <c r="H818" s="122" t="str">
        <f t="shared" si="50"/>
        <v>WEAPON_SKILL_REINFORCE_NAME_24123</v>
      </c>
      <c r="I818" s="103" t="str">
        <f t="shared" si="51"/>
        <v>WEAPON_SKILL_REINFORCE_ICON_24123</v>
      </c>
      <c r="J818" s="100" t="str">
        <f t="shared" si="49"/>
        <v>치유력 1414 증가</v>
      </c>
    </row>
    <row r="819" spans="1:10" ht="13.8" customHeight="1">
      <c r="A819" s="101">
        <f t="shared" si="48"/>
        <v>2412306</v>
      </c>
      <c r="B819" s="100" t="s">
        <v>447</v>
      </c>
      <c r="C819" s="101">
        <f>VLOOKUP(B819,WEAPON!$B:$D,3,0)</f>
        <v>24123</v>
      </c>
      <c r="D819" s="101">
        <f>COUNTIF($C$4:C819,C819)</f>
        <v>6</v>
      </c>
      <c r="E819" s="101">
        <v>11</v>
      </c>
      <c r="F819" s="101">
        <v>1466</v>
      </c>
      <c r="G819" s="101">
        <v>0</v>
      </c>
      <c r="H819" s="122" t="str">
        <f t="shared" si="50"/>
        <v>WEAPON_SKILL_REINFORCE_NAME_24123</v>
      </c>
      <c r="I819" s="103" t="str">
        <f t="shared" si="51"/>
        <v>WEAPON_SKILL_REINFORCE_ICON_24123</v>
      </c>
      <c r="J819" s="100" t="str">
        <f t="shared" si="49"/>
        <v>치유력 1466 증가</v>
      </c>
    </row>
    <row r="820" spans="1:10" ht="13.8" customHeight="1">
      <c r="A820" s="101">
        <f t="shared" si="48"/>
        <v>2412307</v>
      </c>
      <c r="B820" s="100" t="s">
        <v>447</v>
      </c>
      <c r="C820" s="101">
        <f>VLOOKUP(B820,WEAPON!$B:$D,3,0)</f>
        <v>24123</v>
      </c>
      <c r="D820" s="101">
        <f>COUNTIF($C$4:C820,C820)</f>
        <v>7</v>
      </c>
      <c r="E820" s="101">
        <v>11</v>
      </c>
      <c r="F820" s="101">
        <v>1675</v>
      </c>
      <c r="G820" s="101">
        <v>0</v>
      </c>
      <c r="H820" s="122" t="str">
        <f t="shared" si="50"/>
        <v>WEAPON_SKILL_REINFORCE_NAME_24123</v>
      </c>
      <c r="I820" s="103" t="str">
        <f t="shared" si="51"/>
        <v>WEAPON_SKILL_REINFORCE_ICON_24123</v>
      </c>
      <c r="J820" s="100" t="str">
        <f t="shared" si="49"/>
        <v>치유력 1675 증가</v>
      </c>
    </row>
    <row r="821" spans="1:10" ht="13.8" customHeight="1">
      <c r="A821" s="101">
        <f t="shared" si="48"/>
        <v>2412308</v>
      </c>
      <c r="B821" s="100" t="s">
        <v>447</v>
      </c>
      <c r="C821" s="101">
        <f>VLOOKUP(B821,WEAPON!$B:$D,3,0)</f>
        <v>24123</v>
      </c>
      <c r="D821" s="101">
        <f>COUNTIF($C$4:C821,C821)</f>
        <v>8</v>
      </c>
      <c r="E821" s="101">
        <v>11</v>
      </c>
      <c r="F821" s="101">
        <v>1728</v>
      </c>
      <c r="G821" s="101">
        <v>0</v>
      </c>
      <c r="H821" s="122" t="str">
        <f t="shared" si="50"/>
        <v>WEAPON_SKILL_REINFORCE_NAME_24123</v>
      </c>
      <c r="I821" s="103" t="str">
        <f t="shared" si="51"/>
        <v>WEAPON_SKILL_REINFORCE_ICON_24123</v>
      </c>
      <c r="J821" s="100" t="str">
        <f t="shared" si="49"/>
        <v>치유력 1728 증가</v>
      </c>
    </row>
    <row r="822" spans="1:10" ht="13.8" customHeight="1">
      <c r="A822" s="101">
        <f t="shared" si="48"/>
        <v>2412309</v>
      </c>
      <c r="B822" s="100" t="s">
        <v>447</v>
      </c>
      <c r="C822" s="101">
        <f>VLOOKUP(B822,WEAPON!$B:$D,3,0)</f>
        <v>24123</v>
      </c>
      <c r="D822" s="101">
        <f>COUNTIF($C$4:C822,C822)</f>
        <v>9</v>
      </c>
      <c r="E822" s="101">
        <v>11</v>
      </c>
      <c r="F822" s="101">
        <v>1780</v>
      </c>
      <c r="G822" s="101">
        <v>0</v>
      </c>
      <c r="H822" s="122" t="str">
        <f t="shared" si="50"/>
        <v>WEAPON_SKILL_REINFORCE_NAME_24123</v>
      </c>
      <c r="I822" s="103" t="str">
        <f t="shared" si="51"/>
        <v>WEAPON_SKILL_REINFORCE_ICON_24123</v>
      </c>
      <c r="J822" s="100" t="str">
        <f t="shared" si="49"/>
        <v>치유력 1780 증가</v>
      </c>
    </row>
    <row r="823" spans="1:10" ht="13.8" customHeight="1">
      <c r="A823" s="101">
        <f t="shared" si="48"/>
        <v>2412310</v>
      </c>
      <c r="B823" s="100" t="s">
        <v>447</v>
      </c>
      <c r="C823" s="101">
        <f>VLOOKUP(B823,WEAPON!$B:$D,3,0)</f>
        <v>24123</v>
      </c>
      <c r="D823" s="101">
        <f>COUNTIF($C$4:C823,C823)</f>
        <v>10</v>
      </c>
      <c r="E823" s="101">
        <v>11</v>
      </c>
      <c r="F823" s="101">
        <v>1989</v>
      </c>
      <c r="G823" s="101">
        <v>0</v>
      </c>
      <c r="H823" s="122" t="str">
        <f t="shared" si="50"/>
        <v>WEAPON_SKILL_REINFORCE_NAME_24123</v>
      </c>
      <c r="I823" s="103" t="str">
        <f t="shared" si="51"/>
        <v>WEAPON_SKILL_REINFORCE_ICON_24123</v>
      </c>
      <c r="J823" s="100" t="str">
        <f t="shared" si="49"/>
        <v>치유력 1989 증가</v>
      </c>
    </row>
    <row r="824" spans="1:10" ht="13.8" customHeight="1">
      <c r="A824" s="101">
        <f t="shared" si="48"/>
        <v>1136001</v>
      </c>
      <c r="B824" s="100" t="s">
        <v>449</v>
      </c>
      <c r="C824" s="101">
        <f>VLOOKUP(B824,WEAPON!$B:$D,3,0)</f>
        <v>11360</v>
      </c>
      <c r="D824" s="101">
        <f>COUNTIF($C$4:C824,C824)</f>
        <v>1</v>
      </c>
      <c r="E824" s="101">
        <v>1</v>
      </c>
      <c r="F824" s="101">
        <v>311</v>
      </c>
      <c r="G824" s="101">
        <v>0</v>
      </c>
      <c r="H824" s="122" t="str">
        <f t="shared" si="50"/>
        <v>WEAPON_SKILL_REINFORCE_NAME_11360</v>
      </c>
      <c r="I824" s="103" t="str">
        <f t="shared" si="51"/>
        <v>WEAPON_SKILL_REINFORCE_ICON_11360</v>
      </c>
      <c r="J824" s="100" t="str">
        <f t="shared" si="49"/>
        <v>공격력 311 증가</v>
      </c>
    </row>
    <row r="825" spans="1:10" ht="13.8" customHeight="1">
      <c r="A825" s="101">
        <f t="shared" si="48"/>
        <v>1136002</v>
      </c>
      <c r="B825" s="100" t="s">
        <v>449</v>
      </c>
      <c r="C825" s="101">
        <f>VLOOKUP(B825,WEAPON!$B:$D,3,0)</f>
        <v>11360</v>
      </c>
      <c r="D825" s="101">
        <f>COUNTIF($C$4:C825,C825)</f>
        <v>2</v>
      </c>
      <c r="E825" s="101">
        <v>1</v>
      </c>
      <c r="F825" s="101">
        <v>327</v>
      </c>
      <c r="G825" s="101">
        <v>0</v>
      </c>
      <c r="H825" s="122" t="str">
        <f t="shared" si="50"/>
        <v>WEAPON_SKILL_REINFORCE_NAME_11360</v>
      </c>
      <c r="I825" s="103" t="str">
        <f t="shared" si="51"/>
        <v>WEAPON_SKILL_REINFORCE_ICON_11360</v>
      </c>
      <c r="J825" s="100" t="str">
        <f t="shared" si="49"/>
        <v>공격력 327 증가</v>
      </c>
    </row>
    <row r="826" spans="1:10" ht="13.8" customHeight="1">
      <c r="A826" s="101">
        <f t="shared" si="48"/>
        <v>1136003</v>
      </c>
      <c r="B826" s="100" t="s">
        <v>449</v>
      </c>
      <c r="C826" s="101">
        <f>VLOOKUP(B826,WEAPON!$B:$D,3,0)</f>
        <v>11360</v>
      </c>
      <c r="D826" s="101">
        <f>COUNTIF($C$4:C826,C826)</f>
        <v>3</v>
      </c>
      <c r="E826" s="101">
        <v>1</v>
      </c>
      <c r="F826" s="101">
        <v>432</v>
      </c>
      <c r="G826" s="101">
        <v>0</v>
      </c>
      <c r="H826" s="122" t="str">
        <f t="shared" si="50"/>
        <v>WEAPON_SKILL_REINFORCE_NAME_11360</v>
      </c>
      <c r="I826" s="103" t="str">
        <f t="shared" si="51"/>
        <v>WEAPON_SKILL_REINFORCE_ICON_11360</v>
      </c>
      <c r="J826" s="100" t="str">
        <f t="shared" si="49"/>
        <v>공격력 432 증가</v>
      </c>
    </row>
    <row r="827" spans="1:10" ht="13.8" customHeight="1">
      <c r="A827" s="101">
        <f t="shared" si="48"/>
        <v>1136004</v>
      </c>
      <c r="B827" s="100" t="s">
        <v>449</v>
      </c>
      <c r="C827" s="101">
        <f>VLOOKUP(B827,WEAPON!$B:$D,3,0)</f>
        <v>11360</v>
      </c>
      <c r="D827" s="101">
        <f>COUNTIF($C$4:C827,C827)</f>
        <v>4</v>
      </c>
      <c r="E827" s="101">
        <v>1</v>
      </c>
      <c r="F827" s="101">
        <v>405</v>
      </c>
      <c r="G827" s="101">
        <v>0</v>
      </c>
      <c r="H827" s="122" t="str">
        <f t="shared" si="50"/>
        <v>WEAPON_SKILL_REINFORCE_NAME_11360</v>
      </c>
      <c r="I827" s="103" t="str">
        <f t="shared" si="51"/>
        <v>WEAPON_SKILL_REINFORCE_ICON_11360</v>
      </c>
      <c r="J827" s="100" t="str">
        <f t="shared" si="49"/>
        <v>공격력 405 증가</v>
      </c>
    </row>
    <row r="828" spans="1:10" ht="13.8" customHeight="1">
      <c r="A828" s="101">
        <f t="shared" si="48"/>
        <v>1136005</v>
      </c>
      <c r="B828" s="100" t="s">
        <v>449</v>
      </c>
      <c r="C828" s="101">
        <f>VLOOKUP(B828,WEAPON!$B:$D,3,0)</f>
        <v>11360</v>
      </c>
      <c r="D828" s="101">
        <f>COUNTIF($C$4:C828,C828)</f>
        <v>5</v>
      </c>
      <c r="E828" s="101">
        <v>1</v>
      </c>
      <c r="F828" s="101">
        <v>420</v>
      </c>
      <c r="G828" s="101">
        <v>0</v>
      </c>
      <c r="H828" s="122" t="str">
        <f t="shared" si="50"/>
        <v>WEAPON_SKILL_REINFORCE_NAME_11360</v>
      </c>
      <c r="I828" s="103" t="str">
        <f t="shared" si="51"/>
        <v>WEAPON_SKILL_REINFORCE_ICON_11360</v>
      </c>
      <c r="J828" s="100" t="str">
        <f t="shared" si="49"/>
        <v>공격력 420 증가</v>
      </c>
    </row>
    <row r="829" spans="1:10" ht="13.8" customHeight="1">
      <c r="A829" s="101">
        <f t="shared" si="48"/>
        <v>1136006</v>
      </c>
      <c r="B829" s="100" t="s">
        <v>449</v>
      </c>
      <c r="C829" s="101">
        <f>VLOOKUP(B829,WEAPON!$B:$D,3,0)</f>
        <v>11360</v>
      </c>
      <c r="D829" s="101">
        <f>COUNTIF($C$4:C829,C829)</f>
        <v>6</v>
      </c>
      <c r="E829" s="101">
        <v>1</v>
      </c>
      <c r="F829" s="101">
        <v>436</v>
      </c>
      <c r="G829" s="101">
        <v>0</v>
      </c>
      <c r="H829" s="122" t="str">
        <f t="shared" si="50"/>
        <v>WEAPON_SKILL_REINFORCE_NAME_11360</v>
      </c>
      <c r="I829" s="103" t="str">
        <f t="shared" si="51"/>
        <v>WEAPON_SKILL_REINFORCE_ICON_11360</v>
      </c>
      <c r="J829" s="100" t="str">
        <f t="shared" si="49"/>
        <v>공격력 436 증가</v>
      </c>
    </row>
    <row r="830" spans="1:10" ht="13.8" customHeight="1">
      <c r="A830" s="101">
        <f t="shared" si="48"/>
        <v>1136007</v>
      </c>
      <c r="B830" s="100" t="s">
        <v>449</v>
      </c>
      <c r="C830" s="101">
        <f>VLOOKUP(B830,WEAPON!$B:$D,3,0)</f>
        <v>11360</v>
      </c>
      <c r="D830" s="101">
        <f>COUNTIF($C$4:C830,C830)</f>
        <v>7</v>
      </c>
      <c r="E830" s="101">
        <v>1</v>
      </c>
      <c r="F830" s="101">
        <v>498</v>
      </c>
      <c r="G830" s="101">
        <v>0</v>
      </c>
      <c r="H830" s="122" t="str">
        <f t="shared" si="50"/>
        <v>WEAPON_SKILL_REINFORCE_NAME_11360</v>
      </c>
      <c r="I830" s="103" t="str">
        <f t="shared" si="51"/>
        <v>WEAPON_SKILL_REINFORCE_ICON_11360</v>
      </c>
      <c r="J830" s="100" t="str">
        <f t="shared" si="49"/>
        <v>공격력 498 증가</v>
      </c>
    </row>
    <row r="831" spans="1:10" ht="13.8" customHeight="1">
      <c r="A831" s="101">
        <f t="shared" si="48"/>
        <v>1136008</v>
      </c>
      <c r="B831" s="100" t="s">
        <v>449</v>
      </c>
      <c r="C831" s="101">
        <f>VLOOKUP(B831,WEAPON!$B:$D,3,0)</f>
        <v>11360</v>
      </c>
      <c r="D831" s="101">
        <f>COUNTIF($C$4:C831,C831)</f>
        <v>8</v>
      </c>
      <c r="E831" s="101">
        <v>1</v>
      </c>
      <c r="F831" s="101">
        <v>513</v>
      </c>
      <c r="G831" s="101">
        <v>0</v>
      </c>
      <c r="H831" s="122" t="str">
        <f t="shared" si="50"/>
        <v>WEAPON_SKILL_REINFORCE_NAME_11360</v>
      </c>
      <c r="I831" s="103" t="str">
        <f t="shared" si="51"/>
        <v>WEAPON_SKILL_REINFORCE_ICON_11360</v>
      </c>
      <c r="J831" s="100" t="str">
        <f t="shared" si="49"/>
        <v>공격력 513 증가</v>
      </c>
    </row>
    <row r="832" spans="1:10" ht="13.8" customHeight="1">
      <c r="A832" s="101">
        <f t="shared" si="48"/>
        <v>1136009</v>
      </c>
      <c r="B832" s="100" t="s">
        <v>449</v>
      </c>
      <c r="C832" s="101">
        <f>VLOOKUP(B832,WEAPON!$B:$D,3,0)</f>
        <v>11360</v>
      </c>
      <c r="D832" s="101">
        <f>COUNTIF($C$4:C832,C832)</f>
        <v>9</v>
      </c>
      <c r="E832" s="101">
        <v>1</v>
      </c>
      <c r="F832" s="101">
        <v>529</v>
      </c>
      <c r="G832" s="101">
        <v>0</v>
      </c>
      <c r="H832" s="122" t="str">
        <f t="shared" si="50"/>
        <v>WEAPON_SKILL_REINFORCE_NAME_11360</v>
      </c>
      <c r="I832" s="103" t="str">
        <f t="shared" si="51"/>
        <v>WEAPON_SKILL_REINFORCE_ICON_11360</v>
      </c>
      <c r="J832" s="100" t="str">
        <f t="shared" si="49"/>
        <v>공격력 529 증가</v>
      </c>
    </row>
    <row r="833" spans="1:10" ht="13.8" customHeight="1">
      <c r="A833" s="101">
        <f t="shared" si="48"/>
        <v>1136010</v>
      </c>
      <c r="B833" s="100" t="s">
        <v>449</v>
      </c>
      <c r="C833" s="101">
        <f>VLOOKUP(B833,WEAPON!$B:$D,3,0)</f>
        <v>11360</v>
      </c>
      <c r="D833" s="101">
        <f>COUNTIF($C$4:C833,C833)</f>
        <v>10</v>
      </c>
      <c r="E833" s="101">
        <v>1</v>
      </c>
      <c r="F833" s="101">
        <v>591</v>
      </c>
      <c r="G833" s="101">
        <v>0</v>
      </c>
      <c r="H833" s="122" t="str">
        <f t="shared" si="50"/>
        <v>WEAPON_SKILL_REINFORCE_NAME_11360</v>
      </c>
      <c r="I833" s="103" t="str">
        <f t="shared" si="51"/>
        <v>WEAPON_SKILL_REINFORCE_ICON_11360</v>
      </c>
      <c r="J833" s="100" t="str">
        <f t="shared" si="49"/>
        <v>공격력 591 증가</v>
      </c>
    </row>
    <row r="834" spans="1:10" ht="13.8" customHeight="1">
      <c r="A834" s="101">
        <f t="shared" si="48"/>
        <v>2132401</v>
      </c>
      <c r="B834" s="100" t="s">
        <v>451</v>
      </c>
      <c r="C834" s="101">
        <f>VLOOKUP(B834,WEAPON!$B:$D,3,0)</f>
        <v>21324</v>
      </c>
      <c r="D834" s="101">
        <f>COUNTIF($C$4:C834,C834)</f>
        <v>1</v>
      </c>
      <c r="E834" s="101">
        <v>1</v>
      </c>
      <c r="F834" s="101">
        <v>363</v>
      </c>
      <c r="G834" s="101">
        <v>0</v>
      </c>
      <c r="H834" s="122" t="str">
        <f t="shared" si="50"/>
        <v>WEAPON_SKILL_REINFORCE_NAME_21324</v>
      </c>
      <c r="I834" s="103" t="str">
        <f t="shared" si="51"/>
        <v>WEAPON_SKILL_REINFORCE_ICON_21324</v>
      </c>
      <c r="J834" s="100" t="str">
        <f t="shared" si="49"/>
        <v>공격력 363 증가</v>
      </c>
    </row>
    <row r="835" spans="1:10" ht="13.8" customHeight="1">
      <c r="A835" s="101">
        <f t="shared" si="48"/>
        <v>2132402</v>
      </c>
      <c r="B835" s="100" t="s">
        <v>451</v>
      </c>
      <c r="C835" s="101">
        <f>VLOOKUP(B835,WEAPON!$B:$D,3,0)</f>
        <v>21324</v>
      </c>
      <c r="D835" s="101">
        <f>COUNTIF($C$4:C835,C835)</f>
        <v>2</v>
      </c>
      <c r="E835" s="101">
        <v>1</v>
      </c>
      <c r="F835" s="101">
        <v>381</v>
      </c>
      <c r="G835" s="101">
        <v>0</v>
      </c>
      <c r="H835" s="122" t="str">
        <f t="shared" si="50"/>
        <v>WEAPON_SKILL_REINFORCE_NAME_21324</v>
      </c>
      <c r="I835" s="103" t="str">
        <f t="shared" si="51"/>
        <v>WEAPON_SKILL_REINFORCE_ICON_21324</v>
      </c>
      <c r="J835" s="100" t="str">
        <f t="shared" si="49"/>
        <v>공격력 381 증가</v>
      </c>
    </row>
    <row r="836" spans="1:10" ht="13.8" customHeight="1">
      <c r="A836" s="101">
        <f t="shared" ref="A836:A899" si="52">C836*스킬_강화_그룹_단위+D836</f>
        <v>2132403</v>
      </c>
      <c r="B836" s="100" t="s">
        <v>451</v>
      </c>
      <c r="C836" s="101">
        <f>VLOOKUP(B836,WEAPON!$B:$D,3,0)</f>
        <v>21324</v>
      </c>
      <c r="D836" s="101">
        <f>COUNTIF($C$4:C836,C836)</f>
        <v>3</v>
      </c>
      <c r="E836" s="101">
        <v>1</v>
      </c>
      <c r="F836" s="101">
        <v>399</v>
      </c>
      <c r="G836" s="101">
        <v>0</v>
      </c>
      <c r="H836" s="122" t="str">
        <f t="shared" si="50"/>
        <v>WEAPON_SKILL_REINFORCE_NAME_21324</v>
      </c>
      <c r="I836" s="103" t="str">
        <f t="shared" si="51"/>
        <v>WEAPON_SKILL_REINFORCE_ICON_21324</v>
      </c>
      <c r="J836" s="100" t="str">
        <f t="shared" ref="J836:J899" si="53">VLOOKUP(E836,SKILL_TYPE,2,0)&amp;" "&amp;IF(G836=0,F836,F836/100&amp;"%")&amp;" 증가"</f>
        <v>공격력 399 증가</v>
      </c>
    </row>
    <row r="837" spans="1:10" ht="13.8" customHeight="1">
      <c r="A837" s="101">
        <f t="shared" si="52"/>
        <v>2132404</v>
      </c>
      <c r="B837" s="100" t="s">
        <v>451</v>
      </c>
      <c r="C837" s="101">
        <f>VLOOKUP(B837,WEAPON!$B:$D,3,0)</f>
        <v>21324</v>
      </c>
      <c r="D837" s="101">
        <f>COUNTIF($C$4:C837,C837)</f>
        <v>4</v>
      </c>
      <c r="E837" s="101">
        <v>1</v>
      </c>
      <c r="F837" s="101">
        <v>472</v>
      </c>
      <c r="G837" s="101">
        <v>0</v>
      </c>
      <c r="H837" s="122" t="str">
        <f t="shared" ref="H837:H900" si="54">"WEAPON_SKILL_REINFORCE_NAME_"&amp;C837</f>
        <v>WEAPON_SKILL_REINFORCE_NAME_21324</v>
      </c>
      <c r="I837" s="103" t="str">
        <f t="shared" ref="I837:I900" si="55">"WEAPON_SKILL_REINFORCE_ICON_"&amp;C837</f>
        <v>WEAPON_SKILL_REINFORCE_ICON_21324</v>
      </c>
      <c r="J837" s="100" t="str">
        <f t="shared" si="53"/>
        <v>공격력 472 증가</v>
      </c>
    </row>
    <row r="838" spans="1:10" ht="13.8" customHeight="1">
      <c r="A838" s="101">
        <f t="shared" si="52"/>
        <v>2132405</v>
      </c>
      <c r="B838" s="100" t="s">
        <v>451</v>
      </c>
      <c r="C838" s="101">
        <f>VLOOKUP(B838,WEAPON!$B:$D,3,0)</f>
        <v>21324</v>
      </c>
      <c r="D838" s="101">
        <f>COUNTIF($C$4:C838,C838)</f>
        <v>5</v>
      </c>
      <c r="E838" s="101">
        <v>1</v>
      </c>
      <c r="F838" s="101">
        <v>490</v>
      </c>
      <c r="G838" s="101">
        <v>0</v>
      </c>
      <c r="H838" s="122" t="str">
        <f t="shared" si="54"/>
        <v>WEAPON_SKILL_REINFORCE_NAME_21324</v>
      </c>
      <c r="I838" s="103" t="str">
        <f t="shared" si="55"/>
        <v>WEAPON_SKILL_REINFORCE_ICON_21324</v>
      </c>
      <c r="J838" s="100" t="str">
        <f t="shared" si="53"/>
        <v>공격력 490 증가</v>
      </c>
    </row>
    <row r="839" spans="1:10" ht="13.8" customHeight="1">
      <c r="A839" s="101">
        <f t="shared" si="52"/>
        <v>2132406</v>
      </c>
      <c r="B839" s="100" t="s">
        <v>451</v>
      </c>
      <c r="C839" s="101">
        <f>VLOOKUP(B839,WEAPON!$B:$D,3,0)</f>
        <v>21324</v>
      </c>
      <c r="D839" s="101">
        <f>COUNTIF($C$4:C839,C839)</f>
        <v>6</v>
      </c>
      <c r="E839" s="101">
        <v>1</v>
      </c>
      <c r="F839" s="101">
        <v>508</v>
      </c>
      <c r="G839" s="101">
        <v>0</v>
      </c>
      <c r="H839" s="122" t="str">
        <f t="shared" si="54"/>
        <v>WEAPON_SKILL_REINFORCE_NAME_21324</v>
      </c>
      <c r="I839" s="103" t="str">
        <f t="shared" si="55"/>
        <v>WEAPON_SKILL_REINFORCE_ICON_21324</v>
      </c>
      <c r="J839" s="100" t="str">
        <f t="shared" si="53"/>
        <v>공격력 508 증가</v>
      </c>
    </row>
    <row r="840" spans="1:10" ht="13.8" customHeight="1">
      <c r="A840" s="101">
        <f t="shared" si="52"/>
        <v>2132407</v>
      </c>
      <c r="B840" s="100" t="s">
        <v>451</v>
      </c>
      <c r="C840" s="101">
        <f>VLOOKUP(B840,WEAPON!$B:$D,3,0)</f>
        <v>21324</v>
      </c>
      <c r="D840" s="101">
        <f>COUNTIF($C$4:C840,C840)</f>
        <v>7</v>
      </c>
      <c r="E840" s="101">
        <v>1</v>
      </c>
      <c r="F840" s="101">
        <v>580</v>
      </c>
      <c r="G840" s="101">
        <v>0</v>
      </c>
      <c r="H840" s="122" t="str">
        <f t="shared" si="54"/>
        <v>WEAPON_SKILL_REINFORCE_NAME_21324</v>
      </c>
      <c r="I840" s="103" t="str">
        <f t="shared" si="55"/>
        <v>WEAPON_SKILL_REINFORCE_ICON_21324</v>
      </c>
      <c r="J840" s="100" t="str">
        <f t="shared" si="53"/>
        <v>공격력 580 증가</v>
      </c>
    </row>
    <row r="841" spans="1:10" ht="13.8" customHeight="1">
      <c r="A841" s="101">
        <f t="shared" si="52"/>
        <v>2132408</v>
      </c>
      <c r="B841" s="100" t="s">
        <v>451</v>
      </c>
      <c r="C841" s="101">
        <f>VLOOKUP(B841,WEAPON!$B:$D,3,0)</f>
        <v>21324</v>
      </c>
      <c r="D841" s="101">
        <f>COUNTIF($C$4:C841,C841)</f>
        <v>8</v>
      </c>
      <c r="E841" s="101">
        <v>1</v>
      </c>
      <c r="F841" s="101">
        <v>598</v>
      </c>
      <c r="G841" s="101">
        <v>0</v>
      </c>
      <c r="H841" s="122" t="str">
        <f t="shared" si="54"/>
        <v>WEAPON_SKILL_REINFORCE_NAME_21324</v>
      </c>
      <c r="I841" s="103" t="str">
        <f t="shared" si="55"/>
        <v>WEAPON_SKILL_REINFORCE_ICON_21324</v>
      </c>
      <c r="J841" s="100" t="str">
        <f t="shared" si="53"/>
        <v>공격력 598 증가</v>
      </c>
    </row>
    <row r="842" spans="1:10" ht="13.8" customHeight="1">
      <c r="A842" s="101">
        <f t="shared" si="52"/>
        <v>2132409</v>
      </c>
      <c r="B842" s="100" t="s">
        <v>451</v>
      </c>
      <c r="C842" s="101">
        <f>VLOOKUP(B842,WEAPON!$B:$D,3,0)</f>
        <v>21324</v>
      </c>
      <c r="D842" s="101">
        <f>COUNTIF($C$4:C842,C842)</f>
        <v>9</v>
      </c>
      <c r="E842" s="101">
        <v>1</v>
      </c>
      <c r="F842" s="101">
        <v>617</v>
      </c>
      <c r="G842" s="101">
        <v>0</v>
      </c>
      <c r="H842" s="122" t="str">
        <f t="shared" si="54"/>
        <v>WEAPON_SKILL_REINFORCE_NAME_21324</v>
      </c>
      <c r="I842" s="103" t="str">
        <f t="shared" si="55"/>
        <v>WEAPON_SKILL_REINFORCE_ICON_21324</v>
      </c>
      <c r="J842" s="100" t="str">
        <f t="shared" si="53"/>
        <v>공격력 617 증가</v>
      </c>
    </row>
    <row r="843" spans="1:10" ht="13.8" customHeight="1">
      <c r="A843" s="101">
        <f t="shared" si="52"/>
        <v>2132410</v>
      </c>
      <c r="B843" s="100" t="s">
        <v>451</v>
      </c>
      <c r="C843" s="101">
        <f>VLOOKUP(B843,WEAPON!$B:$D,3,0)</f>
        <v>21324</v>
      </c>
      <c r="D843" s="101">
        <f>COUNTIF($C$4:C843,C843)</f>
        <v>10</v>
      </c>
      <c r="E843" s="101">
        <v>1</v>
      </c>
      <c r="F843" s="101">
        <v>689</v>
      </c>
      <c r="G843" s="101">
        <v>0</v>
      </c>
      <c r="H843" s="122" t="str">
        <f t="shared" si="54"/>
        <v>WEAPON_SKILL_REINFORCE_NAME_21324</v>
      </c>
      <c r="I843" s="103" t="str">
        <f t="shared" si="55"/>
        <v>WEAPON_SKILL_REINFORCE_ICON_21324</v>
      </c>
      <c r="J843" s="100" t="str">
        <f t="shared" si="53"/>
        <v>공격력 689 증가</v>
      </c>
    </row>
    <row r="844" spans="1:10" ht="13.8" customHeight="1">
      <c r="A844" s="101">
        <f t="shared" si="52"/>
        <v>1426101</v>
      </c>
      <c r="B844" s="100" t="s">
        <v>453</v>
      </c>
      <c r="C844" s="101">
        <f>VLOOKUP(B844,WEAPON!$B:$D,3,0)</f>
        <v>14261</v>
      </c>
      <c r="D844" s="101">
        <f>COUNTIF($C$4:C844,C844)</f>
        <v>1</v>
      </c>
      <c r="E844" s="101">
        <v>16</v>
      </c>
      <c r="F844" s="101">
        <v>1400</v>
      </c>
      <c r="G844" s="101">
        <v>0</v>
      </c>
      <c r="H844" s="122" t="str">
        <f t="shared" si="54"/>
        <v>WEAPON_SKILL_REINFORCE_NAME_14261</v>
      </c>
      <c r="I844" s="103" t="str">
        <f t="shared" si="55"/>
        <v>WEAPON_SKILL_REINFORCE_ICON_14261</v>
      </c>
      <c r="J844" s="100" t="str">
        <f t="shared" si="53"/>
        <v>공격 속도 1400 증가</v>
      </c>
    </row>
    <row r="845" spans="1:10" ht="13.8" customHeight="1">
      <c r="A845" s="101">
        <f t="shared" si="52"/>
        <v>1426102</v>
      </c>
      <c r="B845" s="100" t="s">
        <v>453</v>
      </c>
      <c r="C845" s="101">
        <f>VLOOKUP(B845,WEAPON!$B:$D,3,0)</f>
        <v>14261</v>
      </c>
      <c r="D845" s="101">
        <f>COUNTIF($C$4:C845,C845)</f>
        <v>2</v>
      </c>
      <c r="E845" s="101">
        <v>16</v>
      </c>
      <c r="F845" s="101">
        <v>1470</v>
      </c>
      <c r="G845" s="101">
        <v>0</v>
      </c>
      <c r="H845" s="122" t="str">
        <f t="shared" si="54"/>
        <v>WEAPON_SKILL_REINFORCE_NAME_14261</v>
      </c>
      <c r="I845" s="103" t="str">
        <f t="shared" si="55"/>
        <v>WEAPON_SKILL_REINFORCE_ICON_14261</v>
      </c>
      <c r="J845" s="100" t="str">
        <f t="shared" si="53"/>
        <v>공격 속도 1470 증가</v>
      </c>
    </row>
    <row r="846" spans="1:10" ht="13.8" customHeight="1">
      <c r="A846" s="101">
        <f t="shared" si="52"/>
        <v>1426103</v>
      </c>
      <c r="B846" s="100" t="s">
        <v>453</v>
      </c>
      <c r="C846" s="101">
        <f>VLOOKUP(B846,WEAPON!$B:$D,3,0)</f>
        <v>14261</v>
      </c>
      <c r="D846" s="101">
        <f>COUNTIF($C$4:C846,C846)</f>
        <v>3</v>
      </c>
      <c r="E846" s="101">
        <v>16</v>
      </c>
      <c r="F846" s="101">
        <v>1540</v>
      </c>
      <c r="G846" s="101">
        <v>0</v>
      </c>
      <c r="H846" s="122" t="str">
        <f t="shared" si="54"/>
        <v>WEAPON_SKILL_REINFORCE_NAME_14261</v>
      </c>
      <c r="I846" s="103" t="str">
        <f t="shared" si="55"/>
        <v>WEAPON_SKILL_REINFORCE_ICON_14261</v>
      </c>
      <c r="J846" s="100" t="str">
        <f t="shared" si="53"/>
        <v>공격 속도 1540 증가</v>
      </c>
    </row>
    <row r="847" spans="1:10" ht="13.8" customHeight="1">
      <c r="A847" s="101">
        <f t="shared" si="52"/>
        <v>1426104</v>
      </c>
      <c r="B847" s="100" t="s">
        <v>453</v>
      </c>
      <c r="C847" s="101">
        <f>VLOOKUP(B847,WEAPON!$B:$D,3,0)</f>
        <v>14261</v>
      </c>
      <c r="D847" s="101">
        <f>COUNTIF($C$4:C847,C847)</f>
        <v>4</v>
      </c>
      <c r="E847" s="101">
        <v>16</v>
      </c>
      <c r="F847" s="101">
        <v>1820</v>
      </c>
      <c r="G847" s="101">
        <v>0</v>
      </c>
      <c r="H847" s="122" t="str">
        <f t="shared" si="54"/>
        <v>WEAPON_SKILL_REINFORCE_NAME_14261</v>
      </c>
      <c r="I847" s="103" t="str">
        <f t="shared" si="55"/>
        <v>WEAPON_SKILL_REINFORCE_ICON_14261</v>
      </c>
      <c r="J847" s="100" t="str">
        <f t="shared" si="53"/>
        <v>공격 속도 1820 증가</v>
      </c>
    </row>
    <row r="848" spans="1:10" ht="13.8" customHeight="1">
      <c r="A848" s="101">
        <f t="shared" si="52"/>
        <v>1426105</v>
      </c>
      <c r="B848" s="100" t="s">
        <v>453</v>
      </c>
      <c r="C848" s="101">
        <f>VLOOKUP(B848,WEAPON!$B:$D,3,0)</f>
        <v>14261</v>
      </c>
      <c r="D848" s="101">
        <f>COUNTIF($C$4:C848,C848)</f>
        <v>5</v>
      </c>
      <c r="E848" s="101">
        <v>16</v>
      </c>
      <c r="F848" s="101">
        <v>1890</v>
      </c>
      <c r="G848" s="101">
        <v>0</v>
      </c>
      <c r="H848" s="122" t="str">
        <f t="shared" si="54"/>
        <v>WEAPON_SKILL_REINFORCE_NAME_14261</v>
      </c>
      <c r="I848" s="103" t="str">
        <f t="shared" si="55"/>
        <v>WEAPON_SKILL_REINFORCE_ICON_14261</v>
      </c>
      <c r="J848" s="100" t="str">
        <f t="shared" si="53"/>
        <v>공격 속도 1890 증가</v>
      </c>
    </row>
    <row r="849" spans="1:10" ht="13.8" customHeight="1">
      <c r="A849" s="101">
        <f t="shared" si="52"/>
        <v>1426106</v>
      </c>
      <c r="B849" s="100" t="s">
        <v>453</v>
      </c>
      <c r="C849" s="101">
        <f>VLOOKUP(B849,WEAPON!$B:$D,3,0)</f>
        <v>14261</v>
      </c>
      <c r="D849" s="101">
        <f>COUNTIF($C$4:C849,C849)</f>
        <v>6</v>
      </c>
      <c r="E849" s="101">
        <v>16</v>
      </c>
      <c r="F849" s="101">
        <v>1960</v>
      </c>
      <c r="G849" s="101">
        <v>0</v>
      </c>
      <c r="H849" s="122" t="str">
        <f t="shared" si="54"/>
        <v>WEAPON_SKILL_REINFORCE_NAME_14261</v>
      </c>
      <c r="I849" s="103" t="str">
        <f t="shared" si="55"/>
        <v>WEAPON_SKILL_REINFORCE_ICON_14261</v>
      </c>
      <c r="J849" s="100" t="str">
        <f t="shared" si="53"/>
        <v>공격 속도 1960 증가</v>
      </c>
    </row>
    <row r="850" spans="1:10" ht="13.8" customHeight="1">
      <c r="A850" s="101">
        <f t="shared" si="52"/>
        <v>1426107</v>
      </c>
      <c r="B850" s="100" t="s">
        <v>453</v>
      </c>
      <c r="C850" s="101">
        <f>VLOOKUP(B850,WEAPON!$B:$D,3,0)</f>
        <v>14261</v>
      </c>
      <c r="D850" s="101">
        <f>COUNTIF($C$4:C850,C850)</f>
        <v>7</v>
      </c>
      <c r="E850" s="101">
        <v>16</v>
      </c>
      <c r="F850" s="101">
        <v>2240</v>
      </c>
      <c r="G850" s="101">
        <v>0</v>
      </c>
      <c r="H850" s="122" t="str">
        <f t="shared" si="54"/>
        <v>WEAPON_SKILL_REINFORCE_NAME_14261</v>
      </c>
      <c r="I850" s="103" t="str">
        <f t="shared" si="55"/>
        <v>WEAPON_SKILL_REINFORCE_ICON_14261</v>
      </c>
      <c r="J850" s="100" t="str">
        <f t="shared" si="53"/>
        <v>공격 속도 2240 증가</v>
      </c>
    </row>
    <row r="851" spans="1:10" ht="13.8" customHeight="1">
      <c r="A851" s="101">
        <f t="shared" si="52"/>
        <v>1426108</v>
      </c>
      <c r="B851" s="100" t="s">
        <v>453</v>
      </c>
      <c r="C851" s="101">
        <f>VLOOKUP(B851,WEAPON!$B:$D,3,0)</f>
        <v>14261</v>
      </c>
      <c r="D851" s="101">
        <f>COUNTIF($C$4:C851,C851)</f>
        <v>8</v>
      </c>
      <c r="E851" s="101">
        <v>16</v>
      </c>
      <c r="F851" s="101">
        <v>2310</v>
      </c>
      <c r="G851" s="101">
        <v>0</v>
      </c>
      <c r="H851" s="122" t="str">
        <f t="shared" si="54"/>
        <v>WEAPON_SKILL_REINFORCE_NAME_14261</v>
      </c>
      <c r="I851" s="103" t="str">
        <f t="shared" si="55"/>
        <v>WEAPON_SKILL_REINFORCE_ICON_14261</v>
      </c>
      <c r="J851" s="100" t="str">
        <f t="shared" si="53"/>
        <v>공격 속도 2310 증가</v>
      </c>
    </row>
    <row r="852" spans="1:10" ht="13.8" customHeight="1">
      <c r="A852" s="101">
        <f t="shared" si="52"/>
        <v>1426109</v>
      </c>
      <c r="B852" s="100" t="s">
        <v>453</v>
      </c>
      <c r="C852" s="101">
        <f>VLOOKUP(B852,WEAPON!$B:$D,3,0)</f>
        <v>14261</v>
      </c>
      <c r="D852" s="101">
        <f>COUNTIF($C$4:C852,C852)</f>
        <v>9</v>
      </c>
      <c r="E852" s="101">
        <v>16</v>
      </c>
      <c r="F852" s="101">
        <v>2380</v>
      </c>
      <c r="G852" s="101">
        <v>0</v>
      </c>
      <c r="H852" s="122" t="str">
        <f t="shared" si="54"/>
        <v>WEAPON_SKILL_REINFORCE_NAME_14261</v>
      </c>
      <c r="I852" s="103" t="str">
        <f t="shared" si="55"/>
        <v>WEAPON_SKILL_REINFORCE_ICON_14261</v>
      </c>
      <c r="J852" s="100" t="str">
        <f t="shared" si="53"/>
        <v>공격 속도 2380 증가</v>
      </c>
    </row>
    <row r="853" spans="1:10" ht="13.8" customHeight="1">
      <c r="A853" s="101">
        <f t="shared" si="52"/>
        <v>1426110</v>
      </c>
      <c r="B853" s="100" t="s">
        <v>453</v>
      </c>
      <c r="C853" s="101">
        <f>VLOOKUP(B853,WEAPON!$B:$D,3,0)</f>
        <v>14261</v>
      </c>
      <c r="D853" s="101">
        <f>COUNTIF($C$4:C853,C853)</f>
        <v>10</v>
      </c>
      <c r="E853" s="101">
        <v>16</v>
      </c>
      <c r="F853" s="101">
        <v>2660</v>
      </c>
      <c r="G853" s="101">
        <v>0</v>
      </c>
      <c r="H853" s="122" t="str">
        <f t="shared" si="54"/>
        <v>WEAPON_SKILL_REINFORCE_NAME_14261</v>
      </c>
      <c r="I853" s="103" t="str">
        <f t="shared" si="55"/>
        <v>WEAPON_SKILL_REINFORCE_ICON_14261</v>
      </c>
      <c r="J853" s="100" t="str">
        <f t="shared" si="53"/>
        <v>공격 속도 2660 증가</v>
      </c>
    </row>
    <row r="854" spans="1:10" ht="13.8" customHeight="1">
      <c r="A854" s="101">
        <f t="shared" si="52"/>
        <v>1116201</v>
      </c>
      <c r="B854" s="100" t="s">
        <v>455</v>
      </c>
      <c r="C854" s="101">
        <f>VLOOKUP(B854,WEAPON!$B:$D,3,0)</f>
        <v>11162</v>
      </c>
      <c r="D854" s="101">
        <f>COUNTIF($C$4:C854,C854)</f>
        <v>1</v>
      </c>
      <c r="E854" s="101">
        <v>3</v>
      </c>
      <c r="F854" s="101">
        <v>100</v>
      </c>
      <c r="G854" s="101">
        <v>0</v>
      </c>
      <c r="H854" s="122" t="str">
        <f t="shared" si="54"/>
        <v>WEAPON_SKILL_REINFORCE_NAME_11162</v>
      </c>
      <c r="I854" s="103" t="str">
        <f t="shared" si="55"/>
        <v>WEAPON_SKILL_REINFORCE_ICON_11162</v>
      </c>
      <c r="J854" s="100" t="str">
        <f t="shared" si="53"/>
        <v>치명 수치 100 증가</v>
      </c>
    </row>
    <row r="855" spans="1:10" ht="13.8" customHeight="1">
      <c r="A855" s="101">
        <f t="shared" si="52"/>
        <v>1116202</v>
      </c>
      <c r="B855" s="100" t="s">
        <v>455</v>
      </c>
      <c r="C855" s="101">
        <f>VLOOKUP(B855,WEAPON!$B:$D,3,0)</f>
        <v>11162</v>
      </c>
      <c r="D855" s="101">
        <f>COUNTIF($C$4:C855,C855)</f>
        <v>2</v>
      </c>
      <c r="E855" s="101">
        <v>3</v>
      </c>
      <c r="F855" s="101">
        <v>105</v>
      </c>
      <c r="G855" s="101">
        <v>0</v>
      </c>
      <c r="H855" s="122" t="str">
        <f t="shared" si="54"/>
        <v>WEAPON_SKILL_REINFORCE_NAME_11162</v>
      </c>
      <c r="I855" s="103" t="str">
        <f t="shared" si="55"/>
        <v>WEAPON_SKILL_REINFORCE_ICON_11162</v>
      </c>
      <c r="J855" s="100" t="str">
        <f t="shared" si="53"/>
        <v>치명 수치 105 증가</v>
      </c>
    </row>
    <row r="856" spans="1:10" ht="13.8" customHeight="1">
      <c r="A856" s="101">
        <f t="shared" si="52"/>
        <v>1116203</v>
      </c>
      <c r="B856" s="100" t="s">
        <v>455</v>
      </c>
      <c r="C856" s="101">
        <f>VLOOKUP(B856,WEAPON!$B:$D,3,0)</f>
        <v>11162</v>
      </c>
      <c r="D856" s="101">
        <f>COUNTIF($C$4:C856,C856)</f>
        <v>3</v>
      </c>
      <c r="E856" s="101">
        <v>3</v>
      </c>
      <c r="F856" s="101">
        <v>110</v>
      </c>
      <c r="G856" s="101">
        <v>0</v>
      </c>
      <c r="H856" s="122" t="str">
        <f t="shared" si="54"/>
        <v>WEAPON_SKILL_REINFORCE_NAME_11162</v>
      </c>
      <c r="I856" s="103" t="str">
        <f t="shared" si="55"/>
        <v>WEAPON_SKILL_REINFORCE_ICON_11162</v>
      </c>
      <c r="J856" s="100" t="str">
        <f t="shared" si="53"/>
        <v>치명 수치 110 증가</v>
      </c>
    </row>
    <row r="857" spans="1:10" ht="13.8" customHeight="1">
      <c r="A857" s="101">
        <f t="shared" si="52"/>
        <v>1116204</v>
      </c>
      <c r="B857" s="100" t="s">
        <v>455</v>
      </c>
      <c r="C857" s="101">
        <f>VLOOKUP(B857,WEAPON!$B:$D,3,0)</f>
        <v>11162</v>
      </c>
      <c r="D857" s="101">
        <f>COUNTIF($C$4:C857,C857)</f>
        <v>4</v>
      </c>
      <c r="E857" s="101">
        <v>3</v>
      </c>
      <c r="F857" s="101">
        <v>130</v>
      </c>
      <c r="G857" s="101">
        <v>0</v>
      </c>
      <c r="H857" s="122" t="str">
        <f t="shared" si="54"/>
        <v>WEAPON_SKILL_REINFORCE_NAME_11162</v>
      </c>
      <c r="I857" s="103" t="str">
        <f t="shared" si="55"/>
        <v>WEAPON_SKILL_REINFORCE_ICON_11162</v>
      </c>
      <c r="J857" s="100" t="str">
        <f t="shared" si="53"/>
        <v>치명 수치 130 증가</v>
      </c>
    </row>
    <row r="858" spans="1:10" ht="13.8" customHeight="1">
      <c r="A858" s="101">
        <f t="shared" si="52"/>
        <v>1116205</v>
      </c>
      <c r="B858" s="100" t="s">
        <v>455</v>
      </c>
      <c r="C858" s="101">
        <f>VLOOKUP(B858,WEAPON!$B:$D,3,0)</f>
        <v>11162</v>
      </c>
      <c r="D858" s="101">
        <f>COUNTIF($C$4:C858,C858)</f>
        <v>5</v>
      </c>
      <c r="E858" s="101">
        <v>3</v>
      </c>
      <c r="F858" s="101">
        <v>135</v>
      </c>
      <c r="G858" s="101">
        <v>0</v>
      </c>
      <c r="H858" s="122" t="str">
        <f t="shared" si="54"/>
        <v>WEAPON_SKILL_REINFORCE_NAME_11162</v>
      </c>
      <c r="I858" s="103" t="str">
        <f t="shared" si="55"/>
        <v>WEAPON_SKILL_REINFORCE_ICON_11162</v>
      </c>
      <c r="J858" s="100" t="str">
        <f t="shared" si="53"/>
        <v>치명 수치 135 증가</v>
      </c>
    </row>
    <row r="859" spans="1:10" ht="13.8" customHeight="1">
      <c r="A859" s="101">
        <f t="shared" si="52"/>
        <v>1116206</v>
      </c>
      <c r="B859" s="100" t="s">
        <v>455</v>
      </c>
      <c r="C859" s="101">
        <f>VLOOKUP(B859,WEAPON!$B:$D,3,0)</f>
        <v>11162</v>
      </c>
      <c r="D859" s="101">
        <f>COUNTIF($C$4:C859,C859)</f>
        <v>6</v>
      </c>
      <c r="E859" s="101">
        <v>3</v>
      </c>
      <c r="F859" s="101">
        <v>140</v>
      </c>
      <c r="G859" s="101">
        <v>0</v>
      </c>
      <c r="H859" s="122" t="str">
        <f t="shared" si="54"/>
        <v>WEAPON_SKILL_REINFORCE_NAME_11162</v>
      </c>
      <c r="I859" s="103" t="str">
        <f t="shared" si="55"/>
        <v>WEAPON_SKILL_REINFORCE_ICON_11162</v>
      </c>
      <c r="J859" s="100" t="str">
        <f t="shared" si="53"/>
        <v>치명 수치 140 증가</v>
      </c>
    </row>
    <row r="860" spans="1:10" ht="13.8" customHeight="1">
      <c r="A860" s="101">
        <f t="shared" si="52"/>
        <v>1116207</v>
      </c>
      <c r="B860" s="100" t="s">
        <v>455</v>
      </c>
      <c r="C860" s="101">
        <f>VLOOKUP(B860,WEAPON!$B:$D,3,0)</f>
        <v>11162</v>
      </c>
      <c r="D860" s="101">
        <f>COUNTIF($C$4:C860,C860)</f>
        <v>7</v>
      </c>
      <c r="E860" s="101">
        <v>3</v>
      </c>
      <c r="F860" s="101">
        <v>160</v>
      </c>
      <c r="G860" s="101">
        <v>0</v>
      </c>
      <c r="H860" s="122" t="str">
        <f t="shared" si="54"/>
        <v>WEAPON_SKILL_REINFORCE_NAME_11162</v>
      </c>
      <c r="I860" s="103" t="str">
        <f t="shared" si="55"/>
        <v>WEAPON_SKILL_REINFORCE_ICON_11162</v>
      </c>
      <c r="J860" s="100" t="str">
        <f t="shared" si="53"/>
        <v>치명 수치 160 증가</v>
      </c>
    </row>
    <row r="861" spans="1:10" ht="13.8" customHeight="1">
      <c r="A861" s="101">
        <f t="shared" si="52"/>
        <v>1116208</v>
      </c>
      <c r="B861" s="100" t="s">
        <v>455</v>
      </c>
      <c r="C861" s="101">
        <f>VLOOKUP(B861,WEAPON!$B:$D,3,0)</f>
        <v>11162</v>
      </c>
      <c r="D861" s="101">
        <f>COUNTIF($C$4:C861,C861)</f>
        <v>8</v>
      </c>
      <c r="E861" s="101">
        <v>3</v>
      </c>
      <c r="F861" s="101">
        <v>165</v>
      </c>
      <c r="G861" s="101">
        <v>0</v>
      </c>
      <c r="H861" s="122" t="str">
        <f t="shared" si="54"/>
        <v>WEAPON_SKILL_REINFORCE_NAME_11162</v>
      </c>
      <c r="I861" s="103" t="str">
        <f t="shared" si="55"/>
        <v>WEAPON_SKILL_REINFORCE_ICON_11162</v>
      </c>
      <c r="J861" s="100" t="str">
        <f t="shared" si="53"/>
        <v>치명 수치 165 증가</v>
      </c>
    </row>
    <row r="862" spans="1:10" ht="13.8" customHeight="1">
      <c r="A862" s="101">
        <f t="shared" si="52"/>
        <v>1116209</v>
      </c>
      <c r="B862" s="100" t="s">
        <v>455</v>
      </c>
      <c r="C862" s="101">
        <f>VLOOKUP(B862,WEAPON!$B:$D,3,0)</f>
        <v>11162</v>
      </c>
      <c r="D862" s="101">
        <f>COUNTIF($C$4:C862,C862)</f>
        <v>9</v>
      </c>
      <c r="E862" s="101">
        <v>3</v>
      </c>
      <c r="F862" s="101">
        <v>170</v>
      </c>
      <c r="G862" s="101">
        <v>0</v>
      </c>
      <c r="H862" s="122" t="str">
        <f t="shared" si="54"/>
        <v>WEAPON_SKILL_REINFORCE_NAME_11162</v>
      </c>
      <c r="I862" s="103" t="str">
        <f t="shared" si="55"/>
        <v>WEAPON_SKILL_REINFORCE_ICON_11162</v>
      </c>
      <c r="J862" s="100" t="str">
        <f t="shared" si="53"/>
        <v>치명 수치 170 증가</v>
      </c>
    </row>
    <row r="863" spans="1:10" ht="13.8" customHeight="1">
      <c r="A863" s="101">
        <f t="shared" si="52"/>
        <v>1116210</v>
      </c>
      <c r="B863" s="100" t="s">
        <v>455</v>
      </c>
      <c r="C863" s="101">
        <f>VLOOKUP(B863,WEAPON!$B:$D,3,0)</f>
        <v>11162</v>
      </c>
      <c r="D863" s="101">
        <f>COUNTIF($C$4:C863,C863)</f>
        <v>10</v>
      </c>
      <c r="E863" s="101">
        <v>3</v>
      </c>
      <c r="F863" s="101">
        <v>190</v>
      </c>
      <c r="G863" s="101">
        <v>0</v>
      </c>
      <c r="H863" s="122" t="str">
        <f t="shared" si="54"/>
        <v>WEAPON_SKILL_REINFORCE_NAME_11162</v>
      </c>
      <c r="I863" s="103" t="str">
        <f t="shared" si="55"/>
        <v>WEAPON_SKILL_REINFORCE_ICON_11162</v>
      </c>
      <c r="J863" s="100" t="str">
        <f t="shared" si="53"/>
        <v>치명 수치 190 증가</v>
      </c>
    </row>
    <row r="864" spans="1:10" ht="13.8" customHeight="1">
      <c r="A864" s="101">
        <f t="shared" si="52"/>
        <v>2132501</v>
      </c>
      <c r="B864" s="100" t="s">
        <v>457</v>
      </c>
      <c r="C864" s="101">
        <f>VLOOKUP(B864,WEAPON!$B:$D,3,0)</f>
        <v>21325</v>
      </c>
      <c r="D864" s="101">
        <f>COUNTIF($C$4:C864,C864)</f>
        <v>1</v>
      </c>
      <c r="E864" s="101">
        <v>1</v>
      </c>
      <c r="F864" s="101">
        <v>249</v>
      </c>
      <c r="G864" s="101">
        <v>0</v>
      </c>
      <c r="H864" s="122" t="str">
        <f t="shared" si="54"/>
        <v>WEAPON_SKILL_REINFORCE_NAME_21325</v>
      </c>
      <c r="I864" s="103" t="str">
        <f t="shared" si="55"/>
        <v>WEAPON_SKILL_REINFORCE_ICON_21325</v>
      </c>
      <c r="J864" s="100" t="str">
        <f t="shared" si="53"/>
        <v>공격력 249 증가</v>
      </c>
    </row>
    <row r="865" spans="1:10" ht="13.8" customHeight="1">
      <c r="A865" s="101">
        <f t="shared" si="52"/>
        <v>2132502</v>
      </c>
      <c r="B865" s="100" t="s">
        <v>457</v>
      </c>
      <c r="C865" s="101">
        <f>VLOOKUP(B865,WEAPON!$B:$D,3,0)</f>
        <v>21325</v>
      </c>
      <c r="D865" s="101">
        <f>COUNTIF($C$4:C865,C865)</f>
        <v>2</v>
      </c>
      <c r="E865" s="101">
        <v>1</v>
      </c>
      <c r="F865" s="101">
        <v>261</v>
      </c>
      <c r="G865" s="101">
        <v>0</v>
      </c>
      <c r="H865" s="122" t="str">
        <f t="shared" si="54"/>
        <v>WEAPON_SKILL_REINFORCE_NAME_21325</v>
      </c>
      <c r="I865" s="103" t="str">
        <f t="shared" si="55"/>
        <v>WEAPON_SKILL_REINFORCE_ICON_21325</v>
      </c>
      <c r="J865" s="100" t="str">
        <f t="shared" si="53"/>
        <v>공격력 261 증가</v>
      </c>
    </row>
    <row r="866" spans="1:10" ht="13.8" customHeight="1">
      <c r="A866" s="101">
        <f t="shared" si="52"/>
        <v>2132503</v>
      </c>
      <c r="B866" s="100" t="s">
        <v>457</v>
      </c>
      <c r="C866" s="101">
        <f>VLOOKUP(B866,WEAPON!$B:$D,3,0)</f>
        <v>21325</v>
      </c>
      <c r="D866" s="101">
        <f>COUNTIF($C$4:C866,C866)</f>
        <v>3</v>
      </c>
      <c r="E866" s="101">
        <v>1</v>
      </c>
      <c r="F866" s="101">
        <v>274</v>
      </c>
      <c r="G866" s="101">
        <v>0</v>
      </c>
      <c r="H866" s="122" t="str">
        <f t="shared" si="54"/>
        <v>WEAPON_SKILL_REINFORCE_NAME_21325</v>
      </c>
      <c r="I866" s="103" t="str">
        <f t="shared" si="55"/>
        <v>WEAPON_SKILL_REINFORCE_ICON_21325</v>
      </c>
      <c r="J866" s="100" t="str">
        <f t="shared" si="53"/>
        <v>공격력 274 증가</v>
      </c>
    </row>
    <row r="867" spans="1:10" ht="13.8" customHeight="1">
      <c r="A867" s="101">
        <f t="shared" si="52"/>
        <v>2132504</v>
      </c>
      <c r="B867" s="100" t="s">
        <v>457</v>
      </c>
      <c r="C867" s="101">
        <f>VLOOKUP(B867,WEAPON!$B:$D,3,0)</f>
        <v>21325</v>
      </c>
      <c r="D867" s="101">
        <f>COUNTIF($C$4:C867,C867)</f>
        <v>4</v>
      </c>
      <c r="E867" s="101">
        <v>1</v>
      </c>
      <c r="F867" s="101">
        <v>323</v>
      </c>
      <c r="G867" s="101">
        <v>0</v>
      </c>
      <c r="H867" s="122" t="str">
        <f t="shared" si="54"/>
        <v>WEAPON_SKILL_REINFORCE_NAME_21325</v>
      </c>
      <c r="I867" s="103" t="str">
        <f t="shared" si="55"/>
        <v>WEAPON_SKILL_REINFORCE_ICON_21325</v>
      </c>
      <c r="J867" s="100" t="str">
        <f t="shared" si="53"/>
        <v>공격력 323 증가</v>
      </c>
    </row>
    <row r="868" spans="1:10" ht="13.8" customHeight="1">
      <c r="A868" s="101">
        <f t="shared" si="52"/>
        <v>2132505</v>
      </c>
      <c r="B868" s="100" t="s">
        <v>457</v>
      </c>
      <c r="C868" s="101">
        <f>VLOOKUP(B868,WEAPON!$B:$D,3,0)</f>
        <v>21325</v>
      </c>
      <c r="D868" s="101">
        <f>COUNTIF($C$4:C868,C868)</f>
        <v>5</v>
      </c>
      <c r="E868" s="101">
        <v>1</v>
      </c>
      <c r="F868" s="101">
        <v>336</v>
      </c>
      <c r="G868" s="101">
        <v>0</v>
      </c>
      <c r="H868" s="122" t="str">
        <f t="shared" si="54"/>
        <v>WEAPON_SKILL_REINFORCE_NAME_21325</v>
      </c>
      <c r="I868" s="103" t="str">
        <f t="shared" si="55"/>
        <v>WEAPON_SKILL_REINFORCE_ICON_21325</v>
      </c>
      <c r="J868" s="100" t="str">
        <f t="shared" si="53"/>
        <v>공격력 336 증가</v>
      </c>
    </row>
    <row r="869" spans="1:10" ht="13.8" customHeight="1">
      <c r="A869" s="101">
        <f t="shared" si="52"/>
        <v>2132506</v>
      </c>
      <c r="B869" s="100" t="s">
        <v>457</v>
      </c>
      <c r="C869" s="101">
        <f>VLOOKUP(B869,WEAPON!$B:$D,3,0)</f>
        <v>21325</v>
      </c>
      <c r="D869" s="101">
        <f>COUNTIF($C$4:C869,C869)</f>
        <v>6</v>
      </c>
      <c r="E869" s="101">
        <v>1</v>
      </c>
      <c r="F869" s="101">
        <v>348</v>
      </c>
      <c r="G869" s="101">
        <v>0</v>
      </c>
      <c r="H869" s="122" t="str">
        <f t="shared" si="54"/>
        <v>WEAPON_SKILL_REINFORCE_NAME_21325</v>
      </c>
      <c r="I869" s="103" t="str">
        <f t="shared" si="55"/>
        <v>WEAPON_SKILL_REINFORCE_ICON_21325</v>
      </c>
      <c r="J869" s="100" t="str">
        <f t="shared" si="53"/>
        <v>공격력 348 증가</v>
      </c>
    </row>
    <row r="870" spans="1:10" ht="13.8" customHeight="1">
      <c r="A870" s="101">
        <f t="shared" si="52"/>
        <v>2132507</v>
      </c>
      <c r="B870" s="100" t="s">
        <v>457</v>
      </c>
      <c r="C870" s="101">
        <f>VLOOKUP(B870,WEAPON!$B:$D,3,0)</f>
        <v>21325</v>
      </c>
      <c r="D870" s="101">
        <f>COUNTIF($C$4:C870,C870)</f>
        <v>7</v>
      </c>
      <c r="E870" s="101">
        <v>1</v>
      </c>
      <c r="F870" s="101">
        <v>398</v>
      </c>
      <c r="G870" s="101">
        <v>0</v>
      </c>
      <c r="H870" s="122" t="str">
        <f t="shared" si="54"/>
        <v>WEAPON_SKILL_REINFORCE_NAME_21325</v>
      </c>
      <c r="I870" s="103" t="str">
        <f t="shared" si="55"/>
        <v>WEAPON_SKILL_REINFORCE_ICON_21325</v>
      </c>
      <c r="J870" s="100" t="str">
        <f t="shared" si="53"/>
        <v>공격력 398 증가</v>
      </c>
    </row>
    <row r="871" spans="1:10" ht="13.8" customHeight="1">
      <c r="A871" s="101">
        <f t="shared" si="52"/>
        <v>2132508</v>
      </c>
      <c r="B871" s="100" t="s">
        <v>457</v>
      </c>
      <c r="C871" s="101">
        <f>VLOOKUP(B871,WEAPON!$B:$D,3,0)</f>
        <v>21325</v>
      </c>
      <c r="D871" s="101">
        <f>COUNTIF($C$4:C871,C871)</f>
        <v>8</v>
      </c>
      <c r="E871" s="101">
        <v>1</v>
      </c>
      <c r="F871" s="101">
        <v>410</v>
      </c>
      <c r="G871" s="101">
        <v>0</v>
      </c>
      <c r="H871" s="122" t="str">
        <f t="shared" si="54"/>
        <v>WEAPON_SKILL_REINFORCE_NAME_21325</v>
      </c>
      <c r="I871" s="103" t="str">
        <f t="shared" si="55"/>
        <v>WEAPON_SKILL_REINFORCE_ICON_21325</v>
      </c>
      <c r="J871" s="100" t="str">
        <f t="shared" si="53"/>
        <v>공격력 410 증가</v>
      </c>
    </row>
    <row r="872" spans="1:10" ht="13.8" customHeight="1">
      <c r="A872" s="101">
        <f t="shared" si="52"/>
        <v>2132509</v>
      </c>
      <c r="B872" s="100" t="s">
        <v>457</v>
      </c>
      <c r="C872" s="101">
        <f>VLOOKUP(B872,WEAPON!$B:$D,3,0)</f>
        <v>21325</v>
      </c>
      <c r="D872" s="101">
        <f>COUNTIF($C$4:C872,C872)</f>
        <v>9</v>
      </c>
      <c r="E872" s="101">
        <v>1</v>
      </c>
      <c r="F872" s="101">
        <v>423</v>
      </c>
      <c r="G872" s="101">
        <v>0</v>
      </c>
      <c r="H872" s="122" t="str">
        <f t="shared" si="54"/>
        <v>WEAPON_SKILL_REINFORCE_NAME_21325</v>
      </c>
      <c r="I872" s="103" t="str">
        <f t="shared" si="55"/>
        <v>WEAPON_SKILL_REINFORCE_ICON_21325</v>
      </c>
      <c r="J872" s="100" t="str">
        <f t="shared" si="53"/>
        <v>공격력 423 증가</v>
      </c>
    </row>
    <row r="873" spans="1:10" ht="13.8" customHeight="1">
      <c r="A873" s="101">
        <f t="shared" si="52"/>
        <v>2132510</v>
      </c>
      <c r="B873" s="100" t="s">
        <v>457</v>
      </c>
      <c r="C873" s="101">
        <f>VLOOKUP(B873,WEAPON!$B:$D,3,0)</f>
        <v>21325</v>
      </c>
      <c r="D873" s="101">
        <f>COUNTIF($C$4:C873,C873)</f>
        <v>10</v>
      </c>
      <c r="E873" s="101">
        <v>1</v>
      </c>
      <c r="F873" s="101">
        <v>472</v>
      </c>
      <c r="G873" s="101">
        <v>0</v>
      </c>
      <c r="H873" s="122" t="str">
        <f t="shared" si="54"/>
        <v>WEAPON_SKILL_REINFORCE_NAME_21325</v>
      </c>
      <c r="I873" s="103" t="str">
        <f t="shared" si="55"/>
        <v>WEAPON_SKILL_REINFORCE_ICON_21325</v>
      </c>
      <c r="J873" s="100" t="str">
        <f t="shared" si="53"/>
        <v>공격력 472 증가</v>
      </c>
    </row>
    <row r="874" spans="1:10" ht="13.8" customHeight="1">
      <c r="A874" s="101">
        <f t="shared" si="52"/>
        <v>1236301</v>
      </c>
      <c r="B874" s="100" t="s">
        <v>459</v>
      </c>
      <c r="C874" s="101">
        <f>VLOOKUP(B874,WEAPON!$B:$D,3,0)</f>
        <v>12363</v>
      </c>
      <c r="D874" s="101">
        <f>COUNTIF($C$4:C874,C874)</f>
        <v>1</v>
      </c>
      <c r="E874" s="101">
        <v>8</v>
      </c>
      <c r="F874" s="101">
        <v>200</v>
      </c>
      <c r="G874" s="101">
        <v>0</v>
      </c>
      <c r="H874" s="122" t="str">
        <f t="shared" si="54"/>
        <v>WEAPON_SKILL_REINFORCE_NAME_12363</v>
      </c>
      <c r="I874" s="103" t="str">
        <f t="shared" si="55"/>
        <v>WEAPON_SKILL_REINFORCE_ICON_12363</v>
      </c>
      <c r="J874" s="100" t="str">
        <f t="shared" si="53"/>
        <v>방어력 200 증가</v>
      </c>
    </row>
    <row r="875" spans="1:10" ht="13.8" customHeight="1">
      <c r="A875" s="101">
        <f t="shared" si="52"/>
        <v>1236302</v>
      </c>
      <c r="B875" s="100" t="s">
        <v>459</v>
      </c>
      <c r="C875" s="101">
        <f>VLOOKUP(B875,WEAPON!$B:$D,3,0)</f>
        <v>12363</v>
      </c>
      <c r="D875" s="101">
        <f>COUNTIF($C$4:C875,C875)</f>
        <v>2</v>
      </c>
      <c r="E875" s="101">
        <v>8</v>
      </c>
      <c r="F875" s="101">
        <v>210</v>
      </c>
      <c r="G875" s="101">
        <v>0</v>
      </c>
      <c r="H875" s="122" t="str">
        <f t="shared" si="54"/>
        <v>WEAPON_SKILL_REINFORCE_NAME_12363</v>
      </c>
      <c r="I875" s="103" t="str">
        <f t="shared" si="55"/>
        <v>WEAPON_SKILL_REINFORCE_ICON_12363</v>
      </c>
      <c r="J875" s="100" t="str">
        <f t="shared" si="53"/>
        <v>방어력 210 증가</v>
      </c>
    </row>
    <row r="876" spans="1:10" ht="13.8" customHeight="1">
      <c r="A876" s="101">
        <f t="shared" si="52"/>
        <v>1236303</v>
      </c>
      <c r="B876" s="100" t="s">
        <v>459</v>
      </c>
      <c r="C876" s="101">
        <f>VLOOKUP(B876,WEAPON!$B:$D,3,0)</f>
        <v>12363</v>
      </c>
      <c r="D876" s="101">
        <f>COUNTIF($C$4:C876,C876)</f>
        <v>3</v>
      </c>
      <c r="E876" s="101">
        <v>8</v>
      </c>
      <c r="F876" s="101">
        <v>220</v>
      </c>
      <c r="G876" s="101">
        <v>0</v>
      </c>
      <c r="H876" s="122" t="str">
        <f t="shared" si="54"/>
        <v>WEAPON_SKILL_REINFORCE_NAME_12363</v>
      </c>
      <c r="I876" s="103" t="str">
        <f t="shared" si="55"/>
        <v>WEAPON_SKILL_REINFORCE_ICON_12363</v>
      </c>
      <c r="J876" s="100" t="str">
        <f t="shared" si="53"/>
        <v>방어력 220 증가</v>
      </c>
    </row>
    <row r="877" spans="1:10" ht="13.8" customHeight="1">
      <c r="A877" s="101">
        <f t="shared" si="52"/>
        <v>1236304</v>
      </c>
      <c r="B877" s="100" t="s">
        <v>459</v>
      </c>
      <c r="C877" s="101">
        <f>VLOOKUP(B877,WEAPON!$B:$D,3,0)</f>
        <v>12363</v>
      </c>
      <c r="D877" s="101">
        <f>COUNTIF($C$4:C877,C877)</f>
        <v>4</v>
      </c>
      <c r="E877" s="101">
        <v>8</v>
      </c>
      <c r="F877" s="101">
        <v>260</v>
      </c>
      <c r="G877" s="101">
        <v>0</v>
      </c>
      <c r="H877" s="122" t="str">
        <f t="shared" si="54"/>
        <v>WEAPON_SKILL_REINFORCE_NAME_12363</v>
      </c>
      <c r="I877" s="103" t="str">
        <f t="shared" si="55"/>
        <v>WEAPON_SKILL_REINFORCE_ICON_12363</v>
      </c>
      <c r="J877" s="100" t="str">
        <f t="shared" si="53"/>
        <v>방어력 260 증가</v>
      </c>
    </row>
    <row r="878" spans="1:10" ht="13.8" customHeight="1">
      <c r="A878" s="101">
        <f t="shared" si="52"/>
        <v>1236305</v>
      </c>
      <c r="B878" s="100" t="s">
        <v>459</v>
      </c>
      <c r="C878" s="101">
        <f>VLOOKUP(B878,WEAPON!$B:$D,3,0)</f>
        <v>12363</v>
      </c>
      <c r="D878" s="101">
        <f>COUNTIF($C$4:C878,C878)</f>
        <v>5</v>
      </c>
      <c r="E878" s="101">
        <v>8</v>
      </c>
      <c r="F878" s="101">
        <v>270</v>
      </c>
      <c r="G878" s="101">
        <v>0</v>
      </c>
      <c r="H878" s="122" t="str">
        <f t="shared" si="54"/>
        <v>WEAPON_SKILL_REINFORCE_NAME_12363</v>
      </c>
      <c r="I878" s="103" t="str">
        <f t="shared" si="55"/>
        <v>WEAPON_SKILL_REINFORCE_ICON_12363</v>
      </c>
      <c r="J878" s="100" t="str">
        <f t="shared" si="53"/>
        <v>방어력 270 증가</v>
      </c>
    </row>
    <row r="879" spans="1:10" ht="13.8" customHeight="1">
      <c r="A879" s="101">
        <f t="shared" si="52"/>
        <v>1236306</v>
      </c>
      <c r="B879" s="100" t="s">
        <v>459</v>
      </c>
      <c r="C879" s="101">
        <f>VLOOKUP(B879,WEAPON!$B:$D,3,0)</f>
        <v>12363</v>
      </c>
      <c r="D879" s="101">
        <f>COUNTIF($C$4:C879,C879)</f>
        <v>6</v>
      </c>
      <c r="E879" s="101">
        <v>8</v>
      </c>
      <c r="F879" s="101">
        <v>280</v>
      </c>
      <c r="G879" s="101">
        <v>0</v>
      </c>
      <c r="H879" s="122" t="str">
        <f t="shared" si="54"/>
        <v>WEAPON_SKILL_REINFORCE_NAME_12363</v>
      </c>
      <c r="I879" s="103" t="str">
        <f t="shared" si="55"/>
        <v>WEAPON_SKILL_REINFORCE_ICON_12363</v>
      </c>
      <c r="J879" s="100" t="str">
        <f t="shared" si="53"/>
        <v>방어력 280 증가</v>
      </c>
    </row>
    <row r="880" spans="1:10" ht="13.8" customHeight="1">
      <c r="A880" s="101">
        <f t="shared" si="52"/>
        <v>1236307</v>
      </c>
      <c r="B880" s="100" t="s">
        <v>459</v>
      </c>
      <c r="C880" s="101">
        <f>VLOOKUP(B880,WEAPON!$B:$D,3,0)</f>
        <v>12363</v>
      </c>
      <c r="D880" s="101">
        <f>COUNTIF($C$4:C880,C880)</f>
        <v>7</v>
      </c>
      <c r="E880" s="101">
        <v>8</v>
      </c>
      <c r="F880" s="101">
        <v>320</v>
      </c>
      <c r="G880" s="101">
        <v>0</v>
      </c>
      <c r="H880" s="122" t="str">
        <f t="shared" si="54"/>
        <v>WEAPON_SKILL_REINFORCE_NAME_12363</v>
      </c>
      <c r="I880" s="103" t="str">
        <f t="shared" si="55"/>
        <v>WEAPON_SKILL_REINFORCE_ICON_12363</v>
      </c>
      <c r="J880" s="100" t="str">
        <f t="shared" si="53"/>
        <v>방어력 320 증가</v>
      </c>
    </row>
    <row r="881" spans="1:10" ht="13.8" customHeight="1">
      <c r="A881" s="101">
        <f t="shared" si="52"/>
        <v>1236308</v>
      </c>
      <c r="B881" s="100" t="s">
        <v>459</v>
      </c>
      <c r="C881" s="101">
        <f>VLOOKUP(B881,WEAPON!$B:$D,3,0)</f>
        <v>12363</v>
      </c>
      <c r="D881" s="101">
        <f>COUNTIF($C$4:C881,C881)</f>
        <v>8</v>
      </c>
      <c r="E881" s="101">
        <v>8</v>
      </c>
      <c r="F881" s="101">
        <v>330</v>
      </c>
      <c r="G881" s="101">
        <v>0</v>
      </c>
      <c r="H881" s="122" t="str">
        <f t="shared" si="54"/>
        <v>WEAPON_SKILL_REINFORCE_NAME_12363</v>
      </c>
      <c r="I881" s="103" t="str">
        <f t="shared" si="55"/>
        <v>WEAPON_SKILL_REINFORCE_ICON_12363</v>
      </c>
      <c r="J881" s="100" t="str">
        <f t="shared" si="53"/>
        <v>방어력 330 증가</v>
      </c>
    </row>
    <row r="882" spans="1:10" ht="13.8" customHeight="1">
      <c r="A882" s="101">
        <f t="shared" si="52"/>
        <v>1236309</v>
      </c>
      <c r="B882" s="100" t="s">
        <v>459</v>
      </c>
      <c r="C882" s="101">
        <f>VLOOKUP(B882,WEAPON!$B:$D,3,0)</f>
        <v>12363</v>
      </c>
      <c r="D882" s="101">
        <f>COUNTIF($C$4:C882,C882)</f>
        <v>9</v>
      </c>
      <c r="E882" s="101">
        <v>8</v>
      </c>
      <c r="F882" s="101">
        <v>340</v>
      </c>
      <c r="G882" s="101">
        <v>0</v>
      </c>
      <c r="H882" s="122" t="str">
        <f t="shared" si="54"/>
        <v>WEAPON_SKILL_REINFORCE_NAME_12363</v>
      </c>
      <c r="I882" s="103" t="str">
        <f t="shared" si="55"/>
        <v>WEAPON_SKILL_REINFORCE_ICON_12363</v>
      </c>
      <c r="J882" s="100" t="str">
        <f t="shared" si="53"/>
        <v>방어력 340 증가</v>
      </c>
    </row>
    <row r="883" spans="1:10" ht="13.8" customHeight="1">
      <c r="A883" s="101">
        <f t="shared" si="52"/>
        <v>1236310</v>
      </c>
      <c r="B883" s="100" t="s">
        <v>459</v>
      </c>
      <c r="C883" s="101">
        <f>VLOOKUP(B883,WEAPON!$B:$D,3,0)</f>
        <v>12363</v>
      </c>
      <c r="D883" s="101">
        <f>COUNTIF($C$4:C883,C883)</f>
        <v>10</v>
      </c>
      <c r="E883" s="101">
        <v>8</v>
      </c>
      <c r="F883" s="101">
        <v>380</v>
      </c>
      <c r="G883" s="101">
        <v>0</v>
      </c>
      <c r="H883" s="122" t="str">
        <f t="shared" si="54"/>
        <v>WEAPON_SKILL_REINFORCE_NAME_12363</v>
      </c>
      <c r="I883" s="103" t="str">
        <f t="shared" si="55"/>
        <v>WEAPON_SKILL_REINFORCE_ICON_12363</v>
      </c>
      <c r="J883" s="100" t="str">
        <f t="shared" si="53"/>
        <v>방어력 380 증가</v>
      </c>
    </row>
    <row r="884" spans="1:10" ht="13.8" customHeight="1">
      <c r="A884" s="101">
        <f t="shared" si="52"/>
        <v>2132601</v>
      </c>
      <c r="B884" s="100" t="s">
        <v>461</v>
      </c>
      <c r="C884" s="101">
        <f>VLOOKUP(B884,WEAPON!$B:$D,3,0)</f>
        <v>21326</v>
      </c>
      <c r="D884" s="101">
        <f>COUNTIF($C$4:C884,C884)</f>
        <v>1</v>
      </c>
      <c r="E884" s="101">
        <v>1</v>
      </c>
      <c r="F884" s="101">
        <v>346</v>
      </c>
      <c r="G884" s="101">
        <v>0</v>
      </c>
      <c r="H884" s="122" t="str">
        <f t="shared" si="54"/>
        <v>WEAPON_SKILL_REINFORCE_NAME_21326</v>
      </c>
      <c r="I884" s="103" t="str">
        <f t="shared" si="55"/>
        <v>WEAPON_SKILL_REINFORCE_ICON_21326</v>
      </c>
      <c r="J884" s="100" t="str">
        <f t="shared" si="53"/>
        <v>공격력 346 증가</v>
      </c>
    </row>
    <row r="885" spans="1:10" ht="13.8" customHeight="1">
      <c r="A885" s="101">
        <f t="shared" si="52"/>
        <v>2132602</v>
      </c>
      <c r="B885" s="100" t="s">
        <v>461</v>
      </c>
      <c r="C885" s="101">
        <f>VLOOKUP(B885,WEAPON!$B:$D,3,0)</f>
        <v>21326</v>
      </c>
      <c r="D885" s="101">
        <f>COUNTIF($C$4:C885,C885)</f>
        <v>2</v>
      </c>
      <c r="E885" s="101">
        <v>1</v>
      </c>
      <c r="F885" s="101">
        <v>363</v>
      </c>
      <c r="G885" s="101">
        <v>0</v>
      </c>
      <c r="H885" s="122" t="str">
        <f t="shared" si="54"/>
        <v>WEAPON_SKILL_REINFORCE_NAME_21326</v>
      </c>
      <c r="I885" s="103" t="str">
        <f t="shared" si="55"/>
        <v>WEAPON_SKILL_REINFORCE_ICON_21326</v>
      </c>
      <c r="J885" s="100" t="str">
        <f t="shared" si="53"/>
        <v>공격력 363 증가</v>
      </c>
    </row>
    <row r="886" spans="1:10" ht="13.8" customHeight="1">
      <c r="A886" s="101">
        <f t="shared" si="52"/>
        <v>2132603</v>
      </c>
      <c r="B886" s="100" t="s">
        <v>461</v>
      </c>
      <c r="C886" s="101">
        <f>VLOOKUP(B886,WEAPON!$B:$D,3,0)</f>
        <v>21326</v>
      </c>
      <c r="D886" s="101">
        <f>COUNTIF($C$4:C886,C886)</f>
        <v>3</v>
      </c>
      <c r="E886" s="101">
        <v>1</v>
      </c>
      <c r="F886" s="101">
        <v>381</v>
      </c>
      <c r="G886" s="101">
        <v>0</v>
      </c>
      <c r="H886" s="122" t="str">
        <f t="shared" si="54"/>
        <v>WEAPON_SKILL_REINFORCE_NAME_21326</v>
      </c>
      <c r="I886" s="103" t="str">
        <f t="shared" si="55"/>
        <v>WEAPON_SKILL_REINFORCE_ICON_21326</v>
      </c>
      <c r="J886" s="100" t="str">
        <f t="shared" si="53"/>
        <v>공격력 381 증가</v>
      </c>
    </row>
    <row r="887" spans="1:10" ht="13.8" customHeight="1">
      <c r="A887" s="101">
        <f t="shared" si="52"/>
        <v>2132604</v>
      </c>
      <c r="B887" s="100" t="s">
        <v>461</v>
      </c>
      <c r="C887" s="101">
        <f>VLOOKUP(B887,WEAPON!$B:$D,3,0)</f>
        <v>21326</v>
      </c>
      <c r="D887" s="101">
        <f>COUNTIF($C$4:C887,C887)</f>
        <v>4</v>
      </c>
      <c r="E887" s="101">
        <v>1</v>
      </c>
      <c r="F887" s="101">
        <v>450</v>
      </c>
      <c r="G887" s="101">
        <v>0</v>
      </c>
      <c r="H887" s="122" t="str">
        <f t="shared" si="54"/>
        <v>WEAPON_SKILL_REINFORCE_NAME_21326</v>
      </c>
      <c r="I887" s="103" t="str">
        <f t="shared" si="55"/>
        <v>WEAPON_SKILL_REINFORCE_ICON_21326</v>
      </c>
      <c r="J887" s="100" t="str">
        <f t="shared" si="53"/>
        <v>공격력 450 증가</v>
      </c>
    </row>
    <row r="888" spans="1:10" ht="13.8" customHeight="1">
      <c r="A888" s="101">
        <f t="shared" si="52"/>
        <v>2132605</v>
      </c>
      <c r="B888" s="100" t="s">
        <v>461</v>
      </c>
      <c r="C888" s="101">
        <f>VLOOKUP(B888,WEAPON!$B:$D,3,0)</f>
        <v>21326</v>
      </c>
      <c r="D888" s="101">
        <f>COUNTIF($C$4:C888,C888)</f>
        <v>5</v>
      </c>
      <c r="E888" s="101">
        <v>1</v>
      </c>
      <c r="F888" s="101">
        <v>467</v>
      </c>
      <c r="G888" s="101">
        <v>0</v>
      </c>
      <c r="H888" s="122" t="str">
        <f t="shared" si="54"/>
        <v>WEAPON_SKILL_REINFORCE_NAME_21326</v>
      </c>
      <c r="I888" s="103" t="str">
        <f t="shared" si="55"/>
        <v>WEAPON_SKILL_REINFORCE_ICON_21326</v>
      </c>
      <c r="J888" s="100" t="str">
        <f t="shared" si="53"/>
        <v>공격력 467 증가</v>
      </c>
    </row>
    <row r="889" spans="1:10" ht="13.8" customHeight="1">
      <c r="A889" s="101">
        <f t="shared" si="52"/>
        <v>2132606</v>
      </c>
      <c r="B889" s="100" t="s">
        <v>461</v>
      </c>
      <c r="C889" s="101">
        <f>VLOOKUP(B889,WEAPON!$B:$D,3,0)</f>
        <v>21326</v>
      </c>
      <c r="D889" s="101">
        <f>COUNTIF($C$4:C889,C889)</f>
        <v>6</v>
      </c>
      <c r="E889" s="101">
        <v>1</v>
      </c>
      <c r="F889" s="101">
        <v>484</v>
      </c>
      <c r="G889" s="101">
        <v>0</v>
      </c>
      <c r="H889" s="122" t="str">
        <f t="shared" si="54"/>
        <v>WEAPON_SKILL_REINFORCE_NAME_21326</v>
      </c>
      <c r="I889" s="103" t="str">
        <f t="shared" si="55"/>
        <v>WEAPON_SKILL_REINFORCE_ICON_21326</v>
      </c>
      <c r="J889" s="100" t="str">
        <f t="shared" si="53"/>
        <v>공격력 484 증가</v>
      </c>
    </row>
    <row r="890" spans="1:10" ht="13.8" customHeight="1">
      <c r="A890" s="101">
        <f t="shared" si="52"/>
        <v>2132607</v>
      </c>
      <c r="B890" s="100" t="s">
        <v>461</v>
      </c>
      <c r="C890" s="101">
        <f>VLOOKUP(B890,WEAPON!$B:$D,3,0)</f>
        <v>21326</v>
      </c>
      <c r="D890" s="101">
        <f>COUNTIF($C$4:C890,C890)</f>
        <v>7</v>
      </c>
      <c r="E890" s="101">
        <v>1</v>
      </c>
      <c r="F890" s="101">
        <v>553</v>
      </c>
      <c r="G890" s="101">
        <v>0</v>
      </c>
      <c r="H890" s="122" t="str">
        <f t="shared" si="54"/>
        <v>WEAPON_SKILL_REINFORCE_NAME_21326</v>
      </c>
      <c r="I890" s="103" t="str">
        <f t="shared" si="55"/>
        <v>WEAPON_SKILL_REINFORCE_ICON_21326</v>
      </c>
      <c r="J890" s="100" t="str">
        <f t="shared" si="53"/>
        <v>공격력 553 증가</v>
      </c>
    </row>
    <row r="891" spans="1:10" ht="13.8" customHeight="1">
      <c r="A891" s="101">
        <f t="shared" si="52"/>
        <v>2132608</v>
      </c>
      <c r="B891" s="100" t="s">
        <v>461</v>
      </c>
      <c r="C891" s="101">
        <f>VLOOKUP(B891,WEAPON!$B:$D,3,0)</f>
        <v>21326</v>
      </c>
      <c r="D891" s="101">
        <f>COUNTIF($C$4:C891,C891)</f>
        <v>8</v>
      </c>
      <c r="E891" s="101">
        <v>1</v>
      </c>
      <c r="F891" s="101">
        <v>571</v>
      </c>
      <c r="G891" s="101">
        <v>0</v>
      </c>
      <c r="H891" s="122" t="str">
        <f t="shared" si="54"/>
        <v>WEAPON_SKILL_REINFORCE_NAME_21326</v>
      </c>
      <c r="I891" s="103" t="str">
        <f t="shared" si="55"/>
        <v>WEAPON_SKILL_REINFORCE_ICON_21326</v>
      </c>
      <c r="J891" s="100" t="str">
        <f t="shared" si="53"/>
        <v>공격력 571 증가</v>
      </c>
    </row>
    <row r="892" spans="1:10" ht="13.8" customHeight="1">
      <c r="A892" s="101">
        <f t="shared" si="52"/>
        <v>2132609</v>
      </c>
      <c r="B892" s="100" t="s">
        <v>461</v>
      </c>
      <c r="C892" s="101">
        <f>VLOOKUP(B892,WEAPON!$B:$D,3,0)</f>
        <v>21326</v>
      </c>
      <c r="D892" s="101">
        <f>COUNTIF($C$4:C892,C892)</f>
        <v>9</v>
      </c>
      <c r="E892" s="101">
        <v>1</v>
      </c>
      <c r="F892" s="101">
        <v>588</v>
      </c>
      <c r="G892" s="101">
        <v>0</v>
      </c>
      <c r="H892" s="122" t="str">
        <f t="shared" si="54"/>
        <v>WEAPON_SKILL_REINFORCE_NAME_21326</v>
      </c>
      <c r="I892" s="103" t="str">
        <f t="shared" si="55"/>
        <v>WEAPON_SKILL_REINFORCE_ICON_21326</v>
      </c>
      <c r="J892" s="100" t="str">
        <f t="shared" si="53"/>
        <v>공격력 588 증가</v>
      </c>
    </row>
    <row r="893" spans="1:10" ht="13.8" customHeight="1">
      <c r="A893" s="101">
        <f t="shared" si="52"/>
        <v>2132610</v>
      </c>
      <c r="B893" s="100" t="s">
        <v>461</v>
      </c>
      <c r="C893" s="101">
        <f>VLOOKUP(B893,WEAPON!$B:$D,3,0)</f>
        <v>21326</v>
      </c>
      <c r="D893" s="101">
        <f>COUNTIF($C$4:C893,C893)</f>
        <v>10</v>
      </c>
      <c r="E893" s="101">
        <v>1</v>
      </c>
      <c r="F893" s="101">
        <v>657</v>
      </c>
      <c r="G893" s="101">
        <v>0</v>
      </c>
      <c r="H893" s="122" t="str">
        <f t="shared" si="54"/>
        <v>WEAPON_SKILL_REINFORCE_NAME_21326</v>
      </c>
      <c r="I893" s="103" t="str">
        <f t="shared" si="55"/>
        <v>WEAPON_SKILL_REINFORCE_ICON_21326</v>
      </c>
      <c r="J893" s="100" t="str">
        <f t="shared" si="53"/>
        <v>공격력 657 증가</v>
      </c>
    </row>
    <row r="894" spans="1:10" ht="13.8" customHeight="1">
      <c r="A894" s="101">
        <f t="shared" si="52"/>
        <v>2132701</v>
      </c>
      <c r="B894" s="100" t="s">
        <v>463</v>
      </c>
      <c r="C894" s="101">
        <f>VLOOKUP(B894,WEAPON!$B:$D,3,0)</f>
        <v>21327</v>
      </c>
      <c r="D894" s="101">
        <f>COUNTIF($C$4:C894,C894)</f>
        <v>1</v>
      </c>
      <c r="E894" s="101">
        <v>1</v>
      </c>
      <c r="F894" s="101">
        <v>239</v>
      </c>
      <c r="G894" s="101">
        <v>0</v>
      </c>
      <c r="H894" s="122" t="str">
        <f t="shared" si="54"/>
        <v>WEAPON_SKILL_REINFORCE_NAME_21327</v>
      </c>
      <c r="I894" s="103" t="str">
        <f t="shared" si="55"/>
        <v>WEAPON_SKILL_REINFORCE_ICON_21327</v>
      </c>
      <c r="J894" s="100" t="str">
        <f t="shared" si="53"/>
        <v>공격력 239 증가</v>
      </c>
    </row>
    <row r="895" spans="1:10" ht="13.8" customHeight="1">
      <c r="A895" s="101">
        <f t="shared" si="52"/>
        <v>2132702</v>
      </c>
      <c r="B895" s="100" t="s">
        <v>463</v>
      </c>
      <c r="C895" s="101">
        <f>VLOOKUP(B895,WEAPON!$B:$D,3,0)</f>
        <v>21327</v>
      </c>
      <c r="D895" s="101">
        <f>COUNTIF($C$4:C895,C895)</f>
        <v>2</v>
      </c>
      <c r="E895" s="101">
        <v>1</v>
      </c>
      <c r="F895" s="101">
        <v>251</v>
      </c>
      <c r="G895" s="101">
        <v>0</v>
      </c>
      <c r="H895" s="122" t="str">
        <f t="shared" si="54"/>
        <v>WEAPON_SKILL_REINFORCE_NAME_21327</v>
      </c>
      <c r="I895" s="103" t="str">
        <f t="shared" si="55"/>
        <v>WEAPON_SKILL_REINFORCE_ICON_21327</v>
      </c>
      <c r="J895" s="100" t="str">
        <f t="shared" si="53"/>
        <v>공격력 251 증가</v>
      </c>
    </row>
    <row r="896" spans="1:10" ht="13.8" customHeight="1">
      <c r="A896" s="101">
        <f t="shared" si="52"/>
        <v>2132703</v>
      </c>
      <c r="B896" s="100" t="s">
        <v>463</v>
      </c>
      <c r="C896" s="101">
        <f>VLOOKUP(B896,WEAPON!$B:$D,3,0)</f>
        <v>21327</v>
      </c>
      <c r="D896" s="101">
        <f>COUNTIF($C$4:C896,C896)</f>
        <v>3</v>
      </c>
      <c r="E896" s="101">
        <v>1</v>
      </c>
      <c r="F896" s="101">
        <v>263</v>
      </c>
      <c r="G896" s="101">
        <v>0</v>
      </c>
      <c r="H896" s="122" t="str">
        <f t="shared" si="54"/>
        <v>WEAPON_SKILL_REINFORCE_NAME_21327</v>
      </c>
      <c r="I896" s="103" t="str">
        <f t="shared" si="55"/>
        <v>WEAPON_SKILL_REINFORCE_ICON_21327</v>
      </c>
      <c r="J896" s="100" t="str">
        <f t="shared" si="53"/>
        <v>공격력 263 증가</v>
      </c>
    </row>
    <row r="897" spans="1:10" ht="13.8" customHeight="1">
      <c r="A897" s="101">
        <f t="shared" si="52"/>
        <v>2132704</v>
      </c>
      <c r="B897" s="100" t="s">
        <v>463</v>
      </c>
      <c r="C897" s="101">
        <f>VLOOKUP(B897,WEAPON!$B:$D,3,0)</f>
        <v>21327</v>
      </c>
      <c r="D897" s="101">
        <f>COUNTIF($C$4:C897,C897)</f>
        <v>4</v>
      </c>
      <c r="E897" s="101">
        <v>1</v>
      </c>
      <c r="F897" s="101">
        <v>311</v>
      </c>
      <c r="G897" s="101">
        <v>0</v>
      </c>
      <c r="H897" s="122" t="str">
        <f t="shared" si="54"/>
        <v>WEAPON_SKILL_REINFORCE_NAME_21327</v>
      </c>
      <c r="I897" s="103" t="str">
        <f t="shared" si="55"/>
        <v>WEAPON_SKILL_REINFORCE_ICON_21327</v>
      </c>
      <c r="J897" s="100" t="str">
        <f t="shared" si="53"/>
        <v>공격력 311 증가</v>
      </c>
    </row>
    <row r="898" spans="1:10" ht="13.8" customHeight="1">
      <c r="A898" s="101">
        <f t="shared" si="52"/>
        <v>2132705</v>
      </c>
      <c r="B898" s="100" t="s">
        <v>463</v>
      </c>
      <c r="C898" s="101">
        <f>VLOOKUP(B898,WEAPON!$B:$D,3,0)</f>
        <v>21327</v>
      </c>
      <c r="D898" s="101">
        <f>COUNTIF($C$4:C898,C898)</f>
        <v>5</v>
      </c>
      <c r="E898" s="101">
        <v>1</v>
      </c>
      <c r="F898" s="101">
        <v>323</v>
      </c>
      <c r="G898" s="101">
        <v>0</v>
      </c>
      <c r="H898" s="122" t="str">
        <f t="shared" si="54"/>
        <v>WEAPON_SKILL_REINFORCE_NAME_21327</v>
      </c>
      <c r="I898" s="103" t="str">
        <f t="shared" si="55"/>
        <v>WEAPON_SKILL_REINFORCE_ICON_21327</v>
      </c>
      <c r="J898" s="100" t="str">
        <f t="shared" si="53"/>
        <v>공격력 323 증가</v>
      </c>
    </row>
    <row r="899" spans="1:10" ht="13.8" customHeight="1">
      <c r="A899" s="101">
        <f t="shared" si="52"/>
        <v>2132706</v>
      </c>
      <c r="B899" s="100" t="s">
        <v>463</v>
      </c>
      <c r="C899" s="101">
        <f>VLOOKUP(B899,WEAPON!$B:$D,3,0)</f>
        <v>21327</v>
      </c>
      <c r="D899" s="101">
        <f>COUNTIF($C$4:C899,C899)</f>
        <v>6</v>
      </c>
      <c r="E899" s="101">
        <v>1</v>
      </c>
      <c r="F899" s="101">
        <v>335</v>
      </c>
      <c r="G899" s="101">
        <v>0</v>
      </c>
      <c r="H899" s="122" t="str">
        <f t="shared" si="54"/>
        <v>WEAPON_SKILL_REINFORCE_NAME_21327</v>
      </c>
      <c r="I899" s="103" t="str">
        <f t="shared" si="55"/>
        <v>WEAPON_SKILL_REINFORCE_ICON_21327</v>
      </c>
      <c r="J899" s="100" t="str">
        <f t="shared" si="53"/>
        <v>공격력 335 증가</v>
      </c>
    </row>
    <row r="900" spans="1:10" ht="13.8" customHeight="1">
      <c r="A900" s="101">
        <f t="shared" ref="A900:A963" si="56">C900*스킬_강화_그룹_단위+D900</f>
        <v>2132707</v>
      </c>
      <c r="B900" s="100" t="s">
        <v>463</v>
      </c>
      <c r="C900" s="101">
        <f>VLOOKUP(B900,WEAPON!$B:$D,3,0)</f>
        <v>21327</v>
      </c>
      <c r="D900" s="101">
        <f>COUNTIF($C$4:C900,C900)</f>
        <v>7</v>
      </c>
      <c r="E900" s="101">
        <v>1</v>
      </c>
      <c r="F900" s="101">
        <v>383</v>
      </c>
      <c r="G900" s="101">
        <v>0</v>
      </c>
      <c r="H900" s="122" t="str">
        <f t="shared" si="54"/>
        <v>WEAPON_SKILL_REINFORCE_NAME_21327</v>
      </c>
      <c r="I900" s="103" t="str">
        <f t="shared" si="55"/>
        <v>WEAPON_SKILL_REINFORCE_ICON_21327</v>
      </c>
      <c r="J900" s="100" t="str">
        <f t="shared" ref="J900:J963" si="57">VLOOKUP(E900,SKILL_TYPE,2,0)&amp;" "&amp;IF(G900=0,F900,F900/100&amp;"%")&amp;" 증가"</f>
        <v>공격력 383 증가</v>
      </c>
    </row>
    <row r="901" spans="1:10" ht="13.8" customHeight="1">
      <c r="A901" s="101">
        <f t="shared" si="56"/>
        <v>2132708</v>
      </c>
      <c r="B901" s="100" t="s">
        <v>463</v>
      </c>
      <c r="C901" s="101">
        <f>VLOOKUP(B901,WEAPON!$B:$D,3,0)</f>
        <v>21327</v>
      </c>
      <c r="D901" s="101">
        <f>COUNTIF($C$4:C901,C901)</f>
        <v>8</v>
      </c>
      <c r="E901" s="101">
        <v>1</v>
      </c>
      <c r="F901" s="101">
        <v>395</v>
      </c>
      <c r="G901" s="101">
        <v>0</v>
      </c>
      <c r="H901" s="122" t="str">
        <f t="shared" ref="H901:H963" si="58">"WEAPON_SKILL_REINFORCE_NAME_"&amp;C901</f>
        <v>WEAPON_SKILL_REINFORCE_NAME_21327</v>
      </c>
      <c r="I901" s="103" t="str">
        <f t="shared" ref="I901:I963" si="59">"WEAPON_SKILL_REINFORCE_ICON_"&amp;C901</f>
        <v>WEAPON_SKILL_REINFORCE_ICON_21327</v>
      </c>
      <c r="J901" s="100" t="str">
        <f t="shared" si="57"/>
        <v>공격력 395 증가</v>
      </c>
    </row>
    <row r="902" spans="1:10" ht="13.8" customHeight="1">
      <c r="A902" s="101">
        <f t="shared" si="56"/>
        <v>2132709</v>
      </c>
      <c r="B902" s="100" t="s">
        <v>463</v>
      </c>
      <c r="C902" s="101">
        <f>VLOOKUP(B902,WEAPON!$B:$D,3,0)</f>
        <v>21327</v>
      </c>
      <c r="D902" s="101">
        <f>COUNTIF($C$4:C902,C902)</f>
        <v>9</v>
      </c>
      <c r="E902" s="101">
        <v>1</v>
      </c>
      <c r="F902" s="101">
        <v>406</v>
      </c>
      <c r="G902" s="101">
        <v>0</v>
      </c>
      <c r="H902" s="122" t="str">
        <f t="shared" si="58"/>
        <v>WEAPON_SKILL_REINFORCE_NAME_21327</v>
      </c>
      <c r="I902" s="103" t="str">
        <f t="shared" si="59"/>
        <v>WEAPON_SKILL_REINFORCE_ICON_21327</v>
      </c>
      <c r="J902" s="100" t="str">
        <f t="shared" si="57"/>
        <v>공격력 406 증가</v>
      </c>
    </row>
    <row r="903" spans="1:10" ht="13.8" customHeight="1">
      <c r="A903" s="101">
        <f t="shared" si="56"/>
        <v>2132710</v>
      </c>
      <c r="B903" s="100" t="s">
        <v>463</v>
      </c>
      <c r="C903" s="101">
        <f>VLOOKUP(B903,WEAPON!$B:$D,3,0)</f>
        <v>21327</v>
      </c>
      <c r="D903" s="101">
        <f>COUNTIF($C$4:C903,C903)</f>
        <v>10</v>
      </c>
      <c r="E903" s="101">
        <v>1</v>
      </c>
      <c r="F903" s="101">
        <v>454</v>
      </c>
      <c r="G903" s="101">
        <v>0</v>
      </c>
      <c r="H903" s="122" t="str">
        <f t="shared" si="58"/>
        <v>WEAPON_SKILL_REINFORCE_NAME_21327</v>
      </c>
      <c r="I903" s="103" t="str">
        <f t="shared" si="59"/>
        <v>WEAPON_SKILL_REINFORCE_ICON_21327</v>
      </c>
      <c r="J903" s="100" t="str">
        <f t="shared" si="57"/>
        <v>공격력 454 증가</v>
      </c>
    </row>
    <row r="904" spans="1:10" ht="13.8" customHeight="1">
      <c r="A904" s="101">
        <f t="shared" si="56"/>
        <v>2432801</v>
      </c>
      <c r="B904" s="100" t="s">
        <v>465</v>
      </c>
      <c r="C904" s="101">
        <f>VLOOKUP(B904,WEAPON!$B:$D,3,0)</f>
        <v>24328</v>
      </c>
      <c r="D904" s="101">
        <f>COUNTIF($C$4:C904,C904)</f>
        <v>1</v>
      </c>
      <c r="E904" s="101">
        <v>16</v>
      </c>
      <c r="F904" s="101">
        <v>1400</v>
      </c>
      <c r="G904" s="101">
        <v>0</v>
      </c>
      <c r="H904" s="122" t="str">
        <f t="shared" si="58"/>
        <v>WEAPON_SKILL_REINFORCE_NAME_24328</v>
      </c>
      <c r="I904" s="103" t="str">
        <f t="shared" si="59"/>
        <v>WEAPON_SKILL_REINFORCE_ICON_24328</v>
      </c>
      <c r="J904" s="100" t="str">
        <f t="shared" si="57"/>
        <v>공격 속도 1400 증가</v>
      </c>
    </row>
    <row r="905" spans="1:10" ht="13.8" customHeight="1">
      <c r="A905" s="101">
        <f t="shared" si="56"/>
        <v>2432802</v>
      </c>
      <c r="B905" s="100" t="s">
        <v>465</v>
      </c>
      <c r="C905" s="101">
        <f>VLOOKUP(B905,WEAPON!$B:$D,3,0)</f>
        <v>24328</v>
      </c>
      <c r="D905" s="101">
        <f>COUNTIF($C$4:C905,C905)</f>
        <v>2</v>
      </c>
      <c r="E905" s="101">
        <v>16</v>
      </c>
      <c r="F905" s="101">
        <v>1470</v>
      </c>
      <c r="G905" s="101">
        <v>0</v>
      </c>
      <c r="H905" s="122" t="str">
        <f t="shared" si="58"/>
        <v>WEAPON_SKILL_REINFORCE_NAME_24328</v>
      </c>
      <c r="I905" s="103" t="str">
        <f t="shared" si="59"/>
        <v>WEAPON_SKILL_REINFORCE_ICON_24328</v>
      </c>
      <c r="J905" s="100" t="str">
        <f t="shared" si="57"/>
        <v>공격 속도 1470 증가</v>
      </c>
    </row>
    <row r="906" spans="1:10" ht="13.8" customHeight="1">
      <c r="A906" s="101">
        <f t="shared" si="56"/>
        <v>2432803</v>
      </c>
      <c r="B906" s="100" t="s">
        <v>465</v>
      </c>
      <c r="C906" s="101">
        <f>VLOOKUP(B906,WEAPON!$B:$D,3,0)</f>
        <v>24328</v>
      </c>
      <c r="D906" s="101">
        <f>COUNTIF($C$4:C906,C906)</f>
        <v>3</v>
      </c>
      <c r="E906" s="101">
        <v>16</v>
      </c>
      <c r="F906" s="101">
        <v>1540</v>
      </c>
      <c r="G906" s="101">
        <v>0</v>
      </c>
      <c r="H906" s="122" t="str">
        <f t="shared" si="58"/>
        <v>WEAPON_SKILL_REINFORCE_NAME_24328</v>
      </c>
      <c r="I906" s="103" t="str">
        <f t="shared" si="59"/>
        <v>WEAPON_SKILL_REINFORCE_ICON_24328</v>
      </c>
      <c r="J906" s="100" t="str">
        <f t="shared" si="57"/>
        <v>공격 속도 1540 증가</v>
      </c>
    </row>
    <row r="907" spans="1:10" ht="13.8" customHeight="1">
      <c r="A907" s="101">
        <f t="shared" si="56"/>
        <v>2432804</v>
      </c>
      <c r="B907" s="100" t="s">
        <v>465</v>
      </c>
      <c r="C907" s="101">
        <f>VLOOKUP(B907,WEAPON!$B:$D,3,0)</f>
        <v>24328</v>
      </c>
      <c r="D907" s="101">
        <f>COUNTIF($C$4:C907,C907)</f>
        <v>4</v>
      </c>
      <c r="E907" s="101">
        <v>16</v>
      </c>
      <c r="F907" s="101">
        <v>1820</v>
      </c>
      <c r="G907" s="101">
        <v>0</v>
      </c>
      <c r="H907" s="122" t="str">
        <f t="shared" si="58"/>
        <v>WEAPON_SKILL_REINFORCE_NAME_24328</v>
      </c>
      <c r="I907" s="103" t="str">
        <f t="shared" si="59"/>
        <v>WEAPON_SKILL_REINFORCE_ICON_24328</v>
      </c>
      <c r="J907" s="100" t="str">
        <f t="shared" si="57"/>
        <v>공격 속도 1820 증가</v>
      </c>
    </row>
    <row r="908" spans="1:10" ht="13.8" customHeight="1">
      <c r="A908" s="101">
        <f t="shared" si="56"/>
        <v>2432805</v>
      </c>
      <c r="B908" s="100" t="s">
        <v>465</v>
      </c>
      <c r="C908" s="101">
        <f>VLOOKUP(B908,WEAPON!$B:$D,3,0)</f>
        <v>24328</v>
      </c>
      <c r="D908" s="101">
        <f>COUNTIF($C$4:C908,C908)</f>
        <v>5</v>
      </c>
      <c r="E908" s="101">
        <v>16</v>
      </c>
      <c r="F908" s="101">
        <v>1890</v>
      </c>
      <c r="G908" s="101">
        <v>0</v>
      </c>
      <c r="H908" s="122" t="str">
        <f t="shared" si="58"/>
        <v>WEAPON_SKILL_REINFORCE_NAME_24328</v>
      </c>
      <c r="I908" s="103" t="str">
        <f t="shared" si="59"/>
        <v>WEAPON_SKILL_REINFORCE_ICON_24328</v>
      </c>
      <c r="J908" s="100" t="str">
        <f t="shared" si="57"/>
        <v>공격 속도 1890 증가</v>
      </c>
    </row>
    <row r="909" spans="1:10" ht="13.8" customHeight="1">
      <c r="A909" s="101">
        <f t="shared" si="56"/>
        <v>2432806</v>
      </c>
      <c r="B909" s="100" t="s">
        <v>465</v>
      </c>
      <c r="C909" s="101">
        <f>VLOOKUP(B909,WEAPON!$B:$D,3,0)</f>
        <v>24328</v>
      </c>
      <c r="D909" s="101">
        <f>COUNTIF($C$4:C909,C909)</f>
        <v>6</v>
      </c>
      <c r="E909" s="101">
        <v>16</v>
      </c>
      <c r="F909" s="101">
        <v>1960</v>
      </c>
      <c r="G909" s="101">
        <v>0</v>
      </c>
      <c r="H909" s="122" t="str">
        <f t="shared" si="58"/>
        <v>WEAPON_SKILL_REINFORCE_NAME_24328</v>
      </c>
      <c r="I909" s="103" t="str">
        <f t="shared" si="59"/>
        <v>WEAPON_SKILL_REINFORCE_ICON_24328</v>
      </c>
      <c r="J909" s="100" t="str">
        <f t="shared" si="57"/>
        <v>공격 속도 1960 증가</v>
      </c>
    </row>
    <row r="910" spans="1:10" ht="13.8" customHeight="1">
      <c r="A910" s="101">
        <f t="shared" si="56"/>
        <v>2432807</v>
      </c>
      <c r="B910" s="100" t="s">
        <v>465</v>
      </c>
      <c r="C910" s="101">
        <f>VLOOKUP(B910,WEAPON!$B:$D,3,0)</f>
        <v>24328</v>
      </c>
      <c r="D910" s="101">
        <f>COUNTIF($C$4:C910,C910)</f>
        <v>7</v>
      </c>
      <c r="E910" s="101">
        <v>16</v>
      </c>
      <c r="F910" s="101">
        <v>2240</v>
      </c>
      <c r="G910" s="101">
        <v>0</v>
      </c>
      <c r="H910" s="122" t="str">
        <f t="shared" si="58"/>
        <v>WEAPON_SKILL_REINFORCE_NAME_24328</v>
      </c>
      <c r="I910" s="103" t="str">
        <f t="shared" si="59"/>
        <v>WEAPON_SKILL_REINFORCE_ICON_24328</v>
      </c>
      <c r="J910" s="100" t="str">
        <f t="shared" si="57"/>
        <v>공격 속도 2240 증가</v>
      </c>
    </row>
    <row r="911" spans="1:10" ht="13.8" customHeight="1">
      <c r="A911" s="101">
        <f t="shared" si="56"/>
        <v>2432808</v>
      </c>
      <c r="B911" s="100" t="s">
        <v>465</v>
      </c>
      <c r="C911" s="101">
        <f>VLOOKUP(B911,WEAPON!$B:$D,3,0)</f>
        <v>24328</v>
      </c>
      <c r="D911" s="101">
        <f>COUNTIF($C$4:C911,C911)</f>
        <v>8</v>
      </c>
      <c r="E911" s="101">
        <v>16</v>
      </c>
      <c r="F911" s="101">
        <v>2310</v>
      </c>
      <c r="G911" s="101">
        <v>0</v>
      </c>
      <c r="H911" s="122" t="str">
        <f t="shared" si="58"/>
        <v>WEAPON_SKILL_REINFORCE_NAME_24328</v>
      </c>
      <c r="I911" s="103" t="str">
        <f t="shared" si="59"/>
        <v>WEAPON_SKILL_REINFORCE_ICON_24328</v>
      </c>
      <c r="J911" s="100" t="str">
        <f t="shared" si="57"/>
        <v>공격 속도 2310 증가</v>
      </c>
    </row>
    <row r="912" spans="1:10" ht="13.8" customHeight="1">
      <c r="A912" s="101">
        <f t="shared" si="56"/>
        <v>2432809</v>
      </c>
      <c r="B912" s="100" t="s">
        <v>465</v>
      </c>
      <c r="C912" s="101">
        <f>VLOOKUP(B912,WEAPON!$B:$D,3,0)</f>
        <v>24328</v>
      </c>
      <c r="D912" s="101">
        <f>COUNTIF($C$4:C912,C912)</f>
        <v>9</v>
      </c>
      <c r="E912" s="101">
        <v>16</v>
      </c>
      <c r="F912" s="101">
        <v>2380</v>
      </c>
      <c r="G912" s="101">
        <v>0</v>
      </c>
      <c r="H912" s="122" t="str">
        <f t="shared" si="58"/>
        <v>WEAPON_SKILL_REINFORCE_NAME_24328</v>
      </c>
      <c r="I912" s="103" t="str">
        <f t="shared" si="59"/>
        <v>WEAPON_SKILL_REINFORCE_ICON_24328</v>
      </c>
      <c r="J912" s="100" t="str">
        <f t="shared" si="57"/>
        <v>공격 속도 2380 증가</v>
      </c>
    </row>
    <row r="913" spans="1:10" ht="13.8" customHeight="1">
      <c r="A913" s="101">
        <f t="shared" si="56"/>
        <v>2432810</v>
      </c>
      <c r="B913" s="100" t="s">
        <v>465</v>
      </c>
      <c r="C913" s="101">
        <f>VLOOKUP(B913,WEAPON!$B:$D,3,0)</f>
        <v>24328</v>
      </c>
      <c r="D913" s="101">
        <f>COUNTIF($C$4:C913,C913)</f>
        <v>10</v>
      </c>
      <c r="E913" s="101">
        <v>16</v>
      </c>
      <c r="F913" s="101">
        <v>2660</v>
      </c>
      <c r="G913" s="101">
        <v>0</v>
      </c>
      <c r="H913" s="122" t="str">
        <f t="shared" si="58"/>
        <v>WEAPON_SKILL_REINFORCE_NAME_24328</v>
      </c>
      <c r="I913" s="103" t="str">
        <f t="shared" si="59"/>
        <v>WEAPON_SKILL_REINFORCE_ICON_24328</v>
      </c>
      <c r="J913" s="100" t="str">
        <f t="shared" si="57"/>
        <v>공격 속도 2660 증가</v>
      </c>
    </row>
    <row r="914" spans="1:10" ht="13.8" customHeight="1">
      <c r="A914" s="101">
        <f t="shared" si="56"/>
        <v>1136401</v>
      </c>
      <c r="B914" s="100" t="s">
        <v>467</v>
      </c>
      <c r="C914" s="101">
        <f>VLOOKUP(B914,WEAPON!$B:$D,3,0)</f>
        <v>11364</v>
      </c>
      <c r="D914" s="101">
        <f>COUNTIF($C$4:C914,C914)</f>
        <v>1</v>
      </c>
      <c r="E914" s="101">
        <v>16</v>
      </c>
      <c r="F914" s="101">
        <v>1400</v>
      </c>
      <c r="G914" s="101">
        <v>0</v>
      </c>
      <c r="H914" s="122" t="str">
        <f t="shared" si="58"/>
        <v>WEAPON_SKILL_REINFORCE_NAME_11364</v>
      </c>
      <c r="I914" s="103" t="str">
        <f t="shared" si="59"/>
        <v>WEAPON_SKILL_REINFORCE_ICON_11364</v>
      </c>
      <c r="J914" s="100" t="str">
        <f t="shared" si="57"/>
        <v>공격 속도 1400 증가</v>
      </c>
    </row>
    <row r="915" spans="1:10" ht="13.8" customHeight="1">
      <c r="A915" s="101">
        <f t="shared" si="56"/>
        <v>1136402</v>
      </c>
      <c r="B915" s="100" t="s">
        <v>467</v>
      </c>
      <c r="C915" s="101">
        <f>VLOOKUP(B915,WEAPON!$B:$D,3,0)</f>
        <v>11364</v>
      </c>
      <c r="D915" s="101">
        <f>COUNTIF($C$4:C915,C915)</f>
        <v>2</v>
      </c>
      <c r="E915" s="101">
        <v>16</v>
      </c>
      <c r="F915" s="101">
        <v>1470</v>
      </c>
      <c r="G915" s="101">
        <v>0</v>
      </c>
      <c r="H915" s="122" t="str">
        <f t="shared" si="58"/>
        <v>WEAPON_SKILL_REINFORCE_NAME_11364</v>
      </c>
      <c r="I915" s="103" t="str">
        <f t="shared" si="59"/>
        <v>WEAPON_SKILL_REINFORCE_ICON_11364</v>
      </c>
      <c r="J915" s="100" t="str">
        <f t="shared" si="57"/>
        <v>공격 속도 1470 증가</v>
      </c>
    </row>
    <row r="916" spans="1:10" ht="13.8" customHeight="1">
      <c r="A916" s="101">
        <f t="shared" si="56"/>
        <v>1136403</v>
      </c>
      <c r="B916" s="100" t="s">
        <v>467</v>
      </c>
      <c r="C916" s="101">
        <f>VLOOKUP(B916,WEAPON!$B:$D,3,0)</f>
        <v>11364</v>
      </c>
      <c r="D916" s="101">
        <f>COUNTIF($C$4:C916,C916)</f>
        <v>3</v>
      </c>
      <c r="E916" s="101">
        <v>16</v>
      </c>
      <c r="F916" s="101">
        <v>1540</v>
      </c>
      <c r="G916" s="101">
        <v>0</v>
      </c>
      <c r="H916" s="122" t="str">
        <f t="shared" si="58"/>
        <v>WEAPON_SKILL_REINFORCE_NAME_11364</v>
      </c>
      <c r="I916" s="103" t="str">
        <f t="shared" si="59"/>
        <v>WEAPON_SKILL_REINFORCE_ICON_11364</v>
      </c>
      <c r="J916" s="100" t="str">
        <f t="shared" si="57"/>
        <v>공격 속도 1540 증가</v>
      </c>
    </row>
    <row r="917" spans="1:10" ht="13.8" customHeight="1">
      <c r="A917" s="101">
        <f t="shared" si="56"/>
        <v>1136404</v>
      </c>
      <c r="B917" s="100" t="s">
        <v>467</v>
      </c>
      <c r="C917" s="101">
        <f>VLOOKUP(B917,WEAPON!$B:$D,3,0)</f>
        <v>11364</v>
      </c>
      <c r="D917" s="101">
        <f>COUNTIF($C$4:C917,C917)</f>
        <v>4</v>
      </c>
      <c r="E917" s="101">
        <v>16</v>
      </c>
      <c r="F917" s="101">
        <v>1820</v>
      </c>
      <c r="G917" s="101">
        <v>0</v>
      </c>
      <c r="H917" s="122" t="str">
        <f t="shared" si="58"/>
        <v>WEAPON_SKILL_REINFORCE_NAME_11364</v>
      </c>
      <c r="I917" s="103" t="str">
        <f t="shared" si="59"/>
        <v>WEAPON_SKILL_REINFORCE_ICON_11364</v>
      </c>
      <c r="J917" s="100" t="str">
        <f t="shared" si="57"/>
        <v>공격 속도 1820 증가</v>
      </c>
    </row>
    <row r="918" spans="1:10" ht="13.8" customHeight="1">
      <c r="A918" s="101">
        <f t="shared" si="56"/>
        <v>1136405</v>
      </c>
      <c r="B918" s="100" t="s">
        <v>467</v>
      </c>
      <c r="C918" s="101">
        <f>VLOOKUP(B918,WEAPON!$B:$D,3,0)</f>
        <v>11364</v>
      </c>
      <c r="D918" s="101">
        <f>COUNTIF($C$4:C918,C918)</f>
        <v>5</v>
      </c>
      <c r="E918" s="101">
        <v>16</v>
      </c>
      <c r="F918" s="101">
        <v>1890</v>
      </c>
      <c r="G918" s="101">
        <v>0</v>
      </c>
      <c r="H918" s="122" t="str">
        <f t="shared" si="58"/>
        <v>WEAPON_SKILL_REINFORCE_NAME_11364</v>
      </c>
      <c r="I918" s="103" t="str">
        <f t="shared" si="59"/>
        <v>WEAPON_SKILL_REINFORCE_ICON_11364</v>
      </c>
      <c r="J918" s="100" t="str">
        <f t="shared" si="57"/>
        <v>공격 속도 1890 증가</v>
      </c>
    </row>
    <row r="919" spans="1:10" ht="13.8" customHeight="1">
      <c r="A919" s="101">
        <f t="shared" si="56"/>
        <v>1136406</v>
      </c>
      <c r="B919" s="100" t="s">
        <v>467</v>
      </c>
      <c r="C919" s="101">
        <f>VLOOKUP(B919,WEAPON!$B:$D,3,0)</f>
        <v>11364</v>
      </c>
      <c r="D919" s="101">
        <f>COUNTIF($C$4:C919,C919)</f>
        <v>6</v>
      </c>
      <c r="E919" s="101">
        <v>16</v>
      </c>
      <c r="F919" s="101">
        <v>1960</v>
      </c>
      <c r="G919" s="101">
        <v>0</v>
      </c>
      <c r="H919" s="122" t="str">
        <f t="shared" si="58"/>
        <v>WEAPON_SKILL_REINFORCE_NAME_11364</v>
      </c>
      <c r="I919" s="103" t="str">
        <f t="shared" si="59"/>
        <v>WEAPON_SKILL_REINFORCE_ICON_11364</v>
      </c>
      <c r="J919" s="100" t="str">
        <f t="shared" si="57"/>
        <v>공격 속도 1960 증가</v>
      </c>
    </row>
    <row r="920" spans="1:10" ht="13.8" customHeight="1">
      <c r="A920" s="101">
        <f t="shared" si="56"/>
        <v>1136407</v>
      </c>
      <c r="B920" s="100" t="s">
        <v>467</v>
      </c>
      <c r="C920" s="101">
        <f>VLOOKUP(B920,WEAPON!$B:$D,3,0)</f>
        <v>11364</v>
      </c>
      <c r="D920" s="101">
        <f>COUNTIF($C$4:C920,C920)</f>
        <v>7</v>
      </c>
      <c r="E920" s="101">
        <v>16</v>
      </c>
      <c r="F920" s="101">
        <v>2240</v>
      </c>
      <c r="G920" s="101">
        <v>0</v>
      </c>
      <c r="H920" s="122" t="str">
        <f t="shared" si="58"/>
        <v>WEAPON_SKILL_REINFORCE_NAME_11364</v>
      </c>
      <c r="I920" s="103" t="str">
        <f t="shared" si="59"/>
        <v>WEAPON_SKILL_REINFORCE_ICON_11364</v>
      </c>
      <c r="J920" s="100" t="str">
        <f t="shared" si="57"/>
        <v>공격 속도 2240 증가</v>
      </c>
    </row>
    <row r="921" spans="1:10" ht="13.8" customHeight="1">
      <c r="A921" s="101">
        <f t="shared" si="56"/>
        <v>1136408</v>
      </c>
      <c r="B921" s="100" t="s">
        <v>467</v>
      </c>
      <c r="C921" s="101">
        <f>VLOOKUP(B921,WEAPON!$B:$D,3,0)</f>
        <v>11364</v>
      </c>
      <c r="D921" s="101">
        <f>COUNTIF($C$4:C921,C921)</f>
        <v>8</v>
      </c>
      <c r="E921" s="101">
        <v>16</v>
      </c>
      <c r="F921" s="101">
        <v>2310</v>
      </c>
      <c r="G921" s="101">
        <v>0</v>
      </c>
      <c r="H921" s="122" t="str">
        <f t="shared" si="58"/>
        <v>WEAPON_SKILL_REINFORCE_NAME_11364</v>
      </c>
      <c r="I921" s="103" t="str">
        <f t="shared" si="59"/>
        <v>WEAPON_SKILL_REINFORCE_ICON_11364</v>
      </c>
      <c r="J921" s="100" t="str">
        <f t="shared" si="57"/>
        <v>공격 속도 2310 증가</v>
      </c>
    </row>
    <row r="922" spans="1:10" ht="13.8" customHeight="1">
      <c r="A922" s="101">
        <f t="shared" si="56"/>
        <v>1136409</v>
      </c>
      <c r="B922" s="100" t="s">
        <v>467</v>
      </c>
      <c r="C922" s="101">
        <f>VLOOKUP(B922,WEAPON!$B:$D,3,0)</f>
        <v>11364</v>
      </c>
      <c r="D922" s="101">
        <f>COUNTIF($C$4:C922,C922)</f>
        <v>9</v>
      </c>
      <c r="E922" s="101">
        <v>16</v>
      </c>
      <c r="F922" s="101">
        <v>2380</v>
      </c>
      <c r="G922" s="101">
        <v>0</v>
      </c>
      <c r="H922" s="122" t="str">
        <f t="shared" si="58"/>
        <v>WEAPON_SKILL_REINFORCE_NAME_11364</v>
      </c>
      <c r="I922" s="103" t="str">
        <f t="shared" si="59"/>
        <v>WEAPON_SKILL_REINFORCE_ICON_11364</v>
      </c>
      <c r="J922" s="100" t="str">
        <f t="shared" si="57"/>
        <v>공격 속도 2380 증가</v>
      </c>
    </row>
    <row r="923" spans="1:10" ht="13.8" customHeight="1">
      <c r="A923" s="101">
        <f t="shared" si="56"/>
        <v>1136410</v>
      </c>
      <c r="B923" s="100" t="s">
        <v>467</v>
      </c>
      <c r="C923" s="101">
        <f>VLOOKUP(B923,WEAPON!$B:$D,3,0)</f>
        <v>11364</v>
      </c>
      <c r="D923" s="101">
        <f>COUNTIF($C$4:C923,C923)</f>
        <v>10</v>
      </c>
      <c r="E923" s="101">
        <v>16</v>
      </c>
      <c r="F923" s="101">
        <v>2660</v>
      </c>
      <c r="G923" s="101">
        <v>0</v>
      </c>
      <c r="H923" s="122" t="str">
        <f t="shared" si="58"/>
        <v>WEAPON_SKILL_REINFORCE_NAME_11364</v>
      </c>
      <c r="I923" s="103" t="str">
        <f t="shared" si="59"/>
        <v>WEAPON_SKILL_REINFORCE_ICON_11364</v>
      </c>
      <c r="J923" s="100" t="str">
        <f t="shared" si="57"/>
        <v>공격 속도 2660 증가</v>
      </c>
    </row>
    <row r="924" spans="1:10" ht="13.8" customHeight="1">
      <c r="A924" s="101">
        <f t="shared" si="56"/>
        <v>1236501</v>
      </c>
      <c r="B924" s="100" t="s">
        <v>469</v>
      </c>
      <c r="C924" s="101">
        <f>VLOOKUP(B924,WEAPON!$B:$D,3,0)</f>
        <v>12365</v>
      </c>
      <c r="D924" s="101">
        <f>COUNTIF($C$4:C924,C924)</f>
        <v>1</v>
      </c>
      <c r="E924" s="101">
        <v>11</v>
      </c>
      <c r="F924" s="101">
        <v>606</v>
      </c>
      <c r="G924" s="101">
        <v>0</v>
      </c>
      <c r="H924" s="122" t="str">
        <f t="shared" si="58"/>
        <v>WEAPON_SKILL_REINFORCE_NAME_12365</v>
      </c>
      <c r="I924" s="103" t="str">
        <f t="shared" si="59"/>
        <v>WEAPON_SKILL_REINFORCE_ICON_12365</v>
      </c>
      <c r="J924" s="100" t="str">
        <f t="shared" si="57"/>
        <v>치유력 606 증가</v>
      </c>
    </row>
    <row r="925" spans="1:10" ht="13.8" customHeight="1">
      <c r="A925" s="101">
        <f t="shared" si="56"/>
        <v>1236502</v>
      </c>
      <c r="B925" s="100" t="s">
        <v>469</v>
      </c>
      <c r="C925" s="101">
        <f>VLOOKUP(B925,WEAPON!$B:$D,3,0)</f>
        <v>12365</v>
      </c>
      <c r="D925" s="101">
        <f>COUNTIF($C$4:C925,C925)</f>
        <v>2</v>
      </c>
      <c r="E925" s="101">
        <v>11</v>
      </c>
      <c r="F925" s="101">
        <v>637</v>
      </c>
      <c r="G925" s="101">
        <v>0</v>
      </c>
      <c r="H925" s="122" t="str">
        <f t="shared" si="58"/>
        <v>WEAPON_SKILL_REINFORCE_NAME_12365</v>
      </c>
      <c r="I925" s="103" t="str">
        <f t="shared" si="59"/>
        <v>WEAPON_SKILL_REINFORCE_ICON_12365</v>
      </c>
      <c r="J925" s="100" t="str">
        <f t="shared" si="57"/>
        <v>치유력 637 증가</v>
      </c>
    </row>
    <row r="926" spans="1:10" ht="13.8" customHeight="1">
      <c r="A926" s="101">
        <f t="shared" si="56"/>
        <v>1236503</v>
      </c>
      <c r="B926" s="100" t="s">
        <v>469</v>
      </c>
      <c r="C926" s="101">
        <f>VLOOKUP(B926,WEAPON!$B:$D,3,0)</f>
        <v>12365</v>
      </c>
      <c r="D926" s="101">
        <f>COUNTIF($C$4:C926,C926)</f>
        <v>3</v>
      </c>
      <c r="E926" s="101">
        <v>11</v>
      </c>
      <c r="F926" s="101">
        <v>667</v>
      </c>
      <c r="G926" s="101">
        <v>0</v>
      </c>
      <c r="H926" s="122" t="str">
        <f t="shared" si="58"/>
        <v>WEAPON_SKILL_REINFORCE_NAME_12365</v>
      </c>
      <c r="I926" s="103" t="str">
        <f t="shared" si="59"/>
        <v>WEAPON_SKILL_REINFORCE_ICON_12365</v>
      </c>
      <c r="J926" s="100" t="str">
        <f t="shared" si="57"/>
        <v>치유력 667 증가</v>
      </c>
    </row>
    <row r="927" spans="1:10" ht="13.8" customHeight="1">
      <c r="A927" s="101">
        <f t="shared" si="56"/>
        <v>1236504</v>
      </c>
      <c r="B927" s="100" t="s">
        <v>469</v>
      </c>
      <c r="C927" s="101">
        <f>VLOOKUP(B927,WEAPON!$B:$D,3,0)</f>
        <v>12365</v>
      </c>
      <c r="D927" s="101">
        <f>COUNTIF($C$4:C927,C927)</f>
        <v>4</v>
      </c>
      <c r="E927" s="101">
        <v>11</v>
      </c>
      <c r="F927" s="101">
        <v>768</v>
      </c>
      <c r="G927" s="101">
        <v>0</v>
      </c>
      <c r="H927" s="122" t="str">
        <f t="shared" si="58"/>
        <v>WEAPON_SKILL_REINFORCE_NAME_12365</v>
      </c>
      <c r="I927" s="103" t="str">
        <f t="shared" si="59"/>
        <v>WEAPON_SKILL_REINFORCE_ICON_12365</v>
      </c>
      <c r="J927" s="100" t="str">
        <f t="shared" si="57"/>
        <v>치유력 768 증가</v>
      </c>
    </row>
    <row r="928" spans="1:10" ht="13.8" customHeight="1">
      <c r="A928" s="101">
        <f t="shared" si="56"/>
        <v>1236505</v>
      </c>
      <c r="B928" s="100" t="s">
        <v>469</v>
      </c>
      <c r="C928" s="101">
        <f>VLOOKUP(B928,WEAPON!$B:$D,3,0)</f>
        <v>12365</v>
      </c>
      <c r="D928" s="101">
        <f>COUNTIF($C$4:C928,C928)</f>
        <v>5</v>
      </c>
      <c r="E928" s="101">
        <v>11</v>
      </c>
      <c r="F928" s="101">
        <v>819</v>
      </c>
      <c r="G928" s="101">
        <v>0</v>
      </c>
      <c r="H928" s="122" t="str">
        <f t="shared" si="58"/>
        <v>WEAPON_SKILL_REINFORCE_NAME_12365</v>
      </c>
      <c r="I928" s="103" t="str">
        <f t="shared" si="59"/>
        <v>WEAPON_SKILL_REINFORCE_ICON_12365</v>
      </c>
      <c r="J928" s="100" t="str">
        <f t="shared" si="57"/>
        <v>치유력 819 증가</v>
      </c>
    </row>
    <row r="929" spans="1:10" ht="13.8" customHeight="1">
      <c r="A929" s="101">
        <f t="shared" si="56"/>
        <v>1236506</v>
      </c>
      <c r="B929" s="100" t="s">
        <v>469</v>
      </c>
      <c r="C929" s="101">
        <f>VLOOKUP(B929,WEAPON!$B:$D,3,0)</f>
        <v>12365</v>
      </c>
      <c r="D929" s="101">
        <f>COUNTIF($C$4:C929,C929)</f>
        <v>6</v>
      </c>
      <c r="E929" s="101">
        <v>11</v>
      </c>
      <c r="F929" s="101">
        <v>849</v>
      </c>
      <c r="G929" s="101">
        <v>0</v>
      </c>
      <c r="H929" s="122" t="str">
        <f t="shared" si="58"/>
        <v>WEAPON_SKILL_REINFORCE_NAME_12365</v>
      </c>
      <c r="I929" s="103" t="str">
        <f t="shared" si="59"/>
        <v>WEAPON_SKILL_REINFORCE_ICON_12365</v>
      </c>
      <c r="J929" s="100" t="str">
        <f t="shared" si="57"/>
        <v>치유력 849 증가</v>
      </c>
    </row>
    <row r="930" spans="1:10" ht="13.8" customHeight="1">
      <c r="A930" s="101">
        <f t="shared" si="56"/>
        <v>1236507</v>
      </c>
      <c r="B930" s="100" t="s">
        <v>469</v>
      </c>
      <c r="C930" s="101">
        <f>VLOOKUP(B930,WEAPON!$B:$D,3,0)</f>
        <v>12365</v>
      </c>
      <c r="D930" s="101">
        <f>COUNTIF($C$4:C930,C930)</f>
        <v>7</v>
      </c>
      <c r="E930" s="101">
        <v>11</v>
      </c>
      <c r="F930" s="101">
        <v>970</v>
      </c>
      <c r="G930" s="101">
        <v>0</v>
      </c>
      <c r="H930" s="122" t="str">
        <f t="shared" si="58"/>
        <v>WEAPON_SKILL_REINFORCE_NAME_12365</v>
      </c>
      <c r="I930" s="103" t="str">
        <f t="shared" si="59"/>
        <v>WEAPON_SKILL_REINFORCE_ICON_12365</v>
      </c>
      <c r="J930" s="100" t="str">
        <f t="shared" si="57"/>
        <v>치유력 970 증가</v>
      </c>
    </row>
    <row r="931" spans="1:10" ht="13.8" customHeight="1">
      <c r="A931" s="101">
        <f t="shared" si="56"/>
        <v>1236508</v>
      </c>
      <c r="B931" s="100" t="s">
        <v>469</v>
      </c>
      <c r="C931" s="101">
        <f>VLOOKUP(B931,WEAPON!$B:$D,3,0)</f>
        <v>12365</v>
      </c>
      <c r="D931" s="101">
        <f>COUNTIF($C$4:C931,C931)</f>
        <v>8</v>
      </c>
      <c r="E931" s="101">
        <v>11</v>
      </c>
      <c r="F931" s="101">
        <v>1000</v>
      </c>
      <c r="G931" s="101">
        <v>0</v>
      </c>
      <c r="H931" s="122" t="str">
        <f t="shared" si="58"/>
        <v>WEAPON_SKILL_REINFORCE_NAME_12365</v>
      </c>
      <c r="I931" s="103" t="str">
        <f t="shared" si="59"/>
        <v>WEAPON_SKILL_REINFORCE_ICON_12365</v>
      </c>
      <c r="J931" s="100" t="str">
        <f t="shared" si="57"/>
        <v>치유력 1000 증가</v>
      </c>
    </row>
    <row r="932" spans="1:10" ht="13.8" customHeight="1">
      <c r="A932" s="101">
        <f t="shared" si="56"/>
        <v>1236509</v>
      </c>
      <c r="B932" s="100" t="s">
        <v>469</v>
      </c>
      <c r="C932" s="101">
        <f>VLOOKUP(B932,WEAPON!$B:$D,3,0)</f>
        <v>12365</v>
      </c>
      <c r="D932" s="101">
        <f>COUNTIF($C$4:C932,C932)</f>
        <v>9</v>
      </c>
      <c r="E932" s="101">
        <v>11</v>
      </c>
      <c r="F932" s="101">
        <v>1031</v>
      </c>
      <c r="G932" s="101">
        <v>0</v>
      </c>
      <c r="H932" s="122" t="str">
        <f t="shared" si="58"/>
        <v>WEAPON_SKILL_REINFORCE_NAME_12365</v>
      </c>
      <c r="I932" s="103" t="str">
        <f t="shared" si="59"/>
        <v>WEAPON_SKILL_REINFORCE_ICON_12365</v>
      </c>
      <c r="J932" s="100" t="str">
        <f t="shared" si="57"/>
        <v>치유력 1031 증가</v>
      </c>
    </row>
    <row r="933" spans="1:10" ht="13.8" customHeight="1">
      <c r="A933" s="101">
        <f t="shared" si="56"/>
        <v>1236510</v>
      </c>
      <c r="B933" s="100" t="s">
        <v>469</v>
      </c>
      <c r="C933" s="101">
        <f>VLOOKUP(B933,WEAPON!$B:$D,3,0)</f>
        <v>12365</v>
      </c>
      <c r="D933" s="101">
        <f>COUNTIF($C$4:C933,C933)</f>
        <v>10</v>
      </c>
      <c r="E933" s="101">
        <v>11</v>
      </c>
      <c r="F933" s="101">
        <v>1152</v>
      </c>
      <c r="G933" s="101">
        <v>0</v>
      </c>
      <c r="H933" s="122" t="str">
        <f t="shared" si="58"/>
        <v>WEAPON_SKILL_REINFORCE_NAME_12365</v>
      </c>
      <c r="I933" s="103" t="str">
        <f t="shared" si="59"/>
        <v>WEAPON_SKILL_REINFORCE_ICON_12365</v>
      </c>
      <c r="J933" s="100" t="str">
        <f t="shared" si="57"/>
        <v>치유력 1152 증가</v>
      </c>
    </row>
    <row r="934" spans="1:10" ht="13.8" customHeight="1">
      <c r="A934" s="101">
        <f t="shared" si="56"/>
        <v>1136601</v>
      </c>
      <c r="B934" s="100" t="s">
        <v>471</v>
      </c>
      <c r="C934" s="101">
        <f>VLOOKUP(B934,WEAPON!$B:$D,3,0)</f>
        <v>11366</v>
      </c>
      <c r="D934" s="101">
        <f>COUNTIF($C$4:C934,C934)</f>
        <v>1</v>
      </c>
      <c r="E934" s="101">
        <v>1</v>
      </c>
      <c r="F934" s="101">
        <v>659</v>
      </c>
      <c r="G934" s="101">
        <v>0</v>
      </c>
      <c r="H934" s="122" t="str">
        <f t="shared" si="58"/>
        <v>WEAPON_SKILL_REINFORCE_NAME_11366</v>
      </c>
      <c r="I934" s="103" t="str">
        <f t="shared" si="59"/>
        <v>WEAPON_SKILL_REINFORCE_ICON_11366</v>
      </c>
      <c r="J934" s="100" t="str">
        <f t="shared" si="57"/>
        <v>공격력 659 증가</v>
      </c>
    </row>
    <row r="935" spans="1:10" ht="13.8" customHeight="1">
      <c r="A935" s="101">
        <f t="shared" si="56"/>
        <v>1136602</v>
      </c>
      <c r="B935" s="100" t="s">
        <v>471</v>
      </c>
      <c r="C935" s="101">
        <f>VLOOKUP(B935,WEAPON!$B:$D,3,0)</f>
        <v>11366</v>
      </c>
      <c r="D935" s="101">
        <f>COUNTIF($C$4:C935,C935)</f>
        <v>2</v>
      </c>
      <c r="E935" s="101">
        <v>1</v>
      </c>
      <c r="F935" s="101">
        <v>692</v>
      </c>
      <c r="G935" s="101">
        <v>0</v>
      </c>
      <c r="H935" s="122" t="str">
        <f t="shared" si="58"/>
        <v>WEAPON_SKILL_REINFORCE_NAME_11366</v>
      </c>
      <c r="I935" s="103" t="str">
        <f t="shared" si="59"/>
        <v>WEAPON_SKILL_REINFORCE_ICON_11366</v>
      </c>
      <c r="J935" s="100" t="str">
        <f t="shared" si="57"/>
        <v>공격력 692 증가</v>
      </c>
    </row>
    <row r="936" spans="1:10" ht="13.8" customHeight="1">
      <c r="A936" s="101">
        <f t="shared" si="56"/>
        <v>1136603</v>
      </c>
      <c r="B936" s="100" t="s">
        <v>471</v>
      </c>
      <c r="C936" s="101">
        <f>VLOOKUP(B936,WEAPON!$B:$D,3,0)</f>
        <v>11366</v>
      </c>
      <c r="D936" s="101">
        <f>COUNTIF($C$4:C936,C936)</f>
        <v>3</v>
      </c>
      <c r="E936" s="101">
        <v>1</v>
      </c>
      <c r="F936" s="101">
        <v>725</v>
      </c>
      <c r="G936" s="101">
        <v>0</v>
      </c>
      <c r="H936" s="122" t="str">
        <f t="shared" si="58"/>
        <v>WEAPON_SKILL_REINFORCE_NAME_11366</v>
      </c>
      <c r="I936" s="103" t="str">
        <f t="shared" si="59"/>
        <v>WEAPON_SKILL_REINFORCE_ICON_11366</v>
      </c>
      <c r="J936" s="100" t="str">
        <f t="shared" si="57"/>
        <v>공격력 725 증가</v>
      </c>
    </row>
    <row r="937" spans="1:10" ht="13.8" customHeight="1">
      <c r="A937" s="101">
        <f t="shared" si="56"/>
        <v>1136604</v>
      </c>
      <c r="B937" s="100" t="s">
        <v>471</v>
      </c>
      <c r="C937" s="101">
        <f>VLOOKUP(B937,WEAPON!$B:$D,3,0)</f>
        <v>11366</v>
      </c>
      <c r="D937" s="101">
        <f>COUNTIF($C$4:C937,C937)</f>
        <v>4</v>
      </c>
      <c r="E937" s="101">
        <v>1</v>
      </c>
      <c r="F937" s="101">
        <v>857</v>
      </c>
      <c r="G937" s="101">
        <v>0</v>
      </c>
      <c r="H937" s="122" t="str">
        <f t="shared" si="58"/>
        <v>WEAPON_SKILL_REINFORCE_NAME_11366</v>
      </c>
      <c r="I937" s="103" t="str">
        <f t="shared" si="59"/>
        <v>WEAPON_SKILL_REINFORCE_ICON_11366</v>
      </c>
      <c r="J937" s="100" t="str">
        <f t="shared" si="57"/>
        <v>공격력 857 증가</v>
      </c>
    </row>
    <row r="938" spans="1:10" ht="13.8" customHeight="1">
      <c r="A938" s="101">
        <f t="shared" si="56"/>
        <v>1136605</v>
      </c>
      <c r="B938" s="100" t="s">
        <v>471</v>
      </c>
      <c r="C938" s="101">
        <f>VLOOKUP(B938,WEAPON!$B:$D,3,0)</f>
        <v>11366</v>
      </c>
      <c r="D938" s="101">
        <f>COUNTIF($C$4:C938,C938)</f>
        <v>5</v>
      </c>
      <c r="E938" s="101">
        <v>1</v>
      </c>
      <c r="F938" s="101">
        <v>890</v>
      </c>
      <c r="G938" s="101">
        <v>0</v>
      </c>
      <c r="H938" s="122" t="str">
        <f t="shared" si="58"/>
        <v>WEAPON_SKILL_REINFORCE_NAME_11366</v>
      </c>
      <c r="I938" s="103" t="str">
        <f t="shared" si="59"/>
        <v>WEAPON_SKILL_REINFORCE_ICON_11366</v>
      </c>
      <c r="J938" s="100" t="str">
        <f t="shared" si="57"/>
        <v>공격력 890 증가</v>
      </c>
    </row>
    <row r="939" spans="1:10" ht="13.8" customHeight="1">
      <c r="A939" s="101">
        <f t="shared" si="56"/>
        <v>1136606</v>
      </c>
      <c r="B939" s="100" t="s">
        <v>471</v>
      </c>
      <c r="C939" s="101">
        <f>VLOOKUP(B939,WEAPON!$B:$D,3,0)</f>
        <v>11366</v>
      </c>
      <c r="D939" s="101">
        <f>COUNTIF($C$4:C939,C939)</f>
        <v>6</v>
      </c>
      <c r="E939" s="101">
        <v>1</v>
      </c>
      <c r="F939" s="101">
        <v>923</v>
      </c>
      <c r="G939" s="101">
        <v>0</v>
      </c>
      <c r="H939" s="122" t="str">
        <f t="shared" si="58"/>
        <v>WEAPON_SKILL_REINFORCE_NAME_11366</v>
      </c>
      <c r="I939" s="103" t="str">
        <f t="shared" si="59"/>
        <v>WEAPON_SKILL_REINFORCE_ICON_11366</v>
      </c>
      <c r="J939" s="100" t="str">
        <f t="shared" si="57"/>
        <v>공격력 923 증가</v>
      </c>
    </row>
    <row r="940" spans="1:10" ht="13.8" customHeight="1">
      <c r="A940" s="101">
        <f t="shared" si="56"/>
        <v>1136607</v>
      </c>
      <c r="B940" s="100" t="s">
        <v>471</v>
      </c>
      <c r="C940" s="101">
        <f>VLOOKUP(B940,WEAPON!$B:$D,3,0)</f>
        <v>11366</v>
      </c>
      <c r="D940" s="101">
        <f>COUNTIF($C$4:C940,C940)</f>
        <v>7</v>
      </c>
      <c r="E940" s="101">
        <v>1</v>
      </c>
      <c r="F940" s="101">
        <v>1055</v>
      </c>
      <c r="G940" s="101">
        <v>0</v>
      </c>
      <c r="H940" s="122" t="str">
        <f t="shared" si="58"/>
        <v>WEAPON_SKILL_REINFORCE_NAME_11366</v>
      </c>
      <c r="I940" s="103" t="str">
        <f t="shared" si="59"/>
        <v>WEAPON_SKILL_REINFORCE_ICON_11366</v>
      </c>
      <c r="J940" s="100" t="str">
        <f t="shared" si="57"/>
        <v>공격력 1055 증가</v>
      </c>
    </row>
    <row r="941" spans="1:10" ht="13.8" customHeight="1">
      <c r="A941" s="101">
        <f t="shared" si="56"/>
        <v>1136608</v>
      </c>
      <c r="B941" s="100" t="s">
        <v>471</v>
      </c>
      <c r="C941" s="101">
        <f>VLOOKUP(B941,WEAPON!$B:$D,3,0)</f>
        <v>11366</v>
      </c>
      <c r="D941" s="101">
        <f>COUNTIF($C$4:C941,C941)</f>
        <v>8</v>
      </c>
      <c r="E941" s="101">
        <v>1</v>
      </c>
      <c r="F941" s="101">
        <v>1088</v>
      </c>
      <c r="G941" s="101">
        <v>0</v>
      </c>
      <c r="H941" s="122" t="str">
        <f t="shared" si="58"/>
        <v>WEAPON_SKILL_REINFORCE_NAME_11366</v>
      </c>
      <c r="I941" s="103" t="str">
        <f t="shared" si="59"/>
        <v>WEAPON_SKILL_REINFORCE_ICON_11366</v>
      </c>
      <c r="J941" s="100" t="str">
        <f t="shared" si="57"/>
        <v>공격력 1088 증가</v>
      </c>
    </row>
    <row r="942" spans="1:10" ht="13.8" customHeight="1">
      <c r="A942" s="101">
        <f t="shared" si="56"/>
        <v>1136609</v>
      </c>
      <c r="B942" s="100" t="s">
        <v>471</v>
      </c>
      <c r="C942" s="101">
        <f>VLOOKUP(B942,WEAPON!$B:$D,3,0)</f>
        <v>11366</v>
      </c>
      <c r="D942" s="101">
        <f>COUNTIF($C$4:C942,C942)</f>
        <v>9</v>
      </c>
      <c r="E942" s="101">
        <v>1</v>
      </c>
      <c r="F942" s="101">
        <v>1120</v>
      </c>
      <c r="G942" s="101">
        <v>0</v>
      </c>
      <c r="H942" s="122" t="str">
        <f t="shared" si="58"/>
        <v>WEAPON_SKILL_REINFORCE_NAME_11366</v>
      </c>
      <c r="I942" s="103" t="str">
        <f t="shared" si="59"/>
        <v>WEAPON_SKILL_REINFORCE_ICON_11366</v>
      </c>
      <c r="J942" s="100" t="str">
        <f t="shared" si="57"/>
        <v>공격력 1120 증가</v>
      </c>
    </row>
    <row r="943" spans="1:10" ht="13.8" customHeight="1">
      <c r="A943" s="101">
        <f t="shared" si="56"/>
        <v>1136610</v>
      </c>
      <c r="B943" s="100" t="s">
        <v>471</v>
      </c>
      <c r="C943" s="101">
        <f>VLOOKUP(B943,WEAPON!$B:$D,3,0)</f>
        <v>11366</v>
      </c>
      <c r="D943" s="101">
        <f>COUNTIF($C$4:C943,C943)</f>
        <v>10</v>
      </c>
      <c r="E943" s="101">
        <v>1</v>
      </c>
      <c r="F943" s="101">
        <v>1252</v>
      </c>
      <c r="G943" s="101">
        <v>0</v>
      </c>
      <c r="H943" s="122" t="str">
        <f t="shared" si="58"/>
        <v>WEAPON_SKILL_REINFORCE_NAME_11366</v>
      </c>
      <c r="I943" s="103" t="str">
        <f t="shared" si="59"/>
        <v>WEAPON_SKILL_REINFORCE_ICON_11366</v>
      </c>
      <c r="J943" s="100" t="str">
        <f t="shared" si="57"/>
        <v>공격력 1252 증가</v>
      </c>
    </row>
    <row r="944" spans="1:10" ht="13.8" customHeight="1">
      <c r="A944" s="101">
        <f t="shared" si="56"/>
        <v>2432901</v>
      </c>
      <c r="B944" s="100" t="s">
        <v>473</v>
      </c>
      <c r="C944" s="101">
        <f>VLOOKUP(B944,WEAPON!$B:$D,3,0)</f>
        <v>24329</v>
      </c>
      <c r="D944" s="101">
        <f>COUNTIF($C$4:C944,C944)</f>
        <v>1</v>
      </c>
      <c r="E944" s="101">
        <v>2</v>
      </c>
      <c r="F944" s="101">
        <v>2000</v>
      </c>
      <c r="G944" s="101">
        <v>0</v>
      </c>
      <c r="H944" s="122" t="str">
        <f t="shared" si="58"/>
        <v>WEAPON_SKILL_REINFORCE_NAME_24329</v>
      </c>
      <c r="I944" s="103" t="str">
        <f t="shared" si="59"/>
        <v>WEAPON_SKILL_REINFORCE_ICON_24329</v>
      </c>
      <c r="J944" s="100" t="str">
        <f t="shared" si="57"/>
        <v>치명 대미지 2000 증가</v>
      </c>
    </row>
    <row r="945" spans="1:10" ht="13.8" customHeight="1">
      <c r="A945" s="101">
        <f t="shared" si="56"/>
        <v>2432902</v>
      </c>
      <c r="B945" s="100" t="s">
        <v>473</v>
      </c>
      <c r="C945" s="101">
        <f>VLOOKUP(B945,WEAPON!$B:$D,3,0)</f>
        <v>24329</v>
      </c>
      <c r="D945" s="101">
        <f>COUNTIF($C$4:C945,C945)</f>
        <v>2</v>
      </c>
      <c r="E945" s="101">
        <v>2</v>
      </c>
      <c r="F945" s="101">
        <v>2100</v>
      </c>
      <c r="G945" s="101">
        <v>0</v>
      </c>
      <c r="H945" s="122" t="str">
        <f t="shared" si="58"/>
        <v>WEAPON_SKILL_REINFORCE_NAME_24329</v>
      </c>
      <c r="I945" s="103" t="str">
        <f t="shared" si="59"/>
        <v>WEAPON_SKILL_REINFORCE_ICON_24329</v>
      </c>
      <c r="J945" s="100" t="str">
        <f t="shared" si="57"/>
        <v>치명 대미지 2100 증가</v>
      </c>
    </row>
    <row r="946" spans="1:10" ht="13.8" customHeight="1">
      <c r="A946" s="101">
        <f t="shared" si="56"/>
        <v>2432903</v>
      </c>
      <c r="B946" s="100" t="s">
        <v>473</v>
      </c>
      <c r="C946" s="101">
        <f>VLOOKUP(B946,WEAPON!$B:$D,3,0)</f>
        <v>24329</v>
      </c>
      <c r="D946" s="101">
        <f>COUNTIF($C$4:C946,C946)</f>
        <v>3</v>
      </c>
      <c r="E946" s="101">
        <v>2</v>
      </c>
      <c r="F946" s="101">
        <v>2200</v>
      </c>
      <c r="G946" s="101">
        <v>0</v>
      </c>
      <c r="H946" s="122" t="str">
        <f t="shared" si="58"/>
        <v>WEAPON_SKILL_REINFORCE_NAME_24329</v>
      </c>
      <c r="I946" s="103" t="str">
        <f t="shared" si="59"/>
        <v>WEAPON_SKILL_REINFORCE_ICON_24329</v>
      </c>
      <c r="J946" s="100" t="str">
        <f t="shared" si="57"/>
        <v>치명 대미지 2200 증가</v>
      </c>
    </row>
    <row r="947" spans="1:10" ht="13.8" customHeight="1">
      <c r="A947" s="101">
        <f t="shared" si="56"/>
        <v>2432904</v>
      </c>
      <c r="B947" s="100" t="s">
        <v>473</v>
      </c>
      <c r="C947" s="101">
        <f>VLOOKUP(B947,WEAPON!$B:$D,3,0)</f>
        <v>24329</v>
      </c>
      <c r="D947" s="101">
        <f>COUNTIF($C$4:C947,C947)</f>
        <v>4</v>
      </c>
      <c r="E947" s="101">
        <v>2</v>
      </c>
      <c r="F947" s="101">
        <v>2600</v>
      </c>
      <c r="G947" s="101">
        <v>0</v>
      </c>
      <c r="H947" s="122" t="str">
        <f t="shared" si="58"/>
        <v>WEAPON_SKILL_REINFORCE_NAME_24329</v>
      </c>
      <c r="I947" s="103" t="str">
        <f t="shared" si="59"/>
        <v>WEAPON_SKILL_REINFORCE_ICON_24329</v>
      </c>
      <c r="J947" s="100" t="str">
        <f t="shared" si="57"/>
        <v>치명 대미지 2600 증가</v>
      </c>
    </row>
    <row r="948" spans="1:10" ht="13.8" customHeight="1">
      <c r="A948" s="101">
        <f t="shared" si="56"/>
        <v>2432905</v>
      </c>
      <c r="B948" s="100" t="s">
        <v>473</v>
      </c>
      <c r="C948" s="101">
        <f>VLOOKUP(B948,WEAPON!$B:$D,3,0)</f>
        <v>24329</v>
      </c>
      <c r="D948" s="101">
        <f>COUNTIF($C$4:C948,C948)</f>
        <v>5</v>
      </c>
      <c r="E948" s="101">
        <v>2</v>
      </c>
      <c r="F948" s="101">
        <v>2700</v>
      </c>
      <c r="G948" s="101">
        <v>0</v>
      </c>
      <c r="H948" s="122" t="str">
        <f t="shared" si="58"/>
        <v>WEAPON_SKILL_REINFORCE_NAME_24329</v>
      </c>
      <c r="I948" s="103" t="str">
        <f t="shared" si="59"/>
        <v>WEAPON_SKILL_REINFORCE_ICON_24329</v>
      </c>
      <c r="J948" s="100" t="str">
        <f t="shared" si="57"/>
        <v>치명 대미지 2700 증가</v>
      </c>
    </row>
    <row r="949" spans="1:10" ht="13.8" customHeight="1">
      <c r="A949" s="101">
        <f t="shared" si="56"/>
        <v>2432906</v>
      </c>
      <c r="B949" s="100" t="s">
        <v>473</v>
      </c>
      <c r="C949" s="101">
        <f>VLOOKUP(B949,WEAPON!$B:$D,3,0)</f>
        <v>24329</v>
      </c>
      <c r="D949" s="101">
        <f>COUNTIF($C$4:C949,C949)</f>
        <v>6</v>
      </c>
      <c r="E949" s="101">
        <v>2</v>
      </c>
      <c r="F949" s="101">
        <v>2800</v>
      </c>
      <c r="G949" s="101">
        <v>0</v>
      </c>
      <c r="H949" s="122" t="str">
        <f t="shared" si="58"/>
        <v>WEAPON_SKILL_REINFORCE_NAME_24329</v>
      </c>
      <c r="I949" s="103" t="str">
        <f t="shared" si="59"/>
        <v>WEAPON_SKILL_REINFORCE_ICON_24329</v>
      </c>
      <c r="J949" s="100" t="str">
        <f t="shared" si="57"/>
        <v>치명 대미지 2800 증가</v>
      </c>
    </row>
    <row r="950" spans="1:10" ht="13.8" customHeight="1">
      <c r="A950" s="101">
        <f t="shared" si="56"/>
        <v>2432907</v>
      </c>
      <c r="B950" s="100" t="s">
        <v>473</v>
      </c>
      <c r="C950" s="101">
        <f>VLOOKUP(B950,WEAPON!$B:$D,3,0)</f>
        <v>24329</v>
      </c>
      <c r="D950" s="101">
        <f>COUNTIF($C$4:C950,C950)</f>
        <v>7</v>
      </c>
      <c r="E950" s="101">
        <v>2</v>
      </c>
      <c r="F950" s="101">
        <v>3200</v>
      </c>
      <c r="G950" s="101">
        <v>0</v>
      </c>
      <c r="H950" s="122" t="str">
        <f t="shared" si="58"/>
        <v>WEAPON_SKILL_REINFORCE_NAME_24329</v>
      </c>
      <c r="I950" s="103" t="str">
        <f t="shared" si="59"/>
        <v>WEAPON_SKILL_REINFORCE_ICON_24329</v>
      </c>
      <c r="J950" s="100" t="str">
        <f t="shared" si="57"/>
        <v>치명 대미지 3200 증가</v>
      </c>
    </row>
    <row r="951" spans="1:10" ht="13.8" customHeight="1">
      <c r="A951" s="101">
        <f t="shared" si="56"/>
        <v>2432908</v>
      </c>
      <c r="B951" s="100" t="s">
        <v>473</v>
      </c>
      <c r="C951" s="101">
        <f>VLOOKUP(B951,WEAPON!$B:$D,3,0)</f>
        <v>24329</v>
      </c>
      <c r="D951" s="101">
        <f>COUNTIF($C$4:C951,C951)</f>
        <v>8</v>
      </c>
      <c r="E951" s="101">
        <v>2</v>
      </c>
      <c r="F951" s="101">
        <v>3300</v>
      </c>
      <c r="G951" s="101">
        <v>0</v>
      </c>
      <c r="H951" s="122" t="str">
        <f t="shared" si="58"/>
        <v>WEAPON_SKILL_REINFORCE_NAME_24329</v>
      </c>
      <c r="I951" s="103" t="str">
        <f t="shared" si="59"/>
        <v>WEAPON_SKILL_REINFORCE_ICON_24329</v>
      </c>
      <c r="J951" s="100" t="str">
        <f t="shared" si="57"/>
        <v>치명 대미지 3300 증가</v>
      </c>
    </row>
    <row r="952" spans="1:10" ht="13.8" customHeight="1">
      <c r="A952" s="101">
        <f t="shared" si="56"/>
        <v>2432909</v>
      </c>
      <c r="B952" s="100" t="s">
        <v>473</v>
      </c>
      <c r="C952" s="101">
        <f>VLOOKUP(B952,WEAPON!$B:$D,3,0)</f>
        <v>24329</v>
      </c>
      <c r="D952" s="101">
        <f>COUNTIF($C$4:C952,C952)</f>
        <v>9</v>
      </c>
      <c r="E952" s="101">
        <v>2</v>
      </c>
      <c r="F952" s="101">
        <v>3400</v>
      </c>
      <c r="G952" s="101">
        <v>0</v>
      </c>
      <c r="H952" s="122" t="str">
        <f t="shared" si="58"/>
        <v>WEAPON_SKILL_REINFORCE_NAME_24329</v>
      </c>
      <c r="I952" s="103" t="str">
        <f t="shared" si="59"/>
        <v>WEAPON_SKILL_REINFORCE_ICON_24329</v>
      </c>
      <c r="J952" s="100" t="str">
        <f t="shared" si="57"/>
        <v>치명 대미지 3400 증가</v>
      </c>
    </row>
    <row r="953" spans="1:10" ht="13.8" customHeight="1">
      <c r="A953" s="101">
        <f t="shared" si="56"/>
        <v>2432910</v>
      </c>
      <c r="B953" s="100" t="s">
        <v>473</v>
      </c>
      <c r="C953" s="101">
        <f>VLOOKUP(B953,WEAPON!$B:$D,3,0)</f>
        <v>24329</v>
      </c>
      <c r="D953" s="101">
        <f>COUNTIF($C$4:C953,C953)</f>
        <v>10</v>
      </c>
      <c r="E953" s="101">
        <v>2</v>
      </c>
      <c r="F953" s="101">
        <v>3800</v>
      </c>
      <c r="G953" s="101">
        <v>0</v>
      </c>
      <c r="H953" s="122" t="str">
        <f t="shared" si="58"/>
        <v>WEAPON_SKILL_REINFORCE_NAME_24329</v>
      </c>
      <c r="I953" s="103" t="str">
        <f t="shared" si="59"/>
        <v>WEAPON_SKILL_REINFORCE_ICON_24329</v>
      </c>
      <c r="J953" s="100" t="str">
        <f t="shared" si="57"/>
        <v>치명 대미지 3800 증가</v>
      </c>
    </row>
    <row r="954" spans="1:10" ht="13.8" customHeight="1">
      <c r="A954" s="101">
        <f t="shared" si="56"/>
        <v>2433001</v>
      </c>
      <c r="B954" s="100" t="s">
        <v>475</v>
      </c>
      <c r="C954" s="101">
        <f>VLOOKUP(B954,WEAPON!$B:$D,3,0)</f>
        <v>24330</v>
      </c>
      <c r="D954" s="101">
        <f>COUNTIF($C$4:C954,C954)</f>
        <v>1</v>
      </c>
      <c r="E954" s="101">
        <v>11</v>
      </c>
      <c r="F954" s="101">
        <v>705</v>
      </c>
      <c r="G954" s="101">
        <v>0</v>
      </c>
      <c r="H954" s="122" t="str">
        <f t="shared" si="58"/>
        <v>WEAPON_SKILL_REINFORCE_NAME_24330</v>
      </c>
      <c r="I954" s="103" t="str">
        <f t="shared" si="59"/>
        <v>WEAPON_SKILL_REINFORCE_ICON_24330</v>
      </c>
      <c r="J954" s="100" t="str">
        <f t="shared" si="57"/>
        <v>치유력 705 증가</v>
      </c>
    </row>
    <row r="955" spans="1:10" ht="13.8" customHeight="1">
      <c r="A955" s="101">
        <f t="shared" si="56"/>
        <v>2433002</v>
      </c>
      <c r="B955" s="100" t="s">
        <v>475</v>
      </c>
      <c r="C955" s="101">
        <f>VLOOKUP(B955,WEAPON!$B:$D,3,0)</f>
        <v>24330</v>
      </c>
      <c r="D955" s="101">
        <f>COUNTIF($C$4:C955,C955)</f>
        <v>2</v>
      </c>
      <c r="E955" s="101">
        <v>11</v>
      </c>
      <c r="F955" s="101">
        <v>741</v>
      </c>
      <c r="G955" s="101">
        <v>0</v>
      </c>
      <c r="H955" s="122" t="str">
        <f t="shared" si="58"/>
        <v>WEAPON_SKILL_REINFORCE_NAME_24330</v>
      </c>
      <c r="I955" s="103" t="str">
        <f t="shared" si="59"/>
        <v>WEAPON_SKILL_REINFORCE_ICON_24330</v>
      </c>
      <c r="J955" s="100" t="str">
        <f t="shared" si="57"/>
        <v>치유력 741 증가</v>
      </c>
    </row>
    <row r="956" spans="1:10" ht="13.8" customHeight="1">
      <c r="A956" s="101">
        <f t="shared" si="56"/>
        <v>2433003</v>
      </c>
      <c r="B956" s="100" t="s">
        <v>475</v>
      </c>
      <c r="C956" s="101">
        <f>VLOOKUP(B956,WEAPON!$B:$D,3,0)</f>
        <v>24330</v>
      </c>
      <c r="D956" s="101">
        <f>COUNTIF($C$4:C956,C956)</f>
        <v>3</v>
      </c>
      <c r="E956" s="101">
        <v>11</v>
      </c>
      <c r="F956" s="101">
        <v>776</v>
      </c>
      <c r="G956" s="101">
        <v>0</v>
      </c>
      <c r="H956" s="122" t="str">
        <f t="shared" si="58"/>
        <v>WEAPON_SKILL_REINFORCE_NAME_24330</v>
      </c>
      <c r="I956" s="103" t="str">
        <f t="shared" si="59"/>
        <v>WEAPON_SKILL_REINFORCE_ICON_24330</v>
      </c>
      <c r="J956" s="100" t="str">
        <f t="shared" si="57"/>
        <v>치유력 776 증가</v>
      </c>
    </row>
    <row r="957" spans="1:10" ht="13.8" customHeight="1">
      <c r="A957" s="101">
        <f t="shared" si="56"/>
        <v>2433004</v>
      </c>
      <c r="B957" s="100" t="s">
        <v>475</v>
      </c>
      <c r="C957" s="101">
        <f>VLOOKUP(B957,WEAPON!$B:$D,3,0)</f>
        <v>24330</v>
      </c>
      <c r="D957" s="101">
        <f>COUNTIF($C$4:C957,C957)</f>
        <v>4</v>
      </c>
      <c r="E957" s="101">
        <v>11</v>
      </c>
      <c r="F957" s="101">
        <v>917</v>
      </c>
      <c r="G957" s="101">
        <v>0</v>
      </c>
      <c r="H957" s="122" t="str">
        <f t="shared" si="58"/>
        <v>WEAPON_SKILL_REINFORCE_NAME_24330</v>
      </c>
      <c r="I957" s="103" t="str">
        <f t="shared" si="59"/>
        <v>WEAPON_SKILL_REINFORCE_ICON_24330</v>
      </c>
      <c r="J957" s="100" t="str">
        <f t="shared" si="57"/>
        <v>치유력 917 증가</v>
      </c>
    </row>
    <row r="958" spans="1:10" ht="13.8" customHeight="1">
      <c r="A958" s="101">
        <f t="shared" si="56"/>
        <v>2433005</v>
      </c>
      <c r="B958" s="100" t="s">
        <v>475</v>
      </c>
      <c r="C958" s="101">
        <f>VLOOKUP(B958,WEAPON!$B:$D,3,0)</f>
        <v>24330</v>
      </c>
      <c r="D958" s="101">
        <f>COUNTIF($C$4:C958,C958)</f>
        <v>5</v>
      </c>
      <c r="E958" s="101">
        <v>11</v>
      </c>
      <c r="F958" s="101">
        <v>952</v>
      </c>
      <c r="G958" s="101">
        <v>0</v>
      </c>
      <c r="H958" s="122" t="str">
        <f t="shared" si="58"/>
        <v>WEAPON_SKILL_REINFORCE_NAME_24330</v>
      </c>
      <c r="I958" s="103" t="str">
        <f t="shared" si="59"/>
        <v>WEAPON_SKILL_REINFORCE_ICON_24330</v>
      </c>
      <c r="J958" s="100" t="str">
        <f t="shared" si="57"/>
        <v>치유력 952 증가</v>
      </c>
    </row>
    <row r="959" spans="1:10" ht="13.8" customHeight="1">
      <c r="A959" s="101">
        <f t="shared" si="56"/>
        <v>2433006</v>
      </c>
      <c r="B959" s="100" t="s">
        <v>475</v>
      </c>
      <c r="C959" s="101">
        <f>VLOOKUP(B959,WEAPON!$B:$D,3,0)</f>
        <v>24330</v>
      </c>
      <c r="D959" s="101">
        <f>COUNTIF($C$4:C959,C959)</f>
        <v>6</v>
      </c>
      <c r="E959" s="101">
        <v>11</v>
      </c>
      <c r="F959" s="101">
        <v>987</v>
      </c>
      <c r="G959" s="101">
        <v>0</v>
      </c>
      <c r="H959" s="122" t="str">
        <f t="shared" si="58"/>
        <v>WEAPON_SKILL_REINFORCE_NAME_24330</v>
      </c>
      <c r="I959" s="103" t="str">
        <f t="shared" si="59"/>
        <v>WEAPON_SKILL_REINFORCE_ICON_24330</v>
      </c>
      <c r="J959" s="100" t="str">
        <f t="shared" si="57"/>
        <v>치유력 987 증가</v>
      </c>
    </row>
    <row r="960" spans="1:10" ht="13.8" customHeight="1">
      <c r="A960" s="101">
        <f t="shared" si="56"/>
        <v>2433007</v>
      </c>
      <c r="B960" s="100" t="s">
        <v>475</v>
      </c>
      <c r="C960" s="101">
        <f>VLOOKUP(B960,WEAPON!$B:$D,3,0)</f>
        <v>24330</v>
      </c>
      <c r="D960" s="101">
        <f>COUNTIF($C$4:C960,C960)</f>
        <v>7</v>
      </c>
      <c r="E960" s="101">
        <v>11</v>
      </c>
      <c r="F960" s="101">
        <v>1128</v>
      </c>
      <c r="G960" s="101">
        <v>0</v>
      </c>
      <c r="H960" s="122" t="str">
        <f t="shared" si="58"/>
        <v>WEAPON_SKILL_REINFORCE_NAME_24330</v>
      </c>
      <c r="I960" s="103" t="str">
        <f t="shared" si="59"/>
        <v>WEAPON_SKILL_REINFORCE_ICON_24330</v>
      </c>
      <c r="J960" s="100" t="str">
        <f t="shared" si="57"/>
        <v>치유력 1128 증가</v>
      </c>
    </row>
    <row r="961" spans="1:10" ht="13.8" customHeight="1">
      <c r="A961" s="101">
        <f t="shared" si="56"/>
        <v>2433008</v>
      </c>
      <c r="B961" s="100" t="s">
        <v>475</v>
      </c>
      <c r="C961" s="101">
        <f>VLOOKUP(B961,WEAPON!$B:$D,3,0)</f>
        <v>24330</v>
      </c>
      <c r="D961" s="101">
        <f>COUNTIF($C$4:C961,C961)</f>
        <v>8</v>
      </c>
      <c r="E961" s="101">
        <v>11</v>
      </c>
      <c r="F961" s="101">
        <v>1163</v>
      </c>
      <c r="G961" s="101">
        <v>0</v>
      </c>
      <c r="H961" s="122" t="str">
        <f t="shared" si="58"/>
        <v>WEAPON_SKILL_REINFORCE_NAME_24330</v>
      </c>
      <c r="I961" s="103" t="str">
        <f t="shared" si="59"/>
        <v>WEAPON_SKILL_REINFORCE_ICON_24330</v>
      </c>
      <c r="J961" s="100" t="str">
        <f t="shared" si="57"/>
        <v>치유력 1163 증가</v>
      </c>
    </row>
    <row r="962" spans="1:10" ht="13.8" customHeight="1">
      <c r="A962" s="101">
        <f t="shared" si="56"/>
        <v>2433009</v>
      </c>
      <c r="B962" s="100" t="s">
        <v>475</v>
      </c>
      <c r="C962" s="101">
        <f>VLOOKUP(B962,WEAPON!$B:$D,3,0)</f>
        <v>24330</v>
      </c>
      <c r="D962" s="101">
        <f>COUNTIF($C$4:C962,C962)</f>
        <v>9</v>
      </c>
      <c r="E962" s="101">
        <v>11</v>
      </c>
      <c r="F962" s="101">
        <v>1199</v>
      </c>
      <c r="G962" s="101">
        <v>0</v>
      </c>
      <c r="H962" s="122" t="str">
        <f t="shared" si="58"/>
        <v>WEAPON_SKILL_REINFORCE_NAME_24330</v>
      </c>
      <c r="I962" s="103" t="str">
        <f t="shared" si="59"/>
        <v>WEAPON_SKILL_REINFORCE_ICON_24330</v>
      </c>
      <c r="J962" s="100" t="str">
        <f t="shared" si="57"/>
        <v>치유력 1199 증가</v>
      </c>
    </row>
    <row r="963" spans="1:10" ht="13.8" customHeight="1">
      <c r="A963" s="101">
        <f t="shared" si="56"/>
        <v>2433010</v>
      </c>
      <c r="B963" s="100" t="s">
        <v>475</v>
      </c>
      <c r="C963" s="101">
        <f>VLOOKUP(B963,WEAPON!$B:$D,3,0)</f>
        <v>24330</v>
      </c>
      <c r="D963" s="101">
        <f>COUNTIF($C$4:C963,C963)</f>
        <v>10</v>
      </c>
      <c r="E963" s="101">
        <v>11</v>
      </c>
      <c r="F963" s="101">
        <v>1340</v>
      </c>
      <c r="G963" s="101">
        <v>0</v>
      </c>
      <c r="H963" s="122" t="str">
        <f t="shared" si="58"/>
        <v>WEAPON_SKILL_REINFORCE_NAME_24330</v>
      </c>
      <c r="I963" s="103" t="str">
        <f t="shared" si="59"/>
        <v>WEAPON_SKILL_REINFORCE_ICON_24330</v>
      </c>
      <c r="J963" s="100" t="str">
        <f t="shared" si="57"/>
        <v>치유력 1340 증가</v>
      </c>
    </row>
  </sheetData>
  <phoneticPr fontId="5" type="noConversion"/>
  <conditionalFormatting sqref="A4:A963">
    <cfRule type="duplicateValues" dxfId="10" priority="3"/>
  </conditionalFormatting>
  <conditionalFormatting sqref="A4:A963">
    <cfRule type="duplicateValues" dxfId="9"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988C1-82EB-4E74-A0C7-911DB9C16601}">
  <dimension ref="A1:G99"/>
  <sheetViews>
    <sheetView showGridLines="0" workbookViewId="0">
      <pane ySplit="3" topLeftCell="A4" activePane="bottomLeft" state="frozen"/>
      <selection pane="bottomLeft" activeCell="A4" sqref="A4"/>
    </sheetView>
  </sheetViews>
  <sheetFormatPr defaultColWidth="8.88671875" defaultRowHeight="13.8" customHeight="1"/>
  <cols>
    <col min="1" max="1" width="8.88671875" style="9"/>
    <col min="2" max="2" width="14.44140625" style="5" bestFit="1" customWidth="1"/>
    <col min="3" max="3" width="17" style="95" bestFit="1" customWidth="1"/>
    <col min="4" max="4" width="15.88671875" style="95" bestFit="1" customWidth="1"/>
    <col min="5" max="6" width="39.21875" style="95" bestFit="1" customWidth="1"/>
    <col min="7" max="7" width="27.6640625" style="95" customWidth="1"/>
    <col min="8" max="16384" width="8.88671875" style="9"/>
  </cols>
  <sheetData>
    <row r="1" spans="1:7" ht="13.8" customHeight="1">
      <c r="A1" s="6" t="s">
        <v>8</v>
      </c>
      <c r="B1" s="6" t="s">
        <v>281</v>
      </c>
      <c r="C1" s="6" t="s">
        <v>2731</v>
      </c>
      <c r="D1" s="6" t="s">
        <v>2734</v>
      </c>
      <c r="E1" s="6" t="s">
        <v>2748</v>
      </c>
      <c r="F1" s="6" t="s">
        <v>3354</v>
      </c>
      <c r="G1" s="6" t="s">
        <v>3003</v>
      </c>
    </row>
    <row r="2" spans="1:7" ht="13.8" customHeight="1">
      <c r="A2" s="7" t="s">
        <v>9</v>
      </c>
      <c r="B2" s="7" t="s">
        <v>51</v>
      </c>
      <c r="C2" s="7" t="s">
        <v>2733</v>
      </c>
      <c r="D2" s="7" t="s">
        <v>2735</v>
      </c>
      <c r="E2" s="7" t="s">
        <v>3355</v>
      </c>
      <c r="F2" s="7" t="s">
        <v>3356</v>
      </c>
      <c r="G2" s="7" t="s">
        <v>2746</v>
      </c>
    </row>
    <row r="3" spans="1:7" ht="13.8" customHeight="1">
      <c r="A3" s="8" t="s">
        <v>282</v>
      </c>
      <c r="B3" s="8" t="s">
        <v>283</v>
      </c>
      <c r="C3" s="8" t="s">
        <v>282</v>
      </c>
      <c r="D3" s="8" t="s">
        <v>282</v>
      </c>
      <c r="E3" s="8" t="s">
        <v>2257</v>
      </c>
      <c r="F3" s="8" t="s">
        <v>2257</v>
      </c>
      <c r="G3" s="8" t="s">
        <v>2194</v>
      </c>
    </row>
    <row r="4" spans="1:7" ht="13.8" customHeight="1">
      <c r="A4" s="101">
        <f>INDEX(STUDENT!A:A,MATCH(B4,STUDENT!B:B,0))*상성_강화_아이디_단위+C4</f>
        <v>113011</v>
      </c>
      <c r="B4" s="100" t="s">
        <v>286</v>
      </c>
      <c r="C4" s="102">
        <v>1</v>
      </c>
      <c r="D4" s="105">
        <v>1</v>
      </c>
      <c r="E4" s="103" t="str">
        <f>"WEAPON_WARFARE_REINFORCE_DESC_"&amp;A4</f>
        <v>WEAPON_WARFARE_REINFORCE_DESC_113011</v>
      </c>
      <c r="F4" s="103" t="str">
        <f>"WEAPON_WARFARE_REINFORCE_ICON_"&amp;A4</f>
        <v>WEAPON_WARFARE_REINFORCE_ICON_113011</v>
      </c>
      <c r="G4" s="111" t="str">
        <f t="shared" ref="G4:G35" si="0">VLOOKUP(C4,상성_강화_장소_타입,2,0)&amp;" 지형전투력을 "&amp;VLOOKUP(D4,상성_등급_단위,2,0)&amp;"로 강화"</f>
        <v>시가전 지형전투력을 SS로 강화</v>
      </c>
    </row>
    <row r="5" spans="1:7" ht="13.8" customHeight="1">
      <c r="A5" s="101">
        <f>INDEX(STUDENT!A:A,MATCH(B5,STUDENT!B:B,0))*상성_강화_아이디_단위+C5</f>
        <v>123022</v>
      </c>
      <c r="B5" s="100" t="s">
        <v>288</v>
      </c>
      <c r="C5" s="102">
        <v>2</v>
      </c>
      <c r="D5" s="105">
        <v>1</v>
      </c>
      <c r="E5" s="103" t="str">
        <f t="shared" ref="E5:E68" si="1">"WEAPON_WARFARE_REINFORCE_DESC_"&amp;A5</f>
        <v>WEAPON_WARFARE_REINFORCE_DESC_123022</v>
      </c>
      <c r="F5" s="103" t="str">
        <f t="shared" ref="F5:F68" si="2">"WEAPON_WARFARE_REINFORCE_ICON_"&amp;A5</f>
        <v>WEAPON_WARFARE_REINFORCE_ICON_123022</v>
      </c>
      <c r="G5" s="111" t="str">
        <f t="shared" si="0"/>
        <v>야전 지형전투력을 SS로 강화</v>
      </c>
    </row>
    <row r="6" spans="1:7" ht="13.8" customHeight="1">
      <c r="A6" s="101">
        <f>INDEX(STUDENT!A:A,MATCH(B6,STUDENT!B:B,0))*상성_강화_아이디_단위+C6</f>
        <v>112032</v>
      </c>
      <c r="B6" s="100" t="s">
        <v>290</v>
      </c>
      <c r="C6" s="102">
        <v>2</v>
      </c>
      <c r="D6" s="105">
        <v>4</v>
      </c>
      <c r="E6" s="103" t="str">
        <f t="shared" si="1"/>
        <v>WEAPON_WARFARE_REINFORCE_DESC_112032</v>
      </c>
      <c r="F6" s="103" t="str">
        <f t="shared" si="2"/>
        <v>WEAPON_WARFARE_REINFORCE_ICON_112032</v>
      </c>
      <c r="G6" s="111" t="str">
        <f t="shared" si="0"/>
        <v>야전 지형전투력을 B로 강화</v>
      </c>
    </row>
    <row r="7" spans="1:7" ht="13.8" customHeight="1">
      <c r="A7" s="101">
        <f>INDEX(STUDENT!A:A,MATCH(B7,STUDENT!B:B,0))*상성_강화_아이디_단위+C7</f>
        <v>112043</v>
      </c>
      <c r="B7" s="100" t="s">
        <v>292</v>
      </c>
      <c r="C7" s="102">
        <v>3</v>
      </c>
      <c r="D7" s="105">
        <v>4</v>
      </c>
      <c r="E7" s="103" t="str">
        <f t="shared" si="1"/>
        <v>WEAPON_WARFARE_REINFORCE_DESC_112043</v>
      </c>
      <c r="F7" s="103" t="str">
        <f t="shared" si="2"/>
        <v>WEAPON_WARFARE_REINFORCE_ICON_112043</v>
      </c>
      <c r="G7" s="111" t="str">
        <f>VLOOKUP(C7,상성_강화_장소_타입,2,0)&amp;" 지형전투력을 "&amp;VLOOKUP(D7,상성_등급_단위,2,0)&amp;"로 강화"</f>
        <v>실내전 지형전투력을 B로 강화</v>
      </c>
    </row>
    <row r="8" spans="1:7" ht="13.8" customHeight="1">
      <c r="A8" s="101">
        <f>INDEX(STUDENT!A:A,MATCH(B8,STUDENT!B:B,0))*상성_강화_아이디_단위+C8</f>
        <v>232011</v>
      </c>
      <c r="B8" s="100" t="s">
        <v>294</v>
      </c>
      <c r="C8" s="102">
        <v>1</v>
      </c>
      <c r="D8" s="105">
        <v>4</v>
      </c>
      <c r="E8" s="103" t="str">
        <f t="shared" si="1"/>
        <v>WEAPON_WARFARE_REINFORCE_DESC_232011</v>
      </c>
      <c r="F8" s="103" t="str">
        <f t="shared" si="2"/>
        <v>WEAPON_WARFARE_REINFORCE_ICON_232011</v>
      </c>
      <c r="G8" s="111" t="str">
        <f t="shared" si="0"/>
        <v>시가전 지형전투력을 B로 강화</v>
      </c>
    </row>
    <row r="9" spans="1:7" ht="13.8" customHeight="1">
      <c r="A9" s="101">
        <f>INDEX(STUDENT!A:A,MATCH(B9,STUDENT!B:B,0))*상성_강화_아이디_단위+C9</f>
        <v>113051</v>
      </c>
      <c r="B9" s="100" t="s">
        <v>296</v>
      </c>
      <c r="C9" s="102">
        <v>1</v>
      </c>
      <c r="D9" s="105">
        <v>1</v>
      </c>
      <c r="E9" s="103" t="str">
        <f t="shared" si="1"/>
        <v>WEAPON_WARFARE_REINFORCE_DESC_113051</v>
      </c>
      <c r="F9" s="103" t="str">
        <f t="shared" si="2"/>
        <v>WEAPON_WARFARE_REINFORCE_ICON_113051</v>
      </c>
      <c r="G9" s="111" t="str">
        <f t="shared" si="0"/>
        <v>시가전 지형전투력을 SS로 강화</v>
      </c>
    </row>
    <row r="10" spans="1:7" ht="13.8" customHeight="1">
      <c r="A10" s="101">
        <f>INDEX(STUDENT!A:A,MATCH(B10,STUDENT!B:B,0))*상성_강화_아이디_단위+C10</f>
        <v>112063</v>
      </c>
      <c r="B10" s="100" t="s">
        <v>298</v>
      </c>
      <c r="C10" s="102">
        <v>3</v>
      </c>
      <c r="D10" s="105">
        <v>4</v>
      </c>
      <c r="E10" s="103" t="str">
        <f t="shared" si="1"/>
        <v>WEAPON_WARFARE_REINFORCE_DESC_112063</v>
      </c>
      <c r="F10" s="103" t="str">
        <f t="shared" si="2"/>
        <v>WEAPON_WARFARE_REINFORCE_ICON_112063</v>
      </c>
      <c r="G10" s="111" t="str">
        <f t="shared" si="0"/>
        <v>실내전 지형전투력을 B로 강화</v>
      </c>
    </row>
    <row r="11" spans="1:7" ht="13.8" customHeight="1">
      <c r="A11" s="101">
        <f>INDEX(STUDENT!A:A,MATCH(B11,STUDENT!B:B,0))*상성_강화_아이디_단위+C11</f>
        <v>142072</v>
      </c>
      <c r="B11" s="100" t="s">
        <v>300</v>
      </c>
      <c r="C11" s="102">
        <v>2</v>
      </c>
      <c r="D11" s="105">
        <v>4</v>
      </c>
      <c r="E11" s="103" t="str">
        <f t="shared" si="1"/>
        <v>WEAPON_WARFARE_REINFORCE_DESC_142072</v>
      </c>
      <c r="F11" s="103" t="str">
        <f t="shared" si="2"/>
        <v>WEAPON_WARFARE_REINFORCE_ICON_142072</v>
      </c>
      <c r="G11" s="111" t="str">
        <f t="shared" si="0"/>
        <v>야전 지형전투력을 B로 강화</v>
      </c>
    </row>
    <row r="12" spans="1:7" ht="13.8" customHeight="1">
      <c r="A12" s="101">
        <f>INDEX(STUDENT!A:A,MATCH(B12,STUDENT!B:B,0))*상성_강화_아이디_단위+C12</f>
        <v>111081</v>
      </c>
      <c r="B12" s="100" t="s">
        <v>302</v>
      </c>
      <c r="C12" s="102">
        <v>1</v>
      </c>
      <c r="D12" s="105">
        <v>4</v>
      </c>
      <c r="E12" s="103" t="str">
        <f t="shared" si="1"/>
        <v>WEAPON_WARFARE_REINFORCE_DESC_111081</v>
      </c>
      <c r="F12" s="103" t="str">
        <f t="shared" si="2"/>
        <v>WEAPON_WARFARE_REINFORCE_ICON_111081</v>
      </c>
      <c r="G12" s="111" t="str">
        <f t="shared" si="0"/>
        <v>시가전 지형전투력을 B로 강화</v>
      </c>
    </row>
    <row r="13" spans="1:7" ht="13.8" customHeight="1">
      <c r="A13" s="101">
        <f>INDEX(STUDENT!A:A,MATCH(B13,STUDENT!B:B,0))*상성_강화_아이디_단위+C13</f>
        <v>113091</v>
      </c>
      <c r="B13" s="100" t="s">
        <v>304</v>
      </c>
      <c r="C13" s="102">
        <v>1</v>
      </c>
      <c r="D13" s="105">
        <v>1</v>
      </c>
      <c r="E13" s="103" t="str">
        <f t="shared" si="1"/>
        <v>WEAPON_WARFARE_REINFORCE_DESC_113091</v>
      </c>
      <c r="F13" s="103" t="str">
        <f t="shared" si="2"/>
        <v>WEAPON_WARFARE_REINFORCE_ICON_113091</v>
      </c>
      <c r="G13" s="111" t="str">
        <f t="shared" si="0"/>
        <v>시가전 지형전투력을 SS로 강화</v>
      </c>
    </row>
    <row r="14" spans="1:7" ht="13.8" customHeight="1">
      <c r="A14" s="101">
        <f>INDEX(STUDENT!A:A,MATCH(B14,STUDENT!B:B,0))*상성_강화_아이디_단위+C14</f>
        <v>243023</v>
      </c>
      <c r="B14" s="100" t="s">
        <v>306</v>
      </c>
      <c r="C14" s="102">
        <v>3</v>
      </c>
      <c r="D14" s="105">
        <v>1</v>
      </c>
      <c r="E14" s="103" t="str">
        <f t="shared" si="1"/>
        <v>WEAPON_WARFARE_REINFORCE_DESC_243023</v>
      </c>
      <c r="F14" s="103" t="str">
        <f t="shared" si="2"/>
        <v>WEAPON_WARFARE_REINFORCE_ICON_243023</v>
      </c>
      <c r="G14" s="111" t="str">
        <f t="shared" si="0"/>
        <v>실내전 지형전투력을 SS로 강화</v>
      </c>
    </row>
    <row r="15" spans="1:7" ht="13.8" customHeight="1">
      <c r="A15" s="101">
        <f>INDEX(STUDENT!A:A,MATCH(B15,STUDENT!B:B,0))*상성_강화_아이디_단위+C15</f>
        <v>113103</v>
      </c>
      <c r="B15" s="100" t="s">
        <v>308</v>
      </c>
      <c r="C15" s="102">
        <v>3</v>
      </c>
      <c r="D15" s="105">
        <v>1</v>
      </c>
      <c r="E15" s="103" t="str">
        <f t="shared" si="1"/>
        <v>WEAPON_WARFARE_REINFORCE_DESC_113103</v>
      </c>
      <c r="F15" s="103" t="str">
        <f t="shared" si="2"/>
        <v>WEAPON_WARFARE_REINFORCE_ICON_113103</v>
      </c>
      <c r="G15" s="111" t="str">
        <f t="shared" si="0"/>
        <v>실내전 지형전투력을 SS로 강화</v>
      </c>
    </row>
    <row r="16" spans="1:7" ht="13.8" customHeight="1">
      <c r="A16" s="101">
        <f>INDEX(STUDENT!A:A,MATCH(B16,STUDENT!B:B,0))*상성_강화_아이디_단위+C16</f>
        <v>231033</v>
      </c>
      <c r="B16" s="100" t="s">
        <v>310</v>
      </c>
      <c r="C16" s="102">
        <v>3</v>
      </c>
      <c r="D16" s="105">
        <v>3</v>
      </c>
      <c r="E16" s="103" t="str">
        <f t="shared" si="1"/>
        <v>WEAPON_WARFARE_REINFORCE_DESC_231033</v>
      </c>
      <c r="F16" s="103" t="str">
        <f t="shared" si="2"/>
        <v>WEAPON_WARFARE_REINFORCE_ICON_231033</v>
      </c>
      <c r="G16" s="111" t="str">
        <f t="shared" si="0"/>
        <v>실내전 지형전투력을 A로 강화</v>
      </c>
    </row>
    <row r="17" spans="1:7" ht="13.8" customHeight="1">
      <c r="A17" s="101">
        <f>INDEX(STUDENT!A:A,MATCH(B17,STUDENT!B:B,0))*상성_강화_아이디_단위+C17</f>
        <v>113111</v>
      </c>
      <c r="B17" s="100" t="s">
        <v>312</v>
      </c>
      <c r="C17" s="102">
        <v>1</v>
      </c>
      <c r="D17" s="105">
        <v>1</v>
      </c>
      <c r="E17" s="103" t="str">
        <f t="shared" si="1"/>
        <v>WEAPON_WARFARE_REINFORCE_DESC_113111</v>
      </c>
      <c r="F17" s="103" t="str">
        <f t="shared" si="2"/>
        <v>WEAPON_WARFARE_REINFORCE_ICON_113111</v>
      </c>
      <c r="G17" s="111" t="str">
        <f t="shared" si="0"/>
        <v>시가전 지형전투력을 SS로 강화</v>
      </c>
    </row>
    <row r="18" spans="1:7" ht="13.8" customHeight="1">
      <c r="A18" s="101">
        <f>INDEX(STUDENT!A:A,MATCH(B18,STUDENT!B:B,0))*상성_강화_아이디_단위+C18</f>
        <v>112123</v>
      </c>
      <c r="B18" s="100" t="s">
        <v>314</v>
      </c>
      <c r="C18" s="102">
        <v>3</v>
      </c>
      <c r="D18" s="105">
        <v>3</v>
      </c>
      <c r="E18" s="103" t="str">
        <f t="shared" si="1"/>
        <v>WEAPON_WARFARE_REINFORCE_DESC_112123</v>
      </c>
      <c r="F18" s="103" t="str">
        <f t="shared" si="2"/>
        <v>WEAPON_WARFARE_REINFORCE_ICON_112123</v>
      </c>
      <c r="G18" s="111" t="str">
        <f t="shared" si="0"/>
        <v>실내전 지형전투력을 A로 강화</v>
      </c>
    </row>
    <row r="19" spans="1:7" ht="13.8" customHeight="1">
      <c r="A19" s="101">
        <f>INDEX(STUDENT!A:A,MATCH(B19,STUDENT!B:B,0))*상성_강화_아이디_단위+C19</f>
        <v>113131</v>
      </c>
      <c r="B19" s="100" t="s">
        <v>316</v>
      </c>
      <c r="C19" s="102">
        <v>1</v>
      </c>
      <c r="D19" s="105">
        <v>1</v>
      </c>
      <c r="E19" s="103" t="str">
        <f t="shared" si="1"/>
        <v>WEAPON_WARFARE_REINFORCE_DESC_113131</v>
      </c>
      <c r="F19" s="103" t="str">
        <f t="shared" si="2"/>
        <v>WEAPON_WARFARE_REINFORCE_ICON_113131</v>
      </c>
      <c r="G19" s="111" t="str">
        <f t="shared" si="0"/>
        <v>시가전 지형전투력을 SS로 강화</v>
      </c>
    </row>
    <row r="20" spans="1:7" ht="13.8" customHeight="1">
      <c r="A20" s="101">
        <f>INDEX(STUDENT!A:A,MATCH(B20,STUDENT!B:B,0))*상성_강화_아이디_단위+C20</f>
        <v>112142</v>
      </c>
      <c r="B20" s="100" t="s">
        <v>318</v>
      </c>
      <c r="C20" s="102">
        <v>2</v>
      </c>
      <c r="D20" s="105">
        <v>3</v>
      </c>
      <c r="E20" s="103" t="str">
        <f t="shared" si="1"/>
        <v>WEAPON_WARFARE_REINFORCE_DESC_112142</v>
      </c>
      <c r="F20" s="103" t="str">
        <f t="shared" si="2"/>
        <v>WEAPON_WARFARE_REINFORCE_ICON_112142</v>
      </c>
      <c r="G20" s="111" t="str">
        <f t="shared" si="0"/>
        <v>야전 지형전투력을 A로 강화</v>
      </c>
    </row>
    <row r="21" spans="1:7" ht="13.8" customHeight="1">
      <c r="A21" s="101">
        <f>INDEX(STUDENT!A:A,MATCH(B21,STUDENT!B:B,0))*상성_강화_아이디_단위+C21</f>
        <v>232043</v>
      </c>
      <c r="B21" s="100" t="s">
        <v>320</v>
      </c>
      <c r="C21" s="102">
        <v>3</v>
      </c>
      <c r="D21" s="105">
        <v>4</v>
      </c>
      <c r="E21" s="103" t="str">
        <f t="shared" si="1"/>
        <v>WEAPON_WARFARE_REINFORCE_DESC_232043</v>
      </c>
      <c r="F21" s="103" t="str">
        <f t="shared" si="2"/>
        <v>WEAPON_WARFARE_REINFORCE_ICON_232043</v>
      </c>
      <c r="G21" s="111" t="str">
        <f t="shared" si="0"/>
        <v>실내전 지형전투력을 B로 강화</v>
      </c>
    </row>
    <row r="22" spans="1:7" ht="13.8" customHeight="1">
      <c r="A22" s="101">
        <f>INDEX(STUDENT!A:A,MATCH(B22,STUDENT!B:B,0))*상성_강화_아이디_단위+C22</f>
        <v>241051</v>
      </c>
      <c r="B22" s="100" t="s">
        <v>322</v>
      </c>
      <c r="C22" s="102">
        <v>1</v>
      </c>
      <c r="D22" s="105">
        <v>4</v>
      </c>
      <c r="E22" s="103" t="str">
        <f t="shared" si="1"/>
        <v>WEAPON_WARFARE_REINFORCE_DESC_241051</v>
      </c>
      <c r="F22" s="103" t="str">
        <f t="shared" si="2"/>
        <v>WEAPON_WARFARE_REINFORCE_ICON_241051</v>
      </c>
      <c r="G22" s="111" t="str">
        <f t="shared" si="0"/>
        <v>시가전 지형전투력을 B로 강화</v>
      </c>
    </row>
    <row r="23" spans="1:7" ht="13.8" customHeight="1">
      <c r="A23" s="101">
        <f>INDEX(STUDENT!A:A,MATCH(B23,STUDENT!B:B,0))*상성_강화_아이디_단위+C23</f>
        <v>253062</v>
      </c>
      <c r="B23" s="100" t="s">
        <v>324</v>
      </c>
      <c r="C23" s="102">
        <v>2</v>
      </c>
      <c r="D23" s="105">
        <v>1</v>
      </c>
      <c r="E23" s="103" t="str">
        <f t="shared" si="1"/>
        <v>WEAPON_WARFARE_REINFORCE_DESC_253062</v>
      </c>
      <c r="F23" s="103" t="str">
        <f t="shared" si="2"/>
        <v>WEAPON_WARFARE_REINFORCE_ICON_253062</v>
      </c>
      <c r="G23" s="111" t="str">
        <f t="shared" si="0"/>
        <v>야전 지형전투력을 SS로 강화</v>
      </c>
    </row>
    <row r="24" spans="1:7" ht="13.8" customHeight="1">
      <c r="A24" s="101">
        <f>INDEX(STUDENT!A:A,MATCH(B24,STUDENT!B:B,0))*상성_강화_아이디_단위+C24</f>
        <v>253073</v>
      </c>
      <c r="B24" s="100" t="s">
        <v>326</v>
      </c>
      <c r="C24" s="102">
        <v>3</v>
      </c>
      <c r="D24" s="105">
        <v>1</v>
      </c>
      <c r="E24" s="103" t="str">
        <f t="shared" si="1"/>
        <v>WEAPON_WARFARE_REINFORCE_DESC_253073</v>
      </c>
      <c r="F24" s="103" t="str">
        <f t="shared" si="2"/>
        <v>WEAPON_WARFARE_REINFORCE_ICON_253073</v>
      </c>
      <c r="G24" s="111" t="str">
        <f t="shared" si="0"/>
        <v>실내전 지형전투력을 SS로 강화</v>
      </c>
    </row>
    <row r="25" spans="1:7" ht="13.8" customHeight="1">
      <c r="A25" s="101">
        <f>INDEX(STUDENT!A:A,MATCH(B25,STUDENT!B:B,0))*상성_강화_아이디_단위+C25</f>
        <v>113152</v>
      </c>
      <c r="B25" s="100" t="s">
        <v>328</v>
      </c>
      <c r="C25" s="102">
        <v>2</v>
      </c>
      <c r="D25" s="105">
        <v>1</v>
      </c>
      <c r="E25" s="103" t="str">
        <f t="shared" si="1"/>
        <v>WEAPON_WARFARE_REINFORCE_DESC_113152</v>
      </c>
      <c r="F25" s="103" t="str">
        <f t="shared" si="2"/>
        <v>WEAPON_WARFARE_REINFORCE_ICON_113152</v>
      </c>
      <c r="G25" s="111" t="str">
        <f t="shared" si="0"/>
        <v>야전 지형전투력을 SS로 강화</v>
      </c>
    </row>
    <row r="26" spans="1:7" ht="13.8" customHeight="1">
      <c r="A26" s="101">
        <f>INDEX(STUDENT!A:A,MATCH(B26,STUDENT!B:B,0))*상성_강화_아이디_단위+C26</f>
        <v>143163</v>
      </c>
      <c r="B26" s="100" t="s">
        <v>330</v>
      </c>
      <c r="C26" s="102">
        <v>3</v>
      </c>
      <c r="D26" s="105">
        <v>1</v>
      </c>
      <c r="E26" s="103" t="str">
        <f t="shared" si="1"/>
        <v>WEAPON_WARFARE_REINFORCE_DESC_143163</v>
      </c>
      <c r="F26" s="103" t="str">
        <f t="shared" si="2"/>
        <v>WEAPON_WARFARE_REINFORCE_ICON_143163</v>
      </c>
      <c r="G26" s="111" t="str">
        <f t="shared" si="0"/>
        <v>실내전 지형전투력을 SS로 강화</v>
      </c>
    </row>
    <row r="27" spans="1:7" ht="13.8" customHeight="1">
      <c r="A27" s="101">
        <f>INDEX(STUDENT!A:A,MATCH(B27,STUDENT!B:B,0))*상성_강화_아이디_단위+C27</f>
        <v>122171</v>
      </c>
      <c r="B27" s="100" t="s">
        <v>332</v>
      </c>
      <c r="C27" s="102">
        <v>1</v>
      </c>
      <c r="D27" s="105">
        <v>3</v>
      </c>
      <c r="E27" s="103" t="str">
        <f t="shared" si="1"/>
        <v>WEAPON_WARFARE_REINFORCE_DESC_122171</v>
      </c>
      <c r="F27" s="103" t="str">
        <f t="shared" si="2"/>
        <v>WEAPON_WARFARE_REINFORCE_ICON_122171</v>
      </c>
      <c r="G27" s="111" t="str">
        <f t="shared" si="0"/>
        <v>시가전 지형전투력을 A로 강화</v>
      </c>
    </row>
    <row r="28" spans="1:7" ht="13.8" customHeight="1">
      <c r="A28" s="101">
        <f>INDEX(STUDENT!A:A,MATCH(B28,STUDENT!B:B,0))*상성_강화_아이디_단위+C28</f>
        <v>113181</v>
      </c>
      <c r="B28" s="100" t="s">
        <v>334</v>
      </c>
      <c r="C28" s="102">
        <v>1</v>
      </c>
      <c r="D28" s="105">
        <v>1</v>
      </c>
      <c r="E28" s="103" t="str">
        <f t="shared" si="1"/>
        <v>WEAPON_WARFARE_REINFORCE_DESC_113181</v>
      </c>
      <c r="F28" s="103" t="str">
        <f t="shared" si="2"/>
        <v>WEAPON_WARFARE_REINFORCE_ICON_113181</v>
      </c>
      <c r="G28" s="111" t="str">
        <f t="shared" si="0"/>
        <v>시가전 지형전투력을 SS로 강화</v>
      </c>
    </row>
    <row r="29" spans="1:7" ht="13.8" customHeight="1">
      <c r="A29" s="101">
        <f>INDEX(STUDENT!A:A,MATCH(B29,STUDENT!B:B,0))*상성_강화_아이디_단위+C29</f>
        <v>213081</v>
      </c>
      <c r="B29" s="100" t="s">
        <v>336</v>
      </c>
      <c r="C29" s="102">
        <v>1</v>
      </c>
      <c r="D29" s="105">
        <v>1</v>
      </c>
      <c r="E29" s="103" t="str">
        <f t="shared" si="1"/>
        <v>WEAPON_WARFARE_REINFORCE_DESC_213081</v>
      </c>
      <c r="F29" s="103" t="str">
        <f t="shared" si="2"/>
        <v>WEAPON_WARFARE_REINFORCE_ICON_213081</v>
      </c>
      <c r="G29" s="111" t="str">
        <f t="shared" si="0"/>
        <v>시가전 지형전투력을 SS로 강화</v>
      </c>
    </row>
    <row r="30" spans="1:7" ht="13.8" customHeight="1">
      <c r="A30" s="101">
        <f>INDEX(STUDENT!A:A,MATCH(B30,STUDENT!B:B,0))*상성_강화_아이디_단위+C30</f>
        <v>242093</v>
      </c>
      <c r="B30" s="100" t="s">
        <v>338</v>
      </c>
      <c r="C30" s="102">
        <v>3</v>
      </c>
      <c r="D30" s="105">
        <v>3</v>
      </c>
      <c r="E30" s="103" t="str">
        <f t="shared" si="1"/>
        <v>WEAPON_WARFARE_REINFORCE_DESC_242093</v>
      </c>
      <c r="F30" s="103" t="str">
        <f t="shared" si="2"/>
        <v>WEAPON_WARFARE_REINFORCE_ICON_242093</v>
      </c>
      <c r="G30" s="111" t="str">
        <f t="shared" si="0"/>
        <v>실내전 지형전투력을 A로 강화</v>
      </c>
    </row>
    <row r="31" spans="1:7" ht="13.8" customHeight="1">
      <c r="A31" s="101">
        <f>INDEX(STUDENT!A:A,MATCH(B31,STUDENT!B:B,0))*상성_강화_아이디_단위+C31</f>
        <v>113192</v>
      </c>
      <c r="B31" s="100" t="s">
        <v>340</v>
      </c>
      <c r="C31" s="102">
        <v>2</v>
      </c>
      <c r="D31" s="105">
        <v>1</v>
      </c>
      <c r="E31" s="103" t="str">
        <f t="shared" si="1"/>
        <v>WEAPON_WARFARE_REINFORCE_DESC_113192</v>
      </c>
      <c r="F31" s="103" t="str">
        <f t="shared" si="2"/>
        <v>WEAPON_WARFARE_REINFORCE_ICON_113192</v>
      </c>
      <c r="G31" s="111" t="str">
        <f t="shared" si="0"/>
        <v>야전 지형전투력을 SS로 강화</v>
      </c>
    </row>
    <row r="32" spans="1:7" ht="13.8" customHeight="1">
      <c r="A32" s="101">
        <f>INDEX(STUDENT!A:A,MATCH(B32,STUDENT!B:B,0))*상성_강화_아이디_단위+C32</f>
        <v>241102</v>
      </c>
      <c r="B32" s="100" t="s">
        <v>342</v>
      </c>
      <c r="C32" s="102">
        <v>2</v>
      </c>
      <c r="D32" s="105">
        <v>4</v>
      </c>
      <c r="E32" s="103" t="str">
        <f t="shared" si="1"/>
        <v>WEAPON_WARFARE_REINFORCE_DESC_241102</v>
      </c>
      <c r="F32" s="103" t="str">
        <f t="shared" si="2"/>
        <v>WEAPON_WARFARE_REINFORCE_ICON_241102</v>
      </c>
      <c r="G32" s="111" t="str">
        <f t="shared" si="0"/>
        <v>야전 지형전투력을 B로 강화</v>
      </c>
    </row>
    <row r="33" spans="1:7" ht="13.8" customHeight="1">
      <c r="A33" s="101">
        <f>INDEX(STUDENT!A:A,MATCH(B33,STUDENT!B:B,0))*상성_강화_아이디_단위+C33</f>
        <v>113202</v>
      </c>
      <c r="B33" s="100" t="s">
        <v>344</v>
      </c>
      <c r="C33" s="102">
        <v>2</v>
      </c>
      <c r="D33" s="105">
        <v>1</v>
      </c>
      <c r="E33" s="103" t="str">
        <f t="shared" si="1"/>
        <v>WEAPON_WARFARE_REINFORCE_DESC_113202</v>
      </c>
      <c r="F33" s="103" t="str">
        <f t="shared" si="2"/>
        <v>WEAPON_WARFARE_REINFORCE_ICON_113202</v>
      </c>
      <c r="G33" s="111" t="str">
        <f t="shared" si="0"/>
        <v>야전 지형전투력을 SS로 강화</v>
      </c>
    </row>
    <row r="34" spans="1:7" ht="13.8" customHeight="1">
      <c r="A34" s="101">
        <f>INDEX(STUDENT!A:A,MATCH(B34,STUDENT!B:B,0))*상성_강화_아이디_단위+C34</f>
        <v>111211</v>
      </c>
      <c r="B34" s="100" t="s">
        <v>346</v>
      </c>
      <c r="C34" s="102">
        <v>1</v>
      </c>
      <c r="D34" s="105">
        <v>3</v>
      </c>
      <c r="E34" s="103" t="str">
        <f t="shared" si="1"/>
        <v>WEAPON_WARFARE_REINFORCE_DESC_111211</v>
      </c>
      <c r="F34" s="103" t="str">
        <f t="shared" si="2"/>
        <v>WEAPON_WARFARE_REINFORCE_ICON_111211</v>
      </c>
      <c r="G34" s="111" t="str">
        <f t="shared" si="0"/>
        <v>시가전 지형전투력을 A로 강화</v>
      </c>
    </row>
    <row r="35" spans="1:7" ht="13.8" customHeight="1">
      <c r="A35" s="101">
        <f>INDEX(STUDENT!A:A,MATCH(B35,STUDENT!B:B,0))*상성_강화_아이디_단위+C35</f>
        <v>113222</v>
      </c>
      <c r="B35" s="100" t="s">
        <v>348</v>
      </c>
      <c r="C35" s="102">
        <v>2</v>
      </c>
      <c r="D35" s="105">
        <v>1</v>
      </c>
      <c r="E35" s="103" t="str">
        <f t="shared" si="1"/>
        <v>WEAPON_WARFARE_REINFORCE_DESC_113222</v>
      </c>
      <c r="F35" s="103" t="str">
        <f t="shared" si="2"/>
        <v>WEAPON_WARFARE_REINFORCE_ICON_113222</v>
      </c>
      <c r="G35" s="111" t="str">
        <f t="shared" si="0"/>
        <v>야전 지형전투력을 SS로 강화</v>
      </c>
    </row>
    <row r="36" spans="1:7" ht="13.8" customHeight="1">
      <c r="A36" s="101">
        <f>INDEX(STUDENT!A:A,MATCH(B36,STUDENT!B:B,0))*상성_강화_아이디_단위+C36</f>
        <v>142233</v>
      </c>
      <c r="B36" s="100" t="s">
        <v>350</v>
      </c>
      <c r="C36" s="102">
        <v>3</v>
      </c>
      <c r="D36" s="105">
        <v>4</v>
      </c>
      <c r="E36" s="103" t="str">
        <f t="shared" si="1"/>
        <v>WEAPON_WARFARE_REINFORCE_DESC_142233</v>
      </c>
      <c r="F36" s="103" t="str">
        <f t="shared" si="2"/>
        <v>WEAPON_WARFARE_REINFORCE_ICON_142233</v>
      </c>
      <c r="G36" s="111" t="str">
        <f t="shared" ref="G36:G67" si="3">VLOOKUP(C36,상성_강화_장소_타입,2,0)&amp;" 지형전투력을 "&amp;VLOOKUP(D36,상성_등급_단위,2,0)&amp;"로 강화"</f>
        <v>실내전 지형전투력을 B로 강화</v>
      </c>
    </row>
    <row r="37" spans="1:7" ht="13.8" customHeight="1">
      <c r="A37" s="101">
        <f>INDEX(STUDENT!A:A,MATCH(B37,STUDENT!B:B,0))*상성_강화_아이디_단위+C37</f>
        <v>113241</v>
      </c>
      <c r="B37" s="100" t="s">
        <v>352</v>
      </c>
      <c r="C37" s="102">
        <v>1</v>
      </c>
      <c r="D37" s="105">
        <v>1</v>
      </c>
      <c r="E37" s="103" t="str">
        <f t="shared" si="1"/>
        <v>WEAPON_WARFARE_REINFORCE_DESC_113241</v>
      </c>
      <c r="F37" s="103" t="str">
        <f t="shared" si="2"/>
        <v>WEAPON_WARFARE_REINFORCE_ICON_113241</v>
      </c>
      <c r="G37" s="111" t="str">
        <f t="shared" si="3"/>
        <v>시가전 지형전투력을 SS로 강화</v>
      </c>
    </row>
    <row r="38" spans="1:7" ht="13.8" customHeight="1">
      <c r="A38" s="101">
        <f>INDEX(STUDENT!A:A,MATCH(B38,STUDENT!B:B,0))*상성_강화_아이디_단위+C38</f>
        <v>112252</v>
      </c>
      <c r="B38" s="100" t="s">
        <v>354</v>
      </c>
      <c r="C38" s="102">
        <v>2</v>
      </c>
      <c r="D38" s="105">
        <v>4</v>
      </c>
      <c r="E38" s="103" t="str">
        <f t="shared" si="1"/>
        <v>WEAPON_WARFARE_REINFORCE_DESC_112252</v>
      </c>
      <c r="F38" s="103" t="str">
        <f t="shared" si="2"/>
        <v>WEAPON_WARFARE_REINFORCE_ICON_112252</v>
      </c>
      <c r="G38" s="111" t="str">
        <f t="shared" si="3"/>
        <v>야전 지형전투력을 B로 강화</v>
      </c>
    </row>
    <row r="39" spans="1:7" ht="13.8" customHeight="1">
      <c r="A39" s="101">
        <f>INDEX(STUDENT!A:A,MATCH(B39,STUDENT!B:B,0))*상성_강화_아이디_단위+C39</f>
        <v>213111</v>
      </c>
      <c r="B39" s="100" t="s">
        <v>356</v>
      </c>
      <c r="C39" s="102">
        <v>1</v>
      </c>
      <c r="D39" s="105">
        <v>1</v>
      </c>
      <c r="E39" s="103" t="str">
        <f t="shared" si="1"/>
        <v>WEAPON_WARFARE_REINFORCE_DESC_213111</v>
      </c>
      <c r="F39" s="103" t="str">
        <f t="shared" si="2"/>
        <v>WEAPON_WARFARE_REINFORCE_ICON_213111</v>
      </c>
      <c r="G39" s="111" t="str">
        <f t="shared" si="3"/>
        <v>시가전 지형전투력을 SS로 강화</v>
      </c>
    </row>
    <row r="40" spans="1:7" ht="13.8" customHeight="1">
      <c r="A40" s="101">
        <f>INDEX(STUDENT!A:A,MATCH(B40,STUDENT!B:B,0))*상성_강화_아이디_단위+C40</f>
        <v>141262</v>
      </c>
      <c r="B40" s="100" t="s">
        <v>358</v>
      </c>
      <c r="C40" s="102">
        <v>2</v>
      </c>
      <c r="D40" s="105">
        <v>3</v>
      </c>
      <c r="E40" s="103" t="str">
        <f t="shared" si="1"/>
        <v>WEAPON_WARFARE_REINFORCE_DESC_141262</v>
      </c>
      <c r="F40" s="103" t="str">
        <f t="shared" si="2"/>
        <v>WEAPON_WARFARE_REINFORCE_ICON_141262</v>
      </c>
      <c r="G40" s="111" t="str">
        <f t="shared" si="3"/>
        <v>야전 지형전투력을 A로 강화</v>
      </c>
    </row>
    <row r="41" spans="1:7" ht="13.8" customHeight="1">
      <c r="A41" s="101">
        <f>INDEX(STUDENT!A:A,MATCH(B41,STUDENT!B:B,0))*상성_강화_아이디_단위+C41</f>
        <v>113273</v>
      </c>
      <c r="B41" s="100" t="s">
        <v>360</v>
      </c>
      <c r="C41" s="102">
        <v>3</v>
      </c>
      <c r="D41" s="105">
        <v>1</v>
      </c>
      <c r="E41" s="103" t="str">
        <f t="shared" si="1"/>
        <v>WEAPON_WARFARE_REINFORCE_DESC_113273</v>
      </c>
      <c r="F41" s="103" t="str">
        <f t="shared" si="2"/>
        <v>WEAPON_WARFARE_REINFORCE_ICON_113273</v>
      </c>
      <c r="G41" s="111" t="str">
        <f t="shared" si="3"/>
        <v>실내전 지형전투력을 SS로 강화</v>
      </c>
    </row>
    <row r="42" spans="1:7" ht="13.8" customHeight="1">
      <c r="A42" s="101">
        <f>INDEX(STUDENT!A:A,MATCH(B42,STUDENT!B:B,0))*상성_강화_아이디_단위+C42</f>
        <v>243121</v>
      </c>
      <c r="B42" s="100" t="s">
        <v>362</v>
      </c>
      <c r="C42" s="102">
        <v>1</v>
      </c>
      <c r="D42" s="105">
        <v>1</v>
      </c>
      <c r="E42" s="103" t="str">
        <f t="shared" si="1"/>
        <v>WEAPON_WARFARE_REINFORCE_DESC_243121</v>
      </c>
      <c r="F42" s="103" t="str">
        <f t="shared" si="2"/>
        <v>WEAPON_WARFARE_REINFORCE_ICON_243121</v>
      </c>
      <c r="G42" s="111" t="str">
        <f t="shared" si="3"/>
        <v>시가전 지형전투력을 SS로 강화</v>
      </c>
    </row>
    <row r="43" spans="1:7" ht="13.8" customHeight="1">
      <c r="A43" s="101">
        <f>INDEX(STUDENT!A:A,MATCH(B43,STUDENT!B:B,0))*상성_강화_아이디_단위+C43</f>
        <v>123281</v>
      </c>
      <c r="B43" s="100" t="s">
        <v>364</v>
      </c>
      <c r="C43" s="102">
        <v>1</v>
      </c>
      <c r="D43" s="105">
        <v>1</v>
      </c>
      <c r="E43" s="103" t="str">
        <f t="shared" si="1"/>
        <v>WEAPON_WARFARE_REINFORCE_DESC_123281</v>
      </c>
      <c r="F43" s="103" t="str">
        <f t="shared" si="2"/>
        <v>WEAPON_WARFARE_REINFORCE_ICON_123281</v>
      </c>
      <c r="G43" s="111" t="str">
        <f t="shared" si="3"/>
        <v>시가전 지형전투력을 SS로 강화</v>
      </c>
    </row>
    <row r="44" spans="1:7" ht="13.8" customHeight="1">
      <c r="A44" s="101">
        <f>INDEX(STUDENT!A:A,MATCH(B44,STUDENT!B:B,0))*상성_강화_아이디_단위+C44</f>
        <v>113293</v>
      </c>
      <c r="B44" s="100" t="s">
        <v>366</v>
      </c>
      <c r="C44" s="102">
        <v>3</v>
      </c>
      <c r="D44" s="105">
        <v>1</v>
      </c>
      <c r="E44" s="103" t="str">
        <f t="shared" si="1"/>
        <v>WEAPON_WARFARE_REINFORCE_DESC_113293</v>
      </c>
      <c r="F44" s="103" t="str">
        <f t="shared" si="2"/>
        <v>WEAPON_WARFARE_REINFORCE_ICON_113293</v>
      </c>
      <c r="G44" s="111" t="str">
        <f t="shared" si="3"/>
        <v>실내전 지형전투력을 SS로 강화</v>
      </c>
    </row>
    <row r="45" spans="1:7" ht="13.8" customHeight="1">
      <c r="A45" s="101">
        <f>INDEX(STUDENT!A:A,MATCH(B45,STUDENT!B:B,0))*상성_강화_아이디_단위+C45</f>
        <v>112303</v>
      </c>
      <c r="B45" s="100" t="s">
        <v>368</v>
      </c>
      <c r="C45" s="102">
        <v>3</v>
      </c>
      <c r="D45" s="105">
        <v>4</v>
      </c>
      <c r="E45" s="103" t="str">
        <f t="shared" si="1"/>
        <v>WEAPON_WARFARE_REINFORCE_DESC_112303</v>
      </c>
      <c r="F45" s="103" t="str">
        <f t="shared" si="2"/>
        <v>WEAPON_WARFARE_REINFORCE_ICON_112303</v>
      </c>
      <c r="G45" s="111" t="str">
        <f t="shared" si="3"/>
        <v>실내전 지형전투력을 B로 강화</v>
      </c>
    </row>
    <row r="46" spans="1:7" ht="13.8" customHeight="1">
      <c r="A46" s="101">
        <f>INDEX(STUDENT!A:A,MATCH(B46,STUDENT!B:B,0))*상성_강화_아이디_단위+C46</f>
        <v>113312</v>
      </c>
      <c r="B46" s="100" t="s">
        <v>370</v>
      </c>
      <c r="C46" s="102">
        <v>2</v>
      </c>
      <c r="D46" s="105">
        <v>1</v>
      </c>
      <c r="E46" s="103" t="str">
        <f t="shared" si="1"/>
        <v>WEAPON_WARFARE_REINFORCE_DESC_113312</v>
      </c>
      <c r="F46" s="103" t="str">
        <f t="shared" si="2"/>
        <v>WEAPON_WARFARE_REINFORCE_ICON_113312</v>
      </c>
      <c r="G46" s="111" t="str">
        <f t="shared" si="3"/>
        <v>야전 지형전투력을 SS로 강화</v>
      </c>
    </row>
    <row r="47" spans="1:7" ht="13.8" customHeight="1">
      <c r="A47" s="101">
        <f>INDEX(STUDENT!A:A,MATCH(B47,STUDENT!B:B,0))*상성_강화_아이디_단위+C47</f>
        <v>113321</v>
      </c>
      <c r="B47" s="100" t="s">
        <v>372</v>
      </c>
      <c r="C47" s="102">
        <v>1</v>
      </c>
      <c r="D47" s="105">
        <v>1</v>
      </c>
      <c r="E47" s="103" t="str">
        <f t="shared" si="1"/>
        <v>WEAPON_WARFARE_REINFORCE_DESC_113321</v>
      </c>
      <c r="F47" s="103" t="str">
        <f t="shared" si="2"/>
        <v>WEAPON_WARFARE_REINFORCE_ICON_113321</v>
      </c>
      <c r="G47" s="111" t="str">
        <f t="shared" si="3"/>
        <v>시가전 지형전투력을 SS로 강화</v>
      </c>
    </row>
    <row r="48" spans="1:7" ht="13.8" customHeight="1">
      <c r="A48" s="101">
        <f>INDEX(STUDENT!A:A,MATCH(B48,STUDENT!B:B,0))*상성_강화_아이디_단위+C48</f>
        <v>143332</v>
      </c>
      <c r="B48" s="100" t="s">
        <v>374</v>
      </c>
      <c r="C48" s="102">
        <v>2</v>
      </c>
      <c r="D48" s="105">
        <v>1</v>
      </c>
      <c r="E48" s="103" t="str">
        <f t="shared" si="1"/>
        <v>WEAPON_WARFARE_REINFORCE_DESC_143332</v>
      </c>
      <c r="F48" s="103" t="str">
        <f t="shared" si="2"/>
        <v>WEAPON_WARFARE_REINFORCE_ICON_143332</v>
      </c>
      <c r="G48" s="111" t="str">
        <f t="shared" si="3"/>
        <v>야전 지형전투력을 SS로 강화</v>
      </c>
    </row>
    <row r="49" spans="1:7" ht="13.8" customHeight="1">
      <c r="A49" s="101">
        <f>INDEX(STUDENT!A:A,MATCH(B49,STUDENT!B:B,0))*상성_강화_아이디_단위+C49</f>
        <v>232132</v>
      </c>
      <c r="B49" s="100" t="s">
        <v>376</v>
      </c>
      <c r="C49" s="102">
        <v>2</v>
      </c>
      <c r="D49" s="105">
        <v>4</v>
      </c>
      <c r="E49" s="103" t="str">
        <f t="shared" si="1"/>
        <v>WEAPON_WARFARE_REINFORCE_DESC_232132</v>
      </c>
      <c r="F49" s="103" t="str">
        <f t="shared" si="2"/>
        <v>WEAPON_WARFARE_REINFORCE_ICON_232132</v>
      </c>
      <c r="G49" s="111" t="str">
        <f t="shared" si="3"/>
        <v>야전 지형전투력을 B로 강화</v>
      </c>
    </row>
    <row r="50" spans="1:7" ht="13.8" customHeight="1">
      <c r="A50" s="101">
        <f>INDEX(STUDENT!A:A,MATCH(B50,STUDENT!B:B,0))*상성_강화_아이디_단위+C50</f>
        <v>113343</v>
      </c>
      <c r="B50" s="100" t="s">
        <v>378</v>
      </c>
      <c r="C50" s="102">
        <v>3</v>
      </c>
      <c r="D50" s="105">
        <v>1</v>
      </c>
      <c r="E50" s="103" t="str">
        <f t="shared" si="1"/>
        <v>WEAPON_WARFARE_REINFORCE_DESC_113343</v>
      </c>
      <c r="F50" s="103" t="str">
        <f t="shared" si="2"/>
        <v>WEAPON_WARFARE_REINFORCE_ICON_113343</v>
      </c>
      <c r="G50" s="111" t="str">
        <f t="shared" si="3"/>
        <v>실내전 지형전투력을 SS로 강화</v>
      </c>
    </row>
    <row r="51" spans="1:7" ht="13.8" customHeight="1">
      <c r="A51" s="101">
        <f>INDEX(STUDENT!A:A,MATCH(B51,STUDENT!B:B,0))*상성_강화_아이디_단위+C51</f>
        <v>133352</v>
      </c>
      <c r="B51" s="100" t="s">
        <v>380</v>
      </c>
      <c r="C51" s="102">
        <v>2</v>
      </c>
      <c r="D51" s="105">
        <v>1</v>
      </c>
      <c r="E51" s="103" t="str">
        <f t="shared" si="1"/>
        <v>WEAPON_WARFARE_REINFORCE_DESC_133352</v>
      </c>
      <c r="F51" s="103" t="str">
        <f t="shared" si="2"/>
        <v>WEAPON_WARFARE_REINFORCE_ICON_133352</v>
      </c>
      <c r="G51" s="111" t="str">
        <f t="shared" si="3"/>
        <v>야전 지형전투력을 SS로 강화</v>
      </c>
    </row>
    <row r="52" spans="1:7" ht="13.8" customHeight="1">
      <c r="A52" s="101">
        <f>INDEX(STUDENT!A:A,MATCH(B52,STUDENT!B:B,0))*상성_강화_아이디_단위+C52</f>
        <v>141361</v>
      </c>
      <c r="B52" s="100" t="s">
        <v>382</v>
      </c>
      <c r="C52" s="102">
        <v>1</v>
      </c>
      <c r="D52" s="105">
        <v>3</v>
      </c>
      <c r="E52" s="103" t="str">
        <f t="shared" si="1"/>
        <v>WEAPON_WARFARE_REINFORCE_DESC_141361</v>
      </c>
      <c r="F52" s="103" t="str">
        <f t="shared" si="2"/>
        <v>WEAPON_WARFARE_REINFORCE_ICON_141361</v>
      </c>
      <c r="G52" s="111" t="str">
        <f t="shared" si="3"/>
        <v>시가전 지형전투력을 A로 강화</v>
      </c>
    </row>
    <row r="53" spans="1:7" ht="13.8" customHeight="1">
      <c r="A53" s="101">
        <f>INDEX(STUDENT!A:A,MATCH(B53,STUDENT!B:B,0))*상성_강화_아이디_단위+C53</f>
        <v>123373</v>
      </c>
      <c r="B53" s="100" t="s">
        <v>384</v>
      </c>
      <c r="C53" s="102">
        <v>3</v>
      </c>
      <c r="D53" s="105">
        <v>1</v>
      </c>
      <c r="E53" s="103" t="str">
        <f t="shared" si="1"/>
        <v>WEAPON_WARFARE_REINFORCE_DESC_123373</v>
      </c>
      <c r="F53" s="103" t="str">
        <f t="shared" si="2"/>
        <v>WEAPON_WARFARE_REINFORCE_ICON_123373</v>
      </c>
      <c r="G53" s="111" t="str">
        <f t="shared" si="3"/>
        <v>실내전 지형전투력을 SS로 강화</v>
      </c>
    </row>
    <row r="54" spans="1:7" ht="13.8" customHeight="1">
      <c r="A54" s="101">
        <f>INDEX(STUDENT!A:A,MATCH(B54,STUDENT!B:B,0))*상성_강화_아이디_단위+C54</f>
        <v>143382</v>
      </c>
      <c r="B54" s="100" t="s">
        <v>386</v>
      </c>
      <c r="C54" s="102">
        <v>2</v>
      </c>
      <c r="D54" s="105">
        <v>1</v>
      </c>
      <c r="E54" s="103" t="str">
        <f t="shared" si="1"/>
        <v>WEAPON_WARFARE_REINFORCE_DESC_143382</v>
      </c>
      <c r="F54" s="103" t="str">
        <f t="shared" si="2"/>
        <v>WEAPON_WARFARE_REINFORCE_ICON_143382</v>
      </c>
      <c r="G54" s="111" t="str">
        <f t="shared" si="3"/>
        <v>야전 지형전투력을 SS로 강화</v>
      </c>
    </row>
    <row r="55" spans="1:7" ht="13.8" customHeight="1">
      <c r="A55" s="101">
        <f>INDEX(STUDENT!A:A,MATCH(B55,STUDENT!B:B,0))*상성_강화_아이디_단위+C55</f>
        <v>241141</v>
      </c>
      <c r="B55" s="100" t="s">
        <v>388</v>
      </c>
      <c r="C55" s="102">
        <v>1</v>
      </c>
      <c r="D55" s="105">
        <v>4</v>
      </c>
      <c r="E55" s="103" t="str">
        <f t="shared" si="1"/>
        <v>WEAPON_WARFARE_REINFORCE_DESC_241141</v>
      </c>
      <c r="F55" s="103" t="str">
        <f t="shared" si="2"/>
        <v>WEAPON_WARFARE_REINFORCE_ICON_241141</v>
      </c>
      <c r="G55" s="111" t="str">
        <f t="shared" si="3"/>
        <v>시가전 지형전투력을 B로 강화</v>
      </c>
    </row>
    <row r="56" spans="1:7" ht="13.8" customHeight="1">
      <c r="A56" s="101">
        <f>INDEX(STUDENT!A:A,MATCH(B56,STUDENT!B:B,0))*상성_강화_아이디_단위+C56</f>
        <v>211153</v>
      </c>
      <c r="B56" s="100" t="s">
        <v>390</v>
      </c>
      <c r="C56" s="102">
        <v>3</v>
      </c>
      <c r="D56" s="105">
        <v>3</v>
      </c>
      <c r="E56" s="103" t="str">
        <f t="shared" si="1"/>
        <v>WEAPON_WARFARE_REINFORCE_DESC_211153</v>
      </c>
      <c r="F56" s="103" t="str">
        <f t="shared" si="2"/>
        <v>WEAPON_WARFARE_REINFORCE_ICON_211153</v>
      </c>
      <c r="G56" s="111" t="str">
        <f t="shared" si="3"/>
        <v>실내전 지형전투력을 A로 강화</v>
      </c>
    </row>
    <row r="57" spans="1:7" ht="13.8" customHeight="1">
      <c r="A57" s="101">
        <f>INDEX(STUDENT!A:A,MATCH(B57,STUDENT!B:B,0))*상성_강화_아이디_단위+C57</f>
        <v>242162</v>
      </c>
      <c r="B57" s="100" t="s">
        <v>392</v>
      </c>
      <c r="C57" s="102">
        <v>2</v>
      </c>
      <c r="D57" s="105">
        <v>4</v>
      </c>
      <c r="E57" s="103" t="str">
        <f t="shared" si="1"/>
        <v>WEAPON_WARFARE_REINFORCE_DESC_242162</v>
      </c>
      <c r="F57" s="103" t="str">
        <f t="shared" si="2"/>
        <v>WEAPON_WARFARE_REINFORCE_ICON_242162</v>
      </c>
      <c r="G57" s="111" t="str">
        <f t="shared" si="3"/>
        <v>야전 지형전투력을 B로 강화</v>
      </c>
    </row>
    <row r="58" spans="1:7" ht="13.8" customHeight="1">
      <c r="A58" s="101">
        <f>INDEX(STUDENT!A:A,MATCH(B58,STUDENT!B:B,0))*상성_강화_아이디_단위+C58</f>
        <v>113391</v>
      </c>
      <c r="B58" s="100" t="s">
        <v>394</v>
      </c>
      <c r="C58" s="102">
        <v>1</v>
      </c>
      <c r="D58" s="105">
        <v>1</v>
      </c>
      <c r="E58" s="103" t="str">
        <f t="shared" si="1"/>
        <v>WEAPON_WARFARE_REINFORCE_DESC_113391</v>
      </c>
      <c r="F58" s="103" t="str">
        <f t="shared" si="2"/>
        <v>WEAPON_WARFARE_REINFORCE_ICON_113391</v>
      </c>
      <c r="G58" s="111" t="str">
        <f t="shared" si="3"/>
        <v>시가전 지형전투력을 SS로 강화</v>
      </c>
    </row>
    <row r="59" spans="1:7" ht="13.8" customHeight="1">
      <c r="A59" s="101">
        <f>INDEX(STUDENT!A:A,MATCH(B59,STUDENT!B:B,0))*상성_강화_아이디_단위+C59</f>
        <v>123403</v>
      </c>
      <c r="B59" s="100" t="s">
        <v>396</v>
      </c>
      <c r="C59" s="102">
        <v>3</v>
      </c>
      <c r="D59" s="105">
        <v>1</v>
      </c>
      <c r="E59" s="103" t="str">
        <f t="shared" si="1"/>
        <v>WEAPON_WARFARE_REINFORCE_DESC_123403</v>
      </c>
      <c r="F59" s="103" t="str">
        <f t="shared" si="2"/>
        <v>WEAPON_WARFARE_REINFORCE_ICON_123403</v>
      </c>
      <c r="G59" s="111" t="str">
        <f t="shared" si="3"/>
        <v>실내전 지형전투력을 SS로 강화</v>
      </c>
    </row>
    <row r="60" spans="1:7" ht="13.8" customHeight="1">
      <c r="A60" s="101">
        <f>INDEX(STUDENT!A:A,MATCH(B60,STUDENT!B:B,0))*상성_강화_아이디_단위+C60</f>
        <v>123412</v>
      </c>
      <c r="B60" s="100" t="s">
        <v>398</v>
      </c>
      <c r="C60" s="102">
        <v>2</v>
      </c>
      <c r="D60" s="105">
        <v>1</v>
      </c>
      <c r="E60" s="103" t="str">
        <f t="shared" si="1"/>
        <v>WEAPON_WARFARE_REINFORCE_DESC_123412</v>
      </c>
      <c r="F60" s="103" t="str">
        <f t="shared" si="2"/>
        <v>WEAPON_WARFARE_REINFORCE_ICON_123412</v>
      </c>
      <c r="G60" s="111" t="str">
        <f t="shared" si="3"/>
        <v>야전 지형전투력을 SS로 강화</v>
      </c>
    </row>
    <row r="61" spans="1:7" ht="13.8" customHeight="1">
      <c r="A61" s="101">
        <f>INDEX(STUDENT!A:A,MATCH(B61,STUDENT!B:B,0))*상성_강화_아이디_단위+C61</f>
        <v>231172</v>
      </c>
      <c r="B61" s="100" t="s">
        <v>400</v>
      </c>
      <c r="C61" s="102">
        <v>2</v>
      </c>
      <c r="D61" s="105">
        <v>4</v>
      </c>
      <c r="E61" s="103" t="str">
        <f t="shared" si="1"/>
        <v>WEAPON_WARFARE_REINFORCE_DESC_231172</v>
      </c>
      <c r="F61" s="103" t="str">
        <f t="shared" si="2"/>
        <v>WEAPON_WARFARE_REINFORCE_ICON_231172</v>
      </c>
      <c r="G61" s="111" t="str">
        <f t="shared" si="3"/>
        <v>야전 지형전투력을 B로 강화</v>
      </c>
    </row>
    <row r="62" spans="1:7" ht="13.8" customHeight="1">
      <c r="A62" s="101">
        <f>INDEX(STUDENT!A:A,MATCH(B62,STUDENT!B:B,0))*상성_강화_아이디_단위+C62</f>
        <v>232182</v>
      </c>
      <c r="B62" s="100" t="s">
        <v>402</v>
      </c>
      <c r="C62" s="102">
        <v>2</v>
      </c>
      <c r="D62" s="105">
        <v>4</v>
      </c>
      <c r="E62" s="103" t="str">
        <f t="shared" si="1"/>
        <v>WEAPON_WARFARE_REINFORCE_DESC_232182</v>
      </c>
      <c r="F62" s="103" t="str">
        <f t="shared" si="2"/>
        <v>WEAPON_WARFARE_REINFORCE_ICON_232182</v>
      </c>
      <c r="G62" s="111" t="str">
        <f t="shared" si="3"/>
        <v>야전 지형전투력을 B로 강화</v>
      </c>
    </row>
    <row r="63" spans="1:7" ht="13.8" customHeight="1">
      <c r="A63" s="101">
        <f>INDEX(STUDENT!A:A,MATCH(B63,STUDENT!B:B,0))*상성_강화_아이디_단위+C63</f>
        <v>113423</v>
      </c>
      <c r="B63" s="100" t="s">
        <v>404</v>
      </c>
      <c r="C63" s="102">
        <v>3</v>
      </c>
      <c r="D63" s="105">
        <v>1</v>
      </c>
      <c r="E63" s="103" t="str">
        <f t="shared" si="1"/>
        <v>WEAPON_WARFARE_REINFORCE_DESC_113423</v>
      </c>
      <c r="F63" s="103" t="str">
        <f t="shared" si="2"/>
        <v>WEAPON_WARFARE_REINFORCE_ICON_113423</v>
      </c>
      <c r="G63" s="111" t="str">
        <f t="shared" si="3"/>
        <v>실내전 지형전투력을 SS로 강화</v>
      </c>
    </row>
    <row r="64" spans="1:7" ht="13.8" customHeight="1">
      <c r="A64" s="101">
        <f>INDEX(STUDENT!A:A,MATCH(B64,STUDENT!B:B,0))*상성_강화_아이디_단위+C64</f>
        <v>112431</v>
      </c>
      <c r="B64" s="100" t="s">
        <v>406</v>
      </c>
      <c r="C64" s="102">
        <v>1</v>
      </c>
      <c r="D64" s="105">
        <v>3</v>
      </c>
      <c r="E64" s="103" t="str">
        <f t="shared" si="1"/>
        <v>WEAPON_WARFARE_REINFORCE_DESC_112431</v>
      </c>
      <c r="F64" s="103" t="str">
        <f t="shared" si="2"/>
        <v>WEAPON_WARFARE_REINFORCE_ICON_112431</v>
      </c>
      <c r="G64" s="111" t="str">
        <f t="shared" si="3"/>
        <v>시가전 지형전투력을 A로 강화</v>
      </c>
    </row>
    <row r="65" spans="1:7" ht="13.8" customHeight="1">
      <c r="A65" s="101">
        <f>INDEX(STUDENT!A:A,MATCH(B65,STUDENT!B:B,0))*상성_강화_아이디_단위+C65</f>
        <v>213192</v>
      </c>
      <c r="B65" s="100" t="s">
        <v>408</v>
      </c>
      <c r="C65" s="102">
        <v>2</v>
      </c>
      <c r="D65" s="105">
        <v>1</v>
      </c>
      <c r="E65" s="103" t="str">
        <f t="shared" si="1"/>
        <v>WEAPON_WARFARE_REINFORCE_DESC_213192</v>
      </c>
      <c r="F65" s="103" t="str">
        <f t="shared" si="2"/>
        <v>WEAPON_WARFARE_REINFORCE_ICON_213192</v>
      </c>
      <c r="G65" s="111" t="str">
        <f t="shared" si="3"/>
        <v>야전 지형전투력을 SS로 강화</v>
      </c>
    </row>
    <row r="66" spans="1:7" ht="13.8" customHeight="1">
      <c r="A66" s="101">
        <f>INDEX(STUDENT!A:A,MATCH(B66,STUDENT!B:B,0))*상성_강화_아이디_단위+C66</f>
        <v>242203</v>
      </c>
      <c r="B66" s="100" t="s">
        <v>410</v>
      </c>
      <c r="C66" s="102">
        <v>3</v>
      </c>
      <c r="D66" s="105">
        <v>3</v>
      </c>
      <c r="E66" s="103" t="str">
        <f t="shared" si="1"/>
        <v>WEAPON_WARFARE_REINFORCE_DESC_242203</v>
      </c>
      <c r="F66" s="103" t="str">
        <f t="shared" si="2"/>
        <v>WEAPON_WARFARE_REINFORCE_ICON_242203</v>
      </c>
      <c r="G66" s="111" t="str">
        <f t="shared" si="3"/>
        <v>실내전 지형전투력을 A로 강화</v>
      </c>
    </row>
    <row r="67" spans="1:7" ht="13.8" customHeight="1">
      <c r="A67" s="101">
        <f>INDEX(STUDENT!A:A,MATCH(B67,STUDENT!B:B,0))*상성_강화_아이디_단위+C67</f>
        <v>111443</v>
      </c>
      <c r="B67" s="100" t="s">
        <v>412</v>
      </c>
      <c r="C67" s="102">
        <v>3</v>
      </c>
      <c r="D67" s="105">
        <v>4</v>
      </c>
      <c r="E67" s="103" t="str">
        <f t="shared" si="1"/>
        <v>WEAPON_WARFARE_REINFORCE_DESC_111443</v>
      </c>
      <c r="F67" s="103" t="str">
        <f t="shared" si="2"/>
        <v>WEAPON_WARFARE_REINFORCE_ICON_111443</v>
      </c>
      <c r="G67" s="111" t="str">
        <f t="shared" si="3"/>
        <v>실내전 지형전투력을 B로 강화</v>
      </c>
    </row>
    <row r="68" spans="1:7" ht="13.8" customHeight="1">
      <c r="A68" s="101">
        <f>INDEX(STUDENT!A:A,MATCH(B68,STUDENT!B:B,0))*상성_강화_아이디_단위+C68</f>
        <v>122453</v>
      </c>
      <c r="B68" s="100" t="s">
        <v>414</v>
      </c>
      <c r="C68" s="102">
        <v>3</v>
      </c>
      <c r="D68" s="105">
        <v>4</v>
      </c>
      <c r="E68" s="103" t="str">
        <f t="shared" si="1"/>
        <v>WEAPON_WARFARE_REINFORCE_DESC_122453</v>
      </c>
      <c r="F68" s="103" t="str">
        <f t="shared" si="2"/>
        <v>WEAPON_WARFARE_REINFORCE_ICON_122453</v>
      </c>
      <c r="G68" s="111" t="str">
        <f t="shared" ref="G68:G99" si="4">VLOOKUP(C68,상성_강화_장소_타입,2,0)&amp;" 지형전투력을 "&amp;VLOOKUP(D68,상성_등급_단위,2,0)&amp;"로 강화"</f>
        <v>실내전 지형전투력을 B로 강화</v>
      </c>
    </row>
    <row r="69" spans="1:7" ht="13.8" customHeight="1">
      <c r="A69" s="101">
        <f>INDEX(STUDENT!A:A,MATCH(B69,STUDENT!B:B,0))*상성_강화_아이디_단위+C69</f>
        <v>143461</v>
      </c>
      <c r="B69" s="100" t="s">
        <v>416</v>
      </c>
      <c r="C69" s="102">
        <v>1</v>
      </c>
      <c r="D69" s="105">
        <v>1</v>
      </c>
      <c r="E69" s="103" t="str">
        <f t="shared" ref="E69:E99" si="5">"WEAPON_WARFARE_REINFORCE_DESC_"&amp;A69</f>
        <v>WEAPON_WARFARE_REINFORCE_DESC_143461</v>
      </c>
      <c r="F69" s="103" t="str">
        <f t="shared" ref="F69:F99" si="6">"WEAPON_WARFARE_REINFORCE_ICON_"&amp;A69</f>
        <v>WEAPON_WARFARE_REINFORCE_ICON_143461</v>
      </c>
      <c r="G69" s="111" t="str">
        <f t="shared" si="4"/>
        <v>시가전 지형전투력을 SS로 강화</v>
      </c>
    </row>
    <row r="70" spans="1:7" ht="13.8" customHeight="1">
      <c r="A70" s="101">
        <f>INDEX(STUDENT!A:A,MATCH(B70,STUDENT!B:B,0))*상성_강화_아이디_단위+C70</f>
        <v>243211</v>
      </c>
      <c r="B70" s="100" t="s">
        <v>418</v>
      </c>
      <c r="C70" s="102">
        <v>1</v>
      </c>
      <c r="D70" s="105">
        <v>1</v>
      </c>
      <c r="E70" s="103" t="str">
        <f t="shared" si="5"/>
        <v>WEAPON_WARFARE_REINFORCE_DESC_243211</v>
      </c>
      <c r="F70" s="103" t="str">
        <f t="shared" si="6"/>
        <v>WEAPON_WARFARE_REINFORCE_ICON_243211</v>
      </c>
      <c r="G70" s="111" t="str">
        <f t="shared" si="4"/>
        <v>시가전 지형전투력을 SS로 강화</v>
      </c>
    </row>
    <row r="71" spans="1:7" ht="13.8" customHeight="1">
      <c r="A71" s="101">
        <f>INDEX(STUDENT!A:A,MATCH(B71,STUDENT!B:B,0))*상성_강화_아이디_단위+C71</f>
        <v>113472</v>
      </c>
      <c r="B71" s="100" t="s">
        <v>420</v>
      </c>
      <c r="C71" s="102">
        <v>2</v>
      </c>
      <c r="D71" s="105">
        <v>1</v>
      </c>
      <c r="E71" s="103" t="str">
        <f t="shared" si="5"/>
        <v>WEAPON_WARFARE_REINFORCE_DESC_113472</v>
      </c>
      <c r="F71" s="103" t="str">
        <f t="shared" si="6"/>
        <v>WEAPON_WARFARE_REINFORCE_ICON_113472</v>
      </c>
      <c r="G71" s="111" t="str">
        <f t="shared" si="4"/>
        <v>야전 지형전투력을 SS로 강화</v>
      </c>
    </row>
    <row r="72" spans="1:7" ht="13.8" customHeight="1">
      <c r="A72" s="101">
        <f>INDEX(STUDENT!A:A,MATCH(B72,STUDENT!B:B,0))*상성_강화_아이디_단위+C72</f>
        <v>142482</v>
      </c>
      <c r="B72" s="100" t="s">
        <v>422</v>
      </c>
      <c r="C72" s="102">
        <v>2</v>
      </c>
      <c r="D72" s="105">
        <v>4</v>
      </c>
      <c r="E72" s="103" t="str">
        <f t="shared" si="5"/>
        <v>WEAPON_WARFARE_REINFORCE_DESC_142482</v>
      </c>
      <c r="F72" s="103" t="str">
        <f t="shared" si="6"/>
        <v>WEAPON_WARFARE_REINFORCE_ICON_142482</v>
      </c>
      <c r="G72" s="111" t="str">
        <f t="shared" si="4"/>
        <v>야전 지형전투력을 B로 강화</v>
      </c>
    </row>
    <row r="73" spans="1:7" ht="13.8" customHeight="1">
      <c r="A73" s="101">
        <f>INDEX(STUDENT!A:A,MATCH(B73,STUDENT!B:B,0))*상성_강화_아이디_단위+C73</f>
        <v>111493</v>
      </c>
      <c r="B73" s="100" t="s">
        <v>424</v>
      </c>
      <c r="C73" s="102">
        <v>3</v>
      </c>
      <c r="D73" s="105">
        <v>3</v>
      </c>
      <c r="E73" s="103" t="str">
        <f t="shared" si="5"/>
        <v>WEAPON_WARFARE_REINFORCE_DESC_111493</v>
      </c>
      <c r="F73" s="103" t="str">
        <f t="shared" si="6"/>
        <v>WEAPON_WARFARE_REINFORCE_ICON_111493</v>
      </c>
      <c r="G73" s="111" t="str">
        <f t="shared" si="4"/>
        <v>실내전 지형전투력을 A로 강화</v>
      </c>
    </row>
    <row r="74" spans="1:7" ht="13.8" customHeight="1">
      <c r="A74" s="101">
        <f>INDEX(STUDENT!A:A,MATCH(B74,STUDENT!B:B,0))*상성_강화_아이디_단위+C74</f>
        <v>113501</v>
      </c>
      <c r="B74" s="100" t="s">
        <v>426</v>
      </c>
      <c r="C74" s="102">
        <v>1</v>
      </c>
      <c r="D74" s="105">
        <v>1</v>
      </c>
      <c r="E74" s="103" t="str">
        <f t="shared" si="5"/>
        <v>WEAPON_WARFARE_REINFORCE_DESC_113501</v>
      </c>
      <c r="F74" s="103" t="str">
        <f t="shared" si="6"/>
        <v>WEAPON_WARFARE_REINFORCE_ICON_113501</v>
      </c>
      <c r="G74" s="111" t="str">
        <f t="shared" si="4"/>
        <v>시가전 지형전투력을 SS로 강화</v>
      </c>
    </row>
    <row r="75" spans="1:7" ht="13.8" customHeight="1">
      <c r="A75" s="101">
        <f>INDEX(STUDENT!A:A,MATCH(B75,STUDENT!B:B,0))*상성_강화_아이디_단위+C75</f>
        <v>123513</v>
      </c>
      <c r="B75" s="100" t="s">
        <v>428</v>
      </c>
      <c r="C75" s="102">
        <v>3</v>
      </c>
      <c r="D75" s="105">
        <v>1</v>
      </c>
      <c r="E75" s="103" t="str">
        <f t="shared" si="5"/>
        <v>WEAPON_WARFARE_REINFORCE_DESC_123513</v>
      </c>
      <c r="F75" s="103" t="str">
        <f t="shared" si="6"/>
        <v>WEAPON_WARFARE_REINFORCE_ICON_123513</v>
      </c>
      <c r="G75" s="111" t="str">
        <f t="shared" si="4"/>
        <v>실내전 지형전투력을 SS로 강화</v>
      </c>
    </row>
    <row r="76" spans="1:7" ht="13.8" customHeight="1">
      <c r="A76" s="101">
        <f>INDEX(STUDENT!A:A,MATCH(B76,STUDENT!B:B,0))*상성_강화_아이디_단위+C76</f>
        <v>113523</v>
      </c>
      <c r="B76" s="100" t="s">
        <v>430</v>
      </c>
      <c r="C76" s="102">
        <v>3</v>
      </c>
      <c r="D76" s="105">
        <v>1</v>
      </c>
      <c r="E76" s="103" t="str">
        <f t="shared" si="5"/>
        <v>WEAPON_WARFARE_REINFORCE_DESC_113523</v>
      </c>
      <c r="F76" s="103" t="str">
        <f t="shared" si="6"/>
        <v>WEAPON_WARFARE_REINFORCE_ICON_113523</v>
      </c>
      <c r="G76" s="111" t="str">
        <f t="shared" si="4"/>
        <v>실내전 지형전투력을 SS로 강화</v>
      </c>
    </row>
    <row r="77" spans="1:7" ht="13.8" customHeight="1">
      <c r="A77" s="101">
        <f>INDEX(STUDENT!A:A,MATCH(B77,STUDENT!B:B,0))*상성_강화_아이디_단위+C77</f>
        <v>211223</v>
      </c>
      <c r="B77" s="100" t="s">
        <v>432</v>
      </c>
      <c r="C77" s="102">
        <v>3</v>
      </c>
      <c r="D77" s="105">
        <v>1</v>
      </c>
      <c r="E77" s="103" t="str">
        <f t="shared" si="5"/>
        <v>WEAPON_WARFARE_REINFORCE_DESC_211223</v>
      </c>
      <c r="F77" s="103" t="str">
        <f t="shared" si="6"/>
        <v>WEAPON_WARFARE_REINFORCE_ICON_211223</v>
      </c>
      <c r="G77" s="111" t="str">
        <f t="shared" si="4"/>
        <v>실내전 지형전투력을 SS로 강화</v>
      </c>
    </row>
    <row r="78" spans="1:7" ht="13.8" customHeight="1">
      <c r="A78" s="101">
        <f>INDEX(STUDENT!A:A,MATCH(B78,STUDENT!B:B,0))*상성_강화_아이디_단위+C78</f>
        <v>113531</v>
      </c>
      <c r="B78" s="100" t="s">
        <v>434</v>
      </c>
      <c r="C78" s="102">
        <v>1</v>
      </c>
      <c r="D78" s="105">
        <v>1</v>
      </c>
      <c r="E78" s="103" t="str">
        <f t="shared" si="5"/>
        <v>WEAPON_WARFARE_REINFORCE_DESC_113531</v>
      </c>
      <c r="F78" s="103" t="str">
        <f t="shared" si="6"/>
        <v>WEAPON_WARFARE_REINFORCE_ICON_113531</v>
      </c>
      <c r="G78" s="111" t="str">
        <f t="shared" si="4"/>
        <v>시가전 지형전투력을 SS로 강화</v>
      </c>
    </row>
    <row r="79" spans="1:7" ht="13.8" customHeight="1">
      <c r="A79" s="101">
        <f>INDEX(STUDENT!A:A,MATCH(B79,STUDENT!B:B,0))*상성_강화_아이디_단위+C79</f>
        <v>133541</v>
      </c>
      <c r="B79" s="100" t="s">
        <v>436</v>
      </c>
      <c r="C79" s="102">
        <v>1</v>
      </c>
      <c r="D79" s="105">
        <v>1</v>
      </c>
      <c r="E79" s="103" t="str">
        <f t="shared" si="5"/>
        <v>WEAPON_WARFARE_REINFORCE_DESC_133541</v>
      </c>
      <c r="F79" s="103" t="str">
        <f t="shared" si="6"/>
        <v>WEAPON_WARFARE_REINFORCE_ICON_133541</v>
      </c>
      <c r="G79" s="111" t="str">
        <f t="shared" si="4"/>
        <v>시가전 지형전투력을 SS로 강화</v>
      </c>
    </row>
    <row r="80" spans="1:7" ht="13.8" customHeight="1">
      <c r="A80" s="101">
        <f>INDEX(STUDENT!A:A,MATCH(B80,STUDENT!B:B,0))*상성_강화_아이디_단위+C80</f>
        <v>133553</v>
      </c>
      <c r="B80" s="100" t="s">
        <v>438</v>
      </c>
      <c r="C80" s="102">
        <v>3</v>
      </c>
      <c r="D80" s="105">
        <v>1</v>
      </c>
      <c r="E80" s="103" t="str">
        <f t="shared" si="5"/>
        <v>WEAPON_WARFARE_REINFORCE_DESC_133553</v>
      </c>
      <c r="F80" s="103" t="str">
        <f t="shared" si="6"/>
        <v>WEAPON_WARFARE_REINFORCE_ICON_133553</v>
      </c>
      <c r="G80" s="111" t="str">
        <f t="shared" si="4"/>
        <v>실내전 지형전투력을 SS로 강화</v>
      </c>
    </row>
    <row r="81" spans="1:7" ht="13.8" customHeight="1">
      <c r="A81" s="101">
        <f>INDEX(STUDENT!A:A,MATCH(B81,STUDENT!B:B,0))*상성_강화_아이디_단위+C81</f>
        <v>143563</v>
      </c>
      <c r="B81" s="100" t="s">
        <v>440</v>
      </c>
      <c r="C81" s="102">
        <v>3</v>
      </c>
      <c r="D81" s="105">
        <v>1</v>
      </c>
      <c r="E81" s="103" t="str">
        <f t="shared" si="5"/>
        <v>WEAPON_WARFARE_REINFORCE_DESC_143563</v>
      </c>
      <c r="F81" s="103" t="str">
        <f t="shared" si="6"/>
        <v>WEAPON_WARFARE_REINFORCE_ICON_143563</v>
      </c>
      <c r="G81" s="111" t="str">
        <f t="shared" si="4"/>
        <v>실내전 지형전투력을 SS로 강화</v>
      </c>
    </row>
    <row r="82" spans="1:7" ht="13.8" customHeight="1">
      <c r="A82" s="101">
        <f>INDEX(STUDENT!A:A,MATCH(B82,STUDENT!B:B,0))*상성_강화_아이디_단위+C82</f>
        <v>113572</v>
      </c>
      <c r="B82" s="100" t="s">
        <v>442</v>
      </c>
      <c r="C82" s="102">
        <v>2</v>
      </c>
      <c r="D82" s="105">
        <v>1</v>
      </c>
      <c r="E82" s="103" t="str">
        <f t="shared" si="5"/>
        <v>WEAPON_WARFARE_REINFORCE_DESC_113572</v>
      </c>
      <c r="F82" s="103" t="str">
        <f t="shared" si="6"/>
        <v>WEAPON_WARFARE_REINFORCE_ICON_113572</v>
      </c>
      <c r="G82" s="111" t="str">
        <f t="shared" si="4"/>
        <v>야전 지형전투력을 SS로 강화</v>
      </c>
    </row>
    <row r="83" spans="1:7" ht="13.8" customHeight="1">
      <c r="A83" s="101">
        <f>INDEX(STUDENT!A:A,MATCH(B83,STUDENT!B:B,0))*상성_강화_아이디_단위+C83</f>
        <v>141581</v>
      </c>
      <c r="B83" s="100" t="s">
        <v>444</v>
      </c>
      <c r="C83" s="102">
        <v>1</v>
      </c>
      <c r="D83" s="105">
        <v>3</v>
      </c>
      <c r="E83" s="103" t="str">
        <f t="shared" si="5"/>
        <v>WEAPON_WARFARE_REINFORCE_DESC_141581</v>
      </c>
      <c r="F83" s="103" t="str">
        <f t="shared" si="6"/>
        <v>WEAPON_WARFARE_REINFORCE_ICON_141581</v>
      </c>
      <c r="G83" s="111" t="str">
        <f t="shared" si="4"/>
        <v>시가전 지형전투력을 A로 강화</v>
      </c>
    </row>
    <row r="84" spans="1:7" ht="13.8" customHeight="1">
      <c r="A84" s="101">
        <f>INDEX(STUDENT!A:A,MATCH(B84,STUDENT!B:B,0))*상성_강화_아이디_단위+C84</f>
        <v>123593</v>
      </c>
      <c r="B84" s="100" t="s">
        <v>446</v>
      </c>
      <c r="C84" s="102">
        <v>3</v>
      </c>
      <c r="D84" s="105">
        <v>1</v>
      </c>
      <c r="E84" s="103" t="str">
        <f t="shared" si="5"/>
        <v>WEAPON_WARFARE_REINFORCE_DESC_123593</v>
      </c>
      <c r="F84" s="103" t="str">
        <f t="shared" si="6"/>
        <v>WEAPON_WARFARE_REINFORCE_ICON_123593</v>
      </c>
      <c r="G84" s="111" t="str">
        <f t="shared" si="4"/>
        <v>실내전 지형전투력을 SS로 강화</v>
      </c>
    </row>
    <row r="85" spans="1:7" ht="13.8" customHeight="1">
      <c r="A85" s="101">
        <f>INDEX(STUDENT!A:A,MATCH(B85,STUDENT!B:B,0))*상성_강화_아이디_단위+C85</f>
        <v>241232</v>
      </c>
      <c r="B85" s="100" t="s">
        <v>448</v>
      </c>
      <c r="C85" s="102">
        <v>2</v>
      </c>
      <c r="D85" s="105">
        <v>3</v>
      </c>
      <c r="E85" s="103" t="str">
        <f t="shared" si="5"/>
        <v>WEAPON_WARFARE_REINFORCE_DESC_241232</v>
      </c>
      <c r="F85" s="103" t="str">
        <f t="shared" si="6"/>
        <v>WEAPON_WARFARE_REINFORCE_ICON_241232</v>
      </c>
      <c r="G85" s="111" t="str">
        <f t="shared" si="4"/>
        <v>야전 지형전투력을 A로 강화</v>
      </c>
    </row>
    <row r="86" spans="1:7" ht="13.8" customHeight="1">
      <c r="A86" s="101">
        <f>INDEX(STUDENT!A:A,MATCH(B86,STUDENT!B:B,0))*상성_강화_아이디_단위+C86</f>
        <v>113602</v>
      </c>
      <c r="B86" s="100" t="s">
        <v>450</v>
      </c>
      <c r="C86" s="102">
        <v>2</v>
      </c>
      <c r="D86" s="105">
        <v>1</v>
      </c>
      <c r="E86" s="103" t="str">
        <f t="shared" si="5"/>
        <v>WEAPON_WARFARE_REINFORCE_DESC_113602</v>
      </c>
      <c r="F86" s="103" t="str">
        <f t="shared" si="6"/>
        <v>WEAPON_WARFARE_REINFORCE_ICON_113602</v>
      </c>
      <c r="G86" s="111" t="str">
        <f t="shared" si="4"/>
        <v>야전 지형전투력을 SS로 강화</v>
      </c>
    </row>
    <row r="87" spans="1:7" ht="13.8" customHeight="1">
      <c r="A87" s="101">
        <f>INDEX(STUDENT!A:A,MATCH(B87,STUDENT!B:B,0))*상성_강화_아이디_단위+C87</f>
        <v>213243</v>
      </c>
      <c r="B87" s="100" t="s">
        <v>452</v>
      </c>
      <c r="C87" s="102">
        <v>3</v>
      </c>
      <c r="D87" s="105">
        <v>1</v>
      </c>
      <c r="E87" s="103" t="str">
        <f t="shared" si="5"/>
        <v>WEAPON_WARFARE_REINFORCE_DESC_213243</v>
      </c>
      <c r="F87" s="103" t="str">
        <f t="shared" si="6"/>
        <v>WEAPON_WARFARE_REINFORCE_ICON_213243</v>
      </c>
      <c r="G87" s="111" t="str">
        <f t="shared" si="4"/>
        <v>실내전 지형전투력을 SS로 강화</v>
      </c>
    </row>
    <row r="88" spans="1:7" ht="13.8" customHeight="1">
      <c r="A88" s="101">
        <f>INDEX(STUDENT!A:A,MATCH(B88,STUDENT!B:B,0))*상성_강화_아이디_단위+C88</f>
        <v>142611</v>
      </c>
      <c r="B88" s="100" t="s">
        <v>454</v>
      </c>
      <c r="C88" s="102">
        <v>1</v>
      </c>
      <c r="D88" s="105">
        <v>4</v>
      </c>
      <c r="E88" s="103" t="str">
        <f t="shared" si="5"/>
        <v>WEAPON_WARFARE_REINFORCE_DESC_142611</v>
      </c>
      <c r="F88" s="103" t="str">
        <f t="shared" si="6"/>
        <v>WEAPON_WARFARE_REINFORCE_ICON_142611</v>
      </c>
      <c r="G88" s="111" t="str">
        <f t="shared" si="4"/>
        <v>시가전 지형전투력을 B로 강화</v>
      </c>
    </row>
    <row r="89" spans="1:7" ht="13.8" customHeight="1">
      <c r="A89" s="101">
        <f>INDEX(STUDENT!A:A,MATCH(B89,STUDENT!B:B,0))*상성_강화_아이디_단위+C89</f>
        <v>111623</v>
      </c>
      <c r="B89" s="100" t="s">
        <v>456</v>
      </c>
      <c r="C89" s="102">
        <v>3</v>
      </c>
      <c r="D89" s="105">
        <v>3</v>
      </c>
      <c r="E89" s="103" t="str">
        <f t="shared" si="5"/>
        <v>WEAPON_WARFARE_REINFORCE_DESC_111623</v>
      </c>
      <c r="F89" s="103" t="str">
        <f t="shared" si="6"/>
        <v>WEAPON_WARFARE_REINFORCE_ICON_111623</v>
      </c>
      <c r="G89" s="111" t="str">
        <f t="shared" si="4"/>
        <v>실내전 지형전투력을 A로 강화</v>
      </c>
    </row>
    <row r="90" spans="1:7" ht="13.8" customHeight="1">
      <c r="A90" s="101">
        <f>INDEX(STUDENT!A:A,MATCH(B90,STUDENT!B:B,0))*상성_강화_아이디_단위+C90</f>
        <v>213251</v>
      </c>
      <c r="B90" s="100" t="s">
        <v>458</v>
      </c>
      <c r="C90" s="102">
        <v>1</v>
      </c>
      <c r="D90" s="105">
        <v>1</v>
      </c>
      <c r="E90" s="103" t="str">
        <f t="shared" si="5"/>
        <v>WEAPON_WARFARE_REINFORCE_DESC_213251</v>
      </c>
      <c r="F90" s="103" t="str">
        <f t="shared" si="6"/>
        <v>WEAPON_WARFARE_REINFORCE_ICON_213251</v>
      </c>
      <c r="G90" s="111" t="str">
        <f t="shared" si="4"/>
        <v>시가전 지형전투력을 SS로 강화</v>
      </c>
    </row>
    <row r="91" spans="1:7" ht="13.8" customHeight="1">
      <c r="A91" s="101">
        <f>INDEX(STUDENT!A:A,MATCH(B91,STUDENT!B:B,0))*상성_강화_아이디_단위+C91</f>
        <v>123631</v>
      </c>
      <c r="B91" s="100" t="s">
        <v>460</v>
      </c>
      <c r="C91" s="102">
        <v>1</v>
      </c>
      <c r="D91" s="105">
        <v>1</v>
      </c>
      <c r="E91" s="103" t="str">
        <f t="shared" si="5"/>
        <v>WEAPON_WARFARE_REINFORCE_DESC_123631</v>
      </c>
      <c r="F91" s="103" t="str">
        <f t="shared" si="6"/>
        <v>WEAPON_WARFARE_REINFORCE_ICON_123631</v>
      </c>
      <c r="G91" s="111" t="str">
        <f t="shared" si="4"/>
        <v>시가전 지형전투력을 SS로 강화</v>
      </c>
    </row>
    <row r="92" spans="1:7" ht="13.8" customHeight="1">
      <c r="A92" s="101">
        <f>INDEX(STUDENT!A:A,MATCH(B92,STUDENT!B:B,0))*상성_강화_아이디_단위+C92</f>
        <v>213261</v>
      </c>
      <c r="B92" s="100" t="s">
        <v>462</v>
      </c>
      <c r="C92" s="102">
        <v>1</v>
      </c>
      <c r="D92" s="105">
        <v>1</v>
      </c>
      <c r="E92" s="103" t="str">
        <f t="shared" si="5"/>
        <v>WEAPON_WARFARE_REINFORCE_DESC_213261</v>
      </c>
      <c r="F92" s="103" t="str">
        <f t="shared" si="6"/>
        <v>WEAPON_WARFARE_REINFORCE_ICON_213261</v>
      </c>
      <c r="G92" s="111" t="str">
        <f t="shared" si="4"/>
        <v>시가전 지형전투력을 SS로 강화</v>
      </c>
    </row>
    <row r="93" spans="1:7" ht="13.8" customHeight="1">
      <c r="A93" s="101">
        <f>INDEX(STUDENT!A:A,MATCH(B93,STUDENT!B:B,0))*상성_강화_아이디_단위+C93</f>
        <v>213273</v>
      </c>
      <c r="B93" s="100" t="s">
        <v>464</v>
      </c>
      <c r="C93" s="102">
        <v>3</v>
      </c>
      <c r="D93" s="105">
        <v>1</v>
      </c>
      <c r="E93" s="103" t="str">
        <f t="shared" si="5"/>
        <v>WEAPON_WARFARE_REINFORCE_DESC_213273</v>
      </c>
      <c r="F93" s="103" t="str">
        <f t="shared" si="6"/>
        <v>WEAPON_WARFARE_REINFORCE_ICON_213273</v>
      </c>
      <c r="G93" s="111" t="str">
        <f t="shared" si="4"/>
        <v>실내전 지형전투력을 SS로 강화</v>
      </c>
    </row>
    <row r="94" spans="1:7" ht="13.8" customHeight="1">
      <c r="A94" s="101">
        <f>INDEX(STUDENT!A:A,MATCH(B94,STUDENT!B:B,0))*상성_강화_아이디_단위+C94</f>
        <v>243281</v>
      </c>
      <c r="B94" s="100" t="s">
        <v>466</v>
      </c>
      <c r="C94" s="102">
        <v>1</v>
      </c>
      <c r="D94" s="105">
        <v>1</v>
      </c>
      <c r="E94" s="103" t="str">
        <f t="shared" si="5"/>
        <v>WEAPON_WARFARE_REINFORCE_DESC_243281</v>
      </c>
      <c r="F94" s="103" t="str">
        <f t="shared" si="6"/>
        <v>WEAPON_WARFARE_REINFORCE_ICON_243281</v>
      </c>
      <c r="G94" s="111" t="str">
        <f t="shared" si="4"/>
        <v>시가전 지형전투력을 SS로 강화</v>
      </c>
    </row>
    <row r="95" spans="1:7" ht="13.8" customHeight="1">
      <c r="A95" s="101">
        <f>INDEX(STUDENT!A:A,MATCH(B95,STUDENT!B:B,0))*상성_강화_아이디_단위+C95</f>
        <v>113643</v>
      </c>
      <c r="B95" s="100" t="s">
        <v>468</v>
      </c>
      <c r="C95" s="102">
        <v>3</v>
      </c>
      <c r="D95" s="105">
        <v>1</v>
      </c>
      <c r="E95" s="103" t="str">
        <f t="shared" si="5"/>
        <v>WEAPON_WARFARE_REINFORCE_DESC_113643</v>
      </c>
      <c r="F95" s="103" t="str">
        <f t="shared" si="6"/>
        <v>WEAPON_WARFARE_REINFORCE_ICON_113643</v>
      </c>
      <c r="G95" s="111" t="str">
        <f t="shared" si="4"/>
        <v>실내전 지형전투력을 SS로 강화</v>
      </c>
    </row>
    <row r="96" spans="1:7" ht="13.8" customHeight="1">
      <c r="A96" s="101">
        <f>INDEX(STUDENT!A:A,MATCH(B96,STUDENT!B:B,0))*상성_강화_아이디_단위+C96</f>
        <v>123653</v>
      </c>
      <c r="B96" s="100" t="s">
        <v>470</v>
      </c>
      <c r="C96" s="102">
        <v>3</v>
      </c>
      <c r="D96" s="105">
        <v>1</v>
      </c>
      <c r="E96" s="103" t="str">
        <f t="shared" si="5"/>
        <v>WEAPON_WARFARE_REINFORCE_DESC_123653</v>
      </c>
      <c r="F96" s="103" t="str">
        <f t="shared" si="6"/>
        <v>WEAPON_WARFARE_REINFORCE_ICON_123653</v>
      </c>
      <c r="G96" s="111" t="str">
        <f t="shared" si="4"/>
        <v>실내전 지형전투력을 SS로 강화</v>
      </c>
    </row>
    <row r="97" spans="1:7" ht="13.8" customHeight="1">
      <c r="A97" s="101">
        <f>INDEX(STUDENT!A:A,MATCH(B97,STUDENT!B:B,0))*상성_강화_아이디_단위+C97</f>
        <v>113663</v>
      </c>
      <c r="B97" s="100" t="s">
        <v>472</v>
      </c>
      <c r="C97" s="102">
        <v>3</v>
      </c>
      <c r="D97" s="105">
        <v>1</v>
      </c>
      <c r="E97" s="103" t="str">
        <f t="shared" si="5"/>
        <v>WEAPON_WARFARE_REINFORCE_DESC_113663</v>
      </c>
      <c r="F97" s="103" t="str">
        <f t="shared" si="6"/>
        <v>WEAPON_WARFARE_REINFORCE_ICON_113663</v>
      </c>
      <c r="G97" s="111" t="str">
        <f t="shared" si="4"/>
        <v>실내전 지형전투력을 SS로 강화</v>
      </c>
    </row>
    <row r="98" spans="1:7" ht="13.8" customHeight="1">
      <c r="A98" s="101">
        <f>INDEX(STUDENT!A:A,MATCH(B98,STUDENT!B:B,0))*상성_강화_아이디_단위+C98</f>
        <v>243293</v>
      </c>
      <c r="B98" s="100" t="s">
        <v>474</v>
      </c>
      <c r="C98" s="102">
        <v>3</v>
      </c>
      <c r="D98" s="105">
        <v>1</v>
      </c>
      <c r="E98" s="103" t="str">
        <f t="shared" si="5"/>
        <v>WEAPON_WARFARE_REINFORCE_DESC_243293</v>
      </c>
      <c r="F98" s="103" t="str">
        <f t="shared" si="6"/>
        <v>WEAPON_WARFARE_REINFORCE_ICON_243293</v>
      </c>
      <c r="G98" s="111" t="str">
        <f t="shared" si="4"/>
        <v>실내전 지형전투력을 SS로 강화</v>
      </c>
    </row>
    <row r="99" spans="1:7" ht="13.8" customHeight="1">
      <c r="A99" s="101">
        <f>INDEX(STUDENT!A:A,MATCH(B99,STUDENT!B:B,0))*상성_강화_아이디_단위+C99</f>
        <v>243301</v>
      </c>
      <c r="B99" s="100" t="s">
        <v>476</v>
      </c>
      <c r="C99" s="102">
        <v>1</v>
      </c>
      <c r="D99" s="105">
        <v>1</v>
      </c>
      <c r="E99" s="103" t="str">
        <f t="shared" si="5"/>
        <v>WEAPON_WARFARE_REINFORCE_DESC_243301</v>
      </c>
      <c r="F99" s="103" t="str">
        <f t="shared" si="6"/>
        <v>WEAPON_WARFARE_REINFORCE_ICON_243301</v>
      </c>
      <c r="G99" s="111" t="str">
        <f t="shared" si="4"/>
        <v>시가전 지형전투력을 SS로 강화</v>
      </c>
    </row>
  </sheetData>
  <phoneticPr fontId="5" type="noConversion"/>
  <conditionalFormatting sqref="A4:A99">
    <cfRule type="duplicateValues" dxfId="8" priority="1"/>
  </conditionalFormatting>
  <pageMargins left="0.7" right="0.7"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3"/>
  <sheetViews>
    <sheetView showGridLines="0" workbookViewId="0"/>
  </sheetViews>
  <sheetFormatPr defaultColWidth="14.44140625" defaultRowHeight="13.8" customHeight="1"/>
  <cols>
    <col min="1" max="1" width="8.6640625" style="9" customWidth="1"/>
    <col min="2" max="3" width="9.109375" style="9" customWidth="1"/>
    <col min="4" max="6" width="12" style="9" customWidth="1"/>
    <col min="7" max="26" width="8.6640625" style="9" customWidth="1"/>
    <col min="27" max="16384" width="14.44140625" style="9"/>
  </cols>
  <sheetData>
    <row r="1" spans="1:6" ht="13.8" customHeight="1">
      <c r="A1" s="6" t="s">
        <v>8</v>
      </c>
      <c r="B1" s="6" t="s">
        <v>82</v>
      </c>
      <c r="C1" s="6" t="s">
        <v>84</v>
      </c>
      <c r="D1" s="6" t="s">
        <v>86</v>
      </c>
      <c r="E1" s="6" t="s">
        <v>89</v>
      </c>
      <c r="F1" s="6" t="s">
        <v>92</v>
      </c>
    </row>
    <row r="2" spans="1:6" ht="13.8" customHeight="1">
      <c r="A2" s="7" t="s">
        <v>9</v>
      </c>
      <c r="B2" s="7" t="s">
        <v>6500</v>
      </c>
      <c r="C2" s="7" t="s">
        <v>80</v>
      </c>
      <c r="D2" s="7" t="s">
        <v>87</v>
      </c>
      <c r="E2" s="7" t="s">
        <v>90</v>
      </c>
      <c r="F2" s="7" t="s">
        <v>93</v>
      </c>
    </row>
    <row r="3" spans="1:6" ht="13.8" customHeight="1">
      <c r="A3" s="8" t="s">
        <v>282</v>
      </c>
      <c r="B3" s="8" t="s">
        <v>282</v>
      </c>
      <c r="C3" s="8" t="s">
        <v>282</v>
      </c>
      <c r="D3" s="8" t="s">
        <v>282</v>
      </c>
      <c r="E3" s="8" t="s">
        <v>282</v>
      </c>
      <c r="F3" s="8" t="s">
        <v>282</v>
      </c>
    </row>
    <row r="4" spans="1:6" ht="13.8" customHeight="1">
      <c r="A4" s="101">
        <f t="shared" ref="A4:A35" si="0">B4*ID규칙_등급_단위+C4</f>
        <v>101</v>
      </c>
      <c r="B4" s="101">
        <v>1</v>
      </c>
      <c r="C4" s="101">
        <v>1</v>
      </c>
      <c r="D4" s="101">
        <v>25</v>
      </c>
      <c r="E4" s="101">
        <v>25</v>
      </c>
      <c r="F4" s="101">
        <v>4500</v>
      </c>
    </row>
    <row r="5" spans="1:6" ht="13.8" customHeight="1">
      <c r="A5" s="101">
        <f t="shared" si="0"/>
        <v>102</v>
      </c>
      <c r="B5" s="101">
        <v>1</v>
      </c>
      <c r="C5" s="101">
        <v>2</v>
      </c>
      <c r="D5" s="101">
        <v>30</v>
      </c>
      <c r="E5" s="101">
        <v>55</v>
      </c>
      <c r="F5" s="101">
        <v>5400</v>
      </c>
    </row>
    <row r="6" spans="1:6" ht="13.8" customHeight="1">
      <c r="A6" s="101">
        <f t="shared" si="0"/>
        <v>103</v>
      </c>
      <c r="B6" s="101">
        <v>1</v>
      </c>
      <c r="C6" s="101">
        <v>3</v>
      </c>
      <c r="D6" s="101">
        <v>35</v>
      </c>
      <c r="E6" s="101">
        <v>90</v>
      </c>
      <c r="F6" s="101">
        <v>6300</v>
      </c>
    </row>
    <row r="7" spans="1:6" ht="13.8" customHeight="1">
      <c r="A7" s="101">
        <f t="shared" si="0"/>
        <v>104</v>
      </c>
      <c r="B7" s="101">
        <v>1</v>
      </c>
      <c r="C7" s="101">
        <v>4</v>
      </c>
      <c r="D7" s="101">
        <v>40</v>
      </c>
      <c r="E7" s="101">
        <v>130</v>
      </c>
      <c r="F7" s="101">
        <v>7200</v>
      </c>
    </row>
    <row r="8" spans="1:6" ht="13.8" customHeight="1">
      <c r="A8" s="101">
        <f t="shared" si="0"/>
        <v>105</v>
      </c>
      <c r="B8" s="101">
        <v>1</v>
      </c>
      <c r="C8" s="101">
        <v>5</v>
      </c>
      <c r="D8" s="101">
        <v>45</v>
      </c>
      <c r="E8" s="101">
        <v>175</v>
      </c>
      <c r="F8" s="101">
        <v>8100</v>
      </c>
    </row>
    <row r="9" spans="1:6" ht="13.8" customHeight="1">
      <c r="A9" s="101">
        <f t="shared" si="0"/>
        <v>106</v>
      </c>
      <c r="B9" s="101">
        <v>1</v>
      </c>
      <c r="C9" s="101">
        <v>6</v>
      </c>
      <c r="D9" s="101">
        <v>50</v>
      </c>
      <c r="E9" s="101">
        <v>225</v>
      </c>
      <c r="F9" s="101">
        <v>9000</v>
      </c>
    </row>
    <row r="10" spans="1:6" ht="13.8" customHeight="1">
      <c r="A10" s="101">
        <f t="shared" si="0"/>
        <v>107</v>
      </c>
      <c r="B10" s="101">
        <v>1</v>
      </c>
      <c r="C10" s="101">
        <v>7</v>
      </c>
      <c r="D10" s="101">
        <v>55</v>
      </c>
      <c r="E10" s="101">
        <v>280</v>
      </c>
      <c r="F10" s="101">
        <v>9900</v>
      </c>
    </row>
    <row r="11" spans="1:6" ht="13.8" customHeight="1">
      <c r="A11" s="101">
        <f t="shared" si="0"/>
        <v>108</v>
      </c>
      <c r="B11" s="101">
        <v>1</v>
      </c>
      <c r="C11" s="101">
        <v>8</v>
      </c>
      <c r="D11" s="101">
        <v>60</v>
      </c>
      <c r="E11" s="101">
        <v>340</v>
      </c>
      <c r="F11" s="101">
        <v>10800</v>
      </c>
    </row>
    <row r="12" spans="1:6" ht="13.8" customHeight="1">
      <c r="A12" s="101">
        <f t="shared" si="0"/>
        <v>109</v>
      </c>
      <c r="B12" s="101">
        <v>1</v>
      </c>
      <c r="C12" s="101">
        <v>9</v>
      </c>
      <c r="D12" s="101">
        <v>65</v>
      </c>
      <c r="E12" s="101">
        <v>405</v>
      </c>
      <c r="F12" s="101">
        <v>11700</v>
      </c>
    </row>
    <row r="13" spans="1:6" ht="13.8" customHeight="1">
      <c r="A13" s="101">
        <f t="shared" si="0"/>
        <v>110</v>
      </c>
      <c r="B13" s="101">
        <v>1</v>
      </c>
      <c r="C13" s="101">
        <v>10</v>
      </c>
      <c r="D13" s="101">
        <v>70</v>
      </c>
      <c r="E13" s="101">
        <v>475</v>
      </c>
      <c r="F13" s="101">
        <v>12600</v>
      </c>
    </row>
    <row r="14" spans="1:6" ht="13.8" customHeight="1">
      <c r="A14" s="101">
        <f t="shared" si="0"/>
        <v>111</v>
      </c>
      <c r="B14" s="101">
        <v>1</v>
      </c>
      <c r="C14" s="101">
        <v>11</v>
      </c>
      <c r="D14" s="101">
        <v>80</v>
      </c>
      <c r="E14" s="101">
        <v>555</v>
      </c>
      <c r="F14" s="101">
        <v>14400</v>
      </c>
    </row>
    <row r="15" spans="1:6" ht="13.8" customHeight="1">
      <c r="A15" s="101">
        <f t="shared" si="0"/>
        <v>112</v>
      </c>
      <c r="B15" s="101">
        <v>1</v>
      </c>
      <c r="C15" s="101">
        <v>12</v>
      </c>
      <c r="D15" s="101">
        <v>90</v>
      </c>
      <c r="E15" s="101">
        <v>645</v>
      </c>
      <c r="F15" s="101">
        <v>16200</v>
      </c>
    </row>
    <row r="16" spans="1:6" ht="13.8" customHeight="1">
      <c r="A16" s="101">
        <f t="shared" si="0"/>
        <v>113</v>
      </c>
      <c r="B16" s="101">
        <v>1</v>
      </c>
      <c r="C16" s="101">
        <v>13</v>
      </c>
      <c r="D16" s="101">
        <v>100</v>
      </c>
      <c r="E16" s="101">
        <v>745</v>
      </c>
      <c r="F16" s="101">
        <v>18000</v>
      </c>
    </row>
    <row r="17" spans="1:6" ht="13.8" customHeight="1">
      <c r="A17" s="101">
        <f t="shared" si="0"/>
        <v>114</v>
      </c>
      <c r="B17" s="101">
        <v>1</v>
      </c>
      <c r="C17" s="101">
        <v>14</v>
      </c>
      <c r="D17" s="101">
        <v>110</v>
      </c>
      <c r="E17" s="101">
        <v>855</v>
      </c>
      <c r="F17" s="101">
        <v>19800</v>
      </c>
    </row>
    <row r="18" spans="1:6" ht="13.8" customHeight="1">
      <c r="A18" s="101">
        <f t="shared" si="0"/>
        <v>115</v>
      </c>
      <c r="B18" s="101">
        <v>1</v>
      </c>
      <c r="C18" s="101">
        <v>15</v>
      </c>
      <c r="D18" s="101">
        <v>120</v>
      </c>
      <c r="E18" s="101">
        <v>975</v>
      </c>
      <c r="F18" s="101">
        <v>21600</v>
      </c>
    </row>
    <row r="19" spans="1:6" ht="13.8" customHeight="1">
      <c r="A19" s="101">
        <f t="shared" si="0"/>
        <v>116</v>
      </c>
      <c r="B19" s="101">
        <v>1</v>
      </c>
      <c r="C19" s="101">
        <v>16</v>
      </c>
      <c r="D19" s="101">
        <v>130</v>
      </c>
      <c r="E19" s="101">
        <v>1105</v>
      </c>
      <c r="F19" s="101">
        <v>23400</v>
      </c>
    </row>
    <row r="20" spans="1:6" ht="13.8" customHeight="1">
      <c r="A20" s="101">
        <f t="shared" si="0"/>
        <v>117</v>
      </c>
      <c r="B20" s="101">
        <v>1</v>
      </c>
      <c r="C20" s="101">
        <v>17</v>
      </c>
      <c r="D20" s="101">
        <v>140</v>
      </c>
      <c r="E20" s="101">
        <v>1245</v>
      </c>
      <c r="F20" s="101">
        <v>25200</v>
      </c>
    </row>
    <row r="21" spans="1:6" ht="13.8" customHeight="1">
      <c r="A21" s="101">
        <f t="shared" si="0"/>
        <v>118</v>
      </c>
      <c r="B21" s="101">
        <v>1</v>
      </c>
      <c r="C21" s="101">
        <v>18</v>
      </c>
      <c r="D21" s="101">
        <v>150</v>
      </c>
      <c r="E21" s="101">
        <v>1395</v>
      </c>
      <c r="F21" s="101">
        <v>27000</v>
      </c>
    </row>
    <row r="22" spans="1:6" ht="13.8" customHeight="1">
      <c r="A22" s="101">
        <f t="shared" si="0"/>
        <v>119</v>
      </c>
      <c r="B22" s="101">
        <v>1</v>
      </c>
      <c r="C22" s="101">
        <v>19</v>
      </c>
      <c r="D22" s="101">
        <v>160</v>
      </c>
      <c r="E22" s="101">
        <v>1555</v>
      </c>
      <c r="F22" s="101">
        <v>28800</v>
      </c>
    </row>
    <row r="23" spans="1:6" ht="13.8" customHeight="1">
      <c r="A23" s="101">
        <f t="shared" si="0"/>
        <v>120</v>
      </c>
      <c r="B23" s="101">
        <v>1</v>
      </c>
      <c r="C23" s="101">
        <v>20</v>
      </c>
      <c r="D23" s="101">
        <v>170</v>
      </c>
      <c r="E23" s="101">
        <v>1725</v>
      </c>
      <c r="F23" s="101">
        <v>30600</v>
      </c>
    </row>
    <row r="24" spans="1:6" ht="13.8" customHeight="1">
      <c r="A24" s="101">
        <f t="shared" si="0"/>
        <v>121</v>
      </c>
      <c r="B24" s="101">
        <v>1</v>
      </c>
      <c r="C24" s="101">
        <v>21</v>
      </c>
      <c r="D24" s="101">
        <v>190</v>
      </c>
      <c r="E24" s="101">
        <v>1915</v>
      </c>
      <c r="F24" s="101">
        <v>34200</v>
      </c>
    </row>
    <row r="25" spans="1:6" ht="13.8" customHeight="1">
      <c r="A25" s="101">
        <f t="shared" si="0"/>
        <v>122</v>
      </c>
      <c r="B25" s="101">
        <v>1</v>
      </c>
      <c r="C25" s="101">
        <v>22</v>
      </c>
      <c r="D25" s="101">
        <v>210</v>
      </c>
      <c r="E25" s="101">
        <v>2125</v>
      </c>
      <c r="F25" s="101">
        <v>37800</v>
      </c>
    </row>
    <row r="26" spans="1:6" ht="13.8" customHeight="1">
      <c r="A26" s="101">
        <f t="shared" si="0"/>
        <v>123</v>
      </c>
      <c r="B26" s="101">
        <v>1</v>
      </c>
      <c r="C26" s="101">
        <v>23</v>
      </c>
      <c r="D26" s="101">
        <v>230</v>
      </c>
      <c r="E26" s="101">
        <v>2355</v>
      </c>
      <c r="F26" s="101">
        <v>41400</v>
      </c>
    </row>
    <row r="27" spans="1:6" ht="13.8" customHeight="1">
      <c r="A27" s="101">
        <f t="shared" si="0"/>
        <v>124</v>
      </c>
      <c r="B27" s="101">
        <v>1</v>
      </c>
      <c r="C27" s="101">
        <v>24</v>
      </c>
      <c r="D27" s="101">
        <v>250</v>
      </c>
      <c r="E27" s="101">
        <v>2605</v>
      </c>
      <c r="F27" s="101">
        <v>45000</v>
      </c>
    </row>
    <row r="28" spans="1:6" ht="13.8" customHeight="1">
      <c r="A28" s="101">
        <f t="shared" si="0"/>
        <v>125</v>
      </c>
      <c r="B28" s="101">
        <v>1</v>
      </c>
      <c r="C28" s="101">
        <v>25</v>
      </c>
      <c r="D28" s="101">
        <v>270</v>
      </c>
      <c r="E28" s="101">
        <v>2875</v>
      </c>
      <c r="F28" s="101">
        <v>48600</v>
      </c>
    </row>
    <row r="29" spans="1:6" ht="13.8" customHeight="1">
      <c r="A29" s="101">
        <f t="shared" si="0"/>
        <v>126</v>
      </c>
      <c r="B29" s="101">
        <v>1</v>
      </c>
      <c r="C29" s="101">
        <v>26</v>
      </c>
      <c r="D29" s="101">
        <v>310</v>
      </c>
      <c r="E29" s="101">
        <v>3185</v>
      </c>
      <c r="F29" s="101">
        <v>55800</v>
      </c>
    </row>
    <row r="30" spans="1:6" ht="13.8" customHeight="1">
      <c r="A30" s="101">
        <f t="shared" si="0"/>
        <v>127</v>
      </c>
      <c r="B30" s="101">
        <v>1</v>
      </c>
      <c r="C30" s="101">
        <v>27</v>
      </c>
      <c r="D30" s="101">
        <v>350</v>
      </c>
      <c r="E30" s="101">
        <v>3535</v>
      </c>
      <c r="F30" s="101">
        <v>63000</v>
      </c>
    </row>
    <row r="31" spans="1:6" ht="13.8" customHeight="1">
      <c r="A31" s="101">
        <f t="shared" si="0"/>
        <v>128</v>
      </c>
      <c r="B31" s="101">
        <v>1</v>
      </c>
      <c r="C31" s="101">
        <v>28</v>
      </c>
      <c r="D31" s="101">
        <v>390</v>
      </c>
      <c r="E31" s="101">
        <v>3925</v>
      </c>
      <c r="F31" s="101">
        <v>70200</v>
      </c>
    </row>
    <row r="32" spans="1:6" ht="13.8" customHeight="1">
      <c r="A32" s="101">
        <f t="shared" si="0"/>
        <v>129</v>
      </c>
      <c r="B32" s="101">
        <v>1</v>
      </c>
      <c r="C32" s="101">
        <v>29</v>
      </c>
      <c r="D32" s="101">
        <v>430</v>
      </c>
      <c r="E32" s="101">
        <v>4355</v>
      </c>
      <c r="F32" s="101">
        <v>77400</v>
      </c>
    </row>
    <row r="33" spans="1:6" ht="13.8" customHeight="1">
      <c r="A33" s="101">
        <f t="shared" si="0"/>
        <v>130</v>
      </c>
      <c r="B33" s="101">
        <v>1</v>
      </c>
      <c r="C33" s="101">
        <v>30</v>
      </c>
      <c r="D33" s="101">
        <v>470</v>
      </c>
      <c r="E33" s="101">
        <v>4825</v>
      </c>
      <c r="F33" s="101">
        <v>84600</v>
      </c>
    </row>
    <row r="34" spans="1:6" ht="13.8" customHeight="1">
      <c r="A34" s="101">
        <f t="shared" si="0"/>
        <v>231</v>
      </c>
      <c r="B34" s="101">
        <v>2</v>
      </c>
      <c r="C34" s="101">
        <v>31</v>
      </c>
      <c r="D34" s="101">
        <v>530</v>
      </c>
      <c r="E34" s="101">
        <v>5355</v>
      </c>
      <c r="F34" s="101">
        <v>95400</v>
      </c>
    </row>
    <row r="35" spans="1:6" ht="13.8" customHeight="1">
      <c r="A35" s="101">
        <f t="shared" si="0"/>
        <v>232</v>
      </c>
      <c r="B35" s="101">
        <v>2</v>
      </c>
      <c r="C35" s="101">
        <v>32</v>
      </c>
      <c r="D35" s="101">
        <v>590</v>
      </c>
      <c r="E35" s="101">
        <v>5945</v>
      </c>
      <c r="F35" s="101">
        <v>106200</v>
      </c>
    </row>
    <row r="36" spans="1:6" ht="13.8" customHeight="1">
      <c r="A36" s="101">
        <f t="shared" ref="A36:A53" si="1">B36*ID규칙_등급_단위+C36</f>
        <v>233</v>
      </c>
      <c r="B36" s="101">
        <v>2</v>
      </c>
      <c r="C36" s="101">
        <v>33</v>
      </c>
      <c r="D36" s="101">
        <v>650</v>
      </c>
      <c r="E36" s="101">
        <v>6595</v>
      </c>
      <c r="F36" s="101">
        <v>117000</v>
      </c>
    </row>
    <row r="37" spans="1:6" ht="13.8" customHeight="1">
      <c r="A37" s="101">
        <f t="shared" si="1"/>
        <v>234</v>
      </c>
      <c r="B37" s="101">
        <v>2</v>
      </c>
      <c r="C37" s="101">
        <v>34</v>
      </c>
      <c r="D37" s="101">
        <v>710</v>
      </c>
      <c r="E37" s="101">
        <v>7305</v>
      </c>
      <c r="F37" s="101">
        <v>127800</v>
      </c>
    </row>
    <row r="38" spans="1:6" ht="13.8" customHeight="1">
      <c r="A38" s="101">
        <f t="shared" si="1"/>
        <v>235</v>
      </c>
      <c r="B38" s="101">
        <v>2</v>
      </c>
      <c r="C38" s="101">
        <v>35</v>
      </c>
      <c r="D38" s="101">
        <v>770</v>
      </c>
      <c r="E38" s="101">
        <v>8075</v>
      </c>
      <c r="F38" s="101">
        <v>138600</v>
      </c>
    </row>
    <row r="39" spans="1:6" ht="13.8" customHeight="1">
      <c r="A39" s="101">
        <f t="shared" si="1"/>
        <v>236</v>
      </c>
      <c r="B39" s="101">
        <v>2</v>
      </c>
      <c r="C39" s="101">
        <v>36</v>
      </c>
      <c r="D39" s="101">
        <v>830</v>
      </c>
      <c r="E39" s="101">
        <v>8905</v>
      </c>
      <c r="F39" s="101">
        <v>149400</v>
      </c>
    </row>
    <row r="40" spans="1:6" ht="13.8" customHeight="1">
      <c r="A40" s="101">
        <f t="shared" si="1"/>
        <v>237</v>
      </c>
      <c r="B40" s="101">
        <v>2</v>
      </c>
      <c r="C40" s="101">
        <v>37</v>
      </c>
      <c r="D40" s="101">
        <v>890</v>
      </c>
      <c r="E40" s="101">
        <v>9795</v>
      </c>
      <c r="F40" s="101">
        <v>160200</v>
      </c>
    </row>
    <row r="41" spans="1:6" ht="13.8" customHeight="1">
      <c r="A41" s="101">
        <f t="shared" si="1"/>
        <v>238</v>
      </c>
      <c r="B41" s="101">
        <v>2</v>
      </c>
      <c r="C41" s="101">
        <v>38</v>
      </c>
      <c r="D41" s="101">
        <v>950</v>
      </c>
      <c r="E41" s="101">
        <v>10745</v>
      </c>
      <c r="F41" s="101">
        <v>171000</v>
      </c>
    </row>
    <row r="42" spans="1:6" ht="13.8" customHeight="1">
      <c r="A42" s="101">
        <f t="shared" si="1"/>
        <v>239</v>
      </c>
      <c r="B42" s="101">
        <v>2</v>
      </c>
      <c r="C42" s="101">
        <v>39</v>
      </c>
      <c r="D42" s="101">
        <v>1010</v>
      </c>
      <c r="E42" s="101">
        <v>11755</v>
      </c>
      <c r="F42" s="101">
        <v>181800</v>
      </c>
    </row>
    <row r="43" spans="1:6" ht="13.8" customHeight="1">
      <c r="A43" s="101">
        <f t="shared" si="1"/>
        <v>340</v>
      </c>
      <c r="B43" s="101">
        <v>3</v>
      </c>
      <c r="C43" s="101">
        <v>40</v>
      </c>
      <c r="D43" s="101">
        <v>1070</v>
      </c>
      <c r="E43" s="101">
        <v>12825</v>
      </c>
      <c r="F43" s="101">
        <v>192600</v>
      </c>
    </row>
    <row r="44" spans="1:6" ht="13.8" customHeight="1">
      <c r="A44" s="101">
        <f t="shared" si="1"/>
        <v>341</v>
      </c>
      <c r="B44" s="101">
        <v>3</v>
      </c>
      <c r="C44" s="101">
        <v>41</v>
      </c>
      <c r="D44" s="101">
        <v>1155</v>
      </c>
      <c r="E44" s="101">
        <v>13980</v>
      </c>
      <c r="F44" s="101">
        <v>203400</v>
      </c>
    </row>
    <row r="45" spans="1:6" ht="13.8" customHeight="1">
      <c r="A45" s="101">
        <f t="shared" si="1"/>
        <v>342</v>
      </c>
      <c r="B45" s="101">
        <v>3</v>
      </c>
      <c r="C45" s="101">
        <v>42</v>
      </c>
      <c r="D45" s="101">
        <v>1240</v>
      </c>
      <c r="E45" s="101">
        <v>15220</v>
      </c>
      <c r="F45" s="101">
        <v>214200</v>
      </c>
    </row>
    <row r="46" spans="1:6" ht="13.8" customHeight="1">
      <c r="A46" s="101">
        <f t="shared" si="1"/>
        <v>343</v>
      </c>
      <c r="B46" s="101">
        <v>3</v>
      </c>
      <c r="C46" s="101">
        <v>43</v>
      </c>
      <c r="D46" s="101">
        <v>1325</v>
      </c>
      <c r="E46" s="101">
        <v>16545</v>
      </c>
      <c r="F46" s="101">
        <v>225000</v>
      </c>
    </row>
    <row r="47" spans="1:6" ht="13.8" customHeight="1">
      <c r="A47" s="101">
        <f t="shared" si="1"/>
        <v>344</v>
      </c>
      <c r="B47" s="101">
        <v>3</v>
      </c>
      <c r="C47" s="101">
        <v>44</v>
      </c>
      <c r="D47" s="101">
        <v>1410</v>
      </c>
      <c r="E47" s="101">
        <v>17955</v>
      </c>
      <c r="F47" s="101">
        <v>235800</v>
      </c>
    </row>
    <row r="48" spans="1:6" ht="13.8" customHeight="1">
      <c r="A48" s="101">
        <f t="shared" si="1"/>
        <v>345</v>
      </c>
      <c r="B48" s="101">
        <v>3</v>
      </c>
      <c r="C48" s="101">
        <v>45</v>
      </c>
      <c r="D48" s="101">
        <v>1495</v>
      </c>
      <c r="E48" s="101">
        <v>19450</v>
      </c>
      <c r="F48" s="101">
        <v>246600</v>
      </c>
    </row>
    <row r="49" spans="1:6" ht="13.8" customHeight="1">
      <c r="A49" s="101">
        <f t="shared" si="1"/>
        <v>346</v>
      </c>
      <c r="B49" s="101">
        <v>3</v>
      </c>
      <c r="C49" s="101">
        <v>46</v>
      </c>
      <c r="D49" s="101">
        <v>1580</v>
      </c>
      <c r="E49" s="101">
        <v>21030</v>
      </c>
      <c r="F49" s="101">
        <v>257400</v>
      </c>
    </row>
    <row r="50" spans="1:6" ht="13.8" customHeight="1">
      <c r="A50" s="101">
        <f t="shared" si="1"/>
        <v>347</v>
      </c>
      <c r="B50" s="101">
        <v>3</v>
      </c>
      <c r="C50" s="101">
        <v>47</v>
      </c>
      <c r="D50" s="101">
        <v>1665</v>
      </c>
      <c r="E50" s="101">
        <v>22695</v>
      </c>
      <c r="F50" s="101">
        <v>268200</v>
      </c>
    </row>
    <row r="51" spans="1:6" ht="13.8" customHeight="1">
      <c r="A51" s="101">
        <f t="shared" si="1"/>
        <v>348</v>
      </c>
      <c r="B51" s="101">
        <v>3</v>
      </c>
      <c r="C51" s="101">
        <v>48</v>
      </c>
      <c r="D51" s="101">
        <v>1750</v>
      </c>
      <c r="E51" s="101">
        <v>24445</v>
      </c>
      <c r="F51" s="101">
        <v>279000</v>
      </c>
    </row>
    <row r="52" spans="1:6" ht="13.8" customHeight="1">
      <c r="A52" s="101">
        <f t="shared" si="1"/>
        <v>349</v>
      </c>
      <c r="B52" s="101">
        <v>3</v>
      </c>
      <c r="C52" s="101">
        <v>49</v>
      </c>
      <c r="D52" s="101">
        <v>1835</v>
      </c>
      <c r="E52" s="101">
        <v>26280</v>
      </c>
      <c r="F52" s="101">
        <v>289800</v>
      </c>
    </row>
    <row r="53" spans="1:6" ht="13.8" customHeight="1">
      <c r="A53" s="101">
        <f t="shared" si="1"/>
        <v>350</v>
      </c>
      <c r="B53" s="101">
        <v>3</v>
      </c>
      <c r="C53" s="101">
        <v>50</v>
      </c>
      <c r="D53" s="101">
        <v>0</v>
      </c>
      <c r="E53" s="101">
        <v>0</v>
      </c>
      <c r="F53" s="101">
        <v>0</v>
      </c>
    </row>
  </sheetData>
  <phoneticPr fontId="5" type="noConversion"/>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92A3-6460-4295-97B5-38A2CE598F4F}">
  <sheetPr>
    <tabColor theme="7" tint="0.59999389629810485"/>
  </sheetPr>
  <dimension ref="A1:Q99"/>
  <sheetViews>
    <sheetView showGridLines="0" workbookViewId="0">
      <pane ySplit="3" topLeftCell="A4" activePane="bottomLeft" state="frozen"/>
      <selection pane="bottomLeft"/>
    </sheetView>
  </sheetViews>
  <sheetFormatPr defaultColWidth="14.44140625" defaultRowHeight="13.8" customHeight="1"/>
  <cols>
    <col min="1" max="1" width="8.88671875" style="9" customWidth="1"/>
    <col min="2" max="2" width="15.21875" style="9" customWidth="1"/>
    <col min="3" max="3" width="8.77734375" style="9" customWidth="1"/>
    <col min="4" max="4" width="11.44140625" style="5" customWidth="1"/>
    <col min="5" max="5" width="8.77734375" style="5" customWidth="1"/>
    <col min="6" max="6" width="10.109375" style="5" bestFit="1" customWidth="1"/>
    <col min="7" max="7" width="13.5546875" style="5" bestFit="1" customWidth="1"/>
    <col min="8" max="9" width="12.6640625" style="5" bestFit="1" customWidth="1"/>
    <col min="10" max="10" width="14.44140625" style="5" bestFit="1" customWidth="1"/>
    <col min="11" max="11" width="18.33203125" style="5" bestFit="1" customWidth="1"/>
    <col min="12" max="12" width="16.33203125" style="5" bestFit="1" customWidth="1"/>
    <col min="13" max="13" width="14.109375" style="9" bestFit="1" customWidth="1"/>
    <col min="14" max="14" width="19.44140625" style="9" bestFit="1" customWidth="1"/>
    <col min="15" max="15" width="21" style="9" bestFit="1" customWidth="1"/>
    <col min="16" max="16" width="21.44140625" style="9" bestFit="1" customWidth="1"/>
    <col min="17" max="39" width="8.6640625" style="9" customWidth="1"/>
    <col min="40" max="16384" width="14.44140625" style="9"/>
  </cols>
  <sheetData>
    <row r="1" spans="1:17" ht="13.8" customHeight="1">
      <c r="A1" s="6" t="s">
        <v>8</v>
      </c>
      <c r="B1" s="6" t="s">
        <v>281</v>
      </c>
      <c r="C1" s="6" t="s">
        <v>2211</v>
      </c>
      <c r="D1" s="6" t="s">
        <v>2236</v>
      </c>
      <c r="E1" s="6" t="s">
        <v>6498</v>
      </c>
      <c r="F1" s="6" t="s">
        <v>6810</v>
      </c>
      <c r="G1" s="6" t="s">
        <v>6501</v>
      </c>
      <c r="H1" s="6" t="s">
        <v>2207</v>
      </c>
      <c r="I1" s="6" t="s">
        <v>2208</v>
      </c>
      <c r="J1" s="6" t="s">
        <v>13403</v>
      </c>
      <c r="K1" s="6" t="s">
        <v>6506</v>
      </c>
      <c r="L1" s="6" t="s">
        <v>6509</v>
      </c>
      <c r="M1" s="6" t="s">
        <v>2212</v>
      </c>
      <c r="N1" s="6" t="s">
        <v>3029</v>
      </c>
      <c r="O1" s="6" t="s">
        <v>50</v>
      </c>
      <c r="P1" s="6" t="s">
        <v>2188</v>
      </c>
    </row>
    <row r="2" spans="1:17" ht="13.8" customHeight="1">
      <c r="A2" s="7" t="s">
        <v>9</v>
      </c>
      <c r="B2" s="7" t="s">
        <v>51</v>
      </c>
      <c r="C2" s="7" t="s">
        <v>2234</v>
      </c>
      <c r="D2" s="7" t="s">
        <v>2237</v>
      </c>
      <c r="E2" s="7" t="s">
        <v>6500</v>
      </c>
      <c r="F2" s="7" t="s">
        <v>3350</v>
      </c>
      <c r="G2" s="7" t="s">
        <v>6503</v>
      </c>
      <c r="H2" s="7" t="s">
        <v>2210</v>
      </c>
      <c r="I2" s="7" t="s">
        <v>2209</v>
      </c>
      <c r="J2" s="7" t="s">
        <v>6505</v>
      </c>
      <c r="K2" s="7" t="s">
        <v>6508</v>
      </c>
      <c r="L2" s="7" t="s">
        <v>6511</v>
      </c>
      <c r="M2" s="7" t="s">
        <v>2213</v>
      </c>
      <c r="N2" s="7" t="s">
        <v>3030</v>
      </c>
      <c r="O2" s="7" t="s">
        <v>51</v>
      </c>
      <c r="P2" s="7" t="s">
        <v>2189</v>
      </c>
    </row>
    <row r="3" spans="1:17" ht="13.8" customHeight="1">
      <c r="A3" s="8" t="s">
        <v>282</v>
      </c>
      <c r="B3" s="8" t="s">
        <v>283</v>
      </c>
      <c r="C3" s="8" t="s">
        <v>282</v>
      </c>
      <c r="D3" s="8" t="s">
        <v>282</v>
      </c>
      <c r="E3" s="8" t="s">
        <v>282</v>
      </c>
      <c r="F3" s="8" t="s">
        <v>282</v>
      </c>
      <c r="G3" s="8" t="s">
        <v>282</v>
      </c>
      <c r="H3" s="8" t="s">
        <v>282</v>
      </c>
      <c r="I3" s="8" t="s">
        <v>282</v>
      </c>
      <c r="J3" s="8" t="s">
        <v>282</v>
      </c>
      <c r="K3" s="8" t="s">
        <v>282</v>
      </c>
      <c r="L3" s="8" t="s">
        <v>282</v>
      </c>
      <c r="M3" s="8" t="s">
        <v>282</v>
      </c>
      <c r="N3" s="8" t="s">
        <v>282</v>
      </c>
      <c r="O3" s="8" t="s">
        <v>284</v>
      </c>
      <c r="P3" s="8" t="s">
        <v>284</v>
      </c>
    </row>
    <row r="4" spans="1:17" ht="13.8" customHeight="1">
      <c r="A4" s="101">
        <f>C4*ID규칙_학생_역할_단위+D4*ID규칙_학생_상세_역할_단위+E4*ID규칙_학생_등급_단위+COUNTIF($C$4:C4,C4)</f>
        <v>11301</v>
      </c>
      <c r="B4" s="100" t="s">
        <v>286</v>
      </c>
      <c r="C4" s="101">
        <v>1</v>
      </c>
      <c r="D4" s="101">
        <v>1</v>
      </c>
      <c r="E4" s="101">
        <v>3</v>
      </c>
      <c r="F4" s="101">
        <v>81</v>
      </c>
      <c r="G4" s="101">
        <v>2</v>
      </c>
      <c r="H4" s="101">
        <v>1</v>
      </c>
      <c r="I4" s="101">
        <v>1</v>
      </c>
      <c r="J4" s="101">
        <v>2</v>
      </c>
      <c r="K4" s="101">
        <v>4</v>
      </c>
      <c r="L4" s="101">
        <v>6</v>
      </c>
      <c r="M4" s="101">
        <f>C4*10000+D4*1000+E4*100+COUNTIF($C$4:C4,C4)</f>
        <v>11301</v>
      </c>
      <c r="N4" s="101">
        <f>IFERROR(VLOOKUP(B4,STUDENT_UNIQUE_ITEM!$C:$D,2,0),0)</f>
        <v>11301</v>
      </c>
      <c r="O4" s="101" t="str">
        <f t="shared" ref="O4:O35" si="0">"STUDENT_NAME_"&amp;A4</f>
        <v>STUDENT_NAME_11301</v>
      </c>
      <c r="P4" s="101" t="str">
        <f t="shared" ref="P4:P35" si="1">"STUDENT_IMAGE_"&amp;A4</f>
        <v>STUDENT_IMAGE_11301</v>
      </c>
      <c r="Q4" s="5"/>
    </row>
    <row r="5" spans="1:17" ht="13.8" customHeight="1">
      <c r="A5" s="101">
        <f>C5*ID규칙_학생_역할_단위+D5*ID규칙_학생_상세_역할_단위+E5*ID규칙_학생_등급_단위+COUNTIF($C$4:C5,C5)</f>
        <v>12302</v>
      </c>
      <c r="B5" s="100" t="s">
        <v>288</v>
      </c>
      <c r="C5" s="101">
        <v>1</v>
      </c>
      <c r="D5" s="101">
        <v>2</v>
      </c>
      <c r="E5" s="101">
        <v>3</v>
      </c>
      <c r="F5" s="101">
        <v>81</v>
      </c>
      <c r="G5" s="101">
        <v>1</v>
      </c>
      <c r="H5" s="101">
        <v>2</v>
      </c>
      <c r="I5" s="101">
        <v>2</v>
      </c>
      <c r="J5" s="101">
        <v>6</v>
      </c>
      <c r="K5" s="101">
        <v>2</v>
      </c>
      <c r="L5" s="101">
        <v>4</v>
      </c>
      <c r="M5" s="101">
        <f>C5*10000+D5*1000+E5*100+COUNTIF($C$4:C5,C5)</f>
        <v>12302</v>
      </c>
      <c r="N5" s="101">
        <f>IFERROR(VLOOKUP(B5,STUDENT_UNIQUE_ITEM!$C:$D,2,0),0)</f>
        <v>0</v>
      </c>
      <c r="O5" s="101" t="str">
        <f t="shared" si="0"/>
        <v>STUDENT_NAME_12302</v>
      </c>
      <c r="P5" s="101" t="str">
        <f t="shared" si="1"/>
        <v>STUDENT_IMAGE_12302</v>
      </c>
      <c r="Q5" s="5"/>
    </row>
    <row r="6" spans="1:17" ht="13.8" customHeight="1">
      <c r="A6" s="101">
        <f>C6*ID규칙_학생_역할_단위+D6*ID규칙_학생_상세_역할_단위+E6*ID규칙_학생_등급_단위+COUNTIF($C$4:C6,C6)</f>
        <v>11203</v>
      </c>
      <c r="B6" s="100" t="s">
        <v>290</v>
      </c>
      <c r="C6" s="101">
        <v>1</v>
      </c>
      <c r="D6" s="101">
        <v>1</v>
      </c>
      <c r="E6" s="101">
        <v>2</v>
      </c>
      <c r="F6" s="101">
        <v>81</v>
      </c>
      <c r="G6" s="101">
        <v>2</v>
      </c>
      <c r="H6" s="101">
        <v>1</v>
      </c>
      <c r="I6" s="101">
        <v>1</v>
      </c>
      <c r="J6" s="101">
        <v>3</v>
      </c>
      <c r="K6" s="101">
        <v>6</v>
      </c>
      <c r="L6" s="101">
        <v>3</v>
      </c>
      <c r="M6" s="101">
        <f>C6*10000+D6*1000+E6*100+COUNTIF($C$4:C6,C6)</f>
        <v>11203</v>
      </c>
      <c r="N6" s="101">
        <f>IFERROR(VLOOKUP(B6,STUDENT_UNIQUE_ITEM!$C:$D,2,0),0)</f>
        <v>0</v>
      </c>
      <c r="O6" s="101" t="str">
        <f t="shared" si="0"/>
        <v>STUDENT_NAME_11203</v>
      </c>
      <c r="P6" s="101" t="str">
        <f t="shared" si="1"/>
        <v>STUDENT_IMAGE_11203</v>
      </c>
      <c r="Q6" s="5"/>
    </row>
    <row r="7" spans="1:17" ht="13.8" customHeight="1">
      <c r="A7" s="101">
        <f>C7*ID규칙_학생_역할_단위+D7*ID규칙_학생_상세_역할_단위+E7*ID규칙_학생_등급_단위+COUNTIF($C$4:C7,C7)</f>
        <v>11204</v>
      </c>
      <c r="B7" s="100" t="s">
        <v>292</v>
      </c>
      <c r="C7" s="101">
        <v>1</v>
      </c>
      <c r="D7" s="101">
        <v>1</v>
      </c>
      <c r="E7" s="101">
        <v>2</v>
      </c>
      <c r="F7" s="101">
        <v>81</v>
      </c>
      <c r="G7" s="101">
        <v>3</v>
      </c>
      <c r="H7" s="101">
        <v>2</v>
      </c>
      <c r="I7" s="101">
        <v>2</v>
      </c>
      <c r="J7" s="101">
        <v>3</v>
      </c>
      <c r="K7" s="101">
        <v>3</v>
      </c>
      <c r="L7" s="101">
        <v>6</v>
      </c>
      <c r="M7" s="101">
        <f>C7*10000+D7*1000+E7*100+COUNTIF($C$4:C7,C7)</f>
        <v>11204</v>
      </c>
      <c r="N7" s="101">
        <f>IFERROR(VLOOKUP(B7,STUDENT_UNIQUE_ITEM!$C:$D,2,0),0)</f>
        <v>0</v>
      </c>
      <c r="O7" s="101" t="str">
        <f t="shared" si="0"/>
        <v>STUDENT_NAME_11204</v>
      </c>
      <c r="P7" s="101" t="str">
        <f t="shared" si="1"/>
        <v>STUDENT_IMAGE_11204</v>
      </c>
      <c r="Q7" s="5"/>
    </row>
    <row r="8" spans="1:17" ht="13.8" customHeight="1">
      <c r="A8" s="101">
        <f>C8*ID규칙_학생_역할_단위+D8*ID규칙_학생_상세_역할_단위+E8*ID규칙_학생_등급_단위+COUNTIF($C$4:C8,C8)</f>
        <v>23201</v>
      </c>
      <c r="B8" s="100" t="s">
        <v>294</v>
      </c>
      <c r="C8" s="101">
        <v>2</v>
      </c>
      <c r="D8" s="101">
        <v>3</v>
      </c>
      <c r="E8" s="101">
        <v>2</v>
      </c>
      <c r="F8" s="101">
        <v>81</v>
      </c>
      <c r="G8" s="101">
        <v>3</v>
      </c>
      <c r="H8" s="101">
        <v>2</v>
      </c>
      <c r="I8" s="101">
        <v>1</v>
      </c>
      <c r="J8" s="101">
        <v>6</v>
      </c>
      <c r="K8" s="101">
        <v>3</v>
      </c>
      <c r="L8" s="101">
        <v>3</v>
      </c>
      <c r="M8" s="101">
        <f>C8*10000+D8*1000+E8*100+COUNTIF($C$4:C8,C8)</f>
        <v>23201</v>
      </c>
      <c r="N8" s="101">
        <f>IFERROR(VLOOKUP(B8,STUDENT_UNIQUE_ITEM!$C:$D,2,0),0)</f>
        <v>0</v>
      </c>
      <c r="O8" s="101" t="str">
        <f t="shared" si="0"/>
        <v>STUDENT_NAME_23201</v>
      </c>
      <c r="P8" s="101" t="str">
        <f t="shared" si="1"/>
        <v>STUDENT_IMAGE_23201</v>
      </c>
      <c r="Q8" s="5"/>
    </row>
    <row r="9" spans="1:17" ht="13.8" customHeight="1">
      <c r="A9" s="101">
        <f>C9*ID규칙_학생_역할_단위+D9*ID규칙_학생_상세_역할_단위+E9*ID규칙_학생_등급_단위+COUNTIF($C$4:C9,C9)</f>
        <v>11305</v>
      </c>
      <c r="B9" s="100" t="s">
        <v>296</v>
      </c>
      <c r="C9" s="101">
        <v>1</v>
      </c>
      <c r="D9" s="101">
        <v>1</v>
      </c>
      <c r="E9" s="101">
        <v>3</v>
      </c>
      <c r="F9" s="101">
        <v>81</v>
      </c>
      <c r="G9" s="101">
        <v>3</v>
      </c>
      <c r="H9" s="101">
        <v>1</v>
      </c>
      <c r="I9" s="101">
        <v>1</v>
      </c>
      <c r="J9" s="101">
        <v>2</v>
      </c>
      <c r="K9" s="101">
        <v>4</v>
      </c>
      <c r="L9" s="101">
        <v>6</v>
      </c>
      <c r="M9" s="101">
        <f>C9*10000+D9*1000+E9*100+COUNTIF($C$4:C9,C9)</f>
        <v>11305</v>
      </c>
      <c r="N9" s="101">
        <f>IFERROR(VLOOKUP(B9,STUDENT_UNIQUE_ITEM!$C:$D,2,0),0)</f>
        <v>11305</v>
      </c>
      <c r="O9" s="101" t="str">
        <f t="shared" si="0"/>
        <v>STUDENT_NAME_11305</v>
      </c>
      <c r="P9" s="101" t="str">
        <f t="shared" si="1"/>
        <v>STUDENT_IMAGE_11305</v>
      </c>
      <c r="Q9" s="5"/>
    </row>
    <row r="10" spans="1:17" ht="13.8" customHeight="1">
      <c r="A10" s="101">
        <f>C10*ID규칙_학생_역할_단위+D10*ID규칙_학생_상세_역할_단위+E10*ID규칙_학생_등급_단위+COUNTIF($C$4:C10,C10)</f>
        <v>11206</v>
      </c>
      <c r="B10" s="100" t="s">
        <v>298</v>
      </c>
      <c r="C10" s="101">
        <v>1</v>
      </c>
      <c r="D10" s="101">
        <v>1</v>
      </c>
      <c r="E10" s="101">
        <v>2</v>
      </c>
      <c r="F10" s="101">
        <v>81</v>
      </c>
      <c r="G10" s="101">
        <v>3</v>
      </c>
      <c r="H10" s="101">
        <v>1</v>
      </c>
      <c r="I10" s="101">
        <v>1</v>
      </c>
      <c r="J10" s="101">
        <v>3</v>
      </c>
      <c r="K10" s="101">
        <v>3</v>
      </c>
      <c r="L10" s="101">
        <v>6</v>
      </c>
      <c r="M10" s="101">
        <f>C10*10000+D10*1000+E10*100+COUNTIF($C$4:C10,C10)</f>
        <v>11206</v>
      </c>
      <c r="N10" s="101">
        <f>IFERROR(VLOOKUP(B10,STUDENT_UNIQUE_ITEM!$C:$D,2,0),0)</f>
        <v>0</v>
      </c>
      <c r="O10" s="101" t="str">
        <f t="shared" si="0"/>
        <v>STUDENT_NAME_11206</v>
      </c>
      <c r="P10" s="101" t="str">
        <f t="shared" si="1"/>
        <v>STUDENT_IMAGE_11206</v>
      </c>
    </row>
    <row r="11" spans="1:17" ht="13.8" customHeight="1">
      <c r="A11" s="101">
        <f>C11*ID규칙_학생_역할_단위+D11*ID규칙_학생_상세_역할_단위+E11*ID규칙_학생_등급_단위+COUNTIF($C$4:C11,C11)</f>
        <v>14207</v>
      </c>
      <c r="B11" s="100" t="s">
        <v>300</v>
      </c>
      <c r="C11" s="101">
        <v>1</v>
      </c>
      <c r="D11" s="101">
        <v>4</v>
      </c>
      <c r="E11" s="101">
        <v>2</v>
      </c>
      <c r="F11" s="101">
        <v>81</v>
      </c>
      <c r="G11" s="101">
        <v>1</v>
      </c>
      <c r="H11" s="101">
        <v>1</v>
      </c>
      <c r="I11" s="101">
        <v>2</v>
      </c>
      <c r="J11" s="101">
        <v>3</v>
      </c>
      <c r="K11" s="101">
        <v>6</v>
      </c>
      <c r="L11" s="101">
        <v>3</v>
      </c>
      <c r="M11" s="101">
        <f>C11*10000+D11*1000+E11*100+COUNTIF($C$4:C11,C11)</f>
        <v>14207</v>
      </c>
      <c r="N11" s="101">
        <f>IFERROR(VLOOKUP(B11,STUDENT_UNIQUE_ITEM!$C:$D,2,0),0)</f>
        <v>0</v>
      </c>
      <c r="O11" s="101" t="str">
        <f t="shared" si="0"/>
        <v>STUDENT_NAME_14207</v>
      </c>
      <c r="P11" s="101" t="str">
        <f t="shared" si="1"/>
        <v>STUDENT_IMAGE_14207</v>
      </c>
    </row>
    <row r="12" spans="1:17" ht="13.8" customHeight="1">
      <c r="A12" s="101">
        <f>C12*ID규칙_학생_역할_단위+D12*ID규칙_학생_상세_역할_단위+E12*ID규칙_학생_등급_단위+COUNTIF($C$4:C12,C12)</f>
        <v>11108</v>
      </c>
      <c r="B12" s="100" t="s">
        <v>302</v>
      </c>
      <c r="C12" s="101">
        <v>1</v>
      </c>
      <c r="D12" s="101">
        <v>1</v>
      </c>
      <c r="E12" s="101">
        <v>1</v>
      </c>
      <c r="F12" s="101">
        <v>81</v>
      </c>
      <c r="G12" s="101">
        <v>1</v>
      </c>
      <c r="H12" s="101">
        <v>1</v>
      </c>
      <c r="I12" s="101">
        <v>1</v>
      </c>
      <c r="J12" s="101">
        <v>5</v>
      </c>
      <c r="K12" s="101">
        <v>4</v>
      </c>
      <c r="L12" s="101">
        <v>3</v>
      </c>
      <c r="M12" s="101">
        <f>C12*10000+D12*1000+E12*100+COUNTIF($C$4:C12,C12)</f>
        <v>11108</v>
      </c>
      <c r="N12" s="101">
        <f>IFERROR(VLOOKUP(B12,STUDENT_UNIQUE_ITEM!$C:$D,2,0),0)</f>
        <v>0</v>
      </c>
      <c r="O12" s="101" t="str">
        <f t="shared" si="0"/>
        <v>STUDENT_NAME_11108</v>
      </c>
      <c r="P12" s="101" t="str">
        <f t="shared" si="1"/>
        <v>STUDENT_IMAGE_11108</v>
      </c>
    </row>
    <row r="13" spans="1:17" ht="13.8" customHeight="1">
      <c r="A13" s="101">
        <f>C13*ID규칙_학생_역할_단위+D13*ID규칙_학생_상세_역할_단위+E13*ID규칙_학생_등급_단위+COUNTIF($C$4:C13,C13)</f>
        <v>11309</v>
      </c>
      <c r="B13" s="100" t="s">
        <v>304</v>
      </c>
      <c r="C13" s="101">
        <v>1</v>
      </c>
      <c r="D13" s="101">
        <v>1</v>
      </c>
      <c r="E13" s="101">
        <v>3</v>
      </c>
      <c r="F13" s="101">
        <v>81</v>
      </c>
      <c r="G13" s="101">
        <v>3</v>
      </c>
      <c r="H13" s="101">
        <v>1</v>
      </c>
      <c r="I13" s="101">
        <v>2</v>
      </c>
      <c r="J13" s="101">
        <v>2</v>
      </c>
      <c r="K13" s="101">
        <v>6</v>
      </c>
      <c r="L13" s="101">
        <v>6</v>
      </c>
      <c r="M13" s="101">
        <f>C13*10000+D13*1000+E13*100+COUNTIF($C$4:C13,C13)</f>
        <v>11309</v>
      </c>
      <c r="N13" s="101">
        <f>IFERROR(VLOOKUP(B13,STUDENT_UNIQUE_ITEM!$C:$D,2,0),0)</f>
        <v>11309</v>
      </c>
      <c r="O13" s="101" t="str">
        <f t="shared" si="0"/>
        <v>STUDENT_NAME_11309</v>
      </c>
      <c r="P13" s="101" t="str">
        <f t="shared" si="1"/>
        <v>STUDENT_IMAGE_11309</v>
      </c>
    </row>
    <row r="14" spans="1:17" ht="13.8" customHeight="1">
      <c r="A14" s="101">
        <f>C14*ID규칙_학생_역할_단위+D14*ID규칙_학생_상세_역할_단위+E14*ID규칙_학생_등급_단위+COUNTIF($C$4:C14,C14)</f>
        <v>24302</v>
      </c>
      <c r="B14" s="100" t="s">
        <v>306</v>
      </c>
      <c r="C14" s="101">
        <v>2</v>
      </c>
      <c r="D14" s="101">
        <v>4</v>
      </c>
      <c r="E14" s="101">
        <v>3</v>
      </c>
      <c r="F14" s="101">
        <v>81</v>
      </c>
      <c r="G14" s="101">
        <v>3</v>
      </c>
      <c r="H14" s="101">
        <v>3</v>
      </c>
      <c r="I14" s="101">
        <v>2</v>
      </c>
      <c r="J14" s="101">
        <v>6</v>
      </c>
      <c r="K14" s="101">
        <v>4</v>
      </c>
      <c r="L14" s="101">
        <v>2</v>
      </c>
      <c r="M14" s="101">
        <f>C14*10000+D14*1000+E14*100+COUNTIF($C$4:C14,C14)</f>
        <v>24302</v>
      </c>
      <c r="N14" s="101">
        <f>IFERROR(VLOOKUP(B14,STUDENT_UNIQUE_ITEM!$C:$D,2,0),0)</f>
        <v>0</v>
      </c>
      <c r="O14" s="101" t="str">
        <f t="shared" si="0"/>
        <v>STUDENT_NAME_24302</v>
      </c>
      <c r="P14" s="101" t="str">
        <f t="shared" si="1"/>
        <v>STUDENT_IMAGE_24302</v>
      </c>
    </row>
    <row r="15" spans="1:17" ht="13.8" customHeight="1">
      <c r="A15" s="101">
        <f>C15*ID규칙_학생_역할_단위+D15*ID규칙_학생_상세_역할_단위+E15*ID규칙_학생_등급_단위+COUNTIF($C$4:C15,C15)</f>
        <v>11310</v>
      </c>
      <c r="B15" s="100" t="s">
        <v>308</v>
      </c>
      <c r="C15" s="101">
        <v>1</v>
      </c>
      <c r="D15" s="101">
        <v>1</v>
      </c>
      <c r="E15" s="101">
        <v>3</v>
      </c>
      <c r="F15" s="101">
        <v>81</v>
      </c>
      <c r="G15" s="101">
        <v>3</v>
      </c>
      <c r="H15" s="101">
        <v>1</v>
      </c>
      <c r="I15" s="101">
        <v>3</v>
      </c>
      <c r="J15" s="101">
        <v>5</v>
      </c>
      <c r="K15" s="101">
        <v>5</v>
      </c>
      <c r="L15" s="101">
        <v>2</v>
      </c>
      <c r="M15" s="101">
        <f>C15*10000+D15*1000+E15*100+COUNTIF($C$4:C15,C15)</f>
        <v>11310</v>
      </c>
      <c r="N15" s="101">
        <f>IFERROR(VLOOKUP(B15,STUDENT_UNIQUE_ITEM!$C:$D,2,0),0)</f>
        <v>0</v>
      </c>
      <c r="O15" s="101" t="str">
        <f t="shared" si="0"/>
        <v>STUDENT_NAME_11310</v>
      </c>
      <c r="P15" s="101" t="str">
        <f t="shared" si="1"/>
        <v>STUDENT_IMAGE_11310</v>
      </c>
    </row>
    <row r="16" spans="1:17" ht="13.8" customHeight="1">
      <c r="A16" s="101">
        <f>C16*ID규칙_학생_역할_단위+D16*ID규칙_학생_상세_역할_단위+E16*ID규칙_학생_등급_단위+COUNTIF($C$4:C16,C16)</f>
        <v>23103</v>
      </c>
      <c r="B16" s="100" t="s">
        <v>310</v>
      </c>
      <c r="C16" s="101">
        <v>2</v>
      </c>
      <c r="D16" s="101">
        <v>3</v>
      </c>
      <c r="E16" s="101">
        <v>1</v>
      </c>
      <c r="F16" s="101">
        <v>81</v>
      </c>
      <c r="G16" s="101">
        <v>3</v>
      </c>
      <c r="H16" s="101">
        <v>2</v>
      </c>
      <c r="I16" s="101">
        <v>1</v>
      </c>
      <c r="J16" s="101">
        <v>4</v>
      </c>
      <c r="K16" s="101">
        <v>4</v>
      </c>
      <c r="L16" s="101">
        <v>4</v>
      </c>
      <c r="M16" s="101">
        <f>C16*10000+D16*1000+E16*100+COUNTIF($C$4:C16,C16)</f>
        <v>23103</v>
      </c>
      <c r="N16" s="101">
        <f>IFERROR(VLOOKUP(B16,STUDENT_UNIQUE_ITEM!$C:$D,2,0),0)</f>
        <v>0</v>
      </c>
      <c r="O16" s="101" t="str">
        <f t="shared" si="0"/>
        <v>STUDENT_NAME_23103</v>
      </c>
      <c r="P16" s="101" t="str">
        <f t="shared" si="1"/>
        <v>STUDENT_IMAGE_23103</v>
      </c>
    </row>
    <row r="17" spans="1:16" ht="13.8" customHeight="1">
      <c r="A17" s="101">
        <f>C17*ID규칙_학생_역할_단위+D17*ID규칙_학생_상세_역할_단위+E17*ID규칙_학생_등급_단위+COUNTIF($C$4:C17,C17)</f>
        <v>11311</v>
      </c>
      <c r="B17" s="100" t="s">
        <v>312</v>
      </c>
      <c r="C17" s="101">
        <v>1</v>
      </c>
      <c r="D17" s="101">
        <v>1</v>
      </c>
      <c r="E17" s="101">
        <v>3</v>
      </c>
      <c r="F17" s="101">
        <v>81</v>
      </c>
      <c r="G17" s="101">
        <v>3</v>
      </c>
      <c r="H17" s="101">
        <v>1</v>
      </c>
      <c r="I17" s="101">
        <v>1</v>
      </c>
      <c r="J17" s="101">
        <v>2</v>
      </c>
      <c r="K17" s="101">
        <v>6</v>
      </c>
      <c r="L17" s="101">
        <v>4</v>
      </c>
      <c r="M17" s="101">
        <f>C17*10000+D17*1000+E17*100+COUNTIF($C$4:C17,C17)</f>
        <v>11311</v>
      </c>
      <c r="N17" s="101">
        <f>IFERROR(VLOOKUP(B17,STUDENT_UNIQUE_ITEM!$C:$D,2,0),0)</f>
        <v>0</v>
      </c>
      <c r="O17" s="101" t="str">
        <f t="shared" si="0"/>
        <v>STUDENT_NAME_11311</v>
      </c>
      <c r="P17" s="101" t="str">
        <f t="shared" si="1"/>
        <v>STUDENT_IMAGE_11311</v>
      </c>
    </row>
    <row r="18" spans="1:16" ht="13.8" customHeight="1">
      <c r="A18" s="101">
        <f>C18*ID규칙_학생_역할_단위+D18*ID규칙_학생_상세_역할_단위+E18*ID규칙_학생_등급_단위+COUNTIF($C$4:C18,C18)</f>
        <v>11212</v>
      </c>
      <c r="B18" s="100" t="s">
        <v>314</v>
      </c>
      <c r="C18" s="101">
        <v>1</v>
      </c>
      <c r="D18" s="101">
        <v>1</v>
      </c>
      <c r="E18" s="101">
        <v>2</v>
      </c>
      <c r="F18" s="101">
        <v>81</v>
      </c>
      <c r="G18" s="101">
        <v>2</v>
      </c>
      <c r="H18" s="101">
        <v>2</v>
      </c>
      <c r="I18" s="101">
        <v>1</v>
      </c>
      <c r="J18" s="101">
        <v>4</v>
      </c>
      <c r="K18" s="101">
        <v>3</v>
      </c>
      <c r="L18" s="101">
        <v>4</v>
      </c>
      <c r="M18" s="101">
        <f>C18*10000+D18*1000+E18*100+COUNTIF($C$4:C18,C18)</f>
        <v>11212</v>
      </c>
      <c r="N18" s="101">
        <f>IFERROR(VLOOKUP(B18,STUDENT_UNIQUE_ITEM!$C:$D,2,0),0)</f>
        <v>11212</v>
      </c>
      <c r="O18" s="101" t="str">
        <f t="shared" si="0"/>
        <v>STUDENT_NAME_11212</v>
      </c>
      <c r="P18" s="101" t="str">
        <f t="shared" si="1"/>
        <v>STUDENT_IMAGE_11212</v>
      </c>
    </row>
    <row r="19" spans="1:16" ht="13.8" customHeight="1">
      <c r="A19" s="101">
        <f>C19*ID규칙_학생_역할_단위+D19*ID규칙_학생_상세_역할_단위+E19*ID규칙_학생_등급_단위+COUNTIF($C$4:C19,C19)</f>
        <v>11313</v>
      </c>
      <c r="B19" s="100" t="s">
        <v>316</v>
      </c>
      <c r="C19" s="101">
        <v>1</v>
      </c>
      <c r="D19" s="101">
        <v>1</v>
      </c>
      <c r="E19" s="101">
        <v>3</v>
      </c>
      <c r="F19" s="101">
        <v>81</v>
      </c>
      <c r="G19" s="101">
        <v>3</v>
      </c>
      <c r="H19" s="101">
        <v>1</v>
      </c>
      <c r="I19" s="101">
        <v>1</v>
      </c>
      <c r="J19" s="101">
        <v>2</v>
      </c>
      <c r="K19" s="101">
        <v>6</v>
      </c>
      <c r="L19" s="101">
        <v>4</v>
      </c>
      <c r="M19" s="101">
        <f>C19*10000+D19*1000+E19*100+COUNTIF($C$4:C19,C19)</f>
        <v>11313</v>
      </c>
      <c r="N19" s="101">
        <f>IFERROR(VLOOKUP(B19,STUDENT_UNIQUE_ITEM!$C:$D,2,0),0)</f>
        <v>11313</v>
      </c>
      <c r="O19" s="101" t="str">
        <f t="shared" si="0"/>
        <v>STUDENT_NAME_11313</v>
      </c>
      <c r="P19" s="101" t="str">
        <f t="shared" si="1"/>
        <v>STUDENT_IMAGE_11313</v>
      </c>
    </row>
    <row r="20" spans="1:16" ht="13.8" customHeight="1">
      <c r="A20" s="101">
        <f>C20*ID규칙_학생_역할_단위+D20*ID규칙_학생_상세_역할_단위+E20*ID규칙_학생_등급_단위+COUNTIF($C$4:C20,C20)</f>
        <v>11214</v>
      </c>
      <c r="B20" s="100" t="s">
        <v>318</v>
      </c>
      <c r="C20" s="101">
        <v>1</v>
      </c>
      <c r="D20" s="101">
        <v>1</v>
      </c>
      <c r="E20" s="101">
        <v>2</v>
      </c>
      <c r="F20" s="101">
        <v>81</v>
      </c>
      <c r="G20" s="101">
        <v>2</v>
      </c>
      <c r="H20" s="101">
        <v>1</v>
      </c>
      <c r="I20" s="101">
        <v>2</v>
      </c>
      <c r="J20" s="101">
        <v>3</v>
      </c>
      <c r="K20" s="101">
        <v>4</v>
      </c>
      <c r="L20" s="101">
        <v>4</v>
      </c>
      <c r="M20" s="101">
        <f>C20*10000+D20*1000+E20*100+COUNTIF($C$4:C20,C20)</f>
        <v>11214</v>
      </c>
      <c r="N20" s="101">
        <f>IFERROR(VLOOKUP(B20,STUDENT_UNIQUE_ITEM!$C:$D,2,0),0)</f>
        <v>0</v>
      </c>
      <c r="O20" s="101" t="str">
        <f t="shared" si="0"/>
        <v>STUDENT_NAME_11214</v>
      </c>
      <c r="P20" s="101" t="str">
        <f t="shared" si="1"/>
        <v>STUDENT_IMAGE_11214</v>
      </c>
    </row>
    <row r="21" spans="1:16" ht="13.8" customHeight="1">
      <c r="A21" s="101">
        <f>C21*ID규칙_학생_역할_단위+D21*ID규칙_학생_상세_역할_단위+E21*ID규칙_학생_등급_단위+COUNTIF($C$4:C21,C21)</f>
        <v>23204</v>
      </c>
      <c r="B21" s="100" t="s">
        <v>320</v>
      </c>
      <c r="C21" s="101">
        <v>2</v>
      </c>
      <c r="D21" s="101">
        <v>3</v>
      </c>
      <c r="E21" s="101">
        <v>2</v>
      </c>
      <c r="F21" s="101">
        <v>81</v>
      </c>
      <c r="G21" s="101">
        <v>3</v>
      </c>
      <c r="H21" s="101">
        <v>1</v>
      </c>
      <c r="I21" s="101">
        <v>2</v>
      </c>
      <c r="J21" s="101">
        <v>3</v>
      </c>
      <c r="K21" s="101">
        <v>3</v>
      </c>
      <c r="L21" s="101">
        <v>6</v>
      </c>
      <c r="M21" s="101">
        <f>C21*10000+D21*1000+E21*100+COUNTIF($C$4:C21,C21)</f>
        <v>23204</v>
      </c>
      <c r="N21" s="101">
        <f>IFERROR(VLOOKUP(B21,STUDENT_UNIQUE_ITEM!$C:$D,2,0),0)</f>
        <v>0</v>
      </c>
      <c r="O21" s="101" t="str">
        <f t="shared" si="0"/>
        <v>STUDENT_NAME_23204</v>
      </c>
      <c r="P21" s="101" t="str">
        <f t="shared" si="1"/>
        <v>STUDENT_IMAGE_23204</v>
      </c>
    </row>
    <row r="22" spans="1:16" ht="13.8" customHeight="1">
      <c r="A22" s="101">
        <f>C22*ID규칙_학생_역할_단위+D22*ID규칙_학생_상세_역할_단위+E22*ID규칙_학생_등급_단위+COUNTIF($C$4:C22,C22)</f>
        <v>24105</v>
      </c>
      <c r="B22" s="100" t="s">
        <v>322</v>
      </c>
      <c r="C22" s="101">
        <v>2</v>
      </c>
      <c r="D22" s="101">
        <v>4</v>
      </c>
      <c r="E22" s="101">
        <v>1</v>
      </c>
      <c r="F22" s="101">
        <v>81</v>
      </c>
      <c r="G22" s="101">
        <v>3</v>
      </c>
      <c r="H22" s="101">
        <v>1</v>
      </c>
      <c r="I22" s="101">
        <v>1</v>
      </c>
      <c r="J22" s="101">
        <v>5</v>
      </c>
      <c r="K22" s="101">
        <v>4</v>
      </c>
      <c r="L22" s="101">
        <v>3</v>
      </c>
      <c r="M22" s="101">
        <f>C22*10000+D22*1000+E22*100+COUNTIF($C$4:C22,C22)</f>
        <v>24105</v>
      </c>
      <c r="N22" s="101">
        <f>IFERROR(VLOOKUP(B22,STUDENT_UNIQUE_ITEM!$C:$D,2,0),0)</f>
        <v>0</v>
      </c>
      <c r="O22" s="101" t="str">
        <f t="shared" si="0"/>
        <v>STUDENT_NAME_24105</v>
      </c>
      <c r="P22" s="101" t="str">
        <f t="shared" si="1"/>
        <v>STUDENT_IMAGE_24105</v>
      </c>
    </row>
    <row r="23" spans="1:16" ht="13.8" customHeight="1">
      <c r="A23" s="101">
        <f>C23*ID규칙_학생_역할_단위+D23*ID규칙_학생_상세_역할_단위+E23*ID규칙_학생_등급_단위+COUNTIF($C$4:C23,C23)</f>
        <v>25306</v>
      </c>
      <c r="B23" s="100" t="s">
        <v>324</v>
      </c>
      <c r="C23" s="101">
        <v>2</v>
      </c>
      <c r="D23" s="101">
        <v>5</v>
      </c>
      <c r="E23" s="101">
        <v>3</v>
      </c>
      <c r="F23" s="101">
        <v>81</v>
      </c>
      <c r="G23" s="101">
        <v>3</v>
      </c>
      <c r="H23" s="101">
        <v>3</v>
      </c>
      <c r="I23" s="101">
        <v>1</v>
      </c>
      <c r="J23" s="101">
        <v>4</v>
      </c>
      <c r="K23" s="101">
        <v>2</v>
      </c>
      <c r="L23" s="101">
        <v>6</v>
      </c>
      <c r="M23" s="101">
        <f>C23*10000+D23*1000+E23*100+COUNTIF($C$4:C23,C23)</f>
        <v>25306</v>
      </c>
      <c r="N23" s="101">
        <f>IFERROR(VLOOKUP(B23,STUDENT_UNIQUE_ITEM!$C:$D,2,0),0)</f>
        <v>0</v>
      </c>
      <c r="O23" s="101" t="str">
        <f t="shared" si="0"/>
        <v>STUDENT_NAME_25306</v>
      </c>
      <c r="P23" s="101" t="str">
        <f t="shared" si="1"/>
        <v>STUDENT_IMAGE_25306</v>
      </c>
    </row>
    <row r="24" spans="1:16" ht="13.8" customHeight="1">
      <c r="A24" s="101">
        <f>C24*ID규칙_학생_역할_단위+D24*ID규칙_학생_상세_역할_단위+E24*ID규칙_학생_등급_단위+COUNTIF($C$4:C24,C24)</f>
        <v>25307</v>
      </c>
      <c r="B24" s="100" t="s">
        <v>326</v>
      </c>
      <c r="C24" s="101">
        <v>2</v>
      </c>
      <c r="D24" s="101">
        <v>5</v>
      </c>
      <c r="E24" s="101">
        <v>3</v>
      </c>
      <c r="F24" s="101">
        <v>81</v>
      </c>
      <c r="G24" s="101">
        <v>3</v>
      </c>
      <c r="H24" s="101">
        <v>3</v>
      </c>
      <c r="I24" s="101">
        <v>2</v>
      </c>
      <c r="J24" s="101">
        <v>6</v>
      </c>
      <c r="K24" s="101">
        <v>4</v>
      </c>
      <c r="L24" s="101">
        <v>2</v>
      </c>
      <c r="M24" s="101">
        <f>C24*10000+D24*1000+E24*100+COUNTIF($C$4:C24,C24)</f>
        <v>25307</v>
      </c>
      <c r="N24" s="101">
        <f>IFERROR(VLOOKUP(B24,STUDENT_UNIQUE_ITEM!$C:$D,2,0),0)</f>
        <v>0</v>
      </c>
      <c r="O24" s="101" t="str">
        <f t="shared" si="0"/>
        <v>STUDENT_NAME_25307</v>
      </c>
      <c r="P24" s="101" t="str">
        <f t="shared" si="1"/>
        <v>STUDENT_IMAGE_25307</v>
      </c>
    </row>
    <row r="25" spans="1:16" ht="13.8" customHeight="1">
      <c r="A25" s="101">
        <f>C25*ID규칙_학생_역할_단위+D25*ID규칙_학생_상세_역할_단위+E25*ID규칙_학생_등급_단위+COUNTIF($C$4:C25,C25)</f>
        <v>11315</v>
      </c>
      <c r="B25" s="100" t="s">
        <v>328</v>
      </c>
      <c r="C25" s="101">
        <v>1</v>
      </c>
      <c r="D25" s="101">
        <v>1</v>
      </c>
      <c r="E25" s="101">
        <v>3</v>
      </c>
      <c r="F25" s="101">
        <v>81</v>
      </c>
      <c r="G25" s="101">
        <v>1</v>
      </c>
      <c r="H25" s="101">
        <v>1</v>
      </c>
      <c r="I25" s="101">
        <v>3</v>
      </c>
      <c r="J25" s="101">
        <v>6</v>
      </c>
      <c r="K25" s="101">
        <v>2</v>
      </c>
      <c r="L25" s="101">
        <v>4</v>
      </c>
      <c r="M25" s="101">
        <f>C25*10000+D25*1000+E25*100+COUNTIF($C$4:C25,C25)</f>
        <v>11315</v>
      </c>
      <c r="N25" s="101">
        <f>IFERROR(VLOOKUP(B25,STUDENT_UNIQUE_ITEM!$C:$D,2,0),0)</f>
        <v>0</v>
      </c>
      <c r="O25" s="101" t="str">
        <f t="shared" si="0"/>
        <v>STUDENT_NAME_11315</v>
      </c>
      <c r="P25" s="101" t="str">
        <f t="shared" si="1"/>
        <v>STUDENT_IMAGE_11315</v>
      </c>
    </row>
    <row r="26" spans="1:16" ht="13.8" customHeight="1">
      <c r="A26" s="101">
        <f>C26*ID규칙_학생_역할_단위+D26*ID규칙_학생_상세_역할_단위+E26*ID규칙_학생_등급_단위+COUNTIF($C$4:C26,C26)</f>
        <v>14316</v>
      </c>
      <c r="B26" s="100" t="s">
        <v>330</v>
      </c>
      <c r="C26" s="101">
        <v>1</v>
      </c>
      <c r="D26" s="101">
        <v>4</v>
      </c>
      <c r="E26" s="101">
        <v>3</v>
      </c>
      <c r="F26" s="101">
        <v>81</v>
      </c>
      <c r="G26" s="101">
        <v>2</v>
      </c>
      <c r="H26" s="101">
        <v>3</v>
      </c>
      <c r="I26" s="101">
        <v>3</v>
      </c>
      <c r="J26" s="101">
        <v>6</v>
      </c>
      <c r="K26" s="101">
        <v>4</v>
      </c>
      <c r="L26" s="101">
        <v>2</v>
      </c>
      <c r="M26" s="101">
        <f>C26*10000+D26*1000+E26*100+COUNTIF($C$4:C26,C26)</f>
        <v>14316</v>
      </c>
      <c r="N26" s="101">
        <f>IFERROR(VLOOKUP(B26,STUDENT_UNIQUE_ITEM!$C:$D,2,0),0)</f>
        <v>0</v>
      </c>
      <c r="O26" s="101" t="str">
        <f t="shared" si="0"/>
        <v>STUDENT_NAME_14316</v>
      </c>
      <c r="P26" s="101" t="str">
        <f t="shared" si="1"/>
        <v>STUDENT_IMAGE_14316</v>
      </c>
    </row>
    <row r="27" spans="1:16" ht="13.8" customHeight="1">
      <c r="A27" s="101">
        <f>C27*ID규칙_학생_역할_단위+D27*ID규칙_학생_상세_역할_단위+E27*ID규칙_학생_등급_단위+COUNTIF($C$4:C27,C27)</f>
        <v>12217</v>
      </c>
      <c r="B27" s="100" t="s">
        <v>332</v>
      </c>
      <c r="C27" s="101">
        <v>1</v>
      </c>
      <c r="D27" s="101">
        <v>2</v>
      </c>
      <c r="E27" s="101">
        <v>2</v>
      </c>
      <c r="F27" s="101">
        <v>81</v>
      </c>
      <c r="G27" s="101">
        <v>1</v>
      </c>
      <c r="H27" s="101">
        <v>1</v>
      </c>
      <c r="I27" s="101">
        <v>2</v>
      </c>
      <c r="J27" s="101">
        <v>4</v>
      </c>
      <c r="K27" s="101">
        <v>4</v>
      </c>
      <c r="L27" s="101">
        <v>3</v>
      </c>
      <c r="M27" s="101">
        <f>C27*10000+D27*1000+E27*100+COUNTIF($C$4:C27,C27)</f>
        <v>12217</v>
      </c>
      <c r="N27" s="101">
        <f>IFERROR(VLOOKUP(B27,STUDENT_UNIQUE_ITEM!$C:$D,2,0),0)</f>
        <v>12217</v>
      </c>
      <c r="O27" s="101" t="str">
        <f t="shared" si="0"/>
        <v>STUDENT_NAME_12217</v>
      </c>
      <c r="P27" s="101" t="str">
        <f t="shared" si="1"/>
        <v>STUDENT_IMAGE_12217</v>
      </c>
    </row>
    <row r="28" spans="1:16" ht="13.8" customHeight="1">
      <c r="A28" s="101">
        <f>C28*ID규칙_학생_역할_단위+D28*ID규칙_학생_상세_역할_단위+E28*ID규칙_학생_등급_단위+COUNTIF($C$4:C28,C28)</f>
        <v>11318</v>
      </c>
      <c r="B28" s="100" t="s">
        <v>334</v>
      </c>
      <c r="C28" s="101">
        <v>1</v>
      </c>
      <c r="D28" s="101">
        <v>1</v>
      </c>
      <c r="E28" s="101">
        <v>3</v>
      </c>
      <c r="F28" s="101">
        <v>81</v>
      </c>
      <c r="G28" s="101">
        <v>3</v>
      </c>
      <c r="H28" s="101">
        <v>3</v>
      </c>
      <c r="I28" s="101">
        <v>2</v>
      </c>
      <c r="J28" s="101">
        <v>2</v>
      </c>
      <c r="K28" s="101">
        <v>6</v>
      </c>
      <c r="L28" s="101">
        <v>4</v>
      </c>
      <c r="M28" s="101">
        <f>C28*10000+D28*1000+E28*100+COUNTIF($C$4:C28,C28)</f>
        <v>11318</v>
      </c>
      <c r="N28" s="101">
        <f>IFERROR(VLOOKUP(B28,STUDENT_UNIQUE_ITEM!$C:$D,2,0),0)</f>
        <v>0</v>
      </c>
      <c r="O28" s="101" t="str">
        <f t="shared" si="0"/>
        <v>STUDENT_NAME_11318</v>
      </c>
      <c r="P28" s="101" t="str">
        <f t="shared" si="1"/>
        <v>STUDENT_IMAGE_11318</v>
      </c>
    </row>
    <row r="29" spans="1:16" ht="13.8" customHeight="1">
      <c r="A29" s="101">
        <f>C29*ID규칙_학생_역할_단위+D29*ID규칙_학생_상세_역할_단위+E29*ID규칙_학생_등급_단위+COUNTIF($C$4:C29,C29)</f>
        <v>21308</v>
      </c>
      <c r="B29" s="100" t="s">
        <v>336</v>
      </c>
      <c r="C29" s="101">
        <v>2</v>
      </c>
      <c r="D29" s="101">
        <v>1</v>
      </c>
      <c r="E29" s="101">
        <v>3</v>
      </c>
      <c r="F29" s="101">
        <v>81</v>
      </c>
      <c r="G29" s="101">
        <v>3</v>
      </c>
      <c r="H29" s="101">
        <v>2</v>
      </c>
      <c r="I29" s="101">
        <v>2</v>
      </c>
      <c r="J29" s="101">
        <v>2</v>
      </c>
      <c r="K29" s="101">
        <v>6</v>
      </c>
      <c r="L29" s="101">
        <v>4</v>
      </c>
      <c r="M29" s="101">
        <f>C29*10000+D29*1000+E29*100+COUNTIF($C$4:C29,C29)</f>
        <v>21308</v>
      </c>
      <c r="N29" s="101">
        <f>IFERROR(VLOOKUP(B29,STUDENT_UNIQUE_ITEM!$C:$D,2,0),0)</f>
        <v>0</v>
      </c>
      <c r="O29" s="101" t="str">
        <f t="shared" si="0"/>
        <v>STUDENT_NAME_21308</v>
      </c>
      <c r="P29" s="101" t="str">
        <f t="shared" si="1"/>
        <v>STUDENT_IMAGE_21308</v>
      </c>
    </row>
    <row r="30" spans="1:16" ht="13.8" customHeight="1">
      <c r="A30" s="101">
        <f>C30*ID규칙_학생_역할_단위+D30*ID규칙_학생_상세_역할_단위+E30*ID규칙_학생_등급_단위+COUNTIF($C$4:C30,C30)</f>
        <v>24209</v>
      </c>
      <c r="B30" s="100" t="s">
        <v>338</v>
      </c>
      <c r="C30" s="101">
        <v>2</v>
      </c>
      <c r="D30" s="101">
        <v>4</v>
      </c>
      <c r="E30" s="101">
        <v>2</v>
      </c>
      <c r="F30" s="101">
        <v>81</v>
      </c>
      <c r="G30" s="101">
        <v>3</v>
      </c>
      <c r="H30" s="101">
        <v>1</v>
      </c>
      <c r="I30" s="101">
        <v>1</v>
      </c>
      <c r="J30" s="101">
        <v>3</v>
      </c>
      <c r="K30" s="101">
        <v>4</v>
      </c>
      <c r="L30" s="101">
        <v>4</v>
      </c>
      <c r="M30" s="101">
        <f>C30*10000+D30*1000+E30*100+COUNTIF($C$4:C30,C30)</f>
        <v>24209</v>
      </c>
      <c r="N30" s="101">
        <f>IFERROR(VLOOKUP(B30,STUDENT_UNIQUE_ITEM!$C:$D,2,0),0)</f>
        <v>24209</v>
      </c>
      <c r="O30" s="101" t="str">
        <f t="shared" si="0"/>
        <v>STUDENT_NAME_24209</v>
      </c>
      <c r="P30" s="101" t="str">
        <f t="shared" si="1"/>
        <v>STUDENT_IMAGE_24209</v>
      </c>
    </row>
    <row r="31" spans="1:16" ht="13.8" customHeight="1">
      <c r="A31" s="101">
        <f>C31*ID규칙_학생_역할_단위+D31*ID규칙_학생_상세_역할_단위+E31*ID규칙_학생_등급_단위+COUNTIF($C$4:C31,C31)</f>
        <v>11319</v>
      </c>
      <c r="B31" s="100" t="s">
        <v>340</v>
      </c>
      <c r="C31" s="101">
        <v>1</v>
      </c>
      <c r="D31" s="101">
        <v>1</v>
      </c>
      <c r="E31" s="101">
        <v>3</v>
      </c>
      <c r="F31" s="101">
        <v>81</v>
      </c>
      <c r="G31" s="101">
        <v>3</v>
      </c>
      <c r="H31" s="101">
        <v>2</v>
      </c>
      <c r="I31" s="101">
        <v>1</v>
      </c>
      <c r="J31" s="101">
        <v>5</v>
      </c>
      <c r="K31" s="101">
        <v>2</v>
      </c>
      <c r="L31" s="101">
        <v>5</v>
      </c>
      <c r="M31" s="101">
        <f>C31*10000+D31*1000+E31*100+COUNTIF($C$4:C31,C31)</f>
        <v>11319</v>
      </c>
      <c r="N31" s="101">
        <f>IFERROR(VLOOKUP(B31,STUDENT_UNIQUE_ITEM!$C:$D,2,0),0)</f>
        <v>0</v>
      </c>
      <c r="O31" s="101" t="str">
        <f t="shared" si="0"/>
        <v>STUDENT_NAME_11319</v>
      </c>
      <c r="P31" s="101" t="str">
        <f t="shared" si="1"/>
        <v>STUDENT_IMAGE_11319</v>
      </c>
    </row>
    <row r="32" spans="1:16" ht="13.8" customHeight="1">
      <c r="A32" s="101">
        <f>C32*ID규칙_학생_역할_단위+D32*ID규칙_학생_상세_역할_단위+E32*ID규칙_학생_등급_단위+COUNTIF($C$4:C32,C32)</f>
        <v>24110</v>
      </c>
      <c r="B32" s="100" t="s">
        <v>342</v>
      </c>
      <c r="C32" s="101">
        <v>2</v>
      </c>
      <c r="D32" s="101">
        <v>4</v>
      </c>
      <c r="E32" s="101">
        <v>1</v>
      </c>
      <c r="F32" s="101">
        <v>81</v>
      </c>
      <c r="G32" s="101">
        <v>3</v>
      </c>
      <c r="H32" s="101">
        <v>1</v>
      </c>
      <c r="I32" s="101">
        <v>1</v>
      </c>
      <c r="J32" s="101">
        <v>3</v>
      </c>
      <c r="K32" s="101">
        <v>5</v>
      </c>
      <c r="L32" s="101">
        <v>4</v>
      </c>
      <c r="M32" s="101">
        <f>C32*10000+D32*1000+E32*100+COUNTIF($C$4:C32,C32)</f>
        <v>24110</v>
      </c>
      <c r="N32" s="101">
        <f>IFERROR(VLOOKUP(B32,STUDENT_UNIQUE_ITEM!$C:$D,2,0),0)</f>
        <v>0</v>
      </c>
      <c r="O32" s="101" t="str">
        <f t="shared" si="0"/>
        <v>STUDENT_NAME_24110</v>
      </c>
      <c r="P32" s="101" t="str">
        <f t="shared" si="1"/>
        <v>STUDENT_IMAGE_24110</v>
      </c>
    </row>
    <row r="33" spans="1:16" ht="13.8" customHeight="1">
      <c r="A33" s="101">
        <f>C33*ID규칙_학생_역할_단위+D33*ID규칙_학생_상세_역할_단위+E33*ID규칙_학생_등급_단위+COUNTIF($C$4:C33,C33)</f>
        <v>11320</v>
      </c>
      <c r="B33" s="100" t="s">
        <v>344</v>
      </c>
      <c r="C33" s="101">
        <v>1</v>
      </c>
      <c r="D33" s="101">
        <v>1</v>
      </c>
      <c r="E33" s="101">
        <v>3</v>
      </c>
      <c r="F33" s="101">
        <v>81</v>
      </c>
      <c r="G33" s="101">
        <v>1</v>
      </c>
      <c r="H33" s="101">
        <v>2</v>
      </c>
      <c r="I33" s="101">
        <v>1</v>
      </c>
      <c r="J33" s="101">
        <v>6</v>
      </c>
      <c r="K33" s="101">
        <v>2</v>
      </c>
      <c r="L33" s="101">
        <v>4</v>
      </c>
      <c r="M33" s="101">
        <f>C33*10000+D33*1000+E33*100+COUNTIF($C$4:C33,C33)</f>
        <v>11320</v>
      </c>
      <c r="N33" s="101">
        <f>IFERROR(VLOOKUP(B33,STUDENT_UNIQUE_ITEM!$C:$D,2,0),0)</f>
        <v>11320</v>
      </c>
      <c r="O33" s="101" t="str">
        <f t="shared" si="0"/>
        <v>STUDENT_NAME_11320</v>
      </c>
      <c r="P33" s="101" t="str">
        <f t="shared" si="1"/>
        <v>STUDENT_IMAGE_11320</v>
      </c>
    </row>
    <row r="34" spans="1:16" ht="13.8" customHeight="1">
      <c r="A34" s="101">
        <f>C34*ID규칙_학생_역할_단위+D34*ID규칙_학생_상세_역할_단위+E34*ID규칙_학생_등급_단위+COUNTIF($C$4:C34,C34)</f>
        <v>11121</v>
      </c>
      <c r="B34" s="100" t="s">
        <v>346</v>
      </c>
      <c r="C34" s="101">
        <v>1</v>
      </c>
      <c r="D34" s="101">
        <v>1</v>
      </c>
      <c r="E34" s="101">
        <v>1</v>
      </c>
      <c r="F34" s="101">
        <v>81</v>
      </c>
      <c r="G34" s="101">
        <v>2</v>
      </c>
      <c r="H34" s="101">
        <v>3</v>
      </c>
      <c r="I34" s="101">
        <v>1</v>
      </c>
      <c r="J34" s="101">
        <v>4</v>
      </c>
      <c r="K34" s="101">
        <v>4</v>
      </c>
      <c r="L34" s="101">
        <v>4</v>
      </c>
      <c r="M34" s="101">
        <f>C34*10000+D34*1000+E34*100+COUNTIF($C$4:C34,C34)</f>
        <v>11121</v>
      </c>
      <c r="N34" s="101">
        <f>IFERROR(VLOOKUP(B34,STUDENT_UNIQUE_ITEM!$C:$D,2,0),0)</f>
        <v>11121</v>
      </c>
      <c r="O34" s="101" t="str">
        <f t="shared" si="0"/>
        <v>STUDENT_NAME_11121</v>
      </c>
      <c r="P34" s="101" t="str">
        <f t="shared" si="1"/>
        <v>STUDENT_IMAGE_11121</v>
      </c>
    </row>
    <row r="35" spans="1:16" ht="13.8" customHeight="1">
      <c r="A35" s="101">
        <f>C35*ID규칙_학생_역할_단위+D35*ID규칙_학생_상세_역할_단위+E35*ID규칙_학생_등급_단위+COUNTIF($C$4:C35,C35)</f>
        <v>11322</v>
      </c>
      <c r="B35" s="100" t="s">
        <v>348</v>
      </c>
      <c r="C35" s="101">
        <v>1</v>
      </c>
      <c r="D35" s="101">
        <v>1</v>
      </c>
      <c r="E35" s="101">
        <v>3</v>
      </c>
      <c r="F35" s="101">
        <v>81</v>
      </c>
      <c r="G35" s="101">
        <v>3</v>
      </c>
      <c r="H35" s="101">
        <v>2</v>
      </c>
      <c r="I35" s="101">
        <v>2</v>
      </c>
      <c r="J35" s="101">
        <v>6</v>
      </c>
      <c r="K35" s="101">
        <v>2</v>
      </c>
      <c r="L35" s="101">
        <v>4</v>
      </c>
      <c r="M35" s="101">
        <f>C35*10000+D35*1000+E35*100+COUNTIF($C$4:C35,C35)</f>
        <v>11322</v>
      </c>
      <c r="N35" s="101">
        <f>IFERROR(VLOOKUP(B35,STUDENT_UNIQUE_ITEM!$C:$D,2,0),0)</f>
        <v>0</v>
      </c>
      <c r="O35" s="101" t="str">
        <f t="shared" si="0"/>
        <v>STUDENT_NAME_11322</v>
      </c>
      <c r="P35" s="101" t="str">
        <f t="shared" si="1"/>
        <v>STUDENT_IMAGE_11322</v>
      </c>
    </row>
    <row r="36" spans="1:16" ht="13.8" customHeight="1">
      <c r="A36" s="101">
        <f>C36*ID규칙_학생_역할_단위+D36*ID규칙_학생_상세_역할_단위+E36*ID규칙_학생_등급_단위+COUNTIF($C$4:C36,C36)</f>
        <v>14223</v>
      </c>
      <c r="B36" s="100" t="s">
        <v>350</v>
      </c>
      <c r="C36" s="101">
        <v>1</v>
      </c>
      <c r="D36" s="101">
        <v>4</v>
      </c>
      <c r="E36" s="101">
        <v>2</v>
      </c>
      <c r="F36" s="101">
        <v>81</v>
      </c>
      <c r="G36" s="101">
        <v>2</v>
      </c>
      <c r="H36" s="101">
        <v>2</v>
      </c>
      <c r="I36" s="101">
        <v>1</v>
      </c>
      <c r="J36" s="101">
        <v>3</v>
      </c>
      <c r="K36" s="101">
        <v>3</v>
      </c>
      <c r="L36" s="101">
        <v>6</v>
      </c>
      <c r="M36" s="101">
        <f>C36*10000+D36*1000+E36*100+COUNTIF($C$4:C36,C36)</f>
        <v>14223</v>
      </c>
      <c r="N36" s="101">
        <f>IFERROR(VLOOKUP(B36,STUDENT_UNIQUE_ITEM!$C:$D,2,0),0)</f>
        <v>0</v>
      </c>
      <c r="O36" s="101" t="str">
        <f t="shared" ref="O36:O67" si="2">"STUDENT_NAME_"&amp;A36</f>
        <v>STUDENT_NAME_14223</v>
      </c>
      <c r="P36" s="101" t="str">
        <f t="shared" ref="P36:P68" si="3">"STUDENT_IMAGE_"&amp;A36</f>
        <v>STUDENT_IMAGE_14223</v>
      </c>
    </row>
    <row r="37" spans="1:16" ht="13.8" customHeight="1">
      <c r="A37" s="101">
        <f>C37*ID규칙_학생_역할_단위+D37*ID규칙_학생_상세_역할_단위+E37*ID규칙_학생_등급_단위+COUNTIF($C$4:C37,C37)</f>
        <v>11324</v>
      </c>
      <c r="B37" s="100" t="s">
        <v>352</v>
      </c>
      <c r="C37" s="101">
        <v>1</v>
      </c>
      <c r="D37" s="101">
        <v>1</v>
      </c>
      <c r="E37" s="101">
        <v>3</v>
      </c>
      <c r="F37" s="101">
        <v>81</v>
      </c>
      <c r="G37" s="101">
        <v>2</v>
      </c>
      <c r="H37" s="101">
        <v>1</v>
      </c>
      <c r="I37" s="101">
        <v>4</v>
      </c>
      <c r="J37" s="101">
        <v>2</v>
      </c>
      <c r="K37" s="101">
        <v>6</v>
      </c>
      <c r="L37" s="101">
        <v>4</v>
      </c>
      <c r="M37" s="101">
        <f>C37*10000+D37*1000+E37*100+COUNTIF($C$4:C37,C37)</f>
        <v>11324</v>
      </c>
      <c r="N37" s="101">
        <f>IFERROR(VLOOKUP(B37,STUDENT_UNIQUE_ITEM!$C:$D,2,0),0)</f>
        <v>0</v>
      </c>
      <c r="O37" s="101" t="str">
        <f t="shared" si="2"/>
        <v>STUDENT_NAME_11324</v>
      </c>
      <c r="P37" s="101" t="str">
        <f t="shared" si="3"/>
        <v>STUDENT_IMAGE_11324</v>
      </c>
    </row>
    <row r="38" spans="1:16" ht="13.8" customHeight="1">
      <c r="A38" s="101">
        <f>C38*ID규칙_학생_역할_단위+D38*ID규칙_학생_상세_역할_단위+E38*ID규칙_학생_등급_단위+COUNTIF($C$4:C38,C38)</f>
        <v>11225</v>
      </c>
      <c r="B38" s="100" t="s">
        <v>354</v>
      </c>
      <c r="C38" s="101">
        <v>1</v>
      </c>
      <c r="D38" s="101">
        <v>1</v>
      </c>
      <c r="E38" s="101">
        <v>2</v>
      </c>
      <c r="F38" s="101">
        <v>81</v>
      </c>
      <c r="G38" s="101">
        <v>3</v>
      </c>
      <c r="H38" s="101">
        <v>2</v>
      </c>
      <c r="I38" s="101">
        <v>2</v>
      </c>
      <c r="J38" s="101">
        <v>3</v>
      </c>
      <c r="K38" s="101">
        <v>6</v>
      </c>
      <c r="L38" s="101">
        <v>3</v>
      </c>
      <c r="M38" s="101">
        <f>C38*10000+D38*1000+E38*100+COUNTIF($C$4:C38,C38)</f>
        <v>11225</v>
      </c>
      <c r="N38" s="101">
        <f>IFERROR(VLOOKUP(B38,STUDENT_UNIQUE_ITEM!$C:$D,2,0),0)</f>
        <v>11225</v>
      </c>
      <c r="O38" s="101" t="str">
        <f t="shared" si="2"/>
        <v>STUDENT_NAME_11225</v>
      </c>
      <c r="P38" s="101" t="str">
        <f t="shared" si="3"/>
        <v>STUDENT_IMAGE_11225</v>
      </c>
    </row>
    <row r="39" spans="1:16" ht="13.8" customHeight="1">
      <c r="A39" s="101">
        <f>C39*ID규칙_학생_역할_단위+D39*ID규칙_학생_상세_역할_단위+E39*ID규칙_학생_등급_단위+COUNTIF($C$4:C39,C39)</f>
        <v>21311</v>
      </c>
      <c r="B39" s="100" t="s">
        <v>356</v>
      </c>
      <c r="C39" s="101">
        <v>2</v>
      </c>
      <c r="D39" s="101">
        <v>1</v>
      </c>
      <c r="E39" s="101">
        <v>3</v>
      </c>
      <c r="F39" s="101">
        <v>81</v>
      </c>
      <c r="G39" s="101">
        <v>3</v>
      </c>
      <c r="H39" s="101">
        <v>1</v>
      </c>
      <c r="I39" s="101">
        <v>1</v>
      </c>
      <c r="J39" s="101">
        <v>2</v>
      </c>
      <c r="K39" s="101">
        <v>4</v>
      </c>
      <c r="L39" s="101">
        <v>4</v>
      </c>
      <c r="M39" s="101">
        <f>C39*10000+D39*1000+E39*100+COUNTIF($C$4:C39,C39)</f>
        <v>21311</v>
      </c>
      <c r="N39" s="101">
        <f>IFERROR(VLOOKUP(B39,STUDENT_UNIQUE_ITEM!$C:$D,2,0),0)</f>
        <v>0</v>
      </c>
      <c r="O39" s="101" t="str">
        <f t="shared" si="2"/>
        <v>STUDENT_NAME_21311</v>
      </c>
      <c r="P39" s="101" t="str">
        <f t="shared" si="3"/>
        <v>STUDENT_IMAGE_21311</v>
      </c>
    </row>
    <row r="40" spans="1:16" ht="13.8" customHeight="1">
      <c r="A40" s="101">
        <f>C40*ID규칙_학생_역할_단위+D40*ID규칙_학생_상세_역할_단위+E40*ID규칙_학생_등급_단위+COUNTIF($C$4:C40,C40)</f>
        <v>14126</v>
      </c>
      <c r="B40" s="100" t="s">
        <v>358</v>
      </c>
      <c r="C40" s="101">
        <v>1</v>
      </c>
      <c r="D40" s="101">
        <v>4</v>
      </c>
      <c r="E40" s="101">
        <v>1</v>
      </c>
      <c r="F40" s="101">
        <v>81</v>
      </c>
      <c r="G40" s="101">
        <v>3</v>
      </c>
      <c r="H40" s="101">
        <v>2</v>
      </c>
      <c r="I40" s="101">
        <v>1</v>
      </c>
      <c r="J40" s="101">
        <v>4</v>
      </c>
      <c r="K40" s="101">
        <v>4</v>
      </c>
      <c r="L40" s="101">
        <v>4</v>
      </c>
      <c r="M40" s="101">
        <f>C40*10000+D40*1000+E40*100+COUNTIF($C$4:C40,C40)</f>
        <v>14126</v>
      </c>
      <c r="N40" s="101">
        <f>IFERROR(VLOOKUP(B40,STUDENT_UNIQUE_ITEM!$C:$D,2,0),0)</f>
        <v>0</v>
      </c>
      <c r="O40" s="101" t="str">
        <f t="shared" si="2"/>
        <v>STUDENT_NAME_14126</v>
      </c>
      <c r="P40" s="101" t="str">
        <f t="shared" si="3"/>
        <v>STUDENT_IMAGE_14126</v>
      </c>
    </row>
    <row r="41" spans="1:16" ht="13.8" customHeight="1">
      <c r="A41" s="101">
        <f>C41*ID규칙_학생_역할_단위+D41*ID규칙_학생_상세_역할_단위+E41*ID규칙_학생_등급_단위+COUNTIF($C$4:C41,C41)</f>
        <v>11327</v>
      </c>
      <c r="B41" s="100" t="s">
        <v>360</v>
      </c>
      <c r="C41" s="101">
        <v>1</v>
      </c>
      <c r="D41" s="101">
        <v>1</v>
      </c>
      <c r="E41" s="101">
        <v>3</v>
      </c>
      <c r="F41" s="101">
        <v>81</v>
      </c>
      <c r="G41" s="101">
        <v>1</v>
      </c>
      <c r="H41" s="101">
        <v>2</v>
      </c>
      <c r="I41" s="101">
        <v>3</v>
      </c>
      <c r="J41" s="101">
        <v>4</v>
      </c>
      <c r="K41" s="101">
        <v>6</v>
      </c>
      <c r="L41" s="101">
        <v>2</v>
      </c>
      <c r="M41" s="101">
        <f>C41*10000+D41*1000+E41*100+COUNTIF($C$4:C41,C41)</f>
        <v>11327</v>
      </c>
      <c r="N41" s="101">
        <f>IFERROR(VLOOKUP(B41,STUDENT_UNIQUE_ITEM!$C:$D,2,0),0)</f>
        <v>0</v>
      </c>
      <c r="O41" s="101" t="str">
        <f t="shared" si="2"/>
        <v>STUDENT_NAME_11327</v>
      </c>
      <c r="P41" s="101" t="str">
        <f t="shared" si="3"/>
        <v>STUDENT_IMAGE_11327</v>
      </c>
    </row>
    <row r="42" spans="1:16" ht="13.8" customHeight="1">
      <c r="A42" s="101">
        <f>C42*ID규칙_학생_역할_단위+D42*ID규칙_학생_상세_역할_단위+E42*ID규칙_학생_등급_단위+COUNTIF($C$4:C42,C42)</f>
        <v>24312</v>
      </c>
      <c r="B42" s="100" t="s">
        <v>362</v>
      </c>
      <c r="C42" s="101">
        <v>2</v>
      </c>
      <c r="D42" s="101">
        <v>4</v>
      </c>
      <c r="E42" s="101">
        <v>3</v>
      </c>
      <c r="F42" s="101">
        <v>81</v>
      </c>
      <c r="G42" s="101">
        <v>3</v>
      </c>
      <c r="H42" s="101">
        <v>2</v>
      </c>
      <c r="I42" s="101">
        <v>1</v>
      </c>
      <c r="J42" s="101">
        <v>2</v>
      </c>
      <c r="K42" s="101">
        <v>4</v>
      </c>
      <c r="L42" s="101">
        <v>6</v>
      </c>
      <c r="M42" s="101">
        <f>C42*10000+D42*1000+E42*100+COUNTIF($C$4:C42,C42)</f>
        <v>24312</v>
      </c>
      <c r="N42" s="101">
        <f>IFERROR(VLOOKUP(B42,STUDENT_UNIQUE_ITEM!$C:$D,2,0),0)</f>
        <v>0</v>
      </c>
      <c r="O42" s="101" t="str">
        <f t="shared" si="2"/>
        <v>STUDENT_NAME_24312</v>
      </c>
      <c r="P42" s="101" t="str">
        <f t="shared" si="3"/>
        <v>STUDENT_IMAGE_24312</v>
      </c>
    </row>
    <row r="43" spans="1:16" ht="13.8" customHeight="1">
      <c r="A43" s="101">
        <f>C43*ID규칙_학생_역할_단위+D43*ID규칙_학생_상세_역할_단위+E43*ID규칙_학생_등급_단위+COUNTIF($C$4:C43,C43)</f>
        <v>12328</v>
      </c>
      <c r="B43" s="100" t="s">
        <v>364</v>
      </c>
      <c r="C43" s="101">
        <v>1</v>
      </c>
      <c r="D43" s="101">
        <v>2</v>
      </c>
      <c r="E43" s="101">
        <v>3</v>
      </c>
      <c r="F43" s="101">
        <v>81</v>
      </c>
      <c r="G43" s="101">
        <v>1</v>
      </c>
      <c r="H43" s="101">
        <v>1</v>
      </c>
      <c r="I43" s="101">
        <v>1</v>
      </c>
      <c r="J43" s="101">
        <v>2</v>
      </c>
      <c r="K43" s="101">
        <v>4</v>
      </c>
      <c r="L43" s="101">
        <v>6</v>
      </c>
      <c r="M43" s="101">
        <f>C43*10000+D43*1000+E43*100+COUNTIF($C$4:C43,C43)</f>
        <v>12328</v>
      </c>
      <c r="N43" s="101">
        <f>IFERROR(VLOOKUP(B43,STUDENT_UNIQUE_ITEM!$C:$D,2,0),0)</f>
        <v>12328</v>
      </c>
      <c r="O43" s="101" t="str">
        <f t="shared" si="2"/>
        <v>STUDENT_NAME_12328</v>
      </c>
      <c r="P43" s="101" t="str">
        <f t="shared" si="3"/>
        <v>STUDENT_IMAGE_12328</v>
      </c>
    </row>
    <row r="44" spans="1:16" ht="13.8" customHeight="1">
      <c r="A44" s="101">
        <f>C44*ID규칙_학생_역할_단위+D44*ID규칙_학생_상세_역할_단위+E44*ID규칙_학생_등급_단위+COUNTIF($C$4:C44,C44)</f>
        <v>11329</v>
      </c>
      <c r="B44" s="100" t="s">
        <v>366</v>
      </c>
      <c r="C44" s="101">
        <v>1</v>
      </c>
      <c r="D44" s="101">
        <v>1</v>
      </c>
      <c r="E44" s="101">
        <v>3</v>
      </c>
      <c r="F44" s="101">
        <v>81</v>
      </c>
      <c r="G44" s="101">
        <v>3</v>
      </c>
      <c r="H44" s="101">
        <v>3</v>
      </c>
      <c r="I44" s="101">
        <v>3</v>
      </c>
      <c r="J44" s="101">
        <v>4</v>
      </c>
      <c r="K44" s="101">
        <v>6</v>
      </c>
      <c r="L44" s="101">
        <v>2</v>
      </c>
      <c r="M44" s="101">
        <f>C44*10000+D44*1000+E44*100+COUNTIF($C$4:C44,C44)</f>
        <v>11329</v>
      </c>
      <c r="N44" s="101">
        <f>IFERROR(VLOOKUP(B44,STUDENT_UNIQUE_ITEM!$C:$D,2,0),0)</f>
        <v>0</v>
      </c>
      <c r="O44" s="101" t="str">
        <f t="shared" si="2"/>
        <v>STUDENT_NAME_11329</v>
      </c>
      <c r="P44" s="101" t="str">
        <f t="shared" si="3"/>
        <v>STUDENT_IMAGE_11329</v>
      </c>
    </row>
    <row r="45" spans="1:16" ht="13.8" customHeight="1">
      <c r="A45" s="101">
        <f>C45*ID규칙_학생_역할_단위+D45*ID규칙_학생_상세_역할_단위+E45*ID규칙_학생_등급_단위+COUNTIF($C$4:C45,C45)</f>
        <v>11230</v>
      </c>
      <c r="B45" s="100" t="s">
        <v>368</v>
      </c>
      <c r="C45" s="101">
        <v>1</v>
      </c>
      <c r="D45" s="101">
        <v>1</v>
      </c>
      <c r="E45" s="101">
        <v>2</v>
      </c>
      <c r="F45" s="101">
        <v>81</v>
      </c>
      <c r="G45" s="101">
        <v>2</v>
      </c>
      <c r="H45" s="101">
        <v>2</v>
      </c>
      <c r="I45" s="101">
        <v>1</v>
      </c>
      <c r="J45" s="101">
        <v>3</v>
      </c>
      <c r="K45" s="101">
        <v>3</v>
      </c>
      <c r="L45" s="101">
        <v>6</v>
      </c>
      <c r="M45" s="101">
        <f>C45*10000+D45*1000+E45*100+COUNTIF($C$4:C45,C45)</f>
        <v>11230</v>
      </c>
      <c r="N45" s="101">
        <f>IFERROR(VLOOKUP(B45,STUDENT_UNIQUE_ITEM!$C:$D,2,0),0)</f>
        <v>0</v>
      </c>
      <c r="O45" s="101" t="str">
        <f t="shared" si="2"/>
        <v>STUDENT_NAME_11230</v>
      </c>
      <c r="P45" s="101" t="str">
        <f t="shared" si="3"/>
        <v>STUDENT_IMAGE_11230</v>
      </c>
    </row>
    <row r="46" spans="1:16" ht="13.8" customHeight="1">
      <c r="A46" s="101">
        <f>C46*ID규칙_학생_역할_단위+D46*ID규칙_학생_상세_역할_단위+E46*ID규칙_학생_등급_단위+COUNTIF($C$4:C46,C46)</f>
        <v>11331</v>
      </c>
      <c r="B46" s="100" t="s">
        <v>370</v>
      </c>
      <c r="C46" s="101">
        <v>1</v>
      </c>
      <c r="D46" s="101">
        <v>1</v>
      </c>
      <c r="E46" s="101">
        <v>3</v>
      </c>
      <c r="F46" s="101">
        <v>81</v>
      </c>
      <c r="G46" s="101">
        <v>3</v>
      </c>
      <c r="H46" s="101">
        <v>2</v>
      </c>
      <c r="I46" s="101">
        <v>1</v>
      </c>
      <c r="J46" s="101">
        <v>4</v>
      </c>
      <c r="K46" s="101">
        <v>2</v>
      </c>
      <c r="L46" s="101">
        <v>6</v>
      </c>
      <c r="M46" s="101">
        <f>C46*10000+D46*1000+E46*100+COUNTIF($C$4:C46,C46)</f>
        <v>11331</v>
      </c>
      <c r="N46" s="101">
        <f>IFERROR(VLOOKUP(B46,STUDENT_UNIQUE_ITEM!$C:$D,2,0),0)</f>
        <v>0</v>
      </c>
      <c r="O46" s="101" t="str">
        <f t="shared" si="2"/>
        <v>STUDENT_NAME_11331</v>
      </c>
      <c r="P46" s="101" t="str">
        <f t="shared" si="3"/>
        <v>STUDENT_IMAGE_11331</v>
      </c>
    </row>
    <row r="47" spans="1:16" ht="13.8" customHeight="1">
      <c r="A47" s="101">
        <f>C47*ID규칙_학생_역할_단위+D47*ID규칙_학생_상세_역할_단위+E47*ID규칙_학생_등급_단위+COUNTIF($C$4:C47,C47)</f>
        <v>11332</v>
      </c>
      <c r="B47" s="100" t="s">
        <v>372</v>
      </c>
      <c r="C47" s="101">
        <v>1</v>
      </c>
      <c r="D47" s="101">
        <v>1</v>
      </c>
      <c r="E47" s="101">
        <v>3</v>
      </c>
      <c r="F47" s="101">
        <v>81</v>
      </c>
      <c r="G47" s="101">
        <v>2</v>
      </c>
      <c r="H47" s="101">
        <v>2</v>
      </c>
      <c r="I47" s="101">
        <v>3</v>
      </c>
      <c r="J47" s="101">
        <v>2</v>
      </c>
      <c r="K47" s="101">
        <v>4</v>
      </c>
      <c r="L47" s="101">
        <v>6</v>
      </c>
      <c r="M47" s="101">
        <f>C47*10000+D47*1000+E47*100+COUNTIF($C$4:C47,C47)</f>
        <v>11332</v>
      </c>
      <c r="N47" s="101">
        <f>IFERROR(VLOOKUP(B47,STUDENT_UNIQUE_ITEM!$C:$D,2,0),0)</f>
        <v>0</v>
      </c>
      <c r="O47" s="101" t="str">
        <f t="shared" si="2"/>
        <v>STUDENT_NAME_11332</v>
      </c>
      <c r="P47" s="101" t="str">
        <f t="shared" si="3"/>
        <v>STUDENT_IMAGE_11332</v>
      </c>
    </row>
    <row r="48" spans="1:16" ht="13.8" customHeight="1">
      <c r="A48" s="101">
        <f>C48*ID규칙_학생_역할_단위+D48*ID규칙_학생_상세_역할_단위+E48*ID규칙_학생_등급_단위+COUNTIF($C$4:C48,C48)</f>
        <v>14333</v>
      </c>
      <c r="B48" s="100" t="s">
        <v>374</v>
      </c>
      <c r="C48" s="101">
        <v>1</v>
      </c>
      <c r="D48" s="101">
        <v>4</v>
      </c>
      <c r="E48" s="101">
        <v>3</v>
      </c>
      <c r="F48" s="101">
        <v>81</v>
      </c>
      <c r="G48" s="101">
        <v>2</v>
      </c>
      <c r="H48" s="101">
        <v>2</v>
      </c>
      <c r="I48" s="101">
        <v>1</v>
      </c>
      <c r="J48" s="101">
        <v>6</v>
      </c>
      <c r="K48" s="101">
        <v>2</v>
      </c>
      <c r="L48" s="101">
        <v>4</v>
      </c>
      <c r="M48" s="101">
        <f>C48*10000+D48*1000+E48*100+COUNTIF($C$4:C48,C48)</f>
        <v>14333</v>
      </c>
      <c r="N48" s="101">
        <f>IFERROR(VLOOKUP(B48,STUDENT_UNIQUE_ITEM!$C:$D,2,0),0)</f>
        <v>14333</v>
      </c>
      <c r="O48" s="101" t="str">
        <f t="shared" si="2"/>
        <v>STUDENT_NAME_14333</v>
      </c>
      <c r="P48" s="101" t="str">
        <f t="shared" si="3"/>
        <v>STUDENT_IMAGE_14333</v>
      </c>
    </row>
    <row r="49" spans="1:16" ht="13.8" customHeight="1">
      <c r="A49" s="101">
        <f>C49*ID규칙_학생_역할_단위+D49*ID규칙_학생_상세_역할_단위+E49*ID규칙_학생_등급_단위+COUNTIF($C$4:C49,C49)</f>
        <v>23213</v>
      </c>
      <c r="B49" s="100" t="s">
        <v>376</v>
      </c>
      <c r="C49" s="101">
        <v>2</v>
      </c>
      <c r="D49" s="101">
        <v>3</v>
      </c>
      <c r="E49" s="101">
        <v>2</v>
      </c>
      <c r="F49" s="101">
        <v>81</v>
      </c>
      <c r="G49" s="101">
        <v>3</v>
      </c>
      <c r="H49" s="101">
        <v>2</v>
      </c>
      <c r="I49" s="101">
        <v>1</v>
      </c>
      <c r="J49" s="101">
        <v>3</v>
      </c>
      <c r="K49" s="101">
        <v>6</v>
      </c>
      <c r="L49" s="101">
        <v>3</v>
      </c>
      <c r="M49" s="101">
        <f>C49*10000+D49*1000+E49*100+COUNTIF($C$4:C49,C49)</f>
        <v>23213</v>
      </c>
      <c r="N49" s="101">
        <f>IFERROR(VLOOKUP(B49,STUDENT_UNIQUE_ITEM!$C:$D,2,0),0)</f>
        <v>0</v>
      </c>
      <c r="O49" s="101" t="str">
        <f t="shared" si="2"/>
        <v>STUDENT_NAME_23213</v>
      </c>
      <c r="P49" s="101" t="str">
        <f t="shared" si="3"/>
        <v>STUDENT_IMAGE_23213</v>
      </c>
    </row>
    <row r="50" spans="1:16" ht="13.8" customHeight="1">
      <c r="A50" s="101">
        <f>C50*ID규칙_학생_역할_단위+D50*ID규칙_학생_상세_역할_단위+E50*ID규칙_학생_등급_단위+COUNTIF($C$4:C50,C50)</f>
        <v>11334</v>
      </c>
      <c r="B50" s="100" t="s">
        <v>378</v>
      </c>
      <c r="C50" s="101">
        <v>1</v>
      </c>
      <c r="D50" s="101">
        <v>1</v>
      </c>
      <c r="E50" s="101">
        <v>3</v>
      </c>
      <c r="F50" s="101">
        <v>81</v>
      </c>
      <c r="G50" s="101">
        <v>2</v>
      </c>
      <c r="H50" s="101">
        <v>1</v>
      </c>
      <c r="I50" s="101">
        <v>1</v>
      </c>
      <c r="J50" s="101">
        <v>4</v>
      </c>
      <c r="K50" s="101">
        <v>6</v>
      </c>
      <c r="L50" s="101">
        <v>2</v>
      </c>
      <c r="M50" s="101">
        <f>C50*10000+D50*1000+E50*100+COUNTIF($C$4:C50,C50)</f>
        <v>11334</v>
      </c>
      <c r="N50" s="101">
        <f>IFERROR(VLOOKUP(B50,STUDENT_UNIQUE_ITEM!$C:$D,2,0),0)</f>
        <v>0</v>
      </c>
      <c r="O50" s="101" t="str">
        <f t="shared" si="2"/>
        <v>STUDENT_NAME_11334</v>
      </c>
      <c r="P50" s="101" t="str">
        <f t="shared" si="3"/>
        <v>STUDENT_IMAGE_11334</v>
      </c>
    </row>
    <row r="51" spans="1:16" ht="13.8" customHeight="1">
      <c r="A51" s="101">
        <f>C51*ID규칙_학생_역할_단위+D51*ID규칙_학생_상세_역할_단위+E51*ID규칙_학생_등급_단위+COUNTIF($C$4:C51,C51)</f>
        <v>13335</v>
      </c>
      <c r="B51" s="100" t="s">
        <v>380</v>
      </c>
      <c r="C51" s="101">
        <v>1</v>
      </c>
      <c r="D51" s="101">
        <v>3</v>
      </c>
      <c r="E51" s="101">
        <v>3</v>
      </c>
      <c r="F51" s="101">
        <v>81</v>
      </c>
      <c r="G51" s="101">
        <v>3</v>
      </c>
      <c r="H51" s="101">
        <v>1</v>
      </c>
      <c r="I51" s="101">
        <v>2</v>
      </c>
      <c r="J51" s="101">
        <v>6</v>
      </c>
      <c r="K51" s="101">
        <v>2</v>
      </c>
      <c r="L51" s="101">
        <v>4</v>
      </c>
      <c r="M51" s="101">
        <f>C51*10000+D51*1000+E51*100+COUNTIF($C$4:C51,C51)</f>
        <v>13335</v>
      </c>
      <c r="N51" s="101">
        <f>IFERROR(VLOOKUP(B51,STUDENT_UNIQUE_ITEM!$C:$D,2,0),0)</f>
        <v>0</v>
      </c>
      <c r="O51" s="101" t="str">
        <f t="shared" si="2"/>
        <v>STUDENT_NAME_13335</v>
      </c>
      <c r="P51" s="101" t="str">
        <f t="shared" si="3"/>
        <v>STUDENT_IMAGE_13335</v>
      </c>
    </row>
    <row r="52" spans="1:16" ht="13.8" customHeight="1">
      <c r="A52" s="101">
        <f>C52*ID규칙_학생_역할_단위+D52*ID규칙_학생_상세_역할_단위+E52*ID규칙_학생_등급_단위+COUNTIF($C$4:C52,C52)</f>
        <v>14136</v>
      </c>
      <c r="B52" s="100" t="s">
        <v>382</v>
      </c>
      <c r="C52" s="101">
        <v>1</v>
      </c>
      <c r="D52" s="101">
        <v>4</v>
      </c>
      <c r="E52" s="101">
        <v>1</v>
      </c>
      <c r="F52" s="101">
        <v>81</v>
      </c>
      <c r="G52" s="101">
        <v>2</v>
      </c>
      <c r="H52" s="101">
        <v>1</v>
      </c>
      <c r="I52" s="101">
        <v>2</v>
      </c>
      <c r="J52" s="101">
        <v>4</v>
      </c>
      <c r="K52" s="101">
        <v>4</v>
      </c>
      <c r="L52" s="101">
        <v>4</v>
      </c>
      <c r="M52" s="101">
        <f>C52*10000+D52*1000+E52*100+COUNTIF($C$4:C52,C52)</f>
        <v>14136</v>
      </c>
      <c r="N52" s="101">
        <f>IFERROR(VLOOKUP(B52,STUDENT_UNIQUE_ITEM!$C:$D,2,0),0)</f>
        <v>14136</v>
      </c>
      <c r="O52" s="101" t="str">
        <f t="shared" si="2"/>
        <v>STUDENT_NAME_14136</v>
      </c>
      <c r="P52" s="101" t="str">
        <f t="shared" si="3"/>
        <v>STUDENT_IMAGE_14136</v>
      </c>
    </row>
    <row r="53" spans="1:16" ht="13.8" customHeight="1">
      <c r="A53" s="101">
        <f>C53*ID규칙_학생_역할_단위+D53*ID규칙_학생_상세_역할_단위+E53*ID규칙_학생_등급_단위+COUNTIF($C$4:C53,C53)</f>
        <v>12337</v>
      </c>
      <c r="B53" s="100" t="s">
        <v>384</v>
      </c>
      <c r="C53" s="101">
        <v>1</v>
      </c>
      <c r="D53" s="101">
        <v>2</v>
      </c>
      <c r="E53" s="101">
        <v>3</v>
      </c>
      <c r="F53" s="101">
        <v>81</v>
      </c>
      <c r="G53" s="101">
        <v>1</v>
      </c>
      <c r="H53" s="101">
        <v>2</v>
      </c>
      <c r="I53" s="101">
        <v>2</v>
      </c>
      <c r="J53" s="101">
        <v>6</v>
      </c>
      <c r="K53" s="101">
        <v>4</v>
      </c>
      <c r="L53" s="101">
        <v>2</v>
      </c>
      <c r="M53" s="101">
        <f>C53*10000+D53*1000+E53*100+COUNTIF($C$4:C53,C53)</f>
        <v>12337</v>
      </c>
      <c r="N53" s="101">
        <f>IFERROR(VLOOKUP(B53,STUDENT_UNIQUE_ITEM!$C:$D,2,0),0)</f>
        <v>0</v>
      </c>
      <c r="O53" s="101" t="str">
        <f t="shared" si="2"/>
        <v>STUDENT_NAME_12337</v>
      </c>
      <c r="P53" s="101" t="str">
        <f t="shared" si="3"/>
        <v>STUDENT_IMAGE_12337</v>
      </c>
    </row>
    <row r="54" spans="1:16" ht="13.8" customHeight="1">
      <c r="A54" s="101">
        <f>C54*ID규칙_학생_역할_단위+D54*ID규칙_학생_상세_역할_단위+E54*ID규칙_학생_등급_단위+COUNTIF($C$4:C54,C54)</f>
        <v>14338</v>
      </c>
      <c r="B54" s="100" t="s">
        <v>386</v>
      </c>
      <c r="C54" s="101">
        <v>1</v>
      </c>
      <c r="D54" s="101">
        <v>4</v>
      </c>
      <c r="E54" s="101">
        <v>3</v>
      </c>
      <c r="F54" s="101">
        <v>81</v>
      </c>
      <c r="G54" s="101">
        <v>3</v>
      </c>
      <c r="H54" s="101">
        <v>1</v>
      </c>
      <c r="I54" s="101">
        <v>1</v>
      </c>
      <c r="J54" s="101">
        <v>4</v>
      </c>
      <c r="K54" s="101">
        <v>2</v>
      </c>
      <c r="L54" s="101">
        <v>6</v>
      </c>
      <c r="M54" s="101">
        <f>C54*10000+D54*1000+E54*100+COUNTIF($C$4:C54,C54)</f>
        <v>14338</v>
      </c>
      <c r="N54" s="101">
        <f>IFERROR(VLOOKUP(B54,STUDENT_UNIQUE_ITEM!$C:$D,2,0),0)</f>
        <v>0</v>
      </c>
      <c r="O54" s="101" t="str">
        <f t="shared" si="2"/>
        <v>STUDENT_NAME_14338</v>
      </c>
      <c r="P54" s="101" t="str">
        <f t="shared" si="3"/>
        <v>STUDENT_IMAGE_14338</v>
      </c>
    </row>
    <row r="55" spans="1:16" ht="13.8" customHeight="1">
      <c r="A55" s="101">
        <f>C55*ID규칙_학생_역할_단위+D55*ID규칙_학생_상세_역할_단위+E55*ID규칙_학생_등급_단위+COUNTIF($C$4:C55,C55)</f>
        <v>24114</v>
      </c>
      <c r="B55" s="100" t="s">
        <v>388</v>
      </c>
      <c r="C55" s="101">
        <v>2</v>
      </c>
      <c r="D55" s="101">
        <v>4</v>
      </c>
      <c r="E55" s="101">
        <v>1</v>
      </c>
      <c r="F55" s="101">
        <v>81</v>
      </c>
      <c r="G55" s="101">
        <v>3</v>
      </c>
      <c r="H55" s="101">
        <v>1</v>
      </c>
      <c r="I55" s="101">
        <v>1</v>
      </c>
      <c r="J55" s="101">
        <v>5</v>
      </c>
      <c r="K55" s="101">
        <v>3</v>
      </c>
      <c r="L55" s="101">
        <v>4</v>
      </c>
      <c r="M55" s="101">
        <f>C55*10000+D55*1000+E55*100+COUNTIF($C$4:C55,C55)</f>
        <v>24114</v>
      </c>
      <c r="N55" s="101">
        <f>IFERROR(VLOOKUP(B55,STUDENT_UNIQUE_ITEM!$C:$D,2,0),0)</f>
        <v>0</v>
      </c>
      <c r="O55" s="101" t="str">
        <f t="shared" si="2"/>
        <v>STUDENT_NAME_24114</v>
      </c>
      <c r="P55" s="101" t="str">
        <f t="shared" si="3"/>
        <v>STUDENT_IMAGE_24114</v>
      </c>
    </row>
    <row r="56" spans="1:16" ht="13.8" customHeight="1">
      <c r="A56" s="101">
        <f>C56*ID규칙_학생_역할_단위+D56*ID규칙_학생_상세_역할_단위+E56*ID규칙_학생_등급_단위+COUNTIF($C$4:C56,C56)</f>
        <v>21115</v>
      </c>
      <c r="B56" s="100" t="s">
        <v>390</v>
      </c>
      <c r="C56" s="101">
        <v>2</v>
      </c>
      <c r="D56" s="101">
        <v>1</v>
      </c>
      <c r="E56" s="101">
        <v>1</v>
      </c>
      <c r="F56" s="101">
        <v>81</v>
      </c>
      <c r="G56" s="101">
        <v>3</v>
      </c>
      <c r="H56" s="101">
        <v>2</v>
      </c>
      <c r="I56" s="101">
        <v>2</v>
      </c>
      <c r="J56" s="101">
        <v>4</v>
      </c>
      <c r="K56" s="101">
        <v>4</v>
      </c>
      <c r="L56" s="101">
        <v>4</v>
      </c>
      <c r="M56" s="101">
        <f>C56*10000+D56*1000+E56*100+COUNTIF($C$4:C56,C56)</f>
        <v>21115</v>
      </c>
      <c r="N56" s="101">
        <f>IFERROR(VLOOKUP(B56,STUDENT_UNIQUE_ITEM!$C:$D,2,0),0)</f>
        <v>0</v>
      </c>
      <c r="O56" s="101" t="str">
        <f t="shared" si="2"/>
        <v>STUDENT_NAME_21115</v>
      </c>
      <c r="P56" s="101" t="str">
        <f t="shared" si="3"/>
        <v>STUDENT_IMAGE_21115</v>
      </c>
    </row>
    <row r="57" spans="1:16" ht="13.8" customHeight="1">
      <c r="A57" s="101">
        <f>C57*ID규칙_학생_역할_단위+D57*ID규칙_학생_상세_역할_단위+E57*ID규칙_학생_등급_단위+COUNTIF($C$4:C57,C57)</f>
        <v>24216</v>
      </c>
      <c r="B57" s="100" t="s">
        <v>392</v>
      </c>
      <c r="C57" s="101">
        <v>2</v>
      </c>
      <c r="D57" s="101">
        <v>4</v>
      </c>
      <c r="E57" s="101">
        <v>2</v>
      </c>
      <c r="F57" s="101">
        <v>81</v>
      </c>
      <c r="G57" s="101">
        <v>3</v>
      </c>
      <c r="H57" s="101">
        <v>1</v>
      </c>
      <c r="I57" s="101">
        <v>1</v>
      </c>
      <c r="J57" s="101">
        <v>3</v>
      </c>
      <c r="K57" s="101">
        <v>6</v>
      </c>
      <c r="L57" s="101">
        <v>3</v>
      </c>
      <c r="M57" s="101">
        <f>C57*10000+D57*1000+E57*100+COUNTIF($C$4:C57,C57)</f>
        <v>24216</v>
      </c>
      <c r="N57" s="101">
        <f>IFERROR(VLOOKUP(B57,STUDENT_UNIQUE_ITEM!$C:$D,2,0),0)</f>
        <v>0</v>
      </c>
      <c r="O57" s="101" t="str">
        <f t="shared" si="2"/>
        <v>STUDENT_NAME_24216</v>
      </c>
      <c r="P57" s="101" t="str">
        <f t="shared" si="3"/>
        <v>STUDENT_IMAGE_24216</v>
      </c>
    </row>
    <row r="58" spans="1:16" ht="13.8" customHeight="1">
      <c r="A58" s="101">
        <f>C58*ID규칙_학생_역할_단위+D58*ID규칙_학생_상세_역할_단위+E58*ID규칙_학생_등급_단위+COUNTIF($C$4:C58,C58)</f>
        <v>11339</v>
      </c>
      <c r="B58" s="100" t="s">
        <v>394</v>
      </c>
      <c r="C58" s="101">
        <v>1</v>
      </c>
      <c r="D58" s="101">
        <v>1</v>
      </c>
      <c r="E58" s="101">
        <v>3</v>
      </c>
      <c r="F58" s="101">
        <v>81</v>
      </c>
      <c r="G58" s="101">
        <v>3</v>
      </c>
      <c r="H58" s="101">
        <v>2</v>
      </c>
      <c r="I58" s="101">
        <v>2</v>
      </c>
      <c r="J58" s="101">
        <v>2</v>
      </c>
      <c r="K58" s="101">
        <v>6</v>
      </c>
      <c r="L58" s="101">
        <v>4</v>
      </c>
      <c r="M58" s="101">
        <f>C58*10000+D58*1000+E58*100+COUNTIF($C$4:C58,C58)</f>
        <v>11339</v>
      </c>
      <c r="N58" s="101">
        <f>IFERROR(VLOOKUP(B58,STUDENT_UNIQUE_ITEM!$C:$D,2,0),0)</f>
        <v>0</v>
      </c>
      <c r="O58" s="101" t="str">
        <f t="shared" si="2"/>
        <v>STUDENT_NAME_11339</v>
      </c>
      <c r="P58" s="101" t="str">
        <f t="shared" si="3"/>
        <v>STUDENT_IMAGE_11339</v>
      </c>
    </row>
    <row r="59" spans="1:16" ht="13.8" customHeight="1">
      <c r="A59" s="101">
        <f>C59*ID규칙_학생_역할_단위+D59*ID규칙_학생_상세_역할_단위+E59*ID규칙_학생_등급_단위+COUNTIF($C$4:C59,C59)</f>
        <v>12340</v>
      </c>
      <c r="B59" s="100" t="s">
        <v>396</v>
      </c>
      <c r="C59" s="101">
        <v>1</v>
      </c>
      <c r="D59" s="101">
        <v>2</v>
      </c>
      <c r="E59" s="101">
        <v>3</v>
      </c>
      <c r="F59" s="101">
        <v>81</v>
      </c>
      <c r="G59" s="101">
        <v>1</v>
      </c>
      <c r="H59" s="101">
        <v>3</v>
      </c>
      <c r="I59" s="101">
        <v>2</v>
      </c>
      <c r="J59" s="101">
        <v>6</v>
      </c>
      <c r="K59" s="101">
        <v>4</v>
      </c>
      <c r="L59" s="101">
        <v>2</v>
      </c>
      <c r="M59" s="101">
        <f>C59*10000+D59*1000+E59*100+COUNTIF($C$4:C59,C59)</f>
        <v>12340</v>
      </c>
      <c r="N59" s="101">
        <f>IFERROR(VLOOKUP(B59,STUDENT_UNIQUE_ITEM!$C:$D,2,0),0)</f>
        <v>0</v>
      </c>
      <c r="O59" s="101" t="str">
        <f t="shared" si="2"/>
        <v>STUDENT_NAME_12340</v>
      </c>
      <c r="P59" s="101" t="str">
        <f t="shared" si="3"/>
        <v>STUDENT_IMAGE_12340</v>
      </c>
    </row>
    <row r="60" spans="1:16" ht="13.8" customHeight="1">
      <c r="A60" s="101">
        <f>C60*ID규칙_학생_역할_단위+D60*ID규칙_학생_상세_역할_단위+E60*ID규칙_학생_등급_단위+COUNTIF($C$4:C60,C60)</f>
        <v>12341</v>
      </c>
      <c r="B60" s="100" t="s">
        <v>398</v>
      </c>
      <c r="C60" s="101">
        <v>1</v>
      </c>
      <c r="D60" s="101">
        <v>2</v>
      </c>
      <c r="E60" s="101">
        <v>3</v>
      </c>
      <c r="F60" s="101">
        <v>81</v>
      </c>
      <c r="G60" s="101">
        <v>1</v>
      </c>
      <c r="H60" s="101">
        <v>1</v>
      </c>
      <c r="I60" s="101">
        <v>1</v>
      </c>
      <c r="J60" s="101">
        <v>4</v>
      </c>
      <c r="K60" s="101">
        <v>2</v>
      </c>
      <c r="L60" s="101">
        <v>6</v>
      </c>
      <c r="M60" s="101">
        <f>C60*10000+D60*1000+E60*100+COUNTIF($C$4:C60,C60)</f>
        <v>12341</v>
      </c>
      <c r="N60" s="101">
        <f>IFERROR(VLOOKUP(B60,STUDENT_UNIQUE_ITEM!$C:$D,2,0),0)</f>
        <v>0</v>
      </c>
      <c r="O60" s="101" t="str">
        <f t="shared" si="2"/>
        <v>STUDENT_NAME_12341</v>
      </c>
      <c r="P60" s="101" t="str">
        <f t="shared" si="3"/>
        <v>STUDENT_IMAGE_12341</v>
      </c>
    </row>
    <row r="61" spans="1:16" ht="13.8" customHeight="1">
      <c r="A61" s="101">
        <f>C61*ID규칙_학생_역할_단위+D61*ID규칙_학생_상세_역할_단위+E61*ID규칙_학생_등급_단위+COUNTIF($C$4:C61,C61)</f>
        <v>23117</v>
      </c>
      <c r="B61" s="100" t="s">
        <v>400</v>
      </c>
      <c r="C61" s="101">
        <v>2</v>
      </c>
      <c r="D61" s="101">
        <v>3</v>
      </c>
      <c r="E61" s="101">
        <v>1</v>
      </c>
      <c r="F61" s="101">
        <v>81</v>
      </c>
      <c r="G61" s="101">
        <v>3</v>
      </c>
      <c r="H61" s="101">
        <v>3</v>
      </c>
      <c r="I61" s="101">
        <v>1</v>
      </c>
      <c r="J61" s="101">
        <v>3</v>
      </c>
      <c r="K61" s="101">
        <v>5</v>
      </c>
      <c r="L61" s="101">
        <v>4</v>
      </c>
      <c r="M61" s="101">
        <f>C61*10000+D61*1000+E61*100+COUNTIF($C$4:C61,C61)</f>
        <v>23117</v>
      </c>
      <c r="N61" s="101">
        <f>IFERROR(VLOOKUP(B61,STUDENT_UNIQUE_ITEM!$C:$D,2,0),0)</f>
        <v>0</v>
      </c>
      <c r="O61" s="101" t="str">
        <f t="shared" si="2"/>
        <v>STUDENT_NAME_23117</v>
      </c>
      <c r="P61" s="101" t="str">
        <f t="shared" si="3"/>
        <v>STUDENT_IMAGE_23117</v>
      </c>
    </row>
    <row r="62" spans="1:16" ht="13.8" customHeight="1">
      <c r="A62" s="101">
        <f>C62*ID규칙_학생_역할_단위+D62*ID규칙_학생_상세_역할_단위+E62*ID규칙_학생_등급_단위+COUNTIF($C$4:C62,C62)</f>
        <v>23218</v>
      </c>
      <c r="B62" s="100" t="s">
        <v>402</v>
      </c>
      <c r="C62" s="101">
        <v>2</v>
      </c>
      <c r="D62" s="101">
        <v>3</v>
      </c>
      <c r="E62" s="101">
        <v>2</v>
      </c>
      <c r="F62" s="101">
        <v>81</v>
      </c>
      <c r="G62" s="101">
        <v>3</v>
      </c>
      <c r="H62" s="101">
        <v>1</v>
      </c>
      <c r="I62" s="101">
        <v>2</v>
      </c>
      <c r="J62" s="101">
        <v>3</v>
      </c>
      <c r="K62" s="101">
        <v>6</v>
      </c>
      <c r="L62" s="101">
        <v>3</v>
      </c>
      <c r="M62" s="101">
        <f>C62*10000+D62*1000+E62*100+COUNTIF($C$4:C62,C62)</f>
        <v>23218</v>
      </c>
      <c r="N62" s="101">
        <f>IFERROR(VLOOKUP(B62,STUDENT_UNIQUE_ITEM!$C:$D,2,0),0)</f>
        <v>0</v>
      </c>
      <c r="O62" s="101" t="str">
        <f t="shared" si="2"/>
        <v>STUDENT_NAME_23218</v>
      </c>
      <c r="P62" s="101" t="str">
        <f t="shared" si="3"/>
        <v>STUDENT_IMAGE_23218</v>
      </c>
    </row>
    <row r="63" spans="1:16" ht="13.8" customHeight="1">
      <c r="A63" s="101">
        <f>C63*ID규칙_학생_역할_단위+D63*ID규칙_학생_상세_역할_단위+E63*ID규칙_학생_등급_단위+COUNTIF($C$4:C63,C63)</f>
        <v>11342</v>
      </c>
      <c r="B63" s="100" t="s">
        <v>404</v>
      </c>
      <c r="C63" s="101">
        <v>1</v>
      </c>
      <c r="D63" s="101">
        <v>1</v>
      </c>
      <c r="E63" s="101">
        <v>3</v>
      </c>
      <c r="F63" s="101">
        <v>81</v>
      </c>
      <c r="G63" s="101">
        <v>1</v>
      </c>
      <c r="H63" s="101">
        <v>2</v>
      </c>
      <c r="I63" s="101">
        <v>2</v>
      </c>
      <c r="J63" s="101">
        <v>6</v>
      </c>
      <c r="K63" s="101">
        <v>4</v>
      </c>
      <c r="L63" s="101">
        <v>2</v>
      </c>
      <c r="M63" s="101">
        <f>C63*10000+D63*1000+E63*100+COUNTIF($C$4:C63,C63)</f>
        <v>11342</v>
      </c>
      <c r="N63" s="101">
        <f>IFERROR(VLOOKUP(B63,STUDENT_UNIQUE_ITEM!$C:$D,2,0),0)</f>
        <v>11342</v>
      </c>
      <c r="O63" s="101" t="str">
        <f t="shared" si="2"/>
        <v>STUDENT_NAME_11342</v>
      </c>
      <c r="P63" s="101" t="str">
        <f t="shared" si="3"/>
        <v>STUDENT_IMAGE_11342</v>
      </c>
    </row>
    <row r="64" spans="1:16" ht="13.8" customHeight="1">
      <c r="A64" s="101">
        <f>C64*ID규칙_학생_역할_단위+D64*ID규칙_학생_상세_역할_단위+E64*ID규칙_학생_등급_단위+COUNTIF($C$4:C64,C64)</f>
        <v>11243</v>
      </c>
      <c r="B64" s="100" t="s">
        <v>406</v>
      </c>
      <c r="C64" s="101">
        <v>1</v>
      </c>
      <c r="D64" s="101">
        <v>1</v>
      </c>
      <c r="E64" s="101">
        <v>2</v>
      </c>
      <c r="F64" s="101">
        <v>81</v>
      </c>
      <c r="G64" s="101">
        <v>3</v>
      </c>
      <c r="H64" s="101">
        <v>2</v>
      </c>
      <c r="I64" s="101">
        <v>2</v>
      </c>
      <c r="J64" s="101">
        <v>4</v>
      </c>
      <c r="K64" s="101">
        <v>3</v>
      </c>
      <c r="L64" s="101">
        <v>4</v>
      </c>
      <c r="M64" s="101">
        <f>C64*10000+D64*1000+E64*100+COUNTIF($C$4:C64,C64)</f>
        <v>11243</v>
      </c>
      <c r="N64" s="101">
        <f>IFERROR(VLOOKUP(B64,STUDENT_UNIQUE_ITEM!$C:$D,2,0),0)</f>
        <v>0</v>
      </c>
      <c r="O64" s="101" t="str">
        <f t="shared" si="2"/>
        <v>STUDENT_NAME_11243</v>
      </c>
      <c r="P64" s="101" t="str">
        <f t="shared" si="3"/>
        <v>STUDENT_IMAGE_11243</v>
      </c>
    </row>
    <row r="65" spans="1:16" ht="13.8" customHeight="1">
      <c r="A65" s="101">
        <f>C65*ID규칙_학생_역할_단위+D65*ID규칙_학생_상세_역할_단위+E65*ID규칙_학생_등급_단위+COUNTIF($C$4:C65,C65)</f>
        <v>21319</v>
      </c>
      <c r="B65" s="100" t="s">
        <v>408</v>
      </c>
      <c r="C65" s="101">
        <v>2</v>
      </c>
      <c r="D65" s="101">
        <v>1</v>
      </c>
      <c r="E65" s="101">
        <v>3</v>
      </c>
      <c r="F65" s="101">
        <v>81</v>
      </c>
      <c r="G65" s="101">
        <v>3</v>
      </c>
      <c r="H65" s="101">
        <v>1</v>
      </c>
      <c r="I65" s="101">
        <v>2</v>
      </c>
      <c r="J65" s="101">
        <v>4</v>
      </c>
      <c r="K65" s="101">
        <v>2</v>
      </c>
      <c r="L65" s="101">
        <v>6</v>
      </c>
      <c r="M65" s="101">
        <f>C65*10000+D65*1000+E65*100+COUNTIF($C$4:C65,C65)</f>
        <v>21319</v>
      </c>
      <c r="N65" s="101">
        <f>IFERROR(VLOOKUP(B65,STUDENT_UNIQUE_ITEM!$C:$D,2,0),0)</f>
        <v>0</v>
      </c>
      <c r="O65" s="101" t="str">
        <f t="shared" si="2"/>
        <v>STUDENT_NAME_21319</v>
      </c>
      <c r="P65" s="101" t="str">
        <f t="shared" si="3"/>
        <v>STUDENT_IMAGE_21319</v>
      </c>
    </row>
    <row r="66" spans="1:16" ht="13.8" customHeight="1">
      <c r="A66" s="101">
        <f>C66*ID규칙_학생_역할_단위+D66*ID규칙_학생_상세_역할_단위+E66*ID규칙_학생_등급_단위+COUNTIF($C$4:C66,C66)</f>
        <v>24220</v>
      </c>
      <c r="B66" s="100" t="s">
        <v>410</v>
      </c>
      <c r="C66" s="101">
        <v>2</v>
      </c>
      <c r="D66" s="101">
        <v>4</v>
      </c>
      <c r="E66" s="101">
        <v>2</v>
      </c>
      <c r="F66" s="101">
        <v>81</v>
      </c>
      <c r="G66" s="101">
        <v>3</v>
      </c>
      <c r="H66" s="101">
        <v>3</v>
      </c>
      <c r="I66" s="101">
        <v>3</v>
      </c>
      <c r="J66" s="101">
        <v>3</v>
      </c>
      <c r="K66" s="101">
        <v>3</v>
      </c>
      <c r="L66" s="101">
        <v>4</v>
      </c>
      <c r="M66" s="101">
        <f>C66*10000+D66*1000+E66*100+COUNTIF($C$4:C66,C66)</f>
        <v>24220</v>
      </c>
      <c r="N66" s="101">
        <f>IFERROR(VLOOKUP(B66,STUDENT_UNIQUE_ITEM!$C:$D,2,0),0)</f>
        <v>0</v>
      </c>
      <c r="O66" s="101" t="str">
        <f t="shared" si="2"/>
        <v>STUDENT_NAME_24220</v>
      </c>
      <c r="P66" s="101" t="str">
        <f t="shared" si="3"/>
        <v>STUDENT_IMAGE_24220</v>
      </c>
    </row>
    <row r="67" spans="1:16" ht="13.8" customHeight="1">
      <c r="A67" s="101">
        <f>C67*ID규칙_학생_역할_단위+D67*ID규칙_학생_상세_역할_단위+E67*ID규칙_학생_등급_단위+COUNTIF($C$4:C67,C67)</f>
        <v>11144</v>
      </c>
      <c r="B67" s="100" t="s">
        <v>412</v>
      </c>
      <c r="C67" s="101">
        <v>1</v>
      </c>
      <c r="D67" s="101">
        <v>1</v>
      </c>
      <c r="E67" s="101">
        <v>1</v>
      </c>
      <c r="F67" s="101">
        <v>81</v>
      </c>
      <c r="G67" s="101">
        <v>3</v>
      </c>
      <c r="H67" s="101">
        <v>2</v>
      </c>
      <c r="I67" s="101">
        <v>1</v>
      </c>
      <c r="J67" s="101">
        <v>3</v>
      </c>
      <c r="K67" s="101">
        <v>4</v>
      </c>
      <c r="L67" s="101">
        <v>5</v>
      </c>
      <c r="M67" s="101">
        <f>C67*10000+D67*1000+E67*100+COUNTIF($C$4:C67,C67)</f>
        <v>11144</v>
      </c>
      <c r="N67" s="101">
        <f>IFERROR(VLOOKUP(B67,STUDENT_UNIQUE_ITEM!$C:$D,2,0),0)</f>
        <v>0</v>
      </c>
      <c r="O67" s="101" t="str">
        <f t="shared" si="2"/>
        <v>STUDENT_NAME_11144</v>
      </c>
      <c r="P67" s="101" t="str">
        <f t="shared" si="3"/>
        <v>STUDENT_IMAGE_11144</v>
      </c>
    </row>
    <row r="68" spans="1:16" ht="13.8" customHeight="1">
      <c r="A68" s="101">
        <f>C68*ID규칙_학생_역할_단위+D68*ID규칙_학생_상세_역할_단위+E68*ID규칙_학생_등급_단위+COUNTIF($C$4:C68,C68)</f>
        <v>12245</v>
      </c>
      <c r="B68" s="100" t="s">
        <v>414</v>
      </c>
      <c r="C68" s="101">
        <v>1</v>
      </c>
      <c r="D68" s="101">
        <v>2</v>
      </c>
      <c r="E68" s="101">
        <v>2</v>
      </c>
      <c r="F68" s="101">
        <v>81</v>
      </c>
      <c r="G68" s="101">
        <v>1</v>
      </c>
      <c r="H68" s="101">
        <v>2</v>
      </c>
      <c r="I68" s="101">
        <v>3</v>
      </c>
      <c r="J68" s="101">
        <v>3</v>
      </c>
      <c r="K68" s="101">
        <v>3</v>
      </c>
      <c r="L68" s="101">
        <v>6</v>
      </c>
      <c r="M68" s="101">
        <f>C68*10000+D68*1000+E68*100+COUNTIF($C$4:C68,C68)</f>
        <v>12245</v>
      </c>
      <c r="N68" s="101">
        <f>IFERROR(VLOOKUP(B68,STUDENT_UNIQUE_ITEM!$C:$D,2,0),0)</f>
        <v>0</v>
      </c>
      <c r="O68" s="101" t="str">
        <f t="shared" ref="O68:O99" si="4">"STUDENT_NAME_"&amp;A68</f>
        <v>STUDENT_NAME_12245</v>
      </c>
      <c r="P68" s="101" t="str">
        <f t="shared" si="3"/>
        <v>STUDENT_IMAGE_12245</v>
      </c>
    </row>
    <row r="69" spans="1:16" ht="13.8" customHeight="1">
      <c r="A69" s="101">
        <f>C69*ID규칙_학생_역할_단위+D69*ID규칙_학생_상세_역할_단위+E69*ID규칙_학생_등급_단위+COUNTIF($C$4:C69,C69)</f>
        <v>14346</v>
      </c>
      <c r="B69" s="100" t="s">
        <v>416</v>
      </c>
      <c r="C69" s="101">
        <v>1</v>
      </c>
      <c r="D69" s="101">
        <v>4</v>
      </c>
      <c r="E69" s="101">
        <v>3</v>
      </c>
      <c r="F69" s="101">
        <v>81</v>
      </c>
      <c r="G69" s="101">
        <v>2</v>
      </c>
      <c r="H69" s="101">
        <v>3</v>
      </c>
      <c r="I69" s="101">
        <v>1</v>
      </c>
      <c r="J69" s="101">
        <v>2</v>
      </c>
      <c r="K69" s="101">
        <v>6</v>
      </c>
      <c r="L69" s="101">
        <v>4</v>
      </c>
      <c r="M69" s="101">
        <f>C69*10000+D69*1000+E69*100+COUNTIF($C$4:C69,C69)</f>
        <v>14346</v>
      </c>
      <c r="N69" s="101">
        <f>IFERROR(VLOOKUP(B69,STUDENT_UNIQUE_ITEM!$C:$D,2,0),0)</f>
        <v>0</v>
      </c>
      <c r="O69" s="101" t="str">
        <f t="shared" si="4"/>
        <v>STUDENT_NAME_14346</v>
      </c>
      <c r="P69" s="101" t="str">
        <f t="shared" ref="P69:P99" si="5">"STUDENT_IMAGE_"&amp;A69</f>
        <v>STUDENT_IMAGE_14346</v>
      </c>
    </row>
    <row r="70" spans="1:16" ht="13.8" customHeight="1">
      <c r="A70" s="101">
        <f>C70*ID규칙_학생_역할_단위+D70*ID규칙_학생_상세_역할_단위+E70*ID규칙_학생_등급_단위+COUNTIF($C$4:C70,C70)</f>
        <v>24321</v>
      </c>
      <c r="B70" s="100" t="s">
        <v>418</v>
      </c>
      <c r="C70" s="101">
        <v>2</v>
      </c>
      <c r="D70" s="101">
        <v>4</v>
      </c>
      <c r="E70" s="101">
        <v>3</v>
      </c>
      <c r="F70" s="101">
        <v>81</v>
      </c>
      <c r="G70" s="101">
        <v>3</v>
      </c>
      <c r="H70" s="101">
        <v>1</v>
      </c>
      <c r="I70" s="101">
        <v>3</v>
      </c>
      <c r="J70" s="101">
        <v>2</v>
      </c>
      <c r="K70" s="101">
        <v>6</v>
      </c>
      <c r="L70" s="101">
        <v>4</v>
      </c>
      <c r="M70" s="101">
        <f>C70*10000+D70*1000+E70*100+COUNTIF($C$4:C70,C70)</f>
        <v>24321</v>
      </c>
      <c r="N70" s="101">
        <f>IFERROR(VLOOKUP(B70,STUDENT_UNIQUE_ITEM!$C:$D,2,0),0)</f>
        <v>0</v>
      </c>
      <c r="O70" s="101" t="str">
        <f t="shared" si="4"/>
        <v>STUDENT_NAME_24321</v>
      </c>
      <c r="P70" s="101" t="str">
        <f t="shared" si="5"/>
        <v>STUDENT_IMAGE_24321</v>
      </c>
    </row>
    <row r="71" spans="1:16" ht="13.8" customHeight="1">
      <c r="A71" s="101">
        <f>C71*ID규칙_학생_역할_단위+D71*ID규칙_학생_상세_역할_단위+E71*ID규칙_학생_등급_단위+COUNTIF($C$4:C71,C71)</f>
        <v>11347</v>
      </c>
      <c r="B71" s="100" t="s">
        <v>420</v>
      </c>
      <c r="C71" s="101">
        <v>1</v>
      </c>
      <c r="D71" s="101">
        <v>1</v>
      </c>
      <c r="E71" s="101">
        <v>3</v>
      </c>
      <c r="F71" s="101">
        <v>81</v>
      </c>
      <c r="G71" s="101">
        <v>2</v>
      </c>
      <c r="H71" s="101">
        <v>3</v>
      </c>
      <c r="I71" s="101">
        <v>2</v>
      </c>
      <c r="J71" s="101">
        <v>4</v>
      </c>
      <c r="K71" s="101">
        <v>2</v>
      </c>
      <c r="L71" s="101">
        <v>6</v>
      </c>
      <c r="M71" s="101">
        <f>C71*10000+D71*1000+E71*100+COUNTIF($C$4:C71,C71)</f>
        <v>11347</v>
      </c>
      <c r="N71" s="101">
        <f>IFERROR(VLOOKUP(B71,STUDENT_UNIQUE_ITEM!$C:$D,2,0),0)</f>
        <v>0</v>
      </c>
      <c r="O71" s="101" t="str">
        <f t="shared" si="4"/>
        <v>STUDENT_NAME_11347</v>
      </c>
      <c r="P71" s="101" t="str">
        <f t="shared" si="5"/>
        <v>STUDENT_IMAGE_11347</v>
      </c>
    </row>
    <row r="72" spans="1:16" ht="13.8" customHeight="1">
      <c r="A72" s="101">
        <f>C72*ID규칙_학생_역할_단위+D72*ID규칙_학생_상세_역할_단위+E72*ID규칙_학생_등급_단위+COUNTIF($C$4:C72,C72)</f>
        <v>14248</v>
      </c>
      <c r="B72" s="100" t="s">
        <v>422</v>
      </c>
      <c r="C72" s="101">
        <v>1</v>
      </c>
      <c r="D72" s="101">
        <v>4</v>
      </c>
      <c r="E72" s="101">
        <v>2</v>
      </c>
      <c r="F72" s="101">
        <v>81</v>
      </c>
      <c r="G72" s="101">
        <v>2</v>
      </c>
      <c r="H72" s="101">
        <v>3</v>
      </c>
      <c r="I72" s="101">
        <v>1</v>
      </c>
      <c r="J72" s="101">
        <v>3</v>
      </c>
      <c r="K72" s="101">
        <v>6</v>
      </c>
      <c r="L72" s="101">
        <v>6</v>
      </c>
      <c r="M72" s="101">
        <f>C72*10000+D72*1000+E72*100+COUNTIF($C$4:C72,C72)</f>
        <v>14248</v>
      </c>
      <c r="N72" s="101">
        <f>IFERROR(VLOOKUP(B72,STUDENT_UNIQUE_ITEM!$C:$D,2,0),0)</f>
        <v>0</v>
      </c>
      <c r="O72" s="101" t="str">
        <f t="shared" si="4"/>
        <v>STUDENT_NAME_14248</v>
      </c>
      <c r="P72" s="101" t="str">
        <f t="shared" si="5"/>
        <v>STUDENT_IMAGE_14248</v>
      </c>
    </row>
    <row r="73" spans="1:16" ht="13.8" customHeight="1">
      <c r="A73" s="101">
        <f>C73*ID규칙_학생_역할_단위+D73*ID규칙_학생_상세_역할_단위+E73*ID규칙_학생_등급_단위+COUNTIF($C$4:C73,C73)</f>
        <v>11149</v>
      </c>
      <c r="B73" s="100" t="s">
        <v>424</v>
      </c>
      <c r="C73" s="101">
        <v>1</v>
      </c>
      <c r="D73" s="101">
        <v>1</v>
      </c>
      <c r="E73" s="101">
        <v>1</v>
      </c>
      <c r="F73" s="101">
        <v>81</v>
      </c>
      <c r="G73" s="101">
        <v>1</v>
      </c>
      <c r="H73" s="101">
        <v>3</v>
      </c>
      <c r="I73" s="101">
        <v>1</v>
      </c>
      <c r="J73" s="101">
        <v>4</v>
      </c>
      <c r="K73" s="101">
        <v>4</v>
      </c>
      <c r="L73" s="101">
        <v>4</v>
      </c>
      <c r="M73" s="101">
        <f>C73*10000+D73*1000+E73*100+COUNTIF($C$4:C73,C73)</f>
        <v>11149</v>
      </c>
      <c r="N73" s="101">
        <f>IFERROR(VLOOKUP(B73,STUDENT_UNIQUE_ITEM!$C:$D,2,0),0)</f>
        <v>0</v>
      </c>
      <c r="O73" s="101" t="str">
        <f t="shared" si="4"/>
        <v>STUDENT_NAME_11149</v>
      </c>
      <c r="P73" s="101" t="str">
        <f t="shared" si="5"/>
        <v>STUDENT_IMAGE_11149</v>
      </c>
    </row>
    <row r="74" spans="1:16" ht="13.8" customHeight="1">
      <c r="A74" s="101">
        <f>C74*ID규칙_학생_역할_단위+D74*ID규칙_학생_상세_역할_단위+E74*ID규칙_학생_등급_단위+COUNTIF($C$4:C74,C74)</f>
        <v>11350</v>
      </c>
      <c r="B74" s="100" t="s">
        <v>426</v>
      </c>
      <c r="C74" s="101">
        <v>1</v>
      </c>
      <c r="D74" s="101">
        <v>1</v>
      </c>
      <c r="E74" s="101">
        <v>3</v>
      </c>
      <c r="F74" s="101">
        <v>81</v>
      </c>
      <c r="G74" s="101">
        <v>1</v>
      </c>
      <c r="H74" s="101">
        <v>3</v>
      </c>
      <c r="I74" s="101">
        <v>3</v>
      </c>
      <c r="J74" s="101">
        <v>2</v>
      </c>
      <c r="K74" s="101">
        <v>4</v>
      </c>
      <c r="L74" s="101">
        <v>6</v>
      </c>
      <c r="M74" s="101">
        <f>C74*10000+D74*1000+E74*100+COUNTIF($C$4:C74,C74)</f>
        <v>11350</v>
      </c>
      <c r="N74" s="101">
        <f>IFERROR(VLOOKUP(B74,STUDENT_UNIQUE_ITEM!$C:$D,2,0),0)</f>
        <v>0</v>
      </c>
      <c r="O74" s="101" t="str">
        <f t="shared" si="4"/>
        <v>STUDENT_NAME_11350</v>
      </c>
      <c r="P74" s="101" t="str">
        <f t="shared" si="5"/>
        <v>STUDENT_IMAGE_11350</v>
      </c>
    </row>
    <row r="75" spans="1:16" ht="13.8" customHeight="1">
      <c r="A75" s="101">
        <f>C75*ID규칙_학생_역할_단위+D75*ID규칙_학생_상세_역할_단위+E75*ID규칙_학생_등급_단위+COUNTIF($C$4:C75,C75)</f>
        <v>12351</v>
      </c>
      <c r="B75" s="100" t="s">
        <v>428</v>
      </c>
      <c r="C75" s="101">
        <v>1</v>
      </c>
      <c r="D75" s="101">
        <v>2</v>
      </c>
      <c r="E75" s="101">
        <v>3</v>
      </c>
      <c r="F75" s="101">
        <v>81</v>
      </c>
      <c r="G75" s="101">
        <v>1</v>
      </c>
      <c r="H75" s="101">
        <v>3</v>
      </c>
      <c r="I75" s="101">
        <v>1</v>
      </c>
      <c r="J75" s="101">
        <v>4</v>
      </c>
      <c r="K75" s="101">
        <v>6</v>
      </c>
      <c r="L75" s="101">
        <v>2</v>
      </c>
      <c r="M75" s="101">
        <f>C75*10000+D75*1000+E75*100+COUNTIF($C$4:C75,C75)</f>
        <v>12351</v>
      </c>
      <c r="N75" s="101">
        <f>IFERROR(VLOOKUP(B75,STUDENT_UNIQUE_ITEM!$C:$D,2,0),0)</f>
        <v>0</v>
      </c>
      <c r="O75" s="101" t="str">
        <f t="shared" si="4"/>
        <v>STUDENT_NAME_12351</v>
      </c>
      <c r="P75" s="101" t="str">
        <f t="shared" si="5"/>
        <v>STUDENT_IMAGE_12351</v>
      </c>
    </row>
    <row r="76" spans="1:16" ht="13.8" customHeight="1">
      <c r="A76" s="101">
        <f>C76*ID규칙_학생_역할_단위+D76*ID규칙_학생_상세_역할_단위+E76*ID규칙_학생_등급_단위+COUNTIF($C$4:C76,C76)</f>
        <v>11352</v>
      </c>
      <c r="B76" s="100" t="s">
        <v>430</v>
      </c>
      <c r="C76" s="101">
        <v>1</v>
      </c>
      <c r="D76" s="101">
        <v>1</v>
      </c>
      <c r="E76" s="101">
        <v>3</v>
      </c>
      <c r="F76" s="101">
        <v>81</v>
      </c>
      <c r="G76" s="101">
        <v>3</v>
      </c>
      <c r="H76" s="101">
        <v>2</v>
      </c>
      <c r="I76" s="101">
        <v>2</v>
      </c>
      <c r="J76" s="101">
        <v>2</v>
      </c>
      <c r="K76" s="101">
        <v>6</v>
      </c>
      <c r="L76" s="101">
        <v>4</v>
      </c>
      <c r="M76" s="101">
        <f>C76*10000+D76*1000+E76*100+COUNTIF($C$4:C76,C76)</f>
        <v>11352</v>
      </c>
      <c r="N76" s="101">
        <f>IFERROR(VLOOKUP(B76,STUDENT_UNIQUE_ITEM!$C:$D,2,0),0)</f>
        <v>0</v>
      </c>
      <c r="O76" s="101" t="str">
        <f t="shared" si="4"/>
        <v>STUDENT_NAME_11352</v>
      </c>
      <c r="P76" s="101" t="str">
        <f t="shared" si="5"/>
        <v>STUDENT_IMAGE_11352</v>
      </c>
    </row>
    <row r="77" spans="1:16" ht="13.8" customHeight="1">
      <c r="A77" s="101">
        <f>C77*ID규칙_학생_역할_단위+D77*ID규칙_학생_상세_역할_단위+E77*ID규칙_학생_등급_단위+COUNTIF($C$4:C77,C77)</f>
        <v>21122</v>
      </c>
      <c r="B77" s="100" t="s">
        <v>432</v>
      </c>
      <c r="C77" s="101">
        <v>2</v>
      </c>
      <c r="D77" s="101">
        <v>1</v>
      </c>
      <c r="E77" s="101">
        <v>1</v>
      </c>
      <c r="F77" s="101">
        <v>81</v>
      </c>
      <c r="G77" s="101">
        <v>3</v>
      </c>
      <c r="H77" s="101">
        <v>1</v>
      </c>
      <c r="I77" s="101">
        <v>2</v>
      </c>
      <c r="J77" s="101">
        <v>4</v>
      </c>
      <c r="K77" s="101">
        <v>6</v>
      </c>
      <c r="L77" s="101">
        <v>2</v>
      </c>
      <c r="M77" s="101">
        <f>C77*10000+D77*1000+E77*100+COUNTIF($C$4:C77,C77)</f>
        <v>21122</v>
      </c>
      <c r="N77" s="101">
        <f>IFERROR(VLOOKUP(B77,STUDENT_UNIQUE_ITEM!$C:$D,2,0),0)</f>
        <v>0</v>
      </c>
      <c r="O77" s="101" t="str">
        <f t="shared" si="4"/>
        <v>STUDENT_NAME_21122</v>
      </c>
      <c r="P77" s="101" t="str">
        <f t="shared" si="5"/>
        <v>STUDENT_IMAGE_21122</v>
      </c>
    </row>
    <row r="78" spans="1:16" ht="13.8" customHeight="1">
      <c r="A78" s="101">
        <f>C78*ID규칙_학생_역할_단위+D78*ID규칙_학생_상세_역할_단위+E78*ID규칙_학생_등급_단위+COUNTIF($C$4:C78,C78)</f>
        <v>11353</v>
      </c>
      <c r="B78" s="100" t="s">
        <v>434</v>
      </c>
      <c r="C78" s="101">
        <v>1</v>
      </c>
      <c r="D78" s="101">
        <v>1</v>
      </c>
      <c r="E78" s="101">
        <v>3</v>
      </c>
      <c r="F78" s="101">
        <v>81</v>
      </c>
      <c r="G78" s="101">
        <v>3</v>
      </c>
      <c r="H78" s="101">
        <v>1</v>
      </c>
      <c r="I78" s="101">
        <v>1</v>
      </c>
      <c r="J78" s="101">
        <v>2</v>
      </c>
      <c r="K78" s="101">
        <v>4</v>
      </c>
      <c r="L78" s="101">
        <v>6</v>
      </c>
      <c r="M78" s="101">
        <f>C78*10000+D78*1000+E78*100+COUNTIF($C$4:C78,C78)</f>
        <v>11353</v>
      </c>
      <c r="N78" s="101">
        <f>IFERROR(VLOOKUP(B78,STUDENT_UNIQUE_ITEM!$C:$D,2,0),0)</f>
        <v>11353</v>
      </c>
      <c r="O78" s="101" t="str">
        <f t="shared" si="4"/>
        <v>STUDENT_NAME_11353</v>
      </c>
      <c r="P78" s="101" t="str">
        <f t="shared" si="5"/>
        <v>STUDENT_IMAGE_11353</v>
      </c>
    </row>
    <row r="79" spans="1:16" ht="13.8" customHeight="1">
      <c r="A79" s="101">
        <f>C79*ID규칙_학생_역할_단위+D79*ID규칙_학생_상세_역할_단위+E79*ID규칙_학생_등급_단위+COUNTIF($C$4:C79,C79)</f>
        <v>13354</v>
      </c>
      <c r="B79" s="100" t="s">
        <v>436</v>
      </c>
      <c r="C79" s="101">
        <v>1</v>
      </c>
      <c r="D79" s="101">
        <v>3</v>
      </c>
      <c r="E79" s="101">
        <v>3</v>
      </c>
      <c r="F79" s="101">
        <v>81</v>
      </c>
      <c r="G79" s="101">
        <v>2</v>
      </c>
      <c r="H79" s="101">
        <v>2</v>
      </c>
      <c r="I79" s="101">
        <v>3</v>
      </c>
      <c r="J79" s="101">
        <v>2</v>
      </c>
      <c r="K79" s="101">
        <v>4</v>
      </c>
      <c r="L79" s="101">
        <v>6</v>
      </c>
      <c r="M79" s="101">
        <f>C79*10000+D79*1000+E79*100+COUNTIF($C$4:C79,C79)</f>
        <v>13354</v>
      </c>
      <c r="N79" s="101">
        <f>IFERROR(VLOOKUP(B79,STUDENT_UNIQUE_ITEM!$C:$D,2,0),0)</f>
        <v>0</v>
      </c>
      <c r="O79" s="101" t="str">
        <f t="shared" si="4"/>
        <v>STUDENT_NAME_13354</v>
      </c>
      <c r="P79" s="101" t="str">
        <f t="shared" si="5"/>
        <v>STUDENT_IMAGE_13354</v>
      </c>
    </row>
    <row r="80" spans="1:16" ht="13.8" customHeight="1">
      <c r="A80" s="101">
        <f>C80*ID규칙_학생_역할_단위+D80*ID규칙_학생_상세_역할_단위+E80*ID규칙_학생_등급_단위+COUNTIF($C$4:C80,C80)</f>
        <v>13355</v>
      </c>
      <c r="B80" s="100" t="s">
        <v>438</v>
      </c>
      <c r="C80" s="101">
        <v>1</v>
      </c>
      <c r="D80" s="101">
        <v>3</v>
      </c>
      <c r="E80" s="101">
        <v>3</v>
      </c>
      <c r="F80" s="101">
        <v>81</v>
      </c>
      <c r="G80" s="101">
        <v>1</v>
      </c>
      <c r="H80" s="101">
        <v>1</v>
      </c>
      <c r="I80" s="101">
        <v>2</v>
      </c>
      <c r="J80" s="101">
        <v>5</v>
      </c>
      <c r="K80" s="101">
        <v>5</v>
      </c>
      <c r="L80" s="101">
        <v>2</v>
      </c>
      <c r="M80" s="101">
        <f>C80*10000+D80*1000+E80*100+COUNTIF($C$4:C80,C80)</f>
        <v>13355</v>
      </c>
      <c r="N80" s="101">
        <f>IFERROR(VLOOKUP(B80,STUDENT_UNIQUE_ITEM!$C:$D,2,0),0)</f>
        <v>0</v>
      </c>
      <c r="O80" s="101" t="str">
        <f t="shared" si="4"/>
        <v>STUDENT_NAME_13355</v>
      </c>
      <c r="P80" s="101" t="str">
        <f t="shared" si="5"/>
        <v>STUDENT_IMAGE_13355</v>
      </c>
    </row>
    <row r="81" spans="1:16" ht="13.8" customHeight="1">
      <c r="A81" s="101">
        <f>C81*ID규칙_학생_역할_단위+D81*ID규칙_학생_상세_역할_단위+E81*ID규칙_학생_등급_단위+COUNTIF($C$4:C81,C81)</f>
        <v>14356</v>
      </c>
      <c r="B81" s="100" t="s">
        <v>440</v>
      </c>
      <c r="C81" s="101">
        <v>1</v>
      </c>
      <c r="D81" s="101">
        <v>4</v>
      </c>
      <c r="E81" s="101">
        <v>3</v>
      </c>
      <c r="F81" s="101">
        <v>81</v>
      </c>
      <c r="G81" s="101">
        <v>2</v>
      </c>
      <c r="H81" s="101">
        <v>1</v>
      </c>
      <c r="I81" s="101">
        <v>2</v>
      </c>
      <c r="J81" s="101">
        <v>6</v>
      </c>
      <c r="K81" s="101">
        <v>4</v>
      </c>
      <c r="L81" s="101">
        <v>2</v>
      </c>
      <c r="M81" s="101">
        <f>C81*10000+D81*1000+E81*100+COUNTIF($C$4:C81,C81)</f>
        <v>14356</v>
      </c>
      <c r="N81" s="101">
        <f>IFERROR(VLOOKUP(B81,STUDENT_UNIQUE_ITEM!$C:$D,2,0),0)</f>
        <v>0</v>
      </c>
      <c r="O81" s="101" t="str">
        <f t="shared" si="4"/>
        <v>STUDENT_NAME_14356</v>
      </c>
      <c r="P81" s="101" t="str">
        <f t="shared" si="5"/>
        <v>STUDENT_IMAGE_14356</v>
      </c>
    </row>
    <row r="82" spans="1:16" ht="13.8" customHeight="1">
      <c r="A82" s="101">
        <f>C82*ID규칙_학생_역할_단위+D82*ID규칙_학생_상세_역할_단위+E82*ID규칙_학생_등급_단위+COUNTIF($C$4:C82,C82)</f>
        <v>11357</v>
      </c>
      <c r="B82" s="100" t="s">
        <v>442</v>
      </c>
      <c r="C82" s="101">
        <v>1</v>
      </c>
      <c r="D82" s="101">
        <v>1</v>
      </c>
      <c r="E82" s="101">
        <v>3</v>
      </c>
      <c r="F82" s="101">
        <v>81</v>
      </c>
      <c r="G82" s="101">
        <v>2</v>
      </c>
      <c r="H82" s="101">
        <v>2</v>
      </c>
      <c r="I82" s="101">
        <v>1</v>
      </c>
      <c r="J82" s="101">
        <v>4</v>
      </c>
      <c r="K82" s="101">
        <v>2</v>
      </c>
      <c r="L82" s="101">
        <v>6</v>
      </c>
      <c r="M82" s="101">
        <f>C82*10000+D82*1000+E82*100+COUNTIF($C$4:C82,C82)</f>
        <v>11357</v>
      </c>
      <c r="N82" s="101">
        <f>IFERROR(VLOOKUP(B82,STUDENT_UNIQUE_ITEM!$C:$D,2,0),0)</f>
        <v>11357</v>
      </c>
      <c r="O82" s="101" t="str">
        <f t="shared" si="4"/>
        <v>STUDENT_NAME_11357</v>
      </c>
      <c r="P82" s="101" t="str">
        <f t="shared" si="5"/>
        <v>STUDENT_IMAGE_11357</v>
      </c>
    </row>
    <row r="83" spans="1:16" ht="13.8" customHeight="1">
      <c r="A83" s="101">
        <f>C83*ID규칙_학생_역할_단위+D83*ID규칙_학생_상세_역할_단위+E83*ID규칙_학생_등급_단위+COUNTIF($C$4:C83,C83)</f>
        <v>14158</v>
      </c>
      <c r="B83" s="100" t="s">
        <v>444</v>
      </c>
      <c r="C83" s="101">
        <v>1</v>
      </c>
      <c r="D83" s="101">
        <v>4</v>
      </c>
      <c r="E83" s="101">
        <v>1</v>
      </c>
      <c r="F83" s="101">
        <v>81</v>
      </c>
      <c r="G83" s="101">
        <v>3</v>
      </c>
      <c r="H83" s="101">
        <v>2</v>
      </c>
      <c r="I83" s="101">
        <v>3</v>
      </c>
      <c r="J83" s="101">
        <v>5</v>
      </c>
      <c r="K83" s="101">
        <v>4</v>
      </c>
      <c r="L83" s="101">
        <v>3</v>
      </c>
      <c r="M83" s="101">
        <f>C83*10000+D83*1000+E83*100+COUNTIF($C$4:C83,C83)</f>
        <v>14158</v>
      </c>
      <c r="N83" s="101">
        <f>IFERROR(VLOOKUP(B83,STUDENT_UNIQUE_ITEM!$C:$D,2,0),0)</f>
        <v>0</v>
      </c>
      <c r="O83" s="101" t="str">
        <f t="shared" si="4"/>
        <v>STUDENT_NAME_14158</v>
      </c>
      <c r="P83" s="101" t="str">
        <f t="shared" si="5"/>
        <v>STUDENT_IMAGE_14158</v>
      </c>
    </row>
    <row r="84" spans="1:16" ht="13.8" customHeight="1">
      <c r="A84" s="101">
        <f>C84*ID규칙_학생_역할_단위+D84*ID규칙_학생_상세_역할_단위+E84*ID규칙_학생_등급_단위+COUNTIF($C$4:C84,C84)</f>
        <v>12359</v>
      </c>
      <c r="B84" s="100" t="s">
        <v>446</v>
      </c>
      <c r="C84" s="101">
        <v>1</v>
      </c>
      <c r="D84" s="101">
        <v>2</v>
      </c>
      <c r="E84" s="101">
        <v>3</v>
      </c>
      <c r="F84" s="101">
        <v>81</v>
      </c>
      <c r="G84" s="101">
        <v>1</v>
      </c>
      <c r="H84" s="101">
        <v>2</v>
      </c>
      <c r="I84" s="101">
        <v>1</v>
      </c>
      <c r="J84" s="101">
        <v>6</v>
      </c>
      <c r="K84" s="101">
        <v>4</v>
      </c>
      <c r="L84" s="101">
        <v>2</v>
      </c>
      <c r="M84" s="101">
        <f>C84*10000+D84*1000+E84*100+COUNTIF($C$4:C84,C84)</f>
        <v>12359</v>
      </c>
      <c r="N84" s="101">
        <f>IFERROR(VLOOKUP(B84,STUDENT_UNIQUE_ITEM!$C:$D,2,0),0)</f>
        <v>0</v>
      </c>
      <c r="O84" s="101" t="str">
        <f t="shared" si="4"/>
        <v>STUDENT_NAME_12359</v>
      </c>
      <c r="P84" s="101" t="str">
        <f t="shared" si="5"/>
        <v>STUDENT_IMAGE_12359</v>
      </c>
    </row>
    <row r="85" spans="1:16" ht="13.8" customHeight="1">
      <c r="A85" s="101">
        <f>C85*ID규칙_학생_역할_단위+D85*ID규칙_학생_상세_역할_단위+E85*ID규칙_학생_등급_단위+COUNTIF($C$4:C85,C85)</f>
        <v>24123</v>
      </c>
      <c r="B85" s="100" t="s">
        <v>448</v>
      </c>
      <c r="C85" s="101">
        <v>2</v>
      </c>
      <c r="D85" s="101">
        <v>4</v>
      </c>
      <c r="E85" s="101">
        <v>1</v>
      </c>
      <c r="F85" s="101">
        <v>81</v>
      </c>
      <c r="G85" s="101">
        <v>3</v>
      </c>
      <c r="H85" s="101">
        <v>1</v>
      </c>
      <c r="I85" s="101">
        <v>3</v>
      </c>
      <c r="J85" s="101">
        <v>4</v>
      </c>
      <c r="K85" s="101">
        <v>4</v>
      </c>
      <c r="L85" s="101">
        <v>4</v>
      </c>
      <c r="M85" s="101">
        <f>C85*10000+D85*1000+E85*100+COUNTIF($C$4:C85,C85)</f>
        <v>24123</v>
      </c>
      <c r="N85" s="101">
        <f>IFERROR(VLOOKUP(B85,STUDENT_UNIQUE_ITEM!$C:$D,2,0),0)</f>
        <v>0</v>
      </c>
      <c r="O85" s="101" t="str">
        <f t="shared" si="4"/>
        <v>STUDENT_NAME_24123</v>
      </c>
      <c r="P85" s="101" t="str">
        <f t="shared" si="5"/>
        <v>STUDENT_IMAGE_24123</v>
      </c>
    </row>
    <row r="86" spans="1:16" ht="13.8" customHeight="1">
      <c r="A86" s="101">
        <f>C86*ID규칙_학생_역할_단위+D86*ID규칙_학생_상세_역할_단위+E86*ID규칙_학생_등급_단위+COUNTIF($C$4:C86,C86)</f>
        <v>11360</v>
      </c>
      <c r="B86" s="100" t="s">
        <v>450</v>
      </c>
      <c r="C86" s="101">
        <v>1</v>
      </c>
      <c r="D86" s="101">
        <v>1</v>
      </c>
      <c r="E86" s="101">
        <v>3</v>
      </c>
      <c r="F86" s="101">
        <v>81</v>
      </c>
      <c r="G86" s="101">
        <v>2</v>
      </c>
      <c r="H86" s="101">
        <v>1</v>
      </c>
      <c r="I86" s="101">
        <v>2</v>
      </c>
      <c r="J86" s="101">
        <v>6</v>
      </c>
      <c r="K86" s="101">
        <v>2</v>
      </c>
      <c r="L86" s="101">
        <v>4</v>
      </c>
      <c r="M86" s="101">
        <f>C86*10000+D86*1000+E86*100+COUNTIF($C$4:C86,C86)</f>
        <v>11360</v>
      </c>
      <c r="N86" s="101">
        <f>IFERROR(VLOOKUP(B86,STUDENT_UNIQUE_ITEM!$C:$D,2,0),0)</f>
        <v>0</v>
      </c>
      <c r="O86" s="101" t="str">
        <f t="shared" si="4"/>
        <v>STUDENT_NAME_11360</v>
      </c>
      <c r="P86" s="101" t="str">
        <f t="shared" si="5"/>
        <v>STUDENT_IMAGE_11360</v>
      </c>
    </row>
    <row r="87" spans="1:16" ht="13.8" customHeight="1">
      <c r="A87" s="101">
        <f>C87*ID규칙_학생_역할_단위+D87*ID규칙_학생_상세_역할_단위+E87*ID규칙_학생_등급_단위+COUNTIF($C$4:C87,C87)</f>
        <v>21324</v>
      </c>
      <c r="B87" s="100" t="s">
        <v>452</v>
      </c>
      <c r="C87" s="101">
        <v>2</v>
      </c>
      <c r="D87" s="101">
        <v>1</v>
      </c>
      <c r="E87" s="101">
        <v>3</v>
      </c>
      <c r="F87" s="101">
        <v>81</v>
      </c>
      <c r="G87" s="101">
        <v>3</v>
      </c>
      <c r="H87" s="101">
        <v>1</v>
      </c>
      <c r="I87" s="101">
        <v>3</v>
      </c>
      <c r="J87" s="101">
        <v>6</v>
      </c>
      <c r="K87" s="101">
        <v>4</v>
      </c>
      <c r="L87" s="101">
        <v>2</v>
      </c>
      <c r="M87" s="101">
        <f>C87*10000+D87*1000+E87*100+COUNTIF($C$4:C87,C87)</f>
        <v>21324</v>
      </c>
      <c r="N87" s="101">
        <f>IFERROR(VLOOKUP(B87,STUDENT_UNIQUE_ITEM!$C:$D,2,0),0)</f>
        <v>0</v>
      </c>
      <c r="O87" s="101" t="str">
        <f t="shared" si="4"/>
        <v>STUDENT_NAME_21324</v>
      </c>
      <c r="P87" s="101" t="str">
        <f t="shared" si="5"/>
        <v>STUDENT_IMAGE_21324</v>
      </c>
    </row>
    <row r="88" spans="1:16" ht="13.8" customHeight="1">
      <c r="A88" s="101">
        <f>C88*ID규칙_학생_역할_단위+D88*ID규칙_학생_상세_역할_단위+E88*ID규칙_학생_등급_단위+COUNTIF($C$4:C88,C88)</f>
        <v>14261</v>
      </c>
      <c r="B88" s="100" t="s">
        <v>454</v>
      </c>
      <c r="C88" s="101">
        <v>1</v>
      </c>
      <c r="D88" s="101">
        <v>4</v>
      </c>
      <c r="E88" s="101">
        <v>2</v>
      </c>
      <c r="F88" s="101">
        <v>81</v>
      </c>
      <c r="G88" s="101">
        <v>2</v>
      </c>
      <c r="H88" s="101">
        <v>1</v>
      </c>
      <c r="I88" s="101">
        <v>3</v>
      </c>
      <c r="J88" s="101">
        <v>6</v>
      </c>
      <c r="K88" s="101">
        <v>3</v>
      </c>
      <c r="L88" s="101">
        <v>3</v>
      </c>
      <c r="M88" s="101">
        <f>C88*10000+D88*1000+E88*100+COUNTIF($C$4:C88,C88)</f>
        <v>14261</v>
      </c>
      <c r="N88" s="101">
        <f>IFERROR(VLOOKUP(B88,STUDENT_UNIQUE_ITEM!$C:$D,2,0),0)</f>
        <v>0</v>
      </c>
      <c r="O88" s="101" t="str">
        <f t="shared" si="4"/>
        <v>STUDENT_NAME_14261</v>
      </c>
      <c r="P88" s="101" t="str">
        <f t="shared" si="5"/>
        <v>STUDENT_IMAGE_14261</v>
      </c>
    </row>
    <row r="89" spans="1:16" ht="13.8" customHeight="1">
      <c r="A89" s="101">
        <f>C89*ID규칙_학생_역할_단위+D89*ID규칙_학생_상세_역할_단위+E89*ID규칙_학생_등급_단위+COUNTIF($C$4:C89,C89)</f>
        <v>11162</v>
      </c>
      <c r="B89" s="100" t="s">
        <v>456</v>
      </c>
      <c r="C89" s="101">
        <v>1</v>
      </c>
      <c r="D89" s="101">
        <v>1</v>
      </c>
      <c r="E89" s="101">
        <v>1</v>
      </c>
      <c r="F89" s="101">
        <v>81</v>
      </c>
      <c r="G89" s="101">
        <v>3</v>
      </c>
      <c r="H89" s="101">
        <v>2</v>
      </c>
      <c r="I89" s="101">
        <v>2</v>
      </c>
      <c r="J89" s="101">
        <v>3</v>
      </c>
      <c r="K89" s="101">
        <v>4</v>
      </c>
      <c r="L89" s="101">
        <v>5</v>
      </c>
      <c r="M89" s="101">
        <f>C89*10000+D89*1000+E89*100+COUNTIF($C$4:C89,C89)</f>
        <v>11162</v>
      </c>
      <c r="N89" s="101">
        <f>IFERROR(VLOOKUP(B89,STUDENT_UNIQUE_ITEM!$C:$D,2,0),0)</f>
        <v>0</v>
      </c>
      <c r="O89" s="101" t="str">
        <f t="shared" si="4"/>
        <v>STUDENT_NAME_11162</v>
      </c>
      <c r="P89" s="101" t="str">
        <f t="shared" si="5"/>
        <v>STUDENT_IMAGE_11162</v>
      </c>
    </row>
    <row r="90" spans="1:16" ht="13.8" customHeight="1">
      <c r="A90" s="101">
        <f>C90*ID규칙_학생_역할_단위+D90*ID규칙_학생_상세_역할_단위+E90*ID규칙_학생_등급_단위+COUNTIF($C$4:C90,C90)</f>
        <v>21325</v>
      </c>
      <c r="B90" s="100" t="s">
        <v>458</v>
      </c>
      <c r="C90" s="101">
        <v>2</v>
      </c>
      <c r="D90" s="101">
        <v>1</v>
      </c>
      <c r="E90" s="101">
        <v>3</v>
      </c>
      <c r="F90" s="101">
        <v>81</v>
      </c>
      <c r="G90" s="101">
        <v>3</v>
      </c>
      <c r="H90" s="101">
        <v>2</v>
      </c>
      <c r="I90" s="101">
        <v>2</v>
      </c>
      <c r="J90" s="101">
        <v>2</v>
      </c>
      <c r="K90" s="101">
        <v>6</v>
      </c>
      <c r="L90" s="101">
        <v>4</v>
      </c>
      <c r="M90" s="101">
        <f>C90*10000+D90*1000+E90*100+COUNTIF($C$4:C90,C90)</f>
        <v>21325</v>
      </c>
      <c r="N90" s="101">
        <f>IFERROR(VLOOKUP(B90,STUDENT_UNIQUE_ITEM!$C:$D,2,0),0)</f>
        <v>0</v>
      </c>
      <c r="O90" s="101" t="str">
        <f t="shared" si="4"/>
        <v>STUDENT_NAME_21325</v>
      </c>
      <c r="P90" s="101" t="str">
        <f t="shared" si="5"/>
        <v>STUDENT_IMAGE_21325</v>
      </c>
    </row>
    <row r="91" spans="1:16" ht="13.8" customHeight="1">
      <c r="A91" s="101">
        <f>C91*ID규칙_학생_역할_단위+D91*ID규칙_학생_상세_역할_단위+E91*ID규칙_학생_등급_단위+COUNTIF($C$4:C91,C91)</f>
        <v>12363</v>
      </c>
      <c r="B91" s="100" t="s">
        <v>460</v>
      </c>
      <c r="C91" s="101">
        <v>1</v>
      </c>
      <c r="D91" s="101">
        <v>2</v>
      </c>
      <c r="E91" s="101">
        <v>3</v>
      </c>
      <c r="F91" s="101">
        <v>81</v>
      </c>
      <c r="G91" s="101">
        <v>1</v>
      </c>
      <c r="H91" s="101">
        <v>2</v>
      </c>
      <c r="I91" s="101">
        <v>2</v>
      </c>
      <c r="J91" s="101">
        <v>2</v>
      </c>
      <c r="K91" s="101">
        <v>6</v>
      </c>
      <c r="L91" s="101">
        <v>4</v>
      </c>
      <c r="M91" s="101">
        <f>C91*10000+D91*1000+E91*100+COUNTIF($C$4:C91,C91)</f>
        <v>12363</v>
      </c>
      <c r="N91" s="101">
        <f>IFERROR(VLOOKUP(B91,STUDENT_UNIQUE_ITEM!$C:$D,2,0),0)</f>
        <v>0</v>
      </c>
      <c r="O91" s="101" t="str">
        <f t="shared" si="4"/>
        <v>STUDENT_NAME_12363</v>
      </c>
      <c r="P91" s="101" t="str">
        <f t="shared" si="5"/>
        <v>STUDENT_IMAGE_12363</v>
      </c>
    </row>
    <row r="92" spans="1:16" ht="13.8" customHeight="1">
      <c r="A92" s="101">
        <f>C92*ID규칙_학생_역할_단위+D92*ID규칙_학생_상세_역할_단위+E92*ID규칙_학생_등급_단위+COUNTIF($C$4:C92,C92)</f>
        <v>21326</v>
      </c>
      <c r="B92" s="100" t="s">
        <v>462</v>
      </c>
      <c r="C92" s="101">
        <v>2</v>
      </c>
      <c r="D92" s="101">
        <v>1</v>
      </c>
      <c r="E92" s="101">
        <v>3</v>
      </c>
      <c r="F92" s="101">
        <v>81</v>
      </c>
      <c r="G92" s="101">
        <v>3</v>
      </c>
      <c r="H92" s="101">
        <v>2</v>
      </c>
      <c r="I92" s="101">
        <v>3</v>
      </c>
      <c r="J92" s="101">
        <v>2</v>
      </c>
      <c r="K92" s="101">
        <v>6</v>
      </c>
      <c r="L92" s="101">
        <v>4</v>
      </c>
      <c r="M92" s="101">
        <f>C92*10000+D92*1000+E92*100+COUNTIF($C$4:C92,C92)</f>
        <v>21326</v>
      </c>
      <c r="N92" s="101">
        <f>IFERROR(VLOOKUP(B92,STUDENT_UNIQUE_ITEM!$C:$D,2,0),0)</f>
        <v>0</v>
      </c>
      <c r="O92" s="101" t="str">
        <f t="shared" si="4"/>
        <v>STUDENT_NAME_21326</v>
      </c>
      <c r="P92" s="101" t="str">
        <f t="shared" si="5"/>
        <v>STUDENT_IMAGE_21326</v>
      </c>
    </row>
    <row r="93" spans="1:16" ht="13.8" customHeight="1">
      <c r="A93" s="101">
        <f>C93*ID규칙_학생_역할_단위+D93*ID규칙_학생_상세_역할_단위+E93*ID규칙_학생_등급_단위+COUNTIF($C$4:C93,C93)</f>
        <v>21327</v>
      </c>
      <c r="B93" s="100" t="s">
        <v>464</v>
      </c>
      <c r="C93" s="101">
        <v>2</v>
      </c>
      <c r="D93" s="101">
        <v>1</v>
      </c>
      <c r="E93" s="101">
        <v>3</v>
      </c>
      <c r="F93" s="101">
        <v>81</v>
      </c>
      <c r="G93" s="101">
        <v>3</v>
      </c>
      <c r="H93" s="101">
        <v>2</v>
      </c>
      <c r="I93" s="101">
        <v>1</v>
      </c>
      <c r="J93" s="101">
        <v>6</v>
      </c>
      <c r="K93" s="101">
        <v>4</v>
      </c>
      <c r="L93" s="101">
        <v>2</v>
      </c>
      <c r="M93" s="101">
        <f>C93*10000+D93*1000+E93*100+COUNTIF($C$4:C93,C93)</f>
        <v>21327</v>
      </c>
      <c r="N93" s="101">
        <f>IFERROR(VLOOKUP(B93,STUDENT_UNIQUE_ITEM!$C:$D,2,0),0)</f>
        <v>0</v>
      </c>
      <c r="O93" s="101" t="str">
        <f t="shared" si="4"/>
        <v>STUDENT_NAME_21327</v>
      </c>
      <c r="P93" s="101" t="str">
        <f t="shared" si="5"/>
        <v>STUDENT_IMAGE_21327</v>
      </c>
    </row>
    <row r="94" spans="1:16" ht="13.8" customHeight="1">
      <c r="A94" s="101">
        <f>C94*ID규칙_학생_역할_단위+D94*ID규칙_학생_상세_역할_단위+E94*ID규칙_학생_등급_단위+COUNTIF($C$4:C94,C94)</f>
        <v>24328</v>
      </c>
      <c r="B94" s="100" t="s">
        <v>466</v>
      </c>
      <c r="C94" s="101">
        <v>2</v>
      </c>
      <c r="D94" s="101">
        <v>4</v>
      </c>
      <c r="E94" s="101">
        <v>3</v>
      </c>
      <c r="F94" s="101">
        <v>81</v>
      </c>
      <c r="G94" s="101">
        <v>3</v>
      </c>
      <c r="H94" s="101">
        <v>2</v>
      </c>
      <c r="I94" s="101">
        <v>1</v>
      </c>
      <c r="J94" s="101">
        <v>2</v>
      </c>
      <c r="K94" s="101">
        <v>4</v>
      </c>
      <c r="L94" s="101">
        <v>6</v>
      </c>
      <c r="M94" s="101">
        <f>C94*10000+D94*1000+E94*100+COUNTIF($C$4:C94,C94)</f>
        <v>24328</v>
      </c>
      <c r="N94" s="101">
        <f>IFERROR(VLOOKUP(B94,STUDENT_UNIQUE_ITEM!$C:$D,2,0),0)</f>
        <v>0</v>
      </c>
      <c r="O94" s="101" t="str">
        <f t="shared" si="4"/>
        <v>STUDENT_NAME_24328</v>
      </c>
      <c r="P94" s="101" t="str">
        <f t="shared" si="5"/>
        <v>STUDENT_IMAGE_24328</v>
      </c>
    </row>
    <row r="95" spans="1:16" ht="13.8" customHeight="1">
      <c r="A95" s="101">
        <f>C95*ID규칙_학생_역할_단위+D95*ID규칙_학생_상세_역할_단위+E95*ID규칙_학생_등급_단위+COUNTIF($C$4:C95,C95)</f>
        <v>11364</v>
      </c>
      <c r="B95" s="100" t="s">
        <v>468</v>
      </c>
      <c r="C95" s="101">
        <v>1</v>
      </c>
      <c r="D95" s="101">
        <v>1</v>
      </c>
      <c r="E95" s="101">
        <v>3</v>
      </c>
      <c r="F95" s="101">
        <v>81</v>
      </c>
      <c r="G95" s="101">
        <v>2</v>
      </c>
      <c r="H95" s="101">
        <v>1</v>
      </c>
      <c r="I95" s="101">
        <v>3</v>
      </c>
      <c r="J95" s="101">
        <v>4</v>
      </c>
      <c r="K95" s="101">
        <v>6</v>
      </c>
      <c r="L95" s="101">
        <v>2</v>
      </c>
      <c r="M95" s="101">
        <f>C95*10000+D95*1000+E95*100+COUNTIF($C$4:C95,C95)</f>
        <v>11364</v>
      </c>
      <c r="N95" s="101">
        <f>IFERROR(VLOOKUP(B95,STUDENT_UNIQUE_ITEM!$C:$D,2,0),0)</f>
        <v>0</v>
      </c>
      <c r="O95" s="101" t="str">
        <f t="shared" si="4"/>
        <v>STUDENT_NAME_11364</v>
      </c>
      <c r="P95" s="101" t="str">
        <f t="shared" si="5"/>
        <v>STUDENT_IMAGE_11364</v>
      </c>
    </row>
    <row r="96" spans="1:16" ht="13.8" customHeight="1">
      <c r="A96" s="101">
        <f>C96*ID규칙_학생_역할_단위+D96*ID규칙_학생_상세_역할_단위+E96*ID규칙_학생_등급_단위+COUNTIF($C$4:C96,C96)</f>
        <v>12365</v>
      </c>
      <c r="B96" s="100" t="s">
        <v>470</v>
      </c>
      <c r="C96" s="101">
        <v>1</v>
      </c>
      <c r="D96" s="101">
        <v>2</v>
      </c>
      <c r="E96" s="101">
        <v>3</v>
      </c>
      <c r="F96" s="101">
        <v>81</v>
      </c>
      <c r="G96" s="101">
        <v>1</v>
      </c>
      <c r="H96" s="101">
        <v>1</v>
      </c>
      <c r="I96" s="101">
        <v>3</v>
      </c>
      <c r="J96" s="101">
        <v>4</v>
      </c>
      <c r="K96" s="101">
        <v>6</v>
      </c>
      <c r="L96" s="101">
        <v>2</v>
      </c>
      <c r="M96" s="101">
        <f>C96*10000+D96*1000+E96*100+COUNTIF($C$4:C96,C96)</f>
        <v>12365</v>
      </c>
      <c r="N96" s="101">
        <f>IFERROR(VLOOKUP(B96,STUDENT_UNIQUE_ITEM!$C:$D,2,0),0)</f>
        <v>0</v>
      </c>
      <c r="O96" s="101" t="str">
        <f t="shared" si="4"/>
        <v>STUDENT_NAME_12365</v>
      </c>
      <c r="P96" s="101" t="str">
        <f t="shared" si="5"/>
        <v>STUDENT_IMAGE_12365</v>
      </c>
    </row>
    <row r="97" spans="1:16" ht="13.8" customHeight="1">
      <c r="A97" s="101">
        <f>C97*ID규칙_학생_역할_단위+D97*ID규칙_학생_상세_역할_단위+E97*ID규칙_학생_등급_단위+COUNTIF($C$4:C97,C97)</f>
        <v>11366</v>
      </c>
      <c r="B97" s="100" t="s">
        <v>472</v>
      </c>
      <c r="C97" s="101">
        <v>1</v>
      </c>
      <c r="D97" s="101">
        <v>1</v>
      </c>
      <c r="E97" s="101">
        <v>3</v>
      </c>
      <c r="F97" s="101">
        <v>81</v>
      </c>
      <c r="G97" s="101">
        <v>3</v>
      </c>
      <c r="H97" s="101">
        <v>1</v>
      </c>
      <c r="I97" s="101">
        <v>3</v>
      </c>
      <c r="J97" s="101">
        <v>4</v>
      </c>
      <c r="K97" s="101">
        <v>6</v>
      </c>
      <c r="L97" s="101">
        <v>2</v>
      </c>
      <c r="M97" s="101">
        <f>C97*10000+D97*1000+E97*100+COUNTIF($C$4:C97,C97)</f>
        <v>11366</v>
      </c>
      <c r="N97" s="101">
        <f>IFERROR(VLOOKUP(B97,STUDENT_UNIQUE_ITEM!$C:$D,2,0),0)</f>
        <v>0</v>
      </c>
      <c r="O97" s="101" t="str">
        <f t="shared" si="4"/>
        <v>STUDENT_NAME_11366</v>
      </c>
      <c r="P97" s="101" t="str">
        <f t="shared" si="5"/>
        <v>STUDENT_IMAGE_11366</v>
      </c>
    </row>
    <row r="98" spans="1:16" ht="13.8" customHeight="1">
      <c r="A98" s="101">
        <f>C98*ID규칙_학생_역할_단위+D98*ID규칙_학생_상세_역할_단위+E98*ID규칙_학생_등급_단위+COUNTIF($C$4:C98,C98)</f>
        <v>24329</v>
      </c>
      <c r="B98" s="100" t="s">
        <v>474</v>
      </c>
      <c r="C98" s="101">
        <v>2</v>
      </c>
      <c r="D98" s="101">
        <v>4</v>
      </c>
      <c r="E98" s="101">
        <v>3</v>
      </c>
      <c r="F98" s="101">
        <v>81</v>
      </c>
      <c r="G98" s="101">
        <v>3</v>
      </c>
      <c r="H98" s="101">
        <v>1</v>
      </c>
      <c r="I98" s="101">
        <v>1</v>
      </c>
      <c r="J98" s="101">
        <v>4</v>
      </c>
      <c r="K98" s="101">
        <v>6</v>
      </c>
      <c r="L98" s="101">
        <v>2</v>
      </c>
      <c r="M98" s="101">
        <f>C98*10000+D98*1000+E98*100+COUNTIF($C$4:C98,C98)</f>
        <v>24329</v>
      </c>
      <c r="N98" s="101">
        <f>IFERROR(VLOOKUP(B98,STUDENT_UNIQUE_ITEM!$C:$D,2,0),0)</f>
        <v>0</v>
      </c>
      <c r="O98" s="101" t="str">
        <f t="shared" si="4"/>
        <v>STUDENT_NAME_24329</v>
      </c>
      <c r="P98" s="101" t="str">
        <f t="shared" si="5"/>
        <v>STUDENT_IMAGE_24329</v>
      </c>
    </row>
    <row r="99" spans="1:16" ht="13.8" customHeight="1">
      <c r="A99" s="101">
        <f>C99*ID규칙_학생_역할_단위+D99*ID규칙_학생_상세_역할_단위+E99*ID규칙_학생_등급_단위+COUNTIF($C$4:C99,C99)</f>
        <v>24330</v>
      </c>
      <c r="B99" s="100" t="s">
        <v>476</v>
      </c>
      <c r="C99" s="101">
        <v>2</v>
      </c>
      <c r="D99" s="101">
        <v>4</v>
      </c>
      <c r="E99" s="101">
        <v>3</v>
      </c>
      <c r="F99" s="101">
        <v>81</v>
      </c>
      <c r="G99" s="101">
        <v>3</v>
      </c>
      <c r="H99" s="101">
        <v>1</v>
      </c>
      <c r="I99" s="101">
        <v>1</v>
      </c>
      <c r="J99" s="101">
        <v>2</v>
      </c>
      <c r="K99" s="101">
        <v>6</v>
      </c>
      <c r="L99" s="101">
        <v>4</v>
      </c>
      <c r="M99" s="101">
        <f>C99*10000+D99*1000+E99*100+COUNTIF($C$4:C99,C99)</f>
        <v>24330</v>
      </c>
      <c r="N99" s="101">
        <f>IFERROR(VLOOKUP(B99,STUDENT_UNIQUE_ITEM!$C:$D,2,0),0)</f>
        <v>0</v>
      </c>
      <c r="O99" s="101" t="str">
        <f t="shared" si="4"/>
        <v>STUDENT_NAME_24330</v>
      </c>
      <c r="P99" s="101" t="str">
        <f t="shared" si="5"/>
        <v>STUDENT_IMAGE_24330</v>
      </c>
    </row>
  </sheetData>
  <phoneticPr fontId="5" type="noConversion"/>
  <conditionalFormatting sqref="A4:A99">
    <cfRule type="duplicateValues" dxfId="7" priority="1"/>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70EBA-DE04-4B82-A770-E0D4ECF1B36E}">
  <dimension ref="A1:K4684"/>
  <sheetViews>
    <sheetView showGridLines="0" zoomScaleNormal="100" workbookViewId="0">
      <pane ySplit="3" topLeftCell="A4" activePane="bottomLeft" state="frozen"/>
      <selection pane="bottomLeft"/>
    </sheetView>
  </sheetViews>
  <sheetFormatPr defaultColWidth="8.88671875" defaultRowHeight="13.8" customHeight="1"/>
  <cols>
    <col min="1" max="1" width="9.33203125" style="5" bestFit="1" customWidth="1"/>
    <col min="2" max="2" width="14.44140625" style="5" bestFit="1" customWidth="1"/>
    <col min="3" max="3" width="14.44140625" style="5" customWidth="1"/>
    <col min="4" max="5" width="10.44140625" style="5" customWidth="1"/>
    <col min="6" max="6" width="15" style="5" bestFit="1" customWidth="1"/>
    <col min="7" max="7" width="22.21875" style="5" customWidth="1"/>
    <col min="8" max="8" width="24.109375" style="5" customWidth="1"/>
    <col min="9" max="10" width="15.77734375" style="5" customWidth="1"/>
    <col min="11" max="11" width="24.21875" style="5" customWidth="1"/>
    <col min="12" max="16384" width="8.88671875" style="5"/>
  </cols>
  <sheetData>
    <row r="1" spans="1:11" ht="13.8" customHeight="1">
      <c r="A1" s="6" t="s">
        <v>8</v>
      </c>
      <c r="B1" s="6" t="s">
        <v>281</v>
      </c>
      <c r="C1" s="6" t="s">
        <v>2212</v>
      </c>
      <c r="D1" s="6" t="s">
        <v>2250</v>
      </c>
      <c r="E1" s="6" t="s">
        <v>2249</v>
      </c>
      <c r="F1" s="6" t="s">
        <v>2263</v>
      </c>
      <c r="G1" s="6" t="s">
        <v>12986</v>
      </c>
      <c r="H1" s="6" t="s">
        <v>2258</v>
      </c>
      <c r="I1" s="6" t="s">
        <v>12984</v>
      </c>
      <c r="J1" s="6" t="s">
        <v>12985</v>
      </c>
      <c r="K1" s="130" t="s">
        <v>12992</v>
      </c>
    </row>
    <row r="2" spans="1:11" ht="13.8" customHeight="1">
      <c r="A2" s="7" t="s">
        <v>9</v>
      </c>
      <c r="B2" s="7" t="s">
        <v>51</v>
      </c>
      <c r="C2" s="7" t="s">
        <v>2213</v>
      </c>
      <c r="D2" s="7" t="s">
        <v>2252</v>
      </c>
      <c r="E2" s="7" t="s">
        <v>2254</v>
      </c>
      <c r="F2" s="7" t="s">
        <v>13412</v>
      </c>
      <c r="G2" s="7" t="s">
        <v>2256</v>
      </c>
      <c r="H2" s="7" t="s">
        <v>2260</v>
      </c>
      <c r="I2" s="7" t="s">
        <v>12987</v>
      </c>
      <c r="J2" s="7" t="s">
        <v>12988</v>
      </c>
    </row>
    <row r="3" spans="1:11" ht="13.8" customHeight="1">
      <c r="A3" s="8" t="s">
        <v>282</v>
      </c>
      <c r="B3" s="8" t="s">
        <v>283</v>
      </c>
      <c r="C3" s="8" t="s">
        <v>282</v>
      </c>
      <c r="D3" s="8" t="s">
        <v>282</v>
      </c>
      <c r="E3" s="8" t="s">
        <v>282</v>
      </c>
      <c r="F3" s="8" t="s">
        <v>282</v>
      </c>
      <c r="G3" s="8" t="s">
        <v>2257</v>
      </c>
      <c r="H3" s="8" t="s">
        <v>2257</v>
      </c>
      <c r="I3" s="8" t="s">
        <v>6497</v>
      </c>
      <c r="J3" s="8" t="s">
        <v>6497</v>
      </c>
    </row>
    <row r="4" spans="1:11" ht="13.8" customHeight="1">
      <c r="A4" s="101">
        <f>C4*ID규칙_대사_그룹_단위+COUNTIF($C$4:C4,C4)</f>
        <v>1130101</v>
      </c>
      <c r="B4" s="100" t="s">
        <v>286</v>
      </c>
      <c r="C4" s="102">
        <f>INDEX(STUDENT!$A:$A,MATCH(B4,STUDENT!$B:$B,0))</f>
        <v>11301</v>
      </c>
      <c r="D4" s="101">
        <v>1</v>
      </c>
      <c r="E4" s="101">
        <v>1</v>
      </c>
      <c r="F4" s="101">
        <v>0</v>
      </c>
      <c r="G4" s="101" t="str">
        <f t="shared" ref="G4:G67" si="0">"SPEECH_DESC_"&amp;A4</f>
        <v>SPEECH_DESC_1130101</v>
      </c>
      <c r="H4" s="101" t="str">
        <f t="shared" ref="H4:H67" si="1">"SPEECH_AUDIO_"&amp;A4</f>
        <v>SPEECH_AUDIO_1130101</v>
      </c>
      <c r="I4" s="118" t="str">
        <f t="shared" ref="I4:I67" si="2">VLOOKUP(D4,SPEECH_MAIN_TYPE,2,0)</f>
        <v>일상</v>
      </c>
      <c r="J4" s="118" t="str">
        <f t="shared" ref="J4:J67" si="3">VLOOKUP(E4,SPEECH_SUB_TYPE,2,0)&amp;IF(F4=0,""," "&amp;F4)</f>
        <v>입수</v>
      </c>
    </row>
    <row r="5" spans="1:11" ht="13.8" customHeight="1">
      <c r="A5" s="101">
        <f>C5*ID규칙_대사_그룹_단위+COUNTIF($C$4:C5,C5)</f>
        <v>1130102</v>
      </c>
      <c r="B5" s="100" t="s">
        <v>286</v>
      </c>
      <c r="C5" s="102">
        <f>INDEX(STUDENT!$A:$A,MATCH(B5,STUDENT!$B:$B,0))</f>
        <v>11301</v>
      </c>
      <c r="D5" s="101">
        <v>1</v>
      </c>
      <c r="E5" s="101">
        <v>2</v>
      </c>
      <c r="F5" s="101">
        <v>1</v>
      </c>
      <c r="G5" s="101" t="str">
        <f t="shared" si="0"/>
        <v>SPEECH_DESC_1130102</v>
      </c>
      <c r="H5" s="101" t="str">
        <f t="shared" si="1"/>
        <v>SPEECH_AUDIO_1130102</v>
      </c>
      <c r="I5" s="118" t="str">
        <f t="shared" si="2"/>
        <v>일상</v>
      </c>
      <c r="J5" s="118" t="str">
        <f t="shared" si="3"/>
        <v>로비 방문 1</v>
      </c>
    </row>
    <row r="6" spans="1:11" ht="13.8" customHeight="1">
      <c r="A6" s="101">
        <f>C6*ID규칙_대사_그룹_단위+COUNTIF($C$4:C6,C6)</f>
        <v>1130103</v>
      </c>
      <c r="B6" s="100" t="s">
        <v>286</v>
      </c>
      <c r="C6" s="102">
        <f>INDEX(STUDENT!$A:$A,MATCH(B6,STUDENT!$B:$B,0))</f>
        <v>11301</v>
      </c>
      <c r="D6" s="101">
        <v>1</v>
      </c>
      <c r="E6" s="101">
        <v>2</v>
      </c>
      <c r="F6" s="101">
        <v>2</v>
      </c>
      <c r="G6" s="101" t="str">
        <f t="shared" si="0"/>
        <v>SPEECH_DESC_1130103</v>
      </c>
      <c r="H6" s="101" t="str">
        <f t="shared" si="1"/>
        <v>SPEECH_AUDIO_1130103</v>
      </c>
      <c r="I6" s="118" t="str">
        <f t="shared" si="2"/>
        <v>일상</v>
      </c>
      <c r="J6" s="118" t="str">
        <f t="shared" si="3"/>
        <v>로비 방문 2</v>
      </c>
    </row>
    <row r="7" spans="1:11" ht="13.8" customHeight="1">
      <c r="A7" s="101">
        <f>C7*ID규칙_대사_그룹_단위+COUNTIF($C$4:C7,C7)</f>
        <v>1130104</v>
      </c>
      <c r="B7" s="100" t="s">
        <v>286</v>
      </c>
      <c r="C7" s="102">
        <f>INDEX(STUDENT!$A:$A,MATCH(B7,STUDENT!$B:$B,0))</f>
        <v>11301</v>
      </c>
      <c r="D7" s="101">
        <v>1</v>
      </c>
      <c r="E7" s="101">
        <v>3</v>
      </c>
      <c r="F7" s="101">
        <v>1</v>
      </c>
      <c r="G7" s="101" t="str">
        <f t="shared" si="0"/>
        <v>SPEECH_DESC_1130104</v>
      </c>
      <c r="H7" s="101" t="str">
        <f t="shared" si="1"/>
        <v>SPEECH_AUDIO_1130104</v>
      </c>
      <c r="I7" s="118" t="str">
        <f t="shared" si="2"/>
        <v>일상</v>
      </c>
      <c r="J7" s="118" t="str">
        <f t="shared" si="3"/>
        <v>잡담 1</v>
      </c>
    </row>
    <row r="8" spans="1:11" ht="13.8" customHeight="1">
      <c r="A8" s="101">
        <f>C8*ID규칙_대사_그룹_단위+COUNTIF($C$4:C8,C8)</f>
        <v>1130105</v>
      </c>
      <c r="B8" s="100" t="s">
        <v>286</v>
      </c>
      <c r="C8" s="102">
        <f>INDEX(STUDENT!$A:$A,MATCH(B8,STUDENT!$B:$B,0))</f>
        <v>11301</v>
      </c>
      <c r="D8" s="101">
        <v>1</v>
      </c>
      <c r="E8" s="101">
        <v>3</v>
      </c>
      <c r="F8" s="101">
        <v>2</v>
      </c>
      <c r="G8" s="101" t="str">
        <f t="shared" si="0"/>
        <v>SPEECH_DESC_1130105</v>
      </c>
      <c r="H8" s="101" t="str">
        <f t="shared" si="1"/>
        <v>SPEECH_AUDIO_1130105</v>
      </c>
      <c r="I8" s="118" t="str">
        <f t="shared" si="2"/>
        <v>일상</v>
      </c>
      <c r="J8" s="118" t="str">
        <f t="shared" si="3"/>
        <v>잡담 2</v>
      </c>
    </row>
    <row r="9" spans="1:11" ht="13.8" customHeight="1">
      <c r="A9" s="101">
        <f>C9*ID규칙_대사_그룹_단위+COUNTIF($C$4:C9,C9)</f>
        <v>1130106</v>
      </c>
      <c r="B9" s="100" t="s">
        <v>286</v>
      </c>
      <c r="C9" s="102">
        <f>INDEX(STUDENT!$A:$A,MATCH(B9,STUDENT!$B:$B,0))</f>
        <v>11301</v>
      </c>
      <c r="D9" s="101">
        <v>1</v>
      </c>
      <c r="E9" s="101">
        <v>3</v>
      </c>
      <c r="F9" s="101">
        <v>3</v>
      </c>
      <c r="G9" s="101" t="str">
        <f t="shared" si="0"/>
        <v>SPEECH_DESC_1130106</v>
      </c>
      <c r="H9" s="101" t="str">
        <f t="shared" si="1"/>
        <v>SPEECH_AUDIO_1130106</v>
      </c>
      <c r="I9" s="118" t="str">
        <f t="shared" si="2"/>
        <v>일상</v>
      </c>
      <c r="J9" s="118" t="str">
        <f t="shared" si="3"/>
        <v>잡담 3</v>
      </c>
    </row>
    <row r="10" spans="1:11" ht="13.8" customHeight="1">
      <c r="A10" s="101">
        <f>C10*ID규칙_대사_그룹_단위+COUNTIF($C$4:C10,C10)</f>
        <v>1130107</v>
      </c>
      <c r="B10" s="100" t="s">
        <v>286</v>
      </c>
      <c r="C10" s="102">
        <f>INDEX(STUDENT!$A:$A,MATCH(B10,STUDENT!$B:$B,0))</f>
        <v>11301</v>
      </c>
      <c r="D10" s="101">
        <v>2</v>
      </c>
      <c r="E10" s="101">
        <v>4</v>
      </c>
      <c r="F10" s="101">
        <v>1</v>
      </c>
      <c r="G10" s="101" t="str">
        <f t="shared" si="0"/>
        <v>SPEECH_DESC_1130107</v>
      </c>
      <c r="H10" s="101" t="str">
        <f t="shared" si="1"/>
        <v>SPEECH_AUDIO_1130107</v>
      </c>
      <c r="I10" s="118" t="str">
        <f t="shared" si="2"/>
        <v>배치</v>
      </c>
      <c r="J10" s="118" t="str">
        <f t="shared" si="3"/>
        <v>편성 1</v>
      </c>
    </row>
    <row r="11" spans="1:11" ht="13.8" customHeight="1">
      <c r="A11" s="101">
        <f>C11*ID규칙_대사_그룹_단위+COUNTIF($C$4:C11,C11)</f>
        <v>1130108</v>
      </c>
      <c r="B11" s="100" t="s">
        <v>286</v>
      </c>
      <c r="C11" s="102">
        <f>INDEX(STUDENT!$A:$A,MATCH(B11,STUDENT!$B:$B,0))</f>
        <v>11301</v>
      </c>
      <c r="D11" s="101">
        <v>2</v>
      </c>
      <c r="E11" s="101">
        <v>4</v>
      </c>
      <c r="F11" s="101">
        <v>2</v>
      </c>
      <c r="G11" s="101" t="str">
        <f t="shared" si="0"/>
        <v>SPEECH_DESC_1130108</v>
      </c>
      <c r="H11" s="101" t="str">
        <f t="shared" si="1"/>
        <v>SPEECH_AUDIO_1130108</v>
      </c>
      <c r="I11" s="118" t="str">
        <f t="shared" si="2"/>
        <v>배치</v>
      </c>
      <c r="J11" s="118" t="str">
        <f t="shared" si="3"/>
        <v>편성 2</v>
      </c>
    </row>
    <row r="12" spans="1:11" ht="13.8" customHeight="1">
      <c r="A12" s="101">
        <f>C12*ID규칙_대사_그룹_단위+COUNTIF($C$4:C12,C12)</f>
        <v>1130109</v>
      </c>
      <c r="B12" s="100" t="s">
        <v>286</v>
      </c>
      <c r="C12" s="102">
        <f>INDEX(STUDENT!$A:$A,MATCH(B12,STUDENT!$B:$B,0))</f>
        <v>11301</v>
      </c>
      <c r="D12" s="101">
        <v>2</v>
      </c>
      <c r="E12" s="101">
        <v>4</v>
      </c>
      <c r="F12" s="101">
        <v>3</v>
      </c>
      <c r="G12" s="101" t="str">
        <f t="shared" si="0"/>
        <v>SPEECH_DESC_1130109</v>
      </c>
      <c r="H12" s="101" t="str">
        <f t="shared" si="1"/>
        <v>SPEECH_AUDIO_1130109</v>
      </c>
      <c r="I12" s="118" t="str">
        <f t="shared" si="2"/>
        <v>배치</v>
      </c>
      <c r="J12" s="118" t="str">
        <f t="shared" si="3"/>
        <v>편성 3</v>
      </c>
    </row>
    <row r="13" spans="1:11" ht="13.8" customHeight="1">
      <c r="A13" s="101">
        <f>C13*ID규칙_대사_그룹_단위+COUNTIF($C$4:C13,C13)</f>
        <v>1130110</v>
      </c>
      <c r="B13" s="100" t="s">
        <v>286</v>
      </c>
      <c r="C13" s="102">
        <f>INDEX(STUDENT!$A:$A,MATCH(B13,STUDENT!$B:$B,0))</f>
        <v>11301</v>
      </c>
      <c r="D13" s="101">
        <v>2</v>
      </c>
      <c r="E13" s="101">
        <v>5</v>
      </c>
      <c r="F13" s="101">
        <v>1</v>
      </c>
      <c r="G13" s="101" t="str">
        <f t="shared" si="0"/>
        <v>SPEECH_DESC_1130110</v>
      </c>
      <c r="H13" s="101" t="str">
        <f t="shared" si="1"/>
        <v>SPEECH_AUDIO_1130110</v>
      </c>
      <c r="I13" s="118" t="str">
        <f t="shared" si="2"/>
        <v>배치</v>
      </c>
      <c r="J13" s="118" t="str">
        <f t="shared" si="3"/>
        <v>출격 1</v>
      </c>
    </row>
    <row r="14" spans="1:11" ht="13.8" customHeight="1">
      <c r="A14" s="101">
        <f>C14*ID규칙_대사_그룹_단위+COUNTIF($C$4:C14,C14)</f>
        <v>1130111</v>
      </c>
      <c r="B14" s="100" t="s">
        <v>286</v>
      </c>
      <c r="C14" s="102">
        <f>INDEX(STUDENT!$A:$A,MATCH(B14,STUDENT!$B:$B,0))</f>
        <v>11301</v>
      </c>
      <c r="D14" s="101">
        <v>2</v>
      </c>
      <c r="E14" s="101">
        <v>5</v>
      </c>
      <c r="F14" s="101">
        <v>2</v>
      </c>
      <c r="G14" s="101" t="str">
        <f t="shared" si="0"/>
        <v>SPEECH_DESC_1130111</v>
      </c>
      <c r="H14" s="101" t="str">
        <f t="shared" si="1"/>
        <v>SPEECH_AUDIO_1130111</v>
      </c>
      <c r="I14" s="118" t="str">
        <f t="shared" si="2"/>
        <v>배치</v>
      </c>
      <c r="J14" s="118" t="str">
        <f t="shared" si="3"/>
        <v>출격 2</v>
      </c>
    </row>
    <row r="15" spans="1:11" ht="13.8" customHeight="1">
      <c r="A15" s="101">
        <f>C15*ID규칙_대사_그룹_단위+COUNTIF($C$4:C15,C15)</f>
        <v>1130112</v>
      </c>
      <c r="B15" s="100" t="s">
        <v>286</v>
      </c>
      <c r="C15" s="102">
        <f>INDEX(STUDENT!$A:$A,MATCH(B15,STUDENT!$B:$B,0))</f>
        <v>11301</v>
      </c>
      <c r="D15" s="101">
        <v>3</v>
      </c>
      <c r="E15" s="101">
        <v>6</v>
      </c>
      <c r="F15" s="101">
        <v>1</v>
      </c>
      <c r="G15" s="101" t="str">
        <f t="shared" si="0"/>
        <v>SPEECH_DESC_1130112</v>
      </c>
      <c r="H15" s="101" t="str">
        <f t="shared" si="1"/>
        <v>SPEECH_AUDIO_1130112</v>
      </c>
      <c r="I15" s="118" t="str">
        <f t="shared" si="2"/>
        <v>전투</v>
      </c>
      <c r="J15" s="118" t="str">
        <f t="shared" si="3"/>
        <v>전투개시 1</v>
      </c>
    </row>
    <row r="16" spans="1:11" ht="13.8" customHeight="1">
      <c r="A16" s="101">
        <f>C16*ID규칙_대사_그룹_단위+COUNTIF($C$4:C16,C16)</f>
        <v>1130113</v>
      </c>
      <c r="B16" s="100" t="s">
        <v>286</v>
      </c>
      <c r="C16" s="102">
        <f>INDEX(STUDENT!$A:$A,MATCH(B16,STUDENT!$B:$B,0))</f>
        <v>11301</v>
      </c>
      <c r="D16" s="101">
        <v>3</v>
      </c>
      <c r="E16" s="101">
        <v>6</v>
      </c>
      <c r="F16" s="101">
        <v>2</v>
      </c>
      <c r="G16" s="101" t="str">
        <f t="shared" si="0"/>
        <v>SPEECH_DESC_1130113</v>
      </c>
      <c r="H16" s="101" t="str">
        <f t="shared" si="1"/>
        <v>SPEECH_AUDIO_1130113</v>
      </c>
      <c r="I16" s="118" t="str">
        <f t="shared" si="2"/>
        <v>전투</v>
      </c>
      <c r="J16" s="118" t="str">
        <f t="shared" si="3"/>
        <v>전투개시 2</v>
      </c>
    </row>
    <row r="17" spans="1:10" ht="13.8" customHeight="1">
      <c r="A17" s="101">
        <f>C17*ID규칙_대사_그룹_단위+COUNTIF($C$4:C17,C17)</f>
        <v>1130114</v>
      </c>
      <c r="B17" s="100" t="s">
        <v>286</v>
      </c>
      <c r="C17" s="102">
        <f>INDEX(STUDENT!$A:$A,MATCH(B17,STUDENT!$B:$B,0))</f>
        <v>11301</v>
      </c>
      <c r="D17" s="101">
        <v>3</v>
      </c>
      <c r="E17" s="101">
        <v>7</v>
      </c>
      <c r="F17" s="101">
        <v>0</v>
      </c>
      <c r="G17" s="101" t="str">
        <f t="shared" si="0"/>
        <v>SPEECH_DESC_1130114</v>
      </c>
      <c r="H17" s="101" t="str">
        <f t="shared" si="1"/>
        <v>SPEECH_AUDIO_1130114</v>
      </c>
      <c r="I17" s="118" t="str">
        <f t="shared" si="2"/>
        <v>전투</v>
      </c>
      <c r="J17" s="118" t="str">
        <f t="shared" si="3"/>
        <v>이동</v>
      </c>
    </row>
    <row r="18" spans="1:10" ht="13.8" customHeight="1">
      <c r="A18" s="101">
        <f>C18*ID규칙_대사_그룹_단위+COUNTIF($C$4:C18,C18)</f>
        <v>1130115</v>
      </c>
      <c r="B18" s="100" t="s">
        <v>286</v>
      </c>
      <c r="C18" s="102">
        <f>INDEX(STUDENT!$A:$A,MATCH(B18,STUDENT!$B:$B,0))</f>
        <v>11301</v>
      </c>
      <c r="D18" s="101">
        <v>3</v>
      </c>
      <c r="E18" s="101">
        <v>8</v>
      </c>
      <c r="F18" s="101">
        <v>1</v>
      </c>
      <c r="G18" s="101" t="str">
        <f t="shared" si="0"/>
        <v>SPEECH_DESC_1130115</v>
      </c>
      <c r="H18" s="101" t="str">
        <f t="shared" si="1"/>
        <v>SPEECH_AUDIO_1130115</v>
      </c>
      <c r="I18" s="118" t="str">
        <f t="shared" si="2"/>
        <v>전투</v>
      </c>
      <c r="J18" s="118" t="str">
        <f t="shared" si="3"/>
        <v>에이리어 이동 1</v>
      </c>
    </row>
    <row r="19" spans="1:10" ht="13.8" customHeight="1">
      <c r="A19" s="101">
        <f>C19*ID규칙_대사_그룹_단위+COUNTIF($C$4:C19,C19)</f>
        <v>1130116</v>
      </c>
      <c r="B19" s="100" t="s">
        <v>286</v>
      </c>
      <c r="C19" s="102">
        <f>INDEX(STUDENT!$A:$A,MATCH(B19,STUDENT!$B:$B,0))</f>
        <v>11301</v>
      </c>
      <c r="D19" s="101">
        <v>3</v>
      </c>
      <c r="E19" s="101">
        <v>8</v>
      </c>
      <c r="F19" s="101">
        <v>2</v>
      </c>
      <c r="G19" s="101" t="str">
        <f t="shared" si="0"/>
        <v>SPEECH_DESC_1130116</v>
      </c>
      <c r="H19" s="101" t="str">
        <f t="shared" si="1"/>
        <v>SPEECH_AUDIO_1130116</v>
      </c>
      <c r="I19" s="118" t="str">
        <f t="shared" si="2"/>
        <v>전투</v>
      </c>
      <c r="J19" s="118" t="str">
        <f t="shared" si="3"/>
        <v>에이리어 이동 2</v>
      </c>
    </row>
    <row r="20" spans="1:10" ht="13.8" customHeight="1">
      <c r="A20" s="101">
        <f>C20*ID규칙_대사_그룹_단위+COUNTIF($C$4:C20,C20)</f>
        <v>1130117</v>
      </c>
      <c r="B20" s="100" t="s">
        <v>286</v>
      </c>
      <c r="C20" s="102">
        <f>INDEX(STUDENT!$A:$A,MATCH(B20,STUDENT!$B:$B,0))</f>
        <v>11301</v>
      </c>
      <c r="D20" s="101">
        <v>3</v>
      </c>
      <c r="E20" s="101">
        <v>9</v>
      </c>
      <c r="F20" s="101">
        <v>0</v>
      </c>
      <c r="G20" s="101" t="str">
        <f t="shared" si="0"/>
        <v>SPEECH_DESC_1130117</v>
      </c>
      <c r="H20" s="101" t="str">
        <f t="shared" si="1"/>
        <v>SPEECH_AUDIO_1130117</v>
      </c>
      <c r="I20" s="118" t="str">
        <f t="shared" si="2"/>
        <v>전투</v>
      </c>
      <c r="J20" s="118" t="str">
        <f t="shared" si="3"/>
        <v>엄폐</v>
      </c>
    </row>
    <row r="21" spans="1:10" ht="13.8" customHeight="1">
      <c r="A21" s="101">
        <f>C21*ID규칙_대사_그룹_단위+COUNTIF($C$4:C21,C21)</f>
        <v>1130118</v>
      </c>
      <c r="B21" s="100" t="s">
        <v>286</v>
      </c>
      <c r="C21" s="102">
        <f>INDEX(STUDENT!$A:$A,MATCH(B21,STUDENT!$B:$B,0))</f>
        <v>11301</v>
      </c>
      <c r="D21" s="101">
        <v>3</v>
      </c>
      <c r="E21" s="101">
        <v>10</v>
      </c>
      <c r="F21" s="101">
        <v>0</v>
      </c>
      <c r="G21" s="101" t="str">
        <f t="shared" si="0"/>
        <v>SPEECH_DESC_1130118</v>
      </c>
      <c r="H21" s="101" t="str">
        <f t="shared" si="1"/>
        <v>SPEECH_AUDIO_1130118</v>
      </c>
      <c r="I21" s="118" t="str">
        <f t="shared" si="2"/>
        <v>전투</v>
      </c>
      <c r="J21" s="118" t="str">
        <f t="shared" si="3"/>
        <v>회피</v>
      </c>
    </row>
    <row r="22" spans="1:10" ht="13.8" customHeight="1">
      <c r="A22" s="101">
        <f>C22*ID규칙_대사_그룹_단위+COUNTIF($C$4:C22,C22)</f>
        <v>1130119</v>
      </c>
      <c r="B22" s="100" t="s">
        <v>286</v>
      </c>
      <c r="C22" s="102">
        <f>INDEX(STUDENT!$A:$A,MATCH(B22,STUDENT!$B:$B,0))</f>
        <v>11301</v>
      </c>
      <c r="D22" s="101">
        <v>3</v>
      </c>
      <c r="E22" s="101">
        <v>11</v>
      </c>
      <c r="F22" s="101">
        <v>0</v>
      </c>
      <c r="G22" s="101" t="str">
        <f t="shared" si="0"/>
        <v>SPEECH_DESC_1130119</v>
      </c>
      <c r="H22" s="101" t="str">
        <f t="shared" si="1"/>
        <v>SPEECH_AUDIO_1130119</v>
      </c>
      <c r="I22" s="118" t="str">
        <f t="shared" si="2"/>
        <v>전투</v>
      </c>
      <c r="J22" s="118" t="str">
        <f t="shared" si="3"/>
        <v>회복</v>
      </c>
    </row>
    <row r="23" spans="1:10" ht="13.8" customHeight="1">
      <c r="A23" s="101">
        <f>C23*ID규칙_대사_그룹_단위+COUNTIF($C$4:C23,C23)</f>
        <v>1130120</v>
      </c>
      <c r="B23" s="100" t="s">
        <v>286</v>
      </c>
      <c r="C23" s="102">
        <f>INDEX(STUDENT!$A:$A,MATCH(B23,STUDENT!$B:$B,0))</f>
        <v>11301</v>
      </c>
      <c r="D23" s="101">
        <v>3</v>
      </c>
      <c r="E23" s="101">
        <v>12</v>
      </c>
      <c r="F23" s="101">
        <v>0</v>
      </c>
      <c r="G23" s="101" t="str">
        <f t="shared" si="0"/>
        <v>SPEECH_DESC_1130120</v>
      </c>
      <c r="H23" s="101" t="str">
        <f t="shared" si="1"/>
        <v>SPEECH_AUDIO_1130120</v>
      </c>
      <c r="I23" s="118" t="str">
        <f t="shared" si="2"/>
        <v>전투</v>
      </c>
      <c r="J23" s="118" t="str">
        <f t="shared" si="3"/>
        <v>버프</v>
      </c>
    </row>
    <row r="24" spans="1:10" ht="13.8" customHeight="1">
      <c r="A24" s="101">
        <f>C24*ID규칙_대사_그룹_단위+COUNTIF($C$4:C24,C24)</f>
        <v>1130121</v>
      </c>
      <c r="B24" s="100" t="s">
        <v>286</v>
      </c>
      <c r="C24" s="102">
        <f>INDEX(STUDENT!$A:$A,MATCH(B24,STUDENT!$B:$B,0))</f>
        <v>11301</v>
      </c>
      <c r="D24" s="101">
        <v>3</v>
      </c>
      <c r="E24" s="101">
        <v>13</v>
      </c>
      <c r="F24" s="101">
        <v>0</v>
      </c>
      <c r="G24" s="101" t="str">
        <f t="shared" si="0"/>
        <v>SPEECH_DESC_1130121</v>
      </c>
      <c r="H24" s="101" t="str">
        <f t="shared" si="1"/>
        <v>SPEECH_AUDIO_1130121</v>
      </c>
      <c r="I24" s="118" t="str">
        <f t="shared" si="2"/>
        <v>전투</v>
      </c>
      <c r="J24" s="118" t="str">
        <f t="shared" si="3"/>
        <v>기본 스킬</v>
      </c>
    </row>
    <row r="25" spans="1:10" ht="13.8" customHeight="1">
      <c r="A25" s="101">
        <f>C25*ID규칙_대사_그룹_단위+COUNTIF($C$4:C25,C25)</f>
        <v>1130122</v>
      </c>
      <c r="B25" s="100" t="s">
        <v>286</v>
      </c>
      <c r="C25" s="102">
        <f>INDEX(STUDENT!$A:$A,MATCH(B25,STUDENT!$B:$B,0))</f>
        <v>11301</v>
      </c>
      <c r="D25" s="101">
        <v>3</v>
      </c>
      <c r="E25" s="101">
        <v>14</v>
      </c>
      <c r="F25" s="101">
        <v>1</v>
      </c>
      <c r="G25" s="101" t="str">
        <f t="shared" si="0"/>
        <v>SPEECH_DESC_1130122</v>
      </c>
      <c r="H25" s="101" t="str">
        <f t="shared" si="1"/>
        <v>SPEECH_AUDIO_1130122</v>
      </c>
      <c r="I25" s="118" t="str">
        <f t="shared" si="2"/>
        <v>전투</v>
      </c>
      <c r="J25" s="118" t="str">
        <f t="shared" si="3"/>
        <v>EX 스킬 컷인 1</v>
      </c>
    </row>
    <row r="26" spans="1:10" ht="13.8" customHeight="1">
      <c r="A26" s="101">
        <f>C26*ID규칙_대사_그룹_단위+COUNTIF($C$4:C26,C26)</f>
        <v>1130123</v>
      </c>
      <c r="B26" s="100" t="s">
        <v>286</v>
      </c>
      <c r="C26" s="102">
        <f>INDEX(STUDENT!$A:$A,MATCH(B26,STUDENT!$B:$B,0))</f>
        <v>11301</v>
      </c>
      <c r="D26" s="101">
        <v>3</v>
      </c>
      <c r="E26" s="101">
        <v>14</v>
      </c>
      <c r="F26" s="101">
        <v>2</v>
      </c>
      <c r="G26" s="101" t="str">
        <f t="shared" si="0"/>
        <v>SPEECH_DESC_1130123</v>
      </c>
      <c r="H26" s="101" t="str">
        <f t="shared" si="1"/>
        <v>SPEECH_AUDIO_1130123</v>
      </c>
      <c r="I26" s="118" t="str">
        <f t="shared" si="2"/>
        <v>전투</v>
      </c>
      <c r="J26" s="118" t="str">
        <f t="shared" si="3"/>
        <v>EX 스킬 컷인 2</v>
      </c>
    </row>
    <row r="27" spans="1:10" ht="13.8" customHeight="1">
      <c r="A27" s="101">
        <f>C27*ID규칙_대사_그룹_단위+COUNTIF($C$4:C27,C27)</f>
        <v>1130124</v>
      </c>
      <c r="B27" s="100" t="s">
        <v>286</v>
      </c>
      <c r="C27" s="102">
        <f>INDEX(STUDENT!$A:$A,MATCH(B27,STUDENT!$B:$B,0))</f>
        <v>11301</v>
      </c>
      <c r="D27" s="101">
        <v>3</v>
      </c>
      <c r="E27" s="101">
        <v>14</v>
      </c>
      <c r="F27" s="101">
        <v>3</v>
      </c>
      <c r="G27" s="101" t="str">
        <f t="shared" si="0"/>
        <v>SPEECH_DESC_1130124</v>
      </c>
      <c r="H27" s="101" t="str">
        <f t="shared" si="1"/>
        <v>SPEECH_AUDIO_1130124</v>
      </c>
      <c r="I27" s="118" t="str">
        <f t="shared" si="2"/>
        <v>전투</v>
      </c>
      <c r="J27" s="118" t="str">
        <f t="shared" si="3"/>
        <v>EX 스킬 컷인 3</v>
      </c>
    </row>
    <row r="28" spans="1:10" ht="13.8" customHeight="1">
      <c r="A28" s="101">
        <f>C28*ID규칙_대사_그룹_단위+COUNTIF($C$4:C28,C28)</f>
        <v>1130125</v>
      </c>
      <c r="B28" s="100" t="s">
        <v>286</v>
      </c>
      <c r="C28" s="102">
        <f>INDEX(STUDENT!$A:$A,MATCH(B28,STUDENT!$B:$B,0))</f>
        <v>11301</v>
      </c>
      <c r="D28" s="101">
        <v>3</v>
      </c>
      <c r="E28" s="101">
        <v>15</v>
      </c>
      <c r="F28" s="101">
        <v>1</v>
      </c>
      <c r="G28" s="101" t="str">
        <f t="shared" si="0"/>
        <v>SPEECH_DESC_1130125</v>
      </c>
      <c r="H28" s="101" t="str">
        <f t="shared" si="1"/>
        <v>SPEECH_AUDIO_1130125</v>
      </c>
      <c r="I28" s="118" t="str">
        <f t="shared" si="2"/>
        <v>전투</v>
      </c>
      <c r="J28" s="118" t="str">
        <f t="shared" si="3"/>
        <v>EX 스킬 1</v>
      </c>
    </row>
    <row r="29" spans="1:10" ht="13.8" customHeight="1">
      <c r="A29" s="101">
        <f>C29*ID규칙_대사_그룹_단위+COUNTIF($C$4:C29,C29)</f>
        <v>1130126</v>
      </c>
      <c r="B29" s="100" t="s">
        <v>286</v>
      </c>
      <c r="C29" s="102">
        <f>INDEX(STUDENT!$A:$A,MATCH(B29,STUDENT!$B:$B,0))</f>
        <v>11301</v>
      </c>
      <c r="D29" s="101">
        <v>3</v>
      </c>
      <c r="E29" s="101">
        <v>15</v>
      </c>
      <c r="F29" s="101">
        <v>2</v>
      </c>
      <c r="G29" s="101" t="str">
        <f t="shared" si="0"/>
        <v>SPEECH_DESC_1130126</v>
      </c>
      <c r="H29" s="101" t="str">
        <f t="shared" si="1"/>
        <v>SPEECH_AUDIO_1130126</v>
      </c>
      <c r="I29" s="118" t="str">
        <f t="shared" si="2"/>
        <v>전투</v>
      </c>
      <c r="J29" s="118" t="str">
        <f t="shared" si="3"/>
        <v>EX 스킬 2</v>
      </c>
    </row>
    <row r="30" spans="1:10" ht="13.8" customHeight="1">
      <c r="A30" s="101">
        <f>C30*ID규칙_대사_그룹_단위+COUNTIF($C$4:C30,C30)</f>
        <v>1130127</v>
      </c>
      <c r="B30" s="100" t="s">
        <v>286</v>
      </c>
      <c r="C30" s="102">
        <f>INDEX(STUDENT!$A:$A,MATCH(B30,STUDENT!$B:$B,0))</f>
        <v>11301</v>
      </c>
      <c r="D30" s="101">
        <v>3</v>
      </c>
      <c r="E30" s="101">
        <v>15</v>
      </c>
      <c r="F30" s="101">
        <v>3</v>
      </c>
      <c r="G30" s="101" t="str">
        <f t="shared" si="0"/>
        <v>SPEECH_DESC_1130127</v>
      </c>
      <c r="H30" s="101" t="str">
        <f t="shared" si="1"/>
        <v>SPEECH_AUDIO_1130127</v>
      </c>
      <c r="I30" s="118" t="str">
        <f t="shared" si="2"/>
        <v>전투</v>
      </c>
      <c r="J30" s="118" t="str">
        <f t="shared" si="3"/>
        <v>EX 스킬 3</v>
      </c>
    </row>
    <row r="31" spans="1:10" ht="13.8" customHeight="1">
      <c r="A31" s="101">
        <f>C31*ID규칙_대사_그룹_단위+COUNTIF($C$4:C31,C31)</f>
        <v>1130128</v>
      </c>
      <c r="B31" s="100" t="s">
        <v>286</v>
      </c>
      <c r="C31" s="102">
        <f>INDEX(STUDENT!$A:$A,MATCH(B31,STUDENT!$B:$B,0))</f>
        <v>11301</v>
      </c>
      <c r="D31" s="101">
        <v>3</v>
      </c>
      <c r="E31" s="101">
        <v>16</v>
      </c>
      <c r="F31" s="101">
        <v>1</v>
      </c>
      <c r="G31" s="101" t="str">
        <f t="shared" si="0"/>
        <v>SPEECH_DESC_1130128</v>
      </c>
      <c r="H31" s="101" t="str">
        <f t="shared" si="1"/>
        <v>SPEECH_AUDIO_1130128</v>
      </c>
      <c r="I31" s="118" t="str">
        <f t="shared" si="2"/>
        <v>전투</v>
      </c>
      <c r="J31" s="118" t="str">
        <f t="shared" si="3"/>
        <v>승리 1</v>
      </c>
    </row>
    <row r="32" spans="1:10" ht="13.8" customHeight="1">
      <c r="A32" s="101">
        <f>C32*ID규칙_대사_그룹_단위+COUNTIF($C$4:C32,C32)</f>
        <v>1130129</v>
      </c>
      <c r="B32" s="100" t="s">
        <v>286</v>
      </c>
      <c r="C32" s="102">
        <f>INDEX(STUDENT!$A:$A,MATCH(B32,STUDENT!$B:$B,0))</f>
        <v>11301</v>
      </c>
      <c r="D32" s="101">
        <v>3</v>
      </c>
      <c r="E32" s="101">
        <v>16</v>
      </c>
      <c r="F32" s="101">
        <v>2</v>
      </c>
      <c r="G32" s="101" t="str">
        <f t="shared" si="0"/>
        <v>SPEECH_DESC_1130129</v>
      </c>
      <c r="H32" s="101" t="str">
        <f t="shared" si="1"/>
        <v>SPEECH_AUDIO_1130129</v>
      </c>
      <c r="I32" s="118" t="str">
        <f t="shared" si="2"/>
        <v>전투</v>
      </c>
      <c r="J32" s="118" t="str">
        <f t="shared" si="3"/>
        <v>승리 2</v>
      </c>
    </row>
    <row r="33" spans="1:10" ht="13.8" customHeight="1">
      <c r="A33" s="101">
        <f>C33*ID규칙_대사_그룹_단위+COUNTIF($C$4:C33,C33)</f>
        <v>1130130</v>
      </c>
      <c r="B33" s="100" t="s">
        <v>286</v>
      </c>
      <c r="C33" s="102">
        <f>INDEX(STUDENT!$A:$A,MATCH(B33,STUDENT!$B:$B,0))</f>
        <v>11301</v>
      </c>
      <c r="D33" s="101">
        <v>3</v>
      </c>
      <c r="E33" s="101">
        <v>17</v>
      </c>
      <c r="F33" s="101">
        <v>0</v>
      </c>
      <c r="G33" s="101" t="str">
        <f t="shared" si="0"/>
        <v>SPEECH_DESC_1130130</v>
      </c>
      <c r="H33" s="101" t="str">
        <f t="shared" si="1"/>
        <v>SPEECH_AUDIO_1130130</v>
      </c>
      <c r="I33" s="118" t="str">
        <f t="shared" si="2"/>
        <v>전투</v>
      </c>
      <c r="J33" s="118" t="str">
        <f t="shared" si="3"/>
        <v>철수</v>
      </c>
    </row>
    <row r="34" spans="1:10" ht="13.8" customHeight="1">
      <c r="A34" s="101">
        <f>C34*ID규칙_대사_그룹_단위+COUNTIF($C$4:C34,C34)</f>
        <v>1130131</v>
      </c>
      <c r="B34" s="100" t="s">
        <v>286</v>
      </c>
      <c r="C34" s="102">
        <f>INDEX(STUDENT!$A:$A,MATCH(B34,STUDENT!$B:$B,0))</f>
        <v>11301</v>
      </c>
      <c r="D34" s="101">
        <v>4</v>
      </c>
      <c r="E34" s="101">
        <v>18</v>
      </c>
      <c r="F34" s="101">
        <v>1</v>
      </c>
      <c r="G34" s="101" t="str">
        <f t="shared" si="0"/>
        <v>SPEECH_DESC_1130131</v>
      </c>
      <c r="H34" s="101" t="str">
        <f t="shared" si="1"/>
        <v>SPEECH_AUDIO_1130131</v>
      </c>
      <c r="I34" s="118" t="str">
        <f t="shared" si="2"/>
        <v>결과</v>
      </c>
      <c r="J34" s="118" t="str">
        <f t="shared" si="3"/>
        <v>임무 완료 1</v>
      </c>
    </row>
    <row r="35" spans="1:10" ht="13.8" customHeight="1">
      <c r="A35" s="101">
        <f>C35*ID규칙_대사_그룹_단위+COUNTIF($C$4:C35,C35)</f>
        <v>1130132</v>
      </c>
      <c r="B35" s="100" t="s">
        <v>286</v>
      </c>
      <c r="C35" s="102">
        <f>INDEX(STUDENT!$A:$A,MATCH(B35,STUDENT!$B:$B,0))</f>
        <v>11301</v>
      </c>
      <c r="D35" s="101">
        <v>4</v>
      </c>
      <c r="E35" s="101">
        <v>18</v>
      </c>
      <c r="F35" s="101">
        <v>2</v>
      </c>
      <c r="G35" s="101" t="str">
        <f t="shared" si="0"/>
        <v>SPEECH_DESC_1130132</v>
      </c>
      <c r="H35" s="101" t="str">
        <f t="shared" si="1"/>
        <v>SPEECH_AUDIO_1130132</v>
      </c>
      <c r="I35" s="118" t="str">
        <f t="shared" si="2"/>
        <v>결과</v>
      </c>
      <c r="J35" s="118" t="str">
        <f t="shared" si="3"/>
        <v>임무 완료 2</v>
      </c>
    </row>
    <row r="36" spans="1:10" ht="13.8" customHeight="1">
      <c r="A36" s="101">
        <f>C36*ID규칙_대사_그룹_단위+COUNTIF($C$4:C36,C36)</f>
        <v>1130133</v>
      </c>
      <c r="B36" s="100" t="s">
        <v>286</v>
      </c>
      <c r="C36" s="102">
        <f>INDEX(STUDENT!$A:$A,MATCH(B36,STUDENT!$B:$B,0))</f>
        <v>11301</v>
      </c>
      <c r="D36" s="101">
        <v>4</v>
      </c>
      <c r="E36" s="101">
        <v>19</v>
      </c>
      <c r="F36" s="101">
        <v>1</v>
      </c>
      <c r="G36" s="101" t="str">
        <f t="shared" si="0"/>
        <v>SPEECH_DESC_1130133</v>
      </c>
      <c r="H36" s="101" t="str">
        <f t="shared" si="1"/>
        <v>SPEECH_AUDIO_1130133</v>
      </c>
      <c r="I36" s="118" t="str">
        <f t="shared" si="2"/>
        <v>결과</v>
      </c>
      <c r="J36" s="118" t="str">
        <f t="shared" si="3"/>
        <v>임무 실패 1</v>
      </c>
    </row>
    <row r="37" spans="1:10" ht="13.8" customHeight="1">
      <c r="A37" s="101">
        <f>C37*ID규칙_대사_그룹_단위+COUNTIF($C$4:C37,C37)</f>
        <v>1130134</v>
      </c>
      <c r="B37" s="100" t="s">
        <v>286</v>
      </c>
      <c r="C37" s="102">
        <f>INDEX(STUDENT!$A:$A,MATCH(B37,STUDENT!$B:$B,0))</f>
        <v>11301</v>
      </c>
      <c r="D37" s="101">
        <v>4</v>
      </c>
      <c r="E37" s="101">
        <v>19</v>
      </c>
      <c r="F37" s="101">
        <v>2</v>
      </c>
      <c r="G37" s="101" t="str">
        <f t="shared" si="0"/>
        <v>SPEECH_DESC_1130134</v>
      </c>
      <c r="H37" s="101" t="str">
        <f t="shared" si="1"/>
        <v>SPEECH_AUDIO_1130134</v>
      </c>
      <c r="I37" s="118" t="str">
        <f t="shared" si="2"/>
        <v>결과</v>
      </c>
      <c r="J37" s="118" t="str">
        <f t="shared" si="3"/>
        <v>임무 실패 2</v>
      </c>
    </row>
    <row r="38" spans="1:10" ht="13.8" customHeight="1">
      <c r="A38" s="101">
        <f>C38*ID규칙_대사_그룹_단위+COUNTIF($C$4:C38,C38)</f>
        <v>1130135</v>
      </c>
      <c r="B38" s="100" t="s">
        <v>286</v>
      </c>
      <c r="C38" s="102">
        <f>INDEX(STUDENT!$A:$A,MATCH(B38,STUDENT!$B:$B,0))</f>
        <v>11301</v>
      </c>
      <c r="D38" s="101">
        <v>5</v>
      </c>
      <c r="E38" s="101">
        <v>20</v>
      </c>
      <c r="F38" s="101">
        <v>1</v>
      </c>
      <c r="G38" s="101" t="str">
        <f t="shared" si="0"/>
        <v>SPEECH_DESC_1130135</v>
      </c>
      <c r="H38" s="101" t="str">
        <f t="shared" si="1"/>
        <v>SPEECH_AUDIO_1130135</v>
      </c>
      <c r="I38" s="118" t="str">
        <f t="shared" si="2"/>
        <v>기타</v>
      </c>
      <c r="J38" s="118" t="str">
        <f t="shared" si="3"/>
        <v>강화 1</v>
      </c>
    </row>
    <row r="39" spans="1:10" ht="13.8" customHeight="1">
      <c r="A39" s="101">
        <f>C39*ID규칙_대사_그룹_단위+COUNTIF($C$4:C39,C39)</f>
        <v>1130136</v>
      </c>
      <c r="B39" s="100" t="s">
        <v>286</v>
      </c>
      <c r="C39" s="102">
        <f>INDEX(STUDENT!$A:$A,MATCH(B39,STUDENT!$B:$B,0))</f>
        <v>11301</v>
      </c>
      <c r="D39" s="101">
        <v>5</v>
      </c>
      <c r="E39" s="101">
        <v>20</v>
      </c>
      <c r="F39" s="101">
        <v>2</v>
      </c>
      <c r="G39" s="101" t="str">
        <f t="shared" si="0"/>
        <v>SPEECH_DESC_1130136</v>
      </c>
      <c r="H39" s="101" t="str">
        <f t="shared" si="1"/>
        <v>SPEECH_AUDIO_1130136</v>
      </c>
      <c r="I39" s="118" t="str">
        <f t="shared" si="2"/>
        <v>기타</v>
      </c>
      <c r="J39" s="118" t="str">
        <f t="shared" si="3"/>
        <v>강화 2</v>
      </c>
    </row>
    <row r="40" spans="1:10" ht="13.8" customHeight="1">
      <c r="A40" s="101">
        <f>C40*ID규칙_대사_그룹_단위+COUNTIF($C$4:C40,C40)</f>
        <v>1130137</v>
      </c>
      <c r="B40" s="100" t="s">
        <v>286</v>
      </c>
      <c r="C40" s="102">
        <f>INDEX(STUDENT!$A:$A,MATCH(B40,STUDENT!$B:$B,0))</f>
        <v>11301</v>
      </c>
      <c r="D40" s="101">
        <v>5</v>
      </c>
      <c r="E40" s="101">
        <v>20</v>
      </c>
      <c r="F40" s="101">
        <v>3</v>
      </c>
      <c r="G40" s="101" t="str">
        <f t="shared" si="0"/>
        <v>SPEECH_DESC_1130137</v>
      </c>
      <c r="H40" s="101" t="str">
        <f t="shared" si="1"/>
        <v>SPEECH_AUDIO_1130137</v>
      </c>
      <c r="I40" s="118" t="str">
        <f t="shared" si="2"/>
        <v>기타</v>
      </c>
      <c r="J40" s="118" t="str">
        <f t="shared" si="3"/>
        <v>강화 3</v>
      </c>
    </row>
    <row r="41" spans="1:10" ht="13.8" customHeight="1">
      <c r="A41" s="101">
        <f>C41*ID규칙_대사_그룹_단위+COUNTIF($C$4:C41,C41)</f>
        <v>1130138</v>
      </c>
      <c r="B41" s="100" t="s">
        <v>286</v>
      </c>
      <c r="C41" s="102">
        <f>INDEX(STUDENT!$A:$A,MATCH(B41,STUDENT!$B:$B,0))</f>
        <v>11301</v>
      </c>
      <c r="D41" s="101">
        <v>5</v>
      </c>
      <c r="E41" s="101">
        <v>20</v>
      </c>
      <c r="F41" s="101">
        <v>4</v>
      </c>
      <c r="G41" s="101" t="str">
        <f t="shared" si="0"/>
        <v>SPEECH_DESC_1130138</v>
      </c>
      <c r="H41" s="101" t="str">
        <f t="shared" si="1"/>
        <v>SPEECH_AUDIO_1130138</v>
      </c>
      <c r="I41" s="118" t="str">
        <f t="shared" si="2"/>
        <v>기타</v>
      </c>
      <c r="J41" s="118" t="str">
        <f t="shared" si="3"/>
        <v>강화 4</v>
      </c>
    </row>
    <row r="42" spans="1:10" ht="13.8" customHeight="1">
      <c r="A42" s="101">
        <f>C42*ID규칙_대사_그룹_단위+COUNTIF($C$4:C42,C42)</f>
        <v>1130139</v>
      </c>
      <c r="B42" s="100" t="s">
        <v>286</v>
      </c>
      <c r="C42" s="102">
        <f>INDEX(STUDENT!$A:$A,MATCH(B42,STUDENT!$B:$B,0))</f>
        <v>11301</v>
      </c>
      <c r="D42" s="101">
        <v>5</v>
      </c>
      <c r="E42" s="101">
        <v>21</v>
      </c>
      <c r="F42" s="101">
        <v>0</v>
      </c>
      <c r="G42" s="101" t="str">
        <f t="shared" si="0"/>
        <v>SPEECH_DESC_1130139</v>
      </c>
      <c r="H42" s="101" t="str">
        <f t="shared" si="1"/>
        <v>SPEECH_AUDIO_1130139</v>
      </c>
      <c r="I42" s="118" t="str">
        <f t="shared" si="2"/>
        <v>기타</v>
      </c>
      <c r="J42" s="118" t="str">
        <f t="shared" si="3"/>
        <v>고유무기 장착</v>
      </c>
    </row>
    <row r="43" spans="1:10" ht="13.8" customHeight="1">
      <c r="A43" s="101">
        <f>C43*ID규칙_대사_그룹_단위+COUNTIF($C$4:C43,C43)</f>
        <v>1130140</v>
      </c>
      <c r="B43" s="100" t="s">
        <v>286</v>
      </c>
      <c r="C43" s="102">
        <f>INDEX(STUDENT!$A:$A,MATCH(B43,STUDENT!$B:$B,0))</f>
        <v>11301</v>
      </c>
      <c r="D43" s="101">
        <v>5</v>
      </c>
      <c r="E43" s="101">
        <v>22</v>
      </c>
      <c r="F43" s="101">
        <v>1</v>
      </c>
      <c r="G43" s="101" t="str">
        <f t="shared" si="0"/>
        <v>SPEECH_DESC_1130140</v>
      </c>
      <c r="H43" s="101" t="str">
        <f t="shared" si="1"/>
        <v>SPEECH_AUDIO_1130140</v>
      </c>
      <c r="I43" s="118" t="str">
        <f t="shared" si="2"/>
        <v>기타</v>
      </c>
      <c r="J43" s="118" t="str">
        <f t="shared" si="3"/>
        <v>카페 1</v>
      </c>
    </row>
    <row r="44" spans="1:10" ht="13.8" customHeight="1">
      <c r="A44" s="101">
        <f>C44*ID규칙_대사_그룹_단위+COUNTIF($C$4:C44,C44)</f>
        <v>1130141</v>
      </c>
      <c r="B44" s="100" t="s">
        <v>286</v>
      </c>
      <c r="C44" s="102">
        <f>INDEX(STUDENT!$A:$A,MATCH(B44,STUDENT!$B:$B,0))</f>
        <v>11301</v>
      </c>
      <c r="D44" s="101">
        <v>5</v>
      </c>
      <c r="E44" s="101">
        <v>22</v>
      </c>
      <c r="F44" s="101">
        <v>2</v>
      </c>
      <c r="G44" s="101" t="str">
        <f t="shared" si="0"/>
        <v>SPEECH_DESC_1130141</v>
      </c>
      <c r="H44" s="101" t="str">
        <f t="shared" si="1"/>
        <v>SPEECH_AUDIO_1130141</v>
      </c>
      <c r="I44" s="118" t="str">
        <f t="shared" si="2"/>
        <v>기타</v>
      </c>
      <c r="J44" s="118" t="str">
        <f t="shared" si="3"/>
        <v>카페 2</v>
      </c>
    </row>
    <row r="45" spans="1:10" ht="13.8" customHeight="1">
      <c r="A45" s="101">
        <f>C45*ID규칙_대사_그룹_단위+COUNTIF($C$4:C45,C45)</f>
        <v>1130142</v>
      </c>
      <c r="B45" s="100" t="s">
        <v>286</v>
      </c>
      <c r="C45" s="102">
        <f>INDEX(STUDENT!$A:$A,MATCH(B45,STUDENT!$B:$B,0))</f>
        <v>11301</v>
      </c>
      <c r="D45" s="101">
        <v>5</v>
      </c>
      <c r="E45" s="101">
        <v>22</v>
      </c>
      <c r="F45" s="101">
        <v>3</v>
      </c>
      <c r="G45" s="101" t="str">
        <f t="shared" si="0"/>
        <v>SPEECH_DESC_1130142</v>
      </c>
      <c r="H45" s="101" t="str">
        <f t="shared" si="1"/>
        <v>SPEECH_AUDIO_1130142</v>
      </c>
      <c r="I45" s="118" t="str">
        <f t="shared" si="2"/>
        <v>기타</v>
      </c>
      <c r="J45" s="118" t="str">
        <f t="shared" si="3"/>
        <v>카페 3</v>
      </c>
    </row>
    <row r="46" spans="1:10" ht="13.8" customHeight="1">
      <c r="A46" s="101">
        <f>C46*ID규칙_대사_그룹_단위+COUNTIF($C$4:C46,C46)</f>
        <v>1130143</v>
      </c>
      <c r="B46" s="100" t="s">
        <v>286</v>
      </c>
      <c r="C46" s="102">
        <f>INDEX(STUDENT!$A:$A,MATCH(B46,STUDENT!$B:$B,0))</f>
        <v>11301</v>
      </c>
      <c r="D46" s="101">
        <v>5</v>
      </c>
      <c r="E46" s="101">
        <v>22</v>
      </c>
      <c r="F46" s="101">
        <v>4</v>
      </c>
      <c r="G46" s="101" t="str">
        <f t="shared" si="0"/>
        <v>SPEECH_DESC_1130143</v>
      </c>
      <c r="H46" s="101" t="str">
        <f t="shared" si="1"/>
        <v>SPEECH_AUDIO_1130143</v>
      </c>
      <c r="I46" s="118" t="str">
        <f t="shared" si="2"/>
        <v>기타</v>
      </c>
      <c r="J46" s="118" t="str">
        <f t="shared" si="3"/>
        <v>카페 4</v>
      </c>
    </row>
    <row r="47" spans="1:10" ht="13.8" customHeight="1">
      <c r="A47" s="101">
        <f>C47*ID규칙_대사_그룹_단위+COUNTIF($C$4:C47,C47)</f>
        <v>1130144</v>
      </c>
      <c r="B47" s="100" t="s">
        <v>286</v>
      </c>
      <c r="C47" s="102">
        <f>INDEX(STUDENT!$A:$A,MATCH(B47,STUDENT!$B:$B,0))</f>
        <v>11301</v>
      </c>
      <c r="D47" s="101">
        <v>5</v>
      </c>
      <c r="E47" s="101">
        <v>22</v>
      </c>
      <c r="F47" s="101">
        <v>5</v>
      </c>
      <c r="G47" s="101" t="str">
        <f t="shared" si="0"/>
        <v>SPEECH_DESC_1130144</v>
      </c>
      <c r="H47" s="101" t="str">
        <f t="shared" si="1"/>
        <v>SPEECH_AUDIO_1130144</v>
      </c>
      <c r="I47" s="118" t="str">
        <f t="shared" si="2"/>
        <v>기타</v>
      </c>
      <c r="J47" s="118" t="str">
        <f t="shared" si="3"/>
        <v>카페 5</v>
      </c>
    </row>
    <row r="48" spans="1:10" ht="13.8" customHeight="1">
      <c r="A48" s="101">
        <f>C48*ID규칙_대사_그룹_단위+COUNTIF($C$4:C48,C48)</f>
        <v>1130145</v>
      </c>
      <c r="B48" s="100" t="s">
        <v>286</v>
      </c>
      <c r="C48" s="102">
        <f>INDEX(STUDENT!$A:$A,MATCH(B48,STUDENT!$B:$B,0))</f>
        <v>11301</v>
      </c>
      <c r="D48" s="101">
        <v>5</v>
      </c>
      <c r="E48" s="101">
        <v>23</v>
      </c>
      <c r="F48" s="101">
        <v>1</v>
      </c>
      <c r="G48" s="101" t="str">
        <f t="shared" si="0"/>
        <v>SPEECH_DESC_1130145</v>
      </c>
      <c r="H48" s="101" t="str">
        <f t="shared" si="1"/>
        <v>SPEECH_AUDIO_1130145</v>
      </c>
      <c r="I48" s="118" t="str">
        <f t="shared" si="2"/>
        <v>기타</v>
      </c>
      <c r="J48" s="118" t="str">
        <f t="shared" si="3"/>
        <v>인연 랭크 업 1</v>
      </c>
    </row>
    <row r="49" spans="1:10" ht="13.8" customHeight="1">
      <c r="A49" s="101">
        <f>C49*ID규칙_대사_그룹_단위+COUNTIF($C$4:C49,C49)</f>
        <v>1130146</v>
      </c>
      <c r="B49" s="100" t="s">
        <v>286</v>
      </c>
      <c r="C49" s="102">
        <f>INDEX(STUDENT!$A:$A,MATCH(B49,STUDENT!$B:$B,0))</f>
        <v>11301</v>
      </c>
      <c r="D49" s="101">
        <v>5</v>
      </c>
      <c r="E49" s="101">
        <v>23</v>
      </c>
      <c r="F49" s="101">
        <v>2</v>
      </c>
      <c r="G49" s="101" t="str">
        <f t="shared" si="0"/>
        <v>SPEECH_DESC_1130146</v>
      </c>
      <c r="H49" s="101" t="str">
        <f t="shared" si="1"/>
        <v>SPEECH_AUDIO_1130146</v>
      </c>
      <c r="I49" s="118" t="str">
        <f t="shared" si="2"/>
        <v>기타</v>
      </c>
      <c r="J49" s="118" t="str">
        <f t="shared" si="3"/>
        <v>인연 랭크 업 2</v>
      </c>
    </row>
    <row r="50" spans="1:10" ht="13.8" customHeight="1">
      <c r="A50" s="101">
        <f>C50*ID규칙_대사_그룹_단위+COUNTIF($C$4:C50,C50)</f>
        <v>1130147</v>
      </c>
      <c r="B50" s="100" t="s">
        <v>286</v>
      </c>
      <c r="C50" s="102">
        <f>INDEX(STUDENT!$A:$A,MATCH(B50,STUDENT!$B:$B,0))</f>
        <v>11301</v>
      </c>
      <c r="D50" s="101">
        <v>5</v>
      </c>
      <c r="E50" s="101">
        <v>23</v>
      </c>
      <c r="F50" s="101">
        <v>3</v>
      </c>
      <c r="G50" s="101" t="str">
        <f t="shared" si="0"/>
        <v>SPEECH_DESC_1130147</v>
      </c>
      <c r="H50" s="101" t="str">
        <f t="shared" si="1"/>
        <v>SPEECH_AUDIO_1130147</v>
      </c>
      <c r="I50" s="118" t="str">
        <f t="shared" si="2"/>
        <v>기타</v>
      </c>
      <c r="J50" s="118" t="str">
        <f t="shared" si="3"/>
        <v>인연 랭크 업 3</v>
      </c>
    </row>
    <row r="51" spans="1:10" ht="13.8" customHeight="1">
      <c r="A51" s="101">
        <f>C51*ID규칙_대사_그룹_단위+COUNTIF($C$4:C51,C51)</f>
        <v>1130148</v>
      </c>
      <c r="B51" s="100" t="s">
        <v>286</v>
      </c>
      <c r="C51" s="102">
        <f>INDEX(STUDENT!$A:$A,MATCH(B51,STUDENT!$B:$B,0))</f>
        <v>11301</v>
      </c>
      <c r="D51" s="101">
        <v>5</v>
      </c>
      <c r="E51" s="101">
        <v>23</v>
      </c>
      <c r="F51" s="101">
        <v>4</v>
      </c>
      <c r="G51" s="101" t="str">
        <f t="shared" si="0"/>
        <v>SPEECH_DESC_1130148</v>
      </c>
      <c r="H51" s="101" t="str">
        <f t="shared" si="1"/>
        <v>SPEECH_AUDIO_1130148</v>
      </c>
      <c r="I51" s="118" t="str">
        <f t="shared" si="2"/>
        <v>기타</v>
      </c>
      <c r="J51" s="118" t="str">
        <f t="shared" si="3"/>
        <v>인연 랭크 업 4</v>
      </c>
    </row>
    <row r="52" spans="1:10" ht="13.8" customHeight="1">
      <c r="A52" s="101">
        <f>C52*ID규칙_대사_그룹_단위+COUNTIF($C$4:C52,C52)</f>
        <v>1130149</v>
      </c>
      <c r="B52" s="100" t="s">
        <v>286</v>
      </c>
      <c r="C52" s="102">
        <f>INDEX(STUDENT!$A:$A,MATCH(B52,STUDENT!$B:$B,0))</f>
        <v>11301</v>
      </c>
      <c r="D52" s="101">
        <v>6</v>
      </c>
      <c r="E52" s="101">
        <v>24</v>
      </c>
      <c r="F52" s="101">
        <v>1</v>
      </c>
      <c r="G52" s="101" t="str">
        <f t="shared" si="0"/>
        <v>SPEECH_DESC_1130149</v>
      </c>
      <c r="H52" s="101" t="str">
        <f t="shared" si="1"/>
        <v>SPEECH_AUDIO_1130149</v>
      </c>
      <c r="I52" s="118" t="str">
        <f t="shared" si="2"/>
        <v>메모리얼</v>
      </c>
      <c r="J52" s="118" t="str">
        <f t="shared" si="3"/>
        <v>메모리얼 로비 1</v>
      </c>
    </row>
    <row r="53" spans="1:10" ht="13.8" customHeight="1">
      <c r="A53" s="101">
        <f>C53*ID규칙_대사_그룹_단위+COUNTIF($C$4:C53,C53)</f>
        <v>1130150</v>
      </c>
      <c r="B53" s="100" t="s">
        <v>286</v>
      </c>
      <c r="C53" s="102">
        <f>INDEX(STUDENT!$A:$A,MATCH(B53,STUDENT!$B:$B,0))</f>
        <v>11301</v>
      </c>
      <c r="D53" s="101">
        <v>6</v>
      </c>
      <c r="E53" s="101">
        <v>24</v>
      </c>
      <c r="F53" s="101">
        <v>2</v>
      </c>
      <c r="G53" s="101" t="str">
        <f t="shared" si="0"/>
        <v>SPEECH_DESC_1130150</v>
      </c>
      <c r="H53" s="101" t="str">
        <f t="shared" si="1"/>
        <v>SPEECH_AUDIO_1130150</v>
      </c>
      <c r="I53" s="118" t="str">
        <f t="shared" si="2"/>
        <v>메모리얼</v>
      </c>
      <c r="J53" s="118" t="str">
        <f t="shared" si="3"/>
        <v>메모리얼 로비 2</v>
      </c>
    </row>
    <row r="54" spans="1:10" ht="13.8" customHeight="1">
      <c r="A54" s="101">
        <f>C54*ID규칙_대사_그룹_단위+COUNTIF($C$4:C54,C54)</f>
        <v>1130151</v>
      </c>
      <c r="B54" s="100" t="s">
        <v>286</v>
      </c>
      <c r="C54" s="102">
        <f>INDEX(STUDENT!$A:$A,MATCH(B54,STUDENT!$B:$B,0))</f>
        <v>11301</v>
      </c>
      <c r="D54" s="101">
        <v>6</v>
      </c>
      <c r="E54" s="101">
        <v>24</v>
      </c>
      <c r="F54" s="101">
        <v>3</v>
      </c>
      <c r="G54" s="101" t="str">
        <f t="shared" si="0"/>
        <v>SPEECH_DESC_1130151</v>
      </c>
      <c r="H54" s="101" t="str">
        <f t="shared" si="1"/>
        <v>SPEECH_AUDIO_1130151</v>
      </c>
      <c r="I54" s="118" t="str">
        <f t="shared" si="2"/>
        <v>메모리얼</v>
      </c>
      <c r="J54" s="118" t="str">
        <f t="shared" si="3"/>
        <v>메모리얼 로비 3</v>
      </c>
    </row>
    <row r="55" spans="1:10" ht="13.8" customHeight="1">
      <c r="A55" s="101">
        <f>C55*ID규칙_대사_그룹_단위+COUNTIF($C$4:C55,C55)</f>
        <v>1130152</v>
      </c>
      <c r="B55" s="100" t="s">
        <v>286</v>
      </c>
      <c r="C55" s="102">
        <f>INDEX(STUDENT!$A:$A,MATCH(B55,STUDENT!$B:$B,0))</f>
        <v>11301</v>
      </c>
      <c r="D55" s="101">
        <v>6</v>
      </c>
      <c r="E55" s="101">
        <v>24</v>
      </c>
      <c r="F55" s="101">
        <v>4</v>
      </c>
      <c r="G55" s="101" t="str">
        <f t="shared" si="0"/>
        <v>SPEECH_DESC_1130152</v>
      </c>
      <c r="H55" s="101" t="str">
        <f t="shared" si="1"/>
        <v>SPEECH_AUDIO_1130152</v>
      </c>
      <c r="I55" s="118" t="str">
        <f t="shared" si="2"/>
        <v>메모리얼</v>
      </c>
      <c r="J55" s="118" t="str">
        <f t="shared" si="3"/>
        <v>메모리얼 로비 4</v>
      </c>
    </row>
    <row r="56" spans="1:10" ht="13.8" customHeight="1">
      <c r="A56" s="101">
        <f>C56*ID규칙_대사_그룹_단위+COUNTIF($C$4:C56,C56)</f>
        <v>1130153</v>
      </c>
      <c r="B56" s="100" t="s">
        <v>286</v>
      </c>
      <c r="C56" s="102">
        <f>INDEX(STUDENT!$A:$A,MATCH(B56,STUDENT!$B:$B,0))</f>
        <v>11301</v>
      </c>
      <c r="D56" s="101">
        <v>6</v>
      </c>
      <c r="E56" s="101">
        <v>24</v>
      </c>
      <c r="F56" s="101">
        <v>5</v>
      </c>
      <c r="G56" s="101" t="str">
        <f t="shared" si="0"/>
        <v>SPEECH_DESC_1130153</v>
      </c>
      <c r="H56" s="101" t="str">
        <f t="shared" si="1"/>
        <v>SPEECH_AUDIO_1130153</v>
      </c>
      <c r="I56" s="118" t="str">
        <f t="shared" si="2"/>
        <v>메모리얼</v>
      </c>
      <c r="J56" s="118" t="str">
        <f t="shared" si="3"/>
        <v>메모리얼 로비 5</v>
      </c>
    </row>
    <row r="57" spans="1:10" ht="13.8" customHeight="1">
      <c r="A57" s="101">
        <f>C57*ID규칙_대사_그룹_단위+COUNTIF($C$4:C57,C57)</f>
        <v>1130154</v>
      </c>
      <c r="B57" s="100" t="s">
        <v>286</v>
      </c>
      <c r="C57" s="102">
        <f>INDEX(STUDENT!$A:$A,MATCH(B57,STUDENT!$B:$B,0))</f>
        <v>11301</v>
      </c>
      <c r="D57" s="101">
        <v>7</v>
      </c>
      <c r="E57" s="101">
        <v>25</v>
      </c>
      <c r="F57" s="101">
        <v>0</v>
      </c>
      <c r="G57" s="101" t="str">
        <f t="shared" si="0"/>
        <v>SPEECH_DESC_1130154</v>
      </c>
      <c r="H57" s="101" t="str">
        <f t="shared" si="1"/>
        <v>SPEECH_AUDIO_1130154</v>
      </c>
      <c r="I57" s="118" t="str">
        <f t="shared" si="2"/>
        <v>기념일</v>
      </c>
      <c r="J57" s="118" t="str">
        <f t="shared" si="3"/>
        <v>생일</v>
      </c>
    </row>
    <row r="58" spans="1:10" ht="13.8" customHeight="1">
      <c r="A58" s="101">
        <f>C58*ID규칙_대사_그룹_단위+COUNTIF($C$4:C58,C58)</f>
        <v>1130155</v>
      </c>
      <c r="B58" s="100" t="s">
        <v>286</v>
      </c>
      <c r="C58" s="102">
        <f>INDEX(STUDENT!$A:$A,MATCH(B58,STUDENT!$B:$B,0))</f>
        <v>11301</v>
      </c>
      <c r="D58" s="101">
        <v>7</v>
      </c>
      <c r="E58" s="101">
        <v>26</v>
      </c>
      <c r="F58" s="101">
        <v>0</v>
      </c>
      <c r="G58" s="101" t="str">
        <f t="shared" si="0"/>
        <v>SPEECH_DESC_1130155</v>
      </c>
      <c r="H58" s="101" t="str">
        <f t="shared" si="1"/>
        <v>SPEECH_AUDIO_1130155</v>
      </c>
      <c r="I58" s="118" t="str">
        <f t="shared" si="2"/>
        <v>기념일</v>
      </c>
      <c r="J58" s="118" t="str">
        <f t="shared" si="3"/>
        <v>선생의 생일</v>
      </c>
    </row>
    <row r="59" spans="1:10" ht="13.8" customHeight="1">
      <c r="A59" s="101">
        <f>C59*ID규칙_대사_그룹_단위+COUNTIF($C$4:C59,C59)</f>
        <v>1130156</v>
      </c>
      <c r="B59" s="100" t="s">
        <v>286</v>
      </c>
      <c r="C59" s="102">
        <f>INDEX(STUDENT!$A:$A,MATCH(B59,STUDENT!$B:$B,0))</f>
        <v>11301</v>
      </c>
      <c r="D59" s="101">
        <v>7</v>
      </c>
      <c r="E59" s="101">
        <v>27</v>
      </c>
      <c r="F59" s="101">
        <v>0</v>
      </c>
      <c r="G59" s="101" t="str">
        <f t="shared" si="0"/>
        <v>SPEECH_DESC_1130156</v>
      </c>
      <c r="H59" s="101" t="str">
        <f t="shared" si="1"/>
        <v>SPEECH_AUDIO_1130156</v>
      </c>
      <c r="I59" s="118" t="str">
        <f t="shared" si="2"/>
        <v>기념일</v>
      </c>
      <c r="J59" s="118" t="str">
        <f t="shared" si="3"/>
        <v>할로윈</v>
      </c>
    </row>
    <row r="60" spans="1:10" ht="13.8" customHeight="1">
      <c r="A60" s="101">
        <f>C60*ID규칙_대사_그룹_단위+COUNTIF($C$4:C60,C60)</f>
        <v>1130157</v>
      </c>
      <c r="B60" s="100" t="s">
        <v>286</v>
      </c>
      <c r="C60" s="102">
        <f>INDEX(STUDENT!$A:$A,MATCH(B60,STUDENT!$B:$B,0))</f>
        <v>11301</v>
      </c>
      <c r="D60" s="101">
        <v>7</v>
      </c>
      <c r="E60" s="101">
        <v>28</v>
      </c>
      <c r="F60" s="101">
        <v>0</v>
      </c>
      <c r="G60" s="101" t="str">
        <f t="shared" si="0"/>
        <v>SPEECH_DESC_1130157</v>
      </c>
      <c r="H60" s="101" t="str">
        <f t="shared" si="1"/>
        <v>SPEECH_AUDIO_1130157</v>
      </c>
      <c r="I60" s="118" t="str">
        <f t="shared" si="2"/>
        <v>기념일</v>
      </c>
      <c r="J60" s="118" t="str">
        <f t="shared" si="3"/>
        <v>크리스마스</v>
      </c>
    </row>
    <row r="61" spans="1:10" ht="13.8" customHeight="1">
      <c r="A61" s="101">
        <f>C61*ID규칙_대사_그룹_단위+COUNTIF($C$4:C61,C61)</f>
        <v>1130158</v>
      </c>
      <c r="B61" s="100" t="s">
        <v>286</v>
      </c>
      <c r="C61" s="102">
        <f>INDEX(STUDENT!$A:$A,MATCH(B61,STUDENT!$B:$B,0))</f>
        <v>11301</v>
      </c>
      <c r="D61" s="101">
        <v>7</v>
      </c>
      <c r="E61" s="101">
        <v>29</v>
      </c>
      <c r="F61" s="101">
        <v>0</v>
      </c>
      <c r="G61" s="101" t="str">
        <f t="shared" si="0"/>
        <v>SPEECH_DESC_1130158</v>
      </c>
      <c r="H61" s="101" t="str">
        <f t="shared" si="1"/>
        <v>SPEECH_AUDIO_1130158</v>
      </c>
      <c r="I61" s="118" t="str">
        <f t="shared" si="2"/>
        <v>기념일</v>
      </c>
      <c r="J61" s="118" t="str">
        <f t="shared" si="3"/>
        <v>신년</v>
      </c>
    </row>
    <row r="62" spans="1:10" ht="13.8" customHeight="1">
      <c r="A62" s="101">
        <f>C62*ID규칙_대사_그룹_단위+COUNTIF($C$4:C62,C62)</f>
        <v>1230201</v>
      </c>
      <c r="B62" s="100" t="s">
        <v>288</v>
      </c>
      <c r="C62" s="102">
        <f>INDEX(STUDENT!$A:$A,MATCH(B62,STUDENT!$B:$B,0))</f>
        <v>12302</v>
      </c>
      <c r="D62" s="101">
        <v>1</v>
      </c>
      <c r="E62" s="101">
        <v>1</v>
      </c>
      <c r="F62" s="101">
        <v>0</v>
      </c>
      <c r="G62" s="101" t="str">
        <f t="shared" si="0"/>
        <v>SPEECH_DESC_1230201</v>
      </c>
      <c r="H62" s="101" t="str">
        <f t="shared" si="1"/>
        <v>SPEECH_AUDIO_1230201</v>
      </c>
      <c r="I62" s="118" t="str">
        <f t="shared" si="2"/>
        <v>일상</v>
      </c>
      <c r="J62" s="118" t="str">
        <f t="shared" si="3"/>
        <v>입수</v>
      </c>
    </row>
    <row r="63" spans="1:10" ht="13.8" customHeight="1">
      <c r="A63" s="101">
        <f>C63*ID규칙_대사_그룹_단위+COUNTIF($C$4:C63,C63)</f>
        <v>1230202</v>
      </c>
      <c r="B63" s="100" t="s">
        <v>288</v>
      </c>
      <c r="C63" s="102">
        <f>INDEX(STUDENT!$A:$A,MATCH(B63,STUDENT!$B:$B,0))</f>
        <v>12302</v>
      </c>
      <c r="D63" s="101">
        <v>1</v>
      </c>
      <c r="E63" s="101">
        <v>2</v>
      </c>
      <c r="F63" s="101">
        <v>1</v>
      </c>
      <c r="G63" s="101" t="str">
        <f t="shared" si="0"/>
        <v>SPEECH_DESC_1230202</v>
      </c>
      <c r="H63" s="101" t="str">
        <f t="shared" si="1"/>
        <v>SPEECH_AUDIO_1230202</v>
      </c>
      <c r="I63" s="118" t="str">
        <f t="shared" si="2"/>
        <v>일상</v>
      </c>
      <c r="J63" s="118" t="str">
        <f t="shared" si="3"/>
        <v>로비 방문 1</v>
      </c>
    </row>
    <row r="64" spans="1:10" ht="13.8" customHeight="1">
      <c r="A64" s="101">
        <f>C64*ID규칙_대사_그룹_단위+COUNTIF($C$4:C64,C64)</f>
        <v>1230203</v>
      </c>
      <c r="B64" s="100" t="s">
        <v>288</v>
      </c>
      <c r="C64" s="102">
        <f>INDEX(STUDENT!$A:$A,MATCH(B64,STUDENT!$B:$B,0))</f>
        <v>12302</v>
      </c>
      <c r="D64" s="101">
        <v>1</v>
      </c>
      <c r="E64" s="101">
        <v>2</v>
      </c>
      <c r="F64" s="101">
        <v>2</v>
      </c>
      <c r="G64" s="101" t="str">
        <f t="shared" si="0"/>
        <v>SPEECH_DESC_1230203</v>
      </c>
      <c r="H64" s="101" t="str">
        <f t="shared" si="1"/>
        <v>SPEECH_AUDIO_1230203</v>
      </c>
      <c r="I64" s="118" t="str">
        <f t="shared" si="2"/>
        <v>일상</v>
      </c>
      <c r="J64" s="118" t="str">
        <f t="shared" si="3"/>
        <v>로비 방문 2</v>
      </c>
    </row>
    <row r="65" spans="1:10" ht="13.8" customHeight="1">
      <c r="A65" s="101">
        <f>C65*ID규칙_대사_그룹_단위+COUNTIF($C$4:C65,C65)</f>
        <v>1230204</v>
      </c>
      <c r="B65" s="100" t="s">
        <v>288</v>
      </c>
      <c r="C65" s="102">
        <f>INDEX(STUDENT!$A:$A,MATCH(B65,STUDENT!$B:$B,0))</f>
        <v>12302</v>
      </c>
      <c r="D65" s="101">
        <v>1</v>
      </c>
      <c r="E65" s="101">
        <v>3</v>
      </c>
      <c r="F65" s="101">
        <v>1</v>
      </c>
      <c r="G65" s="101" t="str">
        <f t="shared" si="0"/>
        <v>SPEECH_DESC_1230204</v>
      </c>
      <c r="H65" s="101" t="str">
        <f t="shared" si="1"/>
        <v>SPEECH_AUDIO_1230204</v>
      </c>
      <c r="I65" s="118" t="str">
        <f t="shared" si="2"/>
        <v>일상</v>
      </c>
      <c r="J65" s="118" t="str">
        <f t="shared" si="3"/>
        <v>잡담 1</v>
      </c>
    </row>
    <row r="66" spans="1:10" ht="13.8" customHeight="1">
      <c r="A66" s="101">
        <f>C66*ID규칙_대사_그룹_단위+COUNTIF($C$4:C66,C66)</f>
        <v>1230205</v>
      </c>
      <c r="B66" s="100" t="s">
        <v>288</v>
      </c>
      <c r="C66" s="102">
        <f>INDEX(STUDENT!$A:$A,MATCH(B66,STUDENT!$B:$B,0))</f>
        <v>12302</v>
      </c>
      <c r="D66" s="101">
        <v>1</v>
      </c>
      <c r="E66" s="101">
        <v>3</v>
      </c>
      <c r="F66" s="101">
        <v>2</v>
      </c>
      <c r="G66" s="101" t="str">
        <f t="shared" si="0"/>
        <v>SPEECH_DESC_1230205</v>
      </c>
      <c r="H66" s="101" t="str">
        <f t="shared" si="1"/>
        <v>SPEECH_AUDIO_1230205</v>
      </c>
      <c r="I66" s="118" t="str">
        <f t="shared" si="2"/>
        <v>일상</v>
      </c>
      <c r="J66" s="118" t="str">
        <f t="shared" si="3"/>
        <v>잡담 2</v>
      </c>
    </row>
    <row r="67" spans="1:10" ht="13.8" customHeight="1">
      <c r="A67" s="101">
        <f>C67*ID규칙_대사_그룹_단위+COUNTIF($C$4:C67,C67)</f>
        <v>1230206</v>
      </c>
      <c r="B67" s="100" t="s">
        <v>288</v>
      </c>
      <c r="C67" s="102">
        <f>INDEX(STUDENT!$A:$A,MATCH(B67,STUDENT!$B:$B,0))</f>
        <v>12302</v>
      </c>
      <c r="D67" s="101">
        <v>1</v>
      </c>
      <c r="E67" s="101">
        <v>3</v>
      </c>
      <c r="F67" s="101">
        <v>3</v>
      </c>
      <c r="G67" s="101" t="str">
        <f t="shared" si="0"/>
        <v>SPEECH_DESC_1230206</v>
      </c>
      <c r="H67" s="101" t="str">
        <f t="shared" si="1"/>
        <v>SPEECH_AUDIO_1230206</v>
      </c>
      <c r="I67" s="118" t="str">
        <f t="shared" si="2"/>
        <v>일상</v>
      </c>
      <c r="J67" s="118" t="str">
        <f t="shared" si="3"/>
        <v>잡담 3</v>
      </c>
    </row>
    <row r="68" spans="1:10" ht="13.8" customHeight="1">
      <c r="A68" s="101">
        <f>C68*ID규칙_대사_그룹_단위+COUNTIF($C$4:C68,C68)</f>
        <v>1230207</v>
      </c>
      <c r="B68" s="100" t="s">
        <v>288</v>
      </c>
      <c r="C68" s="102">
        <f>INDEX(STUDENT!$A:$A,MATCH(B68,STUDENT!$B:$B,0))</f>
        <v>12302</v>
      </c>
      <c r="D68" s="101">
        <v>1</v>
      </c>
      <c r="E68" s="101">
        <v>3</v>
      </c>
      <c r="F68" s="101">
        <v>4</v>
      </c>
      <c r="G68" s="101" t="str">
        <f t="shared" ref="G68:G131" si="4">"SPEECH_DESC_"&amp;A68</f>
        <v>SPEECH_DESC_1230207</v>
      </c>
      <c r="H68" s="101" t="str">
        <f t="shared" ref="H68:H131" si="5">"SPEECH_AUDIO_"&amp;A68</f>
        <v>SPEECH_AUDIO_1230207</v>
      </c>
      <c r="I68" s="118" t="str">
        <f t="shared" ref="I68:I131" si="6">VLOOKUP(D68,SPEECH_MAIN_TYPE,2,0)</f>
        <v>일상</v>
      </c>
      <c r="J68" s="118" t="str">
        <f t="shared" ref="J68:J131" si="7">VLOOKUP(E68,SPEECH_SUB_TYPE,2,0)&amp;IF(F68=0,""," "&amp;F68)</f>
        <v>잡담 4</v>
      </c>
    </row>
    <row r="69" spans="1:10" ht="13.8" customHeight="1">
      <c r="A69" s="101">
        <f>C69*ID규칙_대사_그룹_단위+COUNTIF($C$4:C69,C69)</f>
        <v>1230208</v>
      </c>
      <c r="B69" s="100" t="s">
        <v>288</v>
      </c>
      <c r="C69" s="102">
        <f>INDEX(STUDENT!$A:$A,MATCH(B69,STUDENT!$B:$B,0))</f>
        <v>12302</v>
      </c>
      <c r="D69" s="101">
        <v>2</v>
      </c>
      <c r="E69" s="101">
        <v>4</v>
      </c>
      <c r="F69" s="101">
        <v>1</v>
      </c>
      <c r="G69" s="101" t="str">
        <f t="shared" si="4"/>
        <v>SPEECH_DESC_1230208</v>
      </c>
      <c r="H69" s="101" t="str">
        <f t="shared" si="5"/>
        <v>SPEECH_AUDIO_1230208</v>
      </c>
      <c r="I69" s="118" t="str">
        <f t="shared" si="6"/>
        <v>배치</v>
      </c>
      <c r="J69" s="118" t="str">
        <f t="shared" si="7"/>
        <v>편성 1</v>
      </c>
    </row>
    <row r="70" spans="1:10" ht="13.8" customHeight="1">
      <c r="A70" s="101">
        <f>C70*ID규칙_대사_그룹_단위+COUNTIF($C$4:C70,C70)</f>
        <v>1230209</v>
      </c>
      <c r="B70" s="100" t="s">
        <v>288</v>
      </c>
      <c r="C70" s="102">
        <f>INDEX(STUDENT!$A:$A,MATCH(B70,STUDENT!$B:$B,0))</f>
        <v>12302</v>
      </c>
      <c r="D70" s="101">
        <v>2</v>
      </c>
      <c r="E70" s="101">
        <v>4</v>
      </c>
      <c r="F70" s="101">
        <v>2</v>
      </c>
      <c r="G70" s="101" t="str">
        <f t="shared" si="4"/>
        <v>SPEECH_DESC_1230209</v>
      </c>
      <c r="H70" s="101" t="str">
        <f t="shared" si="5"/>
        <v>SPEECH_AUDIO_1230209</v>
      </c>
      <c r="I70" s="118" t="str">
        <f t="shared" si="6"/>
        <v>배치</v>
      </c>
      <c r="J70" s="118" t="str">
        <f t="shared" si="7"/>
        <v>편성 2</v>
      </c>
    </row>
    <row r="71" spans="1:10" ht="13.8" customHeight="1">
      <c r="A71" s="101">
        <f>C71*ID규칙_대사_그룹_단위+COUNTIF($C$4:C71,C71)</f>
        <v>1230210</v>
      </c>
      <c r="B71" s="100" t="s">
        <v>288</v>
      </c>
      <c r="C71" s="102">
        <f>INDEX(STUDENT!$A:$A,MATCH(B71,STUDENT!$B:$B,0))</f>
        <v>12302</v>
      </c>
      <c r="D71" s="101">
        <v>2</v>
      </c>
      <c r="E71" s="101">
        <v>4</v>
      </c>
      <c r="F71" s="101">
        <v>3</v>
      </c>
      <c r="G71" s="101" t="str">
        <f t="shared" si="4"/>
        <v>SPEECH_DESC_1230210</v>
      </c>
      <c r="H71" s="101" t="str">
        <f t="shared" si="5"/>
        <v>SPEECH_AUDIO_1230210</v>
      </c>
      <c r="I71" s="118" t="str">
        <f t="shared" si="6"/>
        <v>배치</v>
      </c>
      <c r="J71" s="118" t="str">
        <f t="shared" si="7"/>
        <v>편성 3</v>
      </c>
    </row>
    <row r="72" spans="1:10" ht="13.8" customHeight="1">
      <c r="A72" s="101">
        <f>C72*ID규칙_대사_그룹_단위+COUNTIF($C$4:C72,C72)</f>
        <v>1230211</v>
      </c>
      <c r="B72" s="100" t="s">
        <v>288</v>
      </c>
      <c r="C72" s="102">
        <f>INDEX(STUDENT!$A:$A,MATCH(B72,STUDENT!$B:$B,0))</f>
        <v>12302</v>
      </c>
      <c r="D72" s="101">
        <v>2</v>
      </c>
      <c r="E72" s="101">
        <v>5</v>
      </c>
      <c r="F72" s="101">
        <v>1</v>
      </c>
      <c r="G72" s="101" t="str">
        <f t="shared" si="4"/>
        <v>SPEECH_DESC_1230211</v>
      </c>
      <c r="H72" s="101" t="str">
        <f t="shared" si="5"/>
        <v>SPEECH_AUDIO_1230211</v>
      </c>
      <c r="I72" s="118" t="str">
        <f t="shared" si="6"/>
        <v>배치</v>
      </c>
      <c r="J72" s="118" t="str">
        <f t="shared" si="7"/>
        <v>출격 1</v>
      </c>
    </row>
    <row r="73" spans="1:10" ht="13.8" customHeight="1">
      <c r="A73" s="101">
        <f>C73*ID규칙_대사_그룹_단위+COUNTIF($C$4:C73,C73)</f>
        <v>1230212</v>
      </c>
      <c r="B73" s="100" t="s">
        <v>288</v>
      </c>
      <c r="C73" s="102">
        <f>INDEX(STUDENT!$A:$A,MATCH(B73,STUDENT!$B:$B,0))</f>
        <v>12302</v>
      </c>
      <c r="D73" s="101">
        <v>2</v>
      </c>
      <c r="E73" s="101">
        <v>5</v>
      </c>
      <c r="F73" s="101">
        <v>2</v>
      </c>
      <c r="G73" s="101" t="str">
        <f t="shared" si="4"/>
        <v>SPEECH_DESC_1230212</v>
      </c>
      <c r="H73" s="101" t="str">
        <f t="shared" si="5"/>
        <v>SPEECH_AUDIO_1230212</v>
      </c>
      <c r="I73" s="118" t="str">
        <f t="shared" si="6"/>
        <v>배치</v>
      </c>
      <c r="J73" s="118" t="str">
        <f t="shared" si="7"/>
        <v>출격 2</v>
      </c>
    </row>
    <row r="74" spans="1:10" ht="13.8" customHeight="1">
      <c r="A74" s="101">
        <f>C74*ID규칙_대사_그룹_단위+COUNTIF($C$4:C74,C74)</f>
        <v>1230213</v>
      </c>
      <c r="B74" s="100" t="s">
        <v>288</v>
      </c>
      <c r="C74" s="102">
        <f>INDEX(STUDENT!$A:$A,MATCH(B74,STUDENT!$B:$B,0))</f>
        <v>12302</v>
      </c>
      <c r="D74" s="101">
        <v>3</v>
      </c>
      <c r="E74" s="101">
        <v>6</v>
      </c>
      <c r="F74" s="101">
        <v>1</v>
      </c>
      <c r="G74" s="101" t="str">
        <f t="shared" si="4"/>
        <v>SPEECH_DESC_1230213</v>
      </c>
      <c r="H74" s="101" t="str">
        <f t="shared" si="5"/>
        <v>SPEECH_AUDIO_1230213</v>
      </c>
      <c r="I74" s="118" t="str">
        <f t="shared" si="6"/>
        <v>전투</v>
      </c>
      <c r="J74" s="118" t="str">
        <f t="shared" si="7"/>
        <v>전투개시 1</v>
      </c>
    </row>
    <row r="75" spans="1:10" ht="13.8" customHeight="1">
      <c r="A75" s="101">
        <f>C75*ID규칙_대사_그룹_단위+COUNTIF($C$4:C75,C75)</f>
        <v>1230214</v>
      </c>
      <c r="B75" s="100" t="s">
        <v>288</v>
      </c>
      <c r="C75" s="102">
        <f>INDEX(STUDENT!$A:$A,MATCH(B75,STUDENT!$B:$B,0))</f>
        <v>12302</v>
      </c>
      <c r="D75" s="101">
        <v>3</v>
      </c>
      <c r="E75" s="101">
        <v>6</v>
      </c>
      <c r="F75" s="101">
        <v>2</v>
      </c>
      <c r="G75" s="101" t="str">
        <f t="shared" si="4"/>
        <v>SPEECH_DESC_1230214</v>
      </c>
      <c r="H75" s="101" t="str">
        <f t="shared" si="5"/>
        <v>SPEECH_AUDIO_1230214</v>
      </c>
      <c r="I75" s="118" t="str">
        <f t="shared" si="6"/>
        <v>전투</v>
      </c>
      <c r="J75" s="118" t="str">
        <f t="shared" si="7"/>
        <v>전투개시 2</v>
      </c>
    </row>
    <row r="76" spans="1:10" ht="13.8" customHeight="1">
      <c r="A76" s="101">
        <f>C76*ID규칙_대사_그룹_단위+COUNTIF($C$4:C76,C76)</f>
        <v>1230215</v>
      </c>
      <c r="B76" s="100" t="s">
        <v>288</v>
      </c>
      <c r="C76" s="102">
        <f>INDEX(STUDENT!$A:$A,MATCH(B76,STUDENT!$B:$B,0))</f>
        <v>12302</v>
      </c>
      <c r="D76" s="101">
        <v>3</v>
      </c>
      <c r="E76" s="101">
        <v>7</v>
      </c>
      <c r="F76" s="101">
        <v>0</v>
      </c>
      <c r="G76" s="101" t="str">
        <f t="shared" si="4"/>
        <v>SPEECH_DESC_1230215</v>
      </c>
      <c r="H76" s="101" t="str">
        <f t="shared" si="5"/>
        <v>SPEECH_AUDIO_1230215</v>
      </c>
      <c r="I76" s="118" t="str">
        <f t="shared" si="6"/>
        <v>전투</v>
      </c>
      <c r="J76" s="118" t="str">
        <f t="shared" si="7"/>
        <v>이동</v>
      </c>
    </row>
    <row r="77" spans="1:10" ht="13.8" customHeight="1">
      <c r="A77" s="101">
        <f>C77*ID규칙_대사_그룹_단위+COUNTIF($C$4:C77,C77)</f>
        <v>1230216</v>
      </c>
      <c r="B77" s="100" t="s">
        <v>288</v>
      </c>
      <c r="C77" s="102">
        <f>INDEX(STUDENT!$A:$A,MATCH(B77,STUDENT!$B:$B,0))</f>
        <v>12302</v>
      </c>
      <c r="D77" s="101">
        <v>3</v>
      </c>
      <c r="E77" s="101">
        <v>8</v>
      </c>
      <c r="F77" s="101">
        <v>1</v>
      </c>
      <c r="G77" s="101" t="str">
        <f t="shared" si="4"/>
        <v>SPEECH_DESC_1230216</v>
      </c>
      <c r="H77" s="101" t="str">
        <f t="shared" si="5"/>
        <v>SPEECH_AUDIO_1230216</v>
      </c>
      <c r="I77" s="118" t="str">
        <f t="shared" si="6"/>
        <v>전투</v>
      </c>
      <c r="J77" s="118" t="str">
        <f t="shared" si="7"/>
        <v>에이리어 이동 1</v>
      </c>
    </row>
    <row r="78" spans="1:10" ht="13.8" customHeight="1">
      <c r="A78" s="101">
        <f>C78*ID규칙_대사_그룹_단위+COUNTIF($C$4:C78,C78)</f>
        <v>1230217</v>
      </c>
      <c r="B78" s="100" t="s">
        <v>288</v>
      </c>
      <c r="C78" s="102">
        <f>INDEX(STUDENT!$A:$A,MATCH(B78,STUDENT!$B:$B,0))</f>
        <v>12302</v>
      </c>
      <c r="D78" s="101">
        <v>3</v>
      </c>
      <c r="E78" s="101">
        <v>8</v>
      </c>
      <c r="F78" s="101">
        <v>2</v>
      </c>
      <c r="G78" s="101" t="str">
        <f t="shared" si="4"/>
        <v>SPEECH_DESC_1230217</v>
      </c>
      <c r="H78" s="101" t="str">
        <f t="shared" si="5"/>
        <v>SPEECH_AUDIO_1230217</v>
      </c>
      <c r="I78" s="118" t="str">
        <f t="shared" si="6"/>
        <v>전투</v>
      </c>
      <c r="J78" s="118" t="str">
        <f t="shared" si="7"/>
        <v>에이리어 이동 2</v>
      </c>
    </row>
    <row r="79" spans="1:10" ht="13.8" customHeight="1">
      <c r="A79" s="101">
        <f>C79*ID규칙_대사_그룹_단위+COUNTIF($C$4:C79,C79)</f>
        <v>1230218</v>
      </c>
      <c r="B79" s="100" t="s">
        <v>288</v>
      </c>
      <c r="C79" s="102">
        <f>INDEX(STUDENT!$A:$A,MATCH(B79,STUDENT!$B:$B,0))</f>
        <v>12302</v>
      </c>
      <c r="D79" s="101">
        <v>3</v>
      </c>
      <c r="E79" s="101">
        <v>10</v>
      </c>
      <c r="F79" s="101">
        <v>0</v>
      </c>
      <c r="G79" s="101" t="str">
        <f t="shared" si="4"/>
        <v>SPEECH_DESC_1230218</v>
      </c>
      <c r="H79" s="101" t="str">
        <f t="shared" si="5"/>
        <v>SPEECH_AUDIO_1230218</v>
      </c>
      <c r="I79" s="118" t="str">
        <f t="shared" si="6"/>
        <v>전투</v>
      </c>
      <c r="J79" s="118" t="str">
        <f t="shared" si="7"/>
        <v>회피</v>
      </c>
    </row>
    <row r="80" spans="1:10" ht="13.8" customHeight="1">
      <c r="A80" s="101">
        <f>C80*ID규칙_대사_그룹_단위+COUNTIF($C$4:C80,C80)</f>
        <v>1230219</v>
      </c>
      <c r="B80" s="100" t="s">
        <v>288</v>
      </c>
      <c r="C80" s="102">
        <f>INDEX(STUDENT!$A:$A,MATCH(B80,STUDENT!$B:$B,0))</f>
        <v>12302</v>
      </c>
      <c r="D80" s="101">
        <v>3</v>
      </c>
      <c r="E80" s="101">
        <v>11</v>
      </c>
      <c r="F80" s="101">
        <v>0</v>
      </c>
      <c r="G80" s="101" t="str">
        <f t="shared" si="4"/>
        <v>SPEECH_DESC_1230219</v>
      </c>
      <c r="H80" s="101" t="str">
        <f t="shared" si="5"/>
        <v>SPEECH_AUDIO_1230219</v>
      </c>
      <c r="I80" s="118" t="str">
        <f t="shared" si="6"/>
        <v>전투</v>
      </c>
      <c r="J80" s="118" t="str">
        <f t="shared" si="7"/>
        <v>회복</v>
      </c>
    </row>
    <row r="81" spans="1:10" ht="13.8" customHeight="1">
      <c r="A81" s="101">
        <f>C81*ID규칙_대사_그룹_단위+COUNTIF($C$4:C81,C81)</f>
        <v>1230220</v>
      </c>
      <c r="B81" s="100" t="s">
        <v>288</v>
      </c>
      <c r="C81" s="102">
        <f>INDEX(STUDENT!$A:$A,MATCH(B81,STUDENT!$B:$B,0))</f>
        <v>12302</v>
      </c>
      <c r="D81" s="101">
        <v>3</v>
      </c>
      <c r="E81" s="101">
        <v>12</v>
      </c>
      <c r="F81" s="101">
        <v>0</v>
      </c>
      <c r="G81" s="101" t="str">
        <f t="shared" si="4"/>
        <v>SPEECH_DESC_1230220</v>
      </c>
      <c r="H81" s="101" t="str">
        <f t="shared" si="5"/>
        <v>SPEECH_AUDIO_1230220</v>
      </c>
      <c r="I81" s="118" t="str">
        <f t="shared" si="6"/>
        <v>전투</v>
      </c>
      <c r="J81" s="118" t="str">
        <f t="shared" si="7"/>
        <v>버프</v>
      </c>
    </row>
    <row r="82" spans="1:10" ht="13.8" customHeight="1">
      <c r="A82" s="101">
        <f>C82*ID규칙_대사_그룹_단위+COUNTIF($C$4:C82,C82)</f>
        <v>1230221</v>
      </c>
      <c r="B82" s="100" t="s">
        <v>288</v>
      </c>
      <c r="C82" s="102">
        <f>INDEX(STUDENT!$A:$A,MATCH(B82,STUDENT!$B:$B,0))</f>
        <v>12302</v>
      </c>
      <c r="D82" s="101">
        <v>3</v>
      </c>
      <c r="E82" s="101">
        <v>13</v>
      </c>
      <c r="F82" s="101">
        <v>0</v>
      </c>
      <c r="G82" s="101" t="str">
        <f t="shared" si="4"/>
        <v>SPEECH_DESC_1230221</v>
      </c>
      <c r="H82" s="101" t="str">
        <f t="shared" si="5"/>
        <v>SPEECH_AUDIO_1230221</v>
      </c>
      <c r="I82" s="118" t="str">
        <f t="shared" si="6"/>
        <v>전투</v>
      </c>
      <c r="J82" s="118" t="str">
        <f t="shared" si="7"/>
        <v>기본 스킬</v>
      </c>
    </row>
    <row r="83" spans="1:10" ht="13.8" customHeight="1">
      <c r="A83" s="101">
        <f>C83*ID규칙_대사_그룹_단위+COUNTIF($C$4:C83,C83)</f>
        <v>1230222</v>
      </c>
      <c r="B83" s="100" t="s">
        <v>288</v>
      </c>
      <c r="C83" s="102">
        <f>INDEX(STUDENT!$A:$A,MATCH(B83,STUDENT!$B:$B,0))</f>
        <v>12302</v>
      </c>
      <c r="D83" s="101">
        <v>3</v>
      </c>
      <c r="E83" s="101">
        <v>14</v>
      </c>
      <c r="F83" s="101">
        <v>1</v>
      </c>
      <c r="G83" s="101" t="str">
        <f t="shared" si="4"/>
        <v>SPEECH_DESC_1230222</v>
      </c>
      <c r="H83" s="101" t="str">
        <f t="shared" si="5"/>
        <v>SPEECH_AUDIO_1230222</v>
      </c>
      <c r="I83" s="118" t="str">
        <f t="shared" si="6"/>
        <v>전투</v>
      </c>
      <c r="J83" s="118" t="str">
        <f t="shared" si="7"/>
        <v>EX 스킬 컷인 1</v>
      </c>
    </row>
    <row r="84" spans="1:10" ht="13.8" customHeight="1">
      <c r="A84" s="101">
        <f>C84*ID규칙_대사_그룹_단위+COUNTIF($C$4:C84,C84)</f>
        <v>1230223</v>
      </c>
      <c r="B84" s="100" t="s">
        <v>288</v>
      </c>
      <c r="C84" s="102">
        <f>INDEX(STUDENT!$A:$A,MATCH(B84,STUDENT!$B:$B,0))</f>
        <v>12302</v>
      </c>
      <c r="D84" s="101">
        <v>3</v>
      </c>
      <c r="E84" s="101">
        <v>14</v>
      </c>
      <c r="F84" s="101">
        <v>2</v>
      </c>
      <c r="G84" s="101" t="str">
        <f t="shared" si="4"/>
        <v>SPEECH_DESC_1230223</v>
      </c>
      <c r="H84" s="101" t="str">
        <f t="shared" si="5"/>
        <v>SPEECH_AUDIO_1230223</v>
      </c>
      <c r="I84" s="118" t="str">
        <f t="shared" si="6"/>
        <v>전투</v>
      </c>
      <c r="J84" s="118" t="str">
        <f t="shared" si="7"/>
        <v>EX 스킬 컷인 2</v>
      </c>
    </row>
    <row r="85" spans="1:10" ht="13.8" customHeight="1">
      <c r="A85" s="101">
        <f>C85*ID규칙_대사_그룹_단위+COUNTIF($C$4:C85,C85)</f>
        <v>1230224</v>
      </c>
      <c r="B85" s="100" t="s">
        <v>288</v>
      </c>
      <c r="C85" s="102">
        <f>INDEX(STUDENT!$A:$A,MATCH(B85,STUDENT!$B:$B,0))</f>
        <v>12302</v>
      </c>
      <c r="D85" s="101">
        <v>3</v>
      </c>
      <c r="E85" s="101">
        <v>14</v>
      </c>
      <c r="F85" s="101">
        <v>3</v>
      </c>
      <c r="G85" s="101" t="str">
        <f t="shared" si="4"/>
        <v>SPEECH_DESC_1230224</v>
      </c>
      <c r="H85" s="101" t="str">
        <f t="shared" si="5"/>
        <v>SPEECH_AUDIO_1230224</v>
      </c>
      <c r="I85" s="118" t="str">
        <f t="shared" si="6"/>
        <v>전투</v>
      </c>
      <c r="J85" s="118" t="str">
        <f t="shared" si="7"/>
        <v>EX 스킬 컷인 3</v>
      </c>
    </row>
    <row r="86" spans="1:10" ht="13.8" customHeight="1">
      <c r="A86" s="101">
        <f>C86*ID규칙_대사_그룹_단위+COUNTIF($C$4:C86,C86)</f>
        <v>1230225</v>
      </c>
      <c r="B86" s="100" t="s">
        <v>288</v>
      </c>
      <c r="C86" s="102">
        <f>INDEX(STUDENT!$A:$A,MATCH(B86,STUDENT!$B:$B,0))</f>
        <v>12302</v>
      </c>
      <c r="D86" s="101">
        <v>3</v>
      </c>
      <c r="E86" s="101">
        <v>15</v>
      </c>
      <c r="F86" s="101">
        <v>1</v>
      </c>
      <c r="G86" s="101" t="str">
        <f t="shared" si="4"/>
        <v>SPEECH_DESC_1230225</v>
      </c>
      <c r="H86" s="101" t="str">
        <f t="shared" si="5"/>
        <v>SPEECH_AUDIO_1230225</v>
      </c>
      <c r="I86" s="118" t="str">
        <f t="shared" si="6"/>
        <v>전투</v>
      </c>
      <c r="J86" s="118" t="str">
        <f t="shared" si="7"/>
        <v>EX 스킬 1</v>
      </c>
    </row>
    <row r="87" spans="1:10" ht="13.8" customHeight="1">
      <c r="A87" s="101">
        <f>C87*ID규칙_대사_그룹_단위+COUNTIF($C$4:C87,C87)</f>
        <v>1230226</v>
      </c>
      <c r="B87" s="100" t="s">
        <v>288</v>
      </c>
      <c r="C87" s="102">
        <f>INDEX(STUDENT!$A:$A,MATCH(B87,STUDENT!$B:$B,0))</f>
        <v>12302</v>
      </c>
      <c r="D87" s="101">
        <v>3</v>
      </c>
      <c r="E87" s="101">
        <v>15</v>
      </c>
      <c r="F87" s="101">
        <v>2</v>
      </c>
      <c r="G87" s="101" t="str">
        <f t="shared" si="4"/>
        <v>SPEECH_DESC_1230226</v>
      </c>
      <c r="H87" s="101" t="str">
        <f t="shared" si="5"/>
        <v>SPEECH_AUDIO_1230226</v>
      </c>
      <c r="I87" s="118" t="str">
        <f t="shared" si="6"/>
        <v>전투</v>
      </c>
      <c r="J87" s="118" t="str">
        <f t="shared" si="7"/>
        <v>EX 스킬 2</v>
      </c>
    </row>
    <row r="88" spans="1:10" ht="13.8" customHeight="1">
      <c r="A88" s="101">
        <f>C88*ID규칙_대사_그룹_단위+COUNTIF($C$4:C88,C88)</f>
        <v>1230227</v>
      </c>
      <c r="B88" s="100" t="s">
        <v>288</v>
      </c>
      <c r="C88" s="102">
        <f>INDEX(STUDENT!$A:$A,MATCH(B88,STUDENT!$B:$B,0))</f>
        <v>12302</v>
      </c>
      <c r="D88" s="101">
        <v>3</v>
      </c>
      <c r="E88" s="101">
        <v>15</v>
      </c>
      <c r="F88" s="101">
        <v>3</v>
      </c>
      <c r="G88" s="101" t="str">
        <f t="shared" si="4"/>
        <v>SPEECH_DESC_1230227</v>
      </c>
      <c r="H88" s="101" t="str">
        <f t="shared" si="5"/>
        <v>SPEECH_AUDIO_1230227</v>
      </c>
      <c r="I88" s="118" t="str">
        <f t="shared" si="6"/>
        <v>전투</v>
      </c>
      <c r="J88" s="118" t="str">
        <f t="shared" si="7"/>
        <v>EX 스킬 3</v>
      </c>
    </row>
    <row r="89" spans="1:10" ht="13.8" customHeight="1">
      <c r="A89" s="101">
        <f>C89*ID규칙_대사_그룹_단위+COUNTIF($C$4:C89,C89)</f>
        <v>1230228</v>
      </c>
      <c r="B89" s="100" t="s">
        <v>288</v>
      </c>
      <c r="C89" s="102">
        <f>INDEX(STUDENT!$A:$A,MATCH(B89,STUDENT!$B:$B,0))</f>
        <v>12302</v>
      </c>
      <c r="D89" s="101">
        <v>3</v>
      </c>
      <c r="E89" s="101">
        <v>16</v>
      </c>
      <c r="F89" s="101">
        <v>1</v>
      </c>
      <c r="G89" s="101" t="str">
        <f t="shared" si="4"/>
        <v>SPEECH_DESC_1230228</v>
      </c>
      <c r="H89" s="101" t="str">
        <f t="shared" si="5"/>
        <v>SPEECH_AUDIO_1230228</v>
      </c>
      <c r="I89" s="118" t="str">
        <f t="shared" si="6"/>
        <v>전투</v>
      </c>
      <c r="J89" s="118" t="str">
        <f t="shared" si="7"/>
        <v>승리 1</v>
      </c>
    </row>
    <row r="90" spans="1:10" ht="13.8" customHeight="1">
      <c r="A90" s="101">
        <f>C90*ID규칙_대사_그룹_단위+COUNTIF($C$4:C90,C90)</f>
        <v>1230229</v>
      </c>
      <c r="B90" s="100" t="s">
        <v>288</v>
      </c>
      <c r="C90" s="102">
        <f>INDEX(STUDENT!$A:$A,MATCH(B90,STUDENT!$B:$B,0))</f>
        <v>12302</v>
      </c>
      <c r="D90" s="101">
        <v>3</v>
      </c>
      <c r="E90" s="101">
        <v>16</v>
      </c>
      <c r="F90" s="101">
        <v>2</v>
      </c>
      <c r="G90" s="101" t="str">
        <f t="shared" si="4"/>
        <v>SPEECH_DESC_1230229</v>
      </c>
      <c r="H90" s="101" t="str">
        <f t="shared" si="5"/>
        <v>SPEECH_AUDIO_1230229</v>
      </c>
      <c r="I90" s="118" t="str">
        <f t="shared" si="6"/>
        <v>전투</v>
      </c>
      <c r="J90" s="118" t="str">
        <f t="shared" si="7"/>
        <v>승리 2</v>
      </c>
    </row>
    <row r="91" spans="1:10" ht="13.8" customHeight="1">
      <c r="A91" s="101">
        <f>C91*ID규칙_대사_그룹_단위+COUNTIF($C$4:C91,C91)</f>
        <v>1230230</v>
      </c>
      <c r="B91" s="100" t="s">
        <v>288</v>
      </c>
      <c r="C91" s="102">
        <f>INDEX(STUDENT!$A:$A,MATCH(B91,STUDENT!$B:$B,0))</f>
        <v>12302</v>
      </c>
      <c r="D91" s="101">
        <v>3</v>
      </c>
      <c r="E91" s="101">
        <v>17</v>
      </c>
      <c r="F91" s="101">
        <v>0</v>
      </c>
      <c r="G91" s="101" t="str">
        <f t="shared" si="4"/>
        <v>SPEECH_DESC_1230230</v>
      </c>
      <c r="H91" s="101" t="str">
        <f t="shared" si="5"/>
        <v>SPEECH_AUDIO_1230230</v>
      </c>
      <c r="I91" s="118" t="str">
        <f t="shared" si="6"/>
        <v>전투</v>
      </c>
      <c r="J91" s="118" t="str">
        <f t="shared" si="7"/>
        <v>철수</v>
      </c>
    </row>
    <row r="92" spans="1:10" ht="13.8" customHeight="1">
      <c r="A92" s="101">
        <f>C92*ID규칙_대사_그룹_단위+COUNTIF($C$4:C92,C92)</f>
        <v>1230231</v>
      </c>
      <c r="B92" s="100" t="s">
        <v>288</v>
      </c>
      <c r="C92" s="102">
        <f>INDEX(STUDENT!$A:$A,MATCH(B92,STUDENT!$B:$B,0))</f>
        <v>12302</v>
      </c>
      <c r="D92" s="101">
        <v>4</v>
      </c>
      <c r="E92" s="101">
        <v>18</v>
      </c>
      <c r="F92" s="101">
        <v>1</v>
      </c>
      <c r="G92" s="101" t="str">
        <f t="shared" si="4"/>
        <v>SPEECH_DESC_1230231</v>
      </c>
      <c r="H92" s="101" t="str">
        <f t="shared" si="5"/>
        <v>SPEECH_AUDIO_1230231</v>
      </c>
      <c r="I92" s="118" t="str">
        <f t="shared" si="6"/>
        <v>결과</v>
      </c>
      <c r="J92" s="118" t="str">
        <f t="shared" si="7"/>
        <v>임무 완료 1</v>
      </c>
    </row>
    <row r="93" spans="1:10" ht="13.8" customHeight="1">
      <c r="A93" s="101">
        <f>C93*ID규칙_대사_그룹_단위+COUNTIF($C$4:C93,C93)</f>
        <v>1230232</v>
      </c>
      <c r="B93" s="100" t="s">
        <v>288</v>
      </c>
      <c r="C93" s="102">
        <f>INDEX(STUDENT!$A:$A,MATCH(B93,STUDENT!$B:$B,0))</f>
        <v>12302</v>
      </c>
      <c r="D93" s="101">
        <v>4</v>
      </c>
      <c r="E93" s="101">
        <v>18</v>
      </c>
      <c r="F93" s="101">
        <v>2</v>
      </c>
      <c r="G93" s="101" t="str">
        <f t="shared" si="4"/>
        <v>SPEECH_DESC_1230232</v>
      </c>
      <c r="H93" s="101" t="str">
        <f t="shared" si="5"/>
        <v>SPEECH_AUDIO_1230232</v>
      </c>
      <c r="I93" s="118" t="str">
        <f t="shared" si="6"/>
        <v>결과</v>
      </c>
      <c r="J93" s="118" t="str">
        <f t="shared" si="7"/>
        <v>임무 완료 2</v>
      </c>
    </row>
    <row r="94" spans="1:10" ht="13.8" customHeight="1">
      <c r="A94" s="101">
        <f>C94*ID규칙_대사_그룹_단위+COUNTIF($C$4:C94,C94)</f>
        <v>1230233</v>
      </c>
      <c r="B94" s="100" t="s">
        <v>288</v>
      </c>
      <c r="C94" s="102">
        <f>INDEX(STUDENT!$A:$A,MATCH(B94,STUDENT!$B:$B,0))</f>
        <v>12302</v>
      </c>
      <c r="D94" s="101">
        <v>4</v>
      </c>
      <c r="E94" s="101">
        <v>19</v>
      </c>
      <c r="F94" s="101">
        <v>1</v>
      </c>
      <c r="G94" s="101" t="str">
        <f t="shared" si="4"/>
        <v>SPEECH_DESC_1230233</v>
      </c>
      <c r="H94" s="101" t="str">
        <f t="shared" si="5"/>
        <v>SPEECH_AUDIO_1230233</v>
      </c>
      <c r="I94" s="118" t="str">
        <f t="shared" si="6"/>
        <v>결과</v>
      </c>
      <c r="J94" s="118" t="str">
        <f t="shared" si="7"/>
        <v>임무 실패 1</v>
      </c>
    </row>
    <row r="95" spans="1:10" ht="13.8" customHeight="1">
      <c r="A95" s="101">
        <f>C95*ID규칙_대사_그룹_단위+COUNTIF($C$4:C95,C95)</f>
        <v>1230234</v>
      </c>
      <c r="B95" s="100" t="s">
        <v>288</v>
      </c>
      <c r="C95" s="102">
        <f>INDEX(STUDENT!$A:$A,MATCH(B95,STUDENT!$B:$B,0))</f>
        <v>12302</v>
      </c>
      <c r="D95" s="101">
        <v>4</v>
      </c>
      <c r="E95" s="101">
        <v>19</v>
      </c>
      <c r="F95" s="101">
        <v>2</v>
      </c>
      <c r="G95" s="101" t="str">
        <f t="shared" si="4"/>
        <v>SPEECH_DESC_1230234</v>
      </c>
      <c r="H95" s="101" t="str">
        <f t="shared" si="5"/>
        <v>SPEECH_AUDIO_1230234</v>
      </c>
      <c r="I95" s="118" t="str">
        <f t="shared" si="6"/>
        <v>결과</v>
      </c>
      <c r="J95" s="118" t="str">
        <f t="shared" si="7"/>
        <v>임무 실패 2</v>
      </c>
    </row>
    <row r="96" spans="1:10" ht="13.8" customHeight="1">
      <c r="A96" s="101">
        <f>C96*ID규칙_대사_그룹_단위+COUNTIF($C$4:C96,C96)</f>
        <v>1230235</v>
      </c>
      <c r="B96" s="100" t="s">
        <v>288</v>
      </c>
      <c r="C96" s="102">
        <f>INDEX(STUDENT!$A:$A,MATCH(B96,STUDENT!$B:$B,0))</f>
        <v>12302</v>
      </c>
      <c r="D96" s="101">
        <v>5</v>
      </c>
      <c r="E96" s="101">
        <v>20</v>
      </c>
      <c r="F96" s="101">
        <v>1</v>
      </c>
      <c r="G96" s="101" t="str">
        <f t="shared" si="4"/>
        <v>SPEECH_DESC_1230235</v>
      </c>
      <c r="H96" s="101" t="str">
        <f t="shared" si="5"/>
        <v>SPEECH_AUDIO_1230235</v>
      </c>
      <c r="I96" s="118" t="str">
        <f t="shared" si="6"/>
        <v>기타</v>
      </c>
      <c r="J96" s="118" t="str">
        <f t="shared" si="7"/>
        <v>강화 1</v>
      </c>
    </row>
    <row r="97" spans="1:10" ht="13.8" customHeight="1">
      <c r="A97" s="101">
        <f>C97*ID규칙_대사_그룹_단위+COUNTIF($C$4:C97,C97)</f>
        <v>1230236</v>
      </c>
      <c r="B97" s="100" t="s">
        <v>288</v>
      </c>
      <c r="C97" s="102">
        <f>INDEX(STUDENT!$A:$A,MATCH(B97,STUDENT!$B:$B,0))</f>
        <v>12302</v>
      </c>
      <c r="D97" s="101">
        <v>5</v>
      </c>
      <c r="E97" s="101">
        <v>20</v>
      </c>
      <c r="F97" s="101">
        <v>2</v>
      </c>
      <c r="G97" s="101" t="str">
        <f t="shared" si="4"/>
        <v>SPEECH_DESC_1230236</v>
      </c>
      <c r="H97" s="101" t="str">
        <f t="shared" si="5"/>
        <v>SPEECH_AUDIO_1230236</v>
      </c>
      <c r="I97" s="118" t="str">
        <f t="shared" si="6"/>
        <v>기타</v>
      </c>
      <c r="J97" s="118" t="str">
        <f t="shared" si="7"/>
        <v>강화 2</v>
      </c>
    </row>
    <row r="98" spans="1:10" ht="13.8" customHeight="1">
      <c r="A98" s="101">
        <f>C98*ID규칙_대사_그룹_단위+COUNTIF($C$4:C98,C98)</f>
        <v>1230237</v>
      </c>
      <c r="B98" s="100" t="s">
        <v>288</v>
      </c>
      <c r="C98" s="102">
        <f>INDEX(STUDENT!$A:$A,MATCH(B98,STUDENT!$B:$B,0))</f>
        <v>12302</v>
      </c>
      <c r="D98" s="101">
        <v>5</v>
      </c>
      <c r="E98" s="101">
        <v>20</v>
      </c>
      <c r="F98" s="101">
        <v>3</v>
      </c>
      <c r="G98" s="101" t="str">
        <f t="shared" si="4"/>
        <v>SPEECH_DESC_1230237</v>
      </c>
      <c r="H98" s="101" t="str">
        <f t="shared" si="5"/>
        <v>SPEECH_AUDIO_1230237</v>
      </c>
      <c r="I98" s="118" t="str">
        <f t="shared" si="6"/>
        <v>기타</v>
      </c>
      <c r="J98" s="118" t="str">
        <f t="shared" si="7"/>
        <v>강화 3</v>
      </c>
    </row>
    <row r="99" spans="1:10" ht="13.8" customHeight="1">
      <c r="A99" s="101">
        <f>C99*ID규칙_대사_그룹_단위+COUNTIF($C$4:C99,C99)</f>
        <v>1230238</v>
      </c>
      <c r="B99" s="100" t="s">
        <v>288</v>
      </c>
      <c r="C99" s="102">
        <f>INDEX(STUDENT!$A:$A,MATCH(B99,STUDENT!$B:$B,0))</f>
        <v>12302</v>
      </c>
      <c r="D99" s="101">
        <v>5</v>
      </c>
      <c r="E99" s="101">
        <v>20</v>
      </c>
      <c r="F99" s="101">
        <v>4</v>
      </c>
      <c r="G99" s="101" t="str">
        <f t="shared" si="4"/>
        <v>SPEECH_DESC_1230238</v>
      </c>
      <c r="H99" s="101" t="str">
        <f t="shared" si="5"/>
        <v>SPEECH_AUDIO_1230238</v>
      </c>
      <c r="I99" s="118" t="str">
        <f t="shared" si="6"/>
        <v>기타</v>
      </c>
      <c r="J99" s="118" t="str">
        <f t="shared" si="7"/>
        <v>강화 4</v>
      </c>
    </row>
    <row r="100" spans="1:10" ht="13.8" customHeight="1">
      <c r="A100" s="101">
        <f>C100*ID규칙_대사_그룹_단위+COUNTIF($C$4:C100,C100)</f>
        <v>1230239</v>
      </c>
      <c r="B100" s="100" t="s">
        <v>288</v>
      </c>
      <c r="C100" s="102">
        <f>INDEX(STUDENT!$A:$A,MATCH(B100,STUDENT!$B:$B,0))</f>
        <v>12302</v>
      </c>
      <c r="D100" s="101">
        <v>5</v>
      </c>
      <c r="E100" s="101">
        <v>20</v>
      </c>
      <c r="F100" s="101">
        <v>5</v>
      </c>
      <c r="G100" s="101" t="str">
        <f t="shared" si="4"/>
        <v>SPEECH_DESC_1230239</v>
      </c>
      <c r="H100" s="101" t="str">
        <f t="shared" si="5"/>
        <v>SPEECH_AUDIO_1230239</v>
      </c>
      <c r="I100" s="118" t="str">
        <f t="shared" si="6"/>
        <v>기타</v>
      </c>
      <c r="J100" s="118" t="str">
        <f t="shared" si="7"/>
        <v>강화 5</v>
      </c>
    </row>
    <row r="101" spans="1:10" ht="13.8" customHeight="1">
      <c r="A101" s="101">
        <f>C101*ID규칙_대사_그룹_단위+COUNTIF($C$4:C101,C101)</f>
        <v>1230240</v>
      </c>
      <c r="B101" s="100" t="s">
        <v>288</v>
      </c>
      <c r="C101" s="102">
        <f>INDEX(STUDENT!$A:$A,MATCH(B101,STUDENT!$B:$B,0))</f>
        <v>12302</v>
      </c>
      <c r="D101" s="101">
        <v>5</v>
      </c>
      <c r="E101" s="101">
        <v>21</v>
      </c>
      <c r="F101" s="101">
        <v>0</v>
      </c>
      <c r="G101" s="101" t="str">
        <f t="shared" si="4"/>
        <v>SPEECH_DESC_1230240</v>
      </c>
      <c r="H101" s="101" t="str">
        <f t="shared" si="5"/>
        <v>SPEECH_AUDIO_1230240</v>
      </c>
      <c r="I101" s="118" t="str">
        <f t="shared" si="6"/>
        <v>기타</v>
      </c>
      <c r="J101" s="118" t="str">
        <f t="shared" si="7"/>
        <v>고유무기 장착</v>
      </c>
    </row>
    <row r="102" spans="1:10" ht="13.8" customHeight="1">
      <c r="A102" s="101">
        <f>C102*ID규칙_대사_그룹_단위+COUNTIF($C$4:C102,C102)</f>
        <v>1230241</v>
      </c>
      <c r="B102" s="100" t="s">
        <v>288</v>
      </c>
      <c r="C102" s="102">
        <f>INDEX(STUDENT!$A:$A,MATCH(B102,STUDENT!$B:$B,0))</f>
        <v>12302</v>
      </c>
      <c r="D102" s="101">
        <v>5</v>
      </c>
      <c r="E102" s="101">
        <v>22</v>
      </c>
      <c r="F102" s="101">
        <v>1</v>
      </c>
      <c r="G102" s="101" t="str">
        <f t="shared" si="4"/>
        <v>SPEECH_DESC_1230241</v>
      </c>
      <c r="H102" s="101" t="str">
        <f t="shared" si="5"/>
        <v>SPEECH_AUDIO_1230241</v>
      </c>
      <c r="I102" s="118" t="str">
        <f t="shared" si="6"/>
        <v>기타</v>
      </c>
      <c r="J102" s="118" t="str">
        <f t="shared" si="7"/>
        <v>카페 1</v>
      </c>
    </row>
    <row r="103" spans="1:10" ht="13.8" customHeight="1">
      <c r="A103" s="101">
        <f>C103*ID규칙_대사_그룹_단위+COUNTIF($C$4:C103,C103)</f>
        <v>1230242</v>
      </c>
      <c r="B103" s="100" t="s">
        <v>288</v>
      </c>
      <c r="C103" s="102">
        <f>INDEX(STUDENT!$A:$A,MATCH(B103,STUDENT!$B:$B,0))</f>
        <v>12302</v>
      </c>
      <c r="D103" s="101">
        <v>5</v>
      </c>
      <c r="E103" s="101">
        <v>22</v>
      </c>
      <c r="F103" s="101">
        <v>2</v>
      </c>
      <c r="G103" s="101" t="str">
        <f t="shared" si="4"/>
        <v>SPEECH_DESC_1230242</v>
      </c>
      <c r="H103" s="101" t="str">
        <f t="shared" si="5"/>
        <v>SPEECH_AUDIO_1230242</v>
      </c>
      <c r="I103" s="118" t="str">
        <f t="shared" si="6"/>
        <v>기타</v>
      </c>
      <c r="J103" s="118" t="str">
        <f t="shared" si="7"/>
        <v>카페 2</v>
      </c>
    </row>
    <row r="104" spans="1:10" ht="13.8" customHeight="1">
      <c r="A104" s="101">
        <f>C104*ID규칙_대사_그룹_단위+COUNTIF($C$4:C104,C104)</f>
        <v>1230243</v>
      </c>
      <c r="B104" s="100" t="s">
        <v>288</v>
      </c>
      <c r="C104" s="102">
        <f>INDEX(STUDENT!$A:$A,MATCH(B104,STUDENT!$B:$B,0))</f>
        <v>12302</v>
      </c>
      <c r="D104" s="101">
        <v>5</v>
      </c>
      <c r="E104" s="101">
        <v>22</v>
      </c>
      <c r="F104" s="101">
        <v>3</v>
      </c>
      <c r="G104" s="101" t="str">
        <f t="shared" si="4"/>
        <v>SPEECH_DESC_1230243</v>
      </c>
      <c r="H104" s="101" t="str">
        <f t="shared" si="5"/>
        <v>SPEECH_AUDIO_1230243</v>
      </c>
      <c r="I104" s="118" t="str">
        <f t="shared" si="6"/>
        <v>기타</v>
      </c>
      <c r="J104" s="118" t="str">
        <f t="shared" si="7"/>
        <v>카페 3</v>
      </c>
    </row>
    <row r="105" spans="1:10" ht="13.8" customHeight="1">
      <c r="A105" s="101">
        <f>C105*ID규칙_대사_그룹_단위+COUNTIF($C$4:C105,C105)</f>
        <v>1230244</v>
      </c>
      <c r="B105" s="100" t="s">
        <v>288</v>
      </c>
      <c r="C105" s="102">
        <f>INDEX(STUDENT!$A:$A,MATCH(B105,STUDENT!$B:$B,0))</f>
        <v>12302</v>
      </c>
      <c r="D105" s="101">
        <v>5</v>
      </c>
      <c r="E105" s="101">
        <v>22</v>
      </c>
      <c r="F105" s="101">
        <v>4</v>
      </c>
      <c r="G105" s="101" t="str">
        <f t="shared" si="4"/>
        <v>SPEECH_DESC_1230244</v>
      </c>
      <c r="H105" s="101" t="str">
        <f t="shared" si="5"/>
        <v>SPEECH_AUDIO_1230244</v>
      </c>
      <c r="I105" s="118" t="str">
        <f t="shared" si="6"/>
        <v>기타</v>
      </c>
      <c r="J105" s="118" t="str">
        <f t="shared" si="7"/>
        <v>카페 4</v>
      </c>
    </row>
    <row r="106" spans="1:10" ht="13.8" customHeight="1">
      <c r="A106" s="101">
        <f>C106*ID규칙_대사_그룹_단위+COUNTIF($C$4:C106,C106)</f>
        <v>1230245</v>
      </c>
      <c r="B106" s="100" t="s">
        <v>288</v>
      </c>
      <c r="C106" s="102">
        <f>INDEX(STUDENT!$A:$A,MATCH(B106,STUDENT!$B:$B,0))</f>
        <v>12302</v>
      </c>
      <c r="D106" s="101">
        <v>5</v>
      </c>
      <c r="E106" s="101">
        <v>22</v>
      </c>
      <c r="F106" s="101">
        <v>5</v>
      </c>
      <c r="G106" s="101" t="str">
        <f t="shared" si="4"/>
        <v>SPEECH_DESC_1230245</v>
      </c>
      <c r="H106" s="101" t="str">
        <f t="shared" si="5"/>
        <v>SPEECH_AUDIO_1230245</v>
      </c>
      <c r="I106" s="118" t="str">
        <f t="shared" si="6"/>
        <v>기타</v>
      </c>
      <c r="J106" s="118" t="str">
        <f t="shared" si="7"/>
        <v>카페 5</v>
      </c>
    </row>
    <row r="107" spans="1:10" ht="13.8" customHeight="1">
      <c r="A107" s="101">
        <f>C107*ID규칙_대사_그룹_단위+COUNTIF($C$4:C107,C107)</f>
        <v>1230246</v>
      </c>
      <c r="B107" s="100" t="s">
        <v>288</v>
      </c>
      <c r="C107" s="102">
        <f>INDEX(STUDENT!$A:$A,MATCH(B107,STUDENT!$B:$B,0))</f>
        <v>12302</v>
      </c>
      <c r="D107" s="101">
        <v>5</v>
      </c>
      <c r="E107" s="101">
        <v>23</v>
      </c>
      <c r="F107" s="101">
        <v>1</v>
      </c>
      <c r="G107" s="101" t="str">
        <f t="shared" si="4"/>
        <v>SPEECH_DESC_1230246</v>
      </c>
      <c r="H107" s="101" t="str">
        <f t="shared" si="5"/>
        <v>SPEECH_AUDIO_1230246</v>
      </c>
      <c r="I107" s="118" t="str">
        <f t="shared" si="6"/>
        <v>기타</v>
      </c>
      <c r="J107" s="118" t="str">
        <f t="shared" si="7"/>
        <v>인연 랭크 업 1</v>
      </c>
    </row>
    <row r="108" spans="1:10" ht="13.8" customHeight="1">
      <c r="A108" s="101">
        <f>C108*ID규칙_대사_그룹_단위+COUNTIF($C$4:C108,C108)</f>
        <v>1230247</v>
      </c>
      <c r="B108" s="100" t="s">
        <v>288</v>
      </c>
      <c r="C108" s="102">
        <f>INDEX(STUDENT!$A:$A,MATCH(B108,STUDENT!$B:$B,0))</f>
        <v>12302</v>
      </c>
      <c r="D108" s="101">
        <v>5</v>
      </c>
      <c r="E108" s="101">
        <v>23</v>
      </c>
      <c r="F108" s="101">
        <v>2</v>
      </c>
      <c r="G108" s="101" t="str">
        <f t="shared" si="4"/>
        <v>SPEECH_DESC_1230247</v>
      </c>
      <c r="H108" s="101" t="str">
        <f t="shared" si="5"/>
        <v>SPEECH_AUDIO_1230247</v>
      </c>
      <c r="I108" s="118" t="str">
        <f t="shared" si="6"/>
        <v>기타</v>
      </c>
      <c r="J108" s="118" t="str">
        <f t="shared" si="7"/>
        <v>인연 랭크 업 2</v>
      </c>
    </row>
    <row r="109" spans="1:10" ht="13.8" customHeight="1">
      <c r="A109" s="101">
        <f>C109*ID규칙_대사_그룹_단위+COUNTIF($C$4:C109,C109)</f>
        <v>1230248</v>
      </c>
      <c r="B109" s="100" t="s">
        <v>288</v>
      </c>
      <c r="C109" s="102">
        <f>INDEX(STUDENT!$A:$A,MATCH(B109,STUDENT!$B:$B,0))</f>
        <v>12302</v>
      </c>
      <c r="D109" s="101">
        <v>5</v>
      </c>
      <c r="E109" s="101">
        <v>23</v>
      </c>
      <c r="F109" s="101">
        <v>3</v>
      </c>
      <c r="G109" s="101" t="str">
        <f t="shared" si="4"/>
        <v>SPEECH_DESC_1230248</v>
      </c>
      <c r="H109" s="101" t="str">
        <f t="shared" si="5"/>
        <v>SPEECH_AUDIO_1230248</v>
      </c>
      <c r="I109" s="118" t="str">
        <f t="shared" si="6"/>
        <v>기타</v>
      </c>
      <c r="J109" s="118" t="str">
        <f t="shared" si="7"/>
        <v>인연 랭크 업 3</v>
      </c>
    </row>
    <row r="110" spans="1:10" ht="13.8" customHeight="1">
      <c r="A110" s="101">
        <f>C110*ID규칙_대사_그룹_단위+COUNTIF($C$4:C110,C110)</f>
        <v>1230249</v>
      </c>
      <c r="B110" s="100" t="s">
        <v>288</v>
      </c>
      <c r="C110" s="102">
        <f>INDEX(STUDENT!$A:$A,MATCH(B110,STUDENT!$B:$B,0))</f>
        <v>12302</v>
      </c>
      <c r="D110" s="101">
        <v>5</v>
      </c>
      <c r="E110" s="101">
        <v>23</v>
      </c>
      <c r="F110" s="101">
        <v>4</v>
      </c>
      <c r="G110" s="101" t="str">
        <f t="shared" si="4"/>
        <v>SPEECH_DESC_1230249</v>
      </c>
      <c r="H110" s="101" t="str">
        <f t="shared" si="5"/>
        <v>SPEECH_AUDIO_1230249</v>
      </c>
      <c r="I110" s="118" t="str">
        <f t="shared" si="6"/>
        <v>기타</v>
      </c>
      <c r="J110" s="118" t="str">
        <f t="shared" si="7"/>
        <v>인연 랭크 업 4</v>
      </c>
    </row>
    <row r="111" spans="1:10" ht="13.8" customHeight="1">
      <c r="A111" s="101">
        <f>C111*ID규칙_대사_그룹_단위+COUNTIF($C$4:C111,C111)</f>
        <v>1230250</v>
      </c>
      <c r="B111" s="100" t="s">
        <v>288</v>
      </c>
      <c r="C111" s="102">
        <f>INDEX(STUDENT!$A:$A,MATCH(B111,STUDENT!$B:$B,0))</f>
        <v>12302</v>
      </c>
      <c r="D111" s="101">
        <v>8</v>
      </c>
      <c r="E111" s="101">
        <v>30</v>
      </c>
      <c r="F111" s="101">
        <v>0</v>
      </c>
      <c r="G111" s="101" t="str">
        <f t="shared" si="4"/>
        <v>SPEECH_DESC_1230250</v>
      </c>
      <c r="H111" s="101" t="str">
        <f t="shared" si="5"/>
        <v>SPEECH_AUDIO_1230250</v>
      </c>
      <c r="I111" s="118" t="str">
        <f t="shared" si="6"/>
        <v>이벤트</v>
      </c>
      <c r="J111" s="118" t="str">
        <f t="shared" si="7"/>
        <v>입장</v>
      </c>
    </row>
    <row r="112" spans="1:10" ht="13.8" customHeight="1">
      <c r="A112" s="101">
        <f>C112*ID규칙_대사_그룹_단위+COUNTIF($C$4:C112,C112)</f>
        <v>1230251</v>
      </c>
      <c r="B112" s="100" t="s">
        <v>288</v>
      </c>
      <c r="C112" s="102">
        <f>INDEX(STUDENT!$A:$A,MATCH(B112,STUDENT!$B:$B,0))</f>
        <v>12302</v>
      </c>
      <c r="D112" s="101">
        <v>8</v>
      </c>
      <c r="E112" s="101">
        <v>3</v>
      </c>
      <c r="F112" s="101">
        <v>1</v>
      </c>
      <c r="G112" s="101" t="str">
        <f t="shared" si="4"/>
        <v>SPEECH_DESC_1230251</v>
      </c>
      <c r="H112" s="101" t="str">
        <f t="shared" si="5"/>
        <v>SPEECH_AUDIO_1230251</v>
      </c>
      <c r="I112" s="118" t="str">
        <f t="shared" si="6"/>
        <v>이벤트</v>
      </c>
      <c r="J112" s="118" t="str">
        <f t="shared" si="7"/>
        <v>잡담 1</v>
      </c>
    </row>
    <row r="113" spans="1:10" ht="13.8" customHeight="1">
      <c r="A113" s="101">
        <f>C113*ID규칙_대사_그룹_단위+COUNTIF($C$4:C113,C113)</f>
        <v>1230252</v>
      </c>
      <c r="B113" s="100" t="s">
        <v>288</v>
      </c>
      <c r="C113" s="102">
        <f>INDEX(STUDENT!$A:$A,MATCH(B113,STUDENT!$B:$B,0))</f>
        <v>12302</v>
      </c>
      <c r="D113" s="101">
        <v>8</v>
      </c>
      <c r="E113" s="101">
        <v>3</v>
      </c>
      <c r="F113" s="101">
        <v>2</v>
      </c>
      <c r="G113" s="101" t="str">
        <f t="shared" si="4"/>
        <v>SPEECH_DESC_1230252</v>
      </c>
      <c r="H113" s="101" t="str">
        <f t="shared" si="5"/>
        <v>SPEECH_AUDIO_1230252</v>
      </c>
      <c r="I113" s="118" t="str">
        <f t="shared" si="6"/>
        <v>이벤트</v>
      </c>
      <c r="J113" s="118" t="str">
        <f t="shared" si="7"/>
        <v>잡담 2</v>
      </c>
    </row>
    <row r="114" spans="1:10" ht="13.8" customHeight="1">
      <c r="A114" s="101">
        <f>C114*ID규칙_대사_그룹_단위+COUNTIF($C$4:C114,C114)</f>
        <v>1230253</v>
      </c>
      <c r="B114" s="100" t="s">
        <v>288</v>
      </c>
      <c r="C114" s="102">
        <f>INDEX(STUDENT!$A:$A,MATCH(B114,STUDENT!$B:$B,0))</f>
        <v>12302</v>
      </c>
      <c r="D114" s="101">
        <v>8</v>
      </c>
      <c r="E114" s="101">
        <v>3</v>
      </c>
      <c r="F114" s="101">
        <v>3</v>
      </c>
      <c r="G114" s="101" t="str">
        <f t="shared" si="4"/>
        <v>SPEECH_DESC_1230253</v>
      </c>
      <c r="H114" s="101" t="str">
        <f t="shared" si="5"/>
        <v>SPEECH_AUDIO_1230253</v>
      </c>
      <c r="I114" s="118" t="str">
        <f t="shared" si="6"/>
        <v>이벤트</v>
      </c>
      <c r="J114" s="118" t="str">
        <f t="shared" si="7"/>
        <v>잡담 3</v>
      </c>
    </row>
    <row r="115" spans="1:10" ht="13.8" customHeight="1">
      <c r="A115" s="101">
        <f>C115*ID규칙_대사_그룹_단위+COUNTIF($C$4:C115,C115)</f>
        <v>1230254</v>
      </c>
      <c r="B115" s="100" t="s">
        <v>288</v>
      </c>
      <c r="C115" s="102">
        <f>INDEX(STUDENT!$A:$A,MATCH(B115,STUDENT!$B:$B,0))</f>
        <v>12302</v>
      </c>
      <c r="D115" s="101">
        <v>8</v>
      </c>
      <c r="E115" s="101">
        <v>3</v>
      </c>
      <c r="F115" s="101">
        <v>4</v>
      </c>
      <c r="G115" s="101" t="str">
        <f t="shared" si="4"/>
        <v>SPEECH_DESC_1230254</v>
      </c>
      <c r="H115" s="101" t="str">
        <f t="shared" si="5"/>
        <v>SPEECH_AUDIO_1230254</v>
      </c>
      <c r="I115" s="118" t="str">
        <f t="shared" si="6"/>
        <v>이벤트</v>
      </c>
      <c r="J115" s="118" t="str">
        <f t="shared" si="7"/>
        <v>잡담 4</v>
      </c>
    </row>
    <row r="116" spans="1:10" ht="13.8" customHeight="1">
      <c r="A116" s="101">
        <f>C116*ID규칙_대사_그룹_단위+COUNTIF($C$4:C116,C116)</f>
        <v>1230255</v>
      </c>
      <c r="B116" s="100" t="s">
        <v>288</v>
      </c>
      <c r="C116" s="102">
        <f>INDEX(STUDENT!$A:$A,MATCH(B116,STUDENT!$B:$B,0))</f>
        <v>12302</v>
      </c>
      <c r="D116" s="101">
        <v>8</v>
      </c>
      <c r="E116" s="101">
        <v>3</v>
      </c>
      <c r="F116" s="101">
        <v>5</v>
      </c>
      <c r="G116" s="101" t="str">
        <f t="shared" si="4"/>
        <v>SPEECH_DESC_1230255</v>
      </c>
      <c r="H116" s="101" t="str">
        <f t="shared" si="5"/>
        <v>SPEECH_AUDIO_1230255</v>
      </c>
      <c r="I116" s="118" t="str">
        <f t="shared" si="6"/>
        <v>이벤트</v>
      </c>
      <c r="J116" s="118" t="str">
        <f t="shared" si="7"/>
        <v>잡담 5</v>
      </c>
    </row>
    <row r="117" spans="1:10" ht="13.8" customHeight="1">
      <c r="A117" s="101">
        <f>C117*ID규칙_대사_그룹_단위+COUNTIF($C$4:C117,C117)</f>
        <v>1230256</v>
      </c>
      <c r="B117" s="100" t="s">
        <v>288</v>
      </c>
      <c r="C117" s="102">
        <f>INDEX(STUDENT!$A:$A,MATCH(B117,STUDENT!$B:$B,0))</f>
        <v>12302</v>
      </c>
      <c r="D117" s="101">
        <v>6</v>
      </c>
      <c r="E117" s="101">
        <v>24</v>
      </c>
      <c r="F117" s="101">
        <v>1</v>
      </c>
      <c r="G117" s="101" t="str">
        <f t="shared" si="4"/>
        <v>SPEECH_DESC_1230256</v>
      </c>
      <c r="H117" s="101" t="str">
        <f t="shared" si="5"/>
        <v>SPEECH_AUDIO_1230256</v>
      </c>
      <c r="I117" s="118" t="str">
        <f t="shared" si="6"/>
        <v>메모리얼</v>
      </c>
      <c r="J117" s="118" t="str">
        <f t="shared" si="7"/>
        <v>메모리얼 로비 1</v>
      </c>
    </row>
    <row r="118" spans="1:10" ht="13.8" customHeight="1">
      <c r="A118" s="101">
        <f>C118*ID규칙_대사_그룹_단위+COUNTIF($C$4:C118,C118)</f>
        <v>1230257</v>
      </c>
      <c r="B118" s="100" t="s">
        <v>288</v>
      </c>
      <c r="C118" s="102">
        <f>INDEX(STUDENT!$A:$A,MATCH(B118,STUDENT!$B:$B,0))</f>
        <v>12302</v>
      </c>
      <c r="D118" s="101">
        <v>6</v>
      </c>
      <c r="E118" s="101">
        <v>24</v>
      </c>
      <c r="F118" s="101">
        <v>2</v>
      </c>
      <c r="G118" s="101" t="str">
        <f t="shared" si="4"/>
        <v>SPEECH_DESC_1230257</v>
      </c>
      <c r="H118" s="101" t="str">
        <f t="shared" si="5"/>
        <v>SPEECH_AUDIO_1230257</v>
      </c>
      <c r="I118" s="118" t="str">
        <f t="shared" si="6"/>
        <v>메모리얼</v>
      </c>
      <c r="J118" s="118" t="str">
        <f t="shared" si="7"/>
        <v>메모리얼 로비 2</v>
      </c>
    </row>
    <row r="119" spans="1:10" ht="13.8" customHeight="1">
      <c r="A119" s="101">
        <f>C119*ID규칙_대사_그룹_단위+COUNTIF($C$4:C119,C119)</f>
        <v>1230258</v>
      </c>
      <c r="B119" s="100" t="s">
        <v>288</v>
      </c>
      <c r="C119" s="102">
        <f>INDEX(STUDENT!$A:$A,MATCH(B119,STUDENT!$B:$B,0))</f>
        <v>12302</v>
      </c>
      <c r="D119" s="101">
        <v>6</v>
      </c>
      <c r="E119" s="101">
        <v>24</v>
      </c>
      <c r="F119" s="101">
        <v>3</v>
      </c>
      <c r="G119" s="101" t="str">
        <f t="shared" si="4"/>
        <v>SPEECH_DESC_1230258</v>
      </c>
      <c r="H119" s="101" t="str">
        <f t="shared" si="5"/>
        <v>SPEECH_AUDIO_1230258</v>
      </c>
      <c r="I119" s="118" t="str">
        <f t="shared" si="6"/>
        <v>메모리얼</v>
      </c>
      <c r="J119" s="118" t="str">
        <f t="shared" si="7"/>
        <v>메모리얼 로비 3</v>
      </c>
    </row>
    <row r="120" spans="1:10" ht="13.8" customHeight="1">
      <c r="A120" s="101">
        <f>C120*ID규칙_대사_그룹_단위+COUNTIF($C$4:C120,C120)</f>
        <v>1230259</v>
      </c>
      <c r="B120" s="100" t="s">
        <v>288</v>
      </c>
      <c r="C120" s="102">
        <f>INDEX(STUDENT!$A:$A,MATCH(B120,STUDENT!$B:$B,0))</f>
        <v>12302</v>
      </c>
      <c r="D120" s="101">
        <v>6</v>
      </c>
      <c r="E120" s="101">
        <v>24</v>
      </c>
      <c r="F120" s="101">
        <v>4</v>
      </c>
      <c r="G120" s="101" t="str">
        <f t="shared" si="4"/>
        <v>SPEECH_DESC_1230259</v>
      </c>
      <c r="H120" s="101" t="str">
        <f t="shared" si="5"/>
        <v>SPEECH_AUDIO_1230259</v>
      </c>
      <c r="I120" s="118" t="str">
        <f t="shared" si="6"/>
        <v>메모리얼</v>
      </c>
      <c r="J120" s="118" t="str">
        <f t="shared" si="7"/>
        <v>메모리얼 로비 4</v>
      </c>
    </row>
    <row r="121" spans="1:10" ht="13.8" customHeight="1">
      <c r="A121" s="101">
        <f>C121*ID규칙_대사_그룹_단위+COUNTIF($C$4:C121,C121)</f>
        <v>1230260</v>
      </c>
      <c r="B121" s="100" t="s">
        <v>288</v>
      </c>
      <c r="C121" s="102">
        <f>INDEX(STUDENT!$A:$A,MATCH(B121,STUDENT!$B:$B,0))</f>
        <v>12302</v>
      </c>
      <c r="D121" s="101">
        <v>7</v>
      </c>
      <c r="E121" s="101">
        <v>25</v>
      </c>
      <c r="F121" s="101">
        <v>0</v>
      </c>
      <c r="G121" s="101" t="str">
        <f t="shared" si="4"/>
        <v>SPEECH_DESC_1230260</v>
      </c>
      <c r="H121" s="101" t="str">
        <f t="shared" si="5"/>
        <v>SPEECH_AUDIO_1230260</v>
      </c>
      <c r="I121" s="118" t="str">
        <f t="shared" si="6"/>
        <v>기념일</v>
      </c>
      <c r="J121" s="118" t="str">
        <f t="shared" si="7"/>
        <v>생일</v>
      </c>
    </row>
    <row r="122" spans="1:10" ht="13.8" customHeight="1">
      <c r="A122" s="101">
        <f>C122*ID규칙_대사_그룹_단위+COUNTIF($C$4:C122,C122)</f>
        <v>1230261</v>
      </c>
      <c r="B122" s="100" t="s">
        <v>288</v>
      </c>
      <c r="C122" s="102">
        <f>INDEX(STUDENT!$A:$A,MATCH(B122,STUDENT!$B:$B,0))</f>
        <v>12302</v>
      </c>
      <c r="D122" s="101">
        <v>7</v>
      </c>
      <c r="E122" s="101">
        <v>26</v>
      </c>
      <c r="F122" s="101">
        <v>0</v>
      </c>
      <c r="G122" s="101" t="str">
        <f t="shared" si="4"/>
        <v>SPEECH_DESC_1230261</v>
      </c>
      <c r="H122" s="101" t="str">
        <f t="shared" si="5"/>
        <v>SPEECH_AUDIO_1230261</v>
      </c>
      <c r="I122" s="118" t="str">
        <f t="shared" si="6"/>
        <v>기념일</v>
      </c>
      <c r="J122" s="118" t="str">
        <f t="shared" si="7"/>
        <v>선생의 생일</v>
      </c>
    </row>
    <row r="123" spans="1:10" ht="13.8" customHeight="1">
      <c r="A123" s="101">
        <f>C123*ID규칙_대사_그룹_단위+COUNTIF($C$4:C123,C123)</f>
        <v>1230262</v>
      </c>
      <c r="B123" s="100" t="s">
        <v>288</v>
      </c>
      <c r="C123" s="102">
        <f>INDEX(STUDENT!$A:$A,MATCH(B123,STUDENT!$B:$B,0))</f>
        <v>12302</v>
      </c>
      <c r="D123" s="101">
        <v>7</v>
      </c>
      <c r="E123" s="101">
        <v>27</v>
      </c>
      <c r="F123" s="101">
        <v>0</v>
      </c>
      <c r="G123" s="101" t="str">
        <f t="shared" si="4"/>
        <v>SPEECH_DESC_1230262</v>
      </c>
      <c r="H123" s="101" t="str">
        <f t="shared" si="5"/>
        <v>SPEECH_AUDIO_1230262</v>
      </c>
      <c r="I123" s="118" t="str">
        <f t="shared" si="6"/>
        <v>기념일</v>
      </c>
      <c r="J123" s="118" t="str">
        <f t="shared" si="7"/>
        <v>할로윈</v>
      </c>
    </row>
    <row r="124" spans="1:10" ht="13.8" customHeight="1">
      <c r="A124" s="101">
        <f>C124*ID규칙_대사_그룹_단위+COUNTIF($C$4:C124,C124)</f>
        <v>1230263</v>
      </c>
      <c r="B124" s="100" t="s">
        <v>288</v>
      </c>
      <c r="C124" s="102">
        <f>INDEX(STUDENT!$A:$A,MATCH(B124,STUDENT!$B:$B,0))</f>
        <v>12302</v>
      </c>
      <c r="D124" s="101">
        <v>7</v>
      </c>
      <c r="E124" s="101">
        <v>28</v>
      </c>
      <c r="F124" s="101">
        <v>0</v>
      </c>
      <c r="G124" s="101" t="str">
        <f t="shared" si="4"/>
        <v>SPEECH_DESC_1230263</v>
      </c>
      <c r="H124" s="101" t="str">
        <f t="shared" si="5"/>
        <v>SPEECH_AUDIO_1230263</v>
      </c>
      <c r="I124" s="118" t="str">
        <f t="shared" si="6"/>
        <v>기념일</v>
      </c>
      <c r="J124" s="118" t="str">
        <f t="shared" si="7"/>
        <v>크리스마스</v>
      </c>
    </row>
    <row r="125" spans="1:10" ht="13.8" customHeight="1">
      <c r="A125" s="101">
        <f>C125*ID규칙_대사_그룹_단위+COUNTIF($C$4:C125,C125)</f>
        <v>1230264</v>
      </c>
      <c r="B125" s="100" t="s">
        <v>288</v>
      </c>
      <c r="C125" s="102">
        <f>INDEX(STUDENT!$A:$A,MATCH(B125,STUDENT!$B:$B,0))</f>
        <v>12302</v>
      </c>
      <c r="D125" s="101">
        <v>7</v>
      </c>
      <c r="E125" s="101">
        <v>29</v>
      </c>
      <c r="F125" s="101">
        <v>0</v>
      </c>
      <c r="G125" s="101" t="str">
        <f t="shared" si="4"/>
        <v>SPEECH_DESC_1230264</v>
      </c>
      <c r="H125" s="101" t="str">
        <f t="shared" si="5"/>
        <v>SPEECH_AUDIO_1230264</v>
      </c>
      <c r="I125" s="118" t="str">
        <f t="shared" si="6"/>
        <v>기념일</v>
      </c>
      <c r="J125" s="118" t="str">
        <f t="shared" si="7"/>
        <v>신년</v>
      </c>
    </row>
    <row r="126" spans="1:10" ht="13.8" customHeight="1">
      <c r="A126" s="101">
        <f>C126*ID규칙_대사_그룹_단위+COUNTIF($C$4:C126,C126)</f>
        <v>1120301</v>
      </c>
      <c r="B126" s="100" t="s">
        <v>290</v>
      </c>
      <c r="C126" s="102">
        <f>INDEX(STUDENT!$A:$A,MATCH(B126,STUDENT!$B:$B,0))</f>
        <v>11203</v>
      </c>
      <c r="D126" s="101">
        <v>1</v>
      </c>
      <c r="E126" s="101">
        <v>1</v>
      </c>
      <c r="F126" s="101">
        <v>0</v>
      </c>
      <c r="G126" s="101" t="str">
        <f t="shared" si="4"/>
        <v>SPEECH_DESC_1120301</v>
      </c>
      <c r="H126" s="101" t="str">
        <f t="shared" si="5"/>
        <v>SPEECH_AUDIO_1120301</v>
      </c>
      <c r="I126" s="118" t="str">
        <f t="shared" si="6"/>
        <v>일상</v>
      </c>
      <c r="J126" s="118" t="str">
        <f t="shared" si="7"/>
        <v>입수</v>
      </c>
    </row>
    <row r="127" spans="1:10" ht="13.8" customHeight="1">
      <c r="A127" s="101">
        <f>C127*ID규칙_대사_그룹_단위+COUNTIF($C$4:C127,C127)</f>
        <v>1120302</v>
      </c>
      <c r="B127" s="100" t="s">
        <v>290</v>
      </c>
      <c r="C127" s="102">
        <f>INDEX(STUDENT!$A:$A,MATCH(B127,STUDENT!$B:$B,0))</f>
        <v>11203</v>
      </c>
      <c r="D127" s="101">
        <v>1</v>
      </c>
      <c r="E127" s="101">
        <v>2</v>
      </c>
      <c r="F127" s="101">
        <v>1</v>
      </c>
      <c r="G127" s="101" t="str">
        <f t="shared" si="4"/>
        <v>SPEECH_DESC_1120302</v>
      </c>
      <c r="H127" s="101" t="str">
        <f t="shared" si="5"/>
        <v>SPEECH_AUDIO_1120302</v>
      </c>
      <c r="I127" s="118" t="str">
        <f t="shared" si="6"/>
        <v>일상</v>
      </c>
      <c r="J127" s="118" t="str">
        <f t="shared" si="7"/>
        <v>로비 방문 1</v>
      </c>
    </row>
    <row r="128" spans="1:10" ht="13.8" customHeight="1">
      <c r="A128" s="101">
        <f>C128*ID규칙_대사_그룹_단위+COUNTIF($C$4:C128,C128)</f>
        <v>1120303</v>
      </c>
      <c r="B128" s="100" t="s">
        <v>290</v>
      </c>
      <c r="C128" s="102">
        <f>INDEX(STUDENT!$A:$A,MATCH(B128,STUDENT!$B:$B,0))</f>
        <v>11203</v>
      </c>
      <c r="D128" s="101">
        <v>1</v>
      </c>
      <c r="E128" s="101">
        <v>2</v>
      </c>
      <c r="F128" s="101">
        <v>2</v>
      </c>
      <c r="G128" s="101" t="str">
        <f t="shared" si="4"/>
        <v>SPEECH_DESC_1120303</v>
      </c>
      <c r="H128" s="101" t="str">
        <f t="shared" si="5"/>
        <v>SPEECH_AUDIO_1120303</v>
      </c>
      <c r="I128" s="118" t="str">
        <f t="shared" si="6"/>
        <v>일상</v>
      </c>
      <c r="J128" s="118" t="str">
        <f t="shared" si="7"/>
        <v>로비 방문 2</v>
      </c>
    </row>
    <row r="129" spans="1:10" ht="13.8" customHeight="1">
      <c r="A129" s="101">
        <f>C129*ID규칙_대사_그룹_단위+COUNTIF($C$4:C129,C129)</f>
        <v>1120304</v>
      </c>
      <c r="B129" s="100" t="s">
        <v>290</v>
      </c>
      <c r="C129" s="102">
        <f>INDEX(STUDENT!$A:$A,MATCH(B129,STUDENT!$B:$B,0))</f>
        <v>11203</v>
      </c>
      <c r="D129" s="101">
        <v>1</v>
      </c>
      <c r="E129" s="101">
        <v>3</v>
      </c>
      <c r="F129" s="101">
        <v>1</v>
      </c>
      <c r="G129" s="101" t="str">
        <f t="shared" si="4"/>
        <v>SPEECH_DESC_1120304</v>
      </c>
      <c r="H129" s="101" t="str">
        <f t="shared" si="5"/>
        <v>SPEECH_AUDIO_1120304</v>
      </c>
      <c r="I129" s="118" t="str">
        <f t="shared" si="6"/>
        <v>일상</v>
      </c>
      <c r="J129" s="118" t="str">
        <f t="shared" si="7"/>
        <v>잡담 1</v>
      </c>
    </row>
    <row r="130" spans="1:10" ht="13.8" customHeight="1">
      <c r="A130" s="101">
        <f>C130*ID규칙_대사_그룹_단위+COUNTIF($C$4:C130,C130)</f>
        <v>1120305</v>
      </c>
      <c r="B130" s="100" t="s">
        <v>290</v>
      </c>
      <c r="C130" s="102">
        <f>INDEX(STUDENT!$A:$A,MATCH(B130,STUDENT!$B:$B,0))</f>
        <v>11203</v>
      </c>
      <c r="D130" s="101">
        <v>1</v>
      </c>
      <c r="E130" s="101">
        <v>3</v>
      </c>
      <c r="F130" s="101">
        <v>2</v>
      </c>
      <c r="G130" s="101" t="str">
        <f t="shared" si="4"/>
        <v>SPEECH_DESC_1120305</v>
      </c>
      <c r="H130" s="101" t="str">
        <f t="shared" si="5"/>
        <v>SPEECH_AUDIO_1120305</v>
      </c>
      <c r="I130" s="118" t="str">
        <f t="shared" si="6"/>
        <v>일상</v>
      </c>
      <c r="J130" s="118" t="str">
        <f t="shared" si="7"/>
        <v>잡담 2</v>
      </c>
    </row>
    <row r="131" spans="1:10" ht="13.8" customHeight="1">
      <c r="A131" s="101">
        <f>C131*ID규칙_대사_그룹_단위+COUNTIF($C$4:C131,C131)</f>
        <v>1120306</v>
      </c>
      <c r="B131" s="100" t="s">
        <v>290</v>
      </c>
      <c r="C131" s="102">
        <f>INDEX(STUDENT!$A:$A,MATCH(B131,STUDENT!$B:$B,0))</f>
        <v>11203</v>
      </c>
      <c r="D131" s="101">
        <v>1</v>
      </c>
      <c r="E131" s="101">
        <v>3</v>
      </c>
      <c r="F131" s="101">
        <v>3</v>
      </c>
      <c r="G131" s="101" t="str">
        <f t="shared" si="4"/>
        <v>SPEECH_DESC_1120306</v>
      </c>
      <c r="H131" s="101" t="str">
        <f t="shared" si="5"/>
        <v>SPEECH_AUDIO_1120306</v>
      </c>
      <c r="I131" s="118" t="str">
        <f t="shared" si="6"/>
        <v>일상</v>
      </c>
      <c r="J131" s="118" t="str">
        <f t="shared" si="7"/>
        <v>잡담 3</v>
      </c>
    </row>
    <row r="132" spans="1:10" ht="13.8" customHeight="1">
      <c r="A132" s="101">
        <f>C132*ID규칙_대사_그룹_단위+COUNTIF($C$4:C132,C132)</f>
        <v>1120307</v>
      </c>
      <c r="B132" s="100" t="s">
        <v>290</v>
      </c>
      <c r="C132" s="102">
        <f>INDEX(STUDENT!$A:$A,MATCH(B132,STUDENT!$B:$B,0))</f>
        <v>11203</v>
      </c>
      <c r="D132" s="101">
        <v>1</v>
      </c>
      <c r="E132" s="101">
        <v>3</v>
      </c>
      <c r="F132" s="101">
        <v>4</v>
      </c>
      <c r="G132" s="101" t="str">
        <f t="shared" ref="G132:G195" si="8">"SPEECH_DESC_"&amp;A132</f>
        <v>SPEECH_DESC_1120307</v>
      </c>
      <c r="H132" s="101" t="str">
        <f t="shared" ref="H132:H195" si="9">"SPEECH_AUDIO_"&amp;A132</f>
        <v>SPEECH_AUDIO_1120307</v>
      </c>
      <c r="I132" s="118" t="str">
        <f t="shared" ref="I132:I195" si="10">VLOOKUP(D132,SPEECH_MAIN_TYPE,2,0)</f>
        <v>일상</v>
      </c>
      <c r="J132" s="118" t="str">
        <f t="shared" ref="J132:J195" si="11">VLOOKUP(E132,SPEECH_SUB_TYPE,2,0)&amp;IF(F132=0,""," "&amp;F132)</f>
        <v>잡담 4</v>
      </c>
    </row>
    <row r="133" spans="1:10" ht="13.8" customHeight="1">
      <c r="A133" s="101">
        <f>C133*ID규칙_대사_그룹_단위+COUNTIF($C$4:C133,C133)</f>
        <v>1120308</v>
      </c>
      <c r="B133" s="100" t="s">
        <v>290</v>
      </c>
      <c r="C133" s="102">
        <f>INDEX(STUDENT!$A:$A,MATCH(B133,STUDENT!$B:$B,0))</f>
        <v>11203</v>
      </c>
      <c r="D133" s="101">
        <v>2</v>
      </c>
      <c r="E133" s="101">
        <v>4</v>
      </c>
      <c r="F133" s="101">
        <v>1</v>
      </c>
      <c r="G133" s="101" t="str">
        <f t="shared" si="8"/>
        <v>SPEECH_DESC_1120308</v>
      </c>
      <c r="H133" s="101" t="str">
        <f t="shared" si="9"/>
        <v>SPEECH_AUDIO_1120308</v>
      </c>
      <c r="I133" s="118" t="str">
        <f t="shared" si="10"/>
        <v>배치</v>
      </c>
      <c r="J133" s="118" t="str">
        <f t="shared" si="11"/>
        <v>편성 1</v>
      </c>
    </row>
    <row r="134" spans="1:10" ht="13.8" customHeight="1">
      <c r="A134" s="101">
        <f>C134*ID규칙_대사_그룹_단위+COUNTIF($C$4:C134,C134)</f>
        <v>1120309</v>
      </c>
      <c r="B134" s="100" t="s">
        <v>290</v>
      </c>
      <c r="C134" s="102">
        <f>INDEX(STUDENT!$A:$A,MATCH(B134,STUDENT!$B:$B,0))</f>
        <v>11203</v>
      </c>
      <c r="D134" s="101">
        <v>2</v>
      </c>
      <c r="E134" s="101">
        <v>4</v>
      </c>
      <c r="F134" s="101">
        <v>2</v>
      </c>
      <c r="G134" s="101" t="str">
        <f t="shared" si="8"/>
        <v>SPEECH_DESC_1120309</v>
      </c>
      <c r="H134" s="101" t="str">
        <f t="shared" si="9"/>
        <v>SPEECH_AUDIO_1120309</v>
      </c>
      <c r="I134" s="118" t="str">
        <f t="shared" si="10"/>
        <v>배치</v>
      </c>
      <c r="J134" s="118" t="str">
        <f t="shared" si="11"/>
        <v>편성 2</v>
      </c>
    </row>
    <row r="135" spans="1:10" ht="13.8" customHeight="1">
      <c r="A135" s="101">
        <f>C135*ID규칙_대사_그룹_단위+COUNTIF($C$4:C135,C135)</f>
        <v>1120310</v>
      </c>
      <c r="B135" s="100" t="s">
        <v>290</v>
      </c>
      <c r="C135" s="102">
        <f>INDEX(STUDENT!$A:$A,MATCH(B135,STUDENT!$B:$B,0))</f>
        <v>11203</v>
      </c>
      <c r="D135" s="101">
        <v>2</v>
      </c>
      <c r="E135" s="101">
        <v>4</v>
      </c>
      <c r="F135" s="101">
        <v>3</v>
      </c>
      <c r="G135" s="101" t="str">
        <f t="shared" si="8"/>
        <v>SPEECH_DESC_1120310</v>
      </c>
      <c r="H135" s="101" t="str">
        <f t="shared" si="9"/>
        <v>SPEECH_AUDIO_1120310</v>
      </c>
      <c r="I135" s="118" t="str">
        <f t="shared" si="10"/>
        <v>배치</v>
      </c>
      <c r="J135" s="118" t="str">
        <f t="shared" si="11"/>
        <v>편성 3</v>
      </c>
    </row>
    <row r="136" spans="1:10" ht="13.8" customHeight="1">
      <c r="A136" s="101">
        <f>C136*ID규칙_대사_그룹_단위+COUNTIF($C$4:C136,C136)</f>
        <v>1120311</v>
      </c>
      <c r="B136" s="100" t="s">
        <v>290</v>
      </c>
      <c r="C136" s="102">
        <f>INDEX(STUDENT!$A:$A,MATCH(B136,STUDENT!$B:$B,0))</f>
        <v>11203</v>
      </c>
      <c r="D136" s="101">
        <v>2</v>
      </c>
      <c r="E136" s="101">
        <v>5</v>
      </c>
      <c r="F136" s="101">
        <v>1</v>
      </c>
      <c r="G136" s="101" t="str">
        <f t="shared" si="8"/>
        <v>SPEECH_DESC_1120311</v>
      </c>
      <c r="H136" s="101" t="str">
        <f t="shared" si="9"/>
        <v>SPEECH_AUDIO_1120311</v>
      </c>
      <c r="I136" s="118" t="str">
        <f t="shared" si="10"/>
        <v>배치</v>
      </c>
      <c r="J136" s="118" t="str">
        <f t="shared" si="11"/>
        <v>출격 1</v>
      </c>
    </row>
    <row r="137" spans="1:10" ht="13.8" customHeight="1">
      <c r="A137" s="101">
        <f>C137*ID규칙_대사_그룹_단위+COUNTIF($C$4:C137,C137)</f>
        <v>1120312</v>
      </c>
      <c r="B137" s="100" t="s">
        <v>290</v>
      </c>
      <c r="C137" s="102">
        <f>INDEX(STUDENT!$A:$A,MATCH(B137,STUDENT!$B:$B,0))</f>
        <v>11203</v>
      </c>
      <c r="D137" s="101">
        <v>2</v>
      </c>
      <c r="E137" s="101">
        <v>5</v>
      </c>
      <c r="F137" s="101">
        <v>2</v>
      </c>
      <c r="G137" s="101" t="str">
        <f t="shared" si="8"/>
        <v>SPEECH_DESC_1120312</v>
      </c>
      <c r="H137" s="101" t="str">
        <f t="shared" si="9"/>
        <v>SPEECH_AUDIO_1120312</v>
      </c>
      <c r="I137" s="118" t="str">
        <f t="shared" si="10"/>
        <v>배치</v>
      </c>
      <c r="J137" s="118" t="str">
        <f t="shared" si="11"/>
        <v>출격 2</v>
      </c>
    </row>
    <row r="138" spans="1:10" ht="13.8" customHeight="1">
      <c r="A138" s="101">
        <f>C138*ID규칙_대사_그룹_단위+COUNTIF($C$4:C138,C138)</f>
        <v>1120313</v>
      </c>
      <c r="B138" s="100" t="s">
        <v>290</v>
      </c>
      <c r="C138" s="102">
        <f>INDEX(STUDENT!$A:$A,MATCH(B138,STUDENT!$B:$B,0))</f>
        <v>11203</v>
      </c>
      <c r="D138" s="101">
        <v>3</v>
      </c>
      <c r="E138" s="101">
        <v>6</v>
      </c>
      <c r="F138" s="101">
        <v>1</v>
      </c>
      <c r="G138" s="101" t="str">
        <f t="shared" si="8"/>
        <v>SPEECH_DESC_1120313</v>
      </c>
      <c r="H138" s="101" t="str">
        <f t="shared" si="9"/>
        <v>SPEECH_AUDIO_1120313</v>
      </c>
      <c r="I138" s="118" t="str">
        <f t="shared" si="10"/>
        <v>전투</v>
      </c>
      <c r="J138" s="118" t="str">
        <f t="shared" si="11"/>
        <v>전투개시 1</v>
      </c>
    </row>
    <row r="139" spans="1:10" ht="13.8" customHeight="1">
      <c r="A139" s="101">
        <f>C139*ID규칙_대사_그룹_단위+COUNTIF($C$4:C139,C139)</f>
        <v>1120314</v>
      </c>
      <c r="B139" s="100" t="s">
        <v>290</v>
      </c>
      <c r="C139" s="102">
        <f>INDEX(STUDENT!$A:$A,MATCH(B139,STUDENT!$B:$B,0))</f>
        <v>11203</v>
      </c>
      <c r="D139" s="101">
        <v>3</v>
      </c>
      <c r="E139" s="101">
        <v>6</v>
      </c>
      <c r="F139" s="101">
        <v>2</v>
      </c>
      <c r="G139" s="101" t="str">
        <f t="shared" si="8"/>
        <v>SPEECH_DESC_1120314</v>
      </c>
      <c r="H139" s="101" t="str">
        <f t="shared" si="9"/>
        <v>SPEECH_AUDIO_1120314</v>
      </c>
      <c r="I139" s="118" t="str">
        <f t="shared" si="10"/>
        <v>전투</v>
      </c>
      <c r="J139" s="118" t="str">
        <f t="shared" si="11"/>
        <v>전투개시 2</v>
      </c>
    </row>
    <row r="140" spans="1:10" ht="13.8" customHeight="1">
      <c r="A140" s="101">
        <f>C140*ID규칙_대사_그룹_단위+COUNTIF($C$4:C140,C140)</f>
        <v>1120315</v>
      </c>
      <c r="B140" s="100" t="s">
        <v>290</v>
      </c>
      <c r="C140" s="102">
        <f>INDEX(STUDENT!$A:$A,MATCH(B140,STUDENT!$B:$B,0))</f>
        <v>11203</v>
      </c>
      <c r="D140" s="101">
        <v>3</v>
      </c>
      <c r="E140" s="101">
        <v>11</v>
      </c>
      <c r="F140" s="101">
        <v>0</v>
      </c>
      <c r="G140" s="101" t="str">
        <f t="shared" si="8"/>
        <v>SPEECH_DESC_1120315</v>
      </c>
      <c r="H140" s="101" t="str">
        <f t="shared" si="9"/>
        <v>SPEECH_AUDIO_1120315</v>
      </c>
      <c r="I140" s="118" t="str">
        <f t="shared" si="10"/>
        <v>전투</v>
      </c>
      <c r="J140" s="118" t="str">
        <f t="shared" si="11"/>
        <v>회복</v>
      </c>
    </row>
    <row r="141" spans="1:10" ht="13.8" customHeight="1">
      <c r="A141" s="101">
        <f>C141*ID규칙_대사_그룹_단위+COUNTIF($C$4:C141,C141)</f>
        <v>1120316</v>
      </c>
      <c r="B141" s="100" t="s">
        <v>290</v>
      </c>
      <c r="C141" s="102">
        <f>INDEX(STUDENT!$A:$A,MATCH(B141,STUDENT!$B:$B,0))</f>
        <v>11203</v>
      </c>
      <c r="D141" s="101">
        <v>3</v>
      </c>
      <c r="E141" s="101">
        <v>14</v>
      </c>
      <c r="F141" s="101">
        <v>1</v>
      </c>
      <c r="G141" s="101" t="str">
        <f t="shared" si="8"/>
        <v>SPEECH_DESC_1120316</v>
      </c>
      <c r="H141" s="101" t="str">
        <f t="shared" si="9"/>
        <v>SPEECH_AUDIO_1120316</v>
      </c>
      <c r="I141" s="118" t="str">
        <f t="shared" si="10"/>
        <v>전투</v>
      </c>
      <c r="J141" s="118" t="str">
        <f t="shared" si="11"/>
        <v>EX 스킬 컷인 1</v>
      </c>
    </row>
    <row r="142" spans="1:10" ht="13.8" customHeight="1">
      <c r="A142" s="101">
        <f>C142*ID규칙_대사_그룹_단위+COUNTIF($C$4:C142,C142)</f>
        <v>1120317</v>
      </c>
      <c r="B142" s="100" t="s">
        <v>290</v>
      </c>
      <c r="C142" s="102">
        <f>INDEX(STUDENT!$A:$A,MATCH(B142,STUDENT!$B:$B,0))</f>
        <v>11203</v>
      </c>
      <c r="D142" s="101">
        <v>3</v>
      </c>
      <c r="E142" s="101">
        <v>14</v>
      </c>
      <c r="F142" s="101">
        <v>2</v>
      </c>
      <c r="G142" s="101" t="str">
        <f t="shared" si="8"/>
        <v>SPEECH_DESC_1120317</v>
      </c>
      <c r="H142" s="101" t="str">
        <f t="shared" si="9"/>
        <v>SPEECH_AUDIO_1120317</v>
      </c>
      <c r="I142" s="118" t="str">
        <f t="shared" si="10"/>
        <v>전투</v>
      </c>
      <c r="J142" s="118" t="str">
        <f t="shared" si="11"/>
        <v>EX 스킬 컷인 2</v>
      </c>
    </row>
    <row r="143" spans="1:10" ht="13.8" customHeight="1">
      <c r="A143" s="101">
        <f>C143*ID규칙_대사_그룹_단위+COUNTIF($C$4:C143,C143)</f>
        <v>1120318</v>
      </c>
      <c r="B143" s="100" t="s">
        <v>290</v>
      </c>
      <c r="C143" s="102">
        <f>INDEX(STUDENT!$A:$A,MATCH(B143,STUDENT!$B:$B,0))</f>
        <v>11203</v>
      </c>
      <c r="D143" s="101">
        <v>3</v>
      </c>
      <c r="E143" s="101">
        <v>14</v>
      </c>
      <c r="F143" s="101">
        <v>3</v>
      </c>
      <c r="G143" s="101" t="str">
        <f t="shared" si="8"/>
        <v>SPEECH_DESC_1120318</v>
      </c>
      <c r="H143" s="101" t="str">
        <f t="shared" si="9"/>
        <v>SPEECH_AUDIO_1120318</v>
      </c>
      <c r="I143" s="118" t="str">
        <f t="shared" si="10"/>
        <v>전투</v>
      </c>
      <c r="J143" s="118" t="str">
        <f t="shared" si="11"/>
        <v>EX 스킬 컷인 3</v>
      </c>
    </row>
    <row r="144" spans="1:10" ht="13.8" customHeight="1">
      <c r="A144" s="101">
        <f>C144*ID규칙_대사_그룹_단위+COUNTIF($C$4:C144,C144)</f>
        <v>1120319</v>
      </c>
      <c r="B144" s="100" t="s">
        <v>290</v>
      </c>
      <c r="C144" s="102">
        <f>INDEX(STUDENT!$A:$A,MATCH(B144,STUDENT!$B:$B,0))</f>
        <v>11203</v>
      </c>
      <c r="D144" s="101">
        <v>3</v>
      </c>
      <c r="E144" s="101">
        <v>15</v>
      </c>
      <c r="F144" s="101">
        <v>1</v>
      </c>
      <c r="G144" s="101" t="str">
        <f t="shared" si="8"/>
        <v>SPEECH_DESC_1120319</v>
      </c>
      <c r="H144" s="101" t="str">
        <f t="shared" si="9"/>
        <v>SPEECH_AUDIO_1120319</v>
      </c>
      <c r="I144" s="118" t="str">
        <f t="shared" si="10"/>
        <v>전투</v>
      </c>
      <c r="J144" s="118" t="str">
        <f t="shared" si="11"/>
        <v>EX 스킬 1</v>
      </c>
    </row>
    <row r="145" spans="1:10" ht="13.8" customHeight="1">
      <c r="A145" s="101">
        <f>C145*ID규칙_대사_그룹_단위+COUNTIF($C$4:C145,C145)</f>
        <v>1120320</v>
      </c>
      <c r="B145" s="100" t="s">
        <v>290</v>
      </c>
      <c r="C145" s="102">
        <f>INDEX(STUDENT!$A:$A,MATCH(B145,STUDENT!$B:$B,0))</f>
        <v>11203</v>
      </c>
      <c r="D145" s="101">
        <v>3</v>
      </c>
      <c r="E145" s="101">
        <v>15</v>
      </c>
      <c r="F145" s="101">
        <v>2</v>
      </c>
      <c r="G145" s="101" t="str">
        <f t="shared" si="8"/>
        <v>SPEECH_DESC_1120320</v>
      </c>
      <c r="H145" s="101" t="str">
        <f t="shared" si="9"/>
        <v>SPEECH_AUDIO_1120320</v>
      </c>
      <c r="I145" s="118" t="str">
        <f t="shared" si="10"/>
        <v>전투</v>
      </c>
      <c r="J145" s="118" t="str">
        <f t="shared" si="11"/>
        <v>EX 스킬 2</v>
      </c>
    </row>
    <row r="146" spans="1:10" ht="13.8" customHeight="1">
      <c r="A146" s="101">
        <f>C146*ID규칙_대사_그룹_단위+COUNTIF($C$4:C146,C146)</f>
        <v>1120321</v>
      </c>
      <c r="B146" s="100" t="s">
        <v>290</v>
      </c>
      <c r="C146" s="102">
        <f>INDEX(STUDENT!$A:$A,MATCH(B146,STUDENT!$B:$B,0))</f>
        <v>11203</v>
      </c>
      <c r="D146" s="101">
        <v>3</v>
      </c>
      <c r="E146" s="101">
        <v>15</v>
      </c>
      <c r="F146" s="101">
        <v>3</v>
      </c>
      <c r="G146" s="101" t="str">
        <f t="shared" si="8"/>
        <v>SPEECH_DESC_1120321</v>
      </c>
      <c r="H146" s="101" t="str">
        <f t="shared" si="9"/>
        <v>SPEECH_AUDIO_1120321</v>
      </c>
      <c r="I146" s="118" t="str">
        <f t="shared" si="10"/>
        <v>전투</v>
      </c>
      <c r="J146" s="118" t="str">
        <f t="shared" si="11"/>
        <v>EX 스킬 3</v>
      </c>
    </row>
    <row r="147" spans="1:10" ht="13.8" customHeight="1">
      <c r="A147" s="101">
        <f>C147*ID규칙_대사_그룹_단위+COUNTIF($C$4:C147,C147)</f>
        <v>1120322</v>
      </c>
      <c r="B147" s="100" t="s">
        <v>290</v>
      </c>
      <c r="C147" s="102">
        <f>INDEX(STUDENT!$A:$A,MATCH(B147,STUDENT!$B:$B,0))</f>
        <v>11203</v>
      </c>
      <c r="D147" s="101">
        <v>3</v>
      </c>
      <c r="E147" s="101">
        <v>16</v>
      </c>
      <c r="F147" s="101">
        <v>1</v>
      </c>
      <c r="G147" s="101" t="str">
        <f t="shared" si="8"/>
        <v>SPEECH_DESC_1120322</v>
      </c>
      <c r="H147" s="101" t="str">
        <f t="shared" si="9"/>
        <v>SPEECH_AUDIO_1120322</v>
      </c>
      <c r="I147" s="118" t="str">
        <f t="shared" si="10"/>
        <v>전투</v>
      </c>
      <c r="J147" s="118" t="str">
        <f t="shared" si="11"/>
        <v>승리 1</v>
      </c>
    </row>
    <row r="148" spans="1:10" ht="13.8" customHeight="1">
      <c r="A148" s="101">
        <f>C148*ID규칙_대사_그룹_단위+COUNTIF($C$4:C148,C148)</f>
        <v>1120323</v>
      </c>
      <c r="B148" s="100" t="s">
        <v>290</v>
      </c>
      <c r="C148" s="102">
        <f>INDEX(STUDENT!$A:$A,MATCH(B148,STUDENT!$B:$B,0))</f>
        <v>11203</v>
      </c>
      <c r="D148" s="101">
        <v>3</v>
      </c>
      <c r="E148" s="101">
        <v>16</v>
      </c>
      <c r="F148" s="101">
        <v>2</v>
      </c>
      <c r="G148" s="101" t="str">
        <f t="shared" si="8"/>
        <v>SPEECH_DESC_1120323</v>
      </c>
      <c r="H148" s="101" t="str">
        <f t="shared" si="9"/>
        <v>SPEECH_AUDIO_1120323</v>
      </c>
      <c r="I148" s="118" t="str">
        <f t="shared" si="10"/>
        <v>전투</v>
      </c>
      <c r="J148" s="118" t="str">
        <f t="shared" si="11"/>
        <v>승리 2</v>
      </c>
    </row>
    <row r="149" spans="1:10" ht="13.8" customHeight="1">
      <c r="A149" s="101">
        <f>C149*ID규칙_대사_그룹_단위+COUNTIF($C$4:C149,C149)</f>
        <v>1120324</v>
      </c>
      <c r="B149" s="100" t="s">
        <v>290</v>
      </c>
      <c r="C149" s="102">
        <f>INDEX(STUDENT!$A:$A,MATCH(B149,STUDENT!$B:$B,0))</f>
        <v>11203</v>
      </c>
      <c r="D149" s="101">
        <v>3</v>
      </c>
      <c r="E149" s="101">
        <v>17</v>
      </c>
      <c r="F149" s="101">
        <v>0</v>
      </c>
      <c r="G149" s="101" t="str">
        <f t="shared" si="8"/>
        <v>SPEECH_DESC_1120324</v>
      </c>
      <c r="H149" s="101" t="str">
        <f t="shared" si="9"/>
        <v>SPEECH_AUDIO_1120324</v>
      </c>
      <c r="I149" s="118" t="str">
        <f t="shared" si="10"/>
        <v>전투</v>
      </c>
      <c r="J149" s="118" t="str">
        <f t="shared" si="11"/>
        <v>철수</v>
      </c>
    </row>
    <row r="150" spans="1:10" ht="13.8" customHeight="1">
      <c r="A150" s="101">
        <f>C150*ID규칙_대사_그룹_단위+COUNTIF($C$4:C150,C150)</f>
        <v>1120325</v>
      </c>
      <c r="B150" s="100" t="s">
        <v>290</v>
      </c>
      <c r="C150" s="102">
        <f>INDEX(STUDENT!$A:$A,MATCH(B150,STUDENT!$B:$B,0))</f>
        <v>11203</v>
      </c>
      <c r="D150" s="101">
        <v>4</v>
      </c>
      <c r="E150" s="101">
        <v>18</v>
      </c>
      <c r="F150" s="101">
        <v>1</v>
      </c>
      <c r="G150" s="101" t="str">
        <f t="shared" si="8"/>
        <v>SPEECH_DESC_1120325</v>
      </c>
      <c r="H150" s="101" t="str">
        <f t="shared" si="9"/>
        <v>SPEECH_AUDIO_1120325</v>
      </c>
      <c r="I150" s="118" t="str">
        <f t="shared" si="10"/>
        <v>결과</v>
      </c>
      <c r="J150" s="118" t="str">
        <f t="shared" si="11"/>
        <v>임무 완료 1</v>
      </c>
    </row>
    <row r="151" spans="1:10" ht="13.8" customHeight="1">
      <c r="A151" s="101">
        <f>C151*ID규칙_대사_그룹_단위+COUNTIF($C$4:C151,C151)</f>
        <v>1120326</v>
      </c>
      <c r="B151" s="100" t="s">
        <v>290</v>
      </c>
      <c r="C151" s="102">
        <f>INDEX(STUDENT!$A:$A,MATCH(B151,STUDENT!$B:$B,0))</f>
        <v>11203</v>
      </c>
      <c r="D151" s="101">
        <v>4</v>
      </c>
      <c r="E151" s="101">
        <v>18</v>
      </c>
      <c r="F151" s="101">
        <v>2</v>
      </c>
      <c r="G151" s="101" t="str">
        <f t="shared" si="8"/>
        <v>SPEECH_DESC_1120326</v>
      </c>
      <c r="H151" s="101" t="str">
        <f t="shared" si="9"/>
        <v>SPEECH_AUDIO_1120326</v>
      </c>
      <c r="I151" s="118" t="str">
        <f t="shared" si="10"/>
        <v>결과</v>
      </c>
      <c r="J151" s="118" t="str">
        <f t="shared" si="11"/>
        <v>임무 완료 2</v>
      </c>
    </row>
    <row r="152" spans="1:10" ht="13.8" customHeight="1">
      <c r="A152" s="101">
        <f>C152*ID규칙_대사_그룹_단위+COUNTIF($C$4:C152,C152)</f>
        <v>1120327</v>
      </c>
      <c r="B152" s="100" t="s">
        <v>290</v>
      </c>
      <c r="C152" s="102">
        <f>INDEX(STUDENT!$A:$A,MATCH(B152,STUDENT!$B:$B,0))</f>
        <v>11203</v>
      </c>
      <c r="D152" s="101">
        <v>4</v>
      </c>
      <c r="E152" s="101">
        <v>19</v>
      </c>
      <c r="F152" s="101">
        <v>1</v>
      </c>
      <c r="G152" s="101" t="str">
        <f t="shared" si="8"/>
        <v>SPEECH_DESC_1120327</v>
      </c>
      <c r="H152" s="101" t="str">
        <f t="shared" si="9"/>
        <v>SPEECH_AUDIO_1120327</v>
      </c>
      <c r="I152" s="118" t="str">
        <f t="shared" si="10"/>
        <v>결과</v>
      </c>
      <c r="J152" s="118" t="str">
        <f t="shared" si="11"/>
        <v>임무 실패 1</v>
      </c>
    </row>
    <row r="153" spans="1:10" ht="13.8" customHeight="1">
      <c r="A153" s="101">
        <f>C153*ID규칙_대사_그룹_단위+COUNTIF($C$4:C153,C153)</f>
        <v>1120328</v>
      </c>
      <c r="B153" s="100" t="s">
        <v>290</v>
      </c>
      <c r="C153" s="102">
        <f>INDEX(STUDENT!$A:$A,MATCH(B153,STUDENT!$B:$B,0))</f>
        <v>11203</v>
      </c>
      <c r="D153" s="101">
        <v>4</v>
      </c>
      <c r="E153" s="101">
        <v>19</v>
      </c>
      <c r="F153" s="101">
        <v>2</v>
      </c>
      <c r="G153" s="101" t="str">
        <f t="shared" si="8"/>
        <v>SPEECH_DESC_1120328</v>
      </c>
      <c r="H153" s="101" t="str">
        <f t="shared" si="9"/>
        <v>SPEECH_AUDIO_1120328</v>
      </c>
      <c r="I153" s="118" t="str">
        <f t="shared" si="10"/>
        <v>결과</v>
      </c>
      <c r="J153" s="118" t="str">
        <f t="shared" si="11"/>
        <v>임무 실패 2</v>
      </c>
    </row>
    <row r="154" spans="1:10" ht="13.8" customHeight="1">
      <c r="A154" s="101">
        <f>C154*ID규칙_대사_그룹_단위+COUNTIF($C$4:C154,C154)</f>
        <v>1120329</v>
      </c>
      <c r="B154" s="100" t="s">
        <v>290</v>
      </c>
      <c r="C154" s="102">
        <f>INDEX(STUDENT!$A:$A,MATCH(B154,STUDENT!$B:$B,0))</f>
        <v>11203</v>
      </c>
      <c r="D154" s="101">
        <v>5</v>
      </c>
      <c r="E154" s="101">
        <v>20</v>
      </c>
      <c r="F154" s="101">
        <v>1</v>
      </c>
      <c r="G154" s="101" t="str">
        <f t="shared" si="8"/>
        <v>SPEECH_DESC_1120329</v>
      </c>
      <c r="H154" s="101" t="str">
        <f t="shared" si="9"/>
        <v>SPEECH_AUDIO_1120329</v>
      </c>
      <c r="I154" s="118" t="str">
        <f t="shared" si="10"/>
        <v>기타</v>
      </c>
      <c r="J154" s="118" t="str">
        <f t="shared" si="11"/>
        <v>강화 1</v>
      </c>
    </row>
    <row r="155" spans="1:10" ht="13.8" customHeight="1">
      <c r="A155" s="101">
        <f>C155*ID규칙_대사_그룹_단위+COUNTIF($C$4:C155,C155)</f>
        <v>1120330</v>
      </c>
      <c r="B155" s="100" t="s">
        <v>290</v>
      </c>
      <c r="C155" s="102">
        <f>INDEX(STUDENT!$A:$A,MATCH(B155,STUDENT!$B:$B,0))</f>
        <v>11203</v>
      </c>
      <c r="D155" s="101">
        <v>5</v>
      </c>
      <c r="E155" s="101">
        <v>20</v>
      </c>
      <c r="F155" s="101">
        <v>2</v>
      </c>
      <c r="G155" s="101" t="str">
        <f t="shared" si="8"/>
        <v>SPEECH_DESC_1120330</v>
      </c>
      <c r="H155" s="101" t="str">
        <f t="shared" si="9"/>
        <v>SPEECH_AUDIO_1120330</v>
      </c>
      <c r="I155" s="118" t="str">
        <f t="shared" si="10"/>
        <v>기타</v>
      </c>
      <c r="J155" s="118" t="str">
        <f t="shared" si="11"/>
        <v>강화 2</v>
      </c>
    </row>
    <row r="156" spans="1:10" ht="13.8" customHeight="1">
      <c r="A156" s="101">
        <f>C156*ID규칙_대사_그룹_단위+COUNTIF($C$4:C156,C156)</f>
        <v>1120331</v>
      </c>
      <c r="B156" s="100" t="s">
        <v>290</v>
      </c>
      <c r="C156" s="102">
        <f>INDEX(STUDENT!$A:$A,MATCH(B156,STUDENT!$B:$B,0))</f>
        <v>11203</v>
      </c>
      <c r="D156" s="101">
        <v>5</v>
      </c>
      <c r="E156" s="101">
        <v>20</v>
      </c>
      <c r="F156" s="101">
        <v>3</v>
      </c>
      <c r="G156" s="101" t="str">
        <f t="shared" si="8"/>
        <v>SPEECH_DESC_1120331</v>
      </c>
      <c r="H156" s="101" t="str">
        <f t="shared" si="9"/>
        <v>SPEECH_AUDIO_1120331</v>
      </c>
      <c r="I156" s="118" t="str">
        <f t="shared" si="10"/>
        <v>기타</v>
      </c>
      <c r="J156" s="118" t="str">
        <f t="shared" si="11"/>
        <v>강화 3</v>
      </c>
    </row>
    <row r="157" spans="1:10" ht="13.8" customHeight="1">
      <c r="A157" s="101">
        <f>C157*ID규칙_대사_그룹_단위+COUNTIF($C$4:C157,C157)</f>
        <v>1120332</v>
      </c>
      <c r="B157" s="100" t="s">
        <v>290</v>
      </c>
      <c r="C157" s="102">
        <f>INDEX(STUDENT!$A:$A,MATCH(B157,STUDENT!$B:$B,0))</f>
        <v>11203</v>
      </c>
      <c r="D157" s="101">
        <v>5</v>
      </c>
      <c r="E157" s="101">
        <v>20</v>
      </c>
      <c r="F157" s="101">
        <v>4</v>
      </c>
      <c r="G157" s="101" t="str">
        <f t="shared" si="8"/>
        <v>SPEECH_DESC_1120332</v>
      </c>
      <c r="H157" s="101" t="str">
        <f t="shared" si="9"/>
        <v>SPEECH_AUDIO_1120332</v>
      </c>
      <c r="I157" s="118" t="str">
        <f t="shared" si="10"/>
        <v>기타</v>
      </c>
      <c r="J157" s="118" t="str">
        <f t="shared" si="11"/>
        <v>강화 4</v>
      </c>
    </row>
    <row r="158" spans="1:10" ht="13.8" customHeight="1">
      <c r="A158" s="101">
        <f>C158*ID규칙_대사_그룹_단위+COUNTIF($C$4:C158,C158)</f>
        <v>1120333</v>
      </c>
      <c r="B158" s="100" t="s">
        <v>290</v>
      </c>
      <c r="C158" s="102">
        <f>INDEX(STUDENT!$A:$A,MATCH(B158,STUDENT!$B:$B,0))</f>
        <v>11203</v>
      </c>
      <c r="D158" s="101">
        <v>5</v>
      </c>
      <c r="E158" s="101">
        <v>21</v>
      </c>
      <c r="F158" s="101">
        <v>0</v>
      </c>
      <c r="G158" s="101" t="str">
        <f t="shared" si="8"/>
        <v>SPEECH_DESC_1120333</v>
      </c>
      <c r="H158" s="101" t="str">
        <f t="shared" si="9"/>
        <v>SPEECH_AUDIO_1120333</v>
      </c>
      <c r="I158" s="118" t="str">
        <f t="shared" si="10"/>
        <v>기타</v>
      </c>
      <c r="J158" s="118" t="str">
        <f t="shared" si="11"/>
        <v>고유무기 장착</v>
      </c>
    </row>
    <row r="159" spans="1:10" ht="13.8" customHeight="1">
      <c r="A159" s="101">
        <f>C159*ID규칙_대사_그룹_단위+COUNTIF($C$4:C159,C159)</f>
        <v>1120334</v>
      </c>
      <c r="B159" s="100" t="s">
        <v>290</v>
      </c>
      <c r="C159" s="102">
        <f>INDEX(STUDENT!$A:$A,MATCH(B159,STUDENT!$B:$B,0))</f>
        <v>11203</v>
      </c>
      <c r="D159" s="101">
        <v>5</v>
      </c>
      <c r="E159" s="101">
        <v>22</v>
      </c>
      <c r="F159" s="101">
        <v>1</v>
      </c>
      <c r="G159" s="101" t="str">
        <f t="shared" si="8"/>
        <v>SPEECH_DESC_1120334</v>
      </c>
      <c r="H159" s="101" t="str">
        <f t="shared" si="9"/>
        <v>SPEECH_AUDIO_1120334</v>
      </c>
      <c r="I159" s="118" t="str">
        <f t="shared" si="10"/>
        <v>기타</v>
      </c>
      <c r="J159" s="118" t="str">
        <f t="shared" si="11"/>
        <v>카페 1</v>
      </c>
    </row>
    <row r="160" spans="1:10" ht="13.8" customHeight="1">
      <c r="A160" s="101">
        <f>C160*ID규칙_대사_그룹_단위+COUNTIF($C$4:C160,C160)</f>
        <v>1120335</v>
      </c>
      <c r="B160" s="100" t="s">
        <v>290</v>
      </c>
      <c r="C160" s="102">
        <f>INDEX(STUDENT!$A:$A,MATCH(B160,STUDENT!$B:$B,0))</f>
        <v>11203</v>
      </c>
      <c r="D160" s="101">
        <v>5</v>
      </c>
      <c r="E160" s="101">
        <v>22</v>
      </c>
      <c r="F160" s="101">
        <v>2</v>
      </c>
      <c r="G160" s="101" t="str">
        <f t="shared" si="8"/>
        <v>SPEECH_DESC_1120335</v>
      </c>
      <c r="H160" s="101" t="str">
        <f t="shared" si="9"/>
        <v>SPEECH_AUDIO_1120335</v>
      </c>
      <c r="I160" s="118" t="str">
        <f t="shared" si="10"/>
        <v>기타</v>
      </c>
      <c r="J160" s="118" t="str">
        <f t="shared" si="11"/>
        <v>카페 2</v>
      </c>
    </row>
    <row r="161" spans="1:10" ht="13.8" customHeight="1">
      <c r="A161" s="101">
        <f>C161*ID규칙_대사_그룹_단위+COUNTIF($C$4:C161,C161)</f>
        <v>1120336</v>
      </c>
      <c r="B161" s="100" t="s">
        <v>290</v>
      </c>
      <c r="C161" s="102">
        <f>INDEX(STUDENT!$A:$A,MATCH(B161,STUDENT!$B:$B,0))</f>
        <v>11203</v>
      </c>
      <c r="D161" s="101">
        <v>5</v>
      </c>
      <c r="E161" s="101">
        <v>22</v>
      </c>
      <c r="F161" s="101">
        <v>3</v>
      </c>
      <c r="G161" s="101" t="str">
        <f t="shared" si="8"/>
        <v>SPEECH_DESC_1120336</v>
      </c>
      <c r="H161" s="101" t="str">
        <f t="shared" si="9"/>
        <v>SPEECH_AUDIO_1120336</v>
      </c>
      <c r="I161" s="118" t="str">
        <f t="shared" si="10"/>
        <v>기타</v>
      </c>
      <c r="J161" s="118" t="str">
        <f t="shared" si="11"/>
        <v>카페 3</v>
      </c>
    </row>
    <row r="162" spans="1:10" ht="13.8" customHeight="1">
      <c r="A162" s="101">
        <f>C162*ID규칙_대사_그룹_단위+COUNTIF($C$4:C162,C162)</f>
        <v>1120337</v>
      </c>
      <c r="B162" s="100" t="s">
        <v>290</v>
      </c>
      <c r="C162" s="102">
        <f>INDEX(STUDENT!$A:$A,MATCH(B162,STUDENT!$B:$B,0))</f>
        <v>11203</v>
      </c>
      <c r="D162" s="101">
        <v>5</v>
      </c>
      <c r="E162" s="101">
        <v>22</v>
      </c>
      <c r="F162" s="101">
        <v>4</v>
      </c>
      <c r="G162" s="101" t="str">
        <f t="shared" si="8"/>
        <v>SPEECH_DESC_1120337</v>
      </c>
      <c r="H162" s="101" t="str">
        <f t="shared" si="9"/>
        <v>SPEECH_AUDIO_1120337</v>
      </c>
      <c r="I162" s="118" t="str">
        <f t="shared" si="10"/>
        <v>기타</v>
      </c>
      <c r="J162" s="118" t="str">
        <f t="shared" si="11"/>
        <v>카페 4</v>
      </c>
    </row>
    <row r="163" spans="1:10" ht="13.8" customHeight="1">
      <c r="A163" s="101">
        <f>C163*ID규칙_대사_그룹_단위+COUNTIF($C$4:C163,C163)</f>
        <v>1120338</v>
      </c>
      <c r="B163" s="100" t="s">
        <v>290</v>
      </c>
      <c r="C163" s="102">
        <f>INDEX(STUDENT!$A:$A,MATCH(B163,STUDENT!$B:$B,0))</f>
        <v>11203</v>
      </c>
      <c r="D163" s="101">
        <v>5</v>
      </c>
      <c r="E163" s="101">
        <v>22</v>
      </c>
      <c r="F163" s="101">
        <v>5</v>
      </c>
      <c r="G163" s="101" t="str">
        <f t="shared" si="8"/>
        <v>SPEECH_DESC_1120338</v>
      </c>
      <c r="H163" s="101" t="str">
        <f t="shared" si="9"/>
        <v>SPEECH_AUDIO_1120338</v>
      </c>
      <c r="I163" s="118" t="str">
        <f t="shared" si="10"/>
        <v>기타</v>
      </c>
      <c r="J163" s="118" t="str">
        <f t="shared" si="11"/>
        <v>카페 5</v>
      </c>
    </row>
    <row r="164" spans="1:10" ht="13.8" customHeight="1">
      <c r="A164" s="101">
        <f>C164*ID규칙_대사_그룹_단위+COUNTIF($C$4:C164,C164)</f>
        <v>1120339</v>
      </c>
      <c r="B164" s="100" t="s">
        <v>290</v>
      </c>
      <c r="C164" s="102">
        <f>INDEX(STUDENT!$A:$A,MATCH(B164,STUDENT!$B:$B,0))</f>
        <v>11203</v>
      </c>
      <c r="D164" s="101">
        <v>5</v>
      </c>
      <c r="E164" s="101">
        <v>23</v>
      </c>
      <c r="F164" s="101">
        <v>1</v>
      </c>
      <c r="G164" s="101" t="str">
        <f t="shared" si="8"/>
        <v>SPEECH_DESC_1120339</v>
      </c>
      <c r="H164" s="101" t="str">
        <f t="shared" si="9"/>
        <v>SPEECH_AUDIO_1120339</v>
      </c>
      <c r="I164" s="118" t="str">
        <f t="shared" si="10"/>
        <v>기타</v>
      </c>
      <c r="J164" s="118" t="str">
        <f t="shared" si="11"/>
        <v>인연 랭크 업 1</v>
      </c>
    </row>
    <row r="165" spans="1:10" ht="13.8" customHeight="1">
      <c r="A165" s="101">
        <f>C165*ID규칙_대사_그룹_단위+COUNTIF($C$4:C165,C165)</f>
        <v>1120340</v>
      </c>
      <c r="B165" s="100" t="s">
        <v>290</v>
      </c>
      <c r="C165" s="102">
        <f>INDEX(STUDENT!$A:$A,MATCH(B165,STUDENT!$B:$B,0))</f>
        <v>11203</v>
      </c>
      <c r="D165" s="101">
        <v>5</v>
      </c>
      <c r="E165" s="101">
        <v>23</v>
      </c>
      <c r="F165" s="101">
        <v>2</v>
      </c>
      <c r="G165" s="101" t="str">
        <f t="shared" si="8"/>
        <v>SPEECH_DESC_1120340</v>
      </c>
      <c r="H165" s="101" t="str">
        <f t="shared" si="9"/>
        <v>SPEECH_AUDIO_1120340</v>
      </c>
      <c r="I165" s="118" t="str">
        <f t="shared" si="10"/>
        <v>기타</v>
      </c>
      <c r="J165" s="118" t="str">
        <f t="shared" si="11"/>
        <v>인연 랭크 업 2</v>
      </c>
    </row>
    <row r="166" spans="1:10" ht="13.8" customHeight="1">
      <c r="A166" s="101">
        <f>C166*ID규칙_대사_그룹_단위+COUNTIF($C$4:C166,C166)</f>
        <v>1120341</v>
      </c>
      <c r="B166" s="100" t="s">
        <v>290</v>
      </c>
      <c r="C166" s="102">
        <f>INDEX(STUDENT!$A:$A,MATCH(B166,STUDENT!$B:$B,0))</f>
        <v>11203</v>
      </c>
      <c r="D166" s="101">
        <v>5</v>
      </c>
      <c r="E166" s="101">
        <v>23</v>
      </c>
      <c r="F166" s="101">
        <v>3</v>
      </c>
      <c r="G166" s="101" t="str">
        <f t="shared" si="8"/>
        <v>SPEECH_DESC_1120341</v>
      </c>
      <c r="H166" s="101" t="str">
        <f t="shared" si="9"/>
        <v>SPEECH_AUDIO_1120341</v>
      </c>
      <c r="I166" s="118" t="str">
        <f t="shared" si="10"/>
        <v>기타</v>
      </c>
      <c r="J166" s="118" t="str">
        <f t="shared" si="11"/>
        <v>인연 랭크 업 3</v>
      </c>
    </row>
    <row r="167" spans="1:10" ht="13.8" customHeight="1">
      <c r="A167" s="101">
        <f>C167*ID규칙_대사_그룹_단위+COUNTIF($C$4:C167,C167)</f>
        <v>1120342</v>
      </c>
      <c r="B167" s="100" t="s">
        <v>290</v>
      </c>
      <c r="C167" s="102">
        <f>INDEX(STUDENT!$A:$A,MATCH(B167,STUDENT!$B:$B,0))</f>
        <v>11203</v>
      </c>
      <c r="D167" s="101">
        <v>5</v>
      </c>
      <c r="E167" s="101">
        <v>23</v>
      </c>
      <c r="F167" s="101">
        <v>4</v>
      </c>
      <c r="G167" s="101" t="str">
        <f t="shared" si="8"/>
        <v>SPEECH_DESC_1120342</v>
      </c>
      <c r="H167" s="101" t="str">
        <f t="shared" si="9"/>
        <v>SPEECH_AUDIO_1120342</v>
      </c>
      <c r="I167" s="118" t="str">
        <f t="shared" si="10"/>
        <v>기타</v>
      </c>
      <c r="J167" s="118" t="str">
        <f t="shared" si="11"/>
        <v>인연 랭크 업 4</v>
      </c>
    </row>
    <row r="168" spans="1:10" ht="13.8" customHeight="1">
      <c r="A168" s="101">
        <f>C168*ID규칙_대사_그룹_단위+COUNTIF($C$4:C168,C168)</f>
        <v>1120343</v>
      </c>
      <c r="B168" s="100" t="s">
        <v>290</v>
      </c>
      <c r="C168" s="102">
        <f>INDEX(STUDENT!$A:$A,MATCH(B168,STUDENT!$B:$B,0))</f>
        <v>11203</v>
      </c>
      <c r="D168" s="101">
        <v>6</v>
      </c>
      <c r="E168" s="101">
        <v>24</v>
      </c>
      <c r="F168" s="101">
        <v>1</v>
      </c>
      <c r="G168" s="101" t="str">
        <f t="shared" si="8"/>
        <v>SPEECH_DESC_1120343</v>
      </c>
      <c r="H168" s="101" t="str">
        <f t="shared" si="9"/>
        <v>SPEECH_AUDIO_1120343</v>
      </c>
      <c r="I168" s="118" t="str">
        <f t="shared" si="10"/>
        <v>메모리얼</v>
      </c>
      <c r="J168" s="118" t="str">
        <f t="shared" si="11"/>
        <v>메모리얼 로비 1</v>
      </c>
    </row>
    <row r="169" spans="1:10" ht="13.8" customHeight="1">
      <c r="A169" s="101">
        <f>C169*ID규칙_대사_그룹_단위+COUNTIF($C$4:C169,C169)</f>
        <v>1120344</v>
      </c>
      <c r="B169" s="100" t="s">
        <v>290</v>
      </c>
      <c r="C169" s="102">
        <f>INDEX(STUDENT!$A:$A,MATCH(B169,STUDENT!$B:$B,0))</f>
        <v>11203</v>
      </c>
      <c r="D169" s="101">
        <v>6</v>
      </c>
      <c r="E169" s="101">
        <v>24</v>
      </c>
      <c r="F169" s="101">
        <v>2</v>
      </c>
      <c r="G169" s="101" t="str">
        <f t="shared" si="8"/>
        <v>SPEECH_DESC_1120344</v>
      </c>
      <c r="H169" s="101" t="str">
        <f t="shared" si="9"/>
        <v>SPEECH_AUDIO_1120344</v>
      </c>
      <c r="I169" s="118" t="str">
        <f t="shared" si="10"/>
        <v>메모리얼</v>
      </c>
      <c r="J169" s="118" t="str">
        <f t="shared" si="11"/>
        <v>메모리얼 로비 2</v>
      </c>
    </row>
    <row r="170" spans="1:10" ht="13.8" customHeight="1">
      <c r="A170" s="101">
        <f>C170*ID규칙_대사_그룹_단위+COUNTIF($C$4:C170,C170)</f>
        <v>1120345</v>
      </c>
      <c r="B170" s="100" t="s">
        <v>290</v>
      </c>
      <c r="C170" s="102">
        <f>INDEX(STUDENT!$A:$A,MATCH(B170,STUDENT!$B:$B,0))</f>
        <v>11203</v>
      </c>
      <c r="D170" s="101">
        <v>6</v>
      </c>
      <c r="E170" s="101">
        <v>24</v>
      </c>
      <c r="F170" s="101">
        <v>3</v>
      </c>
      <c r="G170" s="101" t="str">
        <f t="shared" si="8"/>
        <v>SPEECH_DESC_1120345</v>
      </c>
      <c r="H170" s="101" t="str">
        <f t="shared" si="9"/>
        <v>SPEECH_AUDIO_1120345</v>
      </c>
      <c r="I170" s="118" t="str">
        <f t="shared" si="10"/>
        <v>메모리얼</v>
      </c>
      <c r="J170" s="118" t="str">
        <f t="shared" si="11"/>
        <v>메모리얼 로비 3</v>
      </c>
    </row>
    <row r="171" spans="1:10" ht="13.8" customHeight="1">
      <c r="A171" s="101">
        <f>C171*ID규칙_대사_그룹_단위+COUNTIF($C$4:C171,C171)</f>
        <v>1120346</v>
      </c>
      <c r="B171" s="100" t="s">
        <v>290</v>
      </c>
      <c r="C171" s="102">
        <f>INDEX(STUDENT!$A:$A,MATCH(B171,STUDENT!$B:$B,0))</f>
        <v>11203</v>
      </c>
      <c r="D171" s="101">
        <v>6</v>
      </c>
      <c r="E171" s="101">
        <v>24</v>
      </c>
      <c r="F171" s="101">
        <v>4</v>
      </c>
      <c r="G171" s="101" t="str">
        <f t="shared" si="8"/>
        <v>SPEECH_DESC_1120346</v>
      </c>
      <c r="H171" s="101" t="str">
        <f t="shared" si="9"/>
        <v>SPEECH_AUDIO_1120346</v>
      </c>
      <c r="I171" s="118" t="str">
        <f t="shared" si="10"/>
        <v>메모리얼</v>
      </c>
      <c r="J171" s="118" t="str">
        <f t="shared" si="11"/>
        <v>메모리얼 로비 4</v>
      </c>
    </row>
    <row r="172" spans="1:10" ht="13.8" customHeight="1">
      <c r="A172" s="101">
        <f>C172*ID규칙_대사_그룹_단위+COUNTIF($C$4:C172,C172)</f>
        <v>1120347</v>
      </c>
      <c r="B172" s="100" t="s">
        <v>290</v>
      </c>
      <c r="C172" s="102">
        <f>INDEX(STUDENT!$A:$A,MATCH(B172,STUDENT!$B:$B,0))</f>
        <v>11203</v>
      </c>
      <c r="D172" s="101">
        <v>6</v>
      </c>
      <c r="E172" s="101">
        <v>24</v>
      </c>
      <c r="F172" s="101">
        <v>5</v>
      </c>
      <c r="G172" s="101" t="str">
        <f t="shared" si="8"/>
        <v>SPEECH_DESC_1120347</v>
      </c>
      <c r="H172" s="101" t="str">
        <f t="shared" si="9"/>
        <v>SPEECH_AUDIO_1120347</v>
      </c>
      <c r="I172" s="118" t="str">
        <f t="shared" si="10"/>
        <v>메모리얼</v>
      </c>
      <c r="J172" s="118" t="str">
        <f t="shared" si="11"/>
        <v>메모리얼 로비 5</v>
      </c>
    </row>
    <row r="173" spans="1:10" ht="13.8" customHeight="1">
      <c r="A173" s="101">
        <f>C173*ID규칙_대사_그룹_단위+COUNTIF($C$4:C173,C173)</f>
        <v>1120348</v>
      </c>
      <c r="B173" s="100" t="s">
        <v>290</v>
      </c>
      <c r="C173" s="102">
        <f>INDEX(STUDENT!$A:$A,MATCH(B173,STUDENT!$B:$B,0))</f>
        <v>11203</v>
      </c>
      <c r="D173" s="101">
        <v>6</v>
      </c>
      <c r="E173" s="101">
        <v>24</v>
      </c>
      <c r="F173" s="101">
        <v>6</v>
      </c>
      <c r="G173" s="101" t="str">
        <f t="shared" si="8"/>
        <v>SPEECH_DESC_1120348</v>
      </c>
      <c r="H173" s="101" t="str">
        <f t="shared" si="9"/>
        <v>SPEECH_AUDIO_1120348</v>
      </c>
      <c r="I173" s="118" t="str">
        <f t="shared" si="10"/>
        <v>메모리얼</v>
      </c>
      <c r="J173" s="118" t="str">
        <f t="shared" si="11"/>
        <v>메모리얼 로비 6</v>
      </c>
    </row>
    <row r="174" spans="1:10" ht="13.8" customHeight="1">
      <c r="A174" s="101">
        <f>C174*ID규칙_대사_그룹_단위+COUNTIF($C$4:C174,C174)</f>
        <v>1120349</v>
      </c>
      <c r="B174" s="100" t="s">
        <v>290</v>
      </c>
      <c r="C174" s="102">
        <f>INDEX(STUDENT!$A:$A,MATCH(B174,STUDENT!$B:$B,0))</f>
        <v>11203</v>
      </c>
      <c r="D174" s="101">
        <v>7</v>
      </c>
      <c r="E174" s="101">
        <v>25</v>
      </c>
      <c r="F174" s="101">
        <v>0</v>
      </c>
      <c r="G174" s="101" t="str">
        <f t="shared" si="8"/>
        <v>SPEECH_DESC_1120349</v>
      </c>
      <c r="H174" s="101" t="str">
        <f t="shared" si="9"/>
        <v>SPEECH_AUDIO_1120349</v>
      </c>
      <c r="I174" s="118" t="str">
        <f t="shared" si="10"/>
        <v>기념일</v>
      </c>
      <c r="J174" s="118" t="str">
        <f t="shared" si="11"/>
        <v>생일</v>
      </c>
    </row>
    <row r="175" spans="1:10" ht="13.8" customHeight="1">
      <c r="A175" s="101">
        <f>C175*ID규칙_대사_그룹_단위+COUNTIF($C$4:C175,C175)</f>
        <v>1120350</v>
      </c>
      <c r="B175" s="100" t="s">
        <v>290</v>
      </c>
      <c r="C175" s="102">
        <f>INDEX(STUDENT!$A:$A,MATCH(B175,STUDENT!$B:$B,0))</f>
        <v>11203</v>
      </c>
      <c r="D175" s="101">
        <v>7</v>
      </c>
      <c r="E175" s="101">
        <v>26</v>
      </c>
      <c r="F175" s="101">
        <v>0</v>
      </c>
      <c r="G175" s="101" t="str">
        <f t="shared" si="8"/>
        <v>SPEECH_DESC_1120350</v>
      </c>
      <c r="H175" s="101" t="str">
        <f t="shared" si="9"/>
        <v>SPEECH_AUDIO_1120350</v>
      </c>
      <c r="I175" s="118" t="str">
        <f t="shared" si="10"/>
        <v>기념일</v>
      </c>
      <c r="J175" s="118" t="str">
        <f t="shared" si="11"/>
        <v>선생의 생일</v>
      </c>
    </row>
    <row r="176" spans="1:10" ht="13.8" customHeight="1">
      <c r="A176" s="101">
        <f>C176*ID규칙_대사_그룹_단위+COUNTIF($C$4:C176,C176)</f>
        <v>1120351</v>
      </c>
      <c r="B176" s="100" t="s">
        <v>290</v>
      </c>
      <c r="C176" s="102">
        <f>INDEX(STUDENT!$A:$A,MATCH(B176,STUDENT!$B:$B,0))</f>
        <v>11203</v>
      </c>
      <c r="D176" s="101">
        <v>7</v>
      </c>
      <c r="E176" s="101">
        <v>27</v>
      </c>
      <c r="F176" s="101">
        <v>0</v>
      </c>
      <c r="G176" s="101" t="str">
        <f t="shared" si="8"/>
        <v>SPEECH_DESC_1120351</v>
      </c>
      <c r="H176" s="101" t="str">
        <f t="shared" si="9"/>
        <v>SPEECH_AUDIO_1120351</v>
      </c>
      <c r="I176" s="118" t="str">
        <f t="shared" si="10"/>
        <v>기념일</v>
      </c>
      <c r="J176" s="118" t="str">
        <f t="shared" si="11"/>
        <v>할로윈</v>
      </c>
    </row>
    <row r="177" spans="1:10" ht="13.8" customHeight="1">
      <c r="A177" s="101">
        <f>C177*ID규칙_대사_그룹_단위+COUNTIF($C$4:C177,C177)</f>
        <v>1120352</v>
      </c>
      <c r="B177" s="100" t="s">
        <v>290</v>
      </c>
      <c r="C177" s="102">
        <f>INDEX(STUDENT!$A:$A,MATCH(B177,STUDENT!$B:$B,0))</f>
        <v>11203</v>
      </c>
      <c r="D177" s="101">
        <v>7</v>
      </c>
      <c r="E177" s="101">
        <v>28</v>
      </c>
      <c r="F177" s="101">
        <v>0</v>
      </c>
      <c r="G177" s="101" t="str">
        <f t="shared" si="8"/>
        <v>SPEECH_DESC_1120352</v>
      </c>
      <c r="H177" s="101" t="str">
        <f t="shared" si="9"/>
        <v>SPEECH_AUDIO_1120352</v>
      </c>
      <c r="I177" s="118" t="str">
        <f t="shared" si="10"/>
        <v>기념일</v>
      </c>
      <c r="J177" s="118" t="str">
        <f t="shared" si="11"/>
        <v>크리스마스</v>
      </c>
    </row>
    <row r="178" spans="1:10" ht="13.8" customHeight="1">
      <c r="A178" s="101">
        <f>C178*ID규칙_대사_그룹_단위+COUNTIF($C$4:C178,C178)</f>
        <v>1120353</v>
      </c>
      <c r="B178" s="100" t="s">
        <v>290</v>
      </c>
      <c r="C178" s="102">
        <f>INDEX(STUDENT!$A:$A,MATCH(B178,STUDENT!$B:$B,0))</f>
        <v>11203</v>
      </c>
      <c r="D178" s="101">
        <v>7</v>
      </c>
      <c r="E178" s="101">
        <v>29</v>
      </c>
      <c r="F178" s="101">
        <v>0</v>
      </c>
      <c r="G178" s="101" t="str">
        <f t="shared" si="8"/>
        <v>SPEECH_DESC_1120353</v>
      </c>
      <c r="H178" s="101" t="str">
        <f t="shared" si="9"/>
        <v>SPEECH_AUDIO_1120353</v>
      </c>
      <c r="I178" s="118" t="str">
        <f t="shared" si="10"/>
        <v>기념일</v>
      </c>
      <c r="J178" s="118" t="str">
        <f t="shared" si="11"/>
        <v>신년</v>
      </c>
    </row>
    <row r="179" spans="1:10" ht="13.8" customHeight="1">
      <c r="A179" s="101">
        <f>C179*ID규칙_대사_그룹_단위+COUNTIF($C$4:C179,C179)</f>
        <v>1120401</v>
      </c>
      <c r="B179" s="100" t="s">
        <v>292</v>
      </c>
      <c r="C179" s="102">
        <f>INDEX(STUDENT!$A:$A,MATCH(B179,STUDENT!$B:$B,0))</f>
        <v>11204</v>
      </c>
      <c r="D179" s="101">
        <v>1</v>
      </c>
      <c r="E179" s="101">
        <v>1</v>
      </c>
      <c r="F179" s="101">
        <v>0</v>
      </c>
      <c r="G179" s="101" t="str">
        <f t="shared" si="8"/>
        <v>SPEECH_DESC_1120401</v>
      </c>
      <c r="H179" s="101" t="str">
        <f t="shared" si="9"/>
        <v>SPEECH_AUDIO_1120401</v>
      </c>
      <c r="I179" s="118" t="str">
        <f t="shared" si="10"/>
        <v>일상</v>
      </c>
      <c r="J179" s="118" t="str">
        <f t="shared" si="11"/>
        <v>입수</v>
      </c>
    </row>
    <row r="180" spans="1:10" ht="13.8" customHeight="1">
      <c r="A180" s="101">
        <f>C180*ID규칙_대사_그룹_단위+COUNTIF($C$4:C180,C180)</f>
        <v>1120402</v>
      </c>
      <c r="B180" s="100" t="s">
        <v>292</v>
      </c>
      <c r="C180" s="102">
        <f>INDEX(STUDENT!$A:$A,MATCH(B180,STUDENT!$B:$B,0))</f>
        <v>11204</v>
      </c>
      <c r="D180" s="101">
        <v>1</v>
      </c>
      <c r="E180" s="101">
        <v>2</v>
      </c>
      <c r="F180" s="101">
        <v>1</v>
      </c>
      <c r="G180" s="101" t="str">
        <f t="shared" si="8"/>
        <v>SPEECH_DESC_1120402</v>
      </c>
      <c r="H180" s="101" t="str">
        <f t="shared" si="9"/>
        <v>SPEECH_AUDIO_1120402</v>
      </c>
      <c r="I180" s="118" t="str">
        <f t="shared" si="10"/>
        <v>일상</v>
      </c>
      <c r="J180" s="118" t="str">
        <f t="shared" si="11"/>
        <v>로비 방문 1</v>
      </c>
    </row>
    <row r="181" spans="1:10" ht="13.8" customHeight="1">
      <c r="A181" s="101">
        <f>C181*ID규칙_대사_그룹_단위+COUNTIF($C$4:C181,C181)</f>
        <v>1120403</v>
      </c>
      <c r="B181" s="100" t="s">
        <v>292</v>
      </c>
      <c r="C181" s="102">
        <f>INDEX(STUDENT!$A:$A,MATCH(B181,STUDENT!$B:$B,0))</f>
        <v>11204</v>
      </c>
      <c r="D181" s="101">
        <v>1</v>
      </c>
      <c r="E181" s="101">
        <v>2</v>
      </c>
      <c r="F181" s="101">
        <v>2</v>
      </c>
      <c r="G181" s="101" t="str">
        <f t="shared" si="8"/>
        <v>SPEECH_DESC_1120403</v>
      </c>
      <c r="H181" s="101" t="str">
        <f t="shared" si="9"/>
        <v>SPEECH_AUDIO_1120403</v>
      </c>
      <c r="I181" s="118" t="str">
        <f t="shared" si="10"/>
        <v>일상</v>
      </c>
      <c r="J181" s="118" t="str">
        <f t="shared" si="11"/>
        <v>로비 방문 2</v>
      </c>
    </row>
    <row r="182" spans="1:10" ht="13.8" customHeight="1">
      <c r="A182" s="101">
        <f>C182*ID규칙_대사_그룹_단위+COUNTIF($C$4:C182,C182)</f>
        <v>1120404</v>
      </c>
      <c r="B182" s="100" t="s">
        <v>292</v>
      </c>
      <c r="C182" s="102">
        <f>INDEX(STUDENT!$A:$A,MATCH(B182,STUDENT!$B:$B,0))</f>
        <v>11204</v>
      </c>
      <c r="D182" s="101">
        <v>1</v>
      </c>
      <c r="E182" s="101">
        <v>3</v>
      </c>
      <c r="F182" s="101">
        <v>1</v>
      </c>
      <c r="G182" s="101" t="str">
        <f t="shared" si="8"/>
        <v>SPEECH_DESC_1120404</v>
      </c>
      <c r="H182" s="101" t="str">
        <f t="shared" si="9"/>
        <v>SPEECH_AUDIO_1120404</v>
      </c>
      <c r="I182" s="118" t="str">
        <f t="shared" si="10"/>
        <v>일상</v>
      </c>
      <c r="J182" s="118" t="str">
        <f t="shared" si="11"/>
        <v>잡담 1</v>
      </c>
    </row>
    <row r="183" spans="1:10" ht="13.8" customHeight="1">
      <c r="A183" s="101">
        <f>C183*ID규칙_대사_그룹_단위+COUNTIF($C$4:C183,C183)</f>
        <v>1120405</v>
      </c>
      <c r="B183" s="100" t="s">
        <v>292</v>
      </c>
      <c r="C183" s="102">
        <f>INDEX(STUDENT!$A:$A,MATCH(B183,STUDENT!$B:$B,0))</f>
        <v>11204</v>
      </c>
      <c r="D183" s="101">
        <v>1</v>
      </c>
      <c r="E183" s="101">
        <v>3</v>
      </c>
      <c r="F183" s="101">
        <v>2</v>
      </c>
      <c r="G183" s="101" t="str">
        <f t="shared" si="8"/>
        <v>SPEECH_DESC_1120405</v>
      </c>
      <c r="H183" s="101" t="str">
        <f t="shared" si="9"/>
        <v>SPEECH_AUDIO_1120405</v>
      </c>
      <c r="I183" s="118" t="str">
        <f t="shared" si="10"/>
        <v>일상</v>
      </c>
      <c r="J183" s="118" t="str">
        <f t="shared" si="11"/>
        <v>잡담 2</v>
      </c>
    </row>
    <row r="184" spans="1:10" ht="13.8" customHeight="1">
      <c r="A184" s="101">
        <f>C184*ID규칙_대사_그룹_단위+COUNTIF($C$4:C184,C184)</f>
        <v>1120406</v>
      </c>
      <c r="B184" s="100" t="s">
        <v>292</v>
      </c>
      <c r="C184" s="102">
        <f>INDEX(STUDENT!$A:$A,MATCH(B184,STUDENT!$B:$B,0))</f>
        <v>11204</v>
      </c>
      <c r="D184" s="101">
        <v>1</v>
      </c>
      <c r="E184" s="101">
        <v>3</v>
      </c>
      <c r="F184" s="101">
        <v>3</v>
      </c>
      <c r="G184" s="101" t="str">
        <f t="shared" si="8"/>
        <v>SPEECH_DESC_1120406</v>
      </c>
      <c r="H184" s="101" t="str">
        <f t="shared" si="9"/>
        <v>SPEECH_AUDIO_1120406</v>
      </c>
      <c r="I184" s="118" t="str">
        <f t="shared" si="10"/>
        <v>일상</v>
      </c>
      <c r="J184" s="118" t="str">
        <f t="shared" si="11"/>
        <v>잡담 3</v>
      </c>
    </row>
    <row r="185" spans="1:10" ht="13.8" customHeight="1">
      <c r="A185" s="101">
        <f>C185*ID규칙_대사_그룹_단위+COUNTIF($C$4:C185,C185)</f>
        <v>1120407</v>
      </c>
      <c r="B185" s="100" t="s">
        <v>292</v>
      </c>
      <c r="C185" s="102">
        <f>INDEX(STUDENT!$A:$A,MATCH(B185,STUDENT!$B:$B,0))</f>
        <v>11204</v>
      </c>
      <c r="D185" s="101">
        <v>1</v>
      </c>
      <c r="E185" s="101">
        <v>3</v>
      </c>
      <c r="F185" s="101">
        <v>4</v>
      </c>
      <c r="G185" s="101" t="str">
        <f t="shared" si="8"/>
        <v>SPEECH_DESC_1120407</v>
      </c>
      <c r="H185" s="101" t="str">
        <f t="shared" si="9"/>
        <v>SPEECH_AUDIO_1120407</v>
      </c>
      <c r="I185" s="118" t="str">
        <f t="shared" si="10"/>
        <v>일상</v>
      </c>
      <c r="J185" s="118" t="str">
        <f t="shared" si="11"/>
        <v>잡담 4</v>
      </c>
    </row>
    <row r="186" spans="1:10" ht="13.8" customHeight="1">
      <c r="A186" s="101">
        <f>C186*ID규칙_대사_그룹_단위+COUNTIF($C$4:C186,C186)</f>
        <v>1120408</v>
      </c>
      <c r="B186" s="100" t="s">
        <v>292</v>
      </c>
      <c r="C186" s="102">
        <f>INDEX(STUDENT!$A:$A,MATCH(B186,STUDENT!$B:$B,0))</f>
        <v>11204</v>
      </c>
      <c r="D186" s="101">
        <v>2</v>
      </c>
      <c r="E186" s="101">
        <v>4</v>
      </c>
      <c r="F186" s="101">
        <v>1</v>
      </c>
      <c r="G186" s="101" t="str">
        <f t="shared" si="8"/>
        <v>SPEECH_DESC_1120408</v>
      </c>
      <c r="H186" s="101" t="str">
        <f t="shared" si="9"/>
        <v>SPEECH_AUDIO_1120408</v>
      </c>
      <c r="I186" s="118" t="str">
        <f t="shared" si="10"/>
        <v>배치</v>
      </c>
      <c r="J186" s="118" t="str">
        <f t="shared" si="11"/>
        <v>편성 1</v>
      </c>
    </row>
    <row r="187" spans="1:10" ht="13.8" customHeight="1">
      <c r="A187" s="101">
        <f>C187*ID규칙_대사_그룹_단위+COUNTIF($C$4:C187,C187)</f>
        <v>1120409</v>
      </c>
      <c r="B187" s="100" t="s">
        <v>292</v>
      </c>
      <c r="C187" s="102">
        <f>INDEX(STUDENT!$A:$A,MATCH(B187,STUDENT!$B:$B,0))</f>
        <v>11204</v>
      </c>
      <c r="D187" s="101">
        <v>2</v>
      </c>
      <c r="E187" s="101">
        <v>4</v>
      </c>
      <c r="F187" s="101">
        <v>2</v>
      </c>
      <c r="G187" s="101" t="str">
        <f t="shared" si="8"/>
        <v>SPEECH_DESC_1120409</v>
      </c>
      <c r="H187" s="101" t="str">
        <f t="shared" si="9"/>
        <v>SPEECH_AUDIO_1120409</v>
      </c>
      <c r="I187" s="118" t="str">
        <f t="shared" si="10"/>
        <v>배치</v>
      </c>
      <c r="J187" s="118" t="str">
        <f t="shared" si="11"/>
        <v>편성 2</v>
      </c>
    </row>
    <row r="188" spans="1:10" ht="13.8" customHeight="1">
      <c r="A188" s="101">
        <f>C188*ID규칙_대사_그룹_단위+COUNTIF($C$4:C188,C188)</f>
        <v>1120410</v>
      </c>
      <c r="B188" s="100" t="s">
        <v>292</v>
      </c>
      <c r="C188" s="102">
        <f>INDEX(STUDENT!$A:$A,MATCH(B188,STUDENT!$B:$B,0))</f>
        <v>11204</v>
      </c>
      <c r="D188" s="101">
        <v>2</v>
      </c>
      <c r="E188" s="101">
        <v>4</v>
      </c>
      <c r="F188" s="101">
        <v>3</v>
      </c>
      <c r="G188" s="101" t="str">
        <f t="shared" si="8"/>
        <v>SPEECH_DESC_1120410</v>
      </c>
      <c r="H188" s="101" t="str">
        <f t="shared" si="9"/>
        <v>SPEECH_AUDIO_1120410</v>
      </c>
      <c r="I188" s="118" t="str">
        <f t="shared" si="10"/>
        <v>배치</v>
      </c>
      <c r="J188" s="118" t="str">
        <f t="shared" si="11"/>
        <v>편성 3</v>
      </c>
    </row>
    <row r="189" spans="1:10" ht="13.8" customHeight="1">
      <c r="A189" s="101">
        <f>C189*ID규칙_대사_그룹_단위+COUNTIF($C$4:C189,C189)</f>
        <v>1120411</v>
      </c>
      <c r="B189" s="100" t="s">
        <v>292</v>
      </c>
      <c r="C189" s="102">
        <f>INDEX(STUDENT!$A:$A,MATCH(B189,STUDENT!$B:$B,0))</f>
        <v>11204</v>
      </c>
      <c r="D189" s="101">
        <v>2</v>
      </c>
      <c r="E189" s="101">
        <v>5</v>
      </c>
      <c r="F189" s="101">
        <v>1</v>
      </c>
      <c r="G189" s="101" t="str">
        <f t="shared" si="8"/>
        <v>SPEECH_DESC_1120411</v>
      </c>
      <c r="H189" s="101" t="str">
        <f t="shared" si="9"/>
        <v>SPEECH_AUDIO_1120411</v>
      </c>
      <c r="I189" s="118" t="str">
        <f t="shared" si="10"/>
        <v>배치</v>
      </c>
      <c r="J189" s="118" t="str">
        <f t="shared" si="11"/>
        <v>출격 1</v>
      </c>
    </row>
    <row r="190" spans="1:10" ht="13.8" customHeight="1">
      <c r="A190" s="101">
        <f>C190*ID규칙_대사_그룹_단위+COUNTIF($C$4:C190,C190)</f>
        <v>1120412</v>
      </c>
      <c r="B190" s="100" t="s">
        <v>292</v>
      </c>
      <c r="C190" s="102">
        <f>INDEX(STUDENT!$A:$A,MATCH(B190,STUDENT!$B:$B,0))</f>
        <v>11204</v>
      </c>
      <c r="D190" s="101">
        <v>2</v>
      </c>
      <c r="E190" s="101">
        <v>5</v>
      </c>
      <c r="F190" s="101">
        <v>2</v>
      </c>
      <c r="G190" s="101" t="str">
        <f t="shared" si="8"/>
        <v>SPEECH_DESC_1120412</v>
      </c>
      <c r="H190" s="101" t="str">
        <f t="shared" si="9"/>
        <v>SPEECH_AUDIO_1120412</v>
      </c>
      <c r="I190" s="118" t="str">
        <f t="shared" si="10"/>
        <v>배치</v>
      </c>
      <c r="J190" s="118" t="str">
        <f t="shared" si="11"/>
        <v>출격 2</v>
      </c>
    </row>
    <row r="191" spans="1:10" ht="13.8" customHeight="1">
      <c r="A191" s="101">
        <f>C191*ID규칙_대사_그룹_단위+COUNTIF($C$4:C191,C191)</f>
        <v>1120413</v>
      </c>
      <c r="B191" s="100" t="s">
        <v>292</v>
      </c>
      <c r="C191" s="102">
        <f>INDEX(STUDENT!$A:$A,MATCH(B191,STUDENT!$B:$B,0))</f>
        <v>11204</v>
      </c>
      <c r="D191" s="101">
        <v>3</v>
      </c>
      <c r="E191" s="101">
        <v>6</v>
      </c>
      <c r="F191" s="101">
        <v>1</v>
      </c>
      <c r="G191" s="101" t="str">
        <f t="shared" si="8"/>
        <v>SPEECH_DESC_1120413</v>
      </c>
      <c r="H191" s="101" t="str">
        <f t="shared" si="9"/>
        <v>SPEECH_AUDIO_1120413</v>
      </c>
      <c r="I191" s="118" t="str">
        <f t="shared" si="10"/>
        <v>전투</v>
      </c>
      <c r="J191" s="118" t="str">
        <f t="shared" si="11"/>
        <v>전투개시 1</v>
      </c>
    </row>
    <row r="192" spans="1:10" ht="13.8" customHeight="1">
      <c r="A192" s="101">
        <f>C192*ID규칙_대사_그룹_단위+COUNTIF($C$4:C192,C192)</f>
        <v>1120414</v>
      </c>
      <c r="B192" s="100" t="s">
        <v>292</v>
      </c>
      <c r="C192" s="102">
        <f>INDEX(STUDENT!$A:$A,MATCH(B192,STUDENT!$B:$B,0))</f>
        <v>11204</v>
      </c>
      <c r="D192" s="101">
        <v>3</v>
      </c>
      <c r="E192" s="101">
        <v>6</v>
      </c>
      <c r="F192" s="101">
        <v>2</v>
      </c>
      <c r="G192" s="101" t="str">
        <f t="shared" si="8"/>
        <v>SPEECH_DESC_1120414</v>
      </c>
      <c r="H192" s="101" t="str">
        <f t="shared" si="9"/>
        <v>SPEECH_AUDIO_1120414</v>
      </c>
      <c r="I192" s="118" t="str">
        <f t="shared" si="10"/>
        <v>전투</v>
      </c>
      <c r="J192" s="118" t="str">
        <f t="shared" si="11"/>
        <v>전투개시 2</v>
      </c>
    </row>
    <row r="193" spans="1:10" ht="13.8" customHeight="1">
      <c r="A193" s="101">
        <f>C193*ID규칙_대사_그룹_단위+COUNTIF($C$4:C193,C193)</f>
        <v>1120415</v>
      </c>
      <c r="B193" s="100" t="s">
        <v>292</v>
      </c>
      <c r="C193" s="102">
        <f>INDEX(STUDENT!$A:$A,MATCH(B193,STUDENT!$B:$B,0))</f>
        <v>11204</v>
      </c>
      <c r="D193" s="101">
        <v>3</v>
      </c>
      <c r="E193" s="101">
        <v>11</v>
      </c>
      <c r="F193" s="101">
        <v>0</v>
      </c>
      <c r="G193" s="101" t="str">
        <f t="shared" si="8"/>
        <v>SPEECH_DESC_1120415</v>
      </c>
      <c r="H193" s="101" t="str">
        <f t="shared" si="9"/>
        <v>SPEECH_AUDIO_1120415</v>
      </c>
      <c r="I193" s="118" t="str">
        <f t="shared" si="10"/>
        <v>전투</v>
      </c>
      <c r="J193" s="118" t="str">
        <f t="shared" si="11"/>
        <v>회복</v>
      </c>
    </row>
    <row r="194" spans="1:10" ht="13.8" customHeight="1">
      <c r="A194" s="101">
        <f>C194*ID규칙_대사_그룹_단위+COUNTIF($C$4:C194,C194)</f>
        <v>1120416</v>
      </c>
      <c r="B194" s="100" t="s">
        <v>292</v>
      </c>
      <c r="C194" s="102">
        <f>INDEX(STUDENT!$A:$A,MATCH(B194,STUDENT!$B:$B,0))</f>
        <v>11204</v>
      </c>
      <c r="D194" s="101">
        <v>3</v>
      </c>
      <c r="E194" s="101">
        <v>14</v>
      </c>
      <c r="F194" s="101">
        <v>1</v>
      </c>
      <c r="G194" s="101" t="str">
        <f t="shared" si="8"/>
        <v>SPEECH_DESC_1120416</v>
      </c>
      <c r="H194" s="101" t="str">
        <f t="shared" si="9"/>
        <v>SPEECH_AUDIO_1120416</v>
      </c>
      <c r="I194" s="118" t="str">
        <f t="shared" si="10"/>
        <v>전투</v>
      </c>
      <c r="J194" s="118" t="str">
        <f t="shared" si="11"/>
        <v>EX 스킬 컷인 1</v>
      </c>
    </row>
    <row r="195" spans="1:10" ht="13.8" customHeight="1">
      <c r="A195" s="101">
        <f>C195*ID규칙_대사_그룹_단위+COUNTIF($C$4:C195,C195)</f>
        <v>1120417</v>
      </c>
      <c r="B195" s="100" t="s">
        <v>292</v>
      </c>
      <c r="C195" s="102">
        <f>INDEX(STUDENT!$A:$A,MATCH(B195,STUDENT!$B:$B,0))</f>
        <v>11204</v>
      </c>
      <c r="D195" s="101">
        <v>3</v>
      </c>
      <c r="E195" s="101">
        <v>14</v>
      </c>
      <c r="F195" s="101">
        <v>2</v>
      </c>
      <c r="G195" s="101" t="str">
        <f t="shared" si="8"/>
        <v>SPEECH_DESC_1120417</v>
      </c>
      <c r="H195" s="101" t="str">
        <f t="shared" si="9"/>
        <v>SPEECH_AUDIO_1120417</v>
      </c>
      <c r="I195" s="118" t="str">
        <f t="shared" si="10"/>
        <v>전투</v>
      </c>
      <c r="J195" s="118" t="str">
        <f t="shared" si="11"/>
        <v>EX 스킬 컷인 2</v>
      </c>
    </row>
    <row r="196" spans="1:10" ht="13.8" customHeight="1">
      <c r="A196" s="101">
        <f>C196*ID규칙_대사_그룹_단위+COUNTIF($C$4:C196,C196)</f>
        <v>1120418</v>
      </c>
      <c r="B196" s="100" t="s">
        <v>292</v>
      </c>
      <c r="C196" s="102">
        <f>INDEX(STUDENT!$A:$A,MATCH(B196,STUDENT!$B:$B,0))</f>
        <v>11204</v>
      </c>
      <c r="D196" s="101">
        <v>3</v>
      </c>
      <c r="E196" s="101">
        <v>14</v>
      </c>
      <c r="F196" s="101">
        <v>3</v>
      </c>
      <c r="G196" s="101" t="str">
        <f t="shared" ref="G196:G259" si="12">"SPEECH_DESC_"&amp;A196</f>
        <v>SPEECH_DESC_1120418</v>
      </c>
      <c r="H196" s="101" t="str">
        <f t="shared" ref="H196:H259" si="13">"SPEECH_AUDIO_"&amp;A196</f>
        <v>SPEECH_AUDIO_1120418</v>
      </c>
      <c r="I196" s="118" t="str">
        <f t="shared" ref="I196:I259" si="14">VLOOKUP(D196,SPEECH_MAIN_TYPE,2,0)</f>
        <v>전투</v>
      </c>
      <c r="J196" s="118" t="str">
        <f t="shared" ref="J196:J259" si="15">VLOOKUP(E196,SPEECH_SUB_TYPE,2,0)&amp;IF(F196=0,""," "&amp;F196)</f>
        <v>EX 스킬 컷인 3</v>
      </c>
    </row>
    <row r="197" spans="1:10" ht="13.8" customHeight="1">
      <c r="A197" s="101">
        <f>C197*ID규칙_대사_그룹_단위+COUNTIF($C$4:C197,C197)</f>
        <v>1120419</v>
      </c>
      <c r="B197" s="100" t="s">
        <v>292</v>
      </c>
      <c r="C197" s="102">
        <f>INDEX(STUDENT!$A:$A,MATCH(B197,STUDENT!$B:$B,0))</f>
        <v>11204</v>
      </c>
      <c r="D197" s="101">
        <v>3</v>
      </c>
      <c r="E197" s="101">
        <v>15</v>
      </c>
      <c r="F197" s="101">
        <v>1</v>
      </c>
      <c r="G197" s="101" t="str">
        <f t="shared" si="12"/>
        <v>SPEECH_DESC_1120419</v>
      </c>
      <c r="H197" s="101" t="str">
        <f t="shared" si="13"/>
        <v>SPEECH_AUDIO_1120419</v>
      </c>
      <c r="I197" s="118" t="str">
        <f t="shared" si="14"/>
        <v>전투</v>
      </c>
      <c r="J197" s="118" t="str">
        <f t="shared" si="15"/>
        <v>EX 스킬 1</v>
      </c>
    </row>
    <row r="198" spans="1:10" ht="13.8" customHeight="1">
      <c r="A198" s="101">
        <f>C198*ID규칙_대사_그룹_단위+COUNTIF($C$4:C198,C198)</f>
        <v>1120420</v>
      </c>
      <c r="B198" s="100" t="s">
        <v>292</v>
      </c>
      <c r="C198" s="102">
        <f>INDEX(STUDENT!$A:$A,MATCH(B198,STUDENT!$B:$B,0))</f>
        <v>11204</v>
      </c>
      <c r="D198" s="101">
        <v>3</v>
      </c>
      <c r="E198" s="101">
        <v>15</v>
      </c>
      <c r="F198" s="101">
        <v>2</v>
      </c>
      <c r="G198" s="101" t="str">
        <f t="shared" si="12"/>
        <v>SPEECH_DESC_1120420</v>
      </c>
      <c r="H198" s="101" t="str">
        <f t="shared" si="13"/>
        <v>SPEECH_AUDIO_1120420</v>
      </c>
      <c r="I198" s="118" t="str">
        <f t="shared" si="14"/>
        <v>전투</v>
      </c>
      <c r="J198" s="118" t="str">
        <f t="shared" si="15"/>
        <v>EX 스킬 2</v>
      </c>
    </row>
    <row r="199" spans="1:10" ht="13.8" customHeight="1">
      <c r="A199" s="101">
        <f>C199*ID규칙_대사_그룹_단위+COUNTIF($C$4:C199,C199)</f>
        <v>1120421</v>
      </c>
      <c r="B199" s="100" t="s">
        <v>292</v>
      </c>
      <c r="C199" s="102">
        <f>INDEX(STUDENT!$A:$A,MATCH(B199,STUDENT!$B:$B,0))</f>
        <v>11204</v>
      </c>
      <c r="D199" s="101">
        <v>3</v>
      </c>
      <c r="E199" s="101">
        <v>15</v>
      </c>
      <c r="F199" s="101">
        <v>3</v>
      </c>
      <c r="G199" s="101" t="str">
        <f t="shared" si="12"/>
        <v>SPEECH_DESC_1120421</v>
      </c>
      <c r="H199" s="101" t="str">
        <f t="shared" si="13"/>
        <v>SPEECH_AUDIO_1120421</v>
      </c>
      <c r="I199" s="118" t="str">
        <f t="shared" si="14"/>
        <v>전투</v>
      </c>
      <c r="J199" s="118" t="str">
        <f t="shared" si="15"/>
        <v>EX 스킬 3</v>
      </c>
    </row>
    <row r="200" spans="1:10" ht="13.8" customHeight="1">
      <c r="A200" s="101">
        <f>C200*ID규칙_대사_그룹_단위+COUNTIF($C$4:C200,C200)</f>
        <v>1120422</v>
      </c>
      <c r="B200" s="100" t="s">
        <v>292</v>
      </c>
      <c r="C200" s="102">
        <f>INDEX(STUDENT!$A:$A,MATCH(B200,STUDENT!$B:$B,0))</f>
        <v>11204</v>
      </c>
      <c r="D200" s="101">
        <v>3</v>
      </c>
      <c r="E200" s="101">
        <v>16</v>
      </c>
      <c r="F200" s="101">
        <v>1</v>
      </c>
      <c r="G200" s="101" t="str">
        <f t="shared" si="12"/>
        <v>SPEECH_DESC_1120422</v>
      </c>
      <c r="H200" s="101" t="str">
        <f t="shared" si="13"/>
        <v>SPEECH_AUDIO_1120422</v>
      </c>
      <c r="I200" s="118" t="str">
        <f t="shared" si="14"/>
        <v>전투</v>
      </c>
      <c r="J200" s="118" t="str">
        <f t="shared" si="15"/>
        <v>승리 1</v>
      </c>
    </row>
    <row r="201" spans="1:10" ht="13.8" customHeight="1">
      <c r="A201" s="101">
        <f>C201*ID규칙_대사_그룹_단위+COUNTIF($C$4:C201,C201)</f>
        <v>1120423</v>
      </c>
      <c r="B201" s="100" t="s">
        <v>292</v>
      </c>
      <c r="C201" s="102">
        <f>INDEX(STUDENT!$A:$A,MATCH(B201,STUDENT!$B:$B,0))</f>
        <v>11204</v>
      </c>
      <c r="D201" s="101">
        <v>3</v>
      </c>
      <c r="E201" s="101">
        <v>16</v>
      </c>
      <c r="F201" s="101">
        <v>2</v>
      </c>
      <c r="G201" s="101" t="str">
        <f t="shared" si="12"/>
        <v>SPEECH_DESC_1120423</v>
      </c>
      <c r="H201" s="101" t="str">
        <f t="shared" si="13"/>
        <v>SPEECH_AUDIO_1120423</v>
      </c>
      <c r="I201" s="118" t="str">
        <f t="shared" si="14"/>
        <v>전투</v>
      </c>
      <c r="J201" s="118" t="str">
        <f t="shared" si="15"/>
        <v>승리 2</v>
      </c>
    </row>
    <row r="202" spans="1:10" ht="13.8" customHeight="1">
      <c r="A202" s="101">
        <f>C202*ID규칙_대사_그룹_단위+COUNTIF($C$4:C202,C202)</f>
        <v>1120424</v>
      </c>
      <c r="B202" s="100" t="s">
        <v>292</v>
      </c>
      <c r="C202" s="102">
        <f>INDEX(STUDENT!$A:$A,MATCH(B202,STUDENT!$B:$B,0))</f>
        <v>11204</v>
      </c>
      <c r="D202" s="101">
        <v>3</v>
      </c>
      <c r="E202" s="101">
        <v>17</v>
      </c>
      <c r="F202" s="101">
        <v>0</v>
      </c>
      <c r="G202" s="101" t="str">
        <f t="shared" si="12"/>
        <v>SPEECH_DESC_1120424</v>
      </c>
      <c r="H202" s="101" t="str">
        <f t="shared" si="13"/>
        <v>SPEECH_AUDIO_1120424</v>
      </c>
      <c r="I202" s="118" t="str">
        <f t="shared" si="14"/>
        <v>전투</v>
      </c>
      <c r="J202" s="118" t="str">
        <f t="shared" si="15"/>
        <v>철수</v>
      </c>
    </row>
    <row r="203" spans="1:10" ht="13.8" customHeight="1">
      <c r="A203" s="101">
        <f>C203*ID규칙_대사_그룹_단위+COUNTIF($C$4:C203,C203)</f>
        <v>1120425</v>
      </c>
      <c r="B203" s="100" t="s">
        <v>292</v>
      </c>
      <c r="C203" s="102">
        <f>INDEX(STUDENT!$A:$A,MATCH(B203,STUDENT!$B:$B,0))</f>
        <v>11204</v>
      </c>
      <c r="D203" s="101">
        <v>4</v>
      </c>
      <c r="E203" s="101">
        <v>18</v>
      </c>
      <c r="F203" s="101">
        <v>1</v>
      </c>
      <c r="G203" s="101" t="str">
        <f t="shared" si="12"/>
        <v>SPEECH_DESC_1120425</v>
      </c>
      <c r="H203" s="101" t="str">
        <f t="shared" si="13"/>
        <v>SPEECH_AUDIO_1120425</v>
      </c>
      <c r="I203" s="118" t="str">
        <f t="shared" si="14"/>
        <v>결과</v>
      </c>
      <c r="J203" s="118" t="str">
        <f t="shared" si="15"/>
        <v>임무 완료 1</v>
      </c>
    </row>
    <row r="204" spans="1:10" ht="13.8" customHeight="1">
      <c r="A204" s="101">
        <f>C204*ID규칙_대사_그룹_단위+COUNTIF($C$4:C204,C204)</f>
        <v>1120426</v>
      </c>
      <c r="B204" s="100" t="s">
        <v>292</v>
      </c>
      <c r="C204" s="102">
        <f>INDEX(STUDENT!$A:$A,MATCH(B204,STUDENT!$B:$B,0))</f>
        <v>11204</v>
      </c>
      <c r="D204" s="101">
        <v>4</v>
      </c>
      <c r="E204" s="101">
        <v>18</v>
      </c>
      <c r="F204" s="101">
        <v>2</v>
      </c>
      <c r="G204" s="101" t="str">
        <f t="shared" si="12"/>
        <v>SPEECH_DESC_1120426</v>
      </c>
      <c r="H204" s="101" t="str">
        <f t="shared" si="13"/>
        <v>SPEECH_AUDIO_1120426</v>
      </c>
      <c r="I204" s="118" t="str">
        <f t="shared" si="14"/>
        <v>결과</v>
      </c>
      <c r="J204" s="118" t="str">
        <f t="shared" si="15"/>
        <v>임무 완료 2</v>
      </c>
    </row>
    <row r="205" spans="1:10" ht="13.8" customHeight="1">
      <c r="A205" s="101">
        <f>C205*ID규칙_대사_그룹_단위+COUNTIF($C$4:C205,C205)</f>
        <v>1120427</v>
      </c>
      <c r="B205" s="100" t="s">
        <v>292</v>
      </c>
      <c r="C205" s="102">
        <f>INDEX(STUDENT!$A:$A,MATCH(B205,STUDENT!$B:$B,0))</f>
        <v>11204</v>
      </c>
      <c r="D205" s="101">
        <v>4</v>
      </c>
      <c r="E205" s="101">
        <v>19</v>
      </c>
      <c r="F205" s="101">
        <v>1</v>
      </c>
      <c r="G205" s="101" t="str">
        <f t="shared" si="12"/>
        <v>SPEECH_DESC_1120427</v>
      </c>
      <c r="H205" s="101" t="str">
        <f t="shared" si="13"/>
        <v>SPEECH_AUDIO_1120427</v>
      </c>
      <c r="I205" s="118" t="str">
        <f t="shared" si="14"/>
        <v>결과</v>
      </c>
      <c r="J205" s="118" t="str">
        <f t="shared" si="15"/>
        <v>임무 실패 1</v>
      </c>
    </row>
    <row r="206" spans="1:10" ht="13.8" customHeight="1">
      <c r="A206" s="101">
        <f>C206*ID규칙_대사_그룹_단위+COUNTIF($C$4:C206,C206)</f>
        <v>1120428</v>
      </c>
      <c r="B206" s="100" t="s">
        <v>292</v>
      </c>
      <c r="C206" s="102">
        <f>INDEX(STUDENT!$A:$A,MATCH(B206,STUDENT!$B:$B,0))</f>
        <v>11204</v>
      </c>
      <c r="D206" s="101">
        <v>4</v>
      </c>
      <c r="E206" s="101">
        <v>19</v>
      </c>
      <c r="F206" s="101">
        <v>2</v>
      </c>
      <c r="G206" s="101" t="str">
        <f t="shared" si="12"/>
        <v>SPEECH_DESC_1120428</v>
      </c>
      <c r="H206" s="101" t="str">
        <f t="shared" si="13"/>
        <v>SPEECH_AUDIO_1120428</v>
      </c>
      <c r="I206" s="118" t="str">
        <f t="shared" si="14"/>
        <v>결과</v>
      </c>
      <c r="J206" s="118" t="str">
        <f t="shared" si="15"/>
        <v>임무 실패 2</v>
      </c>
    </row>
    <row r="207" spans="1:10" ht="13.8" customHeight="1">
      <c r="A207" s="101">
        <f>C207*ID규칙_대사_그룹_단위+COUNTIF($C$4:C207,C207)</f>
        <v>1120429</v>
      </c>
      <c r="B207" s="100" t="s">
        <v>292</v>
      </c>
      <c r="C207" s="102">
        <f>INDEX(STUDENT!$A:$A,MATCH(B207,STUDENT!$B:$B,0))</f>
        <v>11204</v>
      </c>
      <c r="D207" s="101">
        <v>5</v>
      </c>
      <c r="E207" s="101">
        <v>20</v>
      </c>
      <c r="F207" s="101">
        <v>1</v>
      </c>
      <c r="G207" s="101" t="str">
        <f t="shared" si="12"/>
        <v>SPEECH_DESC_1120429</v>
      </c>
      <c r="H207" s="101" t="str">
        <f t="shared" si="13"/>
        <v>SPEECH_AUDIO_1120429</v>
      </c>
      <c r="I207" s="118" t="str">
        <f t="shared" si="14"/>
        <v>기타</v>
      </c>
      <c r="J207" s="118" t="str">
        <f t="shared" si="15"/>
        <v>강화 1</v>
      </c>
    </row>
    <row r="208" spans="1:10" ht="13.8" customHeight="1">
      <c r="A208" s="101">
        <f>C208*ID규칙_대사_그룹_단위+COUNTIF($C$4:C208,C208)</f>
        <v>1120430</v>
      </c>
      <c r="B208" s="100" t="s">
        <v>292</v>
      </c>
      <c r="C208" s="102">
        <f>INDEX(STUDENT!$A:$A,MATCH(B208,STUDENT!$B:$B,0))</f>
        <v>11204</v>
      </c>
      <c r="D208" s="101">
        <v>5</v>
      </c>
      <c r="E208" s="101">
        <v>20</v>
      </c>
      <c r="F208" s="101">
        <v>2</v>
      </c>
      <c r="G208" s="101" t="str">
        <f t="shared" si="12"/>
        <v>SPEECH_DESC_1120430</v>
      </c>
      <c r="H208" s="101" t="str">
        <f t="shared" si="13"/>
        <v>SPEECH_AUDIO_1120430</v>
      </c>
      <c r="I208" s="118" t="str">
        <f t="shared" si="14"/>
        <v>기타</v>
      </c>
      <c r="J208" s="118" t="str">
        <f t="shared" si="15"/>
        <v>강화 2</v>
      </c>
    </row>
    <row r="209" spans="1:10" ht="13.8" customHeight="1">
      <c r="A209" s="101">
        <f>C209*ID규칙_대사_그룹_단위+COUNTIF($C$4:C209,C209)</f>
        <v>1120431</v>
      </c>
      <c r="B209" s="100" t="s">
        <v>292</v>
      </c>
      <c r="C209" s="102">
        <f>INDEX(STUDENT!$A:$A,MATCH(B209,STUDENT!$B:$B,0))</f>
        <v>11204</v>
      </c>
      <c r="D209" s="101">
        <v>5</v>
      </c>
      <c r="E209" s="101">
        <v>20</v>
      </c>
      <c r="F209" s="101">
        <v>3</v>
      </c>
      <c r="G209" s="101" t="str">
        <f t="shared" si="12"/>
        <v>SPEECH_DESC_1120431</v>
      </c>
      <c r="H209" s="101" t="str">
        <f t="shared" si="13"/>
        <v>SPEECH_AUDIO_1120431</v>
      </c>
      <c r="I209" s="118" t="str">
        <f t="shared" si="14"/>
        <v>기타</v>
      </c>
      <c r="J209" s="118" t="str">
        <f t="shared" si="15"/>
        <v>강화 3</v>
      </c>
    </row>
    <row r="210" spans="1:10" ht="13.8" customHeight="1">
      <c r="A210" s="101">
        <f>C210*ID규칙_대사_그룹_단위+COUNTIF($C$4:C210,C210)</f>
        <v>1120432</v>
      </c>
      <c r="B210" s="100" t="s">
        <v>292</v>
      </c>
      <c r="C210" s="102">
        <f>INDEX(STUDENT!$A:$A,MATCH(B210,STUDENT!$B:$B,0))</f>
        <v>11204</v>
      </c>
      <c r="D210" s="101">
        <v>5</v>
      </c>
      <c r="E210" s="101">
        <v>20</v>
      </c>
      <c r="F210" s="101">
        <v>4</v>
      </c>
      <c r="G210" s="101" t="str">
        <f t="shared" si="12"/>
        <v>SPEECH_DESC_1120432</v>
      </c>
      <c r="H210" s="101" t="str">
        <f t="shared" si="13"/>
        <v>SPEECH_AUDIO_1120432</v>
      </c>
      <c r="I210" s="118" t="str">
        <f t="shared" si="14"/>
        <v>기타</v>
      </c>
      <c r="J210" s="118" t="str">
        <f t="shared" si="15"/>
        <v>강화 4</v>
      </c>
    </row>
    <row r="211" spans="1:10" ht="13.8" customHeight="1">
      <c r="A211" s="101">
        <f>C211*ID규칙_대사_그룹_단위+COUNTIF($C$4:C211,C211)</f>
        <v>1120433</v>
      </c>
      <c r="B211" s="100" t="s">
        <v>292</v>
      </c>
      <c r="C211" s="102">
        <f>INDEX(STUDENT!$A:$A,MATCH(B211,STUDENT!$B:$B,0))</f>
        <v>11204</v>
      </c>
      <c r="D211" s="101">
        <v>5</v>
      </c>
      <c r="E211" s="101">
        <v>21</v>
      </c>
      <c r="F211" s="101">
        <v>0</v>
      </c>
      <c r="G211" s="101" t="str">
        <f t="shared" si="12"/>
        <v>SPEECH_DESC_1120433</v>
      </c>
      <c r="H211" s="101" t="str">
        <f t="shared" si="13"/>
        <v>SPEECH_AUDIO_1120433</v>
      </c>
      <c r="I211" s="118" t="str">
        <f t="shared" si="14"/>
        <v>기타</v>
      </c>
      <c r="J211" s="118" t="str">
        <f t="shared" si="15"/>
        <v>고유무기 장착</v>
      </c>
    </row>
    <row r="212" spans="1:10" ht="13.8" customHeight="1">
      <c r="A212" s="101">
        <f>C212*ID규칙_대사_그룹_단위+COUNTIF($C$4:C212,C212)</f>
        <v>1120434</v>
      </c>
      <c r="B212" s="100" t="s">
        <v>292</v>
      </c>
      <c r="C212" s="102">
        <f>INDEX(STUDENT!$A:$A,MATCH(B212,STUDENT!$B:$B,0))</f>
        <v>11204</v>
      </c>
      <c r="D212" s="101">
        <v>5</v>
      </c>
      <c r="E212" s="101">
        <v>22</v>
      </c>
      <c r="F212" s="101">
        <v>1</v>
      </c>
      <c r="G212" s="101" t="str">
        <f t="shared" si="12"/>
        <v>SPEECH_DESC_1120434</v>
      </c>
      <c r="H212" s="101" t="str">
        <f t="shared" si="13"/>
        <v>SPEECH_AUDIO_1120434</v>
      </c>
      <c r="I212" s="118" t="str">
        <f t="shared" si="14"/>
        <v>기타</v>
      </c>
      <c r="J212" s="118" t="str">
        <f t="shared" si="15"/>
        <v>카페 1</v>
      </c>
    </row>
    <row r="213" spans="1:10" ht="13.8" customHeight="1">
      <c r="A213" s="101">
        <f>C213*ID규칙_대사_그룹_단위+COUNTIF($C$4:C213,C213)</f>
        <v>1120435</v>
      </c>
      <c r="B213" s="100" t="s">
        <v>292</v>
      </c>
      <c r="C213" s="102">
        <f>INDEX(STUDENT!$A:$A,MATCH(B213,STUDENT!$B:$B,0))</f>
        <v>11204</v>
      </c>
      <c r="D213" s="101">
        <v>5</v>
      </c>
      <c r="E213" s="101">
        <v>22</v>
      </c>
      <c r="F213" s="101">
        <v>2</v>
      </c>
      <c r="G213" s="101" t="str">
        <f t="shared" si="12"/>
        <v>SPEECH_DESC_1120435</v>
      </c>
      <c r="H213" s="101" t="str">
        <f t="shared" si="13"/>
        <v>SPEECH_AUDIO_1120435</v>
      </c>
      <c r="I213" s="118" t="str">
        <f t="shared" si="14"/>
        <v>기타</v>
      </c>
      <c r="J213" s="118" t="str">
        <f t="shared" si="15"/>
        <v>카페 2</v>
      </c>
    </row>
    <row r="214" spans="1:10" ht="13.8" customHeight="1">
      <c r="A214" s="101">
        <f>C214*ID규칙_대사_그룹_단위+COUNTIF($C$4:C214,C214)</f>
        <v>1120436</v>
      </c>
      <c r="B214" s="100" t="s">
        <v>292</v>
      </c>
      <c r="C214" s="102">
        <f>INDEX(STUDENT!$A:$A,MATCH(B214,STUDENT!$B:$B,0))</f>
        <v>11204</v>
      </c>
      <c r="D214" s="101">
        <v>5</v>
      </c>
      <c r="E214" s="101">
        <v>22</v>
      </c>
      <c r="F214" s="101">
        <v>3</v>
      </c>
      <c r="G214" s="101" t="str">
        <f t="shared" si="12"/>
        <v>SPEECH_DESC_1120436</v>
      </c>
      <c r="H214" s="101" t="str">
        <f t="shared" si="13"/>
        <v>SPEECH_AUDIO_1120436</v>
      </c>
      <c r="I214" s="118" t="str">
        <f t="shared" si="14"/>
        <v>기타</v>
      </c>
      <c r="J214" s="118" t="str">
        <f t="shared" si="15"/>
        <v>카페 3</v>
      </c>
    </row>
    <row r="215" spans="1:10" ht="13.8" customHeight="1">
      <c r="A215" s="101">
        <f>C215*ID규칙_대사_그룹_단위+COUNTIF($C$4:C215,C215)</f>
        <v>1120437</v>
      </c>
      <c r="B215" s="100" t="s">
        <v>292</v>
      </c>
      <c r="C215" s="102">
        <f>INDEX(STUDENT!$A:$A,MATCH(B215,STUDENT!$B:$B,0))</f>
        <v>11204</v>
      </c>
      <c r="D215" s="101">
        <v>5</v>
      </c>
      <c r="E215" s="101">
        <v>22</v>
      </c>
      <c r="F215" s="101">
        <v>4</v>
      </c>
      <c r="G215" s="101" t="str">
        <f t="shared" si="12"/>
        <v>SPEECH_DESC_1120437</v>
      </c>
      <c r="H215" s="101" t="str">
        <f t="shared" si="13"/>
        <v>SPEECH_AUDIO_1120437</v>
      </c>
      <c r="I215" s="118" t="str">
        <f t="shared" si="14"/>
        <v>기타</v>
      </c>
      <c r="J215" s="118" t="str">
        <f t="shared" si="15"/>
        <v>카페 4</v>
      </c>
    </row>
    <row r="216" spans="1:10" ht="13.8" customHeight="1">
      <c r="A216" s="101">
        <f>C216*ID규칙_대사_그룹_단위+COUNTIF($C$4:C216,C216)</f>
        <v>1120438</v>
      </c>
      <c r="B216" s="100" t="s">
        <v>292</v>
      </c>
      <c r="C216" s="102">
        <f>INDEX(STUDENT!$A:$A,MATCH(B216,STUDENT!$B:$B,0))</f>
        <v>11204</v>
      </c>
      <c r="D216" s="101">
        <v>5</v>
      </c>
      <c r="E216" s="101">
        <v>22</v>
      </c>
      <c r="F216" s="101">
        <v>5</v>
      </c>
      <c r="G216" s="101" t="str">
        <f t="shared" si="12"/>
        <v>SPEECH_DESC_1120438</v>
      </c>
      <c r="H216" s="101" t="str">
        <f t="shared" si="13"/>
        <v>SPEECH_AUDIO_1120438</v>
      </c>
      <c r="I216" s="118" t="str">
        <f t="shared" si="14"/>
        <v>기타</v>
      </c>
      <c r="J216" s="118" t="str">
        <f t="shared" si="15"/>
        <v>카페 5</v>
      </c>
    </row>
    <row r="217" spans="1:10" ht="13.8" customHeight="1">
      <c r="A217" s="101">
        <f>C217*ID규칙_대사_그룹_단위+COUNTIF($C$4:C217,C217)</f>
        <v>1120439</v>
      </c>
      <c r="B217" s="100" t="s">
        <v>292</v>
      </c>
      <c r="C217" s="102">
        <f>INDEX(STUDENT!$A:$A,MATCH(B217,STUDENT!$B:$B,0))</f>
        <v>11204</v>
      </c>
      <c r="D217" s="101">
        <v>5</v>
      </c>
      <c r="E217" s="101">
        <v>23</v>
      </c>
      <c r="F217" s="101">
        <v>1</v>
      </c>
      <c r="G217" s="101" t="str">
        <f t="shared" si="12"/>
        <v>SPEECH_DESC_1120439</v>
      </c>
      <c r="H217" s="101" t="str">
        <f t="shared" si="13"/>
        <v>SPEECH_AUDIO_1120439</v>
      </c>
      <c r="I217" s="118" t="str">
        <f t="shared" si="14"/>
        <v>기타</v>
      </c>
      <c r="J217" s="118" t="str">
        <f t="shared" si="15"/>
        <v>인연 랭크 업 1</v>
      </c>
    </row>
    <row r="218" spans="1:10" ht="13.8" customHeight="1">
      <c r="A218" s="101">
        <f>C218*ID규칙_대사_그룹_단위+COUNTIF($C$4:C218,C218)</f>
        <v>1120440</v>
      </c>
      <c r="B218" s="100" t="s">
        <v>292</v>
      </c>
      <c r="C218" s="102">
        <f>INDEX(STUDENT!$A:$A,MATCH(B218,STUDENT!$B:$B,0))</f>
        <v>11204</v>
      </c>
      <c r="D218" s="101">
        <v>5</v>
      </c>
      <c r="E218" s="101">
        <v>23</v>
      </c>
      <c r="F218" s="101">
        <v>2</v>
      </c>
      <c r="G218" s="101" t="str">
        <f t="shared" si="12"/>
        <v>SPEECH_DESC_1120440</v>
      </c>
      <c r="H218" s="101" t="str">
        <f t="shared" si="13"/>
        <v>SPEECH_AUDIO_1120440</v>
      </c>
      <c r="I218" s="118" t="str">
        <f t="shared" si="14"/>
        <v>기타</v>
      </c>
      <c r="J218" s="118" t="str">
        <f t="shared" si="15"/>
        <v>인연 랭크 업 2</v>
      </c>
    </row>
    <row r="219" spans="1:10" ht="13.8" customHeight="1">
      <c r="A219" s="101">
        <f>C219*ID규칙_대사_그룹_단위+COUNTIF($C$4:C219,C219)</f>
        <v>1120441</v>
      </c>
      <c r="B219" s="100" t="s">
        <v>292</v>
      </c>
      <c r="C219" s="102">
        <f>INDEX(STUDENT!$A:$A,MATCH(B219,STUDENT!$B:$B,0))</f>
        <v>11204</v>
      </c>
      <c r="D219" s="101">
        <v>5</v>
      </c>
      <c r="E219" s="101">
        <v>23</v>
      </c>
      <c r="F219" s="101">
        <v>3</v>
      </c>
      <c r="G219" s="101" t="str">
        <f t="shared" si="12"/>
        <v>SPEECH_DESC_1120441</v>
      </c>
      <c r="H219" s="101" t="str">
        <f t="shared" si="13"/>
        <v>SPEECH_AUDIO_1120441</v>
      </c>
      <c r="I219" s="118" t="str">
        <f t="shared" si="14"/>
        <v>기타</v>
      </c>
      <c r="J219" s="118" t="str">
        <f t="shared" si="15"/>
        <v>인연 랭크 업 3</v>
      </c>
    </row>
    <row r="220" spans="1:10" ht="13.8" customHeight="1">
      <c r="A220" s="101">
        <f>C220*ID규칙_대사_그룹_단위+COUNTIF($C$4:C220,C220)</f>
        <v>1120442</v>
      </c>
      <c r="B220" s="100" t="s">
        <v>292</v>
      </c>
      <c r="C220" s="102">
        <f>INDEX(STUDENT!$A:$A,MATCH(B220,STUDENT!$B:$B,0))</f>
        <v>11204</v>
      </c>
      <c r="D220" s="101">
        <v>5</v>
      </c>
      <c r="E220" s="101">
        <v>23</v>
      </c>
      <c r="F220" s="101">
        <v>4</v>
      </c>
      <c r="G220" s="101" t="str">
        <f t="shared" si="12"/>
        <v>SPEECH_DESC_1120442</v>
      </c>
      <c r="H220" s="101" t="str">
        <f t="shared" si="13"/>
        <v>SPEECH_AUDIO_1120442</v>
      </c>
      <c r="I220" s="118" t="str">
        <f t="shared" si="14"/>
        <v>기타</v>
      </c>
      <c r="J220" s="118" t="str">
        <f t="shared" si="15"/>
        <v>인연 랭크 업 4</v>
      </c>
    </row>
    <row r="221" spans="1:10" ht="13.8" customHeight="1">
      <c r="A221" s="101">
        <f>C221*ID규칙_대사_그룹_단위+COUNTIF($C$4:C221,C221)</f>
        <v>1120443</v>
      </c>
      <c r="B221" s="100" t="s">
        <v>292</v>
      </c>
      <c r="C221" s="102">
        <f>INDEX(STUDENT!$A:$A,MATCH(B221,STUDENT!$B:$B,0))</f>
        <v>11204</v>
      </c>
      <c r="D221" s="101">
        <v>6</v>
      </c>
      <c r="E221" s="101">
        <v>24</v>
      </c>
      <c r="F221" s="101">
        <v>1</v>
      </c>
      <c r="G221" s="101" t="str">
        <f t="shared" si="12"/>
        <v>SPEECH_DESC_1120443</v>
      </c>
      <c r="H221" s="101" t="str">
        <f t="shared" si="13"/>
        <v>SPEECH_AUDIO_1120443</v>
      </c>
      <c r="I221" s="118" t="str">
        <f t="shared" si="14"/>
        <v>메모리얼</v>
      </c>
      <c r="J221" s="118" t="str">
        <f t="shared" si="15"/>
        <v>메모리얼 로비 1</v>
      </c>
    </row>
    <row r="222" spans="1:10" ht="13.8" customHeight="1">
      <c r="A222" s="101">
        <f>C222*ID규칙_대사_그룹_단위+COUNTIF($C$4:C222,C222)</f>
        <v>1120444</v>
      </c>
      <c r="B222" s="100" t="s">
        <v>292</v>
      </c>
      <c r="C222" s="102">
        <f>INDEX(STUDENT!$A:$A,MATCH(B222,STUDENT!$B:$B,0))</f>
        <v>11204</v>
      </c>
      <c r="D222" s="101">
        <v>6</v>
      </c>
      <c r="E222" s="101">
        <v>24</v>
      </c>
      <c r="F222" s="101">
        <v>2</v>
      </c>
      <c r="G222" s="101" t="str">
        <f t="shared" si="12"/>
        <v>SPEECH_DESC_1120444</v>
      </c>
      <c r="H222" s="101" t="str">
        <f t="shared" si="13"/>
        <v>SPEECH_AUDIO_1120444</v>
      </c>
      <c r="I222" s="118" t="str">
        <f t="shared" si="14"/>
        <v>메모리얼</v>
      </c>
      <c r="J222" s="118" t="str">
        <f t="shared" si="15"/>
        <v>메모리얼 로비 2</v>
      </c>
    </row>
    <row r="223" spans="1:10" ht="13.8" customHeight="1">
      <c r="A223" s="101">
        <f>C223*ID규칙_대사_그룹_단위+COUNTIF($C$4:C223,C223)</f>
        <v>1120445</v>
      </c>
      <c r="B223" s="100" t="s">
        <v>292</v>
      </c>
      <c r="C223" s="102">
        <f>INDEX(STUDENT!$A:$A,MATCH(B223,STUDENT!$B:$B,0))</f>
        <v>11204</v>
      </c>
      <c r="D223" s="101">
        <v>6</v>
      </c>
      <c r="E223" s="101">
        <v>24</v>
      </c>
      <c r="F223" s="101">
        <v>3</v>
      </c>
      <c r="G223" s="101" t="str">
        <f t="shared" si="12"/>
        <v>SPEECH_DESC_1120445</v>
      </c>
      <c r="H223" s="101" t="str">
        <f t="shared" si="13"/>
        <v>SPEECH_AUDIO_1120445</v>
      </c>
      <c r="I223" s="118" t="str">
        <f t="shared" si="14"/>
        <v>메모리얼</v>
      </c>
      <c r="J223" s="118" t="str">
        <f t="shared" si="15"/>
        <v>메모리얼 로비 3</v>
      </c>
    </row>
    <row r="224" spans="1:10" ht="13.8" customHeight="1">
      <c r="A224" s="101">
        <f>C224*ID규칙_대사_그룹_단위+COUNTIF($C$4:C224,C224)</f>
        <v>1120446</v>
      </c>
      <c r="B224" s="100" t="s">
        <v>292</v>
      </c>
      <c r="C224" s="102">
        <f>INDEX(STUDENT!$A:$A,MATCH(B224,STUDENT!$B:$B,0))</f>
        <v>11204</v>
      </c>
      <c r="D224" s="101">
        <v>6</v>
      </c>
      <c r="E224" s="101">
        <v>24</v>
      </c>
      <c r="F224" s="101">
        <v>4</v>
      </c>
      <c r="G224" s="101" t="str">
        <f t="shared" si="12"/>
        <v>SPEECH_DESC_1120446</v>
      </c>
      <c r="H224" s="101" t="str">
        <f t="shared" si="13"/>
        <v>SPEECH_AUDIO_1120446</v>
      </c>
      <c r="I224" s="118" t="str">
        <f t="shared" si="14"/>
        <v>메모리얼</v>
      </c>
      <c r="J224" s="118" t="str">
        <f t="shared" si="15"/>
        <v>메모리얼 로비 4</v>
      </c>
    </row>
    <row r="225" spans="1:10" ht="13.8" customHeight="1">
      <c r="A225" s="101">
        <f>C225*ID규칙_대사_그룹_단위+COUNTIF($C$4:C225,C225)</f>
        <v>1120447</v>
      </c>
      <c r="B225" s="100" t="s">
        <v>292</v>
      </c>
      <c r="C225" s="102">
        <f>INDEX(STUDENT!$A:$A,MATCH(B225,STUDENT!$B:$B,0))</f>
        <v>11204</v>
      </c>
      <c r="D225" s="101">
        <v>6</v>
      </c>
      <c r="E225" s="101">
        <v>24</v>
      </c>
      <c r="F225" s="101">
        <v>5</v>
      </c>
      <c r="G225" s="101" t="str">
        <f t="shared" si="12"/>
        <v>SPEECH_DESC_1120447</v>
      </c>
      <c r="H225" s="101" t="str">
        <f t="shared" si="13"/>
        <v>SPEECH_AUDIO_1120447</v>
      </c>
      <c r="I225" s="118" t="str">
        <f t="shared" si="14"/>
        <v>메모리얼</v>
      </c>
      <c r="J225" s="118" t="str">
        <f t="shared" si="15"/>
        <v>메모리얼 로비 5</v>
      </c>
    </row>
    <row r="226" spans="1:10" ht="13.8" customHeight="1">
      <c r="A226" s="101">
        <f>C226*ID규칙_대사_그룹_단위+COUNTIF($C$4:C226,C226)</f>
        <v>1120448</v>
      </c>
      <c r="B226" s="100" t="s">
        <v>292</v>
      </c>
      <c r="C226" s="102">
        <f>INDEX(STUDENT!$A:$A,MATCH(B226,STUDENT!$B:$B,0))</f>
        <v>11204</v>
      </c>
      <c r="D226" s="101">
        <v>6</v>
      </c>
      <c r="E226" s="101">
        <v>24</v>
      </c>
      <c r="F226" s="101">
        <v>6</v>
      </c>
      <c r="G226" s="101" t="str">
        <f t="shared" si="12"/>
        <v>SPEECH_DESC_1120448</v>
      </c>
      <c r="H226" s="101" t="str">
        <f t="shared" si="13"/>
        <v>SPEECH_AUDIO_1120448</v>
      </c>
      <c r="I226" s="118" t="str">
        <f t="shared" si="14"/>
        <v>메모리얼</v>
      </c>
      <c r="J226" s="118" t="str">
        <f t="shared" si="15"/>
        <v>메모리얼 로비 6</v>
      </c>
    </row>
    <row r="227" spans="1:10" ht="13.8" customHeight="1">
      <c r="A227" s="101">
        <f>C227*ID규칙_대사_그룹_단위+COUNTIF($C$4:C227,C227)</f>
        <v>1120449</v>
      </c>
      <c r="B227" s="100" t="s">
        <v>292</v>
      </c>
      <c r="C227" s="102">
        <f>INDEX(STUDENT!$A:$A,MATCH(B227,STUDENT!$B:$B,0))</f>
        <v>11204</v>
      </c>
      <c r="D227" s="101">
        <v>7</v>
      </c>
      <c r="E227" s="101">
        <v>25</v>
      </c>
      <c r="F227" s="101">
        <v>0</v>
      </c>
      <c r="G227" s="101" t="str">
        <f t="shared" si="12"/>
        <v>SPEECH_DESC_1120449</v>
      </c>
      <c r="H227" s="101" t="str">
        <f t="shared" si="13"/>
        <v>SPEECH_AUDIO_1120449</v>
      </c>
      <c r="I227" s="118" t="str">
        <f t="shared" si="14"/>
        <v>기념일</v>
      </c>
      <c r="J227" s="118" t="str">
        <f t="shared" si="15"/>
        <v>생일</v>
      </c>
    </row>
    <row r="228" spans="1:10" ht="13.8" customHeight="1">
      <c r="A228" s="101">
        <f>C228*ID규칙_대사_그룹_단위+COUNTIF($C$4:C228,C228)</f>
        <v>1120450</v>
      </c>
      <c r="B228" s="100" t="s">
        <v>292</v>
      </c>
      <c r="C228" s="102">
        <f>INDEX(STUDENT!$A:$A,MATCH(B228,STUDENT!$B:$B,0))</f>
        <v>11204</v>
      </c>
      <c r="D228" s="101">
        <v>7</v>
      </c>
      <c r="E228" s="101">
        <v>26</v>
      </c>
      <c r="F228" s="101">
        <v>0</v>
      </c>
      <c r="G228" s="101" t="str">
        <f t="shared" si="12"/>
        <v>SPEECH_DESC_1120450</v>
      </c>
      <c r="H228" s="101" t="str">
        <f t="shared" si="13"/>
        <v>SPEECH_AUDIO_1120450</v>
      </c>
      <c r="I228" s="118" t="str">
        <f t="shared" si="14"/>
        <v>기념일</v>
      </c>
      <c r="J228" s="118" t="str">
        <f t="shared" si="15"/>
        <v>선생의 생일</v>
      </c>
    </row>
    <row r="229" spans="1:10" ht="13.8" customHeight="1">
      <c r="A229" s="101">
        <f>C229*ID규칙_대사_그룹_단위+COUNTIF($C$4:C229,C229)</f>
        <v>1120451</v>
      </c>
      <c r="B229" s="100" t="s">
        <v>292</v>
      </c>
      <c r="C229" s="102">
        <f>INDEX(STUDENT!$A:$A,MATCH(B229,STUDENT!$B:$B,0))</f>
        <v>11204</v>
      </c>
      <c r="D229" s="101">
        <v>7</v>
      </c>
      <c r="E229" s="101">
        <v>27</v>
      </c>
      <c r="F229" s="101">
        <v>0</v>
      </c>
      <c r="G229" s="101" t="str">
        <f t="shared" si="12"/>
        <v>SPEECH_DESC_1120451</v>
      </c>
      <c r="H229" s="101" t="str">
        <f t="shared" si="13"/>
        <v>SPEECH_AUDIO_1120451</v>
      </c>
      <c r="I229" s="118" t="str">
        <f t="shared" si="14"/>
        <v>기념일</v>
      </c>
      <c r="J229" s="118" t="str">
        <f t="shared" si="15"/>
        <v>할로윈</v>
      </c>
    </row>
    <row r="230" spans="1:10" ht="13.8" customHeight="1">
      <c r="A230" s="101">
        <f>C230*ID규칙_대사_그룹_단위+COUNTIF($C$4:C230,C230)</f>
        <v>1120452</v>
      </c>
      <c r="B230" s="100" t="s">
        <v>292</v>
      </c>
      <c r="C230" s="102">
        <f>INDEX(STUDENT!$A:$A,MATCH(B230,STUDENT!$B:$B,0))</f>
        <v>11204</v>
      </c>
      <c r="D230" s="101">
        <v>7</v>
      </c>
      <c r="E230" s="101">
        <v>28</v>
      </c>
      <c r="F230" s="101">
        <v>0</v>
      </c>
      <c r="G230" s="101" t="str">
        <f t="shared" si="12"/>
        <v>SPEECH_DESC_1120452</v>
      </c>
      <c r="H230" s="101" t="str">
        <f t="shared" si="13"/>
        <v>SPEECH_AUDIO_1120452</v>
      </c>
      <c r="I230" s="118" t="str">
        <f t="shared" si="14"/>
        <v>기념일</v>
      </c>
      <c r="J230" s="118" t="str">
        <f t="shared" si="15"/>
        <v>크리스마스</v>
      </c>
    </row>
    <row r="231" spans="1:10" ht="13.8" customHeight="1">
      <c r="A231" s="101">
        <f>C231*ID규칙_대사_그룹_단위+COUNTIF($C$4:C231,C231)</f>
        <v>1120453</v>
      </c>
      <c r="B231" s="100" t="s">
        <v>292</v>
      </c>
      <c r="C231" s="102">
        <f>INDEX(STUDENT!$A:$A,MATCH(B231,STUDENT!$B:$B,0))</f>
        <v>11204</v>
      </c>
      <c r="D231" s="101">
        <v>7</v>
      </c>
      <c r="E231" s="101">
        <v>29</v>
      </c>
      <c r="F231" s="101">
        <v>0</v>
      </c>
      <c r="G231" s="101" t="str">
        <f t="shared" si="12"/>
        <v>SPEECH_DESC_1120453</v>
      </c>
      <c r="H231" s="101" t="str">
        <f t="shared" si="13"/>
        <v>SPEECH_AUDIO_1120453</v>
      </c>
      <c r="I231" s="118" t="str">
        <f t="shared" si="14"/>
        <v>기념일</v>
      </c>
      <c r="J231" s="118" t="str">
        <f t="shared" si="15"/>
        <v>신년</v>
      </c>
    </row>
    <row r="232" spans="1:10" ht="13.8" customHeight="1">
      <c r="A232" s="101">
        <f>C232*ID규칙_대사_그룹_단위+COUNTIF($C$4:C232,C232)</f>
        <v>2320101</v>
      </c>
      <c r="B232" s="100" t="s">
        <v>294</v>
      </c>
      <c r="C232" s="102">
        <f>INDEX(STUDENT!$A:$A,MATCH(B232,STUDENT!$B:$B,0))</f>
        <v>23201</v>
      </c>
      <c r="D232" s="101">
        <v>1</v>
      </c>
      <c r="E232" s="101">
        <v>1</v>
      </c>
      <c r="F232" s="101">
        <v>0</v>
      </c>
      <c r="G232" s="101" t="str">
        <f t="shared" si="12"/>
        <v>SPEECH_DESC_2320101</v>
      </c>
      <c r="H232" s="101" t="str">
        <f t="shared" si="13"/>
        <v>SPEECH_AUDIO_2320101</v>
      </c>
      <c r="I232" s="118" t="str">
        <f t="shared" si="14"/>
        <v>일상</v>
      </c>
      <c r="J232" s="118" t="str">
        <f t="shared" si="15"/>
        <v>입수</v>
      </c>
    </row>
    <row r="233" spans="1:10" ht="13.8" customHeight="1">
      <c r="A233" s="101">
        <f>C233*ID규칙_대사_그룹_단위+COUNTIF($C$4:C233,C233)</f>
        <v>2320102</v>
      </c>
      <c r="B233" s="100" t="s">
        <v>294</v>
      </c>
      <c r="C233" s="102">
        <f>INDEX(STUDENT!$A:$A,MATCH(B233,STUDENT!$B:$B,0))</f>
        <v>23201</v>
      </c>
      <c r="D233" s="101">
        <v>1</v>
      </c>
      <c r="E233" s="101">
        <v>2</v>
      </c>
      <c r="F233" s="101">
        <v>1</v>
      </c>
      <c r="G233" s="101" t="str">
        <f t="shared" si="12"/>
        <v>SPEECH_DESC_2320102</v>
      </c>
      <c r="H233" s="101" t="str">
        <f t="shared" si="13"/>
        <v>SPEECH_AUDIO_2320102</v>
      </c>
      <c r="I233" s="118" t="str">
        <f t="shared" si="14"/>
        <v>일상</v>
      </c>
      <c r="J233" s="118" t="str">
        <f t="shared" si="15"/>
        <v>로비 방문 1</v>
      </c>
    </row>
    <row r="234" spans="1:10" ht="13.8" customHeight="1">
      <c r="A234" s="101">
        <f>C234*ID규칙_대사_그룹_단위+COUNTIF($C$4:C234,C234)</f>
        <v>2320103</v>
      </c>
      <c r="B234" s="100" t="s">
        <v>294</v>
      </c>
      <c r="C234" s="102">
        <f>INDEX(STUDENT!$A:$A,MATCH(B234,STUDENT!$B:$B,0))</f>
        <v>23201</v>
      </c>
      <c r="D234" s="101">
        <v>1</v>
      </c>
      <c r="E234" s="101">
        <v>2</v>
      </c>
      <c r="F234" s="101">
        <v>2</v>
      </c>
      <c r="G234" s="101" t="str">
        <f t="shared" si="12"/>
        <v>SPEECH_DESC_2320103</v>
      </c>
      <c r="H234" s="101" t="str">
        <f t="shared" si="13"/>
        <v>SPEECH_AUDIO_2320103</v>
      </c>
      <c r="I234" s="118" t="str">
        <f t="shared" si="14"/>
        <v>일상</v>
      </c>
      <c r="J234" s="118" t="str">
        <f t="shared" si="15"/>
        <v>로비 방문 2</v>
      </c>
    </row>
    <row r="235" spans="1:10" ht="13.8" customHeight="1">
      <c r="A235" s="101">
        <f>C235*ID규칙_대사_그룹_단위+COUNTIF($C$4:C235,C235)</f>
        <v>2320104</v>
      </c>
      <c r="B235" s="100" t="s">
        <v>294</v>
      </c>
      <c r="C235" s="102">
        <f>INDEX(STUDENT!$A:$A,MATCH(B235,STUDENT!$B:$B,0))</f>
        <v>23201</v>
      </c>
      <c r="D235" s="101">
        <v>1</v>
      </c>
      <c r="E235" s="101">
        <v>3</v>
      </c>
      <c r="F235" s="101">
        <v>1</v>
      </c>
      <c r="G235" s="101" t="str">
        <f t="shared" si="12"/>
        <v>SPEECH_DESC_2320104</v>
      </c>
      <c r="H235" s="101" t="str">
        <f t="shared" si="13"/>
        <v>SPEECH_AUDIO_2320104</v>
      </c>
      <c r="I235" s="118" t="str">
        <f t="shared" si="14"/>
        <v>일상</v>
      </c>
      <c r="J235" s="118" t="str">
        <f t="shared" si="15"/>
        <v>잡담 1</v>
      </c>
    </row>
    <row r="236" spans="1:10" ht="13.8" customHeight="1">
      <c r="A236" s="101">
        <f>C236*ID규칙_대사_그룹_단위+COUNTIF($C$4:C236,C236)</f>
        <v>2320105</v>
      </c>
      <c r="B236" s="100" t="s">
        <v>294</v>
      </c>
      <c r="C236" s="102">
        <f>INDEX(STUDENT!$A:$A,MATCH(B236,STUDENT!$B:$B,0))</f>
        <v>23201</v>
      </c>
      <c r="D236" s="101">
        <v>1</v>
      </c>
      <c r="E236" s="101">
        <v>3</v>
      </c>
      <c r="F236" s="101">
        <v>2</v>
      </c>
      <c r="G236" s="101" t="str">
        <f t="shared" si="12"/>
        <v>SPEECH_DESC_2320105</v>
      </c>
      <c r="H236" s="101" t="str">
        <f t="shared" si="13"/>
        <v>SPEECH_AUDIO_2320105</v>
      </c>
      <c r="I236" s="118" t="str">
        <f t="shared" si="14"/>
        <v>일상</v>
      </c>
      <c r="J236" s="118" t="str">
        <f t="shared" si="15"/>
        <v>잡담 2</v>
      </c>
    </row>
    <row r="237" spans="1:10" ht="13.8" customHeight="1">
      <c r="A237" s="101">
        <f>C237*ID규칙_대사_그룹_단위+COUNTIF($C$4:C237,C237)</f>
        <v>2320106</v>
      </c>
      <c r="B237" s="100" t="s">
        <v>294</v>
      </c>
      <c r="C237" s="102">
        <f>INDEX(STUDENT!$A:$A,MATCH(B237,STUDENT!$B:$B,0))</f>
        <v>23201</v>
      </c>
      <c r="D237" s="101">
        <v>1</v>
      </c>
      <c r="E237" s="101">
        <v>3</v>
      </c>
      <c r="F237" s="101">
        <v>3</v>
      </c>
      <c r="G237" s="101" t="str">
        <f t="shared" si="12"/>
        <v>SPEECH_DESC_2320106</v>
      </c>
      <c r="H237" s="101" t="str">
        <f t="shared" si="13"/>
        <v>SPEECH_AUDIO_2320106</v>
      </c>
      <c r="I237" s="118" t="str">
        <f t="shared" si="14"/>
        <v>일상</v>
      </c>
      <c r="J237" s="118" t="str">
        <f t="shared" si="15"/>
        <v>잡담 3</v>
      </c>
    </row>
    <row r="238" spans="1:10" ht="13.8" customHeight="1">
      <c r="A238" s="101">
        <f>C238*ID규칙_대사_그룹_단위+COUNTIF($C$4:C238,C238)</f>
        <v>2320107</v>
      </c>
      <c r="B238" s="100" t="s">
        <v>294</v>
      </c>
      <c r="C238" s="102">
        <f>INDEX(STUDENT!$A:$A,MATCH(B238,STUDENT!$B:$B,0))</f>
        <v>23201</v>
      </c>
      <c r="D238" s="101">
        <v>3</v>
      </c>
      <c r="E238" s="101">
        <v>13</v>
      </c>
      <c r="F238" s="101">
        <v>0</v>
      </c>
      <c r="G238" s="101" t="str">
        <f t="shared" si="12"/>
        <v>SPEECH_DESC_2320107</v>
      </c>
      <c r="H238" s="101" t="str">
        <f t="shared" si="13"/>
        <v>SPEECH_AUDIO_2320107</v>
      </c>
      <c r="I238" s="118" t="str">
        <f t="shared" si="14"/>
        <v>전투</v>
      </c>
      <c r="J238" s="118" t="str">
        <f t="shared" si="15"/>
        <v>기본 스킬</v>
      </c>
    </row>
    <row r="239" spans="1:10" ht="13.8" customHeight="1">
      <c r="A239" s="101">
        <f>C239*ID규칙_대사_그룹_단위+COUNTIF($C$4:C239,C239)</f>
        <v>2320108</v>
      </c>
      <c r="B239" s="100" t="s">
        <v>294</v>
      </c>
      <c r="C239" s="102">
        <f>INDEX(STUDENT!$A:$A,MATCH(B239,STUDENT!$B:$B,0))</f>
        <v>23201</v>
      </c>
      <c r="D239" s="101">
        <v>3</v>
      </c>
      <c r="E239" s="101">
        <v>14</v>
      </c>
      <c r="F239" s="101">
        <v>1</v>
      </c>
      <c r="G239" s="101" t="str">
        <f t="shared" si="12"/>
        <v>SPEECH_DESC_2320108</v>
      </c>
      <c r="H239" s="101" t="str">
        <f t="shared" si="13"/>
        <v>SPEECH_AUDIO_2320108</v>
      </c>
      <c r="I239" s="118" t="str">
        <f t="shared" si="14"/>
        <v>전투</v>
      </c>
      <c r="J239" s="118" t="str">
        <f t="shared" si="15"/>
        <v>EX 스킬 컷인 1</v>
      </c>
    </row>
    <row r="240" spans="1:10" ht="13.8" customHeight="1">
      <c r="A240" s="101">
        <f>C240*ID규칙_대사_그룹_단위+COUNTIF($C$4:C240,C240)</f>
        <v>2320109</v>
      </c>
      <c r="B240" s="100" t="s">
        <v>294</v>
      </c>
      <c r="C240" s="102">
        <f>INDEX(STUDENT!$A:$A,MATCH(B240,STUDENT!$B:$B,0))</f>
        <v>23201</v>
      </c>
      <c r="D240" s="101">
        <v>3</v>
      </c>
      <c r="E240" s="101">
        <v>14</v>
      </c>
      <c r="F240" s="101">
        <v>2</v>
      </c>
      <c r="G240" s="101" t="str">
        <f t="shared" si="12"/>
        <v>SPEECH_DESC_2320109</v>
      </c>
      <c r="H240" s="101" t="str">
        <f t="shared" si="13"/>
        <v>SPEECH_AUDIO_2320109</v>
      </c>
      <c r="I240" s="118" t="str">
        <f t="shared" si="14"/>
        <v>전투</v>
      </c>
      <c r="J240" s="118" t="str">
        <f t="shared" si="15"/>
        <v>EX 스킬 컷인 2</v>
      </c>
    </row>
    <row r="241" spans="1:10" ht="13.8" customHeight="1">
      <c r="A241" s="101">
        <f>C241*ID규칙_대사_그룹_단위+COUNTIF($C$4:C241,C241)</f>
        <v>2320110</v>
      </c>
      <c r="B241" s="100" t="s">
        <v>294</v>
      </c>
      <c r="C241" s="102">
        <f>INDEX(STUDENT!$A:$A,MATCH(B241,STUDENT!$B:$B,0))</f>
        <v>23201</v>
      </c>
      <c r="D241" s="101">
        <v>3</v>
      </c>
      <c r="E241" s="101">
        <v>14</v>
      </c>
      <c r="F241" s="101">
        <v>3</v>
      </c>
      <c r="G241" s="101" t="str">
        <f t="shared" si="12"/>
        <v>SPEECH_DESC_2320110</v>
      </c>
      <c r="H241" s="101" t="str">
        <f t="shared" si="13"/>
        <v>SPEECH_AUDIO_2320110</v>
      </c>
      <c r="I241" s="118" t="str">
        <f t="shared" si="14"/>
        <v>전투</v>
      </c>
      <c r="J241" s="118" t="str">
        <f t="shared" si="15"/>
        <v>EX 스킬 컷인 3</v>
      </c>
    </row>
    <row r="242" spans="1:10" ht="13.8" customHeight="1">
      <c r="A242" s="101">
        <f>C242*ID규칙_대사_그룹_단위+COUNTIF($C$4:C242,C242)</f>
        <v>2320111</v>
      </c>
      <c r="B242" s="100" t="s">
        <v>294</v>
      </c>
      <c r="C242" s="102">
        <f>INDEX(STUDENT!$A:$A,MATCH(B242,STUDENT!$B:$B,0))</f>
        <v>23201</v>
      </c>
      <c r="D242" s="101">
        <v>3</v>
      </c>
      <c r="E242" s="101">
        <v>15</v>
      </c>
      <c r="F242" s="101">
        <v>1</v>
      </c>
      <c r="G242" s="101" t="str">
        <f t="shared" si="12"/>
        <v>SPEECH_DESC_2320111</v>
      </c>
      <c r="H242" s="101" t="str">
        <f t="shared" si="13"/>
        <v>SPEECH_AUDIO_2320111</v>
      </c>
      <c r="I242" s="118" t="str">
        <f t="shared" si="14"/>
        <v>전투</v>
      </c>
      <c r="J242" s="118" t="str">
        <f t="shared" si="15"/>
        <v>EX 스킬 1</v>
      </c>
    </row>
    <row r="243" spans="1:10" ht="13.8" customHeight="1">
      <c r="A243" s="101">
        <f>C243*ID규칙_대사_그룹_단위+COUNTIF($C$4:C243,C243)</f>
        <v>2320112</v>
      </c>
      <c r="B243" s="100" t="s">
        <v>294</v>
      </c>
      <c r="C243" s="102">
        <f>INDEX(STUDENT!$A:$A,MATCH(B243,STUDENT!$B:$B,0))</f>
        <v>23201</v>
      </c>
      <c r="D243" s="101">
        <v>3</v>
      </c>
      <c r="E243" s="101">
        <v>15</v>
      </c>
      <c r="F243" s="101">
        <v>2</v>
      </c>
      <c r="G243" s="101" t="str">
        <f t="shared" si="12"/>
        <v>SPEECH_DESC_2320112</v>
      </c>
      <c r="H243" s="101" t="str">
        <f t="shared" si="13"/>
        <v>SPEECH_AUDIO_2320112</v>
      </c>
      <c r="I243" s="118" t="str">
        <f t="shared" si="14"/>
        <v>전투</v>
      </c>
      <c r="J243" s="118" t="str">
        <f t="shared" si="15"/>
        <v>EX 스킬 2</v>
      </c>
    </row>
    <row r="244" spans="1:10" ht="13.8" customHeight="1">
      <c r="A244" s="101">
        <f>C244*ID규칙_대사_그룹_단위+COUNTIF($C$4:C244,C244)</f>
        <v>2320113</v>
      </c>
      <c r="B244" s="100" t="s">
        <v>294</v>
      </c>
      <c r="C244" s="102">
        <f>INDEX(STUDENT!$A:$A,MATCH(B244,STUDENT!$B:$B,0))</f>
        <v>23201</v>
      </c>
      <c r="D244" s="101">
        <v>3</v>
      </c>
      <c r="E244" s="101">
        <v>15</v>
      </c>
      <c r="F244" s="101">
        <v>3</v>
      </c>
      <c r="G244" s="101" t="str">
        <f t="shared" si="12"/>
        <v>SPEECH_DESC_2320113</v>
      </c>
      <c r="H244" s="101" t="str">
        <f t="shared" si="13"/>
        <v>SPEECH_AUDIO_2320113</v>
      </c>
      <c r="I244" s="118" t="str">
        <f t="shared" si="14"/>
        <v>전투</v>
      </c>
      <c r="J244" s="118" t="str">
        <f t="shared" si="15"/>
        <v>EX 스킬 3</v>
      </c>
    </row>
    <row r="245" spans="1:10" ht="13.8" customHeight="1">
      <c r="A245" s="101">
        <f>C245*ID규칙_대사_그룹_단위+COUNTIF($C$4:C245,C245)</f>
        <v>2320114</v>
      </c>
      <c r="B245" s="100" t="s">
        <v>294</v>
      </c>
      <c r="C245" s="102">
        <f>INDEX(STUDENT!$A:$A,MATCH(B245,STUDENT!$B:$B,0))</f>
        <v>23201</v>
      </c>
      <c r="D245" s="101">
        <v>5</v>
      </c>
      <c r="E245" s="101">
        <v>20</v>
      </c>
      <c r="F245" s="101">
        <v>1</v>
      </c>
      <c r="G245" s="101" t="str">
        <f t="shared" si="12"/>
        <v>SPEECH_DESC_2320114</v>
      </c>
      <c r="H245" s="101" t="str">
        <f t="shared" si="13"/>
        <v>SPEECH_AUDIO_2320114</v>
      </c>
      <c r="I245" s="118" t="str">
        <f t="shared" si="14"/>
        <v>기타</v>
      </c>
      <c r="J245" s="118" t="str">
        <f t="shared" si="15"/>
        <v>강화 1</v>
      </c>
    </row>
    <row r="246" spans="1:10" ht="13.8" customHeight="1">
      <c r="A246" s="101">
        <f>C246*ID규칙_대사_그룹_단위+COUNTIF($C$4:C246,C246)</f>
        <v>2320115</v>
      </c>
      <c r="B246" s="100" t="s">
        <v>294</v>
      </c>
      <c r="C246" s="102">
        <f>INDEX(STUDENT!$A:$A,MATCH(B246,STUDENT!$B:$B,0))</f>
        <v>23201</v>
      </c>
      <c r="D246" s="101">
        <v>5</v>
      </c>
      <c r="E246" s="101">
        <v>20</v>
      </c>
      <c r="F246" s="101">
        <v>2</v>
      </c>
      <c r="G246" s="101" t="str">
        <f t="shared" si="12"/>
        <v>SPEECH_DESC_2320115</v>
      </c>
      <c r="H246" s="101" t="str">
        <f t="shared" si="13"/>
        <v>SPEECH_AUDIO_2320115</v>
      </c>
      <c r="I246" s="118" t="str">
        <f t="shared" si="14"/>
        <v>기타</v>
      </c>
      <c r="J246" s="118" t="str">
        <f t="shared" si="15"/>
        <v>강화 2</v>
      </c>
    </row>
    <row r="247" spans="1:10" ht="13.8" customHeight="1">
      <c r="A247" s="101">
        <f>C247*ID규칙_대사_그룹_단위+COUNTIF($C$4:C247,C247)</f>
        <v>2320116</v>
      </c>
      <c r="B247" s="100" t="s">
        <v>294</v>
      </c>
      <c r="C247" s="102">
        <f>INDEX(STUDENT!$A:$A,MATCH(B247,STUDENT!$B:$B,0))</f>
        <v>23201</v>
      </c>
      <c r="D247" s="101">
        <v>5</v>
      </c>
      <c r="E247" s="101">
        <v>20</v>
      </c>
      <c r="F247" s="101">
        <v>3</v>
      </c>
      <c r="G247" s="101" t="str">
        <f t="shared" si="12"/>
        <v>SPEECH_DESC_2320116</v>
      </c>
      <c r="H247" s="101" t="str">
        <f t="shared" si="13"/>
        <v>SPEECH_AUDIO_2320116</v>
      </c>
      <c r="I247" s="118" t="str">
        <f t="shared" si="14"/>
        <v>기타</v>
      </c>
      <c r="J247" s="118" t="str">
        <f t="shared" si="15"/>
        <v>강화 3</v>
      </c>
    </row>
    <row r="248" spans="1:10" ht="13.8" customHeight="1">
      <c r="A248" s="101">
        <f>C248*ID규칙_대사_그룹_단위+COUNTIF($C$4:C248,C248)</f>
        <v>2320117</v>
      </c>
      <c r="B248" s="100" t="s">
        <v>294</v>
      </c>
      <c r="C248" s="102">
        <f>INDEX(STUDENT!$A:$A,MATCH(B248,STUDENT!$B:$B,0))</f>
        <v>23201</v>
      </c>
      <c r="D248" s="101">
        <v>5</v>
      </c>
      <c r="E248" s="101">
        <v>20</v>
      </c>
      <c r="F248" s="101">
        <v>4</v>
      </c>
      <c r="G248" s="101" t="str">
        <f t="shared" si="12"/>
        <v>SPEECH_DESC_2320117</v>
      </c>
      <c r="H248" s="101" t="str">
        <f t="shared" si="13"/>
        <v>SPEECH_AUDIO_2320117</v>
      </c>
      <c r="I248" s="118" t="str">
        <f t="shared" si="14"/>
        <v>기타</v>
      </c>
      <c r="J248" s="118" t="str">
        <f t="shared" si="15"/>
        <v>강화 4</v>
      </c>
    </row>
    <row r="249" spans="1:10" ht="13.8" customHeight="1">
      <c r="A249" s="101">
        <f>C249*ID규칙_대사_그룹_단위+COUNTIF($C$4:C249,C249)</f>
        <v>2320118</v>
      </c>
      <c r="B249" s="100" t="s">
        <v>294</v>
      </c>
      <c r="C249" s="102">
        <f>INDEX(STUDENT!$A:$A,MATCH(B249,STUDENT!$B:$B,0))</f>
        <v>23201</v>
      </c>
      <c r="D249" s="101">
        <v>5</v>
      </c>
      <c r="E249" s="101">
        <v>21</v>
      </c>
      <c r="F249" s="101">
        <v>0</v>
      </c>
      <c r="G249" s="101" t="str">
        <f t="shared" si="12"/>
        <v>SPEECH_DESC_2320118</v>
      </c>
      <c r="H249" s="101" t="str">
        <f t="shared" si="13"/>
        <v>SPEECH_AUDIO_2320118</v>
      </c>
      <c r="I249" s="118" t="str">
        <f t="shared" si="14"/>
        <v>기타</v>
      </c>
      <c r="J249" s="118" t="str">
        <f t="shared" si="15"/>
        <v>고유무기 장착</v>
      </c>
    </row>
    <row r="250" spans="1:10" ht="13.8" customHeight="1">
      <c r="A250" s="101">
        <f>C250*ID규칙_대사_그룹_단위+COUNTIF($C$4:C250,C250)</f>
        <v>2320119</v>
      </c>
      <c r="B250" s="100" t="s">
        <v>294</v>
      </c>
      <c r="C250" s="102">
        <f>INDEX(STUDENT!$A:$A,MATCH(B250,STUDENT!$B:$B,0))</f>
        <v>23201</v>
      </c>
      <c r="D250" s="101">
        <v>5</v>
      </c>
      <c r="E250" s="101">
        <v>22</v>
      </c>
      <c r="F250" s="101">
        <v>1</v>
      </c>
      <c r="G250" s="101" t="str">
        <f t="shared" si="12"/>
        <v>SPEECH_DESC_2320119</v>
      </c>
      <c r="H250" s="101" t="str">
        <f t="shared" si="13"/>
        <v>SPEECH_AUDIO_2320119</v>
      </c>
      <c r="I250" s="118" t="str">
        <f t="shared" si="14"/>
        <v>기타</v>
      </c>
      <c r="J250" s="118" t="str">
        <f t="shared" si="15"/>
        <v>카페 1</v>
      </c>
    </row>
    <row r="251" spans="1:10" ht="13.8" customHeight="1">
      <c r="A251" s="101">
        <f>C251*ID규칙_대사_그룹_단위+COUNTIF($C$4:C251,C251)</f>
        <v>2320120</v>
      </c>
      <c r="B251" s="100" t="s">
        <v>294</v>
      </c>
      <c r="C251" s="102">
        <f>INDEX(STUDENT!$A:$A,MATCH(B251,STUDENT!$B:$B,0))</f>
        <v>23201</v>
      </c>
      <c r="D251" s="101">
        <v>5</v>
      </c>
      <c r="E251" s="101">
        <v>22</v>
      </c>
      <c r="F251" s="101">
        <v>2</v>
      </c>
      <c r="G251" s="101" t="str">
        <f t="shared" si="12"/>
        <v>SPEECH_DESC_2320120</v>
      </c>
      <c r="H251" s="101" t="str">
        <f t="shared" si="13"/>
        <v>SPEECH_AUDIO_2320120</v>
      </c>
      <c r="I251" s="118" t="str">
        <f t="shared" si="14"/>
        <v>기타</v>
      </c>
      <c r="J251" s="118" t="str">
        <f t="shared" si="15"/>
        <v>카페 2</v>
      </c>
    </row>
    <row r="252" spans="1:10" ht="13.8" customHeight="1">
      <c r="A252" s="101">
        <f>C252*ID규칙_대사_그룹_단위+COUNTIF($C$4:C252,C252)</f>
        <v>2320121</v>
      </c>
      <c r="B252" s="100" t="s">
        <v>294</v>
      </c>
      <c r="C252" s="102">
        <f>INDEX(STUDENT!$A:$A,MATCH(B252,STUDENT!$B:$B,0))</f>
        <v>23201</v>
      </c>
      <c r="D252" s="101">
        <v>5</v>
      </c>
      <c r="E252" s="101">
        <v>22</v>
      </c>
      <c r="F252" s="101">
        <v>3</v>
      </c>
      <c r="G252" s="101" t="str">
        <f t="shared" si="12"/>
        <v>SPEECH_DESC_2320121</v>
      </c>
      <c r="H252" s="101" t="str">
        <f t="shared" si="13"/>
        <v>SPEECH_AUDIO_2320121</v>
      </c>
      <c r="I252" s="118" t="str">
        <f t="shared" si="14"/>
        <v>기타</v>
      </c>
      <c r="J252" s="118" t="str">
        <f t="shared" si="15"/>
        <v>카페 3</v>
      </c>
    </row>
    <row r="253" spans="1:10" ht="13.8" customHeight="1">
      <c r="A253" s="101">
        <f>C253*ID규칙_대사_그룹_단위+COUNTIF($C$4:C253,C253)</f>
        <v>2320122</v>
      </c>
      <c r="B253" s="100" t="s">
        <v>294</v>
      </c>
      <c r="C253" s="102">
        <f>INDEX(STUDENT!$A:$A,MATCH(B253,STUDENT!$B:$B,0))</f>
        <v>23201</v>
      </c>
      <c r="D253" s="101">
        <v>5</v>
      </c>
      <c r="E253" s="101">
        <v>22</v>
      </c>
      <c r="F253" s="101">
        <v>4</v>
      </c>
      <c r="G253" s="101" t="str">
        <f t="shared" si="12"/>
        <v>SPEECH_DESC_2320122</v>
      </c>
      <c r="H253" s="101" t="str">
        <f t="shared" si="13"/>
        <v>SPEECH_AUDIO_2320122</v>
      </c>
      <c r="I253" s="118" t="str">
        <f t="shared" si="14"/>
        <v>기타</v>
      </c>
      <c r="J253" s="118" t="str">
        <f t="shared" si="15"/>
        <v>카페 4</v>
      </c>
    </row>
    <row r="254" spans="1:10" ht="13.8" customHeight="1">
      <c r="A254" s="101">
        <f>C254*ID규칙_대사_그룹_단위+COUNTIF($C$4:C254,C254)</f>
        <v>2320123</v>
      </c>
      <c r="B254" s="100" t="s">
        <v>294</v>
      </c>
      <c r="C254" s="102">
        <f>INDEX(STUDENT!$A:$A,MATCH(B254,STUDENT!$B:$B,0))</f>
        <v>23201</v>
      </c>
      <c r="D254" s="101">
        <v>5</v>
      </c>
      <c r="E254" s="101">
        <v>22</v>
      </c>
      <c r="F254" s="101">
        <v>5</v>
      </c>
      <c r="G254" s="101" t="str">
        <f t="shared" si="12"/>
        <v>SPEECH_DESC_2320123</v>
      </c>
      <c r="H254" s="101" t="str">
        <f t="shared" si="13"/>
        <v>SPEECH_AUDIO_2320123</v>
      </c>
      <c r="I254" s="118" t="str">
        <f t="shared" si="14"/>
        <v>기타</v>
      </c>
      <c r="J254" s="118" t="str">
        <f t="shared" si="15"/>
        <v>카페 5</v>
      </c>
    </row>
    <row r="255" spans="1:10" ht="13.8" customHeight="1">
      <c r="A255" s="101">
        <f>C255*ID규칙_대사_그룹_단위+COUNTIF($C$4:C255,C255)</f>
        <v>2320124</v>
      </c>
      <c r="B255" s="100" t="s">
        <v>294</v>
      </c>
      <c r="C255" s="102">
        <f>INDEX(STUDENT!$A:$A,MATCH(B255,STUDENT!$B:$B,0))</f>
        <v>23201</v>
      </c>
      <c r="D255" s="101">
        <v>5</v>
      </c>
      <c r="E255" s="101">
        <v>23</v>
      </c>
      <c r="F255" s="101">
        <v>1</v>
      </c>
      <c r="G255" s="101" t="str">
        <f t="shared" si="12"/>
        <v>SPEECH_DESC_2320124</v>
      </c>
      <c r="H255" s="101" t="str">
        <f t="shared" si="13"/>
        <v>SPEECH_AUDIO_2320124</v>
      </c>
      <c r="I255" s="118" t="str">
        <f t="shared" si="14"/>
        <v>기타</v>
      </c>
      <c r="J255" s="118" t="str">
        <f t="shared" si="15"/>
        <v>인연 랭크 업 1</v>
      </c>
    </row>
    <row r="256" spans="1:10" ht="13.8" customHeight="1">
      <c r="A256" s="101">
        <f>C256*ID규칙_대사_그룹_단위+COUNTIF($C$4:C256,C256)</f>
        <v>2320125</v>
      </c>
      <c r="B256" s="100" t="s">
        <v>294</v>
      </c>
      <c r="C256" s="102">
        <f>INDEX(STUDENT!$A:$A,MATCH(B256,STUDENT!$B:$B,0))</f>
        <v>23201</v>
      </c>
      <c r="D256" s="101">
        <v>5</v>
      </c>
      <c r="E256" s="101">
        <v>23</v>
      </c>
      <c r="F256" s="101">
        <v>2</v>
      </c>
      <c r="G256" s="101" t="str">
        <f t="shared" si="12"/>
        <v>SPEECH_DESC_2320125</v>
      </c>
      <c r="H256" s="101" t="str">
        <f t="shared" si="13"/>
        <v>SPEECH_AUDIO_2320125</v>
      </c>
      <c r="I256" s="118" t="str">
        <f t="shared" si="14"/>
        <v>기타</v>
      </c>
      <c r="J256" s="118" t="str">
        <f t="shared" si="15"/>
        <v>인연 랭크 업 2</v>
      </c>
    </row>
    <row r="257" spans="1:10" ht="13.8" customHeight="1">
      <c r="A257" s="101">
        <f>C257*ID규칙_대사_그룹_단위+COUNTIF($C$4:C257,C257)</f>
        <v>2320126</v>
      </c>
      <c r="B257" s="100" t="s">
        <v>294</v>
      </c>
      <c r="C257" s="102">
        <f>INDEX(STUDENT!$A:$A,MATCH(B257,STUDENT!$B:$B,0))</f>
        <v>23201</v>
      </c>
      <c r="D257" s="101">
        <v>5</v>
      </c>
      <c r="E257" s="101">
        <v>23</v>
      </c>
      <c r="F257" s="101">
        <v>3</v>
      </c>
      <c r="G257" s="101" t="str">
        <f t="shared" si="12"/>
        <v>SPEECH_DESC_2320126</v>
      </c>
      <c r="H257" s="101" t="str">
        <f t="shared" si="13"/>
        <v>SPEECH_AUDIO_2320126</v>
      </c>
      <c r="I257" s="118" t="str">
        <f t="shared" si="14"/>
        <v>기타</v>
      </c>
      <c r="J257" s="118" t="str">
        <f t="shared" si="15"/>
        <v>인연 랭크 업 3</v>
      </c>
    </row>
    <row r="258" spans="1:10" ht="13.8" customHeight="1">
      <c r="A258" s="101">
        <f>C258*ID규칙_대사_그룹_단위+COUNTIF($C$4:C258,C258)</f>
        <v>2320127</v>
      </c>
      <c r="B258" s="100" t="s">
        <v>294</v>
      </c>
      <c r="C258" s="102">
        <f>INDEX(STUDENT!$A:$A,MATCH(B258,STUDENT!$B:$B,0))</f>
        <v>23201</v>
      </c>
      <c r="D258" s="101">
        <v>5</v>
      </c>
      <c r="E258" s="101">
        <v>23</v>
      </c>
      <c r="F258" s="101">
        <v>4</v>
      </c>
      <c r="G258" s="101" t="str">
        <f t="shared" si="12"/>
        <v>SPEECH_DESC_2320127</v>
      </c>
      <c r="H258" s="101" t="str">
        <f t="shared" si="13"/>
        <v>SPEECH_AUDIO_2320127</v>
      </c>
      <c r="I258" s="118" t="str">
        <f t="shared" si="14"/>
        <v>기타</v>
      </c>
      <c r="J258" s="118" t="str">
        <f t="shared" si="15"/>
        <v>인연 랭크 업 4</v>
      </c>
    </row>
    <row r="259" spans="1:10" ht="13.8" customHeight="1">
      <c r="A259" s="101">
        <f>C259*ID규칙_대사_그룹_단위+COUNTIF($C$4:C259,C259)</f>
        <v>2320128</v>
      </c>
      <c r="B259" s="100" t="s">
        <v>294</v>
      </c>
      <c r="C259" s="102">
        <f>INDEX(STUDENT!$A:$A,MATCH(B259,STUDENT!$B:$B,0))</f>
        <v>23201</v>
      </c>
      <c r="D259" s="101">
        <v>6</v>
      </c>
      <c r="E259" s="101">
        <v>24</v>
      </c>
      <c r="F259" s="101">
        <v>1</v>
      </c>
      <c r="G259" s="101" t="str">
        <f t="shared" si="12"/>
        <v>SPEECH_DESC_2320128</v>
      </c>
      <c r="H259" s="101" t="str">
        <f t="shared" si="13"/>
        <v>SPEECH_AUDIO_2320128</v>
      </c>
      <c r="I259" s="118" t="str">
        <f t="shared" si="14"/>
        <v>메모리얼</v>
      </c>
      <c r="J259" s="118" t="str">
        <f t="shared" si="15"/>
        <v>메모리얼 로비 1</v>
      </c>
    </row>
    <row r="260" spans="1:10" ht="13.8" customHeight="1">
      <c r="A260" s="101">
        <f>C260*ID규칙_대사_그룹_단위+COUNTIF($C$4:C260,C260)</f>
        <v>2320129</v>
      </c>
      <c r="B260" s="100" t="s">
        <v>294</v>
      </c>
      <c r="C260" s="102">
        <f>INDEX(STUDENT!$A:$A,MATCH(B260,STUDENT!$B:$B,0))</f>
        <v>23201</v>
      </c>
      <c r="D260" s="101">
        <v>6</v>
      </c>
      <c r="E260" s="101">
        <v>24</v>
      </c>
      <c r="F260" s="101">
        <v>2</v>
      </c>
      <c r="G260" s="101" t="str">
        <f t="shared" ref="G260:G323" si="16">"SPEECH_DESC_"&amp;A260</f>
        <v>SPEECH_DESC_2320129</v>
      </c>
      <c r="H260" s="101" t="str">
        <f t="shared" ref="H260:H323" si="17">"SPEECH_AUDIO_"&amp;A260</f>
        <v>SPEECH_AUDIO_2320129</v>
      </c>
      <c r="I260" s="118" t="str">
        <f t="shared" ref="I260:I323" si="18">VLOOKUP(D260,SPEECH_MAIN_TYPE,2,0)</f>
        <v>메모리얼</v>
      </c>
      <c r="J260" s="118" t="str">
        <f t="shared" ref="J260:J323" si="19">VLOOKUP(E260,SPEECH_SUB_TYPE,2,0)&amp;IF(F260=0,""," "&amp;F260)</f>
        <v>메모리얼 로비 2</v>
      </c>
    </row>
    <row r="261" spans="1:10" ht="13.8" customHeight="1">
      <c r="A261" s="101">
        <f>C261*ID규칙_대사_그룹_단위+COUNTIF($C$4:C261,C261)</f>
        <v>2320130</v>
      </c>
      <c r="B261" s="100" t="s">
        <v>294</v>
      </c>
      <c r="C261" s="102">
        <f>INDEX(STUDENT!$A:$A,MATCH(B261,STUDENT!$B:$B,0))</f>
        <v>23201</v>
      </c>
      <c r="D261" s="101">
        <v>6</v>
      </c>
      <c r="E261" s="101">
        <v>24</v>
      </c>
      <c r="F261" s="101">
        <v>3</v>
      </c>
      <c r="G261" s="101" t="str">
        <f t="shared" si="16"/>
        <v>SPEECH_DESC_2320130</v>
      </c>
      <c r="H261" s="101" t="str">
        <f t="shared" si="17"/>
        <v>SPEECH_AUDIO_2320130</v>
      </c>
      <c r="I261" s="118" t="str">
        <f t="shared" si="18"/>
        <v>메모리얼</v>
      </c>
      <c r="J261" s="118" t="str">
        <f t="shared" si="19"/>
        <v>메모리얼 로비 3</v>
      </c>
    </row>
    <row r="262" spans="1:10" ht="13.8" customHeight="1">
      <c r="A262" s="101">
        <f>C262*ID규칙_대사_그룹_단위+COUNTIF($C$4:C262,C262)</f>
        <v>2320131</v>
      </c>
      <c r="B262" s="100" t="s">
        <v>294</v>
      </c>
      <c r="C262" s="102">
        <f>INDEX(STUDENT!$A:$A,MATCH(B262,STUDENT!$B:$B,0))</f>
        <v>23201</v>
      </c>
      <c r="D262" s="101">
        <v>6</v>
      </c>
      <c r="E262" s="101">
        <v>24</v>
      </c>
      <c r="F262" s="101">
        <v>4</v>
      </c>
      <c r="G262" s="101" t="str">
        <f t="shared" si="16"/>
        <v>SPEECH_DESC_2320131</v>
      </c>
      <c r="H262" s="101" t="str">
        <f t="shared" si="17"/>
        <v>SPEECH_AUDIO_2320131</v>
      </c>
      <c r="I262" s="118" t="str">
        <f t="shared" si="18"/>
        <v>메모리얼</v>
      </c>
      <c r="J262" s="118" t="str">
        <f t="shared" si="19"/>
        <v>메모리얼 로비 4</v>
      </c>
    </row>
    <row r="263" spans="1:10" ht="13.8" customHeight="1">
      <c r="A263" s="101">
        <f>C263*ID규칙_대사_그룹_단위+COUNTIF($C$4:C263,C263)</f>
        <v>2320132</v>
      </c>
      <c r="B263" s="100" t="s">
        <v>294</v>
      </c>
      <c r="C263" s="102">
        <f>INDEX(STUDENT!$A:$A,MATCH(B263,STUDENT!$B:$B,0))</f>
        <v>23201</v>
      </c>
      <c r="D263" s="101">
        <v>6</v>
      </c>
      <c r="E263" s="101">
        <v>24</v>
      </c>
      <c r="F263" s="101">
        <v>5</v>
      </c>
      <c r="G263" s="101" t="str">
        <f t="shared" si="16"/>
        <v>SPEECH_DESC_2320132</v>
      </c>
      <c r="H263" s="101" t="str">
        <f t="shared" si="17"/>
        <v>SPEECH_AUDIO_2320132</v>
      </c>
      <c r="I263" s="118" t="str">
        <f t="shared" si="18"/>
        <v>메모리얼</v>
      </c>
      <c r="J263" s="118" t="str">
        <f t="shared" si="19"/>
        <v>메모리얼 로비 5</v>
      </c>
    </row>
    <row r="264" spans="1:10" ht="13.8" customHeight="1">
      <c r="A264" s="101">
        <f>C264*ID규칙_대사_그룹_단위+COUNTIF($C$4:C264,C264)</f>
        <v>2320133</v>
      </c>
      <c r="B264" s="100" t="s">
        <v>294</v>
      </c>
      <c r="C264" s="102">
        <f>INDEX(STUDENT!$A:$A,MATCH(B264,STUDENT!$B:$B,0))</f>
        <v>23201</v>
      </c>
      <c r="D264" s="101">
        <v>7</v>
      </c>
      <c r="E264" s="101">
        <v>25</v>
      </c>
      <c r="F264" s="101">
        <v>0</v>
      </c>
      <c r="G264" s="101" t="str">
        <f t="shared" si="16"/>
        <v>SPEECH_DESC_2320133</v>
      </c>
      <c r="H264" s="101" t="str">
        <f t="shared" si="17"/>
        <v>SPEECH_AUDIO_2320133</v>
      </c>
      <c r="I264" s="118" t="str">
        <f t="shared" si="18"/>
        <v>기념일</v>
      </c>
      <c r="J264" s="118" t="str">
        <f t="shared" si="19"/>
        <v>생일</v>
      </c>
    </row>
    <row r="265" spans="1:10" ht="13.8" customHeight="1">
      <c r="A265" s="101">
        <f>C265*ID규칙_대사_그룹_단위+COUNTIF($C$4:C265,C265)</f>
        <v>2320134</v>
      </c>
      <c r="B265" s="100" t="s">
        <v>294</v>
      </c>
      <c r="C265" s="102">
        <f>INDEX(STUDENT!$A:$A,MATCH(B265,STUDENT!$B:$B,0))</f>
        <v>23201</v>
      </c>
      <c r="D265" s="101">
        <v>7</v>
      </c>
      <c r="E265" s="101">
        <v>26</v>
      </c>
      <c r="F265" s="101">
        <v>0</v>
      </c>
      <c r="G265" s="101" t="str">
        <f t="shared" si="16"/>
        <v>SPEECH_DESC_2320134</v>
      </c>
      <c r="H265" s="101" t="str">
        <f t="shared" si="17"/>
        <v>SPEECH_AUDIO_2320134</v>
      </c>
      <c r="I265" s="118" t="str">
        <f t="shared" si="18"/>
        <v>기념일</v>
      </c>
      <c r="J265" s="118" t="str">
        <f t="shared" si="19"/>
        <v>선생의 생일</v>
      </c>
    </row>
    <row r="266" spans="1:10" ht="13.8" customHeight="1">
      <c r="A266" s="101">
        <f>C266*ID규칙_대사_그룹_단위+COUNTIF($C$4:C266,C266)</f>
        <v>2320135</v>
      </c>
      <c r="B266" s="100" t="s">
        <v>294</v>
      </c>
      <c r="C266" s="102">
        <f>INDEX(STUDENT!$A:$A,MATCH(B266,STUDENT!$B:$B,0))</f>
        <v>23201</v>
      </c>
      <c r="D266" s="101">
        <v>7</v>
      </c>
      <c r="E266" s="101">
        <v>27</v>
      </c>
      <c r="F266" s="101">
        <v>0</v>
      </c>
      <c r="G266" s="101" t="str">
        <f t="shared" si="16"/>
        <v>SPEECH_DESC_2320135</v>
      </c>
      <c r="H266" s="101" t="str">
        <f t="shared" si="17"/>
        <v>SPEECH_AUDIO_2320135</v>
      </c>
      <c r="I266" s="118" t="str">
        <f t="shared" si="18"/>
        <v>기념일</v>
      </c>
      <c r="J266" s="118" t="str">
        <f t="shared" si="19"/>
        <v>할로윈</v>
      </c>
    </row>
    <row r="267" spans="1:10" ht="13.8" customHeight="1">
      <c r="A267" s="101">
        <f>C267*ID규칙_대사_그룹_단위+COUNTIF($C$4:C267,C267)</f>
        <v>2320136</v>
      </c>
      <c r="B267" s="100" t="s">
        <v>294</v>
      </c>
      <c r="C267" s="102">
        <f>INDEX(STUDENT!$A:$A,MATCH(B267,STUDENT!$B:$B,0))</f>
        <v>23201</v>
      </c>
      <c r="D267" s="101">
        <v>7</v>
      </c>
      <c r="E267" s="101">
        <v>28</v>
      </c>
      <c r="F267" s="101">
        <v>0</v>
      </c>
      <c r="G267" s="101" t="str">
        <f t="shared" si="16"/>
        <v>SPEECH_DESC_2320136</v>
      </c>
      <c r="H267" s="101" t="str">
        <f t="shared" si="17"/>
        <v>SPEECH_AUDIO_2320136</v>
      </c>
      <c r="I267" s="118" t="str">
        <f t="shared" si="18"/>
        <v>기념일</v>
      </c>
      <c r="J267" s="118" t="str">
        <f t="shared" si="19"/>
        <v>크리스마스</v>
      </c>
    </row>
    <row r="268" spans="1:10" ht="13.8" customHeight="1">
      <c r="A268" s="101">
        <f>C268*ID규칙_대사_그룹_단위+COUNTIF($C$4:C268,C268)</f>
        <v>2320137</v>
      </c>
      <c r="B268" s="100" t="s">
        <v>294</v>
      </c>
      <c r="C268" s="102">
        <f>INDEX(STUDENT!$A:$A,MATCH(B268,STUDENT!$B:$B,0))</f>
        <v>23201</v>
      </c>
      <c r="D268" s="101">
        <v>7</v>
      </c>
      <c r="E268" s="101">
        <v>29</v>
      </c>
      <c r="F268" s="101">
        <v>0</v>
      </c>
      <c r="G268" s="101" t="str">
        <f t="shared" si="16"/>
        <v>SPEECH_DESC_2320137</v>
      </c>
      <c r="H268" s="101" t="str">
        <f t="shared" si="17"/>
        <v>SPEECH_AUDIO_2320137</v>
      </c>
      <c r="I268" s="118" t="str">
        <f t="shared" si="18"/>
        <v>기념일</v>
      </c>
      <c r="J268" s="118" t="str">
        <f t="shared" si="19"/>
        <v>신년</v>
      </c>
    </row>
    <row r="269" spans="1:10" ht="13.8" customHeight="1">
      <c r="A269" s="101">
        <f>C269*ID규칙_대사_그룹_단위+COUNTIF($C$4:C269,C269)</f>
        <v>1130501</v>
      </c>
      <c r="B269" s="100" t="s">
        <v>296</v>
      </c>
      <c r="C269" s="102">
        <f>INDEX(STUDENT!$A:$A,MATCH(B269,STUDENT!$B:$B,0))</f>
        <v>11305</v>
      </c>
      <c r="D269" s="101">
        <v>1</v>
      </c>
      <c r="E269" s="101">
        <v>1</v>
      </c>
      <c r="F269" s="101">
        <v>0</v>
      </c>
      <c r="G269" s="101" t="str">
        <f t="shared" si="16"/>
        <v>SPEECH_DESC_1130501</v>
      </c>
      <c r="H269" s="101" t="str">
        <f t="shared" si="17"/>
        <v>SPEECH_AUDIO_1130501</v>
      </c>
      <c r="I269" s="118" t="str">
        <f t="shared" si="18"/>
        <v>일상</v>
      </c>
      <c r="J269" s="118" t="str">
        <f t="shared" si="19"/>
        <v>입수</v>
      </c>
    </row>
    <row r="270" spans="1:10" ht="13.8" customHeight="1">
      <c r="A270" s="101">
        <f>C270*ID규칙_대사_그룹_단위+COUNTIF($C$4:C270,C270)</f>
        <v>1130502</v>
      </c>
      <c r="B270" s="100" t="s">
        <v>296</v>
      </c>
      <c r="C270" s="102">
        <f>INDEX(STUDENT!$A:$A,MATCH(B270,STUDENT!$B:$B,0))</f>
        <v>11305</v>
      </c>
      <c r="D270" s="101">
        <v>1</v>
      </c>
      <c r="E270" s="101">
        <v>2</v>
      </c>
      <c r="F270" s="101">
        <v>1</v>
      </c>
      <c r="G270" s="101" t="str">
        <f t="shared" si="16"/>
        <v>SPEECH_DESC_1130502</v>
      </c>
      <c r="H270" s="101" t="str">
        <f t="shared" si="17"/>
        <v>SPEECH_AUDIO_1130502</v>
      </c>
      <c r="I270" s="118" t="str">
        <f t="shared" si="18"/>
        <v>일상</v>
      </c>
      <c r="J270" s="118" t="str">
        <f t="shared" si="19"/>
        <v>로비 방문 1</v>
      </c>
    </row>
    <row r="271" spans="1:10" ht="13.8" customHeight="1">
      <c r="A271" s="101">
        <f>C271*ID규칙_대사_그룹_단위+COUNTIF($C$4:C271,C271)</f>
        <v>1130503</v>
      </c>
      <c r="B271" s="100" t="s">
        <v>296</v>
      </c>
      <c r="C271" s="102">
        <f>INDEX(STUDENT!$A:$A,MATCH(B271,STUDENT!$B:$B,0))</f>
        <v>11305</v>
      </c>
      <c r="D271" s="101">
        <v>1</v>
      </c>
      <c r="E271" s="101">
        <v>2</v>
      </c>
      <c r="F271" s="101">
        <v>2</v>
      </c>
      <c r="G271" s="101" t="str">
        <f t="shared" si="16"/>
        <v>SPEECH_DESC_1130503</v>
      </c>
      <c r="H271" s="101" t="str">
        <f t="shared" si="17"/>
        <v>SPEECH_AUDIO_1130503</v>
      </c>
      <c r="I271" s="118" t="str">
        <f t="shared" si="18"/>
        <v>일상</v>
      </c>
      <c r="J271" s="118" t="str">
        <f t="shared" si="19"/>
        <v>로비 방문 2</v>
      </c>
    </row>
    <row r="272" spans="1:10" ht="13.8" customHeight="1">
      <c r="A272" s="101">
        <f>C272*ID규칙_대사_그룹_단위+COUNTIF($C$4:C272,C272)</f>
        <v>1130504</v>
      </c>
      <c r="B272" s="100" t="s">
        <v>296</v>
      </c>
      <c r="C272" s="102">
        <f>INDEX(STUDENT!$A:$A,MATCH(B272,STUDENT!$B:$B,0))</f>
        <v>11305</v>
      </c>
      <c r="D272" s="101">
        <v>1</v>
      </c>
      <c r="E272" s="101">
        <v>3</v>
      </c>
      <c r="F272" s="101">
        <v>1</v>
      </c>
      <c r="G272" s="101" t="str">
        <f t="shared" si="16"/>
        <v>SPEECH_DESC_1130504</v>
      </c>
      <c r="H272" s="101" t="str">
        <f t="shared" si="17"/>
        <v>SPEECH_AUDIO_1130504</v>
      </c>
      <c r="I272" s="118" t="str">
        <f t="shared" si="18"/>
        <v>일상</v>
      </c>
      <c r="J272" s="118" t="str">
        <f t="shared" si="19"/>
        <v>잡담 1</v>
      </c>
    </row>
    <row r="273" spans="1:10" ht="13.8" customHeight="1">
      <c r="A273" s="101">
        <f>C273*ID규칙_대사_그룹_단위+COUNTIF($C$4:C273,C273)</f>
        <v>1130505</v>
      </c>
      <c r="B273" s="100" t="s">
        <v>296</v>
      </c>
      <c r="C273" s="102">
        <f>INDEX(STUDENT!$A:$A,MATCH(B273,STUDENT!$B:$B,0))</f>
        <v>11305</v>
      </c>
      <c r="D273" s="101">
        <v>1</v>
      </c>
      <c r="E273" s="101">
        <v>3</v>
      </c>
      <c r="F273" s="101">
        <v>2</v>
      </c>
      <c r="G273" s="101" t="str">
        <f t="shared" si="16"/>
        <v>SPEECH_DESC_1130505</v>
      </c>
      <c r="H273" s="101" t="str">
        <f t="shared" si="17"/>
        <v>SPEECH_AUDIO_1130505</v>
      </c>
      <c r="I273" s="118" t="str">
        <f t="shared" si="18"/>
        <v>일상</v>
      </c>
      <c r="J273" s="118" t="str">
        <f t="shared" si="19"/>
        <v>잡담 2</v>
      </c>
    </row>
    <row r="274" spans="1:10" ht="13.8" customHeight="1">
      <c r="A274" s="101">
        <f>C274*ID규칙_대사_그룹_단위+COUNTIF($C$4:C274,C274)</f>
        <v>1130506</v>
      </c>
      <c r="B274" s="100" t="s">
        <v>296</v>
      </c>
      <c r="C274" s="102">
        <f>INDEX(STUDENT!$A:$A,MATCH(B274,STUDENT!$B:$B,0))</f>
        <v>11305</v>
      </c>
      <c r="D274" s="101">
        <v>1</v>
      </c>
      <c r="E274" s="101">
        <v>3</v>
      </c>
      <c r="F274" s="101">
        <v>3</v>
      </c>
      <c r="G274" s="101" t="str">
        <f t="shared" si="16"/>
        <v>SPEECH_DESC_1130506</v>
      </c>
      <c r="H274" s="101" t="str">
        <f t="shared" si="17"/>
        <v>SPEECH_AUDIO_1130506</v>
      </c>
      <c r="I274" s="118" t="str">
        <f t="shared" si="18"/>
        <v>일상</v>
      </c>
      <c r="J274" s="118" t="str">
        <f t="shared" si="19"/>
        <v>잡담 3</v>
      </c>
    </row>
    <row r="275" spans="1:10" ht="13.8" customHeight="1">
      <c r="A275" s="101">
        <f>C275*ID규칙_대사_그룹_단위+COUNTIF($C$4:C275,C275)</f>
        <v>1130507</v>
      </c>
      <c r="B275" s="100" t="s">
        <v>296</v>
      </c>
      <c r="C275" s="102">
        <f>INDEX(STUDENT!$A:$A,MATCH(B275,STUDENT!$B:$B,0))</f>
        <v>11305</v>
      </c>
      <c r="D275" s="101">
        <v>2</v>
      </c>
      <c r="E275" s="101">
        <v>4</v>
      </c>
      <c r="F275" s="101">
        <v>1</v>
      </c>
      <c r="G275" s="101" t="str">
        <f t="shared" si="16"/>
        <v>SPEECH_DESC_1130507</v>
      </c>
      <c r="H275" s="101" t="str">
        <f t="shared" si="17"/>
        <v>SPEECH_AUDIO_1130507</v>
      </c>
      <c r="I275" s="118" t="str">
        <f t="shared" si="18"/>
        <v>배치</v>
      </c>
      <c r="J275" s="118" t="str">
        <f t="shared" si="19"/>
        <v>편성 1</v>
      </c>
    </row>
    <row r="276" spans="1:10" ht="13.8" customHeight="1">
      <c r="A276" s="101">
        <f>C276*ID규칙_대사_그룹_단위+COUNTIF($C$4:C276,C276)</f>
        <v>1130508</v>
      </c>
      <c r="B276" s="100" t="s">
        <v>296</v>
      </c>
      <c r="C276" s="102">
        <f>INDEX(STUDENT!$A:$A,MATCH(B276,STUDENT!$B:$B,0))</f>
        <v>11305</v>
      </c>
      <c r="D276" s="101">
        <v>2</v>
      </c>
      <c r="E276" s="101">
        <v>4</v>
      </c>
      <c r="F276" s="101">
        <v>2</v>
      </c>
      <c r="G276" s="101" t="str">
        <f t="shared" si="16"/>
        <v>SPEECH_DESC_1130508</v>
      </c>
      <c r="H276" s="101" t="str">
        <f t="shared" si="17"/>
        <v>SPEECH_AUDIO_1130508</v>
      </c>
      <c r="I276" s="118" t="str">
        <f t="shared" si="18"/>
        <v>배치</v>
      </c>
      <c r="J276" s="118" t="str">
        <f t="shared" si="19"/>
        <v>편성 2</v>
      </c>
    </row>
    <row r="277" spans="1:10" ht="13.8" customHeight="1">
      <c r="A277" s="101">
        <f>C277*ID규칙_대사_그룹_단위+COUNTIF($C$4:C277,C277)</f>
        <v>1130509</v>
      </c>
      <c r="B277" s="100" t="s">
        <v>296</v>
      </c>
      <c r="C277" s="102">
        <f>INDEX(STUDENT!$A:$A,MATCH(B277,STUDENT!$B:$B,0))</f>
        <v>11305</v>
      </c>
      <c r="D277" s="101">
        <v>2</v>
      </c>
      <c r="E277" s="101">
        <v>4</v>
      </c>
      <c r="F277" s="101">
        <v>3</v>
      </c>
      <c r="G277" s="101" t="str">
        <f t="shared" si="16"/>
        <v>SPEECH_DESC_1130509</v>
      </c>
      <c r="H277" s="101" t="str">
        <f t="shared" si="17"/>
        <v>SPEECH_AUDIO_1130509</v>
      </c>
      <c r="I277" s="118" t="str">
        <f t="shared" si="18"/>
        <v>배치</v>
      </c>
      <c r="J277" s="118" t="str">
        <f t="shared" si="19"/>
        <v>편성 3</v>
      </c>
    </row>
    <row r="278" spans="1:10" ht="13.8" customHeight="1">
      <c r="A278" s="101">
        <f>C278*ID규칙_대사_그룹_단위+COUNTIF($C$4:C278,C278)</f>
        <v>1130510</v>
      </c>
      <c r="B278" s="100" t="s">
        <v>296</v>
      </c>
      <c r="C278" s="102">
        <f>INDEX(STUDENT!$A:$A,MATCH(B278,STUDENT!$B:$B,0))</f>
        <v>11305</v>
      </c>
      <c r="D278" s="101">
        <v>2</v>
      </c>
      <c r="E278" s="101">
        <v>5</v>
      </c>
      <c r="F278" s="101">
        <v>1</v>
      </c>
      <c r="G278" s="101" t="str">
        <f t="shared" si="16"/>
        <v>SPEECH_DESC_1130510</v>
      </c>
      <c r="H278" s="101" t="str">
        <f t="shared" si="17"/>
        <v>SPEECH_AUDIO_1130510</v>
      </c>
      <c r="I278" s="118" t="str">
        <f t="shared" si="18"/>
        <v>배치</v>
      </c>
      <c r="J278" s="118" t="str">
        <f t="shared" si="19"/>
        <v>출격 1</v>
      </c>
    </row>
    <row r="279" spans="1:10" ht="13.8" customHeight="1">
      <c r="A279" s="101">
        <f>C279*ID규칙_대사_그룹_단위+COUNTIF($C$4:C279,C279)</f>
        <v>1130511</v>
      </c>
      <c r="B279" s="100" t="s">
        <v>296</v>
      </c>
      <c r="C279" s="102">
        <f>INDEX(STUDENT!$A:$A,MATCH(B279,STUDENT!$B:$B,0))</f>
        <v>11305</v>
      </c>
      <c r="D279" s="101">
        <v>2</v>
      </c>
      <c r="E279" s="101">
        <v>5</v>
      </c>
      <c r="F279" s="101">
        <v>2</v>
      </c>
      <c r="G279" s="101" t="str">
        <f t="shared" si="16"/>
        <v>SPEECH_DESC_1130511</v>
      </c>
      <c r="H279" s="101" t="str">
        <f t="shared" si="17"/>
        <v>SPEECH_AUDIO_1130511</v>
      </c>
      <c r="I279" s="118" t="str">
        <f t="shared" si="18"/>
        <v>배치</v>
      </c>
      <c r="J279" s="118" t="str">
        <f t="shared" si="19"/>
        <v>출격 2</v>
      </c>
    </row>
    <row r="280" spans="1:10" ht="13.8" customHeight="1">
      <c r="A280" s="101">
        <f>C280*ID규칙_대사_그룹_단위+COUNTIF($C$4:C280,C280)</f>
        <v>1130512</v>
      </c>
      <c r="B280" s="100" t="s">
        <v>296</v>
      </c>
      <c r="C280" s="102">
        <f>INDEX(STUDENT!$A:$A,MATCH(B280,STUDENT!$B:$B,0))</f>
        <v>11305</v>
      </c>
      <c r="D280" s="101">
        <v>3</v>
      </c>
      <c r="E280" s="101">
        <v>6</v>
      </c>
      <c r="F280" s="101">
        <v>1</v>
      </c>
      <c r="G280" s="101" t="str">
        <f t="shared" si="16"/>
        <v>SPEECH_DESC_1130512</v>
      </c>
      <c r="H280" s="101" t="str">
        <f t="shared" si="17"/>
        <v>SPEECH_AUDIO_1130512</v>
      </c>
      <c r="I280" s="118" t="str">
        <f t="shared" si="18"/>
        <v>전투</v>
      </c>
      <c r="J280" s="118" t="str">
        <f t="shared" si="19"/>
        <v>전투개시 1</v>
      </c>
    </row>
    <row r="281" spans="1:10" ht="13.8" customHeight="1">
      <c r="A281" s="101">
        <f>C281*ID규칙_대사_그룹_단위+COUNTIF($C$4:C281,C281)</f>
        <v>1130513</v>
      </c>
      <c r="B281" s="100" t="s">
        <v>296</v>
      </c>
      <c r="C281" s="102">
        <f>INDEX(STUDENT!$A:$A,MATCH(B281,STUDENT!$B:$B,0))</f>
        <v>11305</v>
      </c>
      <c r="D281" s="101">
        <v>3</v>
      </c>
      <c r="E281" s="101">
        <v>6</v>
      </c>
      <c r="F281" s="101">
        <v>2</v>
      </c>
      <c r="G281" s="101" t="str">
        <f t="shared" si="16"/>
        <v>SPEECH_DESC_1130513</v>
      </c>
      <c r="H281" s="101" t="str">
        <f t="shared" si="17"/>
        <v>SPEECH_AUDIO_1130513</v>
      </c>
      <c r="I281" s="118" t="str">
        <f t="shared" si="18"/>
        <v>전투</v>
      </c>
      <c r="J281" s="118" t="str">
        <f t="shared" si="19"/>
        <v>전투개시 2</v>
      </c>
    </row>
    <row r="282" spans="1:10" ht="13.8" customHeight="1">
      <c r="A282" s="101">
        <f>C282*ID규칙_대사_그룹_단위+COUNTIF($C$4:C282,C282)</f>
        <v>1130514</v>
      </c>
      <c r="B282" s="100" t="s">
        <v>296</v>
      </c>
      <c r="C282" s="102">
        <f>INDEX(STUDENT!$A:$A,MATCH(B282,STUDENT!$B:$B,0))</f>
        <v>11305</v>
      </c>
      <c r="D282" s="101">
        <v>3</v>
      </c>
      <c r="E282" s="101">
        <v>7</v>
      </c>
      <c r="F282" s="101">
        <v>1</v>
      </c>
      <c r="G282" s="101" t="str">
        <f t="shared" si="16"/>
        <v>SPEECH_DESC_1130514</v>
      </c>
      <c r="H282" s="101" t="str">
        <f t="shared" si="17"/>
        <v>SPEECH_AUDIO_1130514</v>
      </c>
      <c r="I282" s="118" t="str">
        <f t="shared" si="18"/>
        <v>전투</v>
      </c>
      <c r="J282" s="118" t="str">
        <f t="shared" si="19"/>
        <v>이동 1</v>
      </c>
    </row>
    <row r="283" spans="1:10" ht="13.8" customHeight="1">
      <c r="A283" s="101">
        <f>C283*ID규칙_대사_그룹_단위+COUNTIF($C$4:C283,C283)</f>
        <v>1130515</v>
      </c>
      <c r="B283" s="100" t="s">
        <v>296</v>
      </c>
      <c r="C283" s="102">
        <f>INDEX(STUDENT!$A:$A,MATCH(B283,STUDENT!$B:$B,0))</f>
        <v>11305</v>
      </c>
      <c r="D283" s="101">
        <v>3</v>
      </c>
      <c r="E283" s="101">
        <v>7</v>
      </c>
      <c r="F283" s="101">
        <v>2</v>
      </c>
      <c r="G283" s="101" t="str">
        <f t="shared" si="16"/>
        <v>SPEECH_DESC_1130515</v>
      </c>
      <c r="H283" s="101" t="str">
        <f t="shared" si="17"/>
        <v>SPEECH_AUDIO_1130515</v>
      </c>
      <c r="I283" s="118" t="str">
        <f t="shared" si="18"/>
        <v>전투</v>
      </c>
      <c r="J283" s="118" t="str">
        <f t="shared" si="19"/>
        <v>이동 2</v>
      </c>
    </row>
    <row r="284" spans="1:10" ht="13.8" customHeight="1">
      <c r="A284" s="101">
        <f>C284*ID규칙_대사_그룹_단위+COUNTIF($C$4:C284,C284)</f>
        <v>1130516</v>
      </c>
      <c r="B284" s="100" t="s">
        <v>296</v>
      </c>
      <c r="C284" s="102">
        <f>INDEX(STUDENT!$A:$A,MATCH(B284,STUDENT!$B:$B,0))</f>
        <v>11305</v>
      </c>
      <c r="D284" s="101">
        <v>3</v>
      </c>
      <c r="E284" s="101">
        <v>8</v>
      </c>
      <c r="F284" s="101">
        <v>1</v>
      </c>
      <c r="G284" s="101" t="str">
        <f t="shared" si="16"/>
        <v>SPEECH_DESC_1130516</v>
      </c>
      <c r="H284" s="101" t="str">
        <f t="shared" si="17"/>
        <v>SPEECH_AUDIO_1130516</v>
      </c>
      <c r="I284" s="118" t="str">
        <f t="shared" si="18"/>
        <v>전투</v>
      </c>
      <c r="J284" s="118" t="str">
        <f t="shared" si="19"/>
        <v>에이리어 이동 1</v>
      </c>
    </row>
    <row r="285" spans="1:10" ht="13.8" customHeight="1">
      <c r="A285" s="101">
        <f>C285*ID규칙_대사_그룹_단위+COUNTIF($C$4:C285,C285)</f>
        <v>1130517</v>
      </c>
      <c r="B285" s="100" t="s">
        <v>296</v>
      </c>
      <c r="C285" s="102">
        <f>INDEX(STUDENT!$A:$A,MATCH(B285,STUDENT!$B:$B,0))</f>
        <v>11305</v>
      </c>
      <c r="D285" s="101">
        <v>3</v>
      </c>
      <c r="E285" s="101">
        <v>8</v>
      </c>
      <c r="F285" s="101">
        <v>2</v>
      </c>
      <c r="G285" s="101" t="str">
        <f t="shared" si="16"/>
        <v>SPEECH_DESC_1130517</v>
      </c>
      <c r="H285" s="101" t="str">
        <f t="shared" si="17"/>
        <v>SPEECH_AUDIO_1130517</v>
      </c>
      <c r="I285" s="118" t="str">
        <f t="shared" si="18"/>
        <v>전투</v>
      </c>
      <c r="J285" s="118" t="str">
        <f t="shared" si="19"/>
        <v>에이리어 이동 2</v>
      </c>
    </row>
    <row r="286" spans="1:10" ht="13.8" customHeight="1">
      <c r="A286" s="101">
        <f>C286*ID규칙_대사_그룹_단위+COUNTIF($C$4:C286,C286)</f>
        <v>1130518</v>
      </c>
      <c r="B286" s="100" t="s">
        <v>296</v>
      </c>
      <c r="C286" s="102">
        <f>INDEX(STUDENT!$A:$A,MATCH(B286,STUDENT!$B:$B,0))</f>
        <v>11305</v>
      </c>
      <c r="D286" s="101">
        <v>3</v>
      </c>
      <c r="E286" s="101">
        <v>10</v>
      </c>
      <c r="F286" s="101">
        <v>0</v>
      </c>
      <c r="G286" s="101" t="str">
        <f t="shared" si="16"/>
        <v>SPEECH_DESC_1130518</v>
      </c>
      <c r="H286" s="101" t="str">
        <f t="shared" si="17"/>
        <v>SPEECH_AUDIO_1130518</v>
      </c>
      <c r="I286" s="118" t="str">
        <f t="shared" si="18"/>
        <v>전투</v>
      </c>
      <c r="J286" s="118" t="str">
        <f t="shared" si="19"/>
        <v>회피</v>
      </c>
    </row>
    <row r="287" spans="1:10" ht="13.8" customHeight="1">
      <c r="A287" s="101">
        <f>C287*ID규칙_대사_그룹_단위+COUNTIF($C$4:C287,C287)</f>
        <v>1130519</v>
      </c>
      <c r="B287" s="100" t="s">
        <v>296</v>
      </c>
      <c r="C287" s="102">
        <f>INDEX(STUDENT!$A:$A,MATCH(B287,STUDENT!$B:$B,0))</f>
        <v>11305</v>
      </c>
      <c r="D287" s="101">
        <v>3</v>
      </c>
      <c r="E287" s="101">
        <v>11</v>
      </c>
      <c r="F287" s="101">
        <v>0</v>
      </c>
      <c r="G287" s="101" t="str">
        <f t="shared" si="16"/>
        <v>SPEECH_DESC_1130519</v>
      </c>
      <c r="H287" s="101" t="str">
        <f t="shared" si="17"/>
        <v>SPEECH_AUDIO_1130519</v>
      </c>
      <c r="I287" s="118" t="str">
        <f t="shared" si="18"/>
        <v>전투</v>
      </c>
      <c r="J287" s="118" t="str">
        <f t="shared" si="19"/>
        <v>회복</v>
      </c>
    </row>
    <row r="288" spans="1:10" ht="13.8" customHeight="1">
      <c r="A288" s="101">
        <f>C288*ID규칙_대사_그룹_단위+COUNTIF($C$4:C288,C288)</f>
        <v>1130520</v>
      </c>
      <c r="B288" s="100" t="s">
        <v>296</v>
      </c>
      <c r="C288" s="102">
        <f>INDEX(STUDENT!$A:$A,MATCH(B288,STUDENT!$B:$B,0))</f>
        <v>11305</v>
      </c>
      <c r="D288" s="101">
        <v>3</v>
      </c>
      <c r="E288" s="101">
        <v>12</v>
      </c>
      <c r="F288" s="101">
        <v>0</v>
      </c>
      <c r="G288" s="101" t="str">
        <f t="shared" si="16"/>
        <v>SPEECH_DESC_1130520</v>
      </c>
      <c r="H288" s="101" t="str">
        <f t="shared" si="17"/>
        <v>SPEECH_AUDIO_1130520</v>
      </c>
      <c r="I288" s="118" t="str">
        <f t="shared" si="18"/>
        <v>전투</v>
      </c>
      <c r="J288" s="118" t="str">
        <f t="shared" si="19"/>
        <v>버프</v>
      </c>
    </row>
    <row r="289" spans="1:10" ht="13.8" customHeight="1">
      <c r="A289" s="101">
        <f>C289*ID규칙_대사_그룹_단위+COUNTIF($C$4:C289,C289)</f>
        <v>1130521</v>
      </c>
      <c r="B289" s="100" t="s">
        <v>296</v>
      </c>
      <c r="C289" s="102">
        <f>INDEX(STUDENT!$A:$A,MATCH(B289,STUDENT!$B:$B,0))</f>
        <v>11305</v>
      </c>
      <c r="D289" s="101">
        <v>3</v>
      </c>
      <c r="E289" s="101">
        <v>13</v>
      </c>
      <c r="F289" s="101">
        <v>0</v>
      </c>
      <c r="G289" s="101" t="str">
        <f t="shared" si="16"/>
        <v>SPEECH_DESC_1130521</v>
      </c>
      <c r="H289" s="101" t="str">
        <f t="shared" si="17"/>
        <v>SPEECH_AUDIO_1130521</v>
      </c>
      <c r="I289" s="118" t="str">
        <f t="shared" si="18"/>
        <v>전투</v>
      </c>
      <c r="J289" s="118" t="str">
        <f t="shared" si="19"/>
        <v>기본 스킬</v>
      </c>
    </row>
    <row r="290" spans="1:10" ht="13.8" customHeight="1">
      <c r="A290" s="101">
        <f>C290*ID규칙_대사_그룹_단위+COUNTIF($C$4:C290,C290)</f>
        <v>1130522</v>
      </c>
      <c r="B290" s="100" t="s">
        <v>296</v>
      </c>
      <c r="C290" s="102">
        <f>INDEX(STUDENT!$A:$A,MATCH(B290,STUDENT!$B:$B,0))</f>
        <v>11305</v>
      </c>
      <c r="D290" s="101">
        <v>3</v>
      </c>
      <c r="E290" s="101">
        <v>14</v>
      </c>
      <c r="F290" s="101">
        <v>1</v>
      </c>
      <c r="G290" s="101" t="str">
        <f t="shared" si="16"/>
        <v>SPEECH_DESC_1130522</v>
      </c>
      <c r="H290" s="101" t="str">
        <f t="shared" si="17"/>
        <v>SPEECH_AUDIO_1130522</v>
      </c>
      <c r="I290" s="118" t="str">
        <f t="shared" si="18"/>
        <v>전투</v>
      </c>
      <c r="J290" s="118" t="str">
        <f t="shared" si="19"/>
        <v>EX 스킬 컷인 1</v>
      </c>
    </row>
    <row r="291" spans="1:10" ht="13.8" customHeight="1">
      <c r="A291" s="101">
        <f>C291*ID규칙_대사_그룹_단위+COUNTIF($C$4:C291,C291)</f>
        <v>1130523</v>
      </c>
      <c r="B291" s="100" t="s">
        <v>296</v>
      </c>
      <c r="C291" s="102">
        <f>INDEX(STUDENT!$A:$A,MATCH(B291,STUDENT!$B:$B,0))</f>
        <v>11305</v>
      </c>
      <c r="D291" s="101">
        <v>3</v>
      </c>
      <c r="E291" s="101">
        <v>14</v>
      </c>
      <c r="F291" s="101">
        <v>2</v>
      </c>
      <c r="G291" s="101" t="str">
        <f t="shared" si="16"/>
        <v>SPEECH_DESC_1130523</v>
      </c>
      <c r="H291" s="101" t="str">
        <f t="shared" si="17"/>
        <v>SPEECH_AUDIO_1130523</v>
      </c>
      <c r="I291" s="118" t="str">
        <f t="shared" si="18"/>
        <v>전투</v>
      </c>
      <c r="J291" s="118" t="str">
        <f t="shared" si="19"/>
        <v>EX 스킬 컷인 2</v>
      </c>
    </row>
    <row r="292" spans="1:10" ht="13.8" customHeight="1">
      <c r="A292" s="101">
        <f>C292*ID규칙_대사_그룹_단위+COUNTIF($C$4:C292,C292)</f>
        <v>1130524</v>
      </c>
      <c r="B292" s="100" t="s">
        <v>296</v>
      </c>
      <c r="C292" s="102">
        <f>INDEX(STUDENT!$A:$A,MATCH(B292,STUDENT!$B:$B,0))</f>
        <v>11305</v>
      </c>
      <c r="D292" s="101">
        <v>3</v>
      </c>
      <c r="E292" s="101">
        <v>14</v>
      </c>
      <c r="F292" s="101">
        <v>3</v>
      </c>
      <c r="G292" s="101" t="str">
        <f t="shared" si="16"/>
        <v>SPEECH_DESC_1130524</v>
      </c>
      <c r="H292" s="101" t="str">
        <f t="shared" si="17"/>
        <v>SPEECH_AUDIO_1130524</v>
      </c>
      <c r="I292" s="118" t="str">
        <f t="shared" si="18"/>
        <v>전투</v>
      </c>
      <c r="J292" s="118" t="str">
        <f t="shared" si="19"/>
        <v>EX 스킬 컷인 3</v>
      </c>
    </row>
    <row r="293" spans="1:10" ht="13.8" customHeight="1">
      <c r="A293" s="101">
        <f>C293*ID규칙_대사_그룹_단위+COUNTIF($C$4:C293,C293)</f>
        <v>1130525</v>
      </c>
      <c r="B293" s="100" t="s">
        <v>296</v>
      </c>
      <c r="C293" s="102">
        <f>INDEX(STUDENT!$A:$A,MATCH(B293,STUDENT!$B:$B,0))</f>
        <v>11305</v>
      </c>
      <c r="D293" s="101">
        <v>3</v>
      </c>
      <c r="E293" s="101">
        <v>15</v>
      </c>
      <c r="F293" s="101">
        <v>1</v>
      </c>
      <c r="G293" s="101" t="str">
        <f t="shared" si="16"/>
        <v>SPEECH_DESC_1130525</v>
      </c>
      <c r="H293" s="101" t="str">
        <f t="shared" si="17"/>
        <v>SPEECH_AUDIO_1130525</v>
      </c>
      <c r="I293" s="118" t="str">
        <f t="shared" si="18"/>
        <v>전투</v>
      </c>
      <c r="J293" s="118" t="str">
        <f t="shared" si="19"/>
        <v>EX 스킬 1</v>
      </c>
    </row>
    <row r="294" spans="1:10" ht="13.8" customHeight="1">
      <c r="A294" s="101">
        <f>C294*ID규칙_대사_그룹_단위+COUNTIF($C$4:C294,C294)</f>
        <v>1130526</v>
      </c>
      <c r="B294" s="100" t="s">
        <v>296</v>
      </c>
      <c r="C294" s="102">
        <f>INDEX(STUDENT!$A:$A,MATCH(B294,STUDENT!$B:$B,0))</f>
        <v>11305</v>
      </c>
      <c r="D294" s="101">
        <v>3</v>
      </c>
      <c r="E294" s="101">
        <v>15</v>
      </c>
      <c r="F294" s="101">
        <v>2</v>
      </c>
      <c r="G294" s="101" t="str">
        <f t="shared" si="16"/>
        <v>SPEECH_DESC_1130526</v>
      </c>
      <c r="H294" s="101" t="str">
        <f t="shared" si="17"/>
        <v>SPEECH_AUDIO_1130526</v>
      </c>
      <c r="I294" s="118" t="str">
        <f t="shared" si="18"/>
        <v>전투</v>
      </c>
      <c r="J294" s="118" t="str">
        <f t="shared" si="19"/>
        <v>EX 스킬 2</v>
      </c>
    </row>
    <row r="295" spans="1:10" ht="13.8" customHeight="1">
      <c r="A295" s="101">
        <f>C295*ID규칙_대사_그룹_단위+COUNTIF($C$4:C295,C295)</f>
        <v>1130527</v>
      </c>
      <c r="B295" s="100" t="s">
        <v>296</v>
      </c>
      <c r="C295" s="102">
        <f>INDEX(STUDENT!$A:$A,MATCH(B295,STUDENT!$B:$B,0))</f>
        <v>11305</v>
      </c>
      <c r="D295" s="101">
        <v>3</v>
      </c>
      <c r="E295" s="101">
        <v>15</v>
      </c>
      <c r="F295" s="101">
        <v>3</v>
      </c>
      <c r="G295" s="101" t="str">
        <f t="shared" si="16"/>
        <v>SPEECH_DESC_1130527</v>
      </c>
      <c r="H295" s="101" t="str">
        <f t="shared" si="17"/>
        <v>SPEECH_AUDIO_1130527</v>
      </c>
      <c r="I295" s="118" t="str">
        <f t="shared" si="18"/>
        <v>전투</v>
      </c>
      <c r="J295" s="118" t="str">
        <f t="shared" si="19"/>
        <v>EX 스킬 3</v>
      </c>
    </row>
    <row r="296" spans="1:10" ht="13.8" customHeight="1">
      <c r="A296" s="101">
        <f>C296*ID규칙_대사_그룹_단위+COUNTIF($C$4:C296,C296)</f>
        <v>1130528</v>
      </c>
      <c r="B296" s="100" t="s">
        <v>296</v>
      </c>
      <c r="C296" s="102">
        <f>INDEX(STUDENT!$A:$A,MATCH(B296,STUDENT!$B:$B,0))</f>
        <v>11305</v>
      </c>
      <c r="D296" s="101">
        <v>3</v>
      </c>
      <c r="E296" s="101">
        <v>16</v>
      </c>
      <c r="F296" s="101">
        <v>1</v>
      </c>
      <c r="G296" s="101" t="str">
        <f t="shared" si="16"/>
        <v>SPEECH_DESC_1130528</v>
      </c>
      <c r="H296" s="101" t="str">
        <f t="shared" si="17"/>
        <v>SPEECH_AUDIO_1130528</v>
      </c>
      <c r="I296" s="118" t="str">
        <f t="shared" si="18"/>
        <v>전투</v>
      </c>
      <c r="J296" s="118" t="str">
        <f t="shared" si="19"/>
        <v>승리 1</v>
      </c>
    </row>
    <row r="297" spans="1:10" ht="13.8" customHeight="1">
      <c r="A297" s="101">
        <f>C297*ID규칙_대사_그룹_단위+COUNTIF($C$4:C297,C297)</f>
        <v>1130529</v>
      </c>
      <c r="B297" s="100" t="s">
        <v>296</v>
      </c>
      <c r="C297" s="102">
        <f>INDEX(STUDENT!$A:$A,MATCH(B297,STUDENT!$B:$B,0))</f>
        <v>11305</v>
      </c>
      <c r="D297" s="101">
        <v>3</v>
      </c>
      <c r="E297" s="101">
        <v>16</v>
      </c>
      <c r="F297" s="101">
        <v>2</v>
      </c>
      <c r="G297" s="101" t="str">
        <f t="shared" si="16"/>
        <v>SPEECH_DESC_1130529</v>
      </c>
      <c r="H297" s="101" t="str">
        <f t="shared" si="17"/>
        <v>SPEECH_AUDIO_1130529</v>
      </c>
      <c r="I297" s="118" t="str">
        <f t="shared" si="18"/>
        <v>전투</v>
      </c>
      <c r="J297" s="118" t="str">
        <f t="shared" si="19"/>
        <v>승리 2</v>
      </c>
    </row>
    <row r="298" spans="1:10" ht="13.8" customHeight="1">
      <c r="A298" s="101">
        <f>C298*ID규칙_대사_그룹_단위+COUNTIF($C$4:C298,C298)</f>
        <v>1130530</v>
      </c>
      <c r="B298" s="100" t="s">
        <v>296</v>
      </c>
      <c r="C298" s="102">
        <f>INDEX(STUDENT!$A:$A,MATCH(B298,STUDENT!$B:$B,0))</f>
        <v>11305</v>
      </c>
      <c r="D298" s="101">
        <v>3</v>
      </c>
      <c r="E298" s="101">
        <v>17</v>
      </c>
      <c r="F298" s="101">
        <v>0</v>
      </c>
      <c r="G298" s="101" t="str">
        <f t="shared" si="16"/>
        <v>SPEECH_DESC_1130530</v>
      </c>
      <c r="H298" s="101" t="str">
        <f t="shared" si="17"/>
        <v>SPEECH_AUDIO_1130530</v>
      </c>
      <c r="I298" s="118" t="str">
        <f t="shared" si="18"/>
        <v>전투</v>
      </c>
      <c r="J298" s="118" t="str">
        <f t="shared" si="19"/>
        <v>철수</v>
      </c>
    </row>
    <row r="299" spans="1:10" ht="13.8" customHeight="1">
      <c r="A299" s="101">
        <f>C299*ID규칙_대사_그룹_단위+COUNTIF($C$4:C299,C299)</f>
        <v>1130531</v>
      </c>
      <c r="B299" s="100" t="s">
        <v>296</v>
      </c>
      <c r="C299" s="102">
        <f>INDEX(STUDENT!$A:$A,MATCH(B299,STUDENT!$B:$B,0))</f>
        <v>11305</v>
      </c>
      <c r="D299" s="101">
        <v>4</v>
      </c>
      <c r="E299" s="101">
        <v>18</v>
      </c>
      <c r="F299" s="101">
        <v>1</v>
      </c>
      <c r="G299" s="101" t="str">
        <f t="shared" si="16"/>
        <v>SPEECH_DESC_1130531</v>
      </c>
      <c r="H299" s="101" t="str">
        <f t="shared" si="17"/>
        <v>SPEECH_AUDIO_1130531</v>
      </c>
      <c r="I299" s="118" t="str">
        <f t="shared" si="18"/>
        <v>결과</v>
      </c>
      <c r="J299" s="118" t="str">
        <f t="shared" si="19"/>
        <v>임무 완료 1</v>
      </c>
    </row>
    <row r="300" spans="1:10" ht="13.8" customHeight="1">
      <c r="A300" s="101">
        <f>C300*ID규칙_대사_그룹_단위+COUNTIF($C$4:C300,C300)</f>
        <v>1130532</v>
      </c>
      <c r="B300" s="100" t="s">
        <v>296</v>
      </c>
      <c r="C300" s="102">
        <f>INDEX(STUDENT!$A:$A,MATCH(B300,STUDENT!$B:$B,0))</f>
        <v>11305</v>
      </c>
      <c r="D300" s="101">
        <v>4</v>
      </c>
      <c r="E300" s="101">
        <v>18</v>
      </c>
      <c r="F300" s="101">
        <v>2</v>
      </c>
      <c r="G300" s="101" t="str">
        <f t="shared" si="16"/>
        <v>SPEECH_DESC_1130532</v>
      </c>
      <c r="H300" s="101" t="str">
        <f t="shared" si="17"/>
        <v>SPEECH_AUDIO_1130532</v>
      </c>
      <c r="I300" s="118" t="str">
        <f t="shared" si="18"/>
        <v>결과</v>
      </c>
      <c r="J300" s="118" t="str">
        <f t="shared" si="19"/>
        <v>임무 완료 2</v>
      </c>
    </row>
    <row r="301" spans="1:10" ht="13.8" customHeight="1">
      <c r="A301" s="101">
        <f>C301*ID규칙_대사_그룹_단위+COUNTIF($C$4:C301,C301)</f>
        <v>1130533</v>
      </c>
      <c r="B301" s="100" t="s">
        <v>296</v>
      </c>
      <c r="C301" s="102">
        <f>INDEX(STUDENT!$A:$A,MATCH(B301,STUDENT!$B:$B,0))</f>
        <v>11305</v>
      </c>
      <c r="D301" s="101">
        <v>4</v>
      </c>
      <c r="E301" s="101">
        <v>19</v>
      </c>
      <c r="F301" s="101">
        <v>1</v>
      </c>
      <c r="G301" s="101" t="str">
        <f t="shared" si="16"/>
        <v>SPEECH_DESC_1130533</v>
      </c>
      <c r="H301" s="101" t="str">
        <f t="shared" si="17"/>
        <v>SPEECH_AUDIO_1130533</v>
      </c>
      <c r="I301" s="118" t="str">
        <f t="shared" si="18"/>
        <v>결과</v>
      </c>
      <c r="J301" s="118" t="str">
        <f t="shared" si="19"/>
        <v>임무 실패 1</v>
      </c>
    </row>
    <row r="302" spans="1:10" ht="13.8" customHeight="1">
      <c r="A302" s="101">
        <f>C302*ID규칙_대사_그룹_단위+COUNTIF($C$4:C302,C302)</f>
        <v>1130534</v>
      </c>
      <c r="B302" s="100" t="s">
        <v>296</v>
      </c>
      <c r="C302" s="102">
        <f>INDEX(STUDENT!$A:$A,MATCH(B302,STUDENT!$B:$B,0))</f>
        <v>11305</v>
      </c>
      <c r="D302" s="101">
        <v>4</v>
      </c>
      <c r="E302" s="101">
        <v>19</v>
      </c>
      <c r="F302" s="101">
        <v>2</v>
      </c>
      <c r="G302" s="101" t="str">
        <f t="shared" si="16"/>
        <v>SPEECH_DESC_1130534</v>
      </c>
      <c r="H302" s="101" t="str">
        <f t="shared" si="17"/>
        <v>SPEECH_AUDIO_1130534</v>
      </c>
      <c r="I302" s="118" t="str">
        <f t="shared" si="18"/>
        <v>결과</v>
      </c>
      <c r="J302" s="118" t="str">
        <f t="shared" si="19"/>
        <v>임무 실패 2</v>
      </c>
    </row>
    <row r="303" spans="1:10" ht="13.8" customHeight="1">
      <c r="A303" s="101">
        <f>C303*ID규칙_대사_그룹_단위+COUNTIF($C$4:C303,C303)</f>
        <v>1130535</v>
      </c>
      <c r="B303" s="100" t="s">
        <v>296</v>
      </c>
      <c r="C303" s="102">
        <f>INDEX(STUDENT!$A:$A,MATCH(B303,STUDENT!$B:$B,0))</f>
        <v>11305</v>
      </c>
      <c r="D303" s="101">
        <v>5</v>
      </c>
      <c r="E303" s="101">
        <v>20</v>
      </c>
      <c r="F303" s="101">
        <v>1</v>
      </c>
      <c r="G303" s="101" t="str">
        <f t="shared" si="16"/>
        <v>SPEECH_DESC_1130535</v>
      </c>
      <c r="H303" s="101" t="str">
        <f t="shared" si="17"/>
        <v>SPEECH_AUDIO_1130535</v>
      </c>
      <c r="I303" s="118" t="str">
        <f t="shared" si="18"/>
        <v>기타</v>
      </c>
      <c r="J303" s="118" t="str">
        <f t="shared" si="19"/>
        <v>강화 1</v>
      </c>
    </row>
    <row r="304" spans="1:10" ht="13.8" customHeight="1">
      <c r="A304" s="101">
        <f>C304*ID규칙_대사_그룹_단위+COUNTIF($C$4:C304,C304)</f>
        <v>1130536</v>
      </c>
      <c r="B304" s="100" t="s">
        <v>296</v>
      </c>
      <c r="C304" s="102">
        <f>INDEX(STUDENT!$A:$A,MATCH(B304,STUDENT!$B:$B,0))</f>
        <v>11305</v>
      </c>
      <c r="D304" s="101">
        <v>5</v>
      </c>
      <c r="E304" s="101">
        <v>20</v>
      </c>
      <c r="F304" s="101">
        <v>2</v>
      </c>
      <c r="G304" s="101" t="str">
        <f t="shared" si="16"/>
        <v>SPEECH_DESC_1130536</v>
      </c>
      <c r="H304" s="101" t="str">
        <f t="shared" si="17"/>
        <v>SPEECH_AUDIO_1130536</v>
      </c>
      <c r="I304" s="118" t="str">
        <f t="shared" si="18"/>
        <v>기타</v>
      </c>
      <c r="J304" s="118" t="str">
        <f t="shared" si="19"/>
        <v>강화 2</v>
      </c>
    </row>
    <row r="305" spans="1:10" ht="13.8" customHeight="1">
      <c r="A305" s="101">
        <f>C305*ID규칙_대사_그룹_단위+COUNTIF($C$4:C305,C305)</f>
        <v>1130537</v>
      </c>
      <c r="B305" s="100" t="s">
        <v>296</v>
      </c>
      <c r="C305" s="102">
        <f>INDEX(STUDENT!$A:$A,MATCH(B305,STUDENT!$B:$B,0))</f>
        <v>11305</v>
      </c>
      <c r="D305" s="101">
        <v>5</v>
      </c>
      <c r="E305" s="101">
        <v>20</v>
      </c>
      <c r="F305" s="101">
        <v>3</v>
      </c>
      <c r="G305" s="101" t="str">
        <f t="shared" si="16"/>
        <v>SPEECH_DESC_1130537</v>
      </c>
      <c r="H305" s="101" t="str">
        <f t="shared" si="17"/>
        <v>SPEECH_AUDIO_1130537</v>
      </c>
      <c r="I305" s="118" t="str">
        <f t="shared" si="18"/>
        <v>기타</v>
      </c>
      <c r="J305" s="118" t="str">
        <f t="shared" si="19"/>
        <v>강화 3</v>
      </c>
    </row>
    <row r="306" spans="1:10" ht="13.8" customHeight="1">
      <c r="A306" s="101">
        <f>C306*ID규칙_대사_그룹_단위+COUNTIF($C$4:C306,C306)</f>
        <v>1130538</v>
      </c>
      <c r="B306" s="100" t="s">
        <v>296</v>
      </c>
      <c r="C306" s="102">
        <f>INDEX(STUDENT!$A:$A,MATCH(B306,STUDENT!$B:$B,0))</f>
        <v>11305</v>
      </c>
      <c r="D306" s="101">
        <v>5</v>
      </c>
      <c r="E306" s="101">
        <v>20</v>
      </c>
      <c r="F306" s="101">
        <v>4</v>
      </c>
      <c r="G306" s="101" t="str">
        <f t="shared" si="16"/>
        <v>SPEECH_DESC_1130538</v>
      </c>
      <c r="H306" s="101" t="str">
        <f t="shared" si="17"/>
        <v>SPEECH_AUDIO_1130538</v>
      </c>
      <c r="I306" s="118" t="str">
        <f t="shared" si="18"/>
        <v>기타</v>
      </c>
      <c r="J306" s="118" t="str">
        <f t="shared" si="19"/>
        <v>강화 4</v>
      </c>
    </row>
    <row r="307" spans="1:10" ht="13.8" customHeight="1">
      <c r="A307" s="101">
        <f>C307*ID규칙_대사_그룹_단위+COUNTIF($C$4:C307,C307)</f>
        <v>1130539</v>
      </c>
      <c r="B307" s="100" t="s">
        <v>296</v>
      </c>
      <c r="C307" s="102">
        <f>INDEX(STUDENT!$A:$A,MATCH(B307,STUDENT!$B:$B,0))</f>
        <v>11305</v>
      </c>
      <c r="D307" s="101">
        <v>5</v>
      </c>
      <c r="E307" s="101">
        <v>21</v>
      </c>
      <c r="F307" s="101">
        <v>0</v>
      </c>
      <c r="G307" s="101" t="str">
        <f t="shared" si="16"/>
        <v>SPEECH_DESC_1130539</v>
      </c>
      <c r="H307" s="101" t="str">
        <f t="shared" si="17"/>
        <v>SPEECH_AUDIO_1130539</v>
      </c>
      <c r="I307" s="118" t="str">
        <f t="shared" si="18"/>
        <v>기타</v>
      </c>
      <c r="J307" s="118" t="str">
        <f t="shared" si="19"/>
        <v>고유무기 장착</v>
      </c>
    </row>
    <row r="308" spans="1:10" ht="13.8" customHeight="1">
      <c r="A308" s="101">
        <f>C308*ID규칙_대사_그룹_단위+COUNTIF($C$4:C308,C308)</f>
        <v>1130540</v>
      </c>
      <c r="B308" s="100" t="s">
        <v>296</v>
      </c>
      <c r="C308" s="102">
        <f>INDEX(STUDENT!$A:$A,MATCH(B308,STUDENT!$B:$B,0))</f>
        <v>11305</v>
      </c>
      <c r="D308" s="101">
        <v>5</v>
      </c>
      <c r="E308" s="101">
        <v>22</v>
      </c>
      <c r="F308" s="101">
        <v>1</v>
      </c>
      <c r="G308" s="101" t="str">
        <f t="shared" si="16"/>
        <v>SPEECH_DESC_1130540</v>
      </c>
      <c r="H308" s="101" t="str">
        <f t="shared" si="17"/>
        <v>SPEECH_AUDIO_1130540</v>
      </c>
      <c r="I308" s="118" t="str">
        <f t="shared" si="18"/>
        <v>기타</v>
      </c>
      <c r="J308" s="118" t="str">
        <f t="shared" si="19"/>
        <v>카페 1</v>
      </c>
    </row>
    <row r="309" spans="1:10" ht="13.8" customHeight="1">
      <c r="A309" s="101">
        <f>C309*ID규칙_대사_그룹_단위+COUNTIF($C$4:C309,C309)</f>
        <v>1130541</v>
      </c>
      <c r="B309" s="100" t="s">
        <v>296</v>
      </c>
      <c r="C309" s="102">
        <f>INDEX(STUDENT!$A:$A,MATCH(B309,STUDENT!$B:$B,0))</f>
        <v>11305</v>
      </c>
      <c r="D309" s="101">
        <v>5</v>
      </c>
      <c r="E309" s="101">
        <v>22</v>
      </c>
      <c r="F309" s="101">
        <v>2</v>
      </c>
      <c r="G309" s="101" t="str">
        <f t="shared" si="16"/>
        <v>SPEECH_DESC_1130541</v>
      </c>
      <c r="H309" s="101" t="str">
        <f t="shared" si="17"/>
        <v>SPEECH_AUDIO_1130541</v>
      </c>
      <c r="I309" s="118" t="str">
        <f t="shared" si="18"/>
        <v>기타</v>
      </c>
      <c r="J309" s="118" t="str">
        <f t="shared" si="19"/>
        <v>카페 2</v>
      </c>
    </row>
    <row r="310" spans="1:10" ht="13.8" customHeight="1">
      <c r="A310" s="101">
        <f>C310*ID규칙_대사_그룹_단위+COUNTIF($C$4:C310,C310)</f>
        <v>1130542</v>
      </c>
      <c r="B310" s="100" t="s">
        <v>296</v>
      </c>
      <c r="C310" s="102">
        <f>INDEX(STUDENT!$A:$A,MATCH(B310,STUDENT!$B:$B,0))</f>
        <v>11305</v>
      </c>
      <c r="D310" s="101">
        <v>5</v>
      </c>
      <c r="E310" s="101">
        <v>22</v>
      </c>
      <c r="F310" s="101">
        <v>3</v>
      </c>
      <c r="G310" s="101" t="str">
        <f t="shared" si="16"/>
        <v>SPEECH_DESC_1130542</v>
      </c>
      <c r="H310" s="101" t="str">
        <f t="shared" si="17"/>
        <v>SPEECH_AUDIO_1130542</v>
      </c>
      <c r="I310" s="118" t="str">
        <f t="shared" si="18"/>
        <v>기타</v>
      </c>
      <c r="J310" s="118" t="str">
        <f t="shared" si="19"/>
        <v>카페 3</v>
      </c>
    </row>
    <row r="311" spans="1:10" ht="13.8" customHeight="1">
      <c r="A311" s="101">
        <f>C311*ID규칙_대사_그룹_단위+COUNTIF($C$4:C311,C311)</f>
        <v>1130543</v>
      </c>
      <c r="B311" s="100" t="s">
        <v>296</v>
      </c>
      <c r="C311" s="102">
        <f>INDEX(STUDENT!$A:$A,MATCH(B311,STUDENT!$B:$B,0))</f>
        <v>11305</v>
      </c>
      <c r="D311" s="101">
        <v>5</v>
      </c>
      <c r="E311" s="101">
        <v>22</v>
      </c>
      <c r="F311" s="101">
        <v>4</v>
      </c>
      <c r="G311" s="101" t="str">
        <f t="shared" si="16"/>
        <v>SPEECH_DESC_1130543</v>
      </c>
      <c r="H311" s="101" t="str">
        <f t="shared" si="17"/>
        <v>SPEECH_AUDIO_1130543</v>
      </c>
      <c r="I311" s="118" t="str">
        <f t="shared" si="18"/>
        <v>기타</v>
      </c>
      <c r="J311" s="118" t="str">
        <f t="shared" si="19"/>
        <v>카페 4</v>
      </c>
    </row>
    <row r="312" spans="1:10" ht="13.8" customHeight="1">
      <c r="A312" s="101">
        <f>C312*ID규칙_대사_그룹_단위+COUNTIF($C$4:C312,C312)</f>
        <v>1130544</v>
      </c>
      <c r="B312" s="100" t="s">
        <v>296</v>
      </c>
      <c r="C312" s="102">
        <f>INDEX(STUDENT!$A:$A,MATCH(B312,STUDENT!$B:$B,0))</f>
        <v>11305</v>
      </c>
      <c r="D312" s="101">
        <v>5</v>
      </c>
      <c r="E312" s="101">
        <v>22</v>
      </c>
      <c r="F312" s="101">
        <v>5</v>
      </c>
      <c r="G312" s="101" t="str">
        <f t="shared" si="16"/>
        <v>SPEECH_DESC_1130544</v>
      </c>
      <c r="H312" s="101" t="str">
        <f t="shared" si="17"/>
        <v>SPEECH_AUDIO_1130544</v>
      </c>
      <c r="I312" s="118" t="str">
        <f t="shared" si="18"/>
        <v>기타</v>
      </c>
      <c r="J312" s="118" t="str">
        <f t="shared" si="19"/>
        <v>카페 5</v>
      </c>
    </row>
    <row r="313" spans="1:10" ht="13.8" customHeight="1">
      <c r="A313" s="101">
        <f>C313*ID규칙_대사_그룹_단위+COUNTIF($C$4:C313,C313)</f>
        <v>1130545</v>
      </c>
      <c r="B313" s="100" t="s">
        <v>296</v>
      </c>
      <c r="C313" s="102">
        <f>INDEX(STUDENT!$A:$A,MATCH(B313,STUDENT!$B:$B,0))</f>
        <v>11305</v>
      </c>
      <c r="D313" s="101">
        <v>5</v>
      </c>
      <c r="E313" s="101">
        <v>23</v>
      </c>
      <c r="F313" s="101">
        <v>1</v>
      </c>
      <c r="G313" s="101" t="str">
        <f t="shared" si="16"/>
        <v>SPEECH_DESC_1130545</v>
      </c>
      <c r="H313" s="101" t="str">
        <f t="shared" si="17"/>
        <v>SPEECH_AUDIO_1130545</v>
      </c>
      <c r="I313" s="118" t="str">
        <f t="shared" si="18"/>
        <v>기타</v>
      </c>
      <c r="J313" s="118" t="str">
        <f t="shared" si="19"/>
        <v>인연 랭크 업 1</v>
      </c>
    </row>
    <row r="314" spans="1:10" ht="13.8" customHeight="1">
      <c r="A314" s="101">
        <f>C314*ID규칙_대사_그룹_단위+COUNTIF($C$4:C314,C314)</f>
        <v>1130546</v>
      </c>
      <c r="B314" s="100" t="s">
        <v>296</v>
      </c>
      <c r="C314" s="102">
        <f>INDEX(STUDENT!$A:$A,MATCH(B314,STUDENT!$B:$B,0))</f>
        <v>11305</v>
      </c>
      <c r="D314" s="101">
        <v>5</v>
      </c>
      <c r="E314" s="101">
        <v>23</v>
      </c>
      <c r="F314" s="101">
        <v>2</v>
      </c>
      <c r="G314" s="101" t="str">
        <f t="shared" si="16"/>
        <v>SPEECH_DESC_1130546</v>
      </c>
      <c r="H314" s="101" t="str">
        <f t="shared" si="17"/>
        <v>SPEECH_AUDIO_1130546</v>
      </c>
      <c r="I314" s="118" t="str">
        <f t="shared" si="18"/>
        <v>기타</v>
      </c>
      <c r="J314" s="118" t="str">
        <f t="shared" si="19"/>
        <v>인연 랭크 업 2</v>
      </c>
    </row>
    <row r="315" spans="1:10" ht="13.8" customHeight="1">
      <c r="A315" s="101">
        <f>C315*ID규칙_대사_그룹_단위+COUNTIF($C$4:C315,C315)</f>
        <v>1130547</v>
      </c>
      <c r="B315" s="100" t="s">
        <v>296</v>
      </c>
      <c r="C315" s="102">
        <f>INDEX(STUDENT!$A:$A,MATCH(B315,STUDENT!$B:$B,0))</f>
        <v>11305</v>
      </c>
      <c r="D315" s="101">
        <v>5</v>
      </c>
      <c r="E315" s="101">
        <v>23</v>
      </c>
      <c r="F315" s="101">
        <v>3</v>
      </c>
      <c r="G315" s="101" t="str">
        <f t="shared" si="16"/>
        <v>SPEECH_DESC_1130547</v>
      </c>
      <c r="H315" s="101" t="str">
        <f t="shared" si="17"/>
        <v>SPEECH_AUDIO_1130547</v>
      </c>
      <c r="I315" s="118" t="str">
        <f t="shared" si="18"/>
        <v>기타</v>
      </c>
      <c r="J315" s="118" t="str">
        <f t="shared" si="19"/>
        <v>인연 랭크 업 3</v>
      </c>
    </row>
    <row r="316" spans="1:10" ht="13.8" customHeight="1">
      <c r="A316" s="101">
        <f>C316*ID규칙_대사_그룹_단위+COUNTIF($C$4:C316,C316)</f>
        <v>1130548</v>
      </c>
      <c r="B316" s="100" t="s">
        <v>296</v>
      </c>
      <c r="C316" s="102">
        <f>INDEX(STUDENT!$A:$A,MATCH(B316,STUDENT!$B:$B,0))</f>
        <v>11305</v>
      </c>
      <c r="D316" s="101">
        <v>5</v>
      </c>
      <c r="E316" s="101">
        <v>23</v>
      </c>
      <c r="F316" s="101">
        <v>4</v>
      </c>
      <c r="G316" s="101" t="str">
        <f t="shared" si="16"/>
        <v>SPEECH_DESC_1130548</v>
      </c>
      <c r="H316" s="101" t="str">
        <f t="shared" si="17"/>
        <v>SPEECH_AUDIO_1130548</v>
      </c>
      <c r="I316" s="118" t="str">
        <f t="shared" si="18"/>
        <v>기타</v>
      </c>
      <c r="J316" s="118" t="str">
        <f t="shared" si="19"/>
        <v>인연 랭크 업 4</v>
      </c>
    </row>
    <row r="317" spans="1:10" ht="13.8" customHeight="1">
      <c r="A317" s="101">
        <f>C317*ID규칙_대사_그룹_단위+COUNTIF($C$4:C317,C317)</f>
        <v>1130549</v>
      </c>
      <c r="B317" s="100" t="s">
        <v>296</v>
      </c>
      <c r="C317" s="102">
        <f>INDEX(STUDENT!$A:$A,MATCH(B317,STUDENT!$B:$B,0))</f>
        <v>11305</v>
      </c>
      <c r="D317" s="101">
        <v>6</v>
      </c>
      <c r="E317" s="101">
        <v>24</v>
      </c>
      <c r="F317" s="101">
        <v>1</v>
      </c>
      <c r="G317" s="101" t="str">
        <f t="shared" si="16"/>
        <v>SPEECH_DESC_1130549</v>
      </c>
      <c r="H317" s="101" t="str">
        <f t="shared" si="17"/>
        <v>SPEECH_AUDIO_1130549</v>
      </c>
      <c r="I317" s="118" t="str">
        <f t="shared" si="18"/>
        <v>메모리얼</v>
      </c>
      <c r="J317" s="118" t="str">
        <f t="shared" si="19"/>
        <v>메모리얼 로비 1</v>
      </c>
    </row>
    <row r="318" spans="1:10" ht="13.8" customHeight="1">
      <c r="A318" s="101">
        <f>C318*ID규칙_대사_그룹_단위+COUNTIF($C$4:C318,C318)</f>
        <v>1130550</v>
      </c>
      <c r="B318" s="100" t="s">
        <v>296</v>
      </c>
      <c r="C318" s="102">
        <f>INDEX(STUDENT!$A:$A,MATCH(B318,STUDENT!$B:$B,0))</f>
        <v>11305</v>
      </c>
      <c r="D318" s="101">
        <v>6</v>
      </c>
      <c r="E318" s="101">
        <v>24</v>
      </c>
      <c r="F318" s="101">
        <v>2</v>
      </c>
      <c r="G318" s="101" t="str">
        <f t="shared" si="16"/>
        <v>SPEECH_DESC_1130550</v>
      </c>
      <c r="H318" s="101" t="str">
        <f t="shared" si="17"/>
        <v>SPEECH_AUDIO_1130550</v>
      </c>
      <c r="I318" s="118" t="str">
        <f t="shared" si="18"/>
        <v>메모리얼</v>
      </c>
      <c r="J318" s="118" t="str">
        <f t="shared" si="19"/>
        <v>메모리얼 로비 2</v>
      </c>
    </row>
    <row r="319" spans="1:10" ht="13.8" customHeight="1">
      <c r="A319" s="101">
        <f>C319*ID규칙_대사_그룹_단위+COUNTIF($C$4:C319,C319)</f>
        <v>1130551</v>
      </c>
      <c r="B319" s="100" t="s">
        <v>296</v>
      </c>
      <c r="C319" s="102">
        <f>INDEX(STUDENT!$A:$A,MATCH(B319,STUDENT!$B:$B,0))</f>
        <v>11305</v>
      </c>
      <c r="D319" s="101">
        <v>6</v>
      </c>
      <c r="E319" s="101">
        <v>24</v>
      </c>
      <c r="F319" s="101">
        <v>3</v>
      </c>
      <c r="G319" s="101" t="str">
        <f t="shared" si="16"/>
        <v>SPEECH_DESC_1130551</v>
      </c>
      <c r="H319" s="101" t="str">
        <f t="shared" si="17"/>
        <v>SPEECH_AUDIO_1130551</v>
      </c>
      <c r="I319" s="118" t="str">
        <f t="shared" si="18"/>
        <v>메모리얼</v>
      </c>
      <c r="J319" s="118" t="str">
        <f t="shared" si="19"/>
        <v>메모리얼 로비 3</v>
      </c>
    </row>
    <row r="320" spans="1:10" ht="13.8" customHeight="1">
      <c r="A320" s="101">
        <f>C320*ID규칙_대사_그룹_단위+COUNTIF($C$4:C320,C320)</f>
        <v>1130552</v>
      </c>
      <c r="B320" s="100" t="s">
        <v>296</v>
      </c>
      <c r="C320" s="102">
        <f>INDEX(STUDENT!$A:$A,MATCH(B320,STUDENT!$B:$B,0))</f>
        <v>11305</v>
      </c>
      <c r="D320" s="101">
        <v>6</v>
      </c>
      <c r="E320" s="101">
        <v>24</v>
      </c>
      <c r="F320" s="101">
        <v>4</v>
      </c>
      <c r="G320" s="101" t="str">
        <f t="shared" si="16"/>
        <v>SPEECH_DESC_1130552</v>
      </c>
      <c r="H320" s="101" t="str">
        <f t="shared" si="17"/>
        <v>SPEECH_AUDIO_1130552</v>
      </c>
      <c r="I320" s="118" t="str">
        <f t="shared" si="18"/>
        <v>메모리얼</v>
      </c>
      <c r="J320" s="118" t="str">
        <f t="shared" si="19"/>
        <v>메모리얼 로비 4</v>
      </c>
    </row>
    <row r="321" spans="1:10" ht="13.8" customHeight="1">
      <c r="A321" s="101">
        <f>C321*ID규칙_대사_그룹_단위+COUNTIF($C$4:C321,C321)</f>
        <v>1130553</v>
      </c>
      <c r="B321" s="100" t="s">
        <v>296</v>
      </c>
      <c r="C321" s="102">
        <f>INDEX(STUDENT!$A:$A,MATCH(B321,STUDENT!$B:$B,0))</f>
        <v>11305</v>
      </c>
      <c r="D321" s="101">
        <v>6</v>
      </c>
      <c r="E321" s="101">
        <v>24</v>
      </c>
      <c r="F321" s="101">
        <v>5</v>
      </c>
      <c r="G321" s="101" t="str">
        <f t="shared" si="16"/>
        <v>SPEECH_DESC_1130553</v>
      </c>
      <c r="H321" s="101" t="str">
        <f t="shared" si="17"/>
        <v>SPEECH_AUDIO_1130553</v>
      </c>
      <c r="I321" s="118" t="str">
        <f t="shared" si="18"/>
        <v>메모리얼</v>
      </c>
      <c r="J321" s="118" t="str">
        <f t="shared" si="19"/>
        <v>메모리얼 로비 5</v>
      </c>
    </row>
    <row r="322" spans="1:10" ht="13.8" customHeight="1">
      <c r="A322" s="101">
        <f>C322*ID규칙_대사_그룹_단위+COUNTIF($C$4:C322,C322)</f>
        <v>1130554</v>
      </c>
      <c r="B322" s="100" t="s">
        <v>296</v>
      </c>
      <c r="C322" s="102">
        <f>INDEX(STUDENT!$A:$A,MATCH(B322,STUDENT!$B:$B,0))</f>
        <v>11305</v>
      </c>
      <c r="D322" s="101">
        <v>6</v>
      </c>
      <c r="E322" s="101">
        <v>24</v>
      </c>
      <c r="F322" s="101">
        <v>6</v>
      </c>
      <c r="G322" s="101" t="str">
        <f t="shared" si="16"/>
        <v>SPEECH_DESC_1130554</v>
      </c>
      <c r="H322" s="101" t="str">
        <f t="shared" si="17"/>
        <v>SPEECH_AUDIO_1130554</v>
      </c>
      <c r="I322" s="118" t="str">
        <f t="shared" si="18"/>
        <v>메모리얼</v>
      </c>
      <c r="J322" s="118" t="str">
        <f t="shared" si="19"/>
        <v>메모리얼 로비 6</v>
      </c>
    </row>
    <row r="323" spans="1:10" ht="13.8" customHeight="1">
      <c r="A323" s="101">
        <f>C323*ID규칙_대사_그룹_단위+COUNTIF($C$4:C323,C323)</f>
        <v>1130555</v>
      </c>
      <c r="B323" s="100" t="s">
        <v>296</v>
      </c>
      <c r="C323" s="102">
        <f>INDEX(STUDENT!$A:$A,MATCH(B323,STUDENT!$B:$B,0))</f>
        <v>11305</v>
      </c>
      <c r="D323" s="101">
        <v>7</v>
      </c>
      <c r="E323" s="101">
        <v>25</v>
      </c>
      <c r="F323" s="101">
        <v>0</v>
      </c>
      <c r="G323" s="101" t="str">
        <f t="shared" si="16"/>
        <v>SPEECH_DESC_1130555</v>
      </c>
      <c r="H323" s="101" t="str">
        <f t="shared" si="17"/>
        <v>SPEECH_AUDIO_1130555</v>
      </c>
      <c r="I323" s="118" t="str">
        <f t="shared" si="18"/>
        <v>기념일</v>
      </c>
      <c r="J323" s="118" t="str">
        <f t="shared" si="19"/>
        <v>생일</v>
      </c>
    </row>
    <row r="324" spans="1:10" ht="13.8" customHeight="1">
      <c r="A324" s="101">
        <f>C324*ID규칙_대사_그룹_단위+COUNTIF($C$4:C324,C324)</f>
        <v>1130556</v>
      </c>
      <c r="B324" s="100" t="s">
        <v>296</v>
      </c>
      <c r="C324" s="102">
        <f>INDEX(STUDENT!$A:$A,MATCH(B324,STUDENT!$B:$B,0))</f>
        <v>11305</v>
      </c>
      <c r="D324" s="101">
        <v>7</v>
      </c>
      <c r="E324" s="101">
        <v>26</v>
      </c>
      <c r="F324" s="101">
        <v>0</v>
      </c>
      <c r="G324" s="101" t="str">
        <f t="shared" ref="G324:G387" si="20">"SPEECH_DESC_"&amp;A324</f>
        <v>SPEECH_DESC_1130556</v>
      </c>
      <c r="H324" s="101" t="str">
        <f t="shared" ref="H324:H387" si="21">"SPEECH_AUDIO_"&amp;A324</f>
        <v>SPEECH_AUDIO_1130556</v>
      </c>
      <c r="I324" s="118" t="str">
        <f t="shared" ref="I324:I387" si="22">VLOOKUP(D324,SPEECH_MAIN_TYPE,2,0)</f>
        <v>기념일</v>
      </c>
      <c r="J324" s="118" t="str">
        <f t="shared" ref="J324:J387" si="23">VLOOKUP(E324,SPEECH_SUB_TYPE,2,0)&amp;IF(F324=0,""," "&amp;F324)</f>
        <v>선생의 생일</v>
      </c>
    </row>
    <row r="325" spans="1:10" ht="13.8" customHeight="1">
      <c r="A325" s="101">
        <f>C325*ID규칙_대사_그룹_단위+COUNTIF($C$4:C325,C325)</f>
        <v>1130557</v>
      </c>
      <c r="B325" s="100" t="s">
        <v>296</v>
      </c>
      <c r="C325" s="102">
        <f>INDEX(STUDENT!$A:$A,MATCH(B325,STUDENT!$B:$B,0))</f>
        <v>11305</v>
      </c>
      <c r="D325" s="101">
        <v>7</v>
      </c>
      <c r="E325" s="101">
        <v>27</v>
      </c>
      <c r="F325" s="101">
        <v>0</v>
      </c>
      <c r="G325" s="101" t="str">
        <f t="shared" si="20"/>
        <v>SPEECH_DESC_1130557</v>
      </c>
      <c r="H325" s="101" t="str">
        <f t="shared" si="21"/>
        <v>SPEECH_AUDIO_1130557</v>
      </c>
      <c r="I325" s="118" t="str">
        <f t="shared" si="22"/>
        <v>기념일</v>
      </c>
      <c r="J325" s="118" t="str">
        <f t="shared" si="23"/>
        <v>할로윈</v>
      </c>
    </row>
    <row r="326" spans="1:10" ht="13.8" customHeight="1">
      <c r="A326" s="101">
        <f>C326*ID규칙_대사_그룹_단위+COUNTIF($C$4:C326,C326)</f>
        <v>1130558</v>
      </c>
      <c r="B326" s="100" t="s">
        <v>296</v>
      </c>
      <c r="C326" s="102">
        <f>INDEX(STUDENT!$A:$A,MATCH(B326,STUDENT!$B:$B,0))</f>
        <v>11305</v>
      </c>
      <c r="D326" s="101">
        <v>7</v>
      </c>
      <c r="E326" s="101">
        <v>28</v>
      </c>
      <c r="F326" s="101">
        <v>0</v>
      </c>
      <c r="G326" s="101" t="str">
        <f t="shared" si="20"/>
        <v>SPEECH_DESC_1130558</v>
      </c>
      <c r="H326" s="101" t="str">
        <f t="shared" si="21"/>
        <v>SPEECH_AUDIO_1130558</v>
      </c>
      <c r="I326" s="118" t="str">
        <f t="shared" si="22"/>
        <v>기념일</v>
      </c>
      <c r="J326" s="118" t="str">
        <f t="shared" si="23"/>
        <v>크리스마스</v>
      </c>
    </row>
    <row r="327" spans="1:10" ht="13.8" customHeight="1">
      <c r="A327" s="101">
        <f>C327*ID규칙_대사_그룹_단위+COUNTIF($C$4:C327,C327)</f>
        <v>1130559</v>
      </c>
      <c r="B327" s="100" t="s">
        <v>296</v>
      </c>
      <c r="C327" s="102">
        <f>INDEX(STUDENT!$A:$A,MATCH(B327,STUDENT!$B:$B,0))</f>
        <v>11305</v>
      </c>
      <c r="D327" s="101">
        <v>7</v>
      </c>
      <c r="E327" s="101">
        <v>29</v>
      </c>
      <c r="F327" s="101">
        <v>0</v>
      </c>
      <c r="G327" s="101" t="str">
        <f t="shared" si="20"/>
        <v>SPEECH_DESC_1130559</v>
      </c>
      <c r="H327" s="101" t="str">
        <f t="shared" si="21"/>
        <v>SPEECH_AUDIO_1130559</v>
      </c>
      <c r="I327" s="118" t="str">
        <f t="shared" si="22"/>
        <v>기념일</v>
      </c>
      <c r="J327" s="118" t="str">
        <f t="shared" si="23"/>
        <v>신년</v>
      </c>
    </row>
    <row r="328" spans="1:10" ht="13.8" customHeight="1">
      <c r="A328" s="101">
        <f>C328*ID규칙_대사_그룹_단위+COUNTIF($C$4:C328,C328)</f>
        <v>1120601</v>
      </c>
      <c r="B328" s="100" t="s">
        <v>298</v>
      </c>
      <c r="C328" s="102">
        <f>INDEX(STUDENT!$A:$A,MATCH(B328,STUDENT!$B:$B,0))</f>
        <v>11206</v>
      </c>
      <c r="D328" s="101">
        <v>1</v>
      </c>
      <c r="E328" s="101">
        <v>1</v>
      </c>
      <c r="F328" s="101">
        <v>0</v>
      </c>
      <c r="G328" s="101" t="str">
        <f t="shared" si="20"/>
        <v>SPEECH_DESC_1120601</v>
      </c>
      <c r="H328" s="101" t="str">
        <f t="shared" si="21"/>
        <v>SPEECH_AUDIO_1120601</v>
      </c>
      <c r="I328" s="118" t="str">
        <f t="shared" si="22"/>
        <v>일상</v>
      </c>
      <c r="J328" s="118" t="str">
        <f t="shared" si="23"/>
        <v>입수</v>
      </c>
    </row>
    <row r="329" spans="1:10" ht="13.8" customHeight="1">
      <c r="A329" s="101">
        <f>C329*ID규칙_대사_그룹_단위+COUNTIF($C$4:C329,C329)</f>
        <v>1120602</v>
      </c>
      <c r="B329" s="100" t="s">
        <v>298</v>
      </c>
      <c r="C329" s="102">
        <f>INDEX(STUDENT!$A:$A,MATCH(B329,STUDENT!$B:$B,0))</f>
        <v>11206</v>
      </c>
      <c r="D329" s="101">
        <v>1</v>
      </c>
      <c r="E329" s="101">
        <v>2</v>
      </c>
      <c r="F329" s="101">
        <v>1</v>
      </c>
      <c r="G329" s="101" t="str">
        <f t="shared" si="20"/>
        <v>SPEECH_DESC_1120602</v>
      </c>
      <c r="H329" s="101" t="str">
        <f t="shared" si="21"/>
        <v>SPEECH_AUDIO_1120602</v>
      </c>
      <c r="I329" s="118" t="str">
        <f t="shared" si="22"/>
        <v>일상</v>
      </c>
      <c r="J329" s="118" t="str">
        <f t="shared" si="23"/>
        <v>로비 방문 1</v>
      </c>
    </row>
    <row r="330" spans="1:10" ht="13.8" customHeight="1">
      <c r="A330" s="101">
        <f>C330*ID규칙_대사_그룹_단위+COUNTIF($C$4:C330,C330)</f>
        <v>1120603</v>
      </c>
      <c r="B330" s="100" t="s">
        <v>298</v>
      </c>
      <c r="C330" s="102">
        <f>INDEX(STUDENT!$A:$A,MATCH(B330,STUDENT!$B:$B,0))</f>
        <v>11206</v>
      </c>
      <c r="D330" s="101">
        <v>1</v>
      </c>
      <c r="E330" s="101">
        <v>2</v>
      </c>
      <c r="F330" s="101">
        <v>2</v>
      </c>
      <c r="G330" s="101" t="str">
        <f t="shared" si="20"/>
        <v>SPEECH_DESC_1120603</v>
      </c>
      <c r="H330" s="101" t="str">
        <f t="shared" si="21"/>
        <v>SPEECH_AUDIO_1120603</v>
      </c>
      <c r="I330" s="118" t="str">
        <f t="shared" si="22"/>
        <v>일상</v>
      </c>
      <c r="J330" s="118" t="str">
        <f t="shared" si="23"/>
        <v>로비 방문 2</v>
      </c>
    </row>
    <row r="331" spans="1:10" ht="13.8" customHeight="1">
      <c r="A331" s="101">
        <f>C331*ID규칙_대사_그룹_단위+COUNTIF($C$4:C331,C331)</f>
        <v>1120604</v>
      </c>
      <c r="B331" s="100" t="s">
        <v>298</v>
      </c>
      <c r="C331" s="102">
        <f>INDEX(STUDENT!$A:$A,MATCH(B331,STUDENT!$B:$B,0))</f>
        <v>11206</v>
      </c>
      <c r="D331" s="101">
        <v>1</v>
      </c>
      <c r="E331" s="101">
        <v>3</v>
      </c>
      <c r="F331" s="101">
        <v>1</v>
      </c>
      <c r="G331" s="101" t="str">
        <f t="shared" si="20"/>
        <v>SPEECH_DESC_1120604</v>
      </c>
      <c r="H331" s="101" t="str">
        <f t="shared" si="21"/>
        <v>SPEECH_AUDIO_1120604</v>
      </c>
      <c r="I331" s="118" t="str">
        <f t="shared" si="22"/>
        <v>일상</v>
      </c>
      <c r="J331" s="118" t="str">
        <f t="shared" si="23"/>
        <v>잡담 1</v>
      </c>
    </row>
    <row r="332" spans="1:10" ht="13.8" customHeight="1">
      <c r="A332" s="101">
        <f>C332*ID규칙_대사_그룹_단위+COUNTIF($C$4:C332,C332)</f>
        <v>1120605</v>
      </c>
      <c r="B332" s="100" t="s">
        <v>298</v>
      </c>
      <c r="C332" s="102">
        <f>INDEX(STUDENT!$A:$A,MATCH(B332,STUDENT!$B:$B,0))</f>
        <v>11206</v>
      </c>
      <c r="D332" s="101">
        <v>1</v>
      </c>
      <c r="E332" s="101">
        <v>3</v>
      </c>
      <c r="F332" s="101">
        <v>2</v>
      </c>
      <c r="G332" s="101" t="str">
        <f t="shared" si="20"/>
        <v>SPEECH_DESC_1120605</v>
      </c>
      <c r="H332" s="101" t="str">
        <f t="shared" si="21"/>
        <v>SPEECH_AUDIO_1120605</v>
      </c>
      <c r="I332" s="118" t="str">
        <f t="shared" si="22"/>
        <v>일상</v>
      </c>
      <c r="J332" s="118" t="str">
        <f t="shared" si="23"/>
        <v>잡담 2</v>
      </c>
    </row>
    <row r="333" spans="1:10" ht="13.8" customHeight="1">
      <c r="A333" s="101">
        <f>C333*ID규칙_대사_그룹_단위+COUNTIF($C$4:C333,C333)</f>
        <v>1120606</v>
      </c>
      <c r="B333" s="100" t="s">
        <v>298</v>
      </c>
      <c r="C333" s="102">
        <f>INDEX(STUDENT!$A:$A,MATCH(B333,STUDENT!$B:$B,0))</f>
        <v>11206</v>
      </c>
      <c r="D333" s="101">
        <v>1</v>
      </c>
      <c r="E333" s="101">
        <v>3</v>
      </c>
      <c r="F333" s="101">
        <v>3</v>
      </c>
      <c r="G333" s="101" t="str">
        <f t="shared" si="20"/>
        <v>SPEECH_DESC_1120606</v>
      </c>
      <c r="H333" s="101" t="str">
        <f t="shared" si="21"/>
        <v>SPEECH_AUDIO_1120606</v>
      </c>
      <c r="I333" s="118" t="str">
        <f t="shared" si="22"/>
        <v>일상</v>
      </c>
      <c r="J333" s="118" t="str">
        <f t="shared" si="23"/>
        <v>잡담 3</v>
      </c>
    </row>
    <row r="334" spans="1:10" ht="13.8" customHeight="1">
      <c r="A334" s="101">
        <f>C334*ID규칙_대사_그룹_단위+COUNTIF($C$4:C334,C334)</f>
        <v>1120607</v>
      </c>
      <c r="B334" s="100" t="s">
        <v>298</v>
      </c>
      <c r="C334" s="102">
        <f>INDEX(STUDENT!$A:$A,MATCH(B334,STUDENT!$B:$B,0))</f>
        <v>11206</v>
      </c>
      <c r="D334" s="101">
        <v>2</v>
      </c>
      <c r="E334" s="101">
        <v>4</v>
      </c>
      <c r="F334" s="101">
        <v>1</v>
      </c>
      <c r="G334" s="101" t="str">
        <f t="shared" si="20"/>
        <v>SPEECH_DESC_1120607</v>
      </c>
      <c r="H334" s="101" t="str">
        <f t="shared" si="21"/>
        <v>SPEECH_AUDIO_1120607</v>
      </c>
      <c r="I334" s="118" t="str">
        <f t="shared" si="22"/>
        <v>배치</v>
      </c>
      <c r="J334" s="118" t="str">
        <f t="shared" si="23"/>
        <v>편성 1</v>
      </c>
    </row>
    <row r="335" spans="1:10" ht="13.8" customHeight="1">
      <c r="A335" s="101">
        <f>C335*ID규칙_대사_그룹_단위+COUNTIF($C$4:C335,C335)</f>
        <v>1120608</v>
      </c>
      <c r="B335" s="100" t="s">
        <v>298</v>
      </c>
      <c r="C335" s="102">
        <f>INDEX(STUDENT!$A:$A,MATCH(B335,STUDENT!$B:$B,0))</f>
        <v>11206</v>
      </c>
      <c r="D335" s="101">
        <v>2</v>
      </c>
      <c r="E335" s="101">
        <v>4</v>
      </c>
      <c r="F335" s="101">
        <v>2</v>
      </c>
      <c r="G335" s="101" t="str">
        <f t="shared" si="20"/>
        <v>SPEECH_DESC_1120608</v>
      </c>
      <c r="H335" s="101" t="str">
        <f t="shared" si="21"/>
        <v>SPEECH_AUDIO_1120608</v>
      </c>
      <c r="I335" s="118" t="str">
        <f t="shared" si="22"/>
        <v>배치</v>
      </c>
      <c r="J335" s="118" t="str">
        <f t="shared" si="23"/>
        <v>편성 2</v>
      </c>
    </row>
    <row r="336" spans="1:10" ht="13.8" customHeight="1">
      <c r="A336" s="101">
        <f>C336*ID규칙_대사_그룹_단위+COUNTIF($C$4:C336,C336)</f>
        <v>1120609</v>
      </c>
      <c r="B336" s="100" t="s">
        <v>298</v>
      </c>
      <c r="C336" s="102">
        <f>INDEX(STUDENT!$A:$A,MATCH(B336,STUDENT!$B:$B,0))</f>
        <v>11206</v>
      </c>
      <c r="D336" s="101">
        <v>2</v>
      </c>
      <c r="E336" s="101">
        <v>4</v>
      </c>
      <c r="F336" s="101">
        <v>3</v>
      </c>
      <c r="G336" s="101" t="str">
        <f t="shared" si="20"/>
        <v>SPEECH_DESC_1120609</v>
      </c>
      <c r="H336" s="101" t="str">
        <f t="shared" si="21"/>
        <v>SPEECH_AUDIO_1120609</v>
      </c>
      <c r="I336" s="118" t="str">
        <f t="shared" si="22"/>
        <v>배치</v>
      </c>
      <c r="J336" s="118" t="str">
        <f t="shared" si="23"/>
        <v>편성 3</v>
      </c>
    </row>
    <row r="337" spans="1:10" ht="13.8" customHeight="1">
      <c r="A337" s="101">
        <f>C337*ID규칙_대사_그룹_단위+COUNTIF($C$4:C337,C337)</f>
        <v>1120610</v>
      </c>
      <c r="B337" s="100" t="s">
        <v>298</v>
      </c>
      <c r="C337" s="102">
        <f>INDEX(STUDENT!$A:$A,MATCH(B337,STUDENT!$B:$B,0))</f>
        <v>11206</v>
      </c>
      <c r="D337" s="101">
        <v>2</v>
      </c>
      <c r="E337" s="101">
        <v>5</v>
      </c>
      <c r="F337" s="101">
        <v>1</v>
      </c>
      <c r="G337" s="101" t="str">
        <f t="shared" si="20"/>
        <v>SPEECH_DESC_1120610</v>
      </c>
      <c r="H337" s="101" t="str">
        <f t="shared" si="21"/>
        <v>SPEECH_AUDIO_1120610</v>
      </c>
      <c r="I337" s="118" t="str">
        <f t="shared" si="22"/>
        <v>배치</v>
      </c>
      <c r="J337" s="118" t="str">
        <f t="shared" si="23"/>
        <v>출격 1</v>
      </c>
    </row>
    <row r="338" spans="1:10" ht="13.8" customHeight="1">
      <c r="A338" s="101">
        <f>C338*ID규칙_대사_그룹_단위+COUNTIF($C$4:C338,C338)</f>
        <v>1120611</v>
      </c>
      <c r="B338" s="100" t="s">
        <v>298</v>
      </c>
      <c r="C338" s="102">
        <f>INDEX(STUDENT!$A:$A,MATCH(B338,STUDENT!$B:$B,0))</f>
        <v>11206</v>
      </c>
      <c r="D338" s="101">
        <v>2</v>
      </c>
      <c r="E338" s="101">
        <v>5</v>
      </c>
      <c r="F338" s="101">
        <v>2</v>
      </c>
      <c r="G338" s="101" t="str">
        <f t="shared" si="20"/>
        <v>SPEECH_DESC_1120611</v>
      </c>
      <c r="H338" s="101" t="str">
        <f t="shared" si="21"/>
        <v>SPEECH_AUDIO_1120611</v>
      </c>
      <c r="I338" s="118" t="str">
        <f t="shared" si="22"/>
        <v>배치</v>
      </c>
      <c r="J338" s="118" t="str">
        <f t="shared" si="23"/>
        <v>출격 2</v>
      </c>
    </row>
    <row r="339" spans="1:10" ht="13.8" customHeight="1">
      <c r="A339" s="101">
        <f>C339*ID규칙_대사_그룹_단위+COUNTIF($C$4:C339,C339)</f>
        <v>1120612</v>
      </c>
      <c r="B339" s="100" t="s">
        <v>298</v>
      </c>
      <c r="C339" s="102">
        <f>INDEX(STUDENT!$A:$A,MATCH(B339,STUDENT!$B:$B,0))</f>
        <v>11206</v>
      </c>
      <c r="D339" s="101">
        <v>3</v>
      </c>
      <c r="E339" s="101">
        <v>6</v>
      </c>
      <c r="F339" s="101">
        <v>1</v>
      </c>
      <c r="G339" s="101" t="str">
        <f t="shared" si="20"/>
        <v>SPEECH_DESC_1120612</v>
      </c>
      <c r="H339" s="101" t="str">
        <f t="shared" si="21"/>
        <v>SPEECH_AUDIO_1120612</v>
      </c>
      <c r="I339" s="118" t="str">
        <f t="shared" si="22"/>
        <v>전투</v>
      </c>
      <c r="J339" s="118" t="str">
        <f t="shared" si="23"/>
        <v>전투개시 1</v>
      </c>
    </row>
    <row r="340" spans="1:10" ht="13.8" customHeight="1">
      <c r="A340" s="101">
        <f>C340*ID규칙_대사_그룹_단위+COUNTIF($C$4:C340,C340)</f>
        <v>1120613</v>
      </c>
      <c r="B340" s="100" t="s">
        <v>298</v>
      </c>
      <c r="C340" s="102">
        <f>INDEX(STUDENT!$A:$A,MATCH(B340,STUDENT!$B:$B,0))</f>
        <v>11206</v>
      </c>
      <c r="D340" s="101">
        <v>3</v>
      </c>
      <c r="E340" s="101">
        <v>6</v>
      </c>
      <c r="F340" s="101">
        <v>2</v>
      </c>
      <c r="G340" s="101" t="str">
        <f t="shared" si="20"/>
        <v>SPEECH_DESC_1120613</v>
      </c>
      <c r="H340" s="101" t="str">
        <f t="shared" si="21"/>
        <v>SPEECH_AUDIO_1120613</v>
      </c>
      <c r="I340" s="118" t="str">
        <f t="shared" si="22"/>
        <v>전투</v>
      </c>
      <c r="J340" s="118" t="str">
        <f t="shared" si="23"/>
        <v>전투개시 2</v>
      </c>
    </row>
    <row r="341" spans="1:10" ht="13.8" customHeight="1">
      <c r="A341" s="101">
        <f>C341*ID규칙_대사_그룹_단위+COUNTIF($C$4:C341,C341)</f>
        <v>1120614</v>
      </c>
      <c r="B341" s="100" t="s">
        <v>298</v>
      </c>
      <c r="C341" s="102">
        <f>INDEX(STUDENT!$A:$A,MATCH(B341,STUDENT!$B:$B,0))</f>
        <v>11206</v>
      </c>
      <c r="D341" s="101">
        <v>3</v>
      </c>
      <c r="E341" s="101">
        <v>8</v>
      </c>
      <c r="F341" s="101">
        <v>1</v>
      </c>
      <c r="G341" s="101" t="str">
        <f t="shared" si="20"/>
        <v>SPEECH_DESC_1120614</v>
      </c>
      <c r="H341" s="101" t="str">
        <f t="shared" si="21"/>
        <v>SPEECH_AUDIO_1120614</v>
      </c>
      <c r="I341" s="118" t="str">
        <f t="shared" si="22"/>
        <v>전투</v>
      </c>
      <c r="J341" s="118" t="str">
        <f t="shared" si="23"/>
        <v>에이리어 이동 1</v>
      </c>
    </row>
    <row r="342" spans="1:10" ht="13.8" customHeight="1">
      <c r="A342" s="101">
        <f>C342*ID규칙_대사_그룹_단위+COUNTIF($C$4:C342,C342)</f>
        <v>1120615</v>
      </c>
      <c r="B342" s="100" t="s">
        <v>298</v>
      </c>
      <c r="C342" s="102">
        <f>INDEX(STUDENT!$A:$A,MATCH(B342,STUDENT!$B:$B,0))</f>
        <v>11206</v>
      </c>
      <c r="D342" s="101">
        <v>3</v>
      </c>
      <c r="E342" s="101">
        <v>8</v>
      </c>
      <c r="F342" s="101">
        <v>2</v>
      </c>
      <c r="G342" s="101" t="str">
        <f t="shared" si="20"/>
        <v>SPEECH_DESC_1120615</v>
      </c>
      <c r="H342" s="101" t="str">
        <f t="shared" si="21"/>
        <v>SPEECH_AUDIO_1120615</v>
      </c>
      <c r="I342" s="118" t="str">
        <f t="shared" si="22"/>
        <v>전투</v>
      </c>
      <c r="J342" s="118" t="str">
        <f t="shared" si="23"/>
        <v>에이리어 이동 2</v>
      </c>
    </row>
    <row r="343" spans="1:10" ht="13.8" customHeight="1">
      <c r="A343" s="101">
        <f>C343*ID규칙_대사_그룹_단위+COUNTIF($C$4:C343,C343)</f>
        <v>1120616</v>
      </c>
      <c r="B343" s="100" t="s">
        <v>298</v>
      </c>
      <c r="C343" s="102">
        <f>INDEX(STUDENT!$A:$A,MATCH(B343,STUDENT!$B:$B,0))</f>
        <v>11206</v>
      </c>
      <c r="D343" s="101">
        <v>3</v>
      </c>
      <c r="E343" s="101">
        <v>11</v>
      </c>
      <c r="F343" s="101">
        <v>0</v>
      </c>
      <c r="G343" s="101" t="str">
        <f t="shared" si="20"/>
        <v>SPEECH_DESC_1120616</v>
      </c>
      <c r="H343" s="101" t="str">
        <f t="shared" si="21"/>
        <v>SPEECH_AUDIO_1120616</v>
      </c>
      <c r="I343" s="118" t="str">
        <f t="shared" si="22"/>
        <v>전투</v>
      </c>
      <c r="J343" s="118" t="str">
        <f t="shared" si="23"/>
        <v>회복</v>
      </c>
    </row>
    <row r="344" spans="1:10" ht="13.8" customHeight="1">
      <c r="A344" s="101">
        <f>C344*ID규칙_대사_그룹_단위+COUNTIF($C$4:C344,C344)</f>
        <v>1120617</v>
      </c>
      <c r="B344" s="100" t="s">
        <v>298</v>
      </c>
      <c r="C344" s="102">
        <f>INDEX(STUDENT!$A:$A,MATCH(B344,STUDENT!$B:$B,0))</f>
        <v>11206</v>
      </c>
      <c r="D344" s="101">
        <v>3</v>
      </c>
      <c r="E344" s="101">
        <v>12</v>
      </c>
      <c r="F344" s="101">
        <v>0</v>
      </c>
      <c r="G344" s="101" t="str">
        <f t="shared" si="20"/>
        <v>SPEECH_DESC_1120617</v>
      </c>
      <c r="H344" s="101" t="str">
        <f t="shared" si="21"/>
        <v>SPEECH_AUDIO_1120617</v>
      </c>
      <c r="I344" s="118" t="str">
        <f t="shared" si="22"/>
        <v>전투</v>
      </c>
      <c r="J344" s="118" t="str">
        <f t="shared" si="23"/>
        <v>버프</v>
      </c>
    </row>
    <row r="345" spans="1:10" ht="13.8" customHeight="1">
      <c r="A345" s="101">
        <f>C345*ID규칙_대사_그룹_단위+COUNTIF($C$4:C345,C345)</f>
        <v>1120618</v>
      </c>
      <c r="B345" s="100" t="s">
        <v>298</v>
      </c>
      <c r="C345" s="102">
        <f>INDEX(STUDENT!$A:$A,MATCH(B345,STUDENT!$B:$B,0))</f>
        <v>11206</v>
      </c>
      <c r="D345" s="101">
        <v>3</v>
      </c>
      <c r="E345" s="101">
        <v>13</v>
      </c>
      <c r="F345" s="101">
        <v>0</v>
      </c>
      <c r="G345" s="101" t="str">
        <f t="shared" si="20"/>
        <v>SPEECH_DESC_1120618</v>
      </c>
      <c r="H345" s="101" t="str">
        <f t="shared" si="21"/>
        <v>SPEECH_AUDIO_1120618</v>
      </c>
      <c r="I345" s="118" t="str">
        <f t="shared" si="22"/>
        <v>전투</v>
      </c>
      <c r="J345" s="118" t="str">
        <f t="shared" si="23"/>
        <v>기본 스킬</v>
      </c>
    </row>
    <row r="346" spans="1:10" ht="13.8" customHeight="1">
      <c r="A346" s="101">
        <f>C346*ID규칙_대사_그룹_단위+COUNTIF($C$4:C346,C346)</f>
        <v>1120619</v>
      </c>
      <c r="B346" s="100" t="s">
        <v>298</v>
      </c>
      <c r="C346" s="102">
        <f>INDEX(STUDENT!$A:$A,MATCH(B346,STUDENT!$B:$B,0))</f>
        <v>11206</v>
      </c>
      <c r="D346" s="101">
        <v>3</v>
      </c>
      <c r="E346" s="101">
        <v>31</v>
      </c>
      <c r="F346" s="101">
        <v>0</v>
      </c>
      <c r="G346" s="101" t="str">
        <f t="shared" si="20"/>
        <v>SPEECH_DESC_1120619</v>
      </c>
      <c r="H346" s="101" t="str">
        <f t="shared" si="21"/>
        <v>SPEECH_AUDIO_1120619</v>
      </c>
      <c r="I346" s="118" t="str">
        <f t="shared" si="22"/>
        <v>전투</v>
      </c>
      <c r="J346" s="118" t="str">
        <f t="shared" si="23"/>
        <v>서브 스킬</v>
      </c>
    </row>
    <row r="347" spans="1:10" ht="13.8" customHeight="1">
      <c r="A347" s="101">
        <f>C347*ID규칙_대사_그룹_단위+COUNTIF($C$4:C347,C347)</f>
        <v>1120620</v>
      </c>
      <c r="B347" s="100" t="s">
        <v>298</v>
      </c>
      <c r="C347" s="102">
        <f>INDEX(STUDENT!$A:$A,MATCH(B347,STUDENT!$B:$B,0))</f>
        <v>11206</v>
      </c>
      <c r="D347" s="101">
        <v>3</v>
      </c>
      <c r="E347" s="101">
        <v>14</v>
      </c>
      <c r="F347" s="101">
        <v>1</v>
      </c>
      <c r="G347" s="101" t="str">
        <f t="shared" si="20"/>
        <v>SPEECH_DESC_1120620</v>
      </c>
      <c r="H347" s="101" t="str">
        <f t="shared" si="21"/>
        <v>SPEECH_AUDIO_1120620</v>
      </c>
      <c r="I347" s="118" t="str">
        <f t="shared" si="22"/>
        <v>전투</v>
      </c>
      <c r="J347" s="118" t="str">
        <f t="shared" si="23"/>
        <v>EX 스킬 컷인 1</v>
      </c>
    </row>
    <row r="348" spans="1:10" ht="13.8" customHeight="1">
      <c r="A348" s="101">
        <f>C348*ID규칙_대사_그룹_단위+COUNTIF($C$4:C348,C348)</f>
        <v>1120621</v>
      </c>
      <c r="B348" s="100" t="s">
        <v>298</v>
      </c>
      <c r="C348" s="102">
        <f>INDEX(STUDENT!$A:$A,MATCH(B348,STUDENT!$B:$B,0))</f>
        <v>11206</v>
      </c>
      <c r="D348" s="101">
        <v>3</v>
      </c>
      <c r="E348" s="101">
        <v>14</v>
      </c>
      <c r="F348" s="101">
        <v>2</v>
      </c>
      <c r="G348" s="101" t="str">
        <f t="shared" si="20"/>
        <v>SPEECH_DESC_1120621</v>
      </c>
      <c r="H348" s="101" t="str">
        <f t="shared" si="21"/>
        <v>SPEECH_AUDIO_1120621</v>
      </c>
      <c r="I348" s="118" t="str">
        <f t="shared" si="22"/>
        <v>전투</v>
      </c>
      <c r="J348" s="118" t="str">
        <f t="shared" si="23"/>
        <v>EX 스킬 컷인 2</v>
      </c>
    </row>
    <row r="349" spans="1:10" ht="13.8" customHeight="1">
      <c r="A349" s="101">
        <f>C349*ID규칙_대사_그룹_단위+COUNTIF($C$4:C349,C349)</f>
        <v>1120622</v>
      </c>
      <c r="B349" s="100" t="s">
        <v>298</v>
      </c>
      <c r="C349" s="102">
        <f>INDEX(STUDENT!$A:$A,MATCH(B349,STUDENT!$B:$B,0))</f>
        <v>11206</v>
      </c>
      <c r="D349" s="101">
        <v>3</v>
      </c>
      <c r="E349" s="101">
        <v>14</v>
      </c>
      <c r="F349" s="101">
        <v>3</v>
      </c>
      <c r="G349" s="101" t="str">
        <f t="shared" si="20"/>
        <v>SPEECH_DESC_1120622</v>
      </c>
      <c r="H349" s="101" t="str">
        <f t="shared" si="21"/>
        <v>SPEECH_AUDIO_1120622</v>
      </c>
      <c r="I349" s="118" t="str">
        <f t="shared" si="22"/>
        <v>전투</v>
      </c>
      <c r="J349" s="118" t="str">
        <f t="shared" si="23"/>
        <v>EX 스킬 컷인 3</v>
      </c>
    </row>
    <row r="350" spans="1:10" ht="13.8" customHeight="1">
      <c r="A350" s="101">
        <f>C350*ID규칙_대사_그룹_단위+COUNTIF($C$4:C350,C350)</f>
        <v>1120623</v>
      </c>
      <c r="B350" s="100" t="s">
        <v>298</v>
      </c>
      <c r="C350" s="102">
        <f>INDEX(STUDENT!$A:$A,MATCH(B350,STUDENT!$B:$B,0))</f>
        <v>11206</v>
      </c>
      <c r="D350" s="101">
        <v>3</v>
      </c>
      <c r="E350" s="101">
        <v>15</v>
      </c>
      <c r="F350" s="101">
        <v>1</v>
      </c>
      <c r="G350" s="101" t="str">
        <f t="shared" si="20"/>
        <v>SPEECH_DESC_1120623</v>
      </c>
      <c r="H350" s="101" t="str">
        <f t="shared" si="21"/>
        <v>SPEECH_AUDIO_1120623</v>
      </c>
      <c r="I350" s="118" t="str">
        <f t="shared" si="22"/>
        <v>전투</v>
      </c>
      <c r="J350" s="118" t="str">
        <f t="shared" si="23"/>
        <v>EX 스킬 1</v>
      </c>
    </row>
    <row r="351" spans="1:10" ht="13.8" customHeight="1">
      <c r="A351" s="101">
        <f>C351*ID규칙_대사_그룹_단위+COUNTIF($C$4:C351,C351)</f>
        <v>1120624</v>
      </c>
      <c r="B351" s="100" t="s">
        <v>298</v>
      </c>
      <c r="C351" s="102">
        <f>INDEX(STUDENT!$A:$A,MATCH(B351,STUDENT!$B:$B,0))</f>
        <v>11206</v>
      </c>
      <c r="D351" s="101">
        <v>3</v>
      </c>
      <c r="E351" s="101">
        <v>15</v>
      </c>
      <c r="F351" s="101">
        <v>2</v>
      </c>
      <c r="G351" s="101" t="str">
        <f t="shared" si="20"/>
        <v>SPEECH_DESC_1120624</v>
      </c>
      <c r="H351" s="101" t="str">
        <f t="shared" si="21"/>
        <v>SPEECH_AUDIO_1120624</v>
      </c>
      <c r="I351" s="118" t="str">
        <f t="shared" si="22"/>
        <v>전투</v>
      </c>
      <c r="J351" s="118" t="str">
        <f t="shared" si="23"/>
        <v>EX 스킬 2</v>
      </c>
    </row>
    <row r="352" spans="1:10" ht="13.8" customHeight="1">
      <c r="A352" s="101">
        <f>C352*ID규칙_대사_그룹_단위+COUNTIF($C$4:C352,C352)</f>
        <v>1120625</v>
      </c>
      <c r="B352" s="100" t="s">
        <v>298</v>
      </c>
      <c r="C352" s="102">
        <f>INDEX(STUDENT!$A:$A,MATCH(B352,STUDENT!$B:$B,0))</f>
        <v>11206</v>
      </c>
      <c r="D352" s="101">
        <v>3</v>
      </c>
      <c r="E352" s="101">
        <v>15</v>
      </c>
      <c r="F352" s="101">
        <v>3</v>
      </c>
      <c r="G352" s="101" t="str">
        <f t="shared" si="20"/>
        <v>SPEECH_DESC_1120625</v>
      </c>
      <c r="H352" s="101" t="str">
        <f t="shared" si="21"/>
        <v>SPEECH_AUDIO_1120625</v>
      </c>
      <c r="I352" s="118" t="str">
        <f t="shared" si="22"/>
        <v>전투</v>
      </c>
      <c r="J352" s="118" t="str">
        <f t="shared" si="23"/>
        <v>EX 스킬 3</v>
      </c>
    </row>
    <row r="353" spans="1:10" ht="13.8" customHeight="1">
      <c r="A353" s="101">
        <f>C353*ID규칙_대사_그룹_단위+COUNTIF($C$4:C353,C353)</f>
        <v>1120626</v>
      </c>
      <c r="B353" s="100" t="s">
        <v>298</v>
      </c>
      <c r="C353" s="102">
        <f>INDEX(STUDENT!$A:$A,MATCH(B353,STUDENT!$B:$B,0))</f>
        <v>11206</v>
      </c>
      <c r="D353" s="101">
        <v>3</v>
      </c>
      <c r="E353" s="101">
        <v>16</v>
      </c>
      <c r="F353" s="101">
        <v>1</v>
      </c>
      <c r="G353" s="101" t="str">
        <f t="shared" si="20"/>
        <v>SPEECH_DESC_1120626</v>
      </c>
      <c r="H353" s="101" t="str">
        <f t="shared" si="21"/>
        <v>SPEECH_AUDIO_1120626</v>
      </c>
      <c r="I353" s="118" t="str">
        <f t="shared" si="22"/>
        <v>전투</v>
      </c>
      <c r="J353" s="118" t="str">
        <f t="shared" si="23"/>
        <v>승리 1</v>
      </c>
    </row>
    <row r="354" spans="1:10" ht="13.8" customHeight="1">
      <c r="A354" s="101">
        <f>C354*ID규칙_대사_그룹_단위+COUNTIF($C$4:C354,C354)</f>
        <v>1120627</v>
      </c>
      <c r="B354" s="100" t="s">
        <v>298</v>
      </c>
      <c r="C354" s="102">
        <f>INDEX(STUDENT!$A:$A,MATCH(B354,STUDENT!$B:$B,0))</f>
        <v>11206</v>
      </c>
      <c r="D354" s="101">
        <v>3</v>
      </c>
      <c r="E354" s="101">
        <v>16</v>
      </c>
      <c r="F354" s="101">
        <v>2</v>
      </c>
      <c r="G354" s="101" t="str">
        <f t="shared" si="20"/>
        <v>SPEECH_DESC_1120627</v>
      </c>
      <c r="H354" s="101" t="str">
        <f t="shared" si="21"/>
        <v>SPEECH_AUDIO_1120627</v>
      </c>
      <c r="I354" s="118" t="str">
        <f t="shared" si="22"/>
        <v>전투</v>
      </c>
      <c r="J354" s="118" t="str">
        <f t="shared" si="23"/>
        <v>승리 2</v>
      </c>
    </row>
    <row r="355" spans="1:10" ht="13.8" customHeight="1">
      <c r="A355" s="101">
        <f>C355*ID규칙_대사_그룹_단위+COUNTIF($C$4:C355,C355)</f>
        <v>1120628</v>
      </c>
      <c r="B355" s="100" t="s">
        <v>298</v>
      </c>
      <c r="C355" s="102">
        <f>INDEX(STUDENT!$A:$A,MATCH(B355,STUDENT!$B:$B,0))</f>
        <v>11206</v>
      </c>
      <c r="D355" s="101">
        <v>3</v>
      </c>
      <c r="E355" s="101">
        <v>17</v>
      </c>
      <c r="F355" s="101">
        <v>0</v>
      </c>
      <c r="G355" s="101" t="str">
        <f t="shared" si="20"/>
        <v>SPEECH_DESC_1120628</v>
      </c>
      <c r="H355" s="101" t="str">
        <f t="shared" si="21"/>
        <v>SPEECH_AUDIO_1120628</v>
      </c>
      <c r="I355" s="118" t="str">
        <f t="shared" si="22"/>
        <v>전투</v>
      </c>
      <c r="J355" s="118" t="str">
        <f t="shared" si="23"/>
        <v>철수</v>
      </c>
    </row>
    <row r="356" spans="1:10" ht="13.8" customHeight="1">
      <c r="A356" s="101">
        <f>C356*ID규칙_대사_그룹_단위+COUNTIF($C$4:C356,C356)</f>
        <v>1120629</v>
      </c>
      <c r="B356" s="100" t="s">
        <v>298</v>
      </c>
      <c r="C356" s="102">
        <f>INDEX(STUDENT!$A:$A,MATCH(B356,STUDENT!$B:$B,0))</f>
        <v>11206</v>
      </c>
      <c r="D356" s="101">
        <v>4</v>
      </c>
      <c r="E356" s="101">
        <v>18</v>
      </c>
      <c r="F356" s="101">
        <v>1</v>
      </c>
      <c r="G356" s="101" t="str">
        <f t="shared" si="20"/>
        <v>SPEECH_DESC_1120629</v>
      </c>
      <c r="H356" s="101" t="str">
        <f t="shared" si="21"/>
        <v>SPEECH_AUDIO_1120629</v>
      </c>
      <c r="I356" s="118" t="str">
        <f t="shared" si="22"/>
        <v>결과</v>
      </c>
      <c r="J356" s="118" t="str">
        <f t="shared" si="23"/>
        <v>임무 완료 1</v>
      </c>
    </row>
    <row r="357" spans="1:10" ht="13.8" customHeight="1">
      <c r="A357" s="101">
        <f>C357*ID규칙_대사_그룹_단위+COUNTIF($C$4:C357,C357)</f>
        <v>1120630</v>
      </c>
      <c r="B357" s="100" t="s">
        <v>298</v>
      </c>
      <c r="C357" s="102">
        <f>INDEX(STUDENT!$A:$A,MATCH(B357,STUDENT!$B:$B,0))</f>
        <v>11206</v>
      </c>
      <c r="D357" s="101">
        <v>4</v>
      </c>
      <c r="E357" s="101">
        <v>18</v>
      </c>
      <c r="F357" s="101">
        <v>2</v>
      </c>
      <c r="G357" s="101" t="str">
        <f t="shared" si="20"/>
        <v>SPEECH_DESC_1120630</v>
      </c>
      <c r="H357" s="101" t="str">
        <f t="shared" si="21"/>
        <v>SPEECH_AUDIO_1120630</v>
      </c>
      <c r="I357" s="118" t="str">
        <f t="shared" si="22"/>
        <v>결과</v>
      </c>
      <c r="J357" s="118" t="str">
        <f t="shared" si="23"/>
        <v>임무 완료 2</v>
      </c>
    </row>
    <row r="358" spans="1:10" ht="13.8" customHeight="1">
      <c r="A358" s="101">
        <f>C358*ID규칙_대사_그룹_단위+COUNTIF($C$4:C358,C358)</f>
        <v>1120631</v>
      </c>
      <c r="B358" s="100" t="s">
        <v>298</v>
      </c>
      <c r="C358" s="102">
        <f>INDEX(STUDENT!$A:$A,MATCH(B358,STUDENT!$B:$B,0))</f>
        <v>11206</v>
      </c>
      <c r="D358" s="101">
        <v>4</v>
      </c>
      <c r="E358" s="101">
        <v>19</v>
      </c>
      <c r="F358" s="101">
        <v>1</v>
      </c>
      <c r="G358" s="101" t="str">
        <f t="shared" si="20"/>
        <v>SPEECH_DESC_1120631</v>
      </c>
      <c r="H358" s="101" t="str">
        <f t="shared" si="21"/>
        <v>SPEECH_AUDIO_1120631</v>
      </c>
      <c r="I358" s="118" t="str">
        <f t="shared" si="22"/>
        <v>결과</v>
      </c>
      <c r="J358" s="118" t="str">
        <f t="shared" si="23"/>
        <v>임무 실패 1</v>
      </c>
    </row>
    <row r="359" spans="1:10" ht="13.8" customHeight="1">
      <c r="A359" s="101">
        <f>C359*ID규칙_대사_그룹_단위+COUNTIF($C$4:C359,C359)</f>
        <v>1120632</v>
      </c>
      <c r="B359" s="100" t="s">
        <v>298</v>
      </c>
      <c r="C359" s="102">
        <f>INDEX(STUDENT!$A:$A,MATCH(B359,STUDENT!$B:$B,0))</f>
        <v>11206</v>
      </c>
      <c r="D359" s="101">
        <v>4</v>
      </c>
      <c r="E359" s="101">
        <v>19</v>
      </c>
      <c r="F359" s="101">
        <v>2</v>
      </c>
      <c r="G359" s="101" t="str">
        <f t="shared" si="20"/>
        <v>SPEECH_DESC_1120632</v>
      </c>
      <c r="H359" s="101" t="str">
        <f t="shared" si="21"/>
        <v>SPEECH_AUDIO_1120632</v>
      </c>
      <c r="I359" s="118" t="str">
        <f t="shared" si="22"/>
        <v>결과</v>
      </c>
      <c r="J359" s="118" t="str">
        <f t="shared" si="23"/>
        <v>임무 실패 2</v>
      </c>
    </row>
    <row r="360" spans="1:10" ht="13.8" customHeight="1">
      <c r="A360" s="101">
        <f>C360*ID규칙_대사_그룹_단위+COUNTIF($C$4:C360,C360)</f>
        <v>1120633</v>
      </c>
      <c r="B360" s="100" t="s">
        <v>298</v>
      </c>
      <c r="C360" s="102">
        <f>INDEX(STUDENT!$A:$A,MATCH(B360,STUDENT!$B:$B,0))</f>
        <v>11206</v>
      </c>
      <c r="D360" s="101">
        <v>5</v>
      </c>
      <c r="E360" s="101">
        <v>20</v>
      </c>
      <c r="F360" s="101">
        <v>1</v>
      </c>
      <c r="G360" s="101" t="str">
        <f t="shared" si="20"/>
        <v>SPEECH_DESC_1120633</v>
      </c>
      <c r="H360" s="101" t="str">
        <f t="shared" si="21"/>
        <v>SPEECH_AUDIO_1120633</v>
      </c>
      <c r="I360" s="118" t="str">
        <f t="shared" si="22"/>
        <v>기타</v>
      </c>
      <c r="J360" s="118" t="str">
        <f t="shared" si="23"/>
        <v>강화 1</v>
      </c>
    </row>
    <row r="361" spans="1:10" ht="13.8" customHeight="1">
      <c r="A361" s="101">
        <f>C361*ID규칙_대사_그룹_단위+COUNTIF($C$4:C361,C361)</f>
        <v>1120634</v>
      </c>
      <c r="B361" s="100" t="s">
        <v>298</v>
      </c>
      <c r="C361" s="102">
        <f>INDEX(STUDENT!$A:$A,MATCH(B361,STUDENT!$B:$B,0))</f>
        <v>11206</v>
      </c>
      <c r="D361" s="101">
        <v>5</v>
      </c>
      <c r="E361" s="101">
        <v>20</v>
      </c>
      <c r="F361" s="101">
        <v>2</v>
      </c>
      <c r="G361" s="101" t="str">
        <f t="shared" si="20"/>
        <v>SPEECH_DESC_1120634</v>
      </c>
      <c r="H361" s="101" t="str">
        <f t="shared" si="21"/>
        <v>SPEECH_AUDIO_1120634</v>
      </c>
      <c r="I361" s="118" t="str">
        <f t="shared" si="22"/>
        <v>기타</v>
      </c>
      <c r="J361" s="118" t="str">
        <f t="shared" si="23"/>
        <v>강화 2</v>
      </c>
    </row>
    <row r="362" spans="1:10" ht="13.8" customHeight="1">
      <c r="A362" s="101">
        <f>C362*ID규칙_대사_그룹_단위+COUNTIF($C$4:C362,C362)</f>
        <v>1120635</v>
      </c>
      <c r="B362" s="100" t="s">
        <v>298</v>
      </c>
      <c r="C362" s="102">
        <f>INDEX(STUDENT!$A:$A,MATCH(B362,STUDENT!$B:$B,0))</f>
        <v>11206</v>
      </c>
      <c r="D362" s="101">
        <v>5</v>
      </c>
      <c r="E362" s="101">
        <v>20</v>
      </c>
      <c r="F362" s="101">
        <v>3</v>
      </c>
      <c r="G362" s="101" t="str">
        <f t="shared" si="20"/>
        <v>SPEECH_DESC_1120635</v>
      </c>
      <c r="H362" s="101" t="str">
        <f t="shared" si="21"/>
        <v>SPEECH_AUDIO_1120635</v>
      </c>
      <c r="I362" s="118" t="str">
        <f t="shared" si="22"/>
        <v>기타</v>
      </c>
      <c r="J362" s="118" t="str">
        <f t="shared" si="23"/>
        <v>강화 3</v>
      </c>
    </row>
    <row r="363" spans="1:10" ht="13.8" customHeight="1">
      <c r="A363" s="101">
        <f>C363*ID규칙_대사_그룹_단위+COUNTIF($C$4:C363,C363)</f>
        <v>1120636</v>
      </c>
      <c r="B363" s="100" t="s">
        <v>298</v>
      </c>
      <c r="C363" s="102">
        <f>INDEX(STUDENT!$A:$A,MATCH(B363,STUDENT!$B:$B,0))</f>
        <v>11206</v>
      </c>
      <c r="D363" s="101">
        <v>5</v>
      </c>
      <c r="E363" s="101">
        <v>20</v>
      </c>
      <c r="F363" s="101">
        <v>4</v>
      </c>
      <c r="G363" s="101" t="str">
        <f t="shared" si="20"/>
        <v>SPEECH_DESC_1120636</v>
      </c>
      <c r="H363" s="101" t="str">
        <f t="shared" si="21"/>
        <v>SPEECH_AUDIO_1120636</v>
      </c>
      <c r="I363" s="118" t="str">
        <f t="shared" si="22"/>
        <v>기타</v>
      </c>
      <c r="J363" s="118" t="str">
        <f t="shared" si="23"/>
        <v>강화 4</v>
      </c>
    </row>
    <row r="364" spans="1:10" ht="13.8" customHeight="1">
      <c r="A364" s="101">
        <f>C364*ID규칙_대사_그룹_단위+COUNTIF($C$4:C364,C364)</f>
        <v>1120637</v>
      </c>
      <c r="B364" s="100" t="s">
        <v>298</v>
      </c>
      <c r="C364" s="102">
        <f>INDEX(STUDENT!$A:$A,MATCH(B364,STUDENT!$B:$B,0))</f>
        <v>11206</v>
      </c>
      <c r="D364" s="101">
        <v>5</v>
      </c>
      <c r="E364" s="101">
        <v>21</v>
      </c>
      <c r="F364" s="101">
        <v>0</v>
      </c>
      <c r="G364" s="101" t="str">
        <f t="shared" si="20"/>
        <v>SPEECH_DESC_1120637</v>
      </c>
      <c r="H364" s="101" t="str">
        <f t="shared" si="21"/>
        <v>SPEECH_AUDIO_1120637</v>
      </c>
      <c r="I364" s="118" t="str">
        <f t="shared" si="22"/>
        <v>기타</v>
      </c>
      <c r="J364" s="118" t="str">
        <f t="shared" si="23"/>
        <v>고유무기 장착</v>
      </c>
    </row>
    <row r="365" spans="1:10" ht="13.8" customHeight="1">
      <c r="A365" s="101">
        <f>C365*ID규칙_대사_그룹_단위+COUNTIF($C$4:C365,C365)</f>
        <v>1120638</v>
      </c>
      <c r="B365" s="100" t="s">
        <v>298</v>
      </c>
      <c r="C365" s="102">
        <f>INDEX(STUDENT!$A:$A,MATCH(B365,STUDENT!$B:$B,0))</f>
        <v>11206</v>
      </c>
      <c r="D365" s="101">
        <v>5</v>
      </c>
      <c r="E365" s="101">
        <v>22</v>
      </c>
      <c r="F365" s="101">
        <v>1</v>
      </c>
      <c r="G365" s="101" t="str">
        <f t="shared" si="20"/>
        <v>SPEECH_DESC_1120638</v>
      </c>
      <c r="H365" s="101" t="str">
        <f t="shared" si="21"/>
        <v>SPEECH_AUDIO_1120638</v>
      </c>
      <c r="I365" s="118" t="str">
        <f t="shared" si="22"/>
        <v>기타</v>
      </c>
      <c r="J365" s="118" t="str">
        <f t="shared" si="23"/>
        <v>카페 1</v>
      </c>
    </row>
    <row r="366" spans="1:10" ht="13.8" customHeight="1">
      <c r="A366" s="101">
        <f>C366*ID규칙_대사_그룹_단위+COUNTIF($C$4:C366,C366)</f>
        <v>1120639</v>
      </c>
      <c r="B366" s="100" t="s">
        <v>298</v>
      </c>
      <c r="C366" s="102">
        <f>INDEX(STUDENT!$A:$A,MATCH(B366,STUDENT!$B:$B,0))</f>
        <v>11206</v>
      </c>
      <c r="D366" s="101">
        <v>5</v>
      </c>
      <c r="E366" s="101">
        <v>22</v>
      </c>
      <c r="F366" s="101">
        <v>2</v>
      </c>
      <c r="G366" s="101" t="str">
        <f t="shared" si="20"/>
        <v>SPEECH_DESC_1120639</v>
      </c>
      <c r="H366" s="101" t="str">
        <f t="shared" si="21"/>
        <v>SPEECH_AUDIO_1120639</v>
      </c>
      <c r="I366" s="118" t="str">
        <f t="shared" si="22"/>
        <v>기타</v>
      </c>
      <c r="J366" s="118" t="str">
        <f t="shared" si="23"/>
        <v>카페 2</v>
      </c>
    </row>
    <row r="367" spans="1:10" ht="13.8" customHeight="1">
      <c r="A367" s="101">
        <f>C367*ID규칙_대사_그룹_단위+COUNTIF($C$4:C367,C367)</f>
        <v>1120640</v>
      </c>
      <c r="B367" s="100" t="s">
        <v>298</v>
      </c>
      <c r="C367" s="102">
        <f>INDEX(STUDENT!$A:$A,MATCH(B367,STUDENT!$B:$B,0))</f>
        <v>11206</v>
      </c>
      <c r="D367" s="101">
        <v>5</v>
      </c>
      <c r="E367" s="101">
        <v>22</v>
      </c>
      <c r="F367" s="101">
        <v>3</v>
      </c>
      <c r="G367" s="101" t="str">
        <f t="shared" si="20"/>
        <v>SPEECH_DESC_1120640</v>
      </c>
      <c r="H367" s="101" t="str">
        <f t="shared" si="21"/>
        <v>SPEECH_AUDIO_1120640</v>
      </c>
      <c r="I367" s="118" t="str">
        <f t="shared" si="22"/>
        <v>기타</v>
      </c>
      <c r="J367" s="118" t="str">
        <f t="shared" si="23"/>
        <v>카페 3</v>
      </c>
    </row>
    <row r="368" spans="1:10" ht="13.8" customHeight="1">
      <c r="A368" s="101">
        <f>C368*ID규칙_대사_그룹_단위+COUNTIF($C$4:C368,C368)</f>
        <v>1120641</v>
      </c>
      <c r="B368" s="100" t="s">
        <v>298</v>
      </c>
      <c r="C368" s="102">
        <f>INDEX(STUDENT!$A:$A,MATCH(B368,STUDENT!$B:$B,0))</f>
        <v>11206</v>
      </c>
      <c r="D368" s="101">
        <v>5</v>
      </c>
      <c r="E368" s="101">
        <v>22</v>
      </c>
      <c r="F368" s="101">
        <v>4</v>
      </c>
      <c r="G368" s="101" t="str">
        <f t="shared" si="20"/>
        <v>SPEECH_DESC_1120641</v>
      </c>
      <c r="H368" s="101" t="str">
        <f t="shared" si="21"/>
        <v>SPEECH_AUDIO_1120641</v>
      </c>
      <c r="I368" s="118" t="str">
        <f t="shared" si="22"/>
        <v>기타</v>
      </c>
      <c r="J368" s="118" t="str">
        <f t="shared" si="23"/>
        <v>카페 4</v>
      </c>
    </row>
    <row r="369" spans="1:10" ht="13.8" customHeight="1">
      <c r="A369" s="101">
        <f>C369*ID규칙_대사_그룹_단위+COUNTIF($C$4:C369,C369)</f>
        <v>1120642</v>
      </c>
      <c r="B369" s="100" t="s">
        <v>298</v>
      </c>
      <c r="C369" s="102">
        <f>INDEX(STUDENT!$A:$A,MATCH(B369,STUDENT!$B:$B,0))</f>
        <v>11206</v>
      </c>
      <c r="D369" s="101">
        <v>5</v>
      </c>
      <c r="E369" s="101">
        <v>22</v>
      </c>
      <c r="F369" s="101">
        <v>5</v>
      </c>
      <c r="G369" s="101" t="str">
        <f t="shared" si="20"/>
        <v>SPEECH_DESC_1120642</v>
      </c>
      <c r="H369" s="101" t="str">
        <f t="shared" si="21"/>
        <v>SPEECH_AUDIO_1120642</v>
      </c>
      <c r="I369" s="118" t="str">
        <f t="shared" si="22"/>
        <v>기타</v>
      </c>
      <c r="J369" s="118" t="str">
        <f t="shared" si="23"/>
        <v>카페 5</v>
      </c>
    </row>
    <row r="370" spans="1:10" ht="13.8" customHeight="1">
      <c r="A370" s="101">
        <f>C370*ID규칙_대사_그룹_단위+COUNTIF($C$4:C370,C370)</f>
        <v>1120643</v>
      </c>
      <c r="B370" s="100" t="s">
        <v>298</v>
      </c>
      <c r="C370" s="102">
        <f>INDEX(STUDENT!$A:$A,MATCH(B370,STUDENT!$B:$B,0))</f>
        <v>11206</v>
      </c>
      <c r="D370" s="101">
        <v>5</v>
      </c>
      <c r="E370" s="101">
        <v>23</v>
      </c>
      <c r="F370" s="101">
        <v>1</v>
      </c>
      <c r="G370" s="101" t="str">
        <f t="shared" si="20"/>
        <v>SPEECH_DESC_1120643</v>
      </c>
      <c r="H370" s="101" t="str">
        <f t="shared" si="21"/>
        <v>SPEECH_AUDIO_1120643</v>
      </c>
      <c r="I370" s="118" t="str">
        <f t="shared" si="22"/>
        <v>기타</v>
      </c>
      <c r="J370" s="118" t="str">
        <f t="shared" si="23"/>
        <v>인연 랭크 업 1</v>
      </c>
    </row>
    <row r="371" spans="1:10" ht="13.8" customHeight="1">
      <c r="A371" s="101">
        <f>C371*ID규칙_대사_그룹_단위+COUNTIF($C$4:C371,C371)</f>
        <v>1120644</v>
      </c>
      <c r="B371" s="100" t="s">
        <v>298</v>
      </c>
      <c r="C371" s="102">
        <f>INDEX(STUDENT!$A:$A,MATCH(B371,STUDENT!$B:$B,0))</f>
        <v>11206</v>
      </c>
      <c r="D371" s="101">
        <v>5</v>
      </c>
      <c r="E371" s="101">
        <v>23</v>
      </c>
      <c r="F371" s="101">
        <v>2</v>
      </c>
      <c r="G371" s="101" t="str">
        <f t="shared" si="20"/>
        <v>SPEECH_DESC_1120644</v>
      </c>
      <c r="H371" s="101" t="str">
        <f t="shared" si="21"/>
        <v>SPEECH_AUDIO_1120644</v>
      </c>
      <c r="I371" s="118" t="str">
        <f t="shared" si="22"/>
        <v>기타</v>
      </c>
      <c r="J371" s="118" t="str">
        <f t="shared" si="23"/>
        <v>인연 랭크 업 2</v>
      </c>
    </row>
    <row r="372" spans="1:10" ht="13.8" customHeight="1">
      <c r="A372" s="101">
        <f>C372*ID규칙_대사_그룹_단위+COUNTIF($C$4:C372,C372)</f>
        <v>1120645</v>
      </c>
      <c r="B372" s="100" t="s">
        <v>298</v>
      </c>
      <c r="C372" s="102">
        <f>INDEX(STUDENT!$A:$A,MATCH(B372,STUDENT!$B:$B,0))</f>
        <v>11206</v>
      </c>
      <c r="D372" s="101">
        <v>5</v>
      </c>
      <c r="E372" s="101">
        <v>23</v>
      </c>
      <c r="F372" s="101">
        <v>3</v>
      </c>
      <c r="G372" s="101" t="str">
        <f t="shared" si="20"/>
        <v>SPEECH_DESC_1120645</v>
      </c>
      <c r="H372" s="101" t="str">
        <f t="shared" si="21"/>
        <v>SPEECH_AUDIO_1120645</v>
      </c>
      <c r="I372" s="118" t="str">
        <f t="shared" si="22"/>
        <v>기타</v>
      </c>
      <c r="J372" s="118" t="str">
        <f t="shared" si="23"/>
        <v>인연 랭크 업 3</v>
      </c>
    </row>
    <row r="373" spans="1:10" ht="13.8" customHeight="1">
      <c r="A373" s="101">
        <f>C373*ID규칙_대사_그룹_단위+COUNTIF($C$4:C373,C373)</f>
        <v>1120646</v>
      </c>
      <c r="B373" s="100" t="s">
        <v>298</v>
      </c>
      <c r="C373" s="102">
        <f>INDEX(STUDENT!$A:$A,MATCH(B373,STUDENT!$B:$B,0))</f>
        <v>11206</v>
      </c>
      <c r="D373" s="101">
        <v>5</v>
      </c>
      <c r="E373" s="101">
        <v>23</v>
      </c>
      <c r="F373" s="101">
        <v>4</v>
      </c>
      <c r="G373" s="101" t="str">
        <f t="shared" si="20"/>
        <v>SPEECH_DESC_1120646</v>
      </c>
      <c r="H373" s="101" t="str">
        <f t="shared" si="21"/>
        <v>SPEECH_AUDIO_1120646</v>
      </c>
      <c r="I373" s="118" t="str">
        <f t="shared" si="22"/>
        <v>기타</v>
      </c>
      <c r="J373" s="118" t="str">
        <f t="shared" si="23"/>
        <v>인연 랭크 업 4</v>
      </c>
    </row>
    <row r="374" spans="1:10" ht="13.8" customHeight="1">
      <c r="A374" s="101">
        <f>C374*ID규칙_대사_그룹_단위+COUNTIF($C$4:C374,C374)</f>
        <v>1120647</v>
      </c>
      <c r="B374" s="100" t="s">
        <v>298</v>
      </c>
      <c r="C374" s="102">
        <f>INDEX(STUDENT!$A:$A,MATCH(B374,STUDENT!$B:$B,0))</f>
        <v>11206</v>
      </c>
      <c r="D374" s="101">
        <v>6</v>
      </c>
      <c r="E374" s="101">
        <v>24</v>
      </c>
      <c r="F374" s="101">
        <v>1</v>
      </c>
      <c r="G374" s="101" t="str">
        <f t="shared" si="20"/>
        <v>SPEECH_DESC_1120647</v>
      </c>
      <c r="H374" s="101" t="str">
        <f t="shared" si="21"/>
        <v>SPEECH_AUDIO_1120647</v>
      </c>
      <c r="I374" s="118" t="str">
        <f t="shared" si="22"/>
        <v>메모리얼</v>
      </c>
      <c r="J374" s="118" t="str">
        <f t="shared" si="23"/>
        <v>메모리얼 로비 1</v>
      </c>
    </row>
    <row r="375" spans="1:10" ht="13.8" customHeight="1">
      <c r="A375" s="101">
        <f>C375*ID규칙_대사_그룹_단위+COUNTIF($C$4:C375,C375)</f>
        <v>1120648</v>
      </c>
      <c r="B375" s="100" t="s">
        <v>298</v>
      </c>
      <c r="C375" s="102">
        <f>INDEX(STUDENT!$A:$A,MATCH(B375,STUDENT!$B:$B,0))</f>
        <v>11206</v>
      </c>
      <c r="D375" s="101">
        <v>6</v>
      </c>
      <c r="E375" s="101">
        <v>24</v>
      </c>
      <c r="F375" s="101">
        <v>2</v>
      </c>
      <c r="G375" s="101" t="str">
        <f t="shared" si="20"/>
        <v>SPEECH_DESC_1120648</v>
      </c>
      <c r="H375" s="101" t="str">
        <f t="shared" si="21"/>
        <v>SPEECH_AUDIO_1120648</v>
      </c>
      <c r="I375" s="118" t="str">
        <f t="shared" si="22"/>
        <v>메모리얼</v>
      </c>
      <c r="J375" s="118" t="str">
        <f t="shared" si="23"/>
        <v>메모리얼 로비 2</v>
      </c>
    </row>
    <row r="376" spans="1:10" ht="13.8" customHeight="1">
      <c r="A376" s="101">
        <f>C376*ID규칙_대사_그룹_단위+COUNTIF($C$4:C376,C376)</f>
        <v>1120649</v>
      </c>
      <c r="B376" s="100" t="s">
        <v>298</v>
      </c>
      <c r="C376" s="102">
        <f>INDEX(STUDENT!$A:$A,MATCH(B376,STUDENT!$B:$B,0))</f>
        <v>11206</v>
      </c>
      <c r="D376" s="101">
        <v>6</v>
      </c>
      <c r="E376" s="101">
        <v>24</v>
      </c>
      <c r="F376" s="101">
        <v>3</v>
      </c>
      <c r="G376" s="101" t="str">
        <f t="shared" si="20"/>
        <v>SPEECH_DESC_1120649</v>
      </c>
      <c r="H376" s="101" t="str">
        <f t="shared" si="21"/>
        <v>SPEECH_AUDIO_1120649</v>
      </c>
      <c r="I376" s="118" t="str">
        <f t="shared" si="22"/>
        <v>메모리얼</v>
      </c>
      <c r="J376" s="118" t="str">
        <f t="shared" si="23"/>
        <v>메모리얼 로비 3</v>
      </c>
    </row>
    <row r="377" spans="1:10" ht="13.8" customHeight="1">
      <c r="A377" s="101">
        <f>C377*ID규칙_대사_그룹_단위+COUNTIF($C$4:C377,C377)</f>
        <v>1120650</v>
      </c>
      <c r="B377" s="100" t="s">
        <v>298</v>
      </c>
      <c r="C377" s="102">
        <f>INDEX(STUDENT!$A:$A,MATCH(B377,STUDENT!$B:$B,0))</f>
        <v>11206</v>
      </c>
      <c r="D377" s="101">
        <v>6</v>
      </c>
      <c r="E377" s="101">
        <v>24</v>
      </c>
      <c r="F377" s="101">
        <v>4</v>
      </c>
      <c r="G377" s="101" t="str">
        <f t="shared" si="20"/>
        <v>SPEECH_DESC_1120650</v>
      </c>
      <c r="H377" s="101" t="str">
        <f t="shared" si="21"/>
        <v>SPEECH_AUDIO_1120650</v>
      </c>
      <c r="I377" s="118" t="str">
        <f t="shared" si="22"/>
        <v>메모리얼</v>
      </c>
      <c r="J377" s="118" t="str">
        <f t="shared" si="23"/>
        <v>메모리얼 로비 4</v>
      </c>
    </row>
    <row r="378" spans="1:10" ht="13.8" customHeight="1">
      <c r="A378" s="101">
        <f>C378*ID규칙_대사_그룹_단위+COUNTIF($C$4:C378,C378)</f>
        <v>1120651</v>
      </c>
      <c r="B378" s="100" t="s">
        <v>298</v>
      </c>
      <c r="C378" s="102">
        <f>INDEX(STUDENT!$A:$A,MATCH(B378,STUDENT!$B:$B,0))</f>
        <v>11206</v>
      </c>
      <c r="D378" s="101">
        <v>6</v>
      </c>
      <c r="E378" s="101">
        <v>24</v>
      </c>
      <c r="F378" s="101">
        <v>5</v>
      </c>
      <c r="G378" s="101" t="str">
        <f t="shared" si="20"/>
        <v>SPEECH_DESC_1120651</v>
      </c>
      <c r="H378" s="101" t="str">
        <f t="shared" si="21"/>
        <v>SPEECH_AUDIO_1120651</v>
      </c>
      <c r="I378" s="118" t="str">
        <f t="shared" si="22"/>
        <v>메모리얼</v>
      </c>
      <c r="J378" s="118" t="str">
        <f t="shared" si="23"/>
        <v>메모리얼 로비 5</v>
      </c>
    </row>
    <row r="379" spans="1:10" ht="13.8" customHeight="1">
      <c r="A379" s="101">
        <f>C379*ID규칙_대사_그룹_단위+COUNTIF($C$4:C379,C379)</f>
        <v>1120652</v>
      </c>
      <c r="B379" s="100" t="s">
        <v>298</v>
      </c>
      <c r="C379" s="102">
        <f>INDEX(STUDENT!$A:$A,MATCH(B379,STUDENT!$B:$B,0))</f>
        <v>11206</v>
      </c>
      <c r="D379" s="101">
        <v>6</v>
      </c>
      <c r="E379" s="101">
        <v>24</v>
      </c>
      <c r="F379" s="101">
        <v>6</v>
      </c>
      <c r="G379" s="101" t="str">
        <f t="shared" si="20"/>
        <v>SPEECH_DESC_1120652</v>
      </c>
      <c r="H379" s="101" t="str">
        <f t="shared" si="21"/>
        <v>SPEECH_AUDIO_1120652</v>
      </c>
      <c r="I379" s="118" t="str">
        <f t="shared" si="22"/>
        <v>메모리얼</v>
      </c>
      <c r="J379" s="118" t="str">
        <f t="shared" si="23"/>
        <v>메모리얼 로비 6</v>
      </c>
    </row>
    <row r="380" spans="1:10" ht="13.8" customHeight="1">
      <c r="A380" s="101">
        <f>C380*ID규칙_대사_그룹_단위+COUNTIF($C$4:C380,C380)</f>
        <v>1120653</v>
      </c>
      <c r="B380" s="100" t="s">
        <v>298</v>
      </c>
      <c r="C380" s="102">
        <f>INDEX(STUDENT!$A:$A,MATCH(B380,STUDENT!$B:$B,0))</f>
        <v>11206</v>
      </c>
      <c r="D380" s="101">
        <v>7</v>
      </c>
      <c r="E380" s="101">
        <v>25</v>
      </c>
      <c r="F380" s="101">
        <v>0</v>
      </c>
      <c r="G380" s="101" t="str">
        <f t="shared" si="20"/>
        <v>SPEECH_DESC_1120653</v>
      </c>
      <c r="H380" s="101" t="str">
        <f t="shared" si="21"/>
        <v>SPEECH_AUDIO_1120653</v>
      </c>
      <c r="I380" s="118" t="str">
        <f t="shared" si="22"/>
        <v>기념일</v>
      </c>
      <c r="J380" s="118" t="str">
        <f t="shared" si="23"/>
        <v>생일</v>
      </c>
    </row>
    <row r="381" spans="1:10" ht="13.8" customHeight="1">
      <c r="A381" s="101">
        <f>C381*ID규칙_대사_그룹_단위+COUNTIF($C$4:C381,C381)</f>
        <v>1120654</v>
      </c>
      <c r="B381" s="100" t="s">
        <v>298</v>
      </c>
      <c r="C381" s="102">
        <f>INDEX(STUDENT!$A:$A,MATCH(B381,STUDENT!$B:$B,0))</f>
        <v>11206</v>
      </c>
      <c r="D381" s="101">
        <v>7</v>
      </c>
      <c r="E381" s="101">
        <v>26</v>
      </c>
      <c r="F381" s="101">
        <v>0</v>
      </c>
      <c r="G381" s="101" t="str">
        <f t="shared" si="20"/>
        <v>SPEECH_DESC_1120654</v>
      </c>
      <c r="H381" s="101" t="str">
        <f t="shared" si="21"/>
        <v>SPEECH_AUDIO_1120654</v>
      </c>
      <c r="I381" s="118" t="str">
        <f t="shared" si="22"/>
        <v>기념일</v>
      </c>
      <c r="J381" s="118" t="str">
        <f t="shared" si="23"/>
        <v>선생의 생일</v>
      </c>
    </row>
    <row r="382" spans="1:10" ht="13.8" customHeight="1">
      <c r="A382" s="101">
        <f>C382*ID규칙_대사_그룹_단위+COUNTIF($C$4:C382,C382)</f>
        <v>1120655</v>
      </c>
      <c r="B382" s="100" t="s">
        <v>298</v>
      </c>
      <c r="C382" s="102">
        <f>INDEX(STUDENT!$A:$A,MATCH(B382,STUDENT!$B:$B,0))</f>
        <v>11206</v>
      </c>
      <c r="D382" s="101">
        <v>7</v>
      </c>
      <c r="E382" s="101">
        <v>27</v>
      </c>
      <c r="F382" s="101">
        <v>0</v>
      </c>
      <c r="G382" s="101" t="str">
        <f t="shared" si="20"/>
        <v>SPEECH_DESC_1120655</v>
      </c>
      <c r="H382" s="101" t="str">
        <f t="shared" si="21"/>
        <v>SPEECH_AUDIO_1120655</v>
      </c>
      <c r="I382" s="118" t="str">
        <f t="shared" si="22"/>
        <v>기념일</v>
      </c>
      <c r="J382" s="118" t="str">
        <f t="shared" si="23"/>
        <v>할로윈</v>
      </c>
    </row>
    <row r="383" spans="1:10" ht="13.8" customHeight="1">
      <c r="A383" s="101">
        <f>C383*ID규칙_대사_그룹_단위+COUNTIF($C$4:C383,C383)</f>
        <v>1120656</v>
      </c>
      <c r="B383" s="100" t="s">
        <v>298</v>
      </c>
      <c r="C383" s="102">
        <f>INDEX(STUDENT!$A:$A,MATCH(B383,STUDENT!$B:$B,0))</f>
        <v>11206</v>
      </c>
      <c r="D383" s="101">
        <v>7</v>
      </c>
      <c r="E383" s="101">
        <v>28</v>
      </c>
      <c r="F383" s="101">
        <v>0</v>
      </c>
      <c r="G383" s="101" t="str">
        <f t="shared" si="20"/>
        <v>SPEECH_DESC_1120656</v>
      </c>
      <c r="H383" s="101" t="str">
        <f t="shared" si="21"/>
        <v>SPEECH_AUDIO_1120656</v>
      </c>
      <c r="I383" s="118" t="str">
        <f t="shared" si="22"/>
        <v>기념일</v>
      </c>
      <c r="J383" s="118" t="str">
        <f t="shared" si="23"/>
        <v>크리스마스</v>
      </c>
    </row>
    <row r="384" spans="1:10" ht="13.8" customHeight="1">
      <c r="A384" s="101">
        <f>C384*ID규칙_대사_그룹_단위+COUNTIF($C$4:C384,C384)</f>
        <v>1120657</v>
      </c>
      <c r="B384" s="100" t="s">
        <v>298</v>
      </c>
      <c r="C384" s="102">
        <f>INDEX(STUDENT!$A:$A,MATCH(B384,STUDENT!$B:$B,0))</f>
        <v>11206</v>
      </c>
      <c r="D384" s="101">
        <v>7</v>
      </c>
      <c r="E384" s="101">
        <v>29</v>
      </c>
      <c r="F384" s="101">
        <v>0</v>
      </c>
      <c r="G384" s="101" t="str">
        <f t="shared" si="20"/>
        <v>SPEECH_DESC_1120657</v>
      </c>
      <c r="H384" s="101" t="str">
        <f t="shared" si="21"/>
        <v>SPEECH_AUDIO_1120657</v>
      </c>
      <c r="I384" s="118" t="str">
        <f t="shared" si="22"/>
        <v>기념일</v>
      </c>
      <c r="J384" s="118" t="str">
        <f t="shared" si="23"/>
        <v>신년</v>
      </c>
    </row>
    <row r="385" spans="1:10" ht="13.8" customHeight="1">
      <c r="A385" s="101">
        <f>C385*ID규칙_대사_그룹_단위+COUNTIF($C$4:C385,C385)</f>
        <v>1420701</v>
      </c>
      <c r="B385" s="100" t="s">
        <v>300</v>
      </c>
      <c r="C385" s="102">
        <f>INDEX(STUDENT!$A:$A,MATCH(B385,STUDENT!$B:$B,0))</f>
        <v>14207</v>
      </c>
      <c r="D385" s="101">
        <v>1</v>
      </c>
      <c r="E385" s="101">
        <v>1</v>
      </c>
      <c r="F385" s="101">
        <v>0</v>
      </c>
      <c r="G385" s="101" t="str">
        <f t="shared" si="20"/>
        <v>SPEECH_DESC_1420701</v>
      </c>
      <c r="H385" s="101" t="str">
        <f t="shared" si="21"/>
        <v>SPEECH_AUDIO_1420701</v>
      </c>
      <c r="I385" s="118" t="str">
        <f t="shared" si="22"/>
        <v>일상</v>
      </c>
      <c r="J385" s="118" t="str">
        <f t="shared" si="23"/>
        <v>입수</v>
      </c>
    </row>
    <row r="386" spans="1:10" ht="13.8" customHeight="1">
      <c r="A386" s="101">
        <f>C386*ID규칙_대사_그룹_단위+COUNTIF($C$4:C386,C386)</f>
        <v>1420702</v>
      </c>
      <c r="B386" s="100" t="s">
        <v>300</v>
      </c>
      <c r="C386" s="102">
        <f>INDEX(STUDENT!$A:$A,MATCH(B386,STUDENT!$B:$B,0))</f>
        <v>14207</v>
      </c>
      <c r="D386" s="101">
        <v>1</v>
      </c>
      <c r="E386" s="101">
        <v>2</v>
      </c>
      <c r="F386" s="101">
        <v>1</v>
      </c>
      <c r="G386" s="101" t="str">
        <f t="shared" si="20"/>
        <v>SPEECH_DESC_1420702</v>
      </c>
      <c r="H386" s="101" t="str">
        <f t="shared" si="21"/>
        <v>SPEECH_AUDIO_1420702</v>
      </c>
      <c r="I386" s="118" t="str">
        <f t="shared" si="22"/>
        <v>일상</v>
      </c>
      <c r="J386" s="118" t="str">
        <f t="shared" si="23"/>
        <v>로비 방문 1</v>
      </c>
    </row>
    <row r="387" spans="1:10" ht="13.8" customHeight="1">
      <c r="A387" s="101">
        <f>C387*ID규칙_대사_그룹_단위+COUNTIF($C$4:C387,C387)</f>
        <v>1420703</v>
      </c>
      <c r="B387" s="100" t="s">
        <v>300</v>
      </c>
      <c r="C387" s="102">
        <f>INDEX(STUDENT!$A:$A,MATCH(B387,STUDENT!$B:$B,0))</f>
        <v>14207</v>
      </c>
      <c r="D387" s="101">
        <v>1</v>
      </c>
      <c r="E387" s="101">
        <v>2</v>
      </c>
      <c r="F387" s="101">
        <v>2</v>
      </c>
      <c r="G387" s="101" t="str">
        <f t="shared" si="20"/>
        <v>SPEECH_DESC_1420703</v>
      </c>
      <c r="H387" s="101" t="str">
        <f t="shared" si="21"/>
        <v>SPEECH_AUDIO_1420703</v>
      </c>
      <c r="I387" s="118" t="str">
        <f t="shared" si="22"/>
        <v>일상</v>
      </c>
      <c r="J387" s="118" t="str">
        <f t="shared" si="23"/>
        <v>로비 방문 2</v>
      </c>
    </row>
    <row r="388" spans="1:10" ht="13.8" customHeight="1">
      <c r="A388" s="101">
        <f>C388*ID규칙_대사_그룹_단위+COUNTIF($C$4:C388,C388)</f>
        <v>1420704</v>
      </c>
      <c r="B388" s="100" t="s">
        <v>300</v>
      </c>
      <c r="C388" s="102">
        <f>INDEX(STUDENT!$A:$A,MATCH(B388,STUDENT!$B:$B,0))</f>
        <v>14207</v>
      </c>
      <c r="D388" s="101">
        <v>1</v>
      </c>
      <c r="E388" s="101">
        <v>3</v>
      </c>
      <c r="F388" s="101">
        <v>1</v>
      </c>
      <c r="G388" s="101" t="str">
        <f t="shared" ref="G388:G451" si="24">"SPEECH_DESC_"&amp;A388</f>
        <v>SPEECH_DESC_1420704</v>
      </c>
      <c r="H388" s="101" t="str">
        <f t="shared" ref="H388:H451" si="25">"SPEECH_AUDIO_"&amp;A388</f>
        <v>SPEECH_AUDIO_1420704</v>
      </c>
      <c r="I388" s="118" t="str">
        <f t="shared" ref="I388:I451" si="26">VLOOKUP(D388,SPEECH_MAIN_TYPE,2,0)</f>
        <v>일상</v>
      </c>
      <c r="J388" s="118" t="str">
        <f t="shared" ref="J388:J451" si="27">VLOOKUP(E388,SPEECH_SUB_TYPE,2,0)&amp;IF(F388=0,""," "&amp;F388)</f>
        <v>잡담 1</v>
      </c>
    </row>
    <row r="389" spans="1:10" ht="13.8" customHeight="1">
      <c r="A389" s="101">
        <f>C389*ID규칙_대사_그룹_단위+COUNTIF($C$4:C389,C389)</f>
        <v>1420705</v>
      </c>
      <c r="B389" s="100" t="s">
        <v>300</v>
      </c>
      <c r="C389" s="102">
        <f>INDEX(STUDENT!$A:$A,MATCH(B389,STUDENT!$B:$B,0))</f>
        <v>14207</v>
      </c>
      <c r="D389" s="101">
        <v>1</v>
      </c>
      <c r="E389" s="101">
        <v>3</v>
      </c>
      <c r="F389" s="101">
        <v>2</v>
      </c>
      <c r="G389" s="101" t="str">
        <f t="shared" si="24"/>
        <v>SPEECH_DESC_1420705</v>
      </c>
      <c r="H389" s="101" t="str">
        <f t="shared" si="25"/>
        <v>SPEECH_AUDIO_1420705</v>
      </c>
      <c r="I389" s="118" t="str">
        <f t="shared" si="26"/>
        <v>일상</v>
      </c>
      <c r="J389" s="118" t="str">
        <f t="shared" si="27"/>
        <v>잡담 2</v>
      </c>
    </row>
    <row r="390" spans="1:10" ht="13.8" customHeight="1">
      <c r="A390" s="101">
        <f>C390*ID규칙_대사_그룹_단위+COUNTIF($C$4:C390,C390)</f>
        <v>1420706</v>
      </c>
      <c r="B390" s="100" t="s">
        <v>300</v>
      </c>
      <c r="C390" s="102">
        <f>INDEX(STUDENT!$A:$A,MATCH(B390,STUDENT!$B:$B,0))</f>
        <v>14207</v>
      </c>
      <c r="D390" s="101">
        <v>1</v>
      </c>
      <c r="E390" s="101">
        <v>3</v>
      </c>
      <c r="F390" s="101">
        <v>3</v>
      </c>
      <c r="G390" s="101" t="str">
        <f t="shared" si="24"/>
        <v>SPEECH_DESC_1420706</v>
      </c>
      <c r="H390" s="101" t="str">
        <f t="shared" si="25"/>
        <v>SPEECH_AUDIO_1420706</v>
      </c>
      <c r="I390" s="118" t="str">
        <f t="shared" si="26"/>
        <v>일상</v>
      </c>
      <c r="J390" s="118" t="str">
        <f t="shared" si="27"/>
        <v>잡담 3</v>
      </c>
    </row>
    <row r="391" spans="1:10" ht="13.8" customHeight="1">
      <c r="A391" s="101">
        <f>C391*ID규칙_대사_그룹_단위+COUNTIF($C$4:C391,C391)</f>
        <v>1420707</v>
      </c>
      <c r="B391" s="100" t="s">
        <v>300</v>
      </c>
      <c r="C391" s="102">
        <f>INDEX(STUDENT!$A:$A,MATCH(B391,STUDENT!$B:$B,0))</f>
        <v>14207</v>
      </c>
      <c r="D391" s="101">
        <v>1</v>
      </c>
      <c r="E391" s="101">
        <v>3</v>
      </c>
      <c r="F391" s="101">
        <v>4</v>
      </c>
      <c r="G391" s="101" t="str">
        <f t="shared" si="24"/>
        <v>SPEECH_DESC_1420707</v>
      </c>
      <c r="H391" s="101" t="str">
        <f t="shared" si="25"/>
        <v>SPEECH_AUDIO_1420707</v>
      </c>
      <c r="I391" s="118" t="str">
        <f t="shared" si="26"/>
        <v>일상</v>
      </c>
      <c r="J391" s="118" t="str">
        <f t="shared" si="27"/>
        <v>잡담 4</v>
      </c>
    </row>
    <row r="392" spans="1:10" ht="13.8" customHeight="1">
      <c r="A392" s="101">
        <f>C392*ID규칙_대사_그룹_단위+COUNTIF($C$4:C392,C392)</f>
        <v>1420708</v>
      </c>
      <c r="B392" s="100" t="s">
        <v>300</v>
      </c>
      <c r="C392" s="102">
        <f>INDEX(STUDENT!$A:$A,MATCH(B392,STUDENT!$B:$B,0))</f>
        <v>14207</v>
      </c>
      <c r="D392" s="101">
        <v>2</v>
      </c>
      <c r="E392" s="101">
        <v>4</v>
      </c>
      <c r="F392" s="101">
        <v>1</v>
      </c>
      <c r="G392" s="101" t="str">
        <f t="shared" si="24"/>
        <v>SPEECH_DESC_1420708</v>
      </c>
      <c r="H392" s="101" t="str">
        <f t="shared" si="25"/>
        <v>SPEECH_AUDIO_1420708</v>
      </c>
      <c r="I392" s="118" t="str">
        <f t="shared" si="26"/>
        <v>배치</v>
      </c>
      <c r="J392" s="118" t="str">
        <f t="shared" si="27"/>
        <v>편성 1</v>
      </c>
    </row>
    <row r="393" spans="1:10" ht="13.8" customHeight="1">
      <c r="A393" s="101">
        <f>C393*ID규칙_대사_그룹_단위+COUNTIF($C$4:C393,C393)</f>
        <v>1420709</v>
      </c>
      <c r="B393" s="100" t="s">
        <v>300</v>
      </c>
      <c r="C393" s="102">
        <f>INDEX(STUDENT!$A:$A,MATCH(B393,STUDENT!$B:$B,0))</f>
        <v>14207</v>
      </c>
      <c r="D393" s="101">
        <v>2</v>
      </c>
      <c r="E393" s="101">
        <v>4</v>
      </c>
      <c r="F393" s="101">
        <v>2</v>
      </c>
      <c r="G393" s="101" t="str">
        <f t="shared" si="24"/>
        <v>SPEECH_DESC_1420709</v>
      </c>
      <c r="H393" s="101" t="str">
        <f t="shared" si="25"/>
        <v>SPEECH_AUDIO_1420709</v>
      </c>
      <c r="I393" s="118" t="str">
        <f t="shared" si="26"/>
        <v>배치</v>
      </c>
      <c r="J393" s="118" t="str">
        <f t="shared" si="27"/>
        <v>편성 2</v>
      </c>
    </row>
    <row r="394" spans="1:10" ht="13.8" customHeight="1">
      <c r="A394" s="101">
        <f>C394*ID규칙_대사_그룹_단위+COUNTIF($C$4:C394,C394)</f>
        <v>1420710</v>
      </c>
      <c r="B394" s="100" t="s">
        <v>300</v>
      </c>
      <c r="C394" s="102">
        <f>INDEX(STUDENT!$A:$A,MATCH(B394,STUDENT!$B:$B,0))</f>
        <v>14207</v>
      </c>
      <c r="D394" s="101">
        <v>2</v>
      </c>
      <c r="E394" s="101">
        <v>4</v>
      </c>
      <c r="F394" s="101">
        <v>3</v>
      </c>
      <c r="G394" s="101" t="str">
        <f t="shared" si="24"/>
        <v>SPEECH_DESC_1420710</v>
      </c>
      <c r="H394" s="101" t="str">
        <f t="shared" si="25"/>
        <v>SPEECH_AUDIO_1420710</v>
      </c>
      <c r="I394" s="118" t="str">
        <f t="shared" si="26"/>
        <v>배치</v>
      </c>
      <c r="J394" s="118" t="str">
        <f t="shared" si="27"/>
        <v>편성 3</v>
      </c>
    </row>
    <row r="395" spans="1:10" ht="13.8" customHeight="1">
      <c r="A395" s="101">
        <f>C395*ID규칙_대사_그룹_단위+COUNTIF($C$4:C395,C395)</f>
        <v>1420711</v>
      </c>
      <c r="B395" s="100" t="s">
        <v>300</v>
      </c>
      <c r="C395" s="102">
        <f>INDEX(STUDENT!$A:$A,MATCH(B395,STUDENT!$B:$B,0))</f>
        <v>14207</v>
      </c>
      <c r="D395" s="101">
        <v>2</v>
      </c>
      <c r="E395" s="101">
        <v>5</v>
      </c>
      <c r="F395" s="101">
        <v>1</v>
      </c>
      <c r="G395" s="101" t="str">
        <f t="shared" si="24"/>
        <v>SPEECH_DESC_1420711</v>
      </c>
      <c r="H395" s="101" t="str">
        <f t="shared" si="25"/>
        <v>SPEECH_AUDIO_1420711</v>
      </c>
      <c r="I395" s="118" t="str">
        <f t="shared" si="26"/>
        <v>배치</v>
      </c>
      <c r="J395" s="118" t="str">
        <f t="shared" si="27"/>
        <v>출격 1</v>
      </c>
    </row>
    <row r="396" spans="1:10" ht="13.8" customHeight="1">
      <c r="A396" s="101">
        <f>C396*ID규칙_대사_그룹_단위+COUNTIF($C$4:C396,C396)</f>
        <v>1420712</v>
      </c>
      <c r="B396" s="100" t="s">
        <v>300</v>
      </c>
      <c r="C396" s="102">
        <f>INDEX(STUDENT!$A:$A,MATCH(B396,STUDENT!$B:$B,0))</f>
        <v>14207</v>
      </c>
      <c r="D396" s="101">
        <v>2</v>
      </c>
      <c r="E396" s="101">
        <v>5</v>
      </c>
      <c r="F396" s="101">
        <v>2</v>
      </c>
      <c r="G396" s="101" t="str">
        <f t="shared" si="24"/>
        <v>SPEECH_DESC_1420712</v>
      </c>
      <c r="H396" s="101" t="str">
        <f t="shared" si="25"/>
        <v>SPEECH_AUDIO_1420712</v>
      </c>
      <c r="I396" s="118" t="str">
        <f t="shared" si="26"/>
        <v>배치</v>
      </c>
      <c r="J396" s="118" t="str">
        <f t="shared" si="27"/>
        <v>출격 2</v>
      </c>
    </row>
    <row r="397" spans="1:10" ht="13.8" customHeight="1">
      <c r="A397" s="101">
        <f>C397*ID규칙_대사_그룹_단위+COUNTIF($C$4:C397,C397)</f>
        <v>1420713</v>
      </c>
      <c r="B397" s="100" t="s">
        <v>300</v>
      </c>
      <c r="C397" s="102">
        <f>INDEX(STUDENT!$A:$A,MATCH(B397,STUDENT!$B:$B,0))</f>
        <v>14207</v>
      </c>
      <c r="D397" s="101">
        <v>3</v>
      </c>
      <c r="E397" s="101">
        <v>6</v>
      </c>
      <c r="F397" s="101">
        <v>1</v>
      </c>
      <c r="G397" s="101" t="str">
        <f t="shared" si="24"/>
        <v>SPEECH_DESC_1420713</v>
      </c>
      <c r="H397" s="101" t="str">
        <f t="shared" si="25"/>
        <v>SPEECH_AUDIO_1420713</v>
      </c>
      <c r="I397" s="118" t="str">
        <f t="shared" si="26"/>
        <v>전투</v>
      </c>
      <c r="J397" s="118" t="str">
        <f t="shared" si="27"/>
        <v>전투개시 1</v>
      </c>
    </row>
    <row r="398" spans="1:10" ht="13.8" customHeight="1">
      <c r="A398" s="101">
        <f>C398*ID규칙_대사_그룹_단위+COUNTIF($C$4:C398,C398)</f>
        <v>1420714</v>
      </c>
      <c r="B398" s="100" t="s">
        <v>300</v>
      </c>
      <c r="C398" s="102">
        <f>INDEX(STUDENT!$A:$A,MATCH(B398,STUDENT!$B:$B,0))</f>
        <v>14207</v>
      </c>
      <c r="D398" s="101">
        <v>3</v>
      </c>
      <c r="E398" s="101">
        <v>6</v>
      </c>
      <c r="F398" s="101">
        <v>2</v>
      </c>
      <c r="G398" s="101" t="str">
        <f t="shared" si="24"/>
        <v>SPEECH_DESC_1420714</v>
      </c>
      <c r="H398" s="101" t="str">
        <f t="shared" si="25"/>
        <v>SPEECH_AUDIO_1420714</v>
      </c>
      <c r="I398" s="118" t="str">
        <f t="shared" si="26"/>
        <v>전투</v>
      </c>
      <c r="J398" s="118" t="str">
        <f t="shared" si="27"/>
        <v>전투개시 2</v>
      </c>
    </row>
    <row r="399" spans="1:10" ht="13.8" customHeight="1">
      <c r="A399" s="101">
        <f>C399*ID규칙_대사_그룹_단위+COUNTIF($C$4:C399,C399)</f>
        <v>1420715</v>
      </c>
      <c r="B399" s="100" t="s">
        <v>300</v>
      </c>
      <c r="C399" s="102">
        <f>INDEX(STUDENT!$A:$A,MATCH(B399,STUDENT!$B:$B,0))</f>
        <v>14207</v>
      </c>
      <c r="D399" s="101">
        <v>3</v>
      </c>
      <c r="E399" s="101">
        <v>7</v>
      </c>
      <c r="F399" s="101">
        <v>1</v>
      </c>
      <c r="G399" s="101" t="str">
        <f t="shared" si="24"/>
        <v>SPEECH_DESC_1420715</v>
      </c>
      <c r="H399" s="101" t="str">
        <f t="shared" si="25"/>
        <v>SPEECH_AUDIO_1420715</v>
      </c>
      <c r="I399" s="118" t="str">
        <f t="shared" si="26"/>
        <v>전투</v>
      </c>
      <c r="J399" s="118" t="str">
        <f t="shared" si="27"/>
        <v>이동 1</v>
      </c>
    </row>
    <row r="400" spans="1:10" ht="13.8" customHeight="1">
      <c r="A400" s="101">
        <f>C400*ID규칙_대사_그룹_단위+COUNTIF($C$4:C400,C400)</f>
        <v>1420716</v>
      </c>
      <c r="B400" s="100" t="s">
        <v>300</v>
      </c>
      <c r="C400" s="102">
        <f>INDEX(STUDENT!$A:$A,MATCH(B400,STUDENT!$B:$B,0))</f>
        <v>14207</v>
      </c>
      <c r="D400" s="101">
        <v>3</v>
      </c>
      <c r="E400" s="101">
        <v>7</v>
      </c>
      <c r="F400" s="101">
        <v>2</v>
      </c>
      <c r="G400" s="101" t="str">
        <f t="shared" si="24"/>
        <v>SPEECH_DESC_1420716</v>
      </c>
      <c r="H400" s="101" t="str">
        <f t="shared" si="25"/>
        <v>SPEECH_AUDIO_1420716</v>
      </c>
      <c r="I400" s="118" t="str">
        <f t="shared" si="26"/>
        <v>전투</v>
      </c>
      <c r="J400" s="118" t="str">
        <f t="shared" si="27"/>
        <v>이동 2</v>
      </c>
    </row>
    <row r="401" spans="1:10" ht="13.8" customHeight="1">
      <c r="A401" s="101">
        <f>C401*ID규칙_대사_그룹_단위+COUNTIF($C$4:C401,C401)</f>
        <v>1420717</v>
      </c>
      <c r="B401" s="100" t="s">
        <v>300</v>
      </c>
      <c r="C401" s="102">
        <f>INDEX(STUDENT!$A:$A,MATCH(B401,STUDENT!$B:$B,0))</f>
        <v>14207</v>
      </c>
      <c r="D401" s="101">
        <v>3</v>
      </c>
      <c r="E401" s="101">
        <v>8</v>
      </c>
      <c r="F401" s="101">
        <v>1</v>
      </c>
      <c r="G401" s="101" t="str">
        <f t="shared" si="24"/>
        <v>SPEECH_DESC_1420717</v>
      </c>
      <c r="H401" s="101" t="str">
        <f t="shared" si="25"/>
        <v>SPEECH_AUDIO_1420717</v>
      </c>
      <c r="I401" s="118" t="str">
        <f t="shared" si="26"/>
        <v>전투</v>
      </c>
      <c r="J401" s="118" t="str">
        <f t="shared" si="27"/>
        <v>에이리어 이동 1</v>
      </c>
    </row>
    <row r="402" spans="1:10" ht="13.8" customHeight="1">
      <c r="A402" s="101">
        <f>C402*ID규칙_대사_그룹_단위+COUNTIF($C$4:C402,C402)</f>
        <v>1420718</v>
      </c>
      <c r="B402" s="100" t="s">
        <v>300</v>
      </c>
      <c r="C402" s="102">
        <f>INDEX(STUDENT!$A:$A,MATCH(B402,STUDENT!$B:$B,0))</f>
        <v>14207</v>
      </c>
      <c r="D402" s="101">
        <v>3</v>
      </c>
      <c r="E402" s="101">
        <v>9</v>
      </c>
      <c r="F402" s="101">
        <v>0</v>
      </c>
      <c r="G402" s="101" t="str">
        <f t="shared" si="24"/>
        <v>SPEECH_DESC_1420718</v>
      </c>
      <c r="H402" s="101" t="str">
        <f t="shared" si="25"/>
        <v>SPEECH_AUDIO_1420718</v>
      </c>
      <c r="I402" s="118" t="str">
        <f t="shared" si="26"/>
        <v>전투</v>
      </c>
      <c r="J402" s="118" t="str">
        <f t="shared" si="27"/>
        <v>엄폐</v>
      </c>
    </row>
    <row r="403" spans="1:10" ht="13.8" customHeight="1">
      <c r="A403" s="101">
        <f>C403*ID규칙_대사_그룹_단위+COUNTIF($C$4:C403,C403)</f>
        <v>1420719</v>
      </c>
      <c r="B403" s="100" t="s">
        <v>300</v>
      </c>
      <c r="C403" s="102">
        <f>INDEX(STUDENT!$A:$A,MATCH(B403,STUDENT!$B:$B,0))</f>
        <v>14207</v>
      </c>
      <c r="D403" s="101">
        <v>3</v>
      </c>
      <c r="E403" s="101">
        <v>10</v>
      </c>
      <c r="F403" s="101">
        <v>0</v>
      </c>
      <c r="G403" s="101" t="str">
        <f t="shared" si="24"/>
        <v>SPEECH_DESC_1420719</v>
      </c>
      <c r="H403" s="101" t="str">
        <f t="shared" si="25"/>
        <v>SPEECH_AUDIO_1420719</v>
      </c>
      <c r="I403" s="118" t="str">
        <f t="shared" si="26"/>
        <v>전투</v>
      </c>
      <c r="J403" s="118" t="str">
        <f t="shared" si="27"/>
        <v>회피</v>
      </c>
    </row>
    <row r="404" spans="1:10" ht="13.8" customHeight="1">
      <c r="A404" s="101">
        <f>C404*ID규칙_대사_그룹_단위+COUNTIF($C$4:C404,C404)</f>
        <v>1420720</v>
      </c>
      <c r="B404" s="100" t="s">
        <v>300</v>
      </c>
      <c r="C404" s="102">
        <f>INDEX(STUDENT!$A:$A,MATCH(B404,STUDENT!$B:$B,0))</f>
        <v>14207</v>
      </c>
      <c r="D404" s="101">
        <v>3</v>
      </c>
      <c r="E404" s="101">
        <v>11</v>
      </c>
      <c r="F404" s="101">
        <v>0</v>
      </c>
      <c r="G404" s="101" t="str">
        <f t="shared" si="24"/>
        <v>SPEECH_DESC_1420720</v>
      </c>
      <c r="H404" s="101" t="str">
        <f t="shared" si="25"/>
        <v>SPEECH_AUDIO_1420720</v>
      </c>
      <c r="I404" s="118" t="str">
        <f t="shared" si="26"/>
        <v>전투</v>
      </c>
      <c r="J404" s="118" t="str">
        <f t="shared" si="27"/>
        <v>회복</v>
      </c>
    </row>
    <row r="405" spans="1:10" ht="13.8" customHeight="1">
      <c r="A405" s="101">
        <f>C405*ID규칙_대사_그룹_단위+COUNTIF($C$4:C405,C405)</f>
        <v>1420721</v>
      </c>
      <c r="B405" s="100" t="s">
        <v>300</v>
      </c>
      <c r="C405" s="102">
        <f>INDEX(STUDENT!$A:$A,MATCH(B405,STUDENT!$B:$B,0))</f>
        <v>14207</v>
      </c>
      <c r="D405" s="101">
        <v>3</v>
      </c>
      <c r="E405" s="101">
        <v>12</v>
      </c>
      <c r="F405" s="101">
        <v>0</v>
      </c>
      <c r="G405" s="101" t="str">
        <f t="shared" si="24"/>
        <v>SPEECH_DESC_1420721</v>
      </c>
      <c r="H405" s="101" t="str">
        <f t="shared" si="25"/>
        <v>SPEECH_AUDIO_1420721</v>
      </c>
      <c r="I405" s="118" t="str">
        <f t="shared" si="26"/>
        <v>전투</v>
      </c>
      <c r="J405" s="118" t="str">
        <f t="shared" si="27"/>
        <v>버프</v>
      </c>
    </row>
    <row r="406" spans="1:10" ht="13.8" customHeight="1">
      <c r="A406" s="101">
        <f>C406*ID규칙_대사_그룹_단위+COUNTIF($C$4:C406,C406)</f>
        <v>1420722</v>
      </c>
      <c r="B406" s="100" t="s">
        <v>300</v>
      </c>
      <c r="C406" s="102">
        <f>INDEX(STUDENT!$A:$A,MATCH(B406,STUDENT!$B:$B,0))</f>
        <v>14207</v>
      </c>
      <c r="D406" s="101">
        <v>3</v>
      </c>
      <c r="E406" s="101">
        <v>13</v>
      </c>
      <c r="F406" s="101">
        <v>0</v>
      </c>
      <c r="G406" s="101" t="str">
        <f t="shared" si="24"/>
        <v>SPEECH_DESC_1420722</v>
      </c>
      <c r="H406" s="101" t="str">
        <f t="shared" si="25"/>
        <v>SPEECH_AUDIO_1420722</v>
      </c>
      <c r="I406" s="118" t="str">
        <f t="shared" si="26"/>
        <v>전투</v>
      </c>
      <c r="J406" s="118" t="str">
        <f t="shared" si="27"/>
        <v>기본 스킬</v>
      </c>
    </row>
    <row r="407" spans="1:10" ht="13.8" customHeight="1">
      <c r="A407" s="101">
        <f>C407*ID규칙_대사_그룹_단위+COUNTIF($C$4:C407,C407)</f>
        <v>1420723</v>
      </c>
      <c r="B407" s="100" t="s">
        <v>300</v>
      </c>
      <c r="C407" s="102">
        <f>INDEX(STUDENT!$A:$A,MATCH(B407,STUDENT!$B:$B,0))</f>
        <v>14207</v>
      </c>
      <c r="D407" s="101">
        <v>3</v>
      </c>
      <c r="E407" s="101">
        <v>14</v>
      </c>
      <c r="F407" s="101">
        <v>1</v>
      </c>
      <c r="G407" s="101" t="str">
        <f t="shared" si="24"/>
        <v>SPEECH_DESC_1420723</v>
      </c>
      <c r="H407" s="101" t="str">
        <f t="shared" si="25"/>
        <v>SPEECH_AUDIO_1420723</v>
      </c>
      <c r="I407" s="118" t="str">
        <f t="shared" si="26"/>
        <v>전투</v>
      </c>
      <c r="J407" s="118" t="str">
        <f t="shared" si="27"/>
        <v>EX 스킬 컷인 1</v>
      </c>
    </row>
    <row r="408" spans="1:10" ht="13.8" customHeight="1">
      <c r="A408" s="101">
        <f>C408*ID규칙_대사_그룹_단위+COUNTIF($C$4:C408,C408)</f>
        <v>1420724</v>
      </c>
      <c r="B408" s="100" t="s">
        <v>300</v>
      </c>
      <c r="C408" s="102">
        <f>INDEX(STUDENT!$A:$A,MATCH(B408,STUDENT!$B:$B,0))</f>
        <v>14207</v>
      </c>
      <c r="D408" s="101">
        <v>3</v>
      </c>
      <c r="E408" s="101">
        <v>14</v>
      </c>
      <c r="F408" s="101">
        <v>2</v>
      </c>
      <c r="G408" s="101" t="str">
        <f t="shared" si="24"/>
        <v>SPEECH_DESC_1420724</v>
      </c>
      <c r="H408" s="101" t="str">
        <f t="shared" si="25"/>
        <v>SPEECH_AUDIO_1420724</v>
      </c>
      <c r="I408" s="118" t="str">
        <f t="shared" si="26"/>
        <v>전투</v>
      </c>
      <c r="J408" s="118" t="str">
        <f t="shared" si="27"/>
        <v>EX 스킬 컷인 2</v>
      </c>
    </row>
    <row r="409" spans="1:10" ht="13.8" customHeight="1">
      <c r="A409" s="101">
        <f>C409*ID규칙_대사_그룹_단위+COUNTIF($C$4:C409,C409)</f>
        <v>1420725</v>
      </c>
      <c r="B409" s="100" t="s">
        <v>300</v>
      </c>
      <c r="C409" s="102">
        <f>INDEX(STUDENT!$A:$A,MATCH(B409,STUDENT!$B:$B,0))</f>
        <v>14207</v>
      </c>
      <c r="D409" s="101">
        <v>3</v>
      </c>
      <c r="E409" s="101">
        <v>14</v>
      </c>
      <c r="F409" s="101">
        <v>3</v>
      </c>
      <c r="G409" s="101" t="str">
        <f t="shared" si="24"/>
        <v>SPEECH_DESC_1420725</v>
      </c>
      <c r="H409" s="101" t="str">
        <f t="shared" si="25"/>
        <v>SPEECH_AUDIO_1420725</v>
      </c>
      <c r="I409" s="118" t="str">
        <f t="shared" si="26"/>
        <v>전투</v>
      </c>
      <c r="J409" s="118" t="str">
        <f t="shared" si="27"/>
        <v>EX 스킬 컷인 3</v>
      </c>
    </row>
    <row r="410" spans="1:10" ht="13.8" customHeight="1">
      <c r="A410" s="101">
        <f>C410*ID규칙_대사_그룹_단위+COUNTIF($C$4:C410,C410)</f>
        <v>1420726</v>
      </c>
      <c r="B410" s="100" t="s">
        <v>300</v>
      </c>
      <c r="C410" s="102">
        <f>INDEX(STUDENT!$A:$A,MATCH(B410,STUDENT!$B:$B,0))</f>
        <v>14207</v>
      </c>
      <c r="D410" s="101">
        <v>3</v>
      </c>
      <c r="E410" s="101">
        <v>15</v>
      </c>
      <c r="F410" s="101">
        <v>1</v>
      </c>
      <c r="G410" s="101" t="str">
        <f t="shared" si="24"/>
        <v>SPEECH_DESC_1420726</v>
      </c>
      <c r="H410" s="101" t="str">
        <f t="shared" si="25"/>
        <v>SPEECH_AUDIO_1420726</v>
      </c>
      <c r="I410" s="118" t="str">
        <f t="shared" si="26"/>
        <v>전투</v>
      </c>
      <c r="J410" s="118" t="str">
        <f t="shared" si="27"/>
        <v>EX 스킬 1</v>
      </c>
    </row>
    <row r="411" spans="1:10" ht="13.8" customHeight="1">
      <c r="A411" s="101">
        <f>C411*ID규칙_대사_그룹_단위+COUNTIF($C$4:C411,C411)</f>
        <v>1420727</v>
      </c>
      <c r="B411" s="100" t="s">
        <v>300</v>
      </c>
      <c r="C411" s="102">
        <f>INDEX(STUDENT!$A:$A,MATCH(B411,STUDENT!$B:$B,0))</f>
        <v>14207</v>
      </c>
      <c r="D411" s="101">
        <v>3</v>
      </c>
      <c r="E411" s="101">
        <v>15</v>
      </c>
      <c r="F411" s="101">
        <v>2</v>
      </c>
      <c r="G411" s="101" t="str">
        <f t="shared" si="24"/>
        <v>SPEECH_DESC_1420727</v>
      </c>
      <c r="H411" s="101" t="str">
        <f t="shared" si="25"/>
        <v>SPEECH_AUDIO_1420727</v>
      </c>
      <c r="I411" s="118" t="str">
        <f t="shared" si="26"/>
        <v>전투</v>
      </c>
      <c r="J411" s="118" t="str">
        <f t="shared" si="27"/>
        <v>EX 스킬 2</v>
      </c>
    </row>
    <row r="412" spans="1:10" ht="13.8" customHeight="1">
      <c r="A412" s="101">
        <f>C412*ID규칙_대사_그룹_단위+COUNTIF($C$4:C412,C412)</f>
        <v>1420728</v>
      </c>
      <c r="B412" s="100" t="s">
        <v>300</v>
      </c>
      <c r="C412" s="102">
        <f>INDEX(STUDENT!$A:$A,MATCH(B412,STUDENT!$B:$B,0))</f>
        <v>14207</v>
      </c>
      <c r="D412" s="101">
        <v>3</v>
      </c>
      <c r="E412" s="101">
        <v>15</v>
      </c>
      <c r="F412" s="101">
        <v>3</v>
      </c>
      <c r="G412" s="101" t="str">
        <f t="shared" si="24"/>
        <v>SPEECH_DESC_1420728</v>
      </c>
      <c r="H412" s="101" t="str">
        <f t="shared" si="25"/>
        <v>SPEECH_AUDIO_1420728</v>
      </c>
      <c r="I412" s="118" t="str">
        <f t="shared" si="26"/>
        <v>전투</v>
      </c>
      <c r="J412" s="118" t="str">
        <f t="shared" si="27"/>
        <v>EX 스킬 3</v>
      </c>
    </row>
    <row r="413" spans="1:10" ht="13.8" customHeight="1">
      <c r="A413" s="101">
        <f>C413*ID규칙_대사_그룹_단위+COUNTIF($C$4:C413,C413)</f>
        <v>1420729</v>
      </c>
      <c r="B413" s="100" t="s">
        <v>300</v>
      </c>
      <c r="C413" s="102">
        <f>INDEX(STUDENT!$A:$A,MATCH(B413,STUDENT!$B:$B,0))</f>
        <v>14207</v>
      </c>
      <c r="D413" s="101">
        <v>3</v>
      </c>
      <c r="E413" s="101">
        <v>16</v>
      </c>
      <c r="F413" s="101">
        <v>1</v>
      </c>
      <c r="G413" s="101" t="str">
        <f t="shared" si="24"/>
        <v>SPEECH_DESC_1420729</v>
      </c>
      <c r="H413" s="101" t="str">
        <f t="shared" si="25"/>
        <v>SPEECH_AUDIO_1420729</v>
      </c>
      <c r="I413" s="118" t="str">
        <f t="shared" si="26"/>
        <v>전투</v>
      </c>
      <c r="J413" s="118" t="str">
        <f t="shared" si="27"/>
        <v>승리 1</v>
      </c>
    </row>
    <row r="414" spans="1:10" ht="13.8" customHeight="1">
      <c r="A414" s="101">
        <f>C414*ID규칙_대사_그룹_단위+COUNTIF($C$4:C414,C414)</f>
        <v>1420730</v>
      </c>
      <c r="B414" s="100" t="s">
        <v>300</v>
      </c>
      <c r="C414" s="102">
        <f>INDEX(STUDENT!$A:$A,MATCH(B414,STUDENT!$B:$B,0))</f>
        <v>14207</v>
      </c>
      <c r="D414" s="101">
        <v>3</v>
      </c>
      <c r="E414" s="101">
        <v>16</v>
      </c>
      <c r="F414" s="101">
        <v>2</v>
      </c>
      <c r="G414" s="101" t="str">
        <f t="shared" si="24"/>
        <v>SPEECH_DESC_1420730</v>
      </c>
      <c r="H414" s="101" t="str">
        <f t="shared" si="25"/>
        <v>SPEECH_AUDIO_1420730</v>
      </c>
      <c r="I414" s="118" t="str">
        <f t="shared" si="26"/>
        <v>전투</v>
      </c>
      <c r="J414" s="118" t="str">
        <f t="shared" si="27"/>
        <v>승리 2</v>
      </c>
    </row>
    <row r="415" spans="1:10" ht="13.8" customHeight="1">
      <c r="A415" s="101">
        <f>C415*ID규칙_대사_그룹_단위+COUNTIF($C$4:C415,C415)</f>
        <v>1420731</v>
      </c>
      <c r="B415" s="100" t="s">
        <v>300</v>
      </c>
      <c r="C415" s="102">
        <f>INDEX(STUDENT!$A:$A,MATCH(B415,STUDENT!$B:$B,0))</f>
        <v>14207</v>
      </c>
      <c r="D415" s="101">
        <v>3</v>
      </c>
      <c r="E415" s="101">
        <v>17</v>
      </c>
      <c r="F415" s="101">
        <v>0</v>
      </c>
      <c r="G415" s="101" t="str">
        <f t="shared" si="24"/>
        <v>SPEECH_DESC_1420731</v>
      </c>
      <c r="H415" s="101" t="str">
        <f t="shared" si="25"/>
        <v>SPEECH_AUDIO_1420731</v>
      </c>
      <c r="I415" s="118" t="str">
        <f t="shared" si="26"/>
        <v>전투</v>
      </c>
      <c r="J415" s="118" t="str">
        <f t="shared" si="27"/>
        <v>철수</v>
      </c>
    </row>
    <row r="416" spans="1:10" ht="13.8" customHeight="1">
      <c r="A416" s="101">
        <f>C416*ID규칙_대사_그룹_단위+COUNTIF($C$4:C416,C416)</f>
        <v>1420732</v>
      </c>
      <c r="B416" s="100" t="s">
        <v>300</v>
      </c>
      <c r="C416" s="102">
        <f>INDEX(STUDENT!$A:$A,MATCH(B416,STUDENT!$B:$B,0))</f>
        <v>14207</v>
      </c>
      <c r="D416" s="101">
        <v>4</v>
      </c>
      <c r="E416" s="101">
        <v>18</v>
      </c>
      <c r="F416" s="101">
        <v>1</v>
      </c>
      <c r="G416" s="101" t="str">
        <f t="shared" si="24"/>
        <v>SPEECH_DESC_1420732</v>
      </c>
      <c r="H416" s="101" t="str">
        <f t="shared" si="25"/>
        <v>SPEECH_AUDIO_1420732</v>
      </c>
      <c r="I416" s="118" t="str">
        <f t="shared" si="26"/>
        <v>결과</v>
      </c>
      <c r="J416" s="118" t="str">
        <f t="shared" si="27"/>
        <v>임무 완료 1</v>
      </c>
    </row>
    <row r="417" spans="1:10" ht="13.8" customHeight="1">
      <c r="A417" s="101">
        <f>C417*ID규칙_대사_그룹_단위+COUNTIF($C$4:C417,C417)</f>
        <v>1420733</v>
      </c>
      <c r="B417" s="100" t="s">
        <v>300</v>
      </c>
      <c r="C417" s="102">
        <f>INDEX(STUDENT!$A:$A,MATCH(B417,STUDENT!$B:$B,0))</f>
        <v>14207</v>
      </c>
      <c r="D417" s="101">
        <v>4</v>
      </c>
      <c r="E417" s="101">
        <v>18</v>
      </c>
      <c r="F417" s="101">
        <v>2</v>
      </c>
      <c r="G417" s="101" t="str">
        <f t="shared" si="24"/>
        <v>SPEECH_DESC_1420733</v>
      </c>
      <c r="H417" s="101" t="str">
        <f t="shared" si="25"/>
        <v>SPEECH_AUDIO_1420733</v>
      </c>
      <c r="I417" s="118" t="str">
        <f t="shared" si="26"/>
        <v>결과</v>
      </c>
      <c r="J417" s="118" t="str">
        <f t="shared" si="27"/>
        <v>임무 완료 2</v>
      </c>
    </row>
    <row r="418" spans="1:10" ht="13.8" customHeight="1">
      <c r="A418" s="101">
        <f>C418*ID규칙_대사_그룹_단위+COUNTIF($C$4:C418,C418)</f>
        <v>1420734</v>
      </c>
      <c r="B418" s="100" t="s">
        <v>300</v>
      </c>
      <c r="C418" s="102">
        <f>INDEX(STUDENT!$A:$A,MATCH(B418,STUDENT!$B:$B,0))</f>
        <v>14207</v>
      </c>
      <c r="D418" s="101">
        <v>4</v>
      </c>
      <c r="E418" s="101">
        <v>19</v>
      </c>
      <c r="F418" s="101">
        <v>1</v>
      </c>
      <c r="G418" s="101" t="str">
        <f t="shared" si="24"/>
        <v>SPEECH_DESC_1420734</v>
      </c>
      <c r="H418" s="101" t="str">
        <f t="shared" si="25"/>
        <v>SPEECH_AUDIO_1420734</v>
      </c>
      <c r="I418" s="118" t="str">
        <f t="shared" si="26"/>
        <v>결과</v>
      </c>
      <c r="J418" s="118" t="str">
        <f t="shared" si="27"/>
        <v>임무 실패 1</v>
      </c>
    </row>
    <row r="419" spans="1:10" ht="13.8" customHeight="1">
      <c r="A419" s="101">
        <f>C419*ID규칙_대사_그룹_단위+COUNTIF($C$4:C419,C419)</f>
        <v>1420735</v>
      </c>
      <c r="B419" s="100" t="s">
        <v>300</v>
      </c>
      <c r="C419" s="102">
        <f>INDEX(STUDENT!$A:$A,MATCH(B419,STUDENT!$B:$B,0))</f>
        <v>14207</v>
      </c>
      <c r="D419" s="101">
        <v>4</v>
      </c>
      <c r="E419" s="101">
        <v>19</v>
      </c>
      <c r="F419" s="101">
        <v>2</v>
      </c>
      <c r="G419" s="101" t="str">
        <f t="shared" si="24"/>
        <v>SPEECH_DESC_1420735</v>
      </c>
      <c r="H419" s="101" t="str">
        <f t="shared" si="25"/>
        <v>SPEECH_AUDIO_1420735</v>
      </c>
      <c r="I419" s="118" t="str">
        <f t="shared" si="26"/>
        <v>결과</v>
      </c>
      <c r="J419" s="118" t="str">
        <f t="shared" si="27"/>
        <v>임무 실패 2</v>
      </c>
    </row>
    <row r="420" spans="1:10" ht="13.8" customHeight="1">
      <c r="A420" s="101">
        <f>C420*ID규칙_대사_그룹_단위+COUNTIF($C$4:C420,C420)</f>
        <v>1420736</v>
      </c>
      <c r="B420" s="100" t="s">
        <v>300</v>
      </c>
      <c r="C420" s="102">
        <f>INDEX(STUDENT!$A:$A,MATCH(B420,STUDENT!$B:$B,0))</f>
        <v>14207</v>
      </c>
      <c r="D420" s="101">
        <v>5</v>
      </c>
      <c r="E420" s="101">
        <v>20</v>
      </c>
      <c r="F420" s="101">
        <v>1</v>
      </c>
      <c r="G420" s="101" t="str">
        <f t="shared" si="24"/>
        <v>SPEECH_DESC_1420736</v>
      </c>
      <c r="H420" s="101" t="str">
        <f t="shared" si="25"/>
        <v>SPEECH_AUDIO_1420736</v>
      </c>
      <c r="I420" s="118" t="str">
        <f t="shared" si="26"/>
        <v>기타</v>
      </c>
      <c r="J420" s="118" t="str">
        <f t="shared" si="27"/>
        <v>강화 1</v>
      </c>
    </row>
    <row r="421" spans="1:10" ht="13.8" customHeight="1">
      <c r="A421" s="101">
        <f>C421*ID규칙_대사_그룹_단위+COUNTIF($C$4:C421,C421)</f>
        <v>1420737</v>
      </c>
      <c r="B421" s="100" t="s">
        <v>300</v>
      </c>
      <c r="C421" s="102">
        <f>INDEX(STUDENT!$A:$A,MATCH(B421,STUDENT!$B:$B,0))</f>
        <v>14207</v>
      </c>
      <c r="D421" s="101">
        <v>5</v>
      </c>
      <c r="E421" s="101">
        <v>20</v>
      </c>
      <c r="F421" s="101">
        <v>2</v>
      </c>
      <c r="G421" s="101" t="str">
        <f t="shared" si="24"/>
        <v>SPEECH_DESC_1420737</v>
      </c>
      <c r="H421" s="101" t="str">
        <f t="shared" si="25"/>
        <v>SPEECH_AUDIO_1420737</v>
      </c>
      <c r="I421" s="118" t="str">
        <f t="shared" si="26"/>
        <v>기타</v>
      </c>
      <c r="J421" s="118" t="str">
        <f t="shared" si="27"/>
        <v>강화 2</v>
      </c>
    </row>
    <row r="422" spans="1:10" ht="13.8" customHeight="1">
      <c r="A422" s="101">
        <f>C422*ID규칙_대사_그룹_단위+COUNTIF($C$4:C422,C422)</f>
        <v>1420738</v>
      </c>
      <c r="B422" s="100" t="s">
        <v>300</v>
      </c>
      <c r="C422" s="102">
        <f>INDEX(STUDENT!$A:$A,MATCH(B422,STUDENT!$B:$B,0))</f>
        <v>14207</v>
      </c>
      <c r="D422" s="101">
        <v>5</v>
      </c>
      <c r="E422" s="101">
        <v>20</v>
      </c>
      <c r="F422" s="101">
        <v>3</v>
      </c>
      <c r="G422" s="101" t="str">
        <f t="shared" si="24"/>
        <v>SPEECH_DESC_1420738</v>
      </c>
      <c r="H422" s="101" t="str">
        <f t="shared" si="25"/>
        <v>SPEECH_AUDIO_1420738</v>
      </c>
      <c r="I422" s="118" t="str">
        <f t="shared" si="26"/>
        <v>기타</v>
      </c>
      <c r="J422" s="118" t="str">
        <f t="shared" si="27"/>
        <v>강화 3</v>
      </c>
    </row>
    <row r="423" spans="1:10" ht="13.8" customHeight="1">
      <c r="A423" s="101">
        <f>C423*ID규칙_대사_그룹_단위+COUNTIF($C$4:C423,C423)</f>
        <v>1420739</v>
      </c>
      <c r="B423" s="100" t="s">
        <v>300</v>
      </c>
      <c r="C423" s="102">
        <f>INDEX(STUDENT!$A:$A,MATCH(B423,STUDENT!$B:$B,0))</f>
        <v>14207</v>
      </c>
      <c r="D423" s="101">
        <v>5</v>
      </c>
      <c r="E423" s="101">
        <v>20</v>
      </c>
      <c r="F423" s="101">
        <v>4</v>
      </c>
      <c r="G423" s="101" t="str">
        <f t="shared" si="24"/>
        <v>SPEECH_DESC_1420739</v>
      </c>
      <c r="H423" s="101" t="str">
        <f t="shared" si="25"/>
        <v>SPEECH_AUDIO_1420739</v>
      </c>
      <c r="I423" s="118" t="str">
        <f t="shared" si="26"/>
        <v>기타</v>
      </c>
      <c r="J423" s="118" t="str">
        <f t="shared" si="27"/>
        <v>강화 4</v>
      </c>
    </row>
    <row r="424" spans="1:10" ht="13.8" customHeight="1">
      <c r="A424" s="101">
        <f>C424*ID규칙_대사_그룹_단위+COUNTIF($C$4:C424,C424)</f>
        <v>1420740</v>
      </c>
      <c r="B424" s="100" t="s">
        <v>300</v>
      </c>
      <c r="C424" s="102">
        <f>INDEX(STUDENT!$A:$A,MATCH(B424,STUDENT!$B:$B,0))</f>
        <v>14207</v>
      </c>
      <c r="D424" s="101">
        <v>5</v>
      </c>
      <c r="E424" s="101">
        <v>21</v>
      </c>
      <c r="F424" s="101">
        <v>0</v>
      </c>
      <c r="G424" s="101" t="str">
        <f t="shared" si="24"/>
        <v>SPEECH_DESC_1420740</v>
      </c>
      <c r="H424" s="101" t="str">
        <f t="shared" si="25"/>
        <v>SPEECH_AUDIO_1420740</v>
      </c>
      <c r="I424" s="118" t="str">
        <f t="shared" si="26"/>
        <v>기타</v>
      </c>
      <c r="J424" s="118" t="str">
        <f t="shared" si="27"/>
        <v>고유무기 장착</v>
      </c>
    </row>
    <row r="425" spans="1:10" ht="13.8" customHeight="1">
      <c r="A425" s="101">
        <f>C425*ID규칙_대사_그룹_단위+COUNTIF($C$4:C425,C425)</f>
        <v>1420741</v>
      </c>
      <c r="B425" s="100" t="s">
        <v>300</v>
      </c>
      <c r="C425" s="102">
        <f>INDEX(STUDENT!$A:$A,MATCH(B425,STUDENT!$B:$B,0))</f>
        <v>14207</v>
      </c>
      <c r="D425" s="101">
        <v>5</v>
      </c>
      <c r="E425" s="101">
        <v>22</v>
      </c>
      <c r="F425" s="101">
        <v>1</v>
      </c>
      <c r="G425" s="101" t="str">
        <f t="shared" si="24"/>
        <v>SPEECH_DESC_1420741</v>
      </c>
      <c r="H425" s="101" t="str">
        <f t="shared" si="25"/>
        <v>SPEECH_AUDIO_1420741</v>
      </c>
      <c r="I425" s="118" t="str">
        <f t="shared" si="26"/>
        <v>기타</v>
      </c>
      <c r="J425" s="118" t="str">
        <f t="shared" si="27"/>
        <v>카페 1</v>
      </c>
    </row>
    <row r="426" spans="1:10" ht="13.8" customHeight="1">
      <c r="A426" s="101">
        <f>C426*ID규칙_대사_그룹_단위+COUNTIF($C$4:C426,C426)</f>
        <v>1420742</v>
      </c>
      <c r="B426" s="100" t="s">
        <v>300</v>
      </c>
      <c r="C426" s="102">
        <f>INDEX(STUDENT!$A:$A,MATCH(B426,STUDENT!$B:$B,0))</f>
        <v>14207</v>
      </c>
      <c r="D426" s="101">
        <v>5</v>
      </c>
      <c r="E426" s="101">
        <v>22</v>
      </c>
      <c r="F426" s="101">
        <v>2</v>
      </c>
      <c r="G426" s="101" t="str">
        <f t="shared" si="24"/>
        <v>SPEECH_DESC_1420742</v>
      </c>
      <c r="H426" s="101" t="str">
        <f t="shared" si="25"/>
        <v>SPEECH_AUDIO_1420742</v>
      </c>
      <c r="I426" s="118" t="str">
        <f t="shared" si="26"/>
        <v>기타</v>
      </c>
      <c r="J426" s="118" t="str">
        <f t="shared" si="27"/>
        <v>카페 2</v>
      </c>
    </row>
    <row r="427" spans="1:10" ht="13.8" customHeight="1">
      <c r="A427" s="101">
        <f>C427*ID규칙_대사_그룹_단위+COUNTIF($C$4:C427,C427)</f>
        <v>1420743</v>
      </c>
      <c r="B427" s="100" t="s">
        <v>300</v>
      </c>
      <c r="C427" s="102">
        <f>INDEX(STUDENT!$A:$A,MATCH(B427,STUDENT!$B:$B,0))</f>
        <v>14207</v>
      </c>
      <c r="D427" s="101">
        <v>5</v>
      </c>
      <c r="E427" s="101">
        <v>22</v>
      </c>
      <c r="F427" s="101">
        <v>3</v>
      </c>
      <c r="G427" s="101" t="str">
        <f t="shared" si="24"/>
        <v>SPEECH_DESC_1420743</v>
      </c>
      <c r="H427" s="101" t="str">
        <f t="shared" si="25"/>
        <v>SPEECH_AUDIO_1420743</v>
      </c>
      <c r="I427" s="118" t="str">
        <f t="shared" si="26"/>
        <v>기타</v>
      </c>
      <c r="J427" s="118" t="str">
        <f t="shared" si="27"/>
        <v>카페 3</v>
      </c>
    </row>
    <row r="428" spans="1:10" ht="13.8" customHeight="1">
      <c r="A428" s="101">
        <f>C428*ID규칙_대사_그룹_단위+COUNTIF($C$4:C428,C428)</f>
        <v>1420744</v>
      </c>
      <c r="B428" s="100" t="s">
        <v>300</v>
      </c>
      <c r="C428" s="102">
        <f>INDEX(STUDENT!$A:$A,MATCH(B428,STUDENT!$B:$B,0))</f>
        <v>14207</v>
      </c>
      <c r="D428" s="101">
        <v>5</v>
      </c>
      <c r="E428" s="101">
        <v>22</v>
      </c>
      <c r="F428" s="101">
        <v>4</v>
      </c>
      <c r="G428" s="101" t="str">
        <f t="shared" si="24"/>
        <v>SPEECH_DESC_1420744</v>
      </c>
      <c r="H428" s="101" t="str">
        <f t="shared" si="25"/>
        <v>SPEECH_AUDIO_1420744</v>
      </c>
      <c r="I428" s="118" t="str">
        <f t="shared" si="26"/>
        <v>기타</v>
      </c>
      <c r="J428" s="118" t="str">
        <f t="shared" si="27"/>
        <v>카페 4</v>
      </c>
    </row>
    <row r="429" spans="1:10" ht="13.8" customHeight="1">
      <c r="A429" s="101">
        <f>C429*ID규칙_대사_그룹_단위+COUNTIF($C$4:C429,C429)</f>
        <v>1420745</v>
      </c>
      <c r="B429" s="100" t="s">
        <v>300</v>
      </c>
      <c r="C429" s="102">
        <f>INDEX(STUDENT!$A:$A,MATCH(B429,STUDENT!$B:$B,0))</f>
        <v>14207</v>
      </c>
      <c r="D429" s="101">
        <v>5</v>
      </c>
      <c r="E429" s="101">
        <v>22</v>
      </c>
      <c r="F429" s="101">
        <v>5</v>
      </c>
      <c r="G429" s="101" t="str">
        <f t="shared" si="24"/>
        <v>SPEECH_DESC_1420745</v>
      </c>
      <c r="H429" s="101" t="str">
        <f t="shared" si="25"/>
        <v>SPEECH_AUDIO_1420745</v>
      </c>
      <c r="I429" s="118" t="str">
        <f t="shared" si="26"/>
        <v>기타</v>
      </c>
      <c r="J429" s="118" t="str">
        <f t="shared" si="27"/>
        <v>카페 5</v>
      </c>
    </row>
    <row r="430" spans="1:10" ht="13.8" customHeight="1">
      <c r="A430" s="101">
        <f>C430*ID규칙_대사_그룹_단위+COUNTIF($C$4:C430,C430)</f>
        <v>1420746</v>
      </c>
      <c r="B430" s="100" t="s">
        <v>300</v>
      </c>
      <c r="C430" s="102">
        <f>INDEX(STUDENT!$A:$A,MATCH(B430,STUDENT!$B:$B,0))</f>
        <v>14207</v>
      </c>
      <c r="D430" s="101">
        <v>5</v>
      </c>
      <c r="E430" s="101">
        <v>23</v>
      </c>
      <c r="F430" s="101">
        <v>1</v>
      </c>
      <c r="G430" s="101" t="str">
        <f t="shared" si="24"/>
        <v>SPEECH_DESC_1420746</v>
      </c>
      <c r="H430" s="101" t="str">
        <f t="shared" si="25"/>
        <v>SPEECH_AUDIO_1420746</v>
      </c>
      <c r="I430" s="118" t="str">
        <f t="shared" si="26"/>
        <v>기타</v>
      </c>
      <c r="J430" s="118" t="str">
        <f t="shared" si="27"/>
        <v>인연 랭크 업 1</v>
      </c>
    </row>
    <row r="431" spans="1:10" ht="13.8" customHeight="1">
      <c r="A431" s="101">
        <f>C431*ID규칙_대사_그룹_단위+COUNTIF($C$4:C431,C431)</f>
        <v>1420747</v>
      </c>
      <c r="B431" s="100" t="s">
        <v>300</v>
      </c>
      <c r="C431" s="102">
        <f>INDEX(STUDENT!$A:$A,MATCH(B431,STUDENT!$B:$B,0))</f>
        <v>14207</v>
      </c>
      <c r="D431" s="101">
        <v>5</v>
      </c>
      <c r="E431" s="101">
        <v>23</v>
      </c>
      <c r="F431" s="101">
        <v>2</v>
      </c>
      <c r="G431" s="101" t="str">
        <f t="shared" si="24"/>
        <v>SPEECH_DESC_1420747</v>
      </c>
      <c r="H431" s="101" t="str">
        <f t="shared" si="25"/>
        <v>SPEECH_AUDIO_1420747</v>
      </c>
      <c r="I431" s="118" t="str">
        <f t="shared" si="26"/>
        <v>기타</v>
      </c>
      <c r="J431" s="118" t="str">
        <f t="shared" si="27"/>
        <v>인연 랭크 업 2</v>
      </c>
    </row>
    <row r="432" spans="1:10" ht="13.8" customHeight="1">
      <c r="A432" s="101">
        <f>C432*ID규칙_대사_그룹_단위+COUNTIF($C$4:C432,C432)</f>
        <v>1420748</v>
      </c>
      <c r="B432" s="100" t="s">
        <v>300</v>
      </c>
      <c r="C432" s="102">
        <f>INDEX(STUDENT!$A:$A,MATCH(B432,STUDENT!$B:$B,0))</f>
        <v>14207</v>
      </c>
      <c r="D432" s="101">
        <v>6</v>
      </c>
      <c r="E432" s="101">
        <v>24</v>
      </c>
      <c r="F432" s="101">
        <v>1</v>
      </c>
      <c r="G432" s="101" t="str">
        <f t="shared" si="24"/>
        <v>SPEECH_DESC_1420748</v>
      </c>
      <c r="H432" s="101" t="str">
        <f t="shared" si="25"/>
        <v>SPEECH_AUDIO_1420748</v>
      </c>
      <c r="I432" s="118" t="str">
        <f t="shared" si="26"/>
        <v>메모리얼</v>
      </c>
      <c r="J432" s="118" t="str">
        <f t="shared" si="27"/>
        <v>메모리얼 로비 1</v>
      </c>
    </row>
    <row r="433" spans="1:10" ht="13.8" customHeight="1">
      <c r="A433" s="101">
        <f>C433*ID규칙_대사_그룹_단위+COUNTIF($C$4:C433,C433)</f>
        <v>1420749</v>
      </c>
      <c r="B433" s="100" t="s">
        <v>300</v>
      </c>
      <c r="C433" s="102">
        <f>INDEX(STUDENT!$A:$A,MATCH(B433,STUDENT!$B:$B,0))</f>
        <v>14207</v>
      </c>
      <c r="D433" s="101">
        <v>6</v>
      </c>
      <c r="E433" s="101">
        <v>24</v>
      </c>
      <c r="F433" s="101">
        <v>2</v>
      </c>
      <c r="G433" s="101" t="str">
        <f t="shared" si="24"/>
        <v>SPEECH_DESC_1420749</v>
      </c>
      <c r="H433" s="101" t="str">
        <f t="shared" si="25"/>
        <v>SPEECH_AUDIO_1420749</v>
      </c>
      <c r="I433" s="118" t="str">
        <f t="shared" si="26"/>
        <v>메모리얼</v>
      </c>
      <c r="J433" s="118" t="str">
        <f t="shared" si="27"/>
        <v>메모리얼 로비 2</v>
      </c>
    </row>
    <row r="434" spans="1:10" ht="13.8" customHeight="1">
      <c r="A434" s="101">
        <f>C434*ID규칙_대사_그룹_단위+COUNTIF($C$4:C434,C434)</f>
        <v>1420750</v>
      </c>
      <c r="B434" s="100" t="s">
        <v>300</v>
      </c>
      <c r="C434" s="102">
        <f>INDEX(STUDENT!$A:$A,MATCH(B434,STUDENT!$B:$B,0))</f>
        <v>14207</v>
      </c>
      <c r="D434" s="101">
        <v>6</v>
      </c>
      <c r="E434" s="101">
        <v>24</v>
      </c>
      <c r="F434" s="101">
        <v>3</v>
      </c>
      <c r="G434" s="101" t="str">
        <f t="shared" si="24"/>
        <v>SPEECH_DESC_1420750</v>
      </c>
      <c r="H434" s="101" t="str">
        <f t="shared" si="25"/>
        <v>SPEECH_AUDIO_1420750</v>
      </c>
      <c r="I434" s="118" t="str">
        <f t="shared" si="26"/>
        <v>메모리얼</v>
      </c>
      <c r="J434" s="118" t="str">
        <f t="shared" si="27"/>
        <v>메모리얼 로비 3</v>
      </c>
    </row>
    <row r="435" spans="1:10" ht="13.8" customHeight="1">
      <c r="A435" s="101">
        <f>C435*ID규칙_대사_그룹_단위+COUNTIF($C$4:C435,C435)</f>
        <v>1420751</v>
      </c>
      <c r="B435" s="100" t="s">
        <v>300</v>
      </c>
      <c r="C435" s="102">
        <f>INDEX(STUDENT!$A:$A,MATCH(B435,STUDENT!$B:$B,0))</f>
        <v>14207</v>
      </c>
      <c r="D435" s="101">
        <v>6</v>
      </c>
      <c r="E435" s="101">
        <v>24</v>
      </c>
      <c r="F435" s="101">
        <v>4</v>
      </c>
      <c r="G435" s="101" t="str">
        <f t="shared" si="24"/>
        <v>SPEECH_DESC_1420751</v>
      </c>
      <c r="H435" s="101" t="str">
        <f t="shared" si="25"/>
        <v>SPEECH_AUDIO_1420751</v>
      </c>
      <c r="I435" s="118" t="str">
        <f t="shared" si="26"/>
        <v>메모리얼</v>
      </c>
      <c r="J435" s="118" t="str">
        <f t="shared" si="27"/>
        <v>메모리얼 로비 4</v>
      </c>
    </row>
    <row r="436" spans="1:10" ht="13.8" customHeight="1">
      <c r="A436" s="101">
        <f>C436*ID규칙_대사_그룹_단위+COUNTIF($C$4:C436,C436)</f>
        <v>1420752</v>
      </c>
      <c r="B436" s="100" t="s">
        <v>300</v>
      </c>
      <c r="C436" s="102">
        <f>INDEX(STUDENT!$A:$A,MATCH(B436,STUDENT!$B:$B,0))</f>
        <v>14207</v>
      </c>
      <c r="D436" s="101">
        <v>6</v>
      </c>
      <c r="E436" s="101">
        <v>24</v>
      </c>
      <c r="F436" s="101">
        <v>5</v>
      </c>
      <c r="G436" s="101" t="str">
        <f t="shared" si="24"/>
        <v>SPEECH_DESC_1420752</v>
      </c>
      <c r="H436" s="101" t="str">
        <f t="shared" si="25"/>
        <v>SPEECH_AUDIO_1420752</v>
      </c>
      <c r="I436" s="118" t="str">
        <f t="shared" si="26"/>
        <v>메모리얼</v>
      </c>
      <c r="J436" s="118" t="str">
        <f t="shared" si="27"/>
        <v>메모리얼 로비 5</v>
      </c>
    </row>
    <row r="437" spans="1:10" ht="13.8" customHeight="1">
      <c r="A437" s="101">
        <f>C437*ID규칙_대사_그룹_단위+COUNTIF($C$4:C437,C437)</f>
        <v>1420753</v>
      </c>
      <c r="B437" s="100" t="s">
        <v>300</v>
      </c>
      <c r="C437" s="102">
        <f>INDEX(STUDENT!$A:$A,MATCH(B437,STUDENT!$B:$B,0))</f>
        <v>14207</v>
      </c>
      <c r="D437" s="101">
        <v>7</v>
      </c>
      <c r="E437" s="101">
        <v>25</v>
      </c>
      <c r="F437" s="101">
        <v>0</v>
      </c>
      <c r="G437" s="101" t="str">
        <f t="shared" si="24"/>
        <v>SPEECH_DESC_1420753</v>
      </c>
      <c r="H437" s="101" t="str">
        <f t="shared" si="25"/>
        <v>SPEECH_AUDIO_1420753</v>
      </c>
      <c r="I437" s="118" t="str">
        <f t="shared" si="26"/>
        <v>기념일</v>
      </c>
      <c r="J437" s="118" t="str">
        <f t="shared" si="27"/>
        <v>생일</v>
      </c>
    </row>
    <row r="438" spans="1:10" ht="13.8" customHeight="1">
      <c r="A438" s="101">
        <f>C438*ID규칙_대사_그룹_단위+COUNTIF($C$4:C438,C438)</f>
        <v>1420754</v>
      </c>
      <c r="B438" s="100" t="s">
        <v>300</v>
      </c>
      <c r="C438" s="102">
        <f>INDEX(STUDENT!$A:$A,MATCH(B438,STUDENT!$B:$B,0))</f>
        <v>14207</v>
      </c>
      <c r="D438" s="101">
        <v>7</v>
      </c>
      <c r="E438" s="101">
        <v>26</v>
      </c>
      <c r="F438" s="101">
        <v>0</v>
      </c>
      <c r="G438" s="101" t="str">
        <f t="shared" si="24"/>
        <v>SPEECH_DESC_1420754</v>
      </c>
      <c r="H438" s="101" t="str">
        <f t="shared" si="25"/>
        <v>SPEECH_AUDIO_1420754</v>
      </c>
      <c r="I438" s="118" t="str">
        <f t="shared" si="26"/>
        <v>기념일</v>
      </c>
      <c r="J438" s="118" t="str">
        <f t="shared" si="27"/>
        <v>선생의 생일</v>
      </c>
    </row>
    <row r="439" spans="1:10" ht="13.8" customHeight="1">
      <c r="A439" s="101">
        <f>C439*ID규칙_대사_그룹_단위+COUNTIF($C$4:C439,C439)</f>
        <v>1420755</v>
      </c>
      <c r="B439" s="100" t="s">
        <v>300</v>
      </c>
      <c r="C439" s="102">
        <f>INDEX(STUDENT!$A:$A,MATCH(B439,STUDENT!$B:$B,0))</f>
        <v>14207</v>
      </c>
      <c r="D439" s="101">
        <v>7</v>
      </c>
      <c r="E439" s="101">
        <v>27</v>
      </c>
      <c r="F439" s="101">
        <v>0</v>
      </c>
      <c r="G439" s="101" t="str">
        <f t="shared" si="24"/>
        <v>SPEECH_DESC_1420755</v>
      </c>
      <c r="H439" s="101" t="str">
        <f t="shared" si="25"/>
        <v>SPEECH_AUDIO_1420755</v>
      </c>
      <c r="I439" s="118" t="str">
        <f t="shared" si="26"/>
        <v>기념일</v>
      </c>
      <c r="J439" s="118" t="str">
        <f t="shared" si="27"/>
        <v>할로윈</v>
      </c>
    </row>
    <row r="440" spans="1:10" ht="13.8" customHeight="1">
      <c r="A440" s="101">
        <f>C440*ID규칙_대사_그룹_단위+COUNTIF($C$4:C440,C440)</f>
        <v>1420756</v>
      </c>
      <c r="B440" s="100" t="s">
        <v>300</v>
      </c>
      <c r="C440" s="102">
        <f>INDEX(STUDENT!$A:$A,MATCH(B440,STUDENT!$B:$B,0))</f>
        <v>14207</v>
      </c>
      <c r="D440" s="101">
        <v>7</v>
      </c>
      <c r="E440" s="101">
        <v>28</v>
      </c>
      <c r="F440" s="101">
        <v>0</v>
      </c>
      <c r="G440" s="101" t="str">
        <f t="shared" si="24"/>
        <v>SPEECH_DESC_1420756</v>
      </c>
      <c r="H440" s="101" t="str">
        <f t="shared" si="25"/>
        <v>SPEECH_AUDIO_1420756</v>
      </c>
      <c r="I440" s="118" t="str">
        <f t="shared" si="26"/>
        <v>기념일</v>
      </c>
      <c r="J440" s="118" t="str">
        <f t="shared" si="27"/>
        <v>크리스마스</v>
      </c>
    </row>
    <row r="441" spans="1:10" ht="13.8" customHeight="1">
      <c r="A441" s="101">
        <f>C441*ID규칙_대사_그룹_단위+COUNTIF($C$4:C441,C441)</f>
        <v>1420757</v>
      </c>
      <c r="B441" s="100" t="s">
        <v>300</v>
      </c>
      <c r="C441" s="102">
        <f>INDEX(STUDENT!$A:$A,MATCH(B441,STUDENT!$B:$B,0))</f>
        <v>14207</v>
      </c>
      <c r="D441" s="101">
        <v>7</v>
      </c>
      <c r="E441" s="101">
        <v>29</v>
      </c>
      <c r="F441" s="101">
        <v>0</v>
      </c>
      <c r="G441" s="101" t="str">
        <f t="shared" si="24"/>
        <v>SPEECH_DESC_1420757</v>
      </c>
      <c r="H441" s="101" t="str">
        <f t="shared" si="25"/>
        <v>SPEECH_AUDIO_1420757</v>
      </c>
      <c r="I441" s="118" t="str">
        <f t="shared" si="26"/>
        <v>기념일</v>
      </c>
      <c r="J441" s="118" t="str">
        <f t="shared" si="27"/>
        <v>신년</v>
      </c>
    </row>
    <row r="442" spans="1:10" ht="13.8" customHeight="1">
      <c r="A442" s="101">
        <f>C442*ID규칙_대사_그룹_단위+COUNTIF($C$4:C442,C442)</f>
        <v>1110801</v>
      </c>
      <c r="B442" s="100" t="s">
        <v>302</v>
      </c>
      <c r="C442" s="102">
        <f>INDEX(STUDENT!$A:$A,MATCH(B442,STUDENT!$B:$B,0))</f>
        <v>11108</v>
      </c>
      <c r="D442" s="101">
        <v>1</v>
      </c>
      <c r="E442" s="101">
        <v>1</v>
      </c>
      <c r="F442" s="101">
        <v>0</v>
      </c>
      <c r="G442" s="101" t="str">
        <f t="shared" si="24"/>
        <v>SPEECH_DESC_1110801</v>
      </c>
      <c r="H442" s="101" t="str">
        <f t="shared" si="25"/>
        <v>SPEECH_AUDIO_1110801</v>
      </c>
      <c r="I442" s="118" t="str">
        <f t="shared" si="26"/>
        <v>일상</v>
      </c>
      <c r="J442" s="118" t="str">
        <f t="shared" si="27"/>
        <v>입수</v>
      </c>
    </row>
    <row r="443" spans="1:10" ht="13.8" customHeight="1">
      <c r="A443" s="101">
        <f>C443*ID규칙_대사_그룹_단위+COUNTIF($C$4:C443,C443)</f>
        <v>1110802</v>
      </c>
      <c r="B443" s="100" t="s">
        <v>302</v>
      </c>
      <c r="C443" s="102">
        <f>INDEX(STUDENT!$A:$A,MATCH(B443,STUDENT!$B:$B,0))</f>
        <v>11108</v>
      </c>
      <c r="D443" s="101">
        <v>1</v>
      </c>
      <c r="E443" s="101">
        <v>2</v>
      </c>
      <c r="F443" s="101">
        <v>1</v>
      </c>
      <c r="G443" s="101" t="str">
        <f t="shared" si="24"/>
        <v>SPEECH_DESC_1110802</v>
      </c>
      <c r="H443" s="101" t="str">
        <f t="shared" si="25"/>
        <v>SPEECH_AUDIO_1110802</v>
      </c>
      <c r="I443" s="118" t="str">
        <f t="shared" si="26"/>
        <v>일상</v>
      </c>
      <c r="J443" s="118" t="str">
        <f t="shared" si="27"/>
        <v>로비 방문 1</v>
      </c>
    </row>
    <row r="444" spans="1:10" ht="13.8" customHeight="1">
      <c r="A444" s="101">
        <f>C444*ID규칙_대사_그룹_단위+COUNTIF($C$4:C444,C444)</f>
        <v>1110803</v>
      </c>
      <c r="B444" s="100" t="s">
        <v>302</v>
      </c>
      <c r="C444" s="102">
        <f>INDEX(STUDENT!$A:$A,MATCH(B444,STUDENT!$B:$B,0))</f>
        <v>11108</v>
      </c>
      <c r="D444" s="101">
        <v>1</v>
      </c>
      <c r="E444" s="101">
        <v>2</v>
      </c>
      <c r="F444" s="101">
        <v>2</v>
      </c>
      <c r="G444" s="101" t="str">
        <f t="shared" si="24"/>
        <v>SPEECH_DESC_1110803</v>
      </c>
      <c r="H444" s="101" t="str">
        <f t="shared" si="25"/>
        <v>SPEECH_AUDIO_1110803</v>
      </c>
      <c r="I444" s="118" t="str">
        <f t="shared" si="26"/>
        <v>일상</v>
      </c>
      <c r="J444" s="118" t="str">
        <f t="shared" si="27"/>
        <v>로비 방문 2</v>
      </c>
    </row>
    <row r="445" spans="1:10" ht="13.8" customHeight="1">
      <c r="A445" s="101">
        <f>C445*ID규칙_대사_그룹_단위+COUNTIF($C$4:C445,C445)</f>
        <v>1110804</v>
      </c>
      <c r="B445" s="100" t="s">
        <v>302</v>
      </c>
      <c r="C445" s="102">
        <f>INDEX(STUDENT!$A:$A,MATCH(B445,STUDENT!$B:$B,0))</f>
        <v>11108</v>
      </c>
      <c r="D445" s="101">
        <v>1</v>
      </c>
      <c r="E445" s="101">
        <v>3</v>
      </c>
      <c r="F445" s="101">
        <v>1</v>
      </c>
      <c r="G445" s="101" t="str">
        <f t="shared" si="24"/>
        <v>SPEECH_DESC_1110804</v>
      </c>
      <c r="H445" s="101" t="str">
        <f t="shared" si="25"/>
        <v>SPEECH_AUDIO_1110804</v>
      </c>
      <c r="I445" s="118" t="str">
        <f t="shared" si="26"/>
        <v>일상</v>
      </c>
      <c r="J445" s="118" t="str">
        <f t="shared" si="27"/>
        <v>잡담 1</v>
      </c>
    </row>
    <row r="446" spans="1:10" ht="13.8" customHeight="1">
      <c r="A446" s="101">
        <f>C446*ID규칙_대사_그룹_단위+COUNTIF($C$4:C446,C446)</f>
        <v>1110805</v>
      </c>
      <c r="B446" s="100" t="s">
        <v>302</v>
      </c>
      <c r="C446" s="102">
        <f>INDEX(STUDENT!$A:$A,MATCH(B446,STUDENT!$B:$B,0))</f>
        <v>11108</v>
      </c>
      <c r="D446" s="101">
        <v>1</v>
      </c>
      <c r="E446" s="101">
        <v>3</v>
      </c>
      <c r="F446" s="101">
        <v>2</v>
      </c>
      <c r="G446" s="101" t="str">
        <f t="shared" si="24"/>
        <v>SPEECH_DESC_1110805</v>
      </c>
      <c r="H446" s="101" t="str">
        <f t="shared" si="25"/>
        <v>SPEECH_AUDIO_1110805</v>
      </c>
      <c r="I446" s="118" t="str">
        <f t="shared" si="26"/>
        <v>일상</v>
      </c>
      <c r="J446" s="118" t="str">
        <f t="shared" si="27"/>
        <v>잡담 2</v>
      </c>
    </row>
    <row r="447" spans="1:10" ht="13.8" customHeight="1">
      <c r="A447" s="101">
        <f>C447*ID규칙_대사_그룹_단위+COUNTIF($C$4:C447,C447)</f>
        <v>1110806</v>
      </c>
      <c r="B447" s="100" t="s">
        <v>302</v>
      </c>
      <c r="C447" s="102">
        <f>INDEX(STUDENT!$A:$A,MATCH(B447,STUDENT!$B:$B,0))</f>
        <v>11108</v>
      </c>
      <c r="D447" s="101">
        <v>1</v>
      </c>
      <c r="E447" s="101">
        <v>3</v>
      </c>
      <c r="F447" s="101">
        <v>3</v>
      </c>
      <c r="G447" s="101" t="str">
        <f t="shared" si="24"/>
        <v>SPEECH_DESC_1110806</v>
      </c>
      <c r="H447" s="101" t="str">
        <f t="shared" si="25"/>
        <v>SPEECH_AUDIO_1110806</v>
      </c>
      <c r="I447" s="118" t="str">
        <f t="shared" si="26"/>
        <v>일상</v>
      </c>
      <c r="J447" s="118" t="str">
        <f t="shared" si="27"/>
        <v>잡담 3</v>
      </c>
    </row>
    <row r="448" spans="1:10" ht="13.8" customHeight="1">
      <c r="A448" s="101">
        <f>C448*ID규칙_대사_그룹_단위+COUNTIF($C$4:C448,C448)</f>
        <v>1110807</v>
      </c>
      <c r="B448" s="100" t="s">
        <v>302</v>
      </c>
      <c r="C448" s="102">
        <f>INDEX(STUDENT!$A:$A,MATCH(B448,STUDENT!$B:$B,0))</f>
        <v>11108</v>
      </c>
      <c r="D448" s="101">
        <v>1</v>
      </c>
      <c r="E448" s="101">
        <v>3</v>
      </c>
      <c r="F448" s="101">
        <v>4</v>
      </c>
      <c r="G448" s="101" t="str">
        <f t="shared" si="24"/>
        <v>SPEECH_DESC_1110807</v>
      </c>
      <c r="H448" s="101" t="str">
        <f t="shared" si="25"/>
        <v>SPEECH_AUDIO_1110807</v>
      </c>
      <c r="I448" s="118" t="str">
        <f t="shared" si="26"/>
        <v>일상</v>
      </c>
      <c r="J448" s="118" t="str">
        <f t="shared" si="27"/>
        <v>잡담 4</v>
      </c>
    </row>
    <row r="449" spans="1:10" ht="13.8" customHeight="1">
      <c r="A449" s="101">
        <f>C449*ID규칙_대사_그룹_단위+COUNTIF($C$4:C449,C449)</f>
        <v>1110808</v>
      </c>
      <c r="B449" s="100" t="s">
        <v>302</v>
      </c>
      <c r="C449" s="102">
        <f>INDEX(STUDENT!$A:$A,MATCH(B449,STUDENT!$B:$B,0))</f>
        <v>11108</v>
      </c>
      <c r="D449" s="101">
        <v>2</v>
      </c>
      <c r="E449" s="101">
        <v>4</v>
      </c>
      <c r="F449" s="101">
        <v>1</v>
      </c>
      <c r="G449" s="101" t="str">
        <f t="shared" si="24"/>
        <v>SPEECH_DESC_1110808</v>
      </c>
      <c r="H449" s="101" t="str">
        <f t="shared" si="25"/>
        <v>SPEECH_AUDIO_1110808</v>
      </c>
      <c r="I449" s="118" t="str">
        <f t="shared" si="26"/>
        <v>배치</v>
      </c>
      <c r="J449" s="118" t="str">
        <f t="shared" si="27"/>
        <v>편성 1</v>
      </c>
    </row>
    <row r="450" spans="1:10" ht="13.8" customHeight="1">
      <c r="A450" s="101">
        <f>C450*ID규칙_대사_그룹_단위+COUNTIF($C$4:C450,C450)</f>
        <v>1110809</v>
      </c>
      <c r="B450" s="100" t="s">
        <v>302</v>
      </c>
      <c r="C450" s="102">
        <f>INDEX(STUDENT!$A:$A,MATCH(B450,STUDENT!$B:$B,0))</f>
        <v>11108</v>
      </c>
      <c r="D450" s="101">
        <v>2</v>
      </c>
      <c r="E450" s="101">
        <v>4</v>
      </c>
      <c r="F450" s="101">
        <v>2</v>
      </c>
      <c r="G450" s="101" t="str">
        <f t="shared" si="24"/>
        <v>SPEECH_DESC_1110809</v>
      </c>
      <c r="H450" s="101" t="str">
        <f t="shared" si="25"/>
        <v>SPEECH_AUDIO_1110809</v>
      </c>
      <c r="I450" s="118" t="str">
        <f t="shared" si="26"/>
        <v>배치</v>
      </c>
      <c r="J450" s="118" t="str">
        <f t="shared" si="27"/>
        <v>편성 2</v>
      </c>
    </row>
    <row r="451" spans="1:10" ht="13.8" customHeight="1">
      <c r="A451" s="101">
        <f>C451*ID규칙_대사_그룹_단위+COUNTIF($C$4:C451,C451)</f>
        <v>1110810</v>
      </c>
      <c r="B451" s="100" t="s">
        <v>302</v>
      </c>
      <c r="C451" s="102">
        <f>INDEX(STUDENT!$A:$A,MATCH(B451,STUDENT!$B:$B,0))</f>
        <v>11108</v>
      </c>
      <c r="D451" s="101">
        <v>2</v>
      </c>
      <c r="E451" s="101">
        <v>4</v>
      </c>
      <c r="F451" s="101">
        <v>3</v>
      </c>
      <c r="G451" s="101" t="str">
        <f t="shared" si="24"/>
        <v>SPEECH_DESC_1110810</v>
      </c>
      <c r="H451" s="101" t="str">
        <f t="shared" si="25"/>
        <v>SPEECH_AUDIO_1110810</v>
      </c>
      <c r="I451" s="118" t="str">
        <f t="shared" si="26"/>
        <v>배치</v>
      </c>
      <c r="J451" s="118" t="str">
        <f t="shared" si="27"/>
        <v>편성 3</v>
      </c>
    </row>
    <row r="452" spans="1:10" ht="13.8" customHeight="1">
      <c r="A452" s="101">
        <f>C452*ID규칙_대사_그룹_단위+COUNTIF($C$4:C452,C452)</f>
        <v>1110811</v>
      </c>
      <c r="B452" s="100" t="s">
        <v>302</v>
      </c>
      <c r="C452" s="102">
        <f>INDEX(STUDENT!$A:$A,MATCH(B452,STUDENT!$B:$B,0))</f>
        <v>11108</v>
      </c>
      <c r="D452" s="101">
        <v>2</v>
      </c>
      <c r="E452" s="101">
        <v>5</v>
      </c>
      <c r="F452" s="101">
        <v>1</v>
      </c>
      <c r="G452" s="101" t="str">
        <f t="shared" ref="G452:G515" si="28">"SPEECH_DESC_"&amp;A452</f>
        <v>SPEECH_DESC_1110811</v>
      </c>
      <c r="H452" s="101" t="str">
        <f t="shared" ref="H452:H515" si="29">"SPEECH_AUDIO_"&amp;A452</f>
        <v>SPEECH_AUDIO_1110811</v>
      </c>
      <c r="I452" s="118" t="str">
        <f t="shared" ref="I452:I515" si="30">VLOOKUP(D452,SPEECH_MAIN_TYPE,2,0)</f>
        <v>배치</v>
      </c>
      <c r="J452" s="118" t="str">
        <f t="shared" ref="J452:J515" si="31">VLOOKUP(E452,SPEECH_SUB_TYPE,2,0)&amp;IF(F452=0,""," "&amp;F452)</f>
        <v>출격 1</v>
      </c>
    </row>
    <row r="453" spans="1:10" ht="13.8" customHeight="1">
      <c r="A453" s="101">
        <f>C453*ID규칙_대사_그룹_단위+COUNTIF($C$4:C453,C453)</f>
        <v>1110812</v>
      </c>
      <c r="B453" s="100" t="s">
        <v>302</v>
      </c>
      <c r="C453" s="102">
        <f>INDEX(STUDENT!$A:$A,MATCH(B453,STUDENT!$B:$B,0))</f>
        <v>11108</v>
      </c>
      <c r="D453" s="101">
        <v>2</v>
      </c>
      <c r="E453" s="101">
        <v>5</v>
      </c>
      <c r="F453" s="101">
        <v>2</v>
      </c>
      <c r="G453" s="101" t="str">
        <f t="shared" si="28"/>
        <v>SPEECH_DESC_1110812</v>
      </c>
      <c r="H453" s="101" t="str">
        <f t="shared" si="29"/>
        <v>SPEECH_AUDIO_1110812</v>
      </c>
      <c r="I453" s="118" t="str">
        <f t="shared" si="30"/>
        <v>배치</v>
      </c>
      <c r="J453" s="118" t="str">
        <f t="shared" si="31"/>
        <v>출격 2</v>
      </c>
    </row>
    <row r="454" spans="1:10" ht="13.8" customHeight="1">
      <c r="A454" s="101">
        <f>C454*ID규칙_대사_그룹_단위+COUNTIF($C$4:C454,C454)</f>
        <v>1110813</v>
      </c>
      <c r="B454" s="100" t="s">
        <v>302</v>
      </c>
      <c r="C454" s="102">
        <f>INDEX(STUDENT!$A:$A,MATCH(B454,STUDENT!$B:$B,0))</f>
        <v>11108</v>
      </c>
      <c r="D454" s="101">
        <v>3</v>
      </c>
      <c r="E454" s="101">
        <v>6</v>
      </c>
      <c r="F454" s="101">
        <v>1</v>
      </c>
      <c r="G454" s="101" t="str">
        <f t="shared" si="28"/>
        <v>SPEECH_DESC_1110813</v>
      </c>
      <c r="H454" s="101" t="str">
        <f t="shared" si="29"/>
        <v>SPEECH_AUDIO_1110813</v>
      </c>
      <c r="I454" s="118" t="str">
        <f t="shared" si="30"/>
        <v>전투</v>
      </c>
      <c r="J454" s="118" t="str">
        <f t="shared" si="31"/>
        <v>전투개시 1</v>
      </c>
    </row>
    <row r="455" spans="1:10" ht="13.8" customHeight="1">
      <c r="A455" s="101">
        <f>C455*ID규칙_대사_그룹_단위+COUNTIF($C$4:C455,C455)</f>
        <v>1110814</v>
      </c>
      <c r="B455" s="100" t="s">
        <v>302</v>
      </c>
      <c r="C455" s="102">
        <f>INDEX(STUDENT!$A:$A,MATCH(B455,STUDENT!$B:$B,0))</f>
        <v>11108</v>
      </c>
      <c r="D455" s="101">
        <v>3</v>
      </c>
      <c r="E455" s="101">
        <v>6</v>
      </c>
      <c r="F455" s="101">
        <v>2</v>
      </c>
      <c r="G455" s="101" t="str">
        <f t="shared" si="28"/>
        <v>SPEECH_DESC_1110814</v>
      </c>
      <c r="H455" s="101" t="str">
        <f t="shared" si="29"/>
        <v>SPEECH_AUDIO_1110814</v>
      </c>
      <c r="I455" s="118" t="str">
        <f t="shared" si="30"/>
        <v>전투</v>
      </c>
      <c r="J455" s="118" t="str">
        <f t="shared" si="31"/>
        <v>전투개시 2</v>
      </c>
    </row>
    <row r="456" spans="1:10" ht="13.8" customHeight="1">
      <c r="A456" s="101">
        <f>C456*ID규칙_대사_그룹_단위+COUNTIF($C$4:C456,C456)</f>
        <v>1110815</v>
      </c>
      <c r="B456" s="100" t="s">
        <v>302</v>
      </c>
      <c r="C456" s="102">
        <f>INDEX(STUDENT!$A:$A,MATCH(B456,STUDENT!$B:$B,0))</f>
        <v>11108</v>
      </c>
      <c r="D456" s="101">
        <v>3</v>
      </c>
      <c r="E456" s="101">
        <v>7</v>
      </c>
      <c r="F456" s="101">
        <v>0</v>
      </c>
      <c r="G456" s="101" t="str">
        <f t="shared" si="28"/>
        <v>SPEECH_DESC_1110815</v>
      </c>
      <c r="H456" s="101" t="str">
        <f t="shared" si="29"/>
        <v>SPEECH_AUDIO_1110815</v>
      </c>
      <c r="I456" s="118" t="str">
        <f t="shared" si="30"/>
        <v>전투</v>
      </c>
      <c r="J456" s="118" t="str">
        <f t="shared" si="31"/>
        <v>이동</v>
      </c>
    </row>
    <row r="457" spans="1:10" ht="13.8" customHeight="1">
      <c r="A457" s="101">
        <f>C457*ID규칙_대사_그룹_단위+COUNTIF($C$4:C457,C457)</f>
        <v>1110816</v>
      </c>
      <c r="B457" s="100" t="s">
        <v>302</v>
      </c>
      <c r="C457" s="102">
        <f>INDEX(STUDENT!$A:$A,MATCH(B457,STUDENT!$B:$B,0))</f>
        <v>11108</v>
      </c>
      <c r="D457" s="101">
        <v>3</v>
      </c>
      <c r="E457" s="101">
        <v>8</v>
      </c>
      <c r="F457" s="101">
        <v>1</v>
      </c>
      <c r="G457" s="101" t="str">
        <f t="shared" si="28"/>
        <v>SPEECH_DESC_1110816</v>
      </c>
      <c r="H457" s="101" t="str">
        <f t="shared" si="29"/>
        <v>SPEECH_AUDIO_1110816</v>
      </c>
      <c r="I457" s="118" t="str">
        <f t="shared" si="30"/>
        <v>전투</v>
      </c>
      <c r="J457" s="118" t="str">
        <f t="shared" si="31"/>
        <v>에이리어 이동 1</v>
      </c>
    </row>
    <row r="458" spans="1:10" ht="13.8" customHeight="1">
      <c r="A458" s="101">
        <f>C458*ID규칙_대사_그룹_단위+COUNTIF($C$4:C458,C458)</f>
        <v>1110817</v>
      </c>
      <c r="B458" s="100" t="s">
        <v>302</v>
      </c>
      <c r="C458" s="102">
        <f>INDEX(STUDENT!$A:$A,MATCH(B458,STUDENT!$B:$B,0))</f>
        <v>11108</v>
      </c>
      <c r="D458" s="101">
        <v>3</v>
      </c>
      <c r="E458" s="101">
        <v>8</v>
      </c>
      <c r="F458" s="101">
        <v>2</v>
      </c>
      <c r="G458" s="101" t="str">
        <f t="shared" si="28"/>
        <v>SPEECH_DESC_1110817</v>
      </c>
      <c r="H458" s="101" t="str">
        <f t="shared" si="29"/>
        <v>SPEECH_AUDIO_1110817</v>
      </c>
      <c r="I458" s="118" t="str">
        <f t="shared" si="30"/>
        <v>전투</v>
      </c>
      <c r="J458" s="118" t="str">
        <f t="shared" si="31"/>
        <v>에이리어 이동 2</v>
      </c>
    </row>
    <row r="459" spans="1:10" ht="13.8" customHeight="1">
      <c r="A459" s="101">
        <f>C459*ID규칙_대사_그룹_단위+COUNTIF($C$4:C459,C459)</f>
        <v>1110818</v>
      </c>
      <c r="B459" s="100" t="s">
        <v>302</v>
      </c>
      <c r="C459" s="102">
        <f>INDEX(STUDENT!$A:$A,MATCH(B459,STUDENT!$B:$B,0))</f>
        <v>11108</v>
      </c>
      <c r="D459" s="101">
        <v>3</v>
      </c>
      <c r="E459" s="101">
        <v>10</v>
      </c>
      <c r="F459" s="101">
        <v>0</v>
      </c>
      <c r="G459" s="101" t="str">
        <f t="shared" si="28"/>
        <v>SPEECH_DESC_1110818</v>
      </c>
      <c r="H459" s="101" t="str">
        <f t="shared" si="29"/>
        <v>SPEECH_AUDIO_1110818</v>
      </c>
      <c r="I459" s="118" t="str">
        <f t="shared" si="30"/>
        <v>전투</v>
      </c>
      <c r="J459" s="118" t="str">
        <f t="shared" si="31"/>
        <v>회피</v>
      </c>
    </row>
    <row r="460" spans="1:10" ht="13.8" customHeight="1">
      <c r="A460" s="101">
        <f>C460*ID규칙_대사_그룹_단위+COUNTIF($C$4:C460,C460)</f>
        <v>1110819</v>
      </c>
      <c r="B460" s="100" t="s">
        <v>302</v>
      </c>
      <c r="C460" s="102">
        <f>INDEX(STUDENT!$A:$A,MATCH(B460,STUDENT!$B:$B,0))</f>
        <v>11108</v>
      </c>
      <c r="D460" s="101">
        <v>3</v>
      </c>
      <c r="E460" s="101">
        <v>11</v>
      </c>
      <c r="F460" s="101">
        <v>0</v>
      </c>
      <c r="G460" s="101" t="str">
        <f t="shared" si="28"/>
        <v>SPEECH_DESC_1110819</v>
      </c>
      <c r="H460" s="101" t="str">
        <f t="shared" si="29"/>
        <v>SPEECH_AUDIO_1110819</v>
      </c>
      <c r="I460" s="118" t="str">
        <f t="shared" si="30"/>
        <v>전투</v>
      </c>
      <c r="J460" s="118" t="str">
        <f t="shared" si="31"/>
        <v>회복</v>
      </c>
    </row>
    <row r="461" spans="1:10" ht="13.8" customHeight="1">
      <c r="A461" s="101">
        <f>C461*ID규칙_대사_그룹_단위+COUNTIF($C$4:C461,C461)</f>
        <v>1110820</v>
      </c>
      <c r="B461" s="100" t="s">
        <v>302</v>
      </c>
      <c r="C461" s="102">
        <f>INDEX(STUDENT!$A:$A,MATCH(B461,STUDENT!$B:$B,0))</f>
        <v>11108</v>
      </c>
      <c r="D461" s="101">
        <v>3</v>
      </c>
      <c r="E461" s="101">
        <v>12</v>
      </c>
      <c r="F461" s="101">
        <v>0</v>
      </c>
      <c r="G461" s="101" t="str">
        <f t="shared" si="28"/>
        <v>SPEECH_DESC_1110820</v>
      </c>
      <c r="H461" s="101" t="str">
        <f t="shared" si="29"/>
        <v>SPEECH_AUDIO_1110820</v>
      </c>
      <c r="I461" s="118" t="str">
        <f t="shared" si="30"/>
        <v>전투</v>
      </c>
      <c r="J461" s="118" t="str">
        <f t="shared" si="31"/>
        <v>버프</v>
      </c>
    </row>
    <row r="462" spans="1:10" ht="13.8" customHeight="1">
      <c r="A462" s="101">
        <f>C462*ID규칙_대사_그룹_단위+COUNTIF($C$4:C462,C462)</f>
        <v>1110821</v>
      </c>
      <c r="B462" s="100" t="s">
        <v>302</v>
      </c>
      <c r="C462" s="102">
        <f>INDEX(STUDENT!$A:$A,MATCH(B462,STUDENT!$B:$B,0))</f>
        <v>11108</v>
      </c>
      <c r="D462" s="101">
        <v>3</v>
      </c>
      <c r="E462" s="101">
        <v>13</v>
      </c>
      <c r="F462" s="101">
        <v>0</v>
      </c>
      <c r="G462" s="101" t="str">
        <f t="shared" si="28"/>
        <v>SPEECH_DESC_1110821</v>
      </c>
      <c r="H462" s="101" t="str">
        <f t="shared" si="29"/>
        <v>SPEECH_AUDIO_1110821</v>
      </c>
      <c r="I462" s="118" t="str">
        <f t="shared" si="30"/>
        <v>전투</v>
      </c>
      <c r="J462" s="118" t="str">
        <f t="shared" si="31"/>
        <v>기본 스킬</v>
      </c>
    </row>
    <row r="463" spans="1:10" ht="13.8" customHeight="1">
      <c r="A463" s="101">
        <f>C463*ID규칙_대사_그룹_단위+COUNTIF($C$4:C463,C463)</f>
        <v>1110822</v>
      </c>
      <c r="B463" s="100" t="s">
        <v>302</v>
      </c>
      <c r="C463" s="102">
        <f>INDEX(STUDENT!$A:$A,MATCH(B463,STUDENT!$B:$B,0))</f>
        <v>11108</v>
      </c>
      <c r="D463" s="101">
        <v>3</v>
      </c>
      <c r="E463" s="101">
        <v>14</v>
      </c>
      <c r="F463" s="101">
        <v>1</v>
      </c>
      <c r="G463" s="101" t="str">
        <f t="shared" si="28"/>
        <v>SPEECH_DESC_1110822</v>
      </c>
      <c r="H463" s="101" t="str">
        <f t="shared" si="29"/>
        <v>SPEECH_AUDIO_1110822</v>
      </c>
      <c r="I463" s="118" t="str">
        <f t="shared" si="30"/>
        <v>전투</v>
      </c>
      <c r="J463" s="118" t="str">
        <f t="shared" si="31"/>
        <v>EX 스킬 컷인 1</v>
      </c>
    </row>
    <row r="464" spans="1:10" ht="13.8" customHeight="1">
      <c r="A464" s="101">
        <f>C464*ID규칙_대사_그룹_단위+COUNTIF($C$4:C464,C464)</f>
        <v>1110823</v>
      </c>
      <c r="B464" s="100" t="s">
        <v>302</v>
      </c>
      <c r="C464" s="102">
        <f>INDEX(STUDENT!$A:$A,MATCH(B464,STUDENT!$B:$B,0))</f>
        <v>11108</v>
      </c>
      <c r="D464" s="101">
        <v>3</v>
      </c>
      <c r="E464" s="101">
        <v>14</v>
      </c>
      <c r="F464" s="101">
        <v>2</v>
      </c>
      <c r="G464" s="101" t="str">
        <f t="shared" si="28"/>
        <v>SPEECH_DESC_1110823</v>
      </c>
      <c r="H464" s="101" t="str">
        <f t="shared" si="29"/>
        <v>SPEECH_AUDIO_1110823</v>
      </c>
      <c r="I464" s="118" t="str">
        <f t="shared" si="30"/>
        <v>전투</v>
      </c>
      <c r="J464" s="118" t="str">
        <f t="shared" si="31"/>
        <v>EX 스킬 컷인 2</v>
      </c>
    </row>
    <row r="465" spans="1:10" ht="13.8" customHeight="1">
      <c r="A465" s="101">
        <f>C465*ID규칙_대사_그룹_단위+COUNTIF($C$4:C465,C465)</f>
        <v>1110824</v>
      </c>
      <c r="B465" s="100" t="s">
        <v>302</v>
      </c>
      <c r="C465" s="102">
        <f>INDEX(STUDENT!$A:$A,MATCH(B465,STUDENT!$B:$B,0))</f>
        <v>11108</v>
      </c>
      <c r="D465" s="101">
        <v>3</v>
      </c>
      <c r="E465" s="101">
        <v>14</v>
      </c>
      <c r="F465" s="101">
        <v>3</v>
      </c>
      <c r="G465" s="101" t="str">
        <f t="shared" si="28"/>
        <v>SPEECH_DESC_1110824</v>
      </c>
      <c r="H465" s="101" t="str">
        <f t="shared" si="29"/>
        <v>SPEECH_AUDIO_1110824</v>
      </c>
      <c r="I465" s="118" t="str">
        <f t="shared" si="30"/>
        <v>전투</v>
      </c>
      <c r="J465" s="118" t="str">
        <f t="shared" si="31"/>
        <v>EX 스킬 컷인 3</v>
      </c>
    </row>
    <row r="466" spans="1:10" ht="13.8" customHeight="1">
      <c r="A466" s="101">
        <f>C466*ID규칙_대사_그룹_단위+COUNTIF($C$4:C466,C466)</f>
        <v>1110825</v>
      </c>
      <c r="B466" s="100" t="s">
        <v>302</v>
      </c>
      <c r="C466" s="102">
        <f>INDEX(STUDENT!$A:$A,MATCH(B466,STUDENT!$B:$B,0))</f>
        <v>11108</v>
      </c>
      <c r="D466" s="101">
        <v>3</v>
      </c>
      <c r="E466" s="101">
        <v>15</v>
      </c>
      <c r="F466" s="101">
        <v>1</v>
      </c>
      <c r="G466" s="101" t="str">
        <f t="shared" si="28"/>
        <v>SPEECH_DESC_1110825</v>
      </c>
      <c r="H466" s="101" t="str">
        <f t="shared" si="29"/>
        <v>SPEECH_AUDIO_1110825</v>
      </c>
      <c r="I466" s="118" t="str">
        <f t="shared" si="30"/>
        <v>전투</v>
      </c>
      <c r="J466" s="118" t="str">
        <f t="shared" si="31"/>
        <v>EX 스킬 1</v>
      </c>
    </row>
    <row r="467" spans="1:10" ht="13.8" customHeight="1">
      <c r="A467" s="101">
        <f>C467*ID규칙_대사_그룹_단위+COUNTIF($C$4:C467,C467)</f>
        <v>1110826</v>
      </c>
      <c r="B467" s="100" t="s">
        <v>302</v>
      </c>
      <c r="C467" s="102">
        <f>INDEX(STUDENT!$A:$A,MATCH(B467,STUDENT!$B:$B,0))</f>
        <v>11108</v>
      </c>
      <c r="D467" s="101">
        <v>3</v>
      </c>
      <c r="E467" s="101">
        <v>15</v>
      </c>
      <c r="F467" s="101">
        <v>2</v>
      </c>
      <c r="G467" s="101" t="str">
        <f t="shared" si="28"/>
        <v>SPEECH_DESC_1110826</v>
      </c>
      <c r="H467" s="101" t="str">
        <f t="shared" si="29"/>
        <v>SPEECH_AUDIO_1110826</v>
      </c>
      <c r="I467" s="118" t="str">
        <f t="shared" si="30"/>
        <v>전투</v>
      </c>
      <c r="J467" s="118" t="str">
        <f t="shared" si="31"/>
        <v>EX 스킬 2</v>
      </c>
    </row>
    <row r="468" spans="1:10" ht="13.8" customHeight="1">
      <c r="A468" s="101">
        <f>C468*ID규칙_대사_그룹_단위+COUNTIF($C$4:C468,C468)</f>
        <v>1110827</v>
      </c>
      <c r="B468" s="100" t="s">
        <v>302</v>
      </c>
      <c r="C468" s="102">
        <f>INDEX(STUDENT!$A:$A,MATCH(B468,STUDENT!$B:$B,0))</f>
        <v>11108</v>
      </c>
      <c r="D468" s="101">
        <v>3</v>
      </c>
      <c r="E468" s="101">
        <v>15</v>
      </c>
      <c r="F468" s="101">
        <v>3</v>
      </c>
      <c r="G468" s="101" t="str">
        <f t="shared" si="28"/>
        <v>SPEECH_DESC_1110827</v>
      </c>
      <c r="H468" s="101" t="str">
        <f t="shared" si="29"/>
        <v>SPEECH_AUDIO_1110827</v>
      </c>
      <c r="I468" s="118" t="str">
        <f t="shared" si="30"/>
        <v>전투</v>
      </c>
      <c r="J468" s="118" t="str">
        <f t="shared" si="31"/>
        <v>EX 스킬 3</v>
      </c>
    </row>
    <row r="469" spans="1:10" ht="13.8" customHeight="1">
      <c r="A469" s="101">
        <f>C469*ID규칙_대사_그룹_단위+COUNTIF($C$4:C469,C469)</f>
        <v>1110828</v>
      </c>
      <c r="B469" s="100" t="s">
        <v>302</v>
      </c>
      <c r="C469" s="102">
        <f>INDEX(STUDENT!$A:$A,MATCH(B469,STUDENT!$B:$B,0))</f>
        <v>11108</v>
      </c>
      <c r="D469" s="101">
        <v>3</v>
      </c>
      <c r="E469" s="101">
        <v>16</v>
      </c>
      <c r="F469" s="101">
        <v>1</v>
      </c>
      <c r="G469" s="101" t="str">
        <f t="shared" si="28"/>
        <v>SPEECH_DESC_1110828</v>
      </c>
      <c r="H469" s="101" t="str">
        <f t="shared" si="29"/>
        <v>SPEECH_AUDIO_1110828</v>
      </c>
      <c r="I469" s="118" t="str">
        <f t="shared" si="30"/>
        <v>전투</v>
      </c>
      <c r="J469" s="118" t="str">
        <f t="shared" si="31"/>
        <v>승리 1</v>
      </c>
    </row>
    <row r="470" spans="1:10" ht="13.8" customHeight="1">
      <c r="A470" s="101">
        <f>C470*ID규칙_대사_그룹_단위+COUNTIF($C$4:C470,C470)</f>
        <v>1110829</v>
      </c>
      <c r="B470" s="100" t="s">
        <v>302</v>
      </c>
      <c r="C470" s="102">
        <f>INDEX(STUDENT!$A:$A,MATCH(B470,STUDENT!$B:$B,0))</f>
        <v>11108</v>
      </c>
      <c r="D470" s="101">
        <v>3</v>
      </c>
      <c r="E470" s="101">
        <v>16</v>
      </c>
      <c r="F470" s="101">
        <v>2</v>
      </c>
      <c r="G470" s="101" t="str">
        <f t="shared" si="28"/>
        <v>SPEECH_DESC_1110829</v>
      </c>
      <c r="H470" s="101" t="str">
        <f t="shared" si="29"/>
        <v>SPEECH_AUDIO_1110829</v>
      </c>
      <c r="I470" s="118" t="str">
        <f t="shared" si="30"/>
        <v>전투</v>
      </c>
      <c r="J470" s="118" t="str">
        <f t="shared" si="31"/>
        <v>승리 2</v>
      </c>
    </row>
    <row r="471" spans="1:10" ht="13.8" customHeight="1">
      <c r="A471" s="101">
        <f>C471*ID규칙_대사_그룹_단위+COUNTIF($C$4:C471,C471)</f>
        <v>1110830</v>
      </c>
      <c r="B471" s="100" t="s">
        <v>302</v>
      </c>
      <c r="C471" s="102">
        <f>INDEX(STUDENT!$A:$A,MATCH(B471,STUDENT!$B:$B,0))</f>
        <v>11108</v>
      </c>
      <c r="D471" s="101">
        <v>3</v>
      </c>
      <c r="E471" s="101">
        <v>17</v>
      </c>
      <c r="F471" s="101">
        <v>0</v>
      </c>
      <c r="G471" s="101" t="str">
        <f t="shared" si="28"/>
        <v>SPEECH_DESC_1110830</v>
      </c>
      <c r="H471" s="101" t="str">
        <f t="shared" si="29"/>
        <v>SPEECH_AUDIO_1110830</v>
      </c>
      <c r="I471" s="118" t="str">
        <f t="shared" si="30"/>
        <v>전투</v>
      </c>
      <c r="J471" s="118" t="str">
        <f t="shared" si="31"/>
        <v>철수</v>
      </c>
    </row>
    <row r="472" spans="1:10" ht="13.8" customHeight="1">
      <c r="A472" s="101">
        <f>C472*ID규칙_대사_그룹_단위+COUNTIF($C$4:C472,C472)</f>
        <v>1110831</v>
      </c>
      <c r="B472" s="100" t="s">
        <v>302</v>
      </c>
      <c r="C472" s="102">
        <f>INDEX(STUDENT!$A:$A,MATCH(B472,STUDENT!$B:$B,0))</f>
        <v>11108</v>
      </c>
      <c r="D472" s="101">
        <v>4</v>
      </c>
      <c r="E472" s="101">
        <v>18</v>
      </c>
      <c r="F472" s="101">
        <v>1</v>
      </c>
      <c r="G472" s="101" t="str">
        <f t="shared" si="28"/>
        <v>SPEECH_DESC_1110831</v>
      </c>
      <c r="H472" s="101" t="str">
        <f t="shared" si="29"/>
        <v>SPEECH_AUDIO_1110831</v>
      </c>
      <c r="I472" s="118" t="str">
        <f t="shared" si="30"/>
        <v>결과</v>
      </c>
      <c r="J472" s="118" t="str">
        <f t="shared" si="31"/>
        <v>임무 완료 1</v>
      </c>
    </row>
    <row r="473" spans="1:10" ht="13.8" customHeight="1">
      <c r="A473" s="101">
        <f>C473*ID규칙_대사_그룹_단위+COUNTIF($C$4:C473,C473)</f>
        <v>1110832</v>
      </c>
      <c r="B473" s="100" t="s">
        <v>302</v>
      </c>
      <c r="C473" s="102">
        <f>INDEX(STUDENT!$A:$A,MATCH(B473,STUDENT!$B:$B,0))</f>
        <v>11108</v>
      </c>
      <c r="D473" s="101">
        <v>4</v>
      </c>
      <c r="E473" s="101">
        <v>18</v>
      </c>
      <c r="F473" s="101">
        <v>2</v>
      </c>
      <c r="G473" s="101" t="str">
        <f t="shared" si="28"/>
        <v>SPEECH_DESC_1110832</v>
      </c>
      <c r="H473" s="101" t="str">
        <f t="shared" si="29"/>
        <v>SPEECH_AUDIO_1110832</v>
      </c>
      <c r="I473" s="118" t="str">
        <f t="shared" si="30"/>
        <v>결과</v>
      </c>
      <c r="J473" s="118" t="str">
        <f t="shared" si="31"/>
        <v>임무 완료 2</v>
      </c>
    </row>
    <row r="474" spans="1:10" ht="13.8" customHeight="1">
      <c r="A474" s="101">
        <f>C474*ID규칙_대사_그룹_단위+COUNTIF($C$4:C474,C474)</f>
        <v>1110833</v>
      </c>
      <c r="B474" s="100" t="s">
        <v>302</v>
      </c>
      <c r="C474" s="102">
        <f>INDEX(STUDENT!$A:$A,MATCH(B474,STUDENT!$B:$B,0))</f>
        <v>11108</v>
      </c>
      <c r="D474" s="101">
        <v>4</v>
      </c>
      <c r="E474" s="101">
        <v>19</v>
      </c>
      <c r="F474" s="101">
        <v>1</v>
      </c>
      <c r="G474" s="101" t="str">
        <f t="shared" si="28"/>
        <v>SPEECH_DESC_1110833</v>
      </c>
      <c r="H474" s="101" t="str">
        <f t="shared" si="29"/>
        <v>SPEECH_AUDIO_1110833</v>
      </c>
      <c r="I474" s="118" t="str">
        <f t="shared" si="30"/>
        <v>결과</v>
      </c>
      <c r="J474" s="118" t="str">
        <f t="shared" si="31"/>
        <v>임무 실패 1</v>
      </c>
    </row>
    <row r="475" spans="1:10" ht="13.8" customHeight="1">
      <c r="A475" s="101">
        <f>C475*ID규칙_대사_그룹_단위+COUNTIF($C$4:C475,C475)</f>
        <v>1110834</v>
      </c>
      <c r="B475" s="100" t="s">
        <v>302</v>
      </c>
      <c r="C475" s="102">
        <f>INDEX(STUDENT!$A:$A,MATCH(B475,STUDENT!$B:$B,0))</f>
        <v>11108</v>
      </c>
      <c r="D475" s="101">
        <v>4</v>
      </c>
      <c r="E475" s="101">
        <v>19</v>
      </c>
      <c r="F475" s="101">
        <v>2</v>
      </c>
      <c r="G475" s="101" t="str">
        <f t="shared" si="28"/>
        <v>SPEECH_DESC_1110834</v>
      </c>
      <c r="H475" s="101" t="str">
        <f t="shared" si="29"/>
        <v>SPEECH_AUDIO_1110834</v>
      </c>
      <c r="I475" s="118" t="str">
        <f t="shared" si="30"/>
        <v>결과</v>
      </c>
      <c r="J475" s="118" t="str">
        <f t="shared" si="31"/>
        <v>임무 실패 2</v>
      </c>
    </row>
    <row r="476" spans="1:10" ht="13.8" customHeight="1">
      <c r="A476" s="101">
        <f>C476*ID규칙_대사_그룹_단위+COUNTIF($C$4:C476,C476)</f>
        <v>1110835</v>
      </c>
      <c r="B476" s="100" t="s">
        <v>302</v>
      </c>
      <c r="C476" s="102">
        <f>INDEX(STUDENT!$A:$A,MATCH(B476,STUDENT!$B:$B,0))</f>
        <v>11108</v>
      </c>
      <c r="D476" s="101">
        <v>5</v>
      </c>
      <c r="E476" s="101">
        <v>20</v>
      </c>
      <c r="F476" s="101">
        <v>1</v>
      </c>
      <c r="G476" s="101" t="str">
        <f t="shared" si="28"/>
        <v>SPEECH_DESC_1110835</v>
      </c>
      <c r="H476" s="101" t="str">
        <f t="shared" si="29"/>
        <v>SPEECH_AUDIO_1110835</v>
      </c>
      <c r="I476" s="118" t="str">
        <f t="shared" si="30"/>
        <v>기타</v>
      </c>
      <c r="J476" s="118" t="str">
        <f t="shared" si="31"/>
        <v>강화 1</v>
      </c>
    </row>
    <row r="477" spans="1:10" ht="13.8" customHeight="1">
      <c r="A477" s="101">
        <f>C477*ID규칙_대사_그룹_단위+COUNTIF($C$4:C477,C477)</f>
        <v>1110836</v>
      </c>
      <c r="B477" s="100" t="s">
        <v>302</v>
      </c>
      <c r="C477" s="102">
        <f>INDEX(STUDENT!$A:$A,MATCH(B477,STUDENT!$B:$B,0))</f>
        <v>11108</v>
      </c>
      <c r="D477" s="101">
        <v>5</v>
      </c>
      <c r="E477" s="101">
        <v>20</v>
      </c>
      <c r="F477" s="101">
        <v>2</v>
      </c>
      <c r="G477" s="101" t="str">
        <f t="shared" si="28"/>
        <v>SPEECH_DESC_1110836</v>
      </c>
      <c r="H477" s="101" t="str">
        <f t="shared" si="29"/>
        <v>SPEECH_AUDIO_1110836</v>
      </c>
      <c r="I477" s="118" t="str">
        <f t="shared" si="30"/>
        <v>기타</v>
      </c>
      <c r="J477" s="118" t="str">
        <f t="shared" si="31"/>
        <v>강화 2</v>
      </c>
    </row>
    <row r="478" spans="1:10" ht="13.8" customHeight="1">
      <c r="A478" s="101">
        <f>C478*ID규칙_대사_그룹_단위+COUNTIF($C$4:C478,C478)</f>
        <v>1110837</v>
      </c>
      <c r="B478" s="100" t="s">
        <v>302</v>
      </c>
      <c r="C478" s="102">
        <f>INDEX(STUDENT!$A:$A,MATCH(B478,STUDENT!$B:$B,0))</f>
        <v>11108</v>
      </c>
      <c r="D478" s="101">
        <v>5</v>
      </c>
      <c r="E478" s="101">
        <v>20</v>
      </c>
      <c r="F478" s="101">
        <v>3</v>
      </c>
      <c r="G478" s="101" t="str">
        <f t="shared" si="28"/>
        <v>SPEECH_DESC_1110837</v>
      </c>
      <c r="H478" s="101" t="str">
        <f t="shared" si="29"/>
        <v>SPEECH_AUDIO_1110837</v>
      </c>
      <c r="I478" s="118" t="str">
        <f t="shared" si="30"/>
        <v>기타</v>
      </c>
      <c r="J478" s="118" t="str">
        <f t="shared" si="31"/>
        <v>강화 3</v>
      </c>
    </row>
    <row r="479" spans="1:10" ht="13.8" customHeight="1">
      <c r="A479" s="101">
        <f>C479*ID규칙_대사_그룹_단위+COUNTIF($C$4:C479,C479)</f>
        <v>1110838</v>
      </c>
      <c r="B479" s="100" t="s">
        <v>302</v>
      </c>
      <c r="C479" s="102">
        <f>INDEX(STUDENT!$A:$A,MATCH(B479,STUDENT!$B:$B,0))</f>
        <v>11108</v>
      </c>
      <c r="D479" s="101">
        <v>5</v>
      </c>
      <c r="E479" s="101">
        <v>20</v>
      </c>
      <c r="F479" s="101">
        <v>4</v>
      </c>
      <c r="G479" s="101" t="str">
        <f t="shared" si="28"/>
        <v>SPEECH_DESC_1110838</v>
      </c>
      <c r="H479" s="101" t="str">
        <f t="shared" si="29"/>
        <v>SPEECH_AUDIO_1110838</v>
      </c>
      <c r="I479" s="118" t="str">
        <f t="shared" si="30"/>
        <v>기타</v>
      </c>
      <c r="J479" s="118" t="str">
        <f t="shared" si="31"/>
        <v>강화 4</v>
      </c>
    </row>
    <row r="480" spans="1:10" ht="13.8" customHeight="1">
      <c r="A480" s="101">
        <f>C480*ID규칙_대사_그룹_단위+COUNTIF($C$4:C480,C480)</f>
        <v>1110839</v>
      </c>
      <c r="B480" s="100" t="s">
        <v>302</v>
      </c>
      <c r="C480" s="102">
        <f>INDEX(STUDENT!$A:$A,MATCH(B480,STUDENT!$B:$B,0))</f>
        <v>11108</v>
      </c>
      <c r="D480" s="101">
        <v>5</v>
      </c>
      <c r="E480" s="101">
        <v>21</v>
      </c>
      <c r="F480" s="101">
        <v>0</v>
      </c>
      <c r="G480" s="101" t="str">
        <f t="shared" si="28"/>
        <v>SPEECH_DESC_1110839</v>
      </c>
      <c r="H480" s="101" t="str">
        <f t="shared" si="29"/>
        <v>SPEECH_AUDIO_1110839</v>
      </c>
      <c r="I480" s="118" t="str">
        <f t="shared" si="30"/>
        <v>기타</v>
      </c>
      <c r="J480" s="118" t="str">
        <f t="shared" si="31"/>
        <v>고유무기 장착</v>
      </c>
    </row>
    <row r="481" spans="1:10" ht="13.8" customHeight="1">
      <c r="A481" s="101">
        <f>C481*ID규칙_대사_그룹_단위+COUNTIF($C$4:C481,C481)</f>
        <v>1110840</v>
      </c>
      <c r="B481" s="100" t="s">
        <v>302</v>
      </c>
      <c r="C481" s="102">
        <f>INDEX(STUDENT!$A:$A,MATCH(B481,STUDENT!$B:$B,0))</f>
        <v>11108</v>
      </c>
      <c r="D481" s="101">
        <v>5</v>
      </c>
      <c r="E481" s="101">
        <v>22</v>
      </c>
      <c r="F481" s="101">
        <v>1</v>
      </c>
      <c r="G481" s="101" t="str">
        <f t="shared" si="28"/>
        <v>SPEECH_DESC_1110840</v>
      </c>
      <c r="H481" s="101" t="str">
        <f t="shared" si="29"/>
        <v>SPEECH_AUDIO_1110840</v>
      </c>
      <c r="I481" s="118" t="str">
        <f t="shared" si="30"/>
        <v>기타</v>
      </c>
      <c r="J481" s="118" t="str">
        <f t="shared" si="31"/>
        <v>카페 1</v>
      </c>
    </row>
    <row r="482" spans="1:10" ht="13.8" customHeight="1">
      <c r="A482" s="101">
        <f>C482*ID규칙_대사_그룹_단위+COUNTIF($C$4:C482,C482)</f>
        <v>1110841</v>
      </c>
      <c r="B482" s="100" t="s">
        <v>302</v>
      </c>
      <c r="C482" s="102">
        <f>INDEX(STUDENT!$A:$A,MATCH(B482,STUDENT!$B:$B,0))</f>
        <v>11108</v>
      </c>
      <c r="D482" s="101">
        <v>5</v>
      </c>
      <c r="E482" s="101">
        <v>22</v>
      </c>
      <c r="F482" s="101">
        <v>2</v>
      </c>
      <c r="G482" s="101" t="str">
        <f t="shared" si="28"/>
        <v>SPEECH_DESC_1110841</v>
      </c>
      <c r="H482" s="101" t="str">
        <f t="shared" si="29"/>
        <v>SPEECH_AUDIO_1110841</v>
      </c>
      <c r="I482" s="118" t="str">
        <f t="shared" si="30"/>
        <v>기타</v>
      </c>
      <c r="J482" s="118" t="str">
        <f t="shared" si="31"/>
        <v>카페 2</v>
      </c>
    </row>
    <row r="483" spans="1:10" ht="13.8" customHeight="1">
      <c r="A483" s="101">
        <f>C483*ID규칙_대사_그룹_단위+COUNTIF($C$4:C483,C483)</f>
        <v>1110842</v>
      </c>
      <c r="B483" s="100" t="s">
        <v>302</v>
      </c>
      <c r="C483" s="102">
        <f>INDEX(STUDENT!$A:$A,MATCH(B483,STUDENT!$B:$B,0))</f>
        <v>11108</v>
      </c>
      <c r="D483" s="101">
        <v>5</v>
      </c>
      <c r="E483" s="101">
        <v>22</v>
      </c>
      <c r="F483" s="101">
        <v>3</v>
      </c>
      <c r="G483" s="101" t="str">
        <f t="shared" si="28"/>
        <v>SPEECH_DESC_1110842</v>
      </c>
      <c r="H483" s="101" t="str">
        <f t="shared" si="29"/>
        <v>SPEECH_AUDIO_1110842</v>
      </c>
      <c r="I483" s="118" t="str">
        <f t="shared" si="30"/>
        <v>기타</v>
      </c>
      <c r="J483" s="118" t="str">
        <f t="shared" si="31"/>
        <v>카페 3</v>
      </c>
    </row>
    <row r="484" spans="1:10" ht="13.8" customHeight="1">
      <c r="A484" s="101">
        <f>C484*ID규칙_대사_그룹_단위+COUNTIF($C$4:C484,C484)</f>
        <v>1110843</v>
      </c>
      <c r="B484" s="100" t="s">
        <v>302</v>
      </c>
      <c r="C484" s="102">
        <f>INDEX(STUDENT!$A:$A,MATCH(B484,STUDENT!$B:$B,0))</f>
        <v>11108</v>
      </c>
      <c r="D484" s="101">
        <v>5</v>
      </c>
      <c r="E484" s="101">
        <v>22</v>
      </c>
      <c r="F484" s="101">
        <v>4</v>
      </c>
      <c r="G484" s="101" t="str">
        <f t="shared" si="28"/>
        <v>SPEECH_DESC_1110843</v>
      </c>
      <c r="H484" s="101" t="str">
        <f t="shared" si="29"/>
        <v>SPEECH_AUDIO_1110843</v>
      </c>
      <c r="I484" s="118" t="str">
        <f t="shared" si="30"/>
        <v>기타</v>
      </c>
      <c r="J484" s="118" t="str">
        <f t="shared" si="31"/>
        <v>카페 4</v>
      </c>
    </row>
    <row r="485" spans="1:10" ht="13.8" customHeight="1">
      <c r="A485" s="101">
        <f>C485*ID규칙_대사_그룹_단위+COUNTIF($C$4:C485,C485)</f>
        <v>1110844</v>
      </c>
      <c r="B485" s="100" t="s">
        <v>302</v>
      </c>
      <c r="C485" s="102">
        <f>INDEX(STUDENT!$A:$A,MATCH(B485,STUDENT!$B:$B,0))</f>
        <v>11108</v>
      </c>
      <c r="D485" s="101">
        <v>5</v>
      </c>
      <c r="E485" s="101">
        <v>22</v>
      </c>
      <c r="F485" s="101">
        <v>5</v>
      </c>
      <c r="G485" s="101" t="str">
        <f t="shared" si="28"/>
        <v>SPEECH_DESC_1110844</v>
      </c>
      <c r="H485" s="101" t="str">
        <f t="shared" si="29"/>
        <v>SPEECH_AUDIO_1110844</v>
      </c>
      <c r="I485" s="118" t="str">
        <f t="shared" si="30"/>
        <v>기타</v>
      </c>
      <c r="J485" s="118" t="str">
        <f t="shared" si="31"/>
        <v>카페 5</v>
      </c>
    </row>
    <row r="486" spans="1:10" ht="13.8" customHeight="1">
      <c r="A486" s="101">
        <f>C486*ID규칙_대사_그룹_단위+COUNTIF($C$4:C486,C486)</f>
        <v>1110845</v>
      </c>
      <c r="B486" s="100" t="s">
        <v>302</v>
      </c>
      <c r="C486" s="102">
        <f>INDEX(STUDENT!$A:$A,MATCH(B486,STUDENT!$B:$B,0))</f>
        <v>11108</v>
      </c>
      <c r="D486" s="101">
        <v>5</v>
      </c>
      <c r="E486" s="101">
        <v>23</v>
      </c>
      <c r="F486" s="101">
        <v>1</v>
      </c>
      <c r="G486" s="101" t="str">
        <f t="shared" si="28"/>
        <v>SPEECH_DESC_1110845</v>
      </c>
      <c r="H486" s="101" t="str">
        <f t="shared" si="29"/>
        <v>SPEECH_AUDIO_1110845</v>
      </c>
      <c r="I486" s="118" t="str">
        <f t="shared" si="30"/>
        <v>기타</v>
      </c>
      <c r="J486" s="118" t="str">
        <f t="shared" si="31"/>
        <v>인연 랭크 업 1</v>
      </c>
    </row>
    <row r="487" spans="1:10" ht="13.8" customHeight="1">
      <c r="A487" s="101">
        <f>C487*ID규칙_대사_그룹_단위+COUNTIF($C$4:C487,C487)</f>
        <v>1110846</v>
      </c>
      <c r="B487" s="100" t="s">
        <v>302</v>
      </c>
      <c r="C487" s="102">
        <f>INDEX(STUDENT!$A:$A,MATCH(B487,STUDENT!$B:$B,0))</f>
        <v>11108</v>
      </c>
      <c r="D487" s="101">
        <v>5</v>
      </c>
      <c r="E487" s="101">
        <v>23</v>
      </c>
      <c r="F487" s="101">
        <v>2</v>
      </c>
      <c r="G487" s="101" t="str">
        <f t="shared" si="28"/>
        <v>SPEECH_DESC_1110846</v>
      </c>
      <c r="H487" s="101" t="str">
        <f t="shared" si="29"/>
        <v>SPEECH_AUDIO_1110846</v>
      </c>
      <c r="I487" s="118" t="str">
        <f t="shared" si="30"/>
        <v>기타</v>
      </c>
      <c r="J487" s="118" t="str">
        <f t="shared" si="31"/>
        <v>인연 랭크 업 2</v>
      </c>
    </row>
    <row r="488" spans="1:10" ht="13.8" customHeight="1">
      <c r="A488" s="101">
        <f>C488*ID규칙_대사_그룹_단위+COUNTIF($C$4:C488,C488)</f>
        <v>1110847</v>
      </c>
      <c r="B488" s="100" t="s">
        <v>302</v>
      </c>
      <c r="C488" s="102">
        <f>INDEX(STUDENT!$A:$A,MATCH(B488,STUDENT!$B:$B,0))</f>
        <v>11108</v>
      </c>
      <c r="D488" s="101">
        <v>6</v>
      </c>
      <c r="E488" s="101">
        <v>24</v>
      </c>
      <c r="F488" s="101">
        <v>1</v>
      </c>
      <c r="G488" s="101" t="str">
        <f t="shared" si="28"/>
        <v>SPEECH_DESC_1110847</v>
      </c>
      <c r="H488" s="101" t="str">
        <f t="shared" si="29"/>
        <v>SPEECH_AUDIO_1110847</v>
      </c>
      <c r="I488" s="118" t="str">
        <f t="shared" si="30"/>
        <v>메모리얼</v>
      </c>
      <c r="J488" s="118" t="str">
        <f t="shared" si="31"/>
        <v>메모리얼 로비 1</v>
      </c>
    </row>
    <row r="489" spans="1:10" ht="13.8" customHeight="1">
      <c r="A489" s="101">
        <f>C489*ID규칙_대사_그룹_단위+COUNTIF($C$4:C489,C489)</f>
        <v>1110848</v>
      </c>
      <c r="B489" s="100" t="s">
        <v>302</v>
      </c>
      <c r="C489" s="102">
        <f>INDEX(STUDENT!$A:$A,MATCH(B489,STUDENT!$B:$B,0))</f>
        <v>11108</v>
      </c>
      <c r="D489" s="101">
        <v>6</v>
      </c>
      <c r="E489" s="101">
        <v>24</v>
      </c>
      <c r="F489" s="101">
        <v>2</v>
      </c>
      <c r="G489" s="101" t="str">
        <f t="shared" si="28"/>
        <v>SPEECH_DESC_1110848</v>
      </c>
      <c r="H489" s="101" t="str">
        <f t="shared" si="29"/>
        <v>SPEECH_AUDIO_1110848</v>
      </c>
      <c r="I489" s="118" t="str">
        <f t="shared" si="30"/>
        <v>메모리얼</v>
      </c>
      <c r="J489" s="118" t="str">
        <f t="shared" si="31"/>
        <v>메모리얼 로비 2</v>
      </c>
    </row>
    <row r="490" spans="1:10" ht="13.8" customHeight="1">
      <c r="A490" s="101">
        <f>C490*ID규칙_대사_그룹_단위+COUNTIF($C$4:C490,C490)</f>
        <v>1110849</v>
      </c>
      <c r="B490" s="100" t="s">
        <v>302</v>
      </c>
      <c r="C490" s="102">
        <f>INDEX(STUDENT!$A:$A,MATCH(B490,STUDENT!$B:$B,0))</f>
        <v>11108</v>
      </c>
      <c r="D490" s="101">
        <v>6</v>
      </c>
      <c r="E490" s="101">
        <v>24</v>
      </c>
      <c r="F490" s="101">
        <v>3</v>
      </c>
      <c r="G490" s="101" t="str">
        <f t="shared" si="28"/>
        <v>SPEECH_DESC_1110849</v>
      </c>
      <c r="H490" s="101" t="str">
        <f t="shared" si="29"/>
        <v>SPEECH_AUDIO_1110849</v>
      </c>
      <c r="I490" s="118" t="str">
        <f t="shared" si="30"/>
        <v>메모리얼</v>
      </c>
      <c r="J490" s="118" t="str">
        <f t="shared" si="31"/>
        <v>메모리얼 로비 3</v>
      </c>
    </row>
    <row r="491" spans="1:10" ht="13.8" customHeight="1">
      <c r="A491" s="101">
        <f>C491*ID규칙_대사_그룹_단위+COUNTIF($C$4:C491,C491)</f>
        <v>1110850</v>
      </c>
      <c r="B491" s="100" t="s">
        <v>302</v>
      </c>
      <c r="C491" s="102">
        <f>INDEX(STUDENT!$A:$A,MATCH(B491,STUDENT!$B:$B,0))</f>
        <v>11108</v>
      </c>
      <c r="D491" s="101">
        <v>6</v>
      </c>
      <c r="E491" s="101">
        <v>24</v>
      </c>
      <c r="F491" s="101">
        <v>4</v>
      </c>
      <c r="G491" s="101" t="str">
        <f t="shared" si="28"/>
        <v>SPEECH_DESC_1110850</v>
      </c>
      <c r="H491" s="101" t="str">
        <f t="shared" si="29"/>
        <v>SPEECH_AUDIO_1110850</v>
      </c>
      <c r="I491" s="118" t="str">
        <f t="shared" si="30"/>
        <v>메모리얼</v>
      </c>
      <c r="J491" s="118" t="str">
        <f t="shared" si="31"/>
        <v>메모리얼 로비 4</v>
      </c>
    </row>
    <row r="492" spans="1:10" ht="13.8" customHeight="1">
      <c r="A492" s="101">
        <f>C492*ID규칙_대사_그룹_단위+COUNTIF($C$4:C492,C492)</f>
        <v>1110851</v>
      </c>
      <c r="B492" s="100" t="s">
        <v>302</v>
      </c>
      <c r="C492" s="102">
        <f>INDEX(STUDENT!$A:$A,MATCH(B492,STUDENT!$B:$B,0))</f>
        <v>11108</v>
      </c>
      <c r="D492" s="101">
        <v>6</v>
      </c>
      <c r="E492" s="101">
        <v>24</v>
      </c>
      <c r="F492" s="101">
        <v>5</v>
      </c>
      <c r="G492" s="101" t="str">
        <f t="shared" si="28"/>
        <v>SPEECH_DESC_1110851</v>
      </c>
      <c r="H492" s="101" t="str">
        <f t="shared" si="29"/>
        <v>SPEECH_AUDIO_1110851</v>
      </c>
      <c r="I492" s="118" t="str">
        <f t="shared" si="30"/>
        <v>메모리얼</v>
      </c>
      <c r="J492" s="118" t="str">
        <f t="shared" si="31"/>
        <v>메모리얼 로비 5</v>
      </c>
    </row>
    <row r="493" spans="1:10" ht="13.8" customHeight="1">
      <c r="A493" s="101">
        <f>C493*ID규칙_대사_그룹_단위+COUNTIF($C$4:C493,C493)</f>
        <v>1110852</v>
      </c>
      <c r="B493" s="100" t="s">
        <v>302</v>
      </c>
      <c r="C493" s="102">
        <f>INDEX(STUDENT!$A:$A,MATCH(B493,STUDENT!$B:$B,0))</f>
        <v>11108</v>
      </c>
      <c r="D493" s="101">
        <v>7</v>
      </c>
      <c r="E493" s="101">
        <v>25</v>
      </c>
      <c r="F493" s="101">
        <v>0</v>
      </c>
      <c r="G493" s="101" t="str">
        <f t="shared" si="28"/>
        <v>SPEECH_DESC_1110852</v>
      </c>
      <c r="H493" s="101" t="str">
        <f t="shared" si="29"/>
        <v>SPEECH_AUDIO_1110852</v>
      </c>
      <c r="I493" s="118" t="str">
        <f t="shared" si="30"/>
        <v>기념일</v>
      </c>
      <c r="J493" s="118" t="str">
        <f t="shared" si="31"/>
        <v>생일</v>
      </c>
    </row>
    <row r="494" spans="1:10" ht="13.8" customHeight="1">
      <c r="A494" s="101">
        <f>C494*ID규칙_대사_그룹_단위+COUNTIF($C$4:C494,C494)</f>
        <v>1110853</v>
      </c>
      <c r="B494" s="100" t="s">
        <v>302</v>
      </c>
      <c r="C494" s="102">
        <f>INDEX(STUDENT!$A:$A,MATCH(B494,STUDENT!$B:$B,0))</f>
        <v>11108</v>
      </c>
      <c r="D494" s="101">
        <v>7</v>
      </c>
      <c r="E494" s="101">
        <v>26</v>
      </c>
      <c r="F494" s="101">
        <v>0</v>
      </c>
      <c r="G494" s="101" t="str">
        <f t="shared" si="28"/>
        <v>SPEECH_DESC_1110853</v>
      </c>
      <c r="H494" s="101" t="str">
        <f t="shared" si="29"/>
        <v>SPEECH_AUDIO_1110853</v>
      </c>
      <c r="I494" s="118" t="str">
        <f t="shared" si="30"/>
        <v>기념일</v>
      </c>
      <c r="J494" s="118" t="str">
        <f t="shared" si="31"/>
        <v>선생의 생일</v>
      </c>
    </row>
    <row r="495" spans="1:10" ht="13.8" customHeight="1">
      <c r="A495" s="101">
        <f>C495*ID규칙_대사_그룹_단위+COUNTIF($C$4:C495,C495)</f>
        <v>1110854</v>
      </c>
      <c r="B495" s="100" t="s">
        <v>302</v>
      </c>
      <c r="C495" s="102">
        <f>INDEX(STUDENT!$A:$A,MATCH(B495,STUDENT!$B:$B,0))</f>
        <v>11108</v>
      </c>
      <c r="D495" s="101">
        <v>7</v>
      </c>
      <c r="E495" s="101">
        <v>27</v>
      </c>
      <c r="F495" s="101">
        <v>0</v>
      </c>
      <c r="G495" s="101" t="str">
        <f t="shared" si="28"/>
        <v>SPEECH_DESC_1110854</v>
      </c>
      <c r="H495" s="101" t="str">
        <f t="shared" si="29"/>
        <v>SPEECH_AUDIO_1110854</v>
      </c>
      <c r="I495" s="118" t="str">
        <f t="shared" si="30"/>
        <v>기념일</v>
      </c>
      <c r="J495" s="118" t="str">
        <f t="shared" si="31"/>
        <v>할로윈</v>
      </c>
    </row>
    <row r="496" spans="1:10" ht="13.8" customHeight="1">
      <c r="A496" s="101">
        <f>C496*ID규칙_대사_그룹_단위+COUNTIF($C$4:C496,C496)</f>
        <v>1110855</v>
      </c>
      <c r="B496" s="100" t="s">
        <v>302</v>
      </c>
      <c r="C496" s="102">
        <f>INDEX(STUDENT!$A:$A,MATCH(B496,STUDENT!$B:$B,0))</f>
        <v>11108</v>
      </c>
      <c r="D496" s="101">
        <v>7</v>
      </c>
      <c r="E496" s="101">
        <v>28</v>
      </c>
      <c r="F496" s="101">
        <v>0</v>
      </c>
      <c r="G496" s="101" t="str">
        <f t="shared" si="28"/>
        <v>SPEECH_DESC_1110855</v>
      </c>
      <c r="H496" s="101" t="str">
        <f t="shared" si="29"/>
        <v>SPEECH_AUDIO_1110855</v>
      </c>
      <c r="I496" s="118" t="str">
        <f t="shared" si="30"/>
        <v>기념일</v>
      </c>
      <c r="J496" s="118" t="str">
        <f t="shared" si="31"/>
        <v>크리스마스</v>
      </c>
    </row>
    <row r="497" spans="1:10" ht="13.8" customHeight="1">
      <c r="A497" s="101">
        <f>C497*ID규칙_대사_그룹_단위+COUNTIF($C$4:C497,C497)</f>
        <v>1110856</v>
      </c>
      <c r="B497" s="100" t="s">
        <v>302</v>
      </c>
      <c r="C497" s="102">
        <f>INDEX(STUDENT!$A:$A,MATCH(B497,STUDENT!$B:$B,0))</f>
        <v>11108</v>
      </c>
      <c r="D497" s="101">
        <v>7</v>
      </c>
      <c r="E497" s="101">
        <v>29</v>
      </c>
      <c r="F497" s="101">
        <v>0</v>
      </c>
      <c r="G497" s="101" t="str">
        <f t="shared" si="28"/>
        <v>SPEECH_DESC_1110856</v>
      </c>
      <c r="H497" s="101" t="str">
        <f t="shared" si="29"/>
        <v>SPEECH_AUDIO_1110856</v>
      </c>
      <c r="I497" s="118" t="str">
        <f t="shared" si="30"/>
        <v>기념일</v>
      </c>
      <c r="J497" s="118" t="str">
        <f t="shared" si="31"/>
        <v>신년</v>
      </c>
    </row>
    <row r="498" spans="1:10" ht="13.8" customHeight="1">
      <c r="A498" s="101">
        <f>C498*ID규칙_대사_그룹_단위+COUNTIF($C$4:C498,C498)</f>
        <v>1130901</v>
      </c>
      <c r="B498" s="100" t="s">
        <v>304</v>
      </c>
      <c r="C498" s="102">
        <f>INDEX(STUDENT!$A:$A,MATCH(B498,STUDENT!$B:$B,0))</f>
        <v>11309</v>
      </c>
      <c r="D498" s="101">
        <v>1</v>
      </c>
      <c r="E498" s="101">
        <v>1</v>
      </c>
      <c r="F498" s="101">
        <v>0</v>
      </c>
      <c r="G498" s="101" t="str">
        <f t="shared" si="28"/>
        <v>SPEECH_DESC_1130901</v>
      </c>
      <c r="H498" s="101" t="str">
        <f t="shared" si="29"/>
        <v>SPEECH_AUDIO_1130901</v>
      </c>
      <c r="I498" s="118" t="str">
        <f t="shared" si="30"/>
        <v>일상</v>
      </c>
      <c r="J498" s="118" t="str">
        <f t="shared" si="31"/>
        <v>입수</v>
      </c>
    </row>
    <row r="499" spans="1:10" ht="13.8" customHeight="1">
      <c r="A499" s="101">
        <f>C499*ID규칙_대사_그룹_단위+COUNTIF($C$4:C499,C499)</f>
        <v>1130902</v>
      </c>
      <c r="B499" s="100" t="s">
        <v>304</v>
      </c>
      <c r="C499" s="102">
        <f>INDEX(STUDENT!$A:$A,MATCH(B499,STUDENT!$B:$B,0))</f>
        <v>11309</v>
      </c>
      <c r="D499" s="101">
        <v>1</v>
      </c>
      <c r="E499" s="101">
        <v>2</v>
      </c>
      <c r="F499" s="101">
        <v>1</v>
      </c>
      <c r="G499" s="101" t="str">
        <f t="shared" si="28"/>
        <v>SPEECH_DESC_1130902</v>
      </c>
      <c r="H499" s="101" t="str">
        <f t="shared" si="29"/>
        <v>SPEECH_AUDIO_1130902</v>
      </c>
      <c r="I499" s="118" t="str">
        <f t="shared" si="30"/>
        <v>일상</v>
      </c>
      <c r="J499" s="118" t="str">
        <f t="shared" si="31"/>
        <v>로비 방문 1</v>
      </c>
    </row>
    <row r="500" spans="1:10" ht="13.8" customHeight="1">
      <c r="A500" s="101">
        <f>C500*ID규칙_대사_그룹_단위+COUNTIF($C$4:C500,C500)</f>
        <v>1130903</v>
      </c>
      <c r="B500" s="100" t="s">
        <v>304</v>
      </c>
      <c r="C500" s="102">
        <f>INDEX(STUDENT!$A:$A,MATCH(B500,STUDENT!$B:$B,0))</f>
        <v>11309</v>
      </c>
      <c r="D500" s="101">
        <v>1</v>
      </c>
      <c r="E500" s="101">
        <v>3</v>
      </c>
      <c r="F500" s="101">
        <v>1</v>
      </c>
      <c r="G500" s="101" t="str">
        <f t="shared" si="28"/>
        <v>SPEECH_DESC_1130903</v>
      </c>
      <c r="H500" s="101" t="str">
        <f t="shared" si="29"/>
        <v>SPEECH_AUDIO_1130903</v>
      </c>
      <c r="I500" s="118" t="str">
        <f t="shared" si="30"/>
        <v>일상</v>
      </c>
      <c r="J500" s="118" t="str">
        <f t="shared" si="31"/>
        <v>잡담 1</v>
      </c>
    </row>
    <row r="501" spans="1:10" ht="13.8" customHeight="1">
      <c r="A501" s="101">
        <f>C501*ID규칙_대사_그룹_단위+COUNTIF($C$4:C501,C501)</f>
        <v>1130904</v>
      </c>
      <c r="B501" s="100" t="s">
        <v>304</v>
      </c>
      <c r="C501" s="102">
        <f>INDEX(STUDENT!$A:$A,MATCH(B501,STUDENT!$B:$B,0))</f>
        <v>11309</v>
      </c>
      <c r="D501" s="101">
        <v>1</v>
      </c>
      <c r="E501" s="101">
        <v>3</v>
      </c>
      <c r="F501" s="101">
        <v>2</v>
      </c>
      <c r="G501" s="101" t="str">
        <f t="shared" si="28"/>
        <v>SPEECH_DESC_1130904</v>
      </c>
      <c r="H501" s="101" t="str">
        <f t="shared" si="29"/>
        <v>SPEECH_AUDIO_1130904</v>
      </c>
      <c r="I501" s="118" t="str">
        <f t="shared" si="30"/>
        <v>일상</v>
      </c>
      <c r="J501" s="118" t="str">
        <f t="shared" si="31"/>
        <v>잡담 2</v>
      </c>
    </row>
    <row r="502" spans="1:10" ht="13.8" customHeight="1">
      <c r="A502" s="101">
        <f>C502*ID규칙_대사_그룹_단위+COUNTIF($C$4:C502,C502)</f>
        <v>1130905</v>
      </c>
      <c r="B502" s="100" t="s">
        <v>304</v>
      </c>
      <c r="C502" s="102">
        <f>INDEX(STUDENT!$A:$A,MATCH(B502,STUDENT!$B:$B,0))</f>
        <v>11309</v>
      </c>
      <c r="D502" s="101">
        <v>1</v>
      </c>
      <c r="E502" s="101">
        <v>3</v>
      </c>
      <c r="F502" s="101">
        <v>3</v>
      </c>
      <c r="G502" s="101" t="str">
        <f t="shared" si="28"/>
        <v>SPEECH_DESC_1130905</v>
      </c>
      <c r="H502" s="101" t="str">
        <f t="shared" si="29"/>
        <v>SPEECH_AUDIO_1130905</v>
      </c>
      <c r="I502" s="118" t="str">
        <f t="shared" si="30"/>
        <v>일상</v>
      </c>
      <c r="J502" s="118" t="str">
        <f t="shared" si="31"/>
        <v>잡담 3</v>
      </c>
    </row>
    <row r="503" spans="1:10" ht="13.8" customHeight="1">
      <c r="A503" s="101">
        <f>C503*ID규칙_대사_그룹_단위+COUNTIF($C$4:C503,C503)</f>
        <v>1130906</v>
      </c>
      <c r="B503" s="100" t="s">
        <v>304</v>
      </c>
      <c r="C503" s="102">
        <f>INDEX(STUDENT!$A:$A,MATCH(B503,STUDENT!$B:$B,0))</f>
        <v>11309</v>
      </c>
      <c r="D503" s="101">
        <v>1</v>
      </c>
      <c r="E503" s="101">
        <v>3</v>
      </c>
      <c r="F503" s="101">
        <v>4</v>
      </c>
      <c r="G503" s="101" t="str">
        <f t="shared" si="28"/>
        <v>SPEECH_DESC_1130906</v>
      </c>
      <c r="H503" s="101" t="str">
        <f t="shared" si="29"/>
        <v>SPEECH_AUDIO_1130906</v>
      </c>
      <c r="I503" s="118" t="str">
        <f t="shared" si="30"/>
        <v>일상</v>
      </c>
      <c r="J503" s="118" t="str">
        <f t="shared" si="31"/>
        <v>잡담 4</v>
      </c>
    </row>
    <row r="504" spans="1:10" ht="13.8" customHeight="1">
      <c r="A504" s="101">
        <f>C504*ID규칙_대사_그룹_단위+COUNTIF($C$4:C504,C504)</f>
        <v>1130907</v>
      </c>
      <c r="B504" s="100" t="s">
        <v>304</v>
      </c>
      <c r="C504" s="102">
        <f>INDEX(STUDENT!$A:$A,MATCH(B504,STUDENT!$B:$B,0))</f>
        <v>11309</v>
      </c>
      <c r="D504" s="101">
        <v>1</v>
      </c>
      <c r="E504" s="101">
        <v>3</v>
      </c>
      <c r="F504" s="101">
        <v>5</v>
      </c>
      <c r="G504" s="101" t="str">
        <f t="shared" si="28"/>
        <v>SPEECH_DESC_1130907</v>
      </c>
      <c r="H504" s="101" t="str">
        <f t="shared" si="29"/>
        <v>SPEECH_AUDIO_1130907</v>
      </c>
      <c r="I504" s="118" t="str">
        <f t="shared" si="30"/>
        <v>일상</v>
      </c>
      <c r="J504" s="118" t="str">
        <f t="shared" si="31"/>
        <v>잡담 5</v>
      </c>
    </row>
    <row r="505" spans="1:10" ht="13.8" customHeight="1">
      <c r="A505" s="101">
        <f>C505*ID규칙_대사_그룹_단위+COUNTIF($C$4:C505,C505)</f>
        <v>1130908</v>
      </c>
      <c r="B505" s="100" t="s">
        <v>304</v>
      </c>
      <c r="C505" s="102">
        <f>INDEX(STUDENT!$A:$A,MATCH(B505,STUDENT!$B:$B,0))</f>
        <v>11309</v>
      </c>
      <c r="D505" s="101">
        <v>2</v>
      </c>
      <c r="E505" s="101">
        <v>4</v>
      </c>
      <c r="F505" s="101">
        <v>1</v>
      </c>
      <c r="G505" s="101" t="str">
        <f t="shared" si="28"/>
        <v>SPEECH_DESC_1130908</v>
      </c>
      <c r="H505" s="101" t="str">
        <f t="shared" si="29"/>
        <v>SPEECH_AUDIO_1130908</v>
      </c>
      <c r="I505" s="118" t="str">
        <f t="shared" si="30"/>
        <v>배치</v>
      </c>
      <c r="J505" s="118" t="str">
        <f t="shared" si="31"/>
        <v>편성 1</v>
      </c>
    </row>
    <row r="506" spans="1:10" ht="13.8" customHeight="1">
      <c r="A506" s="101">
        <f>C506*ID규칙_대사_그룹_단위+COUNTIF($C$4:C506,C506)</f>
        <v>1130909</v>
      </c>
      <c r="B506" s="100" t="s">
        <v>304</v>
      </c>
      <c r="C506" s="102">
        <f>INDEX(STUDENT!$A:$A,MATCH(B506,STUDENT!$B:$B,0))</f>
        <v>11309</v>
      </c>
      <c r="D506" s="101">
        <v>2</v>
      </c>
      <c r="E506" s="101">
        <v>4</v>
      </c>
      <c r="F506" s="101">
        <v>2</v>
      </c>
      <c r="G506" s="101" t="str">
        <f t="shared" si="28"/>
        <v>SPEECH_DESC_1130909</v>
      </c>
      <c r="H506" s="101" t="str">
        <f t="shared" si="29"/>
        <v>SPEECH_AUDIO_1130909</v>
      </c>
      <c r="I506" s="118" t="str">
        <f t="shared" si="30"/>
        <v>배치</v>
      </c>
      <c r="J506" s="118" t="str">
        <f t="shared" si="31"/>
        <v>편성 2</v>
      </c>
    </row>
    <row r="507" spans="1:10" ht="13.8" customHeight="1">
      <c r="A507" s="101">
        <f>C507*ID규칙_대사_그룹_단위+COUNTIF($C$4:C507,C507)</f>
        <v>1130910</v>
      </c>
      <c r="B507" s="100" t="s">
        <v>304</v>
      </c>
      <c r="C507" s="102">
        <f>INDEX(STUDENT!$A:$A,MATCH(B507,STUDENT!$B:$B,0))</f>
        <v>11309</v>
      </c>
      <c r="D507" s="101">
        <v>2</v>
      </c>
      <c r="E507" s="101">
        <v>4</v>
      </c>
      <c r="F507" s="101">
        <v>3</v>
      </c>
      <c r="G507" s="101" t="str">
        <f t="shared" si="28"/>
        <v>SPEECH_DESC_1130910</v>
      </c>
      <c r="H507" s="101" t="str">
        <f t="shared" si="29"/>
        <v>SPEECH_AUDIO_1130910</v>
      </c>
      <c r="I507" s="118" t="str">
        <f t="shared" si="30"/>
        <v>배치</v>
      </c>
      <c r="J507" s="118" t="str">
        <f t="shared" si="31"/>
        <v>편성 3</v>
      </c>
    </row>
    <row r="508" spans="1:10" ht="13.8" customHeight="1">
      <c r="A508" s="101">
        <f>C508*ID규칙_대사_그룹_단위+COUNTIF($C$4:C508,C508)</f>
        <v>1130911</v>
      </c>
      <c r="B508" s="100" t="s">
        <v>304</v>
      </c>
      <c r="C508" s="102">
        <f>INDEX(STUDENT!$A:$A,MATCH(B508,STUDENT!$B:$B,0))</f>
        <v>11309</v>
      </c>
      <c r="D508" s="101">
        <v>2</v>
      </c>
      <c r="E508" s="101">
        <v>5</v>
      </c>
      <c r="F508" s="101">
        <v>1</v>
      </c>
      <c r="G508" s="101" t="str">
        <f t="shared" si="28"/>
        <v>SPEECH_DESC_1130911</v>
      </c>
      <c r="H508" s="101" t="str">
        <f t="shared" si="29"/>
        <v>SPEECH_AUDIO_1130911</v>
      </c>
      <c r="I508" s="118" t="str">
        <f t="shared" si="30"/>
        <v>배치</v>
      </c>
      <c r="J508" s="118" t="str">
        <f t="shared" si="31"/>
        <v>출격 1</v>
      </c>
    </row>
    <row r="509" spans="1:10" ht="13.8" customHeight="1">
      <c r="A509" s="101">
        <f>C509*ID규칙_대사_그룹_단위+COUNTIF($C$4:C509,C509)</f>
        <v>1130912</v>
      </c>
      <c r="B509" s="100" t="s">
        <v>304</v>
      </c>
      <c r="C509" s="102">
        <f>INDEX(STUDENT!$A:$A,MATCH(B509,STUDENT!$B:$B,0))</f>
        <v>11309</v>
      </c>
      <c r="D509" s="101">
        <v>2</v>
      </c>
      <c r="E509" s="101">
        <v>5</v>
      </c>
      <c r="F509" s="101">
        <v>2</v>
      </c>
      <c r="G509" s="101" t="str">
        <f t="shared" si="28"/>
        <v>SPEECH_DESC_1130912</v>
      </c>
      <c r="H509" s="101" t="str">
        <f t="shared" si="29"/>
        <v>SPEECH_AUDIO_1130912</v>
      </c>
      <c r="I509" s="118" t="str">
        <f t="shared" si="30"/>
        <v>배치</v>
      </c>
      <c r="J509" s="118" t="str">
        <f t="shared" si="31"/>
        <v>출격 2</v>
      </c>
    </row>
    <row r="510" spans="1:10" ht="13.8" customHeight="1">
      <c r="A510" s="101">
        <f>C510*ID규칙_대사_그룹_단위+COUNTIF($C$4:C510,C510)</f>
        <v>1130913</v>
      </c>
      <c r="B510" s="100" t="s">
        <v>304</v>
      </c>
      <c r="C510" s="102">
        <f>INDEX(STUDENT!$A:$A,MATCH(B510,STUDENT!$B:$B,0))</f>
        <v>11309</v>
      </c>
      <c r="D510" s="101">
        <v>3</v>
      </c>
      <c r="E510" s="101">
        <v>6</v>
      </c>
      <c r="F510" s="101">
        <v>1</v>
      </c>
      <c r="G510" s="101" t="str">
        <f t="shared" si="28"/>
        <v>SPEECH_DESC_1130913</v>
      </c>
      <c r="H510" s="101" t="str">
        <f t="shared" si="29"/>
        <v>SPEECH_AUDIO_1130913</v>
      </c>
      <c r="I510" s="118" t="str">
        <f t="shared" si="30"/>
        <v>전투</v>
      </c>
      <c r="J510" s="118" t="str">
        <f t="shared" si="31"/>
        <v>전투개시 1</v>
      </c>
    </row>
    <row r="511" spans="1:10" ht="13.8" customHeight="1">
      <c r="A511" s="101">
        <f>C511*ID규칙_대사_그룹_단위+COUNTIF($C$4:C511,C511)</f>
        <v>1130914</v>
      </c>
      <c r="B511" s="100" t="s">
        <v>304</v>
      </c>
      <c r="C511" s="102">
        <f>INDEX(STUDENT!$A:$A,MATCH(B511,STUDENT!$B:$B,0))</f>
        <v>11309</v>
      </c>
      <c r="D511" s="101">
        <v>3</v>
      </c>
      <c r="E511" s="101">
        <v>6</v>
      </c>
      <c r="F511" s="101">
        <v>2</v>
      </c>
      <c r="G511" s="101" t="str">
        <f t="shared" si="28"/>
        <v>SPEECH_DESC_1130914</v>
      </c>
      <c r="H511" s="101" t="str">
        <f t="shared" si="29"/>
        <v>SPEECH_AUDIO_1130914</v>
      </c>
      <c r="I511" s="118" t="str">
        <f t="shared" si="30"/>
        <v>전투</v>
      </c>
      <c r="J511" s="118" t="str">
        <f t="shared" si="31"/>
        <v>전투개시 2</v>
      </c>
    </row>
    <row r="512" spans="1:10" ht="13.8" customHeight="1">
      <c r="A512" s="101">
        <f>C512*ID규칙_대사_그룹_단위+COUNTIF($C$4:C512,C512)</f>
        <v>1130915</v>
      </c>
      <c r="B512" s="100" t="s">
        <v>304</v>
      </c>
      <c r="C512" s="102">
        <f>INDEX(STUDENT!$A:$A,MATCH(B512,STUDENT!$B:$B,0))</f>
        <v>11309</v>
      </c>
      <c r="D512" s="101">
        <v>3</v>
      </c>
      <c r="E512" s="101">
        <v>7</v>
      </c>
      <c r="F512" s="101">
        <v>0</v>
      </c>
      <c r="G512" s="101" t="str">
        <f t="shared" si="28"/>
        <v>SPEECH_DESC_1130915</v>
      </c>
      <c r="H512" s="101" t="str">
        <f t="shared" si="29"/>
        <v>SPEECH_AUDIO_1130915</v>
      </c>
      <c r="I512" s="118" t="str">
        <f t="shared" si="30"/>
        <v>전투</v>
      </c>
      <c r="J512" s="118" t="str">
        <f t="shared" si="31"/>
        <v>이동</v>
      </c>
    </row>
    <row r="513" spans="1:10" ht="13.8" customHeight="1">
      <c r="A513" s="101">
        <f>C513*ID규칙_대사_그룹_단위+COUNTIF($C$4:C513,C513)</f>
        <v>1130916</v>
      </c>
      <c r="B513" s="100" t="s">
        <v>304</v>
      </c>
      <c r="C513" s="102">
        <f>INDEX(STUDENT!$A:$A,MATCH(B513,STUDENT!$B:$B,0))</f>
        <v>11309</v>
      </c>
      <c r="D513" s="101">
        <v>3</v>
      </c>
      <c r="E513" s="101">
        <v>8</v>
      </c>
      <c r="F513" s="101">
        <v>1</v>
      </c>
      <c r="G513" s="101" t="str">
        <f t="shared" si="28"/>
        <v>SPEECH_DESC_1130916</v>
      </c>
      <c r="H513" s="101" t="str">
        <f t="shared" si="29"/>
        <v>SPEECH_AUDIO_1130916</v>
      </c>
      <c r="I513" s="118" t="str">
        <f t="shared" si="30"/>
        <v>전투</v>
      </c>
      <c r="J513" s="118" t="str">
        <f t="shared" si="31"/>
        <v>에이리어 이동 1</v>
      </c>
    </row>
    <row r="514" spans="1:10" ht="13.8" customHeight="1">
      <c r="A514" s="101">
        <f>C514*ID규칙_대사_그룹_단위+COUNTIF($C$4:C514,C514)</f>
        <v>1130917</v>
      </c>
      <c r="B514" s="100" t="s">
        <v>304</v>
      </c>
      <c r="C514" s="102">
        <f>INDEX(STUDENT!$A:$A,MATCH(B514,STUDENT!$B:$B,0))</f>
        <v>11309</v>
      </c>
      <c r="D514" s="101">
        <v>3</v>
      </c>
      <c r="E514" s="101">
        <v>8</v>
      </c>
      <c r="F514" s="101">
        <v>2</v>
      </c>
      <c r="G514" s="101" t="str">
        <f t="shared" si="28"/>
        <v>SPEECH_DESC_1130917</v>
      </c>
      <c r="H514" s="101" t="str">
        <f t="shared" si="29"/>
        <v>SPEECH_AUDIO_1130917</v>
      </c>
      <c r="I514" s="118" t="str">
        <f t="shared" si="30"/>
        <v>전투</v>
      </c>
      <c r="J514" s="118" t="str">
        <f t="shared" si="31"/>
        <v>에이리어 이동 2</v>
      </c>
    </row>
    <row r="515" spans="1:10" ht="13.8" customHeight="1">
      <c r="A515" s="101">
        <f>C515*ID규칙_대사_그룹_단위+COUNTIF($C$4:C515,C515)</f>
        <v>1130918</v>
      </c>
      <c r="B515" s="100" t="s">
        <v>304</v>
      </c>
      <c r="C515" s="102">
        <f>INDEX(STUDENT!$A:$A,MATCH(B515,STUDENT!$B:$B,0))</f>
        <v>11309</v>
      </c>
      <c r="D515" s="101">
        <v>3</v>
      </c>
      <c r="E515" s="101">
        <v>9</v>
      </c>
      <c r="F515" s="101">
        <v>0</v>
      </c>
      <c r="G515" s="101" t="str">
        <f t="shared" si="28"/>
        <v>SPEECH_DESC_1130918</v>
      </c>
      <c r="H515" s="101" t="str">
        <f t="shared" si="29"/>
        <v>SPEECH_AUDIO_1130918</v>
      </c>
      <c r="I515" s="118" t="str">
        <f t="shared" si="30"/>
        <v>전투</v>
      </c>
      <c r="J515" s="118" t="str">
        <f t="shared" si="31"/>
        <v>엄폐</v>
      </c>
    </row>
    <row r="516" spans="1:10" ht="13.8" customHeight="1">
      <c r="A516" s="101">
        <f>C516*ID규칙_대사_그룹_단위+COUNTIF($C$4:C516,C516)</f>
        <v>1130919</v>
      </c>
      <c r="B516" s="100" t="s">
        <v>304</v>
      </c>
      <c r="C516" s="102">
        <f>INDEX(STUDENT!$A:$A,MATCH(B516,STUDENT!$B:$B,0))</f>
        <v>11309</v>
      </c>
      <c r="D516" s="101">
        <v>3</v>
      </c>
      <c r="E516" s="101">
        <v>11</v>
      </c>
      <c r="F516" s="101">
        <v>0</v>
      </c>
      <c r="G516" s="101" t="str">
        <f t="shared" ref="G516:G579" si="32">"SPEECH_DESC_"&amp;A516</f>
        <v>SPEECH_DESC_1130919</v>
      </c>
      <c r="H516" s="101" t="str">
        <f t="shared" ref="H516:H579" si="33">"SPEECH_AUDIO_"&amp;A516</f>
        <v>SPEECH_AUDIO_1130919</v>
      </c>
      <c r="I516" s="118" t="str">
        <f t="shared" ref="I516:I579" si="34">VLOOKUP(D516,SPEECH_MAIN_TYPE,2,0)</f>
        <v>전투</v>
      </c>
      <c r="J516" s="118" t="str">
        <f t="shared" ref="J516:J579" si="35">VLOOKUP(E516,SPEECH_SUB_TYPE,2,0)&amp;IF(F516=0,""," "&amp;F516)</f>
        <v>회복</v>
      </c>
    </row>
    <row r="517" spans="1:10" ht="13.8" customHeight="1">
      <c r="A517" s="101">
        <f>C517*ID규칙_대사_그룹_단위+COUNTIF($C$4:C517,C517)</f>
        <v>1130920</v>
      </c>
      <c r="B517" s="100" t="s">
        <v>304</v>
      </c>
      <c r="C517" s="102">
        <f>INDEX(STUDENT!$A:$A,MATCH(B517,STUDENT!$B:$B,0))</f>
        <v>11309</v>
      </c>
      <c r="D517" s="101">
        <v>3</v>
      </c>
      <c r="E517" s="101">
        <v>12</v>
      </c>
      <c r="F517" s="101">
        <v>0</v>
      </c>
      <c r="G517" s="101" t="str">
        <f t="shared" si="32"/>
        <v>SPEECH_DESC_1130920</v>
      </c>
      <c r="H517" s="101" t="str">
        <f t="shared" si="33"/>
        <v>SPEECH_AUDIO_1130920</v>
      </c>
      <c r="I517" s="118" t="str">
        <f t="shared" si="34"/>
        <v>전투</v>
      </c>
      <c r="J517" s="118" t="str">
        <f t="shared" si="35"/>
        <v>버프</v>
      </c>
    </row>
    <row r="518" spans="1:10" ht="13.8" customHeight="1">
      <c r="A518" s="101">
        <f>C518*ID규칙_대사_그룹_단위+COUNTIF($C$4:C518,C518)</f>
        <v>1130921</v>
      </c>
      <c r="B518" s="100" t="s">
        <v>304</v>
      </c>
      <c r="C518" s="102">
        <f>INDEX(STUDENT!$A:$A,MATCH(B518,STUDENT!$B:$B,0))</f>
        <v>11309</v>
      </c>
      <c r="D518" s="101">
        <v>3</v>
      </c>
      <c r="E518" s="101">
        <v>13</v>
      </c>
      <c r="F518" s="101">
        <v>0</v>
      </c>
      <c r="G518" s="101" t="str">
        <f t="shared" si="32"/>
        <v>SPEECH_DESC_1130921</v>
      </c>
      <c r="H518" s="101" t="str">
        <f t="shared" si="33"/>
        <v>SPEECH_AUDIO_1130921</v>
      </c>
      <c r="I518" s="118" t="str">
        <f t="shared" si="34"/>
        <v>전투</v>
      </c>
      <c r="J518" s="118" t="str">
        <f t="shared" si="35"/>
        <v>기본 스킬</v>
      </c>
    </row>
    <row r="519" spans="1:10" ht="13.8" customHeight="1">
      <c r="A519" s="101">
        <f>C519*ID규칙_대사_그룹_단위+COUNTIF($C$4:C519,C519)</f>
        <v>1130922</v>
      </c>
      <c r="B519" s="100" t="s">
        <v>304</v>
      </c>
      <c r="C519" s="102">
        <f>INDEX(STUDENT!$A:$A,MATCH(B519,STUDENT!$B:$B,0))</f>
        <v>11309</v>
      </c>
      <c r="D519" s="101">
        <v>3</v>
      </c>
      <c r="E519" s="101">
        <v>14</v>
      </c>
      <c r="F519" s="101">
        <v>1</v>
      </c>
      <c r="G519" s="101" t="str">
        <f t="shared" si="32"/>
        <v>SPEECH_DESC_1130922</v>
      </c>
      <c r="H519" s="101" t="str">
        <f t="shared" si="33"/>
        <v>SPEECH_AUDIO_1130922</v>
      </c>
      <c r="I519" s="118" t="str">
        <f t="shared" si="34"/>
        <v>전투</v>
      </c>
      <c r="J519" s="118" t="str">
        <f t="shared" si="35"/>
        <v>EX 스킬 컷인 1</v>
      </c>
    </row>
    <row r="520" spans="1:10" ht="13.8" customHeight="1">
      <c r="A520" s="101">
        <f>C520*ID규칙_대사_그룹_단위+COUNTIF($C$4:C520,C520)</f>
        <v>1130923</v>
      </c>
      <c r="B520" s="100" t="s">
        <v>304</v>
      </c>
      <c r="C520" s="102">
        <f>INDEX(STUDENT!$A:$A,MATCH(B520,STUDENT!$B:$B,0))</f>
        <v>11309</v>
      </c>
      <c r="D520" s="101">
        <v>3</v>
      </c>
      <c r="E520" s="101">
        <v>14</v>
      </c>
      <c r="F520" s="101">
        <v>2</v>
      </c>
      <c r="G520" s="101" t="str">
        <f t="shared" si="32"/>
        <v>SPEECH_DESC_1130923</v>
      </c>
      <c r="H520" s="101" t="str">
        <f t="shared" si="33"/>
        <v>SPEECH_AUDIO_1130923</v>
      </c>
      <c r="I520" s="118" t="str">
        <f t="shared" si="34"/>
        <v>전투</v>
      </c>
      <c r="J520" s="118" t="str">
        <f t="shared" si="35"/>
        <v>EX 스킬 컷인 2</v>
      </c>
    </row>
    <row r="521" spans="1:10" ht="13.8" customHeight="1">
      <c r="A521" s="101">
        <f>C521*ID규칙_대사_그룹_단위+COUNTIF($C$4:C521,C521)</f>
        <v>1130924</v>
      </c>
      <c r="B521" s="100" t="s">
        <v>304</v>
      </c>
      <c r="C521" s="102">
        <f>INDEX(STUDENT!$A:$A,MATCH(B521,STUDENT!$B:$B,0))</f>
        <v>11309</v>
      </c>
      <c r="D521" s="101">
        <v>3</v>
      </c>
      <c r="E521" s="101">
        <v>14</v>
      </c>
      <c r="F521" s="101">
        <v>3</v>
      </c>
      <c r="G521" s="101" t="str">
        <f t="shared" si="32"/>
        <v>SPEECH_DESC_1130924</v>
      </c>
      <c r="H521" s="101" t="str">
        <f t="shared" si="33"/>
        <v>SPEECH_AUDIO_1130924</v>
      </c>
      <c r="I521" s="118" t="str">
        <f t="shared" si="34"/>
        <v>전투</v>
      </c>
      <c r="J521" s="118" t="str">
        <f t="shared" si="35"/>
        <v>EX 스킬 컷인 3</v>
      </c>
    </row>
    <row r="522" spans="1:10" ht="13.8" customHeight="1">
      <c r="A522" s="101">
        <f>C522*ID규칙_대사_그룹_단위+COUNTIF($C$4:C522,C522)</f>
        <v>1130925</v>
      </c>
      <c r="B522" s="100" t="s">
        <v>304</v>
      </c>
      <c r="C522" s="102">
        <f>INDEX(STUDENT!$A:$A,MATCH(B522,STUDENT!$B:$B,0))</f>
        <v>11309</v>
      </c>
      <c r="D522" s="101">
        <v>3</v>
      </c>
      <c r="E522" s="101">
        <v>15</v>
      </c>
      <c r="F522" s="101">
        <v>1</v>
      </c>
      <c r="G522" s="101" t="str">
        <f t="shared" si="32"/>
        <v>SPEECH_DESC_1130925</v>
      </c>
      <c r="H522" s="101" t="str">
        <f t="shared" si="33"/>
        <v>SPEECH_AUDIO_1130925</v>
      </c>
      <c r="I522" s="118" t="str">
        <f t="shared" si="34"/>
        <v>전투</v>
      </c>
      <c r="J522" s="118" t="str">
        <f t="shared" si="35"/>
        <v>EX 스킬 1</v>
      </c>
    </row>
    <row r="523" spans="1:10" ht="13.8" customHeight="1">
      <c r="A523" s="101">
        <f>C523*ID규칙_대사_그룹_단위+COUNTIF($C$4:C523,C523)</f>
        <v>1130926</v>
      </c>
      <c r="B523" s="100" t="s">
        <v>304</v>
      </c>
      <c r="C523" s="102">
        <f>INDEX(STUDENT!$A:$A,MATCH(B523,STUDENT!$B:$B,0))</f>
        <v>11309</v>
      </c>
      <c r="D523" s="101">
        <v>3</v>
      </c>
      <c r="E523" s="101">
        <v>15</v>
      </c>
      <c r="F523" s="101">
        <v>2</v>
      </c>
      <c r="G523" s="101" t="str">
        <f t="shared" si="32"/>
        <v>SPEECH_DESC_1130926</v>
      </c>
      <c r="H523" s="101" t="str">
        <f t="shared" si="33"/>
        <v>SPEECH_AUDIO_1130926</v>
      </c>
      <c r="I523" s="118" t="str">
        <f t="shared" si="34"/>
        <v>전투</v>
      </c>
      <c r="J523" s="118" t="str">
        <f t="shared" si="35"/>
        <v>EX 스킬 2</v>
      </c>
    </row>
    <row r="524" spans="1:10" ht="13.8" customHeight="1">
      <c r="A524" s="101">
        <f>C524*ID규칙_대사_그룹_단위+COUNTIF($C$4:C524,C524)</f>
        <v>1130927</v>
      </c>
      <c r="B524" s="100" t="s">
        <v>304</v>
      </c>
      <c r="C524" s="102">
        <f>INDEX(STUDENT!$A:$A,MATCH(B524,STUDENT!$B:$B,0))</f>
        <v>11309</v>
      </c>
      <c r="D524" s="101">
        <v>3</v>
      </c>
      <c r="E524" s="101">
        <v>15</v>
      </c>
      <c r="F524" s="101">
        <v>3</v>
      </c>
      <c r="G524" s="101" t="str">
        <f t="shared" si="32"/>
        <v>SPEECH_DESC_1130927</v>
      </c>
      <c r="H524" s="101" t="str">
        <f t="shared" si="33"/>
        <v>SPEECH_AUDIO_1130927</v>
      </c>
      <c r="I524" s="118" t="str">
        <f t="shared" si="34"/>
        <v>전투</v>
      </c>
      <c r="J524" s="118" t="str">
        <f t="shared" si="35"/>
        <v>EX 스킬 3</v>
      </c>
    </row>
    <row r="525" spans="1:10" ht="13.8" customHeight="1">
      <c r="A525" s="101">
        <f>C525*ID규칙_대사_그룹_단위+COUNTIF($C$4:C525,C525)</f>
        <v>1130928</v>
      </c>
      <c r="B525" s="100" t="s">
        <v>304</v>
      </c>
      <c r="C525" s="102">
        <f>INDEX(STUDENT!$A:$A,MATCH(B525,STUDENT!$B:$B,0))</f>
        <v>11309</v>
      </c>
      <c r="D525" s="101">
        <v>3</v>
      </c>
      <c r="E525" s="101">
        <v>16</v>
      </c>
      <c r="F525" s="101">
        <v>1</v>
      </c>
      <c r="G525" s="101" t="str">
        <f t="shared" si="32"/>
        <v>SPEECH_DESC_1130928</v>
      </c>
      <c r="H525" s="101" t="str">
        <f t="shared" si="33"/>
        <v>SPEECH_AUDIO_1130928</v>
      </c>
      <c r="I525" s="118" t="str">
        <f t="shared" si="34"/>
        <v>전투</v>
      </c>
      <c r="J525" s="118" t="str">
        <f t="shared" si="35"/>
        <v>승리 1</v>
      </c>
    </row>
    <row r="526" spans="1:10" ht="13.8" customHeight="1">
      <c r="A526" s="101">
        <f>C526*ID규칙_대사_그룹_단위+COUNTIF($C$4:C526,C526)</f>
        <v>1130929</v>
      </c>
      <c r="B526" s="100" t="s">
        <v>304</v>
      </c>
      <c r="C526" s="102">
        <f>INDEX(STUDENT!$A:$A,MATCH(B526,STUDENT!$B:$B,0))</f>
        <v>11309</v>
      </c>
      <c r="D526" s="101">
        <v>3</v>
      </c>
      <c r="E526" s="101">
        <v>16</v>
      </c>
      <c r="F526" s="101">
        <v>2</v>
      </c>
      <c r="G526" s="101" t="str">
        <f t="shared" si="32"/>
        <v>SPEECH_DESC_1130929</v>
      </c>
      <c r="H526" s="101" t="str">
        <f t="shared" si="33"/>
        <v>SPEECH_AUDIO_1130929</v>
      </c>
      <c r="I526" s="118" t="str">
        <f t="shared" si="34"/>
        <v>전투</v>
      </c>
      <c r="J526" s="118" t="str">
        <f t="shared" si="35"/>
        <v>승리 2</v>
      </c>
    </row>
    <row r="527" spans="1:10" ht="13.8" customHeight="1">
      <c r="A527" s="101">
        <f>C527*ID규칙_대사_그룹_단위+COUNTIF($C$4:C527,C527)</f>
        <v>1130930</v>
      </c>
      <c r="B527" s="100" t="s">
        <v>304</v>
      </c>
      <c r="C527" s="102">
        <f>INDEX(STUDENT!$A:$A,MATCH(B527,STUDENT!$B:$B,0))</f>
        <v>11309</v>
      </c>
      <c r="D527" s="101">
        <v>3</v>
      </c>
      <c r="E527" s="101">
        <v>17</v>
      </c>
      <c r="F527" s="101">
        <v>0</v>
      </c>
      <c r="G527" s="101" t="str">
        <f t="shared" si="32"/>
        <v>SPEECH_DESC_1130930</v>
      </c>
      <c r="H527" s="101" t="str">
        <f t="shared" si="33"/>
        <v>SPEECH_AUDIO_1130930</v>
      </c>
      <c r="I527" s="118" t="str">
        <f t="shared" si="34"/>
        <v>전투</v>
      </c>
      <c r="J527" s="118" t="str">
        <f t="shared" si="35"/>
        <v>철수</v>
      </c>
    </row>
    <row r="528" spans="1:10" ht="13.8" customHeight="1">
      <c r="A528" s="101">
        <f>C528*ID규칙_대사_그룹_단위+COUNTIF($C$4:C528,C528)</f>
        <v>1130931</v>
      </c>
      <c r="B528" s="100" t="s">
        <v>304</v>
      </c>
      <c r="C528" s="102">
        <f>INDEX(STUDENT!$A:$A,MATCH(B528,STUDENT!$B:$B,0))</f>
        <v>11309</v>
      </c>
      <c r="D528" s="101">
        <v>4</v>
      </c>
      <c r="E528" s="101">
        <v>18</v>
      </c>
      <c r="F528" s="101">
        <v>1</v>
      </c>
      <c r="G528" s="101" t="str">
        <f t="shared" si="32"/>
        <v>SPEECH_DESC_1130931</v>
      </c>
      <c r="H528" s="101" t="str">
        <f t="shared" si="33"/>
        <v>SPEECH_AUDIO_1130931</v>
      </c>
      <c r="I528" s="118" t="str">
        <f t="shared" si="34"/>
        <v>결과</v>
      </c>
      <c r="J528" s="118" t="str">
        <f t="shared" si="35"/>
        <v>임무 완료 1</v>
      </c>
    </row>
    <row r="529" spans="1:10" ht="13.8" customHeight="1">
      <c r="A529" s="101">
        <f>C529*ID규칙_대사_그룹_단위+COUNTIF($C$4:C529,C529)</f>
        <v>1130932</v>
      </c>
      <c r="B529" s="100" t="s">
        <v>304</v>
      </c>
      <c r="C529" s="102">
        <f>INDEX(STUDENT!$A:$A,MATCH(B529,STUDENT!$B:$B,0))</f>
        <v>11309</v>
      </c>
      <c r="D529" s="101">
        <v>4</v>
      </c>
      <c r="E529" s="101">
        <v>18</v>
      </c>
      <c r="F529" s="101">
        <v>2</v>
      </c>
      <c r="G529" s="101" t="str">
        <f t="shared" si="32"/>
        <v>SPEECH_DESC_1130932</v>
      </c>
      <c r="H529" s="101" t="str">
        <f t="shared" si="33"/>
        <v>SPEECH_AUDIO_1130932</v>
      </c>
      <c r="I529" s="118" t="str">
        <f t="shared" si="34"/>
        <v>결과</v>
      </c>
      <c r="J529" s="118" t="str">
        <f t="shared" si="35"/>
        <v>임무 완료 2</v>
      </c>
    </row>
    <row r="530" spans="1:10" ht="13.8" customHeight="1">
      <c r="A530" s="101">
        <f>C530*ID규칙_대사_그룹_단위+COUNTIF($C$4:C530,C530)</f>
        <v>1130933</v>
      </c>
      <c r="B530" s="100" t="s">
        <v>304</v>
      </c>
      <c r="C530" s="102">
        <f>INDEX(STUDENT!$A:$A,MATCH(B530,STUDENT!$B:$B,0))</f>
        <v>11309</v>
      </c>
      <c r="D530" s="101">
        <v>4</v>
      </c>
      <c r="E530" s="101">
        <v>19</v>
      </c>
      <c r="F530" s="101">
        <v>1</v>
      </c>
      <c r="G530" s="101" t="str">
        <f t="shared" si="32"/>
        <v>SPEECH_DESC_1130933</v>
      </c>
      <c r="H530" s="101" t="str">
        <f t="shared" si="33"/>
        <v>SPEECH_AUDIO_1130933</v>
      </c>
      <c r="I530" s="118" t="str">
        <f t="shared" si="34"/>
        <v>결과</v>
      </c>
      <c r="J530" s="118" t="str">
        <f t="shared" si="35"/>
        <v>임무 실패 1</v>
      </c>
    </row>
    <row r="531" spans="1:10" ht="13.8" customHeight="1">
      <c r="A531" s="101">
        <f>C531*ID규칙_대사_그룹_단위+COUNTIF($C$4:C531,C531)</f>
        <v>1130934</v>
      </c>
      <c r="B531" s="100" t="s">
        <v>304</v>
      </c>
      <c r="C531" s="102">
        <f>INDEX(STUDENT!$A:$A,MATCH(B531,STUDENT!$B:$B,0))</f>
        <v>11309</v>
      </c>
      <c r="D531" s="101">
        <v>4</v>
      </c>
      <c r="E531" s="101">
        <v>19</v>
      </c>
      <c r="F531" s="101">
        <v>2</v>
      </c>
      <c r="G531" s="101" t="str">
        <f t="shared" si="32"/>
        <v>SPEECH_DESC_1130934</v>
      </c>
      <c r="H531" s="101" t="str">
        <f t="shared" si="33"/>
        <v>SPEECH_AUDIO_1130934</v>
      </c>
      <c r="I531" s="118" t="str">
        <f t="shared" si="34"/>
        <v>결과</v>
      </c>
      <c r="J531" s="118" t="str">
        <f t="shared" si="35"/>
        <v>임무 실패 2</v>
      </c>
    </row>
    <row r="532" spans="1:10" ht="13.8" customHeight="1">
      <c r="A532" s="101">
        <f>C532*ID규칙_대사_그룹_단위+COUNTIF($C$4:C532,C532)</f>
        <v>1130935</v>
      </c>
      <c r="B532" s="100" t="s">
        <v>304</v>
      </c>
      <c r="C532" s="102">
        <f>INDEX(STUDENT!$A:$A,MATCH(B532,STUDENT!$B:$B,0))</f>
        <v>11309</v>
      </c>
      <c r="D532" s="101">
        <v>5</v>
      </c>
      <c r="E532" s="101">
        <v>20</v>
      </c>
      <c r="F532" s="101">
        <v>1</v>
      </c>
      <c r="G532" s="101" t="str">
        <f t="shared" si="32"/>
        <v>SPEECH_DESC_1130935</v>
      </c>
      <c r="H532" s="101" t="str">
        <f t="shared" si="33"/>
        <v>SPEECH_AUDIO_1130935</v>
      </c>
      <c r="I532" s="118" t="str">
        <f t="shared" si="34"/>
        <v>기타</v>
      </c>
      <c r="J532" s="118" t="str">
        <f t="shared" si="35"/>
        <v>강화 1</v>
      </c>
    </row>
    <row r="533" spans="1:10" ht="13.8" customHeight="1">
      <c r="A533" s="101">
        <f>C533*ID규칙_대사_그룹_단위+COUNTIF($C$4:C533,C533)</f>
        <v>1130936</v>
      </c>
      <c r="B533" s="100" t="s">
        <v>304</v>
      </c>
      <c r="C533" s="102">
        <f>INDEX(STUDENT!$A:$A,MATCH(B533,STUDENT!$B:$B,0))</f>
        <v>11309</v>
      </c>
      <c r="D533" s="101">
        <v>5</v>
      </c>
      <c r="E533" s="101">
        <v>20</v>
      </c>
      <c r="F533" s="101">
        <v>2</v>
      </c>
      <c r="G533" s="101" t="str">
        <f t="shared" si="32"/>
        <v>SPEECH_DESC_1130936</v>
      </c>
      <c r="H533" s="101" t="str">
        <f t="shared" si="33"/>
        <v>SPEECH_AUDIO_1130936</v>
      </c>
      <c r="I533" s="118" t="str">
        <f t="shared" si="34"/>
        <v>기타</v>
      </c>
      <c r="J533" s="118" t="str">
        <f t="shared" si="35"/>
        <v>강화 2</v>
      </c>
    </row>
    <row r="534" spans="1:10" ht="13.8" customHeight="1">
      <c r="A534" s="101">
        <f>C534*ID규칙_대사_그룹_단위+COUNTIF($C$4:C534,C534)</f>
        <v>1130937</v>
      </c>
      <c r="B534" s="100" t="s">
        <v>304</v>
      </c>
      <c r="C534" s="102">
        <f>INDEX(STUDENT!$A:$A,MATCH(B534,STUDENT!$B:$B,0))</f>
        <v>11309</v>
      </c>
      <c r="D534" s="101">
        <v>5</v>
      </c>
      <c r="E534" s="101">
        <v>20</v>
      </c>
      <c r="F534" s="101">
        <v>3</v>
      </c>
      <c r="G534" s="101" t="str">
        <f t="shared" si="32"/>
        <v>SPEECH_DESC_1130937</v>
      </c>
      <c r="H534" s="101" t="str">
        <f t="shared" si="33"/>
        <v>SPEECH_AUDIO_1130937</v>
      </c>
      <c r="I534" s="118" t="str">
        <f t="shared" si="34"/>
        <v>기타</v>
      </c>
      <c r="J534" s="118" t="str">
        <f t="shared" si="35"/>
        <v>강화 3</v>
      </c>
    </row>
    <row r="535" spans="1:10" ht="13.8" customHeight="1">
      <c r="A535" s="101">
        <f>C535*ID규칙_대사_그룹_단위+COUNTIF($C$4:C535,C535)</f>
        <v>1130938</v>
      </c>
      <c r="B535" s="100" t="s">
        <v>304</v>
      </c>
      <c r="C535" s="102">
        <f>INDEX(STUDENT!$A:$A,MATCH(B535,STUDENT!$B:$B,0))</f>
        <v>11309</v>
      </c>
      <c r="D535" s="101">
        <v>5</v>
      </c>
      <c r="E535" s="101">
        <v>20</v>
      </c>
      <c r="F535" s="101">
        <v>4</v>
      </c>
      <c r="G535" s="101" t="str">
        <f t="shared" si="32"/>
        <v>SPEECH_DESC_1130938</v>
      </c>
      <c r="H535" s="101" t="str">
        <f t="shared" si="33"/>
        <v>SPEECH_AUDIO_1130938</v>
      </c>
      <c r="I535" s="118" t="str">
        <f t="shared" si="34"/>
        <v>기타</v>
      </c>
      <c r="J535" s="118" t="str">
        <f t="shared" si="35"/>
        <v>강화 4</v>
      </c>
    </row>
    <row r="536" spans="1:10" ht="13.8" customHeight="1">
      <c r="A536" s="101">
        <f>C536*ID규칙_대사_그룹_단위+COUNTIF($C$4:C536,C536)</f>
        <v>1130939</v>
      </c>
      <c r="B536" s="100" t="s">
        <v>304</v>
      </c>
      <c r="C536" s="102">
        <f>INDEX(STUDENT!$A:$A,MATCH(B536,STUDENT!$B:$B,0))</f>
        <v>11309</v>
      </c>
      <c r="D536" s="101">
        <v>5</v>
      </c>
      <c r="E536" s="101">
        <v>21</v>
      </c>
      <c r="F536" s="101">
        <v>0</v>
      </c>
      <c r="G536" s="101" t="str">
        <f t="shared" si="32"/>
        <v>SPEECH_DESC_1130939</v>
      </c>
      <c r="H536" s="101" t="str">
        <f t="shared" si="33"/>
        <v>SPEECH_AUDIO_1130939</v>
      </c>
      <c r="I536" s="118" t="str">
        <f t="shared" si="34"/>
        <v>기타</v>
      </c>
      <c r="J536" s="118" t="str">
        <f t="shared" si="35"/>
        <v>고유무기 장착</v>
      </c>
    </row>
    <row r="537" spans="1:10" ht="13.8" customHeight="1">
      <c r="A537" s="101">
        <f>C537*ID규칙_대사_그룹_단위+COUNTIF($C$4:C537,C537)</f>
        <v>1130940</v>
      </c>
      <c r="B537" s="100" t="s">
        <v>304</v>
      </c>
      <c r="C537" s="102">
        <f>INDEX(STUDENT!$A:$A,MATCH(B537,STUDENT!$B:$B,0))</f>
        <v>11309</v>
      </c>
      <c r="D537" s="101">
        <v>5</v>
      </c>
      <c r="E537" s="101">
        <v>22</v>
      </c>
      <c r="F537" s="101">
        <v>1</v>
      </c>
      <c r="G537" s="101" t="str">
        <f t="shared" si="32"/>
        <v>SPEECH_DESC_1130940</v>
      </c>
      <c r="H537" s="101" t="str">
        <f t="shared" si="33"/>
        <v>SPEECH_AUDIO_1130940</v>
      </c>
      <c r="I537" s="118" t="str">
        <f t="shared" si="34"/>
        <v>기타</v>
      </c>
      <c r="J537" s="118" t="str">
        <f t="shared" si="35"/>
        <v>카페 1</v>
      </c>
    </row>
    <row r="538" spans="1:10" ht="13.8" customHeight="1">
      <c r="A538" s="101">
        <f>C538*ID규칙_대사_그룹_단위+COUNTIF($C$4:C538,C538)</f>
        <v>1130941</v>
      </c>
      <c r="B538" s="100" t="s">
        <v>304</v>
      </c>
      <c r="C538" s="102">
        <f>INDEX(STUDENT!$A:$A,MATCH(B538,STUDENT!$B:$B,0))</f>
        <v>11309</v>
      </c>
      <c r="D538" s="101">
        <v>5</v>
      </c>
      <c r="E538" s="101">
        <v>22</v>
      </c>
      <c r="F538" s="101">
        <v>2</v>
      </c>
      <c r="G538" s="101" t="str">
        <f t="shared" si="32"/>
        <v>SPEECH_DESC_1130941</v>
      </c>
      <c r="H538" s="101" t="str">
        <f t="shared" si="33"/>
        <v>SPEECH_AUDIO_1130941</v>
      </c>
      <c r="I538" s="118" t="str">
        <f t="shared" si="34"/>
        <v>기타</v>
      </c>
      <c r="J538" s="118" t="str">
        <f t="shared" si="35"/>
        <v>카페 2</v>
      </c>
    </row>
    <row r="539" spans="1:10" ht="13.8" customHeight="1">
      <c r="A539" s="101">
        <f>C539*ID규칙_대사_그룹_단위+COUNTIF($C$4:C539,C539)</f>
        <v>1130942</v>
      </c>
      <c r="B539" s="100" t="s">
        <v>304</v>
      </c>
      <c r="C539" s="102">
        <f>INDEX(STUDENT!$A:$A,MATCH(B539,STUDENT!$B:$B,0))</f>
        <v>11309</v>
      </c>
      <c r="D539" s="101">
        <v>5</v>
      </c>
      <c r="E539" s="101">
        <v>22</v>
      </c>
      <c r="F539" s="101">
        <v>3</v>
      </c>
      <c r="G539" s="101" t="str">
        <f t="shared" si="32"/>
        <v>SPEECH_DESC_1130942</v>
      </c>
      <c r="H539" s="101" t="str">
        <f t="shared" si="33"/>
        <v>SPEECH_AUDIO_1130942</v>
      </c>
      <c r="I539" s="118" t="str">
        <f t="shared" si="34"/>
        <v>기타</v>
      </c>
      <c r="J539" s="118" t="str">
        <f t="shared" si="35"/>
        <v>카페 3</v>
      </c>
    </row>
    <row r="540" spans="1:10" ht="13.8" customHeight="1">
      <c r="A540" s="101">
        <f>C540*ID규칙_대사_그룹_단위+COUNTIF($C$4:C540,C540)</f>
        <v>1130943</v>
      </c>
      <c r="B540" s="100" t="s">
        <v>304</v>
      </c>
      <c r="C540" s="102">
        <f>INDEX(STUDENT!$A:$A,MATCH(B540,STUDENT!$B:$B,0))</f>
        <v>11309</v>
      </c>
      <c r="D540" s="101">
        <v>5</v>
      </c>
      <c r="E540" s="101">
        <v>22</v>
      </c>
      <c r="F540" s="101">
        <v>4</v>
      </c>
      <c r="G540" s="101" t="str">
        <f t="shared" si="32"/>
        <v>SPEECH_DESC_1130943</v>
      </c>
      <c r="H540" s="101" t="str">
        <f t="shared" si="33"/>
        <v>SPEECH_AUDIO_1130943</v>
      </c>
      <c r="I540" s="118" t="str">
        <f t="shared" si="34"/>
        <v>기타</v>
      </c>
      <c r="J540" s="118" t="str">
        <f t="shared" si="35"/>
        <v>카페 4</v>
      </c>
    </row>
    <row r="541" spans="1:10" ht="13.8" customHeight="1">
      <c r="A541" s="101">
        <f>C541*ID규칙_대사_그룹_단위+COUNTIF($C$4:C541,C541)</f>
        <v>1130944</v>
      </c>
      <c r="B541" s="100" t="s">
        <v>304</v>
      </c>
      <c r="C541" s="102">
        <f>INDEX(STUDENT!$A:$A,MATCH(B541,STUDENT!$B:$B,0))</f>
        <v>11309</v>
      </c>
      <c r="D541" s="101">
        <v>5</v>
      </c>
      <c r="E541" s="101">
        <v>22</v>
      </c>
      <c r="F541" s="101">
        <v>5</v>
      </c>
      <c r="G541" s="101" t="str">
        <f t="shared" si="32"/>
        <v>SPEECH_DESC_1130944</v>
      </c>
      <c r="H541" s="101" t="str">
        <f t="shared" si="33"/>
        <v>SPEECH_AUDIO_1130944</v>
      </c>
      <c r="I541" s="118" t="str">
        <f t="shared" si="34"/>
        <v>기타</v>
      </c>
      <c r="J541" s="118" t="str">
        <f t="shared" si="35"/>
        <v>카페 5</v>
      </c>
    </row>
    <row r="542" spans="1:10" ht="13.8" customHeight="1">
      <c r="A542" s="101">
        <f>C542*ID규칙_대사_그룹_단위+COUNTIF($C$4:C542,C542)</f>
        <v>1130945</v>
      </c>
      <c r="B542" s="100" t="s">
        <v>304</v>
      </c>
      <c r="C542" s="102">
        <f>INDEX(STUDENT!$A:$A,MATCH(B542,STUDENT!$B:$B,0))</f>
        <v>11309</v>
      </c>
      <c r="D542" s="101">
        <v>5</v>
      </c>
      <c r="E542" s="101">
        <v>23</v>
      </c>
      <c r="F542" s="101">
        <v>1</v>
      </c>
      <c r="G542" s="101" t="str">
        <f t="shared" si="32"/>
        <v>SPEECH_DESC_1130945</v>
      </c>
      <c r="H542" s="101" t="str">
        <f t="shared" si="33"/>
        <v>SPEECH_AUDIO_1130945</v>
      </c>
      <c r="I542" s="118" t="str">
        <f t="shared" si="34"/>
        <v>기타</v>
      </c>
      <c r="J542" s="118" t="str">
        <f t="shared" si="35"/>
        <v>인연 랭크 업 1</v>
      </c>
    </row>
    <row r="543" spans="1:10" ht="13.8" customHeight="1">
      <c r="A543" s="101">
        <f>C543*ID규칙_대사_그룹_단위+COUNTIF($C$4:C543,C543)</f>
        <v>1130946</v>
      </c>
      <c r="B543" s="100" t="s">
        <v>304</v>
      </c>
      <c r="C543" s="102">
        <f>INDEX(STUDENT!$A:$A,MATCH(B543,STUDENT!$B:$B,0))</f>
        <v>11309</v>
      </c>
      <c r="D543" s="101">
        <v>5</v>
      </c>
      <c r="E543" s="101">
        <v>23</v>
      </c>
      <c r="F543" s="101">
        <v>2</v>
      </c>
      <c r="G543" s="101" t="str">
        <f t="shared" si="32"/>
        <v>SPEECH_DESC_1130946</v>
      </c>
      <c r="H543" s="101" t="str">
        <f t="shared" si="33"/>
        <v>SPEECH_AUDIO_1130946</v>
      </c>
      <c r="I543" s="118" t="str">
        <f t="shared" si="34"/>
        <v>기타</v>
      </c>
      <c r="J543" s="118" t="str">
        <f t="shared" si="35"/>
        <v>인연 랭크 업 2</v>
      </c>
    </row>
    <row r="544" spans="1:10" ht="13.8" customHeight="1">
      <c r="A544" s="101">
        <f>C544*ID규칙_대사_그룹_단위+COUNTIF($C$4:C544,C544)</f>
        <v>1130947</v>
      </c>
      <c r="B544" s="100" t="s">
        <v>304</v>
      </c>
      <c r="C544" s="102">
        <f>INDEX(STUDENT!$A:$A,MATCH(B544,STUDENT!$B:$B,0))</f>
        <v>11309</v>
      </c>
      <c r="D544" s="101">
        <v>5</v>
      </c>
      <c r="E544" s="101">
        <v>23</v>
      </c>
      <c r="F544" s="101">
        <v>3</v>
      </c>
      <c r="G544" s="101" t="str">
        <f t="shared" si="32"/>
        <v>SPEECH_DESC_1130947</v>
      </c>
      <c r="H544" s="101" t="str">
        <f t="shared" si="33"/>
        <v>SPEECH_AUDIO_1130947</v>
      </c>
      <c r="I544" s="118" t="str">
        <f t="shared" si="34"/>
        <v>기타</v>
      </c>
      <c r="J544" s="118" t="str">
        <f t="shared" si="35"/>
        <v>인연 랭크 업 3</v>
      </c>
    </row>
    <row r="545" spans="1:10" ht="13.8" customHeight="1">
      <c r="A545" s="101">
        <f>C545*ID규칙_대사_그룹_단위+COUNTIF($C$4:C545,C545)</f>
        <v>1130948</v>
      </c>
      <c r="B545" s="100" t="s">
        <v>304</v>
      </c>
      <c r="C545" s="102">
        <f>INDEX(STUDENT!$A:$A,MATCH(B545,STUDENT!$B:$B,0))</f>
        <v>11309</v>
      </c>
      <c r="D545" s="101">
        <v>5</v>
      </c>
      <c r="E545" s="101">
        <v>23</v>
      </c>
      <c r="F545" s="101">
        <v>4</v>
      </c>
      <c r="G545" s="101" t="str">
        <f t="shared" si="32"/>
        <v>SPEECH_DESC_1130948</v>
      </c>
      <c r="H545" s="101" t="str">
        <f t="shared" si="33"/>
        <v>SPEECH_AUDIO_1130948</v>
      </c>
      <c r="I545" s="118" t="str">
        <f t="shared" si="34"/>
        <v>기타</v>
      </c>
      <c r="J545" s="118" t="str">
        <f t="shared" si="35"/>
        <v>인연 랭크 업 4</v>
      </c>
    </row>
    <row r="546" spans="1:10" ht="13.8" customHeight="1">
      <c r="A546" s="101">
        <f>C546*ID규칙_대사_그룹_단위+COUNTIF($C$4:C546,C546)</f>
        <v>1130949</v>
      </c>
      <c r="B546" s="100" t="s">
        <v>304</v>
      </c>
      <c r="C546" s="102">
        <f>INDEX(STUDENT!$A:$A,MATCH(B546,STUDENT!$B:$B,0))</f>
        <v>11309</v>
      </c>
      <c r="D546" s="101">
        <v>6</v>
      </c>
      <c r="E546" s="101">
        <v>24</v>
      </c>
      <c r="F546" s="101">
        <v>1</v>
      </c>
      <c r="G546" s="101" t="str">
        <f t="shared" si="32"/>
        <v>SPEECH_DESC_1130949</v>
      </c>
      <c r="H546" s="101" t="str">
        <f t="shared" si="33"/>
        <v>SPEECH_AUDIO_1130949</v>
      </c>
      <c r="I546" s="118" t="str">
        <f t="shared" si="34"/>
        <v>메모리얼</v>
      </c>
      <c r="J546" s="118" t="str">
        <f t="shared" si="35"/>
        <v>메모리얼 로비 1</v>
      </c>
    </row>
    <row r="547" spans="1:10" ht="13.8" customHeight="1">
      <c r="A547" s="101">
        <f>C547*ID규칙_대사_그룹_단위+COUNTIF($C$4:C547,C547)</f>
        <v>1130950</v>
      </c>
      <c r="B547" s="100" t="s">
        <v>304</v>
      </c>
      <c r="C547" s="102">
        <f>INDEX(STUDENT!$A:$A,MATCH(B547,STUDENT!$B:$B,0))</f>
        <v>11309</v>
      </c>
      <c r="D547" s="101">
        <v>6</v>
      </c>
      <c r="E547" s="101">
        <v>24</v>
      </c>
      <c r="F547" s="101">
        <v>2</v>
      </c>
      <c r="G547" s="101" t="str">
        <f t="shared" si="32"/>
        <v>SPEECH_DESC_1130950</v>
      </c>
      <c r="H547" s="101" t="str">
        <f t="shared" si="33"/>
        <v>SPEECH_AUDIO_1130950</v>
      </c>
      <c r="I547" s="118" t="str">
        <f t="shared" si="34"/>
        <v>메모리얼</v>
      </c>
      <c r="J547" s="118" t="str">
        <f t="shared" si="35"/>
        <v>메모리얼 로비 2</v>
      </c>
    </row>
    <row r="548" spans="1:10" ht="13.8" customHeight="1">
      <c r="A548" s="101">
        <f>C548*ID규칙_대사_그룹_단위+COUNTIF($C$4:C548,C548)</f>
        <v>1130951</v>
      </c>
      <c r="B548" s="100" t="s">
        <v>304</v>
      </c>
      <c r="C548" s="102">
        <f>INDEX(STUDENT!$A:$A,MATCH(B548,STUDENT!$B:$B,0))</f>
        <v>11309</v>
      </c>
      <c r="D548" s="101">
        <v>6</v>
      </c>
      <c r="E548" s="101">
        <v>24</v>
      </c>
      <c r="F548" s="101">
        <v>3</v>
      </c>
      <c r="G548" s="101" t="str">
        <f t="shared" si="32"/>
        <v>SPEECH_DESC_1130951</v>
      </c>
      <c r="H548" s="101" t="str">
        <f t="shared" si="33"/>
        <v>SPEECH_AUDIO_1130951</v>
      </c>
      <c r="I548" s="118" t="str">
        <f t="shared" si="34"/>
        <v>메모리얼</v>
      </c>
      <c r="J548" s="118" t="str">
        <f t="shared" si="35"/>
        <v>메모리얼 로비 3</v>
      </c>
    </row>
    <row r="549" spans="1:10" ht="13.8" customHeight="1">
      <c r="A549" s="101">
        <f>C549*ID규칙_대사_그룹_단위+COUNTIF($C$4:C549,C549)</f>
        <v>1130952</v>
      </c>
      <c r="B549" s="100" t="s">
        <v>304</v>
      </c>
      <c r="C549" s="102">
        <f>INDEX(STUDENT!$A:$A,MATCH(B549,STUDENT!$B:$B,0))</f>
        <v>11309</v>
      </c>
      <c r="D549" s="101">
        <v>6</v>
      </c>
      <c r="E549" s="101">
        <v>24</v>
      </c>
      <c r="F549" s="101">
        <v>4</v>
      </c>
      <c r="G549" s="101" t="str">
        <f t="shared" si="32"/>
        <v>SPEECH_DESC_1130952</v>
      </c>
      <c r="H549" s="101" t="str">
        <f t="shared" si="33"/>
        <v>SPEECH_AUDIO_1130952</v>
      </c>
      <c r="I549" s="118" t="str">
        <f t="shared" si="34"/>
        <v>메모리얼</v>
      </c>
      <c r="J549" s="118" t="str">
        <f t="shared" si="35"/>
        <v>메모리얼 로비 4</v>
      </c>
    </row>
    <row r="550" spans="1:10" ht="13.8" customHeight="1">
      <c r="A550" s="101">
        <f>C550*ID규칙_대사_그룹_단위+COUNTIF($C$4:C550,C550)</f>
        <v>1130953</v>
      </c>
      <c r="B550" s="100" t="s">
        <v>304</v>
      </c>
      <c r="C550" s="102">
        <f>INDEX(STUDENT!$A:$A,MATCH(B550,STUDENT!$B:$B,0))</f>
        <v>11309</v>
      </c>
      <c r="D550" s="101">
        <v>7</v>
      </c>
      <c r="E550" s="101">
        <v>25</v>
      </c>
      <c r="F550" s="101">
        <v>0</v>
      </c>
      <c r="G550" s="101" t="str">
        <f t="shared" si="32"/>
        <v>SPEECH_DESC_1130953</v>
      </c>
      <c r="H550" s="101" t="str">
        <f t="shared" si="33"/>
        <v>SPEECH_AUDIO_1130953</v>
      </c>
      <c r="I550" s="118" t="str">
        <f t="shared" si="34"/>
        <v>기념일</v>
      </c>
      <c r="J550" s="118" t="str">
        <f t="shared" si="35"/>
        <v>생일</v>
      </c>
    </row>
    <row r="551" spans="1:10" ht="13.8" customHeight="1">
      <c r="A551" s="101">
        <f>C551*ID규칙_대사_그룹_단위+COUNTIF($C$4:C551,C551)</f>
        <v>1130954</v>
      </c>
      <c r="B551" s="100" t="s">
        <v>304</v>
      </c>
      <c r="C551" s="102">
        <f>INDEX(STUDENT!$A:$A,MATCH(B551,STUDENT!$B:$B,0))</f>
        <v>11309</v>
      </c>
      <c r="D551" s="101">
        <v>7</v>
      </c>
      <c r="E551" s="101">
        <v>26</v>
      </c>
      <c r="F551" s="101">
        <v>0</v>
      </c>
      <c r="G551" s="101" t="str">
        <f t="shared" si="32"/>
        <v>SPEECH_DESC_1130954</v>
      </c>
      <c r="H551" s="101" t="str">
        <f t="shared" si="33"/>
        <v>SPEECH_AUDIO_1130954</v>
      </c>
      <c r="I551" s="118" t="str">
        <f t="shared" si="34"/>
        <v>기념일</v>
      </c>
      <c r="J551" s="118" t="str">
        <f t="shared" si="35"/>
        <v>선생의 생일</v>
      </c>
    </row>
    <row r="552" spans="1:10" ht="13.8" customHeight="1">
      <c r="A552" s="101">
        <f>C552*ID규칙_대사_그룹_단위+COUNTIF($C$4:C552,C552)</f>
        <v>1130955</v>
      </c>
      <c r="B552" s="100" t="s">
        <v>304</v>
      </c>
      <c r="C552" s="102">
        <f>INDEX(STUDENT!$A:$A,MATCH(B552,STUDENT!$B:$B,0))</f>
        <v>11309</v>
      </c>
      <c r="D552" s="101">
        <v>7</v>
      </c>
      <c r="E552" s="101">
        <v>27</v>
      </c>
      <c r="F552" s="101">
        <v>0</v>
      </c>
      <c r="G552" s="101" t="str">
        <f t="shared" si="32"/>
        <v>SPEECH_DESC_1130955</v>
      </c>
      <c r="H552" s="101" t="str">
        <f t="shared" si="33"/>
        <v>SPEECH_AUDIO_1130955</v>
      </c>
      <c r="I552" s="118" t="str">
        <f t="shared" si="34"/>
        <v>기념일</v>
      </c>
      <c r="J552" s="118" t="str">
        <f t="shared" si="35"/>
        <v>할로윈</v>
      </c>
    </row>
    <row r="553" spans="1:10" ht="13.8" customHeight="1">
      <c r="A553" s="101">
        <f>C553*ID규칙_대사_그룹_단위+COUNTIF($C$4:C553,C553)</f>
        <v>1130956</v>
      </c>
      <c r="B553" s="100" t="s">
        <v>304</v>
      </c>
      <c r="C553" s="102">
        <f>INDEX(STUDENT!$A:$A,MATCH(B553,STUDENT!$B:$B,0))</f>
        <v>11309</v>
      </c>
      <c r="D553" s="101">
        <v>7</v>
      </c>
      <c r="E553" s="101">
        <v>28</v>
      </c>
      <c r="F553" s="101">
        <v>0</v>
      </c>
      <c r="G553" s="101" t="str">
        <f t="shared" si="32"/>
        <v>SPEECH_DESC_1130956</v>
      </c>
      <c r="H553" s="101" t="str">
        <f t="shared" si="33"/>
        <v>SPEECH_AUDIO_1130956</v>
      </c>
      <c r="I553" s="118" t="str">
        <f t="shared" si="34"/>
        <v>기념일</v>
      </c>
      <c r="J553" s="118" t="str">
        <f t="shared" si="35"/>
        <v>크리스마스</v>
      </c>
    </row>
    <row r="554" spans="1:10" ht="13.8" customHeight="1">
      <c r="A554" s="101">
        <f>C554*ID규칙_대사_그룹_단위+COUNTIF($C$4:C554,C554)</f>
        <v>1130957</v>
      </c>
      <c r="B554" s="100" t="s">
        <v>304</v>
      </c>
      <c r="C554" s="102">
        <f>INDEX(STUDENT!$A:$A,MATCH(B554,STUDENT!$B:$B,0))</f>
        <v>11309</v>
      </c>
      <c r="D554" s="101">
        <v>7</v>
      </c>
      <c r="E554" s="101">
        <v>29</v>
      </c>
      <c r="F554" s="101">
        <v>0</v>
      </c>
      <c r="G554" s="101" t="str">
        <f t="shared" si="32"/>
        <v>SPEECH_DESC_1130957</v>
      </c>
      <c r="H554" s="101" t="str">
        <f t="shared" si="33"/>
        <v>SPEECH_AUDIO_1130957</v>
      </c>
      <c r="I554" s="118" t="str">
        <f t="shared" si="34"/>
        <v>기념일</v>
      </c>
      <c r="J554" s="118" t="str">
        <f t="shared" si="35"/>
        <v>신년</v>
      </c>
    </row>
    <row r="555" spans="1:10" ht="13.8" customHeight="1">
      <c r="A555" s="101">
        <f>C555*ID규칙_대사_그룹_단위+COUNTIF($C$4:C555,C555)</f>
        <v>2430201</v>
      </c>
      <c r="B555" s="100" t="s">
        <v>306</v>
      </c>
      <c r="C555" s="102">
        <f>INDEX(STUDENT!$A:$A,MATCH(B555,STUDENT!$B:$B,0))</f>
        <v>24302</v>
      </c>
      <c r="D555" s="101">
        <v>1</v>
      </c>
      <c r="E555" s="101">
        <v>1</v>
      </c>
      <c r="F555" s="101">
        <v>0</v>
      </c>
      <c r="G555" s="101" t="str">
        <f t="shared" si="32"/>
        <v>SPEECH_DESC_2430201</v>
      </c>
      <c r="H555" s="101" t="str">
        <f t="shared" si="33"/>
        <v>SPEECH_AUDIO_2430201</v>
      </c>
      <c r="I555" s="118" t="str">
        <f t="shared" si="34"/>
        <v>일상</v>
      </c>
      <c r="J555" s="118" t="str">
        <f t="shared" si="35"/>
        <v>입수</v>
      </c>
    </row>
    <row r="556" spans="1:10" ht="13.8" customHeight="1">
      <c r="A556" s="101">
        <f>C556*ID규칙_대사_그룹_단위+COUNTIF($C$4:C556,C556)</f>
        <v>2430202</v>
      </c>
      <c r="B556" s="100" t="s">
        <v>306</v>
      </c>
      <c r="C556" s="102">
        <f>INDEX(STUDENT!$A:$A,MATCH(B556,STUDENT!$B:$B,0))</f>
        <v>24302</v>
      </c>
      <c r="D556" s="101">
        <v>1</v>
      </c>
      <c r="E556" s="101">
        <v>2</v>
      </c>
      <c r="F556" s="101">
        <v>1</v>
      </c>
      <c r="G556" s="101" t="str">
        <f t="shared" si="32"/>
        <v>SPEECH_DESC_2430202</v>
      </c>
      <c r="H556" s="101" t="str">
        <f t="shared" si="33"/>
        <v>SPEECH_AUDIO_2430202</v>
      </c>
      <c r="I556" s="118" t="str">
        <f t="shared" si="34"/>
        <v>일상</v>
      </c>
      <c r="J556" s="118" t="str">
        <f t="shared" si="35"/>
        <v>로비 방문 1</v>
      </c>
    </row>
    <row r="557" spans="1:10" ht="13.8" customHeight="1">
      <c r="A557" s="101">
        <f>C557*ID규칙_대사_그룹_단위+COUNTIF($C$4:C557,C557)</f>
        <v>2430203</v>
      </c>
      <c r="B557" s="100" t="s">
        <v>306</v>
      </c>
      <c r="C557" s="102">
        <f>INDEX(STUDENT!$A:$A,MATCH(B557,STUDENT!$B:$B,0))</f>
        <v>24302</v>
      </c>
      <c r="D557" s="101">
        <v>1</v>
      </c>
      <c r="E557" s="101">
        <v>2</v>
      </c>
      <c r="F557" s="101">
        <v>2</v>
      </c>
      <c r="G557" s="101" t="str">
        <f t="shared" si="32"/>
        <v>SPEECH_DESC_2430203</v>
      </c>
      <c r="H557" s="101" t="str">
        <f t="shared" si="33"/>
        <v>SPEECH_AUDIO_2430203</v>
      </c>
      <c r="I557" s="118" t="str">
        <f t="shared" si="34"/>
        <v>일상</v>
      </c>
      <c r="J557" s="118" t="str">
        <f t="shared" si="35"/>
        <v>로비 방문 2</v>
      </c>
    </row>
    <row r="558" spans="1:10" ht="13.8" customHeight="1">
      <c r="A558" s="101">
        <f>C558*ID규칙_대사_그룹_단위+COUNTIF($C$4:C558,C558)</f>
        <v>2430204</v>
      </c>
      <c r="B558" s="100" t="s">
        <v>306</v>
      </c>
      <c r="C558" s="102">
        <f>INDEX(STUDENT!$A:$A,MATCH(B558,STUDENT!$B:$B,0))</f>
        <v>24302</v>
      </c>
      <c r="D558" s="101">
        <v>1</v>
      </c>
      <c r="E558" s="101">
        <v>3</v>
      </c>
      <c r="F558" s="101">
        <v>1</v>
      </c>
      <c r="G558" s="101" t="str">
        <f t="shared" si="32"/>
        <v>SPEECH_DESC_2430204</v>
      </c>
      <c r="H558" s="101" t="str">
        <f t="shared" si="33"/>
        <v>SPEECH_AUDIO_2430204</v>
      </c>
      <c r="I558" s="118" t="str">
        <f t="shared" si="34"/>
        <v>일상</v>
      </c>
      <c r="J558" s="118" t="str">
        <f t="shared" si="35"/>
        <v>잡담 1</v>
      </c>
    </row>
    <row r="559" spans="1:10" ht="13.8" customHeight="1">
      <c r="A559" s="101">
        <f>C559*ID규칙_대사_그룹_단위+COUNTIF($C$4:C559,C559)</f>
        <v>2430205</v>
      </c>
      <c r="B559" s="100" t="s">
        <v>306</v>
      </c>
      <c r="C559" s="102">
        <f>INDEX(STUDENT!$A:$A,MATCH(B559,STUDENT!$B:$B,0))</f>
        <v>24302</v>
      </c>
      <c r="D559" s="101">
        <v>1</v>
      </c>
      <c r="E559" s="101">
        <v>3</v>
      </c>
      <c r="F559" s="101">
        <v>2</v>
      </c>
      <c r="G559" s="101" t="str">
        <f t="shared" si="32"/>
        <v>SPEECH_DESC_2430205</v>
      </c>
      <c r="H559" s="101" t="str">
        <f t="shared" si="33"/>
        <v>SPEECH_AUDIO_2430205</v>
      </c>
      <c r="I559" s="118" t="str">
        <f t="shared" si="34"/>
        <v>일상</v>
      </c>
      <c r="J559" s="118" t="str">
        <f t="shared" si="35"/>
        <v>잡담 2</v>
      </c>
    </row>
    <row r="560" spans="1:10" ht="13.8" customHeight="1">
      <c r="A560" s="101">
        <f>C560*ID규칙_대사_그룹_단위+COUNTIF($C$4:C560,C560)</f>
        <v>2430206</v>
      </c>
      <c r="B560" s="100" t="s">
        <v>306</v>
      </c>
      <c r="C560" s="102">
        <f>INDEX(STUDENT!$A:$A,MATCH(B560,STUDENT!$B:$B,0))</f>
        <v>24302</v>
      </c>
      <c r="D560" s="101">
        <v>1</v>
      </c>
      <c r="E560" s="101">
        <v>3</v>
      </c>
      <c r="F560" s="101">
        <v>3</v>
      </c>
      <c r="G560" s="101" t="str">
        <f t="shared" si="32"/>
        <v>SPEECH_DESC_2430206</v>
      </c>
      <c r="H560" s="101" t="str">
        <f t="shared" si="33"/>
        <v>SPEECH_AUDIO_2430206</v>
      </c>
      <c r="I560" s="118" t="str">
        <f t="shared" si="34"/>
        <v>일상</v>
      </c>
      <c r="J560" s="118" t="str">
        <f t="shared" si="35"/>
        <v>잡담 3</v>
      </c>
    </row>
    <row r="561" spans="1:10" ht="13.8" customHeight="1">
      <c r="A561" s="101">
        <f>C561*ID규칙_대사_그룹_단위+COUNTIF($C$4:C561,C561)</f>
        <v>2430207</v>
      </c>
      <c r="B561" s="100" t="s">
        <v>306</v>
      </c>
      <c r="C561" s="102">
        <f>INDEX(STUDENT!$A:$A,MATCH(B561,STUDENT!$B:$B,0))</f>
        <v>24302</v>
      </c>
      <c r="D561" s="101">
        <v>1</v>
      </c>
      <c r="E561" s="101">
        <v>3</v>
      </c>
      <c r="F561" s="101">
        <v>4</v>
      </c>
      <c r="G561" s="101" t="str">
        <f t="shared" si="32"/>
        <v>SPEECH_DESC_2430207</v>
      </c>
      <c r="H561" s="101" t="str">
        <f t="shared" si="33"/>
        <v>SPEECH_AUDIO_2430207</v>
      </c>
      <c r="I561" s="118" t="str">
        <f t="shared" si="34"/>
        <v>일상</v>
      </c>
      <c r="J561" s="118" t="str">
        <f t="shared" si="35"/>
        <v>잡담 4</v>
      </c>
    </row>
    <row r="562" spans="1:10" ht="13.8" customHeight="1">
      <c r="A562" s="101">
        <f>C562*ID규칙_대사_그룹_단위+COUNTIF($C$4:C562,C562)</f>
        <v>2430208</v>
      </c>
      <c r="B562" s="100" t="s">
        <v>306</v>
      </c>
      <c r="C562" s="102">
        <f>INDEX(STUDENT!$A:$A,MATCH(B562,STUDENT!$B:$B,0))</f>
        <v>24302</v>
      </c>
      <c r="D562" s="101">
        <v>1</v>
      </c>
      <c r="E562" s="101">
        <v>3</v>
      </c>
      <c r="F562" s="101">
        <v>5</v>
      </c>
      <c r="G562" s="101" t="str">
        <f t="shared" si="32"/>
        <v>SPEECH_DESC_2430208</v>
      </c>
      <c r="H562" s="101" t="str">
        <f t="shared" si="33"/>
        <v>SPEECH_AUDIO_2430208</v>
      </c>
      <c r="I562" s="118" t="str">
        <f t="shared" si="34"/>
        <v>일상</v>
      </c>
      <c r="J562" s="118" t="str">
        <f t="shared" si="35"/>
        <v>잡담 5</v>
      </c>
    </row>
    <row r="563" spans="1:10" ht="13.8" customHeight="1">
      <c r="A563" s="101">
        <f>C563*ID규칙_대사_그룹_단위+COUNTIF($C$4:C563,C563)</f>
        <v>2430209</v>
      </c>
      <c r="B563" s="100" t="s">
        <v>306</v>
      </c>
      <c r="C563" s="102">
        <f>INDEX(STUDENT!$A:$A,MATCH(B563,STUDENT!$B:$B,0))</f>
        <v>24302</v>
      </c>
      <c r="D563" s="101">
        <v>3</v>
      </c>
      <c r="E563" s="101">
        <v>13</v>
      </c>
      <c r="F563" s="101">
        <v>0</v>
      </c>
      <c r="G563" s="101" t="str">
        <f t="shared" si="32"/>
        <v>SPEECH_DESC_2430209</v>
      </c>
      <c r="H563" s="101" t="str">
        <f t="shared" si="33"/>
        <v>SPEECH_AUDIO_2430209</v>
      </c>
      <c r="I563" s="118" t="str">
        <f t="shared" si="34"/>
        <v>전투</v>
      </c>
      <c r="J563" s="118" t="str">
        <f t="shared" si="35"/>
        <v>기본 스킬</v>
      </c>
    </row>
    <row r="564" spans="1:10" ht="13.8" customHeight="1">
      <c r="A564" s="101">
        <f>C564*ID규칙_대사_그룹_단위+COUNTIF($C$4:C564,C564)</f>
        <v>2430210</v>
      </c>
      <c r="B564" s="100" t="s">
        <v>306</v>
      </c>
      <c r="C564" s="102">
        <f>INDEX(STUDENT!$A:$A,MATCH(B564,STUDENT!$B:$B,0))</f>
        <v>24302</v>
      </c>
      <c r="D564" s="101">
        <v>3</v>
      </c>
      <c r="E564" s="101">
        <v>14</v>
      </c>
      <c r="F564" s="101">
        <v>1</v>
      </c>
      <c r="G564" s="101" t="str">
        <f t="shared" si="32"/>
        <v>SPEECH_DESC_2430210</v>
      </c>
      <c r="H564" s="101" t="str">
        <f t="shared" si="33"/>
        <v>SPEECH_AUDIO_2430210</v>
      </c>
      <c r="I564" s="118" t="str">
        <f t="shared" si="34"/>
        <v>전투</v>
      </c>
      <c r="J564" s="118" t="str">
        <f t="shared" si="35"/>
        <v>EX 스킬 컷인 1</v>
      </c>
    </row>
    <row r="565" spans="1:10" ht="13.8" customHeight="1">
      <c r="A565" s="101">
        <f>C565*ID규칙_대사_그룹_단위+COUNTIF($C$4:C565,C565)</f>
        <v>2430211</v>
      </c>
      <c r="B565" s="100" t="s">
        <v>306</v>
      </c>
      <c r="C565" s="102">
        <f>INDEX(STUDENT!$A:$A,MATCH(B565,STUDENT!$B:$B,0))</f>
        <v>24302</v>
      </c>
      <c r="D565" s="101">
        <v>3</v>
      </c>
      <c r="E565" s="101">
        <v>14</v>
      </c>
      <c r="F565" s="101">
        <v>2</v>
      </c>
      <c r="G565" s="101" t="str">
        <f t="shared" si="32"/>
        <v>SPEECH_DESC_2430211</v>
      </c>
      <c r="H565" s="101" t="str">
        <f t="shared" si="33"/>
        <v>SPEECH_AUDIO_2430211</v>
      </c>
      <c r="I565" s="118" t="str">
        <f t="shared" si="34"/>
        <v>전투</v>
      </c>
      <c r="J565" s="118" t="str">
        <f t="shared" si="35"/>
        <v>EX 스킬 컷인 2</v>
      </c>
    </row>
    <row r="566" spans="1:10" ht="13.8" customHeight="1">
      <c r="A566" s="101">
        <f>C566*ID규칙_대사_그룹_단위+COUNTIF($C$4:C566,C566)</f>
        <v>2430212</v>
      </c>
      <c r="B566" s="100" t="s">
        <v>306</v>
      </c>
      <c r="C566" s="102">
        <f>INDEX(STUDENT!$A:$A,MATCH(B566,STUDENT!$B:$B,0))</f>
        <v>24302</v>
      </c>
      <c r="D566" s="101">
        <v>3</v>
      </c>
      <c r="E566" s="101">
        <v>14</v>
      </c>
      <c r="F566" s="101">
        <v>3</v>
      </c>
      <c r="G566" s="101" t="str">
        <f t="shared" si="32"/>
        <v>SPEECH_DESC_2430212</v>
      </c>
      <c r="H566" s="101" t="str">
        <f t="shared" si="33"/>
        <v>SPEECH_AUDIO_2430212</v>
      </c>
      <c r="I566" s="118" t="str">
        <f t="shared" si="34"/>
        <v>전투</v>
      </c>
      <c r="J566" s="118" t="str">
        <f t="shared" si="35"/>
        <v>EX 스킬 컷인 3</v>
      </c>
    </row>
    <row r="567" spans="1:10" ht="13.8" customHeight="1">
      <c r="A567" s="101">
        <f>C567*ID규칙_대사_그룹_단위+COUNTIF($C$4:C567,C567)</f>
        <v>2430213</v>
      </c>
      <c r="B567" s="100" t="s">
        <v>306</v>
      </c>
      <c r="C567" s="102">
        <f>INDEX(STUDENT!$A:$A,MATCH(B567,STUDENT!$B:$B,0))</f>
        <v>24302</v>
      </c>
      <c r="D567" s="101">
        <v>3</v>
      </c>
      <c r="E567" s="101">
        <v>15</v>
      </c>
      <c r="F567" s="101">
        <v>1</v>
      </c>
      <c r="G567" s="101" t="str">
        <f t="shared" si="32"/>
        <v>SPEECH_DESC_2430213</v>
      </c>
      <c r="H567" s="101" t="str">
        <f t="shared" si="33"/>
        <v>SPEECH_AUDIO_2430213</v>
      </c>
      <c r="I567" s="118" t="str">
        <f t="shared" si="34"/>
        <v>전투</v>
      </c>
      <c r="J567" s="118" t="str">
        <f t="shared" si="35"/>
        <v>EX 스킬 1</v>
      </c>
    </row>
    <row r="568" spans="1:10" ht="13.8" customHeight="1">
      <c r="A568" s="101">
        <f>C568*ID규칙_대사_그룹_단위+COUNTIF($C$4:C568,C568)</f>
        <v>2430214</v>
      </c>
      <c r="B568" s="100" t="s">
        <v>306</v>
      </c>
      <c r="C568" s="102">
        <f>INDEX(STUDENT!$A:$A,MATCH(B568,STUDENT!$B:$B,0))</f>
        <v>24302</v>
      </c>
      <c r="D568" s="101">
        <v>3</v>
      </c>
      <c r="E568" s="101">
        <v>15</v>
      </c>
      <c r="F568" s="101">
        <v>2</v>
      </c>
      <c r="G568" s="101" t="str">
        <f t="shared" si="32"/>
        <v>SPEECH_DESC_2430214</v>
      </c>
      <c r="H568" s="101" t="str">
        <f t="shared" si="33"/>
        <v>SPEECH_AUDIO_2430214</v>
      </c>
      <c r="I568" s="118" t="str">
        <f t="shared" si="34"/>
        <v>전투</v>
      </c>
      <c r="J568" s="118" t="str">
        <f t="shared" si="35"/>
        <v>EX 스킬 2</v>
      </c>
    </row>
    <row r="569" spans="1:10" ht="13.8" customHeight="1">
      <c r="A569" s="101">
        <f>C569*ID규칙_대사_그룹_단위+COUNTIF($C$4:C569,C569)</f>
        <v>2430215</v>
      </c>
      <c r="B569" s="100" t="s">
        <v>306</v>
      </c>
      <c r="C569" s="102">
        <f>INDEX(STUDENT!$A:$A,MATCH(B569,STUDENT!$B:$B,0))</f>
        <v>24302</v>
      </c>
      <c r="D569" s="101">
        <v>3</v>
      </c>
      <c r="E569" s="101">
        <v>15</v>
      </c>
      <c r="F569" s="101">
        <v>3</v>
      </c>
      <c r="G569" s="101" t="str">
        <f t="shared" si="32"/>
        <v>SPEECH_DESC_2430215</v>
      </c>
      <c r="H569" s="101" t="str">
        <f t="shared" si="33"/>
        <v>SPEECH_AUDIO_2430215</v>
      </c>
      <c r="I569" s="118" t="str">
        <f t="shared" si="34"/>
        <v>전투</v>
      </c>
      <c r="J569" s="118" t="str">
        <f t="shared" si="35"/>
        <v>EX 스킬 3</v>
      </c>
    </row>
    <row r="570" spans="1:10" ht="13.8" customHeight="1">
      <c r="A570" s="101">
        <f>C570*ID규칙_대사_그룹_단위+COUNTIF($C$4:C570,C570)</f>
        <v>2430216</v>
      </c>
      <c r="B570" s="100" t="s">
        <v>306</v>
      </c>
      <c r="C570" s="102">
        <f>INDEX(STUDENT!$A:$A,MATCH(B570,STUDENT!$B:$B,0))</f>
        <v>24302</v>
      </c>
      <c r="D570" s="101">
        <v>5</v>
      </c>
      <c r="E570" s="101">
        <v>20</v>
      </c>
      <c r="F570" s="101">
        <v>1</v>
      </c>
      <c r="G570" s="101" t="str">
        <f t="shared" si="32"/>
        <v>SPEECH_DESC_2430216</v>
      </c>
      <c r="H570" s="101" t="str">
        <f t="shared" si="33"/>
        <v>SPEECH_AUDIO_2430216</v>
      </c>
      <c r="I570" s="118" t="str">
        <f t="shared" si="34"/>
        <v>기타</v>
      </c>
      <c r="J570" s="118" t="str">
        <f t="shared" si="35"/>
        <v>강화 1</v>
      </c>
    </row>
    <row r="571" spans="1:10" ht="13.8" customHeight="1">
      <c r="A571" s="101">
        <f>C571*ID규칙_대사_그룹_단위+COUNTIF($C$4:C571,C571)</f>
        <v>2430217</v>
      </c>
      <c r="B571" s="100" t="s">
        <v>306</v>
      </c>
      <c r="C571" s="102">
        <f>INDEX(STUDENT!$A:$A,MATCH(B571,STUDENT!$B:$B,0))</f>
        <v>24302</v>
      </c>
      <c r="D571" s="101">
        <v>5</v>
      </c>
      <c r="E571" s="101">
        <v>20</v>
      </c>
      <c r="F571" s="101">
        <v>2</v>
      </c>
      <c r="G571" s="101" t="str">
        <f t="shared" si="32"/>
        <v>SPEECH_DESC_2430217</v>
      </c>
      <c r="H571" s="101" t="str">
        <f t="shared" si="33"/>
        <v>SPEECH_AUDIO_2430217</v>
      </c>
      <c r="I571" s="118" t="str">
        <f t="shared" si="34"/>
        <v>기타</v>
      </c>
      <c r="J571" s="118" t="str">
        <f t="shared" si="35"/>
        <v>강화 2</v>
      </c>
    </row>
    <row r="572" spans="1:10" ht="13.8" customHeight="1">
      <c r="A572" s="101">
        <f>C572*ID규칙_대사_그룹_단위+COUNTIF($C$4:C572,C572)</f>
        <v>2430218</v>
      </c>
      <c r="B572" s="100" t="s">
        <v>306</v>
      </c>
      <c r="C572" s="102">
        <f>INDEX(STUDENT!$A:$A,MATCH(B572,STUDENT!$B:$B,0))</f>
        <v>24302</v>
      </c>
      <c r="D572" s="101">
        <v>5</v>
      </c>
      <c r="E572" s="101">
        <v>20</v>
      </c>
      <c r="F572" s="101">
        <v>3</v>
      </c>
      <c r="G572" s="101" t="str">
        <f t="shared" si="32"/>
        <v>SPEECH_DESC_2430218</v>
      </c>
      <c r="H572" s="101" t="str">
        <f t="shared" si="33"/>
        <v>SPEECH_AUDIO_2430218</v>
      </c>
      <c r="I572" s="118" t="str">
        <f t="shared" si="34"/>
        <v>기타</v>
      </c>
      <c r="J572" s="118" t="str">
        <f t="shared" si="35"/>
        <v>강화 3</v>
      </c>
    </row>
    <row r="573" spans="1:10" ht="13.8" customHeight="1">
      <c r="A573" s="101">
        <f>C573*ID규칙_대사_그룹_단위+COUNTIF($C$4:C573,C573)</f>
        <v>2430219</v>
      </c>
      <c r="B573" s="100" t="s">
        <v>306</v>
      </c>
      <c r="C573" s="102">
        <f>INDEX(STUDENT!$A:$A,MATCH(B573,STUDENT!$B:$B,0))</f>
        <v>24302</v>
      </c>
      <c r="D573" s="101">
        <v>5</v>
      </c>
      <c r="E573" s="101">
        <v>20</v>
      </c>
      <c r="F573" s="101">
        <v>4</v>
      </c>
      <c r="G573" s="101" t="str">
        <f t="shared" si="32"/>
        <v>SPEECH_DESC_2430219</v>
      </c>
      <c r="H573" s="101" t="str">
        <f t="shared" si="33"/>
        <v>SPEECH_AUDIO_2430219</v>
      </c>
      <c r="I573" s="118" t="str">
        <f t="shared" si="34"/>
        <v>기타</v>
      </c>
      <c r="J573" s="118" t="str">
        <f t="shared" si="35"/>
        <v>강화 4</v>
      </c>
    </row>
    <row r="574" spans="1:10" ht="13.8" customHeight="1">
      <c r="A574" s="101">
        <f>C574*ID규칙_대사_그룹_단위+COUNTIF($C$4:C574,C574)</f>
        <v>2430220</v>
      </c>
      <c r="B574" s="100" t="s">
        <v>306</v>
      </c>
      <c r="C574" s="102">
        <f>INDEX(STUDENT!$A:$A,MATCH(B574,STUDENT!$B:$B,0))</f>
        <v>24302</v>
      </c>
      <c r="D574" s="101">
        <v>5</v>
      </c>
      <c r="E574" s="101">
        <v>21</v>
      </c>
      <c r="F574" s="101">
        <v>0</v>
      </c>
      <c r="G574" s="101" t="str">
        <f t="shared" si="32"/>
        <v>SPEECH_DESC_2430220</v>
      </c>
      <c r="H574" s="101" t="str">
        <f t="shared" si="33"/>
        <v>SPEECH_AUDIO_2430220</v>
      </c>
      <c r="I574" s="118" t="str">
        <f t="shared" si="34"/>
        <v>기타</v>
      </c>
      <c r="J574" s="118" t="str">
        <f t="shared" si="35"/>
        <v>고유무기 장착</v>
      </c>
    </row>
    <row r="575" spans="1:10" ht="13.8" customHeight="1">
      <c r="A575" s="101">
        <f>C575*ID규칙_대사_그룹_단위+COUNTIF($C$4:C575,C575)</f>
        <v>2430221</v>
      </c>
      <c r="B575" s="100" t="s">
        <v>306</v>
      </c>
      <c r="C575" s="102">
        <f>INDEX(STUDENT!$A:$A,MATCH(B575,STUDENT!$B:$B,0))</f>
        <v>24302</v>
      </c>
      <c r="D575" s="101">
        <v>5</v>
      </c>
      <c r="E575" s="101">
        <v>22</v>
      </c>
      <c r="F575" s="101">
        <v>1</v>
      </c>
      <c r="G575" s="101" t="str">
        <f t="shared" si="32"/>
        <v>SPEECH_DESC_2430221</v>
      </c>
      <c r="H575" s="101" t="str">
        <f t="shared" si="33"/>
        <v>SPEECH_AUDIO_2430221</v>
      </c>
      <c r="I575" s="118" t="str">
        <f t="shared" si="34"/>
        <v>기타</v>
      </c>
      <c r="J575" s="118" t="str">
        <f t="shared" si="35"/>
        <v>카페 1</v>
      </c>
    </row>
    <row r="576" spans="1:10" ht="13.8" customHeight="1">
      <c r="A576" s="101">
        <f>C576*ID규칙_대사_그룹_단위+COUNTIF($C$4:C576,C576)</f>
        <v>2430222</v>
      </c>
      <c r="B576" s="100" t="s">
        <v>306</v>
      </c>
      <c r="C576" s="102">
        <f>INDEX(STUDENT!$A:$A,MATCH(B576,STUDENT!$B:$B,0))</f>
        <v>24302</v>
      </c>
      <c r="D576" s="101">
        <v>5</v>
      </c>
      <c r="E576" s="101">
        <v>22</v>
      </c>
      <c r="F576" s="101">
        <v>2</v>
      </c>
      <c r="G576" s="101" t="str">
        <f t="shared" si="32"/>
        <v>SPEECH_DESC_2430222</v>
      </c>
      <c r="H576" s="101" t="str">
        <f t="shared" si="33"/>
        <v>SPEECH_AUDIO_2430222</v>
      </c>
      <c r="I576" s="118" t="str">
        <f t="shared" si="34"/>
        <v>기타</v>
      </c>
      <c r="J576" s="118" t="str">
        <f t="shared" si="35"/>
        <v>카페 2</v>
      </c>
    </row>
    <row r="577" spans="1:10" ht="13.8" customHeight="1">
      <c r="A577" s="101">
        <f>C577*ID규칙_대사_그룹_단위+COUNTIF($C$4:C577,C577)</f>
        <v>2430223</v>
      </c>
      <c r="B577" s="100" t="s">
        <v>306</v>
      </c>
      <c r="C577" s="102">
        <f>INDEX(STUDENT!$A:$A,MATCH(B577,STUDENT!$B:$B,0))</f>
        <v>24302</v>
      </c>
      <c r="D577" s="101">
        <v>5</v>
      </c>
      <c r="E577" s="101">
        <v>22</v>
      </c>
      <c r="F577" s="101">
        <v>3</v>
      </c>
      <c r="G577" s="101" t="str">
        <f t="shared" si="32"/>
        <v>SPEECH_DESC_2430223</v>
      </c>
      <c r="H577" s="101" t="str">
        <f t="shared" si="33"/>
        <v>SPEECH_AUDIO_2430223</v>
      </c>
      <c r="I577" s="118" t="str">
        <f t="shared" si="34"/>
        <v>기타</v>
      </c>
      <c r="J577" s="118" t="str">
        <f t="shared" si="35"/>
        <v>카페 3</v>
      </c>
    </row>
    <row r="578" spans="1:10" ht="13.8" customHeight="1">
      <c r="A578" s="101">
        <f>C578*ID규칙_대사_그룹_단위+COUNTIF($C$4:C578,C578)</f>
        <v>2430224</v>
      </c>
      <c r="B578" s="100" t="s">
        <v>306</v>
      </c>
      <c r="C578" s="102">
        <f>INDEX(STUDENT!$A:$A,MATCH(B578,STUDENT!$B:$B,0))</f>
        <v>24302</v>
      </c>
      <c r="D578" s="101">
        <v>5</v>
      </c>
      <c r="E578" s="101">
        <v>22</v>
      </c>
      <c r="F578" s="101">
        <v>4</v>
      </c>
      <c r="G578" s="101" t="str">
        <f t="shared" si="32"/>
        <v>SPEECH_DESC_2430224</v>
      </c>
      <c r="H578" s="101" t="str">
        <f t="shared" si="33"/>
        <v>SPEECH_AUDIO_2430224</v>
      </c>
      <c r="I578" s="118" t="str">
        <f t="shared" si="34"/>
        <v>기타</v>
      </c>
      <c r="J578" s="118" t="str">
        <f t="shared" si="35"/>
        <v>카페 4</v>
      </c>
    </row>
    <row r="579" spans="1:10" ht="13.8" customHeight="1">
      <c r="A579" s="101">
        <f>C579*ID규칙_대사_그룹_단위+COUNTIF($C$4:C579,C579)</f>
        <v>2430225</v>
      </c>
      <c r="B579" s="100" t="s">
        <v>306</v>
      </c>
      <c r="C579" s="102">
        <f>INDEX(STUDENT!$A:$A,MATCH(B579,STUDENT!$B:$B,0))</f>
        <v>24302</v>
      </c>
      <c r="D579" s="101">
        <v>5</v>
      </c>
      <c r="E579" s="101">
        <v>22</v>
      </c>
      <c r="F579" s="101">
        <v>5</v>
      </c>
      <c r="G579" s="101" t="str">
        <f t="shared" si="32"/>
        <v>SPEECH_DESC_2430225</v>
      </c>
      <c r="H579" s="101" t="str">
        <f t="shared" si="33"/>
        <v>SPEECH_AUDIO_2430225</v>
      </c>
      <c r="I579" s="118" t="str">
        <f t="shared" si="34"/>
        <v>기타</v>
      </c>
      <c r="J579" s="118" t="str">
        <f t="shared" si="35"/>
        <v>카페 5</v>
      </c>
    </row>
    <row r="580" spans="1:10" ht="13.8" customHeight="1">
      <c r="A580" s="101">
        <f>C580*ID규칙_대사_그룹_단위+COUNTIF($C$4:C580,C580)</f>
        <v>2430226</v>
      </c>
      <c r="B580" s="100" t="s">
        <v>306</v>
      </c>
      <c r="C580" s="102">
        <f>INDEX(STUDENT!$A:$A,MATCH(B580,STUDENT!$B:$B,0))</f>
        <v>24302</v>
      </c>
      <c r="D580" s="101">
        <v>5</v>
      </c>
      <c r="E580" s="101">
        <v>23</v>
      </c>
      <c r="F580" s="101">
        <v>1</v>
      </c>
      <c r="G580" s="101" t="str">
        <f t="shared" ref="G580:G643" si="36">"SPEECH_DESC_"&amp;A580</f>
        <v>SPEECH_DESC_2430226</v>
      </c>
      <c r="H580" s="101" t="str">
        <f t="shared" ref="H580:H643" si="37">"SPEECH_AUDIO_"&amp;A580</f>
        <v>SPEECH_AUDIO_2430226</v>
      </c>
      <c r="I580" s="118" t="str">
        <f t="shared" ref="I580:I643" si="38">VLOOKUP(D580,SPEECH_MAIN_TYPE,2,0)</f>
        <v>기타</v>
      </c>
      <c r="J580" s="118" t="str">
        <f t="shared" ref="J580:J643" si="39">VLOOKUP(E580,SPEECH_SUB_TYPE,2,0)&amp;IF(F580=0,""," "&amp;F580)</f>
        <v>인연 랭크 업 1</v>
      </c>
    </row>
    <row r="581" spans="1:10" ht="13.8" customHeight="1">
      <c r="A581" s="101">
        <f>C581*ID규칙_대사_그룹_단위+COUNTIF($C$4:C581,C581)</f>
        <v>2430227</v>
      </c>
      <c r="B581" s="100" t="s">
        <v>306</v>
      </c>
      <c r="C581" s="102">
        <f>INDEX(STUDENT!$A:$A,MATCH(B581,STUDENT!$B:$B,0))</f>
        <v>24302</v>
      </c>
      <c r="D581" s="101">
        <v>5</v>
      </c>
      <c r="E581" s="101">
        <v>23</v>
      </c>
      <c r="F581" s="101">
        <v>2</v>
      </c>
      <c r="G581" s="101" t="str">
        <f t="shared" si="36"/>
        <v>SPEECH_DESC_2430227</v>
      </c>
      <c r="H581" s="101" t="str">
        <f t="shared" si="37"/>
        <v>SPEECH_AUDIO_2430227</v>
      </c>
      <c r="I581" s="118" t="str">
        <f t="shared" si="38"/>
        <v>기타</v>
      </c>
      <c r="J581" s="118" t="str">
        <f t="shared" si="39"/>
        <v>인연 랭크 업 2</v>
      </c>
    </row>
    <row r="582" spans="1:10" ht="13.8" customHeight="1">
      <c r="A582" s="101">
        <f>C582*ID규칙_대사_그룹_단위+COUNTIF($C$4:C582,C582)</f>
        <v>2430228</v>
      </c>
      <c r="B582" s="100" t="s">
        <v>306</v>
      </c>
      <c r="C582" s="102">
        <f>INDEX(STUDENT!$A:$A,MATCH(B582,STUDENT!$B:$B,0))</f>
        <v>24302</v>
      </c>
      <c r="D582" s="101">
        <v>5</v>
      </c>
      <c r="E582" s="101">
        <v>23</v>
      </c>
      <c r="F582" s="101">
        <v>3</v>
      </c>
      <c r="G582" s="101" t="str">
        <f t="shared" si="36"/>
        <v>SPEECH_DESC_2430228</v>
      </c>
      <c r="H582" s="101" t="str">
        <f t="shared" si="37"/>
        <v>SPEECH_AUDIO_2430228</v>
      </c>
      <c r="I582" s="118" t="str">
        <f t="shared" si="38"/>
        <v>기타</v>
      </c>
      <c r="J582" s="118" t="str">
        <f t="shared" si="39"/>
        <v>인연 랭크 업 3</v>
      </c>
    </row>
    <row r="583" spans="1:10" ht="13.8" customHeight="1">
      <c r="A583" s="101">
        <f>C583*ID규칙_대사_그룹_단위+COUNTIF($C$4:C583,C583)</f>
        <v>2430229</v>
      </c>
      <c r="B583" s="100" t="s">
        <v>306</v>
      </c>
      <c r="C583" s="102">
        <f>INDEX(STUDENT!$A:$A,MATCH(B583,STUDENT!$B:$B,0))</f>
        <v>24302</v>
      </c>
      <c r="D583" s="101">
        <v>5</v>
      </c>
      <c r="E583" s="101">
        <v>23</v>
      </c>
      <c r="F583" s="101">
        <v>4</v>
      </c>
      <c r="G583" s="101" t="str">
        <f t="shared" si="36"/>
        <v>SPEECH_DESC_2430229</v>
      </c>
      <c r="H583" s="101" t="str">
        <f t="shared" si="37"/>
        <v>SPEECH_AUDIO_2430229</v>
      </c>
      <c r="I583" s="118" t="str">
        <f t="shared" si="38"/>
        <v>기타</v>
      </c>
      <c r="J583" s="118" t="str">
        <f t="shared" si="39"/>
        <v>인연 랭크 업 4</v>
      </c>
    </row>
    <row r="584" spans="1:10" ht="13.8" customHeight="1">
      <c r="A584" s="101">
        <f>C584*ID규칙_대사_그룹_단위+COUNTIF($C$4:C584,C584)</f>
        <v>2430230</v>
      </c>
      <c r="B584" s="100" t="s">
        <v>306</v>
      </c>
      <c r="C584" s="102">
        <f>INDEX(STUDENT!$A:$A,MATCH(B584,STUDENT!$B:$B,0))</f>
        <v>24302</v>
      </c>
      <c r="D584" s="101">
        <v>6</v>
      </c>
      <c r="E584" s="101">
        <v>24</v>
      </c>
      <c r="F584" s="101">
        <v>1</v>
      </c>
      <c r="G584" s="101" t="str">
        <f t="shared" si="36"/>
        <v>SPEECH_DESC_2430230</v>
      </c>
      <c r="H584" s="101" t="str">
        <f t="shared" si="37"/>
        <v>SPEECH_AUDIO_2430230</v>
      </c>
      <c r="I584" s="118" t="str">
        <f t="shared" si="38"/>
        <v>메모리얼</v>
      </c>
      <c r="J584" s="118" t="str">
        <f t="shared" si="39"/>
        <v>메모리얼 로비 1</v>
      </c>
    </row>
    <row r="585" spans="1:10" ht="13.8" customHeight="1">
      <c r="A585" s="101">
        <f>C585*ID규칙_대사_그룹_단위+COUNTIF($C$4:C585,C585)</f>
        <v>2430231</v>
      </c>
      <c r="B585" s="100" t="s">
        <v>306</v>
      </c>
      <c r="C585" s="102">
        <f>INDEX(STUDENT!$A:$A,MATCH(B585,STUDENT!$B:$B,0))</f>
        <v>24302</v>
      </c>
      <c r="D585" s="101">
        <v>6</v>
      </c>
      <c r="E585" s="101">
        <v>24</v>
      </c>
      <c r="F585" s="101">
        <v>2</v>
      </c>
      <c r="G585" s="101" t="str">
        <f t="shared" si="36"/>
        <v>SPEECH_DESC_2430231</v>
      </c>
      <c r="H585" s="101" t="str">
        <f t="shared" si="37"/>
        <v>SPEECH_AUDIO_2430231</v>
      </c>
      <c r="I585" s="118" t="str">
        <f t="shared" si="38"/>
        <v>메모리얼</v>
      </c>
      <c r="J585" s="118" t="str">
        <f t="shared" si="39"/>
        <v>메모리얼 로비 2</v>
      </c>
    </row>
    <row r="586" spans="1:10" ht="13.8" customHeight="1">
      <c r="A586" s="101">
        <f>C586*ID규칙_대사_그룹_단위+COUNTIF($C$4:C586,C586)</f>
        <v>2430232</v>
      </c>
      <c r="B586" s="100" t="s">
        <v>306</v>
      </c>
      <c r="C586" s="102">
        <f>INDEX(STUDENT!$A:$A,MATCH(B586,STUDENT!$B:$B,0))</f>
        <v>24302</v>
      </c>
      <c r="D586" s="101">
        <v>6</v>
      </c>
      <c r="E586" s="101">
        <v>24</v>
      </c>
      <c r="F586" s="101">
        <v>3</v>
      </c>
      <c r="G586" s="101" t="str">
        <f t="shared" si="36"/>
        <v>SPEECH_DESC_2430232</v>
      </c>
      <c r="H586" s="101" t="str">
        <f t="shared" si="37"/>
        <v>SPEECH_AUDIO_2430232</v>
      </c>
      <c r="I586" s="118" t="str">
        <f t="shared" si="38"/>
        <v>메모리얼</v>
      </c>
      <c r="J586" s="118" t="str">
        <f t="shared" si="39"/>
        <v>메모리얼 로비 3</v>
      </c>
    </row>
    <row r="587" spans="1:10" ht="13.8" customHeight="1">
      <c r="A587" s="101">
        <f>C587*ID규칙_대사_그룹_단위+COUNTIF($C$4:C587,C587)</f>
        <v>2430233</v>
      </c>
      <c r="B587" s="100" t="s">
        <v>306</v>
      </c>
      <c r="C587" s="102">
        <f>INDEX(STUDENT!$A:$A,MATCH(B587,STUDENT!$B:$B,0))</f>
        <v>24302</v>
      </c>
      <c r="D587" s="101">
        <v>6</v>
      </c>
      <c r="E587" s="101">
        <v>24</v>
      </c>
      <c r="F587" s="101">
        <v>4</v>
      </c>
      <c r="G587" s="101" t="str">
        <f t="shared" si="36"/>
        <v>SPEECH_DESC_2430233</v>
      </c>
      <c r="H587" s="101" t="str">
        <f t="shared" si="37"/>
        <v>SPEECH_AUDIO_2430233</v>
      </c>
      <c r="I587" s="118" t="str">
        <f t="shared" si="38"/>
        <v>메모리얼</v>
      </c>
      <c r="J587" s="118" t="str">
        <f t="shared" si="39"/>
        <v>메모리얼 로비 4</v>
      </c>
    </row>
    <row r="588" spans="1:10" ht="13.8" customHeight="1">
      <c r="A588" s="101">
        <f>C588*ID규칙_대사_그룹_단위+COUNTIF($C$4:C588,C588)</f>
        <v>2430234</v>
      </c>
      <c r="B588" s="100" t="s">
        <v>306</v>
      </c>
      <c r="C588" s="102">
        <f>INDEX(STUDENT!$A:$A,MATCH(B588,STUDENT!$B:$B,0))</f>
        <v>24302</v>
      </c>
      <c r="D588" s="101">
        <v>6</v>
      </c>
      <c r="E588" s="101">
        <v>24</v>
      </c>
      <c r="F588" s="101">
        <v>5</v>
      </c>
      <c r="G588" s="101" t="str">
        <f t="shared" si="36"/>
        <v>SPEECH_DESC_2430234</v>
      </c>
      <c r="H588" s="101" t="str">
        <f t="shared" si="37"/>
        <v>SPEECH_AUDIO_2430234</v>
      </c>
      <c r="I588" s="118" t="str">
        <f t="shared" si="38"/>
        <v>메모리얼</v>
      </c>
      <c r="J588" s="118" t="str">
        <f t="shared" si="39"/>
        <v>메모리얼 로비 5</v>
      </c>
    </row>
    <row r="589" spans="1:10" ht="13.8" customHeight="1">
      <c r="A589" s="101">
        <f>C589*ID규칙_대사_그룹_단위+COUNTIF($C$4:C589,C589)</f>
        <v>2430235</v>
      </c>
      <c r="B589" s="100" t="s">
        <v>306</v>
      </c>
      <c r="C589" s="102">
        <f>INDEX(STUDENT!$A:$A,MATCH(B589,STUDENT!$B:$B,0))</f>
        <v>24302</v>
      </c>
      <c r="D589" s="101">
        <v>7</v>
      </c>
      <c r="E589" s="101">
        <v>25</v>
      </c>
      <c r="F589" s="101">
        <v>0</v>
      </c>
      <c r="G589" s="101" t="str">
        <f t="shared" si="36"/>
        <v>SPEECH_DESC_2430235</v>
      </c>
      <c r="H589" s="101" t="str">
        <f t="shared" si="37"/>
        <v>SPEECH_AUDIO_2430235</v>
      </c>
      <c r="I589" s="118" t="str">
        <f t="shared" si="38"/>
        <v>기념일</v>
      </c>
      <c r="J589" s="118" t="str">
        <f t="shared" si="39"/>
        <v>생일</v>
      </c>
    </row>
    <row r="590" spans="1:10" ht="13.8" customHeight="1">
      <c r="A590" s="101">
        <f>C590*ID규칙_대사_그룹_단위+COUNTIF($C$4:C590,C590)</f>
        <v>2430236</v>
      </c>
      <c r="B590" s="100" t="s">
        <v>306</v>
      </c>
      <c r="C590" s="102">
        <f>INDEX(STUDENT!$A:$A,MATCH(B590,STUDENT!$B:$B,0))</f>
        <v>24302</v>
      </c>
      <c r="D590" s="101">
        <v>7</v>
      </c>
      <c r="E590" s="101">
        <v>26</v>
      </c>
      <c r="F590" s="101">
        <v>0</v>
      </c>
      <c r="G590" s="101" t="str">
        <f t="shared" si="36"/>
        <v>SPEECH_DESC_2430236</v>
      </c>
      <c r="H590" s="101" t="str">
        <f t="shared" si="37"/>
        <v>SPEECH_AUDIO_2430236</v>
      </c>
      <c r="I590" s="118" t="str">
        <f t="shared" si="38"/>
        <v>기념일</v>
      </c>
      <c r="J590" s="118" t="str">
        <f t="shared" si="39"/>
        <v>선생의 생일</v>
      </c>
    </row>
    <row r="591" spans="1:10" ht="13.8" customHeight="1">
      <c r="A591" s="101">
        <f>C591*ID규칙_대사_그룹_단위+COUNTIF($C$4:C591,C591)</f>
        <v>2430237</v>
      </c>
      <c r="B591" s="100" t="s">
        <v>306</v>
      </c>
      <c r="C591" s="102">
        <f>INDEX(STUDENT!$A:$A,MATCH(B591,STUDENT!$B:$B,0))</f>
        <v>24302</v>
      </c>
      <c r="D591" s="101">
        <v>7</v>
      </c>
      <c r="E591" s="101">
        <v>27</v>
      </c>
      <c r="F591" s="101">
        <v>0</v>
      </c>
      <c r="G591" s="101" t="str">
        <f t="shared" si="36"/>
        <v>SPEECH_DESC_2430237</v>
      </c>
      <c r="H591" s="101" t="str">
        <f t="shared" si="37"/>
        <v>SPEECH_AUDIO_2430237</v>
      </c>
      <c r="I591" s="118" t="str">
        <f t="shared" si="38"/>
        <v>기념일</v>
      </c>
      <c r="J591" s="118" t="str">
        <f t="shared" si="39"/>
        <v>할로윈</v>
      </c>
    </row>
    <row r="592" spans="1:10" ht="13.8" customHeight="1">
      <c r="A592" s="101">
        <f>C592*ID규칙_대사_그룹_단위+COUNTIF($C$4:C592,C592)</f>
        <v>2430238</v>
      </c>
      <c r="B592" s="100" t="s">
        <v>306</v>
      </c>
      <c r="C592" s="102">
        <f>INDEX(STUDENT!$A:$A,MATCH(B592,STUDENT!$B:$B,0))</f>
        <v>24302</v>
      </c>
      <c r="D592" s="101">
        <v>7</v>
      </c>
      <c r="E592" s="101">
        <v>28</v>
      </c>
      <c r="F592" s="101">
        <v>0</v>
      </c>
      <c r="G592" s="101" t="str">
        <f t="shared" si="36"/>
        <v>SPEECH_DESC_2430238</v>
      </c>
      <c r="H592" s="101" t="str">
        <f t="shared" si="37"/>
        <v>SPEECH_AUDIO_2430238</v>
      </c>
      <c r="I592" s="118" t="str">
        <f t="shared" si="38"/>
        <v>기념일</v>
      </c>
      <c r="J592" s="118" t="str">
        <f t="shared" si="39"/>
        <v>크리스마스</v>
      </c>
    </row>
    <row r="593" spans="1:10" ht="13.8" customHeight="1">
      <c r="A593" s="101">
        <f>C593*ID규칙_대사_그룹_단위+COUNTIF($C$4:C593,C593)</f>
        <v>2430239</v>
      </c>
      <c r="B593" s="100" t="s">
        <v>306</v>
      </c>
      <c r="C593" s="102">
        <f>INDEX(STUDENT!$A:$A,MATCH(B593,STUDENT!$B:$B,0))</f>
        <v>24302</v>
      </c>
      <c r="D593" s="101">
        <v>7</v>
      </c>
      <c r="E593" s="101">
        <v>29</v>
      </c>
      <c r="F593" s="101">
        <v>0</v>
      </c>
      <c r="G593" s="101" t="str">
        <f t="shared" si="36"/>
        <v>SPEECH_DESC_2430239</v>
      </c>
      <c r="H593" s="101" t="str">
        <f t="shared" si="37"/>
        <v>SPEECH_AUDIO_2430239</v>
      </c>
      <c r="I593" s="118" t="str">
        <f t="shared" si="38"/>
        <v>기념일</v>
      </c>
      <c r="J593" s="118" t="str">
        <f t="shared" si="39"/>
        <v>신년</v>
      </c>
    </row>
    <row r="594" spans="1:10" ht="13.8" customHeight="1">
      <c r="A594" s="101">
        <f>C594*ID규칙_대사_그룹_단위+COUNTIF($C$4:C594,C594)</f>
        <v>1131001</v>
      </c>
      <c r="B594" s="100" t="s">
        <v>308</v>
      </c>
      <c r="C594" s="102">
        <f>INDEX(STUDENT!$A:$A,MATCH(B594,STUDENT!$B:$B,0))</f>
        <v>11310</v>
      </c>
      <c r="D594" s="101">
        <v>1</v>
      </c>
      <c r="E594" s="101">
        <v>1</v>
      </c>
      <c r="F594" s="101">
        <v>0</v>
      </c>
      <c r="G594" s="101" t="str">
        <f t="shared" si="36"/>
        <v>SPEECH_DESC_1131001</v>
      </c>
      <c r="H594" s="101" t="str">
        <f t="shared" si="37"/>
        <v>SPEECH_AUDIO_1131001</v>
      </c>
      <c r="I594" s="118" t="str">
        <f t="shared" si="38"/>
        <v>일상</v>
      </c>
      <c r="J594" s="118" t="str">
        <f t="shared" si="39"/>
        <v>입수</v>
      </c>
    </row>
    <row r="595" spans="1:10" ht="13.8" customHeight="1">
      <c r="A595" s="101">
        <f>C595*ID규칙_대사_그룹_단위+COUNTIF($C$4:C595,C595)</f>
        <v>1131002</v>
      </c>
      <c r="B595" s="100" t="s">
        <v>308</v>
      </c>
      <c r="C595" s="102">
        <f>INDEX(STUDENT!$A:$A,MATCH(B595,STUDENT!$B:$B,0))</f>
        <v>11310</v>
      </c>
      <c r="D595" s="101">
        <v>1</v>
      </c>
      <c r="E595" s="101">
        <v>2</v>
      </c>
      <c r="F595" s="101">
        <v>1</v>
      </c>
      <c r="G595" s="101" t="str">
        <f t="shared" si="36"/>
        <v>SPEECH_DESC_1131002</v>
      </c>
      <c r="H595" s="101" t="str">
        <f t="shared" si="37"/>
        <v>SPEECH_AUDIO_1131002</v>
      </c>
      <c r="I595" s="118" t="str">
        <f t="shared" si="38"/>
        <v>일상</v>
      </c>
      <c r="J595" s="118" t="str">
        <f t="shared" si="39"/>
        <v>로비 방문 1</v>
      </c>
    </row>
    <row r="596" spans="1:10" ht="13.8" customHeight="1">
      <c r="A596" s="101">
        <f>C596*ID규칙_대사_그룹_단위+COUNTIF($C$4:C596,C596)</f>
        <v>1131003</v>
      </c>
      <c r="B596" s="100" t="s">
        <v>308</v>
      </c>
      <c r="C596" s="102">
        <f>INDEX(STUDENT!$A:$A,MATCH(B596,STUDENT!$B:$B,0))</f>
        <v>11310</v>
      </c>
      <c r="D596" s="101">
        <v>1</v>
      </c>
      <c r="E596" s="101">
        <v>2</v>
      </c>
      <c r="F596" s="101">
        <v>2</v>
      </c>
      <c r="G596" s="101" t="str">
        <f t="shared" si="36"/>
        <v>SPEECH_DESC_1131003</v>
      </c>
      <c r="H596" s="101" t="str">
        <f t="shared" si="37"/>
        <v>SPEECH_AUDIO_1131003</v>
      </c>
      <c r="I596" s="118" t="str">
        <f t="shared" si="38"/>
        <v>일상</v>
      </c>
      <c r="J596" s="118" t="str">
        <f t="shared" si="39"/>
        <v>로비 방문 2</v>
      </c>
    </row>
    <row r="597" spans="1:10" ht="13.8" customHeight="1">
      <c r="A597" s="101">
        <f>C597*ID규칙_대사_그룹_단위+COUNTIF($C$4:C597,C597)</f>
        <v>1131004</v>
      </c>
      <c r="B597" s="100" t="s">
        <v>308</v>
      </c>
      <c r="C597" s="102">
        <f>INDEX(STUDENT!$A:$A,MATCH(B597,STUDENT!$B:$B,0))</f>
        <v>11310</v>
      </c>
      <c r="D597" s="101">
        <v>1</v>
      </c>
      <c r="E597" s="101">
        <v>3</v>
      </c>
      <c r="F597" s="101">
        <v>1</v>
      </c>
      <c r="G597" s="101" t="str">
        <f t="shared" si="36"/>
        <v>SPEECH_DESC_1131004</v>
      </c>
      <c r="H597" s="101" t="str">
        <f t="shared" si="37"/>
        <v>SPEECH_AUDIO_1131004</v>
      </c>
      <c r="I597" s="118" t="str">
        <f t="shared" si="38"/>
        <v>일상</v>
      </c>
      <c r="J597" s="118" t="str">
        <f t="shared" si="39"/>
        <v>잡담 1</v>
      </c>
    </row>
    <row r="598" spans="1:10" ht="13.8" customHeight="1">
      <c r="A598" s="101">
        <f>C598*ID규칙_대사_그룹_단위+COUNTIF($C$4:C598,C598)</f>
        <v>1131005</v>
      </c>
      <c r="B598" s="100" t="s">
        <v>308</v>
      </c>
      <c r="C598" s="102">
        <f>INDEX(STUDENT!$A:$A,MATCH(B598,STUDENT!$B:$B,0))</f>
        <v>11310</v>
      </c>
      <c r="D598" s="101">
        <v>1</v>
      </c>
      <c r="E598" s="101">
        <v>3</v>
      </c>
      <c r="F598" s="101">
        <v>2</v>
      </c>
      <c r="G598" s="101" t="str">
        <f t="shared" si="36"/>
        <v>SPEECH_DESC_1131005</v>
      </c>
      <c r="H598" s="101" t="str">
        <f t="shared" si="37"/>
        <v>SPEECH_AUDIO_1131005</v>
      </c>
      <c r="I598" s="118" t="str">
        <f t="shared" si="38"/>
        <v>일상</v>
      </c>
      <c r="J598" s="118" t="str">
        <f t="shared" si="39"/>
        <v>잡담 2</v>
      </c>
    </row>
    <row r="599" spans="1:10" ht="13.8" customHeight="1">
      <c r="A599" s="101">
        <f>C599*ID규칙_대사_그룹_단위+COUNTIF($C$4:C599,C599)</f>
        <v>1131006</v>
      </c>
      <c r="B599" s="100" t="s">
        <v>308</v>
      </c>
      <c r="C599" s="102">
        <f>INDEX(STUDENT!$A:$A,MATCH(B599,STUDENT!$B:$B,0))</f>
        <v>11310</v>
      </c>
      <c r="D599" s="101">
        <v>1</v>
      </c>
      <c r="E599" s="101">
        <v>3</v>
      </c>
      <c r="F599" s="101">
        <v>3</v>
      </c>
      <c r="G599" s="101" t="str">
        <f t="shared" si="36"/>
        <v>SPEECH_DESC_1131006</v>
      </c>
      <c r="H599" s="101" t="str">
        <f t="shared" si="37"/>
        <v>SPEECH_AUDIO_1131006</v>
      </c>
      <c r="I599" s="118" t="str">
        <f t="shared" si="38"/>
        <v>일상</v>
      </c>
      <c r="J599" s="118" t="str">
        <f t="shared" si="39"/>
        <v>잡담 3</v>
      </c>
    </row>
    <row r="600" spans="1:10" ht="13.8" customHeight="1">
      <c r="A600" s="101">
        <f>C600*ID규칙_대사_그룹_단위+COUNTIF($C$4:C600,C600)</f>
        <v>1131007</v>
      </c>
      <c r="B600" s="100" t="s">
        <v>308</v>
      </c>
      <c r="C600" s="102">
        <f>INDEX(STUDENT!$A:$A,MATCH(B600,STUDENT!$B:$B,0))</f>
        <v>11310</v>
      </c>
      <c r="D600" s="101">
        <v>1</v>
      </c>
      <c r="E600" s="101">
        <v>3</v>
      </c>
      <c r="F600" s="101">
        <v>4</v>
      </c>
      <c r="G600" s="101" t="str">
        <f t="shared" si="36"/>
        <v>SPEECH_DESC_1131007</v>
      </c>
      <c r="H600" s="101" t="str">
        <f t="shared" si="37"/>
        <v>SPEECH_AUDIO_1131007</v>
      </c>
      <c r="I600" s="118" t="str">
        <f t="shared" si="38"/>
        <v>일상</v>
      </c>
      <c r="J600" s="118" t="str">
        <f t="shared" si="39"/>
        <v>잡담 4</v>
      </c>
    </row>
    <row r="601" spans="1:10" ht="13.8" customHeight="1">
      <c r="A601" s="101">
        <f>C601*ID규칙_대사_그룹_단위+COUNTIF($C$4:C601,C601)</f>
        <v>1131008</v>
      </c>
      <c r="B601" s="100" t="s">
        <v>308</v>
      </c>
      <c r="C601" s="102">
        <f>INDEX(STUDENT!$A:$A,MATCH(B601,STUDENT!$B:$B,0))</f>
        <v>11310</v>
      </c>
      <c r="D601" s="101">
        <v>1</v>
      </c>
      <c r="E601" s="101">
        <v>3</v>
      </c>
      <c r="F601" s="101">
        <v>5</v>
      </c>
      <c r="G601" s="101" t="str">
        <f t="shared" si="36"/>
        <v>SPEECH_DESC_1131008</v>
      </c>
      <c r="H601" s="101" t="str">
        <f t="shared" si="37"/>
        <v>SPEECH_AUDIO_1131008</v>
      </c>
      <c r="I601" s="118" t="str">
        <f t="shared" si="38"/>
        <v>일상</v>
      </c>
      <c r="J601" s="118" t="str">
        <f t="shared" si="39"/>
        <v>잡담 5</v>
      </c>
    </row>
    <row r="602" spans="1:10" ht="13.8" customHeight="1">
      <c r="A602" s="101">
        <f>C602*ID규칙_대사_그룹_단위+COUNTIF($C$4:C602,C602)</f>
        <v>1131009</v>
      </c>
      <c r="B602" s="100" t="s">
        <v>308</v>
      </c>
      <c r="C602" s="102">
        <f>INDEX(STUDENT!$A:$A,MATCH(B602,STUDENT!$B:$B,0))</f>
        <v>11310</v>
      </c>
      <c r="D602" s="101">
        <v>2</v>
      </c>
      <c r="E602" s="101">
        <v>4</v>
      </c>
      <c r="F602" s="101">
        <v>1</v>
      </c>
      <c r="G602" s="101" t="str">
        <f t="shared" si="36"/>
        <v>SPEECH_DESC_1131009</v>
      </c>
      <c r="H602" s="101" t="str">
        <f t="shared" si="37"/>
        <v>SPEECH_AUDIO_1131009</v>
      </c>
      <c r="I602" s="118" t="str">
        <f t="shared" si="38"/>
        <v>배치</v>
      </c>
      <c r="J602" s="118" t="str">
        <f t="shared" si="39"/>
        <v>편성 1</v>
      </c>
    </row>
    <row r="603" spans="1:10" ht="13.8" customHeight="1">
      <c r="A603" s="101">
        <f>C603*ID규칙_대사_그룹_단위+COUNTIF($C$4:C603,C603)</f>
        <v>1131010</v>
      </c>
      <c r="B603" s="100" t="s">
        <v>308</v>
      </c>
      <c r="C603" s="102">
        <f>INDEX(STUDENT!$A:$A,MATCH(B603,STUDENT!$B:$B,0))</f>
        <v>11310</v>
      </c>
      <c r="D603" s="101">
        <v>2</v>
      </c>
      <c r="E603" s="101">
        <v>4</v>
      </c>
      <c r="F603" s="101">
        <v>2</v>
      </c>
      <c r="G603" s="101" t="str">
        <f t="shared" si="36"/>
        <v>SPEECH_DESC_1131010</v>
      </c>
      <c r="H603" s="101" t="str">
        <f t="shared" si="37"/>
        <v>SPEECH_AUDIO_1131010</v>
      </c>
      <c r="I603" s="118" t="str">
        <f t="shared" si="38"/>
        <v>배치</v>
      </c>
      <c r="J603" s="118" t="str">
        <f t="shared" si="39"/>
        <v>편성 2</v>
      </c>
    </row>
    <row r="604" spans="1:10" ht="13.8" customHeight="1">
      <c r="A604" s="101">
        <f>C604*ID규칙_대사_그룹_단위+COUNTIF($C$4:C604,C604)</f>
        <v>1131011</v>
      </c>
      <c r="B604" s="100" t="s">
        <v>308</v>
      </c>
      <c r="C604" s="102">
        <f>INDEX(STUDENT!$A:$A,MATCH(B604,STUDENT!$B:$B,0))</f>
        <v>11310</v>
      </c>
      <c r="D604" s="101">
        <v>2</v>
      </c>
      <c r="E604" s="101">
        <v>4</v>
      </c>
      <c r="F604" s="101">
        <v>3</v>
      </c>
      <c r="G604" s="101" t="str">
        <f t="shared" si="36"/>
        <v>SPEECH_DESC_1131011</v>
      </c>
      <c r="H604" s="101" t="str">
        <f t="shared" si="37"/>
        <v>SPEECH_AUDIO_1131011</v>
      </c>
      <c r="I604" s="118" t="str">
        <f t="shared" si="38"/>
        <v>배치</v>
      </c>
      <c r="J604" s="118" t="str">
        <f t="shared" si="39"/>
        <v>편성 3</v>
      </c>
    </row>
    <row r="605" spans="1:10" ht="13.8" customHeight="1">
      <c r="A605" s="101">
        <f>C605*ID규칙_대사_그룹_단위+COUNTIF($C$4:C605,C605)</f>
        <v>1131012</v>
      </c>
      <c r="B605" s="100" t="s">
        <v>308</v>
      </c>
      <c r="C605" s="102">
        <f>INDEX(STUDENT!$A:$A,MATCH(B605,STUDENT!$B:$B,0))</f>
        <v>11310</v>
      </c>
      <c r="D605" s="101">
        <v>2</v>
      </c>
      <c r="E605" s="101">
        <v>5</v>
      </c>
      <c r="F605" s="101">
        <v>1</v>
      </c>
      <c r="G605" s="101" t="str">
        <f t="shared" si="36"/>
        <v>SPEECH_DESC_1131012</v>
      </c>
      <c r="H605" s="101" t="str">
        <f t="shared" si="37"/>
        <v>SPEECH_AUDIO_1131012</v>
      </c>
      <c r="I605" s="118" t="str">
        <f t="shared" si="38"/>
        <v>배치</v>
      </c>
      <c r="J605" s="118" t="str">
        <f t="shared" si="39"/>
        <v>출격 1</v>
      </c>
    </row>
    <row r="606" spans="1:10" ht="13.8" customHeight="1">
      <c r="A606" s="101">
        <f>C606*ID규칙_대사_그룹_단위+COUNTIF($C$4:C606,C606)</f>
        <v>1131013</v>
      </c>
      <c r="B606" s="100" t="s">
        <v>308</v>
      </c>
      <c r="C606" s="102">
        <f>INDEX(STUDENT!$A:$A,MATCH(B606,STUDENT!$B:$B,0))</f>
        <v>11310</v>
      </c>
      <c r="D606" s="101">
        <v>2</v>
      </c>
      <c r="E606" s="101">
        <v>5</v>
      </c>
      <c r="F606" s="101">
        <v>2</v>
      </c>
      <c r="G606" s="101" t="str">
        <f t="shared" si="36"/>
        <v>SPEECH_DESC_1131013</v>
      </c>
      <c r="H606" s="101" t="str">
        <f t="shared" si="37"/>
        <v>SPEECH_AUDIO_1131013</v>
      </c>
      <c r="I606" s="118" t="str">
        <f t="shared" si="38"/>
        <v>배치</v>
      </c>
      <c r="J606" s="118" t="str">
        <f t="shared" si="39"/>
        <v>출격 2</v>
      </c>
    </row>
    <row r="607" spans="1:10" ht="13.8" customHeight="1">
      <c r="A607" s="101">
        <f>C607*ID규칙_대사_그룹_단위+COUNTIF($C$4:C607,C607)</f>
        <v>1131014</v>
      </c>
      <c r="B607" s="100" t="s">
        <v>308</v>
      </c>
      <c r="C607" s="102">
        <f>INDEX(STUDENT!$A:$A,MATCH(B607,STUDENT!$B:$B,0))</f>
        <v>11310</v>
      </c>
      <c r="D607" s="101">
        <v>3</v>
      </c>
      <c r="E607" s="101">
        <v>6</v>
      </c>
      <c r="F607" s="101">
        <v>1</v>
      </c>
      <c r="G607" s="101" t="str">
        <f t="shared" si="36"/>
        <v>SPEECH_DESC_1131014</v>
      </c>
      <c r="H607" s="101" t="str">
        <f t="shared" si="37"/>
        <v>SPEECH_AUDIO_1131014</v>
      </c>
      <c r="I607" s="118" t="str">
        <f t="shared" si="38"/>
        <v>전투</v>
      </c>
      <c r="J607" s="118" t="str">
        <f t="shared" si="39"/>
        <v>전투개시 1</v>
      </c>
    </row>
    <row r="608" spans="1:10" ht="13.8" customHeight="1">
      <c r="A608" s="101">
        <f>C608*ID규칙_대사_그룹_단위+COUNTIF($C$4:C608,C608)</f>
        <v>1131015</v>
      </c>
      <c r="B608" s="100" t="s">
        <v>308</v>
      </c>
      <c r="C608" s="102">
        <f>INDEX(STUDENT!$A:$A,MATCH(B608,STUDENT!$B:$B,0))</f>
        <v>11310</v>
      </c>
      <c r="D608" s="101">
        <v>3</v>
      </c>
      <c r="E608" s="101">
        <v>6</v>
      </c>
      <c r="F608" s="101">
        <v>2</v>
      </c>
      <c r="G608" s="101" t="str">
        <f t="shared" si="36"/>
        <v>SPEECH_DESC_1131015</v>
      </c>
      <c r="H608" s="101" t="str">
        <f t="shared" si="37"/>
        <v>SPEECH_AUDIO_1131015</v>
      </c>
      <c r="I608" s="118" t="str">
        <f t="shared" si="38"/>
        <v>전투</v>
      </c>
      <c r="J608" s="118" t="str">
        <f t="shared" si="39"/>
        <v>전투개시 2</v>
      </c>
    </row>
    <row r="609" spans="1:10" ht="13.8" customHeight="1">
      <c r="A609" s="101">
        <f>C609*ID규칙_대사_그룹_단위+COUNTIF($C$4:C609,C609)</f>
        <v>1131016</v>
      </c>
      <c r="B609" s="100" t="s">
        <v>308</v>
      </c>
      <c r="C609" s="102">
        <f>INDEX(STUDENT!$A:$A,MATCH(B609,STUDENT!$B:$B,0))</f>
        <v>11310</v>
      </c>
      <c r="D609" s="101">
        <v>3</v>
      </c>
      <c r="E609" s="101">
        <v>7</v>
      </c>
      <c r="F609" s="101">
        <v>1</v>
      </c>
      <c r="G609" s="101" t="str">
        <f t="shared" si="36"/>
        <v>SPEECH_DESC_1131016</v>
      </c>
      <c r="H609" s="101" t="str">
        <f t="shared" si="37"/>
        <v>SPEECH_AUDIO_1131016</v>
      </c>
      <c r="I609" s="118" t="str">
        <f t="shared" si="38"/>
        <v>전투</v>
      </c>
      <c r="J609" s="118" t="str">
        <f t="shared" si="39"/>
        <v>이동 1</v>
      </c>
    </row>
    <row r="610" spans="1:10" ht="13.8" customHeight="1">
      <c r="A610" s="101">
        <f>C610*ID규칙_대사_그룹_단위+COUNTIF($C$4:C610,C610)</f>
        <v>1131017</v>
      </c>
      <c r="B610" s="100" t="s">
        <v>308</v>
      </c>
      <c r="C610" s="102">
        <f>INDEX(STUDENT!$A:$A,MATCH(B610,STUDENT!$B:$B,0))</f>
        <v>11310</v>
      </c>
      <c r="D610" s="101">
        <v>3</v>
      </c>
      <c r="E610" s="101">
        <v>7</v>
      </c>
      <c r="F610" s="101">
        <v>2</v>
      </c>
      <c r="G610" s="101" t="str">
        <f t="shared" si="36"/>
        <v>SPEECH_DESC_1131017</v>
      </c>
      <c r="H610" s="101" t="str">
        <f t="shared" si="37"/>
        <v>SPEECH_AUDIO_1131017</v>
      </c>
      <c r="I610" s="118" t="str">
        <f t="shared" si="38"/>
        <v>전투</v>
      </c>
      <c r="J610" s="118" t="str">
        <f t="shared" si="39"/>
        <v>이동 2</v>
      </c>
    </row>
    <row r="611" spans="1:10" ht="13.8" customHeight="1">
      <c r="A611" s="101">
        <f>C611*ID규칙_대사_그룹_단위+COUNTIF($C$4:C611,C611)</f>
        <v>1131018</v>
      </c>
      <c r="B611" s="100" t="s">
        <v>308</v>
      </c>
      <c r="C611" s="102">
        <f>INDEX(STUDENT!$A:$A,MATCH(B611,STUDENT!$B:$B,0))</f>
        <v>11310</v>
      </c>
      <c r="D611" s="101">
        <v>3</v>
      </c>
      <c r="E611" s="101">
        <v>8</v>
      </c>
      <c r="F611" s="101">
        <v>0</v>
      </c>
      <c r="G611" s="101" t="str">
        <f t="shared" si="36"/>
        <v>SPEECH_DESC_1131018</v>
      </c>
      <c r="H611" s="101" t="str">
        <f t="shared" si="37"/>
        <v>SPEECH_AUDIO_1131018</v>
      </c>
      <c r="I611" s="118" t="str">
        <f t="shared" si="38"/>
        <v>전투</v>
      </c>
      <c r="J611" s="118" t="str">
        <f t="shared" si="39"/>
        <v>에이리어 이동</v>
      </c>
    </row>
    <row r="612" spans="1:10" ht="13.8" customHeight="1">
      <c r="A612" s="101">
        <f>C612*ID규칙_대사_그룹_단위+COUNTIF($C$4:C612,C612)</f>
        <v>1131019</v>
      </c>
      <c r="B612" s="100" t="s">
        <v>308</v>
      </c>
      <c r="C612" s="102">
        <f>INDEX(STUDENT!$A:$A,MATCH(B612,STUDENT!$B:$B,0))</f>
        <v>11310</v>
      </c>
      <c r="D612" s="101">
        <v>3</v>
      </c>
      <c r="E612" s="101">
        <v>9</v>
      </c>
      <c r="F612" s="101">
        <v>0</v>
      </c>
      <c r="G612" s="101" t="str">
        <f t="shared" si="36"/>
        <v>SPEECH_DESC_1131019</v>
      </c>
      <c r="H612" s="101" t="str">
        <f t="shared" si="37"/>
        <v>SPEECH_AUDIO_1131019</v>
      </c>
      <c r="I612" s="118" t="str">
        <f t="shared" si="38"/>
        <v>전투</v>
      </c>
      <c r="J612" s="118" t="str">
        <f t="shared" si="39"/>
        <v>엄폐</v>
      </c>
    </row>
    <row r="613" spans="1:10" ht="13.8" customHeight="1">
      <c r="A613" s="101">
        <f>C613*ID규칙_대사_그룹_단위+COUNTIF($C$4:C613,C613)</f>
        <v>1131020</v>
      </c>
      <c r="B613" s="100" t="s">
        <v>308</v>
      </c>
      <c r="C613" s="102">
        <f>INDEX(STUDENT!$A:$A,MATCH(B613,STUDENT!$B:$B,0))</f>
        <v>11310</v>
      </c>
      <c r="D613" s="101">
        <v>3</v>
      </c>
      <c r="E613" s="101">
        <v>11</v>
      </c>
      <c r="F613" s="101">
        <v>0</v>
      </c>
      <c r="G613" s="101" t="str">
        <f t="shared" si="36"/>
        <v>SPEECH_DESC_1131020</v>
      </c>
      <c r="H613" s="101" t="str">
        <f t="shared" si="37"/>
        <v>SPEECH_AUDIO_1131020</v>
      </c>
      <c r="I613" s="118" t="str">
        <f t="shared" si="38"/>
        <v>전투</v>
      </c>
      <c r="J613" s="118" t="str">
        <f t="shared" si="39"/>
        <v>회복</v>
      </c>
    </row>
    <row r="614" spans="1:10" ht="13.8" customHeight="1">
      <c r="A614" s="101">
        <f>C614*ID규칙_대사_그룹_단위+COUNTIF($C$4:C614,C614)</f>
        <v>1131021</v>
      </c>
      <c r="B614" s="100" t="s">
        <v>308</v>
      </c>
      <c r="C614" s="102">
        <f>INDEX(STUDENT!$A:$A,MATCH(B614,STUDENT!$B:$B,0))</f>
        <v>11310</v>
      </c>
      <c r="D614" s="101">
        <v>3</v>
      </c>
      <c r="E614" s="101">
        <v>12</v>
      </c>
      <c r="F614" s="101">
        <v>0</v>
      </c>
      <c r="G614" s="101" t="str">
        <f t="shared" si="36"/>
        <v>SPEECH_DESC_1131021</v>
      </c>
      <c r="H614" s="101" t="str">
        <f t="shared" si="37"/>
        <v>SPEECH_AUDIO_1131021</v>
      </c>
      <c r="I614" s="118" t="str">
        <f t="shared" si="38"/>
        <v>전투</v>
      </c>
      <c r="J614" s="118" t="str">
        <f t="shared" si="39"/>
        <v>버프</v>
      </c>
    </row>
    <row r="615" spans="1:10" ht="13.8" customHeight="1">
      <c r="A615" s="101">
        <f>C615*ID규칙_대사_그룹_단위+COUNTIF($C$4:C615,C615)</f>
        <v>1131022</v>
      </c>
      <c r="B615" s="100" t="s">
        <v>308</v>
      </c>
      <c r="C615" s="102">
        <f>INDEX(STUDENT!$A:$A,MATCH(B615,STUDENT!$B:$B,0))</f>
        <v>11310</v>
      </c>
      <c r="D615" s="101">
        <v>3</v>
      </c>
      <c r="E615" s="101">
        <v>13</v>
      </c>
      <c r="F615" s="101">
        <v>0</v>
      </c>
      <c r="G615" s="101" t="str">
        <f t="shared" si="36"/>
        <v>SPEECH_DESC_1131022</v>
      </c>
      <c r="H615" s="101" t="str">
        <f t="shared" si="37"/>
        <v>SPEECH_AUDIO_1131022</v>
      </c>
      <c r="I615" s="118" t="str">
        <f t="shared" si="38"/>
        <v>전투</v>
      </c>
      <c r="J615" s="118" t="str">
        <f t="shared" si="39"/>
        <v>기본 스킬</v>
      </c>
    </row>
    <row r="616" spans="1:10" ht="13.8" customHeight="1">
      <c r="A616" s="101">
        <f>C616*ID규칙_대사_그룹_단위+COUNTIF($C$4:C616,C616)</f>
        <v>1131023</v>
      </c>
      <c r="B616" s="100" t="s">
        <v>308</v>
      </c>
      <c r="C616" s="102">
        <f>INDEX(STUDENT!$A:$A,MATCH(B616,STUDENT!$B:$B,0))</f>
        <v>11310</v>
      </c>
      <c r="D616" s="101">
        <v>3</v>
      </c>
      <c r="E616" s="101">
        <v>14</v>
      </c>
      <c r="F616" s="101">
        <v>1</v>
      </c>
      <c r="G616" s="101" t="str">
        <f t="shared" si="36"/>
        <v>SPEECH_DESC_1131023</v>
      </c>
      <c r="H616" s="101" t="str">
        <f t="shared" si="37"/>
        <v>SPEECH_AUDIO_1131023</v>
      </c>
      <c r="I616" s="118" t="str">
        <f t="shared" si="38"/>
        <v>전투</v>
      </c>
      <c r="J616" s="118" t="str">
        <f t="shared" si="39"/>
        <v>EX 스킬 컷인 1</v>
      </c>
    </row>
    <row r="617" spans="1:10" ht="13.8" customHeight="1">
      <c r="A617" s="101">
        <f>C617*ID규칙_대사_그룹_단위+COUNTIF($C$4:C617,C617)</f>
        <v>1131024</v>
      </c>
      <c r="B617" s="100" t="s">
        <v>308</v>
      </c>
      <c r="C617" s="102">
        <f>INDEX(STUDENT!$A:$A,MATCH(B617,STUDENT!$B:$B,0))</f>
        <v>11310</v>
      </c>
      <c r="D617" s="101">
        <v>3</v>
      </c>
      <c r="E617" s="101">
        <v>14</v>
      </c>
      <c r="F617" s="101">
        <v>2</v>
      </c>
      <c r="G617" s="101" t="str">
        <f t="shared" si="36"/>
        <v>SPEECH_DESC_1131024</v>
      </c>
      <c r="H617" s="101" t="str">
        <f t="shared" si="37"/>
        <v>SPEECH_AUDIO_1131024</v>
      </c>
      <c r="I617" s="118" t="str">
        <f t="shared" si="38"/>
        <v>전투</v>
      </c>
      <c r="J617" s="118" t="str">
        <f t="shared" si="39"/>
        <v>EX 스킬 컷인 2</v>
      </c>
    </row>
    <row r="618" spans="1:10" ht="13.8" customHeight="1">
      <c r="A618" s="101">
        <f>C618*ID규칙_대사_그룹_단위+COUNTIF($C$4:C618,C618)</f>
        <v>1131025</v>
      </c>
      <c r="B618" s="100" t="s">
        <v>308</v>
      </c>
      <c r="C618" s="102">
        <f>INDEX(STUDENT!$A:$A,MATCH(B618,STUDENT!$B:$B,0))</f>
        <v>11310</v>
      </c>
      <c r="D618" s="101">
        <v>3</v>
      </c>
      <c r="E618" s="101">
        <v>14</v>
      </c>
      <c r="F618" s="101">
        <v>3</v>
      </c>
      <c r="G618" s="101" t="str">
        <f t="shared" si="36"/>
        <v>SPEECH_DESC_1131025</v>
      </c>
      <c r="H618" s="101" t="str">
        <f t="shared" si="37"/>
        <v>SPEECH_AUDIO_1131025</v>
      </c>
      <c r="I618" s="118" t="str">
        <f t="shared" si="38"/>
        <v>전투</v>
      </c>
      <c r="J618" s="118" t="str">
        <f t="shared" si="39"/>
        <v>EX 스킬 컷인 3</v>
      </c>
    </row>
    <row r="619" spans="1:10" ht="13.8" customHeight="1">
      <c r="A619" s="101">
        <f>C619*ID규칙_대사_그룹_단위+COUNTIF($C$4:C619,C619)</f>
        <v>1131026</v>
      </c>
      <c r="B619" s="100" t="s">
        <v>308</v>
      </c>
      <c r="C619" s="102">
        <f>INDEX(STUDENT!$A:$A,MATCH(B619,STUDENT!$B:$B,0))</f>
        <v>11310</v>
      </c>
      <c r="D619" s="101">
        <v>3</v>
      </c>
      <c r="E619" s="101">
        <v>15</v>
      </c>
      <c r="F619" s="101">
        <v>1</v>
      </c>
      <c r="G619" s="101" t="str">
        <f t="shared" si="36"/>
        <v>SPEECH_DESC_1131026</v>
      </c>
      <c r="H619" s="101" t="str">
        <f t="shared" si="37"/>
        <v>SPEECH_AUDIO_1131026</v>
      </c>
      <c r="I619" s="118" t="str">
        <f t="shared" si="38"/>
        <v>전투</v>
      </c>
      <c r="J619" s="118" t="str">
        <f t="shared" si="39"/>
        <v>EX 스킬 1</v>
      </c>
    </row>
    <row r="620" spans="1:10" ht="13.8" customHeight="1">
      <c r="A620" s="101">
        <f>C620*ID규칙_대사_그룹_단위+COUNTIF($C$4:C620,C620)</f>
        <v>1131027</v>
      </c>
      <c r="B620" s="100" t="s">
        <v>308</v>
      </c>
      <c r="C620" s="102">
        <f>INDEX(STUDENT!$A:$A,MATCH(B620,STUDENT!$B:$B,0))</f>
        <v>11310</v>
      </c>
      <c r="D620" s="101">
        <v>3</v>
      </c>
      <c r="E620" s="101">
        <v>15</v>
      </c>
      <c r="F620" s="101">
        <v>2</v>
      </c>
      <c r="G620" s="101" t="str">
        <f t="shared" si="36"/>
        <v>SPEECH_DESC_1131027</v>
      </c>
      <c r="H620" s="101" t="str">
        <f t="shared" si="37"/>
        <v>SPEECH_AUDIO_1131027</v>
      </c>
      <c r="I620" s="118" t="str">
        <f t="shared" si="38"/>
        <v>전투</v>
      </c>
      <c r="J620" s="118" t="str">
        <f t="shared" si="39"/>
        <v>EX 스킬 2</v>
      </c>
    </row>
    <row r="621" spans="1:10" ht="13.8" customHeight="1">
      <c r="A621" s="101">
        <f>C621*ID규칙_대사_그룹_단위+COUNTIF($C$4:C621,C621)</f>
        <v>1131028</v>
      </c>
      <c r="B621" s="100" t="s">
        <v>308</v>
      </c>
      <c r="C621" s="102">
        <f>INDEX(STUDENT!$A:$A,MATCH(B621,STUDENT!$B:$B,0))</f>
        <v>11310</v>
      </c>
      <c r="D621" s="101">
        <v>3</v>
      </c>
      <c r="E621" s="101">
        <v>15</v>
      </c>
      <c r="F621" s="101">
        <v>3</v>
      </c>
      <c r="G621" s="101" t="str">
        <f t="shared" si="36"/>
        <v>SPEECH_DESC_1131028</v>
      </c>
      <c r="H621" s="101" t="str">
        <f t="shared" si="37"/>
        <v>SPEECH_AUDIO_1131028</v>
      </c>
      <c r="I621" s="118" t="str">
        <f t="shared" si="38"/>
        <v>전투</v>
      </c>
      <c r="J621" s="118" t="str">
        <f t="shared" si="39"/>
        <v>EX 스킬 3</v>
      </c>
    </row>
    <row r="622" spans="1:10" ht="13.8" customHeight="1">
      <c r="A622" s="101">
        <f>C622*ID규칙_대사_그룹_단위+COUNTIF($C$4:C622,C622)</f>
        <v>1131029</v>
      </c>
      <c r="B622" s="100" t="s">
        <v>308</v>
      </c>
      <c r="C622" s="102">
        <f>INDEX(STUDENT!$A:$A,MATCH(B622,STUDENT!$B:$B,0))</f>
        <v>11310</v>
      </c>
      <c r="D622" s="101">
        <v>3</v>
      </c>
      <c r="E622" s="101">
        <v>16</v>
      </c>
      <c r="F622" s="101">
        <v>1</v>
      </c>
      <c r="G622" s="101" t="str">
        <f t="shared" si="36"/>
        <v>SPEECH_DESC_1131029</v>
      </c>
      <c r="H622" s="101" t="str">
        <f t="shared" si="37"/>
        <v>SPEECH_AUDIO_1131029</v>
      </c>
      <c r="I622" s="118" t="str">
        <f t="shared" si="38"/>
        <v>전투</v>
      </c>
      <c r="J622" s="118" t="str">
        <f t="shared" si="39"/>
        <v>승리 1</v>
      </c>
    </row>
    <row r="623" spans="1:10" ht="13.8" customHeight="1">
      <c r="A623" s="101">
        <f>C623*ID규칙_대사_그룹_단위+COUNTIF($C$4:C623,C623)</f>
        <v>1131030</v>
      </c>
      <c r="B623" s="100" t="s">
        <v>308</v>
      </c>
      <c r="C623" s="102">
        <f>INDEX(STUDENT!$A:$A,MATCH(B623,STUDENT!$B:$B,0))</f>
        <v>11310</v>
      </c>
      <c r="D623" s="101">
        <v>3</v>
      </c>
      <c r="E623" s="101">
        <v>16</v>
      </c>
      <c r="F623" s="101">
        <v>2</v>
      </c>
      <c r="G623" s="101" t="str">
        <f t="shared" si="36"/>
        <v>SPEECH_DESC_1131030</v>
      </c>
      <c r="H623" s="101" t="str">
        <f t="shared" si="37"/>
        <v>SPEECH_AUDIO_1131030</v>
      </c>
      <c r="I623" s="118" t="str">
        <f t="shared" si="38"/>
        <v>전투</v>
      </c>
      <c r="J623" s="118" t="str">
        <f t="shared" si="39"/>
        <v>승리 2</v>
      </c>
    </row>
    <row r="624" spans="1:10" ht="13.8" customHeight="1">
      <c r="A624" s="101">
        <f>C624*ID규칙_대사_그룹_단위+COUNTIF($C$4:C624,C624)</f>
        <v>1131031</v>
      </c>
      <c r="B624" s="100" t="s">
        <v>308</v>
      </c>
      <c r="C624" s="102">
        <f>INDEX(STUDENT!$A:$A,MATCH(B624,STUDENT!$B:$B,0))</f>
        <v>11310</v>
      </c>
      <c r="D624" s="101">
        <v>3</v>
      </c>
      <c r="E624" s="101">
        <v>17</v>
      </c>
      <c r="F624" s="101">
        <v>0</v>
      </c>
      <c r="G624" s="101" t="str">
        <f t="shared" si="36"/>
        <v>SPEECH_DESC_1131031</v>
      </c>
      <c r="H624" s="101" t="str">
        <f t="shared" si="37"/>
        <v>SPEECH_AUDIO_1131031</v>
      </c>
      <c r="I624" s="118" t="str">
        <f t="shared" si="38"/>
        <v>전투</v>
      </c>
      <c r="J624" s="118" t="str">
        <f t="shared" si="39"/>
        <v>철수</v>
      </c>
    </row>
    <row r="625" spans="1:10" ht="13.8" customHeight="1">
      <c r="A625" s="101">
        <f>C625*ID규칙_대사_그룹_단위+COUNTIF($C$4:C625,C625)</f>
        <v>1131032</v>
      </c>
      <c r="B625" s="100" t="s">
        <v>308</v>
      </c>
      <c r="C625" s="102">
        <f>INDEX(STUDENT!$A:$A,MATCH(B625,STUDENT!$B:$B,0))</f>
        <v>11310</v>
      </c>
      <c r="D625" s="101">
        <v>4</v>
      </c>
      <c r="E625" s="101">
        <v>18</v>
      </c>
      <c r="F625" s="101">
        <v>1</v>
      </c>
      <c r="G625" s="101" t="str">
        <f t="shared" si="36"/>
        <v>SPEECH_DESC_1131032</v>
      </c>
      <c r="H625" s="101" t="str">
        <f t="shared" si="37"/>
        <v>SPEECH_AUDIO_1131032</v>
      </c>
      <c r="I625" s="118" t="str">
        <f t="shared" si="38"/>
        <v>결과</v>
      </c>
      <c r="J625" s="118" t="str">
        <f t="shared" si="39"/>
        <v>임무 완료 1</v>
      </c>
    </row>
    <row r="626" spans="1:10" ht="13.8" customHeight="1">
      <c r="A626" s="101">
        <f>C626*ID규칙_대사_그룹_단위+COUNTIF($C$4:C626,C626)</f>
        <v>1131033</v>
      </c>
      <c r="B626" s="100" t="s">
        <v>308</v>
      </c>
      <c r="C626" s="102">
        <f>INDEX(STUDENT!$A:$A,MATCH(B626,STUDENT!$B:$B,0))</f>
        <v>11310</v>
      </c>
      <c r="D626" s="101">
        <v>4</v>
      </c>
      <c r="E626" s="101">
        <v>18</v>
      </c>
      <c r="F626" s="101">
        <v>2</v>
      </c>
      <c r="G626" s="101" t="str">
        <f t="shared" si="36"/>
        <v>SPEECH_DESC_1131033</v>
      </c>
      <c r="H626" s="101" t="str">
        <f t="shared" si="37"/>
        <v>SPEECH_AUDIO_1131033</v>
      </c>
      <c r="I626" s="118" t="str">
        <f t="shared" si="38"/>
        <v>결과</v>
      </c>
      <c r="J626" s="118" t="str">
        <f t="shared" si="39"/>
        <v>임무 완료 2</v>
      </c>
    </row>
    <row r="627" spans="1:10" ht="13.8" customHeight="1">
      <c r="A627" s="101">
        <f>C627*ID규칙_대사_그룹_단위+COUNTIF($C$4:C627,C627)</f>
        <v>1131034</v>
      </c>
      <c r="B627" s="100" t="s">
        <v>308</v>
      </c>
      <c r="C627" s="102">
        <f>INDEX(STUDENT!$A:$A,MATCH(B627,STUDENT!$B:$B,0))</f>
        <v>11310</v>
      </c>
      <c r="D627" s="101">
        <v>4</v>
      </c>
      <c r="E627" s="101">
        <v>19</v>
      </c>
      <c r="F627" s="101">
        <v>1</v>
      </c>
      <c r="G627" s="101" t="str">
        <f t="shared" si="36"/>
        <v>SPEECH_DESC_1131034</v>
      </c>
      <c r="H627" s="101" t="str">
        <f t="shared" si="37"/>
        <v>SPEECH_AUDIO_1131034</v>
      </c>
      <c r="I627" s="118" t="str">
        <f t="shared" si="38"/>
        <v>결과</v>
      </c>
      <c r="J627" s="118" t="str">
        <f t="shared" si="39"/>
        <v>임무 실패 1</v>
      </c>
    </row>
    <row r="628" spans="1:10" ht="13.8" customHeight="1">
      <c r="A628" s="101">
        <f>C628*ID규칙_대사_그룹_단위+COUNTIF($C$4:C628,C628)</f>
        <v>1131035</v>
      </c>
      <c r="B628" s="100" t="s">
        <v>308</v>
      </c>
      <c r="C628" s="102">
        <f>INDEX(STUDENT!$A:$A,MATCH(B628,STUDENT!$B:$B,0))</f>
        <v>11310</v>
      </c>
      <c r="D628" s="101">
        <v>4</v>
      </c>
      <c r="E628" s="101">
        <v>19</v>
      </c>
      <c r="F628" s="101">
        <v>2</v>
      </c>
      <c r="G628" s="101" t="str">
        <f t="shared" si="36"/>
        <v>SPEECH_DESC_1131035</v>
      </c>
      <c r="H628" s="101" t="str">
        <f t="shared" si="37"/>
        <v>SPEECH_AUDIO_1131035</v>
      </c>
      <c r="I628" s="118" t="str">
        <f t="shared" si="38"/>
        <v>결과</v>
      </c>
      <c r="J628" s="118" t="str">
        <f t="shared" si="39"/>
        <v>임무 실패 2</v>
      </c>
    </row>
    <row r="629" spans="1:10" ht="13.8" customHeight="1">
      <c r="A629" s="101">
        <f>C629*ID규칙_대사_그룹_단위+COUNTIF($C$4:C629,C629)</f>
        <v>1131036</v>
      </c>
      <c r="B629" s="100" t="s">
        <v>308</v>
      </c>
      <c r="C629" s="102">
        <f>INDEX(STUDENT!$A:$A,MATCH(B629,STUDENT!$B:$B,0))</f>
        <v>11310</v>
      </c>
      <c r="D629" s="101">
        <v>5</v>
      </c>
      <c r="E629" s="101">
        <v>20</v>
      </c>
      <c r="F629" s="101">
        <v>1</v>
      </c>
      <c r="G629" s="101" t="str">
        <f t="shared" si="36"/>
        <v>SPEECH_DESC_1131036</v>
      </c>
      <c r="H629" s="101" t="str">
        <f t="shared" si="37"/>
        <v>SPEECH_AUDIO_1131036</v>
      </c>
      <c r="I629" s="118" t="str">
        <f t="shared" si="38"/>
        <v>기타</v>
      </c>
      <c r="J629" s="118" t="str">
        <f t="shared" si="39"/>
        <v>강화 1</v>
      </c>
    </row>
    <row r="630" spans="1:10" ht="13.8" customHeight="1">
      <c r="A630" s="101">
        <f>C630*ID규칙_대사_그룹_단위+COUNTIF($C$4:C630,C630)</f>
        <v>1131037</v>
      </c>
      <c r="B630" s="100" t="s">
        <v>308</v>
      </c>
      <c r="C630" s="102">
        <f>INDEX(STUDENT!$A:$A,MATCH(B630,STUDENT!$B:$B,0))</f>
        <v>11310</v>
      </c>
      <c r="D630" s="101">
        <v>5</v>
      </c>
      <c r="E630" s="101">
        <v>20</v>
      </c>
      <c r="F630" s="101">
        <v>2</v>
      </c>
      <c r="G630" s="101" t="str">
        <f t="shared" si="36"/>
        <v>SPEECH_DESC_1131037</v>
      </c>
      <c r="H630" s="101" t="str">
        <f t="shared" si="37"/>
        <v>SPEECH_AUDIO_1131037</v>
      </c>
      <c r="I630" s="118" t="str">
        <f t="shared" si="38"/>
        <v>기타</v>
      </c>
      <c r="J630" s="118" t="str">
        <f t="shared" si="39"/>
        <v>강화 2</v>
      </c>
    </row>
    <row r="631" spans="1:10" ht="13.8" customHeight="1">
      <c r="A631" s="101">
        <f>C631*ID규칙_대사_그룹_단위+COUNTIF($C$4:C631,C631)</f>
        <v>1131038</v>
      </c>
      <c r="B631" s="100" t="s">
        <v>308</v>
      </c>
      <c r="C631" s="102">
        <f>INDEX(STUDENT!$A:$A,MATCH(B631,STUDENT!$B:$B,0))</f>
        <v>11310</v>
      </c>
      <c r="D631" s="101">
        <v>5</v>
      </c>
      <c r="E631" s="101">
        <v>20</v>
      </c>
      <c r="F631" s="101">
        <v>3</v>
      </c>
      <c r="G631" s="101" t="str">
        <f t="shared" si="36"/>
        <v>SPEECH_DESC_1131038</v>
      </c>
      <c r="H631" s="101" t="str">
        <f t="shared" si="37"/>
        <v>SPEECH_AUDIO_1131038</v>
      </c>
      <c r="I631" s="118" t="str">
        <f t="shared" si="38"/>
        <v>기타</v>
      </c>
      <c r="J631" s="118" t="str">
        <f t="shared" si="39"/>
        <v>강화 3</v>
      </c>
    </row>
    <row r="632" spans="1:10" ht="13.8" customHeight="1">
      <c r="A632" s="101">
        <f>C632*ID규칙_대사_그룹_단위+COUNTIF($C$4:C632,C632)</f>
        <v>1131039</v>
      </c>
      <c r="B632" s="100" t="s">
        <v>308</v>
      </c>
      <c r="C632" s="102">
        <f>INDEX(STUDENT!$A:$A,MATCH(B632,STUDENT!$B:$B,0))</f>
        <v>11310</v>
      </c>
      <c r="D632" s="101">
        <v>5</v>
      </c>
      <c r="E632" s="101">
        <v>20</v>
      </c>
      <c r="F632" s="101">
        <v>4</v>
      </c>
      <c r="G632" s="101" t="str">
        <f t="shared" si="36"/>
        <v>SPEECH_DESC_1131039</v>
      </c>
      <c r="H632" s="101" t="str">
        <f t="shared" si="37"/>
        <v>SPEECH_AUDIO_1131039</v>
      </c>
      <c r="I632" s="118" t="str">
        <f t="shared" si="38"/>
        <v>기타</v>
      </c>
      <c r="J632" s="118" t="str">
        <f t="shared" si="39"/>
        <v>강화 4</v>
      </c>
    </row>
    <row r="633" spans="1:10" ht="13.8" customHeight="1">
      <c r="A633" s="101">
        <f>C633*ID규칙_대사_그룹_단위+COUNTIF($C$4:C633,C633)</f>
        <v>1131040</v>
      </c>
      <c r="B633" s="100" t="s">
        <v>308</v>
      </c>
      <c r="C633" s="102">
        <f>INDEX(STUDENT!$A:$A,MATCH(B633,STUDENT!$B:$B,0))</f>
        <v>11310</v>
      </c>
      <c r="D633" s="101">
        <v>5</v>
      </c>
      <c r="E633" s="101">
        <v>21</v>
      </c>
      <c r="F633" s="101">
        <v>0</v>
      </c>
      <c r="G633" s="101" t="str">
        <f t="shared" si="36"/>
        <v>SPEECH_DESC_1131040</v>
      </c>
      <c r="H633" s="101" t="str">
        <f t="shared" si="37"/>
        <v>SPEECH_AUDIO_1131040</v>
      </c>
      <c r="I633" s="118" t="str">
        <f t="shared" si="38"/>
        <v>기타</v>
      </c>
      <c r="J633" s="118" t="str">
        <f t="shared" si="39"/>
        <v>고유무기 장착</v>
      </c>
    </row>
    <row r="634" spans="1:10" ht="13.8" customHeight="1">
      <c r="A634" s="101">
        <f>C634*ID규칙_대사_그룹_단위+COUNTIF($C$4:C634,C634)</f>
        <v>1131041</v>
      </c>
      <c r="B634" s="100" t="s">
        <v>308</v>
      </c>
      <c r="C634" s="102">
        <f>INDEX(STUDENT!$A:$A,MATCH(B634,STUDENT!$B:$B,0))</f>
        <v>11310</v>
      </c>
      <c r="D634" s="101">
        <v>5</v>
      </c>
      <c r="E634" s="101">
        <v>22</v>
      </c>
      <c r="F634" s="101">
        <v>1</v>
      </c>
      <c r="G634" s="101" t="str">
        <f t="shared" si="36"/>
        <v>SPEECH_DESC_1131041</v>
      </c>
      <c r="H634" s="101" t="str">
        <f t="shared" si="37"/>
        <v>SPEECH_AUDIO_1131041</v>
      </c>
      <c r="I634" s="118" t="str">
        <f t="shared" si="38"/>
        <v>기타</v>
      </c>
      <c r="J634" s="118" t="str">
        <f t="shared" si="39"/>
        <v>카페 1</v>
      </c>
    </row>
    <row r="635" spans="1:10" ht="13.8" customHeight="1">
      <c r="A635" s="101">
        <f>C635*ID규칙_대사_그룹_단위+COUNTIF($C$4:C635,C635)</f>
        <v>1131042</v>
      </c>
      <c r="B635" s="100" t="s">
        <v>308</v>
      </c>
      <c r="C635" s="102">
        <f>INDEX(STUDENT!$A:$A,MATCH(B635,STUDENT!$B:$B,0))</f>
        <v>11310</v>
      </c>
      <c r="D635" s="101">
        <v>5</v>
      </c>
      <c r="E635" s="101">
        <v>22</v>
      </c>
      <c r="F635" s="101">
        <v>2</v>
      </c>
      <c r="G635" s="101" t="str">
        <f t="shared" si="36"/>
        <v>SPEECH_DESC_1131042</v>
      </c>
      <c r="H635" s="101" t="str">
        <f t="shared" si="37"/>
        <v>SPEECH_AUDIO_1131042</v>
      </c>
      <c r="I635" s="118" t="str">
        <f t="shared" si="38"/>
        <v>기타</v>
      </c>
      <c r="J635" s="118" t="str">
        <f t="shared" si="39"/>
        <v>카페 2</v>
      </c>
    </row>
    <row r="636" spans="1:10" ht="13.8" customHeight="1">
      <c r="A636" s="101">
        <f>C636*ID규칙_대사_그룹_단위+COUNTIF($C$4:C636,C636)</f>
        <v>1131043</v>
      </c>
      <c r="B636" s="100" t="s">
        <v>308</v>
      </c>
      <c r="C636" s="102">
        <f>INDEX(STUDENT!$A:$A,MATCH(B636,STUDENT!$B:$B,0))</f>
        <v>11310</v>
      </c>
      <c r="D636" s="101">
        <v>5</v>
      </c>
      <c r="E636" s="101">
        <v>22</v>
      </c>
      <c r="F636" s="101">
        <v>3</v>
      </c>
      <c r="G636" s="101" t="str">
        <f t="shared" si="36"/>
        <v>SPEECH_DESC_1131043</v>
      </c>
      <c r="H636" s="101" t="str">
        <f t="shared" si="37"/>
        <v>SPEECH_AUDIO_1131043</v>
      </c>
      <c r="I636" s="118" t="str">
        <f t="shared" si="38"/>
        <v>기타</v>
      </c>
      <c r="J636" s="118" t="str">
        <f t="shared" si="39"/>
        <v>카페 3</v>
      </c>
    </row>
    <row r="637" spans="1:10" ht="13.8" customHeight="1">
      <c r="A637" s="101">
        <f>C637*ID규칙_대사_그룹_단위+COUNTIF($C$4:C637,C637)</f>
        <v>1131044</v>
      </c>
      <c r="B637" s="100" t="s">
        <v>308</v>
      </c>
      <c r="C637" s="102">
        <f>INDEX(STUDENT!$A:$A,MATCH(B637,STUDENT!$B:$B,0))</f>
        <v>11310</v>
      </c>
      <c r="D637" s="101">
        <v>5</v>
      </c>
      <c r="E637" s="101">
        <v>22</v>
      </c>
      <c r="F637" s="101">
        <v>4</v>
      </c>
      <c r="G637" s="101" t="str">
        <f t="shared" si="36"/>
        <v>SPEECH_DESC_1131044</v>
      </c>
      <c r="H637" s="101" t="str">
        <f t="shared" si="37"/>
        <v>SPEECH_AUDIO_1131044</v>
      </c>
      <c r="I637" s="118" t="str">
        <f t="shared" si="38"/>
        <v>기타</v>
      </c>
      <c r="J637" s="118" t="str">
        <f t="shared" si="39"/>
        <v>카페 4</v>
      </c>
    </row>
    <row r="638" spans="1:10" ht="13.8" customHeight="1">
      <c r="A638" s="101">
        <f>C638*ID규칙_대사_그룹_단위+COUNTIF($C$4:C638,C638)</f>
        <v>1131045</v>
      </c>
      <c r="B638" s="100" t="s">
        <v>308</v>
      </c>
      <c r="C638" s="102">
        <f>INDEX(STUDENT!$A:$A,MATCH(B638,STUDENT!$B:$B,0))</f>
        <v>11310</v>
      </c>
      <c r="D638" s="101">
        <v>5</v>
      </c>
      <c r="E638" s="101">
        <v>22</v>
      </c>
      <c r="F638" s="101">
        <v>5</v>
      </c>
      <c r="G638" s="101" t="str">
        <f t="shared" si="36"/>
        <v>SPEECH_DESC_1131045</v>
      </c>
      <c r="H638" s="101" t="str">
        <f t="shared" si="37"/>
        <v>SPEECH_AUDIO_1131045</v>
      </c>
      <c r="I638" s="118" t="str">
        <f t="shared" si="38"/>
        <v>기타</v>
      </c>
      <c r="J638" s="118" t="str">
        <f t="shared" si="39"/>
        <v>카페 5</v>
      </c>
    </row>
    <row r="639" spans="1:10" ht="13.8" customHeight="1">
      <c r="A639" s="101">
        <f>C639*ID규칙_대사_그룹_단위+COUNTIF($C$4:C639,C639)</f>
        <v>1131046</v>
      </c>
      <c r="B639" s="100" t="s">
        <v>308</v>
      </c>
      <c r="C639" s="102">
        <f>INDEX(STUDENT!$A:$A,MATCH(B639,STUDENT!$B:$B,0))</f>
        <v>11310</v>
      </c>
      <c r="D639" s="101">
        <v>5</v>
      </c>
      <c r="E639" s="101">
        <v>23</v>
      </c>
      <c r="F639" s="101">
        <v>1</v>
      </c>
      <c r="G639" s="101" t="str">
        <f t="shared" si="36"/>
        <v>SPEECH_DESC_1131046</v>
      </c>
      <c r="H639" s="101" t="str">
        <f t="shared" si="37"/>
        <v>SPEECH_AUDIO_1131046</v>
      </c>
      <c r="I639" s="118" t="str">
        <f t="shared" si="38"/>
        <v>기타</v>
      </c>
      <c r="J639" s="118" t="str">
        <f t="shared" si="39"/>
        <v>인연 랭크 업 1</v>
      </c>
    </row>
    <row r="640" spans="1:10" ht="13.8" customHeight="1">
      <c r="A640" s="101">
        <f>C640*ID규칙_대사_그룹_단위+COUNTIF($C$4:C640,C640)</f>
        <v>1131047</v>
      </c>
      <c r="B640" s="100" t="s">
        <v>308</v>
      </c>
      <c r="C640" s="102">
        <f>INDEX(STUDENT!$A:$A,MATCH(B640,STUDENT!$B:$B,0))</f>
        <v>11310</v>
      </c>
      <c r="D640" s="101">
        <v>5</v>
      </c>
      <c r="E640" s="101">
        <v>23</v>
      </c>
      <c r="F640" s="101">
        <v>2</v>
      </c>
      <c r="G640" s="101" t="str">
        <f t="shared" si="36"/>
        <v>SPEECH_DESC_1131047</v>
      </c>
      <c r="H640" s="101" t="str">
        <f t="shared" si="37"/>
        <v>SPEECH_AUDIO_1131047</v>
      </c>
      <c r="I640" s="118" t="str">
        <f t="shared" si="38"/>
        <v>기타</v>
      </c>
      <c r="J640" s="118" t="str">
        <f t="shared" si="39"/>
        <v>인연 랭크 업 2</v>
      </c>
    </row>
    <row r="641" spans="1:10" ht="13.8" customHeight="1">
      <c r="A641" s="101">
        <f>C641*ID규칙_대사_그룹_단위+COUNTIF($C$4:C641,C641)</f>
        <v>1131048</v>
      </c>
      <c r="B641" s="100" t="s">
        <v>308</v>
      </c>
      <c r="C641" s="102">
        <f>INDEX(STUDENT!$A:$A,MATCH(B641,STUDENT!$B:$B,0))</f>
        <v>11310</v>
      </c>
      <c r="D641" s="101">
        <v>5</v>
      </c>
      <c r="E641" s="101">
        <v>23</v>
      </c>
      <c r="F641" s="101">
        <v>3</v>
      </c>
      <c r="G641" s="101" t="str">
        <f t="shared" si="36"/>
        <v>SPEECH_DESC_1131048</v>
      </c>
      <c r="H641" s="101" t="str">
        <f t="shared" si="37"/>
        <v>SPEECH_AUDIO_1131048</v>
      </c>
      <c r="I641" s="118" t="str">
        <f t="shared" si="38"/>
        <v>기타</v>
      </c>
      <c r="J641" s="118" t="str">
        <f t="shared" si="39"/>
        <v>인연 랭크 업 3</v>
      </c>
    </row>
    <row r="642" spans="1:10" ht="13.8" customHeight="1">
      <c r="A642" s="101">
        <f>C642*ID규칙_대사_그룹_단위+COUNTIF($C$4:C642,C642)</f>
        <v>1131049</v>
      </c>
      <c r="B642" s="100" t="s">
        <v>308</v>
      </c>
      <c r="C642" s="102">
        <f>INDEX(STUDENT!$A:$A,MATCH(B642,STUDENT!$B:$B,0))</f>
        <v>11310</v>
      </c>
      <c r="D642" s="101">
        <v>5</v>
      </c>
      <c r="E642" s="101">
        <v>23</v>
      </c>
      <c r="F642" s="101">
        <v>4</v>
      </c>
      <c r="G642" s="101" t="str">
        <f t="shared" si="36"/>
        <v>SPEECH_DESC_1131049</v>
      </c>
      <c r="H642" s="101" t="str">
        <f t="shared" si="37"/>
        <v>SPEECH_AUDIO_1131049</v>
      </c>
      <c r="I642" s="118" t="str">
        <f t="shared" si="38"/>
        <v>기타</v>
      </c>
      <c r="J642" s="118" t="str">
        <f t="shared" si="39"/>
        <v>인연 랭크 업 4</v>
      </c>
    </row>
    <row r="643" spans="1:10" ht="13.8" customHeight="1">
      <c r="A643" s="101">
        <f>C643*ID규칙_대사_그룹_단위+COUNTIF($C$4:C643,C643)</f>
        <v>1131050</v>
      </c>
      <c r="B643" s="100" t="s">
        <v>308</v>
      </c>
      <c r="C643" s="102">
        <f>INDEX(STUDENT!$A:$A,MATCH(B643,STUDENT!$B:$B,0))</f>
        <v>11310</v>
      </c>
      <c r="D643" s="101">
        <v>6</v>
      </c>
      <c r="E643" s="101">
        <v>24</v>
      </c>
      <c r="F643" s="101">
        <v>1</v>
      </c>
      <c r="G643" s="101" t="str">
        <f t="shared" si="36"/>
        <v>SPEECH_DESC_1131050</v>
      </c>
      <c r="H643" s="101" t="str">
        <f t="shared" si="37"/>
        <v>SPEECH_AUDIO_1131050</v>
      </c>
      <c r="I643" s="118" t="str">
        <f t="shared" si="38"/>
        <v>메모리얼</v>
      </c>
      <c r="J643" s="118" t="str">
        <f t="shared" si="39"/>
        <v>메모리얼 로비 1</v>
      </c>
    </row>
    <row r="644" spans="1:10" ht="13.8" customHeight="1">
      <c r="A644" s="101">
        <f>C644*ID규칙_대사_그룹_단위+COUNTIF($C$4:C644,C644)</f>
        <v>1131051</v>
      </c>
      <c r="B644" s="100" t="s">
        <v>308</v>
      </c>
      <c r="C644" s="102">
        <f>INDEX(STUDENT!$A:$A,MATCH(B644,STUDENT!$B:$B,0))</f>
        <v>11310</v>
      </c>
      <c r="D644" s="101">
        <v>6</v>
      </c>
      <c r="E644" s="101">
        <v>24</v>
      </c>
      <c r="F644" s="101">
        <v>2</v>
      </c>
      <c r="G644" s="101" t="str">
        <f t="shared" ref="G644:G707" si="40">"SPEECH_DESC_"&amp;A644</f>
        <v>SPEECH_DESC_1131051</v>
      </c>
      <c r="H644" s="101" t="str">
        <f t="shared" ref="H644:H707" si="41">"SPEECH_AUDIO_"&amp;A644</f>
        <v>SPEECH_AUDIO_1131051</v>
      </c>
      <c r="I644" s="118" t="str">
        <f t="shared" ref="I644:I707" si="42">VLOOKUP(D644,SPEECH_MAIN_TYPE,2,0)</f>
        <v>메모리얼</v>
      </c>
      <c r="J644" s="118" t="str">
        <f t="shared" ref="J644:J707" si="43">VLOOKUP(E644,SPEECH_SUB_TYPE,2,0)&amp;IF(F644=0,""," "&amp;F644)</f>
        <v>메모리얼 로비 2</v>
      </c>
    </row>
    <row r="645" spans="1:10" ht="13.8" customHeight="1">
      <c r="A645" s="101">
        <f>C645*ID규칙_대사_그룹_단위+COUNTIF($C$4:C645,C645)</f>
        <v>1131052</v>
      </c>
      <c r="B645" s="100" t="s">
        <v>308</v>
      </c>
      <c r="C645" s="102">
        <f>INDEX(STUDENT!$A:$A,MATCH(B645,STUDENT!$B:$B,0))</f>
        <v>11310</v>
      </c>
      <c r="D645" s="101">
        <v>6</v>
      </c>
      <c r="E645" s="101">
        <v>24</v>
      </c>
      <c r="F645" s="101">
        <v>3</v>
      </c>
      <c r="G645" s="101" t="str">
        <f t="shared" si="40"/>
        <v>SPEECH_DESC_1131052</v>
      </c>
      <c r="H645" s="101" t="str">
        <f t="shared" si="41"/>
        <v>SPEECH_AUDIO_1131052</v>
      </c>
      <c r="I645" s="118" t="str">
        <f t="shared" si="42"/>
        <v>메모리얼</v>
      </c>
      <c r="J645" s="118" t="str">
        <f t="shared" si="43"/>
        <v>메모리얼 로비 3</v>
      </c>
    </row>
    <row r="646" spans="1:10" ht="13.8" customHeight="1">
      <c r="A646" s="101">
        <f>C646*ID규칙_대사_그룹_단위+COUNTIF($C$4:C646,C646)</f>
        <v>1131053</v>
      </c>
      <c r="B646" s="100" t="s">
        <v>308</v>
      </c>
      <c r="C646" s="102">
        <f>INDEX(STUDENT!$A:$A,MATCH(B646,STUDENT!$B:$B,0))</f>
        <v>11310</v>
      </c>
      <c r="D646" s="101">
        <v>6</v>
      </c>
      <c r="E646" s="101">
        <v>24</v>
      </c>
      <c r="F646" s="101">
        <v>4</v>
      </c>
      <c r="G646" s="101" t="str">
        <f t="shared" si="40"/>
        <v>SPEECH_DESC_1131053</v>
      </c>
      <c r="H646" s="101" t="str">
        <f t="shared" si="41"/>
        <v>SPEECH_AUDIO_1131053</v>
      </c>
      <c r="I646" s="118" t="str">
        <f t="shared" si="42"/>
        <v>메모리얼</v>
      </c>
      <c r="J646" s="118" t="str">
        <f t="shared" si="43"/>
        <v>메모리얼 로비 4</v>
      </c>
    </row>
    <row r="647" spans="1:10" ht="13.8" customHeight="1">
      <c r="A647" s="101">
        <f>C647*ID규칙_대사_그룹_단위+COUNTIF($C$4:C647,C647)</f>
        <v>1131054</v>
      </c>
      <c r="B647" s="100" t="s">
        <v>308</v>
      </c>
      <c r="C647" s="102">
        <f>INDEX(STUDENT!$A:$A,MATCH(B647,STUDENT!$B:$B,0))</f>
        <v>11310</v>
      </c>
      <c r="D647" s="101">
        <v>6</v>
      </c>
      <c r="E647" s="101">
        <v>24</v>
      </c>
      <c r="F647" s="101">
        <v>5</v>
      </c>
      <c r="G647" s="101" t="str">
        <f t="shared" si="40"/>
        <v>SPEECH_DESC_1131054</v>
      </c>
      <c r="H647" s="101" t="str">
        <f t="shared" si="41"/>
        <v>SPEECH_AUDIO_1131054</v>
      </c>
      <c r="I647" s="118" t="str">
        <f t="shared" si="42"/>
        <v>메모리얼</v>
      </c>
      <c r="J647" s="118" t="str">
        <f t="shared" si="43"/>
        <v>메모리얼 로비 5</v>
      </c>
    </row>
    <row r="648" spans="1:10" ht="13.8" customHeight="1">
      <c r="A648" s="101">
        <f>C648*ID규칙_대사_그룹_단위+COUNTIF($C$4:C648,C648)</f>
        <v>1131055</v>
      </c>
      <c r="B648" s="100" t="s">
        <v>308</v>
      </c>
      <c r="C648" s="102">
        <f>INDEX(STUDENT!$A:$A,MATCH(B648,STUDENT!$B:$B,0))</f>
        <v>11310</v>
      </c>
      <c r="D648" s="101">
        <v>7</v>
      </c>
      <c r="E648" s="101">
        <v>25</v>
      </c>
      <c r="F648" s="101">
        <v>0</v>
      </c>
      <c r="G648" s="101" t="str">
        <f t="shared" si="40"/>
        <v>SPEECH_DESC_1131055</v>
      </c>
      <c r="H648" s="101" t="str">
        <f t="shared" si="41"/>
        <v>SPEECH_AUDIO_1131055</v>
      </c>
      <c r="I648" s="118" t="str">
        <f t="shared" si="42"/>
        <v>기념일</v>
      </c>
      <c r="J648" s="118" t="str">
        <f t="shared" si="43"/>
        <v>생일</v>
      </c>
    </row>
    <row r="649" spans="1:10" ht="13.8" customHeight="1">
      <c r="A649" s="101">
        <f>C649*ID규칙_대사_그룹_단위+COUNTIF($C$4:C649,C649)</f>
        <v>1131056</v>
      </c>
      <c r="B649" s="100" t="s">
        <v>308</v>
      </c>
      <c r="C649" s="102">
        <f>INDEX(STUDENT!$A:$A,MATCH(B649,STUDENT!$B:$B,0))</f>
        <v>11310</v>
      </c>
      <c r="D649" s="101">
        <v>7</v>
      </c>
      <c r="E649" s="101">
        <v>26</v>
      </c>
      <c r="F649" s="101">
        <v>0</v>
      </c>
      <c r="G649" s="101" t="str">
        <f t="shared" si="40"/>
        <v>SPEECH_DESC_1131056</v>
      </c>
      <c r="H649" s="101" t="str">
        <f t="shared" si="41"/>
        <v>SPEECH_AUDIO_1131056</v>
      </c>
      <c r="I649" s="118" t="str">
        <f t="shared" si="42"/>
        <v>기념일</v>
      </c>
      <c r="J649" s="118" t="str">
        <f t="shared" si="43"/>
        <v>선생의 생일</v>
      </c>
    </row>
    <row r="650" spans="1:10" ht="13.8" customHeight="1">
      <c r="A650" s="101">
        <f>C650*ID규칙_대사_그룹_단위+COUNTIF($C$4:C650,C650)</f>
        <v>1131057</v>
      </c>
      <c r="B650" s="100" t="s">
        <v>308</v>
      </c>
      <c r="C650" s="102">
        <f>INDEX(STUDENT!$A:$A,MATCH(B650,STUDENT!$B:$B,0))</f>
        <v>11310</v>
      </c>
      <c r="D650" s="101">
        <v>7</v>
      </c>
      <c r="E650" s="101">
        <v>27</v>
      </c>
      <c r="F650" s="101">
        <v>0</v>
      </c>
      <c r="G650" s="101" t="str">
        <f t="shared" si="40"/>
        <v>SPEECH_DESC_1131057</v>
      </c>
      <c r="H650" s="101" t="str">
        <f t="shared" si="41"/>
        <v>SPEECH_AUDIO_1131057</v>
      </c>
      <c r="I650" s="118" t="str">
        <f t="shared" si="42"/>
        <v>기념일</v>
      </c>
      <c r="J650" s="118" t="str">
        <f t="shared" si="43"/>
        <v>할로윈</v>
      </c>
    </row>
    <row r="651" spans="1:10" ht="13.8" customHeight="1">
      <c r="A651" s="101">
        <f>C651*ID규칙_대사_그룹_단위+COUNTIF($C$4:C651,C651)</f>
        <v>1131058</v>
      </c>
      <c r="B651" s="100" t="s">
        <v>308</v>
      </c>
      <c r="C651" s="102">
        <f>INDEX(STUDENT!$A:$A,MATCH(B651,STUDENT!$B:$B,0))</f>
        <v>11310</v>
      </c>
      <c r="D651" s="101">
        <v>7</v>
      </c>
      <c r="E651" s="101">
        <v>28</v>
      </c>
      <c r="F651" s="101">
        <v>0</v>
      </c>
      <c r="G651" s="101" t="str">
        <f t="shared" si="40"/>
        <v>SPEECH_DESC_1131058</v>
      </c>
      <c r="H651" s="101" t="str">
        <f t="shared" si="41"/>
        <v>SPEECH_AUDIO_1131058</v>
      </c>
      <c r="I651" s="118" t="str">
        <f t="shared" si="42"/>
        <v>기념일</v>
      </c>
      <c r="J651" s="118" t="str">
        <f t="shared" si="43"/>
        <v>크리스마스</v>
      </c>
    </row>
    <row r="652" spans="1:10" ht="13.8" customHeight="1">
      <c r="A652" s="101">
        <f>C652*ID규칙_대사_그룹_단위+COUNTIF($C$4:C652,C652)</f>
        <v>1131059</v>
      </c>
      <c r="B652" s="100" t="s">
        <v>308</v>
      </c>
      <c r="C652" s="102">
        <f>INDEX(STUDENT!$A:$A,MATCH(B652,STUDENT!$B:$B,0))</f>
        <v>11310</v>
      </c>
      <c r="D652" s="101">
        <v>7</v>
      </c>
      <c r="E652" s="101">
        <v>29</v>
      </c>
      <c r="F652" s="101">
        <v>0</v>
      </c>
      <c r="G652" s="101" t="str">
        <f t="shared" si="40"/>
        <v>SPEECH_DESC_1131059</v>
      </c>
      <c r="H652" s="101" t="str">
        <f t="shared" si="41"/>
        <v>SPEECH_AUDIO_1131059</v>
      </c>
      <c r="I652" s="118" t="str">
        <f t="shared" si="42"/>
        <v>기념일</v>
      </c>
      <c r="J652" s="118" t="str">
        <f t="shared" si="43"/>
        <v>신년</v>
      </c>
    </row>
    <row r="653" spans="1:10" ht="13.8" customHeight="1">
      <c r="A653" s="101">
        <f>C653*ID규칙_대사_그룹_단위+COUNTIF($C$4:C653,C653)</f>
        <v>2310301</v>
      </c>
      <c r="B653" s="100" t="s">
        <v>310</v>
      </c>
      <c r="C653" s="102">
        <f>INDEX(STUDENT!$A:$A,MATCH(B653,STUDENT!$B:$B,0))</f>
        <v>23103</v>
      </c>
      <c r="D653" s="101">
        <v>1</v>
      </c>
      <c r="E653" s="101">
        <v>1</v>
      </c>
      <c r="F653" s="101">
        <v>0</v>
      </c>
      <c r="G653" s="101" t="str">
        <f t="shared" si="40"/>
        <v>SPEECH_DESC_2310301</v>
      </c>
      <c r="H653" s="101" t="str">
        <f t="shared" si="41"/>
        <v>SPEECH_AUDIO_2310301</v>
      </c>
      <c r="I653" s="118" t="str">
        <f t="shared" si="42"/>
        <v>일상</v>
      </c>
      <c r="J653" s="118" t="str">
        <f t="shared" si="43"/>
        <v>입수</v>
      </c>
    </row>
    <row r="654" spans="1:10" ht="13.8" customHeight="1">
      <c r="A654" s="101">
        <f>C654*ID규칙_대사_그룹_단위+COUNTIF($C$4:C654,C654)</f>
        <v>2310302</v>
      </c>
      <c r="B654" s="100" t="s">
        <v>310</v>
      </c>
      <c r="C654" s="102">
        <f>INDEX(STUDENT!$A:$A,MATCH(B654,STUDENT!$B:$B,0))</f>
        <v>23103</v>
      </c>
      <c r="D654" s="101">
        <v>1</v>
      </c>
      <c r="E654" s="101">
        <v>2</v>
      </c>
      <c r="F654" s="101">
        <v>1</v>
      </c>
      <c r="G654" s="101" t="str">
        <f t="shared" si="40"/>
        <v>SPEECH_DESC_2310302</v>
      </c>
      <c r="H654" s="101" t="str">
        <f t="shared" si="41"/>
        <v>SPEECH_AUDIO_2310302</v>
      </c>
      <c r="I654" s="118" t="str">
        <f t="shared" si="42"/>
        <v>일상</v>
      </c>
      <c r="J654" s="118" t="str">
        <f t="shared" si="43"/>
        <v>로비 방문 1</v>
      </c>
    </row>
    <row r="655" spans="1:10" ht="13.8" customHeight="1">
      <c r="A655" s="101">
        <f>C655*ID규칙_대사_그룹_단위+COUNTIF($C$4:C655,C655)</f>
        <v>2310303</v>
      </c>
      <c r="B655" s="100" t="s">
        <v>310</v>
      </c>
      <c r="C655" s="102">
        <f>INDEX(STUDENT!$A:$A,MATCH(B655,STUDENT!$B:$B,0))</f>
        <v>23103</v>
      </c>
      <c r="D655" s="101">
        <v>1</v>
      </c>
      <c r="E655" s="101">
        <v>2</v>
      </c>
      <c r="F655" s="101">
        <v>2</v>
      </c>
      <c r="G655" s="101" t="str">
        <f t="shared" si="40"/>
        <v>SPEECH_DESC_2310303</v>
      </c>
      <c r="H655" s="101" t="str">
        <f t="shared" si="41"/>
        <v>SPEECH_AUDIO_2310303</v>
      </c>
      <c r="I655" s="118" t="str">
        <f t="shared" si="42"/>
        <v>일상</v>
      </c>
      <c r="J655" s="118" t="str">
        <f t="shared" si="43"/>
        <v>로비 방문 2</v>
      </c>
    </row>
    <row r="656" spans="1:10" ht="13.8" customHeight="1">
      <c r="A656" s="101">
        <f>C656*ID규칙_대사_그룹_단위+COUNTIF($C$4:C656,C656)</f>
        <v>2310304</v>
      </c>
      <c r="B656" s="100" t="s">
        <v>310</v>
      </c>
      <c r="C656" s="102">
        <f>INDEX(STUDENT!$A:$A,MATCH(B656,STUDENT!$B:$B,0))</f>
        <v>23103</v>
      </c>
      <c r="D656" s="101">
        <v>1</v>
      </c>
      <c r="E656" s="101">
        <v>3</v>
      </c>
      <c r="F656" s="101">
        <v>1</v>
      </c>
      <c r="G656" s="101" t="str">
        <f t="shared" si="40"/>
        <v>SPEECH_DESC_2310304</v>
      </c>
      <c r="H656" s="101" t="str">
        <f t="shared" si="41"/>
        <v>SPEECH_AUDIO_2310304</v>
      </c>
      <c r="I656" s="118" t="str">
        <f t="shared" si="42"/>
        <v>일상</v>
      </c>
      <c r="J656" s="118" t="str">
        <f t="shared" si="43"/>
        <v>잡담 1</v>
      </c>
    </row>
    <row r="657" spans="1:10" ht="13.8" customHeight="1">
      <c r="A657" s="101">
        <f>C657*ID규칙_대사_그룹_단위+COUNTIF($C$4:C657,C657)</f>
        <v>2310305</v>
      </c>
      <c r="B657" s="100" t="s">
        <v>310</v>
      </c>
      <c r="C657" s="102">
        <f>INDEX(STUDENT!$A:$A,MATCH(B657,STUDENT!$B:$B,0))</f>
        <v>23103</v>
      </c>
      <c r="D657" s="101">
        <v>1</v>
      </c>
      <c r="E657" s="101">
        <v>3</v>
      </c>
      <c r="F657" s="101">
        <v>2</v>
      </c>
      <c r="G657" s="101" t="str">
        <f t="shared" si="40"/>
        <v>SPEECH_DESC_2310305</v>
      </c>
      <c r="H657" s="101" t="str">
        <f t="shared" si="41"/>
        <v>SPEECH_AUDIO_2310305</v>
      </c>
      <c r="I657" s="118" t="str">
        <f t="shared" si="42"/>
        <v>일상</v>
      </c>
      <c r="J657" s="118" t="str">
        <f t="shared" si="43"/>
        <v>잡담 2</v>
      </c>
    </row>
    <row r="658" spans="1:10" ht="13.8" customHeight="1">
      <c r="A658" s="101">
        <f>C658*ID규칙_대사_그룹_단위+COUNTIF($C$4:C658,C658)</f>
        <v>2310306</v>
      </c>
      <c r="B658" s="100" t="s">
        <v>310</v>
      </c>
      <c r="C658" s="102">
        <f>INDEX(STUDENT!$A:$A,MATCH(B658,STUDENT!$B:$B,0))</f>
        <v>23103</v>
      </c>
      <c r="D658" s="101">
        <v>1</v>
      </c>
      <c r="E658" s="101">
        <v>3</v>
      </c>
      <c r="F658" s="101">
        <v>3</v>
      </c>
      <c r="G658" s="101" t="str">
        <f t="shared" si="40"/>
        <v>SPEECH_DESC_2310306</v>
      </c>
      <c r="H658" s="101" t="str">
        <f t="shared" si="41"/>
        <v>SPEECH_AUDIO_2310306</v>
      </c>
      <c r="I658" s="118" t="str">
        <f t="shared" si="42"/>
        <v>일상</v>
      </c>
      <c r="J658" s="118" t="str">
        <f t="shared" si="43"/>
        <v>잡담 3</v>
      </c>
    </row>
    <row r="659" spans="1:10" ht="13.8" customHeight="1">
      <c r="A659" s="101">
        <f>C659*ID규칙_대사_그룹_단위+COUNTIF($C$4:C659,C659)</f>
        <v>2310307</v>
      </c>
      <c r="B659" s="100" t="s">
        <v>310</v>
      </c>
      <c r="C659" s="102">
        <f>INDEX(STUDENT!$A:$A,MATCH(B659,STUDENT!$B:$B,0))</f>
        <v>23103</v>
      </c>
      <c r="D659" s="101">
        <v>1</v>
      </c>
      <c r="E659" s="101">
        <v>3</v>
      </c>
      <c r="F659" s="101">
        <v>4</v>
      </c>
      <c r="G659" s="101" t="str">
        <f t="shared" si="40"/>
        <v>SPEECH_DESC_2310307</v>
      </c>
      <c r="H659" s="101" t="str">
        <f t="shared" si="41"/>
        <v>SPEECH_AUDIO_2310307</v>
      </c>
      <c r="I659" s="118" t="str">
        <f t="shared" si="42"/>
        <v>일상</v>
      </c>
      <c r="J659" s="118" t="str">
        <f t="shared" si="43"/>
        <v>잡담 4</v>
      </c>
    </row>
    <row r="660" spans="1:10" ht="13.8" customHeight="1">
      <c r="A660" s="101">
        <f>C660*ID규칙_대사_그룹_단위+COUNTIF($C$4:C660,C660)</f>
        <v>2310308</v>
      </c>
      <c r="B660" s="100" t="s">
        <v>310</v>
      </c>
      <c r="C660" s="102">
        <f>INDEX(STUDENT!$A:$A,MATCH(B660,STUDENT!$B:$B,0))</f>
        <v>23103</v>
      </c>
      <c r="D660" s="101">
        <v>3</v>
      </c>
      <c r="E660" s="101">
        <v>13</v>
      </c>
      <c r="F660" s="101">
        <v>0</v>
      </c>
      <c r="G660" s="101" t="str">
        <f t="shared" si="40"/>
        <v>SPEECH_DESC_2310308</v>
      </c>
      <c r="H660" s="101" t="str">
        <f t="shared" si="41"/>
        <v>SPEECH_AUDIO_2310308</v>
      </c>
      <c r="I660" s="118" t="str">
        <f t="shared" si="42"/>
        <v>전투</v>
      </c>
      <c r="J660" s="118" t="str">
        <f t="shared" si="43"/>
        <v>기본 스킬</v>
      </c>
    </row>
    <row r="661" spans="1:10" ht="13.8" customHeight="1">
      <c r="A661" s="101">
        <f>C661*ID규칙_대사_그룹_단위+COUNTIF($C$4:C661,C661)</f>
        <v>2310309</v>
      </c>
      <c r="B661" s="100" t="s">
        <v>310</v>
      </c>
      <c r="C661" s="102">
        <f>INDEX(STUDENT!$A:$A,MATCH(B661,STUDENT!$B:$B,0))</f>
        <v>23103</v>
      </c>
      <c r="D661" s="101">
        <v>3</v>
      </c>
      <c r="E661" s="101">
        <v>14</v>
      </c>
      <c r="F661" s="101">
        <v>1</v>
      </c>
      <c r="G661" s="101" t="str">
        <f t="shared" si="40"/>
        <v>SPEECH_DESC_2310309</v>
      </c>
      <c r="H661" s="101" t="str">
        <f t="shared" si="41"/>
        <v>SPEECH_AUDIO_2310309</v>
      </c>
      <c r="I661" s="118" t="str">
        <f t="shared" si="42"/>
        <v>전투</v>
      </c>
      <c r="J661" s="118" t="str">
        <f t="shared" si="43"/>
        <v>EX 스킬 컷인 1</v>
      </c>
    </row>
    <row r="662" spans="1:10" ht="13.8" customHeight="1">
      <c r="A662" s="101">
        <f>C662*ID규칙_대사_그룹_단위+COUNTIF($C$4:C662,C662)</f>
        <v>2310310</v>
      </c>
      <c r="B662" s="100" t="s">
        <v>310</v>
      </c>
      <c r="C662" s="102">
        <f>INDEX(STUDENT!$A:$A,MATCH(B662,STUDENT!$B:$B,0))</f>
        <v>23103</v>
      </c>
      <c r="D662" s="101">
        <v>3</v>
      </c>
      <c r="E662" s="101">
        <v>14</v>
      </c>
      <c r="F662" s="101">
        <v>2</v>
      </c>
      <c r="G662" s="101" t="str">
        <f t="shared" si="40"/>
        <v>SPEECH_DESC_2310310</v>
      </c>
      <c r="H662" s="101" t="str">
        <f t="shared" si="41"/>
        <v>SPEECH_AUDIO_2310310</v>
      </c>
      <c r="I662" s="118" t="str">
        <f t="shared" si="42"/>
        <v>전투</v>
      </c>
      <c r="J662" s="118" t="str">
        <f t="shared" si="43"/>
        <v>EX 스킬 컷인 2</v>
      </c>
    </row>
    <row r="663" spans="1:10" ht="13.8" customHeight="1">
      <c r="A663" s="101">
        <f>C663*ID규칙_대사_그룹_단위+COUNTIF($C$4:C663,C663)</f>
        <v>2310311</v>
      </c>
      <c r="B663" s="100" t="s">
        <v>310</v>
      </c>
      <c r="C663" s="102">
        <f>INDEX(STUDENT!$A:$A,MATCH(B663,STUDENT!$B:$B,0))</f>
        <v>23103</v>
      </c>
      <c r="D663" s="101">
        <v>3</v>
      </c>
      <c r="E663" s="101">
        <v>14</v>
      </c>
      <c r="F663" s="101">
        <v>3</v>
      </c>
      <c r="G663" s="101" t="str">
        <f t="shared" si="40"/>
        <v>SPEECH_DESC_2310311</v>
      </c>
      <c r="H663" s="101" t="str">
        <f t="shared" si="41"/>
        <v>SPEECH_AUDIO_2310311</v>
      </c>
      <c r="I663" s="118" t="str">
        <f t="shared" si="42"/>
        <v>전투</v>
      </c>
      <c r="J663" s="118" t="str">
        <f t="shared" si="43"/>
        <v>EX 스킬 컷인 3</v>
      </c>
    </row>
    <row r="664" spans="1:10" ht="13.8" customHeight="1">
      <c r="A664" s="101">
        <f>C664*ID규칙_대사_그룹_단위+COUNTIF($C$4:C664,C664)</f>
        <v>2310312</v>
      </c>
      <c r="B664" s="100" t="s">
        <v>310</v>
      </c>
      <c r="C664" s="102">
        <f>INDEX(STUDENT!$A:$A,MATCH(B664,STUDENT!$B:$B,0))</f>
        <v>23103</v>
      </c>
      <c r="D664" s="101">
        <v>3</v>
      </c>
      <c r="E664" s="101">
        <v>15</v>
      </c>
      <c r="F664" s="101">
        <v>1</v>
      </c>
      <c r="G664" s="101" t="str">
        <f t="shared" si="40"/>
        <v>SPEECH_DESC_2310312</v>
      </c>
      <c r="H664" s="101" t="str">
        <f t="shared" si="41"/>
        <v>SPEECH_AUDIO_2310312</v>
      </c>
      <c r="I664" s="118" t="str">
        <f t="shared" si="42"/>
        <v>전투</v>
      </c>
      <c r="J664" s="118" t="str">
        <f t="shared" si="43"/>
        <v>EX 스킬 1</v>
      </c>
    </row>
    <row r="665" spans="1:10" ht="13.8" customHeight="1">
      <c r="A665" s="101">
        <f>C665*ID규칙_대사_그룹_단위+COUNTIF($C$4:C665,C665)</f>
        <v>2310313</v>
      </c>
      <c r="B665" s="100" t="s">
        <v>310</v>
      </c>
      <c r="C665" s="102">
        <f>INDEX(STUDENT!$A:$A,MATCH(B665,STUDENT!$B:$B,0))</f>
        <v>23103</v>
      </c>
      <c r="D665" s="101">
        <v>3</v>
      </c>
      <c r="E665" s="101">
        <v>15</v>
      </c>
      <c r="F665" s="101">
        <v>2</v>
      </c>
      <c r="G665" s="101" t="str">
        <f t="shared" si="40"/>
        <v>SPEECH_DESC_2310313</v>
      </c>
      <c r="H665" s="101" t="str">
        <f t="shared" si="41"/>
        <v>SPEECH_AUDIO_2310313</v>
      </c>
      <c r="I665" s="118" t="str">
        <f t="shared" si="42"/>
        <v>전투</v>
      </c>
      <c r="J665" s="118" t="str">
        <f t="shared" si="43"/>
        <v>EX 스킬 2</v>
      </c>
    </row>
    <row r="666" spans="1:10" ht="13.8" customHeight="1">
      <c r="A666" s="101">
        <f>C666*ID규칙_대사_그룹_단위+COUNTIF($C$4:C666,C666)</f>
        <v>2310314</v>
      </c>
      <c r="B666" s="100" t="s">
        <v>310</v>
      </c>
      <c r="C666" s="102">
        <f>INDEX(STUDENT!$A:$A,MATCH(B666,STUDENT!$B:$B,0))</f>
        <v>23103</v>
      </c>
      <c r="D666" s="101">
        <v>3</v>
      </c>
      <c r="E666" s="101">
        <v>15</v>
      </c>
      <c r="F666" s="101">
        <v>3</v>
      </c>
      <c r="G666" s="101" t="str">
        <f t="shared" si="40"/>
        <v>SPEECH_DESC_2310314</v>
      </c>
      <c r="H666" s="101" t="str">
        <f t="shared" si="41"/>
        <v>SPEECH_AUDIO_2310314</v>
      </c>
      <c r="I666" s="118" t="str">
        <f t="shared" si="42"/>
        <v>전투</v>
      </c>
      <c r="J666" s="118" t="str">
        <f t="shared" si="43"/>
        <v>EX 스킬 3</v>
      </c>
    </row>
    <row r="667" spans="1:10" ht="13.8" customHeight="1">
      <c r="A667" s="101">
        <f>C667*ID규칙_대사_그룹_단위+COUNTIF($C$4:C667,C667)</f>
        <v>2310315</v>
      </c>
      <c r="B667" s="100" t="s">
        <v>310</v>
      </c>
      <c r="C667" s="102">
        <f>INDEX(STUDENT!$A:$A,MATCH(B667,STUDENT!$B:$B,0))</f>
        <v>23103</v>
      </c>
      <c r="D667" s="101">
        <v>5</v>
      </c>
      <c r="E667" s="101">
        <v>20</v>
      </c>
      <c r="F667" s="101">
        <v>1</v>
      </c>
      <c r="G667" s="101" t="str">
        <f t="shared" si="40"/>
        <v>SPEECH_DESC_2310315</v>
      </c>
      <c r="H667" s="101" t="str">
        <f t="shared" si="41"/>
        <v>SPEECH_AUDIO_2310315</v>
      </c>
      <c r="I667" s="118" t="str">
        <f t="shared" si="42"/>
        <v>기타</v>
      </c>
      <c r="J667" s="118" t="str">
        <f t="shared" si="43"/>
        <v>강화 1</v>
      </c>
    </row>
    <row r="668" spans="1:10" ht="13.8" customHeight="1">
      <c r="A668" s="101">
        <f>C668*ID규칙_대사_그룹_단위+COUNTIF($C$4:C668,C668)</f>
        <v>2310316</v>
      </c>
      <c r="B668" s="100" t="s">
        <v>310</v>
      </c>
      <c r="C668" s="102">
        <f>INDEX(STUDENT!$A:$A,MATCH(B668,STUDENT!$B:$B,0))</f>
        <v>23103</v>
      </c>
      <c r="D668" s="101">
        <v>5</v>
      </c>
      <c r="E668" s="101">
        <v>20</v>
      </c>
      <c r="F668" s="101">
        <v>2</v>
      </c>
      <c r="G668" s="101" t="str">
        <f t="shared" si="40"/>
        <v>SPEECH_DESC_2310316</v>
      </c>
      <c r="H668" s="101" t="str">
        <f t="shared" si="41"/>
        <v>SPEECH_AUDIO_2310316</v>
      </c>
      <c r="I668" s="118" t="str">
        <f t="shared" si="42"/>
        <v>기타</v>
      </c>
      <c r="J668" s="118" t="str">
        <f t="shared" si="43"/>
        <v>강화 2</v>
      </c>
    </row>
    <row r="669" spans="1:10" ht="13.8" customHeight="1">
      <c r="A669" s="101">
        <f>C669*ID규칙_대사_그룹_단위+COUNTIF($C$4:C669,C669)</f>
        <v>2310317</v>
      </c>
      <c r="B669" s="100" t="s">
        <v>310</v>
      </c>
      <c r="C669" s="102">
        <f>INDEX(STUDENT!$A:$A,MATCH(B669,STUDENT!$B:$B,0))</f>
        <v>23103</v>
      </c>
      <c r="D669" s="101">
        <v>5</v>
      </c>
      <c r="E669" s="101">
        <v>20</v>
      </c>
      <c r="F669" s="101">
        <v>3</v>
      </c>
      <c r="G669" s="101" t="str">
        <f t="shared" si="40"/>
        <v>SPEECH_DESC_2310317</v>
      </c>
      <c r="H669" s="101" t="str">
        <f t="shared" si="41"/>
        <v>SPEECH_AUDIO_2310317</v>
      </c>
      <c r="I669" s="118" t="str">
        <f t="shared" si="42"/>
        <v>기타</v>
      </c>
      <c r="J669" s="118" t="str">
        <f t="shared" si="43"/>
        <v>강화 3</v>
      </c>
    </row>
    <row r="670" spans="1:10" ht="13.8" customHeight="1">
      <c r="A670" s="101">
        <f>C670*ID규칙_대사_그룹_단위+COUNTIF($C$4:C670,C670)</f>
        <v>2310318</v>
      </c>
      <c r="B670" s="100" t="s">
        <v>310</v>
      </c>
      <c r="C670" s="102">
        <f>INDEX(STUDENT!$A:$A,MATCH(B670,STUDENT!$B:$B,0))</f>
        <v>23103</v>
      </c>
      <c r="D670" s="101">
        <v>5</v>
      </c>
      <c r="E670" s="101">
        <v>20</v>
      </c>
      <c r="F670" s="101">
        <v>4</v>
      </c>
      <c r="G670" s="101" t="str">
        <f t="shared" si="40"/>
        <v>SPEECH_DESC_2310318</v>
      </c>
      <c r="H670" s="101" t="str">
        <f t="shared" si="41"/>
        <v>SPEECH_AUDIO_2310318</v>
      </c>
      <c r="I670" s="118" t="str">
        <f t="shared" si="42"/>
        <v>기타</v>
      </c>
      <c r="J670" s="118" t="str">
        <f t="shared" si="43"/>
        <v>강화 4</v>
      </c>
    </row>
    <row r="671" spans="1:10" ht="13.8" customHeight="1">
      <c r="A671" s="101">
        <f>C671*ID규칙_대사_그룹_단위+COUNTIF($C$4:C671,C671)</f>
        <v>2310319</v>
      </c>
      <c r="B671" s="100" t="s">
        <v>310</v>
      </c>
      <c r="C671" s="102">
        <f>INDEX(STUDENT!$A:$A,MATCH(B671,STUDENT!$B:$B,0))</f>
        <v>23103</v>
      </c>
      <c r="D671" s="101">
        <v>5</v>
      </c>
      <c r="E671" s="101">
        <v>21</v>
      </c>
      <c r="F671" s="101">
        <v>0</v>
      </c>
      <c r="G671" s="101" t="str">
        <f t="shared" si="40"/>
        <v>SPEECH_DESC_2310319</v>
      </c>
      <c r="H671" s="101" t="str">
        <f t="shared" si="41"/>
        <v>SPEECH_AUDIO_2310319</v>
      </c>
      <c r="I671" s="118" t="str">
        <f t="shared" si="42"/>
        <v>기타</v>
      </c>
      <c r="J671" s="118" t="str">
        <f t="shared" si="43"/>
        <v>고유무기 장착</v>
      </c>
    </row>
    <row r="672" spans="1:10" ht="13.8" customHeight="1">
      <c r="A672" s="101">
        <f>C672*ID규칙_대사_그룹_단위+COUNTIF($C$4:C672,C672)</f>
        <v>2310320</v>
      </c>
      <c r="B672" s="100" t="s">
        <v>310</v>
      </c>
      <c r="C672" s="102">
        <f>INDEX(STUDENT!$A:$A,MATCH(B672,STUDENT!$B:$B,0))</f>
        <v>23103</v>
      </c>
      <c r="D672" s="101">
        <v>5</v>
      </c>
      <c r="E672" s="101">
        <v>22</v>
      </c>
      <c r="F672" s="101">
        <v>1</v>
      </c>
      <c r="G672" s="101" t="str">
        <f t="shared" si="40"/>
        <v>SPEECH_DESC_2310320</v>
      </c>
      <c r="H672" s="101" t="str">
        <f t="shared" si="41"/>
        <v>SPEECH_AUDIO_2310320</v>
      </c>
      <c r="I672" s="118" t="str">
        <f t="shared" si="42"/>
        <v>기타</v>
      </c>
      <c r="J672" s="118" t="str">
        <f t="shared" si="43"/>
        <v>카페 1</v>
      </c>
    </row>
    <row r="673" spans="1:10" ht="13.8" customHeight="1">
      <c r="A673" s="101">
        <f>C673*ID규칙_대사_그룹_단위+COUNTIF($C$4:C673,C673)</f>
        <v>2310321</v>
      </c>
      <c r="B673" s="100" t="s">
        <v>310</v>
      </c>
      <c r="C673" s="102">
        <f>INDEX(STUDENT!$A:$A,MATCH(B673,STUDENT!$B:$B,0))</f>
        <v>23103</v>
      </c>
      <c r="D673" s="101">
        <v>5</v>
      </c>
      <c r="E673" s="101">
        <v>22</v>
      </c>
      <c r="F673" s="101">
        <v>2</v>
      </c>
      <c r="G673" s="101" t="str">
        <f t="shared" si="40"/>
        <v>SPEECH_DESC_2310321</v>
      </c>
      <c r="H673" s="101" t="str">
        <f t="shared" si="41"/>
        <v>SPEECH_AUDIO_2310321</v>
      </c>
      <c r="I673" s="118" t="str">
        <f t="shared" si="42"/>
        <v>기타</v>
      </c>
      <c r="J673" s="118" t="str">
        <f t="shared" si="43"/>
        <v>카페 2</v>
      </c>
    </row>
    <row r="674" spans="1:10" ht="13.8" customHeight="1">
      <c r="A674" s="101">
        <f>C674*ID규칙_대사_그룹_단위+COUNTIF($C$4:C674,C674)</f>
        <v>2310322</v>
      </c>
      <c r="B674" s="100" t="s">
        <v>310</v>
      </c>
      <c r="C674" s="102">
        <f>INDEX(STUDENT!$A:$A,MATCH(B674,STUDENT!$B:$B,0))</f>
        <v>23103</v>
      </c>
      <c r="D674" s="101">
        <v>5</v>
      </c>
      <c r="E674" s="101">
        <v>22</v>
      </c>
      <c r="F674" s="101">
        <v>3</v>
      </c>
      <c r="G674" s="101" t="str">
        <f t="shared" si="40"/>
        <v>SPEECH_DESC_2310322</v>
      </c>
      <c r="H674" s="101" t="str">
        <f t="shared" si="41"/>
        <v>SPEECH_AUDIO_2310322</v>
      </c>
      <c r="I674" s="118" t="str">
        <f t="shared" si="42"/>
        <v>기타</v>
      </c>
      <c r="J674" s="118" t="str">
        <f t="shared" si="43"/>
        <v>카페 3</v>
      </c>
    </row>
    <row r="675" spans="1:10" ht="13.8" customHeight="1">
      <c r="A675" s="101">
        <f>C675*ID규칙_대사_그룹_단위+COUNTIF($C$4:C675,C675)</f>
        <v>2310323</v>
      </c>
      <c r="B675" s="100" t="s">
        <v>310</v>
      </c>
      <c r="C675" s="102">
        <f>INDEX(STUDENT!$A:$A,MATCH(B675,STUDENT!$B:$B,0))</f>
        <v>23103</v>
      </c>
      <c r="D675" s="101">
        <v>5</v>
      </c>
      <c r="E675" s="101">
        <v>22</v>
      </c>
      <c r="F675" s="101">
        <v>4</v>
      </c>
      <c r="G675" s="101" t="str">
        <f t="shared" si="40"/>
        <v>SPEECH_DESC_2310323</v>
      </c>
      <c r="H675" s="101" t="str">
        <f t="shared" si="41"/>
        <v>SPEECH_AUDIO_2310323</v>
      </c>
      <c r="I675" s="118" t="str">
        <f t="shared" si="42"/>
        <v>기타</v>
      </c>
      <c r="J675" s="118" t="str">
        <f t="shared" si="43"/>
        <v>카페 4</v>
      </c>
    </row>
    <row r="676" spans="1:10" ht="13.8" customHeight="1">
      <c r="A676" s="101">
        <f>C676*ID규칙_대사_그룹_단위+COUNTIF($C$4:C676,C676)</f>
        <v>2310324</v>
      </c>
      <c r="B676" s="100" t="s">
        <v>310</v>
      </c>
      <c r="C676" s="102">
        <f>INDEX(STUDENT!$A:$A,MATCH(B676,STUDENT!$B:$B,0))</f>
        <v>23103</v>
      </c>
      <c r="D676" s="101">
        <v>5</v>
      </c>
      <c r="E676" s="101">
        <v>22</v>
      </c>
      <c r="F676" s="101">
        <v>5</v>
      </c>
      <c r="G676" s="101" t="str">
        <f t="shared" si="40"/>
        <v>SPEECH_DESC_2310324</v>
      </c>
      <c r="H676" s="101" t="str">
        <f t="shared" si="41"/>
        <v>SPEECH_AUDIO_2310324</v>
      </c>
      <c r="I676" s="118" t="str">
        <f t="shared" si="42"/>
        <v>기타</v>
      </c>
      <c r="J676" s="118" t="str">
        <f t="shared" si="43"/>
        <v>카페 5</v>
      </c>
    </row>
    <row r="677" spans="1:10" ht="13.8" customHeight="1">
      <c r="A677" s="101">
        <f>C677*ID규칙_대사_그룹_단위+COUNTIF($C$4:C677,C677)</f>
        <v>2310325</v>
      </c>
      <c r="B677" s="100" t="s">
        <v>310</v>
      </c>
      <c r="C677" s="102">
        <f>INDEX(STUDENT!$A:$A,MATCH(B677,STUDENT!$B:$B,0))</f>
        <v>23103</v>
      </c>
      <c r="D677" s="101">
        <v>5</v>
      </c>
      <c r="E677" s="101">
        <v>23</v>
      </c>
      <c r="F677" s="101">
        <v>1</v>
      </c>
      <c r="G677" s="101" t="str">
        <f t="shared" si="40"/>
        <v>SPEECH_DESC_2310325</v>
      </c>
      <c r="H677" s="101" t="str">
        <f t="shared" si="41"/>
        <v>SPEECH_AUDIO_2310325</v>
      </c>
      <c r="I677" s="118" t="str">
        <f t="shared" si="42"/>
        <v>기타</v>
      </c>
      <c r="J677" s="118" t="str">
        <f t="shared" si="43"/>
        <v>인연 랭크 업 1</v>
      </c>
    </row>
    <row r="678" spans="1:10" ht="13.8" customHeight="1">
      <c r="A678" s="101">
        <f>C678*ID규칙_대사_그룹_단위+COUNTIF($C$4:C678,C678)</f>
        <v>2310326</v>
      </c>
      <c r="B678" s="100" t="s">
        <v>310</v>
      </c>
      <c r="C678" s="102">
        <f>INDEX(STUDENT!$A:$A,MATCH(B678,STUDENT!$B:$B,0))</f>
        <v>23103</v>
      </c>
      <c r="D678" s="101">
        <v>5</v>
      </c>
      <c r="E678" s="101">
        <v>23</v>
      </c>
      <c r="F678" s="101">
        <v>2</v>
      </c>
      <c r="G678" s="101" t="str">
        <f t="shared" si="40"/>
        <v>SPEECH_DESC_2310326</v>
      </c>
      <c r="H678" s="101" t="str">
        <f t="shared" si="41"/>
        <v>SPEECH_AUDIO_2310326</v>
      </c>
      <c r="I678" s="118" t="str">
        <f t="shared" si="42"/>
        <v>기타</v>
      </c>
      <c r="J678" s="118" t="str">
        <f t="shared" si="43"/>
        <v>인연 랭크 업 2</v>
      </c>
    </row>
    <row r="679" spans="1:10" ht="13.8" customHeight="1">
      <c r="A679" s="101">
        <f>C679*ID규칙_대사_그룹_단위+COUNTIF($C$4:C679,C679)</f>
        <v>2310327</v>
      </c>
      <c r="B679" s="100" t="s">
        <v>310</v>
      </c>
      <c r="C679" s="102">
        <f>INDEX(STUDENT!$A:$A,MATCH(B679,STUDENT!$B:$B,0))</f>
        <v>23103</v>
      </c>
      <c r="D679" s="101">
        <v>5</v>
      </c>
      <c r="E679" s="101">
        <v>23</v>
      </c>
      <c r="F679" s="101">
        <v>3</v>
      </c>
      <c r="G679" s="101" t="str">
        <f t="shared" si="40"/>
        <v>SPEECH_DESC_2310327</v>
      </c>
      <c r="H679" s="101" t="str">
        <f t="shared" si="41"/>
        <v>SPEECH_AUDIO_2310327</v>
      </c>
      <c r="I679" s="118" t="str">
        <f t="shared" si="42"/>
        <v>기타</v>
      </c>
      <c r="J679" s="118" t="str">
        <f t="shared" si="43"/>
        <v>인연 랭크 업 3</v>
      </c>
    </row>
    <row r="680" spans="1:10" ht="13.8" customHeight="1">
      <c r="A680" s="101">
        <f>C680*ID규칙_대사_그룹_단위+COUNTIF($C$4:C680,C680)</f>
        <v>2310328</v>
      </c>
      <c r="B680" s="100" t="s">
        <v>310</v>
      </c>
      <c r="C680" s="102">
        <f>INDEX(STUDENT!$A:$A,MATCH(B680,STUDENT!$B:$B,0))</f>
        <v>23103</v>
      </c>
      <c r="D680" s="101">
        <v>5</v>
      </c>
      <c r="E680" s="101">
        <v>23</v>
      </c>
      <c r="F680" s="101">
        <v>4</v>
      </c>
      <c r="G680" s="101" t="str">
        <f t="shared" si="40"/>
        <v>SPEECH_DESC_2310328</v>
      </c>
      <c r="H680" s="101" t="str">
        <f t="shared" si="41"/>
        <v>SPEECH_AUDIO_2310328</v>
      </c>
      <c r="I680" s="118" t="str">
        <f t="shared" si="42"/>
        <v>기타</v>
      </c>
      <c r="J680" s="118" t="str">
        <f t="shared" si="43"/>
        <v>인연 랭크 업 4</v>
      </c>
    </row>
    <row r="681" spans="1:10" ht="13.8" customHeight="1">
      <c r="A681" s="101">
        <f>C681*ID규칙_대사_그룹_단위+COUNTIF($C$4:C681,C681)</f>
        <v>2310329</v>
      </c>
      <c r="B681" s="100" t="s">
        <v>310</v>
      </c>
      <c r="C681" s="102">
        <f>INDEX(STUDENT!$A:$A,MATCH(B681,STUDENT!$B:$B,0))</f>
        <v>23103</v>
      </c>
      <c r="D681" s="101">
        <v>6</v>
      </c>
      <c r="E681" s="101">
        <v>24</v>
      </c>
      <c r="F681" s="101">
        <v>1</v>
      </c>
      <c r="G681" s="101" t="str">
        <f t="shared" si="40"/>
        <v>SPEECH_DESC_2310329</v>
      </c>
      <c r="H681" s="101" t="str">
        <f t="shared" si="41"/>
        <v>SPEECH_AUDIO_2310329</v>
      </c>
      <c r="I681" s="118" t="str">
        <f t="shared" si="42"/>
        <v>메모리얼</v>
      </c>
      <c r="J681" s="118" t="str">
        <f t="shared" si="43"/>
        <v>메모리얼 로비 1</v>
      </c>
    </row>
    <row r="682" spans="1:10" ht="13.8" customHeight="1">
      <c r="A682" s="101">
        <f>C682*ID규칙_대사_그룹_단위+COUNTIF($C$4:C682,C682)</f>
        <v>2310330</v>
      </c>
      <c r="B682" s="100" t="s">
        <v>310</v>
      </c>
      <c r="C682" s="102">
        <f>INDEX(STUDENT!$A:$A,MATCH(B682,STUDENT!$B:$B,0))</f>
        <v>23103</v>
      </c>
      <c r="D682" s="101">
        <v>6</v>
      </c>
      <c r="E682" s="101">
        <v>24</v>
      </c>
      <c r="F682" s="101">
        <v>2</v>
      </c>
      <c r="G682" s="101" t="str">
        <f t="shared" si="40"/>
        <v>SPEECH_DESC_2310330</v>
      </c>
      <c r="H682" s="101" t="str">
        <f t="shared" si="41"/>
        <v>SPEECH_AUDIO_2310330</v>
      </c>
      <c r="I682" s="118" t="str">
        <f t="shared" si="42"/>
        <v>메모리얼</v>
      </c>
      <c r="J682" s="118" t="str">
        <f t="shared" si="43"/>
        <v>메모리얼 로비 2</v>
      </c>
    </row>
    <row r="683" spans="1:10" ht="13.8" customHeight="1">
      <c r="A683" s="101">
        <f>C683*ID규칙_대사_그룹_단위+COUNTIF($C$4:C683,C683)</f>
        <v>2310331</v>
      </c>
      <c r="B683" s="100" t="s">
        <v>310</v>
      </c>
      <c r="C683" s="102">
        <f>INDEX(STUDENT!$A:$A,MATCH(B683,STUDENT!$B:$B,0))</f>
        <v>23103</v>
      </c>
      <c r="D683" s="101">
        <v>6</v>
      </c>
      <c r="E683" s="101">
        <v>24</v>
      </c>
      <c r="F683" s="101">
        <v>3</v>
      </c>
      <c r="G683" s="101" t="str">
        <f t="shared" si="40"/>
        <v>SPEECH_DESC_2310331</v>
      </c>
      <c r="H683" s="101" t="str">
        <f t="shared" si="41"/>
        <v>SPEECH_AUDIO_2310331</v>
      </c>
      <c r="I683" s="118" t="str">
        <f t="shared" si="42"/>
        <v>메모리얼</v>
      </c>
      <c r="J683" s="118" t="str">
        <f t="shared" si="43"/>
        <v>메모리얼 로비 3</v>
      </c>
    </row>
    <row r="684" spans="1:10" ht="13.8" customHeight="1">
      <c r="A684" s="101">
        <f>C684*ID규칙_대사_그룹_단위+COUNTIF($C$4:C684,C684)</f>
        <v>2310332</v>
      </c>
      <c r="B684" s="100" t="s">
        <v>310</v>
      </c>
      <c r="C684" s="102">
        <f>INDEX(STUDENT!$A:$A,MATCH(B684,STUDENT!$B:$B,0))</f>
        <v>23103</v>
      </c>
      <c r="D684" s="101">
        <v>6</v>
      </c>
      <c r="E684" s="101">
        <v>24</v>
      </c>
      <c r="F684" s="101">
        <v>4</v>
      </c>
      <c r="G684" s="101" t="str">
        <f t="shared" si="40"/>
        <v>SPEECH_DESC_2310332</v>
      </c>
      <c r="H684" s="101" t="str">
        <f t="shared" si="41"/>
        <v>SPEECH_AUDIO_2310332</v>
      </c>
      <c r="I684" s="118" t="str">
        <f t="shared" si="42"/>
        <v>메모리얼</v>
      </c>
      <c r="J684" s="118" t="str">
        <f t="shared" si="43"/>
        <v>메모리얼 로비 4</v>
      </c>
    </row>
    <row r="685" spans="1:10" ht="13.8" customHeight="1">
      <c r="A685" s="101">
        <f>C685*ID규칙_대사_그룹_단위+COUNTIF($C$4:C685,C685)</f>
        <v>2310333</v>
      </c>
      <c r="B685" s="100" t="s">
        <v>310</v>
      </c>
      <c r="C685" s="102">
        <f>INDEX(STUDENT!$A:$A,MATCH(B685,STUDENT!$B:$B,0))</f>
        <v>23103</v>
      </c>
      <c r="D685" s="101">
        <v>6</v>
      </c>
      <c r="E685" s="101">
        <v>24</v>
      </c>
      <c r="F685" s="101">
        <v>5</v>
      </c>
      <c r="G685" s="101" t="str">
        <f t="shared" si="40"/>
        <v>SPEECH_DESC_2310333</v>
      </c>
      <c r="H685" s="101" t="str">
        <f t="shared" si="41"/>
        <v>SPEECH_AUDIO_2310333</v>
      </c>
      <c r="I685" s="118" t="str">
        <f t="shared" si="42"/>
        <v>메모리얼</v>
      </c>
      <c r="J685" s="118" t="str">
        <f t="shared" si="43"/>
        <v>메모리얼 로비 5</v>
      </c>
    </row>
    <row r="686" spans="1:10" ht="13.8" customHeight="1">
      <c r="A686" s="101">
        <f>C686*ID규칙_대사_그룹_단위+COUNTIF($C$4:C686,C686)</f>
        <v>2310334</v>
      </c>
      <c r="B686" s="100" t="s">
        <v>310</v>
      </c>
      <c r="C686" s="102">
        <f>INDEX(STUDENT!$A:$A,MATCH(B686,STUDENT!$B:$B,0))</f>
        <v>23103</v>
      </c>
      <c r="D686" s="101">
        <v>7</v>
      </c>
      <c r="E686" s="101">
        <v>25</v>
      </c>
      <c r="F686" s="101">
        <v>0</v>
      </c>
      <c r="G686" s="101" t="str">
        <f t="shared" si="40"/>
        <v>SPEECH_DESC_2310334</v>
      </c>
      <c r="H686" s="101" t="str">
        <f t="shared" si="41"/>
        <v>SPEECH_AUDIO_2310334</v>
      </c>
      <c r="I686" s="118" t="str">
        <f t="shared" si="42"/>
        <v>기념일</v>
      </c>
      <c r="J686" s="118" t="str">
        <f t="shared" si="43"/>
        <v>생일</v>
      </c>
    </row>
    <row r="687" spans="1:10" ht="13.8" customHeight="1">
      <c r="A687" s="101">
        <f>C687*ID규칙_대사_그룹_단위+COUNTIF($C$4:C687,C687)</f>
        <v>2310335</v>
      </c>
      <c r="B687" s="100" t="s">
        <v>310</v>
      </c>
      <c r="C687" s="102">
        <f>INDEX(STUDENT!$A:$A,MATCH(B687,STUDENT!$B:$B,0))</f>
        <v>23103</v>
      </c>
      <c r="D687" s="101">
        <v>7</v>
      </c>
      <c r="E687" s="101">
        <v>26</v>
      </c>
      <c r="F687" s="101">
        <v>0</v>
      </c>
      <c r="G687" s="101" t="str">
        <f t="shared" si="40"/>
        <v>SPEECH_DESC_2310335</v>
      </c>
      <c r="H687" s="101" t="str">
        <f t="shared" si="41"/>
        <v>SPEECH_AUDIO_2310335</v>
      </c>
      <c r="I687" s="118" t="str">
        <f t="shared" si="42"/>
        <v>기념일</v>
      </c>
      <c r="J687" s="118" t="str">
        <f t="shared" si="43"/>
        <v>선생의 생일</v>
      </c>
    </row>
    <row r="688" spans="1:10" ht="13.8" customHeight="1">
      <c r="A688" s="101">
        <f>C688*ID규칙_대사_그룹_단위+COUNTIF($C$4:C688,C688)</f>
        <v>2310336</v>
      </c>
      <c r="B688" s="100" t="s">
        <v>310</v>
      </c>
      <c r="C688" s="102">
        <f>INDEX(STUDENT!$A:$A,MATCH(B688,STUDENT!$B:$B,0))</f>
        <v>23103</v>
      </c>
      <c r="D688" s="101">
        <v>7</v>
      </c>
      <c r="E688" s="101">
        <v>27</v>
      </c>
      <c r="F688" s="101">
        <v>0</v>
      </c>
      <c r="G688" s="101" t="str">
        <f t="shared" si="40"/>
        <v>SPEECH_DESC_2310336</v>
      </c>
      <c r="H688" s="101" t="str">
        <f t="shared" si="41"/>
        <v>SPEECH_AUDIO_2310336</v>
      </c>
      <c r="I688" s="118" t="str">
        <f t="shared" si="42"/>
        <v>기념일</v>
      </c>
      <c r="J688" s="118" t="str">
        <f t="shared" si="43"/>
        <v>할로윈</v>
      </c>
    </row>
    <row r="689" spans="1:10" ht="13.8" customHeight="1">
      <c r="A689" s="101">
        <f>C689*ID규칙_대사_그룹_단위+COUNTIF($C$4:C689,C689)</f>
        <v>2310337</v>
      </c>
      <c r="B689" s="100" t="s">
        <v>310</v>
      </c>
      <c r="C689" s="102">
        <f>INDEX(STUDENT!$A:$A,MATCH(B689,STUDENT!$B:$B,0))</f>
        <v>23103</v>
      </c>
      <c r="D689" s="101">
        <v>7</v>
      </c>
      <c r="E689" s="101">
        <v>28</v>
      </c>
      <c r="F689" s="101">
        <v>0</v>
      </c>
      <c r="G689" s="101" t="str">
        <f t="shared" si="40"/>
        <v>SPEECH_DESC_2310337</v>
      </c>
      <c r="H689" s="101" t="str">
        <f t="shared" si="41"/>
        <v>SPEECH_AUDIO_2310337</v>
      </c>
      <c r="I689" s="118" t="str">
        <f t="shared" si="42"/>
        <v>기념일</v>
      </c>
      <c r="J689" s="118" t="str">
        <f t="shared" si="43"/>
        <v>크리스마스</v>
      </c>
    </row>
    <row r="690" spans="1:10" ht="13.8" customHeight="1">
      <c r="A690" s="101">
        <f>C690*ID규칙_대사_그룹_단위+COUNTIF($C$4:C690,C690)</f>
        <v>2310338</v>
      </c>
      <c r="B690" s="100" t="s">
        <v>310</v>
      </c>
      <c r="C690" s="102">
        <f>INDEX(STUDENT!$A:$A,MATCH(B690,STUDENT!$B:$B,0))</f>
        <v>23103</v>
      </c>
      <c r="D690" s="101">
        <v>7</v>
      </c>
      <c r="E690" s="101">
        <v>29</v>
      </c>
      <c r="F690" s="101">
        <v>0</v>
      </c>
      <c r="G690" s="101" t="str">
        <f t="shared" si="40"/>
        <v>SPEECH_DESC_2310338</v>
      </c>
      <c r="H690" s="101" t="str">
        <f t="shared" si="41"/>
        <v>SPEECH_AUDIO_2310338</v>
      </c>
      <c r="I690" s="118" t="str">
        <f t="shared" si="42"/>
        <v>기념일</v>
      </c>
      <c r="J690" s="118" t="str">
        <f t="shared" si="43"/>
        <v>신년</v>
      </c>
    </row>
    <row r="691" spans="1:10" ht="13.8" customHeight="1">
      <c r="A691" s="101">
        <f>C691*ID규칙_대사_그룹_단위+COUNTIF($C$4:C691,C691)</f>
        <v>1131101</v>
      </c>
      <c r="B691" s="100" t="s">
        <v>312</v>
      </c>
      <c r="C691" s="102">
        <f>INDEX(STUDENT!$A:$A,MATCH(B691,STUDENT!$B:$B,0))</f>
        <v>11311</v>
      </c>
      <c r="D691" s="101">
        <v>1</v>
      </c>
      <c r="E691" s="101">
        <v>1</v>
      </c>
      <c r="F691" s="101">
        <v>0</v>
      </c>
      <c r="G691" s="101" t="str">
        <f t="shared" si="40"/>
        <v>SPEECH_DESC_1131101</v>
      </c>
      <c r="H691" s="101" t="str">
        <f t="shared" si="41"/>
        <v>SPEECH_AUDIO_1131101</v>
      </c>
      <c r="I691" s="118" t="str">
        <f t="shared" si="42"/>
        <v>일상</v>
      </c>
      <c r="J691" s="118" t="str">
        <f t="shared" si="43"/>
        <v>입수</v>
      </c>
    </row>
    <row r="692" spans="1:10" ht="13.8" customHeight="1">
      <c r="A692" s="101">
        <f>C692*ID규칙_대사_그룹_단위+COUNTIF($C$4:C692,C692)</f>
        <v>1131102</v>
      </c>
      <c r="B692" s="100" t="s">
        <v>312</v>
      </c>
      <c r="C692" s="102">
        <f>INDEX(STUDENT!$A:$A,MATCH(B692,STUDENT!$B:$B,0))</f>
        <v>11311</v>
      </c>
      <c r="D692" s="101">
        <v>1</v>
      </c>
      <c r="E692" s="101">
        <v>2</v>
      </c>
      <c r="F692" s="101">
        <v>1</v>
      </c>
      <c r="G692" s="101" t="str">
        <f t="shared" si="40"/>
        <v>SPEECH_DESC_1131102</v>
      </c>
      <c r="H692" s="101" t="str">
        <f t="shared" si="41"/>
        <v>SPEECH_AUDIO_1131102</v>
      </c>
      <c r="I692" s="118" t="str">
        <f t="shared" si="42"/>
        <v>일상</v>
      </c>
      <c r="J692" s="118" t="str">
        <f t="shared" si="43"/>
        <v>로비 방문 1</v>
      </c>
    </row>
    <row r="693" spans="1:10" ht="13.8" customHeight="1">
      <c r="A693" s="101">
        <f>C693*ID규칙_대사_그룹_단위+COUNTIF($C$4:C693,C693)</f>
        <v>1131103</v>
      </c>
      <c r="B693" s="100" t="s">
        <v>312</v>
      </c>
      <c r="C693" s="102">
        <f>INDEX(STUDENT!$A:$A,MATCH(B693,STUDENT!$B:$B,0))</f>
        <v>11311</v>
      </c>
      <c r="D693" s="101">
        <v>1</v>
      </c>
      <c r="E693" s="101">
        <v>2</v>
      </c>
      <c r="F693" s="101">
        <v>2</v>
      </c>
      <c r="G693" s="101" t="str">
        <f t="shared" si="40"/>
        <v>SPEECH_DESC_1131103</v>
      </c>
      <c r="H693" s="101" t="str">
        <f t="shared" si="41"/>
        <v>SPEECH_AUDIO_1131103</v>
      </c>
      <c r="I693" s="118" t="str">
        <f t="shared" si="42"/>
        <v>일상</v>
      </c>
      <c r="J693" s="118" t="str">
        <f t="shared" si="43"/>
        <v>로비 방문 2</v>
      </c>
    </row>
    <row r="694" spans="1:10" ht="13.8" customHeight="1">
      <c r="A694" s="101">
        <f>C694*ID규칙_대사_그룹_단위+COUNTIF($C$4:C694,C694)</f>
        <v>1131104</v>
      </c>
      <c r="B694" s="100" t="s">
        <v>312</v>
      </c>
      <c r="C694" s="102">
        <f>INDEX(STUDENT!$A:$A,MATCH(B694,STUDENT!$B:$B,0))</f>
        <v>11311</v>
      </c>
      <c r="D694" s="101">
        <v>1</v>
      </c>
      <c r="E694" s="101">
        <v>3</v>
      </c>
      <c r="F694" s="101">
        <v>1</v>
      </c>
      <c r="G694" s="101" t="str">
        <f t="shared" si="40"/>
        <v>SPEECH_DESC_1131104</v>
      </c>
      <c r="H694" s="101" t="str">
        <f t="shared" si="41"/>
        <v>SPEECH_AUDIO_1131104</v>
      </c>
      <c r="I694" s="118" t="str">
        <f t="shared" si="42"/>
        <v>일상</v>
      </c>
      <c r="J694" s="118" t="str">
        <f t="shared" si="43"/>
        <v>잡담 1</v>
      </c>
    </row>
    <row r="695" spans="1:10" ht="13.8" customHeight="1">
      <c r="A695" s="101">
        <f>C695*ID규칙_대사_그룹_단위+COUNTIF($C$4:C695,C695)</f>
        <v>1131105</v>
      </c>
      <c r="B695" s="100" t="s">
        <v>312</v>
      </c>
      <c r="C695" s="102">
        <f>INDEX(STUDENT!$A:$A,MATCH(B695,STUDENT!$B:$B,0))</f>
        <v>11311</v>
      </c>
      <c r="D695" s="101">
        <v>1</v>
      </c>
      <c r="E695" s="101">
        <v>3</v>
      </c>
      <c r="F695" s="101">
        <v>2</v>
      </c>
      <c r="G695" s="101" t="str">
        <f t="shared" si="40"/>
        <v>SPEECH_DESC_1131105</v>
      </c>
      <c r="H695" s="101" t="str">
        <f t="shared" si="41"/>
        <v>SPEECH_AUDIO_1131105</v>
      </c>
      <c r="I695" s="118" t="str">
        <f t="shared" si="42"/>
        <v>일상</v>
      </c>
      <c r="J695" s="118" t="str">
        <f t="shared" si="43"/>
        <v>잡담 2</v>
      </c>
    </row>
    <row r="696" spans="1:10" ht="13.8" customHeight="1">
      <c r="A696" s="101">
        <f>C696*ID규칙_대사_그룹_단위+COUNTIF($C$4:C696,C696)</f>
        <v>1131106</v>
      </c>
      <c r="B696" s="100" t="s">
        <v>312</v>
      </c>
      <c r="C696" s="102">
        <f>INDEX(STUDENT!$A:$A,MATCH(B696,STUDENT!$B:$B,0))</f>
        <v>11311</v>
      </c>
      <c r="D696" s="101">
        <v>1</v>
      </c>
      <c r="E696" s="101">
        <v>3</v>
      </c>
      <c r="F696" s="101">
        <v>3</v>
      </c>
      <c r="G696" s="101" t="str">
        <f t="shared" si="40"/>
        <v>SPEECH_DESC_1131106</v>
      </c>
      <c r="H696" s="101" t="str">
        <f t="shared" si="41"/>
        <v>SPEECH_AUDIO_1131106</v>
      </c>
      <c r="I696" s="118" t="str">
        <f t="shared" si="42"/>
        <v>일상</v>
      </c>
      <c r="J696" s="118" t="str">
        <f t="shared" si="43"/>
        <v>잡담 3</v>
      </c>
    </row>
    <row r="697" spans="1:10" ht="13.8" customHeight="1">
      <c r="A697" s="101">
        <f>C697*ID규칙_대사_그룹_단위+COUNTIF($C$4:C697,C697)</f>
        <v>1131107</v>
      </c>
      <c r="B697" s="100" t="s">
        <v>312</v>
      </c>
      <c r="C697" s="102">
        <f>INDEX(STUDENT!$A:$A,MATCH(B697,STUDENT!$B:$B,0))</f>
        <v>11311</v>
      </c>
      <c r="D697" s="101">
        <v>2</v>
      </c>
      <c r="E697" s="101">
        <v>4</v>
      </c>
      <c r="F697" s="101">
        <v>1</v>
      </c>
      <c r="G697" s="101" t="str">
        <f t="shared" si="40"/>
        <v>SPEECH_DESC_1131107</v>
      </c>
      <c r="H697" s="101" t="str">
        <f t="shared" si="41"/>
        <v>SPEECH_AUDIO_1131107</v>
      </c>
      <c r="I697" s="118" t="str">
        <f t="shared" si="42"/>
        <v>배치</v>
      </c>
      <c r="J697" s="118" t="str">
        <f t="shared" si="43"/>
        <v>편성 1</v>
      </c>
    </row>
    <row r="698" spans="1:10" ht="13.8" customHeight="1">
      <c r="A698" s="101">
        <f>C698*ID규칙_대사_그룹_단위+COUNTIF($C$4:C698,C698)</f>
        <v>1131108</v>
      </c>
      <c r="B698" s="100" t="s">
        <v>312</v>
      </c>
      <c r="C698" s="102">
        <f>INDEX(STUDENT!$A:$A,MATCH(B698,STUDENT!$B:$B,0))</f>
        <v>11311</v>
      </c>
      <c r="D698" s="101">
        <v>2</v>
      </c>
      <c r="E698" s="101">
        <v>4</v>
      </c>
      <c r="F698" s="101">
        <v>2</v>
      </c>
      <c r="G698" s="101" t="str">
        <f t="shared" si="40"/>
        <v>SPEECH_DESC_1131108</v>
      </c>
      <c r="H698" s="101" t="str">
        <f t="shared" si="41"/>
        <v>SPEECH_AUDIO_1131108</v>
      </c>
      <c r="I698" s="118" t="str">
        <f t="shared" si="42"/>
        <v>배치</v>
      </c>
      <c r="J698" s="118" t="str">
        <f t="shared" si="43"/>
        <v>편성 2</v>
      </c>
    </row>
    <row r="699" spans="1:10" ht="13.8" customHeight="1">
      <c r="A699" s="101">
        <f>C699*ID규칙_대사_그룹_단위+COUNTIF($C$4:C699,C699)</f>
        <v>1131109</v>
      </c>
      <c r="B699" s="100" t="s">
        <v>312</v>
      </c>
      <c r="C699" s="102">
        <f>INDEX(STUDENT!$A:$A,MATCH(B699,STUDENT!$B:$B,0))</f>
        <v>11311</v>
      </c>
      <c r="D699" s="101">
        <v>2</v>
      </c>
      <c r="E699" s="101">
        <v>4</v>
      </c>
      <c r="F699" s="101">
        <v>3</v>
      </c>
      <c r="G699" s="101" t="str">
        <f t="shared" si="40"/>
        <v>SPEECH_DESC_1131109</v>
      </c>
      <c r="H699" s="101" t="str">
        <f t="shared" si="41"/>
        <v>SPEECH_AUDIO_1131109</v>
      </c>
      <c r="I699" s="118" t="str">
        <f t="shared" si="42"/>
        <v>배치</v>
      </c>
      <c r="J699" s="118" t="str">
        <f t="shared" si="43"/>
        <v>편성 3</v>
      </c>
    </row>
    <row r="700" spans="1:10" ht="13.8" customHeight="1">
      <c r="A700" s="101">
        <f>C700*ID규칙_대사_그룹_단위+COUNTIF($C$4:C700,C700)</f>
        <v>1131110</v>
      </c>
      <c r="B700" s="100" t="s">
        <v>312</v>
      </c>
      <c r="C700" s="102">
        <f>INDEX(STUDENT!$A:$A,MATCH(B700,STUDENT!$B:$B,0))</f>
        <v>11311</v>
      </c>
      <c r="D700" s="101">
        <v>2</v>
      </c>
      <c r="E700" s="101">
        <v>5</v>
      </c>
      <c r="F700" s="101">
        <v>1</v>
      </c>
      <c r="G700" s="101" t="str">
        <f t="shared" si="40"/>
        <v>SPEECH_DESC_1131110</v>
      </c>
      <c r="H700" s="101" t="str">
        <f t="shared" si="41"/>
        <v>SPEECH_AUDIO_1131110</v>
      </c>
      <c r="I700" s="118" t="str">
        <f t="shared" si="42"/>
        <v>배치</v>
      </c>
      <c r="J700" s="118" t="str">
        <f t="shared" si="43"/>
        <v>출격 1</v>
      </c>
    </row>
    <row r="701" spans="1:10" ht="13.8" customHeight="1">
      <c r="A701" s="101">
        <f>C701*ID규칙_대사_그룹_단위+COUNTIF($C$4:C701,C701)</f>
        <v>1131111</v>
      </c>
      <c r="B701" s="100" t="s">
        <v>312</v>
      </c>
      <c r="C701" s="102">
        <f>INDEX(STUDENT!$A:$A,MATCH(B701,STUDENT!$B:$B,0))</f>
        <v>11311</v>
      </c>
      <c r="D701" s="101">
        <v>2</v>
      </c>
      <c r="E701" s="101">
        <v>5</v>
      </c>
      <c r="F701" s="101">
        <v>2</v>
      </c>
      <c r="G701" s="101" t="str">
        <f t="shared" si="40"/>
        <v>SPEECH_DESC_1131111</v>
      </c>
      <c r="H701" s="101" t="str">
        <f t="shared" si="41"/>
        <v>SPEECH_AUDIO_1131111</v>
      </c>
      <c r="I701" s="118" t="str">
        <f t="shared" si="42"/>
        <v>배치</v>
      </c>
      <c r="J701" s="118" t="str">
        <f t="shared" si="43"/>
        <v>출격 2</v>
      </c>
    </row>
    <row r="702" spans="1:10" ht="13.8" customHeight="1">
      <c r="A702" s="101">
        <f>C702*ID규칙_대사_그룹_단위+COUNTIF($C$4:C702,C702)</f>
        <v>1131112</v>
      </c>
      <c r="B702" s="100" t="s">
        <v>312</v>
      </c>
      <c r="C702" s="102">
        <f>INDEX(STUDENT!$A:$A,MATCH(B702,STUDENT!$B:$B,0))</f>
        <v>11311</v>
      </c>
      <c r="D702" s="101">
        <v>3</v>
      </c>
      <c r="E702" s="101">
        <v>6</v>
      </c>
      <c r="F702" s="101">
        <v>1</v>
      </c>
      <c r="G702" s="101" t="str">
        <f t="shared" si="40"/>
        <v>SPEECH_DESC_1131112</v>
      </c>
      <c r="H702" s="101" t="str">
        <f t="shared" si="41"/>
        <v>SPEECH_AUDIO_1131112</v>
      </c>
      <c r="I702" s="118" t="str">
        <f t="shared" si="42"/>
        <v>전투</v>
      </c>
      <c r="J702" s="118" t="str">
        <f t="shared" si="43"/>
        <v>전투개시 1</v>
      </c>
    </row>
    <row r="703" spans="1:10" ht="13.8" customHeight="1">
      <c r="A703" s="101">
        <f>C703*ID규칙_대사_그룹_단위+COUNTIF($C$4:C703,C703)</f>
        <v>1131113</v>
      </c>
      <c r="B703" s="100" t="s">
        <v>312</v>
      </c>
      <c r="C703" s="102">
        <f>INDEX(STUDENT!$A:$A,MATCH(B703,STUDENT!$B:$B,0))</f>
        <v>11311</v>
      </c>
      <c r="D703" s="101">
        <v>3</v>
      </c>
      <c r="E703" s="101">
        <v>6</v>
      </c>
      <c r="F703" s="101">
        <v>2</v>
      </c>
      <c r="G703" s="101" t="str">
        <f t="shared" si="40"/>
        <v>SPEECH_DESC_1131113</v>
      </c>
      <c r="H703" s="101" t="str">
        <f t="shared" si="41"/>
        <v>SPEECH_AUDIO_1131113</v>
      </c>
      <c r="I703" s="118" t="str">
        <f t="shared" si="42"/>
        <v>전투</v>
      </c>
      <c r="J703" s="118" t="str">
        <f t="shared" si="43"/>
        <v>전투개시 2</v>
      </c>
    </row>
    <row r="704" spans="1:10" ht="13.8" customHeight="1">
      <c r="A704" s="101">
        <f>C704*ID규칙_대사_그룹_단위+COUNTIF($C$4:C704,C704)</f>
        <v>1131114</v>
      </c>
      <c r="B704" s="100" t="s">
        <v>312</v>
      </c>
      <c r="C704" s="102">
        <f>INDEX(STUDENT!$A:$A,MATCH(B704,STUDENT!$B:$B,0))</f>
        <v>11311</v>
      </c>
      <c r="D704" s="101">
        <v>3</v>
      </c>
      <c r="E704" s="101">
        <v>7</v>
      </c>
      <c r="F704" s="101">
        <v>0</v>
      </c>
      <c r="G704" s="101" t="str">
        <f t="shared" si="40"/>
        <v>SPEECH_DESC_1131114</v>
      </c>
      <c r="H704" s="101" t="str">
        <f t="shared" si="41"/>
        <v>SPEECH_AUDIO_1131114</v>
      </c>
      <c r="I704" s="118" t="str">
        <f t="shared" si="42"/>
        <v>전투</v>
      </c>
      <c r="J704" s="118" t="str">
        <f t="shared" si="43"/>
        <v>이동</v>
      </c>
    </row>
    <row r="705" spans="1:10" ht="13.8" customHeight="1">
      <c r="A705" s="101">
        <f>C705*ID규칙_대사_그룹_단위+COUNTIF($C$4:C705,C705)</f>
        <v>1131115</v>
      </c>
      <c r="B705" s="100" t="s">
        <v>312</v>
      </c>
      <c r="C705" s="102">
        <f>INDEX(STUDENT!$A:$A,MATCH(B705,STUDENT!$B:$B,0))</f>
        <v>11311</v>
      </c>
      <c r="D705" s="101">
        <v>3</v>
      </c>
      <c r="E705" s="101">
        <v>8</v>
      </c>
      <c r="F705" s="101">
        <v>1</v>
      </c>
      <c r="G705" s="101" t="str">
        <f t="shared" si="40"/>
        <v>SPEECH_DESC_1131115</v>
      </c>
      <c r="H705" s="101" t="str">
        <f t="shared" si="41"/>
        <v>SPEECH_AUDIO_1131115</v>
      </c>
      <c r="I705" s="118" t="str">
        <f t="shared" si="42"/>
        <v>전투</v>
      </c>
      <c r="J705" s="118" t="str">
        <f t="shared" si="43"/>
        <v>에이리어 이동 1</v>
      </c>
    </row>
    <row r="706" spans="1:10" ht="13.8" customHeight="1">
      <c r="A706" s="101">
        <f>C706*ID규칙_대사_그룹_단위+COUNTIF($C$4:C706,C706)</f>
        <v>1131116</v>
      </c>
      <c r="B706" s="100" t="s">
        <v>312</v>
      </c>
      <c r="C706" s="102">
        <f>INDEX(STUDENT!$A:$A,MATCH(B706,STUDENT!$B:$B,0))</f>
        <v>11311</v>
      </c>
      <c r="D706" s="101">
        <v>3</v>
      </c>
      <c r="E706" s="101">
        <v>8</v>
      </c>
      <c r="F706" s="101">
        <v>2</v>
      </c>
      <c r="G706" s="101" t="str">
        <f t="shared" si="40"/>
        <v>SPEECH_DESC_1131116</v>
      </c>
      <c r="H706" s="101" t="str">
        <f t="shared" si="41"/>
        <v>SPEECH_AUDIO_1131116</v>
      </c>
      <c r="I706" s="118" t="str">
        <f t="shared" si="42"/>
        <v>전투</v>
      </c>
      <c r="J706" s="118" t="str">
        <f t="shared" si="43"/>
        <v>에이리어 이동 2</v>
      </c>
    </row>
    <row r="707" spans="1:10" ht="13.8" customHeight="1">
      <c r="A707" s="101">
        <f>C707*ID규칙_대사_그룹_단위+COUNTIF($C$4:C707,C707)</f>
        <v>1131117</v>
      </c>
      <c r="B707" s="100" t="s">
        <v>312</v>
      </c>
      <c r="C707" s="102">
        <f>INDEX(STUDENT!$A:$A,MATCH(B707,STUDENT!$B:$B,0))</f>
        <v>11311</v>
      </c>
      <c r="D707" s="101">
        <v>3</v>
      </c>
      <c r="E707" s="101">
        <v>10</v>
      </c>
      <c r="F707" s="101">
        <v>0</v>
      </c>
      <c r="G707" s="101" t="str">
        <f t="shared" si="40"/>
        <v>SPEECH_DESC_1131117</v>
      </c>
      <c r="H707" s="101" t="str">
        <f t="shared" si="41"/>
        <v>SPEECH_AUDIO_1131117</v>
      </c>
      <c r="I707" s="118" t="str">
        <f t="shared" si="42"/>
        <v>전투</v>
      </c>
      <c r="J707" s="118" t="str">
        <f t="shared" si="43"/>
        <v>회피</v>
      </c>
    </row>
    <row r="708" spans="1:10" ht="13.8" customHeight="1">
      <c r="A708" s="101">
        <f>C708*ID규칙_대사_그룹_단위+COUNTIF($C$4:C708,C708)</f>
        <v>1131118</v>
      </c>
      <c r="B708" s="100" t="s">
        <v>312</v>
      </c>
      <c r="C708" s="102">
        <f>INDEX(STUDENT!$A:$A,MATCH(B708,STUDENT!$B:$B,0))</f>
        <v>11311</v>
      </c>
      <c r="D708" s="101">
        <v>3</v>
      </c>
      <c r="E708" s="101">
        <v>11</v>
      </c>
      <c r="F708" s="101">
        <v>0</v>
      </c>
      <c r="G708" s="101" t="str">
        <f t="shared" ref="G708:G771" si="44">"SPEECH_DESC_"&amp;A708</f>
        <v>SPEECH_DESC_1131118</v>
      </c>
      <c r="H708" s="101" t="str">
        <f t="shared" ref="H708:H771" si="45">"SPEECH_AUDIO_"&amp;A708</f>
        <v>SPEECH_AUDIO_1131118</v>
      </c>
      <c r="I708" s="118" t="str">
        <f t="shared" ref="I708:I771" si="46">VLOOKUP(D708,SPEECH_MAIN_TYPE,2,0)</f>
        <v>전투</v>
      </c>
      <c r="J708" s="118" t="str">
        <f t="shared" ref="J708:J771" si="47">VLOOKUP(E708,SPEECH_SUB_TYPE,2,0)&amp;IF(F708=0,""," "&amp;F708)</f>
        <v>회복</v>
      </c>
    </row>
    <row r="709" spans="1:10" ht="13.8" customHeight="1">
      <c r="A709" s="101">
        <f>C709*ID규칙_대사_그룹_단위+COUNTIF($C$4:C709,C709)</f>
        <v>1131119</v>
      </c>
      <c r="B709" s="100" t="s">
        <v>312</v>
      </c>
      <c r="C709" s="102">
        <f>INDEX(STUDENT!$A:$A,MATCH(B709,STUDENT!$B:$B,0))</f>
        <v>11311</v>
      </c>
      <c r="D709" s="101">
        <v>3</v>
      </c>
      <c r="E709" s="101">
        <v>12</v>
      </c>
      <c r="F709" s="101">
        <v>0</v>
      </c>
      <c r="G709" s="101" t="str">
        <f t="shared" si="44"/>
        <v>SPEECH_DESC_1131119</v>
      </c>
      <c r="H709" s="101" t="str">
        <f t="shared" si="45"/>
        <v>SPEECH_AUDIO_1131119</v>
      </c>
      <c r="I709" s="118" t="str">
        <f t="shared" si="46"/>
        <v>전투</v>
      </c>
      <c r="J709" s="118" t="str">
        <f t="shared" si="47"/>
        <v>버프</v>
      </c>
    </row>
    <row r="710" spans="1:10" ht="13.8" customHeight="1">
      <c r="A710" s="101">
        <f>C710*ID규칙_대사_그룹_단위+COUNTIF($C$4:C710,C710)</f>
        <v>1131120</v>
      </c>
      <c r="B710" s="100" t="s">
        <v>312</v>
      </c>
      <c r="C710" s="102">
        <f>INDEX(STUDENT!$A:$A,MATCH(B710,STUDENT!$B:$B,0))</f>
        <v>11311</v>
      </c>
      <c r="D710" s="101">
        <v>3</v>
      </c>
      <c r="E710" s="101">
        <v>13</v>
      </c>
      <c r="F710" s="101">
        <v>0</v>
      </c>
      <c r="G710" s="101" t="str">
        <f t="shared" si="44"/>
        <v>SPEECH_DESC_1131120</v>
      </c>
      <c r="H710" s="101" t="str">
        <f t="shared" si="45"/>
        <v>SPEECH_AUDIO_1131120</v>
      </c>
      <c r="I710" s="118" t="str">
        <f t="shared" si="46"/>
        <v>전투</v>
      </c>
      <c r="J710" s="118" t="str">
        <f t="shared" si="47"/>
        <v>기본 스킬</v>
      </c>
    </row>
    <row r="711" spans="1:10" ht="13.8" customHeight="1">
      <c r="A711" s="101">
        <f>C711*ID규칙_대사_그룹_단위+COUNTIF($C$4:C711,C711)</f>
        <v>1131121</v>
      </c>
      <c r="B711" s="100" t="s">
        <v>312</v>
      </c>
      <c r="C711" s="102">
        <f>INDEX(STUDENT!$A:$A,MATCH(B711,STUDENT!$B:$B,0))</f>
        <v>11311</v>
      </c>
      <c r="D711" s="101">
        <v>3</v>
      </c>
      <c r="E711" s="101">
        <v>14</v>
      </c>
      <c r="F711" s="101">
        <v>1</v>
      </c>
      <c r="G711" s="101" t="str">
        <f t="shared" si="44"/>
        <v>SPEECH_DESC_1131121</v>
      </c>
      <c r="H711" s="101" t="str">
        <f t="shared" si="45"/>
        <v>SPEECH_AUDIO_1131121</v>
      </c>
      <c r="I711" s="118" t="str">
        <f t="shared" si="46"/>
        <v>전투</v>
      </c>
      <c r="J711" s="118" t="str">
        <f t="shared" si="47"/>
        <v>EX 스킬 컷인 1</v>
      </c>
    </row>
    <row r="712" spans="1:10" ht="13.8" customHeight="1">
      <c r="A712" s="101">
        <f>C712*ID규칙_대사_그룹_단위+COUNTIF($C$4:C712,C712)</f>
        <v>1131122</v>
      </c>
      <c r="B712" s="100" t="s">
        <v>312</v>
      </c>
      <c r="C712" s="102">
        <f>INDEX(STUDENT!$A:$A,MATCH(B712,STUDENT!$B:$B,0))</f>
        <v>11311</v>
      </c>
      <c r="D712" s="101">
        <v>3</v>
      </c>
      <c r="E712" s="101">
        <v>14</v>
      </c>
      <c r="F712" s="101">
        <v>2</v>
      </c>
      <c r="G712" s="101" t="str">
        <f t="shared" si="44"/>
        <v>SPEECH_DESC_1131122</v>
      </c>
      <c r="H712" s="101" t="str">
        <f t="shared" si="45"/>
        <v>SPEECH_AUDIO_1131122</v>
      </c>
      <c r="I712" s="118" t="str">
        <f t="shared" si="46"/>
        <v>전투</v>
      </c>
      <c r="J712" s="118" t="str">
        <f t="shared" si="47"/>
        <v>EX 스킬 컷인 2</v>
      </c>
    </row>
    <row r="713" spans="1:10" ht="13.8" customHeight="1">
      <c r="A713" s="101">
        <f>C713*ID규칙_대사_그룹_단위+COUNTIF($C$4:C713,C713)</f>
        <v>1131123</v>
      </c>
      <c r="B713" s="100" t="s">
        <v>312</v>
      </c>
      <c r="C713" s="102">
        <f>INDEX(STUDENT!$A:$A,MATCH(B713,STUDENT!$B:$B,0))</f>
        <v>11311</v>
      </c>
      <c r="D713" s="101">
        <v>3</v>
      </c>
      <c r="E713" s="101">
        <v>14</v>
      </c>
      <c r="F713" s="101">
        <v>3</v>
      </c>
      <c r="G713" s="101" t="str">
        <f t="shared" si="44"/>
        <v>SPEECH_DESC_1131123</v>
      </c>
      <c r="H713" s="101" t="str">
        <f t="shared" si="45"/>
        <v>SPEECH_AUDIO_1131123</v>
      </c>
      <c r="I713" s="118" t="str">
        <f t="shared" si="46"/>
        <v>전투</v>
      </c>
      <c r="J713" s="118" t="str">
        <f t="shared" si="47"/>
        <v>EX 스킬 컷인 3</v>
      </c>
    </row>
    <row r="714" spans="1:10" ht="13.8" customHeight="1">
      <c r="A714" s="101">
        <f>C714*ID규칙_대사_그룹_단위+COUNTIF($C$4:C714,C714)</f>
        <v>1131124</v>
      </c>
      <c r="B714" s="100" t="s">
        <v>312</v>
      </c>
      <c r="C714" s="102">
        <f>INDEX(STUDENT!$A:$A,MATCH(B714,STUDENT!$B:$B,0))</f>
        <v>11311</v>
      </c>
      <c r="D714" s="101">
        <v>3</v>
      </c>
      <c r="E714" s="101">
        <v>15</v>
      </c>
      <c r="F714" s="101">
        <v>1</v>
      </c>
      <c r="G714" s="101" t="str">
        <f t="shared" si="44"/>
        <v>SPEECH_DESC_1131124</v>
      </c>
      <c r="H714" s="101" t="str">
        <f t="shared" si="45"/>
        <v>SPEECH_AUDIO_1131124</v>
      </c>
      <c r="I714" s="118" t="str">
        <f t="shared" si="46"/>
        <v>전투</v>
      </c>
      <c r="J714" s="118" t="str">
        <f t="shared" si="47"/>
        <v>EX 스킬 1</v>
      </c>
    </row>
    <row r="715" spans="1:10" ht="13.8" customHeight="1">
      <c r="A715" s="101">
        <f>C715*ID규칙_대사_그룹_단위+COUNTIF($C$4:C715,C715)</f>
        <v>1131125</v>
      </c>
      <c r="B715" s="100" t="s">
        <v>312</v>
      </c>
      <c r="C715" s="102">
        <f>INDEX(STUDENT!$A:$A,MATCH(B715,STUDENT!$B:$B,0))</f>
        <v>11311</v>
      </c>
      <c r="D715" s="101">
        <v>3</v>
      </c>
      <c r="E715" s="101">
        <v>15</v>
      </c>
      <c r="F715" s="101">
        <v>2</v>
      </c>
      <c r="G715" s="101" t="str">
        <f t="shared" si="44"/>
        <v>SPEECH_DESC_1131125</v>
      </c>
      <c r="H715" s="101" t="str">
        <f t="shared" si="45"/>
        <v>SPEECH_AUDIO_1131125</v>
      </c>
      <c r="I715" s="118" t="str">
        <f t="shared" si="46"/>
        <v>전투</v>
      </c>
      <c r="J715" s="118" t="str">
        <f t="shared" si="47"/>
        <v>EX 스킬 2</v>
      </c>
    </row>
    <row r="716" spans="1:10" ht="13.8" customHeight="1">
      <c r="A716" s="101">
        <f>C716*ID규칙_대사_그룹_단위+COUNTIF($C$4:C716,C716)</f>
        <v>1131126</v>
      </c>
      <c r="B716" s="100" t="s">
        <v>312</v>
      </c>
      <c r="C716" s="102">
        <f>INDEX(STUDENT!$A:$A,MATCH(B716,STUDENT!$B:$B,0))</f>
        <v>11311</v>
      </c>
      <c r="D716" s="101">
        <v>3</v>
      </c>
      <c r="E716" s="101">
        <v>15</v>
      </c>
      <c r="F716" s="101">
        <v>3</v>
      </c>
      <c r="G716" s="101" t="str">
        <f t="shared" si="44"/>
        <v>SPEECH_DESC_1131126</v>
      </c>
      <c r="H716" s="101" t="str">
        <f t="shared" si="45"/>
        <v>SPEECH_AUDIO_1131126</v>
      </c>
      <c r="I716" s="118" t="str">
        <f t="shared" si="46"/>
        <v>전투</v>
      </c>
      <c r="J716" s="118" t="str">
        <f t="shared" si="47"/>
        <v>EX 스킬 3</v>
      </c>
    </row>
    <row r="717" spans="1:10" ht="13.8" customHeight="1">
      <c r="A717" s="101">
        <f>C717*ID규칙_대사_그룹_단위+COUNTIF($C$4:C717,C717)</f>
        <v>1131127</v>
      </c>
      <c r="B717" s="100" t="s">
        <v>312</v>
      </c>
      <c r="C717" s="102">
        <f>INDEX(STUDENT!$A:$A,MATCH(B717,STUDENT!$B:$B,0))</f>
        <v>11311</v>
      </c>
      <c r="D717" s="101">
        <v>3</v>
      </c>
      <c r="E717" s="101">
        <v>16</v>
      </c>
      <c r="F717" s="101">
        <v>1</v>
      </c>
      <c r="G717" s="101" t="str">
        <f t="shared" si="44"/>
        <v>SPEECH_DESC_1131127</v>
      </c>
      <c r="H717" s="101" t="str">
        <f t="shared" si="45"/>
        <v>SPEECH_AUDIO_1131127</v>
      </c>
      <c r="I717" s="118" t="str">
        <f t="shared" si="46"/>
        <v>전투</v>
      </c>
      <c r="J717" s="118" t="str">
        <f t="shared" si="47"/>
        <v>승리 1</v>
      </c>
    </row>
    <row r="718" spans="1:10" ht="13.8" customHeight="1">
      <c r="A718" s="101">
        <f>C718*ID규칙_대사_그룹_단위+COUNTIF($C$4:C718,C718)</f>
        <v>1131128</v>
      </c>
      <c r="B718" s="100" t="s">
        <v>312</v>
      </c>
      <c r="C718" s="102">
        <f>INDEX(STUDENT!$A:$A,MATCH(B718,STUDENT!$B:$B,0))</f>
        <v>11311</v>
      </c>
      <c r="D718" s="101">
        <v>3</v>
      </c>
      <c r="E718" s="101">
        <v>16</v>
      </c>
      <c r="F718" s="101">
        <v>2</v>
      </c>
      <c r="G718" s="101" t="str">
        <f t="shared" si="44"/>
        <v>SPEECH_DESC_1131128</v>
      </c>
      <c r="H718" s="101" t="str">
        <f t="shared" si="45"/>
        <v>SPEECH_AUDIO_1131128</v>
      </c>
      <c r="I718" s="118" t="str">
        <f t="shared" si="46"/>
        <v>전투</v>
      </c>
      <c r="J718" s="118" t="str">
        <f t="shared" si="47"/>
        <v>승리 2</v>
      </c>
    </row>
    <row r="719" spans="1:10" ht="13.8" customHeight="1">
      <c r="A719" s="101">
        <f>C719*ID규칙_대사_그룹_단위+COUNTIF($C$4:C719,C719)</f>
        <v>1131129</v>
      </c>
      <c r="B719" s="100" t="s">
        <v>312</v>
      </c>
      <c r="C719" s="102">
        <f>INDEX(STUDENT!$A:$A,MATCH(B719,STUDENT!$B:$B,0))</f>
        <v>11311</v>
      </c>
      <c r="D719" s="101">
        <v>3</v>
      </c>
      <c r="E719" s="101">
        <v>17</v>
      </c>
      <c r="F719" s="101">
        <v>0</v>
      </c>
      <c r="G719" s="101" t="str">
        <f t="shared" si="44"/>
        <v>SPEECH_DESC_1131129</v>
      </c>
      <c r="H719" s="101" t="str">
        <f t="shared" si="45"/>
        <v>SPEECH_AUDIO_1131129</v>
      </c>
      <c r="I719" s="118" t="str">
        <f t="shared" si="46"/>
        <v>전투</v>
      </c>
      <c r="J719" s="118" t="str">
        <f t="shared" si="47"/>
        <v>철수</v>
      </c>
    </row>
    <row r="720" spans="1:10" ht="13.8" customHeight="1">
      <c r="A720" s="101">
        <f>C720*ID규칙_대사_그룹_단위+COUNTIF($C$4:C720,C720)</f>
        <v>1131130</v>
      </c>
      <c r="B720" s="100" t="s">
        <v>312</v>
      </c>
      <c r="C720" s="102">
        <f>INDEX(STUDENT!$A:$A,MATCH(B720,STUDENT!$B:$B,0))</f>
        <v>11311</v>
      </c>
      <c r="D720" s="101">
        <v>4</v>
      </c>
      <c r="E720" s="101">
        <v>18</v>
      </c>
      <c r="F720" s="101">
        <v>1</v>
      </c>
      <c r="G720" s="101" t="str">
        <f t="shared" si="44"/>
        <v>SPEECH_DESC_1131130</v>
      </c>
      <c r="H720" s="101" t="str">
        <f t="shared" si="45"/>
        <v>SPEECH_AUDIO_1131130</v>
      </c>
      <c r="I720" s="118" t="str">
        <f t="shared" si="46"/>
        <v>결과</v>
      </c>
      <c r="J720" s="118" t="str">
        <f t="shared" si="47"/>
        <v>임무 완료 1</v>
      </c>
    </row>
    <row r="721" spans="1:10" ht="13.8" customHeight="1">
      <c r="A721" s="101">
        <f>C721*ID규칙_대사_그룹_단위+COUNTIF($C$4:C721,C721)</f>
        <v>1131131</v>
      </c>
      <c r="B721" s="100" t="s">
        <v>312</v>
      </c>
      <c r="C721" s="102">
        <f>INDEX(STUDENT!$A:$A,MATCH(B721,STUDENT!$B:$B,0))</f>
        <v>11311</v>
      </c>
      <c r="D721" s="101">
        <v>4</v>
      </c>
      <c r="E721" s="101">
        <v>18</v>
      </c>
      <c r="F721" s="101">
        <v>2</v>
      </c>
      <c r="G721" s="101" t="str">
        <f t="shared" si="44"/>
        <v>SPEECH_DESC_1131131</v>
      </c>
      <c r="H721" s="101" t="str">
        <f t="shared" si="45"/>
        <v>SPEECH_AUDIO_1131131</v>
      </c>
      <c r="I721" s="118" t="str">
        <f t="shared" si="46"/>
        <v>결과</v>
      </c>
      <c r="J721" s="118" t="str">
        <f t="shared" si="47"/>
        <v>임무 완료 2</v>
      </c>
    </row>
    <row r="722" spans="1:10" ht="13.8" customHeight="1">
      <c r="A722" s="101">
        <f>C722*ID규칙_대사_그룹_단위+COUNTIF($C$4:C722,C722)</f>
        <v>1131132</v>
      </c>
      <c r="B722" s="100" t="s">
        <v>312</v>
      </c>
      <c r="C722" s="102">
        <f>INDEX(STUDENT!$A:$A,MATCH(B722,STUDENT!$B:$B,0))</f>
        <v>11311</v>
      </c>
      <c r="D722" s="101">
        <v>4</v>
      </c>
      <c r="E722" s="101">
        <v>19</v>
      </c>
      <c r="F722" s="101">
        <v>1</v>
      </c>
      <c r="G722" s="101" t="str">
        <f t="shared" si="44"/>
        <v>SPEECH_DESC_1131132</v>
      </c>
      <c r="H722" s="101" t="str">
        <f t="shared" si="45"/>
        <v>SPEECH_AUDIO_1131132</v>
      </c>
      <c r="I722" s="118" t="str">
        <f t="shared" si="46"/>
        <v>결과</v>
      </c>
      <c r="J722" s="118" t="str">
        <f t="shared" si="47"/>
        <v>임무 실패 1</v>
      </c>
    </row>
    <row r="723" spans="1:10" ht="13.8" customHeight="1">
      <c r="A723" s="101">
        <f>C723*ID규칙_대사_그룹_단위+COUNTIF($C$4:C723,C723)</f>
        <v>1131133</v>
      </c>
      <c r="B723" s="100" t="s">
        <v>312</v>
      </c>
      <c r="C723" s="102">
        <f>INDEX(STUDENT!$A:$A,MATCH(B723,STUDENT!$B:$B,0))</f>
        <v>11311</v>
      </c>
      <c r="D723" s="101">
        <v>4</v>
      </c>
      <c r="E723" s="101">
        <v>19</v>
      </c>
      <c r="F723" s="101">
        <v>2</v>
      </c>
      <c r="G723" s="101" t="str">
        <f t="shared" si="44"/>
        <v>SPEECH_DESC_1131133</v>
      </c>
      <c r="H723" s="101" t="str">
        <f t="shared" si="45"/>
        <v>SPEECH_AUDIO_1131133</v>
      </c>
      <c r="I723" s="118" t="str">
        <f t="shared" si="46"/>
        <v>결과</v>
      </c>
      <c r="J723" s="118" t="str">
        <f t="shared" si="47"/>
        <v>임무 실패 2</v>
      </c>
    </row>
    <row r="724" spans="1:10" ht="13.8" customHeight="1">
      <c r="A724" s="101">
        <f>C724*ID규칙_대사_그룹_단위+COUNTIF($C$4:C724,C724)</f>
        <v>1131134</v>
      </c>
      <c r="B724" s="100" t="s">
        <v>312</v>
      </c>
      <c r="C724" s="102">
        <f>INDEX(STUDENT!$A:$A,MATCH(B724,STUDENT!$B:$B,0))</f>
        <v>11311</v>
      </c>
      <c r="D724" s="101">
        <v>5</v>
      </c>
      <c r="E724" s="101">
        <v>20</v>
      </c>
      <c r="F724" s="101">
        <v>1</v>
      </c>
      <c r="G724" s="101" t="str">
        <f t="shared" si="44"/>
        <v>SPEECH_DESC_1131134</v>
      </c>
      <c r="H724" s="101" t="str">
        <f t="shared" si="45"/>
        <v>SPEECH_AUDIO_1131134</v>
      </c>
      <c r="I724" s="118" t="str">
        <f t="shared" si="46"/>
        <v>기타</v>
      </c>
      <c r="J724" s="118" t="str">
        <f t="shared" si="47"/>
        <v>강화 1</v>
      </c>
    </row>
    <row r="725" spans="1:10" ht="13.8" customHeight="1">
      <c r="A725" s="101">
        <f>C725*ID규칙_대사_그룹_단위+COUNTIF($C$4:C725,C725)</f>
        <v>1131135</v>
      </c>
      <c r="B725" s="100" t="s">
        <v>312</v>
      </c>
      <c r="C725" s="102">
        <f>INDEX(STUDENT!$A:$A,MATCH(B725,STUDENT!$B:$B,0))</f>
        <v>11311</v>
      </c>
      <c r="D725" s="101">
        <v>5</v>
      </c>
      <c r="E725" s="101">
        <v>20</v>
      </c>
      <c r="F725" s="101">
        <v>2</v>
      </c>
      <c r="G725" s="101" t="str">
        <f t="shared" si="44"/>
        <v>SPEECH_DESC_1131135</v>
      </c>
      <c r="H725" s="101" t="str">
        <f t="shared" si="45"/>
        <v>SPEECH_AUDIO_1131135</v>
      </c>
      <c r="I725" s="118" t="str">
        <f t="shared" si="46"/>
        <v>기타</v>
      </c>
      <c r="J725" s="118" t="str">
        <f t="shared" si="47"/>
        <v>강화 2</v>
      </c>
    </row>
    <row r="726" spans="1:10" ht="13.8" customHeight="1">
      <c r="A726" s="101">
        <f>C726*ID규칙_대사_그룹_단위+COUNTIF($C$4:C726,C726)</f>
        <v>1131136</v>
      </c>
      <c r="B726" s="100" t="s">
        <v>312</v>
      </c>
      <c r="C726" s="102">
        <f>INDEX(STUDENT!$A:$A,MATCH(B726,STUDENT!$B:$B,0))</f>
        <v>11311</v>
      </c>
      <c r="D726" s="101">
        <v>5</v>
      </c>
      <c r="E726" s="101">
        <v>20</v>
      </c>
      <c r="F726" s="101">
        <v>3</v>
      </c>
      <c r="G726" s="101" t="str">
        <f t="shared" si="44"/>
        <v>SPEECH_DESC_1131136</v>
      </c>
      <c r="H726" s="101" t="str">
        <f t="shared" si="45"/>
        <v>SPEECH_AUDIO_1131136</v>
      </c>
      <c r="I726" s="118" t="str">
        <f t="shared" si="46"/>
        <v>기타</v>
      </c>
      <c r="J726" s="118" t="str">
        <f t="shared" si="47"/>
        <v>강화 3</v>
      </c>
    </row>
    <row r="727" spans="1:10" ht="13.8" customHeight="1">
      <c r="A727" s="101">
        <f>C727*ID규칙_대사_그룹_단위+COUNTIF($C$4:C727,C727)</f>
        <v>1131137</v>
      </c>
      <c r="B727" s="100" t="s">
        <v>312</v>
      </c>
      <c r="C727" s="102">
        <f>INDEX(STUDENT!$A:$A,MATCH(B727,STUDENT!$B:$B,0))</f>
        <v>11311</v>
      </c>
      <c r="D727" s="101">
        <v>5</v>
      </c>
      <c r="E727" s="101">
        <v>20</v>
      </c>
      <c r="F727" s="101">
        <v>4</v>
      </c>
      <c r="G727" s="101" t="str">
        <f t="shared" si="44"/>
        <v>SPEECH_DESC_1131137</v>
      </c>
      <c r="H727" s="101" t="str">
        <f t="shared" si="45"/>
        <v>SPEECH_AUDIO_1131137</v>
      </c>
      <c r="I727" s="118" t="str">
        <f t="shared" si="46"/>
        <v>기타</v>
      </c>
      <c r="J727" s="118" t="str">
        <f t="shared" si="47"/>
        <v>강화 4</v>
      </c>
    </row>
    <row r="728" spans="1:10" ht="13.8" customHeight="1">
      <c r="A728" s="101">
        <f>C728*ID규칙_대사_그룹_단위+COUNTIF($C$4:C728,C728)</f>
        <v>1131138</v>
      </c>
      <c r="B728" s="100" t="s">
        <v>312</v>
      </c>
      <c r="C728" s="102">
        <f>INDEX(STUDENT!$A:$A,MATCH(B728,STUDENT!$B:$B,0))</f>
        <v>11311</v>
      </c>
      <c r="D728" s="101">
        <v>5</v>
      </c>
      <c r="E728" s="101">
        <v>21</v>
      </c>
      <c r="F728" s="101">
        <v>0</v>
      </c>
      <c r="G728" s="101" t="str">
        <f t="shared" si="44"/>
        <v>SPEECH_DESC_1131138</v>
      </c>
      <c r="H728" s="101" t="str">
        <f t="shared" si="45"/>
        <v>SPEECH_AUDIO_1131138</v>
      </c>
      <c r="I728" s="118" t="str">
        <f t="shared" si="46"/>
        <v>기타</v>
      </c>
      <c r="J728" s="118" t="str">
        <f t="shared" si="47"/>
        <v>고유무기 장착</v>
      </c>
    </row>
    <row r="729" spans="1:10" ht="13.8" customHeight="1">
      <c r="A729" s="101">
        <f>C729*ID규칙_대사_그룹_단위+COUNTIF($C$4:C729,C729)</f>
        <v>1131139</v>
      </c>
      <c r="B729" s="100" t="s">
        <v>312</v>
      </c>
      <c r="C729" s="102">
        <f>INDEX(STUDENT!$A:$A,MATCH(B729,STUDENT!$B:$B,0))</f>
        <v>11311</v>
      </c>
      <c r="D729" s="101">
        <v>5</v>
      </c>
      <c r="E729" s="101">
        <v>22</v>
      </c>
      <c r="F729" s="101">
        <v>1</v>
      </c>
      <c r="G729" s="101" t="str">
        <f t="shared" si="44"/>
        <v>SPEECH_DESC_1131139</v>
      </c>
      <c r="H729" s="101" t="str">
        <f t="shared" si="45"/>
        <v>SPEECH_AUDIO_1131139</v>
      </c>
      <c r="I729" s="118" t="str">
        <f t="shared" si="46"/>
        <v>기타</v>
      </c>
      <c r="J729" s="118" t="str">
        <f t="shared" si="47"/>
        <v>카페 1</v>
      </c>
    </row>
    <row r="730" spans="1:10" ht="13.8" customHeight="1">
      <c r="A730" s="101">
        <f>C730*ID규칙_대사_그룹_단위+COUNTIF($C$4:C730,C730)</f>
        <v>1131140</v>
      </c>
      <c r="B730" s="100" t="s">
        <v>312</v>
      </c>
      <c r="C730" s="102">
        <f>INDEX(STUDENT!$A:$A,MATCH(B730,STUDENT!$B:$B,0))</f>
        <v>11311</v>
      </c>
      <c r="D730" s="101">
        <v>5</v>
      </c>
      <c r="E730" s="101">
        <v>22</v>
      </c>
      <c r="F730" s="101">
        <v>2</v>
      </c>
      <c r="G730" s="101" t="str">
        <f t="shared" si="44"/>
        <v>SPEECH_DESC_1131140</v>
      </c>
      <c r="H730" s="101" t="str">
        <f t="shared" si="45"/>
        <v>SPEECH_AUDIO_1131140</v>
      </c>
      <c r="I730" s="118" t="str">
        <f t="shared" si="46"/>
        <v>기타</v>
      </c>
      <c r="J730" s="118" t="str">
        <f t="shared" si="47"/>
        <v>카페 2</v>
      </c>
    </row>
    <row r="731" spans="1:10" ht="13.8" customHeight="1">
      <c r="A731" s="101">
        <f>C731*ID규칙_대사_그룹_단위+COUNTIF($C$4:C731,C731)</f>
        <v>1131141</v>
      </c>
      <c r="B731" s="100" t="s">
        <v>312</v>
      </c>
      <c r="C731" s="102">
        <f>INDEX(STUDENT!$A:$A,MATCH(B731,STUDENT!$B:$B,0))</f>
        <v>11311</v>
      </c>
      <c r="D731" s="101">
        <v>5</v>
      </c>
      <c r="E731" s="101">
        <v>22</v>
      </c>
      <c r="F731" s="101">
        <v>3</v>
      </c>
      <c r="G731" s="101" t="str">
        <f t="shared" si="44"/>
        <v>SPEECH_DESC_1131141</v>
      </c>
      <c r="H731" s="101" t="str">
        <f t="shared" si="45"/>
        <v>SPEECH_AUDIO_1131141</v>
      </c>
      <c r="I731" s="118" t="str">
        <f t="shared" si="46"/>
        <v>기타</v>
      </c>
      <c r="J731" s="118" t="str">
        <f t="shared" si="47"/>
        <v>카페 3</v>
      </c>
    </row>
    <row r="732" spans="1:10" ht="13.8" customHeight="1">
      <c r="A732" s="101">
        <f>C732*ID규칙_대사_그룹_단위+COUNTIF($C$4:C732,C732)</f>
        <v>1131142</v>
      </c>
      <c r="B732" s="100" t="s">
        <v>312</v>
      </c>
      <c r="C732" s="102">
        <f>INDEX(STUDENT!$A:$A,MATCH(B732,STUDENT!$B:$B,0))</f>
        <v>11311</v>
      </c>
      <c r="D732" s="101">
        <v>5</v>
      </c>
      <c r="E732" s="101">
        <v>22</v>
      </c>
      <c r="F732" s="101">
        <v>4</v>
      </c>
      <c r="G732" s="101" t="str">
        <f t="shared" si="44"/>
        <v>SPEECH_DESC_1131142</v>
      </c>
      <c r="H732" s="101" t="str">
        <f t="shared" si="45"/>
        <v>SPEECH_AUDIO_1131142</v>
      </c>
      <c r="I732" s="118" t="str">
        <f t="shared" si="46"/>
        <v>기타</v>
      </c>
      <c r="J732" s="118" t="str">
        <f t="shared" si="47"/>
        <v>카페 4</v>
      </c>
    </row>
    <row r="733" spans="1:10" ht="13.8" customHeight="1">
      <c r="A733" s="101">
        <f>C733*ID규칙_대사_그룹_단위+COUNTIF($C$4:C733,C733)</f>
        <v>1131143</v>
      </c>
      <c r="B733" s="100" t="s">
        <v>312</v>
      </c>
      <c r="C733" s="102">
        <f>INDEX(STUDENT!$A:$A,MATCH(B733,STUDENT!$B:$B,0))</f>
        <v>11311</v>
      </c>
      <c r="D733" s="101">
        <v>5</v>
      </c>
      <c r="E733" s="101">
        <v>22</v>
      </c>
      <c r="F733" s="101">
        <v>5</v>
      </c>
      <c r="G733" s="101" t="str">
        <f t="shared" si="44"/>
        <v>SPEECH_DESC_1131143</v>
      </c>
      <c r="H733" s="101" t="str">
        <f t="shared" si="45"/>
        <v>SPEECH_AUDIO_1131143</v>
      </c>
      <c r="I733" s="118" t="str">
        <f t="shared" si="46"/>
        <v>기타</v>
      </c>
      <c r="J733" s="118" t="str">
        <f t="shared" si="47"/>
        <v>카페 5</v>
      </c>
    </row>
    <row r="734" spans="1:10" ht="13.8" customHeight="1">
      <c r="A734" s="101">
        <f>C734*ID규칙_대사_그룹_단위+COUNTIF($C$4:C734,C734)</f>
        <v>1131144</v>
      </c>
      <c r="B734" s="100" t="s">
        <v>312</v>
      </c>
      <c r="C734" s="102">
        <f>INDEX(STUDENT!$A:$A,MATCH(B734,STUDENT!$B:$B,0))</f>
        <v>11311</v>
      </c>
      <c r="D734" s="101">
        <v>5</v>
      </c>
      <c r="E734" s="101">
        <v>23</v>
      </c>
      <c r="F734" s="101">
        <v>1</v>
      </c>
      <c r="G734" s="101" t="str">
        <f t="shared" si="44"/>
        <v>SPEECH_DESC_1131144</v>
      </c>
      <c r="H734" s="101" t="str">
        <f t="shared" si="45"/>
        <v>SPEECH_AUDIO_1131144</v>
      </c>
      <c r="I734" s="118" t="str">
        <f t="shared" si="46"/>
        <v>기타</v>
      </c>
      <c r="J734" s="118" t="str">
        <f t="shared" si="47"/>
        <v>인연 랭크 업 1</v>
      </c>
    </row>
    <row r="735" spans="1:10" ht="13.8" customHeight="1">
      <c r="A735" s="101">
        <f>C735*ID규칙_대사_그룹_단위+COUNTIF($C$4:C735,C735)</f>
        <v>1131145</v>
      </c>
      <c r="B735" s="100" t="s">
        <v>312</v>
      </c>
      <c r="C735" s="102">
        <f>INDEX(STUDENT!$A:$A,MATCH(B735,STUDENT!$B:$B,0))</f>
        <v>11311</v>
      </c>
      <c r="D735" s="101">
        <v>5</v>
      </c>
      <c r="E735" s="101">
        <v>23</v>
      </c>
      <c r="F735" s="101">
        <v>2</v>
      </c>
      <c r="G735" s="101" t="str">
        <f t="shared" si="44"/>
        <v>SPEECH_DESC_1131145</v>
      </c>
      <c r="H735" s="101" t="str">
        <f t="shared" si="45"/>
        <v>SPEECH_AUDIO_1131145</v>
      </c>
      <c r="I735" s="118" t="str">
        <f t="shared" si="46"/>
        <v>기타</v>
      </c>
      <c r="J735" s="118" t="str">
        <f t="shared" si="47"/>
        <v>인연 랭크 업 2</v>
      </c>
    </row>
    <row r="736" spans="1:10" ht="13.8" customHeight="1">
      <c r="A736" s="101">
        <f>C736*ID규칙_대사_그룹_단위+COUNTIF($C$4:C736,C736)</f>
        <v>1131146</v>
      </c>
      <c r="B736" s="100" t="s">
        <v>312</v>
      </c>
      <c r="C736" s="102">
        <f>INDEX(STUDENT!$A:$A,MATCH(B736,STUDENT!$B:$B,0))</f>
        <v>11311</v>
      </c>
      <c r="D736" s="101">
        <v>5</v>
      </c>
      <c r="E736" s="101">
        <v>23</v>
      </c>
      <c r="F736" s="101">
        <v>3</v>
      </c>
      <c r="G736" s="101" t="str">
        <f t="shared" si="44"/>
        <v>SPEECH_DESC_1131146</v>
      </c>
      <c r="H736" s="101" t="str">
        <f t="shared" si="45"/>
        <v>SPEECH_AUDIO_1131146</v>
      </c>
      <c r="I736" s="118" t="str">
        <f t="shared" si="46"/>
        <v>기타</v>
      </c>
      <c r="J736" s="118" t="str">
        <f t="shared" si="47"/>
        <v>인연 랭크 업 3</v>
      </c>
    </row>
    <row r="737" spans="1:10" ht="13.8" customHeight="1">
      <c r="A737" s="101">
        <f>C737*ID규칙_대사_그룹_단위+COUNTIF($C$4:C737,C737)</f>
        <v>1131147</v>
      </c>
      <c r="B737" s="100" t="s">
        <v>312</v>
      </c>
      <c r="C737" s="102">
        <f>INDEX(STUDENT!$A:$A,MATCH(B737,STUDENT!$B:$B,0))</f>
        <v>11311</v>
      </c>
      <c r="D737" s="101">
        <v>5</v>
      </c>
      <c r="E737" s="101">
        <v>23</v>
      </c>
      <c r="F737" s="101">
        <v>4</v>
      </c>
      <c r="G737" s="101" t="str">
        <f t="shared" si="44"/>
        <v>SPEECH_DESC_1131147</v>
      </c>
      <c r="H737" s="101" t="str">
        <f t="shared" si="45"/>
        <v>SPEECH_AUDIO_1131147</v>
      </c>
      <c r="I737" s="118" t="str">
        <f t="shared" si="46"/>
        <v>기타</v>
      </c>
      <c r="J737" s="118" t="str">
        <f t="shared" si="47"/>
        <v>인연 랭크 업 4</v>
      </c>
    </row>
    <row r="738" spans="1:10" ht="13.8" customHeight="1">
      <c r="A738" s="101">
        <f>C738*ID규칙_대사_그룹_단위+COUNTIF($C$4:C738,C738)</f>
        <v>1131148</v>
      </c>
      <c r="B738" s="100" t="s">
        <v>312</v>
      </c>
      <c r="C738" s="102">
        <f>INDEX(STUDENT!$A:$A,MATCH(B738,STUDENT!$B:$B,0))</f>
        <v>11311</v>
      </c>
      <c r="D738" s="101">
        <v>6</v>
      </c>
      <c r="E738" s="101">
        <v>24</v>
      </c>
      <c r="F738" s="101">
        <v>1</v>
      </c>
      <c r="G738" s="101" t="str">
        <f t="shared" si="44"/>
        <v>SPEECH_DESC_1131148</v>
      </c>
      <c r="H738" s="101" t="str">
        <f t="shared" si="45"/>
        <v>SPEECH_AUDIO_1131148</v>
      </c>
      <c r="I738" s="118" t="str">
        <f t="shared" si="46"/>
        <v>메모리얼</v>
      </c>
      <c r="J738" s="118" t="str">
        <f t="shared" si="47"/>
        <v>메모리얼 로비 1</v>
      </c>
    </row>
    <row r="739" spans="1:10" ht="13.8" customHeight="1">
      <c r="A739" s="101">
        <f>C739*ID규칙_대사_그룹_단위+COUNTIF($C$4:C739,C739)</f>
        <v>1131149</v>
      </c>
      <c r="B739" s="100" t="s">
        <v>312</v>
      </c>
      <c r="C739" s="102">
        <f>INDEX(STUDENT!$A:$A,MATCH(B739,STUDENT!$B:$B,0))</f>
        <v>11311</v>
      </c>
      <c r="D739" s="101">
        <v>6</v>
      </c>
      <c r="E739" s="101">
        <v>24</v>
      </c>
      <c r="F739" s="101">
        <v>2</v>
      </c>
      <c r="G739" s="101" t="str">
        <f t="shared" si="44"/>
        <v>SPEECH_DESC_1131149</v>
      </c>
      <c r="H739" s="101" t="str">
        <f t="shared" si="45"/>
        <v>SPEECH_AUDIO_1131149</v>
      </c>
      <c r="I739" s="118" t="str">
        <f t="shared" si="46"/>
        <v>메모리얼</v>
      </c>
      <c r="J739" s="118" t="str">
        <f t="shared" si="47"/>
        <v>메모리얼 로비 2</v>
      </c>
    </row>
    <row r="740" spans="1:10" ht="13.8" customHeight="1">
      <c r="A740" s="101">
        <f>C740*ID규칙_대사_그룹_단위+COUNTIF($C$4:C740,C740)</f>
        <v>1131150</v>
      </c>
      <c r="B740" s="100" t="s">
        <v>312</v>
      </c>
      <c r="C740" s="102">
        <f>INDEX(STUDENT!$A:$A,MATCH(B740,STUDENT!$B:$B,0))</f>
        <v>11311</v>
      </c>
      <c r="D740" s="101">
        <v>6</v>
      </c>
      <c r="E740" s="101">
        <v>24</v>
      </c>
      <c r="F740" s="101">
        <v>3</v>
      </c>
      <c r="G740" s="101" t="str">
        <f t="shared" si="44"/>
        <v>SPEECH_DESC_1131150</v>
      </c>
      <c r="H740" s="101" t="str">
        <f t="shared" si="45"/>
        <v>SPEECH_AUDIO_1131150</v>
      </c>
      <c r="I740" s="118" t="str">
        <f t="shared" si="46"/>
        <v>메모리얼</v>
      </c>
      <c r="J740" s="118" t="str">
        <f t="shared" si="47"/>
        <v>메모리얼 로비 3</v>
      </c>
    </row>
    <row r="741" spans="1:10" ht="13.8" customHeight="1">
      <c r="A741" s="101">
        <f>C741*ID규칙_대사_그룹_단위+COUNTIF($C$4:C741,C741)</f>
        <v>1131151</v>
      </c>
      <c r="B741" s="100" t="s">
        <v>312</v>
      </c>
      <c r="C741" s="102">
        <f>INDEX(STUDENT!$A:$A,MATCH(B741,STUDENT!$B:$B,0))</f>
        <v>11311</v>
      </c>
      <c r="D741" s="101">
        <v>6</v>
      </c>
      <c r="E741" s="101">
        <v>24</v>
      </c>
      <c r="F741" s="101">
        <v>4</v>
      </c>
      <c r="G741" s="101" t="str">
        <f t="shared" si="44"/>
        <v>SPEECH_DESC_1131151</v>
      </c>
      <c r="H741" s="101" t="str">
        <f t="shared" si="45"/>
        <v>SPEECH_AUDIO_1131151</v>
      </c>
      <c r="I741" s="118" t="str">
        <f t="shared" si="46"/>
        <v>메모리얼</v>
      </c>
      <c r="J741" s="118" t="str">
        <f t="shared" si="47"/>
        <v>메모리얼 로비 4</v>
      </c>
    </row>
    <row r="742" spans="1:10" ht="13.8" customHeight="1">
      <c r="A742" s="101">
        <f>C742*ID규칙_대사_그룹_단위+COUNTIF($C$4:C742,C742)</f>
        <v>1131152</v>
      </c>
      <c r="B742" s="100" t="s">
        <v>312</v>
      </c>
      <c r="C742" s="102">
        <f>INDEX(STUDENT!$A:$A,MATCH(B742,STUDENT!$B:$B,0))</f>
        <v>11311</v>
      </c>
      <c r="D742" s="101">
        <v>6</v>
      </c>
      <c r="E742" s="101">
        <v>24</v>
      </c>
      <c r="F742" s="101">
        <v>5</v>
      </c>
      <c r="G742" s="101" t="str">
        <f t="shared" si="44"/>
        <v>SPEECH_DESC_1131152</v>
      </c>
      <c r="H742" s="101" t="str">
        <f t="shared" si="45"/>
        <v>SPEECH_AUDIO_1131152</v>
      </c>
      <c r="I742" s="118" t="str">
        <f t="shared" si="46"/>
        <v>메모리얼</v>
      </c>
      <c r="J742" s="118" t="str">
        <f t="shared" si="47"/>
        <v>메모리얼 로비 5</v>
      </c>
    </row>
    <row r="743" spans="1:10" ht="13.8" customHeight="1">
      <c r="A743" s="101">
        <f>C743*ID규칙_대사_그룹_단위+COUNTIF($C$4:C743,C743)</f>
        <v>1131153</v>
      </c>
      <c r="B743" s="100" t="s">
        <v>312</v>
      </c>
      <c r="C743" s="102">
        <f>INDEX(STUDENT!$A:$A,MATCH(B743,STUDENT!$B:$B,0))</f>
        <v>11311</v>
      </c>
      <c r="D743" s="101">
        <v>7</v>
      </c>
      <c r="E743" s="101">
        <v>25</v>
      </c>
      <c r="F743" s="101">
        <v>0</v>
      </c>
      <c r="G743" s="101" t="str">
        <f t="shared" si="44"/>
        <v>SPEECH_DESC_1131153</v>
      </c>
      <c r="H743" s="101" t="str">
        <f t="shared" si="45"/>
        <v>SPEECH_AUDIO_1131153</v>
      </c>
      <c r="I743" s="118" t="str">
        <f t="shared" si="46"/>
        <v>기념일</v>
      </c>
      <c r="J743" s="118" t="str">
        <f t="shared" si="47"/>
        <v>생일</v>
      </c>
    </row>
    <row r="744" spans="1:10" ht="13.8" customHeight="1">
      <c r="A744" s="101">
        <f>C744*ID규칙_대사_그룹_단위+COUNTIF($C$4:C744,C744)</f>
        <v>1131154</v>
      </c>
      <c r="B744" s="100" t="s">
        <v>312</v>
      </c>
      <c r="C744" s="102">
        <f>INDEX(STUDENT!$A:$A,MATCH(B744,STUDENT!$B:$B,0))</f>
        <v>11311</v>
      </c>
      <c r="D744" s="101">
        <v>7</v>
      </c>
      <c r="E744" s="101">
        <v>26</v>
      </c>
      <c r="F744" s="101">
        <v>0</v>
      </c>
      <c r="G744" s="101" t="str">
        <f t="shared" si="44"/>
        <v>SPEECH_DESC_1131154</v>
      </c>
      <c r="H744" s="101" t="str">
        <f t="shared" si="45"/>
        <v>SPEECH_AUDIO_1131154</v>
      </c>
      <c r="I744" s="118" t="str">
        <f t="shared" si="46"/>
        <v>기념일</v>
      </c>
      <c r="J744" s="118" t="str">
        <f t="shared" si="47"/>
        <v>선생의 생일</v>
      </c>
    </row>
    <row r="745" spans="1:10" ht="13.8" customHeight="1">
      <c r="A745" s="101">
        <f>C745*ID규칙_대사_그룹_단위+COUNTIF($C$4:C745,C745)</f>
        <v>1131155</v>
      </c>
      <c r="B745" s="100" t="s">
        <v>312</v>
      </c>
      <c r="C745" s="102">
        <f>INDEX(STUDENT!$A:$A,MATCH(B745,STUDENT!$B:$B,0))</f>
        <v>11311</v>
      </c>
      <c r="D745" s="101">
        <v>7</v>
      </c>
      <c r="E745" s="101">
        <v>27</v>
      </c>
      <c r="F745" s="101">
        <v>0</v>
      </c>
      <c r="G745" s="101" t="str">
        <f t="shared" si="44"/>
        <v>SPEECH_DESC_1131155</v>
      </c>
      <c r="H745" s="101" t="str">
        <f t="shared" si="45"/>
        <v>SPEECH_AUDIO_1131155</v>
      </c>
      <c r="I745" s="118" t="str">
        <f t="shared" si="46"/>
        <v>기념일</v>
      </c>
      <c r="J745" s="118" t="str">
        <f t="shared" si="47"/>
        <v>할로윈</v>
      </c>
    </row>
    <row r="746" spans="1:10" ht="13.8" customHeight="1">
      <c r="A746" s="101">
        <f>C746*ID규칙_대사_그룹_단위+COUNTIF($C$4:C746,C746)</f>
        <v>1131156</v>
      </c>
      <c r="B746" s="100" t="s">
        <v>312</v>
      </c>
      <c r="C746" s="102">
        <f>INDEX(STUDENT!$A:$A,MATCH(B746,STUDENT!$B:$B,0))</f>
        <v>11311</v>
      </c>
      <c r="D746" s="101">
        <v>7</v>
      </c>
      <c r="E746" s="101">
        <v>28</v>
      </c>
      <c r="F746" s="101">
        <v>0</v>
      </c>
      <c r="G746" s="101" t="str">
        <f t="shared" si="44"/>
        <v>SPEECH_DESC_1131156</v>
      </c>
      <c r="H746" s="101" t="str">
        <f t="shared" si="45"/>
        <v>SPEECH_AUDIO_1131156</v>
      </c>
      <c r="I746" s="118" t="str">
        <f t="shared" si="46"/>
        <v>기념일</v>
      </c>
      <c r="J746" s="118" t="str">
        <f t="shared" si="47"/>
        <v>크리스마스</v>
      </c>
    </row>
    <row r="747" spans="1:10" ht="13.8" customHeight="1">
      <c r="A747" s="101">
        <f>C747*ID규칙_대사_그룹_단위+COUNTIF($C$4:C747,C747)</f>
        <v>1131157</v>
      </c>
      <c r="B747" s="100" t="s">
        <v>312</v>
      </c>
      <c r="C747" s="102">
        <f>INDEX(STUDENT!$A:$A,MATCH(B747,STUDENT!$B:$B,0))</f>
        <v>11311</v>
      </c>
      <c r="D747" s="101">
        <v>7</v>
      </c>
      <c r="E747" s="101">
        <v>29</v>
      </c>
      <c r="F747" s="101">
        <v>0</v>
      </c>
      <c r="G747" s="101" t="str">
        <f t="shared" si="44"/>
        <v>SPEECH_DESC_1131157</v>
      </c>
      <c r="H747" s="101" t="str">
        <f t="shared" si="45"/>
        <v>SPEECH_AUDIO_1131157</v>
      </c>
      <c r="I747" s="118" t="str">
        <f t="shared" si="46"/>
        <v>기념일</v>
      </c>
      <c r="J747" s="118" t="str">
        <f t="shared" si="47"/>
        <v>신년</v>
      </c>
    </row>
    <row r="748" spans="1:10" ht="13.8" customHeight="1">
      <c r="A748" s="101">
        <f>C748*ID규칙_대사_그룹_단위+COUNTIF($C$4:C748,C748)</f>
        <v>1121201</v>
      </c>
      <c r="B748" s="100" t="s">
        <v>314</v>
      </c>
      <c r="C748" s="102">
        <f>INDEX(STUDENT!$A:$A,MATCH(B748,STUDENT!$B:$B,0))</f>
        <v>11212</v>
      </c>
      <c r="D748" s="101">
        <v>1</v>
      </c>
      <c r="E748" s="101">
        <v>1</v>
      </c>
      <c r="F748" s="101">
        <v>0</v>
      </c>
      <c r="G748" s="101" t="str">
        <f t="shared" si="44"/>
        <v>SPEECH_DESC_1121201</v>
      </c>
      <c r="H748" s="101" t="str">
        <f t="shared" si="45"/>
        <v>SPEECH_AUDIO_1121201</v>
      </c>
      <c r="I748" s="118" t="str">
        <f t="shared" si="46"/>
        <v>일상</v>
      </c>
      <c r="J748" s="118" t="str">
        <f t="shared" si="47"/>
        <v>입수</v>
      </c>
    </row>
    <row r="749" spans="1:10" ht="13.8" customHeight="1">
      <c r="A749" s="101">
        <f>C749*ID규칙_대사_그룹_단위+COUNTIF($C$4:C749,C749)</f>
        <v>1121202</v>
      </c>
      <c r="B749" s="100" t="s">
        <v>314</v>
      </c>
      <c r="C749" s="102">
        <f>INDEX(STUDENT!$A:$A,MATCH(B749,STUDENT!$B:$B,0))</f>
        <v>11212</v>
      </c>
      <c r="D749" s="101">
        <v>1</v>
      </c>
      <c r="E749" s="101">
        <v>2</v>
      </c>
      <c r="F749" s="101">
        <v>1</v>
      </c>
      <c r="G749" s="101" t="str">
        <f t="shared" si="44"/>
        <v>SPEECH_DESC_1121202</v>
      </c>
      <c r="H749" s="101" t="str">
        <f t="shared" si="45"/>
        <v>SPEECH_AUDIO_1121202</v>
      </c>
      <c r="I749" s="118" t="str">
        <f t="shared" si="46"/>
        <v>일상</v>
      </c>
      <c r="J749" s="118" t="str">
        <f t="shared" si="47"/>
        <v>로비 방문 1</v>
      </c>
    </row>
    <row r="750" spans="1:10" ht="13.8" customHeight="1">
      <c r="A750" s="101">
        <f>C750*ID규칙_대사_그룹_단위+COUNTIF($C$4:C750,C750)</f>
        <v>1121203</v>
      </c>
      <c r="B750" s="100" t="s">
        <v>314</v>
      </c>
      <c r="C750" s="102">
        <f>INDEX(STUDENT!$A:$A,MATCH(B750,STUDENT!$B:$B,0))</f>
        <v>11212</v>
      </c>
      <c r="D750" s="101">
        <v>1</v>
      </c>
      <c r="E750" s="101">
        <v>2</v>
      </c>
      <c r="F750" s="101">
        <v>2</v>
      </c>
      <c r="G750" s="101" t="str">
        <f t="shared" si="44"/>
        <v>SPEECH_DESC_1121203</v>
      </c>
      <c r="H750" s="101" t="str">
        <f t="shared" si="45"/>
        <v>SPEECH_AUDIO_1121203</v>
      </c>
      <c r="I750" s="118" t="str">
        <f t="shared" si="46"/>
        <v>일상</v>
      </c>
      <c r="J750" s="118" t="str">
        <f t="shared" si="47"/>
        <v>로비 방문 2</v>
      </c>
    </row>
    <row r="751" spans="1:10" ht="13.8" customHeight="1">
      <c r="A751" s="101">
        <f>C751*ID규칙_대사_그룹_단위+COUNTIF($C$4:C751,C751)</f>
        <v>1121204</v>
      </c>
      <c r="B751" s="100" t="s">
        <v>314</v>
      </c>
      <c r="C751" s="102">
        <f>INDEX(STUDENT!$A:$A,MATCH(B751,STUDENT!$B:$B,0))</f>
        <v>11212</v>
      </c>
      <c r="D751" s="101">
        <v>1</v>
      </c>
      <c r="E751" s="101">
        <v>3</v>
      </c>
      <c r="F751" s="101">
        <v>1</v>
      </c>
      <c r="G751" s="101" t="str">
        <f t="shared" si="44"/>
        <v>SPEECH_DESC_1121204</v>
      </c>
      <c r="H751" s="101" t="str">
        <f t="shared" si="45"/>
        <v>SPEECH_AUDIO_1121204</v>
      </c>
      <c r="I751" s="118" t="str">
        <f t="shared" si="46"/>
        <v>일상</v>
      </c>
      <c r="J751" s="118" t="str">
        <f t="shared" si="47"/>
        <v>잡담 1</v>
      </c>
    </row>
    <row r="752" spans="1:10" ht="13.8" customHeight="1">
      <c r="A752" s="101">
        <f>C752*ID규칙_대사_그룹_단위+COUNTIF($C$4:C752,C752)</f>
        <v>1121205</v>
      </c>
      <c r="B752" s="100" t="s">
        <v>314</v>
      </c>
      <c r="C752" s="102">
        <f>INDEX(STUDENT!$A:$A,MATCH(B752,STUDENT!$B:$B,0))</f>
        <v>11212</v>
      </c>
      <c r="D752" s="101">
        <v>1</v>
      </c>
      <c r="E752" s="101">
        <v>3</v>
      </c>
      <c r="F752" s="101">
        <v>2</v>
      </c>
      <c r="G752" s="101" t="str">
        <f t="shared" si="44"/>
        <v>SPEECH_DESC_1121205</v>
      </c>
      <c r="H752" s="101" t="str">
        <f t="shared" si="45"/>
        <v>SPEECH_AUDIO_1121205</v>
      </c>
      <c r="I752" s="118" t="str">
        <f t="shared" si="46"/>
        <v>일상</v>
      </c>
      <c r="J752" s="118" t="str">
        <f t="shared" si="47"/>
        <v>잡담 2</v>
      </c>
    </row>
    <row r="753" spans="1:10" ht="13.8" customHeight="1">
      <c r="A753" s="101">
        <f>C753*ID규칙_대사_그룹_단위+COUNTIF($C$4:C753,C753)</f>
        <v>1121206</v>
      </c>
      <c r="B753" s="100" t="s">
        <v>314</v>
      </c>
      <c r="C753" s="102">
        <f>INDEX(STUDENT!$A:$A,MATCH(B753,STUDENT!$B:$B,0))</f>
        <v>11212</v>
      </c>
      <c r="D753" s="101">
        <v>1</v>
      </c>
      <c r="E753" s="101">
        <v>3</v>
      </c>
      <c r="F753" s="101">
        <v>3</v>
      </c>
      <c r="G753" s="101" t="str">
        <f t="shared" si="44"/>
        <v>SPEECH_DESC_1121206</v>
      </c>
      <c r="H753" s="101" t="str">
        <f t="shared" si="45"/>
        <v>SPEECH_AUDIO_1121206</v>
      </c>
      <c r="I753" s="118" t="str">
        <f t="shared" si="46"/>
        <v>일상</v>
      </c>
      <c r="J753" s="118" t="str">
        <f t="shared" si="47"/>
        <v>잡담 3</v>
      </c>
    </row>
    <row r="754" spans="1:10" ht="13.8" customHeight="1">
      <c r="A754" s="101">
        <f>C754*ID규칙_대사_그룹_단위+COUNTIF($C$4:C754,C754)</f>
        <v>1121207</v>
      </c>
      <c r="B754" s="100" t="s">
        <v>314</v>
      </c>
      <c r="C754" s="102">
        <f>INDEX(STUDENT!$A:$A,MATCH(B754,STUDENT!$B:$B,0))</f>
        <v>11212</v>
      </c>
      <c r="D754" s="101">
        <v>1</v>
      </c>
      <c r="E754" s="101">
        <v>3</v>
      </c>
      <c r="F754" s="101">
        <v>4</v>
      </c>
      <c r="G754" s="101" t="str">
        <f t="shared" si="44"/>
        <v>SPEECH_DESC_1121207</v>
      </c>
      <c r="H754" s="101" t="str">
        <f t="shared" si="45"/>
        <v>SPEECH_AUDIO_1121207</v>
      </c>
      <c r="I754" s="118" t="str">
        <f t="shared" si="46"/>
        <v>일상</v>
      </c>
      <c r="J754" s="118" t="str">
        <f t="shared" si="47"/>
        <v>잡담 4</v>
      </c>
    </row>
    <row r="755" spans="1:10" ht="13.8" customHeight="1">
      <c r="A755" s="101">
        <f>C755*ID규칙_대사_그룹_단위+COUNTIF($C$4:C755,C755)</f>
        <v>1121208</v>
      </c>
      <c r="B755" s="100" t="s">
        <v>314</v>
      </c>
      <c r="C755" s="102">
        <f>INDEX(STUDENT!$A:$A,MATCH(B755,STUDENT!$B:$B,0))</f>
        <v>11212</v>
      </c>
      <c r="D755" s="101">
        <v>1</v>
      </c>
      <c r="E755" s="101">
        <v>3</v>
      </c>
      <c r="F755" s="101">
        <v>5</v>
      </c>
      <c r="G755" s="101" t="str">
        <f t="shared" si="44"/>
        <v>SPEECH_DESC_1121208</v>
      </c>
      <c r="H755" s="101" t="str">
        <f t="shared" si="45"/>
        <v>SPEECH_AUDIO_1121208</v>
      </c>
      <c r="I755" s="118" t="str">
        <f t="shared" si="46"/>
        <v>일상</v>
      </c>
      <c r="J755" s="118" t="str">
        <f t="shared" si="47"/>
        <v>잡담 5</v>
      </c>
    </row>
    <row r="756" spans="1:10" ht="13.8" customHeight="1">
      <c r="A756" s="101">
        <f>C756*ID규칙_대사_그룹_단위+COUNTIF($C$4:C756,C756)</f>
        <v>1121209</v>
      </c>
      <c r="B756" s="100" t="s">
        <v>314</v>
      </c>
      <c r="C756" s="102">
        <f>INDEX(STUDENT!$A:$A,MATCH(B756,STUDENT!$B:$B,0))</f>
        <v>11212</v>
      </c>
      <c r="D756" s="101">
        <v>2</v>
      </c>
      <c r="E756" s="101">
        <v>4</v>
      </c>
      <c r="F756" s="101">
        <v>1</v>
      </c>
      <c r="G756" s="101" t="str">
        <f t="shared" si="44"/>
        <v>SPEECH_DESC_1121209</v>
      </c>
      <c r="H756" s="101" t="str">
        <f t="shared" si="45"/>
        <v>SPEECH_AUDIO_1121209</v>
      </c>
      <c r="I756" s="118" t="str">
        <f t="shared" si="46"/>
        <v>배치</v>
      </c>
      <c r="J756" s="118" t="str">
        <f t="shared" si="47"/>
        <v>편성 1</v>
      </c>
    </row>
    <row r="757" spans="1:10" ht="13.8" customHeight="1">
      <c r="A757" s="101">
        <f>C757*ID규칙_대사_그룹_단위+COUNTIF($C$4:C757,C757)</f>
        <v>1121210</v>
      </c>
      <c r="B757" s="100" t="s">
        <v>314</v>
      </c>
      <c r="C757" s="102">
        <f>INDEX(STUDENT!$A:$A,MATCH(B757,STUDENT!$B:$B,0))</f>
        <v>11212</v>
      </c>
      <c r="D757" s="101">
        <v>2</v>
      </c>
      <c r="E757" s="101">
        <v>4</v>
      </c>
      <c r="F757" s="101">
        <v>2</v>
      </c>
      <c r="G757" s="101" t="str">
        <f t="shared" si="44"/>
        <v>SPEECH_DESC_1121210</v>
      </c>
      <c r="H757" s="101" t="str">
        <f t="shared" si="45"/>
        <v>SPEECH_AUDIO_1121210</v>
      </c>
      <c r="I757" s="118" t="str">
        <f t="shared" si="46"/>
        <v>배치</v>
      </c>
      <c r="J757" s="118" t="str">
        <f t="shared" si="47"/>
        <v>편성 2</v>
      </c>
    </row>
    <row r="758" spans="1:10" ht="13.8" customHeight="1">
      <c r="A758" s="101">
        <f>C758*ID규칙_대사_그룹_단위+COUNTIF($C$4:C758,C758)</f>
        <v>1121211</v>
      </c>
      <c r="B758" s="100" t="s">
        <v>314</v>
      </c>
      <c r="C758" s="102">
        <f>INDEX(STUDENT!$A:$A,MATCH(B758,STUDENT!$B:$B,0))</f>
        <v>11212</v>
      </c>
      <c r="D758" s="101">
        <v>2</v>
      </c>
      <c r="E758" s="101">
        <v>4</v>
      </c>
      <c r="F758" s="101">
        <v>3</v>
      </c>
      <c r="G758" s="101" t="str">
        <f t="shared" si="44"/>
        <v>SPEECH_DESC_1121211</v>
      </c>
      <c r="H758" s="101" t="str">
        <f t="shared" si="45"/>
        <v>SPEECH_AUDIO_1121211</v>
      </c>
      <c r="I758" s="118" t="str">
        <f t="shared" si="46"/>
        <v>배치</v>
      </c>
      <c r="J758" s="118" t="str">
        <f t="shared" si="47"/>
        <v>편성 3</v>
      </c>
    </row>
    <row r="759" spans="1:10" ht="13.8" customHeight="1">
      <c r="A759" s="101">
        <f>C759*ID규칙_대사_그룹_단위+COUNTIF($C$4:C759,C759)</f>
        <v>1121212</v>
      </c>
      <c r="B759" s="100" t="s">
        <v>314</v>
      </c>
      <c r="C759" s="102">
        <f>INDEX(STUDENT!$A:$A,MATCH(B759,STUDENT!$B:$B,0))</f>
        <v>11212</v>
      </c>
      <c r="D759" s="101">
        <v>2</v>
      </c>
      <c r="E759" s="101">
        <v>5</v>
      </c>
      <c r="F759" s="101">
        <v>1</v>
      </c>
      <c r="G759" s="101" t="str">
        <f t="shared" si="44"/>
        <v>SPEECH_DESC_1121212</v>
      </c>
      <c r="H759" s="101" t="str">
        <f t="shared" si="45"/>
        <v>SPEECH_AUDIO_1121212</v>
      </c>
      <c r="I759" s="118" t="str">
        <f t="shared" si="46"/>
        <v>배치</v>
      </c>
      <c r="J759" s="118" t="str">
        <f t="shared" si="47"/>
        <v>출격 1</v>
      </c>
    </row>
    <row r="760" spans="1:10" ht="13.8" customHeight="1">
      <c r="A760" s="101">
        <f>C760*ID규칙_대사_그룹_단위+COUNTIF($C$4:C760,C760)</f>
        <v>1121213</v>
      </c>
      <c r="B760" s="100" t="s">
        <v>314</v>
      </c>
      <c r="C760" s="102">
        <f>INDEX(STUDENT!$A:$A,MATCH(B760,STUDENT!$B:$B,0))</f>
        <v>11212</v>
      </c>
      <c r="D760" s="101">
        <v>2</v>
      </c>
      <c r="E760" s="101">
        <v>5</v>
      </c>
      <c r="F760" s="101">
        <v>2</v>
      </c>
      <c r="G760" s="101" t="str">
        <f t="shared" si="44"/>
        <v>SPEECH_DESC_1121213</v>
      </c>
      <c r="H760" s="101" t="str">
        <f t="shared" si="45"/>
        <v>SPEECH_AUDIO_1121213</v>
      </c>
      <c r="I760" s="118" t="str">
        <f t="shared" si="46"/>
        <v>배치</v>
      </c>
      <c r="J760" s="118" t="str">
        <f t="shared" si="47"/>
        <v>출격 2</v>
      </c>
    </row>
    <row r="761" spans="1:10" ht="13.8" customHeight="1">
      <c r="A761" s="101">
        <f>C761*ID규칙_대사_그룹_단위+COUNTIF($C$4:C761,C761)</f>
        <v>1121214</v>
      </c>
      <c r="B761" s="100" t="s">
        <v>314</v>
      </c>
      <c r="C761" s="102">
        <f>INDEX(STUDENT!$A:$A,MATCH(B761,STUDENT!$B:$B,0))</f>
        <v>11212</v>
      </c>
      <c r="D761" s="101">
        <v>3</v>
      </c>
      <c r="E761" s="101">
        <v>6</v>
      </c>
      <c r="F761" s="101">
        <v>1</v>
      </c>
      <c r="G761" s="101" t="str">
        <f t="shared" si="44"/>
        <v>SPEECH_DESC_1121214</v>
      </c>
      <c r="H761" s="101" t="str">
        <f t="shared" si="45"/>
        <v>SPEECH_AUDIO_1121214</v>
      </c>
      <c r="I761" s="118" t="str">
        <f t="shared" si="46"/>
        <v>전투</v>
      </c>
      <c r="J761" s="118" t="str">
        <f t="shared" si="47"/>
        <v>전투개시 1</v>
      </c>
    </row>
    <row r="762" spans="1:10" ht="13.8" customHeight="1">
      <c r="A762" s="101">
        <f>C762*ID규칙_대사_그룹_단위+COUNTIF($C$4:C762,C762)</f>
        <v>1121215</v>
      </c>
      <c r="B762" s="100" t="s">
        <v>314</v>
      </c>
      <c r="C762" s="102">
        <f>INDEX(STUDENT!$A:$A,MATCH(B762,STUDENT!$B:$B,0))</f>
        <v>11212</v>
      </c>
      <c r="D762" s="101">
        <v>3</v>
      </c>
      <c r="E762" s="101">
        <v>6</v>
      </c>
      <c r="F762" s="101">
        <v>2</v>
      </c>
      <c r="G762" s="101" t="str">
        <f t="shared" si="44"/>
        <v>SPEECH_DESC_1121215</v>
      </c>
      <c r="H762" s="101" t="str">
        <f t="shared" si="45"/>
        <v>SPEECH_AUDIO_1121215</v>
      </c>
      <c r="I762" s="118" t="str">
        <f t="shared" si="46"/>
        <v>전투</v>
      </c>
      <c r="J762" s="118" t="str">
        <f t="shared" si="47"/>
        <v>전투개시 2</v>
      </c>
    </row>
    <row r="763" spans="1:10" ht="13.8" customHeight="1">
      <c r="A763" s="101">
        <f>C763*ID규칙_대사_그룹_단위+COUNTIF($C$4:C763,C763)</f>
        <v>1121216</v>
      </c>
      <c r="B763" s="100" t="s">
        <v>314</v>
      </c>
      <c r="C763" s="102">
        <f>INDEX(STUDENT!$A:$A,MATCH(B763,STUDENT!$B:$B,0))</f>
        <v>11212</v>
      </c>
      <c r="D763" s="101">
        <v>3</v>
      </c>
      <c r="E763" s="101">
        <v>7</v>
      </c>
      <c r="F763" s="101">
        <v>0</v>
      </c>
      <c r="G763" s="101" t="str">
        <f t="shared" si="44"/>
        <v>SPEECH_DESC_1121216</v>
      </c>
      <c r="H763" s="101" t="str">
        <f t="shared" si="45"/>
        <v>SPEECH_AUDIO_1121216</v>
      </c>
      <c r="I763" s="118" t="str">
        <f t="shared" si="46"/>
        <v>전투</v>
      </c>
      <c r="J763" s="118" t="str">
        <f t="shared" si="47"/>
        <v>이동</v>
      </c>
    </row>
    <row r="764" spans="1:10" ht="13.8" customHeight="1">
      <c r="A764" s="101">
        <f>C764*ID규칙_대사_그룹_단위+COUNTIF($C$4:C764,C764)</f>
        <v>1121217</v>
      </c>
      <c r="B764" s="100" t="s">
        <v>314</v>
      </c>
      <c r="C764" s="102">
        <f>INDEX(STUDENT!$A:$A,MATCH(B764,STUDENT!$B:$B,0))</f>
        <v>11212</v>
      </c>
      <c r="D764" s="101">
        <v>3</v>
      </c>
      <c r="E764" s="101">
        <v>8</v>
      </c>
      <c r="F764" s="101">
        <v>1</v>
      </c>
      <c r="G764" s="101" t="str">
        <f t="shared" si="44"/>
        <v>SPEECH_DESC_1121217</v>
      </c>
      <c r="H764" s="101" t="str">
        <f t="shared" si="45"/>
        <v>SPEECH_AUDIO_1121217</v>
      </c>
      <c r="I764" s="118" t="str">
        <f t="shared" si="46"/>
        <v>전투</v>
      </c>
      <c r="J764" s="118" t="str">
        <f t="shared" si="47"/>
        <v>에이리어 이동 1</v>
      </c>
    </row>
    <row r="765" spans="1:10" ht="13.8" customHeight="1">
      <c r="A765" s="101">
        <f>C765*ID규칙_대사_그룹_단위+COUNTIF($C$4:C765,C765)</f>
        <v>1121218</v>
      </c>
      <c r="B765" s="100" t="s">
        <v>314</v>
      </c>
      <c r="C765" s="102">
        <f>INDEX(STUDENT!$A:$A,MATCH(B765,STUDENT!$B:$B,0))</f>
        <v>11212</v>
      </c>
      <c r="D765" s="101">
        <v>3</v>
      </c>
      <c r="E765" s="101">
        <v>8</v>
      </c>
      <c r="F765" s="101">
        <v>2</v>
      </c>
      <c r="G765" s="101" t="str">
        <f t="shared" si="44"/>
        <v>SPEECH_DESC_1121218</v>
      </c>
      <c r="H765" s="101" t="str">
        <f t="shared" si="45"/>
        <v>SPEECH_AUDIO_1121218</v>
      </c>
      <c r="I765" s="118" t="str">
        <f t="shared" si="46"/>
        <v>전투</v>
      </c>
      <c r="J765" s="118" t="str">
        <f t="shared" si="47"/>
        <v>에이리어 이동 2</v>
      </c>
    </row>
    <row r="766" spans="1:10" ht="13.8" customHeight="1">
      <c r="A766" s="101">
        <f>C766*ID규칙_대사_그룹_단위+COUNTIF($C$4:C766,C766)</f>
        <v>1121219</v>
      </c>
      <c r="B766" s="100" t="s">
        <v>314</v>
      </c>
      <c r="C766" s="102">
        <f>INDEX(STUDENT!$A:$A,MATCH(B766,STUDENT!$B:$B,0))</f>
        <v>11212</v>
      </c>
      <c r="D766" s="101">
        <v>3</v>
      </c>
      <c r="E766" s="101">
        <v>9</v>
      </c>
      <c r="F766" s="101">
        <v>0</v>
      </c>
      <c r="G766" s="101" t="str">
        <f t="shared" si="44"/>
        <v>SPEECH_DESC_1121219</v>
      </c>
      <c r="H766" s="101" t="str">
        <f t="shared" si="45"/>
        <v>SPEECH_AUDIO_1121219</v>
      </c>
      <c r="I766" s="118" t="str">
        <f t="shared" si="46"/>
        <v>전투</v>
      </c>
      <c r="J766" s="118" t="str">
        <f t="shared" si="47"/>
        <v>엄폐</v>
      </c>
    </row>
    <row r="767" spans="1:10" ht="13.8" customHeight="1">
      <c r="A767" s="101">
        <f>C767*ID규칙_대사_그룹_단위+COUNTIF($C$4:C767,C767)</f>
        <v>1121220</v>
      </c>
      <c r="B767" s="100" t="s">
        <v>314</v>
      </c>
      <c r="C767" s="102">
        <f>INDEX(STUDENT!$A:$A,MATCH(B767,STUDENT!$B:$B,0))</f>
        <v>11212</v>
      </c>
      <c r="D767" s="101">
        <v>3</v>
      </c>
      <c r="E767" s="101">
        <v>10</v>
      </c>
      <c r="F767" s="101">
        <v>0</v>
      </c>
      <c r="G767" s="101" t="str">
        <f t="shared" si="44"/>
        <v>SPEECH_DESC_1121220</v>
      </c>
      <c r="H767" s="101" t="str">
        <f t="shared" si="45"/>
        <v>SPEECH_AUDIO_1121220</v>
      </c>
      <c r="I767" s="118" t="str">
        <f t="shared" si="46"/>
        <v>전투</v>
      </c>
      <c r="J767" s="118" t="str">
        <f t="shared" si="47"/>
        <v>회피</v>
      </c>
    </row>
    <row r="768" spans="1:10" ht="13.8" customHeight="1">
      <c r="A768" s="101">
        <f>C768*ID규칙_대사_그룹_단위+COUNTIF($C$4:C768,C768)</f>
        <v>1121221</v>
      </c>
      <c r="B768" s="100" t="s">
        <v>314</v>
      </c>
      <c r="C768" s="102">
        <f>INDEX(STUDENT!$A:$A,MATCH(B768,STUDENT!$B:$B,0))</f>
        <v>11212</v>
      </c>
      <c r="D768" s="101">
        <v>3</v>
      </c>
      <c r="E768" s="101">
        <v>11</v>
      </c>
      <c r="F768" s="101">
        <v>0</v>
      </c>
      <c r="G768" s="101" t="str">
        <f t="shared" si="44"/>
        <v>SPEECH_DESC_1121221</v>
      </c>
      <c r="H768" s="101" t="str">
        <f t="shared" si="45"/>
        <v>SPEECH_AUDIO_1121221</v>
      </c>
      <c r="I768" s="118" t="str">
        <f t="shared" si="46"/>
        <v>전투</v>
      </c>
      <c r="J768" s="118" t="str">
        <f t="shared" si="47"/>
        <v>회복</v>
      </c>
    </row>
    <row r="769" spans="1:10" ht="13.8" customHeight="1">
      <c r="A769" s="101">
        <f>C769*ID규칙_대사_그룹_단위+COUNTIF($C$4:C769,C769)</f>
        <v>1121222</v>
      </c>
      <c r="B769" s="100" t="s">
        <v>314</v>
      </c>
      <c r="C769" s="102">
        <f>INDEX(STUDENT!$A:$A,MATCH(B769,STUDENT!$B:$B,0))</f>
        <v>11212</v>
      </c>
      <c r="D769" s="101">
        <v>3</v>
      </c>
      <c r="E769" s="101">
        <v>12</v>
      </c>
      <c r="F769" s="101">
        <v>0</v>
      </c>
      <c r="G769" s="101" t="str">
        <f t="shared" si="44"/>
        <v>SPEECH_DESC_1121222</v>
      </c>
      <c r="H769" s="101" t="str">
        <f t="shared" si="45"/>
        <v>SPEECH_AUDIO_1121222</v>
      </c>
      <c r="I769" s="118" t="str">
        <f t="shared" si="46"/>
        <v>전투</v>
      </c>
      <c r="J769" s="118" t="str">
        <f t="shared" si="47"/>
        <v>버프</v>
      </c>
    </row>
    <row r="770" spans="1:10" ht="13.8" customHeight="1">
      <c r="A770" s="101">
        <f>C770*ID규칙_대사_그룹_단위+COUNTIF($C$4:C770,C770)</f>
        <v>1121223</v>
      </c>
      <c r="B770" s="100" t="s">
        <v>314</v>
      </c>
      <c r="C770" s="102">
        <f>INDEX(STUDENT!$A:$A,MATCH(B770,STUDENT!$B:$B,0))</f>
        <v>11212</v>
      </c>
      <c r="D770" s="101">
        <v>3</v>
      </c>
      <c r="E770" s="101">
        <v>13</v>
      </c>
      <c r="F770" s="101">
        <v>0</v>
      </c>
      <c r="G770" s="101" t="str">
        <f t="shared" si="44"/>
        <v>SPEECH_DESC_1121223</v>
      </c>
      <c r="H770" s="101" t="str">
        <f t="shared" si="45"/>
        <v>SPEECH_AUDIO_1121223</v>
      </c>
      <c r="I770" s="118" t="str">
        <f t="shared" si="46"/>
        <v>전투</v>
      </c>
      <c r="J770" s="118" t="str">
        <f t="shared" si="47"/>
        <v>기본 스킬</v>
      </c>
    </row>
    <row r="771" spans="1:10" ht="13.8" customHeight="1">
      <c r="A771" s="101">
        <f>C771*ID규칙_대사_그룹_단위+COUNTIF($C$4:C771,C771)</f>
        <v>1121224</v>
      </c>
      <c r="B771" s="100" t="s">
        <v>314</v>
      </c>
      <c r="C771" s="102">
        <f>INDEX(STUDENT!$A:$A,MATCH(B771,STUDENT!$B:$B,0))</f>
        <v>11212</v>
      </c>
      <c r="D771" s="101">
        <v>3</v>
      </c>
      <c r="E771" s="101">
        <v>14</v>
      </c>
      <c r="F771" s="101">
        <v>1</v>
      </c>
      <c r="G771" s="101" t="str">
        <f t="shared" si="44"/>
        <v>SPEECH_DESC_1121224</v>
      </c>
      <c r="H771" s="101" t="str">
        <f t="shared" si="45"/>
        <v>SPEECH_AUDIO_1121224</v>
      </c>
      <c r="I771" s="118" t="str">
        <f t="shared" si="46"/>
        <v>전투</v>
      </c>
      <c r="J771" s="118" t="str">
        <f t="shared" si="47"/>
        <v>EX 스킬 컷인 1</v>
      </c>
    </row>
    <row r="772" spans="1:10" ht="13.8" customHeight="1">
      <c r="A772" s="101">
        <f>C772*ID규칙_대사_그룹_단위+COUNTIF($C$4:C772,C772)</f>
        <v>1121225</v>
      </c>
      <c r="B772" s="100" t="s">
        <v>314</v>
      </c>
      <c r="C772" s="102">
        <f>INDEX(STUDENT!$A:$A,MATCH(B772,STUDENT!$B:$B,0))</f>
        <v>11212</v>
      </c>
      <c r="D772" s="101">
        <v>3</v>
      </c>
      <c r="E772" s="101">
        <v>14</v>
      </c>
      <c r="F772" s="101">
        <v>2</v>
      </c>
      <c r="G772" s="101" t="str">
        <f t="shared" ref="G772:G835" si="48">"SPEECH_DESC_"&amp;A772</f>
        <v>SPEECH_DESC_1121225</v>
      </c>
      <c r="H772" s="101" t="str">
        <f t="shared" ref="H772:H835" si="49">"SPEECH_AUDIO_"&amp;A772</f>
        <v>SPEECH_AUDIO_1121225</v>
      </c>
      <c r="I772" s="118" t="str">
        <f t="shared" ref="I772:I835" si="50">VLOOKUP(D772,SPEECH_MAIN_TYPE,2,0)</f>
        <v>전투</v>
      </c>
      <c r="J772" s="118" t="str">
        <f t="shared" ref="J772:J835" si="51">VLOOKUP(E772,SPEECH_SUB_TYPE,2,0)&amp;IF(F772=0,""," "&amp;F772)</f>
        <v>EX 스킬 컷인 2</v>
      </c>
    </row>
    <row r="773" spans="1:10" ht="13.8" customHeight="1">
      <c r="A773" s="101">
        <f>C773*ID규칙_대사_그룹_단위+COUNTIF($C$4:C773,C773)</f>
        <v>1121226</v>
      </c>
      <c r="B773" s="100" t="s">
        <v>314</v>
      </c>
      <c r="C773" s="102">
        <f>INDEX(STUDENT!$A:$A,MATCH(B773,STUDENT!$B:$B,0))</f>
        <v>11212</v>
      </c>
      <c r="D773" s="101">
        <v>3</v>
      </c>
      <c r="E773" s="101">
        <v>14</v>
      </c>
      <c r="F773" s="101">
        <v>3</v>
      </c>
      <c r="G773" s="101" t="str">
        <f t="shared" si="48"/>
        <v>SPEECH_DESC_1121226</v>
      </c>
      <c r="H773" s="101" t="str">
        <f t="shared" si="49"/>
        <v>SPEECH_AUDIO_1121226</v>
      </c>
      <c r="I773" s="118" t="str">
        <f t="shared" si="50"/>
        <v>전투</v>
      </c>
      <c r="J773" s="118" t="str">
        <f t="shared" si="51"/>
        <v>EX 스킬 컷인 3</v>
      </c>
    </row>
    <row r="774" spans="1:10" ht="13.8" customHeight="1">
      <c r="A774" s="101">
        <f>C774*ID규칙_대사_그룹_단위+COUNTIF($C$4:C774,C774)</f>
        <v>1121227</v>
      </c>
      <c r="B774" s="100" t="s">
        <v>314</v>
      </c>
      <c r="C774" s="102">
        <f>INDEX(STUDENT!$A:$A,MATCH(B774,STUDENT!$B:$B,0))</f>
        <v>11212</v>
      </c>
      <c r="D774" s="101">
        <v>3</v>
      </c>
      <c r="E774" s="101">
        <v>15</v>
      </c>
      <c r="F774" s="101">
        <v>1</v>
      </c>
      <c r="G774" s="101" t="str">
        <f t="shared" si="48"/>
        <v>SPEECH_DESC_1121227</v>
      </c>
      <c r="H774" s="101" t="str">
        <f t="shared" si="49"/>
        <v>SPEECH_AUDIO_1121227</v>
      </c>
      <c r="I774" s="118" t="str">
        <f t="shared" si="50"/>
        <v>전투</v>
      </c>
      <c r="J774" s="118" t="str">
        <f t="shared" si="51"/>
        <v>EX 스킬 1</v>
      </c>
    </row>
    <row r="775" spans="1:10" ht="13.8" customHeight="1">
      <c r="A775" s="101">
        <f>C775*ID규칙_대사_그룹_단위+COUNTIF($C$4:C775,C775)</f>
        <v>1121228</v>
      </c>
      <c r="B775" s="100" t="s">
        <v>314</v>
      </c>
      <c r="C775" s="102">
        <f>INDEX(STUDENT!$A:$A,MATCH(B775,STUDENT!$B:$B,0))</f>
        <v>11212</v>
      </c>
      <c r="D775" s="101">
        <v>3</v>
      </c>
      <c r="E775" s="101">
        <v>15</v>
      </c>
      <c r="F775" s="101">
        <v>2</v>
      </c>
      <c r="G775" s="101" t="str">
        <f t="shared" si="48"/>
        <v>SPEECH_DESC_1121228</v>
      </c>
      <c r="H775" s="101" t="str">
        <f t="shared" si="49"/>
        <v>SPEECH_AUDIO_1121228</v>
      </c>
      <c r="I775" s="118" t="str">
        <f t="shared" si="50"/>
        <v>전투</v>
      </c>
      <c r="J775" s="118" t="str">
        <f t="shared" si="51"/>
        <v>EX 스킬 2</v>
      </c>
    </row>
    <row r="776" spans="1:10" ht="13.8" customHeight="1">
      <c r="A776" s="101">
        <f>C776*ID규칙_대사_그룹_단위+COUNTIF($C$4:C776,C776)</f>
        <v>1121229</v>
      </c>
      <c r="B776" s="100" t="s">
        <v>314</v>
      </c>
      <c r="C776" s="102">
        <f>INDEX(STUDENT!$A:$A,MATCH(B776,STUDENT!$B:$B,0))</f>
        <v>11212</v>
      </c>
      <c r="D776" s="101">
        <v>3</v>
      </c>
      <c r="E776" s="101">
        <v>15</v>
      </c>
      <c r="F776" s="101">
        <v>3</v>
      </c>
      <c r="G776" s="101" t="str">
        <f t="shared" si="48"/>
        <v>SPEECH_DESC_1121229</v>
      </c>
      <c r="H776" s="101" t="str">
        <f t="shared" si="49"/>
        <v>SPEECH_AUDIO_1121229</v>
      </c>
      <c r="I776" s="118" t="str">
        <f t="shared" si="50"/>
        <v>전투</v>
      </c>
      <c r="J776" s="118" t="str">
        <f t="shared" si="51"/>
        <v>EX 스킬 3</v>
      </c>
    </row>
    <row r="777" spans="1:10" ht="13.8" customHeight="1">
      <c r="A777" s="101">
        <f>C777*ID규칙_대사_그룹_단위+COUNTIF($C$4:C777,C777)</f>
        <v>1121230</v>
      </c>
      <c r="B777" s="100" t="s">
        <v>314</v>
      </c>
      <c r="C777" s="102">
        <f>INDEX(STUDENT!$A:$A,MATCH(B777,STUDENT!$B:$B,0))</f>
        <v>11212</v>
      </c>
      <c r="D777" s="101">
        <v>3</v>
      </c>
      <c r="E777" s="101">
        <v>16</v>
      </c>
      <c r="F777" s="101">
        <v>1</v>
      </c>
      <c r="G777" s="101" t="str">
        <f t="shared" si="48"/>
        <v>SPEECH_DESC_1121230</v>
      </c>
      <c r="H777" s="101" t="str">
        <f t="shared" si="49"/>
        <v>SPEECH_AUDIO_1121230</v>
      </c>
      <c r="I777" s="118" t="str">
        <f t="shared" si="50"/>
        <v>전투</v>
      </c>
      <c r="J777" s="118" t="str">
        <f t="shared" si="51"/>
        <v>승리 1</v>
      </c>
    </row>
    <row r="778" spans="1:10" ht="13.8" customHeight="1">
      <c r="A778" s="101">
        <f>C778*ID규칙_대사_그룹_단위+COUNTIF($C$4:C778,C778)</f>
        <v>1121231</v>
      </c>
      <c r="B778" s="100" t="s">
        <v>314</v>
      </c>
      <c r="C778" s="102">
        <f>INDEX(STUDENT!$A:$A,MATCH(B778,STUDENT!$B:$B,0))</f>
        <v>11212</v>
      </c>
      <c r="D778" s="101">
        <v>3</v>
      </c>
      <c r="E778" s="101">
        <v>16</v>
      </c>
      <c r="F778" s="101">
        <v>2</v>
      </c>
      <c r="G778" s="101" t="str">
        <f t="shared" si="48"/>
        <v>SPEECH_DESC_1121231</v>
      </c>
      <c r="H778" s="101" t="str">
        <f t="shared" si="49"/>
        <v>SPEECH_AUDIO_1121231</v>
      </c>
      <c r="I778" s="118" t="str">
        <f t="shared" si="50"/>
        <v>전투</v>
      </c>
      <c r="J778" s="118" t="str">
        <f t="shared" si="51"/>
        <v>승리 2</v>
      </c>
    </row>
    <row r="779" spans="1:10" ht="13.8" customHeight="1">
      <c r="A779" s="101">
        <f>C779*ID규칙_대사_그룹_단위+COUNTIF($C$4:C779,C779)</f>
        <v>1121232</v>
      </c>
      <c r="B779" s="100" t="s">
        <v>314</v>
      </c>
      <c r="C779" s="102">
        <f>INDEX(STUDENT!$A:$A,MATCH(B779,STUDENT!$B:$B,0))</f>
        <v>11212</v>
      </c>
      <c r="D779" s="101">
        <v>3</v>
      </c>
      <c r="E779" s="101">
        <v>17</v>
      </c>
      <c r="F779" s="101">
        <v>0</v>
      </c>
      <c r="G779" s="101" t="str">
        <f t="shared" si="48"/>
        <v>SPEECH_DESC_1121232</v>
      </c>
      <c r="H779" s="101" t="str">
        <f t="shared" si="49"/>
        <v>SPEECH_AUDIO_1121232</v>
      </c>
      <c r="I779" s="118" t="str">
        <f t="shared" si="50"/>
        <v>전투</v>
      </c>
      <c r="J779" s="118" t="str">
        <f t="shared" si="51"/>
        <v>철수</v>
      </c>
    </row>
    <row r="780" spans="1:10" ht="13.8" customHeight="1">
      <c r="A780" s="101">
        <f>C780*ID규칙_대사_그룹_단위+COUNTIF($C$4:C780,C780)</f>
        <v>1121233</v>
      </c>
      <c r="B780" s="100" t="s">
        <v>314</v>
      </c>
      <c r="C780" s="102">
        <f>INDEX(STUDENT!$A:$A,MATCH(B780,STUDENT!$B:$B,0))</f>
        <v>11212</v>
      </c>
      <c r="D780" s="101">
        <v>4</v>
      </c>
      <c r="E780" s="101">
        <v>18</v>
      </c>
      <c r="F780" s="101">
        <v>1</v>
      </c>
      <c r="G780" s="101" t="str">
        <f t="shared" si="48"/>
        <v>SPEECH_DESC_1121233</v>
      </c>
      <c r="H780" s="101" t="str">
        <f t="shared" si="49"/>
        <v>SPEECH_AUDIO_1121233</v>
      </c>
      <c r="I780" s="118" t="str">
        <f t="shared" si="50"/>
        <v>결과</v>
      </c>
      <c r="J780" s="118" t="str">
        <f t="shared" si="51"/>
        <v>임무 완료 1</v>
      </c>
    </row>
    <row r="781" spans="1:10" ht="13.8" customHeight="1">
      <c r="A781" s="101">
        <f>C781*ID규칙_대사_그룹_단위+COUNTIF($C$4:C781,C781)</f>
        <v>1121234</v>
      </c>
      <c r="B781" s="100" t="s">
        <v>314</v>
      </c>
      <c r="C781" s="102">
        <f>INDEX(STUDENT!$A:$A,MATCH(B781,STUDENT!$B:$B,0))</f>
        <v>11212</v>
      </c>
      <c r="D781" s="101">
        <v>4</v>
      </c>
      <c r="E781" s="101">
        <v>18</v>
      </c>
      <c r="F781" s="101">
        <v>2</v>
      </c>
      <c r="G781" s="101" t="str">
        <f t="shared" si="48"/>
        <v>SPEECH_DESC_1121234</v>
      </c>
      <c r="H781" s="101" t="str">
        <f t="shared" si="49"/>
        <v>SPEECH_AUDIO_1121234</v>
      </c>
      <c r="I781" s="118" t="str">
        <f t="shared" si="50"/>
        <v>결과</v>
      </c>
      <c r="J781" s="118" t="str">
        <f t="shared" si="51"/>
        <v>임무 완료 2</v>
      </c>
    </row>
    <row r="782" spans="1:10" ht="13.8" customHeight="1">
      <c r="A782" s="101">
        <f>C782*ID규칙_대사_그룹_단위+COUNTIF($C$4:C782,C782)</f>
        <v>1121235</v>
      </c>
      <c r="B782" s="100" t="s">
        <v>314</v>
      </c>
      <c r="C782" s="102">
        <f>INDEX(STUDENT!$A:$A,MATCH(B782,STUDENT!$B:$B,0))</f>
        <v>11212</v>
      </c>
      <c r="D782" s="101">
        <v>4</v>
      </c>
      <c r="E782" s="101">
        <v>19</v>
      </c>
      <c r="F782" s="101">
        <v>1</v>
      </c>
      <c r="G782" s="101" t="str">
        <f t="shared" si="48"/>
        <v>SPEECH_DESC_1121235</v>
      </c>
      <c r="H782" s="101" t="str">
        <f t="shared" si="49"/>
        <v>SPEECH_AUDIO_1121235</v>
      </c>
      <c r="I782" s="118" t="str">
        <f t="shared" si="50"/>
        <v>결과</v>
      </c>
      <c r="J782" s="118" t="str">
        <f t="shared" si="51"/>
        <v>임무 실패 1</v>
      </c>
    </row>
    <row r="783" spans="1:10" ht="13.8" customHeight="1">
      <c r="A783" s="101">
        <f>C783*ID규칙_대사_그룹_단위+COUNTIF($C$4:C783,C783)</f>
        <v>1121236</v>
      </c>
      <c r="B783" s="100" t="s">
        <v>314</v>
      </c>
      <c r="C783" s="102">
        <f>INDEX(STUDENT!$A:$A,MATCH(B783,STUDENT!$B:$B,0))</f>
        <v>11212</v>
      </c>
      <c r="D783" s="101">
        <v>4</v>
      </c>
      <c r="E783" s="101">
        <v>19</v>
      </c>
      <c r="F783" s="101">
        <v>2</v>
      </c>
      <c r="G783" s="101" t="str">
        <f t="shared" si="48"/>
        <v>SPEECH_DESC_1121236</v>
      </c>
      <c r="H783" s="101" t="str">
        <f t="shared" si="49"/>
        <v>SPEECH_AUDIO_1121236</v>
      </c>
      <c r="I783" s="118" t="str">
        <f t="shared" si="50"/>
        <v>결과</v>
      </c>
      <c r="J783" s="118" t="str">
        <f t="shared" si="51"/>
        <v>임무 실패 2</v>
      </c>
    </row>
    <row r="784" spans="1:10" ht="13.8" customHeight="1">
      <c r="A784" s="101">
        <f>C784*ID규칙_대사_그룹_단위+COUNTIF($C$4:C784,C784)</f>
        <v>1121237</v>
      </c>
      <c r="B784" s="100" t="s">
        <v>314</v>
      </c>
      <c r="C784" s="102">
        <f>INDEX(STUDENT!$A:$A,MATCH(B784,STUDENT!$B:$B,0))</f>
        <v>11212</v>
      </c>
      <c r="D784" s="101">
        <v>5</v>
      </c>
      <c r="E784" s="101">
        <v>20</v>
      </c>
      <c r="F784" s="101">
        <v>1</v>
      </c>
      <c r="G784" s="101" t="str">
        <f t="shared" si="48"/>
        <v>SPEECH_DESC_1121237</v>
      </c>
      <c r="H784" s="101" t="str">
        <f t="shared" si="49"/>
        <v>SPEECH_AUDIO_1121237</v>
      </c>
      <c r="I784" s="118" t="str">
        <f t="shared" si="50"/>
        <v>기타</v>
      </c>
      <c r="J784" s="118" t="str">
        <f t="shared" si="51"/>
        <v>강화 1</v>
      </c>
    </row>
    <row r="785" spans="1:10" ht="13.8" customHeight="1">
      <c r="A785" s="101">
        <f>C785*ID규칙_대사_그룹_단위+COUNTIF($C$4:C785,C785)</f>
        <v>1121238</v>
      </c>
      <c r="B785" s="100" t="s">
        <v>314</v>
      </c>
      <c r="C785" s="102">
        <f>INDEX(STUDENT!$A:$A,MATCH(B785,STUDENT!$B:$B,0))</f>
        <v>11212</v>
      </c>
      <c r="D785" s="101">
        <v>5</v>
      </c>
      <c r="E785" s="101">
        <v>20</v>
      </c>
      <c r="F785" s="101">
        <v>2</v>
      </c>
      <c r="G785" s="101" t="str">
        <f t="shared" si="48"/>
        <v>SPEECH_DESC_1121238</v>
      </c>
      <c r="H785" s="101" t="str">
        <f t="shared" si="49"/>
        <v>SPEECH_AUDIO_1121238</v>
      </c>
      <c r="I785" s="118" t="str">
        <f t="shared" si="50"/>
        <v>기타</v>
      </c>
      <c r="J785" s="118" t="str">
        <f t="shared" si="51"/>
        <v>강화 2</v>
      </c>
    </row>
    <row r="786" spans="1:10" ht="13.8" customHeight="1">
      <c r="A786" s="101">
        <f>C786*ID규칙_대사_그룹_단위+COUNTIF($C$4:C786,C786)</f>
        <v>1121239</v>
      </c>
      <c r="B786" s="100" t="s">
        <v>314</v>
      </c>
      <c r="C786" s="102">
        <f>INDEX(STUDENT!$A:$A,MATCH(B786,STUDENT!$B:$B,0))</f>
        <v>11212</v>
      </c>
      <c r="D786" s="101">
        <v>5</v>
      </c>
      <c r="E786" s="101">
        <v>20</v>
      </c>
      <c r="F786" s="101">
        <v>3</v>
      </c>
      <c r="G786" s="101" t="str">
        <f t="shared" si="48"/>
        <v>SPEECH_DESC_1121239</v>
      </c>
      <c r="H786" s="101" t="str">
        <f t="shared" si="49"/>
        <v>SPEECH_AUDIO_1121239</v>
      </c>
      <c r="I786" s="118" t="str">
        <f t="shared" si="50"/>
        <v>기타</v>
      </c>
      <c r="J786" s="118" t="str">
        <f t="shared" si="51"/>
        <v>강화 3</v>
      </c>
    </row>
    <row r="787" spans="1:10" ht="13.8" customHeight="1">
      <c r="A787" s="101">
        <f>C787*ID규칙_대사_그룹_단위+COUNTIF($C$4:C787,C787)</f>
        <v>1121240</v>
      </c>
      <c r="B787" s="100" t="s">
        <v>314</v>
      </c>
      <c r="C787" s="102">
        <f>INDEX(STUDENT!$A:$A,MATCH(B787,STUDENT!$B:$B,0))</f>
        <v>11212</v>
      </c>
      <c r="D787" s="101">
        <v>5</v>
      </c>
      <c r="E787" s="101">
        <v>20</v>
      </c>
      <c r="F787" s="101">
        <v>4</v>
      </c>
      <c r="G787" s="101" t="str">
        <f t="shared" si="48"/>
        <v>SPEECH_DESC_1121240</v>
      </c>
      <c r="H787" s="101" t="str">
        <f t="shared" si="49"/>
        <v>SPEECH_AUDIO_1121240</v>
      </c>
      <c r="I787" s="118" t="str">
        <f t="shared" si="50"/>
        <v>기타</v>
      </c>
      <c r="J787" s="118" t="str">
        <f t="shared" si="51"/>
        <v>강화 4</v>
      </c>
    </row>
    <row r="788" spans="1:10" ht="13.8" customHeight="1">
      <c r="A788" s="101">
        <f>C788*ID규칙_대사_그룹_단위+COUNTIF($C$4:C788,C788)</f>
        <v>1121241</v>
      </c>
      <c r="B788" s="100" t="s">
        <v>314</v>
      </c>
      <c r="C788" s="102">
        <f>INDEX(STUDENT!$A:$A,MATCH(B788,STUDENT!$B:$B,0))</f>
        <v>11212</v>
      </c>
      <c r="D788" s="101">
        <v>5</v>
      </c>
      <c r="E788" s="101">
        <v>21</v>
      </c>
      <c r="F788" s="101">
        <v>0</v>
      </c>
      <c r="G788" s="101" t="str">
        <f t="shared" si="48"/>
        <v>SPEECH_DESC_1121241</v>
      </c>
      <c r="H788" s="101" t="str">
        <f t="shared" si="49"/>
        <v>SPEECH_AUDIO_1121241</v>
      </c>
      <c r="I788" s="118" t="str">
        <f t="shared" si="50"/>
        <v>기타</v>
      </c>
      <c r="J788" s="118" t="str">
        <f t="shared" si="51"/>
        <v>고유무기 장착</v>
      </c>
    </row>
    <row r="789" spans="1:10" ht="13.8" customHeight="1">
      <c r="A789" s="101">
        <f>C789*ID규칙_대사_그룹_단위+COUNTIF($C$4:C789,C789)</f>
        <v>1121242</v>
      </c>
      <c r="B789" s="100" t="s">
        <v>314</v>
      </c>
      <c r="C789" s="102">
        <f>INDEX(STUDENT!$A:$A,MATCH(B789,STUDENT!$B:$B,0))</f>
        <v>11212</v>
      </c>
      <c r="D789" s="101">
        <v>5</v>
      </c>
      <c r="E789" s="101">
        <v>22</v>
      </c>
      <c r="F789" s="101">
        <v>1</v>
      </c>
      <c r="G789" s="101" t="str">
        <f t="shared" si="48"/>
        <v>SPEECH_DESC_1121242</v>
      </c>
      <c r="H789" s="101" t="str">
        <f t="shared" si="49"/>
        <v>SPEECH_AUDIO_1121242</v>
      </c>
      <c r="I789" s="118" t="str">
        <f t="shared" si="50"/>
        <v>기타</v>
      </c>
      <c r="J789" s="118" t="str">
        <f t="shared" si="51"/>
        <v>카페 1</v>
      </c>
    </row>
    <row r="790" spans="1:10" ht="13.8" customHeight="1">
      <c r="A790" s="101">
        <f>C790*ID규칙_대사_그룹_단위+COUNTIF($C$4:C790,C790)</f>
        <v>1121243</v>
      </c>
      <c r="B790" s="100" t="s">
        <v>314</v>
      </c>
      <c r="C790" s="102">
        <f>INDEX(STUDENT!$A:$A,MATCH(B790,STUDENT!$B:$B,0))</f>
        <v>11212</v>
      </c>
      <c r="D790" s="101">
        <v>5</v>
      </c>
      <c r="E790" s="101">
        <v>22</v>
      </c>
      <c r="F790" s="101">
        <v>2</v>
      </c>
      <c r="G790" s="101" t="str">
        <f t="shared" si="48"/>
        <v>SPEECH_DESC_1121243</v>
      </c>
      <c r="H790" s="101" t="str">
        <f t="shared" si="49"/>
        <v>SPEECH_AUDIO_1121243</v>
      </c>
      <c r="I790" s="118" t="str">
        <f t="shared" si="50"/>
        <v>기타</v>
      </c>
      <c r="J790" s="118" t="str">
        <f t="shared" si="51"/>
        <v>카페 2</v>
      </c>
    </row>
    <row r="791" spans="1:10" ht="13.8" customHeight="1">
      <c r="A791" s="101">
        <f>C791*ID규칙_대사_그룹_단위+COUNTIF($C$4:C791,C791)</f>
        <v>1121244</v>
      </c>
      <c r="B791" s="100" t="s">
        <v>314</v>
      </c>
      <c r="C791" s="102">
        <f>INDEX(STUDENT!$A:$A,MATCH(B791,STUDENT!$B:$B,0))</f>
        <v>11212</v>
      </c>
      <c r="D791" s="101">
        <v>5</v>
      </c>
      <c r="E791" s="101">
        <v>22</v>
      </c>
      <c r="F791" s="101">
        <v>3</v>
      </c>
      <c r="G791" s="101" t="str">
        <f t="shared" si="48"/>
        <v>SPEECH_DESC_1121244</v>
      </c>
      <c r="H791" s="101" t="str">
        <f t="shared" si="49"/>
        <v>SPEECH_AUDIO_1121244</v>
      </c>
      <c r="I791" s="118" t="str">
        <f t="shared" si="50"/>
        <v>기타</v>
      </c>
      <c r="J791" s="118" t="str">
        <f t="shared" si="51"/>
        <v>카페 3</v>
      </c>
    </row>
    <row r="792" spans="1:10" ht="13.8" customHeight="1">
      <c r="A792" s="101">
        <f>C792*ID규칙_대사_그룹_단위+COUNTIF($C$4:C792,C792)</f>
        <v>1121245</v>
      </c>
      <c r="B792" s="100" t="s">
        <v>314</v>
      </c>
      <c r="C792" s="102">
        <f>INDEX(STUDENT!$A:$A,MATCH(B792,STUDENT!$B:$B,0))</f>
        <v>11212</v>
      </c>
      <c r="D792" s="101">
        <v>5</v>
      </c>
      <c r="E792" s="101">
        <v>22</v>
      </c>
      <c r="F792" s="101">
        <v>4</v>
      </c>
      <c r="G792" s="101" t="str">
        <f t="shared" si="48"/>
        <v>SPEECH_DESC_1121245</v>
      </c>
      <c r="H792" s="101" t="str">
        <f t="shared" si="49"/>
        <v>SPEECH_AUDIO_1121245</v>
      </c>
      <c r="I792" s="118" t="str">
        <f t="shared" si="50"/>
        <v>기타</v>
      </c>
      <c r="J792" s="118" t="str">
        <f t="shared" si="51"/>
        <v>카페 4</v>
      </c>
    </row>
    <row r="793" spans="1:10" ht="13.8" customHeight="1">
      <c r="A793" s="101">
        <f>C793*ID규칙_대사_그룹_단위+COUNTIF($C$4:C793,C793)</f>
        <v>1121246</v>
      </c>
      <c r="B793" s="100" t="s">
        <v>314</v>
      </c>
      <c r="C793" s="102">
        <f>INDEX(STUDENT!$A:$A,MATCH(B793,STUDENT!$B:$B,0))</f>
        <v>11212</v>
      </c>
      <c r="D793" s="101">
        <v>5</v>
      </c>
      <c r="E793" s="101">
        <v>22</v>
      </c>
      <c r="F793" s="101">
        <v>5</v>
      </c>
      <c r="G793" s="101" t="str">
        <f t="shared" si="48"/>
        <v>SPEECH_DESC_1121246</v>
      </c>
      <c r="H793" s="101" t="str">
        <f t="shared" si="49"/>
        <v>SPEECH_AUDIO_1121246</v>
      </c>
      <c r="I793" s="118" t="str">
        <f t="shared" si="50"/>
        <v>기타</v>
      </c>
      <c r="J793" s="118" t="str">
        <f t="shared" si="51"/>
        <v>카페 5</v>
      </c>
    </row>
    <row r="794" spans="1:10" ht="13.8" customHeight="1">
      <c r="A794" s="101">
        <f>C794*ID규칙_대사_그룹_단위+COUNTIF($C$4:C794,C794)</f>
        <v>1121247</v>
      </c>
      <c r="B794" s="100" t="s">
        <v>314</v>
      </c>
      <c r="C794" s="102">
        <f>INDEX(STUDENT!$A:$A,MATCH(B794,STUDENT!$B:$B,0))</f>
        <v>11212</v>
      </c>
      <c r="D794" s="101">
        <v>5</v>
      </c>
      <c r="E794" s="101">
        <v>23</v>
      </c>
      <c r="F794" s="101">
        <v>1</v>
      </c>
      <c r="G794" s="101" t="str">
        <f t="shared" si="48"/>
        <v>SPEECH_DESC_1121247</v>
      </c>
      <c r="H794" s="101" t="str">
        <f t="shared" si="49"/>
        <v>SPEECH_AUDIO_1121247</v>
      </c>
      <c r="I794" s="118" t="str">
        <f t="shared" si="50"/>
        <v>기타</v>
      </c>
      <c r="J794" s="118" t="str">
        <f t="shared" si="51"/>
        <v>인연 랭크 업 1</v>
      </c>
    </row>
    <row r="795" spans="1:10" ht="13.8" customHeight="1">
      <c r="A795" s="101">
        <f>C795*ID규칙_대사_그룹_단위+COUNTIF($C$4:C795,C795)</f>
        <v>1121248</v>
      </c>
      <c r="B795" s="100" t="s">
        <v>314</v>
      </c>
      <c r="C795" s="102">
        <f>INDEX(STUDENT!$A:$A,MATCH(B795,STUDENT!$B:$B,0))</f>
        <v>11212</v>
      </c>
      <c r="D795" s="101">
        <v>5</v>
      </c>
      <c r="E795" s="101">
        <v>23</v>
      </c>
      <c r="F795" s="101">
        <v>2</v>
      </c>
      <c r="G795" s="101" t="str">
        <f t="shared" si="48"/>
        <v>SPEECH_DESC_1121248</v>
      </c>
      <c r="H795" s="101" t="str">
        <f t="shared" si="49"/>
        <v>SPEECH_AUDIO_1121248</v>
      </c>
      <c r="I795" s="118" t="str">
        <f t="shared" si="50"/>
        <v>기타</v>
      </c>
      <c r="J795" s="118" t="str">
        <f t="shared" si="51"/>
        <v>인연 랭크 업 2</v>
      </c>
    </row>
    <row r="796" spans="1:10" ht="13.8" customHeight="1">
      <c r="A796" s="101">
        <f>C796*ID규칙_대사_그룹_단위+COUNTIF($C$4:C796,C796)</f>
        <v>1121249</v>
      </c>
      <c r="B796" s="100" t="s">
        <v>314</v>
      </c>
      <c r="C796" s="102">
        <f>INDEX(STUDENT!$A:$A,MATCH(B796,STUDENT!$B:$B,0))</f>
        <v>11212</v>
      </c>
      <c r="D796" s="101">
        <v>5</v>
      </c>
      <c r="E796" s="101">
        <v>23</v>
      </c>
      <c r="F796" s="101">
        <v>3</v>
      </c>
      <c r="G796" s="101" t="str">
        <f t="shared" si="48"/>
        <v>SPEECH_DESC_1121249</v>
      </c>
      <c r="H796" s="101" t="str">
        <f t="shared" si="49"/>
        <v>SPEECH_AUDIO_1121249</v>
      </c>
      <c r="I796" s="118" t="str">
        <f t="shared" si="50"/>
        <v>기타</v>
      </c>
      <c r="J796" s="118" t="str">
        <f t="shared" si="51"/>
        <v>인연 랭크 업 3</v>
      </c>
    </row>
    <row r="797" spans="1:10" ht="13.8" customHeight="1">
      <c r="A797" s="101">
        <f>C797*ID규칙_대사_그룹_단위+COUNTIF($C$4:C797,C797)</f>
        <v>1121250</v>
      </c>
      <c r="B797" s="100" t="s">
        <v>314</v>
      </c>
      <c r="C797" s="102">
        <f>INDEX(STUDENT!$A:$A,MATCH(B797,STUDENT!$B:$B,0))</f>
        <v>11212</v>
      </c>
      <c r="D797" s="101">
        <v>5</v>
      </c>
      <c r="E797" s="101">
        <v>23</v>
      </c>
      <c r="F797" s="101">
        <v>4</v>
      </c>
      <c r="G797" s="101" t="str">
        <f t="shared" si="48"/>
        <v>SPEECH_DESC_1121250</v>
      </c>
      <c r="H797" s="101" t="str">
        <f t="shared" si="49"/>
        <v>SPEECH_AUDIO_1121250</v>
      </c>
      <c r="I797" s="118" t="str">
        <f t="shared" si="50"/>
        <v>기타</v>
      </c>
      <c r="J797" s="118" t="str">
        <f t="shared" si="51"/>
        <v>인연 랭크 업 4</v>
      </c>
    </row>
    <row r="798" spans="1:10" ht="13.8" customHeight="1">
      <c r="A798" s="101">
        <f>C798*ID규칙_대사_그룹_단위+COUNTIF($C$4:C798,C798)</f>
        <v>1121251</v>
      </c>
      <c r="B798" s="100" t="s">
        <v>314</v>
      </c>
      <c r="C798" s="102">
        <f>INDEX(STUDENT!$A:$A,MATCH(B798,STUDENT!$B:$B,0))</f>
        <v>11212</v>
      </c>
      <c r="D798" s="101">
        <v>6</v>
      </c>
      <c r="E798" s="101">
        <v>24</v>
      </c>
      <c r="F798" s="101">
        <v>1</v>
      </c>
      <c r="G798" s="101" t="str">
        <f t="shared" si="48"/>
        <v>SPEECH_DESC_1121251</v>
      </c>
      <c r="H798" s="101" t="str">
        <f t="shared" si="49"/>
        <v>SPEECH_AUDIO_1121251</v>
      </c>
      <c r="I798" s="118" t="str">
        <f t="shared" si="50"/>
        <v>메모리얼</v>
      </c>
      <c r="J798" s="118" t="str">
        <f t="shared" si="51"/>
        <v>메모리얼 로비 1</v>
      </c>
    </row>
    <row r="799" spans="1:10" ht="13.8" customHeight="1">
      <c r="A799" s="101">
        <f>C799*ID규칙_대사_그룹_단위+COUNTIF($C$4:C799,C799)</f>
        <v>1121252</v>
      </c>
      <c r="B799" s="100" t="s">
        <v>314</v>
      </c>
      <c r="C799" s="102">
        <f>INDEX(STUDENT!$A:$A,MATCH(B799,STUDENT!$B:$B,0))</f>
        <v>11212</v>
      </c>
      <c r="D799" s="101">
        <v>6</v>
      </c>
      <c r="E799" s="101">
        <v>24</v>
      </c>
      <c r="F799" s="101">
        <v>2</v>
      </c>
      <c r="G799" s="101" t="str">
        <f t="shared" si="48"/>
        <v>SPEECH_DESC_1121252</v>
      </c>
      <c r="H799" s="101" t="str">
        <f t="shared" si="49"/>
        <v>SPEECH_AUDIO_1121252</v>
      </c>
      <c r="I799" s="118" t="str">
        <f t="shared" si="50"/>
        <v>메모리얼</v>
      </c>
      <c r="J799" s="118" t="str">
        <f t="shared" si="51"/>
        <v>메모리얼 로비 2</v>
      </c>
    </row>
    <row r="800" spans="1:10" ht="13.8" customHeight="1">
      <c r="A800" s="101">
        <f>C800*ID규칙_대사_그룹_단위+COUNTIF($C$4:C800,C800)</f>
        <v>1121253</v>
      </c>
      <c r="B800" s="100" t="s">
        <v>314</v>
      </c>
      <c r="C800" s="102">
        <f>INDEX(STUDENT!$A:$A,MATCH(B800,STUDENT!$B:$B,0))</f>
        <v>11212</v>
      </c>
      <c r="D800" s="101">
        <v>6</v>
      </c>
      <c r="E800" s="101">
        <v>24</v>
      </c>
      <c r="F800" s="101">
        <v>3</v>
      </c>
      <c r="G800" s="101" t="str">
        <f t="shared" si="48"/>
        <v>SPEECH_DESC_1121253</v>
      </c>
      <c r="H800" s="101" t="str">
        <f t="shared" si="49"/>
        <v>SPEECH_AUDIO_1121253</v>
      </c>
      <c r="I800" s="118" t="str">
        <f t="shared" si="50"/>
        <v>메모리얼</v>
      </c>
      <c r="J800" s="118" t="str">
        <f t="shared" si="51"/>
        <v>메모리얼 로비 3</v>
      </c>
    </row>
    <row r="801" spans="1:10" ht="13.8" customHeight="1">
      <c r="A801" s="101">
        <f>C801*ID규칙_대사_그룹_단위+COUNTIF($C$4:C801,C801)</f>
        <v>1121254</v>
      </c>
      <c r="B801" s="100" t="s">
        <v>314</v>
      </c>
      <c r="C801" s="102">
        <f>INDEX(STUDENT!$A:$A,MATCH(B801,STUDENT!$B:$B,0))</f>
        <v>11212</v>
      </c>
      <c r="D801" s="101">
        <v>6</v>
      </c>
      <c r="E801" s="101">
        <v>24</v>
      </c>
      <c r="F801" s="101">
        <v>4</v>
      </c>
      <c r="G801" s="101" t="str">
        <f t="shared" si="48"/>
        <v>SPEECH_DESC_1121254</v>
      </c>
      <c r="H801" s="101" t="str">
        <f t="shared" si="49"/>
        <v>SPEECH_AUDIO_1121254</v>
      </c>
      <c r="I801" s="118" t="str">
        <f t="shared" si="50"/>
        <v>메모리얼</v>
      </c>
      <c r="J801" s="118" t="str">
        <f t="shared" si="51"/>
        <v>메모리얼 로비 4</v>
      </c>
    </row>
    <row r="802" spans="1:10" ht="13.8" customHeight="1">
      <c r="A802" s="101">
        <f>C802*ID규칙_대사_그룹_단위+COUNTIF($C$4:C802,C802)</f>
        <v>1121255</v>
      </c>
      <c r="B802" s="100" t="s">
        <v>314</v>
      </c>
      <c r="C802" s="102">
        <f>INDEX(STUDENT!$A:$A,MATCH(B802,STUDENT!$B:$B,0))</f>
        <v>11212</v>
      </c>
      <c r="D802" s="101">
        <v>7</v>
      </c>
      <c r="E802" s="101">
        <v>25</v>
      </c>
      <c r="F802" s="101">
        <v>0</v>
      </c>
      <c r="G802" s="101" t="str">
        <f t="shared" si="48"/>
        <v>SPEECH_DESC_1121255</v>
      </c>
      <c r="H802" s="101" t="str">
        <f t="shared" si="49"/>
        <v>SPEECH_AUDIO_1121255</v>
      </c>
      <c r="I802" s="118" t="str">
        <f t="shared" si="50"/>
        <v>기념일</v>
      </c>
      <c r="J802" s="118" t="str">
        <f t="shared" si="51"/>
        <v>생일</v>
      </c>
    </row>
    <row r="803" spans="1:10" ht="13.8" customHeight="1">
      <c r="A803" s="101">
        <f>C803*ID규칙_대사_그룹_단위+COUNTIF($C$4:C803,C803)</f>
        <v>1121256</v>
      </c>
      <c r="B803" s="100" t="s">
        <v>314</v>
      </c>
      <c r="C803" s="102">
        <f>INDEX(STUDENT!$A:$A,MATCH(B803,STUDENT!$B:$B,0))</f>
        <v>11212</v>
      </c>
      <c r="D803" s="101">
        <v>7</v>
      </c>
      <c r="E803" s="101">
        <v>26</v>
      </c>
      <c r="F803" s="101">
        <v>0</v>
      </c>
      <c r="G803" s="101" t="str">
        <f t="shared" si="48"/>
        <v>SPEECH_DESC_1121256</v>
      </c>
      <c r="H803" s="101" t="str">
        <f t="shared" si="49"/>
        <v>SPEECH_AUDIO_1121256</v>
      </c>
      <c r="I803" s="118" t="str">
        <f t="shared" si="50"/>
        <v>기념일</v>
      </c>
      <c r="J803" s="118" t="str">
        <f t="shared" si="51"/>
        <v>선생의 생일</v>
      </c>
    </row>
    <row r="804" spans="1:10" ht="13.8" customHeight="1">
      <c r="A804" s="101">
        <f>C804*ID규칙_대사_그룹_단위+COUNTIF($C$4:C804,C804)</f>
        <v>1121257</v>
      </c>
      <c r="B804" s="100" t="s">
        <v>314</v>
      </c>
      <c r="C804" s="102">
        <f>INDEX(STUDENT!$A:$A,MATCH(B804,STUDENT!$B:$B,0))</f>
        <v>11212</v>
      </c>
      <c r="D804" s="101">
        <v>7</v>
      </c>
      <c r="E804" s="101">
        <v>27</v>
      </c>
      <c r="F804" s="101">
        <v>0</v>
      </c>
      <c r="G804" s="101" t="str">
        <f t="shared" si="48"/>
        <v>SPEECH_DESC_1121257</v>
      </c>
      <c r="H804" s="101" t="str">
        <f t="shared" si="49"/>
        <v>SPEECH_AUDIO_1121257</v>
      </c>
      <c r="I804" s="118" t="str">
        <f t="shared" si="50"/>
        <v>기념일</v>
      </c>
      <c r="J804" s="118" t="str">
        <f t="shared" si="51"/>
        <v>할로윈</v>
      </c>
    </row>
    <row r="805" spans="1:10" ht="13.8" customHeight="1">
      <c r="A805" s="101">
        <f>C805*ID규칙_대사_그룹_단위+COUNTIF($C$4:C805,C805)</f>
        <v>1121258</v>
      </c>
      <c r="B805" s="100" t="s">
        <v>314</v>
      </c>
      <c r="C805" s="102">
        <f>INDEX(STUDENT!$A:$A,MATCH(B805,STUDENT!$B:$B,0))</f>
        <v>11212</v>
      </c>
      <c r="D805" s="101">
        <v>7</v>
      </c>
      <c r="E805" s="101">
        <v>28</v>
      </c>
      <c r="F805" s="101">
        <v>0</v>
      </c>
      <c r="G805" s="101" t="str">
        <f t="shared" si="48"/>
        <v>SPEECH_DESC_1121258</v>
      </c>
      <c r="H805" s="101" t="str">
        <f t="shared" si="49"/>
        <v>SPEECH_AUDIO_1121258</v>
      </c>
      <c r="I805" s="118" t="str">
        <f t="shared" si="50"/>
        <v>기념일</v>
      </c>
      <c r="J805" s="118" t="str">
        <f t="shared" si="51"/>
        <v>크리스마스</v>
      </c>
    </row>
    <row r="806" spans="1:10" ht="13.8" customHeight="1">
      <c r="A806" s="101">
        <f>C806*ID규칙_대사_그룹_단위+COUNTIF($C$4:C806,C806)</f>
        <v>1121259</v>
      </c>
      <c r="B806" s="100" t="s">
        <v>314</v>
      </c>
      <c r="C806" s="102">
        <f>INDEX(STUDENT!$A:$A,MATCH(B806,STUDENT!$B:$B,0))</f>
        <v>11212</v>
      </c>
      <c r="D806" s="101">
        <v>7</v>
      </c>
      <c r="E806" s="101">
        <v>29</v>
      </c>
      <c r="F806" s="101">
        <v>0</v>
      </c>
      <c r="G806" s="101" t="str">
        <f t="shared" si="48"/>
        <v>SPEECH_DESC_1121259</v>
      </c>
      <c r="H806" s="101" t="str">
        <f t="shared" si="49"/>
        <v>SPEECH_AUDIO_1121259</v>
      </c>
      <c r="I806" s="118" t="str">
        <f t="shared" si="50"/>
        <v>기념일</v>
      </c>
      <c r="J806" s="118" t="str">
        <f t="shared" si="51"/>
        <v>신년</v>
      </c>
    </row>
    <row r="807" spans="1:10" ht="13.8" customHeight="1">
      <c r="A807" s="101">
        <f>C807*ID규칙_대사_그룹_단위+COUNTIF($C$4:C807,C807)</f>
        <v>1131301</v>
      </c>
      <c r="B807" s="100" t="s">
        <v>316</v>
      </c>
      <c r="C807" s="102">
        <f>INDEX(STUDENT!$A:$A,MATCH(B807,STUDENT!$B:$B,0))</f>
        <v>11313</v>
      </c>
      <c r="D807" s="101">
        <v>1</v>
      </c>
      <c r="E807" s="101">
        <v>1</v>
      </c>
      <c r="F807" s="101">
        <v>0</v>
      </c>
      <c r="G807" s="101" t="str">
        <f t="shared" si="48"/>
        <v>SPEECH_DESC_1131301</v>
      </c>
      <c r="H807" s="101" t="str">
        <f t="shared" si="49"/>
        <v>SPEECH_AUDIO_1131301</v>
      </c>
      <c r="I807" s="118" t="str">
        <f t="shared" si="50"/>
        <v>일상</v>
      </c>
      <c r="J807" s="118" t="str">
        <f t="shared" si="51"/>
        <v>입수</v>
      </c>
    </row>
    <row r="808" spans="1:10" ht="13.8" customHeight="1">
      <c r="A808" s="101">
        <f>C808*ID규칙_대사_그룹_단위+COUNTIF($C$4:C808,C808)</f>
        <v>1131302</v>
      </c>
      <c r="B808" s="100" t="s">
        <v>316</v>
      </c>
      <c r="C808" s="102">
        <f>INDEX(STUDENT!$A:$A,MATCH(B808,STUDENT!$B:$B,0))</f>
        <v>11313</v>
      </c>
      <c r="D808" s="101">
        <v>1</v>
      </c>
      <c r="E808" s="101">
        <v>2</v>
      </c>
      <c r="F808" s="101">
        <v>1</v>
      </c>
      <c r="G808" s="101" t="str">
        <f t="shared" si="48"/>
        <v>SPEECH_DESC_1131302</v>
      </c>
      <c r="H808" s="101" t="str">
        <f t="shared" si="49"/>
        <v>SPEECH_AUDIO_1131302</v>
      </c>
      <c r="I808" s="118" t="str">
        <f t="shared" si="50"/>
        <v>일상</v>
      </c>
      <c r="J808" s="118" t="str">
        <f t="shared" si="51"/>
        <v>로비 방문 1</v>
      </c>
    </row>
    <row r="809" spans="1:10" ht="13.8" customHeight="1">
      <c r="A809" s="101">
        <f>C809*ID규칙_대사_그룹_단위+COUNTIF($C$4:C809,C809)</f>
        <v>1131303</v>
      </c>
      <c r="B809" s="100" t="s">
        <v>316</v>
      </c>
      <c r="C809" s="102">
        <f>INDEX(STUDENT!$A:$A,MATCH(B809,STUDENT!$B:$B,0))</f>
        <v>11313</v>
      </c>
      <c r="D809" s="101">
        <v>1</v>
      </c>
      <c r="E809" s="101">
        <v>2</v>
      </c>
      <c r="F809" s="101">
        <v>2</v>
      </c>
      <c r="G809" s="101" t="str">
        <f t="shared" si="48"/>
        <v>SPEECH_DESC_1131303</v>
      </c>
      <c r="H809" s="101" t="str">
        <f t="shared" si="49"/>
        <v>SPEECH_AUDIO_1131303</v>
      </c>
      <c r="I809" s="118" t="str">
        <f t="shared" si="50"/>
        <v>일상</v>
      </c>
      <c r="J809" s="118" t="str">
        <f t="shared" si="51"/>
        <v>로비 방문 2</v>
      </c>
    </row>
    <row r="810" spans="1:10" ht="13.8" customHeight="1">
      <c r="A810" s="101">
        <f>C810*ID규칙_대사_그룹_단위+COUNTIF($C$4:C810,C810)</f>
        <v>1131304</v>
      </c>
      <c r="B810" s="100" t="s">
        <v>316</v>
      </c>
      <c r="C810" s="102">
        <f>INDEX(STUDENT!$A:$A,MATCH(B810,STUDENT!$B:$B,0))</f>
        <v>11313</v>
      </c>
      <c r="D810" s="101">
        <v>1</v>
      </c>
      <c r="E810" s="101">
        <v>3</v>
      </c>
      <c r="F810" s="101">
        <v>1</v>
      </c>
      <c r="G810" s="101" t="str">
        <f t="shared" si="48"/>
        <v>SPEECH_DESC_1131304</v>
      </c>
      <c r="H810" s="101" t="str">
        <f t="shared" si="49"/>
        <v>SPEECH_AUDIO_1131304</v>
      </c>
      <c r="I810" s="118" t="str">
        <f t="shared" si="50"/>
        <v>일상</v>
      </c>
      <c r="J810" s="118" t="str">
        <f t="shared" si="51"/>
        <v>잡담 1</v>
      </c>
    </row>
    <row r="811" spans="1:10" ht="13.8" customHeight="1">
      <c r="A811" s="101">
        <f>C811*ID규칙_대사_그룹_단위+COUNTIF($C$4:C811,C811)</f>
        <v>1131305</v>
      </c>
      <c r="B811" s="100" t="s">
        <v>316</v>
      </c>
      <c r="C811" s="102">
        <f>INDEX(STUDENT!$A:$A,MATCH(B811,STUDENT!$B:$B,0))</f>
        <v>11313</v>
      </c>
      <c r="D811" s="101">
        <v>1</v>
      </c>
      <c r="E811" s="101">
        <v>3</v>
      </c>
      <c r="F811" s="101">
        <v>2</v>
      </c>
      <c r="G811" s="101" t="str">
        <f t="shared" si="48"/>
        <v>SPEECH_DESC_1131305</v>
      </c>
      <c r="H811" s="101" t="str">
        <f t="shared" si="49"/>
        <v>SPEECH_AUDIO_1131305</v>
      </c>
      <c r="I811" s="118" t="str">
        <f t="shared" si="50"/>
        <v>일상</v>
      </c>
      <c r="J811" s="118" t="str">
        <f t="shared" si="51"/>
        <v>잡담 2</v>
      </c>
    </row>
    <row r="812" spans="1:10" ht="13.8" customHeight="1">
      <c r="A812" s="101">
        <f>C812*ID규칙_대사_그룹_단위+COUNTIF($C$4:C812,C812)</f>
        <v>1131306</v>
      </c>
      <c r="B812" s="100" t="s">
        <v>316</v>
      </c>
      <c r="C812" s="102">
        <f>INDEX(STUDENT!$A:$A,MATCH(B812,STUDENT!$B:$B,0))</f>
        <v>11313</v>
      </c>
      <c r="D812" s="101">
        <v>1</v>
      </c>
      <c r="E812" s="101">
        <v>3</v>
      </c>
      <c r="F812" s="101">
        <v>3</v>
      </c>
      <c r="G812" s="101" t="str">
        <f t="shared" si="48"/>
        <v>SPEECH_DESC_1131306</v>
      </c>
      <c r="H812" s="101" t="str">
        <f t="shared" si="49"/>
        <v>SPEECH_AUDIO_1131306</v>
      </c>
      <c r="I812" s="118" t="str">
        <f t="shared" si="50"/>
        <v>일상</v>
      </c>
      <c r="J812" s="118" t="str">
        <f t="shared" si="51"/>
        <v>잡담 3</v>
      </c>
    </row>
    <row r="813" spans="1:10" ht="13.8" customHeight="1">
      <c r="A813" s="101">
        <f>C813*ID규칙_대사_그룹_단위+COUNTIF($C$4:C813,C813)</f>
        <v>1131307</v>
      </c>
      <c r="B813" s="100" t="s">
        <v>316</v>
      </c>
      <c r="C813" s="102">
        <f>INDEX(STUDENT!$A:$A,MATCH(B813,STUDENT!$B:$B,0))</f>
        <v>11313</v>
      </c>
      <c r="D813" s="101">
        <v>1</v>
      </c>
      <c r="E813" s="101">
        <v>3</v>
      </c>
      <c r="F813" s="101">
        <v>4</v>
      </c>
      <c r="G813" s="101" t="str">
        <f t="shared" si="48"/>
        <v>SPEECH_DESC_1131307</v>
      </c>
      <c r="H813" s="101" t="str">
        <f t="shared" si="49"/>
        <v>SPEECH_AUDIO_1131307</v>
      </c>
      <c r="I813" s="118" t="str">
        <f t="shared" si="50"/>
        <v>일상</v>
      </c>
      <c r="J813" s="118" t="str">
        <f t="shared" si="51"/>
        <v>잡담 4</v>
      </c>
    </row>
    <row r="814" spans="1:10" ht="13.8" customHeight="1">
      <c r="A814" s="101">
        <f>C814*ID규칙_대사_그룹_단위+COUNTIF($C$4:C814,C814)</f>
        <v>1131308</v>
      </c>
      <c r="B814" s="100" t="s">
        <v>316</v>
      </c>
      <c r="C814" s="102">
        <f>INDEX(STUDENT!$A:$A,MATCH(B814,STUDENT!$B:$B,0))</f>
        <v>11313</v>
      </c>
      <c r="D814" s="101">
        <v>1</v>
      </c>
      <c r="E814" s="101">
        <v>3</v>
      </c>
      <c r="F814" s="101">
        <v>5</v>
      </c>
      <c r="G814" s="101" t="str">
        <f t="shared" si="48"/>
        <v>SPEECH_DESC_1131308</v>
      </c>
      <c r="H814" s="101" t="str">
        <f t="shared" si="49"/>
        <v>SPEECH_AUDIO_1131308</v>
      </c>
      <c r="I814" s="118" t="str">
        <f t="shared" si="50"/>
        <v>일상</v>
      </c>
      <c r="J814" s="118" t="str">
        <f t="shared" si="51"/>
        <v>잡담 5</v>
      </c>
    </row>
    <row r="815" spans="1:10" ht="13.8" customHeight="1">
      <c r="A815" s="101">
        <f>C815*ID규칙_대사_그룹_단위+COUNTIF($C$4:C815,C815)</f>
        <v>1131309</v>
      </c>
      <c r="B815" s="100" t="s">
        <v>316</v>
      </c>
      <c r="C815" s="102">
        <f>INDEX(STUDENT!$A:$A,MATCH(B815,STUDENT!$B:$B,0))</f>
        <v>11313</v>
      </c>
      <c r="D815" s="101">
        <v>2</v>
      </c>
      <c r="E815" s="101">
        <v>4</v>
      </c>
      <c r="F815" s="101">
        <v>1</v>
      </c>
      <c r="G815" s="101" t="str">
        <f t="shared" si="48"/>
        <v>SPEECH_DESC_1131309</v>
      </c>
      <c r="H815" s="101" t="str">
        <f t="shared" si="49"/>
        <v>SPEECH_AUDIO_1131309</v>
      </c>
      <c r="I815" s="118" t="str">
        <f t="shared" si="50"/>
        <v>배치</v>
      </c>
      <c r="J815" s="118" t="str">
        <f t="shared" si="51"/>
        <v>편성 1</v>
      </c>
    </row>
    <row r="816" spans="1:10" ht="13.8" customHeight="1">
      <c r="A816" s="101">
        <f>C816*ID규칙_대사_그룹_단위+COUNTIF($C$4:C816,C816)</f>
        <v>1131310</v>
      </c>
      <c r="B816" s="100" t="s">
        <v>316</v>
      </c>
      <c r="C816" s="102">
        <f>INDEX(STUDENT!$A:$A,MATCH(B816,STUDENT!$B:$B,0))</f>
        <v>11313</v>
      </c>
      <c r="D816" s="101">
        <v>2</v>
      </c>
      <c r="E816" s="101">
        <v>4</v>
      </c>
      <c r="F816" s="101">
        <v>2</v>
      </c>
      <c r="G816" s="101" t="str">
        <f t="shared" si="48"/>
        <v>SPEECH_DESC_1131310</v>
      </c>
      <c r="H816" s="101" t="str">
        <f t="shared" si="49"/>
        <v>SPEECH_AUDIO_1131310</v>
      </c>
      <c r="I816" s="118" t="str">
        <f t="shared" si="50"/>
        <v>배치</v>
      </c>
      <c r="J816" s="118" t="str">
        <f t="shared" si="51"/>
        <v>편성 2</v>
      </c>
    </row>
    <row r="817" spans="1:10" ht="13.8" customHeight="1">
      <c r="A817" s="101">
        <f>C817*ID규칙_대사_그룹_단위+COUNTIF($C$4:C817,C817)</f>
        <v>1131311</v>
      </c>
      <c r="B817" s="100" t="s">
        <v>316</v>
      </c>
      <c r="C817" s="102">
        <f>INDEX(STUDENT!$A:$A,MATCH(B817,STUDENT!$B:$B,0))</f>
        <v>11313</v>
      </c>
      <c r="D817" s="101">
        <v>2</v>
      </c>
      <c r="E817" s="101">
        <v>4</v>
      </c>
      <c r="F817" s="101">
        <v>3</v>
      </c>
      <c r="G817" s="101" t="str">
        <f t="shared" si="48"/>
        <v>SPEECH_DESC_1131311</v>
      </c>
      <c r="H817" s="101" t="str">
        <f t="shared" si="49"/>
        <v>SPEECH_AUDIO_1131311</v>
      </c>
      <c r="I817" s="118" t="str">
        <f t="shared" si="50"/>
        <v>배치</v>
      </c>
      <c r="J817" s="118" t="str">
        <f t="shared" si="51"/>
        <v>편성 3</v>
      </c>
    </row>
    <row r="818" spans="1:10" ht="13.8" customHeight="1">
      <c r="A818" s="101">
        <f>C818*ID규칙_대사_그룹_단위+COUNTIF($C$4:C818,C818)</f>
        <v>1131312</v>
      </c>
      <c r="B818" s="100" t="s">
        <v>316</v>
      </c>
      <c r="C818" s="102">
        <f>INDEX(STUDENT!$A:$A,MATCH(B818,STUDENT!$B:$B,0))</f>
        <v>11313</v>
      </c>
      <c r="D818" s="101">
        <v>2</v>
      </c>
      <c r="E818" s="101">
        <v>5</v>
      </c>
      <c r="F818" s="101">
        <v>1</v>
      </c>
      <c r="G818" s="101" t="str">
        <f t="shared" si="48"/>
        <v>SPEECH_DESC_1131312</v>
      </c>
      <c r="H818" s="101" t="str">
        <f t="shared" si="49"/>
        <v>SPEECH_AUDIO_1131312</v>
      </c>
      <c r="I818" s="118" t="str">
        <f t="shared" si="50"/>
        <v>배치</v>
      </c>
      <c r="J818" s="118" t="str">
        <f t="shared" si="51"/>
        <v>출격 1</v>
      </c>
    </row>
    <row r="819" spans="1:10" ht="13.8" customHeight="1">
      <c r="A819" s="101">
        <f>C819*ID규칙_대사_그룹_단위+COUNTIF($C$4:C819,C819)</f>
        <v>1131313</v>
      </c>
      <c r="B819" s="100" t="s">
        <v>316</v>
      </c>
      <c r="C819" s="102">
        <f>INDEX(STUDENT!$A:$A,MATCH(B819,STUDENT!$B:$B,0))</f>
        <v>11313</v>
      </c>
      <c r="D819" s="101">
        <v>2</v>
      </c>
      <c r="E819" s="101">
        <v>5</v>
      </c>
      <c r="F819" s="101">
        <v>2</v>
      </c>
      <c r="G819" s="101" t="str">
        <f t="shared" si="48"/>
        <v>SPEECH_DESC_1131313</v>
      </c>
      <c r="H819" s="101" t="str">
        <f t="shared" si="49"/>
        <v>SPEECH_AUDIO_1131313</v>
      </c>
      <c r="I819" s="118" t="str">
        <f t="shared" si="50"/>
        <v>배치</v>
      </c>
      <c r="J819" s="118" t="str">
        <f t="shared" si="51"/>
        <v>출격 2</v>
      </c>
    </row>
    <row r="820" spans="1:10" ht="13.8" customHeight="1">
      <c r="A820" s="101">
        <f>C820*ID규칙_대사_그룹_단위+COUNTIF($C$4:C820,C820)</f>
        <v>1131314</v>
      </c>
      <c r="B820" s="100" t="s">
        <v>316</v>
      </c>
      <c r="C820" s="102">
        <f>INDEX(STUDENT!$A:$A,MATCH(B820,STUDENT!$B:$B,0))</f>
        <v>11313</v>
      </c>
      <c r="D820" s="101">
        <v>3</v>
      </c>
      <c r="E820" s="101">
        <v>6</v>
      </c>
      <c r="F820" s="101">
        <v>1</v>
      </c>
      <c r="G820" s="101" t="str">
        <f t="shared" si="48"/>
        <v>SPEECH_DESC_1131314</v>
      </c>
      <c r="H820" s="101" t="str">
        <f t="shared" si="49"/>
        <v>SPEECH_AUDIO_1131314</v>
      </c>
      <c r="I820" s="118" t="str">
        <f t="shared" si="50"/>
        <v>전투</v>
      </c>
      <c r="J820" s="118" t="str">
        <f t="shared" si="51"/>
        <v>전투개시 1</v>
      </c>
    </row>
    <row r="821" spans="1:10" ht="13.8" customHeight="1">
      <c r="A821" s="101">
        <f>C821*ID규칙_대사_그룹_단위+COUNTIF($C$4:C821,C821)</f>
        <v>1131315</v>
      </c>
      <c r="B821" s="100" t="s">
        <v>316</v>
      </c>
      <c r="C821" s="102">
        <f>INDEX(STUDENT!$A:$A,MATCH(B821,STUDENT!$B:$B,0))</f>
        <v>11313</v>
      </c>
      <c r="D821" s="101">
        <v>3</v>
      </c>
      <c r="E821" s="101">
        <v>6</v>
      </c>
      <c r="F821" s="101">
        <v>2</v>
      </c>
      <c r="G821" s="101" t="str">
        <f t="shared" si="48"/>
        <v>SPEECH_DESC_1131315</v>
      </c>
      <c r="H821" s="101" t="str">
        <f t="shared" si="49"/>
        <v>SPEECH_AUDIO_1131315</v>
      </c>
      <c r="I821" s="118" t="str">
        <f t="shared" si="50"/>
        <v>전투</v>
      </c>
      <c r="J821" s="118" t="str">
        <f t="shared" si="51"/>
        <v>전투개시 2</v>
      </c>
    </row>
    <row r="822" spans="1:10" ht="13.8" customHeight="1">
      <c r="A822" s="101">
        <f>C822*ID규칙_대사_그룹_단위+COUNTIF($C$4:C822,C822)</f>
        <v>1131316</v>
      </c>
      <c r="B822" s="100" t="s">
        <v>316</v>
      </c>
      <c r="C822" s="102">
        <f>INDEX(STUDENT!$A:$A,MATCH(B822,STUDENT!$B:$B,0))</f>
        <v>11313</v>
      </c>
      <c r="D822" s="101">
        <v>3</v>
      </c>
      <c r="E822" s="101">
        <v>8</v>
      </c>
      <c r="F822" s="101">
        <v>1</v>
      </c>
      <c r="G822" s="101" t="str">
        <f t="shared" si="48"/>
        <v>SPEECH_DESC_1131316</v>
      </c>
      <c r="H822" s="101" t="str">
        <f t="shared" si="49"/>
        <v>SPEECH_AUDIO_1131316</v>
      </c>
      <c r="I822" s="118" t="str">
        <f t="shared" si="50"/>
        <v>전투</v>
      </c>
      <c r="J822" s="118" t="str">
        <f t="shared" si="51"/>
        <v>에이리어 이동 1</v>
      </c>
    </row>
    <row r="823" spans="1:10" ht="13.8" customHeight="1">
      <c r="A823" s="101">
        <f>C823*ID규칙_대사_그룹_단위+COUNTIF($C$4:C823,C823)</f>
        <v>1131317</v>
      </c>
      <c r="B823" s="100" t="s">
        <v>316</v>
      </c>
      <c r="C823" s="102">
        <f>INDEX(STUDENT!$A:$A,MATCH(B823,STUDENT!$B:$B,0))</f>
        <v>11313</v>
      </c>
      <c r="D823" s="101">
        <v>3</v>
      </c>
      <c r="E823" s="101">
        <v>8</v>
      </c>
      <c r="F823" s="101">
        <v>2</v>
      </c>
      <c r="G823" s="101" t="str">
        <f t="shared" si="48"/>
        <v>SPEECH_DESC_1131317</v>
      </c>
      <c r="H823" s="101" t="str">
        <f t="shared" si="49"/>
        <v>SPEECH_AUDIO_1131317</v>
      </c>
      <c r="I823" s="118" t="str">
        <f t="shared" si="50"/>
        <v>전투</v>
      </c>
      <c r="J823" s="118" t="str">
        <f t="shared" si="51"/>
        <v>에이리어 이동 2</v>
      </c>
    </row>
    <row r="824" spans="1:10" ht="13.8" customHeight="1">
      <c r="A824" s="101">
        <f>C824*ID규칙_대사_그룹_단위+COUNTIF($C$4:C824,C824)</f>
        <v>1131318</v>
      </c>
      <c r="B824" s="100" t="s">
        <v>316</v>
      </c>
      <c r="C824" s="102">
        <f>INDEX(STUDENT!$A:$A,MATCH(B824,STUDENT!$B:$B,0))</f>
        <v>11313</v>
      </c>
      <c r="D824" s="101">
        <v>3</v>
      </c>
      <c r="E824" s="101">
        <v>11</v>
      </c>
      <c r="F824" s="101">
        <v>0</v>
      </c>
      <c r="G824" s="101" t="str">
        <f t="shared" si="48"/>
        <v>SPEECH_DESC_1131318</v>
      </c>
      <c r="H824" s="101" t="str">
        <f t="shared" si="49"/>
        <v>SPEECH_AUDIO_1131318</v>
      </c>
      <c r="I824" s="118" t="str">
        <f t="shared" si="50"/>
        <v>전투</v>
      </c>
      <c r="J824" s="118" t="str">
        <f t="shared" si="51"/>
        <v>회복</v>
      </c>
    </row>
    <row r="825" spans="1:10" ht="13.8" customHeight="1">
      <c r="A825" s="101">
        <f>C825*ID규칙_대사_그룹_단위+COUNTIF($C$4:C825,C825)</f>
        <v>1131319</v>
      </c>
      <c r="B825" s="100" t="s">
        <v>316</v>
      </c>
      <c r="C825" s="102">
        <f>INDEX(STUDENT!$A:$A,MATCH(B825,STUDENT!$B:$B,0))</f>
        <v>11313</v>
      </c>
      <c r="D825" s="101">
        <v>3</v>
      </c>
      <c r="E825" s="101">
        <v>14</v>
      </c>
      <c r="F825" s="101">
        <v>1</v>
      </c>
      <c r="G825" s="101" t="str">
        <f t="shared" si="48"/>
        <v>SPEECH_DESC_1131319</v>
      </c>
      <c r="H825" s="101" t="str">
        <f t="shared" si="49"/>
        <v>SPEECH_AUDIO_1131319</v>
      </c>
      <c r="I825" s="118" t="str">
        <f t="shared" si="50"/>
        <v>전투</v>
      </c>
      <c r="J825" s="118" t="str">
        <f t="shared" si="51"/>
        <v>EX 스킬 컷인 1</v>
      </c>
    </row>
    <row r="826" spans="1:10" ht="13.8" customHeight="1">
      <c r="A826" s="101">
        <f>C826*ID규칙_대사_그룹_단위+COUNTIF($C$4:C826,C826)</f>
        <v>1131320</v>
      </c>
      <c r="B826" s="100" t="s">
        <v>316</v>
      </c>
      <c r="C826" s="102">
        <f>INDEX(STUDENT!$A:$A,MATCH(B826,STUDENT!$B:$B,0))</f>
        <v>11313</v>
      </c>
      <c r="D826" s="101">
        <v>3</v>
      </c>
      <c r="E826" s="101">
        <v>14</v>
      </c>
      <c r="F826" s="101">
        <v>2</v>
      </c>
      <c r="G826" s="101" t="str">
        <f t="shared" si="48"/>
        <v>SPEECH_DESC_1131320</v>
      </c>
      <c r="H826" s="101" t="str">
        <f t="shared" si="49"/>
        <v>SPEECH_AUDIO_1131320</v>
      </c>
      <c r="I826" s="118" t="str">
        <f t="shared" si="50"/>
        <v>전투</v>
      </c>
      <c r="J826" s="118" t="str">
        <f t="shared" si="51"/>
        <v>EX 스킬 컷인 2</v>
      </c>
    </row>
    <row r="827" spans="1:10" ht="13.8" customHeight="1">
      <c r="A827" s="101">
        <f>C827*ID규칙_대사_그룹_단위+COUNTIF($C$4:C827,C827)</f>
        <v>1131321</v>
      </c>
      <c r="B827" s="100" t="s">
        <v>316</v>
      </c>
      <c r="C827" s="102">
        <f>INDEX(STUDENT!$A:$A,MATCH(B827,STUDENT!$B:$B,0))</f>
        <v>11313</v>
      </c>
      <c r="D827" s="101">
        <v>3</v>
      </c>
      <c r="E827" s="101">
        <v>14</v>
      </c>
      <c r="F827" s="101">
        <v>3</v>
      </c>
      <c r="G827" s="101" t="str">
        <f t="shared" si="48"/>
        <v>SPEECH_DESC_1131321</v>
      </c>
      <c r="H827" s="101" t="str">
        <f t="shared" si="49"/>
        <v>SPEECH_AUDIO_1131321</v>
      </c>
      <c r="I827" s="118" t="str">
        <f t="shared" si="50"/>
        <v>전투</v>
      </c>
      <c r="J827" s="118" t="str">
        <f t="shared" si="51"/>
        <v>EX 스킬 컷인 3</v>
      </c>
    </row>
    <row r="828" spans="1:10" ht="13.8" customHeight="1">
      <c r="A828" s="101">
        <f>C828*ID규칙_대사_그룹_단위+COUNTIF($C$4:C828,C828)</f>
        <v>1131322</v>
      </c>
      <c r="B828" s="100" t="s">
        <v>316</v>
      </c>
      <c r="C828" s="102">
        <f>INDEX(STUDENT!$A:$A,MATCH(B828,STUDENT!$B:$B,0))</f>
        <v>11313</v>
      </c>
      <c r="D828" s="101">
        <v>3</v>
      </c>
      <c r="E828" s="101">
        <v>15</v>
      </c>
      <c r="F828" s="101">
        <v>1</v>
      </c>
      <c r="G828" s="101" t="str">
        <f t="shared" si="48"/>
        <v>SPEECH_DESC_1131322</v>
      </c>
      <c r="H828" s="101" t="str">
        <f t="shared" si="49"/>
        <v>SPEECH_AUDIO_1131322</v>
      </c>
      <c r="I828" s="118" t="str">
        <f t="shared" si="50"/>
        <v>전투</v>
      </c>
      <c r="J828" s="118" t="str">
        <f t="shared" si="51"/>
        <v>EX 스킬 1</v>
      </c>
    </row>
    <row r="829" spans="1:10" ht="13.8" customHeight="1">
      <c r="A829" s="101">
        <f>C829*ID규칙_대사_그룹_단위+COUNTIF($C$4:C829,C829)</f>
        <v>1131323</v>
      </c>
      <c r="B829" s="100" t="s">
        <v>316</v>
      </c>
      <c r="C829" s="102">
        <f>INDEX(STUDENT!$A:$A,MATCH(B829,STUDENT!$B:$B,0))</f>
        <v>11313</v>
      </c>
      <c r="D829" s="101">
        <v>3</v>
      </c>
      <c r="E829" s="101">
        <v>15</v>
      </c>
      <c r="F829" s="101">
        <v>2</v>
      </c>
      <c r="G829" s="101" t="str">
        <f t="shared" si="48"/>
        <v>SPEECH_DESC_1131323</v>
      </c>
      <c r="H829" s="101" t="str">
        <f t="shared" si="49"/>
        <v>SPEECH_AUDIO_1131323</v>
      </c>
      <c r="I829" s="118" t="str">
        <f t="shared" si="50"/>
        <v>전투</v>
      </c>
      <c r="J829" s="118" t="str">
        <f t="shared" si="51"/>
        <v>EX 스킬 2</v>
      </c>
    </row>
    <row r="830" spans="1:10" ht="13.8" customHeight="1">
      <c r="A830" s="101">
        <f>C830*ID규칙_대사_그룹_단위+COUNTIF($C$4:C830,C830)</f>
        <v>1131324</v>
      </c>
      <c r="B830" s="100" t="s">
        <v>316</v>
      </c>
      <c r="C830" s="102">
        <f>INDEX(STUDENT!$A:$A,MATCH(B830,STUDENT!$B:$B,0))</f>
        <v>11313</v>
      </c>
      <c r="D830" s="101">
        <v>3</v>
      </c>
      <c r="E830" s="101">
        <v>15</v>
      </c>
      <c r="F830" s="101">
        <v>3</v>
      </c>
      <c r="G830" s="101" t="str">
        <f t="shared" si="48"/>
        <v>SPEECH_DESC_1131324</v>
      </c>
      <c r="H830" s="101" t="str">
        <f t="shared" si="49"/>
        <v>SPEECH_AUDIO_1131324</v>
      </c>
      <c r="I830" s="118" t="str">
        <f t="shared" si="50"/>
        <v>전투</v>
      </c>
      <c r="J830" s="118" t="str">
        <f t="shared" si="51"/>
        <v>EX 스킬 3</v>
      </c>
    </row>
    <row r="831" spans="1:10" ht="13.8" customHeight="1">
      <c r="A831" s="101">
        <f>C831*ID규칙_대사_그룹_단위+COUNTIF($C$4:C831,C831)</f>
        <v>1131325</v>
      </c>
      <c r="B831" s="100" t="s">
        <v>316</v>
      </c>
      <c r="C831" s="102">
        <f>INDEX(STUDENT!$A:$A,MATCH(B831,STUDENT!$B:$B,0))</f>
        <v>11313</v>
      </c>
      <c r="D831" s="101">
        <v>3</v>
      </c>
      <c r="E831" s="101">
        <v>16</v>
      </c>
      <c r="F831" s="101">
        <v>1</v>
      </c>
      <c r="G831" s="101" t="str">
        <f t="shared" si="48"/>
        <v>SPEECH_DESC_1131325</v>
      </c>
      <c r="H831" s="101" t="str">
        <f t="shared" si="49"/>
        <v>SPEECH_AUDIO_1131325</v>
      </c>
      <c r="I831" s="118" t="str">
        <f t="shared" si="50"/>
        <v>전투</v>
      </c>
      <c r="J831" s="118" t="str">
        <f t="shared" si="51"/>
        <v>승리 1</v>
      </c>
    </row>
    <row r="832" spans="1:10" ht="13.8" customHeight="1">
      <c r="A832" s="101">
        <f>C832*ID규칙_대사_그룹_단위+COUNTIF($C$4:C832,C832)</f>
        <v>1131326</v>
      </c>
      <c r="B832" s="100" t="s">
        <v>316</v>
      </c>
      <c r="C832" s="102">
        <f>INDEX(STUDENT!$A:$A,MATCH(B832,STUDENT!$B:$B,0))</f>
        <v>11313</v>
      </c>
      <c r="D832" s="101">
        <v>3</v>
      </c>
      <c r="E832" s="101">
        <v>16</v>
      </c>
      <c r="F832" s="101">
        <v>2</v>
      </c>
      <c r="G832" s="101" t="str">
        <f t="shared" si="48"/>
        <v>SPEECH_DESC_1131326</v>
      </c>
      <c r="H832" s="101" t="str">
        <f t="shared" si="49"/>
        <v>SPEECH_AUDIO_1131326</v>
      </c>
      <c r="I832" s="118" t="str">
        <f t="shared" si="50"/>
        <v>전투</v>
      </c>
      <c r="J832" s="118" t="str">
        <f t="shared" si="51"/>
        <v>승리 2</v>
      </c>
    </row>
    <row r="833" spans="1:10" ht="13.8" customHeight="1">
      <c r="A833" s="101">
        <f>C833*ID규칙_대사_그룹_단위+COUNTIF($C$4:C833,C833)</f>
        <v>1131327</v>
      </c>
      <c r="B833" s="100" t="s">
        <v>316</v>
      </c>
      <c r="C833" s="102">
        <f>INDEX(STUDENT!$A:$A,MATCH(B833,STUDENT!$B:$B,0))</f>
        <v>11313</v>
      </c>
      <c r="D833" s="101">
        <v>3</v>
      </c>
      <c r="E833" s="101">
        <v>17</v>
      </c>
      <c r="F833" s="101">
        <v>0</v>
      </c>
      <c r="G833" s="101" t="str">
        <f t="shared" si="48"/>
        <v>SPEECH_DESC_1131327</v>
      </c>
      <c r="H833" s="101" t="str">
        <f t="shared" si="49"/>
        <v>SPEECH_AUDIO_1131327</v>
      </c>
      <c r="I833" s="118" t="str">
        <f t="shared" si="50"/>
        <v>전투</v>
      </c>
      <c r="J833" s="118" t="str">
        <f t="shared" si="51"/>
        <v>철수</v>
      </c>
    </row>
    <row r="834" spans="1:10" ht="13.8" customHeight="1">
      <c r="A834" s="101">
        <f>C834*ID규칙_대사_그룹_단위+COUNTIF($C$4:C834,C834)</f>
        <v>1131328</v>
      </c>
      <c r="B834" s="100" t="s">
        <v>316</v>
      </c>
      <c r="C834" s="102">
        <f>INDEX(STUDENT!$A:$A,MATCH(B834,STUDENT!$B:$B,0))</f>
        <v>11313</v>
      </c>
      <c r="D834" s="101">
        <v>4</v>
      </c>
      <c r="E834" s="101">
        <v>18</v>
      </c>
      <c r="F834" s="101">
        <v>1</v>
      </c>
      <c r="G834" s="101" t="str">
        <f t="shared" si="48"/>
        <v>SPEECH_DESC_1131328</v>
      </c>
      <c r="H834" s="101" t="str">
        <f t="shared" si="49"/>
        <v>SPEECH_AUDIO_1131328</v>
      </c>
      <c r="I834" s="118" t="str">
        <f t="shared" si="50"/>
        <v>결과</v>
      </c>
      <c r="J834" s="118" t="str">
        <f t="shared" si="51"/>
        <v>임무 완료 1</v>
      </c>
    </row>
    <row r="835" spans="1:10" ht="13.8" customHeight="1">
      <c r="A835" s="101">
        <f>C835*ID규칙_대사_그룹_단위+COUNTIF($C$4:C835,C835)</f>
        <v>1131329</v>
      </c>
      <c r="B835" s="100" t="s">
        <v>316</v>
      </c>
      <c r="C835" s="102">
        <f>INDEX(STUDENT!$A:$A,MATCH(B835,STUDENT!$B:$B,0))</f>
        <v>11313</v>
      </c>
      <c r="D835" s="101">
        <v>4</v>
      </c>
      <c r="E835" s="101">
        <v>18</v>
      </c>
      <c r="F835" s="101">
        <v>2</v>
      </c>
      <c r="G835" s="101" t="str">
        <f t="shared" si="48"/>
        <v>SPEECH_DESC_1131329</v>
      </c>
      <c r="H835" s="101" t="str">
        <f t="shared" si="49"/>
        <v>SPEECH_AUDIO_1131329</v>
      </c>
      <c r="I835" s="118" t="str">
        <f t="shared" si="50"/>
        <v>결과</v>
      </c>
      <c r="J835" s="118" t="str">
        <f t="shared" si="51"/>
        <v>임무 완료 2</v>
      </c>
    </row>
    <row r="836" spans="1:10" ht="13.8" customHeight="1">
      <c r="A836" s="101">
        <f>C836*ID규칙_대사_그룹_단위+COUNTIF($C$4:C836,C836)</f>
        <v>1131330</v>
      </c>
      <c r="B836" s="100" t="s">
        <v>316</v>
      </c>
      <c r="C836" s="102">
        <f>INDEX(STUDENT!$A:$A,MATCH(B836,STUDENT!$B:$B,0))</f>
        <v>11313</v>
      </c>
      <c r="D836" s="101">
        <v>4</v>
      </c>
      <c r="E836" s="101">
        <v>19</v>
      </c>
      <c r="F836" s="101">
        <v>1</v>
      </c>
      <c r="G836" s="101" t="str">
        <f t="shared" ref="G836:G899" si="52">"SPEECH_DESC_"&amp;A836</f>
        <v>SPEECH_DESC_1131330</v>
      </c>
      <c r="H836" s="101" t="str">
        <f t="shared" ref="H836:H899" si="53">"SPEECH_AUDIO_"&amp;A836</f>
        <v>SPEECH_AUDIO_1131330</v>
      </c>
      <c r="I836" s="118" t="str">
        <f t="shared" ref="I836:I899" si="54">VLOOKUP(D836,SPEECH_MAIN_TYPE,2,0)</f>
        <v>결과</v>
      </c>
      <c r="J836" s="118" t="str">
        <f t="shared" ref="J836:J899" si="55">VLOOKUP(E836,SPEECH_SUB_TYPE,2,0)&amp;IF(F836=0,""," "&amp;F836)</f>
        <v>임무 실패 1</v>
      </c>
    </row>
    <row r="837" spans="1:10" ht="13.8" customHeight="1">
      <c r="A837" s="101">
        <f>C837*ID규칙_대사_그룹_단위+COUNTIF($C$4:C837,C837)</f>
        <v>1131331</v>
      </c>
      <c r="B837" s="100" t="s">
        <v>316</v>
      </c>
      <c r="C837" s="102">
        <f>INDEX(STUDENT!$A:$A,MATCH(B837,STUDENT!$B:$B,0))</f>
        <v>11313</v>
      </c>
      <c r="D837" s="101">
        <v>4</v>
      </c>
      <c r="E837" s="101">
        <v>19</v>
      </c>
      <c r="F837" s="101">
        <v>2</v>
      </c>
      <c r="G837" s="101" t="str">
        <f t="shared" si="52"/>
        <v>SPEECH_DESC_1131331</v>
      </c>
      <c r="H837" s="101" t="str">
        <f t="shared" si="53"/>
        <v>SPEECH_AUDIO_1131331</v>
      </c>
      <c r="I837" s="118" t="str">
        <f t="shared" si="54"/>
        <v>결과</v>
      </c>
      <c r="J837" s="118" t="str">
        <f t="shared" si="55"/>
        <v>임무 실패 2</v>
      </c>
    </row>
    <row r="838" spans="1:10" ht="13.8" customHeight="1">
      <c r="A838" s="101">
        <f>C838*ID규칙_대사_그룹_단위+COUNTIF($C$4:C838,C838)</f>
        <v>1131332</v>
      </c>
      <c r="B838" s="100" t="s">
        <v>316</v>
      </c>
      <c r="C838" s="102">
        <f>INDEX(STUDENT!$A:$A,MATCH(B838,STUDENT!$B:$B,0))</f>
        <v>11313</v>
      </c>
      <c r="D838" s="101">
        <v>5</v>
      </c>
      <c r="E838" s="101">
        <v>20</v>
      </c>
      <c r="F838" s="101">
        <v>1</v>
      </c>
      <c r="G838" s="101" t="str">
        <f t="shared" si="52"/>
        <v>SPEECH_DESC_1131332</v>
      </c>
      <c r="H838" s="101" t="str">
        <f t="shared" si="53"/>
        <v>SPEECH_AUDIO_1131332</v>
      </c>
      <c r="I838" s="118" t="str">
        <f t="shared" si="54"/>
        <v>기타</v>
      </c>
      <c r="J838" s="118" t="str">
        <f t="shared" si="55"/>
        <v>강화 1</v>
      </c>
    </row>
    <row r="839" spans="1:10" ht="13.8" customHeight="1">
      <c r="A839" s="101">
        <f>C839*ID규칙_대사_그룹_단위+COUNTIF($C$4:C839,C839)</f>
        <v>1131333</v>
      </c>
      <c r="B839" s="100" t="s">
        <v>316</v>
      </c>
      <c r="C839" s="102">
        <f>INDEX(STUDENT!$A:$A,MATCH(B839,STUDENT!$B:$B,0))</f>
        <v>11313</v>
      </c>
      <c r="D839" s="101">
        <v>5</v>
      </c>
      <c r="E839" s="101">
        <v>20</v>
      </c>
      <c r="F839" s="101">
        <v>2</v>
      </c>
      <c r="G839" s="101" t="str">
        <f t="shared" si="52"/>
        <v>SPEECH_DESC_1131333</v>
      </c>
      <c r="H839" s="101" t="str">
        <f t="shared" si="53"/>
        <v>SPEECH_AUDIO_1131333</v>
      </c>
      <c r="I839" s="118" t="str">
        <f t="shared" si="54"/>
        <v>기타</v>
      </c>
      <c r="J839" s="118" t="str">
        <f t="shared" si="55"/>
        <v>강화 2</v>
      </c>
    </row>
    <row r="840" spans="1:10" ht="13.8" customHeight="1">
      <c r="A840" s="101">
        <f>C840*ID규칙_대사_그룹_단위+COUNTIF($C$4:C840,C840)</f>
        <v>1131334</v>
      </c>
      <c r="B840" s="100" t="s">
        <v>316</v>
      </c>
      <c r="C840" s="102">
        <f>INDEX(STUDENT!$A:$A,MATCH(B840,STUDENT!$B:$B,0))</f>
        <v>11313</v>
      </c>
      <c r="D840" s="101">
        <v>5</v>
      </c>
      <c r="E840" s="101">
        <v>20</v>
      </c>
      <c r="F840" s="101">
        <v>3</v>
      </c>
      <c r="G840" s="101" t="str">
        <f t="shared" si="52"/>
        <v>SPEECH_DESC_1131334</v>
      </c>
      <c r="H840" s="101" t="str">
        <f t="shared" si="53"/>
        <v>SPEECH_AUDIO_1131334</v>
      </c>
      <c r="I840" s="118" t="str">
        <f t="shared" si="54"/>
        <v>기타</v>
      </c>
      <c r="J840" s="118" t="str">
        <f t="shared" si="55"/>
        <v>강화 3</v>
      </c>
    </row>
    <row r="841" spans="1:10" ht="13.8" customHeight="1">
      <c r="A841" s="101">
        <f>C841*ID규칙_대사_그룹_단위+COUNTIF($C$4:C841,C841)</f>
        <v>1131335</v>
      </c>
      <c r="B841" s="100" t="s">
        <v>316</v>
      </c>
      <c r="C841" s="102">
        <f>INDEX(STUDENT!$A:$A,MATCH(B841,STUDENT!$B:$B,0))</f>
        <v>11313</v>
      </c>
      <c r="D841" s="101">
        <v>5</v>
      </c>
      <c r="E841" s="101">
        <v>20</v>
      </c>
      <c r="F841" s="101">
        <v>4</v>
      </c>
      <c r="G841" s="101" t="str">
        <f t="shared" si="52"/>
        <v>SPEECH_DESC_1131335</v>
      </c>
      <c r="H841" s="101" t="str">
        <f t="shared" si="53"/>
        <v>SPEECH_AUDIO_1131335</v>
      </c>
      <c r="I841" s="118" t="str">
        <f t="shared" si="54"/>
        <v>기타</v>
      </c>
      <c r="J841" s="118" t="str">
        <f t="shared" si="55"/>
        <v>강화 4</v>
      </c>
    </row>
    <row r="842" spans="1:10" ht="13.8" customHeight="1">
      <c r="A842" s="101">
        <f>C842*ID규칙_대사_그룹_단위+COUNTIF($C$4:C842,C842)</f>
        <v>1131336</v>
      </c>
      <c r="B842" s="100" t="s">
        <v>316</v>
      </c>
      <c r="C842" s="102">
        <f>INDEX(STUDENT!$A:$A,MATCH(B842,STUDENT!$B:$B,0))</f>
        <v>11313</v>
      </c>
      <c r="D842" s="101">
        <v>5</v>
      </c>
      <c r="E842" s="101">
        <v>21</v>
      </c>
      <c r="F842" s="101">
        <v>0</v>
      </c>
      <c r="G842" s="101" t="str">
        <f t="shared" si="52"/>
        <v>SPEECH_DESC_1131336</v>
      </c>
      <c r="H842" s="101" t="str">
        <f t="shared" si="53"/>
        <v>SPEECH_AUDIO_1131336</v>
      </c>
      <c r="I842" s="118" t="str">
        <f t="shared" si="54"/>
        <v>기타</v>
      </c>
      <c r="J842" s="118" t="str">
        <f t="shared" si="55"/>
        <v>고유무기 장착</v>
      </c>
    </row>
    <row r="843" spans="1:10" ht="13.8" customHeight="1">
      <c r="A843" s="101">
        <f>C843*ID규칙_대사_그룹_단위+COUNTIF($C$4:C843,C843)</f>
        <v>1131337</v>
      </c>
      <c r="B843" s="100" t="s">
        <v>316</v>
      </c>
      <c r="C843" s="102">
        <f>INDEX(STUDENT!$A:$A,MATCH(B843,STUDENT!$B:$B,0))</f>
        <v>11313</v>
      </c>
      <c r="D843" s="101">
        <v>5</v>
      </c>
      <c r="E843" s="101">
        <v>22</v>
      </c>
      <c r="F843" s="101">
        <v>1</v>
      </c>
      <c r="G843" s="101" t="str">
        <f t="shared" si="52"/>
        <v>SPEECH_DESC_1131337</v>
      </c>
      <c r="H843" s="101" t="str">
        <f t="shared" si="53"/>
        <v>SPEECH_AUDIO_1131337</v>
      </c>
      <c r="I843" s="118" t="str">
        <f t="shared" si="54"/>
        <v>기타</v>
      </c>
      <c r="J843" s="118" t="str">
        <f t="shared" si="55"/>
        <v>카페 1</v>
      </c>
    </row>
    <row r="844" spans="1:10" ht="13.8" customHeight="1">
      <c r="A844" s="101">
        <f>C844*ID규칙_대사_그룹_단위+COUNTIF($C$4:C844,C844)</f>
        <v>1131338</v>
      </c>
      <c r="B844" s="100" t="s">
        <v>316</v>
      </c>
      <c r="C844" s="102">
        <f>INDEX(STUDENT!$A:$A,MATCH(B844,STUDENT!$B:$B,0))</f>
        <v>11313</v>
      </c>
      <c r="D844" s="101">
        <v>5</v>
      </c>
      <c r="E844" s="101">
        <v>22</v>
      </c>
      <c r="F844" s="101">
        <v>2</v>
      </c>
      <c r="G844" s="101" t="str">
        <f t="shared" si="52"/>
        <v>SPEECH_DESC_1131338</v>
      </c>
      <c r="H844" s="101" t="str">
        <f t="shared" si="53"/>
        <v>SPEECH_AUDIO_1131338</v>
      </c>
      <c r="I844" s="118" t="str">
        <f t="shared" si="54"/>
        <v>기타</v>
      </c>
      <c r="J844" s="118" t="str">
        <f t="shared" si="55"/>
        <v>카페 2</v>
      </c>
    </row>
    <row r="845" spans="1:10" ht="13.8" customHeight="1">
      <c r="A845" s="101">
        <f>C845*ID규칙_대사_그룹_단위+COUNTIF($C$4:C845,C845)</f>
        <v>1131339</v>
      </c>
      <c r="B845" s="100" t="s">
        <v>316</v>
      </c>
      <c r="C845" s="102">
        <f>INDEX(STUDENT!$A:$A,MATCH(B845,STUDENT!$B:$B,0))</f>
        <v>11313</v>
      </c>
      <c r="D845" s="101">
        <v>5</v>
      </c>
      <c r="E845" s="101">
        <v>22</v>
      </c>
      <c r="F845" s="101">
        <v>3</v>
      </c>
      <c r="G845" s="101" t="str">
        <f t="shared" si="52"/>
        <v>SPEECH_DESC_1131339</v>
      </c>
      <c r="H845" s="101" t="str">
        <f t="shared" si="53"/>
        <v>SPEECH_AUDIO_1131339</v>
      </c>
      <c r="I845" s="118" t="str">
        <f t="shared" si="54"/>
        <v>기타</v>
      </c>
      <c r="J845" s="118" t="str">
        <f t="shared" si="55"/>
        <v>카페 3</v>
      </c>
    </row>
    <row r="846" spans="1:10" ht="13.8" customHeight="1">
      <c r="A846" s="101">
        <f>C846*ID규칙_대사_그룹_단위+COUNTIF($C$4:C846,C846)</f>
        <v>1131340</v>
      </c>
      <c r="B846" s="100" t="s">
        <v>316</v>
      </c>
      <c r="C846" s="102">
        <f>INDEX(STUDENT!$A:$A,MATCH(B846,STUDENT!$B:$B,0))</f>
        <v>11313</v>
      </c>
      <c r="D846" s="101">
        <v>5</v>
      </c>
      <c r="E846" s="101">
        <v>22</v>
      </c>
      <c r="F846" s="101">
        <v>4</v>
      </c>
      <c r="G846" s="101" t="str">
        <f t="shared" si="52"/>
        <v>SPEECH_DESC_1131340</v>
      </c>
      <c r="H846" s="101" t="str">
        <f t="shared" si="53"/>
        <v>SPEECH_AUDIO_1131340</v>
      </c>
      <c r="I846" s="118" t="str">
        <f t="shared" si="54"/>
        <v>기타</v>
      </c>
      <c r="J846" s="118" t="str">
        <f t="shared" si="55"/>
        <v>카페 4</v>
      </c>
    </row>
    <row r="847" spans="1:10" ht="13.8" customHeight="1">
      <c r="A847" s="101">
        <f>C847*ID규칙_대사_그룹_단위+COUNTIF($C$4:C847,C847)</f>
        <v>1131341</v>
      </c>
      <c r="B847" s="100" t="s">
        <v>316</v>
      </c>
      <c r="C847" s="102">
        <f>INDEX(STUDENT!$A:$A,MATCH(B847,STUDENT!$B:$B,0))</f>
        <v>11313</v>
      </c>
      <c r="D847" s="101">
        <v>5</v>
      </c>
      <c r="E847" s="101">
        <v>22</v>
      </c>
      <c r="F847" s="101">
        <v>5</v>
      </c>
      <c r="G847" s="101" t="str">
        <f t="shared" si="52"/>
        <v>SPEECH_DESC_1131341</v>
      </c>
      <c r="H847" s="101" t="str">
        <f t="shared" si="53"/>
        <v>SPEECH_AUDIO_1131341</v>
      </c>
      <c r="I847" s="118" t="str">
        <f t="shared" si="54"/>
        <v>기타</v>
      </c>
      <c r="J847" s="118" t="str">
        <f t="shared" si="55"/>
        <v>카페 5</v>
      </c>
    </row>
    <row r="848" spans="1:10" ht="13.8" customHeight="1">
      <c r="A848" s="101">
        <f>C848*ID규칙_대사_그룹_단위+COUNTIF($C$4:C848,C848)</f>
        <v>1131342</v>
      </c>
      <c r="B848" s="100" t="s">
        <v>316</v>
      </c>
      <c r="C848" s="102">
        <f>INDEX(STUDENT!$A:$A,MATCH(B848,STUDENT!$B:$B,0))</f>
        <v>11313</v>
      </c>
      <c r="D848" s="101">
        <v>5</v>
      </c>
      <c r="E848" s="101">
        <v>23</v>
      </c>
      <c r="F848" s="101">
        <v>1</v>
      </c>
      <c r="G848" s="101" t="str">
        <f t="shared" si="52"/>
        <v>SPEECH_DESC_1131342</v>
      </c>
      <c r="H848" s="101" t="str">
        <f t="shared" si="53"/>
        <v>SPEECH_AUDIO_1131342</v>
      </c>
      <c r="I848" s="118" t="str">
        <f t="shared" si="54"/>
        <v>기타</v>
      </c>
      <c r="J848" s="118" t="str">
        <f t="shared" si="55"/>
        <v>인연 랭크 업 1</v>
      </c>
    </row>
    <row r="849" spans="1:10" ht="13.8" customHeight="1">
      <c r="A849" s="101">
        <f>C849*ID규칙_대사_그룹_단위+COUNTIF($C$4:C849,C849)</f>
        <v>1131343</v>
      </c>
      <c r="B849" s="100" t="s">
        <v>316</v>
      </c>
      <c r="C849" s="102">
        <f>INDEX(STUDENT!$A:$A,MATCH(B849,STUDENT!$B:$B,0))</f>
        <v>11313</v>
      </c>
      <c r="D849" s="101">
        <v>5</v>
      </c>
      <c r="E849" s="101">
        <v>23</v>
      </c>
      <c r="F849" s="101">
        <v>2</v>
      </c>
      <c r="G849" s="101" t="str">
        <f t="shared" si="52"/>
        <v>SPEECH_DESC_1131343</v>
      </c>
      <c r="H849" s="101" t="str">
        <f t="shared" si="53"/>
        <v>SPEECH_AUDIO_1131343</v>
      </c>
      <c r="I849" s="118" t="str">
        <f t="shared" si="54"/>
        <v>기타</v>
      </c>
      <c r="J849" s="118" t="str">
        <f t="shared" si="55"/>
        <v>인연 랭크 업 2</v>
      </c>
    </row>
    <row r="850" spans="1:10" ht="13.8" customHeight="1">
      <c r="A850" s="101">
        <f>C850*ID규칙_대사_그룹_단위+COUNTIF($C$4:C850,C850)</f>
        <v>1131344</v>
      </c>
      <c r="B850" s="100" t="s">
        <v>316</v>
      </c>
      <c r="C850" s="102">
        <f>INDEX(STUDENT!$A:$A,MATCH(B850,STUDENT!$B:$B,0))</f>
        <v>11313</v>
      </c>
      <c r="D850" s="101">
        <v>5</v>
      </c>
      <c r="E850" s="101">
        <v>23</v>
      </c>
      <c r="F850" s="101">
        <v>3</v>
      </c>
      <c r="G850" s="101" t="str">
        <f t="shared" si="52"/>
        <v>SPEECH_DESC_1131344</v>
      </c>
      <c r="H850" s="101" t="str">
        <f t="shared" si="53"/>
        <v>SPEECH_AUDIO_1131344</v>
      </c>
      <c r="I850" s="118" t="str">
        <f t="shared" si="54"/>
        <v>기타</v>
      </c>
      <c r="J850" s="118" t="str">
        <f t="shared" si="55"/>
        <v>인연 랭크 업 3</v>
      </c>
    </row>
    <row r="851" spans="1:10" ht="13.8" customHeight="1">
      <c r="A851" s="101">
        <f>C851*ID규칙_대사_그룹_단위+COUNTIF($C$4:C851,C851)</f>
        <v>1131345</v>
      </c>
      <c r="B851" s="100" t="s">
        <v>316</v>
      </c>
      <c r="C851" s="102">
        <f>INDEX(STUDENT!$A:$A,MATCH(B851,STUDENT!$B:$B,0))</f>
        <v>11313</v>
      </c>
      <c r="D851" s="101">
        <v>5</v>
      </c>
      <c r="E851" s="101">
        <v>23</v>
      </c>
      <c r="F851" s="101">
        <v>4</v>
      </c>
      <c r="G851" s="101" t="str">
        <f t="shared" si="52"/>
        <v>SPEECH_DESC_1131345</v>
      </c>
      <c r="H851" s="101" t="str">
        <f t="shared" si="53"/>
        <v>SPEECH_AUDIO_1131345</v>
      </c>
      <c r="I851" s="118" t="str">
        <f t="shared" si="54"/>
        <v>기타</v>
      </c>
      <c r="J851" s="118" t="str">
        <f t="shared" si="55"/>
        <v>인연 랭크 업 4</v>
      </c>
    </row>
    <row r="852" spans="1:10" ht="13.8" customHeight="1">
      <c r="A852" s="101">
        <f>C852*ID규칙_대사_그룹_단위+COUNTIF($C$4:C852,C852)</f>
        <v>1131346</v>
      </c>
      <c r="B852" s="100" t="s">
        <v>316</v>
      </c>
      <c r="C852" s="102">
        <f>INDEX(STUDENT!$A:$A,MATCH(B852,STUDENT!$B:$B,0))</f>
        <v>11313</v>
      </c>
      <c r="D852" s="101">
        <v>6</v>
      </c>
      <c r="E852" s="101">
        <v>24</v>
      </c>
      <c r="F852" s="101">
        <v>1</v>
      </c>
      <c r="G852" s="101" t="str">
        <f t="shared" si="52"/>
        <v>SPEECH_DESC_1131346</v>
      </c>
      <c r="H852" s="101" t="str">
        <f t="shared" si="53"/>
        <v>SPEECH_AUDIO_1131346</v>
      </c>
      <c r="I852" s="118" t="str">
        <f t="shared" si="54"/>
        <v>메모리얼</v>
      </c>
      <c r="J852" s="118" t="str">
        <f t="shared" si="55"/>
        <v>메모리얼 로비 1</v>
      </c>
    </row>
    <row r="853" spans="1:10" ht="13.8" customHeight="1">
      <c r="A853" s="101">
        <f>C853*ID규칙_대사_그룹_단위+COUNTIF($C$4:C853,C853)</f>
        <v>1131347</v>
      </c>
      <c r="B853" s="100" t="s">
        <v>316</v>
      </c>
      <c r="C853" s="102">
        <f>INDEX(STUDENT!$A:$A,MATCH(B853,STUDENT!$B:$B,0))</f>
        <v>11313</v>
      </c>
      <c r="D853" s="101">
        <v>6</v>
      </c>
      <c r="E853" s="101">
        <v>24</v>
      </c>
      <c r="F853" s="101">
        <v>2</v>
      </c>
      <c r="G853" s="101" t="str">
        <f t="shared" si="52"/>
        <v>SPEECH_DESC_1131347</v>
      </c>
      <c r="H853" s="101" t="str">
        <f t="shared" si="53"/>
        <v>SPEECH_AUDIO_1131347</v>
      </c>
      <c r="I853" s="118" t="str">
        <f t="shared" si="54"/>
        <v>메모리얼</v>
      </c>
      <c r="J853" s="118" t="str">
        <f t="shared" si="55"/>
        <v>메모리얼 로비 2</v>
      </c>
    </row>
    <row r="854" spans="1:10" ht="13.8" customHeight="1">
      <c r="A854" s="101">
        <f>C854*ID규칙_대사_그룹_단위+COUNTIF($C$4:C854,C854)</f>
        <v>1131348</v>
      </c>
      <c r="B854" s="100" t="s">
        <v>316</v>
      </c>
      <c r="C854" s="102">
        <f>INDEX(STUDENT!$A:$A,MATCH(B854,STUDENT!$B:$B,0))</f>
        <v>11313</v>
      </c>
      <c r="D854" s="101">
        <v>6</v>
      </c>
      <c r="E854" s="101">
        <v>24</v>
      </c>
      <c r="F854" s="101">
        <v>3</v>
      </c>
      <c r="G854" s="101" t="str">
        <f t="shared" si="52"/>
        <v>SPEECH_DESC_1131348</v>
      </c>
      <c r="H854" s="101" t="str">
        <f t="shared" si="53"/>
        <v>SPEECH_AUDIO_1131348</v>
      </c>
      <c r="I854" s="118" t="str">
        <f t="shared" si="54"/>
        <v>메모리얼</v>
      </c>
      <c r="J854" s="118" t="str">
        <f t="shared" si="55"/>
        <v>메모리얼 로비 3</v>
      </c>
    </row>
    <row r="855" spans="1:10" ht="13.8" customHeight="1">
      <c r="A855" s="101">
        <f>C855*ID규칙_대사_그룹_단위+COUNTIF($C$4:C855,C855)</f>
        <v>1131349</v>
      </c>
      <c r="B855" s="100" t="s">
        <v>316</v>
      </c>
      <c r="C855" s="102">
        <f>INDEX(STUDENT!$A:$A,MATCH(B855,STUDENT!$B:$B,0))</f>
        <v>11313</v>
      </c>
      <c r="D855" s="101">
        <v>6</v>
      </c>
      <c r="E855" s="101">
        <v>24</v>
      </c>
      <c r="F855" s="101">
        <v>4</v>
      </c>
      <c r="G855" s="101" t="str">
        <f t="shared" si="52"/>
        <v>SPEECH_DESC_1131349</v>
      </c>
      <c r="H855" s="101" t="str">
        <f t="shared" si="53"/>
        <v>SPEECH_AUDIO_1131349</v>
      </c>
      <c r="I855" s="118" t="str">
        <f t="shared" si="54"/>
        <v>메모리얼</v>
      </c>
      <c r="J855" s="118" t="str">
        <f t="shared" si="55"/>
        <v>메모리얼 로비 4</v>
      </c>
    </row>
    <row r="856" spans="1:10" ht="13.8" customHeight="1">
      <c r="A856" s="101">
        <f>C856*ID규칙_대사_그룹_단위+COUNTIF($C$4:C856,C856)</f>
        <v>1131350</v>
      </c>
      <c r="B856" s="100" t="s">
        <v>316</v>
      </c>
      <c r="C856" s="102">
        <f>INDEX(STUDENT!$A:$A,MATCH(B856,STUDENT!$B:$B,0))</f>
        <v>11313</v>
      </c>
      <c r="D856" s="101">
        <v>6</v>
      </c>
      <c r="E856" s="101">
        <v>24</v>
      </c>
      <c r="F856" s="101">
        <v>5</v>
      </c>
      <c r="G856" s="101" t="str">
        <f t="shared" si="52"/>
        <v>SPEECH_DESC_1131350</v>
      </c>
      <c r="H856" s="101" t="str">
        <f t="shared" si="53"/>
        <v>SPEECH_AUDIO_1131350</v>
      </c>
      <c r="I856" s="118" t="str">
        <f t="shared" si="54"/>
        <v>메모리얼</v>
      </c>
      <c r="J856" s="118" t="str">
        <f t="shared" si="55"/>
        <v>메모리얼 로비 5</v>
      </c>
    </row>
    <row r="857" spans="1:10" ht="13.8" customHeight="1">
      <c r="A857" s="101">
        <f>C857*ID규칙_대사_그룹_단위+COUNTIF($C$4:C857,C857)</f>
        <v>1131351</v>
      </c>
      <c r="B857" s="100" t="s">
        <v>316</v>
      </c>
      <c r="C857" s="102">
        <f>INDEX(STUDENT!$A:$A,MATCH(B857,STUDENT!$B:$B,0))</f>
        <v>11313</v>
      </c>
      <c r="D857" s="101">
        <v>6</v>
      </c>
      <c r="E857" s="101">
        <v>24</v>
      </c>
      <c r="F857" s="101">
        <v>6</v>
      </c>
      <c r="G857" s="101" t="str">
        <f t="shared" si="52"/>
        <v>SPEECH_DESC_1131351</v>
      </c>
      <c r="H857" s="101" t="str">
        <f t="shared" si="53"/>
        <v>SPEECH_AUDIO_1131351</v>
      </c>
      <c r="I857" s="118" t="str">
        <f t="shared" si="54"/>
        <v>메모리얼</v>
      </c>
      <c r="J857" s="118" t="str">
        <f t="shared" si="55"/>
        <v>메모리얼 로비 6</v>
      </c>
    </row>
    <row r="858" spans="1:10" ht="13.8" customHeight="1">
      <c r="A858" s="101">
        <f>C858*ID규칙_대사_그룹_단위+COUNTIF($C$4:C858,C858)</f>
        <v>1131352</v>
      </c>
      <c r="B858" s="100" t="s">
        <v>316</v>
      </c>
      <c r="C858" s="102">
        <f>INDEX(STUDENT!$A:$A,MATCH(B858,STUDENT!$B:$B,0))</f>
        <v>11313</v>
      </c>
      <c r="D858" s="101">
        <v>7</v>
      </c>
      <c r="E858" s="101">
        <v>25</v>
      </c>
      <c r="F858" s="101">
        <v>0</v>
      </c>
      <c r="G858" s="101" t="str">
        <f t="shared" si="52"/>
        <v>SPEECH_DESC_1131352</v>
      </c>
      <c r="H858" s="101" t="str">
        <f t="shared" si="53"/>
        <v>SPEECH_AUDIO_1131352</v>
      </c>
      <c r="I858" s="118" t="str">
        <f t="shared" si="54"/>
        <v>기념일</v>
      </c>
      <c r="J858" s="118" t="str">
        <f t="shared" si="55"/>
        <v>생일</v>
      </c>
    </row>
    <row r="859" spans="1:10" ht="13.8" customHeight="1">
      <c r="A859" s="101">
        <f>C859*ID규칙_대사_그룹_단위+COUNTIF($C$4:C859,C859)</f>
        <v>1131353</v>
      </c>
      <c r="B859" s="100" t="s">
        <v>316</v>
      </c>
      <c r="C859" s="102">
        <f>INDEX(STUDENT!$A:$A,MATCH(B859,STUDENT!$B:$B,0))</f>
        <v>11313</v>
      </c>
      <c r="D859" s="101">
        <v>7</v>
      </c>
      <c r="E859" s="101">
        <v>26</v>
      </c>
      <c r="F859" s="101">
        <v>0</v>
      </c>
      <c r="G859" s="101" t="str">
        <f t="shared" si="52"/>
        <v>SPEECH_DESC_1131353</v>
      </c>
      <c r="H859" s="101" t="str">
        <f t="shared" si="53"/>
        <v>SPEECH_AUDIO_1131353</v>
      </c>
      <c r="I859" s="118" t="str">
        <f t="shared" si="54"/>
        <v>기념일</v>
      </c>
      <c r="J859" s="118" t="str">
        <f t="shared" si="55"/>
        <v>선생의 생일</v>
      </c>
    </row>
    <row r="860" spans="1:10" ht="13.8" customHeight="1">
      <c r="A860" s="101">
        <f>C860*ID규칙_대사_그룹_단위+COUNTIF($C$4:C860,C860)</f>
        <v>1131354</v>
      </c>
      <c r="B860" s="100" t="s">
        <v>316</v>
      </c>
      <c r="C860" s="102">
        <f>INDEX(STUDENT!$A:$A,MATCH(B860,STUDENT!$B:$B,0))</f>
        <v>11313</v>
      </c>
      <c r="D860" s="101">
        <v>7</v>
      </c>
      <c r="E860" s="101">
        <v>27</v>
      </c>
      <c r="F860" s="101">
        <v>0</v>
      </c>
      <c r="G860" s="101" t="str">
        <f t="shared" si="52"/>
        <v>SPEECH_DESC_1131354</v>
      </c>
      <c r="H860" s="101" t="str">
        <f t="shared" si="53"/>
        <v>SPEECH_AUDIO_1131354</v>
      </c>
      <c r="I860" s="118" t="str">
        <f t="shared" si="54"/>
        <v>기념일</v>
      </c>
      <c r="J860" s="118" t="str">
        <f t="shared" si="55"/>
        <v>할로윈</v>
      </c>
    </row>
    <row r="861" spans="1:10" ht="13.8" customHeight="1">
      <c r="A861" s="101">
        <f>C861*ID규칙_대사_그룹_단위+COUNTIF($C$4:C861,C861)</f>
        <v>1131355</v>
      </c>
      <c r="B861" s="100" t="s">
        <v>316</v>
      </c>
      <c r="C861" s="102">
        <f>INDEX(STUDENT!$A:$A,MATCH(B861,STUDENT!$B:$B,0))</f>
        <v>11313</v>
      </c>
      <c r="D861" s="101">
        <v>7</v>
      </c>
      <c r="E861" s="101">
        <v>28</v>
      </c>
      <c r="F861" s="101">
        <v>0</v>
      </c>
      <c r="G861" s="101" t="str">
        <f t="shared" si="52"/>
        <v>SPEECH_DESC_1131355</v>
      </c>
      <c r="H861" s="101" t="str">
        <f t="shared" si="53"/>
        <v>SPEECH_AUDIO_1131355</v>
      </c>
      <c r="I861" s="118" t="str">
        <f t="shared" si="54"/>
        <v>기념일</v>
      </c>
      <c r="J861" s="118" t="str">
        <f t="shared" si="55"/>
        <v>크리스마스</v>
      </c>
    </row>
    <row r="862" spans="1:10" ht="13.8" customHeight="1">
      <c r="A862" s="101">
        <f>C862*ID규칙_대사_그룹_단위+COUNTIF($C$4:C862,C862)</f>
        <v>1131356</v>
      </c>
      <c r="B862" s="100" t="s">
        <v>316</v>
      </c>
      <c r="C862" s="102">
        <f>INDEX(STUDENT!$A:$A,MATCH(B862,STUDENT!$B:$B,0))</f>
        <v>11313</v>
      </c>
      <c r="D862" s="101">
        <v>7</v>
      </c>
      <c r="E862" s="101">
        <v>29</v>
      </c>
      <c r="F862" s="101">
        <v>0</v>
      </c>
      <c r="G862" s="101" t="str">
        <f t="shared" si="52"/>
        <v>SPEECH_DESC_1131356</v>
      </c>
      <c r="H862" s="101" t="str">
        <f t="shared" si="53"/>
        <v>SPEECH_AUDIO_1131356</v>
      </c>
      <c r="I862" s="118" t="str">
        <f t="shared" si="54"/>
        <v>기념일</v>
      </c>
      <c r="J862" s="118" t="str">
        <f t="shared" si="55"/>
        <v>신년</v>
      </c>
    </row>
    <row r="863" spans="1:10" ht="13.8" customHeight="1">
      <c r="A863" s="101">
        <f>C863*ID규칙_대사_그룹_단위+COUNTIF($C$4:C863,C863)</f>
        <v>1121401</v>
      </c>
      <c r="B863" s="100" t="s">
        <v>318</v>
      </c>
      <c r="C863" s="102">
        <f>INDEX(STUDENT!$A:$A,MATCH(B863,STUDENT!$B:$B,0))</f>
        <v>11214</v>
      </c>
      <c r="D863" s="101">
        <v>1</v>
      </c>
      <c r="E863" s="101">
        <v>1</v>
      </c>
      <c r="F863" s="101">
        <v>0</v>
      </c>
      <c r="G863" s="101" t="str">
        <f t="shared" si="52"/>
        <v>SPEECH_DESC_1121401</v>
      </c>
      <c r="H863" s="101" t="str">
        <f t="shared" si="53"/>
        <v>SPEECH_AUDIO_1121401</v>
      </c>
      <c r="I863" s="118" t="str">
        <f t="shared" si="54"/>
        <v>일상</v>
      </c>
      <c r="J863" s="118" t="str">
        <f t="shared" si="55"/>
        <v>입수</v>
      </c>
    </row>
    <row r="864" spans="1:10" ht="13.8" customHeight="1">
      <c r="A864" s="101">
        <f>C864*ID규칙_대사_그룹_단위+COUNTIF($C$4:C864,C864)</f>
        <v>1121402</v>
      </c>
      <c r="B864" s="100" t="s">
        <v>318</v>
      </c>
      <c r="C864" s="102">
        <f>INDEX(STUDENT!$A:$A,MATCH(B864,STUDENT!$B:$B,0))</f>
        <v>11214</v>
      </c>
      <c r="D864" s="101">
        <v>1</v>
      </c>
      <c r="E864" s="101">
        <v>2</v>
      </c>
      <c r="F864" s="101">
        <v>1</v>
      </c>
      <c r="G864" s="101" t="str">
        <f t="shared" si="52"/>
        <v>SPEECH_DESC_1121402</v>
      </c>
      <c r="H864" s="101" t="str">
        <f t="shared" si="53"/>
        <v>SPEECH_AUDIO_1121402</v>
      </c>
      <c r="I864" s="118" t="str">
        <f t="shared" si="54"/>
        <v>일상</v>
      </c>
      <c r="J864" s="118" t="str">
        <f t="shared" si="55"/>
        <v>로비 방문 1</v>
      </c>
    </row>
    <row r="865" spans="1:10" ht="13.8" customHeight="1">
      <c r="A865" s="101">
        <f>C865*ID규칙_대사_그룹_단위+COUNTIF($C$4:C865,C865)</f>
        <v>1121403</v>
      </c>
      <c r="B865" s="100" t="s">
        <v>318</v>
      </c>
      <c r="C865" s="102">
        <f>INDEX(STUDENT!$A:$A,MATCH(B865,STUDENT!$B:$B,0))</f>
        <v>11214</v>
      </c>
      <c r="D865" s="101">
        <v>1</v>
      </c>
      <c r="E865" s="101">
        <v>2</v>
      </c>
      <c r="F865" s="101">
        <v>2</v>
      </c>
      <c r="G865" s="101" t="str">
        <f t="shared" si="52"/>
        <v>SPEECH_DESC_1121403</v>
      </c>
      <c r="H865" s="101" t="str">
        <f t="shared" si="53"/>
        <v>SPEECH_AUDIO_1121403</v>
      </c>
      <c r="I865" s="118" t="str">
        <f t="shared" si="54"/>
        <v>일상</v>
      </c>
      <c r="J865" s="118" t="str">
        <f t="shared" si="55"/>
        <v>로비 방문 2</v>
      </c>
    </row>
    <row r="866" spans="1:10" ht="13.8" customHeight="1">
      <c r="A866" s="101">
        <f>C866*ID규칙_대사_그룹_단위+COUNTIF($C$4:C866,C866)</f>
        <v>1121404</v>
      </c>
      <c r="B866" s="100" t="s">
        <v>318</v>
      </c>
      <c r="C866" s="102">
        <f>INDEX(STUDENT!$A:$A,MATCH(B866,STUDENT!$B:$B,0))</f>
        <v>11214</v>
      </c>
      <c r="D866" s="101">
        <v>1</v>
      </c>
      <c r="E866" s="101">
        <v>3</v>
      </c>
      <c r="F866" s="101">
        <v>1</v>
      </c>
      <c r="G866" s="101" t="str">
        <f t="shared" si="52"/>
        <v>SPEECH_DESC_1121404</v>
      </c>
      <c r="H866" s="101" t="str">
        <f t="shared" si="53"/>
        <v>SPEECH_AUDIO_1121404</v>
      </c>
      <c r="I866" s="118" t="str">
        <f t="shared" si="54"/>
        <v>일상</v>
      </c>
      <c r="J866" s="118" t="str">
        <f t="shared" si="55"/>
        <v>잡담 1</v>
      </c>
    </row>
    <row r="867" spans="1:10" ht="13.8" customHeight="1">
      <c r="A867" s="101">
        <f>C867*ID규칙_대사_그룹_단위+COUNTIF($C$4:C867,C867)</f>
        <v>1121405</v>
      </c>
      <c r="B867" s="100" t="s">
        <v>318</v>
      </c>
      <c r="C867" s="102">
        <f>INDEX(STUDENT!$A:$A,MATCH(B867,STUDENT!$B:$B,0))</f>
        <v>11214</v>
      </c>
      <c r="D867" s="101">
        <v>1</v>
      </c>
      <c r="E867" s="101">
        <v>3</v>
      </c>
      <c r="F867" s="101">
        <v>2</v>
      </c>
      <c r="G867" s="101" t="str">
        <f t="shared" si="52"/>
        <v>SPEECH_DESC_1121405</v>
      </c>
      <c r="H867" s="101" t="str">
        <f t="shared" si="53"/>
        <v>SPEECH_AUDIO_1121405</v>
      </c>
      <c r="I867" s="118" t="str">
        <f t="shared" si="54"/>
        <v>일상</v>
      </c>
      <c r="J867" s="118" t="str">
        <f t="shared" si="55"/>
        <v>잡담 2</v>
      </c>
    </row>
    <row r="868" spans="1:10" ht="13.8" customHeight="1">
      <c r="A868" s="101">
        <f>C868*ID규칙_대사_그룹_단위+COUNTIF($C$4:C868,C868)</f>
        <v>1121406</v>
      </c>
      <c r="B868" s="100" t="s">
        <v>318</v>
      </c>
      <c r="C868" s="102">
        <f>INDEX(STUDENT!$A:$A,MATCH(B868,STUDENT!$B:$B,0))</f>
        <v>11214</v>
      </c>
      <c r="D868" s="101">
        <v>1</v>
      </c>
      <c r="E868" s="101">
        <v>3</v>
      </c>
      <c r="F868" s="101">
        <v>3</v>
      </c>
      <c r="G868" s="101" t="str">
        <f t="shared" si="52"/>
        <v>SPEECH_DESC_1121406</v>
      </c>
      <c r="H868" s="101" t="str">
        <f t="shared" si="53"/>
        <v>SPEECH_AUDIO_1121406</v>
      </c>
      <c r="I868" s="118" t="str">
        <f t="shared" si="54"/>
        <v>일상</v>
      </c>
      <c r="J868" s="118" t="str">
        <f t="shared" si="55"/>
        <v>잡담 3</v>
      </c>
    </row>
    <row r="869" spans="1:10" ht="13.8" customHeight="1">
      <c r="A869" s="101">
        <f>C869*ID규칙_대사_그룹_단위+COUNTIF($C$4:C869,C869)</f>
        <v>1121407</v>
      </c>
      <c r="B869" s="100" t="s">
        <v>318</v>
      </c>
      <c r="C869" s="102">
        <f>INDEX(STUDENT!$A:$A,MATCH(B869,STUDENT!$B:$B,0))</f>
        <v>11214</v>
      </c>
      <c r="D869" s="101">
        <v>1</v>
      </c>
      <c r="E869" s="101">
        <v>3</v>
      </c>
      <c r="F869" s="101">
        <v>4</v>
      </c>
      <c r="G869" s="101" t="str">
        <f t="shared" si="52"/>
        <v>SPEECH_DESC_1121407</v>
      </c>
      <c r="H869" s="101" t="str">
        <f t="shared" si="53"/>
        <v>SPEECH_AUDIO_1121407</v>
      </c>
      <c r="I869" s="118" t="str">
        <f t="shared" si="54"/>
        <v>일상</v>
      </c>
      <c r="J869" s="118" t="str">
        <f t="shared" si="55"/>
        <v>잡담 4</v>
      </c>
    </row>
    <row r="870" spans="1:10" ht="13.8" customHeight="1">
      <c r="A870" s="101">
        <f>C870*ID규칙_대사_그룹_단위+COUNTIF($C$4:C870,C870)</f>
        <v>1121408</v>
      </c>
      <c r="B870" s="100" t="s">
        <v>318</v>
      </c>
      <c r="C870" s="102">
        <f>INDEX(STUDENT!$A:$A,MATCH(B870,STUDENT!$B:$B,0))</f>
        <v>11214</v>
      </c>
      <c r="D870" s="101">
        <v>1</v>
      </c>
      <c r="E870" s="101">
        <v>3</v>
      </c>
      <c r="F870" s="101">
        <v>5</v>
      </c>
      <c r="G870" s="101" t="str">
        <f t="shared" si="52"/>
        <v>SPEECH_DESC_1121408</v>
      </c>
      <c r="H870" s="101" t="str">
        <f t="shared" si="53"/>
        <v>SPEECH_AUDIO_1121408</v>
      </c>
      <c r="I870" s="118" t="str">
        <f t="shared" si="54"/>
        <v>일상</v>
      </c>
      <c r="J870" s="118" t="str">
        <f t="shared" si="55"/>
        <v>잡담 5</v>
      </c>
    </row>
    <row r="871" spans="1:10" ht="13.8" customHeight="1">
      <c r="A871" s="101">
        <f>C871*ID규칙_대사_그룹_단위+COUNTIF($C$4:C871,C871)</f>
        <v>1121409</v>
      </c>
      <c r="B871" s="100" t="s">
        <v>318</v>
      </c>
      <c r="C871" s="102">
        <f>INDEX(STUDENT!$A:$A,MATCH(B871,STUDENT!$B:$B,0))</f>
        <v>11214</v>
      </c>
      <c r="D871" s="101">
        <v>2</v>
      </c>
      <c r="E871" s="101">
        <v>4</v>
      </c>
      <c r="F871" s="101">
        <v>1</v>
      </c>
      <c r="G871" s="101" t="str">
        <f t="shared" si="52"/>
        <v>SPEECH_DESC_1121409</v>
      </c>
      <c r="H871" s="101" t="str">
        <f t="shared" si="53"/>
        <v>SPEECH_AUDIO_1121409</v>
      </c>
      <c r="I871" s="118" t="str">
        <f t="shared" si="54"/>
        <v>배치</v>
      </c>
      <c r="J871" s="118" t="str">
        <f t="shared" si="55"/>
        <v>편성 1</v>
      </c>
    </row>
    <row r="872" spans="1:10" ht="13.8" customHeight="1">
      <c r="A872" s="101">
        <f>C872*ID규칙_대사_그룹_단위+COUNTIF($C$4:C872,C872)</f>
        <v>1121410</v>
      </c>
      <c r="B872" s="100" t="s">
        <v>318</v>
      </c>
      <c r="C872" s="102">
        <f>INDEX(STUDENT!$A:$A,MATCH(B872,STUDENT!$B:$B,0))</f>
        <v>11214</v>
      </c>
      <c r="D872" s="101">
        <v>2</v>
      </c>
      <c r="E872" s="101">
        <v>4</v>
      </c>
      <c r="F872" s="101">
        <v>2</v>
      </c>
      <c r="G872" s="101" t="str">
        <f t="shared" si="52"/>
        <v>SPEECH_DESC_1121410</v>
      </c>
      <c r="H872" s="101" t="str">
        <f t="shared" si="53"/>
        <v>SPEECH_AUDIO_1121410</v>
      </c>
      <c r="I872" s="118" t="str">
        <f t="shared" si="54"/>
        <v>배치</v>
      </c>
      <c r="J872" s="118" t="str">
        <f t="shared" si="55"/>
        <v>편성 2</v>
      </c>
    </row>
    <row r="873" spans="1:10" ht="13.8" customHeight="1">
      <c r="A873" s="101">
        <f>C873*ID규칙_대사_그룹_단위+COUNTIF($C$4:C873,C873)</f>
        <v>1121411</v>
      </c>
      <c r="B873" s="100" t="s">
        <v>318</v>
      </c>
      <c r="C873" s="102">
        <f>INDEX(STUDENT!$A:$A,MATCH(B873,STUDENT!$B:$B,0))</f>
        <v>11214</v>
      </c>
      <c r="D873" s="101">
        <v>2</v>
      </c>
      <c r="E873" s="101">
        <v>4</v>
      </c>
      <c r="F873" s="101">
        <v>3</v>
      </c>
      <c r="G873" s="101" t="str">
        <f t="shared" si="52"/>
        <v>SPEECH_DESC_1121411</v>
      </c>
      <c r="H873" s="101" t="str">
        <f t="shared" si="53"/>
        <v>SPEECH_AUDIO_1121411</v>
      </c>
      <c r="I873" s="118" t="str">
        <f t="shared" si="54"/>
        <v>배치</v>
      </c>
      <c r="J873" s="118" t="str">
        <f t="shared" si="55"/>
        <v>편성 3</v>
      </c>
    </row>
    <row r="874" spans="1:10" ht="13.8" customHeight="1">
      <c r="A874" s="101">
        <f>C874*ID규칙_대사_그룹_단위+COUNTIF($C$4:C874,C874)</f>
        <v>1121412</v>
      </c>
      <c r="B874" s="100" t="s">
        <v>318</v>
      </c>
      <c r="C874" s="102">
        <f>INDEX(STUDENT!$A:$A,MATCH(B874,STUDENT!$B:$B,0))</f>
        <v>11214</v>
      </c>
      <c r="D874" s="101">
        <v>2</v>
      </c>
      <c r="E874" s="101">
        <v>5</v>
      </c>
      <c r="F874" s="101">
        <v>1</v>
      </c>
      <c r="G874" s="101" t="str">
        <f t="shared" si="52"/>
        <v>SPEECH_DESC_1121412</v>
      </c>
      <c r="H874" s="101" t="str">
        <f t="shared" si="53"/>
        <v>SPEECH_AUDIO_1121412</v>
      </c>
      <c r="I874" s="118" t="str">
        <f t="shared" si="54"/>
        <v>배치</v>
      </c>
      <c r="J874" s="118" t="str">
        <f t="shared" si="55"/>
        <v>출격 1</v>
      </c>
    </row>
    <row r="875" spans="1:10" ht="13.8" customHeight="1">
      <c r="A875" s="101">
        <f>C875*ID규칙_대사_그룹_단위+COUNTIF($C$4:C875,C875)</f>
        <v>1121413</v>
      </c>
      <c r="B875" s="100" t="s">
        <v>318</v>
      </c>
      <c r="C875" s="102">
        <f>INDEX(STUDENT!$A:$A,MATCH(B875,STUDENT!$B:$B,0))</f>
        <v>11214</v>
      </c>
      <c r="D875" s="101">
        <v>2</v>
      </c>
      <c r="E875" s="101">
        <v>5</v>
      </c>
      <c r="F875" s="101">
        <v>2</v>
      </c>
      <c r="G875" s="101" t="str">
        <f t="shared" si="52"/>
        <v>SPEECH_DESC_1121413</v>
      </c>
      <c r="H875" s="101" t="str">
        <f t="shared" si="53"/>
        <v>SPEECH_AUDIO_1121413</v>
      </c>
      <c r="I875" s="118" t="str">
        <f t="shared" si="54"/>
        <v>배치</v>
      </c>
      <c r="J875" s="118" t="str">
        <f t="shared" si="55"/>
        <v>출격 2</v>
      </c>
    </row>
    <row r="876" spans="1:10" ht="13.8" customHeight="1">
      <c r="A876" s="101">
        <f>C876*ID규칙_대사_그룹_단위+COUNTIF($C$4:C876,C876)</f>
        <v>1121414</v>
      </c>
      <c r="B876" s="100" t="s">
        <v>318</v>
      </c>
      <c r="C876" s="102">
        <f>INDEX(STUDENT!$A:$A,MATCH(B876,STUDENT!$B:$B,0))</f>
        <v>11214</v>
      </c>
      <c r="D876" s="101">
        <v>3</v>
      </c>
      <c r="E876" s="101">
        <v>6</v>
      </c>
      <c r="F876" s="101">
        <v>1</v>
      </c>
      <c r="G876" s="101" t="str">
        <f t="shared" si="52"/>
        <v>SPEECH_DESC_1121414</v>
      </c>
      <c r="H876" s="101" t="str">
        <f t="shared" si="53"/>
        <v>SPEECH_AUDIO_1121414</v>
      </c>
      <c r="I876" s="118" t="str">
        <f t="shared" si="54"/>
        <v>전투</v>
      </c>
      <c r="J876" s="118" t="str">
        <f t="shared" si="55"/>
        <v>전투개시 1</v>
      </c>
    </row>
    <row r="877" spans="1:10" ht="13.8" customHeight="1">
      <c r="A877" s="101">
        <f>C877*ID규칙_대사_그룹_단위+COUNTIF($C$4:C877,C877)</f>
        <v>1121415</v>
      </c>
      <c r="B877" s="100" t="s">
        <v>318</v>
      </c>
      <c r="C877" s="102">
        <f>INDEX(STUDENT!$A:$A,MATCH(B877,STUDENT!$B:$B,0))</f>
        <v>11214</v>
      </c>
      <c r="D877" s="101">
        <v>3</v>
      </c>
      <c r="E877" s="101">
        <v>6</v>
      </c>
      <c r="F877" s="101">
        <v>2</v>
      </c>
      <c r="G877" s="101" t="str">
        <f t="shared" si="52"/>
        <v>SPEECH_DESC_1121415</v>
      </c>
      <c r="H877" s="101" t="str">
        <f t="shared" si="53"/>
        <v>SPEECH_AUDIO_1121415</v>
      </c>
      <c r="I877" s="118" t="str">
        <f t="shared" si="54"/>
        <v>전투</v>
      </c>
      <c r="J877" s="118" t="str">
        <f t="shared" si="55"/>
        <v>전투개시 2</v>
      </c>
    </row>
    <row r="878" spans="1:10" ht="13.8" customHeight="1">
      <c r="A878" s="101">
        <f>C878*ID규칙_대사_그룹_단위+COUNTIF($C$4:C878,C878)</f>
        <v>1121416</v>
      </c>
      <c r="B878" s="100" t="s">
        <v>318</v>
      </c>
      <c r="C878" s="102">
        <f>INDEX(STUDENT!$A:$A,MATCH(B878,STUDENT!$B:$B,0))</f>
        <v>11214</v>
      </c>
      <c r="D878" s="101">
        <v>3</v>
      </c>
      <c r="E878" s="101">
        <v>7</v>
      </c>
      <c r="F878" s="101">
        <v>0</v>
      </c>
      <c r="G878" s="101" t="str">
        <f t="shared" si="52"/>
        <v>SPEECH_DESC_1121416</v>
      </c>
      <c r="H878" s="101" t="str">
        <f t="shared" si="53"/>
        <v>SPEECH_AUDIO_1121416</v>
      </c>
      <c r="I878" s="118" t="str">
        <f t="shared" si="54"/>
        <v>전투</v>
      </c>
      <c r="J878" s="118" t="str">
        <f t="shared" si="55"/>
        <v>이동</v>
      </c>
    </row>
    <row r="879" spans="1:10" ht="13.8" customHeight="1">
      <c r="A879" s="101">
        <f>C879*ID규칙_대사_그룹_단위+COUNTIF($C$4:C879,C879)</f>
        <v>1121417</v>
      </c>
      <c r="B879" s="100" t="s">
        <v>318</v>
      </c>
      <c r="C879" s="102">
        <f>INDEX(STUDENT!$A:$A,MATCH(B879,STUDENT!$B:$B,0))</f>
        <v>11214</v>
      </c>
      <c r="D879" s="101">
        <v>3</v>
      </c>
      <c r="E879" s="101">
        <v>8</v>
      </c>
      <c r="F879" s="101">
        <v>1</v>
      </c>
      <c r="G879" s="101" t="str">
        <f t="shared" si="52"/>
        <v>SPEECH_DESC_1121417</v>
      </c>
      <c r="H879" s="101" t="str">
        <f t="shared" si="53"/>
        <v>SPEECH_AUDIO_1121417</v>
      </c>
      <c r="I879" s="118" t="str">
        <f t="shared" si="54"/>
        <v>전투</v>
      </c>
      <c r="J879" s="118" t="str">
        <f t="shared" si="55"/>
        <v>에이리어 이동 1</v>
      </c>
    </row>
    <row r="880" spans="1:10" ht="13.8" customHeight="1">
      <c r="A880" s="101">
        <f>C880*ID규칙_대사_그룹_단위+COUNTIF($C$4:C880,C880)</f>
        <v>1121418</v>
      </c>
      <c r="B880" s="100" t="s">
        <v>318</v>
      </c>
      <c r="C880" s="102">
        <f>INDEX(STUDENT!$A:$A,MATCH(B880,STUDENT!$B:$B,0))</f>
        <v>11214</v>
      </c>
      <c r="D880" s="101">
        <v>3</v>
      </c>
      <c r="E880" s="101">
        <v>8</v>
      </c>
      <c r="F880" s="101">
        <v>2</v>
      </c>
      <c r="G880" s="101" t="str">
        <f t="shared" si="52"/>
        <v>SPEECH_DESC_1121418</v>
      </c>
      <c r="H880" s="101" t="str">
        <f t="shared" si="53"/>
        <v>SPEECH_AUDIO_1121418</v>
      </c>
      <c r="I880" s="118" t="str">
        <f t="shared" si="54"/>
        <v>전투</v>
      </c>
      <c r="J880" s="118" t="str">
        <f t="shared" si="55"/>
        <v>에이리어 이동 2</v>
      </c>
    </row>
    <row r="881" spans="1:10" ht="13.8" customHeight="1">
      <c r="A881" s="101">
        <f>C881*ID규칙_대사_그룹_단위+COUNTIF($C$4:C881,C881)</f>
        <v>1121419</v>
      </c>
      <c r="B881" s="100" t="s">
        <v>318</v>
      </c>
      <c r="C881" s="102">
        <f>INDEX(STUDENT!$A:$A,MATCH(B881,STUDENT!$B:$B,0))</f>
        <v>11214</v>
      </c>
      <c r="D881" s="101">
        <v>3</v>
      </c>
      <c r="E881" s="101">
        <v>9</v>
      </c>
      <c r="F881" s="101">
        <v>0</v>
      </c>
      <c r="G881" s="101" t="str">
        <f t="shared" si="52"/>
        <v>SPEECH_DESC_1121419</v>
      </c>
      <c r="H881" s="101" t="str">
        <f t="shared" si="53"/>
        <v>SPEECH_AUDIO_1121419</v>
      </c>
      <c r="I881" s="118" t="str">
        <f t="shared" si="54"/>
        <v>전투</v>
      </c>
      <c r="J881" s="118" t="str">
        <f t="shared" si="55"/>
        <v>엄폐</v>
      </c>
    </row>
    <row r="882" spans="1:10" ht="13.8" customHeight="1">
      <c r="A882" s="101">
        <f>C882*ID규칙_대사_그룹_단위+COUNTIF($C$4:C882,C882)</f>
        <v>1121420</v>
      </c>
      <c r="B882" s="100" t="s">
        <v>318</v>
      </c>
      <c r="C882" s="102">
        <f>INDEX(STUDENT!$A:$A,MATCH(B882,STUDENT!$B:$B,0))</f>
        <v>11214</v>
      </c>
      <c r="D882" s="101">
        <v>3</v>
      </c>
      <c r="E882" s="101">
        <v>10</v>
      </c>
      <c r="F882" s="101">
        <v>0</v>
      </c>
      <c r="G882" s="101" t="str">
        <f t="shared" si="52"/>
        <v>SPEECH_DESC_1121420</v>
      </c>
      <c r="H882" s="101" t="str">
        <f t="shared" si="53"/>
        <v>SPEECH_AUDIO_1121420</v>
      </c>
      <c r="I882" s="118" t="str">
        <f t="shared" si="54"/>
        <v>전투</v>
      </c>
      <c r="J882" s="118" t="str">
        <f t="shared" si="55"/>
        <v>회피</v>
      </c>
    </row>
    <row r="883" spans="1:10" ht="13.8" customHeight="1">
      <c r="A883" s="101">
        <f>C883*ID규칙_대사_그룹_단위+COUNTIF($C$4:C883,C883)</f>
        <v>1121421</v>
      </c>
      <c r="B883" s="100" t="s">
        <v>318</v>
      </c>
      <c r="C883" s="102">
        <f>INDEX(STUDENT!$A:$A,MATCH(B883,STUDENT!$B:$B,0))</f>
        <v>11214</v>
      </c>
      <c r="D883" s="101">
        <v>3</v>
      </c>
      <c r="E883" s="101">
        <v>11</v>
      </c>
      <c r="F883" s="101">
        <v>0</v>
      </c>
      <c r="G883" s="101" t="str">
        <f t="shared" si="52"/>
        <v>SPEECH_DESC_1121421</v>
      </c>
      <c r="H883" s="101" t="str">
        <f t="shared" si="53"/>
        <v>SPEECH_AUDIO_1121421</v>
      </c>
      <c r="I883" s="118" t="str">
        <f t="shared" si="54"/>
        <v>전투</v>
      </c>
      <c r="J883" s="118" t="str">
        <f t="shared" si="55"/>
        <v>회복</v>
      </c>
    </row>
    <row r="884" spans="1:10" ht="13.8" customHeight="1">
      <c r="A884" s="101">
        <f>C884*ID규칙_대사_그룹_단위+COUNTIF($C$4:C884,C884)</f>
        <v>1121422</v>
      </c>
      <c r="B884" s="100" t="s">
        <v>318</v>
      </c>
      <c r="C884" s="102">
        <f>INDEX(STUDENT!$A:$A,MATCH(B884,STUDENT!$B:$B,0))</f>
        <v>11214</v>
      </c>
      <c r="D884" s="101">
        <v>3</v>
      </c>
      <c r="E884" s="101">
        <v>12</v>
      </c>
      <c r="F884" s="101">
        <v>0</v>
      </c>
      <c r="G884" s="101" t="str">
        <f t="shared" si="52"/>
        <v>SPEECH_DESC_1121422</v>
      </c>
      <c r="H884" s="101" t="str">
        <f t="shared" si="53"/>
        <v>SPEECH_AUDIO_1121422</v>
      </c>
      <c r="I884" s="118" t="str">
        <f t="shared" si="54"/>
        <v>전투</v>
      </c>
      <c r="J884" s="118" t="str">
        <f t="shared" si="55"/>
        <v>버프</v>
      </c>
    </row>
    <row r="885" spans="1:10" ht="13.8" customHeight="1">
      <c r="A885" s="101">
        <f>C885*ID규칙_대사_그룹_단위+COUNTIF($C$4:C885,C885)</f>
        <v>1121423</v>
      </c>
      <c r="B885" s="100" t="s">
        <v>318</v>
      </c>
      <c r="C885" s="102">
        <f>INDEX(STUDENT!$A:$A,MATCH(B885,STUDENT!$B:$B,0))</f>
        <v>11214</v>
      </c>
      <c r="D885" s="101">
        <v>3</v>
      </c>
      <c r="E885" s="101">
        <v>13</v>
      </c>
      <c r="F885" s="101">
        <v>0</v>
      </c>
      <c r="G885" s="101" t="str">
        <f t="shared" si="52"/>
        <v>SPEECH_DESC_1121423</v>
      </c>
      <c r="H885" s="101" t="str">
        <f t="shared" si="53"/>
        <v>SPEECH_AUDIO_1121423</v>
      </c>
      <c r="I885" s="118" t="str">
        <f t="shared" si="54"/>
        <v>전투</v>
      </c>
      <c r="J885" s="118" t="str">
        <f t="shared" si="55"/>
        <v>기본 스킬</v>
      </c>
    </row>
    <row r="886" spans="1:10" ht="13.8" customHeight="1">
      <c r="A886" s="101">
        <f>C886*ID규칙_대사_그룹_단위+COUNTIF($C$4:C886,C886)</f>
        <v>1121424</v>
      </c>
      <c r="B886" s="100" t="s">
        <v>318</v>
      </c>
      <c r="C886" s="102">
        <f>INDEX(STUDENT!$A:$A,MATCH(B886,STUDENT!$B:$B,0))</f>
        <v>11214</v>
      </c>
      <c r="D886" s="101">
        <v>3</v>
      </c>
      <c r="E886" s="101">
        <v>14</v>
      </c>
      <c r="F886" s="101">
        <v>1</v>
      </c>
      <c r="G886" s="101" t="str">
        <f t="shared" si="52"/>
        <v>SPEECH_DESC_1121424</v>
      </c>
      <c r="H886" s="101" t="str">
        <f t="shared" si="53"/>
        <v>SPEECH_AUDIO_1121424</v>
      </c>
      <c r="I886" s="118" t="str">
        <f t="shared" si="54"/>
        <v>전투</v>
      </c>
      <c r="J886" s="118" t="str">
        <f t="shared" si="55"/>
        <v>EX 스킬 컷인 1</v>
      </c>
    </row>
    <row r="887" spans="1:10" ht="13.8" customHeight="1">
      <c r="A887" s="101">
        <f>C887*ID규칙_대사_그룹_단위+COUNTIF($C$4:C887,C887)</f>
        <v>1121425</v>
      </c>
      <c r="B887" s="100" t="s">
        <v>318</v>
      </c>
      <c r="C887" s="102">
        <f>INDEX(STUDENT!$A:$A,MATCH(B887,STUDENT!$B:$B,0))</f>
        <v>11214</v>
      </c>
      <c r="D887" s="101">
        <v>3</v>
      </c>
      <c r="E887" s="101">
        <v>14</v>
      </c>
      <c r="F887" s="101">
        <v>2</v>
      </c>
      <c r="G887" s="101" t="str">
        <f t="shared" si="52"/>
        <v>SPEECH_DESC_1121425</v>
      </c>
      <c r="H887" s="101" t="str">
        <f t="shared" si="53"/>
        <v>SPEECH_AUDIO_1121425</v>
      </c>
      <c r="I887" s="118" t="str">
        <f t="shared" si="54"/>
        <v>전투</v>
      </c>
      <c r="J887" s="118" t="str">
        <f t="shared" si="55"/>
        <v>EX 스킬 컷인 2</v>
      </c>
    </row>
    <row r="888" spans="1:10" ht="13.8" customHeight="1">
      <c r="A888" s="101">
        <f>C888*ID규칙_대사_그룹_단위+COUNTIF($C$4:C888,C888)</f>
        <v>1121426</v>
      </c>
      <c r="B888" s="100" t="s">
        <v>318</v>
      </c>
      <c r="C888" s="102">
        <f>INDEX(STUDENT!$A:$A,MATCH(B888,STUDENT!$B:$B,0))</f>
        <v>11214</v>
      </c>
      <c r="D888" s="101">
        <v>3</v>
      </c>
      <c r="E888" s="101">
        <v>14</v>
      </c>
      <c r="F888" s="101">
        <v>3</v>
      </c>
      <c r="G888" s="101" t="str">
        <f t="shared" si="52"/>
        <v>SPEECH_DESC_1121426</v>
      </c>
      <c r="H888" s="101" t="str">
        <f t="shared" si="53"/>
        <v>SPEECH_AUDIO_1121426</v>
      </c>
      <c r="I888" s="118" t="str">
        <f t="shared" si="54"/>
        <v>전투</v>
      </c>
      <c r="J888" s="118" t="str">
        <f t="shared" si="55"/>
        <v>EX 스킬 컷인 3</v>
      </c>
    </row>
    <row r="889" spans="1:10" ht="13.8" customHeight="1">
      <c r="A889" s="101">
        <f>C889*ID규칙_대사_그룹_단위+COUNTIF($C$4:C889,C889)</f>
        <v>1121427</v>
      </c>
      <c r="B889" s="100" t="s">
        <v>318</v>
      </c>
      <c r="C889" s="102">
        <f>INDEX(STUDENT!$A:$A,MATCH(B889,STUDENT!$B:$B,0))</f>
        <v>11214</v>
      </c>
      <c r="D889" s="101">
        <v>3</v>
      </c>
      <c r="E889" s="101">
        <v>15</v>
      </c>
      <c r="F889" s="101">
        <v>1</v>
      </c>
      <c r="G889" s="101" t="str">
        <f t="shared" si="52"/>
        <v>SPEECH_DESC_1121427</v>
      </c>
      <c r="H889" s="101" t="str">
        <f t="shared" si="53"/>
        <v>SPEECH_AUDIO_1121427</v>
      </c>
      <c r="I889" s="118" t="str">
        <f t="shared" si="54"/>
        <v>전투</v>
      </c>
      <c r="J889" s="118" t="str">
        <f t="shared" si="55"/>
        <v>EX 스킬 1</v>
      </c>
    </row>
    <row r="890" spans="1:10" ht="13.8" customHeight="1">
      <c r="A890" s="101">
        <f>C890*ID규칙_대사_그룹_단위+COUNTIF($C$4:C890,C890)</f>
        <v>1121428</v>
      </c>
      <c r="B890" s="100" t="s">
        <v>318</v>
      </c>
      <c r="C890" s="102">
        <f>INDEX(STUDENT!$A:$A,MATCH(B890,STUDENT!$B:$B,0))</f>
        <v>11214</v>
      </c>
      <c r="D890" s="101">
        <v>3</v>
      </c>
      <c r="E890" s="101">
        <v>15</v>
      </c>
      <c r="F890" s="101">
        <v>2</v>
      </c>
      <c r="G890" s="101" t="str">
        <f t="shared" si="52"/>
        <v>SPEECH_DESC_1121428</v>
      </c>
      <c r="H890" s="101" t="str">
        <f t="shared" si="53"/>
        <v>SPEECH_AUDIO_1121428</v>
      </c>
      <c r="I890" s="118" t="str">
        <f t="shared" si="54"/>
        <v>전투</v>
      </c>
      <c r="J890" s="118" t="str">
        <f t="shared" si="55"/>
        <v>EX 스킬 2</v>
      </c>
    </row>
    <row r="891" spans="1:10" ht="13.8" customHeight="1">
      <c r="A891" s="101">
        <f>C891*ID규칙_대사_그룹_단위+COUNTIF($C$4:C891,C891)</f>
        <v>1121429</v>
      </c>
      <c r="B891" s="100" t="s">
        <v>318</v>
      </c>
      <c r="C891" s="102">
        <f>INDEX(STUDENT!$A:$A,MATCH(B891,STUDENT!$B:$B,0))</f>
        <v>11214</v>
      </c>
      <c r="D891" s="101">
        <v>3</v>
      </c>
      <c r="E891" s="101">
        <v>15</v>
      </c>
      <c r="F891" s="101">
        <v>3</v>
      </c>
      <c r="G891" s="101" t="str">
        <f t="shared" si="52"/>
        <v>SPEECH_DESC_1121429</v>
      </c>
      <c r="H891" s="101" t="str">
        <f t="shared" si="53"/>
        <v>SPEECH_AUDIO_1121429</v>
      </c>
      <c r="I891" s="118" t="str">
        <f t="shared" si="54"/>
        <v>전투</v>
      </c>
      <c r="J891" s="118" t="str">
        <f t="shared" si="55"/>
        <v>EX 스킬 3</v>
      </c>
    </row>
    <row r="892" spans="1:10" ht="13.8" customHeight="1">
      <c r="A892" s="101">
        <f>C892*ID규칙_대사_그룹_단위+COUNTIF($C$4:C892,C892)</f>
        <v>1121430</v>
      </c>
      <c r="B892" s="100" t="s">
        <v>318</v>
      </c>
      <c r="C892" s="102">
        <f>INDEX(STUDENT!$A:$A,MATCH(B892,STUDENT!$B:$B,0))</f>
        <v>11214</v>
      </c>
      <c r="D892" s="101">
        <v>3</v>
      </c>
      <c r="E892" s="101">
        <v>16</v>
      </c>
      <c r="F892" s="101">
        <v>1</v>
      </c>
      <c r="G892" s="101" t="str">
        <f t="shared" si="52"/>
        <v>SPEECH_DESC_1121430</v>
      </c>
      <c r="H892" s="101" t="str">
        <f t="shared" si="53"/>
        <v>SPEECH_AUDIO_1121430</v>
      </c>
      <c r="I892" s="118" t="str">
        <f t="shared" si="54"/>
        <v>전투</v>
      </c>
      <c r="J892" s="118" t="str">
        <f t="shared" si="55"/>
        <v>승리 1</v>
      </c>
    </row>
    <row r="893" spans="1:10" ht="13.8" customHeight="1">
      <c r="A893" s="101">
        <f>C893*ID규칙_대사_그룹_단위+COUNTIF($C$4:C893,C893)</f>
        <v>1121431</v>
      </c>
      <c r="B893" s="100" t="s">
        <v>318</v>
      </c>
      <c r="C893" s="102">
        <f>INDEX(STUDENT!$A:$A,MATCH(B893,STUDENT!$B:$B,0))</f>
        <v>11214</v>
      </c>
      <c r="D893" s="101">
        <v>3</v>
      </c>
      <c r="E893" s="101">
        <v>16</v>
      </c>
      <c r="F893" s="101">
        <v>2</v>
      </c>
      <c r="G893" s="101" t="str">
        <f t="shared" si="52"/>
        <v>SPEECH_DESC_1121431</v>
      </c>
      <c r="H893" s="101" t="str">
        <f t="shared" si="53"/>
        <v>SPEECH_AUDIO_1121431</v>
      </c>
      <c r="I893" s="118" t="str">
        <f t="shared" si="54"/>
        <v>전투</v>
      </c>
      <c r="J893" s="118" t="str">
        <f t="shared" si="55"/>
        <v>승리 2</v>
      </c>
    </row>
    <row r="894" spans="1:10" ht="13.8" customHeight="1">
      <c r="A894" s="101">
        <f>C894*ID규칙_대사_그룹_단위+COUNTIF($C$4:C894,C894)</f>
        <v>1121432</v>
      </c>
      <c r="B894" s="100" t="s">
        <v>318</v>
      </c>
      <c r="C894" s="102">
        <f>INDEX(STUDENT!$A:$A,MATCH(B894,STUDENT!$B:$B,0))</f>
        <v>11214</v>
      </c>
      <c r="D894" s="101">
        <v>3</v>
      </c>
      <c r="E894" s="101">
        <v>17</v>
      </c>
      <c r="F894" s="101">
        <v>0</v>
      </c>
      <c r="G894" s="101" t="str">
        <f t="shared" si="52"/>
        <v>SPEECH_DESC_1121432</v>
      </c>
      <c r="H894" s="101" t="str">
        <f t="shared" si="53"/>
        <v>SPEECH_AUDIO_1121432</v>
      </c>
      <c r="I894" s="118" t="str">
        <f t="shared" si="54"/>
        <v>전투</v>
      </c>
      <c r="J894" s="118" t="str">
        <f t="shared" si="55"/>
        <v>철수</v>
      </c>
    </row>
    <row r="895" spans="1:10" ht="13.8" customHeight="1">
      <c r="A895" s="101">
        <f>C895*ID규칙_대사_그룹_단위+COUNTIF($C$4:C895,C895)</f>
        <v>1121433</v>
      </c>
      <c r="B895" s="100" t="s">
        <v>318</v>
      </c>
      <c r="C895" s="102">
        <f>INDEX(STUDENT!$A:$A,MATCH(B895,STUDENT!$B:$B,0))</f>
        <v>11214</v>
      </c>
      <c r="D895" s="101">
        <v>4</v>
      </c>
      <c r="E895" s="101">
        <v>18</v>
      </c>
      <c r="F895" s="101">
        <v>1</v>
      </c>
      <c r="G895" s="101" t="str">
        <f t="shared" si="52"/>
        <v>SPEECH_DESC_1121433</v>
      </c>
      <c r="H895" s="101" t="str">
        <f t="shared" si="53"/>
        <v>SPEECH_AUDIO_1121433</v>
      </c>
      <c r="I895" s="118" t="str">
        <f t="shared" si="54"/>
        <v>결과</v>
      </c>
      <c r="J895" s="118" t="str">
        <f t="shared" si="55"/>
        <v>임무 완료 1</v>
      </c>
    </row>
    <row r="896" spans="1:10" ht="13.8" customHeight="1">
      <c r="A896" s="101">
        <f>C896*ID규칙_대사_그룹_단위+COUNTIF($C$4:C896,C896)</f>
        <v>1121434</v>
      </c>
      <c r="B896" s="100" t="s">
        <v>318</v>
      </c>
      <c r="C896" s="102">
        <f>INDEX(STUDENT!$A:$A,MATCH(B896,STUDENT!$B:$B,0))</f>
        <v>11214</v>
      </c>
      <c r="D896" s="101">
        <v>4</v>
      </c>
      <c r="E896" s="101">
        <v>18</v>
      </c>
      <c r="F896" s="101">
        <v>2</v>
      </c>
      <c r="G896" s="101" t="str">
        <f t="shared" si="52"/>
        <v>SPEECH_DESC_1121434</v>
      </c>
      <c r="H896" s="101" t="str">
        <f t="shared" si="53"/>
        <v>SPEECH_AUDIO_1121434</v>
      </c>
      <c r="I896" s="118" t="str">
        <f t="shared" si="54"/>
        <v>결과</v>
      </c>
      <c r="J896" s="118" t="str">
        <f t="shared" si="55"/>
        <v>임무 완료 2</v>
      </c>
    </row>
    <row r="897" spans="1:10" ht="13.8" customHeight="1">
      <c r="A897" s="101">
        <f>C897*ID규칙_대사_그룹_단위+COUNTIF($C$4:C897,C897)</f>
        <v>1121435</v>
      </c>
      <c r="B897" s="100" t="s">
        <v>318</v>
      </c>
      <c r="C897" s="102">
        <f>INDEX(STUDENT!$A:$A,MATCH(B897,STUDENT!$B:$B,0))</f>
        <v>11214</v>
      </c>
      <c r="D897" s="101">
        <v>4</v>
      </c>
      <c r="E897" s="101">
        <v>19</v>
      </c>
      <c r="F897" s="101">
        <v>1</v>
      </c>
      <c r="G897" s="101" t="str">
        <f t="shared" si="52"/>
        <v>SPEECH_DESC_1121435</v>
      </c>
      <c r="H897" s="101" t="str">
        <f t="shared" si="53"/>
        <v>SPEECH_AUDIO_1121435</v>
      </c>
      <c r="I897" s="118" t="str">
        <f t="shared" si="54"/>
        <v>결과</v>
      </c>
      <c r="J897" s="118" t="str">
        <f t="shared" si="55"/>
        <v>임무 실패 1</v>
      </c>
    </row>
    <row r="898" spans="1:10" ht="13.8" customHeight="1">
      <c r="A898" s="101">
        <f>C898*ID규칙_대사_그룹_단위+COUNTIF($C$4:C898,C898)</f>
        <v>1121436</v>
      </c>
      <c r="B898" s="100" t="s">
        <v>318</v>
      </c>
      <c r="C898" s="102">
        <f>INDEX(STUDENT!$A:$A,MATCH(B898,STUDENT!$B:$B,0))</f>
        <v>11214</v>
      </c>
      <c r="D898" s="101">
        <v>4</v>
      </c>
      <c r="E898" s="101">
        <v>19</v>
      </c>
      <c r="F898" s="101">
        <v>2</v>
      </c>
      <c r="G898" s="101" t="str">
        <f t="shared" si="52"/>
        <v>SPEECH_DESC_1121436</v>
      </c>
      <c r="H898" s="101" t="str">
        <f t="shared" si="53"/>
        <v>SPEECH_AUDIO_1121436</v>
      </c>
      <c r="I898" s="118" t="str">
        <f t="shared" si="54"/>
        <v>결과</v>
      </c>
      <c r="J898" s="118" t="str">
        <f t="shared" si="55"/>
        <v>임무 실패 2</v>
      </c>
    </row>
    <row r="899" spans="1:10" ht="13.8" customHeight="1">
      <c r="A899" s="101">
        <f>C899*ID규칙_대사_그룹_단위+COUNTIF($C$4:C899,C899)</f>
        <v>1121437</v>
      </c>
      <c r="B899" s="100" t="s">
        <v>318</v>
      </c>
      <c r="C899" s="102">
        <f>INDEX(STUDENT!$A:$A,MATCH(B899,STUDENT!$B:$B,0))</f>
        <v>11214</v>
      </c>
      <c r="D899" s="101">
        <v>5</v>
      </c>
      <c r="E899" s="101">
        <v>20</v>
      </c>
      <c r="F899" s="101">
        <v>1</v>
      </c>
      <c r="G899" s="101" t="str">
        <f t="shared" si="52"/>
        <v>SPEECH_DESC_1121437</v>
      </c>
      <c r="H899" s="101" t="str">
        <f t="shared" si="53"/>
        <v>SPEECH_AUDIO_1121437</v>
      </c>
      <c r="I899" s="118" t="str">
        <f t="shared" si="54"/>
        <v>기타</v>
      </c>
      <c r="J899" s="118" t="str">
        <f t="shared" si="55"/>
        <v>강화 1</v>
      </c>
    </row>
    <row r="900" spans="1:10" ht="13.8" customHeight="1">
      <c r="A900" s="101">
        <f>C900*ID규칙_대사_그룹_단위+COUNTIF($C$4:C900,C900)</f>
        <v>1121438</v>
      </c>
      <c r="B900" s="100" t="s">
        <v>318</v>
      </c>
      <c r="C900" s="102">
        <f>INDEX(STUDENT!$A:$A,MATCH(B900,STUDENT!$B:$B,0))</f>
        <v>11214</v>
      </c>
      <c r="D900" s="101">
        <v>5</v>
      </c>
      <c r="E900" s="101">
        <v>20</v>
      </c>
      <c r="F900" s="101">
        <v>2</v>
      </c>
      <c r="G900" s="101" t="str">
        <f t="shared" ref="G900:G963" si="56">"SPEECH_DESC_"&amp;A900</f>
        <v>SPEECH_DESC_1121438</v>
      </c>
      <c r="H900" s="101" t="str">
        <f t="shared" ref="H900:H963" si="57">"SPEECH_AUDIO_"&amp;A900</f>
        <v>SPEECH_AUDIO_1121438</v>
      </c>
      <c r="I900" s="118" t="str">
        <f t="shared" ref="I900:I963" si="58">VLOOKUP(D900,SPEECH_MAIN_TYPE,2,0)</f>
        <v>기타</v>
      </c>
      <c r="J900" s="118" t="str">
        <f t="shared" ref="J900:J963" si="59">VLOOKUP(E900,SPEECH_SUB_TYPE,2,0)&amp;IF(F900=0,""," "&amp;F900)</f>
        <v>강화 2</v>
      </c>
    </row>
    <row r="901" spans="1:10" ht="13.8" customHeight="1">
      <c r="A901" s="101">
        <f>C901*ID규칙_대사_그룹_단위+COUNTIF($C$4:C901,C901)</f>
        <v>1121439</v>
      </c>
      <c r="B901" s="100" t="s">
        <v>318</v>
      </c>
      <c r="C901" s="102">
        <f>INDEX(STUDENT!$A:$A,MATCH(B901,STUDENT!$B:$B,0))</f>
        <v>11214</v>
      </c>
      <c r="D901" s="101">
        <v>5</v>
      </c>
      <c r="E901" s="101">
        <v>20</v>
      </c>
      <c r="F901" s="101">
        <v>3</v>
      </c>
      <c r="G901" s="101" t="str">
        <f t="shared" si="56"/>
        <v>SPEECH_DESC_1121439</v>
      </c>
      <c r="H901" s="101" t="str">
        <f t="shared" si="57"/>
        <v>SPEECH_AUDIO_1121439</v>
      </c>
      <c r="I901" s="118" t="str">
        <f t="shared" si="58"/>
        <v>기타</v>
      </c>
      <c r="J901" s="118" t="str">
        <f t="shared" si="59"/>
        <v>강화 3</v>
      </c>
    </row>
    <row r="902" spans="1:10" ht="13.8" customHeight="1">
      <c r="A902" s="101">
        <f>C902*ID규칙_대사_그룹_단위+COUNTIF($C$4:C902,C902)</f>
        <v>1121440</v>
      </c>
      <c r="B902" s="100" t="s">
        <v>318</v>
      </c>
      <c r="C902" s="102">
        <f>INDEX(STUDENT!$A:$A,MATCH(B902,STUDENT!$B:$B,0))</f>
        <v>11214</v>
      </c>
      <c r="D902" s="101">
        <v>5</v>
      </c>
      <c r="E902" s="101">
        <v>21</v>
      </c>
      <c r="F902" s="101">
        <v>0</v>
      </c>
      <c r="G902" s="101" t="str">
        <f t="shared" si="56"/>
        <v>SPEECH_DESC_1121440</v>
      </c>
      <c r="H902" s="101" t="str">
        <f t="shared" si="57"/>
        <v>SPEECH_AUDIO_1121440</v>
      </c>
      <c r="I902" s="118" t="str">
        <f t="shared" si="58"/>
        <v>기타</v>
      </c>
      <c r="J902" s="118" t="str">
        <f t="shared" si="59"/>
        <v>고유무기 장착</v>
      </c>
    </row>
    <row r="903" spans="1:10" ht="13.8" customHeight="1">
      <c r="A903" s="101">
        <f>C903*ID규칙_대사_그룹_단위+COUNTIF($C$4:C903,C903)</f>
        <v>1121441</v>
      </c>
      <c r="B903" s="100" t="s">
        <v>318</v>
      </c>
      <c r="C903" s="102">
        <f>INDEX(STUDENT!$A:$A,MATCH(B903,STUDENT!$B:$B,0))</f>
        <v>11214</v>
      </c>
      <c r="D903" s="101">
        <v>5</v>
      </c>
      <c r="E903" s="101">
        <v>22</v>
      </c>
      <c r="F903" s="101">
        <v>1</v>
      </c>
      <c r="G903" s="101" t="str">
        <f t="shared" si="56"/>
        <v>SPEECH_DESC_1121441</v>
      </c>
      <c r="H903" s="101" t="str">
        <f t="shared" si="57"/>
        <v>SPEECH_AUDIO_1121441</v>
      </c>
      <c r="I903" s="118" t="str">
        <f t="shared" si="58"/>
        <v>기타</v>
      </c>
      <c r="J903" s="118" t="str">
        <f t="shared" si="59"/>
        <v>카페 1</v>
      </c>
    </row>
    <row r="904" spans="1:10" ht="13.8" customHeight="1">
      <c r="A904" s="101">
        <f>C904*ID규칙_대사_그룹_단위+COUNTIF($C$4:C904,C904)</f>
        <v>1121442</v>
      </c>
      <c r="B904" s="100" t="s">
        <v>318</v>
      </c>
      <c r="C904" s="102">
        <f>INDEX(STUDENT!$A:$A,MATCH(B904,STUDENT!$B:$B,0))</f>
        <v>11214</v>
      </c>
      <c r="D904" s="101">
        <v>5</v>
      </c>
      <c r="E904" s="101">
        <v>22</v>
      </c>
      <c r="F904" s="101">
        <v>2</v>
      </c>
      <c r="G904" s="101" t="str">
        <f t="shared" si="56"/>
        <v>SPEECH_DESC_1121442</v>
      </c>
      <c r="H904" s="101" t="str">
        <f t="shared" si="57"/>
        <v>SPEECH_AUDIO_1121442</v>
      </c>
      <c r="I904" s="118" t="str">
        <f t="shared" si="58"/>
        <v>기타</v>
      </c>
      <c r="J904" s="118" t="str">
        <f t="shared" si="59"/>
        <v>카페 2</v>
      </c>
    </row>
    <row r="905" spans="1:10" ht="13.8" customHeight="1">
      <c r="A905" s="101">
        <f>C905*ID규칙_대사_그룹_단위+COUNTIF($C$4:C905,C905)</f>
        <v>1121443</v>
      </c>
      <c r="B905" s="100" t="s">
        <v>318</v>
      </c>
      <c r="C905" s="102">
        <f>INDEX(STUDENT!$A:$A,MATCH(B905,STUDENT!$B:$B,0))</f>
        <v>11214</v>
      </c>
      <c r="D905" s="101">
        <v>5</v>
      </c>
      <c r="E905" s="101">
        <v>22</v>
      </c>
      <c r="F905" s="101">
        <v>3</v>
      </c>
      <c r="G905" s="101" t="str">
        <f t="shared" si="56"/>
        <v>SPEECH_DESC_1121443</v>
      </c>
      <c r="H905" s="101" t="str">
        <f t="shared" si="57"/>
        <v>SPEECH_AUDIO_1121443</v>
      </c>
      <c r="I905" s="118" t="str">
        <f t="shared" si="58"/>
        <v>기타</v>
      </c>
      <c r="J905" s="118" t="str">
        <f t="shared" si="59"/>
        <v>카페 3</v>
      </c>
    </row>
    <row r="906" spans="1:10" ht="13.8" customHeight="1">
      <c r="A906" s="101">
        <f>C906*ID규칙_대사_그룹_단위+COUNTIF($C$4:C906,C906)</f>
        <v>1121444</v>
      </c>
      <c r="B906" s="100" t="s">
        <v>318</v>
      </c>
      <c r="C906" s="102">
        <f>INDEX(STUDENT!$A:$A,MATCH(B906,STUDENT!$B:$B,0))</f>
        <v>11214</v>
      </c>
      <c r="D906" s="101">
        <v>5</v>
      </c>
      <c r="E906" s="101">
        <v>22</v>
      </c>
      <c r="F906" s="101">
        <v>4</v>
      </c>
      <c r="G906" s="101" t="str">
        <f t="shared" si="56"/>
        <v>SPEECH_DESC_1121444</v>
      </c>
      <c r="H906" s="101" t="str">
        <f t="shared" si="57"/>
        <v>SPEECH_AUDIO_1121444</v>
      </c>
      <c r="I906" s="118" t="str">
        <f t="shared" si="58"/>
        <v>기타</v>
      </c>
      <c r="J906" s="118" t="str">
        <f t="shared" si="59"/>
        <v>카페 4</v>
      </c>
    </row>
    <row r="907" spans="1:10" ht="13.8" customHeight="1">
      <c r="A907" s="101">
        <f>C907*ID규칙_대사_그룹_단위+COUNTIF($C$4:C907,C907)</f>
        <v>1121445</v>
      </c>
      <c r="B907" s="100" t="s">
        <v>318</v>
      </c>
      <c r="C907" s="102">
        <f>INDEX(STUDENT!$A:$A,MATCH(B907,STUDENT!$B:$B,0))</f>
        <v>11214</v>
      </c>
      <c r="D907" s="101">
        <v>6</v>
      </c>
      <c r="E907" s="101">
        <v>24</v>
      </c>
      <c r="F907" s="101">
        <v>1</v>
      </c>
      <c r="G907" s="101" t="str">
        <f t="shared" si="56"/>
        <v>SPEECH_DESC_1121445</v>
      </c>
      <c r="H907" s="101" t="str">
        <f t="shared" si="57"/>
        <v>SPEECH_AUDIO_1121445</v>
      </c>
      <c r="I907" s="118" t="str">
        <f t="shared" si="58"/>
        <v>메모리얼</v>
      </c>
      <c r="J907" s="118" t="str">
        <f t="shared" si="59"/>
        <v>메모리얼 로비 1</v>
      </c>
    </row>
    <row r="908" spans="1:10" ht="13.8" customHeight="1">
      <c r="A908" s="101">
        <f>C908*ID규칙_대사_그룹_단위+COUNTIF($C$4:C908,C908)</f>
        <v>1121446</v>
      </c>
      <c r="B908" s="100" t="s">
        <v>318</v>
      </c>
      <c r="C908" s="102">
        <f>INDEX(STUDENT!$A:$A,MATCH(B908,STUDENT!$B:$B,0))</f>
        <v>11214</v>
      </c>
      <c r="D908" s="101">
        <v>6</v>
      </c>
      <c r="E908" s="101">
        <v>24</v>
      </c>
      <c r="F908" s="101">
        <v>2</v>
      </c>
      <c r="G908" s="101" t="str">
        <f t="shared" si="56"/>
        <v>SPEECH_DESC_1121446</v>
      </c>
      <c r="H908" s="101" t="str">
        <f t="shared" si="57"/>
        <v>SPEECH_AUDIO_1121446</v>
      </c>
      <c r="I908" s="118" t="str">
        <f t="shared" si="58"/>
        <v>메모리얼</v>
      </c>
      <c r="J908" s="118" t="str">
        <f t="shared" si="59"/>
        <v>메모리얼 로비 2</v>
      </c>
    </row>
    <row r="909" spans="1:10" ht="13.8" customHeight="1">
      <c r="A909" s="101">
        <f>C909*ID규칙_대사_그룹_단위+COUNTIF($C$4:C909,C909)</f>
        <v>1121447</v>
      </c>
      <c r="B909" s="100" t="s">
        <v>318</v>
      </c>
      <c r="C909" s="102">
        <f>INDEX(STUDENT!$A:$A,MATCH(B909,STUDENT!$B:$B,0))</f>
        <v>11214</v>
      </c>
      <c r="D909" s="101">
        <v>6</v>
      </c>
      <c r="E909" s="101">
        <v>24</v>
      </c>
      <c r="F909" s="101">
        <v>3</v>
      </c>
      <c r="G909" s="101" t="str">
        <f t="shared" si="56"/>
        <v>SPEECH_DESC_1121447</v>
      </c>
      <c r="H909" s="101" t="str">
        <f t="shared" si="57"/>
        <v>SPEECH_AUDIO_1121447</v>
      </c>
      <c r="I909" s="118" t="str">
        <f t="shared" si="58"/>
        <v>메모리얼</v>
      </c>
      <c r="J909" s="118" t="str">
        <f t="shared" si="59"/>
        <v>메모리얼 로비 3</v>
      </c>
    </row>
    <row r="910" spans="1:10" ht="13.8" customHeight="1">
      <c r="A910" s="101">
        <f>C910*ID규칙_대사_그룹_단위+COUNTIF($C$4:C910,C910)</f>
        <v>1121448</v>
      </c>
      <c r="B910" s="100" t="s">
        <v>318</v>
      </c>
      <c r="C910" s="102">
        <f>INDEX(STUDENT!$A:$A,MATCH(B910,STUDENT!$B:$B,0))</f>
        <v>11214</v>
      </c>
      <c r="D910" s="101">
        <v>6</v>
      </c>
      <c r="E910" s="101">
        <v>24</v>
      </c>
      <c r="F910" s="101">
        <v>4</v>
      </c>
      <c r="G910" s="101" t="str">
        <f t="shared" si="56"/>
        <v>SPEECH_DESC_1121448</v>
      </c>
      <c r="H910" s="101" t="str">
        <f t="shared" si="57"/>
        <v>SPEECH_AUDIO_1121448</v>
      </c>
      <c r="I910" s="118" t="str">
        <f t="shared" si="58"/>
        <v>메모리얼</v>
      </c>
      <c r="J910" s="118" t="str">
        <f t="shared" si="59"/>
        <v>메모리얼 로비 4</v>
      </c>
    </row>
    <row r="911" spans="1:10" ht="13.8" customHeight="1">
      <c r="A911" s="101">
        <f>C911*ID규칙_대사_그룹_단위+COUNTIF($C$4:C911,C911)</f>
        <v>1121449</v>
      </c>
      <c r="B911" s="100" t="s">
        <v>318</v>
      </c>
      <c r="C911" s="102">
        <f>INDEX(STUDENT!$A:$A,MATCH(B911,STUDENT!$B:$B,0))</f>
        <v>11214</v>
      </c>
      <c r="D911" s="101">
        <v>6</v>
      </c>
      <c r="E911" s="101">
        <v>24</v>
      </c>
      <c r="F911" s="101">
        <v>5</v>
      </c>
      <c r="G911" s="101" t="str">
        <f t="shared" si="56"/>
        <v>SPEECH_DESC_1121449</v>
      </c>
      <c r="H911" s="101" t="str">
        <f t="shared" si="57"/>
        <v>SPEECH_AUDIO_1121449</v>
      </c>
      <c r="I911" s="118" t="str">
        <f t="shared" si="58"/>
        <v>메모리얼</v>
      </c>
      <c r="J911" s="118" t="str">
        <f t="shared" si="59"/>
        <v>메모리얼 로비 5</v>
      </c>
    </row>
    <row r="912" spans="1:10" ht="13.8" customHeight="1">
      <c r="A912" s="101">
        <f>C912*ID규칙_대사_그룹_단위+COUNTIF($C$4:C912,C912)</f>
        <v>1121450</v>
      </c>
      <c r="B912" s="100" t="s">
        <v>318</v>
      </c>
      <c r="C912" s="102">
        <f>INDEX(STUDENT!$A:$A,MATCH(B912,STUDENT!$B:$B,0))</f>
        <v>11214</v>
      </c>
      <c r="D912" s="101">
        <v>7</v>
      </c>
      <c r="E912" s="101">
        <v>25</v>
      </c>
      <c r="F912" s="101">
        <v>0</v>
      </c>
      <c r="G912" s="101" t="str">
        <f t="shared" si="56"/>
        <v>SPEECH_DESC_1121450</v>
      </c>
      <c r="H912" s="101" t="str">
        <f t="shared" si="57"/>
        <v>SPEECH_AUDIO_1121450</v>
      </c>
      <c r="I912" s="118" t="str">
        <f t="shared" si="58"/>
        <v>기념일</v>
      </c>
      <c r="J912" s="118" t="str">
        <f t="shared" si="59"/>
        <v>생일</v>
      </c>
    </row>
    <row r="913" spans="1:10" ht="13.8" customHeight="1">
      <c r="A913" s="101">
        <f>C913*ID규칙_대사_그룹_단위+COUNTIF($C$4:C913,C913)</f>
        <v>1121451</v>
      </c>
      <c r="B913" s="100" t="s">
        <v>318</v>
      </c>
      <c r="C913" s="102">
        <f>INDEX(STUDENT!$A:$A,MATCH(B913,STUDENT!$B:$B,0))</f>
        <v>11214</v>
      </c>
      <c r="D913" s="101">
        <v>7</v>
      </c>
      <c r="E913" s="101">
        <v>26</v>
      </c>
      <c r="F913" s="101">
        <v>0</v>
      </c>
      <c r="G913" s="101" t="str">
        <f t="shared" si="56"/>
        <v>SPEECH_DESC_1121451</v>
      </c>
      <c r="H913" s="101" t="str">
        <f t="shared" si="57"/>
        <v>SPEECH_AUDIO_1121451</v>
      </c>
      <c r="I913" s="118" t="str">
        <f t="shared" si="58"/>
        <v>기념일</v>
      </c>
      <c r="J913" s="118" t="str">
        <f t="shared" si="59"/>
        <v>선생의 생일</v>
      </c>
    </row>
    <row r="914" spans="1:10" ht="13.8" customHeight="1">
      <c r="A914" s="101">
        <f>C914*ID규칙_대사_그룹_단위+COUNTIF($C$4:C914,C914)</f>
        <v>1121452</v>
      </c>
      <c r="B914" s="100" t="s">
        <v>318</v>
      </c>
      <c r="C914" s="102">
        <f>INDEX(STUDENT!$A:$A,MATCH(B914,STUDENT!$B:$B,0))</f>
        <v>11214</v>
      </c>
      <c r="D914" s="101">
        <v>7</v>
      </c>
      <c r="E914" s="101">
        <v>27</v>
      </c>
      <c r="F914" s="101">
        <v>0</v>
      </c>
      <c r="G914" s="101" t="str">
        <f t="shared" si="56"/>
        <v>SPEECH_DESC_1121452</v>
      </c>
      <c r="H914" s="101" t="str">
        <f t="shared" si="57"/>
        <v>SPEECH_AUDIO_1121452</v>
      </c>
      <c r="I914" s="118" t="str">
        <f t="shared" si="58"/>
        <v>기념일</v>
      </c>
      <c r="J914" s="118" t="str">
        <f t="shared" si="59"/>
        <v>할로윈</v>
      </c>
    </row>
    <row r="915" spans="1:10" ht="13.8" customHeight="1">
      <c r="A915" s="101">
        <f>C915*ID규칙_대사_그룹_단위+COUNTIF($C$4:C915,C915)</f>
        <v>1121453</v>
      </c>
      <c r="B915" s="100" t="s">
        <v>318</v>
      </c>
      <c r="C915" s="102">
        <f>INDEX(STUDENT!$A:$A,MATCH(B915,STUDENT!$B:$B,0))</f>
        <v>11214</v>
      </c>
      <c r="D915" s="101">
        <v>7</v>
      </c>
      <c r="E915" s="101">
        <v>28</v>
      </c>
      <c r="F915" s="101">
        <v>0</v>
      </c>
      <c r="G915" s="101" t="str">
        <f t="shared" si="56"/>
        <v>SPEECH_DESC_1121453</v>
      </c>
      <c r="H915" s="101" t="str">
        <f t="shared" si="57"/>
        <v>SPEECH_AUDIO_1121453</v>
      </c>
      <c r="I915" s="118" t="str">
        <f t="shared" si="58"/>
        <v>기념일</v>
      </c>
      <c r="J915" s="118" t="str">
        <f t="shared" si="59"/>
        <v>크리스마스</v>
      </c>
    </row>
    <row r="916" spans="1:10" ht="13.8" customHeight="1">
      <c r="A916" s="101">
        <f>C916*ID규칙_대사_그룹_단위+COUNTIF($C$4:C916,C916)</f>
        <v>1121454</v>
      </c>
      <c r="B916" s="100" t="s">
        <v>318</v>
      </c>
      <c r="C916" s="102">
        <f>INDEX(STUDENT!$A:$A,MATCH(B916,STUDENT!$B:$B,0))</f>
        <v>11214</v>
      </c>
      <c r="D916" s="101">
        <v>7</v>
      </c>
      <c r="E916" s="101">
        <v>29</v>
      </c>
      <c r="F916" s="101">
        <v>0</v>
      </c>
      <c r="G916" s="101" t="str">
        <f t="shared" si="56"/>
        <v>SPEECH_DESC_1121454</v>
      </c>
      <c r="H916" s="101" t="str">
        <f t="shared" si="57"/>
        <v>SPEECH_AUDIO_1121454</v>
      </c>
      <c r="I916" s="118" t="str">
        <f t="shared" si="58"/>
        <v>기념일</v>
      </c>
      <c r="J916" s="118" t="str">
        <f t="shared" si="59"/>
        <v>신년</v>
      </c>
    </row>
    <row r="917" spans="1:10" ht="13.8" customHeight="1">
      <c r="A917" s="101">
        <f>C917*ID규칙_대사_그룹_단위+COUNTIF($C$4:C917,C917)</f>
        <v>2320401</v>
      </c>
      <c r="B917" s="100" t="s">
        <v>320</v>
      </c>
      <c r="C917" s="102">
        <f>INDEX(STUDENT!$A:$A,MATCH(B917,STUDENT!$B:$B,0))</f>
        <v>23204</v>
      </c>
      <c r="D917" s="101">
        <v>1</v>
      </c>
      <c r="E917" s="101">
        <v>1</v>
      </c>
      <c r="F917" s="101">
        <v>0</v>
      </c>
      <c r="G917" s="101" t="str">
        <f t="shared" si="56"/>
        <v>SPEECH_DESC_2320401</v>
      </c>
      <c r="H917" s="101" t="str">
        <f t="shared" si="57"/>
        <v>SPEECH_AUDIO_2320401</v>
      </c>
      <c r="I917" s="118" t="str">
        <f t="shared" si="58"/>
        <v>일상</v>
      </c>
      <c r="J917" s="118" t="str">
        <f t="shared" si="59"/>
        <v>입수</v>
      </c>
    </row>
    <row r="918" spans="1:10" ht="13.8" customHeight="1">
      <c r="A918" s="101">
        <f>C918*ID규칙_대사_그룹_단위+COUNTIF($C$4:C918,C918)</f>
        <v>2320402</v>
      </c>
      <c r="B918" s="100" t="s">
        <v>320</v>
      </c>
      <c r="C918" s="102">
        <f>INDEX(STUDENT!$A:$A,MATCH(B918,STUDENT!$B:$B,0))</f>
        <v>23204</v>
      </c>
      <c r="D918" s="101">
        <v>1</v>
      </c>
      <c r="E918" s="101">
        <v>2</v>
      </c>
      <c r="F918" s="101">
        <v>1</v>
      </c>
      <c r="G918" s="101" t="str">
        <f t="shared" si="56"/>
        <v>SPEECH_DESC_2320402</v>
      </c>
      <c r="H918" s="101" t="str">
        <f t="shared" si="57"/>
        <v>SPEECH_AUDIO_2320402</v>
      </c>
      <c r="I918" s="118" t="str">
        <f t="shared" si="58"/>
        <v>일상</v>
      </c>
      <c r="J918" s="118" t="str">
        <f t="shared" si="59"/>
        <v>로비 방문 1</v>
      </c>
    </row>
    <row r="919" spans="1:10" ht="13.8" customHeight="1">
      <c r="A919" s="101">
        <f>C919*ID규칙_대사_그룹_단위+COUNTIF($C$4:C919,C919)</f>
        <v>2320403</v>
      </c>
      <c r="B919" s="100" t="s">
        <v>320</v>
      </c>
      <c r="C919" s="102">
        <f>INDEX(STUDENT!$A:$A,MATCH(B919,STUDENT!$B:$B,0))</f>
        <v>23204</v>
      </c>
      <c r="D919" s="101">
        <v>1</v>
      </c>
      <c r="E919" s="101">
        <v>2</v>
      </c>
      <c r="F919" s="101">
        <v>2</v>
      </c>
      <c r="G919" s="101" t="str">
        <f t="shared" si="56"/>
        <v>SPEECH_DESC_2320403</v>
      </c>
      <c r="H919" s="101" t="str">
        <f t="shared" si="57"/>
        <v>SPEECH_AUDIO_2320403</v>
      </c>
      <c r="I919" s="118" t="str">
        <f t="shared" si="58"/>
        <v>일상</v>
      </c>
      <c r="J919" s="118" t="str">
        <f t="shared" si="59"/>
        <v>로비 방문 2</v>
      </c>
    </row>
    <row r="920" spans="1:10" ht="13.8" customHeight="1">
      <c r="A920" s="101">
        <f>C920*ID규칙_대사_그룹_단위+COUNTIF($C$4:C920,C920)</f>
        <v>2320404</v>
      </c>
      <c r="B920" s="100" t="s">
        <v>320</v>
      </c>
      <c r="C920" s="102">
        <f>INDEX(STUDENT!$A:$A,MATCH(B920,STUDENT!$B:$B,0))</f>
        <v>23204</v>
      </c>
      <c r="D920" s="101">
        <v>1</v>
      </c>
      <c r="E920" s="101">
        <v>3</v>
      </c>
      <c r="F920" s="101">
        <v>1</v>
      </c>
      <c r="G920" s="101" t="str">
        <f t="shared" si="56"/>
        <v>SPEECH_DESC_2320404</v>
      </c>
      <c r="H920" s="101" t="str">
        <f t="shared" si="57"/>
        <v>SPEECH_AUDIO_2320404</v>
      </c>
      <c r="I920" s="118" t="str">
        <f t="shared" si="58"/>
        <v>일상</v>
      </c>
      <c r="J920" s="118" t="str">
        <f t="shared" si="59"/>
        <v>잡담 1</v>
      </c>
    </row>
    <row r="921" spans="1:10" ht="13.8" customHeight="1">
      <c r="A921" s="101">
        <f>C921*ID규칙_대사_그룹_단위+COUNTIF($C$4:C921,C921)</f>
        <v>2320405</v>
      </c>
      <c r="B921" s="100" t="s">
        <v>320</v>
      </c>
      <c r="C921" s="102">
        <f>INDEX(STUDENT!$A:$A,MATCH(B921,STUDENT!$B:$B,0))</f>
        <v>23204</v>
      </c>
      <c r="D921" s="101">
        <v>1</v>
      </c>
      <c r="E921" s="101">
        <v>3</v>
      </c>
      <c r="F921" s="101">
        <v>2</v>
      </c>
      <c r="G921" s="101" t="str">
        <f t="shared" si="56"/>
        <v>SPEECH_DESC_2320405</v>
      </c>
      <c r="H921" s="101" t="str">
        <f t="shared" si="57"/>
        <v>SPEECH_AUDIO_2320405</v>
      </c>
      <c r="I921" s="118" t="str">
        <f t="shared" si="58"/>
        <v>일상</v>
      </c>
      <c r="J921" s="118" t="str">
        <f t="shared" si="59"/>
        <v>잡담 2</v>
      </c>
    </row>
    <row r="922" spans="1:10" ht="13.8" customHeight="1">
      <c r="A922" s="101">
        <f>C922*ID규칙_대사_그룹_단위+COUNTIF($C$4:C922,C922)</f>
        <v>2320406</v>
      </c>
      <c r="B922" s="100" t="s">
        <v>320</v>
      </c>
      <c r="C922" s="102">
        <f>INDEX(STUDENT!$A:$A,MATCH(B922,STUDENT!$B:$B,0))</f>
        <v>23204</v>
      </c>
      <c r="D922" s="101">
        <v>1</v>
      </c>
      <c r="E922" s="101">
        <v>3</v>
      </c>
      <c r="F922" s="101">
        <v>3</v>
      </c>
      <c r="G922" s="101" t="str">
        <f t="shared" si="56"/>
        <v>SPEECH_DESC_2320406</v>
      </c>
      <c r="H922" s="101" t="str">
        <f t="shared" si="57"/>
        <v>SPEECH_AUDIO_2320406</v>
      </c>
      <c r="I922" s="118" t="str">
        <f t="shared" si="58"/>
        <v>일상</v>
      </c>
      <c r="J922" s="118" t="str">
        <f t="shared" si="59"/>
        <v>잡담 3</v>
      </c>
    </row>
    <row r="923" spans="1:10" ht="13.8" customHeight="1">
      <c r="A923" s="101">
        <f>C923*ID규칙_대사_그룹_단위+COUNTIF($C$4:C923,C923)</f>
        <v>2320407</v>
      </c>
      <c r="B923" s="100" t="s">
        <v>320</v>
      </c>
      <c r="C923" s="102">
        <f>INDEX(STUDENT!$A:$A,MATCH(B923,STUDENT!$B:$B,0))</f>
        <v>23204</v>
      </c>
      <c r="D923" s="101">
        <v>1</v>
      </c>
      <c r="E923" s="101">
        <v>3</v>
      </c>
      <c r="F923" s="101">
        <v>4</v>
      </c>
      <c r="G923" s="101" t="str">
        <f t="shared" si="56"/>
        <v>SPEECH_DESC_2320407</v>
      </c>
      <c r="H923" s="101" t="str">
        <f t="shared" si="57"/>
        <v>SPEECH_AUDIO_2320407</v>
      </c>
      <c r="I923" s="118" t="str">
        <f t="shared" si="58"/>
        <v>일상</v>
      </c>
      <c r="J923" s="118" t="str">
        <f t="shared" si="59"/>
        <v>잡담 4</v>
      </c>
    </row>
    <row r="924" spans="1:10" ht="13.8" customHeight="1">
      <c r="A924" s="101">
        <f>C924*ID규칙_대사_그룹_단위+COUNTIF($C$4:C924,C924)</f>
        <v>2320408</v>
      </c>
      <c r="B924" s="100" t="s">
        <v>320</v>
      </c>
      <c r="C924" s="102">
        <f>INDEX(STUDENT!$A:$A,MATCH(B924,STUDENT!$B:$B,0))</f>
        <v>23204</v>
      </c>
      <c r="D924" s="101">
        <v>3</v>
      </c>
      <c r="E924" s="101">
        <v>13</v>
      </c>
      <c r="F924" s="101">
        <v>0</v>
      </c>
      <c r="G924" s="101" t="str">
        <f t="shared" si="56"/>
        <v>SPEECH_DESC_2320408</v>
      </c>
      <c r="H924" s="101" t="str">
        <f t="shared" si="57"/>
        <v>SPEECH_AUDIO_2320408</v>
      </c>
      <c r="I924" s="118" t="str">
        <f t="shared" si="58"/>
        <v>전투</v>
      </c>
      <c r="J924" s="118" t="str">
        <f t="shared" si="59"/>
        <v>기본 스킬</v>
      </c>
    </row>
    <row r="925" spans="1:10" ht="13.8" customHeight="1">
      <c r="A925" s="101">
        <f>C925*ID규칙_대사_그룹_단위+COUNTIF($C$4:C925,C925)</f>
        <v>2320409</v>
      </c>
      <c r="B925" s="100" t="s">
        <v>320</v>
      </c>
      <c r="C925" s="102">
        <f>INDEX(STUDENT!$A:$A,MATCH(B925,STUDENT!$B:$B,0))</f>
        <v>23204</v>
      </c>
      <c r="D925" s="101">
        <v>3</v>
      </c>
      <c r="E925" s="101">
        <v>14</v>
      </c>
      <c r="F925" s="101">
        <v>1</v>
      </c>
      <c r="G925" s="101" t="str">
        <f t="shared" si="56"/>
        <v>SPEECH_DESC_2320409</v>
      </c>
      <c r="H925" s="101" t="str">
        <f t="shared" si="57"/>
        <v>SPEECH_AUDIO_2320409</v>
      </c>
      <c r="I925" s="118" t="str">
        <f t="shared" si="58"/>
        <v>전투</v>
      </c>
      <c r="J925" s="118" t="str">
        <f t="shared" si="59"/>
        <v>EX 스킬 컷인 1</v>
      </c>
    </row>
    <row r="926" spans="1:10" ht="13.8" customHeight="1">
      <c r="A926" s="101">
        <f>C926*ID규칙_대사_그룹_단위+COUNTIF($C$4:C926,C926)</f>
        <v>2320410</v>
      </c>
      <c r="B926" s="100" t="s">
        <v>320</v>
      </c>
      <c r="C926" s="102">
        <f>INDEX(STUDENT!$A:$A,MATCH(B926,STUDENT!$B:$B,0))</f>
        <v>23204</v>
      </c>
      <c r="D926" s="101">
        <v>3</v>
      </c>
      <c r="E926" s="101">
        <v>14</v>
      </c>
      <c r="F926" s="101">
        <v>2</v>
      </c>
      <c r="G926" s="101" t="str">
        <f t="shared" si="56"/>
        <v>SPEECH_DESC_2320410</v>
      </c>
      <c r="H926" s="101" t="str">
        <f t="shared" si="57"/>
        <v>SPEECH_AUDIO_2320410</v>
      </c>
      <c r="I926" s="118" t="str">
        <f t="shared" si="58"/>
        <v>전투</v>
      </c>
      <c r="J926" s="118" t="str">
        <f t="shared" si="59"/>
        <v>EX 스킬 컷인 2</v>
      </c>
    </row>
    <row r="927" spans="1:10" ht="13.8" customHeight="1">
      <c r="A927" s="101">
        <f>C927*ID규칙_대사_그룹_단위+COUNTIF($C$4:C927,C927)</f>
        <v>2320411</v>
      </c>
      <c r="B927" s="100" t="s">
        <v>320</v>
      </c>
      <c r="C927" s="102">
        <f>INDEX(STUDENT!$A:$A,MATCH(B927,STUDENT!$B:$B,0))</f>
        <v>23204</v>
      </c>
      <c r="D927" s="101">
        <v>3</v>
      </c>
      <c r="E927" s="101">
        <v>14</v>
      </c>
      <c r="F927" s="101">
        <v>3</v>
      </c>
      <c r="G927" s="101" t="str">
        <f t="shared" si="56"/>
        <v>SPEECH_DESC_2320411</v>
      </c>
      <c r="H927" s="101" t="str">
        <f t="shared" si="57"/>
        <v>SPEECH_AUDIO_2320411</v>
      </c>
      <c r="I927" s="118" t="str">
        <f t="shared" si="58"/>
        <v>전투</v>
      </c>
      <c r="J927" s="118" t="str">
        <f t="shared" si="59"/>
        <v>EX 스킬 컷인 3</v>
      </c>
    </row>
    <row r="928" spans="1:10" ht="13.8" customHeight="1">
      <c r="A928" s="101">
        <f>C928*ID규칙_대사_그룹_단위+COUNTIF($C$4:C928,C928)</f>
        <v>2320412</v>
      </c>
      <c r="B928" s="100" t="s">
        <v>320</v>
      </c>
      <c r="C928" s="102">
        <f>INDEX(STUDENT!$A:$A,MATCH(B928,STUDENT!$B:$B,0))</f>
        <v>23204</v>
      </c>
      <c r="D928" s="101">
        <v>3</v>
      </c>
      <c r="E928" s="101">
        <v>15</v>
      </c>
      <c r="F928" s="101">
        <v>1</v>
      </c>
      <c r="G928" s="101" t="str">
        <f t="shared" si="56"/>
        <v>SPEECH_DESC_2320412</v>
      </c>
      <c r="H928" s="101" t="str">
        <f t="shared" si="57"/>
        <v>SPEECH_AUDIO_2320412</v>
      </c>
      <c r="I928" s="118" t="str">
        <f t="shared" si="58"/>
        <v>전투</v>
      </c>
      <c r="J928" s="118" t="str">
        <f t="shared" si="59"/>
        <v>EX 스킬 1</v>
      </c>
    </row>
    <row r="929" spans="1:10" ht="13.8" customHeight="1">
      <c r="A929" s="101">
        <f>C929*ID규칙_대사_그룹_단위+COUNTIF($C$4:C929,C929)</f>
        <v>2320413</v>
      </c>
      <c r="B929" s="100" t="s">
        <v>320</v>
      </c>
      <c r="C929" s="102">
        <f>INDEX(STUDENT!$A:$A,MATCH(B929,STUDENT!$B:$B,0))</f>
        <v>23204</v>
      </c>
      <c r="D929" s="101">
        <v>3</v>
      </c>
      <c r="E929" s="101">
        <v>15</v>
      </c>
      <c r="F929" s="101">
        <v>2</v>
      </c>
      <c r="G929" s="101" t="str">
        <f t="shared" si="56"/>
        <v>SPEECH_DESC_2320413</v>
      </c>
      <c r="H929" s="101" t="str">
        <f t="shared" si="57"/>
        <v>SPEECH_AUDIO_2320413</v>
      </c>
      <c r="I929" s="118" t="str">
        <f t="shared" si="58"/>
        <v>전투</v>
      </c>
      <c r="J929" s="118" t="str">
        <f t="shared" si="59"/>
        <v>EX 스킬 2</v>
      </c>
    </row>
    <row r="930" spans="1:10" ht="13.8" customHeight="1">
      <c r="A930" s="101">
        <f>C930*ID규칙_대사_그룹_단위+COUNTIF($C$4:C930,C930)</f>
        <v>2320414</v>
      </c>
      <c r="B930" s="100" t="s">
        <v>320</v>
      </c>
      <c r="C930" s="102">
        <f>INDEX(STUDENT!$A:$A,MATCH(B930,STUDENT!$B:$B,0))</f>
        <v>23204</v>
      </c>
      <c r="D930" s="101">
        <v>3</v>
      </c>
      <c r="E930" s="101">
        <v>15</v>
      </c>
      <c r="F930" s="101">
        <v>3</v>
      </c>
      <c r="G930" s="101" t="str">
        <f t="shared" si="56"/>
        <v>SPEECH_DESC_2320414</v>
      </c>
      <c r="H930" s="101" t="str">
        <f t="shared" si="57"/>
        <v>SPEECH_AUDIO_2320414</v>
      </c>
      <c r="I930" s="118" t="str">
        <f t="shared" si="58"/>
        <v>전투</v>
      </c>
      <c r="J930" s="118" t="str">
        <f t="shared" si="59"/>
        <v>EX 스킬 3</v>
      </c>
    </row>
    <row r="931" spans="1:10" ht="13.8" customHeight="1">
      <c r="A931" s="101">
        <f>C931*ID규칙_대사_그룹_단위+COUNTIF($C$4:C931,C931)</f>
        <v>2320415</v>
      </c>
      <c r="B931" s="100" t="s">
        <v>320</v>
      </c>
      <c r="C931" s="102">
        <f>INDEX(STUDENT!$A:$A,MATCH(B931,STUDENT!$B:$B,0))</f>
        <v>23204</v>
      </c>
      <c r="D931" s="101">
        <v>5</v>
      </c>
      <c r="E931" s="101">
        <v>20</v>
      </c>
      <c r="F931" s="101">
        <v>1</v>
      </c>
      <c r="G931" s="101" t="str">
        <f t="shared" si="56"/>
        <v>SPEECH_DESC_2320415</v>
      </c>
      <c r="H931" s="101" t="str">
        <f t="shared" si="57"/>
        <v>SPEECH_AUDIO_2320415</v>
      </c>
      <c r="I931" s="118" t="str">
        <f t="shared" si="58"/>
        <v>기타</v>
      </c>
      <c r="J931" s="118" t="str">
        <f t="shared" si="59"/>
        <v>강화 1</v>
      </c>
    </row>
    <row r="932" spans="1:10" ht="13.8" customHeight="1">
      <c r="A932" s="101">
        <f>C932*ID규칙_대사_그룹_단위+COUNTIF($C$4:C932,C932)</f>
        <v>2320416</v>
      </c>
      <c r="B932" s="100" t="s">
        <v>320</v>
      </c>
      <c r="C932" s="102">
        <f>INDEX(STUDENT!$A:$A,MATCH(B932,STUDENT!$B:$B,0))</f>
        <v>23204</v>
      </c>
      <c r="D932" s="101">
        <v>5</v>
      </c>
      <c r="E932" s="101">
        <v>20</v>
      </c>
      <c r="F932" s="101">
        <v>2</v>
      </c>
      <c r="G932" s="101" t="str">
        <f t="shared" si="56"/>
        <v>SPEECH_DESC_2320416</v>
      </c>
      <c r="H932" s="101" t="str">
        <f t="shared" si="57"/>
        <v>SPEECH_AUDIO_2320416</v>
      </c>
      <c r="I932" s="118" t="str">
        <f t="shared" si="58"/>
        <v>기타</v>
      </c>
      <c r="J932" s="118" t="str">
        <f t="shared" si="59"/>
        <v>강화 2</v>
      </c>
    </row>
    <row r="933" spans="1:10" ht="13.8" customHeight="1">
      <c r="A933" s="101">
        <f>C933*ID규칙_대사_그룹_단위+COUNTIF($C$4:C933,C933)</f>
        <v>2320417</v>
      </c>
      <c r="B933" s="100" t="s">
        <v>320</v>
      </c>
      <c r="C933" s="102">
        <f>INDEX(STUDENT!$A:$A,MATCH(B933,STUDENT!$B:$B,0))</f>
        <v>23204</v>
      </c>
      <c r="D933" s="101">
        <v>5</v>
      </c>
      <c r="E933" s="101">
        <v>20</v>
      </c>
      <c r="F933" s="101">
        <v>3</v>
      </c>
      <c r="G933" s="101" t="str">
        <f t="shared" si="56"/>
        <v>SPEECH_DESC_2320417</v>
      </c>
      <c r="H933" s="101" t="str">
        <f t="shared" si="57"/>
        <v>SPEECH_AUDIO_2320417</v>
      </c>
      <c r="I933" s="118" t="str">
        <f t="shared" si="58"/>
        <v>기타</v>
      </c>
      <c r="J933" s="118" t="str">
        <f t="shared" si="59"/>
        <v>강화 3</v>
      </c>
    </row>
    <row r="934" spans="1:10" ht="13.8" customHeight="1">
      <c r="A934" s="101">
        <f>C934*ID규칙_대사_그룹_단위+COUNTIF($C$4:C934,C934)</f>
        <v>2320418</v>
      </c>
      <c r="B934" s="100" t="s">
        <v>320</v>
      </c>
      <c r="C934" s="102">
        <f>INDEX(STUDENT!$A:$A,MATCH(B934,STUDENT!$B:$B,0))</f>
        <v>23204</v>
      </c>
      <c r="D934" s="101">
        <v>5</v>
      </c>
      <c r="E934" s="101">
        <v>20</v>
      </c>
      <c r="F934" s="101">
        <v>4</v>
      </c>
      <c r="G934" s="101" t="str">
        <f t="shared" si="56"/>
        <v>SPEECH_DESC_2320418</v>
      </c>
      <c r="H934" s="101" t="str">
        <f t="shared" si="57"/>
        <v>SPEECH_AUDIO_2320418</v>
      </c>
      <c r="I934" s="118" t="str">
        <f t="shared" si="58"/>
        <v>기타</v>
      </c>
      <c r="J934" s="118" t="str">
        <f t="shared" si="59"/>
        <v>강화 4</v>
      </c>
    </row>
    <row r="935" spans="1:10" ht="13.8" customHeight="1">
      <c r="A935" s="101">
        <f>C935*ID규칙_대사_그룹_단위+COUNTIF($C$4:C935,C935)</f>
        <v>2320419</v>
      </c>
      <c r="B935" s="100" t="s">
        <v>320</v>
      </c>
      <c r="C935" s="102">
        <f>INDEX(STUDENT!$A:$A,MATCH(B935,STUDENT!$B:$B,0))</f>
        <v>23204</v>
      </c>
      <c r="D935" s="101">
        <v>5</v>
      </c>
      <c r="E935" s="101">
        <v>21</v>
      </c>
      <c r="F935" s="101">
        <v>0</v>
      </c>
      <c r="G935" s="101" t="str">
        <f t="shared" si="56"/>
        <v>SPEECH_DESC_2320419</v>
      </c>
      <c r="H935" s="101" t="str">
        <f t="shared" si="57"/>
        <v>SPEECH_AUDIO_2320419</v>
      </c>
      <c r="I935" s="118" t="str">
        <f t="shared" si="58"/>
        <v>기타</v>
      </c>
      <c r="J935" s="118" t="str">
        <f t="shared" si="59"/>
        <v>고유무기 장착</v>
      </c>
    </row>
    <row r="936" spans="1:10" ht="13.8" customHeight="1">
      <c r="A936" s="101">
        <f>C936*ID규칙_대사_그룹_단위+COUNTIF($C$4:C936,C936)</f>
        <v>2320420</v>
      </c>
      <c r="B936" s="100" t="s">
        <v>320</v>
      </c>
      <c r="C936" s="102">
        <f>INDEX(STUDENT!$A:$A,MATCH(B936,STUDENT!$B:$B,0))</f>
        <v>23204</v>
      </c>
      <c r="D936" s="101">
        <v>5</v>
      </c>
      <c r="E936" s="101">
        <v>22</v>
      </c>
      <c r="F936" s="101">
        <v>1</v>
      </c>
      <c r="G936" s="101" t="str">
        <f t="shared" si="56"/>
        <v>SPEECH_DESC_2320420</v>
      </c>
      <c r="H936" s="101" t="str">
        <f t="shared" si="57"/>
        <v>SPEECH_AUDIO_2320420</v>
      </c>
      <c r="I936" s="118" t="str">
        <f t="shared" si="58"/>
        <v>기타</v>
      </c>
      <c r="J936" s="118" t="str">
        <f t="shared" si="59"/>
        <v>카페 1</v>
      </c>
    </row>
    <row r="937" spans="1:10" ht="13.8" customHeight="1">
      <c r="A937" s="101">
        <f>C937*ID규칙_대사_그룹_단위+COUNTIF($C$4:C937,C937)</f>
        <v>2320421</v>
      </c>
      <c r="B937" s="100" t="s">
        <v>320</v>
      </c>
      <c r="C937" s="102">
        <f>INDEX(STUDENT!$A:$A,MATCH(B937,STUDENT!$B:$B,0))</f>
        <v>23204</v>
      </c>
      <c r="D937" s="101">
        <v>5</v>
      </c>
      <c r="E937" s="101">
        <v>22</v>
      </c>
      <c r="F937" s="101">
        <v>2</v>
      </c>
      <c r="G937" s="101" t="str">
        <f t="shared" si="56"/>
        <v>SPEECH_DESC_2320421</v>
      </c>
      <c r="H937" s="101" t="str">
        <f t="shared" si="57"/>
        <v>SPEECH_AUDIO_2320421</v>
      </c>
      <c r="I937" s="118" t="str">
        <f t="shared" si="58"/>
        <v>기타</v>
      </c>
      <c r="J937" s="118" t="str">
        <f t="shared" si="59"/>
        <v>카페 2</v>
      </c>
    </row>
    <row r="938" spans="1:10" ht="13.8" customHeight="1">
      <c r="A938" s="101">
        <f>C938*ID규칙_대사_그룹_단위+COUNTIF($C$4:C938,C938)</f>
        <v>2320422</v>
      </c>
      <c r="B938" s="100" t="s">
        <v>320</v>
      </c>
      <c r="C938" s="102">
        <f>INDEX(STUDENT!$A:$A,MATCH(B938,STUDENT!$B:$B,0))</f>
        <v>23204</v>
      </c>
      <c r="D938" s="101">
        <v>5</v>
      </c>
      <c r="E938" s="101">
        <v>22</v>
      </c>
      <c r="F938" s="101">
        <v>3</v>
      </c>
      <c r="G938" s="101" t="str">
        <f t="shared" si="56"/>
        <v>SPEECH_DESC_2320422</v>
      </c>
      <c r="H938" s="101" t="str">
        <f t="shared" si="57"/>
        <v>SPEECH_AUDIO_2320422</v>
      </c>
      <c r="I938" s="118" t="str">
        <f t="shared" si="58"/>
        <v>기타</v>
      </c>
      <c r="J938" s="118" t="str">
        <f t="shared" si="59"/>
        <v>카페 3</v>
      </c>
    </row>
    <row r="939" spans="1:10" ht="13.8" customHeight="1">
      <c r="A939" s="101">
        <f>C939*ID규칙_대사_그룹_단위+COUNTIF($C$4:C939,C939)</f>
        <v>2320423</v>
      </c>
      <c r="B939" s="100" t="s">
        <v>320</v>
      </c>
      <c r="C939" s="102">
        <f>INDEX(STUDENT!$A:$A,MATCH(B939,STUDENT!$B:$B,0))</f>
        <v>23204</v>
      </c>
      <c r="D939" s="101">
        <v>5</v>
      </c>
      <c r="E939" s="101">
        <v>22</v>
      </c>
      <c r="F939" s="101">
        <v>4</v>
      </c>
      <c r="G939" s="101" t="str">
        <f t="shared" si="56"/>
        <v>SPEECH_DESC_2320423</v>
      </c>
      <c r="H939" s="101" t="str">
        <f t="shared" si="57"/>
        <v>SPEECH_AUDIO_2320423</v>
      </c>
      <c r="I939" s="118" t="str">
        <f t="shared" si="58"/>
        <v>기타</v>
      </c>
      <c r="J939" s="118" t="str">
        <f t="shared" si="59"/>
        <v>카페 4</v>
      </c>
    </row>
    <row r="940" spans="1:10" ht="13.8" customHeight="1">
      <c r="A940" s="101">
        <f>C940*ID규칙_대사_그룹_단위+COUNTIF($C$4:C940,C940)</f>
        <v>2320424</v>
      </c>
      <c r="B940" s="100" t="s">
        <v>320</v>
      </c>
      <c r="C940" s="102">
        <f>INDEX(STUDENT!$A:$A,MATCH(B940,STUDENT!$B:$B,0))</f>
        <v>23204</v>
      </c>
      <c r="D940" s="101">
        <v>5</v>
      </c>
      <c r="E940" s="101">
        <v>22</v>
      </c>
      <c r="F940" s="101">
        <v>5</v>
      </c>
      <c r="G940" s="101" t="str">
        <f t="shared" si="56"/>
        <v>SPEECH_DESC_2320424</v>
      </c>
      <c r="H940" s="101" t="str">
        <f t="shared" si="57"/>
        <v>SPEECH_AUDIO_2320424</v>
      </c>
      <c r="I940" s="118" t="str">
        <f t="shared" si="58"/>
        <v>기타</v>
      </c>
      <c r="J940" s="118" t="str">
        <f t="shared" si="59"/>
        <v>카페 5</v>
      </c>
    </row>
    <row r="941" spans="1:10" ht="13.8" customHeight="1">
      <c r="A941" s="101">
        <f>C941*ID규칙_대사_그룹_단위+COUNTIF($C$4:C941,C941)</f>
        <v>2320425</v>
      </c>
      <c r="B941" s="100" t="s">
        <v>320</v>
      </c>
      <c r="C941" s="102">
        <f>INDEX(STUDENT!$A:$A,MATCH(B941,STUDENT!$B:$B,0))</f>
        <v>23204</v>
      </c>
      <c r="D941" s="101">
        <v>5</v>
      </c>
      <c r="E941" s="101">
        <v>23</v>
      </c>
      <c r="F941" s="101">
        <v>1</v>
      </c>
      <c r="G941" s="101" t="str">
        <f t="shared" si="56"/>
        <v>SPEECH_DESC_2320425</v>
      </c>
      <c r="H941" s="101" t="str">
        <f t="shared" si="57"/>
        <v>SPEECH_AUDIO_2320425</v>
      </c>
      <c r="I941" s="118" t="str">
        <f t="shared" si="58"/>
        <v>기타</v>
      </c>
      <c r="J941" s="118" t="str">
        <f t="shared" si="59"/>
        <v>인연 랭크 업 1</v>
      </c>
    </row>
    <row r="942" spans="1:10" ht="13.8" customHeight="1">
      <c r="A942" s="101">
        <f>C942*ID규칙_대사_그룹_단위+COUNTIF($C$4:C942,C942)</f>
        <v>2320426</v>
      </c>
      <c r="B942" s="100" t="s">
        <v>320</v>
      </c>
      <c r="C942" s="102">
        <f>INDEX(STUDENT!$A:$A,MATCH(B942,STUDENT!$B:$B,0))</f>
        <v>23204</v>
      </c>
      <c r="D942" s="101">
        <v>5</v>
      </c>
      <c r="E942" s="101">
        <v>23</v>
      </c>
      <c r="F942" s="101">
        <v>2</v>
      </c>
      <c r="G942" s="101" t="str">
        <f t="shared" si="56"/>
        <v>SPEECH_DESC_2320426</v>
      </c>
      <c r="H942" s="101" t="str">
        <f t="shared" si="57"/>
        <v>SPEECH_AUDIO_2320426</v>
      </c>
      <c r="I942" s="118" t="str">
        <f t="shared" si="58"/>
        <v>기타</v>
      </c>
      <c r="J942" s="118" t="str">
        <f t="shared" si="59"/>
        <v>인연 랭크 업 2</v>
      </c>
    </row>
    <row r="943" spans="1:10" ht="13.8" customHeight="1">
      <c r="A943" s="101">
        <f>C943*ID규칙_대사_그룹_단위+COUNTIF($C$4:C943,C943)</f>
        <v>2320427</v>
      </c>
      <c r="B943" s="100" t="s">
        <v>320</v>
      </c>
      <c r="C943" s="102">
        <f>INDEX(STUDENT!$A:$A,MATCH(B943,STUDENT!$B:$B,0))</f>
        <v>23204</v>
      </c>
      <c r="D943" s="101">
        <v>5</v>
      </c>
      <c r="E943" s="101">
        <v>23</v>
      </c>
      <c r="F943" s="101">
        <v>3</v>
      </c>
      <c r="G943" s="101" t="str">
        <f t="shared" si="56"/>
        <v>SPEECH_DESC_2320427</v>
      </c>
      <c r="H943" s="101" t="str">
        <f t="shared" si="57"/>
        <v>SPEECH_AUDIO_2320427</v>
      </c>
      <c r="I943" s="118" t="str">
        <f t="shared" si="58"/>
        <v>기타</v>
      </c>
      <c r="J943" s="118" t="str">
        <f t="shared" si="59"/>
        <v>인연 랭크 업 3</v>
      </c>
    </row>
    <row r="944" spans="1:10" ht="13.8" customHeight="1">
      <c r="A944" s="101">
        <f>C944*ID규칙_대사_그룹_단위+COUNTIF($C$4:C944,C944)</f>
        <v>2320428</v>
      </c>
      <c r="B944" s="100" t="s">
        <v>320</v>
      </c>
      <c r="C944" s="102">
        <f>INDEX(STUDENT!$A:$A,MATCH(B944,STUDENT!$B:$B,0))</f>
        <v>23204</v>
      </c>
      <c r="D944" s="101">
        <v>5</v>
      </c>
      <c r="E944" s="101">
        <v>23</v>
      </c>
      <c r="F944" s="101">
        <v>4</v>
      </c>
      <c r="G944" s="101" t="str">
        <f t="shared" si="56"/>
        <v>SPEECH_DESC_2320428</v>
      </c>
      <c r="H944" s="101" t="str">
        <f t="shared" si="57"/>
        <v>SPEECH_AUDIO_2320428</v>
      </c>
      <c r="I944" s="118" t="str">
        <f t="shared" si="58"/>
        <v>기타</v>
      </c>
      <c r="J944" s="118" t="str">
        <f t="shared" si="59"/>
        <v>인연 랭크 업 4</v>
      </c>
    </row>
    <row r="945" spans="1:10" ht="13.8" customHeight="1">
      <c r="A945" s="101">
        <f>C945*ID규칙_대사_그룹_단위+COUNTIF($C$4:C945,C945)</f>
        <v>2320429</v>
      </c>
      <c r="B945" s="100" t="s">
        <v>320</v>
      </c>
      <c r="C945" s="102">
        <f>INDEX(STUDENT!$A:$A,MATCH(B945,STUDENT!$B:$B,0))</f>
        <v>23204</v>
      </c>
      <c r="D945" s="101">
        <v>6</v>
      </c>
      <c r="E945" s="101">
        <v>24</v>
      </c>
      <c r="F945" s="101">
        <v>1</v>
      </c>
      <c r="G945" s="101" t="str">
        <f t="shared" si="56"/>
        <v>SPEECH_DESC_2320429</v>
      </c>
      <c r="H945" s="101" t="str">
        <f t="shared" si="57"/>
        <v>SPEECH_AUDIO_2320429</v>
      </c>
      <c r="I945" s="118" t="str">
        <f t="shared" si="58"/>
        <v>메모리얼</v>
      </c>
      <c r="J945" s="118" t="str">
        <f t="shared" si="59"/>
        <v>메모리얼 로비 1</v>
      </c>
    </row>
    <row r="946" spans="1:10" ht="13.8" customHeight="1">
      <c r="A946" s="101">
        <f>C946*ID규칙_대사_그룹_단위+COUNTIF($C$4:C946,C946)</f>
        <v>2320430</v>
      </c>
      <c r="B946" s="100" t="s">
        <v>320</v>
      </c>
      <c r="C946" s="102">
        <f>INDEX(STUDENT!$A:$A,MATCH(B946,STUDENT!$B:$B,0))</f>
        <v>23204</v>
      </c>
      <c r="D946" s="101">
        <v>6</v>
      </c>
      <c r="E946" s="101">
        <v>24</v>
      </c>
      <c r="F946" s="101">
        <v>2</v>
      </c>
      <c r="G946" s="101" t="str">
        <f t="shared" si="56"/>
        <v>SPEECH_DESC_2320430</v>
      </c>
      <c r="H946" s="101" t="str">
        <f t="shared" si="57"/>
        <v>SPEECH_AUDIO_2320430</v>
      </c>
      <c r="I946" s="118" t="str">
        <f t="shared" si="58"/>
        <v>메모리얼</v>
      </c>
      <c r="J946" s="118" t="str">
        <f t="shared" si="59"/>
        <v>메모리얼 로비 2</v>
      </c>
    </row>
    <row r="947" spans="1:10" ht="13.8" customHeight="1">
      <c r="A947" s="101">
        <f>C947*ID규칙_대사_그룹_단위+COUNTIF($C$4:C947,C947)</f>
        <v>2320431</v>
      </c>
      <c r="B947" s="100" t="s">
        <v>320</v>
      </c>
      <c r="C947" s="102">
        <f>INDEX(STUDENT!$A:$A,MATCH(B947,STUDENT!$B:$B,0))</f>
        <v>23204</v>
      </c>
      <c r="D947" s="101">
        <v>6</v>
      </c>
      <c r="E947" s="101">
        <v>24</v>
      </c>
      <c r="F947" s="101">
        <v>3</v>
      </c>
      <c r="G947" s="101" t="str">
        <f t="shared" si="56"/>
        <v>SPEECH_DESC_2320431</v>
      </c>
      <c r="H947" s="101" t="str">
        <f t="shared" si="57"/>
        <v>SPEECH_AUDIO_2320431</v>
      </c>
      <c r="I947" s="118" t="str">
        <f t="shared" si="58"/>
        <v>메모리얼</v>
      </c>
      <c r="J947" s="118" t="str">
        <f t="shared" si="59"/>
        <v>메모리얼 로비 3</v>
      </c>
    </row>
    <row r="948" spans="1:10" ht="13.8" customHeight="1">
      <c r="A948" s="101">
        <f>C948*ID규칙_대사_그룹_단위+COUNTIF($C$4:C948,C948)</f>
        <v>2320432</v>
      </c>
      <c r="B948" s="100" t="s">
        <v>320</v>
      </c>
      <c r="C948" s="102">
        <f>INDEX(STUDENT!$A:$A,MATCH(B948,STUDENT!$B:$B,0))</f>
        <v>23204</v>
      </c>
      <c r="D948" s="101">
        <v>6</v>
      </c>
      <c r="E948" s="101">
        <v>24</v>
      </c>
      <c r="F948" s="101">
        <v>4</v>
      </c>
      <c r="G948" s="101" t="str">
        <f t="shared" si="56"/>
        <v>SPEECH_DESC_2320432</v>
      </c>
      <c r="H948" s="101" t="str">
        <f t="shared" si="57"/>
        <v>SPEECH_AUDIO_2320432</v>
      </c>
      <c r="I948" s="118" t="str">
        <f t="shared" si="58"/>
        <v>메모리얼</v>
      </c>
      <c r="J948" s="118" t="str">
        <f t="shared" si="59"/>
        <v>메모리얼 로비 4</v>
      </c>
    </row>
    <row r="949" spans="1:10" ht="13.8" customHeight="1">
      <c r="A949" s="101">
        <f>C949*ID규칙_대사_그룹_단위+COUNTIF($C$4:C949,C949)</f>
        <v>2320433</v>
      </c>
      <c r="B949" s="100" t="s">
        <v>320</v>
      </c>
      <c r="C949" s="102">
        <f>INDEX(STUDENT!$A:$A,MATCH(B949,STUDENT!$B:$B,0))</f>
        <v>23204</v>
      </c>
      <c r="D949" s="101">
        <v>6</v>
      </c>
      <c r="E949" s="101">
        <v>24</v>
      </c>
      <c r="F949" s="101">
        <v>5</v>
      </c>
      <c r="G949" s="101" t="str">
        <f t="shared" si="56"/>
        <v>SPEECH_DESC_2320433</v>
      </c>
      <c r="H949" s="101" t="str">
        <f t="shared" si="57"/>
        <v>SPEECH_AUDIO_2320433</v>
      </c>
      <c r="I949" s="118" t="str">
        <f t="shared" si="58"/>
        <v>메모리얼</v>
      </c>
      <c r="J949" s="118" t="str">
        <f t="shared" si="59"/>
        <v>메모리얼 로비 5</v>
      </c>
    </row>
    <row r="950" spans="1:10" ht="13.8" customHeight="1">
      <c r="A950" s="101">
        <f>C950*ID규칙_대사_그룹_단위+COUNTIF($C$4:C950,C950)</f>
        <v>2320434</v>
      </c>
      <c r="B950" s="100" t="s">
        <v>320</v>
      </c>
      <c r="C950" s="102">
        <f>INDEX(STUDENT!$A:$A,MATCH(B950,STUDENT!$B:$B,0))</f>
        <v>23204</v>
      </c>
      <c r="D950" s="101">
        <v>7</v>
      </c>
      <c r="E950" s="101">
        <v>25</v>
      </c>
      <c r="F950" s="101">
        <v>0</v>
      </c>
      <c r="G950" s="101" t="str">
        <f t="shared" si="56"/>
        <v>SPEECH_DESC_2320434</v>
      </c>
      <c r="H950" s="101" t="str">
        <f t="shared" si="57"/>
        <v>SPEECH_AUDIO_2320434</v>
      </c>
      <c r="I950" s="118" t="str">
        <f t="shared" si="58"/>
        <v>기념일</v>
      </c>
      <c r="J950" s="118" t="str">
        <f t="shared" si="59"/>
        <v>생일</v>
      </c>
    </row>
    <row r="951" spans="1:10" ht="13.8" customHeight="1">
      <c r="A951" s="101">
        <f>C951*ID규칙_대사_그룹_단위+COUNTIF($C$4:C951,C951)</f>
        <v>2320435</v>
      </c>
      <c r="B951" s="100" t="s">
        <v>320</v>
      </c>
      <c r="C951" s="102">
        <f>INDEX(STUDENT!$A:$A,MATCH(B951,STUDENT!$B:$B,0))</f>
        <v>23204</v>
      </c>
      <c r="D951" s="101">
        <v>7</v>
      </c>
      <c r="E951" s="101">
        <v>26</v>
      </c>
      <c r="F951" s="101">
        <v>0</v>
      </c>
      <c r="G951" s="101" t="str">
        <f t="shared" si="56"/>
        <v>SPEECH_DESC_2320435</v>
      </c>
      <c r="H951" s="101" t="str">
        <f t="shared" si="57"/>
        <v>SPEECH_AUDIO_2320435</v>
      </c>
      <c r="I951" s="118" t="str">
        <f t="shared" si="58"/>
        <v>기념일</v>
      </c>
      <c r="J951" s="118" t="str">
        <f t="shared" si="59"/>
        <v>선생의 생일</v>
      </c>
    </row>
    <row r="952" spans="1:10" ht="13.8" customHeight="1">
      <c r="A952" s="101">
        <f>C952*ID규칙_대사_그룹_단위+COUNTIF($C$4:C952,C952)</f>
        <v>2320436</v>
      </c>
      <c r="B952" s="100" t="s">
        <v>320</v>
      </c>
      <c r="C952" s="102">
        <f>INDEX(STUDENT!$A:$A,MATCH(B952,STUDENT!$B:$B,0))</f>
        <v>23204</v>
      </c>
      <c r="D952" s="101">
        <v>7</v>
      </c>
      <c r="E952" s="101">
        <v>27</v>
      </c>
      <c r="F952" s="101">
        <v>0</v>
      </c>
      <c r="G952" s="101" t="str">
        <f t="shared" si="56"/>
        <v>SPEECH_DESC_2320436</v>
      </c>
      <c r="H952" s="101" t="str">
        <f t="shared" si="57"/>
        <v>SPEECH_AUDIO_2320436</v>
      </c>
      <c r="I952" s="118" t="str">
        <f t="shared" si="58"/>
        <v>기념일</v>
      </c>
      <c r="J952" s="118" t="str">
        <f t="shared" si="59"/>
        <v>할로윈</v>
      </c>
    </row>
    <row r="953" spans="1:10" ht="13.8" customHeight="1">
      <c r="A953" s="101">
        <f>C953*ID규칙_대사_그룹_단위+COUNTIF($C$4:C953,C953)</f>
        <v>2320437</v>
      </c>
      <c r="B953" s="100" t="s">
        <v>320</v>
      </c>
      <c r="C953" s="102">
        <f>INDEX(STUDENT!$A:$A,MATCH(B953,STUDENT!$B:$B,0))</f>
        <v>23204</v>
      </c>
      <c r="D953" s="101">
        <v>7</v>
      </c>
      <c r="E953" s="101">
        <v>28</v>
      </c>
      <c r="F953" s="101">
        <v>0</v>
      </c>
      <c r="G953" s="101" t="str">
        <f t="shared" si="56"/>
        <v>SPEECH_DESC_2320437</v>
      </c>
      <c r="H953" s="101" t="str">
        <f t="shared" si="57"/>
        <v>SPEECH_AUDIO_2320437</v>
      </c>
      <c r="I953" s="118" t="str">
        <f t="shared" si="58"/>
        <v>기념일</v>
      </c>
      <c r="J953" s="118" t="str">
        <f t="shared" si="59"/>
        <v>크리스마스</v>
      </c>
    </row>
    <row r="954" spans="1:10" ht="13.8" customHeight="1">
      <c r="A954" s="101">
        <f>C954*ID규칙_대사_그룹_단위+COUNTIF($C$4:C954,C954)</f>
        <v>2320438</v>
      </c>
      <c r="B954" s="100" t="s">
        <v>320</v>
      </c>
      <c r="C954" s="102">
        <f>INDEX(STUDENT!$A:$A,MATCH(B954,STUDENT!$B:$B,0))</f>
        <v>23204</v>
      </c>
      <c r="D954" s="101">
        <v>7</v>
      </c>
      <c r="E954" s="101">
        <v>29</v>
      </c>
      <c r="F954" s="101">
        <v>0</v>
      </c>
      <c r="G954" s="101" t="str">
        <f t="shared" si="56"/>
        <v>SPEECH_DESC_2320438</v>
      </c>
      <c r="H954" s="101" t="str">
        <f t="shared" si="57"/>
        <v>SPEECH_AUDIO_2320438</v>
      </c>
      <c r="I954" s="118" t="str">
        <f t="shared" si="58"/>
        <v>기념일</v>
      </c>
      <c r="J954" s="118" t="str">
        <f t="shared" si="59"/>
        <v>신년</v>
      </c>
    </row>
    <row r="955" spans="1:10" ht="13.8" customHeight="1">
      <c r="A955" s="101">
        <f>C955*ID규칙_대사_그룹_단위+COUNTIF($C$4:C955,C955)</f>
        <v>2410501</v>
      </c>
      <c r="B955" s="100" t="s">
        <v>322</v>
      </c>
      <c r="C955" s="102">
        <f>INDEX(STUDENT!$A:$A,MATCH(B955,STUDENT!$B:$B,0))</f>
        <v>24105</v>
      </c>
      <c r="D955" s="101">
        <v>1</v>
      </c>
      <c r="E955" s="101">
        <v>1</v>
      </c>
      <c r="F955" s="101">
        <v>0</v>
      </c>
      <c r="G955" s="101" t="str">
        <f t="shared" si="56"/>
        <v>SPEECH_DESC_2410501</v>
      </c>
      <c r="H955" s="101" t="str">
        <f t="shared" si="57"/>
        <v>SPEECH_AUDIO_2410501</v>
      </c>
      <c r="I955" s="118" t="str">
        <f t="shared" si="58"/>
        <v>일상</v>
      </c>
      <c r="J955" s="118" t="str">
        <f t="shared" si="59"/>
        <v>입수</v>
      </c>
    </row>
    <row r="956" spans="1:10" ht="13.8" customHeight="1">
      <c r="A956" s="101">
        <f>C956*ID규칙_대사_그룹_단위+COUNTIF($C$4:C956,C956)</f>
        <v>2410502</v>
      </c>
      <c r="B956" s="100" t="s">
        <v>322</v>
      </c>
      <c r="C956" s="102">
        <f>INDEX(STUDENT!$A:$A,MATCH(B956,STUDENT!$B:$B,0))</f>
        <v>24105</v>
      </c>
      <c r="D956" s="101">
        <v>1</v>
      </c>
      <c r="E956" s="101">
        <v>2</v>
      </c>
      <c r="F956" s="101">
        <v>1</v>
      </c>
      <c r="G956" s="101" t="str">
        <f t="shared" si="56"/>
        <v>SPEECH_DESC_2410502</v>
      </c>
      <c r="H956" s="101" t="str">
        <f t="shared" si="57"/>
        <v>SPEECH_AUDIO_2410502</v>
      </c>
      <c r="I956" s="118" t="str">
        <f t="shared" si="58"/>
        <v>일상</v>
      </c>
      <c r="J956" s="118" t="str">
        <f t="shared" si="59"/>
        <v>로비 방문 1</v>
      </c>
    </row>
    <row r="957" spans="1:10" ht="13.8" customHeight="1">
      <c r="A957" s="101">
        <f>C957*ID규칙_대사_그룹_단위+COUNTIF($C$4:C957,C957)</f>
        <v>2410503</v>
      </c>
      <c r="B957" s="100" t="s">
        <v>322</v>
      </c>
      <c r="C957" s="102">
        <f>INDEX(STUDENT!$A:$A,MATCH(B957,STUDENT!$B:$B,0))</f>
        <v>24105</v>
      </c>
      <c r="D957" s="101">
        <v>1</v>
      </c>
      <c r="E957" s="101">
        <v>2</v>
      </c>
      <c r="F957" s="101">
        <v>2</v>
      </c>
      <c r="G957" s="101" t="str">
        <f t="shared" si="56"/>
        <v>SPEECH_DESC_2410503</v>
      </c>
      <c r="H957" s="101" t="str">
        <f t="shared" si="57"/>
        <v>SPEECH_AUDIO_2410503</v>
      </c>
      <c r="I957" s="118" t="str">
        <f t="shared" si="58"/>
        <v>일상</v>
      </c>
      <c r="J957" s="118" t="str">
        <f t="shared" si="59"/>
        <v>로비 방문 2</v>
      </c>
    </row>
    <row r="958" spans="1:10" ht="13.8" customHeight="1">
      <c r="A958" s="101">
        <f>C958*ID규칙_대사_그룹_단위+COUNTIF($C$4:C958,C958)</f>
        <v>2410504</v>
      </c>
      <c r="B958" s="100" t="s">
        <v>322</v>
      </c>
      <c r="C958" s="102">
        <f>INDEX(STUDENT!$A:$A,MATCH(B958,STUDENT!$B:$B,0))</f>
        <v>24105</v>
      </c>
      <c r="D958" s="101">
        <v>1</v>
      </c>
      <c r="E958" s="101">
        <v>3</v>
      </c>
      <c r="F958" s="101">
        <v>1</v>
      </c>
      <c r="G958" s="101" t="str">
        <f t="shared" si="56"/>
        <v>SPEECH_DESC_2410504</v>
      </c>
      <c r="H958" s="101" t="str">
        <f t="shared" si="57"/>
        <v>SPEECH_AUDIO_2410504</v>
      </c>
      <c r="I958" s="118" t="str">
        <f t="shared" si="58"/>
        <v>일상</v>
      </c>
      <c r="J958" s="118" t="str">
        <f t="shared" si="59"/>
        <v>잡담 1</v>
      </c>
    </row>
    <row r="959" spans="1:10" ht="13.8" customHeight="1">
      <c r="A959" s="101">
        <f>C959*ID규칙_대사_그룹_단위+COUNTIF($C$4:C959,C959)</f>
        <v>2410505</v>
      </c>
      <c r="B959" s="100" t="s">
        <v>322</v>
      </c>
      <c r="C959" s="102">
        <f>INDEX(STUDENT!$A:$A,MATCH(B959,STUDENT!$B:$B,0))</f>
        <v>24105</v>
      </c>
      <c r="D959" s="101">
        <v>1</v>
      </c>
      <c r="E959" s="101">
        <v>3</v>
      </c>
      <c r="F959" s="101">
        <v>2</v>
      </c>
      <c r="G959" s="101" t="str">
        <f t="shared" si="56"/>
        <v>SPEECH_DESC_2410505</v>
      </c>
      <c r="H959" s="101" t="str">
        <f t="shared" si="57"/>
        <v>SPEECH_AUDIO_2410505</v>
      </c>
      <c r="I959" s="118" t="str">
        <f t="shared" si="58"/>
        <v>일상</v>
      </c>
      <c r="J959" s="118" t="str">
        <f t="shared" si="59"/>
        <v>잡담 2</v>
      </c>
    </row>
    <row r="960" spans="1:10" ht="13.8" customHeight="1">
      <c r="A960" s="101">
        <f>C960*ID규칙_대사_그룹_단위+COUNTIF($C$4:C960,C960)</f>
        <v>2410506</v>
      </c>
      <c r="B960" s="100" t="s">
        <v>322</v>
      </c>
      <c r="C960" s="102">
        <f>INDEX(STUDENT!$A:$A,MATCH(B960,STUDENT!$B:$B,0))</f>
        <v>24105</v>
      </c>
      <c r="D960" s="101">
        <v>1</v>
      </c>
      <c r="E960" s="101">
        <v>3</v>
      </c>
      <c r="F960" s="101">
        <v>3</v>
      </c>
      <c r="G960" s="101" t="str">
        <f t="shared" si="56"/>
        <v>SPEECH_DESC_2410506</v>
      </c>
      <c r="H960" s="101" t="str">
        <f t="shared" si="57"/>
        <v>SPEECH_AUDIO_2410506</v>
      </c>
      <c r="I960" s="118" t="str">
        <f t="shared" si="58"/>
        <v>일상</v>
      </c>
      <c r="J960" s="118" t="str">
        <f t="shared" si="59"/>
        <v>잡담 3</v>
      </c>
    </row>
    <row r="961" spans="1:10" ht="13.8" customHeight="1">
      <c r="A961" s="101">
        <f>C961*ID규칙_대사_그룹_단위+COUNTIF($C$4:C961,C961)</f>
        <v>2410507</v>
      </c>
      <c r="B961" s="100" t="s">
        <v>322</v>
      </c>
      <c r="C961" s="102">
        <f>INDEX(STUDENT!$A:$A,MATCH(B961,STUDENT!$B:$B,0))</f>
        <v>24105</v>
      </c>
      <c r="D961" s="101">
        <v>1</v>
      </c>
      <c r="E961" s="101">
        <v>3</v>
      </c>
      <c r="F961" s="101">
        <v>4</v>
      </c>
      <c r="G961" s="101" t="str">
        <f t="shared" si="56"/>
        <v>SPEECH_DESC_2410507</v>
      </c>
      <c r="H961" s="101" t="str">
        <f t="shared" si="57"/>
        <v>SPEECH_AUDIO_2410507</v>
      </c>
      <c r="I961" s="118" t="str">
        <f t="shared" si="58"/>
        <v>일상</v>
      </c>
      <c r="J961" s="118" t="str">
        <f t="shared" si="59"/>
        <v>잡담 4</v>
      </c>
    </row>
    <row r="962" spans="1:10" ht="13.8" customHeight="1">
      <c r="A962" s="101">
        <f>C962*ID규칙_대사_그룹_단위+COUNTIF($C$4:C962,C962)</f>
        <v>2410508</v>
      </c>
      <c r="B962" s="100" t="s">
        <v>322</v>
      </c>
      <c r="C962" s="102">
        <f>INDEX(STUDENT!$A:$A,MATCH(B962,STUDENT!$B:$B,0))</f>
        <v>24105</v>
      </c>
      <c r="D962" s="101">
        <v>3</v>
      </c>
      <c r="E962" s="101">
        <v>13</v>
      </c>
      <c r="F962" s="101">
        <v>0</v>
      </c>
      <c r="G962" s="101" t="str">
        <f t="shared" si="56"/>
        <v>SPEECH_DESC_2410508</v>
      </c>
      <c r="H962" s="101" t="str">
        <f t="shared" si="57"/>
        <v>SPEECH_AUDIO_2410508</v>
      </c>
      <c r="I962" s="118" t="str">
        <f t="shared" si="58"/>
        <v>전투</v>
      </c>
      <c r="J962" s="118" t="str">
        <f t="shared" si="59"/>
        <v>기본 스킬</v>
      </c>
    </row>
    <row r="963" spans="1:10" ht="13.8" customHeight="1">
      <c r="A963" s="101">
        <f>C963*ID규칙_대사_그룹_단위+COUNTIF($C$4:C963,C963)</f>
        <v>2410509</v>
      </c>
      <c r="B963" s="100" t="s">
        <v>322</v>
      </c>
      <c r="C963" s="102">
        <f>INDEX(STUDENT!$A:$A,MATCH(B963,STUDENT!$B:$B,0))</f>
        <v>24105</v>
      </c>
      <c r="D963" s="101">
        <v>3</v>
      </c>
      <c r="E963" s="101">
        <v>14</v>
      </c>
      <c r="F963" s="101">
        <v>1</v>
      </c>
      <c r="G963" s="101" t="str">
        <f t="shared" si="56"/>
        <v>SPEECH_DESC_2410509</v>
      </c>
      <c r="H963" s="101" t="str">
        <f t="shared" si="57"/>
        <v>SPEECH_AUDIO_2410509</v>
      </c>
      <c r="I963" s="118" t="str">
        <f t="shared" si="58"/>
        <v>전투</v>
      </c>
      <c r="J963" s="118" t="str">
        <f t="shared" si="59"/>
        <v>EX 스킬 컷인 1</v>
      </c>
    </row>
    <row r="964" spans="1:10" ht="13.8" customHeight="1">
      <c r="A964" s="101">
        <f>C964*ID규칙_대사_그룹_단위+COUNTIF($C$4:C964,C964)</f>
        <v>2410510</v>
      </c>
      <c r="B964" s="100" t="s">
        <v>322</v>
      </c>
      <c r="C964" s="102">
        <f>INDEX(STUDENT!$A:$A,MATCH(B964,STUDENT!$B:$B,0))</f>
        <v>24105</v>
      </c>
      <c r="D964" s="101">
        <v>3</v>
      </c>
      <c r="E964" s="101">
        <v>14</v>
      </c>
      <c r="F964" s="101">
        <v>2</v>
      </c>
      <c r="G964" s="101" t="str">
        <f t="shared" ref="G964:G1027" si="60">"SPEECH_DESC_"&amp;A964</f>
        <v>SPEECH_DESC_2410510</v>
      </c>
      <c r="H964" s="101" t="str">
        <f t="shared" ref="H964:H1027" si="61">"SPEECH_AUDIO_"&amp;A964</f>
        <v>SPEECH_AUDIO_2410510</v>
      </c>
      <c r="I964" s="118" t="str">
        <f t="shared" ref="I964:I1027" si="62">VLOOKUP(D964,SPEECH_MAIN_TYPE,2,0)</f>
        <v>전투</v>
      </c>
      <c r="J964" s="118" t="str">
        <f t="shared" ref="J964:J1027" si="63">VLOOKUP(E964,SPEECH_SUB_TYPE,2,0)&amp;IF(F964=0,""," "&amp;F964)</f>
        <v>EX 스킬 컷인 2</v>
      </c>
    </row>
    <row r="965" spans="1:10" ht="13.8" customHeight="1">
      <c r="A965" s="101">
        <f>C965*ID규칙_대사_그룹_단위+COUNTIF($C$4:C965,C965)</f>
        <v>2410511</v>
      </c>
      <c r="B965" s="100" t="s">
        <v>322</v>
      </c>
      <c r="C965" s="102">
        <f>INDEX(STUDENT!$A:$A,MATCH(B965,STUDENT!$B:$B,0))</f>
        <v>24105</v>
      </c>
      <c r="D965" s="101">
        <v>3</v>
      </c>
      <c r="E965" s="101">
        <v>14</v>
      </c>
      <c r="F965" s="101">
        <v>3</v>
      </c>
      <c r="G965" s="101" t="str">
        <f t="shared" si="60"/>
        <v>SPEECH_DESC_2410511</v>
      </c>
      <c r="H965" s="101" t="str">
        <f t="shared" si="61"/>
        <v>SPEECH_AUDIO_2410511</v>
      </c>
      <c r="I965" s="118" t="str">
        <f t="shared" si="62"/>
        <v>전투</v>
      </c>
      <c r="J965" s="118" t="str">
        <f t="shared" si="63"/>
        <v>EX 스킬 컷인 3</v>
      </c>
    </row>
    <row r="966" spans="1:10" ht="13.8" customHeight="1">
      <c r="A966" s="101">
        <f>C966*ID규칙_대사_그룹_단위+COUNTIF($C$4:C966,C966)</f>
        <v>2410512</v>
      </c>
      <c r="B966" s="100" t="s">
        <v>322</v>
      </c>
      <c r="C966" s="102">
        <f>INDEX(STUDENT!$A:$A,MATCH(B966,STUDENT!$B:$B,0))</f>
        <v>24105</v>
      </c>
      <c r="D966" s="101">
        <v>3</v>
      </c>
      <c r="E966" s="101">
        <v>15</v>
      </c>
      <c r="F966" s="101">
        <v>1</v>
      </c>
      <c r="G966" s="101" t="str">
        <f t="shared" si="60"/>
        <v>SPEECH_DESC_2410512</v>
      </c>
      <c r="H966" s="101" t="str">
        <f t="shared" si="61"/>
        <v>SPEECH_AUDIO_2410512</v>
      </c>
      <c r="I966" s="118" t="str">
        <f t="shared" si="62"/>
        <v>전투</v>
      </c>
      <c r="J966" s="118" t="str">
        <f t="shared" si="63"/>
        <v>EX 스킬 1</v>
      </c>
    </row>
    <row r="967" spans="1:10" ht="13.8" customHeight="1">
      <c r="A967" s="101">
        <f>C967*ID규칙_대사_그룹_단위+COUNTIF($C$4:C967,C967)</f>
        <v>2410513</v>
      </c>
      <c r="B967" s="100" t="s">
        <v>322</v>
      </c>
      <c r="C967" s="102">
        <f>INDEX(STUDENT!$A:$A,MATCH(B967,STUDENT!$B:$B,0))</f>
        <v>24105</v>
      </c>
      <c r="D967" s="101">
        <v>3</v>
      </c>
      <c r="E967" s="101">
        <v>15</v>
      </c>
      <c r="F967" s="101">
        <v>2</v>
      </c>
      <c r="G967" s="101" t="str">
        <f t="shared" si="60"/>
        <v>SPEECH_DESC_2410513</v>
      </c>
      <c r="H967" s="101" t="str">
        <f t="shared" si="61"/>
        <v>SPEECH_AUDIO_2410513</v>
      </c>
      <c r="I967" s="118" t="str">
        <f t="shared" si="62"/>
        <v>전투</v>
      </c>
      <c r="J967" s="118" t="str">
        <f t="shared" si="63"/>
        <v>EX 스킬 2</v>
      </c>
    </row>
    <row r="968" spans="1:10" ht="13.8" customHeight="1">
      <c r="A968" s="101">
        <f>C968*ID규칙_대사_그룹_단위+COUNTIF($C$4:C968,C968)</f>
        <v>2410514</v>
      </c>
      <c r="B968" s="100" t="s">
        <v>322</v>
      </c>
      <c r="C968" s="102">
        <f>INDEX(STUDENT!$A:$A,MATCH(B968,STUDENT!$B:$B,0))</f>
        <v>24105</v>
      </c>
      <c r="D968" s="101">
        <v>3</v>
      </c>
      <c r="E968" s="101">
        <v>15</v>
      </c>
      <c r="F968" s="101">
        <v>3</v>
      </c>
      <c r="G968" s="101" t="str">
        <f t="shared" si="60"/>
        <v>SPEECH_DESC_2410514</v>
      </c>
      <c r="H968" s="101" t="str">
        <f t="shared" si="61"/>
        <v>SPEECH_AUDIO_2410514</v>
      </c>
      <c r="I968" s="118" t="str">
        <f t="shared" si="62"/>
        <v>전투</v>
      </c>
      <c r="J968" s="118" t="str">
        <f t="shared" si="63"/>
        <v>EX 스킬 3</v>
      </c>
    </row>
    <row r="969" spans="1:10" ht="13.8" customHeight="1">
      <c r="A969" s="101">
        <f>C969*ID규칙_대사_그룹_단위+COUNTIF($C$4:C969,C969)</f>
        <v>2410515</v>
      </c>
      <c r="B969" s="100" t="s">
        <v>322</v>
      </c>
      <c r="C969" s="102">
        <f>INDEX(STUDENT!$A:$A,MATCH(B969,STUDENT!$B:$B,0))</f>
        <v>24105</v>
      </c>
      <c r="D969" s="101">
        <v>5</v>
      </c>
      <c r="E969" s="101">
        <v>20</v>
      </c>
      <c r="F969" s="101">
        <v>1</v>
      </c>
      <c r="G969" s="101" t="str">
        <f t="shared" si="60"/>
        <v>SPEECH_DESC_2410515</v>
      </c>
      <c r="H969" s="101" t="str">
        <f t="shared" si="61"/>
        <v>SPEECH_AUDIO_2410515</v>
      </c>
      <c r="I969" s="118" t="str">
        <f t="shared" si="62"/>
        <v>기타</v>
      </c>
      <c r="J969" s="118" t="str">
        <f t="shared" si="63"/>
        <v>강화 1</v>
      </c>
    </row>
    <row r="970" spans="1:10" ht="13.8" customHeight="1">
      <c r="A970" s="101">
        <f>C970*ID규칙_대사_그룹_단위+COUNTIF($C$4:C970,C970)</f>
        <v>2410516</v>
      </c>
      <c r="B970" s="100" t="s">
        <v>322</v>
      </c>
      <c r="C970" s="102">
        <f>INDEX(STUDENT!$A:$A,MATCH(B970,STUDENT!$B:$B,0))</f>
        <v>24105</v>
      </c>
      <c r="D970" s="101">
        <v>5</v>
      </c>
      <c r="E970" s="101">
        <v>20</v>
      </c>
      <c r="F970" s="101">
        <v>2</v>
      </c>
      <c r="G970" s="101" t="str">
        <f t="shared" si="60"/>
        <v>SPEECH_DESC_2410516</v>
      </c>
      <c r="H970" s="101" t="str">
        <f t="shared" si="61"/>
        <v>SPEECH_AUDIO_2410516</v>
      </c>
      <c r="I970" s="118" t="str">
        <f t="shared" si="62"/>
        <v>기타</v>
      </c>
      <c r="J970" s="118" t="str">
        <f t="shared" si="63"/>
        <v>강화 2</v>
      </c>
    </row>
    <row r="971" spans="1:10" ht="13.8" customHeight="1">
      <c r="A971" s="101">
        <f>C971*ID규칙_대사_그룹_단위+COUNTIF($C$4:C971,C971)</f>
        <v>2410517</v>
      </c>
      <c r="B971" s="100" t="s">
        <v>322</v>
      </c>
      <c r="C971" s="102">
        <f>INDEX(STUDENT!$A:$A,MATCH(B971,STUDENT!$B:$B,0))</f>
        <v>24105</v>
      </c>
      <c r="D971" s="101">
        <v>5</v>
      </c>
      <c r="E971" s="101">
        <v>20</v>
      </c>
      <c r="F971" s="101">
        <v>3</v>
      </c>
      <c r="G971" s="101" t="str">
        <f t="shared" si="60"/>
        <v>SPEECH_DESC_2410517</v>
      </c>
      <c r="H971" s="101" t="str">
        <f t="shared" si="61"/>
        <v>SPEECH_AUDIO_2410517</v>
      </c>
      <c r="I971" s="118" t="str">
        <f t="shared" si="62"/>
        <v>기타</v>
      </c>
      <c r="J971" s="118" t="str">
        <f t="shared" si="63"/>
        <v>강화 3</v>
      </c>
    </row>
    <row r="972" spans="1:10" ht="13.8" customHeight="1">
      <c r="A972" s="101">
        <f>C972*ID규칙_대사_그룹_단위+COUNTIF($C$4:C972,C972)</f>
        <v>2410518</v>
      </c>
      <c r="B972" s="100" t="s">
        <v>322</v>
      </c>
      <c r="C972" s="102">
        <f>INDEX(STUDENT!$A:$A,MATCH(B972,STUDENT!$B:$B,0))</f>
        <v>24105</v>
      </c>
      <c r="D972" s="101">
        <v>5</v>
      </c>
      <c r="E972" s="101">
        <v>20</v>
      </c>
      <c r="F972" s="101">
        <v>4</v>
      </c>
      <c r="G972" s="101" t="str">
        <f t="shared" si="60"/>
        <v>SPEECH_DESC_2410518</v>
      </c>
      <c r="H972" s="101" t="str">
        <f t="shared" si="61"/>
        <v>SPEECH_AUDIO_2410518</v>
      </c>
      <c r="I972" s="118" t="str">
        <f t="shared" si="62"/>
        <v>기타</v>
      </c>
      <c r="J972" s="118" t="str">
        <f t="shared" si="63"/>
        <v>강화 4</v>
      </c>
    </row>
    <row r="973" spans="1:10" ht="13.8" customHeight="1">
      <c r="A973" s="101">
        <f>C973*ID규칙_대사_그룹_단위+COUNTIF($C$4:C973,C973)</f>
        <v>2410519</v>
      </c>
      <c r="B973" s="100" t="s">
        <v>322</v>
      </c>
      <c r="C973" s="102">
        <f>INDEX(STUDENT!$A:$A,MATCH(B973,STUDENT!$B:$B,0))</f>
        <v>24105</v>
      </c>
      <c r="D973" s="101">
        <v>5</v>
      </c>
      <c r="E973" s="101">
        <v>21</v>
      </c>
      <c r="F973" s="101">
        <v>0</v>
      </c>
      <c r="G973" s="101" t="str">
        <f t="shared" si="60"/>
        <v>SPEECH_DESC_2410519</v>
      </c>
      <c r="H973" s="101" t="str">
        <f t="shared" si="61"/>
        <v>SPEECH_AUDIO_2410519</v>
      </c>
      <c r="I973" s="118" t="str">
        <f t="shared" si="62"/>
        <v>기타</v>
      </c>
      <c r="J973" s="118" t="str">
        <f t="shared" si="63"/>
        <v>고유무기 장착</v>
      </c>
    </row>
    <row r="974" spans="1:10" ht="13.8" customHeight="1">
      <c r="A974" s="101">
        <f>C974*ID규칙_대사_그룹_단위+COUNTIF($C$4:C974,C974)</f>
        <v>2410520</v>
      </c>
      <c r="B974" s="100" t="s">
        <v>322</v>
      </c>
      <c r="C974" s="102">
        <f>INDEX(STUDENT!$A:$A,MATCH(B974,STUDENT!$B:$B,0))</f>
        <v>24105</v>
      </c>
      <c r="D974" s="101">
        <v>5</v>
      </c>
      <c r="E974" s="101">
        <v>22</v>
      </c>
      <c r="F974" s="101">
        <v>1</v>
      </c>
      <c r="G974" s="101" t="str">
        <f t="shared" si="60"/>
        <v>SPEECH_DESC_2410520</v>
      </c>
      <c r="H974" s="101" t="str">
        <f t="shared" si="61"/>
        <v>SPEECH_AUDIO_2410520</v>
      </c>
      <c r="I974" s="118" t="str">
        <f t="shared" si="62"/>
        <v>기타</v>
      </c>
      <c r="J974" s="118" t="str">
        <f t="shared" si="63"/>
        <v>카페 1</v>
      </c>
    </row>
    <row r="975" spans="1:10" ht="13.8" customHeight="1">
      <c r="A975" s="101">
        <f>C975*ID규칙_대사_그룹_단위+COUNTIF($C$4:C975,C975)</f>
        <v>2410521</v>
      </c>
      <c r="B975" s="100" t="s">
        <v>322</v>
      </c>
      <c r="C975" s="102">
        <f>INDEX(STUDENT!$A:$A,MATCH(B975,STUDENT!$B:$B,0))</f>
        <v>24105</v>
      </c>
      <c r="D975" s="101">
        <v>5</v>
      </c>
      <c r="E975" s="101">
        <v>22</v>
      </c>
      <c r="F975" s="101">
        <v>2</v>
      </c>
      <c r="G975" s="101" t="str">
        <f t="shared" si="60"/>
        <v>SPEECH_DESC_2410521</v>
      </c>
      <c r="H975" s="101" t="str">
        <f t="shared" si="61"/>
        <v>SPEECH_AUDIO_2410521</v>
      </c>
      <c r="I975" s="118" t="str">
        <f t="shared" si="62"/>
        <v>기타</v>
      </c>
      <c r="J975" s="118" t="str">
        <f t="shared" si="63"/>
        <v>카페 2</v>
      </c>
    </row>
    <row r="976" spans="1:10" ht="13.8" customHeight="1">
      <c r="A976" s="101">
        <f>C976*ID규칙_대사_그룹_단위+COUNTIF($C$4:C976,C976)</f>
        <v>2410522</v>
      </c>
      <c r="B976" s="100" t="s">
        <v>322</v>
      </c>
      <c r="C976" s="102">
        <f>INDEX(STUDENT!$A:$A,MATCH(B976,STUDENT!$B:$B,0))</f>
        <v>24105</v>
      </c>
      <c r="D976" s="101">
        <v>5</v>
      </c>
      <c r="E976" s="101">
        <v>22</v>
      </c>
      <c r="F976" s="101">
        <v>3</v>
      </c>
      <c r="G976" s="101" t="str">
        <f t="shared" si="60"/>
        <v>SPEECH_DESC_2410522</v>
      </c>
      <c r="H976" s="101" t="str">
        <f t="shared" si="61"/>
        <v>SPEECH_AUDIO_2410522</v>
      </c>
      <c r="I976" s="118" t="str">
        <f t="shared" si="62"/>
        <v>기타</v>
      </c>
      <c r="J976" s="118" t="str">
        <f t="shared" si="63"/>
        <v>카페 3</v>
      </c>
    </row>
    <row r="977" spans="1:10" ht="13.8" customHeight="1">
      <c r="A977" s="101">
        <f>C977*ID규칙_대사_그룹_단위+COUNTIF($C$4:C977,C977)</f>
        <v>2410523</v>
      </c>
      <c r="B977" s="100" t="s">
        <v>322</v>
      </c>
      <c r="C977" s="102">
        <f>INDEX(STUDENT!$A:$A,MATCH(B977,STUDENT!$B:$B,0))</f>
        <v>24105</v>
      </c>
      <c r="D977" s="101">
        <v>5</v>
      </c>
      <c r="E977" s="101">
        <v>22</v>
      </c>
      <c r="F977" s="101">
        <v>4</v>
      </c>
      <c r="G977" s="101" t="str">
        <f t="shared" si="60"/>
        <v>SPEECH_DESC_2410523</v>
      </c>
      <c r="H977" s="101" t="str">
        <f t="shared" si="61"/>
        <v>SPEECH_AUDIO_2410523</v>
      </c>
      <c r="I977" s="118" t="str">
        <f t="shared" si="62"/>
        <v>기타</v>
      </c>
      <c r="J977" s="118" t="str">
        <f t="shared" si="63"/>
        <v>카페 4</v>
      </c>
    </row>
    <row r="978" spans="1:10" ht="13.8" customHeight="1">
      <c r="A978" s="101">
        <f>C978*ID규칙_대사_그룹_단위+COUNTIF($C$4:C978,C978)</f>
        <v>2410524</v>
      </c>
      <c r="B978" s="100" t="s">
        <v>322</v>
      </c>
      <c r="C978" s="102">
        <f>INDEX(STUDENT!$A:$A,MATCH(B978,STUDENT!$B:$B,0))</f>
        <v>24105</v>
      </c>
      <c r="D978" s="101">
        <v>5</v>
      </c>
      <c r="E978" s="101">
        <v>22</v>
      </c>
      <c r="F978" s="101">
        <v>5</v>
      </c>
      <c r="G978" s="101" t="str">
        <f t="shared" si="60"/>
        <v>SPEECH_DESC_2410524</v>
      </c>
      <c r="H978" s="101" t="str">
        <f t="shared" si="61"/>
        <v>SPEECH_AUDIO_2410524</v>
      </c>
      <c r="I978" s="118" t="str">
        <f t="shared" si="62"/>
        <v>기타</v>
      </c>
      <c r="J978" s="118" t="str">
        <f t="shared" si="63"/>
        <v>카페 5</v>
      </c>
    </row>
    <row r="979" spans="1:10" ht="13.8" customHeight="1">
      <c r="A979" s="101">
        <f>C979*ID규칙_대사_그룹_단위+COUNTIF($C$4:C979,C979)</f>
        <v>2410525</v>
      </c>
      <c r="B979" s="100" t="s">
        <v>322</v>
      </c>
      <c r="C979" s="102">
        <f>INDEX(STUDENT!$A:$A,MATCH(B979,STUDENT!$B:$B,0))</f>
        <v>24105</v>
      </c>
      <c r="D979" s="101">
        <v>5</v>
      </c>
      <c r="E979" s="101">
        <v>23</v>
      </c>
      <c r="F979" s="101">
        <v>1</v>
      </c>
      <c r="G979" s="101" t="str">
        <f t="shared" si="60"/>
        <v>SPEECH_DESC_2410525</v>
      </c>
      <c r="H979" s="101" t="str">
        <f t="shared" si="61"/>
        <v>SPEECH_AUDIO_2410525</v>
      </c>
      <c r="I979" s="118" t="str">
        <f t="shared" si="62"/>
        <v>기타</v>
      </c>
      <c r="J979" s="118" t="str">
        <f t="shared" si="63"/>
        <v>인연 랭크 업 1</v>
      </c>
    </row>
    <row r="980" spans="1:10" ht="13.8" customHeight="1">
      <c r="A980" s="101">
        <f>C980*ID규칙_대사_그룹_단위+COUNTIF($C$4:C980,C980)</f>
        <v>2410526</v>
      </c>
      <c r="B980" s="100" t="s">
        <v>322</v>
      </c>
      <c r="C980" s="102">
        <f>INDEX(STUDENT!$A:$A,MATCH(B980,STUDENT!$B:$B,0))</f>
        <v>24105</v>
      </c>
      <c r="D980" s="101">
        <v>5</v>
      </c>
      <c r="E980" s="101">
        <v>23</v>
      </c>
      <c r="F980" s="101">
        <v>2</v>
      </c>
      <c r="G980" s="101" t="str">
        <f t="shared" si="60"/>
        <v>SPEECH_DESC_2410526</v>
      </c>
      <c r="H980" s="101" t="str">
        <f t="shared" si="61"/>
        <v>SPEECH_AUDIO_2410526</v>
      </c>
      <c r="I980" s="118" t="str">
        <f t="shared" si="62"/>
        <v>기타</v>
      </c>
      <c r="J980" s="118" t="str">
        <f t="shared" si="63"/>
        <v>인연 랭크 업 2</v>
      </c>
    </row>
    <row r="981" spans="1:10" ht="13.8" customHeight="1">
      <c r="A981" s="101">
        <f>C981*ID규칙_대사_그룹_단위+COUNTIF($C$4:C981,C981)</f>
        <v>2410527</v>
      </c>
      <c r="B981" s="100" t="s">
        <v>322</v>
      </c>
      <c r="C981" s="102">
        <f>INDEX(STUDENT!$A:$A,MATCH(B981,STUDENT!$B:$B,0))</f>
        <v>24105</v>
      </c>
      <c r="D981" s="101">
        <v>5</v>
      </c>
      <c r="E981" s="101">
        <v>23</v>
      </c>
      <c r="F981" s="101">
        <v>3</v>
      </c>
      <c r="G981" s="101" t="str">
        <f t="shared" si="60"/>
        <v>SPEECH_DESC_2410527</v>
      </c>
      <c r="H981" s="101" t="str">
        <f t="shared" si="61"/>
        <v>SPEECH_AUDIO_2410527</v>
      </c>
      <c r="I981" s="118" t="str">
        <f t="shared" si="62"/>
        <v>기타</v>
      </c>
      <c r="J981" s="118" t="str">
        <f t="shared" si="63"/>
        <v>인연 랭크 업 3</v>
      </c>
    </row>
    <row r="982" spans="1:10" ht="13.8" customHeight="1">
      <c r="A982" s="101">
        <f>C982*ID규칙_대사_그룹_단위+COUNTIF($C$4:C982,C982)</f>
        <v>2410528</v>
      </c>
      <c r="B982" s="100" t="s">
        <v>322</v>
      </c>
      <c r="C982" s="102">
        <f>INDEX(STUDENT!$A:$A,MATCH(B982,STUDENT!$B:$B,0))</f>
        <v>24105</v>
      </c>
      <c r="D982" s="101">
        <v>5</v>
      </c>
      <c r="E982" s="101">
        <v>23</v>
      </c>
      <c r="F982" s="101">
        <v>4</v>
      </c>
      <c r="G982" s="101" t="str">
        <f t="shared" si="60"/>
        <v>SPEECH_DESC_2410528</v>
      </c>
      <c r="H982" s="101" t="str">
        <f t="shared" si="61"/>
        <v>SPEECH_AUDIO_2410528</v>
      </c>
      <c r="I982" s="118" t="str">
        <f t="shared" si="62"/>
        <v>기타</v>
      </c>
      <c r="J982" s="118" t="str">
        <f t="shared" si="63"/>
        <v>인연 랭크 업 4</v>
      </c>
    </row>
    <row r="983" spans="1:10" ht="13.8" customHeight="1">
      <c r="A983" s="101">
        <f>C983*ID규칙_대사_그룹_단위+COUNTIF($C$4:C983,C983)</f>
        <v>2410529</v>
      </c>
      <c r="B983" s="100" t="s">
        <v>322</v>
      </c>
      <c r="C983" s="102">
        <f>INDEX(STUDENT!$A:$A,MATCH(B983,STUDENT!$B:$B,0))</f>
        <v>24105</v>
      </c>
      <c r="D983" s="101">
        <v>7</v>
      </c>
      <c r="E983" s="101">
        <v>25</v>
      </c>
      <c r="F983" s="101">
        <v>0</v>
      </c>
      <c r="G983" s="101" t="str">
        <f t="shared" si="60"/>
        <v>SPEECH_DESC_2410529</v>
      </c>
      <c r="H983" s="101" t="str">
        <f t="shared" si="61"/>
        <v>SPEECH_AUDIO_2410529</v>
      </c>
      <c r="I983" s="118" t="str">
        <f t="shared" si="62"/>
        <v>기념일</v>
      </c>
      <c r="J983" s="118" t="str">
        <f t="shared" si="63"/>
        <v>생일</v>
      </c>
    </row>
    <row r="984" spans="1:10" ht="13.8" customHeight="1">
      <c r="A984" s="101">
        <f>C984*ID규칙_대사_그룹_단위+COUNTIF($C$4:C984,C984)</f>
        <v>2410530</v>
      </c>
      <c r="B984" s="100" t="s">
        <v>322</v>
      </c>
      <c r="C984" s="102">
        <f>INDEX(STUDENT!$A:$A,MATCH(B984,STUDENT!$B:$B,0))</f>
        <v>24105</v>
      </c>
      <c r="D984" s="101">
        <v>7</v>
      </c>
      <c r="E984" s="101">
        <v>26</v>
      </c>
      <c r="F984" s="101">
        <v>0</v>
      </c>
      <c r="G984" s="101" t="str">
        <f t="shared" si="60"/>
        <v>SPEECH_DESC_2410530</v>
      </c>
      <c r="H984" s="101" t="str">
        <f t="shared" si="61"/>
        <v>SPEECH_AUDIO_2410530</v>
      </c>
      <c r="I984" s="118" t="str">
        <f t="shared" si="62"/>
        <v>기념일</v>
      </c>
      <c r="J984" s="118" t="str">
        <f t="shared" si="63"/>
        <v>선생의 생일</v>
      </c>
    </row>
    <row r="985" spans="1:10" ht="13.8" customHeight="1">
      <c r="A985" s="101">
        <f>C985*ID규칙_대사_그룹_단위+COUNTIF($C$4:C985,C985)</f>
        <v>2410531</v>
      </c>
      <c r="B985" s="100" t="s">
        <v>322</v>
      </c>
      <c r="C985" s="102">
        <f>INDEX(STUDENT!$A:$A,MATCH(B985,STUDENT!$B:$B,0))</f>
        <v>24105</v>
      </c>
      <c r="D985" s="101">
        <v>7</v>
      </c>
      <c r="E985" s="101">
        <v>27</v>
      </c>
      <c r="F985" s="101">
        <v>0</v>
      </c>
      <c r="G985" s="101" t="str">
        <f t="shared" si="60"/>
        <v>SPEECH_DESC_2410531</v>
      </c>
      <c r="H985" s="101" t="str">
        <f t="shared" si="61"/>
        <v>SPEECH_AUDIO_2410531</v>
      </c>
      <c r="I985" s="118" t="str">
        <f t="shared" si="62"/>
        <v>기념일</v>
      </c>
      <c r="J985" s="118" t="str">
        <f t="shared" si="63"/>
        <v>할로윈</v>
      </c>
    </row>
    <row r="986" spans="1:10" ht="13.8" customHeight="1">
      <c r="A986" s="101">
        <f>C986*ID규칙_대사_그룹_단위+COUNTIF($C$4:C986,C986)</f>
        <v>2410532</v>
      </c>
      <c r="B986" s="100" t="s">
        <v>322</v>
      </c>
      <c r="C986" s="102">
        <f>INDEX(STUDENT!$A:$A,MATCH(B986,STUDENT!$B:$B,0))</f>
        <v>24105</v>
      </c>
      <c r="D986" s="101">
        <v>7</v>
      </c>
      <c r="E986" s="101">
        <v>28</v>
      </c>
      <c r="F986" s="101">
        <v>0</v>
      </c>
      <c r="G986" s="101" t="str">
        <f t="shared" si="60"/>
        <v>SPEECH_DESC_2410532</v>
      </c>
      <c r="H986" s="101" t="str">
        <f t="shared" si="61"/>
        <v>SPEECH_AUDIO_2410532</v>
      </c>
      <c r="I986" s="118" t="str">
        <f t="shared" si="62"/>
        <v>기념일</v>
      </c>
      <c r="J986" s="118" t="str">
        <f t="shared" si="63"/>
        <v>크리스마스</v>
      </c>
    </row>
    <row r="987" spans="1:10" ht="13.8" customHeight="1">
      <c r="A987" s="101">
        <f>C987*ID규칙_대사_그룹_단위+COUNTIF($C$4:C987,C987)</f>
        <v>2410533</v>
      </c>
      <c r="B987" s="100" t="s">
        <v>322</v>
      </c>
      <c r="C987" s="102">
        <f>INDEX(STUDENT!$A:$A,MATCH(B987,STUDENT!$B:$B,0))</f>
        <v>24105</v>
      </c>
      <c r="D987" s="101">
        <v>7</v>
      </c>
      <c r="E987" s="101">
        <v>29</v>
      </c>
      <c r="F987" s="101">
        <v>0</v>
      </c>
      <c r="G987" s="101" t="str">
        <f t="shared" si="60"/>
        <v>SPEECH_DESC_2410533</v>
      </c>
      <c r="H987" s="101" t="str">
        <f t="shared" si="61"/>
        <v>SPEECH_AUDIO_2410533</v>
      </c>
      <c r="I987" s="118" t="str">
        <f t="shared" si="62"/>
        <v>기념일</v>
      </c>
      <c r="J987" s="118" t="str">
        <f t="shared" si="63"/>
        <v>신년</v>
      </c>
    </row>
    <row r="988" spans="1:10" ht="13.8" customHeight="1">
      <c r="A988" s="101">
        <f>C988*ID규칙_대사_그룹_단위+COUNTIF($C$4:C988,C988)</f>
        <v>2530601</v>
      </c>
      <c r="B988" s="100" t="s">
        <v>324</v>
      </c>
      <c r="C988" s="102">
        <f>INDEX(STUDENT!$A:$A,MATCH(B988,STUDENT!$B:$B,0))</f>
        <v>25306</v>
      </c>
      <c r="D988" s="101">
        <v>1</v>
      </c>
      <c r="E988" s="101">
        <v>1</v>
      </c>
      <c r="F988" s="101">
        <v>0</v>
      </c>
      <c r="G988" s="101" t="str">
        <f t="shared" si="60"/>
        <v>SPEECH_DESC_2530601</v>
      </c>
      <c r="H988" s="101" t="str">
        <f t="shared" si="61"/>
        <v>SPEECH_AUDIO_2530601</v>
      </c>
      <c r="I988" s="118" t="str">
        <f t="shared" si="62"/>
        <v>일상</v>
      </c>
      <c r="J988" s="118" t="str">
        <f t="shared" si="63"/>
        <v>입수</v>
      </c>
    </row>
    <row r="989" spans="1:10" ht="13.8" customHeight="1">
      <c r="A989" s="101">
        <f>C989*ID규칙_대사_그룹_단위+COUNTIF($C$4:C989,C989)</f>
        <v>2530602</v>
      </c>
      <c r="B989" s="100" t="s">
        <v>324</v>
      </c>
      <c r="C989" s="102">
        <f>INDEX(STUDENT!$A:$A,MATCH(B989,STUDENT!$B:$B,0))</f>
        <v>25306</v>
      </c>
      <c r="D989" s="101">
        <v>1</v>
      </c>
      <c r="E989" s="101">
        <v>2</v>
      </c>
      <c r="F989" s="101">
        <v>1</v>
      </c>
      <c r="G989" s="101" t="str">
        <f t="shared" si="60"/>
        <v>SPEECH_DESC_2530602</v>
      </c>
      <c r="H989" s="101" t="str">
        <f t="shared" si="61"/>
        <v>SPEECH_AUDIO_2530602</v>
      </c>
      <c r="I989" s="118" t="str">
        <f t="shared" si="62"/>
        <v>일상</v>
      </c>
      <c r="J989" s="118" t="str">
        <f t="shared" si="63"/>
        <v>로비 방문 1</v>
      </c>
    </row>
    <row r="990" spans="1:10" ht="13.8" customHeight="1">
      <c r="A990" s="101">
        <f>C990*ID규칙_대사_그룹_단위+COUNTIF($C$4:C990,C990)</f>
        <v>2530603</v>
      </c>
      <c r="B990" s="100" t="s">
        <v>324</v>
      </c>
      <c r="C990" s="102">
        <f>INDEX(STUDENT!$A:$A,MATCH(B990,STUDENT!$B:$B,0))</f>
        <v>25306</v>
      </c>
      <c r="D990" s="101">
        <v>1</v>
      </c>
      <c r="E990" s="101">
        <v>2</v>
      </c>
      <c r="F990" s="101">
        <v>2</v>
      </c>
      <c r="G990" s="101" t="str">
        <f t="shared" si="60"/>
        <v>SPEECH_DESC_2530603</v>
      </c>
      <c r="H990" s="101" t="str">
        <f t="shared" si="61"/>
        <v>SPEECH_AUDIO_2530603</v>
      </c>
      <c r="I990" s="118" t="str">
        <f t="shared" si="62"/>
        <v>일상</v>
      </c>
      <c r="J990" s="118" t="str">
        <f t="shared" si="63"/>
        <v>로비 방문 2</v>
      </c>
    </row>
    <row r="991" spans="1:10" ht="13.8" customHeight="1">
      <c r="A991" s="101">
        <f>C991*ID규칙_대사_그룹_단위+COUNTIF($C$4:C991,C991)</f>
        <v>2530604</v>
      </c>
      <c r="B991" s="100" t="s">
        <v>324</v>
      </c>
      <c r="C991" s="102">
        <f>INDEX(STUDENT!$A:$A,MATCH(B991,STUDENT!$B:$B,0))</f>
        <v>25306</v>
      </c>
      <c r="D991" s="101">
        <v>1</v>
      </c>
      <c r="E991" s="101">
        <v>3</v>
      </c>
      <c r="F991" s="101">
        <v>1</v>
      </c>
      <c r="G991" s="101" t="str">
        <f t="shared" si="60"/>
        <v>SPEECH_DESC_2530604</v>
      </c>
      <c r="H991" s="101" t="str">
        <f t="shared" si="61"/>
        <v>SPEECH_AUDIO_2530604</v>
      </c>
      <c r="I991" s="118" t="str">
        <f t="shared" si="62"/>
        <v>일상</v>
      </c>
      <c r="J991" s="118" t="str">
        <f t="shared" si="63"/>
        <v>잡담 1</v>
      </c>
    </row>
    <row r="992" spans="1:10" ht="13.8" customHeight="1">
      <c r="A992" s="101">
        <f>C992*ID규칙_대사_그룹_단위+COUNTIF($C$4:C992,C992)</f>
        <v>2530605</v>
      </c>
      <c r="B992" s="100" t="s">
        <v>324</v>
      </c>
      <c r="C992" s="102">
        <f>INDEX(STUDENT!$A:$A,MATCH(B992,STUDENT!$B:$B,0))</f>
        <v>25306</v>
      </c>
      <c r="D992" s="101">
        <v>1</v>
      </c>
      <c r="E992" s="101">
        <v>3</v>
      </c>
      <c r="F992" s="101">
        <v>2</v>
      </c>
      <c r="G992" s="101" t="str">
        <f t="shared" si="60"/>
        <v>SPEECH_DESC_2530605</v>
      </c>
      <c r="H992" s="101" t="str">
        <f t="shared" si="61"/>
        <v>SPEECH_AUDIO_2530605</v>
      </c>
      <c r="I992" s="118" t="str">
        <f t="shared" si="62"/>
        <v>일상</v>
      </c>
      <c r="J992" s="118" t="str">
        <f t="shared" si="63"/>
        <v>잡담 2</v>
      </c>
    </row>
    <row r="993" spans="1:10" ht="13.8" customHeight="1">
      <c r="A993" s="101">
        <f>C993*ID규칙_대사_그룹_단위+COUNTIF($C$4:C993,C993)</f>
        <v>2530606</v>
      </c>
      <c r="B993" s="100" t="s">
        <v>324</v>
      </c>
      <c r="C993" s="102">
        <f>INDEX(STUDENT!$A:$A,MATCH(B993,STUDENT!$B:$B,0))</f>
        <v>25306</v>
      </c>
      <c r="D993" s="101">
        <v>1</v>
      </c>
      <c r="E993" s="101">
        <v>3</v>
      </c>
      <c r="F993" s="101">
        <v>3</v>
      </c>
      <c r="G993" s="101" t="str">
        <f t="shared" si="60"/>
        <v>SPEECH_DESC_2530606</v>
      </c>
      <c r="H993" s="101" t="str">
        <f t="shared" si="61"/>
        <v>SPEECH_AUDIO_2530606</v>
      </c>
      <c r="I993" s="118" t="str">
        <f t="shared" si="62"/>
        <v>일상</v>
      </c>
      <c r="J993" s="118" t="str">
        <f t="shared" si="63"/>
        <v>잡담 3</v>
      </c>
    </row>
    <row r="994" spans="1:10" ht="13.8" customHeight="1">
      <c r="A994" s="101">
        <f>C994*ID규칙_대사_그룹_단위+COUNTIF($C$4:C994,C994)</f>
        <v>2530607</v>
      </c>
      <c r="B994" s="100" t="s">
        <v>324</v>
      </c>
      <c r="C994" s="102">
        <f>INDEX(STUDENT!$A:$A,MATCH(B994,STUDENT!$B:$B,0))</f>
        <v>25306</v>
      </c>
      <c r="D994" s="101">
        <v>1</v>
      </c>
      <c r="E994" s="101">
        <v>3</v>
      </c>
      <c r="F994" s="101">
        <v>4</v>
      </c>
      <c r="G994" s="101" t="str">
        <f t="shared" si="60"/>
        <v>SPEECH_DESC_2530607</v>
      </c>
      <c r="H994" s="101" t="str">
        <f t="shared" si="61"/>
        <v>SPEECH_AUDIO_2530607</v>
      </c>
      <c r="I994" s="118" t="str">
        <f t="shared" si="62"/>
        <v>일상</v>
      </c>
      <c r="J994" s="118" t="str">
        <f t="shared" si="63"/>
        <v>잡담 4</v>
      </c>
    </row>
    <row r="995" spans="1:10" ht="13.8" customHeight="1">
      <c r="A995" s="101">
        <f>C995*ID규칙_대사_그룹_단위+COUNTIF($C$4:C995,C995)</f>
        <v>2530608</v>
      </c>
      <c r="B995" s="100" t="s">
        <v>324</v>
      </c>
      <c r="C995" s="102">
        <f>INDEX(STUDENT!$A:$A,MATCH(B995,STUDENT!$B:$B,0))</f>
        <v>25306</v>
      </c>
      <c r="D995" s="101">
        <v>1</v>
      </c>
      <c r="E995" s="101">
        <v>3</v>
      </c>
      <c r="F995" s="101">
        <v>5</v>
      </c>
      <c r="G995" s="101" t="str">
        <f t="shared" si="60"/>
        <v>SPEECH_DESC_2530608</v>
      </c>
      <c r="H995" s="101" t="str">
        <f t="shared" si="61"/>
        <v>SPEECH_AUDIO_2530608</v>
      </c>
      <c r="I995" s="118" t="str">
        <f t="shared" si="62"/>
        <v>일상</v>
      </c>
      <c r="J995" s="118" t="str">
        <f t="shared" si="63"/>
        <v>잡담 5</v>
      </c>
    </row>
    <row r="996" spans="1:10" ht="13.8" customHeight="1">
      <c r="A996" s="101">
        <f>C996*ID규칙_대사_그룹_단위+COUNTIF($C$4:C996,C996)</f>
        <v>2530609</v>
      </c>
      <c r="B996" s="100" t="s">
        <v>324</v>
      </c>
      <c r="C996" s="102">
        <f>INDEX(STUDENT!$A:$A,MATCH(B996,STUDENT!$B:$B,0))</f>
        <v>25306</v>
      </c>
      <c r="D996" s="101">
        <v>3</v>
      </c>
      <c r="E996" s="101">
        <v>13</v>
      </c>
      <c r="F996" s="101">
        <v>0</v>
      </c>
      <c r="G996" s="101" t="str">
        <f t="shared" si="60"/>
        <v>SPEECH_DESC_2530609</v>
      </c>
      <c r="H996" s="101" t="str">
        <f t="shared" si="61"/>
        <v>SPEECH_AUDIO_2530609</v>
      </c>
      <c r="I996" s="118" t="str">
        <f t="shared" si="62"/>
        <v>전투</v>
      </c>
      <c r="J996" s="118" t="str">
        <f t="shared" si="63"/>
        <v>기본 스킬</v>
      </c>
    </row>
    <row r="997" spans="1:10" ht="13.8" customHeight="1">
      <c r="A997" s="101">
        <f>C997*ID규칙_대사_그룹_단위+COUNTIF($C$4:C997,C997)</f>
        <v>2530610</v>
      </c>
      <c r="B997" s="100" t="s">
        <v>324</v>
      </c>
      <c r="C997" s="102">
        <f>INDEX(STUDENT!$A:$A,MATCH(B997,STUDENT!$B:$B,0))</f>
        <v>25306</v>
      </c>
      <c r="D997" s="101">
        <v>3</v>
      </c>
      <c r="E997" s="101">
        <v>14</v>
      </c>
      <c r="F997" s="101">
        <v>1</v>
      </c>
      <c r="G997" s="101" t="str">
        <f t="shared" si="60"/>
        <v>SPEECH_DESC_2530610</v>
      </c>
      <c r="H997" s="101" t="str">
        <f t="shared" si="61"/>
        <v>SPEECH_AUDIO_2530610</v>
      </c>
      <c r="I997" s="118" t="str">
        <f t="shared" si="62"/>
        <v>전투</v>
      </c>
      <c r="J997" s="118" t="str">
        <f t="shared" si="63"/>
        <v>EX 스킬 컷인 1</v>
      </c>
    </row>
    <row r="998" spans="1:10" ht="13.8" customHeight="1">
      <c r="A998" s="101">
        <f>C998*ID규칙_대사_그룹_단위+COUNTIF($C$4:C998,C998)</f>
        <v>2530611</v>
      </c>
      <c r="B998" s="100" t="s">
        <v>324</v>
      </c>
      <c r="C998" s="102">
        <f>INDEX(STUDENT!$A:$A,MATCH(B998,STUDENT!$B:$B,0))</f>
        <v>25306</v>
      </c>
      <c r="D998" s="101">
        <v>3</v>
      </c>
      <c r="E998" s="101">
        <v>14</v>
      </c>
      <c r="F998" s="101">
        <v>2</v>
      </c>
      <c r="G998" s="101" t="str">
        <f t="shared" si="60"/>
        <v>SPEECH_DESC_2530611</v>
      </c>
      <c r="H998" s="101" t="str">
        <f t="shared" si="61"/>
        <v>SPEECH_AUDIO_2530611</v>
      </c>
      <c r="I998" s="118" t="str">
        <f t="shared" si="62"/>
        <v>전투</v>
      </c>
      <c r="J998" s="118" t="str">
        <f t="shared" si="63"/>
        <v>EX 스킬 컷인 2</v>
      </c>
    </row>
    <row r="999" spans="1:10" ht="13.8" customHeight="1">
      <c r="A999" s="101">
        <f>C999*ID규칙_대사_그룹_단위+COUNTIF($C$4:C999,C999)</f>
        <v>2530612</v>
      </c>
      <c r="B999" s="100" t="s">
        <v>324</v>
      </c>
      <c r="C999" s="102">
        <f>INDEX(STUDENT!$A:$A,MATCH(B999,STUDENT!$B:$B,0))</f>
        <v>25306</v>
      </c>
      <c r="D999" s="101">
        <v>3</v>
      </c>
      <c r="E999" s="101">
        <v>14</v>
      </c>
      <c r="F999" s="101">
        <v>3</v>
      </c>
      <c r="G999" s="101" t="str">
        <f t="shared" si="60"/>
        <v>SPEECH_DESC_2530612</v>
      </c>
      <c r="H999" s="101" t="str">
        <f t="shared" si="61"/>
        <v>SPEECH_AUDIO_2530612</v>
      </c>
      <c r="I999" s="118" t="str">
        <f t="shared" si="62"/>
        <v>전투</v>
      </c>
      <c r="J999" s="118" t="str">
        <f t="shared" si="63"/>
        <v>EX 스킬 컷인 3</v>
      </c>
    </row>
    <row r="1000" spans="1:10" ht="13.8" customHeight="1">
      <c r="A1000" s="101">
        <f>C1000*ID규칙_대사_그룹_단위+COUNTIF($C$4:C1000,C1000)</f>
        <v>2530613</v>
      </c>
      <c r="B1000" s="100" t="s">
        <v>324</v>
      </c>
      <c r="C1000" s="102">
        <f>INDEX(STUDENT!$A:$A,MATCH(B1000,STUDENT!$B:$B,0))</f>
        <v>25306</v>
      </c>
      <c r="D1000" s="101">
        <v>3</v>
      </c>
      <c r="E1000" s="101">
        <v>15</v>
      </c>
      <c r="F1000" s="101">
        <v>1</v>
      </c>
      <c r="G1000" s="101" t="str">
        <f t="shared" si="60"/>
        <v>SPEECH_DESC_2530613</v>
      </c>
      <c r="H1000" s="101" t="str">
        <f t="shared" si="61"/>
        <v>SPEECH_AUDIO_2530613</v>
      </c>
      <c r="I1000" s="118" t="str">
        <f t="shared" si="62"/>
        <v>전투</v>
      </c>
      <c r="J1000" s="118" t="str">
        <f t="shared" si="63"/>
        <v>EX 스킬 1</v>
      </c>
    </row>
    <row r="1001" spans="1:10" ht="13.8" customHeight="1">
      <c r="A1001" s="101">
        <f>C1001*ID규칙_대사_그룹_단위+COUNTIF($C$4:C1001,C1001)</f>
        <v>2530614</v>
      </c>
      <c r="B1001" s="100" t="s">
        <v>324</v>
      </c>
      <c r="C1001" s="102">
        <f>INDEX(STUDENT!$A:$A,MATCH(B1001,STUDENT!$B:$B,0))</f>
        <v>25306</v>
      </c>
      <c r="D1001" s="101">
        <v>3</v>
      </c>
      <c r="E1001" s="101">
        <v>15</v>
      </c>
      <c r="F1001" s="101">
        <v>2</v>
      </c>
      <c r="G1001" s="101" t="str">
        <f t="shared" si="60"/>
        <v>SPEECH_DESC_2530614</v>
      </c>
      <c r="H1001" s="101" t="str">
        <f t="shared" si="61"/>
        <v>SPEECH_AUDIO_2530614</v>
      </c>
      <c r="I1001" s="118" t="str">
        <f t="shared" si="62"/>
        <v>전투</v>
      </c>
      <c r="J1001" s="118" t="str">
        <f t="shared" si="63"/>
        <v>EX 스킬 2</v>
      </c>
    </row>
    <row r="1002" spans="1:10" ht="13.8" customHeight="1">
      <c r="A1002" s="101">
        <f>C1002*ID규칙_대사_그룹_단위+COUNTIF($C$4:C1002,C1002)</f>
        <v>2530615</v>
      </c>
      <c r="B1002" s="100" t="s">
        <v>324</v>
      </c>
      <c r="C1002" s="102">
        <f>INDEX(STUDENT!$A:$A,MATCH(B1002,STUDENT!$B:$B,0))</f>
        <v>25306</v>
      </c>
      <c r="D1002" s="101">
        <v>3</v>
      </c>
      <c r="E1002" s="101">
        <v>15</v>
      </c>
      <c r="F1002" s="101">
        <v>3</v>
      </c>
      <c r="G1002" s="101" t="str">
        <f t="shared" si="60"/>
        <v>SPEECH_DESC_2530615</v>
      </c>
      <c r="H1002" s="101" t="str">
        <f t="shared" si="61"/>
        <v>SPEECH_AUDIO_2530615</v>
      </c>
      <c r="I1002" s="118" t="str">
        <f t="shared" si="62"/>
        <v>전투</v>
      </c>
      <c r="J1002" s="118" t="str">
        <f t="shared" si="63"/>
        <v>EX 스킬 3</v>
      </c>
    </row>
    <row r="1003" spans="1:10" ht="13.8" customHeight="1">
      <c r="A1003" s="101">
        <f>C1003*ID규칙_대사_그룹_단위+COUNTIF($C$4:C1003,C1003)</f>
        <v>2530616</v>
      </c>
      <c r="B1003" s="100" t="s">
        <v>324</v>
      </c>
      <c r="C1003" s="102">
        <f>INDEX(STUDENT!$A:$A,MATCH(B1003,STUDENT!$B:$B,0))</f>
        <v>25306</v>
      </c>
      <c r="D1003" s="101">
        <v>5</v>
      </c>
      <c r="E1003" s="101">
        <v>20</v>
      </c>
      <c r="F1003" s="101">
        <v>1</v>
      </c>
      <c r="G1003" s="101" t="str">
        <f t="shared" si="60"/>
        <v>SPEECH_DESC_2530616</v>
      </c>
      <c r="H1003" s="101" t="str">
        <f t="shared" si="61"/>
        <v>SPEECH_AUDIO_2530616</v>
      </c>
      <c r="I1003" s="118" t="str">
        <f t="shared" si="62"/>
        <v>기타</v>
      </c>
      <c r="J1003" s="118" t="str">
        <f t="shared" si="63"/>
        <v>강화 1</v>
      </c>
    </row>
    <row r="1004" spans="1:10" ht="13.8" customHeight="1">
      <c r="A1004" s="101">
        <f>C1004*ID규칙_대사_그룹_단위+COUNTIF($C$4:C1004,C1004)</f>
        <v>2530617</v>
      </c>
      <c r="B1004" s="100" t="s">
        <v>324</v>
      </c>
      <c r="C1004" s="102">
        <f>INDEX(STUDENT!$A:$A,MATCH(B1004,STUDENT!$B:$B,0))</f>
        <v>25306</v>
      </c>
      <c r="D1004" s="101">
        <v>5</v>
      </c>
      <c r="E1004" s="101">
        <v>20</v>
      </c>
      <c r="F1004" s="101">
        <v>2</v>
      </c>
      <c r="G1004" s="101" t="str">
        <f t="shared" si="60"/>
        <v>SPEECH_DESC_2530617</v>
      </c>
      <c r="H1004" s="101" t="str">
        <f t="shared" si="61"/>
        <v>SPEECH_AUDIO_2530617</v>
      </c>
      <c r="I1004" s="118" t="str">
        <f t="shared" si="62"/>
        <v>기타</v>
      </c>
      <c r="J1004" s="118" t="str">
        <f t="shared" si="63"/>
        <v>강화 2</v>
      </c>
    </row>
    <row r="1005" spans="1:10" ht="13.8" customHeight="1">
      <c r="A1005" s="101">
        <f>C1005*ID규칙_대사_그룹_단위+COUNTIF($C$4:C1005,C1005)</f>
        <v>2530618</v>
      </c>
      <c r="B1005" s="100" t="s">
        <v>324</v>
      </c>
      <c r="C1005" s="102">
        <f>INDEX(STUDENT!$A:$A,MATCH(B1005,STUDENT!$B:$B,0))</f>
        <v>25306</v>
      </c>
      <c r="D1005" s="101">
        <v>5</v>
      </c>
      <c r="E1005" s="101">
        <v>20</v>
      </c>
      <c r="F1005" s="101">
        <v>3</v>
      </c>
      <c r="G1005" s="101" t="str">
        <f t="shared" si="60"/>
        <v>SPEECH_DESC_2530618</v>
      </c>
      <c r="H1005" s="101" t="str">
        <f t="shared" si="61"/>
        <v>SPEECH_AUDIO_2530618</v>
      </c>
      <c r="I1005" s="118" t="str">
        <f t="shared" si="62"/>
        <v>기타</v>
      </c>
      <c r="J1005" s="118" t="str">
        <f t="shared" si="63"/>
        <v>강화 3</v>
      </c>
    </row>
    <row r="1006" spans="1:10" ht="13.8" customHeight="1">
      <c r="A1006" s="101">
        <f>C1006*ID규칙_대사_그룹_단위+COUNTIF($C$4:C1006,C1006)</f>
        <v>2530619</v>
      </c>
      <c r="B1006" s="100" t="s">
        <v>324</v>
      </c>
      <c r="C1006" s="102">
        <f>INDEX(STUDENT!$A:$A,MATCH(B1006,STUDENT!$B:$B,0))</f>
        <v>25306</v>
      </c>
      <c r="D1006" s="101">
        <v>5</v>
      </c>
      <c r="E1006" s="101">
        <v>20</v>
      </c>
      <c r="F1006" s="101">
        <v>4</v>
      </c>
      <c r="G1006" s="101" t="str">
        <f t="shared" si="60"/>
        <v>SPEECH_DESC_2530619</v>
      </c>
      <c r="H1006" s="101" t="str">
        <f t="shared" si="61"/>
        <v>SPEECH_AUDIO_2530619</v>
      </c>
      <c r="I1006" s="118" t="str">
        <f t="shared" si="62"/>
        <v>기타</v>
      </c>
      <c r="J1006" s="118" t="str">
        <f t="shared" si="63"/>
        <v>강화 4</v>
      </c>
    </row>
    <row r="1007" spans="1:10" ht="13.8" customHeight="1">
      <c r="A1007" s="101">
        <f>C1007*ID규칙_대사_그룹_단위+COUNTIF($C$4:C1007,C1007)</f>
        <v>2530620</v>
      </c>
      <c r="B1007" s="100" t="s">
        <v>324</v>
      </c>
      <c r="C1007" s="102">
        <f>INDEX(STUDENT!$A:$A,MATCH(B1007,STUDENT!$B:$B,0))</f>
        <v>25306</v>
      </c>
      <c r="D1007" s="101">
        <v>5</v>
      </c>
      <c r="E1007" s="101">
        <v>21</v>
      </c>
      <c r="F1007" s="101">
        <v>0</v>
      </c>
      <c r="G1007" s="101" t="str">
        <f t="shared" si="60"/>
        <v>SPEECH_DESC_2530620</v>
      </c>
      <c r="H1007" s="101" t="str">
        <f t="shared" si="61"/>
        <v>SPEECH_AUDIO_2530620</v>
      </c>
      <c r="I1007" s="118" t="str">
        <f t="shared" si="62"/>
        <v>기타</v>
      </c>
      <c r="J1007" s="118" t="str">
        <f t="shared" si="63"/>
        <v>고유무기 장착</v>
      </c>
    </row>
    <row r="1008" spans="1:10" ht="13.8" customHeight="1">
      <c r="A1008" s="101">
        <f>C1008*ID규칙_대사_그룹_단위+COUNTIF($C$4:C1008,C1008)</f>
        <v>2530621</v>
      </c>
      <c r="B1008" s="100" t="s">
        <v>324</v>
      </c>
      <c r="C1008" s="102">
        <f>INDEX(STUDENT!$A:$A,MATCH(B1008,STUDENT!$B:$B,0))</f>
        <v>25306</v>
      </c>
      <c r="D1008" s="101">
        <v>5</v>
      </c>
      <c r="E1008" s="101">
        <v>22</v>
      </c>
      <c r="F1008" s="101">
        <v>1</v>
      </c>
      <c r="G1008" s="101" t="str">
        <f t="shared" si="60"/>
        <v>SPEECH_DESC_2530621</v>
      </c>
      <c r="H1008" s="101" t="str">
        <f t="shared" si="61"/>
        <v>SPEECH_AUDIO_2530621</v>
      </c>
      <c r="I1008" s="118" t="str">
        <f t="shared" si="62"/>
        <v>기타</v>
      </c>
      <c r="J1008" s="118" t="str">
        <f t="shared" si="63"/>
        <v>카페 1</v>
      </c>
    </row>
    <row r="1009" spans="1:10" ht="13.8" customHeight="1">
      <c r="A1009" s="101">
        <f>C1009*ID규칙_대사_그룹_단위+COUNTIF($C$4:C1009,C1009)</f>
        <v>2530622</v>
      </c>
      <c r="B1009" s="100" t="s">
        <v>324</v>
      </c>
      <c r="C1009" s="102">
        <f>INDEX(STUDENT!$A:$A,MATCH(B1009,STUDENT!$B:$B,0))</f>
        <v>25306</v>
      </c>
      <c r="D1009" s="101">
        <v>5</v>
      </c>
      <c r="E1009" s="101">
        <v>22</v>
      </c>
      <c r="F1009" s="101">
        <v>2</v>
      </c>
      <c r="G1009" s="101" t="str">
        <f t="shared" si="60"/>
        <v>SPEECH_DESC_2530622</v>
      </c>
      <c r="H1009" s="101" t="str">
        <f t="shared" si="61"/>
        <v>SPEECH_AUDIO_2530622</v>
      </c>
      <c r="I1009" s="118" t="str">
        <f t="shared" si="62"/>
        <v>기타</v>
      </c>
      <c r="J1009" s="118" t="str">
        <f t="shared" si="63"/>
        <v>카페 2</v>
      </c>
    </row>
    <row r="1010" spans="1:10" ht="13.8" customHeight="1">
      <c r="A1010" s="101">
        <f>C1010*ID규칙_대사_그룹_단위+COUNTIF($C$4:C1010,C1010)</f>
        <v>2530623</v>
      </c>
      <c r="B1010" s="100" t="s">
        <v>324</v>
      </c>
      <c r="C1010" s="102">
        <f>INDEX(STUDENT!$A:$A,MATCH(B1010,STUDENT!$B:$B,0))</f>
        <v>25306</v>
      </c>
      <c r="D1010" s="101">
        <v>5</v>
      </c>
      <c r="E1010" s="101">
        <v>22</v>
      </c>
      <c r="F1010" s="101">
        <v>3</v>
      </c>
      <c r="G1010" s="101" t="str">
        <f t="shared" si="60"/>
        <v>SPEECH_DESC_2530623</v>
      </c>
      <c r="H1010" s="101" t="str">
        <f t="shared" si="61"/>
        <v>SPEECH_AUDIO_2530623</v>
      </c>
      <c r="I1010" s="118" t="str">
        <f t="shared" si="62"/>
        <v>기타</v>
      </c>
      <c r="J1010" s="118" t="str">
        <f t="shared" si="63"/>
        <v>카페 3</v>
      </c>
    </row>
    <row r="1011" spans="1:10" ht="13.8" customHeight="1">
      <c r="A1011" s="101">
        <f>C1011*ID규칙_대사_그룹_단위+COUNTIF($C$4:C1011,C1011)</f>
        <v>2530624</v>
      </c>
      <c r="B1011" s="100" t="s">
        <v>324</v>
      </c>
      <c r="C1011" s="102">
        <f>INDEX(STUDENT!$A:$A,MATCH(B1011,STUDENT!$B:$B,0))</f>
        <v>25306</v>
      </c>
      <c r="D1011" s="101">
        <v>5</v>
      </c>
      <c r="E1011" s="101">
        <v>22</v>
      </c>
      <c r="F1011" s="101">
        <v>4</v>
      </c>
      <c r="G1011" s="101" t="str">
        <f t="shared" si="60"/>
        <v>SPEECH_DESC_2530624</v>
      </c>
      <c r="H1011" s="101" t="str">
        <f t="shared" si="61"/>
        <v>SPEECH_AUDIO_2530624</v>
      </c>
      <c r="I1011" s="118" t="str">
        <f t="shared" si="62"/>
        <v>기타</v>
      </c>
      <c r="J1011" s="118" t="str">
        <f t="shared" si="63"/>
        <v>카페 4</v>
      </c>
    </row>
    <row r="1012" spans="1:10" ht="13.8" customHeight="1">
      <c r="A1012" s="101">
        <f>C1012*ID규칙_대사_그룹_단위+COUNTIF($C$4:C1012,C1012)</f>
        <v>2530625</v>
      </c>
      <c r="B1012" s="100" t="s">
        <v>324</v>
      </c>
      <c r="C1012" s="102">
        <f>INDEX(STUDENT!$A:$A,MATCH(B1012,STUDENT!$B:$B,0))</f>
        <v>25306</v>
      </c>
      <c r="D1012" s="101">
        <v>5</v>
      </c>
      <c r="E1012" s="101">
        <v>22</v>
      </c>
      <c r="F1012" s="101">
        <v>5</v>
      </c>
      <c r="G1012" s="101" t="str">
        <f t="shared" si="60"/>
        <v>SPEECH_DESC_2530625</v>
      </c>
      <c r="H1012" s="101" t="str">
        <f t="shared" si="61"/>
        <v>SPEECH_AUDIO_2530625</v>
      </c>
      <c r="I1012" s="118" t="str">
        <f t="shared" si="62"/>
        <v>기타</v>
      </c>
      <c r="J1012" s="118" t="str">
        <f t="shared" si="63"/>
        <v>카페 5</v>
      </c>
    </row>
    <row r="1013" spans="1:10" ht="13.8" customHeight="1">
      <c r="A1013" s="101">
        <f>C1013*ID규칙_대사_그룹_단위+COUNTIF($C$4:C1013,C1013)</f>
        <v>2530626</v>
      </c>
      <c r="B1013" s="100" t="s">
        <v>324</v>
      </c>
      <c r="C1013" s="102">
        <f>INDEX(STUDENT!$A:$A,MATCH(B1013,STUDENT!$B:$B,0))</f>
        <v>25306</v>
      </c>
      <c r="D1013" s="101">
        <v>5</v>
      </c>
      <c r="E1013" s="101">
        <v>23</v>
      </c>
      <c r="F1013" s="101">
        <v>1</v>
      </c>
      <c r="G1013" s="101" t="str">
        <f t="shared" si="60"/>
        <v>SPEECH_DESC_2530626</v>
      </c>
      <c r="H1013" s="101" t="str">
        <f t="shared" si="61"/>
        <v>SPEECH_AUDIO_2530626</v>
      </c>
      <c r="I1013" s="118" t="str">
        <f t="shared" si="62"/>
        <v>기타</v>
      </c>
      <c r="J1013" s="118" t="str">
        <f t="shared" si="63"/>
        <v>인연 랭크 업 1</v>
      </c>
    </row>
    <row r="1014" spans="1:10" ht="13.8" customHeight="1">
      <c r="A1014" s="101">
        <f>C1014*ID규칙_대사_그룹_단위+COUNTIF($C$4:C1014,C1014)</f>
        <v>2530627</v>
      </c>
      <c r="B1014" s="100" t="s">
        <v>324</v>
      </c>
      <c r="C1014" s="102">
        <f>INDEX(STUDENT!$A:$A,MATCH(B1014,STUDENT!$B:$B,0))</f>
        <v>25306</v>
      </c>
      <c r="D1014" s="101">
        <v>5</v>
      </c>
      <c r="E1014" s="101">
        <v>23</v>
      </c>
      <c r="F1014" s="101">
        <v>2</v>
      </c>
      <c r="G1014" s="101" t="str">
        <f t="shared" si="60"/>
        <v>SPEECH_DESC_2530627</v>
      </c>
      <c r="H1014" s="101" t="str">
        <f t="shared" si="61"/>
        <v>SPEECH_AUDIO_2530627</v>
      </c>
      <c r="I1014" s="118" t="str">
        <f t="shared" si="62"/>
        <v>기타</v>
      </c>
      <c r="J1014" s="118" t="str">
        <f t="shared" si="63"/>
        <v>인연 랭크 업 2</v>
      </c>
    </row>
    <row r="1015" spans="1:10" ht="13.8" customHeight="1">
      <c r="A1015" s="101">
        <f>C1015*ID규칙_대사_그룹_단위+COUNTIF($C$4:C1015,C1015)</f>
        <v>2530628</v>
      </c>
      <c r="B1015" s="100" t="s">
        <v>324</v>
      </c>
      <c r="C1015" s="102">
        <f>INDEX(STUDENT!$A:$A,MATCH(B1015,STUDENT!$B:$B,0))</f>
        <v>25306</v>
      </c>
      <c r="D1015" s="101">
        <v>5</v>
      </c>
      <c r="E1015" s="101">
        <v>23</v>
      </c>
      <c r="F1015" s="101">
        <v>3</v>
      </c>
      <c r="G1015" s="101" t="str">
        <f t="shared" si="60"/>
        <v>SPEECH_DESC_2530628</v>
      </c>
      <c r="H1015" s="101" t="str">
        <f t="shared" si="61"/>
        <v>SPEECH_AUDIO_2530628</v>
      </c>
      <c r="I1015" s="118" t="str">
        <f t="shared" si="62"/>
        <v>기타</v>
      </c>
      <c r="J1015" s="118" t="str">
        <f t="shared" si="63"/>
        <v>인연 랭크 업 3</v>
      </c>
    </row>
    <row r="1016" spans="1:10" ht="13.8" customHeight="1">
      <c r="A1016" s="101">
        <f>C1016*ID규칙_대사_그룹_단위+COUNTIF($C$4:C1016,C1016)</f>
        <v>2530629</v>
      </c>
      <c r="B1016" s="100" t="s">
        <v>324</v>
      </c>
      <c r="C1016" s="102">
        <f>INDEX(STUDENT!$A:$A,MATCH(B1016,STUDENT!$B:$B,0))</f>
        <v>25306</v>
      </c>
      <c r="D1016" s="101">
        <v>5</v>
      </c>
      <c r="E1016" s="101">
        <v>23</v>
      </c>
      <c r="F1016" s="101">
        <v>4</v>
      </c>
      <c r="G1016" s="101" t="str">
        <f t="shared" si="60"/>
        <v>SPEECH_DESC_2530629</v>
      </c>
      <c r="H1016" s="101" t="str">
        <f t="shared" si="61"/>
        <v>SPEECH_AUDIO_2530629</v>
      </c>
      <c r="I1016" s="118" t="str">
        <f t="shared" si="62"/>
        <v>기타</v>
      </c>
      <c r="J1016" s="118" t="str">
        <f t="shared" si="63"/>
        <v>인연 랭크 업 4</v>
      </c>
    </row>
    <row r="1017" spans="1:10" ht="13.8" customHeight="1">
      <c r="A1017" s="101">
        <f>C1017*ID규칙_대사_그룹_단위+COUNTIF($C$4:C1017,C1017)</f>
        <v>2530630</v>
      </c>
      <c r="B1017" s="100" t="s">
        <v>324</v>
      </c>
      <c r="C1017" s="102">
        <f>INDEX(STUDENT!$A:$A,MATCH(B1017,STUDENT!$B:$B,0))</f>
        <v>25306</v>
      </c>
      <c r="D1017" s="101">
        <v>6</v>
      </c>
      <c r="E1017" s="101">
        <v>24</v>
      </c>
      <c r="F1017" s="101">
        <v>1</v>
      </c>
      <c r="G1017" s="101" t="str">
        <f t="shared" si="60"/>
        <v>SPEECH_DESC_2530630</v>
      </c>
      <c r="H1017" s="101" t="str">
        <f t="shared" si="61"/>
        <v>SPEECH_AUDIO_2530630</v>
      </c>
      <c r="I1017" s="118" t="str">
        <f t="shared" si="62"/>
        <v>메모리얼</v>
      </c>
      <c r="J1017" s="118" t="str">
        <f t="shared" si="63"/>
        <v>메모리얼 로비 1</v>
      </c>
    </row>
    <row r="1018" spans="1:10" ht="13.8" customHeight="1">
      <c r="A1018" s="101">
        <f>C1018*ID규칙_대사_그룹_단위+COUNTIF($C$4:C1018,C1018)</f>
        <v>2530631</v>
      </c>
      <c r="B1018" s="100" t="s">
        <v>324</v>
      </c>
      <c r="C1018" s="102">
        <f>INDEX(STUDENT!$A:$A,MATCH(B1018,STUDENT!$B:$B,0))</f>
        <v>25306</v>
      </c>
      <c r="D1018" s="101">
        <v>6</v>
      </c>
      <c r="E1018" s="101">
        <v>24</v>
      </c>
      <c r="F1018" s="101">
        <v>2</v>
      </c>
      <c r="G1018" s="101" t="str">
        <f t="shared" si="60"/>
        <v>SPEECH_DESC_2530631</v>
      </c>
      <c r="H1018" s="101" t="str">
        <f t="shared" si="61"/>
        <v>SPEECH_AUDIO_2530631</v>
      </c>
      <c r="I1018" s="118" t="str">
        <f t="shared" si="62"/>
        <v>메모리얼</v>
      </c>
      <c r="J1018" s="118" t="str">
        <f t="shared" si="63"/>
        <v>메모리얼 로비 2</v>
      </c>
    </row>
    <row r="1019" spans="1:10" ht="13.8" customHeight="1">
      <c r="A1019" s="101">
        <f>C1019*ID규칙_대사_그룹_단위+COUNTIF($C$4:C1019,C1019)</f>
        <v>2530632</v>
      </c>
      <c r="B1019" s="100" t="s">
        <v>324</v>
      </c>
      <c r="C1019" s="102">
        <f>INDEX(STUDENT!$A:$A,MATCH(B1019,STUDENT!$B:$B,0))</f>
        <v>25306</v>
      </c>
      <c r="D1019" s="101">
        <v>6</v>
      </c>
      <c r="E1019" s="101">
        <v>24</v>
      </c>
      <c r="F1019" s="101">
        <v>3</v>
      </c>
      <c r="G1019" s="101" t="str">
        <f t="shared" si="60"/>
        <v>SPEECH_DESC_2530632</v>
      </c>
      <c r="H1019" s="101" t="str">
        <f t="shared" si="61"/>
        <v>SPEECH_AUDIO_2530632</v>
      </c>
      <c r="I1019" s="118" t="str">
        <f t="shared" si="62"/>
        <v>메모리얼</v>
      </c>
      <c r="J1019" s="118" t="str">
        <f t="shared" si="63"/>
        <v>메모리얼 로비 3</v>
      </c>
    </row>
    <row r="1020" spans="1:10" ht="13.8" customHeight="1">
      <c r="A1020" s="101">
        <f>C1020*ID규칙_대사_그룹_단위+COUNTIF($C$4:C1020,C1020)</f>
        <v>2530633</v>
      </c>
      <c r="B1020" s="100" t="s">
        <v>324</v>
      </c>
      <c r="C1020" s="102">
        <f>INDEX(STUDENT!$A:$A,MATCH(B1020,STUDENT!$B:$B,0))</f>
        <v>25306</v>
      </c>
      <c r="D1020" s="101">
        <v>6</v>
      </c>
      <c r="E1020" s="101">
        <v>24</v>
      </c>
      <c r="F1020" s="101">
        <v>4</v>
      </c>
      <c r="G1020" s="101" t="str">
        <f t="shared" si="60"/>
        <v>SPEECH_DESC_2530633</v>
      </c>
      <c r="H1020" s="101" t="str">
        <f t="shared" si="61"/>
        <v>SPEECH_AUDIO_2530633</v>
      </c>
      <c r="I1020" s="118" t="str">
        <f t="shared" si="62"/>
        <v>메모리얼</v>
      </c>
      <c r="J1020" s="118" t="str">
        <f t="shared" si="63"/>
        <v>메모리얼 로비 4</v>
      </c>
    </row>
    <row r="1021" spans="1:10" ht="13.8" customHeight="1">
      <c r="A1021" s="101">
        <f>C1021*ID규칙_대사_그룹_단위+COUNTIF($C$4:C1021,C1021)</f>
        <v>2530634</v>
      </c>
      <c r="B1021" s="100" t="s">
        <v>324</v>
      </c>
      <c r="C1021" s="102">
        <f>INDEX(STUDENT!$A:$A,MATCH(B1021,STUDENT!$B:$B,0))</f>
        <v>25306</v>
      </c>
      <c r="D1021" s="101">
        <v>6</v>
      </c>
      <c r="E1021" s="101">
        <v>24</v>
      </c>
      <c r="F1021" s="101">
        <v>5</v>
      </c>
      <c r="G1021" s="101" t="str">
        <f t="shared" si="60"/>
        <v>SPEECH_DESC_2530634</v>
      </c>
      <c r="H1021" s="101" t="str">
        <f t="shared" si="61"/>
        <v>SPEECH_AUDIO_2530634</v>
      </c>
      <c r="I1021" s="118" t="str">
        <f t="shared" si="62"/>
        <v>메모리얼</v>
      </c>
      <c r="J1021" s="118" t="str">
        <f t="shared" si="63"/>
        <v>메모리얼 로비 5</v>
      </c>
    </row>
    <row r="1022" spans="1:10" ht="13.8" customHeight="1">
      <c r="A1022" s="101">
        <f>C1022*ID규칙_대사_그룹_단위+COUNTIF($C$4:C1022,C1022)</f>
        <v>2530635</v>
      </c>
      <c r="B1022" s="100" t="s">
        <v>324</v>
      </c>
      <c r="C1022" s="102">
        <f>INDEX(STUDENT!$A:$A,MATCH(B1022,STUDENT!$B:$B,0))</f>
        <v>25306</v>
      </c>
      <c r="D1022" s="101">
        <v>7</v>
      </c>
      <c r="E1022" s="101">
        <v>25</v>
      </c>
      <c r="F1022" s="101">
        <v>0</v>
      </c>
      <c r="G1022" s="101" t="str">
        <f t="shared" si="60"/>
        <v>SPEECH_DESC_2530635</v>
      </c>
      <c r="H1022" s="101" t="str">
        <f t="shared" si="61"/>
        <v>SPEECH_AUDIO_2530635</v>
      </c>
      <c r="I1022" s="118" t="str">
        <f t="shared" si="62"/>
        <v>기념일</v>
      </c>
      <c r="J1022" s="118" t="str">
        <f t="shared" si="63"/>
        <v>생일</v>
      </c>
    </row>
    <row r="1023" spans="1:10" ht="13.8" customHeight="1">
      <c r="A1023" s="101">
        <f>C1023*ID규칙_대사_그룹_단위+COUNTIF($C$4:C1023,C1023)</f>
        <v>2530636</v>
      </c>
      <c r="B1023" s="100" t="s">
        <v>324</v>
      </c>
      <c r="C1023" s="102">
        <f>INDEX(STUDENT!$A:$A,MATCH(B1023,STUDENT!$B:$B,0))</f>
        <v>25306</v>
      </c>
      <c r="D1023" s="101">
        <v>7</v>
      </c>
      <c r="E1023" s="101">
        <v>26</v>
      </c>
      <c r="F1023" s="101">
        <v>0</v>
      </c>
      <c r="G1023" s="101" t="str">
        <f t="shared" si="60"/>
        <v>SPEECH_DESC_2530636</v>
      </c>
      <c r="H1023" s="101" t="str">
        <f t="shared" si="61"/>
        <v>SPEECH_AUDIO_2530636</v>
      </c>
      <c r="I1023" s="118" t="str">
        <f t="shared" si="62"/>
        <v>기념일</v>
      </c>
      <c r="J1023" s="118" t="str">
        <f t="shared" si="63"/>
        <v>선생의 생일</v>
      </c>
    </row>
    <row r="1024" spans="1:10" ht="13.8" customHeight="1">
      <c r="A1024" s="101">
        <f>C1024*ID규칙_대사_그룹_단위+COUNTIF($C$4:C1024,C1024)</f>
        <v>2530637</v>
      </c>
      <c r="B1024" s="100" t="s">
        <v>324</v>
      </c>
      <c r="C1024" s="102">
        <f>INDEX(STUDENT!$A:$A,MATCH(B1024,STUDENT!$B:$B,0))</f>
        <v>25306</v>
      </c>
      <c r="D1024" s="101">
        <v>7</v>
      </c>
      <c r="E1024" s="101">
        <v>27</v>
      </c>
      <c r="F1024" s="101">
        <v>0</v>
      </c>
      <c r="G1024" s="101" t="str">
        <f t="shared" si="60"/>
        <v>SPEECH_DESC_2530637</v>
      </c>
      <c r="H1024" s="101" t="str">
        <f t="shared" si="61"/>
        <v>SPEECH_AUDIO_2530637</v>
      </c>
      <c r="I1024" s="118" t="str">
        <f t="shared" si="62"/>
        <v>기념일</v>
      </c>
      <c r="J1024" s="118" t="str">
        <f t="shared" si="63"/>
        <v>할로윈</v>
      </c>
    </row>
    <row r="1025" spans="1:10" ht="13.8" customHeight="1">
      <c r="A1025" s="101">
        <f>C1025*ID규칙_대사_그룹_단위+COUNTIF($C$4:C1025,C1025)</f>
        <v>2530638</v>
      </c>
      <c r="B1025" s="100" t="s">
        <v>324</v>
      </c>
      <c r="C1025" s="102">
        <f>INDEX(STUDENT!$A:$A,MATCH(B1025,STUDENT!$B:$B,0))</f>
        <v>25306</v>
      </c>
      <c r="D1025" s="101">
        <v>7</v>
      </c>
      <c r="E1025" s="101">
        <v>28</v>
      </c>
      <c r="F1025" s="101">
        <v>0</v>
      </c>
      <c r="G1025" s="101" t="str">
        <f t="shared" si="60"/>
        <v>SPEECH_DESC_2530638</v>
      </c>
      <c r="H1025" s="101" t="str">
        <f t="shared" si="61"/>
        <v>SPEECH_AUDIO_2530638</v>
      </c>
      <c r="I1025" s="118" t="str">
        <f t="shared" si="62"/>
        <v>기념일</v>
      </c>
      <c r="J1025" s="118" t="str">
        <f t="shared" si="63"/>
        <v>크리스마스</v>
      </c>
    </row>
    <row r="1026" spans="1:10" ht="13.8" customHeight="1">
      <c r="A1026" s="101">
        <f>C1026*ID규칙_대사_그룹_단위+COUNTIF($C$4:C1026,C1026)</f>
        <v>2530639</v>
      </c>
      <c r="B1026" s="100" t="s">
        <v>324</v>
      </c>
      <c r="C1026" s="102">
        <f>INDEX(STUDENT!$A:$A,MATCH(B1026,STUDENT!$B:$B,0))</f>
        <v>25306</v>
      </c>
      <c r="D1026" s="101">
        <v>7</v>
      </c>
      <c r="E1026" s="101">
        <v>29</v>
      </c>
      <c r="F1026" s="101">
        <v>0</v>
      </c>
      <c r="G1026" s="101" t="str">
        <f t="shared" si="60"/>
        <v>SPEECH_DESC_2530639</v>
      </c>
      <c r="H1026" s="101" t="str">
        <f t="shared" si="61"/>
        <v>SPEECH_AUDIO_2530639</v>
      </c>
      <c r="I1026" s="118" t="str">
        <f t="shared" si="62"/>
        <v>기념일</v>
      </c>
      <c r="J1026" s="118" t="str">
        <f t="shared" si="63"/>
        <v>신년</v>
      </c>
    </row>
    <row r="1027" spans="1:10" ht="13.8" customHeight="1">
      <c r="A1027" s="101">
        <f>C1027*ID규칙_대사_그룹_단위+COUNTIF($C$4:C1027,C1027)</f>
        <v>2530701</v>
      </c>
      <c r="B1027" s="100" t="s">
        <v>326</v>
      </c>
      <c r="C1027" s="102">
        <f>INDEX(STUDENT!$A:$A,MATCH(B1027,STUDENT!$B:$B,0))</f>
        <v>25307</v>
      </c>
      <c r="D1027" s="101">
        <v>1</v>
      </c>
      <c r="E1027" s="101">
        <v>1</v>
      </c>
      <c r="F1027" s="101">
        <v>0</v>
      </c>
      <c r="G1027" s="101" t="str">
        <f t="shared" si="60"/>
        <v>SPEECH_DESC_2530701</v>
      </c>
      <c r="H1027" s="101" t="str">
        <f t="shared" si="61"/>
        <v>SPEECH_AUDIO_2530701</v>
      </c>
      <c r="I1027" s="118" t="str">
        <f t="shared" si="62"/>
        <v>일상</v>
      </c>
      <c r="J1027" s="118" t="str">
        <f t="shared" si="63"/>
        <v>입수</v>
      </c>
    </row>
    <row r="1028" spans="1:10" ht="13.8" customHeight="1">
      <c r="A1028" s="101">
        <f>C1028*ID규칙_대사_그룹_단위+COUNTIF($C$4:C1028,C1028)</f>
        <v>2530702</v>
      </c>
      <c r="B1028" s="100" t="s">
        <v>326</v>
      </c>
      <c r="C1028" s="102">
        <f>INDEX(STUDENT!$A:$A,MATCH(B1028,STUDENT!$B:$B,0))</f>
        <v>25307</v>
      </c>
      <c r="D1028" s="101">
        <v>1</v>
      </c>
      <c r="E1028" s="101">
        <v>2</v>
      </c>
      <c r="F1028" s="101">
        <v>1</v>
      </c>
      <c r="G1028" s="101" t="str">
        <f t="shared" ref="G1028:G1091" si="64">"SPEECH_DESC_"&amp;A1028</f>
        <v>SPEECH_DESC_2530702</v>
      </c>
      <c r="H1028" s="101" t="str">
        <f t="shared" ref="H1028:H1091" si="65">"SPEECH_AUDIO_"&amp;A1028</f>
        <v>SPEECH_AUDIO_2530702</v>
      </c>
      <c r="I1028" s="118" t="str">
        <f t="shared" ref="I1028:I1091" si="66">VLOOKUP(D1028,SPEECH_MAIN_TYPE,2,0)</f>
        <v>일상</v>
      </c>
      <c r="J1028" s="118" t="str">
        <f t="shared" ref="J1028:J1091" si="67">VLOOKUP(E1028,SPEECH_SUB_TYPE,2,0)&amp;IF(F1028=0,""," "&amp;F1028)</f>
        <v>로비 방문 1</v>
      </c>
    </row>
    <row r="1029" spans="1:10" ht="13.8" customHeight="1">
      <c r="A1029" s="101">
        <f>C1029*ID규칙_대사_그룹_단위+COUNTIF($C$4:C1029,C1029)</f>
        <v>2530703</v>
      </c>
      <c r="B1029" s="100" t="s">
        <v>326</v>
      </c>
      <c r="C1029" s="102">
        <f>INDEX(STUDENT!$A:$A,MATCH(B1029,STUDENT!$B:$B,0))</f>
        <v>25307</v>
      </c>
      <c r="D1029" s="101">
        <v>1</v>
      </c>
      <c r="E1029" s="101">
        <v>2</v>
      </c>
      <c r="F1029" s="101">
        <v>2</v>
      </c>
      <c r="G1029" s="101" t="str">
        <f t="shared" si="64"/>
        <v>SPEECH_DESC_2530703</v>
      </c>
      <c r="H1029" s="101" t="str">
        <f t="shared" si="65"/>
        <v>SPEECH_AUDIO_2530703</v>
      </c>
      <c r="I1029" s="118" t="str">
        <f t="shared" si="66"/>
        <v>일상</v>
      </c>
      <c r="J1029" s="118" t="str">
        <f t="shared" si="67"/>
        <v>로비 방문 2</v>
      </c>
    </row>
    <row r="1030" spans="1:10" ht="13.8" customHeight="1">
      <c r="A1030" s="101">
        <f>C1030*ID규칙_대사_그룹_단위+COUNTIF($C$4:C1030,C1030)</f>
        <v>2530704</v>
      </c>
      <c r="B1030" s="100" t="s">
        <v>326</v>
      </c>
      <c r="C1030" s="102">
        <f>INDEX(STUDENT!$A:$A,MATCH(B1030,STUDENT!$B:$B,0))</f>
        <v>25307</v>
      </c>
      <c r="D1030" s="101">
        <v>1</v>
      </c>
      <c r="E1030" s="101">
        <v>3</v>
      </c>
      <c r="F1030" s="101">
        <v>1</v>
      </c>
      <c r="G1030" s="101" t="str">
        <f t="shared" si="64"/>
        <v>SPEECH_DESC_2530704</v>
      </c>
      <c r="H1030" s="101" t="str">
        <f t="shared" si="65"/>
        <v>SPEECH_AUDIO_2530704</v>
      </c>
      <c r="I1030" s="118" t="str">
        <f t="shared" si="66"/>
        <v>일상</v>
      </c>
      <c r="J1030" s="118" t="str">
        <f t="shared" si="67"/>
        <v>잡담 1</v>
      </c>
    </row>
    <row r="1031" spans="1:10" ht="13.8" customHeight="1">
      <c r="A1031" s="101">
        <f>C1031*ID규칙_대사_그룹_단위+COUNTIF($C$4:C1031,C1031)</f>
        <v>2530705</v>
      </c>
      <c r="B1031" s="100" t="s">
        <v>326</v>
      </c>
      <c r="C1031" s="102">
        <f>INDEX(STUDENT!$A:$A,MATCH(B1031,STUDENT!$B:$B,0))</f>
        <v>25307</v>
      </c>
      <c r="D1031" s="101">
        <v>1</v>
      </c>
      <c r="E1031" s="101">
        <v>3</v>
      </c>
      <c r="F1031" s="101">
        <v>2</v>
      </c>
      <c r="G1031" s="101" t="str">
        <f t="shared" si="64"/>
        <v>SPEECH_DESC_2530705</v>
      </c>
      <c r="H1031" s="101" t="str">
        <f t="shared" si="65"/>
        <v>SPEECH_AUDIO_2530705</v>
      </c>
      <c r="I1031" s="118" t="str">
        <f t="shared" si="66"/>
        <v>일상</v>
      </c>
      <c r="J1031" s="118" t="str">
        <f t="shared" si="67"/>
        <v>잡담 2</v>
      </c>
    </row>
    <row r="1032" spans="1:10" ht="13.8" customHeight="1">
      <c r="A1032" s="101">
        <f>C1032*ID규칙_대사_그룹_단위+COUNTIF($C$4:C1032,C1032)</f>
        <v>2530706</v>
      </c>
      <c r="B1032" s="100" t="s">
        <v>326</v>
      </c>
      <c r="C1032" s="102">
        <f>INDEX(STUDENT!$A:$A,MATCH(B1032,STUDENT!$B:$B,0))</f>
        <v>25307</v>
      </c>
      <c r="D1032" s="101">
        <v>1</v>
      </c>
      <c r="E1032" s="101">
        <v>3</v>
      </c>
      <c r="F1032" s="101">
        <v>3</v>
      </c>
      <c r="G1032" s="101" t="str">
        <f t="shared" si="64"/>
        <v>SPEECH_DESC_2530706</v>
      </c>
      <c r="H1032" s="101" t="str">
        <f t="shared" si="65"/>
        <v>SPEECH_AUDIO_2530706</v>
      </c>
      <c r="I1032" s="118" t="str">
        <f t="shared" si="66"/>
        <v>일상</v>
      </c>
      <c r="J1032" s="118" t="str">
        <f t="shared" si="67"/>
        <v>잡담 3</v>
      </c>
    </row>
    <row r="1033" spans="1:10" ht="13.8" customHeight="1">
      <c r="A1033" s="101">
        <f>C1033*ID규칙_대사_그룹_단위+COUNTIF($C$4:C1033,C1033)</f>
        <v>2530707</v>
      </c>
      <c r="B1033" s="100" t="s">
        <v>326</v>
      </c>
      <c r="C1033" s="102">
        <f>INDEX(STUDENT!$A:$A,MATCH(B1033,STUDENT!$B:$B,0))</f>
        <v>25307</v>
      </c>
      <c r="D1033" s="101">
        <v>1</v>
      </c>
      <c r="E1033" s="101">
        <v>3</v>
      </c>
      <c r="F1033" s="101">
        <v>4</v>
      </c>
      <c r="G1033" s="101" t="str">
        <f t="shared" si="64"/>
        <v>SPEECH_DESC_2530707</v>
      </c>
      <c r="H1033" s="101" t="str">
        <f t="shared" si="65"/>
        <v>SPEECH_AUDIO_2530707</v>
      </c>
      <c r="I1033" s="118" t="str">
        <f t="shared" si="66"/>
        <v>일상</v>
      </c>
      <c r="J1033" s="118" t="str">
        <f t="shared" si="67"/>
        <v>잡담 4</v>
      </c>
    </row>
    <row r="1034" spans="1:10" ht="13.8" customHeight="1">
      <c r="A1034" s="101">
        <f>C1034*ID규칙_대사_그룹_단위+COUNTIF($C$4:C1034,C1034)</f>
        <v>2530708</v>
      </c>
      <c r="B1034" s="100" t="s">
        <v>326</v>
      </c>
      <c r="C1034" s="102">
        <f>INDEX(STUDENT!$A:$A,MATCH(B1034,STUDENT!$B:$B,0))</f>
        <v>25307</v>
      </c>
      <c r="D1034" s="101">
        <v>1</v>
      </c>
      <c r="E1034" s="101">
        <v>3</v>
      </c>
      <c r="F1034" s="101">
        <v>5</v>
      </c>
      <c r="G1034" s="101" t="str">
        <f t="shared" si="64"/>
        <v>SPEECH_DESC_2530708</v>
      </c>
      <c r="H1034" s="101" t="str">
        <f t="shared" si="65"/>
        <v>SPEECH_AUDIO_2530708</v>
      </c>
      <c r="I1034" s="118" t="str">
        <f t="shared" si="66"/>
        <v>일상</v>
      </c>
      <c r="J1034" s="118" t="str">
        <f t="shared" si="67"/>
        <v>잡담 5</v>
      </c>
    </row>
    <row r="1035" spans="1:10" ht="13.8" customHeight="1">
      <c r="A1035" s="101">
        <f>C1035*ID규칙_대사_그룹_단위+COUNTIF($C$4:C1035,C1035)</f>
        <v>2530709</v>
      </c>
      <c r="B1035" s="100" t="s">
        <v>326</v>
      </c>
      <c r="C1035" s="102">
        <f>INDEX(STUDENT!$A:$A,MATCH(B1035,STUDENT!$B:$B,0))</f>
        <v>25307</v>
      </c>
      <c r="D1035" s="101">
        <v>3</v>
      </c>
      <c r="E1035" s="101">
        <v>13</v>
      </c>
      <c r="F1035" s="101">
        <v>0</v>
      </c>
      <c r="G1035" s="101" t="str">
        <f t="shared" si="64"/>
        <v>SPEECH_DESC_2530709</v>
      </c>
      <c r="H1035" s="101" t="str">
        <f t="shared" si="65"/>
        <v>SPEECH_AUDIO_2530709</v>
      </c>
      <c r="I1035" s="118" t="str">
        <f t="shared" si="66"/>
        <v>전투</v>
      </c>
      <c r="J1035" s="118" t="str">
        <f t="shared" si="67"/>
        <v>기본 스킬</v>
      </c>
    </row>
    <row r="1036" spans="1:10" ht="13.8" customHeight="1">
      <c r="A1036" s="101">
        <f>C1036*ID규칙_대사_그룹_단위+COUNTIF($C$4:C1036,C1036)</f>
        <v>2530710</v>
      </c>
      <c r="B1036" s="100" t="s">
        <v>326</v>
      </c>
      <c r="C1036" s="102">
        <f>INDEX(STUDENT!$A:$A,MATCH(B1036,STUDENT!$B:$B,0))</f>
        <v>25307</v>
      </c>
      <c r="D1036" s="101">
        <v>3</v>
      </c>
      <c r="E1036" s="101">
        <v>14</v>
      </c>
      <c r="F1036" s="101">
        <v>1</v>
      </c>
      <c r="G1036" s="101" t="str">
        <f t="shared" si="64"/>
        <v>SPEECH_DESC_2530710</v>
      </c>
      <c r="H1036" s="101" t="str">
        <f t="shared" si="65"/>
        <v>SPEECH_AUDIO_2530710</v>
      </c>
      <c r="I1036" s="118" t="str">
        <f t="shared" si="66"/>
        <v>전투</v>
      </c>
      <c r="J1036" s="118" t="str">
        <f t="shared" si="67"/>
        <v>EX 스킬 컷인 1</v>
      </c>
    </row>
    <row r="1037" spans="1:10" ht="13.8" customHeight="1">
      <c r="A1037" s="101">
        <f>C1037*ID규칙_대사_그룹_단위+COUNTIF($C$4:C1037,C1037)</f>
        <v>2530711</v>
      </c>
      <c r="B1037" s="100" t="s">
        <v>326</v>
      </c>
      <c r="C1037" s="102">
        <f>INDEX(STUDENT!$A:$A,MATCH(B1037,STUDENT!$B:$B,0))</f>
        <v>25307</v>
      </c>
      <c r="D1037" s="101">
        <v>3</v>
      </c>
      <c r="E1037" s="101">
        <v>14</v>
      </c>
      <c r="F1037" s="101">
        <v>2</v>
      </c>
      <c r="G1037" s="101" t="str">
        <f t="shared" si="64"/>
        <v>SPEECH_DESC_2530711</v>
      </c>
      <c r="H1037" s="101" t="str">
        <f t="shared" si="65"/>
        <v>SPEECH_AUDIO_2530711</v>
      </c>
      <c r="I1037" s="118" t="str">
        <f t="shared" si="66"/>
        <v>전투</v>
      </c>
      <c r="J1037" s="118" t="str">
        <f t="shared" si="67"/>
        <v>EX 스킬 컷인 2</v>
      </c>
    </row>
    <row r="1038" spans="1:10" ht="13.8" customHeight="1">
      <c r="A1038" s="101">
        <f>C1038*ID규칙_대사_그룹_단위+COUNTIF($C$4:C1038,C1038)</f>
        <v>2530712</v>
      </c>
      <c r="B1038" s="100" t="s">
        <v>326</v>
      </c>
      <c r="C1038" s="102">
        <f>INDEX(STUDENT!$A:$A,MATCH(B1038,STUDENT!$B:$B,0))</f>
        <v>25307</v>
      </c>
      <c r="D1038" s="101">
        <v>3</v>
      </c>
      <c r="E1038" s="101">
        <v>14</v>
      </c>
      <c r="F1038" s="101">
        <v>3</v>
      </c>
      <c r="G1038" s="101" t="str">
        <f t="shared" si="64"/>
        <v>SPEECH_DESC_2530712</v>
      </c>
      <c r="H1038" s="101" t="str">
        <f t="shared" si="65"/>
        <v>SPEECH_AUDIO_2530712</v>
      </c>
      <c r="I1038" s="118" t="str">
        <f t="shared" si="66"/>
        <v>전투</v>
      </c>
      <c r="J1038" s="118" t="str">
        <f t="shared" si="67"/>
        <v>EX 스킬 컷인 3</v>
      </c>
    </row>
    <row r="1039" spans="1:10" ht="13.8" customHeight="1">
      <c r="A1039" s="101">
        <f>C1039*ID규칙_대사_그룹_단위+COUNTIF($C$4:C1039,C1039)</f>
        <v>2530713</v>
      </c>
      <c r="B1039" s="100" t="s">
        <v>326</v>
      </c>
      <c r="C1039" s="102">
        <f>INDEX(STUDENT!$A:$A,MATCH(B1039,STUDENT!$B:$B,0))</f>
        <v>25307</v>
      </c>
      <c r="D1039" s="101">
        <v>3</v>
      </c>
      <c r="E1039" s="101">
        <v>15</v>
      </c>
      <c r="F1039" s="101">
        <v>1</v>
      </c>
      <c r="G1039" s="101" t="str">
        <f t="shared" si="64"/>
        <v>SPEECH_DESC_2530713</v>
      </c>
      <c r="H1039" s="101" t="str">
        <f t="shared" si="65"/>
        <v>SPEECH_AUDIO_2530713</v>
      </c>
      <c r="I1039" s="118" t="str">
        <f t="shared" si="66"/>
        <v>전투</v>
      </c>
      <c r="J1039" s="118" t="str">
        <f t="shared" si="67"/>
        <v>EX 스킬 1</v>
      </c>
    </row>
    <row r="1040" spans="1:10" ht="13.8" customHeight="1">
      <c r="A1040" s="101">
        <f>C1040*ID규칙_대사_그룹_단위+COUNTIF($C$4:C1040,C1040)</f>
        <v>2530714</v>
      </c>
      <c r="B1040" s="100" t="s">
        <v>326</v>
      </c>
      <c r="C1040" s="102">
        <f>INDEX(STUDENT!$A:$A,MATCH(B1040,STUDENT!$B:$B,0))</f>
        <v>25307</v>
      </c>
      <c r="D1040" s="101">
        <v>3</v>
      </c>
      <c r="E1040" s="101">
        <v>15</v>
      </c>
      <c r="F1040" s="101">
        <v>2</v>
      </c>
      <c r="G1040" s="101" t="str">
        <f t="shared" si="64"/>
        <v>SPEECH_DESC_2530714</v>
      </c>
      <c r="H1040" s="101" t="str">
        <f t="shared" si="65"/>
        <v>SPEECH_AUDIO_2530714</v>
      </c>
      <c r="I1040" s="118" t="str">
        <f t="shared" si="66"/>
        <v>전투</v>
      </c>
      <c r="J1040" s="118" t="str">
        <f t="shared" si="67"/>
        <v>EX 스킬 2</v>
      </c>
    </row>
    <row r="1041" spans="1:10" ht="13.8" customHeight="1">
      <c r="A1041" s="101">
        <f>C1041*ID규칙_대사_그룹_단위+COUNTIF($C$4:C1041,C1041)</f>
        <v>2530715</v>
      </c>
      <c r="B1041" s="100" t="s">
        <v>326</v>
      </c>
      <c r="C1041" s="102">
        <f>INDEX(STUDENT!$A:$A,MATCH(B1041,STUDENT!$B:$B,0))</f>
        <v>25307</v>
      </c>
      <c r="D1041" s="101">
        <v>3</v>
      </c>
      <c r="E1041" s="101">
        <v>15</v>
      </c>
      <c r="F1041" s="101">
        <v>3</v>
      </c>
      <c r="G1041" s="101" t="str">
        <f t="shared" si="64"/>
        <v>SPEECH_DESC_2530715</v>
      </c>
      <c r="H1041" s="101" t="str">
        <f t="shared" si="65"/>
        <v>SPEECH_AUDIO_2530715</v>
      </c>
      <c r="I1041" s="118" t="str">
        <f t="shared" si="66"/>
        <v>전투</v>
      </c>
      <c r="J1041" s="118" t="str">
        <f t="shared" si="67"/>
        <v>EX 스킬 3</v>
      </c>
    </row>
    <row r="1042" spans="1:10" ht="13.8" customHeight="1">
      <c r="A1042" s="101">
        <f>C1042*ID규칙_대사_그룹_단위+COUNTIF($C$4:C1042,C1042)</f>
        <v>2530716</v>
      </c>
      <c r="B1042" s="100" t="s">
        <v>326</v>
      </c>
      <c r="C1042" s="102">
        <f>INDEX(STUDENT!$A:$A,MATCH(B1042,STUDENT!$B:$B,0))</f>
        <v>25307</v>
      </c>
      <c r="D1042" s="101">
        <v>5</v>
      </c>
      <c r="E1042" s="101">
        <v>20</v>
      </c>
      <c r="F1042" s="101">
        <v>1</v>
      </c>
      <c r="G1042" s="101" t="str">
        <f t="shared" si="64"/>
        <v>SPEECH_DESC_2530716</v>
      </c>
      <c r="H1042" s="101" t="str">
        <f t="shared" si="65"/>
        <v>SPEECH_AUDIO_2530716</v>
      </c>
      <c r="I1042" s="118" t="str">
        <f t="shared" si="66"/>
        <v>기타</v>
      </c>
      <c r="J1042" s="118" t="str">
        <f t="shared" si="67"/>
        <v>강화 1</v>
      </c>
    </row>
    <row r="1043" spans="1:10" ht="13.8" customHeight="1">
      <c r="A1043" s="101">
        <f>C1043*ID규칙_대사_그룹_단위+COUNTIF($C$4:C1043,C1043)</f>
        <v>2530717</v>
      </c>
      <c r="B1043" s="100" t="s">
        <v>326</v>
      </c>
      <c r="C1043" s="102">
        <f>INDEX(STUDENT!$A:$A,MATCH(B1043,STUDENT!$B:$B,0))</f>
        <v>25307</v>
      </c>
      <c r="D1043" s="101">
        <v>5</v>
      </c>
      <c r="E1043" s="101">
        <v>20</v>
      </c>
      <c r="F1043" s="101">
        <v>2</v>
      </c>
      <c r="G1043" s="101" t="str">
        <f t="shared" si="64"/>
        <v>SPEECH_DESC_2530717</v>
      </c>
      <c r="H1043" s="101" t="str">
        <f t="shared" si="65"/>
        <v>SPEECH_AUDIO_2530717</v>
      </c>
      <c r="I1043" s="118" t="str">
        <f t="shared" si="66"/>
        <v>기타</v>
      </c>
      <c r="J1043" s="118" t="str">
        <f t="shared" si="67"/>
        <v>강화 2</v>
      </c>
    </row>
    <row r="1044" spans="1:10" ht="13.8" customHeight="1">
      <c r="A1044" s="101">
        <f>C1044*ID규칙_대사_그룹_단위+COUNTIF($C$4:C1044,C1044)</f>
        <v>2530718</v>
      </c>
      <c r="B1044" s="100" t="s">
        <v>326</v>
      </c>
      <c r="C1044" s="102">
        <f>INDEX(STUDENT!$A:$A,MATCH(B1044,STUDENT!$B:$B,0))</f>
        <v>25307</v>
      </c>
      <c r="D1044" s="101">
        <v>5</v>
      </c>
      <c r="E1044" s="101">
        <v>20</v>
      </c>
      <c r="F1044" s="101">
        <v>3</v>
      </c>
      <c r="G1044" s="101" t="str">
        <f t="shared" si="64"/>
        <v>SPEECH_DESC_2530718</v>
      </c>
      <c r="H1044" s="101" t="str">
        <f t="shared" si="65"/>
        <v>SPEECH_AUDIO_2530718</v>
      </c>
      <c r="I1044" s="118" t="str">
        <f t="shared" si="66"/>
        <v>기타</v>
      </c>
      <c r="J1044" s="118" t="str">
        <f t="shared" si="67"/>
        <v>강화 3</v>
      </c>
    </row>
    <row r="1045" spans="1:10" ht="13.8" customHeight="1">
      <c r="A1045" s="101">
        <f>C1045*ID규칙_대사_그룹_단위+COUNTIF($C$4:C1045,C1045)</f>
        <v>2530719</v>
      </c>
      <c r="B1045" s="100" t="s">
        <v>326</v>
      </c>
      <c r="C1045" s="102">
        <f>INDEX(STUDENT!$A:$A,MATCH(B1045,STUDENT!$B:$B,0))</f>
        <v>25307</v>
      </c>
      <c r="D1045" s="101">
        <v>5</v>
      </c>
      <c r="E1045" s="101">
        <v>20</v>
      </c>
      <c r="F1045" s="101">
        <v>4</v>
      </c>
      <c r="G1045" s="101" t="str">
        <f t="shared" si="64"/>
        <v>SPEECH_DESC_2530719</v>
      </c>
      <c r="H1045" s="101" t="str">
        <f t="shared" si="65"/>
        <v>SPEECH_AUDIO_2530719</v>
      </c>
      <c r="I1045" s="118" t="str">
        <f t="shared" si="66"/>
        <v>기타</v>
      </c>
      <c r="J1045" s="118" t="str">
        <f t="shared" si="67"/>
        <v>강화 4</v>
      </c>
    </row>
    <row r="1046" spans="1:10" ht="13.8" customHeight="1">
      <c r="A1046" s="101">
        <f>C1046*ID규칙_대사_그룹_단위+COUNTIF($C$4:C1046,C1046)</f>
        <v>2530720</v>
      </c>
      <c r="B1046" s="100" t="s">
        <v>326</v>
      </c>
      <c r="C1046" s="102">
        <f>INDEX(STUDENT!$A:$A,MATCH(B1046,STUDENT!$B:$B,0))</f>
        <v>25307</v>
      </c>
      <c r="D1046" s="101">
        <v>5</v>
      </c>
      <c r="E1046" s="101">
        <v>21</v>
      </c>
      <c r="F1046" s="101">
        <v>0</v>
      </c>
      <c r="G1046" s="101" t="str">
        <f t="shared" si="64"/>
        <v>SPEECH_DESC_2530720</v>
      </c>
      <c r="H1046" s="101" t="str">
        <f t="shared" si="65"/>
        <v>SPEECH_AUDIO_2530720</v>
      </c>
      <c r="I1046" s="118" t="str">
        <f t="shared" si="66"/>
        <v>기타</v>
      </c>
      <c r="J1046" s="118" t="str">
        <f t="shared" si="67"/>
        <v>고유무기 장착</v>
      </c>
    </row>
    <row r="1047" spans="1:10" ht="13.8" customHeight="1">
      <c r="A1047" s="101">
        <f>C1047*ID규칙_대사_그룹_단위+COUNTIF($C$4:C1047,C1047)</f>
        <v>2530721</v>
      </c>
      <c r="B1047" s="100" t="s">
        <v>326</v>
      </c>
      <c r="C1047" s="102">
        <f>INDEX(STUDENT!$A:$A,MATCH(B1047,STUDENT!$B:$B,0))</f>
        <v>25307</v>
      </c>
      <c r="D1047" s="101">
        <v>5</v>
      </c>
      <c r="E1047" s="101">
        <v>22</v>
      </c>
      <c r="F1047" s="101">
        <v>1</v>
      </c>
      <c r="G1047" s="101" t="str">
        <f t="shared" si="64"/>
        <v>SPEECH_DESC_2530721</v>
      </c>
      <c r="H1047" s="101" t="str">
        <f t="shared" si="65"/>
        <v>SPEECH_AUDIO_2530721</v>
      </c>
      <c r="I1047" s="118" t="str">
        <f t="shared" si="66"/>
        <v>기타</v>
      </c>
      <c r="J1047" s="118" t="str">
        <f t="shared" si="67"/>
        <v>카페 1</v>
      </c>
    </row>
    <row r="1048" spans="1:10" ht="13.8" customHeight="1">
      <c r="A1048" s="101">
        <f>C1048*ID규칙_대사_그룹_단위+COUNTIF($C$4:C1048,C1048)</f>
        <v>2530722</v>
      </c>
      <c r="B1048" s="100" t="s">
        <v>326</v>
      </c>
      <c r="C1048" s="102">
        <f>INDEX(STUDENT!$A:$A,MATCH(B1048,STUDENT!$B:$B,0))</f>
        <v>25307</v>
      </c>
      <c r="D1048" s="101">
        <v>5</v>
      </c>
      <c r="E1048" s="101">
        <v>22</v>
      </c>
      <c r="F1048" s="101">
        <v>2</v>
      </c>
      <c r="G1048" s="101" t="str">
        <f t="shared" si="64"/>
        <v>SPEECH_DESC_2530722</v>
      </c>
      <c r="H1048" s="101" t="str">
        <f t="shared" si="65"/>
        <v>SPEECH_AUDIO_2530722</v>
      </c>
      <c r="I1048" s="118" t="str">
        <f t="shared" si="66"/>
        <v>기타</v>
      </c>
      <c r="J1048" s="118" t="str">
        <f t="shared" si="67"/>
        <v>카페 2</v>
      </c>
    </row>
    <row r="1049" spans="1:10" ht="13.8" customHeight="1">
      <c r="A1049" s="101">
        <f>C1049*ID규칙_대사_그룹_단위+COUNTIF($C$4:C1049,C1049)</f>
        <v>2530723</v>
      </c>
      <c r="B1049" s="100" t="s">
        <v>326</v>
      </c>
      <c r="C1049" s="102">
        <f>INDEX(STUDENT!$A:$A,MATCH(B1049,STUDENT!$B:$B,0))</f>
        <v>25307</v>
      </c>
      <c r="D1049" s="101">
        <v>5</v>
      </c>
      <c r="E1049" s="101">
        <v>22</v>
      </c>
      <c r="F1049" s="101">
        <v>3</v>
      </c>
      <c r="G1049" s="101" t="str">
        <f t="shared" si="64"/>
        <v>SPEECH_DESC_2530723</v>
      </c>
      <c r="H1049" s="101" t="str">
        <f t="shared" si="65"/>
        <v>SPEECH_AUDIO_2530723</v>
      </c>
      <c r="I1049" s="118" t="str">
        <f t="shared" si="66"/>
        <v>기타</v>
      </c>
      <c r="J1049" s="118" t="str">
        <f t="shared" si="67"/>
        <v>카페 3</v>
      </c>
    </row>
    <row r="1050" spans="1:10" ht="13.8" customHeight="1">
      <c r="A1050" s="101">
        <f>C1050*ID규칙_대사_그룹_단위+COUNTIF($C$4:C1050,C1050)</f>
        <v>2530724</v>
      </c>
      <c r="B1050" s="100" t="s">
        <v>326</v>
      </c>
      <c r="C1050" s="102">
        <f>INDEX(STUDENT!$A:$A,MATCH(B1050,STUDENT!$B:$B,0))</f>
        <v>25307</v>
      </c>
      <c r="D1050" s="101">
        <v>5</v>
      </c>
      <c r="E1050" s="101">
        <v>22</v>
      </c>
      <c r="F1050" s="101">
        <v>4</v>
      </c>
      <c r="G1050" s="101" t="str">
        <f t="shared" si="64"/>
        <v>SPEECH_DESC_2530724</v>
      </c>
      <c r="H1050" s="101" t="str">
        <f t="shared" si="65"/>
        <v>SPEECH_AUDIO_2530724</v>
      </c>
      <c r="I1050" s="118" t="str">
        <f t="shared" si="66"/>
        <v>기타</v>
      </c>
      <c r="J1050" s="118" t="str">
        <f t="shared" si="67"/>
        <v>카페 4</v>
      </c>
    </row>
    <row r="1051" spans="1:10" ht="13.8" customHeight="1">
      <c r="A1051" s="101">
        <f>C1051*ID규칙_대사_그룹_단위+COUNTIF($C$4:C1051,C1051)</f>
        <v>2530725</v>
      </c>
      <c r="B1051" s="100" t="s">
        <v>326</v>
      </c>
      <c r="C1051" s="102">
        <f>INDEX(STUDENT!$A:$A,MATCH(B1051,STUDENT!$B:$B,0))</f>
        <v>25307</v>
      </c>
      <c r="D1051" s="101">
        <v>5</v>
      </c>
      <c r="E1051" s="101">
        <v>22</v>
      </c>
      <c r="F1051" s="101">
        <v>5</v>
      </c>
      <c r="G1051" s="101" t="str">
        <f t="shared" si="64"/>
        <v>SPEECH_DESC_2530725</v>
      </c>
      <c r="H1051" s="101" t="str">
        <f t="shared" si="65"/>
        <v>SPEECH_AUDIO_2530725</v>
      </c>
      <c r="I1051" s="118" t="str">
        <f t="shared" si="66"/>
        <v>기타</v>
      </c>
      <c r="J1051" s="118" t="str">
        <f t="shared" si="67"/>
        <v>카페 5</v>
      </c>
    </row>
    <row r="1052" spans="1:10" ht="13.8" customHeight="1">
      <c r="A1052" s="101">
        <f>C1052*ID규칙_대사_그룹_단위+COUNTIF($C$4:C1052,C1052)</f>
        <v>2530726</v>
      </c>
      <c r="B1052" s="100" t="s">
        <v>326</v>
      </c>
      <c r="C1052" s="102">
        <f>INDEX(STUDENT!$A:$A,MATCH(B1052,STUDENT!$B:$B,0))</f>
        <v>25307</v>
      </c>
      <c r="D1052" s="101">
        <v>5</v>
      </c>
      <c r="E1052" s="101">
        <v>23</v>
      </c>
      <c r="F1052" s="101">
        <v>1</v>
      </c>
      <c r="G1052" s="101" t="str">
        <f t="shared" si="64"/>
        <v>SPEECH_DESC_2530726</v>
      </c>
      <c r="H1052" s="101" t="str">
        <f t="shared" si="65"/>
        <v>SPEECH_AUDIO_2530726</v>
      </c>
      <c r="I1052" s="118" t="str">
        <f t="shared" si="66"/>
        <v>기타</v>
      </c>
      <c r="J1052" s="118" t="str">
        <f t="shared" si="67"/>
        <v>인연 랭크 업 1</v>
      </c>
    </row>
    <row r="1053" spans="1:10" ht="13.8" customHeight="1">
      <c r="A1053" s="101">
        <f>C1053*ID규칙_대사_그룹_단위+COUNTIF($C$4:C1053,C1053)</f>
        <v>2530727</v>
      </c>
      <c r="B1053" s="100" t="s">
        <v>326</v>
      </c>
      <c r="C1053" s="102">
        <f>INDEX(STUDENT!$A:$A,MATCH(B1053,STUDENT!$B:$B,0))</f>
        <v>25307</v>
      </c>
      <c r="D1053" s="101">
        <v>5</v>
      </c>
      <c r="E1053" s="101">
        <v>23</v>
      </c>
      <c r="F1053" s="101">
        <v>2</v>
      </c>
      <c r="G1053" s="101" t="str">
        <f t="shared" si="64"/>
        <v>SPEECH_DESC_2530727</v>
      </c>
      <c r="H1053" s="101" t="str">
        <f t="shared" si="65"/>
        <v>SPEECH_AUDIO_2530727</v>
      </c>
      <c r="I1053" s="118" t="str">
        <f t="shared" si="66"/>
        <v>기타</v>
      </c>
      <c r="J1053" s="118" t="str">
        <f t="shared" si="67"/>
        <v>인연 랭크 업 2</v>
      </c>
    </row>
    <row r="1054" spans="1:10" ht="13.8" customHeight="1">
      <c r="A1054" s="101">
        <f>C1054*ID규칙_대사_그룹_단위+COUNTIF($C$4:C1054,C1054)</f>
        <v>2530728</v>
      </c>
      <c r="B1054" s="100" t="s">
        <v>326</v>
      </c>
      <c r="C1054" s="102">
        <f>INDEX(STUDENT!$A:$A,MATCH(B1054,STUDENT!$B:$B,0))</f>
        <v>25307</v>
      </c>
      <c r="D1054" s="101">
        <v>5</v>
      </c>
      <c r="E1054" s="101">
        <v>23</v>
      </c>
      <c r="F1054" s="101">
        <v>3</v>
      </c>
      <c r="G1054" s="101" t="str">
        <f t="shared" si="64"/>
        <v>SPEECH_DESC_2530728</v>
      </c>
      <c r="H1054" s="101" t="str">
        <f t="shared" si="65"/>
        <v>SPEECH_AUDIO_2530728</v>
      </c>
      <c r="I1054" s="118" t="str">
        <f t="shared" si="66"/>
        <v>기타</v>
      </c>
      <c r="J1054" s="118" t="str">
        <f t="shared" si="67"/>
        <v>인연 랭크 업 3</v>
      </c>
    </row>
    <row r="1055" spans="1:10" ht="13.8" customHeight="1">
      <c r="A1055" s="101">
        <f>C1055*ID규칙_대사_그룹_단위+COUNTIF($C$4:C1055,C1055)</f>
        <v>2530729</v>
      </c>
      <c r="B1055" s="100" t="s">
        <v>326</v>
      </c>
      <c r="C1055" s="102">
        <f>INDEX(STUDENT!$A:$A,MATCH(B1055,STUDENT!$B:$B,0))</f>
        <v>25307</v>
      </c>
      <c r="D1055" s="101">
        <v>6</v>
      </c>
      <c r="E1055" s="101">
        <v>24</v>
      </c>
      <c r="F1055" s="101">
        <v>1</v>
      </c>
      <c r="G1055" s="101" t="str">
        <f t="shared" si="64"/>
        <v>SPEECH_DESC_2530729</v>
      </c>
      <c r="H1055" s="101" t="str">
        <f t="shared" si="65"/>
        <v>SPEECH_AUDIO_2530729</v>
      </c>
      <c r="I1055" s="118" t="str">
        <f t="shared" si="66"/>
        <v>메모리얼</v>
      </c>
      <c r="J1055" s="118" t="str">
        <f t="shared" si="67"/>
        <v>메모리얼 로비 1</v>
      </c>
    </row>
    <row r="1056" spans="1:10" ht="13.8" customHeight="1">
      <c r="A1056" s="101">
        <f>C1056*ID규칙_대사_그룹_단위+COUNTIF($C$4:C1056,C1056)</f>
        <v>2530730</v>
      </c>
      <c r="B1056" s="100" t="s">
        <v>326</v>
      </c>
      <c r="C1056" s="102">
        <f>INDEX(STUDENT!$A:$A,MATCH(B1056,STUDENT!$B:$B,0))</f>
        <v>25307</v>
      </c>
      <c r="D1056" s="101">
        <v>6</v>
      </c>
      <c r="E1056" s="101">
        <v>24</v>
      </c>
      <c r="F1056" s="101">
        <v>2</v>
      </c>
      <c r="G1056" s="101" t="str">
        <f t="shared" si="64"/>
        <v>SPEECH_DESC_2530730</v>
      </c>
      <c r="H1056" s="101" t="str">
        <f t="shared" si="65"/>
        <v>SPEECH_AUDIO_2530730</v>
      </c>
      <c r="I1056" s="118" t="str">
        <f t="shared" si="66"/>
        <v>메모리얼</v>
      </c>
      <c r="J1056" s="118" t="str">
        <f t="shared" si="67"/>
        <v>메모리얼 로비 2</v>
      </c>
    </row>
    <row r="1057" spans="1:10" ht="13.8" customHeight="1">
      <c r="A1057" s="101">
        <f>C1057*ID규칙_대사_그룹_단위+COUNTIF($C$4:C1057,C1057)</f>
        <v>2530731</v>
      </c>
      <c r="B1057" s="100" t="s">
        <v>326</v>
      </c>
      <c r="C1057" s="102">
        <f>INDEX(STUDENT!$A:$A,MATCH(B1057,STUDENT!$B:$B,0))</f>
        <v>25307</v>
      </c>
      <c r="D1057" s="101">
        <v>6</v>
      </c>
      <c r="E1057" s="101">
        <v>24</v>
      </c>
      <c r="F1057" s="101">
        <v>3</v>
      </c>
      <c r="G1057" s="101" t="str">
        <f t="shared" si="64"/>
        <v>SPEECH_DESC_2530731</v>
      </c>
      <c r="H1057" s="101" t="str">
        <f t="shared" si="65"/>
        <v>SPEECH_AUDIO_2530731</v>
      </c>
      <c r="I1057" s="118" t="str">
        <f t="shared" si="66"/>
        <v>메모리얼</v>
      </c>
      <c r="J1057" s="118" t="str">
        <f t="shared" si="67"/>
        <v>메모리얼 로비 3</v>
      </c>
    </row>
    <row r="1058" spans="1:10" ht="13.8" customHeight="1">
      <c r="A1058" s="101">
        <f>C1058*ID규칙_대사_그룹_단위+COUNTIF($C$4:C1058,C1058)</f>
        <v>2530732</v>
      </c>
      <c r="B1058" s="100" t="s">
        <v>326</v>
      </c>
      <c r="C1058" s="102">
        <f>INDEX(STUDENT!$A:$A,MATCH(B1058,STUDENT!$B:$B,0))</f>
        <v>25307</v>
      </c>
      <c r="D1058" s="101">
        <v>6</v>
      </c>
      <c r="E1058" s="101">
        <v>24</v>
      </c>
      <c r="F1058" s="101">
        <v>4</v>
      </c>
      <c r="G1058" s="101" t="str">
        <f t="shared" si="64"/>
        <v>SPEECH_DESC_2530732</v>
      </c>
      <c r="H1058" s="101" t="str">
        <f t="shared" si="65"/>
        <v>SPEECH_AUDIO_2530732</v>
      </c>
      <c r="I1058" s="118" t="str">
        <f t="shared" si="66"/>
        <v>메모리얼</v>
      </c>
      <c r="J1058" s="118" t="str">
        <f t="shared" si="67"/>
        <v>메모리얼 로비 4</v>
      </c>
    </row>
    <row r="1059" spans="1:10" ht="13.8" customHeight="1">
      <c r="A1059" s="101">
        <f>C1059*ID규칙_대사_그룹_단위+COUNTIF($C$4:C1059,C1059)</f>
        <v>2530733</v>
      </c>
      <c r="B1059" s="100" t="s">
        <v>326</v>
      </c>
      <c r="C1059" s="102">
        <f>INDEX(STUDENT!$A:$A,MATCH(B1059,STUDENT!$B:$B,0))</f>
        <v>25307</v>
      </c>
      <c r="D1059" s="101">
        <v>6</v>
      </c>
      <c r="E1059" s="101">
        <v>24</v>
      </c>
      <c r="F1059" s="101">
        <v>5</v>
      </c>
      <c r="G1059" s="101" t="str">
        <f t="shared" si="64"/>
        <v>SPEECH_DESC_2530733</v>
      </c>
      <c r="H1059" s="101" t="str">
        <f t="shared" si="65"/>
        <v>SPEECH_AUDIO_2530733</v>
      </c>
      <c r="I1059" s="118" t="str">
        <f t="shared" si="66"/>
        <v>메모리얼</v>
      </c>
      <c r="J1059" s="118" t="str">
        <f t="shared" si="67"/>
        <v>메모리얼 로비 5</v>
      </c>
    </row>
    <row r="1060" spans="1:10" ht="13.8" customHeight="1">
      <c r="A1060" s="101">
        <f>C1060*ID규칙_대사_그룹_단위+COUNTIF($C$4:C1060,C1060)</f>
        <v>2530734</v>
      </c>
      <c r="B1060" s="100" t="s">
        <v>326</v>
      </c>
      <c r="C1060" s="102">
        <f>INDEX(STUDENT!$A:$A,MATCH(B1060,STUDENT!$B:$B,0))</f>
        <v>25307</v>
      </c>
      <c r="D1060" s="101">
        <v>7</v>
      </c>
      <c r="E1060" s="101">
        <v>25</v>
      </c>
      <c r="F1060" s="101">
        <v>0</v>
      </c>
      <c r="G1060" s="101" t="str">
        <f t="shared" si="64"/>
        <v>SPEECH_DESC_2530734</v>
      </c>
      <c r="H1060" s="101" t="str">
        <f t="shared" si="65"/>
        <v>SPEECH_AUDIO_2530734</v>
      </c>
      <c r="I1060" s="118" t="str">
        <f t="shared" si="66"/>
        <v>기념일</v>
      </c>
      <c r="J1060" s="118" t="str">
        <f t="shared" si="67"/>
        <v>생일</v>
      </c>
    </row>
    <row r="1061" spans="1:10" ht="13.8" customHeight="1">
      <c r="A1061" s="101">
        <f>C1061*ID규칙_대사_그룹_단위+COUNTIF($C$4:C1061,C1061)</f>
        <v>2530735</v>
      </c>
      <c r="B1061" s="100" t="s">
        <v>326</v>
      </c>
      <c r="C1061" s="102">
        <f>INDEX(STUDENT!$A:$A,MATCH(B1061,STUDENT!$B:$B,0))</f>
        <v>25307</v>
      </c>
      <c r="D1061" s="101">
        <v>7</v>
      </c>
      <c r="E1061" s="101">
        <v>26</v>
      </c>
      <c r="F1061" s="101">
        <v>0</v>
      </c>
      <c r="G1061" s="101" t="str">
        <f t="shared" si="64"/>
        <v>SPEECH_DESC_2530735</v>
      </c>
      <c r="H1061" s="101" t="str">
        <f t="shared" si="65"/>
        <v>SPEECH_AUDIO_2530735</v>
      </c>
      <c r="I1061" s="118" t="str">
        <f t="shared" si="66"/>
        <v>기념일</v>
      </c>
      <c r="J1061" s="118" t="str">
        <f t="shared" si="67"/>
        <v>선생의 생일</v>
      </c>
    </row>
    <row r="1062" spans="1:10" ht="13.8" customHeight="1">
      <c r="A1062" s="101">
        <f>C1062*ID규칙_대사_그룹_단위+COUNTIF($C$4:C1062,C1062)</f>
        <v>2530736</v>
      </c>
      <c r="B1062" s="100" t="s">
        <v>326</v>
      </c>
      <c r="C1062" s="102">
        <f>INDEX(STUDENT!$A:$A,MATCH(B1062,STUDENT!$B:$B,0))</f>
        <v>25307</v>
      </c>
      <c r="D1062" s="101">
        <v>7</v>
      </c>
      <c r="E1062" s="101">
        <v>27</v>
      </c>
      <c r="F1062" s="101">
        <v>0</v>
      </c>
      <c r="G1062" s="101" t="str">
        <f t="shared" si="64"/>
        <v>SPEECH_DESC_2530736</v>
      </c>
      <c r="H1062" s="101" t="str">
        <f t="shared" si="65"/>
        <v>SPEECH_AUDIO_2530736</v>
      </c>
      <c r="I1062" s="118" t="str">
        <f t="shared" si="66"/>
        <v>기념일</v>
      </c>
      <c r="J1062" s="118" t="str">
        <f t="shared" si="67"/>
        <v>할로윈</v>
      </c>
    </row>
    <row r="1063" spans="1:10" ht="13.8" customHeight="1">
      <c r="A1063" s="101">
        <f>C1063*ID규칙_대사_그룹_단위+COUNTIF($C$4:C1063,C1063)</f>
        <v>2530737</v>
      </c>
      <c r="B1063" s="100" t="s">
        <v>326</v>
      </c>
      <c r="C1063" s="102">
        <f>INDEX(STUDENT!$A:$A,MATCH(B1063,STUDENT!$B:$B,0))</f>
        <v>25307</v>
      </c>
      <c r="D1063" s="101">
        <v>7</v>
      </c>
      <c r="E1063" s="101">
        <v>28</v>
      </c>
      <c r="F1063" s="101">
        <v>0</v>
      </c>
      <c r="G1063" s="101" t="str">
        <f t="shared" si="64"/>
        <v>SPEECH_DESC_2530737</v>
      </c>
      <c r="H1063" s="101" t="str">
        <f t="shared" si="65"/>
        <v>SPEECH_AUDIO_2530737</v>
      </c>
      <c r="I1063" s="118" t="str">
        <f t="shared" si="66"/>
        <v>기념일</v>
      </c>
      <c r="J1063" s="118" t="str">
        <f t="shared" si="67"/>
        <v>크리스마스</v>
      </c>
    </row>
    <row r="1064" spans="1:10" ht="13.8" customHeight="1">
      <c r="A1064" s="101">
        <f>C1064*ID규칙_대사_그룹_단위+COUNTIF($C$4:C1064,C1064)</f>
        <v>2530738</v>
      </c>
      <c r="B1064" s="100" t="s">
        <v>326</v>
      </c>
      <c r="C1064" s="102">
        <f>INDEX(STUDENT!$A:$A,MATCH(B1064,STUDENT!$B:$B,0))</f>
        <v>25307</v>
      </c>
      <c r="D1064" s="101">
        <v>7</v>
      </c>
      <c r="E1064" s="101">
        <v>29</v>
      </c>
      <c r="F1064" s="101">
        <v>0</v>
      </c>
      <c r="G1064" s="101" t="str">
        <f t="shared" si="64"/>
        <v>SPEECH_DESC_2530738</v>
      </c>
      <c r="H1064" s="101" t="str">
        <f t="shared" si="65"/>
        <v>SPEECH_AUDIO_2530738</v>
      </c>
      <c r="I1064" s="118" t="str">
        <f t="shared" si="66"/>
        <v>기념일</v>
      </c>
      <c r="J1064" s="118" t="str">
        <f t="shared" si="67"/>
        <v>신년</v>
      </c>
    </row>
    <row r="1065" spans="1:10" ht="13.8" customHeight="1">
      <c r="A1065" s="101">
        <f>C1065*ID규칙_대사_그룹_단위+COUNTIF($C$4:C1065,C1065)</f>
        <v>1131501</v>
      </c>
      <c r="B1065" s="100" t="s">
        <v>328</v>
      </c>
      <c r="C1065" s="102">
        <f>INDEX(STUDENT!$A:$A,MATCH(B1065,STUDENT!$B:$B,0))</f>
        <v>11315</v>
      </c>
      <c r="D1065" s="101">
        <v>2</v>
      </c>
      <c r="E1065" s="101">
        <v>4</v>
      </c>
      <c r="F1065" s="101">
        <v>1</v>
      </c>
      <c r="G1065" s="101" t="str">
        <f t="shared" si="64"/>
        <v>SPEECH_DESC_1131501</v>
      </c>
      <c r="H1065" s="101" t="str">
        <f t="shared" si="65"/>
        <v>SPEECH_AUDIO_1131501</v>
      </c>
      <c r="I1065" s="118" t="str">
        <f t="shared" si="66"/>
        <v>배치</v>
      </c>
      <c r="J1065" s="118" t="str">
        <f t="shared" si="67"/>
        <v>편성 1</v>
      </c>
    </row>
    <row r="1066" spans="1:10" ht="13.8" customHeight="1">
      <c r="A1066" s="101">
        <f>C1066*ID규칙_대사_그룹_단위+COUNTIF($C$4:C1066,C1066)</f>
        <v>1131502</v>
      </c>
      <c r="B1066" s="100" t="s">
        <v>328</v>
      </c>
      <c r="C1066" s="102">
        <f>INDEX(STUDENT!$A:$A,MATCH(B1066,STUDENT!$B:$B,0))</f>
        <v>11315</v>
      </c>
      <c r="D1066" s="101">
        <v>2</v>
      </c>
      <c r="E1066" s="101">
        <v>4</v>
      </c>
      <c r="F1066" s="101">
        <v>2</v>
      </c>
      <c r="G1066" s="101" t="str">
        <f t="shared" si="64"/>
        <v>SPEECH_DESC_1131502</v>
      </c>
      <c r="H1066" s="101" t="str">
        <f t="shared" si="65"/>
        <v>SPEECH_AUDIO_1131502</v>
      </c>
      <c r="I1066" s="118" t="str">
        <f t="shared" si="66"/>
        <v>배치</v>
      </c>
      <c r="J1066" s="118" t="str">
        <f t="shared" si="67"/>
        <v>편성 2</v>
      </c>
    </row>
    <row r="1067" spans="1:10" ht="13.8" customHeight="1">
      <c r="A1067" s="101">
        <f>C1067*ID규칙_대사_그룹_단위+COUNTIF($C$4:C1067,C1067)</f>
        <v>1131503</v>
      </c>
      <c r="B1067" s="100" t="s">
        <v>328</v>
      </c>
      <c r="C1067" s="102">
        <f>INDEX(STUDENT!$A:$A,MATCH(B1067,STUDENT!$B:$B,0))</f>
        <v>11315</v>
      </c>
      <c r="D1067" s="101">
        <v>2</v>
      </c>
      <c r="E1067" s="101">
        <v>4</v>
      </c>
      <c r="F1067" s="101">
        <v>3</v>
      </c>
      <c r="G1067" s="101" t="str">
        <f t="shared" si="64"/>
        <v>SPEECH_DESC_1131503</v>
      </c>
      <c r="H1067" s="101" t="str">
        <f t="shared" si="65"/>
        <v>SPEECH_AUDIO_1131503</v>
      </c>
      <c r="I1067" s="118" t="str">
        <f t="shared" si="66"/>
        <v>배치</v>
      </c>
      <c r="J1067" s="118" t="str">
        <f t="shared" si="67"/>
        <v>편성 3</v>
      </c>
    </row>
    <row r="1068" spans="1:10" ht="13.8" customHeight="1">
      <c r="A1068" s="101">
        <f>C1068*ID규칙_대사_그룹_단위+COUNTIF($C$4:C1068,C1068)</f>
        <v>1131504</v>
      </c>
      <c r="B1068" s="100" t="s">
        <v>328</v>
      </c>
      <c r="C1068" s="102">
        <f>INDEX(STUDENT!$A:$A,MATCH(B1068,STUDENT!$B:$B,0))</f>
        <v>11315</v>
      </c>
      <c r="D1068" s="101">
        <v>2</v>
      </c>
      <c r="E1068" s="101">
        <v>5</v>
      </c>
      <c r="F1068" s="101">
        <v>1</v>
      </c>
      <c r="G1068" s="101" t="str">
        <f t="shared" si="64"/>
        <v>SPEECH_DESC_1131504</v>
      </c>
      <c r="H1068" s="101" t="str">
        <f t="shared" si="65"/>
        <v>SPEECH_AUDIO_1131504</v>
      </c>
      <c r="I1068" s="118" t="str">
        <f t="shared" si="66"/>
        <v>배치</v>
      </c>
      <c r="J1068" s="118" t="str">
        <f t="shared" si="67"/>
        <v>출격 1</v>
      </c>
    </row>
    <row r="1069" spans="1:10" ht="13.8" customHeight="1">
      <c r="A1069" s="101">
        <f>C1069*ID규칙_대사_그룹_단위+COUNTIF($C$4:C1069,C1069)</f>
        <v>1131505</v>
      </c>
      <c r="B1069" s="100" t="s">
        <v>328</v>
      </c>
      <c r="C1069" s="102">
        <f>INDEX(STUDENT!$A:$A,MATCH(B1069,STUDENT!$B:$B,0))</f>
        <v>11315</v>
      </c>
      <c r="D1069" s="101">
        <v>2</v>
      </c>
      <c r="E1069" s="101">
        <v>5</v>
      </c>
      <c r="F1069" s="101">
        <v>2</v>
      </c>
      <c r="G1069" s="101" t="str">
        <f t="shared" si="64"/>
        <v>SPEECH_DESC_1131505</v>
      </c>
      <c r="H1069" s="101" t="str">
        <f t="shared" si="65"/>
        <v>SPEECH_AUDIO_1131505</v>
      </c>
      <c r="I1069" s="118" t="str">
        <f t="shared" si="66"/>
        <v>배치</v>
      </c>
      <c r="J1069" s="118" t="str">
        <f t="shared" si="67"/>
        <v>출격 2</v>
      </c>
    </row>
    <row r="1070" spans="1:10" ht="13.8" customHeight="1">
      <c r="A1070" s="101">
        <f>C1070*ID규칙_대사_그룹_단위+COUNTIF($C$4:C1070,C1070)</f>
        <v>1131506</v>
      </c>
      <c r="B1070" s="100" t="s">
        <v>328</v>
      </c>
      <c r="C1070" s="102">
        <f>INDEX(STUDENT!$A:$A,MATCH(B1070,STUDENT!$B:$B,0))</f>
        <v>11315</v>
      </c>
      <c r="D1070" s="101">
        <v>3</v>
      </c>
      <c r="E1070" s="101">
        <v>6</v>
      </c>
      <c r="F1070" s="101">
        <v>1</v>
      </c>
      <c r="G1070" s="101" t="str">
        <f t="shared" si="64"/>
        <v>SPEECH_DESC_1131506</v>
      </c>
      <c r="H1070" s="101" t="str">
        <f t="shared" si="65"/>
        <v>SPEECH_AUDIO_1131506</v>
      </c>
      <c r="I1070" s="118" t="str">
        <f t="shared" si="66"/>
        <v>전투</v>
      </c>
      <c r="J1070" s="118" t="str">
        <f t="shared" si="67"/>
        <v>전투개시 1</v>
      </c>
    </row>
    <row r="1071" spans="1:10" ht="13.8" customHeight="1">
      <c r="A1071" s="101">
        <f>C1071*ID규칙_대사_그룹_단위+COUNTIF($C$4:C1071,C1071)</f>
        <v>1131507</v>
      </c>
      <c r="B1071" s="100" t="s">
        <v>328</v>
      </c>
      <c r="C1071" s="102">
        <f>INDEX(STUDENT!$A:$A,MATCH(B1071,STUDENT!$B:$B,0))</f>
        <v>11315</v>
      </c>
      <c r="D1071" s="101">
        <v>3</v>
      </c>
      <c r="E1071" s="101">
        <v>6</v>
      </c>
      <c r="F1071" s="101">
        <v>2</v>
      </c>
      <c r="G1071" s="101" t="str">
        <f t="shared" si="64"/>
        <v>SPEECH_DESC_1131507</v>
      </c>
      <c r="H1071" s="101" t="str">
        <f t="shared" si="65"/>
        <v>SPEECH_AUDIO_1131507</v>
      </c>
      <c r="I1071" s="118" t="str">
        <f t="shared" si="66"/>
        <v>전투</v>
      </c>
      <c r="J1071" s="118" t="str">
        <f t="shared" si="67"/>
        <v>전투개시 2</v>
      </c>
    </row>
    <row r="1072" spans="1:10" ht="13.8" customHeight="1">
      <c r="A1072" s="101">
        <f>C1072*ID규칙_대사_그룹_단위+COUNTIF($C$4:C1072,C1072)</f>
        <v>1131508</v>
      </c>
      <c r="B1072" s="100" t="s">
        <v>328</v>
      </c>
      <c r="C1072" s="102">
        <f>INDEX(STUDENT!$A:$A,MATCH(B1072,STUDENT!$B:$B,0))</f>
        <v>11315</v>
      </c>
      <c r="D1072" s="101">
        <v>3</v>
      </c>
      <c r="E1072" s="101">
        <v>7</v>
      </c>
      <c r="F1072" s="101">
        <v>0</v>
      </c>
      <c r="G1072" s="101" t="str">
        <f t="shared" si="64"/>
        <v>SPEECH_DESC_1131508</v>
      </c>
      <c r="H1072" s="101" t="str">
        <f t="shared" si="65"/>
        <v>SPEECH_AUDIO_1131508</v>
      </c>
      <c r="I1072" s="118" t="str">
        <f t="shared" si="66"/>
        <v>전투</v>
      </c>
      <c r="J1072" s="118" t="str">
        <f t="shared" si="67"/>
        <v>이동</v>
      </c>
    </row>
    <row r="1073" spans="1:10" ht="13.8" customHeight="1">
      <c r="A1073" s="101">
        <f>C1073*ID규칙_대사_그룹_단위+COUNTIF($C$4:C1073,C1073)</f>
        <v>1131509</v>
      </c>
      <c r="B1073" s="100" t="s">
        <v>328</v>
      </c>
      <c r="C1073" s="102">
        <f>INDEX(STUDENT!$A:$A,MATCH(B1073,STUDENT!$B:$B,0))</f>
        <v>11315</v>
      </c>
      <c r="D1073" s="101">
        <v>3</v>
      </c>
      <c r="E1073" s="101">
        <v>8</v>
      </c>
      <c r="F1073" s="101">
        <v>1</v>
      </c>
      <c r="G1073" s="101" t="str">
        <f t="shared" si="64"/>
        <v>SPEECH_DESC_1131509</v>
      </c>
      <c r="H1073" s="101" t="str">
        <f t="shared" si="65"/>
        <v>SPEECH_AUDIO_1131509</v>
      </c>
      <c r="I1073" s="118" t="str">
        <f t="shared" si="66"/>
        <v>전투</v>
      </c>
      <c r="J1073" s="118" t="str">
        <f t="shared" si="67"/>
        <v>에이리어 이동 1</v>
      </c>
    </row>
    <row r="1074" spans="1:10" ht="13.8" customHeight="1">
      <c r="A1074" s="101">
        <f>C1074*ID규칙_대사_그룹_단위+COUNTIF($C$4:C1074,C1074)</f>
        <v>1131510</v>
      </c>
      <c r="B1074" s="100" t="s">
        <v>328</v>
      </c>
      <c r="C1074" s="102">
        <f>INDEX(STUDENT!$A:$A,MATCH(B1074,STUDENT!$B:$B,0))</f>
        <v>11315</v>
      </c>
      <c r="D1074" s="101">
        <v>3</v>
      </c>
      <c r="E1074" s="101">
        <v>8</v>
      </c>
      <c r="F1074" s="101">
        <v>2</v>
      </c>
      <c r="G1074" s="101" t="str">
        <f t="shared" si="64"/>
        <v>SPEECH_DESC_1131510</v>
      </c>
      <c r="H1074" s="101" t="str">
        <f t="shared" si="65"/>
        <v>SPEECH_AUDIO_1131510</v>
      </c>
      <c r="I1074" s="118" t="str">
        <f t="shared" si="66"/>
        <v>전투</v>
      </c>
      <c r="J1074" s="118" t="str">
        <f t="shared" si="67"/>
        <v>에이리어 이동 2</v>
      </c>
    </row>
    <row r="1075" spans="1:10" ht="13.8" customHeight="1">
      <c r="A1075" s="101">
        <f>C1075*ID규칙_대사_그룹_단위+COUNTIF($C$4:C1075,C1075)</f>
        <v>1131511</v>
      </c>
      <c r="B1075" s="100" t="s">
        <v>328</v>
      </c>
      <c r="C1075" s="102">
        <f>INDEX(STUDENT!$A:$A,MATCH(B1075,STUDENT!$B:$B,0))</f>
        <v>11315</v>
      </c>
      <c r="D1075" s="101">
        <v>3</v>
      </c>
      <c r="E1075" s="101">
        <v>10</v>
      </c>
      <c r="F1075" s="101">
        <v>0</v>
      </c>
      <c r="G1075" s="101" t="str">
        <f t="shared" si="64"/>
        <v>SPEECH_DESC_1131511</v>
      </c>
      <c r="H1075" s="101" t="str">
        <f t="shared" si="65"/>
        <v>SPEECH_AUDIO_1131511</v>
      </c>
      <c r="I1075" s="118" t="str">
        <f t="shared" si="66"/>
        <v>전투</v>
      </c>
      <c r="J1075" s="118" t="str">
        <f t="shared" si="67"/>
        <v>회피</v>
      </c>
    </row>
    <row r="1076" spans="1:10" ht="13.8" customHeight="1">
      <c r="A1076" s="101">
        <f>C1076*ID규칙_대사_그룹_단위+COUNTIF($C$4:C1076,C1076)</f>
        <v>1131512</v>
      </c>
      <c r="B1076" s="100" t="s">
        <v>328</v>
      </c>
      <c r="C1076" s="102">
        <f>INDEX(STUDENT!$A:$A,MATCH(B1076,STUDENT!$B:$B,0))</f>
        <v>11315</v>
      </c>
      <c r="D1076" s="101">
        <v>3</v>
      </c>
      <c r="E1076" s="101">
        <v>11</v>
      </c>
      <c r="F1076" s="101">
        <v>0</v>
      </c>
      <c r="G1076" s="101" t="str">
        <f t="shared" si="64"/>
        <v>SPEECH_DESC_1131512</v>
      </c>
      <c r="H1076" s="101" t="str">
        <f t="shared" si="65"/>
        <v>SPEECH_AUDIO_1131512</v>
      </c>
      <c r="I1076" s="118" t="str">
        <f t="shared" si="66"/>
        <v>전투</v>
      </c>
      <c r="J1076" s="118" t="str">
        <f t="shared" si="67"/>
        <v>회복</v>
      </c>
    </row>
    <row r="1077" spans="1:10" ht="13.8" customHeight="1">
      <c r="A1077" s="101">
        <f>C1077*ID규칙_대사_그룹_단위+COUNTIF($C$4:C1077,C1077)</f>
        <v>1131513</v>
      </c>
      <c r="B1077" s="100" t="s">
        <v>328</v>
      </c>
      <c r="C1077" s="102">
        <f>INDEX(STUDENT!$A:$A,MATCH(B1077,STUDENT!$B:$B,0))</f>
        <v>11315</v>
      </c>
      <c r="D1077" s="101">
        <v>3</v>
      </c>
      <c r="E1077" s="101">
        <v>12</v>
      </c>
      <c r="F1077" s="101">
        <v>0</v>
      </c>
      <c r="G1077" s="101" t="str">
        <f t="shared" si="64"/>
        <v>SPEECH_DESC_1131513</v>
      </c>
      <c r="H1077" s="101" t="str">
        <f t="shared" si="65"/>
        <v>SPEECH_AUDIO_1131513</v>
      </c>
      <c r="I1077" s="118" t="str">
        <f t="shared" si="66"/>
        <v>전투</v>
      </c>
      <c r="J1077" s="118" t="str">
        <f t="shared" si="67"/>
        <v>버프</v>
      </c>
    </row>
    <row r="1078" spans="1:10" ht="13.8" customHeight="1">
      <c r="A1078" s="101">
        <f>C1078*ID규칙_대사_그룹_단위+COUNTIF($C$4:C1078,C1078)</f>
        <v>1131514</v>
      </c>
      <c r="B1078" s="100" t="s">
        <v>328</v>
      </c>
      <c r="C1078" s="102">
        <f>INDEX(STUDENT!$A:$A,MATCH(B1078,STUDENT!$B:$B,0))</f>
        <v>11315</v>
      </c>
      <c r="D1078" s="101">
        <v>3</v>
      </c>
      <c r="E1078" s="101">
        <v>13</v>
      </c>
      <c r="F1078" s="101">
        <v>0</v>
      </c>
      <c r="G1078" s="101" t="str">
        <f t="shared" si="64"/>
        <v>SPEECH_DESC_1131514</v>
      </c>
      <c r="H1078" s="101" t="str">
        <f t="shared" si="65"/>
        <v>SPEECH_AUDIO_1131514</v>
      </c>
      <c r="I1078" s="118" t="str">
        <f t="shared" si="66"/>
        <v>전투</v>
      </c>
      <c r="J1078" s="118" t="str">
        <f t="shared" si="67"/>
        <v>기본 스킬</v>
      </c>
    </row>
    <row r="1079" spans="1:10" ht="13.8" customHeight="1">
      <c r="A1079" s="101">
        <f>C1079*ID규칙_대사_그룹_단위+COUNTIF($C$4:C1079,C1079)</f>
        <v>1131515</v>
      </c>
      <c r="B1079" s="100" t="s">
        <v>328</v>
      </c>
      <c r="C1079" s="102">
        <f>INDEX(STUDENT!$A:$A,MATCH(B1079,STUDENT!$B:$B,0))</f>
        <v>11315</v>
      </c>
      <c r="D1079" s="101">
        <v>3</v>
      </c>
      <c r="E1079" s="101">
        <v>14</v>
      </c>
      <c r="F1079" s="101">
        <v>1</v>
      </c>
      <c r="G1079" s="101" t="str">
        <f t="shared" si="64"/>
        <v>SPEECH_DESC_1131515</v>
      </c>
      <c r="H1079" s="101" t="str">
        <f t="shared" si="65"/>
        <v>SPEECH_AUDIO_1131515</v>
      </c>
      <c r="I1079" s="118" t="str">
        <f t="shared" si="66"/>
        <v>전투</v>
      </c>
      <c r="J1079" s="118" t="str">
        <f t="shared" si="67"/>
        <v>EX 스킬 컷인 1</v>
      </c>
    </row>
    <row r="1080" spans="1:10" ht="13.8" customHeight="1">
      <c r="A1080" s="101">
        <f>C1080*ID규칙_대사_그룹_단위+COUNTIF($C$4:C1080,C1080)</f>
        <v>1131516</v>
      </c>
      <c r="B1080" s="100" t="s">
        <v>328</v>
      </c>
      <c r="C1080" s="102">
        <f>INDEX(STUDENT!$A:$A,MATCH(B1080,STUDENT!$B:$B,0))</f>
        <v>11315</v>
      </c>
      <c r="D1080" s="101">
        <v>3</v>
      </c>
      <c r="E1080" s="101">
        <v>14</v>
      </c>
      <c r="F1080" s="101">
        <v>2</v>
      </c>
      <c r="G1080" s="101" t="str">
        <f t="shared" si="64"/>
        <v>SPEECH_DESC_1131516</v>
      </c>
      <c r="H1080" s="101" t="str">
        <f t="shared" si="65"/>
        <v>SPEECH_AUDIO_1131516</v>
      </c>
      <c r="I1080" s="118" t="str">
        <f t="shared" si="66"/>
        <v>전투</v>
      </c>
      <c r="J1080" s="118" t="str">
        <f t="shared" si="67"/>
        <v>EX 스킬 컷인 2</v>
      </c>
    </row>
    <row r="1081" spans="1:10" ht="13.8" customHeight="1">
      <c r="A1081" s="101">
        <f>C1081*ID규칙_대사_그룹_단위+COUNTIF($C$4:C1081,C1081)</f>
        <v>1131517</v>
      </c>
      <c r="B1081" s="100" t="s">
        <v>328</v>
      </c>
      <c r="C1081" s="102">
        <f>INDEX(STUDENT!$A:$A,MATCH(B1081,STUDENT!$B:$B,0))</f>
        <v>11315</v>
      </c>
      <c r="D1081" s="101">
        <v>3</v>
      </c>
      <c r="E1081" s="101">
        <v>14</v>
      </c>
      <c r="F1081" s="101">
        <v>3</v>
      </c>
      <c r="G1081" s="101" t="str">
        <f t="shared" si="64"/>
        <v>SPEECH_DESC_1131517</v>
      </c>
      <c r="H1081" s="101" t="str">
        <f t="shared" si="65"/>
        <v>SPEECH_AUDIO_1131517</v>
      </c>
      <c r="I1081" s="118" t="str">
        <f t="shared" si="66"/>
        <v>전투</v>
      </c>
      <c r="J1081" s="118" t="str">
        <f t="shared" si="67"/>
        <v>EX 스킬 컷인 3</v>
      </c>
    </row>
    <row r="1082" spans="1:10" ht="13.8" customHeight="1">
      <c r="A1082" s="101">
        <f>C1082*ID규칙_대사_그룹_단위+COUNTIF($C$4:C1082,C1082)</f>
        <v>1131518</v>
      </c>
      <c r="B1082" s="100" t="s">
        <v>328</v>
      </c>
      <c r="C1082" s="102">
        <f>INDEX(STUDENT!$A:$A,MATCH(B1082,STUDENT!$B:$B,0))</f>
        <v>11315</v>
      </c>
      <c r="D1082" s="101">
        <v>3</v>
      </c>
      <c r="E1082" s="101">
        <v>15</v>
      </c>
      <c r="F1082" s="101">
        <v>1</v>
      </c>
      <c r="G1082" s="101" t="str">
        <f t="shared" si="64"/>
        <v>SPEECH_DESC_1131518</v>
      </c>
      <c r="H1082" s="101" t="str">
        <f t="shared" si="65"/>
        <v>SPEECH_AUDIO_1131518</v>
      </c>
      <c r="I1082" s="118" t="str">
        <f t="shared" si="66"/>
        <v>전투</v>
      </c>
      <c r="J1082" s="118" t="str">
        <f t="shared" si="67"/>
        <v>EX 스킬 1</v>
      </c>
    </row>
    <row r="1083" spans="1:10" ht="13.8" customHeight="1">
      <c r="A1083" s="101">
        <f>C1083*ID규칙_대사_그룹_단위+COUNTIF($C$4:C1083,C1083)</f>
        <v>1131519</v>
      </c>
      <c r="B1083" s="100" t="s">
        <v>328</v>
      </c>
      <c r="C1083" s="102">
        <f>INDEX(STUDENT!$A:$A,MATCH(B1083,STUDENT!$B:$B,0))</f>
        <v>11315</v>
      </c>
      <c r="D1083" s="101">
        <v>3</v>
      </c>
      <c r="E1083" s="101">
        <v>15</v>
      </c>
      <c r="F1083" s="101">
        <v>2</v>
      </c>
      <c r="G1083" s="101" t="str">
        <f t="shared" si="64"/>
        <v>SPEECH_DESC_1131519</v>
      </c>
      <c r="H1083" s="101" t="str">
        <f t="shared" si="65"/>
        <v>SPEECH_AUDIO_1131519</v>
      </c>
      <c r="I1083" s="118" t="str">
        <f t="shared" si="66"/>
        <v>전투</v>
      </c>
      <c r="J1083" s="118" t="str">
        <f t="shared" si="67"/>
        <v>EX 스킬 2</v>
      </c>
    </row>
    <row r="1084" spans="1:10" ht="13.8" customHeight="1">
      <c r="A1084" s="101">
        <f>C1084*ID규칙_대사_그룹_단위+COUNTIF($C$4:C1084,C1084)</f>
        <v>1131520</v>
      </c>
      <c r="B1084" s="100" t="s">
        <v>328</v>
      </c>
      <c r="C1084" s="102">
        <f>INDEX(STUDENT!$A:$A,MATCH(B1084,STUDENT!$B:$B,0))</f>
        <v>11315</v>
      </c>
      <c r="D1084" s="101">
        <v>3</v>
      </c>
      <c r="E1084" s="101">
        <v>15</v>
      </c>
      <c r="F1084" s="101">
        <v>3</v>
      </c>
      <c r="G1084" s="101" t="str">
        <f t="shared" si="64"/>
        <v>SPEECH_DESC_1131520</v>
      </c>
      <c r="H1084" s="101" t="str">
        <f t="shared" si="65"/>
        <v>SPEECH_AUDIO_1131520</v>
      </c>
      <c r="I1084" s="118" t="str">
        <f t="shared" si="66"/>
        <v>전투</v>
      </c>
      <c r="J1084" s="118" t="str">
        <f t="shared" si="67"/>
        <v>EX 스킬 3</v>
      </c>
    </row>
    <row r="1085" spans="1:10" ht="13.8" customHeight="1">
      <c r="A1085" s="101">
        <f>C1085*ID규칙_대사_그룹_단위+COUNTIF($C$4:C1085,C1085)</f>
        <v>1131521</v>
      </c>
      <c r="B1085" s="100" t="s">
        <v>328</v>
      </c>
      <c r="C1085" s="102">
        <f>INDEX(STUDENT!$A:$A,MATCH(B1085,STUDENT!$B:$B,0))</f>
        <v>11315</v>
      </c>
      <c r="D1085" s="101">
        <v>3</v>
      </c>
      <c r="E1085" s="101">
        <v>16</v>
      </c>
      <c r="F1085" s="101">
        <v>1</v>
      </c>
      <c r="G1085" s="101" t="str">
        <f t="shared" si="64"/>
        <v>SPEECH_DESC_1131521</v>
      </c>
      <c r="H1085" s="101" t="str">
        <f t="shared" si="65"/>
        <v>SPEECH_AUDIO_1131521</v>
      </c>
      <c r="I1085" s="118" t="str">
        <f t="shared" si="66"/>
        <v>전투</v>
      </c>
      <c r="J1085" s="118" t="str">
        <f t="shared" si="67"/>
        <v>승리 1</v>
      </c>
    </row>
    <row r="1086" spans="1:10" ht="13.8" customHeight="1">
      <c r="A1086" s="101">
        <f>C1086*ID규칙_대사_그룹_단위+COUNTIF($C$4:C1086,C1086)</f>
        <v>1131522</v>
      </c>
      <c r="B1086" s="100" t="s">
        <v>328</v>
      </c>
      <c r="C1086" s="102">
        <f>INDEX(STUDENT!$A:$A,MATCH(B1086,STUDENT!$B:$B,0))</f>
        <v>11315</v>
      </c>
      <c r="D1086" s="101">
        <v>3</v>
      </c>
      <c r="E1086" s="101">
        <v>16</v>
      </c>
      <c r="F1086" s="101">
        <v>2</v>
      </c>
      <c r="G1086" s="101" t="str">
        <f t="shared" si="64"/>
        <v>SPEECH_DESC_1131522</v>
      </c>
      <c r="H1086" s="101" t="str">
        <f t="shared" si="65"/>
        <v>SPEECH_AUDIO_1131522</v>
      </c>
      <c r="I1086" s="118" t="str">
        <f t="shared" si="66"/>
        <v>전투</v>
      </c>
      <c r="J1086" s="118" t="str">
        <f t="shared" si="67"/>
        <v>승리 2</v>
      </c>
    </row>
    <row r="1087" spans="1:10" ht="13.8" customHeight="1">
      <c r="A1087" s="101">
        <f>C1087*ID규칙_대사_그룹_단위+COUNTIF($C$4:C1087,C1087)</f>
        <v>1131523</v>
      </c>
      <c r="B1087" s="100" t="s">
        <v>328</v>
      </c>
      <c r="C1087" s="102">
        <f>INDEX(STUDENT!$A:$A,MATCH(B1087,STUDENT!$B:$B,0))</f>
        <v>11315</v>
      </c>
      <c r="D1087" s="101">
        <v>3</v>
      </c>
      <c r="E1087" s="101">
        <v>17</v>
      </c>
      <c r="F1087" s="101">
        <v>0</v>
      </c>
      <c r="G1087" s="101" t="str">
        <f t="shared" si="64"/>
        <v>SPEECH_DESC_1131523</v>
      </c>
      <c r="H1087" s="101" t="str">
        <f t="shared" si="65"/>
        <v>SPEECH_AUDIO_1131523</v>
      </c>
      <c r="I1087" s="118" t="str">
        <f t="shared" si="66"/>
        <v>전투</v>
      </c>
      <c r="J1087" s="118" t="str">
        <f t="shared" si="67"/>
        <v>철수</v>
      </c>
    </row>
    <row r="1088" spans="1:10" ht="13.8" customHeight="1">
      <c r="A1088" s="101">
        <f>C1088*ID규칙_대사_그룹_단위+COUNTIF($C$4:C1088,C1088)</f>
        <v>1131524</v>
      </c>
      <c r="B1088" s="100" t="s">
        <v>328</v>
      </c>
      <c r="C1088" s="102">
        <f>INDEX(STUDENT!$A:$A,MATCH(B1088,STUDENT!$B:$B,0))</f>
        <v>11315</v>
      </c>
      <c r="D1088" s="101">
        <v>4</v>
      </c>
      <c r="E1088" s="101">
        <v>18</v>
      </c>
      <c r="F1088" s="101">
        <v>1</v>
      </c>
      <c r="G1088" s="101" t="str">
        <f t="shared" si="64"/>
        <v>SPEECH_DESC_1131524</v>
      </c>
      <c r="H1088" s="101" t="str">
        <f t="shared" si="65"/>
        <v>SPEECH_AUDIO_1131524</v>
      </c>
      <c r="I1088" s="118" t="str">
        <f t="shared" si="66"/>
        <v>결과</v>
      </c>
      <c r="J1088" s="118" t="str">
        <f t="shared" si="67"/>
        <v>임무 완료 1</v>
      </c>
    </row>
    <row r="1089" spans="1:10" ht="13.8" customHeight="1">
      <c r="A1089" s="101">
        <f>C1089*ID규칙_대사_그룹_단위+COUNTIF($C$4:C1089,C1089)</f>
        <v>1131525</v>
      </c>
      <c r="B1089" s="100" t="s">
        <v>328</v>
      </c>
      <c r="C1089" s="102">
        <f>INDEX(STUDENT!$A:$A,MATCH(B1089,STUDENT!$B:$B,0))</f>
        <v>11315</v>
      </c>
      <c r="D1089" s="101">
        <v>4</v>
      </c>
      <c r="E1089" s="101">
        <v>18</v>
      </c>
      <c r="F1089" s="101">
        <v>2</v>
      </c>
      <c r="G1089" s="101" t="str">
        <f t="shared" si="64"/>
        <v>SPEECH_DESC_1131525</v>
      </c>
      <c r="H1089" s="101" t="str">
        <f t="shared" si="65"/>
        <v>SPEECH_AUDIO_1131525</v>
      </c>
      <c r="I1089" s="118" t="str">
        <f t="shared" si="66"/>
        <v>결과</v>
      </c>
      <c r="J1089" s="118" t="str">
        <f t="shared" si="67"/>
        <v>임무 완료 2</v>
      </c>
    </row>
    <row r="1090" spans="1:10" ht="13.8" customHeight="1">
      <c r="A1090" s="101">
        <f>C1090*ID규칙_대사_그룹_단위+COUNTIF($C$4:C1090,C1090)</f>
        <v>1131526</v>
      </c>
      <c r="B1090" s="100" t="s">
        <v>328</v>
      </c>
      <c r="C1090" s="102">
        <f>INDEX(STUDENT!$A:$A,MATCH(B1090,STUDENT!$B:$B,0))</f>
        <v>11315</v>
      </c>
      <c r="D1090" s="101">
        <v>4</v>
      </c>
      <c r="E1090" s="101">
        <v>19</v>
      </c>
      <c r="F1090" s="101">
        <v>1</v>
      </c>
      <c r="G1090" s="101" t="str">
        <f t="shared" si="64"/>
        <v>SPEECH_DESC_1131526</v>
      </c>
      <c r="H1090" s="101" t="str">
        <f t="shared" si="65"/>
        <v>SPEECH_AUDIO_1131526</v>
      </c>
      <c r="I1090" s="118" t="str">
        <f t="shared" si="66"/>
        <v>결과</v>
      </c>
      <c r="J1090" s="118" t="str">
        <f t="shared" si="67"/>
        <v>임무 실패 1</v>
      </c>
    </row>
    <row r="1091" spans="1:10" ht="13.8" customHeight="1">
      <c r="A1091" s="101">
        <f>C1091*ID규칙_대사_그룹_단위+COUNTIF($C$4:C1091,C1091)</f>
        <v>1131527</v>
      </c>
      <c r="B1091" s="100" t="s">
        <v>328</v>
      </c>
      <c r="C1091" s="102">
        <f>INDEX(STUDENT!$A:$A,MATCH(B1091,STUDENT!$B:$B,0))</f>
        <v>11315</v>
      </c>
      <c r="D1091" s="101">
        <v>4</v>
      </c>
      <c r="E1091" s="101">
        <v>19</v>
      </c>
      <c r="F1091" s="101">
        <v>2</v>
      </c>
      <c r="G1091" s="101" t="str">
        <f t="shared" si="64"/>
        <v>SPEECH_DESC_1131527</v>
      </c>
      <c r="H1091" s="101" t="str">
        <f t="shared" si="65"/>
        <v>SPEECH_AUDIO_1131527</v>
      </c>
      <c r="I1091" s="118" t="str">
        <f t="shared" si="66"/>
        <v>결과</v>
      </c>
      <c r="J1091" s="118" t="str">
        <f t="shared" si="67"/>
        <v>임무 실패 2</v>
      </c>
    </row>
    <row r="1092" spans="1:10" ht="13.8" customHeight="1">
      <c r="A1092" s="101">
        <f>C1092*ID규칙_대사_그룹_단위+COUNTIF($C$4:C1092,C1092)</f>
        <v>1431601</v>
      </c>
      <c r="B1092" s="100" t="s">
        <v>330</v>
      </c>
      <c r="C1092" s="102">
        <f>INDEX(STUDENT!$A:$A,MATCH(B1092,STUDENT!$B:$B,0))</f>
        <v>14316</v>
      </c>
      <c r="D1092" s="101">
        <v>1</v>
      </c>
      <c r="E1092" s="101">
        <v>1</v>
      </c>
      <c r="F1092" s="101">
        <v>0</v>
      </c>
      <c r="G1092" s="101" t="str">
        <f t="shared" ref="G1092:G1155" si="68">"SPEECH_DESC_"&amp;A1092</f>
        <v>SPEECH_DESC_1431601</v>
      </c>
      <c r="H1092" s="101" t="str">
        <f t="shared" ref="H1092:H1155" si="69">"SPEECH_AUDIO_"&amp;A1092</f>
        <v>SPEECH_AUDIO_1431601</v>
      </c>
      <c r="I1092" s="118" t="str">
        <f t="shared" ref="I1092:I1155" si="70">VLOOKUP(D1092,SPEECH_MAIN_TYPE,2,0)</f>
        <v>일상</v>
      </c>
      <c r="J1092" s="118" t="str">
        <f t="shared" ref="J1092:J1155" si="71">VLOOKUP(E1092,SPEECH_SUB_TYPE,2,0)&amp;IF(F1092=0,""," "&amp;F1092)</f>
        <v>입수</v>
      </c>
    </row>
    <row r="1093" spans="1:10" ht="13.8" customHeight="1">
      <c r="A1093" s="101">
        <f>C1093*ID규칙_대사_그룹_단위+COUNTIF($C$4:C1093,C1093)</f>
        <v>1431602</v>
      </c>
      <c r="B1093" s="100" t="s">
        <v>330</v>
      </c>
      <c r="C1093" s="102">
        <f>INDEX(STUDENT!$A:$A,MATCH(B1093,STUDENT!$B:$B,0))</f>
        <v>14316</v>
      </c>
      <c r="D1093" s="101">
        <v>1</v>
      </c>
      <c r="E1093" s="101">
        <v>2</v>
      </c>
      <c r="F1093" s="101">
        <v>1</v>
      </c>
      <c r="G1093" s="101" t="str">
        <f t="shared" si="68"/>
        <v>SPEECH_DESC_1431602</v>
      </c>
      <c r="H1093" s="101" t="str">
        <f t="shared" si="69"/>
        <v>SPEECH_AUDIO_1431602</v>
      </c>
      <c r="I1093" s="118" t="str">
        <f t="shared" si="70"/>
        <v>일상</v>
      </c>
      <c r="J1093" s="118" t="str">
        <f t="shared" si="71"/>
        <v>로비 방문 1</v>
      </c>
    </row>
    <row r="1094" spans="1:10" ht="13.8" customHeight="1">
      <c r="A1094" s="101">
        <f>C1094*ID규칙_대사_그룹_단위+COUNTIF($C$4:C1094,C1094)</f>
        <v>1431603</v>
      </c>
      <c r="B1094" s="100" t="s">
        <v>330</v>
      </c>
      <c r="C1094" s="102">
        <f>INDEX(STUDENT!$A:$A,MATCH(B1094,STUDENT!$B:$B,0))</f>
        <v>14316</v>
      </c>
      <c r="D1094" s="101">
        <v>1</v>
      </c>
      <c r="E1094" s="101">
        <v>2</v>
      </c>
      <c r="F1094" s="101">
        <v>2</v>
      </c>
      <c r="G1094" s="101" t="str">
        <f t="shared" si="68"/>
        <v>SPEECH_DESC_1431603</v>
      </c>
      <c r="H1094" s="101" t="str">
        <f t="shared" si="69"/>
        <v>SPEECH_AUDIO_1431603</v>
      </c>
      <c r="I1094" s="118" t="str">
        <f t="shared" si="70"/>
        <v>일상</v>
      </c>
      <c r="J1094" s="118" t="str">
        <f t="shared" si="71"/>
        <v>로비 방문 2</v>
      </c>
    </row>
    <row r="1095" spans="1:10" ht="13.8" customHeight="1">
      <c r="A1095" s="101">
        <f>C1095*ID규칙_대사_그룹_단위+COUNTIF($C$4:C1095,C1095)</f>
        <v>1431604</v>
      </c>
      <c r="B1095" s="100" t="s">
        <v>330</v>
      </c>
      <c r="C1095" s="102">
        <f>INDEX(STUDENT!$A:$A,MATCH(B1095,STUDENT!$B:$B,0))</f>
        <v>14316</v>
      </c>
      <c r="D1095" s="101">
        <v>1</v>
      </c>
      <c r="E1095" s="101">
        <v>3</v>
      </c>
      <c r="F1095" s="101">
        <v>1</v>
      </c>
      <c r="G1095" s="101" t="str">
        <f t="shared" si="68"/>
        <v>SPEECH_DESC_1431604</v>
      </c>
      <c r="H1095" s="101" t="str">
        <f t="shared" si="69"/>
        <v>SPEECH_AUDIO_1431604</v>
      </c>
      <c r="I1095" s="118" t="str">
        <f t="shared" si="70"/>
        <v>일상</v>
      </c>
      <c r="J1095" s="118" t="str">
        <f t="shared" si="71"/>
        <v>잡담 1</v>
      </c>
    </row>
    <row r="1096" spans="1:10" ht="13.8" customHeight="1">
      <c r="A1096" s="101">
        <f>C1096*ID규칙_대사_그룹_단위+COUNTIF($C$4:C1096,C1096)</f>
        <v>1431605</v>
      </c>
      <c r="B1096" s="100" t="s">
        <v>330</v>
      </c>
      <c r="C1096" s="102">
        <f>INDEX(STUDENT!$A:$A,MATCH(B1096,STUDENT!$B:$B,0))</f>
        <v>14316</v>
      </c>
      <c r="D1096" s="101">
        <v>1</v>
      </c>
      <c r="E1096" s="101">
        <v>3</v>
      </c>
      <c r="F1096" s="101">
        <v>2</v>
      </c>
      <c r="G1096" s="101" t="str">
        <f t="shared" si="68"/>
        <v>SPEECH_DESC_1431605</v>
      </c>
      <c r="H1096" s="101" t="str">
        <f t="shared" si="69"/>
        <v>SPEECH_AUDIO_1431605</v>
      </c>
      <c r="I1096" s="118" t="str">
        <f t="shared" si="70"/>
        <v>일상</v>
      </c>
      <c r="J1096" s="118" t="str">
        <f t="shared" si="71"/>
        <v>잡담 2</v>
      </c>
    </row>
    <row r="1097" spans="1:10" ht="13.8" customHeight="1">
      <c r="A1097" s="101">
        <f>C1097*ID규칙_대사_그룹_단위+COUNTIF($C$4:C1097,C1097)</f>
        <v>1431606</v>
      </c>
      <c r="B1097" s="100" t="s">
        <v>330</v>
      </c>
      <c r="C1097" s="102">
        <f>INDEX(STUDENT!$A:$A,MATCH(B1097,STUDENT!$B:$B,0))</f>
        <v>14316</v>
      </c>
      <c r="D1097" s="101">
        <v>1</v>
      </c>
      <c r="E1097" s="101">
        <v>3</v>
      </c>
      <c r="F1097" s="101">
        <v>3</v>
      </c>
      <c r="G1097" s="101" t="str">
        <f t="shared" si="68"/>
        <v>SPEECH_DESC_1431606</v>
      </c>
      <c r="H1097" s="101" t="str">
        <f t="shared" si="69"/>
        <v>SPEECH_AUDIO_1431606</v>
      </c>
      <c r="I1097" s="118" t="str">
        <f t="shared" si="70"/>
        <v>일상</v>
      </c>
      <c r="J1097" s="118" t="str">
        <f t="shared" si="71"/>
        <v>잡담 3</v>
      </c>
    </row>
    <row r="1098" spans="1:10" ht="13.8" customHeight="1">
      <c r="A1098" s="101">
        <f>C1098*ID규칙_대사_그룹_단위+COUNTIF($C$4:C1098,C1098)</f>
        <v>1431607</v>
      </c>
      <c r="B1098" s="100" t="s">
        <v>330</v>
      </c>
      <c r="C1098" s="102">
        <f>INDEX(STUDENT!$A:$A,MATCH(B1098,STUDENT!$B:$B,0))</f>
        <v>14316</v>
      </c>
      <c r="D1098" s="101">
        <v>1</v>
      </c>
      <c r="E1098" s="101">
        <v>3</v>
      </c>
      <c r="F1098" s="101">
        <v>4</v>
      </c>
      <c r="G1098" s="101" t="str">
        <f t="shared" si="68"/>
        <v>SPEECH_DESC_1431607</v>
      </c>
      <c r="H1098" s="101" t="str">
        <f t="shared" si="69"/>
        <v>SPEECH_AUDIO_1431607</v>
      </c>
      <c r="I1098" s="118" t="str">
        <f t="shared" si="70"/>
        <v>일상</v>
      </c>
      <c r="J1098" s="118" t="str">
        <f t="shared" si="71"/>
        <v>잡담 4</v>
      </c>
    </row>
    <row r="1099" spans="1:10" ht="13.8" customHeight="1">
      <c r="A1099" s="101">
        <f>C1099*ID규칙_대사_그룹_단위+COUNTIF($C$4:C1099,C1099)</f>
        <v>1431608</v>
      </c>
      <c r="B1099" s="100" t="s">
        <v>330</v>
      </c>
      <c r="C1099" s="102">
        <f>INDEX(STUDENT!$A:$A,MATCH(B1099,STUDENT!$B:$B,0))</f>
        <v>14316</v>
      </c>
      <c r="D1099" s="101">
        <v>1</v>
      </c>
      <c r="E1099" s="101">
        <v>3</v>
      </c>
      <c r="F1099" s="101">
        <v>5</v>
      </c>
      <c r="G1099" s="101" t="str">
        <f t="shared" si="68"/>
        <v>SPEECH_DESC_1431608</v>
      </c>
      <c r="H1099" s="101" t="str">
        <f t="shared" si="69"/>
        <v>SPEECH_AUDIO_1431608</v>
      </c>
      <c r="I1099" s="118" t="str">
        <f t="shared" si="70"/>
        <v>일상</v>
      </c>
      <c r="J1099" s="118" t="str">
        <f t="shared" si="71"/>
        <v>잡담 5</v>
      </c>
    </row>
    <row r="1100" spans="1:10" ht="13.8" customHeight="1">
      <c r="A1100" s="101">
        <f>C1100*ID규칙_대사_그룹_단위+COUNTIF($C$4:C1100,C1100)</f>
        <v>1431609</v>
      </c>
      <c r="B1100" s="100" t="s">
        <v>330</v>
      </c>
      <c r="C1100" s="102">
        <f>INDEX(STUDENT!$A:$A,MATCH(B1100,STUDENT!$B:$B,0))</f>
        <v>14316</v>
      </c>
      <c r="D1100" s="101">
        <v>2</v>
      </c>
      <c r="E1100" s="101">
        <v>4</v>
      </c>
      <c r="F1100" s="101">
        <v>1</v>
      </c>
      <c r="G1100" s="101" t="str">
        <f t="shared" si="68"/>
        <v>SPEECH_DESC_1431609</v>
      </c>
      <c r="H1100" s="101" t="str">
        <f t="shared" si="69"/>
        <v>SPEECH_AUDIO_1431609</v>
      </c>
      <c r="I1100" s="118" t="str">
        <f t="shared" si="70"/>
        <v>배치</v>
      </c>
      <c r="J1100" s="118" t="str">
        <f t="shared" si="71"/>
        <v>편성 1</v>
      </c>
    </row>
    <row r="1101" spans="1:10" ht="13.8" customHeight="1">
      <c r="A1101" s="101">
        <f>C1101*ID규칙_대사_그룹_단위+COUNTIF($C$4:C1101,C1101)</f>
        <v>1431610</v>
      </c>
      <c r="B1101" s="100" t="s">
        <v>330</v>
      </c>
      <c r="C1101" s="102">
        <f>INDEX(STUDENT!$A:$A,MATCH(B1101,STUDENT!$B:$B,0))</f>
        <v>14316</v>
      </c>
      <c r="D1101" s="101">
        <v>2</v>
      </c>
      <c r="E1101" s="101">
        <v>4</v>
      </c>
      <c r="F1101" s="101">
        <v>2</v>
      </c>
      <c r="G1101" s="101" t="str">
        <f t="shared" si="68"/>
        <v>SPEECH_DESC_1431610</v>
      </c>
      <c r="H1101" s="101" t="str">
        <f t="shared" si="69"/>
        <v>SPEECH_AUDIO_1431610</v>
      </c>
      <c r="I1101" s="118" t="str">
        <f t="shared" si="70"/>
        <v>배치</v>
      </c>
      <c r="J1101" s="118" t="str">
        <f t="shared" si="71"/>
        <v>편성 2</v>
      </c>
    </row>
    <row r="1102" spans="1:10" ht="13.8" customHeight="1">
      <c r="A1102" s="101">
        <f>C1102*ID규칙_대사_그룹_단위+COUNTIF($C$4:C1102,C1102)</f>
        <v>1431611</v>
      </c>
      <c r="B1102" s="100" t="s">
        <v>330</v>
      </c>
      <c r="C1102" s="102">
        <f>INDEX(STUDENT!$A:$A,MATCH(B1102,STUDENT!$B:$B,0))</f>
        <v>14316</v>
      </c>
      <c r="D1102" s="101">
        <v>2</v>
      </c>
      <c r="E1102" s="101">
        <v>4</v>
      </c>
      <c r="F1102" s="101">
        <v>3</v>
      </c>
      <c r="G1102" s="101" t="str">
        <f t="shared" si="68"/>
        <v>SPEECH_DESC_1431611</v>
      </c>
      <c r="H1102" s="101" t="str">
        <f t="shared" si="69"/>
        <v>SPEECH_AUDIO_1431611</v>
      </c>
      <c r="I1102" s="118" t="str">
        <f t="shared" si="70"/>
        <v>배치</v>
      </c>
      <c r="J1102" s="118" t="str">
        <f t="shared" si="71"/>
        <v>편성 3</v>
      </c>
    </row>
    <row r="1103" spans="1:10" ht="13.8" customHeight="1">
      <c r="A1103" s="101">
        <f>C1103*ID규칙_대사_그룹_단위+COUNTIF($C$4:C1103,C1103)</f>
        <v>1431612</v>
      </c>
      <c r="B1103" s="100" t="s">
        <v>330</v>
      </c>
      <c r="C1103" s="102">
        <f>INDEX(STUDENT!$A:$A,MATCH(B1103,STUDENT!$B:$B,0))</f>
        <v>14316</v>
      </c>
      <c r="D1103" s="101">
        <v>2</v>
      </c>
      <c r="E1103" s="101">
        <v>5</v>
      </c>
      <c r="F1103" s="101">
        <v>1</v>
      </c>
      <c r="G1103" s="101" t="str">
        <f t="shared" si="68"/>
        <v>SPEECH_DESC_1431612</v>
      </c>
      <c r="H1103" s="101" t="str">
        <f t="shared" si="69"/>
        <v>SPEECH_AUDIO_1431612</v>
      </c>
      <c r="I1103" s="118" t="str">
        <f t="shared" si="70"/>
        <v>배치</v>
      </c>
      <c r="J1103" s="118" t="str">
        <f t="shared" si="71"/>
        <v>출격 1</v>
      </c>
    </row>
    <row r="1104" spans="1:10" ht="13.8" customHeight="1">
      <c r="A1104" s="101">
        <f>C1104*ID규칙_대사_그룹_단위+COUNTIF($C$4:C1104,C1104)</f>
        <v>1431613</v>
      </c>
      <c r="B1104" s="100" t="s">
        <v>330</v>
      </c>
      <c r="C1104" s="102">
        <f>INDEX(STUDENT!$A:$A,MATCH(B1104,STUDENT!$B:$B,0))</f>
        <v>14316</v>
      </c>
      <c r="D1104" s="101">
        <v>2</v>
      </c>
      <c r="E1104" s="101">
        <v>5</v>
      </c>
      <c r="F1104" s="101">
        <v>2</v>
      </c>
      <c r="G1104" s="101" t="str">
        <f t="shared" si="68"/>
        <v>SPEECH_DESC_1431613</v>
      </c>
      <c r="H1104" s="101" t="str">
        <f t="shared" si="69"/>
        <v>SPEECH_AUDIO_1431613</v>
      </c>
      <c r="I1104" s="118" t="str">
        <f t="shared" si="70"/>
        <v>배치</v>
      </c>
      <c r="J1104" s="118" t="str">
        <f t="shared" si="71"/>
        <v>출격 2</v>
      </c>
    </row>
    <row r="1105" spans="1:10" ht="13.8" customHeight="1">
      <c r="A1105" s="101">
        <f>C1105*ID규칙_대사_그룹_단위+COUNTIF($C$4:C1105,C1105)</f>
        <v>1431614</v>
      </c>
      <c r="B1105" s="100" t="s">
        <v>330</v>
      </c>
      <c r="C1105" s="102">
        <f>INDEX(STUDENT!$A:$A,MATCH(B1105,STUDENT!$B:$B,0))</f>
        <v>14316</v>
      </c>
      <c r="D1105" s="101">
        <v>3</v>
      </c>
      <c r="E1105" s="101">
        <v>6</v>
      </c>
      <c r="F1105" s="101">
        <v>1</v>
      </c>
      <c r="G1105" s="101" t="str">
        <f t="shared" si="68"/>
        <v>SPEECH_DESC_1431614</v>
      </c>
      <c r="H1105" s="101" t="str">
        <f t="shared" si="69"/>
        <v>SPEECH_AUDIO_1431614</v>
      </c>
      <c r="I1105" s="118" t="str">
        <f t="shared" si="70"/>
        <v>전투</v>
      </c>
      <c r="J1105" s="118" t="str">
        <f t="shared" si="71"/>
        <v>전투개시 1</v>
      </c>
    </row>
    <row r="1106" spans="1:10" ht="13.8" customHeight="1">
      <c r="A1106" s="101">
        <f>C1106*ID규칙_대사_그룹_단위+COUNTIF($C$4:C1106,C1106)</f>
        <v>1431615</v>
      </c>
      <c r="B1106" s="100" t="s">
        <v>330</v>
      </c>
      <c r="C1106" s="102">
        <f>INDEX(STUDENT!$A:$A,MATCH(B1106,STUDENT!$B:$B,0))</f>
        <v>14316</v>
      </c>
      <c r="D1106" s="101">
        <v>3</v>
      </c>
      <c r="E1106" s="101">
        <v>6</v>
      </c>
      <c r="F1106" s="101">
        <v>2</v>
      </c>
      <c r="G1106" s="101" t="str">
        <f t="shared" si="68"/>
        <v>SPEECH_DESC_1431615</v>
      </c>
      <c r="H1106" s="101" t="str">
        <f t="shared" si="69"/>
        <v>SPEECH_AUDIO_1431615</v>
      </c>
      <c r="I1106" s="118" t="str">
        <f t="shared" si="70"/>
        <v>전투</v>
      </c>
      <c r="J1106" s="118" t="str">
        <f t="shared" si="71"/>
        <v>전투개시 2</v>
      </c>
    </row>
    <row r="1107" spans="1:10" ht="13.8" customHeight="1">
      <c r="A1107" s="101">
        <f>C1107*ID규칙_대사_그룹_단위+COUNTIF($C$4:C1107,C1107)</f>
        <v>1431616</v>
      </c>
      <c r="B1107" s="100" t="s">
        <v>330</v>
      </c>
      <c r="C1107" s="102">
        <f>INDEX(STUDENT!$A:$A,MATCH(B1107,STUDENT!$B:$B,0))</f>
        <v>14316</v>
      </c>
      <c r="D1107" s="101">
        <v>3</v>
      </c>
      <c r="E1107" s="101">
        <v>8</v>
      </c>
      <c r="F1107" s="101">
        <v>1</v>
      </c>
      <c r="G1107" s="101" t="str">
        <f t="shared" si="68"/>
        <v>SPEECH_DESC_1431616</v>
      </c>
      <c r="H1107" s="101" t="str">
        <f t="shared" si="69"/>
        <v>SPEECH_AUDIO_1431616</v>
      </c>
      <c r="I1107" s="118" t="str">
        <f t="shared" si="70"/>
        <v>전투</v>
      </c>
      <c r="J1107" s="118" t="str">
        <f t="shared" si="71"/>
        <v>에이리어 이동 1</v>
      </c>
    </row>
    <row r="1108" spans="1:10" ht="13.8" customHeight="1">
      <c r="A1108" s="101">
        <f>C1108*ID규칙_대사_그룹_단위+COUNTIF($C$4:C1108,C1108)</f>
        <v>1431617</v>
      </c>
      <c r="B1108" s="100" t="s">
        <v>330</v>
      </c>
      <c r="C1108" s="102">
        <f>INDEX(STUDENT!$A:$A,MATCH(B1108,STUDENT!$B:$B,0))</f>
        <v>14316</v>
      </c>
      <c r="D1108" s="101">
        <v>3</v>
      </c>
      <c r="E1108" s="101">
        <v>8</v>
      </c>
      <c r="F1108" s="101">
        <v>2</v>
      </c>
      <c r="G1108" s="101" t="str">
        <f t="shared" si="68"/>
        <v>SPEECH_DESC_1431617</v>
      </c>
      <c r="H1108" s="101" t="str">
        <f t="shared" si="69"/>
        <v>SPEECH_AUDIO_1431617</v>
      </c>
      <c r="I1108" s="118" t="str">
        <f t="shared" si="70"/>
        <v>전투</v>
      </c>
      <c r="J1108" s="118" t="str">
        <f t="shared" si="71"/>
        <v>에이리어 이동 2</v>
      </c>
    </row>
    <row r="1109" spans="1:10" ht="13.8" customHeight="1">
      <c r="A1109" s="101">
        <f>C1109*ID규칙_대사_그룹_단위+COUNTIF($C$4:C1109,C1109)</f>
        <v>1431618</v>
      </c>
      <c r="B1109" s="100" t="s">
        <v>330</v>
      </c>
      <c r="C1109" s="102">
        <f>INDEX(STUDENT!$A:$A,MATCH(B1109,STUDENT!$B:$B,0))</f>
        <v>14316</v>
      </c>
      <c r="D1109" s="101">
        <v>3</v>
      </c>
      <c r="E1109" s="101">
        <v>9</v>
      </c>
      <c r="F1109" s="101">
        <v>0</v>
      </c>
      <c r="G1109" s="101" t="str">
        <f t="shared" si="68"/>
        <v>SPEECH_DESC_1431618</v>
      </c>
      <c r="H1109" s="101" t="str">
        <f t="shared" si="69"/>
        <v>SPEECH_AUDIO_1431618</v>
      </c>
      <c r="I1109" s="118" t="str">
        <f t="shared" si="70"/>
        <v>전투</v>
      </c>
      <c r="J1109" s="118" t="str">
        <f t="shared" si="71"/>
        <v>엄폐</v>
      </c>
    </row>
    <row r="1110" spans="1:10" ht="13.8" customHeight="1">
      <c r="A1110" s="101">
        <f>C1110*ID규칙_대사_그룹_단위+COUNTIF($C$4:C1110,C1110)</f>
        <v>1431619</v>
      </c>
      <c r="B1110" s="100" t="s">
        <v>330</v>
      </c>
      <c r="C1110" s="102">
        <f>INDEX(STUDENT!$A:$A,MATCH(B1110,STUDENT!$B:$B,0))</f>
        <v>14316</v>
      </c>
      <c r="D1110" s="101">
        <v>3</v>
      </c>
      <c r="E1110" s="101">
        <v>10</v>
      </c>
      <c r="F1110" s="101">
        <v>0</v>
      </c>
      <c r="G1110" s="101" t="str">
        <f t="shared" si="68"/>
        <v>SPEECH_DESC_1431619</v>
      </c>
      <c r="H1110" s="101" t="str">
        <f t="shared" si="69"/>
        <v>SPEECH_AUDIO_1431619</v>
      </c>
      <c r="I1110" s="118" t="str">
        <f t="shared" si="70"/>
        <v>전투</v>
      </c>
      <c r="J1110" s="118" t="str">
        <f t="shared" si="71"/>
        <v>회피</v>
      </c>
    </row>
    <row r="1111" spans="1:10" ht="13.8" customHeight="1">
      <c r="A1111" s="101">
        <f>C1111*ID규칙_대사_그룹_단위+COUNTIF($C$4:C1111,C1111)</f>
        <v>1431620</v>
      </c>
      <c r="B1111" s="100" t="s">
        <v>330</v>
      </c>
      <c r="C1111" s="102">
        <f>INDEX(STUDENT!$A:$A,MATCH(B1111,STUDENT!$B:$B,0))</f>
        <v>14316</v>
      </c>
      <c r="D1111" s="101">
        <v>3</v>
      </c>
      <c r="E1111" s="101">
        <v>11</v>
      </c>
      <c r="F1111" s="101">
        <v>0</v>
      </c>
      <c r="G1111" s="101" t="str">
        <f t="shared" si="68"/>
        <v>SPEECH_DESC_1431620</v>
      </c>
      <c r="H1111" s="101" t="str">
        <f t="shared" si="69"/>
        <v>SPEECH_AUDIO_1431620</v>
      </c>
      <c r="I1111" s="118" t="str">
        <f t="shared" si="70"/>
        <v>전투</v>
      </c>
      <c r="J1111" s="118" t="str">
        <f t="shared" si="71"/>
        <v>회복</v>
      </c>
    </row>
    <row r="1112" spans="1:10" ht="13.8" customHeight="1">
      <c r="A1112" s="101">
        <f>C1112*ID규칙_대사_그룹_단위+COUNTIF($C$4:C1112,C1112)</f>
        <v>1431621</v>
      </c>
      <c r="B1112" s="100" t="s">
        <v>330</v>
      </c>
      <c r="C1112" s="102">
        <f>INDEX(STUDENT!$A:$A,MATCH(B1112,STUDENT!$B:$B,0))</f>
        <v>14316</v>
      </c>
      <c r="D1112" s="101">
        <v>3</v>
      </c>
      <c r="E1112" s="101">
        <v>12</v>
      </c>
      <c r="F1112" s="101">
        <v>0</v>
      </c>
      <c r="G1112" s="101" t="str">
        <f t="shared" si="68"/>
        <v>SPEECH_DESC_1431621</v>
      </c>
      <c r="H1112" s="101" t="str">
        <f t="shared" si="69"/>
        <v>SPEECH_AUDIO_1431621</v>
      </c>
      <c r="I1112" s="118" t="str">
        <f t="shared" si="70"/>
        <v>전투</v>
      </c>
      <c r="J1112" s="118" t="str">
        <f t="shared" si="71"/>
        <v>버프</v>
      </c>
    </row>
    <row r="1113" spans="1:10" ht="13.8" customHeight="1">
      <c r="A1113" s="101">
        <f>C1113*ID규칙_대사_그룹_단위+COUNTIF($C$4:C1113,C1113)</f>
        <v>1431622</v>
      </c>
      <c r="B1113" s="100" t="s">
        <v>330</v>
      </c>
      <c r="C1113" s="102">
        <f>INDEX(STUDENT!$A:$A,MATCH(B1113,STUDENT!$B:$B,0))</f>
        <v>14316</v>
      </c>
      <c r="D1113" s="101">
        <v>3</v>
      </c>
      <c r="E1113" s="101">
        <v>13</v>
      </c>
      <c r="F1113" s="101">
        <v>0</v>
      </c>
      <c r="G1113" s="101" t="str">
        <f t="shared" si="68"/>
        <v>SPEECH_DESC_1431622</v>
      </c>
      <c r="H1113" s="101" t="str">
        <f t="shared" si="69"/>
        <v>SPEECH_AUDIO_1431622</v>
      </c>
      <c r="I1113" s="118" t="str">
        <f t="shared" si="70"/>
        <v>전투</v>
      </c>
      <c r="J1113" s="118" t="str">
        <f t="shared" si="71"/>
        <v>기본 스킬</v>
      </c>
    </row>
    <row r="1114" spans="1:10" ht="13.8" customHeight="1">
      <c r="A1114" s="101">
        <f>C1114*ID규칙_대사_그룹_단위+COUNTIF($C$4:C1114,C1114)</f>
        <v>1431623</v>
      </c>
      <c r="B1114" s="100" t="s">
        <v>330</v>
      </c>
      <c r="C1114" s="102">
        <f>INDEX(STUDENT!$A:$A,MATCH(B1114,STUDENT!$B:$B,0))</f>
        <v>14316</v>
      </c>
      <c r="D1114" s="101">
        <v>3</v>
      </c>
      <c r="E1114" s="101">
        <v>14</v>
      </c>
      <c r="F1114" s="101">
        <v>1</v>
      </c>
      <c r="G1114" s="101" t="str">
        <f t="shared" si="68"/>
        <v>SPEECH_DESC_1431623</v>
      </c>
      <c r="H1114" s="101" t="str">
        <f t="shared" si="69"/>
        <v>SPEECH_AUDIO_1431623</v>
      </c>
      <c r="I1114" s="118" t="str">
        <f t="shared" si="70"/>
        <v>전투</v>
      </c>
      <c r="J1114" s="118" t="str">
        <f t="shared" si="71"/>
        <v>EX 스킬 컷인 1</v>
      </c>
    </row>
    <row r="1115" spans="1:10" ht="13.8" customHeight="1">
      <c r="A1115" s="101">
        <f>C1115*ID규칙_대사_그룹_단위+COUNTIF($C$4:C1115,C1115)</f>
        <v>1431624</v>
      </c>
      <c r="B1115" s="100" t="s">
        <v>330</v>
      </c>
      <c r="C1115" s="102">
        <f>INDEX(STUDENT!$A:$A,MATCH(B1115,STUDENT!$B:$B,0))</f>
        <v>14316</v>
      </c>
      <c r="D1115" s="101">
        <v>3</v>
      </c>
      <c r="E1115" s="101">
        <v>14</v>
      </c>
      <c r="F1115" s="101">
        <v>2</v>
      </c>
      <c r="G1115" s="101" t="str">
        <f t="shared" si="68"/>
        <v>SPEECH_DESC_1431624</v>
      </c>
      <c r="H1115" s="101" t="str">
        <f t="shared" si="69"/>
        <v>SPEECH_AUDIO_1431624</v>
      </c>
      <c r="I1115" s="118" t="str">
        <f t="shared" si="70"/>
        <v>전투</v>
      </c>
      <c r="J1115" s="118" t="str">
        <f t="shared" si="71"/>
        <v>EX 스킬 컷인 2</v>
      </c>
    </row>
    <row r="1116" spans="1:10" ht="13.8" customHeight="1">
      <c r="A1116" s="101">
        <f>C1116*ID규칙_대사_그룹_단위+COUNTIF($C$4:C1116,C1116)</f>
        <v>1431625</v>
      </c>
      <c r="B1116" s="100" t="s">
        <v>330</v>
      </c>
      <c r="C1116" s="102">
        <f>INDEX(STUDENT!$A:$A,MATCH(B1116,STUDENT!$B:$B,0))</f>
        <v>14316</v>
      </c>
      <c r="D1116" s="101">
        <v>3</v>
      </c>
      <c r="E1116" s="101">
        <v>14</v>
      </c>
      <c r="F1116" s="101">
        <v>3</v>
      </c>
      <c r="G1116" s="101" t="str">
        <f t="shared" si="68"/>
        <v>SPEECH_DESC_1431625</v>
      </c>
      <c r="H1116" s="101" t="str">
        <f t="shared" si="69"/>
        <v>SPEECH_AUDIO_1431625</v>
      </c>
      <c r="I1116" s="118" t="str">
        <f t="shared" si="70"/>
        <v>전투</v>
      </c>
      <c r="J1116" s="118" t="str">
        <f t="shared" si="71"/>
        <v>EX 스킬 컷인 3</v>
      </c>
    </row>
    <row r="1117" spans="1:10" ht="13.8" customHeight="1">
      <c r="A1117" s="101">
        <f>C1117*ID규칙_대사_그룹_단위+COUNTIF($C$4:C1117,C1117)</f>
        <v>1431626</v>
      </c>
      <c r="B1117" s="100" t="s">
        <v>330</v>
      </c>
      <c r="C1117" s="102">
        <f>INDEX(STUDENT!$A:$A,MATCH(B1117,STUDENT!$B:$B,0))</f>
        <v>14316</v>
      </c>
      <c r="D1117" s="101">
        <v>3</v>
      </c>
      <c r="E1117" s="101">
        <v>15</v>
      </c>
      <c r="F1117" s="101">
        <v>1</v>
      </c>
      <c r="G1117" s="101" t="str">
        <f t="shared" si="68"/>
        <v>SPEECH_DESC_1431626</v>
      </c>
      <c r="H1117" s="101" t="str">
        <f t="shared" si="69"/>
        <v>SPEECH_AUDIO_1431626</v>
      </c>
      <c r="I1117" s="118" t="str">
        <f t="shared" si="70"/>
        <v>전투</v>
      </c>
      <c r="J1117" s="118" t="str">
        <f t="shared" si="71"/>
        <v>EX 스킬 1</v>
      </c>
    </row>
    <row r="1118" spans="1:10" ht="13.8" customHeight="1">
      <c r="A1118" s="101">
        <f>C1118*ID규칙_대사_그룹_단위+COUNTIF($C$4:C1118,C1118)</f>
        <v>1431627</v>
      </c>
      <c r="B1118" s="100" t="s">
        <v>330</v>
      </c>
      <c r="C1118" s="102">
        <f>INDEX(STUDENT!$A:$A,MATCH(B1118,STUDENT!$B:$B,0))</f>
        <v>14316</v>
      </c>
      <c r="D1118" s="101">
        <v>3</v>
      </c>
      <c r="E1118" s="101">
        <v>15</v>
      </c>
      <c r="F1118" s="101">
        <v>2</v>
      </c>
      <c r="G1118" s="101" t="str">
        <f t="shared" si="68"/>
        <v>SPEECH_DESC_1431627</v>
      </c>
      <c r="H1118" s="101" t="str">
        <f t="shared" si="69"/>
        <v>SPEECH_AUDIO_1431627</v>
      </c>
      <c r="I1118" s="118" t="str">
        <f t="shared" si="70"/>
        <v>전투</v>
      </c>
      <c r="J1118" s="118" t="str">
        <f t="shared" si="71"/>
        <v>EX 스킬 2</v>
      </c>
    </row>
    <row r="1119" spans="1:10" ht="13.8" customHeight="1">
      <c r="A1119" s="101">
        <f>C1119*ID규칙_대사_그룹_단위+COUNTIF($C$4:C1119,C1119)</f>
        <v>1431628</v>
      </c>
      <c r="B1119" s="100" t="s">
        <v>330</v>
      </c>
      <c r="C1119" s="102">
        <f>INDEX(STUDENT!$A:$A,MATCH(B1119,STUDENT!$B:$B,0))</f>
        <v>14316</v>
      </c>
      <c r="D1119" s="101">
        <v>3</v>
      </c>
      <c r="E1119" s="101">
        <v>15</v>
      </c>
      <c r="F1119" s="101">
        <v>3</v>
      </c>
      <c r="G1119" s="101" t="str">
        <f t="shared" si="68"/>
        <v>SPEECH_DESC_1431628</v>
      </c>
      <c r="H1119" s="101" t="str">
        <f t="shared" si="69"/>
        <v>SPEECH_AUDIO_1431628</v>
      </c>
      <c r="I1119" s="118" t="str">
        <f t="shared" si="70"/>
        <v>전투</v>
      </c>
      <c r="J1119" s="118" t="str">
        <f t="shared" si="71"/>
        <v>EX 스킬 3</v>
      </c>
    </row>
    <row r="1120" spans="1:10" ht="13.8" customHeight="1">
      <c r="A1120" s="101">
        <f>C1120*ID규칙_대사_그룹_단위+COUNTIF($C$4:C1120,C1120)</f>
        <v>1431629</v>
      </c>
      <c r="B1120" s="100" t="s">
        <v>330</v>
      </c>
      <c r="C1120" s="102">
        <f>INDEX(STUDENT!$A:$A,MATCH(B1120,STUDENT!$B:$B,0))</f>
        <v>14316</v>
      </c>
      <c r="D1120" s="101">
        <v>3</v>
      </c>
      <c r="E1120" s="101">
        <v>16</v>
      </c>
      <c r="F1120" s="101">
        <v>1</v>
      </c>
      <c r="G1120" s="101" t="str">
        <f t="shared" si="68"/>
        <v>SPEECH_DESC_1431629</v>
      </c>
      <c r="H1120" s="101" t="str">
        <f t="shared" si="69"/>
        <v>SPEECH_AUDIO_1431629</v>
      </c>
      <c r="I1120" s="118" t="str">
        <f t="shared" si="70"/>
        <v>전투</v>
      </c>
      <c r="J1120" s="118" t="str">
        <f t="shared" si="71"/>
        <v>승리 1</v>
      </c>
    </row>
    <row r="1121" spans="1:10" ht="13.8" customHeight="1">
      <c r="A1121" s="101">
        <f>C1121*ID규칙_대사_그룹_단위+COUNTIF($C$4:C1121,C1121)</f>
        <v>1431630</v>
      </c>
      <c r="B1121" s="100" t="s">
        <v>330</v>
      </c>
      <c r="C1121" s="102">
        <f>INDEX(STUDENT!$A:$A,MATCH(B1121,STUDENT!$B:$B,0))</f>
        <v>14316</v>
      </c>
      <c r="D1121" s="101">
        <v>3</v>
      </c>
      <c r="E1121" s="101">
        <v>16</v>
      </c>
      <c r="F1121" s="101">
        <v>2</v>
      </c>
      <c r="G1121" s="101" t="str">
        <f t="shared" si="68"/>
        <v>SPEECH_DESC_1431630</v>
      </c>
      <c r="H1121" s="101" t="str">
        <f t="shared" si="69"/>
        <v>SPEECH_AUDIO_1431630</v>
      </c>
      <c r="I1121" s="118" t="str">
        <f t="shared" si="70"/>
        <v>전투</v>
      </c>
      <c r="J1121" s="118" t="str">
        <f t="shared" si="71"/>
        <v>승리 2</v>
      </c>
    </row>
    <row r="1122" spans="1:10" ht="13.8" customHeight="1">
      <c r="A1122" s="101">
        <f>C1122*ID규칙_대사_그룹_단위+COUNTIF($C$4:C1122,C1122)</f>
        <v>1431631</v>
      </c>
      <c r="B1122" s="100" t="s">
        <v>330</v>
      </c>
      <c r="C1122" s="102">
        <f>INDEX(STUDENT!$A:$A,MATCH(B1122,STUDENT!$B:$B,0))</f>
        <v>14316</v>
      </c>
      <c r="D1122" s="101">
        <v>3</v>
      </c>
      <c r="E1122" s="101">
        <v>17</v>
      </c>
      <c r="F1122" s="101">
        <v>0</v>
      </c>
      <c r="G1122" s="101" t="str">
        <f t="shared" si="68"/>
        <v>SPEECH_DESC_1431631</v>
      </c>
      <c r="H1122" s="101" t="str">
        <f t="shared" si="69"/>
        <v>SPEECH_AUDIO_1431631</v>
      </c>
      <c r="I1122" s="118" t="str">
        <f t="shared" si="70"/>
        <v>전투</v>
      </c>
      <c r="J1122" s="118" t="str">
        <f t="shared" si="71"/>
        <v>철수</v>
      </c>
    </row>
    <row r="1123" spans="1:10" ht="13.8" customHeight="1">
      <c r="A1123" s="101">
        <f>C1123*ID규칙_대사_그룹_단위+COUNTIF($C$4:C1123,C1123)</f>
        <v>1431632</v>
      </c>
      <c r="B1123" s="100" t="s">
        <v>330</v>
      </c>
      <c r="C1123" s="102">
        <f>INDEX(STUDENT!$A:$A,MATCH(B1123,STUDENT!$B:$B,0))</f>
        <v>14316</v>
      </c>
      <c r="D1123" s="101">
        <v>4</v>
      </c>
      <c r="E1123" s="101">
        <v>18</v>
      </c>
      <c r="F1123" s="101">
        <v>1</v>
      </c>
      <c r="G1123" s="101" t="str">
        <f t="shared" si="68"/>
        <v>SPEECH_DESC_1431632</v>
      </c>
      <c r="H1123" s="101" t="str">
        <f t="shared" si="69"/>
        <v>SPEECH_AUDIO_1431632</v>
      </c>
      <c r="I1123" s="118" t="str">
        <f t="shared" si="70"/>
        <v>결과</v>
      </c>
      <c r="J1123" s="118" t="str">
        <f t="shared" si="71"/>
        <v>임무 완료 1</v>
      </c>
    </row>
    <row r="1124" spans="1:10" ht="13.8" customHeight="1">
      <c r="A1124" s="101">
        <f>C1124*ID규칙_대사_그룹_단위+COUNTIF($C$4:C1124,C1124)</f>
        <v>1431633</v>
      </c>
      <c r="B1124" s="100" t="s">
        <v>330</v>
      </c>
      <c r="C1124" s="102">
        <f>INDEX(STUDENT!$A:$A,MATCH(B1124,STUDENT!$B:$B,0))</f>
        <v>14316</v>
      </c>
      <c r="D1124" s="101">
        <v>4</v>
      </c>
      <c r="E1124" s="101">
        <v>18</v>
      </c>
      <c r="F1124" s="101">
        <v>2</v>
      </c>
      <c r="G1124" s="101" t="str">
        <f t="shared" si="68"/>
        <v>SPEECH_DESC_1431633</v>
      </c>
      <c r="H1124" s="101" t="str">
        <f t="shared" si="69"/>
        <v>SPEECH_AUDIO_1431633</v>
      </c>
      <c r="I1124" s="118" t="str">
        <f t="shared" si="70"/>
        <v>결과</v>
      </c>
      <c r="J1124" s="118" t="str">
        <f t="shared" si="71"/>
        <v>임무 완료 2</v>
      </c>
    </row>
    <row r="1125" spans="1:10" ht="13.8" customHeight="1">
      <c r="A1125" s="101">
        <f>C1125*ID규칙_대사_그룹_단위+COUNTIF($C$4:C1125,C1125)</f>
        <v>1431634</v>
      </c>
      <c r="B1125" s="100" t="s">
        <v>330</v>
      </c>
      <c r="C1125" s="102">
        <f>INDEX(STUDENT!$A:$A,MATCH(B1125,STUDENT!$B:$B,0))</f>
        <v>14316</v>
      </c>
      <c r="D1125" s="101">
        <v>4</v>
      </c>
      <c r="E1125" s="101">
        <v>19</v>
      </c>
      <c r="F1125" s="101">
        <v>1</v>
      </c>
      <c r="G1125" s="101" t="str">
        <f t="shared" si="68"/>
        <v>SPEECH_DESC_1431634</v>
      </c>
      <c r="H1125" s="101" t="str">
        <f t="shared" si="69"/>
        <v>SPEECH_AUDIO_1431634</v>
      </c>
      <c r="I1125" s="118" t="str">
        <f t="shared" si="70"/>
        <v>결과</v>
      </c>
      <c r="J1125" s="118" t="str">
        <f t="shared" si="71"/>
        <v>임무 실패 1</v>
      </c>
    </row>
    <row r="1126" spans="1:10" ht="13.8" customHeight="1">
      <c r="A1126" s="101">
        <f>C1126*ID규칙_대사_그룹_단위+COUNTIF($C$4:C1126,C1126)</f>
        <v>1431635</v>
      </c>
      <c r="B1126" s="100" t="s">
        <v>330</v>
      </c>
      <c r="C1126" s="102">
        <f>INDEX(STUDENT!$A:$A,MATCH(B1126,STUDENT!$B:$B,0))</f>
        <v>14316</v>
      </c>
      <c r="D1126" s="101">
        <v>4</v>
      </c>
      <c r="E1126" s="101">
        <v>19</v>
      </c>
      <c r="F1126" s="101">
        <v>2</v>
      </c>
      <c r="G1126" s="101" t="str">
        <f t="shared" si="68"/>
        <v>SPEECH_DESC_1431635</v>
      </c>
      <c r="H1126" s="101" t="str">
        <f t="shared" si="69"/>
        <v>SPEECH_AUDIO_1431635</v>
      </c>
      <c r="I1126" s="118" t="str">
        <f t="shared" si="70"/>
        <v>결과</v>
      </c>
      <c r="J1126" s="118" t="str">
        <f t="shared" si="71"/>
        <v>임무 실패 2</v>
      </c>
    </row>
    <row r="1127" spans="1:10" ht="13.8" customHeight="1">
      <c r="A1127" s="101">
        <f>C1127*ID규칙_대사_그룹_단위+COUNTIF($C$4:C1127,C1127)</f>
        <v>1431636</v>
      </c>
      <c r="B1127" s="100" t="s">
        <v>330</v>
      </c>
      <c r="C1127" s="102">
        <f>INDEX(STUDENT!$A:$A,MATCH(B1127,STUDENT!$B:$B,0))</f>
        <v>14316</v>
      </c>
      <c r="D1127" s="101">
        <v>5</v>
      </c>
      <c r="E1127" s="101">
        <v>20</v>
      </c>
      <c r="F1127" s="101">
        <v>1</v>
      </c>
      <c r="G1127" s="101" t="str">
        <f t="shared" si="68"/>
        <v>SPEECH_DESC_1431636</v>
      </c>
      <c r="H1127" s="101" t="str">
        <f t="shared" si="69"/>
        <v>SPEECH_AUDIO_1431636</v>
      </c>
      <c r="I1127" s="118" t="str">
        <f t="shared" si="70"/>
        <v>기타</v>
      </c>
      <c r="J1127" s="118" t="str">
        <f t="shared" si="71"/>
        <v>강화 1</v>
      </c>
    </row>
    <row r="1128" spans="1:10" ht="13.8" customHeight="1">
      <c r="A1128" s="101">
        <f>C1128*ID규칙_대사_그룹_단위+COUNTIF($C$4:C1128,C1128)</f>
        <v>1431637</v>
      </c>
      <c r="B1128" s="100" t="s">
        <v>330</v>
      </c>
      <c r="C1128" s="102">
        <f>INDEX(STUDENT!$A:$A,MATCH(B1128,STUDENT!$B:$B,0))</f>
        <v>14316</v>
      </c>
      <c r="D1128" s="101">
        <v>5</v>
      </c>
      <c r="E1128" s="101">
        <v>20</v>
      </c>
      <c r="F1128" s="101">
        <v>2</v>
      </c>
      <c r="G1128" s="101" t="str">
        <f t="shared" si="68"/>
        <v>SPEECH_DESC_1431637</v>
      </c>
      <c r="H1128" s="101" t="str">
        <f t="shared" si="69"/>
        <v>SPEECH_AUDIO_1431637</v>
      </c>
      <c r="I1128" s="118" t="str">
        <f t="shared" si="70"/>
        <v>기타</v>
      </c>
      <c r="J1128" s="118" t="str">
        <f t="shared" si="71"/>
        <v>강화 2</v>
      </c>
    </row>
    <row r="1129" spans="1:10" ht="13.8" customHeight="1">
      <c r="A1129" s="101">
        <f>C1129*ID규칙_대사_그룹_단위+COUNTIF($C$4:C1129,C1129)</f>
        <v>1431638</v>
      </c>
      <c r="B1129" s="100" t="s">
        <v>330</v>
      </c>
      <c r="C1129" s="102">
        <f>INDEX(STUDENT!$A:$A,MATCH(B1129,STUDENT!$B:$B,0))</f>
        <v>14316</v>
      </c>
      <c r="D1129" s="101">
        <v>5</v>
      </c>
      <c r="E1129" s="101">
        <v>20</v>
      </c>
      <c r="F1129" s="101">
        <v>3</v>
      </c>
      <c r="G1129" s="101" t="str">
        <f t="shared" si="68"/>
        <v>SPEECH_DESC_1431638</v>
      </c>
      <c r="H1129" s="101" t="str">
        <f t="shared" si="69"/>
        <v>SPEECH_AUDIO_1431638</v>
      </c>
      <c r="I1129" s="118" t="str">
        <f t="shared" si="70"/>
        <v>기타</v>
      </c>
      <c r="J1129" s="118" t="str">
        <f t="shared" si="71"/>
        <v>강화 3</v>
      </c>
    </row>
    <row r="1130" spans="1:10" ht="13.8" customHeight="1">
      <c r="A1130" s="101">
        <f>C1130*ID규칙_대사_그룹_단위+COUNTIF($C$4:C1130,C1130)</f>
        <v>1431639</v>
      </c>
      <c r="B1130" s="100" t="s">
        <v>330</v>
      </c>
      <c r="C1130" s="102">
        <f>INDEX(STUDENT!$A:$A,MATCH(B1130,STUDENT!$B:$B,0))</f>
        <v>14316</v>
      </c>
      <c r="D1130" s="101">
        <v>5</v>
      </c>
      <c r="E1130" s="101">
        <v>20</v>
      </c>
      <c r="F1130" s="101">
        <v>4</v>
      </c>
      <c r="G1130" s="101" t="str">
        <f t="shared" si="68"/>
        <v>SPEECH_DESC_1431639</v>
      </c>
      <c r="H1130" s="101" t="str">
        <f t="shared" si="69"/>
        <v>SPEECH_AUDIO_1431639</v>
      </c>
      <c r="I1130" s="118" t="str">
        <f t="shared" si="70"/>
        <v>기타</v>
      </c>
      <c r="J1130" s="118" t="str">
        <f t="shared" si="71"/>
        <v>강화 4</v>
      </c>
    </row>
    <row r="1131" spans="1:10" ht="13.8" customHeight="1">
      <c r="A1131" s="101">
        <f>C1131*ID규칙_대사_그룹_단위+COUNTIF($C$4:C1131,C1131)</f>
        <v>1431640</v>
      </c>
      <c r="B1131" s="100" t="s">
        <v>330</v>
      </c>
      <c r="C1131" s="102">
        <f>INDEX(STUDENT!$A:$A,MATCH(B1131,STUDENT!$B:$B,0))</f>
        <v>14316</v>
      </c>
      <c r="D1131" s="101">
        <v>5</v>
      </c>
      <c r="E1131" s="101">
        <v>21</v>
      </c>
      <c r="F1131" s="101">
        <v>0</v>
      </c>
      <c r="G1131" s="101" t="str">
        <f t="shared" si="68"/>
        <v>SPEECH_DESC_1431640</v>
      </c>
      <c r="H1131" s="101" t="str">
        <f t="shared" si="69"/>
        <v>SPEECH_AUDIO_1431640</v>
      </c>
      <c r="I1131" s="118" t="str">
        <f t="shared" si="70"/>
        <v>기타</v>
      </c>
      <c r="J1131" s="118" t="str">
        <f t="shared" si="71"/>
        <v>고유무기 장착</v>
      </c>
    </row>
    <row r="1132" spans="1:10" ht="13.8" customHeight="1">
      <c r="A1132" s="101">
        <f>C1132*ID규칙_대사_그룹_단위+COUNTIF($C$4:C1132,C1132)</f>
        <v>1431641</v>
      </c>
      <c r="B1132" s="100" t="s">
        <v>330</v>
      </c>
      <c r="C1132" s="102">
        <f>INDEX(STUDENT!$A:$A,MATCH(B1132,STUDENT!$B:$B,0))</f>
        <v>14316</v>
      </c>
      <c r="D1132" s="101">
        <v>5</v>
      </c>
      <c r="E1132" s="101">
        <v>22</v>
      </c>
      <c r="F1132" s="101">
        <v>1</v>
      </c>
      <c r="G1132" s="101" t="str">
        <f t="shared" si="68"/>
        <v>SPEECH_DESC_1431641</v>
      </c>
      <c r="H1132" s="101" t="str">
        <f t="shared" si="69"/>
        <v>SPEECH_AUDIO_1431641</v>
      </c>
      <c r="I1132" s="118" t="str">
        <f t="shared" si="70"/>
        <v>기타</v>
      </c>
      <c r="J1132" s="118" t="str">
        <f t="shared" si="71"/>
        <v>카페 1</v>
      </c>
    </row>
    <row r="1133" spans="1:10" ht="13.8" customHeight="1">
      <c r="A1133" s="101">
        <f>C1133*ID규칙_대사_그룹_단위+COUNTIF($C$4:C1133,C1133)</f>
        <v>1431642</v>
      </c>
      <c r="B1133" s="100" t="s">
        <v>330</v>
      </c>
      <c r="C1133" s="102">
        <f>INDEX(STUDENT!$A:$A,MATCH(B1133,STUDENT!$B:$B,0))</f>
        <v>14316</v>
      </c>
      <c r="D1133" s="101">
        <v>5</v>
      </c>
      <c r="E1133" s="101">
        <v>22</v>
      </c>
      <c r="F1133" s="101">
        <v>2</v>
      </c>
      <c r="G1133" s="101" t="str">
        <f t="shared" si="68"/>
        <v>SPEECH_DESC_1431642</v>
      </c>
      <c r="H1133" s="101" t="str">
        <f t="shared" si="69"/>
        <v>SPEECH_AUDIO_1431642</v>
      </c>
      <c r="I1133" s="118" t="str">
        <f t="shared" si="70"/>
        <v>기타</v>
      </c>
      <c r="J1133" s="118" t="str">
        <f t="shared" si="71"/>
        <v>카페 2</v>
      </c>
    </row>
    <row r="1134" spans="1:10" ht="13.8" customHeight="1">
      <c r="A1134" s="101">
        <f>C1134*ID규칙_대사_그룹_단위+COUNTIF($C$4:C1134,C1134)</f>
        <v>1431643</v>
      </c>
      <c r="B1134" s="100" t="s">
        <v>330</v>
      </c>
      <c r="C1134" s="102">
        <f>INDEX(STUDENT!$A:$A,MATCH(B1134,STUDENT!$B:$B,0))</f>
        <v>14316</v>
      </c>
      <c r="D1134" s="101">
        <v>5</v>
      </c>
      <c r="E1134" s="101">
        <v>22</v>
      </c>
      <c r="F1134" s="101">
        <v>3</v>
      </c>
      <c r="G1134" s="101" t="str">
        <f t="shared" si="68"/>
        <v>SPEECH_DESC_1431643</v>
      </c>
      <c r="H1134" s="101" t="str">
        <f t="shared" si="69"/>
        <v>SPEECH_AUDIO_1431643</v>
      </c>
      <c r="I1134" s="118" t="str">
        <f t="shared" si="70"/>
        <v>기타</v>
      </c>
      <c r="J1134" s="118" t="str">
        <f t="shared" si="71"/>
        <v>카페 3</v>
      </c>
    </row>
    <row r="1135" spans="1:10" ht="13.8" customHeight="1">
      <c r="A1135" s="101">
        <f>C1135*ID규칙_대사_그룹_단위+COUNTIF($C$4:C1135,C1135)</f>
        <v>1431644</v>
      </c>
      <c r="B1135" s="100" t="s">
        <v>330</v>
      </c>
      <c r="C1135" s="102">
        <f>INDEX(STUDENT!$A:$A,MATCH(B1135,STUDENT!$B:$B,0))</f>
        <v>14316</v>
      </c>
      <c r="D1135" s="101">
        <v>5</v>
      </c>
      <c r="E1135" s="101">
        <v>22</v>
      </c>
      <c r="F1135" s="101">
        <v>4</v>
      </c>
      <c r="G1135" s="101" t="str">
        <f t="shared" si="68"/>
        <v>SPEECH_DESC_1431644</v>
      </c>
      <c r="H1135" s="101" t="str">
        <f t="shared" si="69"/>
        <v>SPEECH_AUDIO_1431644</v>
      </c>
      <c r="I1135" s="118" t="str">
        <f t="shared" si="70"/>
        <v>기타</v>
      </c>
      <c r="J1135" s="118" t="str">
        <f t="shared" si="71"/>
        <v>카페 4</v>
      </c>
    </row>
    <row r="1136" spans="1:10" ht="13.8" customHeight="1">
      <c r="A1136" s="101">
        <f>C1136*ID규칙_대사_그룹_단위+COUNTIF($C$4:C1136,C1136)</f>
        <v>1431645</v>
      </c>
      <c r="B1136" s="100" t="s">
        <v>330</v>
      </c>
      <c r="C1136" s="102">
        <f>INDEX(STUDENT!$A:$A,MATCH(B1136,STUDENT!$B:$B,0))</f>
        <v>14316</v>
      </c>
      <c r="D1136" s="101">
        <v>5</v>
      </c>
      <c r="E1136" s="101">
        <v>22</v>
      </c>
      <c r="F1136" s="101">
        <v>5</v>
      </c>
      <c r="G1136" s="101" t="str">
        <f t="shared" si="68"/>
        <v>SPEECH_DESC_1431645</v>
      </c>
      <c r="H1136" s="101" t="str">
        <f t="shared" si="69"/>
        <v>SPEECH_AUDIO_1431645</v>
      </c>
      <c r="I1136" s="118" t="str">
        <f t="shared" si="70"/>
        <v>기타</v>
      </c>
      <c r="J1136" s="118" t="str">
        <f t="shared" si="71"/>
        <v>카페 5</v>
      </c>
    </row>
    <row r="1137" spans="1:10" ht="13.8" customHeight="1">
      <c r="A1137" s="101">
        <f>C1137*ID규칙_대사_그룹_단위+COUNTIF($C$4:C1137,C1137)</f>
        <v>1431646</v>
      </c>
      <c r="B1137" s="100" t="s">
        <v>330</v>
      </c>
      <c r="C1137" s="102">
        <f>INDEX(STUDENT!$A:$A,MATCH(B1137,STUDENT!$B:$B,0))</f>
        <v>14316</v>
      </c>
      <c r="D1137" s="101">
        <v>5</v>
      </c>
      <c r="E1137" s="101">
        <v>23</v>
      </c>
      <c r="F1137" s="101">
        <v>1</v>
      </c>
      <c r="G1137" s="101" t="str">
        <f t="shared" si="68"/>
        <v>SPEECH_DESC_1431646</v>
      </c>
      <c r="H1137" s="101" t="str">
        <f t="shared" si="69"/>
        <v>SPEECH_AUDIO_1431646</v>
      </c>
      <c r="I1137" s="118" t="str">
        <f t="shared" si="70"/>
        <v>기타</v>
      </c>
      <c r="J1137" s="118" t="str">
        <f t="shared" si="71"/>
        <v>인연 랭크 업 1</v>
      </c>
    </row>
    <row r="1138" spans="1:10" ht="13.8" customHeight="1">
      <c r="A1138" s="101">
        <f>C1138*ID규칙_대사_그룹_단위+COUNTIF($C$4:C1138,C1138)</f>
        <v>1431647</v>
      </c>
      <c r="B1138" s="100" t="s">
        <v>330</v>
      </c>
      <c r="C1138" s="102">
        <f>INDEX(STUDENT!$A:$A,MATCH(B1138,STUDENT!$B:$B,0))</f>
        <v>14316</v>
      </c>
      <c r="D1138" s="101">
        <v>5</v>
      </c>
      <c r="E1138" s="101">
        <v>23</v>
      </c>
      <c r="F1138" s="101">
        <v>2</v>
      </c>
      <c r="G1138" s="101" t="str">
        <f t="shared" si="68"/>
        <v>SPEECH_DESC_1431647</v>
      </c>
      <c r="H1138" s="101" t="str">
        <f t="shared" si="69"/>
        <v>SPEECH_AUDIO_1431647</v>
      </c>
      <c r="I1138" s="118" t="str">
        <f t="shared" si="70"/>
        <v>기타</v>
      </c>
      <c r="J1138" s="118" t="str">
        <f t="shared" si="71"/>
        <v>인연 랭크 업 2</v>
      </c>
    </row>
    <row r="1139" spans="1:10" ht="13.8" customHeight="1">
      <c r="A1139" s="101">
        <f>C1139*ID규칙_대사_그룹_단위+COUNTIF($C$4:C1139,C1139)</f>
        <v>1431648</v>
      </c>
      <c r="B1139" s="100" t="s">
        <v>330</v>
      </c>
      <c r="C1139" s="102">
        <f>INDEX(STUDENT!$A:$A,MATCH(B1139,STUDENT!$B:$B,0))</f>
        <v>14316</v>
      </c>
      <c r="D1139" s="101">
        <v>5</v>
      </c>
      <c r="E1139" s="101">
        <v>23</v>
      </c>
      <c r="F1139" s="101">
        <v>3</v>
      </c>
      <c r="G1139" s="101" t="str">
        <f t="shared" si="68"/>
        <v>SPEECH_DESC_1431648</v>
      </c>
      <c r="H1139" s="101" t="str">
        <f t="shared" si="69"/>
        <v>SPEECH_AUDIO_1431648</v>
      </c>
      <c r="I1139" s="118" t="str">
        <f t="shared" si="70"/>
        <v>기타</v>
      </c>
      <c r="J1139" s="118" t="str">
        <f t="shared" si="71"/>
        <v>인연 랭크 업 3</v>
      </c>
    </row>
    <row r="1140" spans="1:10" ht="13.8" customHeight="1">
      <c r="A1140" s="101">
        <f>C1140*ID규칙_대사_그룹_단위+COUNTIF($C$4:C1140,C1140)</f>
        <v>1431649</v>
      </c>
      <c r="B1140" s="100" t="s">
        <v>330</v>
      </c>
      <c r="C1140" s="102">
        <f>INDEX(STUDENT!$A:$A,MATCH(B1140,STUDENT!$B:$B,0))</f>
        <v>14316</v>
      </c>
      <c r="D1140" s="101">
        <v>5</v>
      </c>
      <c r="E1140" s="101">
        <v>23</v>
      </c>
      <c r="F1140" s="101">
        <v>4</v>
      </c>
      <c r="G1140" s="101" t="str">
        <f t="shared" si="68"/>
        <v>SPEECH_DESC_1431649</v>
      </c>
      <c r="H1140" s="101" t="str">
        <f t="shared" si="69"/>
        <v>SPEECH_AUDIO_1431649</v>
      </c>
      <c r="I1140" s="118" t="str">
        <f t="shared" si="70"/>
        <v>기타</v>
      </c>
      <c r="J1140" s="118" t="str">
        <f t="shared" si="71"/>
        <v>인연 랭크 업 4</v>
      </c>
    </row>
    <row r="1141" spans="1:10" ht="13.8" customHeight="1">
      <c r="A1141" s="101">
        <f>C1141*ID규칙_대사_그룹_단위+COUNTIF($C$4:C1141,C1141)</f>
        <v>1431650</v>
      </c>
      <c r="B1141" s="100" t="s">
        <v>330</v>
      </c>
      <c r="C1141" s="102">
        <f>INDEX(STUDENT!$A:$A,MATCH(B1141,STUDENT!$B:$B,0))</f>
        <v>14316</v>
      </c>
      <c r="D1141" s="101">
        <v>6</v>
      </c>
      <c r="E1141" s="101">
        <v>24</v>
      </c>
      <c r="F1141" s="101">
        <v>1</v>
      </c>
      <c r="G1141" s="101" t="str">
        <f t="shared" si="68"/>
        <v>SPEECH_DESC_1431650</v>
      </c>
      <c r="H1141" s="101" t="str">
        <f t="shared" si="69"/>
        <v>SPEECH_AUDIO_1431650</v>
      </c>
      <c r="I1141" s="118" t="str">
        <f t="shared" si="70"/>
        <v>메모리얼</v>
      </c>
      <c r="J1141" s="118" t="str">
        <f t="shared" si="71"/>
        <v>메모리얼 로비 1</v>
      </c>
    </row>
    <row r="1142" spans="1:10" ht="13.8" customHeight="1">
      <c r="A1142" s="101">
        <f>C1142*ID규칙_대사_그룹_단위+COUNTIF($C$4:C1142,C1142)</f>
        <v>1431651</v>
      </c>
      <c r="B1142" s="100" t="s">
        <v>330</v>
      </c>
      <c r="C1142" s="102">
        <f>INDEX(STUDENT!$A:$A,MATCH(B1142,STUDENT!$B:$B,0))</f>
        <v>14316</v>
      </c>
      <c r="D1142" s="101">
        <v>6</v>
      </c>
      <c r="E1142" s="101">
        <v>24</v>
      </c>
      <c r="F1142" s="101">
        <v>2</v>
      </c>
      <c r="G1142" s="101" t="str">
        <f t="shared" si="68"/>
        <v>SPEECH_DESC_1431651</v>
      </c>
      <c r="H1142" s="101" t="str">
        <f t="shared" si="69"/>
        <v>SPEECH_AUDIO_1431651</v>
      </c>
      <c r="I1142" s="118" t="str">
        <f t="shared" si="70"/>
        <v>메모리얼</v>
      </c>
      <c r="J1142" s="118" t="str">
        <f t="shared" si="71"/>
        <v>메모리얼 로비 2</v>
      </c>
    </row>
    <row r="1143" spans="1:10" ht="13.8" customHeight="1">
      <c r="A1143" s="101">
        <f>C1143*ID규칙_대사_그룹_단위+COUNTIF($C$4:C1143,C1143)</f>
        <v>1431652</v>
      </c>
      <c r="B1143" s="100" t="s">
        <v>330</v>
      </c>
      <c r="C1143" s="102">
        <f>INDEX(STUDENT!$A:$A,MATCH(B1143,STUDENT!$B:$B,0))</f>
        <v>14316</v>
      </c>
      <c r="D1143" s="101">
        <v>6</v>
      </c>
      <c r="E1143" s="101">
        <v>24</v>
      </c>
      <c r="F1143" s="101">
        <v>3</v>
      </c>
      <c r="G1143" s="101" t="str">
        <f t="shared" si="68"/>
        <v>SPEECH_DESC_1431652</v>
      </c>
      <c r="H1143" s="101" t="str">
        <f t="shared" si="69"/>
        <v>SPEECH_AUDIO_1431652</v>
      </c>
      <c r="I1143" s="118" t="str">
        <f t="shared" si="70"/>
        <v>메모리얼</v>
      </c>
      <c r="J1143" s="118" t="str">
        <f t="shared" si="71"/>
        <v>메모리얼 로비 3</v>
      </c>
    </row>
    <row r="1144" spans="1:10" ht="13.8" customHeight="1">
      <c r="A1144" s="101">
        <f>C1144*ID규칙_대사_그룹_단위+COUNTIF($C$4:C1144,C1144)</f>
        <v>1431653</v>
      </c>
      <c r="B1144" s="100" t="s">
        <v>330</v>
      </c>
      <c r="C1144" s="102">
        <f>INDEX(STUDENT!$A:$A,MATCH(B1144,STUDENT!$B:$B,0))</f>
        <v>14316</v>
      </c>
      <c r="D1144" s="101">
        <v>6</v>
      </c>
      <c r="E1144" s="101">
        <v>24</v>
      </c>
      <c r="F1144" s="101">
        <v>4</v>
      </c>
      <c r="G1144" s="101" t="str">
        <f t="shared" si="68"/>
        <v>SPEECH_DESC_1431653</v>
      </c>
      <c r="H1144" s="101" t="str">
        <f t="shared" si="69"/>
        <v>SPEECH_AUDIO_1431653</v>
      </c>
      <c r="I1144" s="118" t="str">
        <f t="shared" si="70"/>
        <v>메모리얼</v>
      </c>
      <c r="J1144" s="118" t="str">
        <f t="shared" si="71"/>
        <v>메모리얼 로비 4</v>
      </c>
    </row>
    <row r="1145" spans="1:10" ht="13.8" customHeight="1">
      <c r="A1145" s="101">
        <f>C1145*ID규칙_대사_그룹_단위+COUNTIF($C$4:C1145,C1145)</f>
        <v>1431654</v>
      </c>
      <c r="B1145" s="100" t="s">
        <v>330</v>
      </c>
      <c r="C1145" s="102">
        <f>INDEX(STUDENT!$A:$A,MATCH(B1145,STUDENT!$B:$B,0))</f>
        <v>14316</v>
      </c>
      <c r="D1145" s="101">
        <v>7</v>
      </c>
      <c r="E1145" s="101">
        <v>25</v>
      </c>
      <c r="F1145" s="101">
        <v>0</v>
      </c>
      <c r="G1145" s="101" t="str">
        <f t="shared" si="68"/>
        <v>SPEECH_DESC_1431654</v>
      </c>
      <c r="H1145" s="101" t="str">
        <f t="shared" si="69"/>
        <v>SPEECH_AUDIO_1431654</v>
      </c>
      <c r="I1145" s="118" t="str">
        <f t="shared" si="70"/>
        <v>기념일</v>
      </c>
      <c r="J1145" s="118" t="str">
        <f t="shared" si="71"/>
        <v>생일</v>
      </c>
    </row>
    <row r="1146" spans="1:10" ht="13.8" customHeight="1">
      <c r="A1146" s="101">
        <f>C1146*ID규칙_대사_그룹_단위+COUNTIF($C$4:C1146,C1146)</f>
        <v>1431655</v>
      </c>
      <c r="B1146" s="100" t="s">
        <v>330</v>
      </c>
      <c r="C1146" s="102">
        <f>INDEX(STUDENT!$A:$A,MATCH(B1146,STUDENT!$B:$B,0))</f>
        <v>14316</v>
      </c>
      <c r="D1146" s="101">
        <v>7</v>
      </c>
      <c r="E1146" s="101">
        <v>26</v>
      </c>
      <c r="F1146" s="101">
        <v>0</v>
      </c>
      <c r="G1146" s="101" t="str">
        <f t="shared" si="68"/>
        <v>SPEECH_DESC_1431655</v>
      </c>
      <c r="H1146" s="101" t="str">
        <f t="shared" si="69"/>
        <v>SPEECH_AUDIO_1431655</v>
      </c>
      <c r="I1146" s="118" t="str">
        <f t="shared" si="70"/>
        <v>기념일</v>
      </c>
      <c r="J1146" s="118" t="str">
        <f t="shared" si="71"/>
        <v>선생의 생일</v>
      </c>
    </row>
    <row r="1147" spans="1:10" ht="13.8" customHeight="1">
      <c r="A1147" s="101">
        <f>C1147*ID규칙_대사_그룹_단위+COUNTIF($C$4:C1147,C1147)</f>
        <v>1431656</v>
      </c>
      <c r="B1147" s="100" t="s">
        <v>330</v>
      </c>
      <c r="C1147" s="102">
        <f>INDEX(STUDENT!$A:$A,MATCH(B1147,STUDENT!$B:$B,0))</f>
        <v>14316</v>
      </c>
      <c r="D1147" s="101">
        <v>7</v>
      </c>
      <c r="E1147" s="101">
        <v>27</v>
      </c>
      <c r="F1147" s="101">
        <v>0</v>
      </c>
      <c r="G1147" s="101" t="str">
        <f t="shared" si="68"/>
        <v>SPEECH_DESC_1431656</v>
      </c>
      <c r="H1147" s="101" t="str">
        <f t="shared" si="69"/>
        <v>SPEECH_AUDIO_1431656</v>
      </c>
      <c r="I1147" s="118" t="str">
        <f t="shared" si="70"/>
        <v>기념일</v>
      </c>
      <c r="J1147" s="118" t="str">
        <f t="shared" si="71"/>
        <v>할로윈</v>
      </c>
    </row>
    <row r="1148" spans="1:10" ht="13.8" customHeight="1">
      <c r="A1148" s="101">
        <f>C1148*ID규칙_대사_그룹_단위+COUNTIF($C$4:C1148,C1148)</f>
        <v>1431657</v>
      </c>
      <c r="B1148" s="100" t="s">
        <v>330</v>
      </c>
      <c r="C1148" s="102">
        <f>INDEX(STUDENT!$A:$A,MATCH(B1148,STUDENT!$B:$B,0))</f>
        <v>14316</v>
      </c>
      <c r="D1148" s="101">
        <v>7</v>
      </c>
      <c r="E1148" s="101">
        <v>28</v>
      </c>
      <c r="F1148" s="101">
        <v>0</v>
      </c>
      <c r="G1148" s="101" t="str">
        <f t="shared" si="68"/>
        <v>SPEECH_DESC_1431657</v>
      </c>
      <c r="H1148" s="101" t="str">
        <f t="shared" si="69"/>
        <v>SPEECH_AUDIO_1431657</v>
      </c>
      <c r="I1148" s="118" t="str">
        <f t="shared" si="70"/>
        <v>기념일</v>
      </c>
      <c r="J1148" s="118" t="str">
        <f t="shared" si="71"/>
        <v>크리스마스</v>
      </c>
    </row>
    <row r="1149" spans="1:10" ht="13.8" customHeight="1">
      <c r="A1149" s="101">
        <f>C1149*ID규칙_대사_그룹_단위+COUNTIF($C$4:C1149,C1149)</f>
        <v>1431658</v>
      </c>
      <c r="B1149" s="100" t="s">
        <v>330</v>
      </c>
      <c r="C1149" s="102">
        <f>INDEX(STUDENT!$A:$A,MATCH(B1149,STUDENT!$B:$B,0))</f>
        <v>14316</v>
      </c>
      <c r="D1149" s="101">
        <v>7</v>
      </c>
      <c r="E1149" s="101">
        <v>29</v>
      </c>
      <c r="F1149" s="101">
        <v>0</v>
      </c>
      <c r="G1149" s="101" t="str">
        <f t="shared" si="68"/>
        <v>SPEECH_DESC_1431658</v>
      </c>
      <c r="H1149" s="101" t="str">
        <f t="shared" si="69"/>
        <v>SPEECH_AUDIO_1431658</v>
      </c>
      <c r="I1149" s="118" t="str">
        <f t="shared" si="70"/>
        <v>기념일</v>
      </c>
      <c r="J1149" s="118" t="str">
        <f t="shared" si="71"/>
        <v>신년</v>
      </c>
    </row>
    <row r="1150" spans="1:10" ht="13.8" customHeight="1">
      <c r="A1150" s="101">
        <f>C1150*ID규칙_대사_그룹_단위+COUNTIF($C$4:C1150,C1150)</f>
        <v>1221701</v>
      </c>
      <c r="B1150" s="100" t="s">
        <v>332</v>
      </c>
      <c r="C1150" s="102">
        <f>INDEX(STUDENT!$A:$A,MATCH(B1150,STUDENT!$B:$B,0))</f>
        <v>12217</v>
      </c>
      <c r="D1150" s="101">
        <v>1</v>
      </c>
      <c r="E1150" s="101">
        <v>1</v>
      </c>
      <c r="F1150" s="101">
        <v>0</v>
      </c>
      <c r="G1150" s="101" t="str">
        <f t="shared" si="68"/>
        <v>SPEECH_DESC_1221701</v>
      </c>
      <c r="H1150" s="101" t="str">
        <f t="shared" si="69"/>
        <v>SPEECH_AUDIO_1221701</v>
      </c>
      <c r="I1150" s="118" t="str">
        <f t="shared" si="70"/>
        <v>일상</v>
      </c>
      <c r="J1150" s="118" t="str">
        <f t="shared" si="71"/>
        <v>입수</v>
      </c>
    </row>
    <row r="1151" spans="1:10" ht="13.8" customHeight="1">
      <c r="A1151" s="101">
        <f>C1151*ID규칙_대사_그룹_단위+COUNTIF($C$4:C1151,C1151)</f>
        <v>1221702</v>
      </c>
      <c r="B1151" s="100" t="s">
        <v>332</v>
      </c>
      <c r="C1151" s="102">
        <f>INDEX(STUDENT!$A:$A,MATCH(B1151,STUDENT!$B:$B,0))</f>
        <v>12217</v>
      </c>
      <c r="D1151" s="101">
        <v>1</v>
      </c>
      <c r="E1151" s="101">
        <v>2</v>
      </c>
      <c r="F1151" s="101">
        <v>1</v>
      </c>
      <c r="G1151" s="101" t="str">
        <f t="shared" si="68"/>
        <v>SPEECH_DESC_1221702</v>
      </c>
      <c r="H1151" s="101" t="str">
        <f t="shared" si="69"/>
        <v>SPEECH_AUDIO_1221702</v>
      </c>
      <c r="I1151" s="118" t="str">
        <f t="shared" si="70"/>
        <v>일상</v>
      </c>
      <c r="J1151" s="118" t="str">
        <f t="shared" si="71"/>
        <v>로비 방문 1</v>
      </c>
    </row>
    <row r="1152" spans="1:10" ht="13.8" customHeight="1">
      <c r="A1152" s="101">
        <f>C1152*ID규칙_대사_그룹_단위+COUNTIF($C$4:C1152,C1152)</f>
        <v>1221703</v>
      </c>
      <c r="B1152" s="100" t="s">
        <v>332</v>
      </c>
      <c r="C1152" s="102">
        <f>INDEX(STUDENT!$A:$A,MATCH(B1152,STUDENT!$B:$B,0))</f>
        <v>12217</v>
      </c>
      <c r="D1152" s="101">
        <v>1</v>
      </c>
      <c r="E1152" s="101">
        <v>2</v>
      </c>
      <c r="F1152" s="101">
        <v>2</v>
      </c>
      <c r="G1152" s="101" t="str">
        <f t="shared" si="68"/>
        <v>SPEECH_DESC_1221703</v>
      </c>
      <c r="H1152" s="101" t="str">
        <f t="shared" si="69"/>
        <v>SPEECH_AUDIO_1221703</v>
      </c>
      <c r="I1152" s="118" t="str">
        <f t="shared" si="70"/>
        <v>일상</v>
      </c>
      <c r="J1152" s="118" t="str">
        <f t="shared" si="71"/>
        <v>로비 방문 2</v>
      </c>
    </row>
    <row r="1153" spans="1:10" ht="13.8" customHeight="1">
      <c r="A1153" s="101">
        <f>C1153*ID규칙_대사_그룹_단위+COUNTIF($C$4:C1153,C1153)</f>
        <v>1221704</v>
      </c>
      <c r="B1153" s="100" t="s">
        <v>332</v>
      </c>
      <c r="C1153" s="102">
        <f>INDEX(STUDENT!$A:$A,MATCH(B1153,STUDENT!$B:$B,0))</f>
        <v>12217</v>
      </c>
      <c r="D1153" s="101">
        <v>1</v>
      </c>
      <c r="E1153" s="101">
        <v>3</v>
      </c>
      <c r="F1153" s="101">
        <v>1</v>
      </c>
      <c r="G1153" s="101" t="str">
        <f t="shared" si="68"/>
        <v>SPEECH_DESC_1221704</v>
      </c>
      <c r="H1153" s="101" t="str">
        <f t="shared" si="69"/>
        <v>SPEECH_AUDIO_1221704</v>
      </c>
      <c r="I1153" s="118" t="str">
        <f t="shared" si="70"/>
        <v>일상</v>
      </c>
      <c r="J1153" s="118" t="str">
        <f t="shared" si="71"/>
        <v>잡담 1</v>
      </c>
    </row>
    <row r="1154" spans="1:10" ht="13.8" customHeight="1">
      <c r="A1154" s="101">
        <f>C1154*ID규칙_대사_그룹_단위+COUNTIF($C$4:C1154,C1154)</f>
        <v>1221705</v>
      </c>
      <c r="B1154" s="100" t="s">
        <v>332</v>
      </c>
      <c r="C1154" s="102">
        <f>INDEX(STUDENT!$A:$A,MATCH(B1154,STUDENT!$B:$B,0))</f>
        <v>12217</v>
      </c>
      <c r="D1154" s="101">
        <v>1</v>
      </c>
      <c r="E1154" s="101">
        <v>3</v>
      </c>
      <c r="F1154" s="101">
        <v>2</v>
      </c>
      <c r="G1154" s="101" t="str">
        <f t="shared" si="68"/>
        <v>SPEECH_DESC_1221705</v>
      </c>
      <c r="H1154" s="101" t="str">
        <f t="shared" si="69"/>
        <v>SPEECH_AUDIO_1221705</v>
      </c>
      <c r="I1154" s="118" t="str">
        <f t="shared" si="70"/>
        <v>일상</v>
      </c>
      <c r="J1154" s="118" t="str">
        <f t="shared" si="71"/>
        <v>잡담 2</v>
      </c>
    </row>
    <row r="1155" spans="1:10" ht="13.8" customHeight="1">
      <c r="A1155" s="101">
        <f>C1155*ID규칙_대사_그룹_단위+COUNTIF($C$4:C1155,C1155)</f>
        <v>1221706</v>
      </c>
      <c r="B1155" s="100" t="s">
        <v>332</v>
      </c>
      <c r="C1155" s="102">
        <f>INDEX(STUDENT!$A:$A,MATCH(B1155,STUDENT!$B:$B,0))</f>
        <v>12217</v>
      </c>
      <c r="D1155" s="101">
        <v>1</v>
      </c>
      <c r="E1155" s="101">
        <v>3</v>
      </c>
      <c r="F1155" s="101">
        <v>3</v>
      </c>
      <c r="G1155" s="101" t="str">
        <f t="shared" si="68"/>
        <v>SPEECH_DESC_1221706</v>
      </c>
      <c r="H1155" s="101" t="str">
        <f t="shared" si="69"/>
        <v>SPEECH_AUDIO_1221706</v>
      </c>
      <c r="I1155" s="118" t="str">
        <f t="shared" si="70"/>
        <v>일상</v>
      </c>
      <c r="J1155" s="118" t="str">
        <f t="shared" si="71"/>
        <v>잡담 3</v>
      </c>
    </row>
    <row r="1156" spans="1:10" ht="13.8" customHeight="1">
      <c r="A1156" s="101">
        <f>C1156*ID규칙_대사_그룹_단위+COUNTIF($C$4:C1156,C1156)</f>
        <v>1221707</v>
      </c>
      <c r="B1156" s="100" t="s">
        <v>332</v>
      </c>
      <c r="C1156" s="102">
        <f>INDEX(STUDENT!$A:$A,MATCH(B1156,STUDENT!$B:$B,0))</f>
        <v>12217</v>
      </c>
      <c r="D1156" s="101">
        <v>1</v>
      </c>
      <c r="E1156" s="101">
        <v>3</v>
      </c>
      <c r="F1156" s="101">
        <v>4</v>
      </c>
      <c r="G1156" s="101" t="str">
        <f t="shared" ref="G1156:G1219" si="72">"SPEECH_DESC_"&amp;A1156</f>
        <v>SPEECH_DESC_1221707</v>
      </c>
      <c r="H1156" s="101" t="str">
        <f t="shared" ref="H1156:H1219" si="73">"SPEECH_AUDIO_"&amp;A1156</f>
        <v>SPEECH_AUDIO_1221707</v>
      </c>
      <c r="I1156" s="118" t="str">
        <f t="shared" ref="I1156:I1219" si="74">VLOOKUP(D1156,SPEECH_MAIN_TYPE,2,0)</f>
        <v>일상</v>
      </c>
      <c r="J1156" s="118" t="str">
        <f t="shared" ref="J1156:J1219" si="75">VLOOKUP(E1156,SPEECH_SUB_TYPE,2,0)&amp;IF(F1156=0,""," "&amp;F1156)</f>
        <v>잡담 4</v>
      </c>
    </row>
    <row r="1157" spans="1:10" ht="13.8" customHeight="1">
      <c r="A1157" s="101">
        <f>C1157*ID규칙_대사_그룹_단위+COUNTIF($C$4:C1157,C1157)</f>
        <v>1221708</v>
      </c>
      <c r="B1157" s="100" t="s">
        <v>332</v>
      </c>
      <c r="C1157" s="102">
        <f>INDEX(STUDENT!$A:$A,MATCH(B1157,STUDENT!$B:$B,0))</f>
        <v>12217</v>
      </c>
      <c r="D1157" s="101">
        <v>2</v>
      </c>
      <c r="E1157" s="101">
        <v>4</v>
      </c>
      <c r="F1157" s="101">
        <v>1</v>
      </c>
      <c r="G1157" s="101" t="str">
        <f t="shared" si="72"/>
        <v>SPEECH_DESC_1221708</v>
      </c>
      <c r="H1157" s="101" t="str">
        <f t="shared" si="73"/>
        <v>SPEECH_AUDIO_1221708</v>
      </c>
      <c r="I1157" s="118" t="str">
        <f t="shared" si="74"/>
        <v>배치</v>
      </c>
      <c r="J1157" s="118" t="str">
        <f t="shared" si="75"/>
        <v>편성 1</v>
      </c>
    </row>
    <row r="1158" spans="1:10" ht="13.8" customHeight="1">
      <c r="A1158" s="101">
        <f>C1158*ID규칙_대사_그룹_단위+COUNTIF($C$4:C1158,C1158)</f>
        <v>1221709</v>
      </c>
      <c r="B1158" s="100" t="s">
        <v>332</v>
      </c>
      <c r="C1158" s="102">
        <f>INDEX(STUDENT!$A:$A,MATCH(B1158,STUDENT!$B:$B,0))</f>
        <v>12217</v>
      </c>
      <c r="D1158" s="101">
        <v>2</v>
      </c>
      <c r="E1158" s="101">
        <v>4</v>
      </c>
      <c r="F1158" s="101">
        <v>2</v>
      </c>
      <c r="G1158" s="101" t="str">
        <f t="shared" si="72"/>
        <v>SPEECH_DESC_1221709</v>
      </c>
      <c r="H1158" s="101" t="str">
        <f t="shared" si="73"/>
        <v>SPEECH_AUDIO_1221709</v>
      </c>
      <c r="I1158" s="118" t="str">
        <f t="shared" si="74"/>
        <v>배치</v>
      </c>
      <c r="J1158" s="118" t="str">
        <f t="shared" si="75"/>
        <v>편성 2</v>
      </c>
    </row>
    <row r="1159" spans="1:10" ht="13.8" customHeight="1">
      <c r="A1159" s="101">
        <f>C1159*ID규칙_대사_그룹_단위+COUNTIF($C$4:C1159,C1159)</f>
        <v>1221710</v>
      </c>
      <c r="B1159" s="100" t="s">
        <v>332</v>
      </c>
      <c r="C1159" s="102">
        <f>INDEX(STUDENT!$A:$A,MATCH(B1159,STUDENT!$B:$B,0))</f>
        <v>12217</v>
      </c>
      <c r="D1159" s="101">
        <v>2</v>
      </c>
      <c r="E1159" s="101">
        <v>4</v>
      </c>
      <c r="F1159" s="101">
        <v>3</v>
      </c>
      <c r="G1159" s="101" t="str">
        <f t="shared" si="72"/>
        <v>SPEECH_DESC_1221710</v>
      </c>
      <c r="H1159" s="101" t="str">
        <f t="shared" si="73"/>
        <v>SPEECH_AUDIO_1221710</v>
      </c>
      <c r="I1159" s="118" t="str">
        <f t="shared" si="74"/>
        <v>배치</v>
      </c>
      <c r="J1159" s="118" t="str">
        <f t="shared" si="75"/>
        <v>편성 3</v>
      </c>
    </row>
    <row r="1160" spans="1:10" ht="13.8" customHeight="1">
      <c r="A1160" s="101">
        <f>C1160*ID규칙_대사_그룹_단위+COUNTIF($C$4:C1160,C1160)</f>
        <v>1221711</v>
      </c>
      <c r="B1160" s="100" t="s">
        <v>332</v>
      </c>
      <c r="C1160" s="102">
        <f>INDEX(STUDENT!$A:$A,MATCH(B1160,STUDENT!$B:$B,0))</f>
        <v>12217</v>
      </c>
      <c r="D1160" s="101">
        <v>2</v>
      </c>
      <c r="E1160" s="101">
        <v>5</v>
      </c>
      <c r="F1160" s="101">
        <v>1</v>
      </c>
      <c r="G1160" s="101" t="str">
        <f t="shared" si="72"/>
        <v>SPEECH_DESC_1221711</v>
      </c>
      <c r="H1160" s="101" t="str">
        <f t="shared" si="73"/>
        <v>SPEECH_AUDIO_1221711</v>
      </c>
      <c r="I1160" s="118" t="str">
        <f t="shared" si="74"/>
        <v>배치</v>
      </c>
      <c r="J1160" s="118" t="str">
        <f t="shared" si="75"/>
        <v>출격 1</v>
      </c>
    </row>
    <row r="1161" spans="1:10" ht="13.8" customHeight="1">
      <c r="A1161" s="101">
        <f>C1161*ID규칙_대사_그룹_단위+COUNTIF($C$4:C1161,C1161)</f>
        <v>1221712</v>
      </c>
      <c r="B1161" s="100" t="s">
        <v>332</v>
      </c>
      <c r="C1161" s="102">
        <f>INDEX(STUDENT!$A:$A,MATCH(B1161,STUDENT!$B:$B,0))</f>
        <v>12217</v>
      </c>
      <c r="D1161" s="101">
        <v>2</v>
      </c>
      <c r="E1161" s="101">
        <v>5</v>
      </c>
      <c r="F1161" s="101">
        <v>2</v>
      </c>
      <c r="G1161" s="101" t="str">
        <f t="shared" si="72"/>
        <v>SPEECH_DESC_1221712</v>
      </c>
      <c r="H1161" s="101" t="str">
        <f t="shared" si="73"/>
        <v>SPEECH_AUDIO_1221712</v>
      </c>
      <c r="I1161" s="118" t="str">
        <f t="shared" si="74"/>
        <v>배치</v>
      </c>
      <c r="J1161" s="118" t="str">
        <f t="shared" si="75"/>
        <v>출격 2</v>
      </c>
    </row>
    <row r="1162" spans="1:10" ht="13.8" customHeight="1">
      <c r="A1162" s="101">
        <f>C1162*ID규칙_대사_그룹_단위+COUNTIF($C$4:C1162,C1162)</f>
        <v>1221713</v>
      </c>
      <c r="B1162" s="100" t="s">
        <v>332</v>
      </c>
      <c r="C1162" s="102">
        <f>INDEX(STUDENT!$A:$A,MATCH(B1162,STUDENT!$B:$B,0))</f>
        <v>12217</v>
      </c>
      <c r="D1162" s="101">
        <v>3</v>
      </c>
      <c r="E1162" s="101">
        <v>6</v>
      </c>
      <c r="F1162" s="101">
        <v>1</v>
      </c>
      <c r="G1162" s="101" t="str">
        <f t="shared" si="72"/>
        <v>SPEECH_DESC_1221713</v>
      </c>
      <c r="H1162" s="101" t="str">
        <f t="shared" si="73"/>
        <v>SPEECH_AUDIO_1221713</v>
      </c>
      <c r="I1162" s="118" t="str">
        <f t="shared" si="74"/>
        <v>전투</v>
      </c>
      <c r="J1162" s="118" t="str">
        <f t="shared" si="75"/>
        <v>전투개시 1</v>
      </c>
    </row>
    <row r="1163" spans="1:10" ht="13.8" customHeight="1">
      <c r="A1163" s="101">
        <f>C1163*ID규칙_대사_그룹_단위+COUNTIF($C$4:C1163,C1163)</f>
        <v>1221714</v>
      </c>
      <c r="B1163" s="100" t="s">
        <v>332</v>
      </c>
      <c r="C1163" s="102">
        <f>INDEX(STUDENT!$A:$A,MATCH(B1163,STUDENT!$B:$B,0))</f>
        <v>12217</v>
      </c>
      <c r="D1163" s="101">
        <v>3</v>
      </c>
      <c r="E1163" s="101">
        <v>6</v>
      </c>
      <c r="F1163" s="101">
        <v>2</v>
      </c>
      <c r="G1163" s="101" t="str">
        <f t="shared" si="72"/>
        <v>SPEECH_DESC_1221714</v>
      </c>
      <c r="H1163" s="101" t="str">
        <f t="shared" si="73"/>
        <v>SPEECH_AUDIO_1221714</v>
      </c>
      <c r="I1163" s="118" t="str">
        <f t="shared" si="74"/>
        <v>전투</v>
      </c>
      <c r="J1163" s="118" t="str">
        <f t="shared" si="75"/>
        <v>전투개시 2</v>
      </c>
    </row>
    <row r="1164" spans="1:10" ht="13.8" customHeight="1">
      <c r="A1164" s="101">
        <f>C1164*ID규칙_대사_그룹_단위+COUNTIF($C$4:C1164,C1164)</f>
        <v>1221715</v>
      </c>
      <c r="B1164" s="100" t="s">
        <v>332</v>
      </c>
      <c r="C1164" s="102">
        <f>INDEX(STUDENT!$A:$A,MATCH(B1164,STUDENT!$B:$B,0))</f>
        <v>12217</v>
      </c>
      <c r="D1164" s="101">
        <v>3</v>
      </c>
      <c r="E1164" s="101">
        <v>7</v>
      </c>
      <c r="F1164" s="101">
        <v>0</v>
      </c>
      <c r="G1164" s="101" t="str">
        <f t="shared" si="72"/>
        <v>SPEECH_DESC_1221715</v>
      </c>
      <c r="H1164" s="101" t="str">
        <f t="shared" si="73"/>
        <v>SPEECH_AUDIO_1221715</v>
      </c>
      <c r="I1164" s="118" t="str">
        <f t="shared" si="74"/>
        <v>전투</v>
      </c>
      <c r="J1164" s="118" t="str">
        <f t="shared" si="75"/>
        <v>이동</v>
      </c>
    </row>
    <row r="1165" spans="1:10" ht="13.8" customHeight="1">
      <c r="A1165" s="101">
        <f>C1165*ID규칙_대사_그룹_단위+COUNTIF($C$4:C1165,C1165)</f>
        <v>1221716</v>
      </c>
      <c r="B1165" s="100" t="s">
        <v>332</v>
      </c>
      <c r="C1165" s="102">
        <f>INDEX(STUDENT!$A:$A,MATCH(B1165,STUDENT!$B:$B,0))</f>
        <v>12217</v>
      </c>
      <c r="D1165" s="101">
        <v>3</v>
      </c>
      <c r="E1165" s="101">
        <v>8</v>
      </c>
      <c r="F1165" s="101">
        <v>0</v>
      </c>
      <c r="G1165" s="101" t="str">
        <f t="shared" si="72"/>
        <v>SPEECH_DESC_1221716</v>
      </c>
      <c r="H1165" s="101" t="str">
        <f t="shared" si="73"/>
        <v>SPEECH_AUDIO_1221716</v>
      </c>
      <c r="I1165" s="118" t="str">
        <f t="shared" si="74"/>
        <v>전투</v>
      </c>
      <c r="J1165" s="118" t="str">
        <f t="shared" si="75"/>
        <v>에이리어 이동</v>
      </c>
    </row>
    <row r="1166" spans="1:10" ht="13.8" customHeight="1">
      <c r="A1166" s="101">
        <f>C1166*ID규칙_대사_그룹_단위+COUNTIF($C$4:C1166,C1166)</f>
        <v>1221717</v>
      </c>
      <c r="B1166" s="100" t="s">
        <v>332</v>
      </c>
      <c r="C1166" s="102">
        <f>INDEX(STUDENT!$A:$A,MATCH(B1166,STUDENT!$B:$B,0))</f>
        <v>12217</v>
      </c>
      <c r="D1166" s="101">
        <v>3</v>
      </c>
      <c r="E1166" s="101">
        <v>9</v>
      </c>
      <c r="F1166" s="101">
        <v>0</v>
      </c>
      <c r="G1166" s="101" t="str">
        <f t="shared" si="72"/>
        <v>SPEECH_DESC_1221717</v>
      </c>
      <c r="H1166" s="101" t="str">
        <f t="shared" si="73"/>
        <v>SPEECH_AUDIO_1221717</v>
      </c>
      <c r="I1166" s="118" t="str">
        <f t="shared" si="74"/>
        <v>전투</v>
      </c>
      <c r="J1166" s="118" t="str">
        <f t="shared" si="75"/>
        <v>엄폐</v>
      </c>
    </row>
    <row r="1167" spans="1:10" ht="13.8" customHeight="1">
      <c r="A1167" s="101">
        <f>C1167*ID규칙_대사_그룹_단위+COUNTIF($C$4:C1167,C1167)</f>
        <v>1221718</v>
      </c>
      <c r="B1167" s="100" t="s">
        <v>332</v>
      </c>
      <c r="C1167" s="102">
        <f>INDEX(STUDENT!$A:$A,MATCH(B1167,STUDENT!$B:$B,0))</f>
        <v>12217</v>
      </c>
      <c r="D1167" s="101">
        <v>3</v>
      </c>
      <c r="E1167" s="101">
        <v>10</v>
      </c>
      <c r="F1167" s="101">
        <v>0</v>
      </c>
      <c r="G1167" s="101" t="str">
        <f t="shared" si="72"/>
        <v>SPEECH_DESC_1221718</v>
      </c>
      <c r="H1167" s="101" t="str">
        <f t="shared" si="73"/>
        <v>SPEECH_AUDIO_1221718</v>
      </c>
      <c r="I1167" s="118" t="str">
        <f t="shared" si="74"/>
        <v>전투</v>
      </c>
      <c r="J1167" s="118" t="str">
        <f t="shared" si="75"/>
        <v>회피</v>
      </c>
    </row>
    <row r="1168" spans="1:10" ht="13.8" customHeight="1">
      <c r="A1168" s="101">
        <f>C1168*ID규칙_대사_그룹_단위+COUNTIF($C$4:C1168,C1168)</f>
        <v>1221719</v>
      </c>
      <c r="B1168" s="100" t="s">
        <v>332</v>
      </c>
      <c r="C1168" s="102">
        <f>INDEX(STUDENT!$A:$A,MATCH(B1168,STUDENT!$B:$B,0))</f>
        <v>12217</v>
      </c>
      <c r="D1168" s="101">
        <v>3</v>
      </c>
      <c r="E1168" s="101">
        <v>11</v>
      </c>
      <c r="F1168" s="101">
        <v>0</v>
      </c>
      <c r="G1168" s="101" t="str">
        <f t="shared" si="72"/>
        <v>SPEECH_DESC_1221719</v>
      </c>
      <c r="H1168" s="101" t="str">
        <f t="shared" si="73"/>
        <v>SPEECH_AUDIO_1221719</v>
      </c>
      <c r="I1168" s="118" t="str">
        <f t="shared" si="74"/>
        <v>전투</v>
      </c>
      <c r="J1168" s="118" t="str">
        <f t="shared" si="75"/>
        <v>회복</v>
      </c>
    </row>
    <row r="1169" spans="1:10" ht="13.8" customHeight="1">
      <c r="A1169" s="101">
        <f>C1169*ID규칙_대사_그룹_단위+COUNTIF($C$4:C1169,C1169)</f>
        <v>1221720</v>
      </c>
      <c r="B1169" s="100" t="s">
        <v>332</v>
      </c>
      <c r="C1169" s="102">
        <f>INDEX(STUDENT!$A:$A,MATCH(B1169,STUDENT!$B:$B,0))</f>
        <v>12217</v>
      </c>
      <c r="D1169" s="101">
        <v>3</v>
      </c>
      <c r="E1169" s="101">
        <v>12</v>
      </c>
      <c r="F1169" s="101">
        <v>0</v>
      </c>
      <c r="G1169" s="101" t="str">
        <f t="shared" si="72"/>
        <v>SPEECH_DESC_1221720</v>
      </c>
      <c r="H1169" s="101" t="str">
        <f t="shared" si="73"/>
        <v>SPEECH_AUDIO_1221720</v>
      </c>
      <c r="I1169" s="118" t="str">
        <f t="shared" si="74"/>
        <v>전투</v>
      </c>
      <c r="J1169" s="118" t="str">
        <f t="shared" si="75"/>
        <v>버프</v>
      </c>
    </row>
    <row r="1170" spans="1:10" ht="13.8" customHeight="1">
      <c r="A1170" s="101">
        <f>C1170*ID규칙_대사_그룹_단위+COUNTIF($C$4:C1170,C1170)</f>
        <v>1221721</v>
      </c>
      <c r="B1170" s="100" t="s">
        <v>332</v>
      </c>
      <c r="C1170" s="102">
        <f>INDEX(STUDENT!$A:$A,MATCH(B1170,STUDENT!$B:$B,0))</f>
        <v>12217</v>
      </c>
      <c r="D1170" s="101">
        <v>3</v>
      </c>
      <c r="E1170" s="101">
        <v>13</v>
      </c>
      <c r="F1170" s="101">
        <v>0</v>
      </c>
      <c r="G1170" s="101" t="str">
        <f t="shared" si="72"/>
        <v>SPEECH_DESC_1221721</v>
      </c>
      <c r="H1170" s="101" t="str">
        <f t="shared" si="73"/>
        <v>SPEECH_AUDIO_1221721</v>
      </c>
      <c r="I1170" s="118" t="str">
        <f t="shared" si="74"/>
        <v>전투</v>
      </c>
      <c r="J1170" s="118" t="str">
        <f t="shared" si="75"/>
        <v>기본 스킬</v>
      </c>
    </row>
    <row r="1171" spans="1:10" ht="13.8" customHeight="1">
      <c r="A1171" s="101">
        <f>C1171*ID규칙_대사_그룹_단위+COUNTIF($C$4:C1171,C1171)</f>
        <v>1221722</v>
      </c>
      <c r="B1171" s="100" t="s">
        <v>332</v>
      </c>
      <c r="C1171" s="102">
        <f>INDEX(STUDENT!$A:$A,MATCH(B1171,STUDENT!$B:$B,0))</f>
        <v>12217</v>
      </c>
      <c r="D1171" s="101">
        <v>3</v>
      </c>
      <c r="E1171" s="101">
        <v>14</v>
      </c>
      <c r="F1171" s="101">
        <v>1</v>
      </c>
      <c r="G1171" s="101" t="str">
        <f t="shared" si="72"/>
        <v>SPEECH_DESC_1221722</v>
      </c>
      <c r="H1171" s="101" t="str">
        <f t="shared" si="73"/>
        <v>SPEECH_AUDIO_1221722</v>
      </c>
      <c r="I1171" s="118" t="str">
        <f t="shared" si="74"/>
        <v>전투</v>
      </c>
      <c r="J1171" s="118" t="str">
        <f t="shared" si="75"/>
        <v>EX 스킬 컷인 1</v>
      </c>
    </row>
    <row r="1172" spans="1:10" ht="13.8" customHeight="1">
      <c r="A1172" s="101">
        <f>C1172*ID규칙_대사_그룹_단위+COUNTIF($C$4:C1172,C1172)</f>
        <v>1221723</v>
      </c>
      <c r="B1172" s="100" t="s">
        <v>332</v>
      </c>
      <c r="C1172" s="102">
        <f>INDEX(STUDENT!$A:$A,MATCH(B1172,STUDENT!$B:$B,0))</f>
        <v>12217</v>
      </c>
      <c r="D1172" s="101">
        <v>3</v>
      </c>
      <c r="E1172" s="101">
        <v>14</v>
      </c>
      <c r="F1172" s="101">
        <v>2</v>
      </c>
      <c r="G1172" s="101" t="str">
        <f t="shared" si="72"/>
        <v>SPEECH_DESC_1221723</v>
      </c>
      <c r="H1172" s="101" t="str">
        <f t="shared" si="73"/>
        <v>SPEECH_AUDIO_1221723</v>
      </c>
      <c r="I1172" s="118" t="str">
        <f t="shared" si="74"/>
        <v>전투</v>
      </c>
      <c r="J1172" s="118" t="str">
        <f t="shared" si="75"/>
        <v>EX 스킬 컷인 2</v>
      </c>
    </row>
    <row r="1173" spans="1:10" ht="13.8" customHeight="1">
      <c r="A1173" s="101">
        <f>C1173*ID규칙_대사_그룹_단위+COUNTIF($C$4:C1173,C1173)</f>
        <v>1221724</v>
      </c>
      <c r="B1173" s="100" t="s">
        <v>332</v>
      </c>
      <c r="C1173" s="102">
        <f>INDEX(STUDENT!$A:$A,MATCH(B1173,STUDENT!$B:$B,0))</f>
        <v>12217</v>
      </c>
      <c r="D1173" s="101">
        <v>3</v>
      </c>
      <c r="E1173" s="101">
        <v>14</v>
      </c>
      <c r="F1173" s="101">
        <v>3</v>
      </c>
      <c r="G1173" s="101" t="str">
        <f t="shared" si="72"/>
        <v>SPEECH_DESC_1221724</v>
      </c>
      <c r="H1173" s="101" t="str">
        <f t="shared" si="73"/>
        <v>SPEECH_AUDIO_1221724</v>
      </c>
      <c r="I1173" s="118" t="str">
        <f t="shared" si="74"/>
        <v>전투</v>
      </c>
      <c r="J1173" s="118" t="str">
        <f t="shared" si="75"/>
        <v>EX 스킬 컷인 3</v>
      </c>
    </row>
    <row r="1174" spans="1:10" ht="13.8" customHeight="1">
      <c r="A1174" s="101">
        <f>C1174*ID규칙_대사_그룹_단위+COUNTIF($C$4:C1174,C1174)</f>
        <v>1221725</v>
      </c>
      <c r="B1174" s="100" t="s">
        <v>332</v>
      </c>
      <c r="C1174" s="102">
        <f>INDEX(STUDENT!$A:$A,MATCH(B1174,STUDENT!$B:$B,0))</f>
        <v>12217</v>
      </c>
      <c r="D1174" s="101">
        <v>3</v>
      </c>
      <c r="E1174" s="101">
        <v>15</v>
      </c>
      <c r="F1174" s="101">
        <v>1</v>
      </c>
      <c r="G1174" s="101" t="str">
        <f t="shared" si="72"/>
        <v>SPEECH_DESC_1221725</v>
      </c>
      <c r="H1174" s="101" t="str">
        <f t="shared" si="73"/>
        <v>SPEECH_AUDIO_1221725</v>
      </c>
      <c r="I1174" s="118" t="str">
        <f t="shared" si="74"/>
        <v>전투</v>
      </c>
      <c r="J1174" s="118" t="str">
        <f t="shared" si="75"/>
        <v>EX 스킬 1</v>
      </c>
    </row>
    <row r="1175" spans="1:10" ht="13.8" customHeight="1">
      <c r="A1175" s="101">
        <f>C1175*ID규칙_대사_그룹_단위+COUNTIF($C$4:C1175,C1175)</f>
        <v>1221726</v>
      </c>
      <c r="B1175" s="100" t="s">
        <v>332</v>
      </c>
      <c r="C1175" s="102">
        <f>INDEX(STUDENT!$A:$A,MATCH(B1175,STUDENT!$B:$B,0))</f>
        <v>12217</v>
      </c>
      <c r="D1175" s="101">
        <v>3</v>
      </c>
      <c r="E1175" s="101">
        <v>15</v>
      </c>
      <c r="F1175" s="101">
        <v>2</v>
      </c>
      <c r="G1175" s="101" t="str">
        <f t="shared" si="72"/>
        <v>SPEECH_DESC_1221726</v>
      </c>
      <c r="H1175" s="101" t="str">
        <f t="shared" si="73"/>
        <v>SPEECH_AUDIO_1221726</v>
      </c>
      <c r="I1175" s="118" t="str">
        <f t="shared" si="74"/>
        <v>전투</v>
      </c>
      <c r="J1175" s="118" t="str">
        <f t="shared" si="75"/>
        <v>EX 스킬 2</v>
      </c>
    </row>
    <row r="1176" spans="1:10" ht="13.8" customHeight="1">
      <c r="A1176" s="101">
        <f>C1176*ID규칙_대사_그룹_단위+COUNTIF($C$4:C1176,C1176)</f>
        <v>1221727</v>
      </c>
      <c r="B1176" s="100" t="s">
        <v>332</v>
      </c>
      <c r="C1176" s="102">
        <f>INDEX(STUDENT!$A:$A,MATCH(B1176,STUDENT!$B:$B,0))</f>
        <v>12217</v>
      </c>
      <c r="D1176" s="101">
        <v>3</v>
      </c>
      <c r="E1176" s="101">
        <v>15</v>
      </c>
      <c r="F1176" s="101">
        <v>3</v>
      </c>
      <c r="G1176" s="101" t="str">
        <f t="shared" si="72"/>
        <v>SPEECH_DESC_1221727</v>
      </c>
      <c r="H1176" s="101" t="str">
        <f t="shared" si="73"/>
        <v>SPEECH_AUDIO_1221727</v>
      </c>
      <c r="I1176" s="118" t="str">
        <f t="shared" si="74"/>
        <v>전투</v>
      </c>
      <c r="J1176" s="118" t="str">
        <f t="shared" si="75"/>
        <v>EX 스킬 3</v>
      </c>
    </row>
    <row r="1177" spans="1:10" ht="13.8" customHeight="1">
      <c r="A1177" s="101">
        <f>C1177*ID규칙_대사_그룹_단위+COUNTIF($C$4:C1177,C1177)</f>
        <v>1221728</v>
      </c>
      <c r="B1177" s="100" t="s">
        <v>332</v>
      </c>
      <c r="C1177" s="102">
        <f>INDEX(STUDENT!$A:$A,MATCH(B1177,STUDENT!$B:$B,0))</f>
        <v>12217</v>
      </c>
      <c r="D1177" s="101">
        <v>3</v>
      </c>
      <c r="E1177" s="101">
        <v>16</v>
      </c>
      <c r="F1177" s="101">
        <v>1</v>
      </c>
      <c r="G1177" s="101" t="str">
        <f t="shared" si="72"/>
        <v>SPEECH_DESC_1221728</v>
      </c>
      <c r="H1177" s="101" t="str">
        <f t="shared" si="73"/>
        <v>SPEECH_AUDIO_1221728</v>
      </c>
      <c r="I1177" s="118" t="str">
        <f t="shared" si="74"/>
        <v>전투</v>
      </c>
      <c r="J1177" s="118" t="str">
        <f t="shared" si="75"/>
        <v>승리 1</v>
      </c>
    </row>
    <row r="1178" spans="1:10" ht="13.8" customHeight="1">
      <c r="A1178" s="101">
        <f>C1178*ID규칙_대사_그룹_단위+COUNTIF($C$4:C1178,C1178)</f>
        <v>1221729</v>
      </c>
      <c r="B1178" s="100" t="s">
        <v>332</v>
      </c>
      <c r="C1178" s="102">
        <f>INDEX(STUDENT!$A:$A,MATCH(B1178,STUDENT!$B:$B,0))</f>
        <v>12217</v>
      </c>
      <c r="D1178" s="101">
        <v>3</v>
      </c>
      <c r="E1178" s="101">
        <v>16</v>
      </c>
      <c r="F1178" s="101">
        <v>2</v>
      </c>
      <c r="G1178" s="101" t="str">
        <f t="shared" si="72"/>
        <v>SPEECH_DESC_1221729</v>
      </c>
      <c r="H1178" s="101" t="str">
        <f t="shared" si="73"/>
        <v>SPEECH_AUDIO_1221729</v>
      </c>
      <c r="I1178" s="118" t="str">
        <f t="shared" si="74"/>
        <v>전투</v>
      </c>
      <c r="J1178" s="118" t="str">
        <f t="shared" si="75"/>
        <v>승리 2</v>
      </c>
    </row>
    <row r="1179" spans="1:10" ht="13.8" customHeight="1">
      <c r="A1179" s="101">
        <f>C1179*ID규칙_대사_그룹_단위+COUNTIF($C$4:C1179,C1179)</f>
        <v>1221730</v>
      </c>
      <c r="B1179" s="100" t="s">
        <v>332</v>
      </c>
      <c r="C1179" s="102">
        <f>INDEX(STUDENT!$A:$A,MATCH(B1179,STUDENT!$B:$B,0))</f>
        <v>12217</v>
      </c>
      <c r="D1179" s="101">
        <v>3</v>
      </c>
      <c r="E1179" s="101">
        <v>17</v>
      </c>
      <c r="F1179" s="101">
        <v>0</v>
      </c>
      <c r="G1179" s="101" t="str">
        <f t="shared" si="72"/>
        <v>SPEECH_DESC_1221730</v>
      </c>
      <c r="H1179" s="101" t="str">
        <f t="shared" si="73"/>
        <v>SPEECH_AUDIO_1221730</v>
      </c>
      <c r="I1179" s="118" t="str">
        <f t="shared" si="74"/>
        <v>전투</v>
      </c>
      <c r="J1179" s="118" t="str">
        <f t="shared" si="75"/>
        <v>철수</v>
      </c>
    </row>
    <row r="1180" spans="1:10" ht="13.8" customHeight="1">
      <c r="A1180" s="101">
        <f>C1180*ID규칙_대사_그룹_단위+COUNTIF($C$4:C1180,C1180)</f>
        <v>1221731</v>
      </c>
      <c r="B1180" s="100" t="s">
        <v>332</v>
      </c>
      <c r="C1180" s="102">
        <f>INDEX(STUDENT!$A:$A,MATCH(B1180,STUDENT!$B:$B,0))</f>
        <v>12217</v>
      </c>
      <c r="D1180" s="101">
        <v>4</v>
      </c>
      <c r="E1180" s="101">
        <v>18</v>
      </c>
      <c r="F1180" s="101">
        <v>1</v>
      </c>
      <c r="G1180" s="101" t="str">
        <f t="shared" si="72"/>
        <v>SPEECH_DESC_1221731</v>
      </c>
      <c r="H1180" s="101" t="str">
        <f t="shared" si="73"/>
        <v>SPEECH_AUDIO_1221731</v>
      </c>
      <c r="I1180" s="118" t="str">
        <f t="shared" si="74"/>
        <v>결과</v>
      </c>
      <c r="J1180" s="118" t="str">
        <f t="shared" si="75"/>
        <v>임무 완료 1</v>
      </c>
    </row>
    <row r="1181" spans="1:10" ht="13.8" customHeight="1">
      <c r="A1181" s="101">
        <f>C1181*ID규칙_대사_그룹_단위+COUNTIF($C$4:C1181,C1181)</f>
        <v>1221732</v>
      </c>
      <c r="B1181" s="100" t="s">
        <v>332</v>
      </c>
      <c r="C1181" s="102">
        <f>INDEX(STUDENT!$A:$A,MATCH(B1181,STUDENT!$B:$B,0))</f>
        <v>12217</v>
      </c>
      <c r="D1181" s="101">
        <v>4</v>
      </c>
      <c r="E1181" s="101">
        <v>18</v>
      </c>
      <c r="F1181" s="101">
        <v>2</v>
      </c>
      <c r="G1181" s="101" t="str">
        <f t="shared" si="72"/>
        <v>SPEECH_DESC_1221732</v>
      </c>
      <c r="H1181" s="101" t="str">
        <f t="shared" si="73"/>
        <v>SPEECH_AUDIO_1221732</v>
      </c>
      <c r="I1181" s="118" t="str">
        <f t="shared" si="74"/>
        <v>결과</v>
      </c>
      <c r="J1181" s="118" t="str">
        <f t="shared" si="75"/>
        <v>임무 완료 2</v>
      </c>
    </row>
    <row r="1182" spans="1:10" ht="13.8" customHeight="1">
      <c r="A1182" s="101">
        <f>C1182*ID규칙_대사_그룹_단위+COUNTIF($C$4:C1182,C1182)</f>
        <v>1221733</v>
      </c>
      <c r="B1182" s="100" t="s">
        <v>332</v>
      </c>
      <c r="C1182" s="102">
        <f>INDEX(STUDENT!$A:$A,MATCH(B1182,STUDENT!$B:$B,0))</f>
        <v>12217</v>
      </c>
      <c r="D1182" s="101">
        <v>4</v>
      </c>
      <c r="E1182" s="101">
        <v>19</v>
      </c>
      <c r="F1182" s="101">
        <v>1</v>
      </c>
      <c r="G1182" s="101" t="str">
        <f t="shared" si="72"/>
        <v>SPEECH_DESC_1221733</v>
      </c>
      <c r="H1182" s="101" t="str">
        <f t="shared" si="73"/>
        <v>SPEECH_AUDIO_1221733</v>
      </c>
      <c r="I1182" s="118" t="str">
        <f t="shared" si="74"/>
        <v>결과</v>
      </c>
      <c r="J1182" s="118" t="str">
        <f t="shared" si="75"/>
        <v>임무 실패 1</v>
      </c>
    </row>
    <row r="1183" spans="1:10" ht="13.8" customHeight="1">
      <c r="A1183" s="101">
        <f>C1183*ID규칙_대사_그룹_단위+COUNTIF($C$4:C1183,C1183)</f>
        <v>1221734</v>
      </c>
      <c r="B1183" s="100" t="s">
        <v>332</v>
      </c>
      <c r="C1183" s="102">
        <f>INDEX(STUDENT!$A:$A,MATCH(B1183,STUDENT!$B:$B,0))</f>
        <v>12217</v>
      </c>
      <c r="D1183" s="101">
        <v>4</v>
      </c>
      <c r="E1183" s="101">
        <v>19</v>
      </c>
      <c r="F1183" s="101">
        <v>2</v>
      </c>
      <c r="G1183" s="101" t="str">
        <f t="shared" si="72"/>
        <v>SPEECH_DESC_1221734</v>
      </c>
      <c r="H1183" s="101" t="str">
        <f t="shared" si="73"/>
        <v>SPEECH_AUDIO_1221734</v>
      </c>
      <c r="I1183" s="118" t="str">
        <f t="shared" si="74"/>
        <v>결과</v>
      </c>
      <c r="J1183" s="118" t="str">
        <f t="shared" si="75"/>
        <v>임무 실패 2</v>
      </c>
    </row>
    <row r="1184" spans="1:10" ht="13.8" customHeight="1">
      <c r="A1184" s="101">
        <f>C1184*ID규칙_대사_그룹_단위+COUNTIF($C$4:C1184,C1184)</f>
        <v>1221735</v>
      </c>
      <c r="B1184" s="100" t="s">
        <v>332</v>
      </c>
      <c r="C1184" s="102">
        <f>INDEX(STUDENT!$A:$A,MATCH(B1184,STUDENT!$B:$B,0))</f>
        <v>12217</v>
      </c>
      <c r="D1184" s="101">
        <v>5</v>
      </c>
      <c r="E1184" s="101">
        <v>20</v>
      </c>
      <c r="F1184" s="101">
        <v>1</v>
      </c>
      <c r="G1184" s="101" t="str">
        <f t="shared" si="72"/>
        <v>SPEECH_DESC_1221735</v>
      </c>
      <c r="H1184" s="101" t="str">
        <f t="shared" si="73"/>
        <v>SPEECH_AUDIO_1221735</v>
      </c>
      <c r="I1184" s="118" t="str">
        <f t="shared" si="74"/>
        <v>기타</v>
      </c>
      <c r="J1184" s="118" t="str">
        <f t="shared" si="75"/>
        <v>강화 1</v>
      </c>
    </row>
    <row r="1185" spans="1:10" ht="13.8" customHeight="1">
      <c r="A1185" s="101">
        <f>C1185*ID규칙_대사_그룹_단위+COUNTIF($C$4:C1185,C1185)</f>
        <v>1221736</v>
      </c>
      <c r="B1185" s="100" t="s">
        <v>332</v>
      </c>
      <c r="C1185" s="102">
        <f>INDEX(STUDENT!$A:$A,MATCH(B1185,STUDENT!$B:$B,0))</f>
        <v>12217</v>
      </c>
      <c r="D1185" s="101">
        <v>5</v>
      </c>
      <c r="E1185" s="101">
        <v>20</v>
      </c>
      <c r="F1185" s="101">
        <v>2</v>
      </c>
      <c r="G1185" s="101" t="str">
        <f t="shared" si="72"/>
        <v>SPEECH_DESC_1221736</v>
      </c>
      <c r="H1185" s="101" t="str">
        <f t="shared" si="73"/>
        <v>SPEECH_AUDIO_1221736</v>
      </c>
      <c r="I1185" s="118" t="str">
        <f t="shared" si="74"/>
        <v>기타</v>
      </c>
      <c r="J1185" s="118" t="str">
        <f t="shared" si="75"/>
        <v>강화 2</v>
      </c>
    </row>
    <row r="1186" spans="1:10" ht="13.8" customHeight="1">
      <c r="A1186" s="101">
        <f>C1186*ID규칙_대사_그룹_단위+COUNTIF($C$4:C1186,C1186)</f>
        <v>1221737</v>
      </c>
      <c r="B1186" s="100" t="s">
        <v>332</v>
      </c>
      <c r="C1186" s="102">
        <f>INDEX(STUDENT!$A:$A,MATCH(B1186,STUDENT!$B:$B,0))</f>
        <v>12217</v>
      </c>
      <c r="D1186" s="101">
        <v>5</v>
      </c>
      <c r="E1186" s="101">
        <v>20</v>
      </c>
      <c r="F1186" s="101">
        <v>3</v>
      </c>
      <c r="G1186" s="101" t="str">
        <f t="shared" si="72"/>
        <v>SPEECH_DESC_1221737</v>
      </c>
      <c r="H1186" s="101" t="str">
        <f t="shared" si="73"/>
        <v>SPEECH_AUDIO_1221737</v>
      </c>
      <c r="I1186" s="118" t="str">
        <f t="shared" si="74"/>
        <v>기타</v>
      </c>
      <c r="J1186" s="118" t="str">
        <f t="shared" si="75"/>
        <v>강화 3</v>
      </c>
    </row>
    <row r="1187" spans="1:10" ht="13.8" customHeight="1">
      <c r="A1187" s="101">
        <f>C1187*ID규칙_대사_그룹_단위+COUNTIF($C$4:C1187,C1187)</f>
        <v>1221738</v>
      </c>
      <c r="B1187" s="100" t="s">
        <v>332</v>
      </c>
      <c r="C1187" s="102">
        <f>INDEX(STUDENT!$A:$A,MATCH(B1187,STUDENT!$B:$B,0))</f>
        <v>12217</v>
      </c>
      <c r="D1187" s="101">
        <v>5</v>
      </c>
      <c r="E1187" s="101">
        <v>20</v>
      </c>
      <c r="F1187" s="101">
        <v>4</v>
      </c>
      <c r="G1187" s="101" t="str">
        <f t="shared" si="72"/>
        <v>SPEECH_DESC_1221738</v>
      </c>
      <c r="H1187" s="101" t="str">
        <f t="shared" si="73"/>
        <v>SPEECH_AUDIO_1221738</v>
      </c>
      <c r="I1187" s="118" t="str">
        <f t="shared" si="74"/>
        <v>기타</v>
      </c>
      <c r="J1187" s="118" t="str">
        <f t="shared" si="75"/>
        <v>강화 4</v>
      </c>
    </row>
    <row r="1188" spans="1:10" ht="13.8" customHeight="1">
      <c r="A1188" s="101">
        <f>C1188*ID규칙_대사_그룹_단위+COUNTIF($C$4:C1188,C1188)</f>
        <v>1221739</v>
      </c>
      <c r="B1188" s="100" t="s">
        <v>332</v>
      </c>
      <c r="C1188" s="102">
        <f>INDEX(STUDENT!$A:$A,MATCH(B1188,STUDENT!$B:$B,0))</f>
        <v>12217</v>
      </c>
      <c r="D1188" s="101">
        <v>5</v>
      </c>
      <c r="E1188" s="101">
        <v>21</v>
      </c>
      <c r="F1188" s="101">
        <v>0</v>
      </c>
      <c r="G1188" s="101" t="str">
        <f t="shared" si="72"/>
        <v>SPEECH_DESC_1221739</v>
      </c>
      <c r="H1188" s="101" t="str">
        <f t="shared" si="73"/>
        <v>SPEECH_AUDIO_1221739</v>
      </c>
      <c r="I1188" s="118" t="str">
        <f t="shared" si="74"/>
        <v>기타</v>
      </c>
      <c r="J1188" s="118" t="str">
        <f t="shared" si="75"/>
        <v>고유무기 장착</v>
      </c>
    </row>
    <row r="1189" spans="1:10" ht="13.8" customHeight="1">
      <c r="A1189" s="101">
        <f>C1189*ID규칙_대사_그룹_단위+COUNTIF($C$4:C1189,C1189)</f>
        <v>1221740</v>
      </c>
      <c r="B1189" s="100" t="s">
        <v>332</v>
      </c>
      <c r="C1189" s="102">
        <f>INDEX(STUDENT!$A:$A,MATCH(B1189,STUDENT!$B:$B,0))</f>
        <v>12217</v>
      </c>
      <c r="D1189" s="101">
        <v>5</v>
      </c>
      <c r="E1189" s="101">
        <v>22</v>
      </c>
      <c r="F1189" s="101">
        <v>1</v>
      </c>
      <c r="G1189" s="101" t="str">
        <f t="shared" si="72"/>
        <v>SPEECH_DESC_1221740</v>
      </c>
      <c r="H1189" s="101" t="str">
        <f t="shared" si="73"/>
        <v>SPEECH_AUDIO_1221740</v>
      </c>
      <c r="I1189" s="118" t="str">
        <f t="shared" si="74"/>
        <v>기타</v>
      </c>
      <c r="J1189" s="118" t="str">
        <f t="shared" si="75"/>
        <v>카페 1</v>
      </c>
    </row>
    <row r="1190" spans="1:10" ht="13.8" customHeight="1">
      <c r="A1190" s="101">
        <f>C1190*ID규칙_대사_그룹_단위+COUNTIF($C$4:C1190,C1190)</f>
        <v>1221741</v>
      </c>
      <c r="B1190" s="100" t="s">
        <v>332</v>
      </c>
      <c r="C1190" s="102">
        <f>INDEX(STUDENT!$A:$A,MATCH(B1190,STUDENT!$B:$B,0))</f>
        <v>12217</v>
      </c>
      <c r="D1190" s="101">
        <v>5</v>
      </c>
      <c r="E1190" s="101">
        <v>22</v>
      </c>
      <c r="F1190" s="101">
        <v>2</v>
      </c>
      <c r="G1190" s="101" t="str">
        <f t="shared" si="72"/>
        <v>SPEECH_DESC_1221741</v>
      </c>
      <c r="H1190" s="101" t="str">
        <f t="shared" si="73"/>
        <v>SPEECH_AUDIO_1221741</v>
      </c>
      <c r="I1190" s="118" t="str">
        <f t="shared" si="74"/>
        <v>기타</v>
      </c>
      <c r="J1190" s="118" t="str">
        <f t="shared" si="75"/>
        <v>카페 2</v>
      </c>
    </row>
    <row r="1191" spans="1:10" ht="13.8" customHeight="1">
      <c r="A1191" s="101">
        <f>C1191*ID규칙_대사_그룹_단위+COUNTIF($C$4:C1191,C1191)</f>
        <v>1221742</v>
      </c>
      <c r="B1191" s="100" t="s">
        <v>332</v>
      </c>
      <c r="C1191" s="102">
        <f>INDEX(STUDENT!$A:$A,MATCH(B1191,STUDENT!$B:$B,0))</f>
        <v>12217</v>
      </c>
      <c r="D1191" s="101">
        <v>5</v>
      </c>
      <c r="E1191" s="101">
        <v>22</v>
      </c>
      <c r="F1191" s="101">
        <v>3</v>
      </c>
      <c r="G1191" s="101" t="str">
        <f t="shared" si="72"/>
        <v>SPEECH_DESC_1221742</v>
      </c>
      <c r="H1191" s="101" t="str">
        <f t="shared" si="73"/>
        <v>SPEECH_AUDIO_1221742</v>
      </c>
      <c r="I1191" s="118" t="str">
        <f t="shared" si="74"/>
        <v>기타</v>
      </c>
      <c r="J1191" s="118" t="str">
        <f t="shared" si="75"/>
        <v>카페 3</v>
      </c>
    </row>
    <row r="1192" spans="1:10" ht="13.8" customHeight="1">
      <c r="A1192" s="101">
        <f>C1192*ID규칙_대사_그룹_단위+COUNTIF($C$4:C1192,C1192)</f>
        <v>1221743</v>
      </c>
      <c r="B1192" s="100" t="s">
        <v>332</v>
      </c>
      <c r="C1192" s="102">
        <f>INDEX(STUDENT!$A:$A,MATCH(B1192,STUDENT!$B:$B,0))</f>
        <v>12217</v>
      </c>
      <c r="D1192" s="101">
        <v>5</v>
      </c>
      <c r="E1192" s="101">
        <v>22</v>
      </c>
      <c r="F1192" s="101">
        <v>4</v>
      </c>
      <c r="G1192" s="101" t="str">
        <f t="shared" si="72"/>
        <v>SPEECH_DESC_1221743</v>
      </c>
      <c r="H1192" s="101" t="str">
        <f t="shared" si="73"/>
        <v>SPEECH_AUDIO_1221743</v>
      </c>
      <c r="I1192" s="118" t="str">
        <f t="shared" si="74"/>
        <v>기타</v>
      </c>
      <c r="J1192" s="118" t="str">
        <f t="shared" si="75"/>
        <v>카페 4</v>
      </c>
    </row>
    <row r="1193" spans="1:10" ht="13.8" customHeight="1">
      <c r="A1193" s="101">
        <f>C1193*ID규칙_대사_그룹_단위+COUNTIF($C$4:C1193,C1193)</f>
        <v>1221744</v>
      </c>
      <c r="B1193" s="100" t="s">
        <v>332</v>
      </c>
      <c r="C1193" s="102">
        <f>INDEX(STUDENT!$A:$A,MATCH(B1193,STUDENT!$B:$B,0))</f>
        <v>12217</v>
      </c>
      <c r="D1193" s="101">
        <v>5</v>
      </c>
      <c r="E1193" s="101">
        <v>22</v>
      </c>
      <c r="F1193" s="101">
        <v>5</v>
      </c>
      <c r="G1193" s="101" t="str">
        <f t="shared" si="72"/>
        <v>SPEECH_DESC_1221744</v>
      </c>
      <c r="H1193" s="101" t="str">
        <f t="shared" si="73"/>
        <v>SPEECH_AUDIO_1221744</v>
      </c>
      <c r="I1193" s="118" t="str">
        <f t="shared" si="74"/>
        <v>기타</v>
      </c>
      <c r="J1193" s="118" t="str">
        <f t="shared" si="75"/>
        <v>카페 5</v>
      </c>
    </row>
    <row r="1194" spans="1:10" ht="13.8" customHeight="1">
      <c r="A1194" s="101">
        <f>C1194*ID규칙_대사_그룹_단위+COUNTIF($C$4:C1194,C1194)</f>
        <v>1221745</v>
      </c>
      <c r="B1194" s="100" t="s">
        <v>332</v>
      </c>
      <c r="C1194" s="102">
        <f>INDEX(STUDENT!$A:$A,MATCH(B1194,STUDENT!$B:$B,0))</f>
        <v>12217</v>
      </c>
      <c r="D1194" s="101">
        <v>5</v>
      </c>
      <c r="E1194" s="101">
        <v>23</v>
      </c>
      <c r="F1194" s="101">
        <v>1</v>
      </c>
      <c r="G1194" s="101" t="str">
        <f t="shared" si="72"/>
        <v>SPEECH_DESC_1221745</v>
      </c>
      <c r="H1194" s="101" t="str">
        <f t="shared" si="73"/>
        <v>SPEECH_AUDIO_1221745</v>
      </c>
      <c r="I1194" s="118" t="str">
        <f t="shared" si="74"/>
        <v>기타</v>
      </c>
      <c r="J1194" s="118" t="str">
        <f t="shared" si="75"/>
        <v>인연 랭크 업 1</v>
      </c>
    </row>
    <row r="1195" spans="1:10" ht="13.8" customHeight="1">
      <c r="A1195" s="101">
        <f>C1195*ID규칙_대사_그룹_단위+COUNTIF($C$4:C1195,C1195)</f>
        <v>1221746</v>
      </c>
      <c r="B1195" s="100" t="s">
        <v>332</v>
      </c>
      <c r="C1195" s="102">
        <f>INDEX(STUDENT!$A:$A,MATCH(B1195,STUDENT!$B:$B,0))</f>
        <v>12217</v>
      </c>
      <c r="D1195" s="101">
        <v>5</v>
      </c>
      <c r="E1195" s="101">
        <v>23</v>
      </c>
      <c r="F1195" s="101">
        <v>2</v>
      </c>
      <c r="G1195" s="101" t="str">
        <f t="shared" si="72"/>
        <v>SPEECH_DESC_1221746</v>
      </c>
      <c r="H1195" s="101" t="str">
        <f t="shared" si="73"/>
        <v>SPEECH_AUDIO_1221746</v>
      </c>
      <c r="I1195" s="118" t="str">
        <f t="shared" si="74"/>
        <v>기타</v>
      </c>
      <c r="J1195" s="118" t="str">
        <f t="shared" si="75"/>
        <v>인연 랭크 업 2</v>
      </c>
    </row>
    <row r="1196" spans="1:10" ht="13.8" customHeight="1">
      <c r="A1196" s="101">
        <f>C1196*ID규칙_대사_그룹_단위+COUNTIF($C$4:C1196,C1196)</f>
        <v>1221747</v>
      </c>
      <c r="B1196" s="100" t="s">
        <v>332</v>
      </c>
      <c r="C1196" s="102">
        <f>INDEX(STUDENT!$A:$A,MATCH(B1196,STUDENT!$B:$B,0))</f>
        <v>12217</v>
      </c>
      <c r="D1196" s="101">
        <v>5</v>
      </c>
      <c r="E1196" s="101">
        <v>23</v>
      </c>
      <c r="F1196" s="101">
        <v>3</v>
      </c>
      <c r="G1196" s="101" t="str">
        <f t="shared" si="72"/>
        <v>SPEECH_DESC_1221747</v>
      </c>
      <c r="H1196" s="101" t="str">
        <f t="shared" si="73"/>
        <v>SPEECH_AUDIO_1221747</v>
      </c>
      <c r="I1196" s="118" t="str">
        <f t="shared" si="74"/>
        <v>기타</v>
      </c>
      <c r="J1196" s="118" t="str">
        <f t="shared" si="75"/>
        <v>인연 랭크 업 3</v>
      </c>
    </row>
    <row r="1197" spans="1:10" ht="13.8" customHeight="1">
      <c r="A1197" s="101">
        <f>C1197*ID규칙_대사_그룹_단위+COUNTIF($C$4:C1197,C1197)</f>
        <v>1221748</v>
      </c>
      <c r="B1197" s="100" t="s">
        <v>332</v>
      </c>
      <c r="C1197" s="102">
        <f>INDEX(STUDENT!$A:$A,MATCH(B1197,STUDENT!$B:$B,0))</f>
        <v>12217</v>
      </c>
      <c r="D1197" s="101">
        <v>6</v>
      </c>
      <c r="E1197" s="101">
        <v>24</v>
      </c>
      <c r="F1197" s="101">
        <v>1</v>
      </c>
      <c r="G1197" s="101" t="str">
        <f t="shared" si="72"/>
        <v>SPEECH_DESC_1221748</v>
      </c>
      <c r="H1197" s="101" t="str">
        <f t="shared" si="73"/>
        <v>SPEECH_AUDIO_1221748</v>
      </c>
      <c r="I1197" s="118" t="str">
        <f t="shared" si="74"/>
        <v>메모리얼</v>
      </c>
      <c r="J1197" s="118" t="str">
        <f t="shared" si="75"/>
        <v>메모리얼 로비 1</v>
      </c>
    </row>
    <row r="1198" spans="1:10" ht="13.8" customHeight="1">
      <c r="A1198" s="101">
        <f>C1198*ID규칙_대사_그룹_단위+COUNTIF($C$4:C1198,C1198)</f>
        <v>1221749</v>
      </c>
      <c r="B1198" s="100" t="s">
        <v>332</v>
      </c>
      <c r="C1198" s="102">
        <f>INDEX(STUDENT!$A:$A,MATCH(B1198,STUDENT!$B:$B,0))</f>
        <v>12217</v>
      </c>
      <c r="D1198" s="101">
        <v>6</v>
      </c>
      <c r="E1198" s="101">
        <v>24</v>
      </c>
      <c r="F1198" s="101">
        <v>2</v>
      </c>
      <c r="G1198" s="101" t="str">
        <f t="shared" si="72"/>
        <v>SPEECH_DESC_1221749</v>
      </c>
      <c r="H1198" s="101" t="str">
        <f t="shared" si="73"/>
        <v>SPEECH_AUDIO_1221749</v>
      </c>
      <c r="I1198" s="118" t="str">
        <f t="shared" si="74"/>
        <v>메모리얼</v>
      </c>
      <c r="J1198" s="118" t="str">
        <f t="shared" si="75"/>
        <v>메모리얼 로비 2</v>
      </c>
    </row>
    <row r="1199" spans="1:10" ht="13.8" customHeight="1">
      <c r="A1199" s="101">
        <f>C1199*ID규칙_대사_그룹_단위+COUNTIF($C$4:C1199,C1199)</f>
        <v>1221750</v>
      </c>
      <c r="B1199" s="100" t="s">
        <v>332</v>
      </c>
      <c r="C1199" s="102">
        <f>INDEX(STUDENT!$A:$A,MATCH(B1199,STUDENT!$B:$B,0))</f>
        <v>12217</v>
      </c>
      <c r="D1199" s="101">
        <v>6</v>
      </c>
      <c r="E1199" s="101">
        <v>24</v>
      </c>
      <c r="F1199" s="101">
        <v>3</v>
      </c>
      <c r="G1199" s="101" t="str">
        <f t="shared" si="72"/>
        <v>SPEECH_DESC_1221750</v>
      </c>
      <c r="H1199" s="101" t="str">
        <f t="shared" si="73"/>
        <v>SPEECH_AUDIO_1221750</v>
      </c>
      <c r="I1199" s="118" t="str">
        <f t="shared" si="74"/>
        <v>메모리얼</v>
      </c>
      <c r="J1199" s="118" t="str">
        <f t="shared" si="75"/>
        <v>메모리얼 로비 3</v>
      </c>
    </row>
    <row r="1200" spans="1:10" ht="13.8" customHeight="1">
      <c r="A1200" s="101">
        <f>C1200*ID규칙_대사_그룹_단위+COUNTIF($C$4:C1200,C1200)</f>
        <v>1221751</v>
      </c>
      <c r="B1200" s="100" t="s">
        <v>332</v>
      </c>
      <c r="C1200" s="102">
        <f>INDEX(STUDENT!$A:$A,MATCH(B1200,STUDENT!$B:$B,0))</f>
        <v>12217</v>
      </c>
      <c r="D1200" s="101">
        <v>6</v>
      </c>
      <c r="E1200" s="101">
        <v>24</v>
      </c>
      <c r="F1200" s="101">
        <v>4</v>
      </c>
      <c r="G1200" s="101" t="str">
        <f t="shared" si="72"/>
        <v>SPEECH_DESC_1221751</v>
      </c>
      <c r="H1200" s="101" t="str">
        <f t="shared" si="73"/>
        <v>SPEECH_AUDIO_1221751</v>
      </c>
      <c r="I1200" s="118" t="str">
        <f t="shared" si="74"/>
        <v>메모리얼</v>
      </c>
      <c r="J1200" s="118" t="str">
        <f t="shared" si="75"/>
        <v>메모리얼 로비 4</v>
      </c>
    </row>
    <row r="1201" spans="1:10" ht="13.8" customHeight="1">
      <c r="A1201" s="101">
        <f>C1201*ID규칙_대사_그룹_단위+COUNTIF($C$4:C1201,C1201)</f>
        <v>1221752</v>
      </c>
      <c r="B1201" s="100" t="s">
        <v>332</v>
      </c>
      <c r="C1201" s="102">
        <f>INDEX(STUDENT!$A:$A,MATCH(B1201,STUDENT!$B:$B,0))</f>
        <v>12217</v>
      </c>
      <c r="D1201" s="101">
        <v>6</v>
      </c>
      <c r="E1201" s="101">
        <v>24</v>
      </c>
      <c r="F1201" s="101">
        <v>5</v>
      </c>
      <c r="G1201" s="101" t="str">
        <f t="shared" si="72"/>
        <v>SPEECH_DESC_1221752</v>
      </c>
      <c r="H1201" s="101" t="str">
        <f t="shared" si="73"/>
        <v>SPEECH_AUDIO_1221752</v>
      </c>
      <c r="I1201" s="118" t="str">
        <f t="shared" si="74"/>
        <v>메모리얼</v>
      </c>
      <c r="J1201" s="118" t="str">
        <f t="shared" si="75"/>
        <v>메모리얼 로비 5</v>
      </c>
    </row>
    <row r="1202" spans="1:10" ht="13.8" customHeight="1">
      <c r="A1202" s="101">
        <f>C1202*ID규칙_대사_그룹_단위+COUNTIF($C$4:C1202,C1202)</f>
        <v>1221753</v>
      </c>
      <c r="B1202" s="100" t="s">
        <v>332</v>
      </c>
      <c r="C1202" s="102">
        <f>INDEX(STUDENT!$A:$A,MATCH(B1202,STUDENT!$B:$B,0))</f>
        <v>12217</v>
      </c>
      <c r="D1202" s="101">
        <v>6</v>
      </c>
      <c r="E1202" s="101">
        <v>24</v>
      </c>
      <c r="F1202" s="101">
        <v>6</v>
      </c>
      <c r="G1202" s="101" t="str">
        <f t="shared" si="72"/>
        <v>SPEECH_DESC_1221753</v>
      </c>
      <c r="H1202" s="101" t="str">
        <f t="shared" si="73"/>
        <v>SPEECH_AUDIO_1221753</v>
      </c>
      <c r="I1202" s="118" t="str">
        <f t="shared" si="74"/>
        <v>메모리얼</v>
      </c>
      <c r="J1202" s="118" t="str">
        <f t="shared" si="75"/>
        <v>메모리얼 로비 6</v>
      </c>
    </row>
    <row r="1203" spans="1:10" ht="13.8" customHeight="1">
      <c r="A1203" s="101">
        <f>C1203*ID규칙_대사_그룹_단위+COUNTIF($C$4:C1203,C1203)</f>
        <v>1221754</v>
      </c>
      <c r="B1203" s="100" t="s">
        <v>332</v>
      </c>
      <c r="C1203" s="102">
        <f>INDEX(STUDENT!$A:$A,MATCH(B1203,STUDENT!$B:$B,0))</f>
        <v>12217</v>
      </c>
      <c r="D1203" s="101">
        <v>7</v>
      </c>
      <c r="E1203" s="101">
        <v>25</v>
      </c>
      <c r="F1203" s="101">
        <v>0</v>
      </c>
      <c r="G1203" s="101" t="str">
        <f t="shared" si="72"/>
        <v>SPEECH_DESC_1221754</v>
      </c>
      <c r="H1203" s="101" t="str">
        <f t="shared" si="73"/>
        <v>SPEECH_AUDIO_1221754</v>
      </c>
      <c r="I1203" s="118" t="str">
        <f t="shared" si="74"/>
        <v>기념일</v>
      </c>
      <c r="J1203" s="118" t="str">
        <f t="shared" si="75"/>
        <v>생일</v>
      </c>
    </row>
    <row r="1204" spans="1:10" ht="13.8" customHeight="1">
      <c r="A1204" s="101">
        <f>C1204*ID규칙_대사_그룹_단위+COUNTIF($C$4:C1204,C1204)</f>
        <v>1221755</v>
      </c>
      <c r="B1204" s="100" t="s">
        <v>332</v>
      </c>
      <c r="C1204" s="102">
        <f>INDEX(STUDENT!$A:$A,MATCH(B1204,STUDENT!$B:$B,0))</f>
        <v>12217</v>
      </c>
      <c r="D1204" s="101">
        <v>7</v>
      </c>
      <c r="E1204" s="101">
        <v>26</v>
      </c>
      <c r="F1204" s="101">
        <v>0</v>
      </c>
      <c r="G1204" s="101" t="str">
        <f t="shared" si="72"/>
        <v>SPEECH_DESC_1221755</v>
      </c>
      <c r="H1204" s="101" t="str">
        <f t="shared" si="73"/>
        <v>SPEECH_AUDIO_1221755</v>
      </c>
      <c r="I1204" s="118" t="str">
        <f t="shared" si="74"/>
        <v>기념일</v>
      </c>
      <c r="J1204" s="118" t="str">
        <f t="shared" si="75"/>
        <v>선생의 생일</v>
      </c>
    </row>
    <row r="1205" spans="1:10" ht="13.8" customHeight="1">
      <c r="A1205" s="101">
        <f>C1205*ID규칙_대사_그룹_단위+COUNTIF($C$4:C1205,C1205)</f>
        <v>1221756</v>
      </c>
      <c r="B1205" s="100" t="s">
        <v>332</v>
      </c>
      <c r="C1205" s="102">
        <f>INDEX(STUDENT!$A:$A,MATCH(B1205,STUDENT!$B:$B,0))</f>
        <v>12217</v>
      </c>
      <c r="D1205" s="101">
        <v>7</v>
      </c>
      <c r="E1205" s="101">
        <v>27</v>
      </c>
      <c r="F1205" s="101">
        <v>0</v>
      </c>
      <c r="G1205" s="101" t="str">
        <f t="shared" si="72"/>
        <v>SPEECH_DESC_1221756</v>
      </c>
      <c r="H1205" s="101" t="str">
        <f t="shared" si="73"/>
        <v>SPEECH_AUDIO_1221756</v>
      </c>
      <c r="I1205" s="118" t="str">
        <f t="shared" si="74"/>
        <v>기념일</v>
      </c>
      <c r="J1205" s="118" t="str">
        <f t="shared" si="75"/>
        <v>할로윈</v>
      </c>
    </row>
    <row r="1206" spans="1:10" ht="13.8" customHeight="1">
      <c r="A1206" s="101">
        <f>C1206*ID규칙_대사_그룹_단위+COUNTIF($C$4:C1206,C1206)</f>
        <v>1221757</v>
      </c>
      <c r="B1206" s="100" t="s">
        <v>332</v>
      </c>
      <c r="C1206" s="102">
        <f>INDEX(STUDENT!$A:$A,MATCH(B1206,STUDENT!$B:$B,0))</f>
        <v>12217</v>
      </c>
      <c r="D1206" s="101">
        <v>7</v>
      </c>
      <c r="E1206" s="101">
        <v>28</v>
      </c>
      <c r="F1206" s="101">
        <v>0</v>
      </c>
      <c r="G1206" s="101" t="str">
        <f t="shared" si="72"/>
        <v>SPEECH_DESC_1221757</v>
      </c>
      <c r="H1206" s="101" t="str">
        <f t="shared" si="73"/>
        <v>SPEECH_AUDIO_1221757</v>
      </c>
      <c r="I1206" s="118" t="str">
        <f t="shared" si="74"/>
        <v>기념일</v>
      </c>
      <c r="J1206" s="118" t="str">
        <f t="shared" si="75"/>
        <v>크리스마스</v>
      </c>
    </row>
    <row r="1207" spans="1:10" ht="13.8" customHeight="1">
      <c r="A1207" s="101">
        <f>C1207*ID규칙_대사_그룹_단위+COUNTIF($C$4:C1207,C1207)</f>
        <v>1221758</v>
      </c>
      <c r="B1207" s="100" t="s">
        <v>332</v>
      </c>
      <c r="C1207" s="102">
        <f>INDEX(STUDENT!$A:$A,MATCH(B1207,STUDENT!$B:$B,0))</f>
        <v>12217</v>
      </c>
      <c r="D1207" s="101">
        <v>7</v>
      </c>
      <c r="E1207" s="101">
        <v>29</v>
      </c>
      <c r="F1207" s="101">
        <v>0</v>
      </c>
      <c r="G1207" s="101" t="str">
        <f t="shared" si="72"/>
        <v>SPEECH_DESC_1221758</v>
      </c>
      <c r="H1207" s="101" t="str">
        <f t="shared" si="73"/>
        <v>SPEECH_AUDIO_1221758</v>
      </c>
      <c r="I1207" s="118" t="str">
        <f t="shared" si="74"/>
        <v>기념일</v>
      </c>
      <c r="J1207" s="118" t="str">
        <f t="shared" si="75"/>
        <v>신년</v>
      </c>
    </row>
    <row r="1208" spans="1:10" ht="13.8" customHeight="1">
      <c r="A1208" s="101">
        <f>C1208*ID규칙_대사_그룹_단위+COUNTIF($C$4:C1208,C1208)</f>
        <v>1131801</v>
      </c>
      <c r="B1208" s="100" t="s">
        <v>334</v>
      </c>
      <c r="C1208" s="102">
        <f>INDEX(STUDENT!$A:$A,MATCH(B1208,STUDENT!$B:$B,0))</f>
        <v>11318</v>
      </c>
      <c r="D1208" s="101">
        <v>1</v>
      </c>
      <c r="E1208" s="101">
        <v>1</v>
      </c>
      <c r="F1208" s="101">
        <v>0</v>
      </c>
      <c r="G1208" s="101" t="str">
        <f t="shared" si="72"/>
        <v>SPEECH_DESC_1131801</v>
      </c>
      <c r="H1208" s="101" t="str">
        <f t="shared" si="73"/>
        <v>SPEECH_AUDIO_1131801</v>
      </c>
      <c r="I1208" s="118" t="str">
        <f t="shared" si="74"/>
        <v>일상</v>
      </c>
      <c r="J1208" s="118" t="str">
        <f t="shared" si="75"/>
        <v>입수</v>
      </c>
    </row>
    <row r="1209" spans="1:10" ht="13.8" customHeight="1">
      <c r="A1209" s="101">
        <f>C1209*ID규칙_대사_그룹_단위+COUNTIF($C$4:C1209,C1209)</f>
        <v>1131802</v>
      </c>
      <c r="B1209" s="100" t="s">
        <v>334</v>
      </c>
      <c r="C1209" s="102">
        <f>INDEX(STUDENT!$A:$A,MATCH(B1209,STUDENT!$B:$B,0))</f>
        <v>11318</v>
      </c>
      <c r="D1209" s="101">
        <v>1</v>
      </c>
      <c r="E1209" s="101">
        <v>2</v>
      </c>
      <c r="F1209" s="101">
        <v>1</v>
      </c>
      <c r="G1209" s="101" t="str">
        <f t="shared" si="72"/>
        <v>SPEECH_DESC_1131802</v>
      </c>
      <c r="H1209" s="101" t="str">
        <f t="shared" si="73"/>
        <v>SPEECH_AUDIO_1131802</v>
      </c>
      <c r="I1209" s="118" t="str">
        <f t="shared" si="74"/>
        <v>일상</v>
      </c>
      <c r="J1209" s="118" t="str">
        <f t="shared" si="75"/>
        <v>로비 방문 1</v>
      </c>
    </row>
    <row r="1210" spans="1:10" ht="13.8" customHeight="1">
      <c r="A1210" s="101">
        <f>C1210*ID규칙_대사_그룹_단위+COUNTIF($C$4:C1210,C1210)</f>
        <v>1131803</v>
      </c>
      <c r="B1210" s="100" t="s">
        <v>334</v>
      </c>
      <c r="C1210" s="102">
        <f>INDEX(STUDENT!$A:$A,MATCH(B1210,STUDENT!$B:$B,0))</f>
        <v>11318</v>
      </c>
      <c r="D1210" s="101">
        <v>1</v>
      </c>
      <c r="E1210" s="101">
        <v>2</v>
      </c>
      <c r="F1210" s="101">
        <v>2</v>
      </c>
      <c r="G1210" s="101" t="str">
        <f t="shared" si="72"/>
        <v>SPEECH_DESC_1131803</v>
      </c>
      <c r="H1210" s="101" t="str">
        <f t="shared" si="73"/>
        <v>SPEECH_AUDIO_1131803</v>
      </c>
      <c r="I1210" s="118" t="str">
        <f t="shared" si="74"/>
        <v>일상</v>
      </c>
      <c r="J1210" s="118" t="str">
        <f t="shared" si="75"/>
        <v>로비 방문 2</v>
      </c>
    </row>
    <row r="1211" spans="1:10" ht="13.8" customHeight="1">
      <c r="A1211" s="101">
        <f>C1211*ID규칙_대사_그룹_단위+COUNTIF($C$4:C1211,C1211)</f>
        <v>1131804</v>
      </c>
      <c r="B1211" s="100" t="s">
        <v>334</v>
      </c>
      <c r="C1211" s="102">
        <f>INDEX(STUDENT!$A:$A,MATCH(B1211,STUDENT!$B:$B,0))</f>
        <v>11318</v>
      </c>
      <c r="D1211" s="101">
        <v>1</v>
      </c>
      <c r="E1211" s="101">
        <v>3</v>
      </c>
      <c r="F1211" s="101">
        <v>1</v>
      </c>
      <c r="G1211" s="101" t="str">
        <f t="shared" si="72"/>
        <v>SPEECH_DESC_1131804</v>
      </c>
      <c r="H1211" s="101" t="str">
        <f t="shared" si="73"/>
        <v>SPEECH_AUDIO_1131804</v>
      </c>
      <c r="I1211" s="118" t="str">
        <f t="shared" si="74"/>
        <v>일상</v>
      </c>
      <c r="J1211" s="118" t="str">
        <f t="shared" si="75"/>
        <v>잡담 1</v>
      </c>
    </row>
    <row r="1212" spans="1:10" ht="13.8" customHeight="1">
      <c r="A1212" s="101">
        <f>C1212*ID규칙_대사_그룹_단위+COUNTIF($C$4:C1212,C1212)</f>
        <v>1131805</v>
      </c>
      <c r="B1212" s="100" t="s">
        <v>334</v>
      </c>
      <c r="C1212" s="102">
        <f>INDEX(STUDENT!$A:$A,MATCH(B1212,STUDENT!$B:$B,0))</f>
        <v>11318</v>
      </c>
      <c r="D1212" s="101">
        <v>1</v>
      </c>
      <c r="E1212" s="101">
        <v>3</v>
      </c>
      <c r="F1212" s="101">
        <v>2</v>
      </c>
      <c r="G1212" s="101" t="str">
        <f t="shared" si="72"/>
        <v>SPEECH_DESC_1131805</v>
      </c>
      <c r="H1212" s="101" t="str">
        <f t="shared" si="73"/>
        <v>SPEECH_AUDIO_1131805</v>
      </c>
      <c r="I1212" s="118" t="str">
        <f t="shared" si="74"/>
        <v>일상</v>
      </c>
      <c r="J1212" s="118" t="str">
        <f t="shared" si="75"/>
        <v>잡담 2</v>
      </c>
    </row>
    <row r="1213" spans="1:10" ht="13.8" customHeight="1">
      <c r="A1213" s="101">
        <f>C1213*ID규칙_대사_그룹_단위+COUNTIF($C$4:C1213,C1213)</f>
        <v>1131806</v>
      </c>
      <c r="B1213" s="100" t="s">
        <v>334</v>
      </c>
      <c r="C1213" s="102">
        <f>INDEX(STUDENT!$A:$A,MATCH(B1213,STUDENT!$B:$B,0))</f>
        <v>11318</v>
      </c>
      <c r="D1213" s="101">
        <v>1</v>
      </c>
      <c r="E1213" s="101">
        <v>3</v>
      </c>
      <c r="F1213" s="101">
        <v>3</v>
      </c>
      <c r="G1213" s="101" t="str">
        <f t="shared" si="72"/>
        <v>SPEECH_DESC_1131806</v>
      </c>
      <c r="H1213" s="101" t="str">
        <f t="shared" si="73"/>
        <v>SPEECH_AUDIO_1131806</v>
      </c>
      <c r="I1213" s="118" t="str">
        <f t="shared" si="74"/>
        <v>일상</v>
      </c>
      <c r="J1213" s="118" t="str">
        <f t="shared" si="75"/>
        <v>잡담 3</v>
      </c>
    </row>
    <row r="1214" spans="1:10" ht="13.8" customHeight="1">
      <c r="A1214" s="101">
        <f>C1214*ID규칙_대사_그룹_단위+COUNTIF($C$4:C1214,C1214)</f>
        <v>1131807</v>
      </c>
      <c r="B1214" s="100" t="s">
        <v>334</v>
      </c>
      <c r="C1214" s="102">
        <f>INDEX(STUDENT!$A:$A,MATCH(B1214,STUDENT!$B:$B,0))</f>
        <v>11318</v>
      </c>
      <c r="D1214" s="101">
        <v>1</v>
      </c>
      <c r="E1214" s="101">
        <v>3</v>
      </c>
      <c r="F1214" s="101">
        <v>4</v>
      </c>
      <c r="G1214" s="101" t="str">
        <f t="shared" si="72"/>
        <v>SPEECH_DESC_1131807</v>
      </c>
      <c r="H1214" s="101" t="str">
        <f t="shared" si="73"/>
        <v>SPEECH_AUDIO_1131807</v>
      </c>
      <c r="I1214" s="118" t="str">
        <f t="shared" si="74"/>
        <v>일상</v>
      </c>
      <c r="J1214" s="118" t="str">
        <f t="shared" si="75"/>
        <v>잡담 4</v>
      </c>
    </row>
    <row r="1215" spans="1:10" ht="13.8" customHeight="1">
      <c r="A1215" s="101">
        <f>C1215*ID규칙_대사_그룹_단위+COUNTIF($C$4:C1215,C1215)</f>
        <v>1131808</v>
      </c>
      <c r="B1215" s="100" t="s">
        <v>334</v>
      </c>
      <c r="C1215" s="102">
        <f>INDEX(STUDENT!$A:$A,MATCH(B1215,STUDENT!$B:$B,0))</f>
        <v>11318</v>
      </c>
      <c r="D1215" s="101">
        <v>1</v>
      </c>
      <c r="E1215" s="101">
        <v>3</v>
      </c>
      <c r="F1215" s="101">
        <v>5</v>
      </c>
      <c r="G1215" s="101" t="str">
        <f t="shared" si="72"/>
        <v>SPEECH_DESC_1131808</v>
      </c>
      <c r="H1215" s="101" t="str">
        <f t="shared" si="73"/>
        <v>SPEECH_AUDIO_1131808</v>
      </c>
      <c r="I1215" s="118" t="str">
        <f t="shared" si="74"/>
        <v>일상</v>
      </c>
      <c r="J1215" s="118" t="str">
        <f t="shared" si="75"/>
        <v>잡담 5</v>
      </c>
    </row>
    <row r="1216" spans="1:10" ht="13.8" customHeight="1">
      <c r="A1216" s="101">
        <f>C1216*ID규칙_대사_그룹_단위+COUNTIF($C$4:C1216,C1216)</f>
        <v>1131809</v>
      </c>
      <c r="B1216" s="100" t="s">
        <v>334</v>
      </c>
      <c r="C1216" s="102">
        <f>INDEX(STUDENT!$A:$A,MATCH(B1216,STUDENT!$B:$B,0))</f>
        <v>11318</v>
      </c>
      <c r="D1216" s="101">
        <v>2</v>
      </c>
      <c r="E1216" s="101">
        <v>4</v>
      </c>
      <c r="F1216" s="101">
        <v>1</v>
      </c>
      <c r="G1216" s="101" t="str">
        <f t="shared" si="72"/>
        <v>SPEECH_DESC_1131809</v>
      </c>
      <c r="H1216" s="101" t="str">
        <f t="shared" si="73"/>
        <v>SPEECH_AUDIO_1131809</v>
      </c>
      <c r="I1216" s="118" t="str">
        <f t="shared" si="74"/>
        <v>배치</v>
      </c>
      <c r="J1216" s="118" t="str">
        <f t="shared" si="75"/>
        <v>편성 1</v>
      </c>
    </row>
    <row r="1217" spans="1:10" ht="13.8" customHeight="1">
      <c r="A1217" s="101">
        <f>C1217*ID규칙_대사_그룹_단위+COUNTIF($C$4:C1217,C1217)</f>
        <v>1131810</v>
      </c>
      <c r="B1217" s="100" t="s">
        <v>334</v>
      </c>
      <c r="C1217" s="102">
        <f>INDEX(STUDENT!$A:$A,MATCH(B1217,STUDENT!$B:$B,0))</f>
        <v>11318</v>
      </c>
      <c r="D1217" s="101">
        <v>2</v>
      </c>
      <c r="E1217" s="101">
        <v>4</v>
      </c>
      <c r="F1217" s="101">
        <v>2</v>
      </c>
      <c r="G1217" s="101" t="str">
        <f t="shared" si="72"/>
        <v>SPEECH_DESC_1131810</v>
      </c>
      <c r="H1217" s="101" t="str">
        <f t="shared" si="73"/>
        <v>SPEECH_AUDIO_1131810</v>
      </c>
      <c r="I1217" s="118" t="str">
        <f t="shared" si="74"/>
        <v>배치</v>
      </c>
      <c r="J1217" s="118" t="str">
        <f t="shared" si="75"/>
        <v>편성 2</v>
      </c>
    </row>
    <row r="1218" spans="1:10" ht="13.8" customHeight="1">
      <c r="A1218" s="101">
        <f>C1218*ID규칙_대사_그룹_단위+COUNTIF($C$4:C1218,C1218)</f>
        <v>1131811</v>
      </c>
      <c r="B1218" s="100" t="s">
        <v>334</v>
      </c>
      <c r="C1218" s="102">
        <f>INDEX(STUDENT!$A:$A,MATCH(B1218,STUDENT!$B:$B,0))</f>
        <v>11318</v>
      </c>
      <c r="D1218" s="101">
        <v>2</v>
      </c>
      <c r="E1218" s="101">
        <v>4</v>
      </c>
      <c r="F1218" s="101">
        <v>3</v>
      </c>
      <c r="G1218" s="101" t="str">
        <f t="shared" si="72"/>
        <v>SPEECH_DESC_1131811</v>
      </c>
      <c r="H1218" s="101" t="str">
        <f t="shared" si="73"/>
        <v>SPEECH_AUDIO_1131811</v>
      </c>
      <c r="I1218" s="118" t="str">
        <f t="shared" si="74"/>
        <v>배치</v>
      </c>
      <c r="J1218" s="118" t="str">
        <f t="shared" si="75"/>
        <v>편성 3</v>
      </c>
    </row>
    <row r="1219" spans="1:10" ht="13.8" customHeight="1">
      <c r="A1219" s="101">
        <f>C1219*ID규칙_대사_그룹_단위+COUNTIF($C$4:C1219,C1219)</f>
        <v>1131812</v>
      </c>
      <c r="B1219" s="100" t="s">
        <v>334</v>
      </c>
      <c r="C1219" s="102">
        <f>INDEX(STUDENT!$A:$A,MATCH(B1219,STUDENT!$B:$B,0))</f>
        <v>11318</v>
      </c>
      <c r="D1219" s="101">
        <v>2</v>
      </c>
      <c r="E1219" s="101">
        <v>5</v>
      </c>
      <c r="F1219" s="101">
        <v>1</v>
      </c>
      <c r="G1219" s="101" t="str">
        <f t="shared" si="72"/>
        <v>SPEECH_DESC_1131812</v>
      </c>
      <c r="H1219" s="101" t="str">
        <f t="shared" si="73"/>
        <v>SPEECH_AUDIO_1131812</v>
      </c>
      <c r="I1219" s="118" t="str">
        <f t="shared" si="74"/>
        <v>배치</v>
      </c>
      <c r="J1219" s="118" t="str">
        <f t="shared" si="75"/>
        <v>출격 1</v>
      </c>
    </row>
    <row r="1220" spans="1:10" ht="13.8" customHeight="1">
      <c r="A1220" s="101">
        <f>C1220*ID규칙_대사_그룹_단위+COUNTIF($C$4:C1220,C1220)</f>
        <v>1131813</v>
      </c>
      <c r="B1220" s="100" t="s">
        <v>334</v>
      </c>
      <c r="C1220" s="102">
        <f>INDEX(STUDENT!$A:$A,MATCH(B1220,STUDENT!$B:$B,0))</f>
        <v>11318</v>
      </c>
      <c r="D1220" s="101">
        <v>2</v>
      </c>
      <c r="E1220" s="101">
        <v>5</v>
      </c>
      <c r="F1220" s="101">
        <v>2</v>
      </c>
      <c r="G1220" s="101" t="str">
        <f t="shared" ref="G1220:G1283" si="76">"SPEECH_DESC_"&amp;A1220</f>
        <v>SPEECH_DESC_1131813</v>
      </c>
      <c r="H1220" s="101" t="str">
        <f t="shared" ref="H1220:H1283" si="77">"SPEECH_AUDIO_"&amp;A1220</f>
        <v>SPEECH_AUDIO_1131813</v>
      </c>
      <c r="I1220" s="118" t="str">
        <f t="shared" ref="I1220:I1283" si="78">VLOOKUP(D1220,SPEECH_MAIN_TYPE,2,0)</f>
        <v>배치</v>
      </c>
      <c r="J1220" s="118" t="str">
        <f t="shared" ref="J1220:J1283" si="79">VLOOKUP(E1220,SPEECH_SUB_TYPE,2,0)&amp;IF(F1220=0,""," "&amp;F1220)</f>
        <v>출격 2</v>
      </c>
    </row>
    <row r="1221" spans="1:10" ht="13.8" customHeight="1">
      <c r="A1221" s="101">
        <f>C1221*ID규칙_대사_그룹_단위+COUNTIF($C$4:C1221,C1221)</f>
        <v>1131814</v>
      </c>
      <c r="B1221" s="100" t="s">
        <v>334</v>
      </c>
      <c r="C1221" s="102">
        <f>INDEX(STUDENT!$A:$A,MATCH(B1221,STUDENT!$B:$B,0))</f>
        <v>11318</v>
      </c>
      <c r="D1221" s="101">
        <v>3</v>
      </c>
      <c r="E1221" s="101">
        <v>6</v>
      </c>
      <c r="F1221" s="101">
        <v>1</v>
      </c>
      <c r="G1221" s="101" t="str">
        <f t="shared" si="76"/>
        <v>SPEECH_DESC_1131814</v>
      </c>
      <c r="H1221" s="101" t="str">
        <f t="shared" si="77"/>
        <v>SPEECH_AUDIO_1131814</v>
      </c>
      <c r="I1221" s="118" t="str">
        <f t="shared" si="78"/>
        <v>전투</v>
      </c>
      <c r="J1221" s="118" t="str">
        <f t="shared" si="79"/>
        <v>전투개시 1</v>
      </c>
    </row>
    <row r="1222" spans="1:10" ht="13.8" customHeight="1">
      <c r="A1222" s="101">
        <f>C1222*ID규칙_대사_그룹_단위+COUNTIF($C$4:C1222,C1222)</f>
        <v>1131815</v>
      </c>
      <c r="B1222" s="100" t="s">
        <v>334</v>
      </c>
      <c r="C1222" s="102">
        <f>INDEX(STUDENT!$A:$A,MATCH(B1222,STUDENT!$B:$B,0))</f>
        <v>11318</v>
      </c>
      <c r="D1222" s="101">
        <v>3</v>
      </c>
      <c r="E1222" s="101">
        <v>6</v>
      </c>
      <c r="F1222" s="101">
        <v>2</v>
      </c>
      <c r="G1222" s="101" t="str">
        <f t="shared" si="76"/>
        <v>SPEECH_DESC_1131815</v>
      </c>
      <c r="H1222" s="101" t="str">
        <f t="shared" si="77"/>
        <v>SPEECH_AUDIO_1131815</v>
      </c>
      <c r="I1222" s="118" t="str">
        <f t="shared" si="78"/>
        <v>전투</v>
      </c>
      <c r="J1222" s="118" t="str">
        <f t="shared" si="79"/>
        <v>전투개시 2</v>
      </c>
    </row>
    <row r="1223" spans="1:10" ht="13.8" customHeight="1">
      <c r="A1223" s="101">
        <f>C1223*ID규칙_대사_그룹_단위+COUNTIF($C$4:C1223,C1223)</f>
        <v>1131816</v>
      </c>
      <c r="B1223" s="100" t="s">
        <v>334</v>
      </c>
      <c r="C1223" s="102">
        <f>INDEX(STUDENT!$A:$A,MATCH(B1223,STUDENT!$B:$B,0))</f>
        <v>11318</v>
      </c>
      <c r="D1223" s="101">
        <v>3</v>
      </c>
      <c r="E1223" s="101">
        <v>7</v>
      </c>
      <c r="F1223" s="101">
        <v>0</v>
      </c>
      <c r="G1223" s="101" t="str">
        <f t="shared" si="76"/>
        <v>SPEECH_DESC_1131816</v>
      </c>
      <c r="H1223" s="101" t="str">
        <f t="shared" si="77"/>
        <v>SPEECH_AUDIO_1131816</v>
      </c>
      <c r="I1223" s="118" t="str">
        <f t="shared" si="78"/>
        <v>전투</v>
      </c>
      <c r="J1223" s="118" t="str">
        <f t="shared" si="79"/>
        <v>이동</v>
      </c>
    </row>
    <row r="1224" spans="1:10" ht="13.8" customHeight="1">
      <c r="A1224" s="101">
        <f>C1224*ID규칙_대사_그룹_단위+COUNTIF($C$4:C1224,C1224)</f>
        <v>1131817</v>
      </c>
      <c r="B1224" s="100" t="s">
        <v>334</v>
      </c>
      <c r="C1224" s="102">
        <f>INDEX(STUDENT!$A:$A,MATCH(B1224,STUDENT!$B:$B,0))</f>
        <v>11318</v>
      </c>
      <c r="D1224" s="101">
        <v>3</v>
      </c>
      <c r="E1224" s="101">
        <v>8</v>
      </c>
      <c r="F1224" s="101">
        <v>1</v>
      </c>
      <c r="G1224" s="101" t="str">
        <f t="shared" si="76"/>
        <v>SPEECH_DESC_1131817</v>
      </c>
      <c r="H1224" s="101" t="str">
        <f t="shared" si="77"/>
        <v>SPEECH_AUDIO_1131817</v>
      </c>
      <c r="I1224" s="118" t="str">
        <f t="shared" si="78"/>
        <v>전투</v>
      </c>
      <c r="J1224" s="118" t="str">
        <f t="shared" si="79"/>
        <v>에이리어 이동 1</v>
      </c>
    </row>
    <row r="1225" spans="1:10" ht="13.8" customHeight="1">
      <c r="A1225" s="101">
        <f>C1225*ID규칙_대사_그룹_단위+COUNTIF($C$4:C1225,C1225)</f>
        <v>1131818</v>
      </c>
      <c r="B1225" s="100" t="s">
        <v>334</v>
      </c>
      <c r="C1225" s="102">
        <f>INDEX(STUDENT!$A:$A,MATCH(B1225,STUDENT!$B:$B,0))</f>
        <v>11318</v>
      </c>
      <c r="D1225" s="101">
        <v>3</v>
      </c>
      <c r="E1225" s="101">
        <v>8</v>
      </c>
      <c r="F1225" s="101">
        <v>2</v>
      </c>
      <c r="G1225" s="101" t="str">
        <f t="shared" si="76"/>
        <v>SPEECH_DESC_1131818</v>
      </c>
      <c r="H1225" s="101" t="str">
        <f t="shared" si="77"/>
        <v>SPEECH_AUDIO_1131818</v>
      </c>
      <c r="I1225" s="118" t="str">
        <f t="shared" si="78"/>
        <v>전투</v>
      </c>
      <c r="J1225" s="118" t="str">
        <f t="shared" si="79"/>
        <v>에이리어 이동 2</v>
      </c>
    </row>
    <row r="1226" spans="1:10" ht="13.8" customHeight="1">
      <c r="A1226" s="101">
        <f>C1226*ID규칙_대사_그룹_단위+COUNTIF($C$4:C1226,C1226)</f>
        <v>1131819</v>
      </c>
      <c r="B1226" s="100" t="s">
        <v>334</v>
      </c>
      <c r="C1226" s="102">
        <f>INDEX(STUDENT!$A:$A,MATCH(B1226,STUDENT!$B:$B,0))</f>
        <v>11318</v>
      </c>
      <c r="D1226" s="101">
        <v>3</v>
      </c>
      <c r="E1226" s="101">
        <v>10</v>
      </c>
      <c r="F1226" s="101">
        <v>0</v>
      </c>
      <c r="G1226" s="101" t="str">
        <f t="shared" si="76"/>
        <v>SPEECH_DESC_1131819</v>
      </c>
      <c r="H1226" s="101" t="str">
        <f t="shared" si="77"/>
        <v>SPEECH_AUDIO_1131819</v>
      </c>
      <c r="I1226" s="118" t="str">
        <f t="shared" si="78"/>
        <v>전투</v>
      </c>
      <c r="J1226" s="118" t="str">
        <f t="shared" si="79"/>
        <v>회피</v>
      </c>
    </row>
    <row r="1227" spans="1:10" ht="13.8" customHeight="1">
      <c r="A1227" s="101">
        <f>C1227*ID규칙_대사_그룹_단위+COUNTIF($C$4:C1227,C1227)</f>
        <v>1131820</v>
      </c>
      <c r="B1227" s="100" t="s">
        <v>334</v>
      </c>
      <c r="C1227" s="102">
        <f>INDEX(STUDENT!$A:$A,MATCH(B1227,STUDENT!$B:$B,0))</f>
        <v>11318</v>
      </c>
      <c r="D1227" s="101">
        <v>3</v>
      </c>
      <c r="E1227" s="101">
        <v>11</v>
      </c>
      <c r="F1227" s="101">
        <v>0</v>
      </c>
      <c r="G1227" s="101" t="str">
        <f t="shared" si="76"/>
        <v>SPEECH_DESC_1131820</v>
      </c>
      <c r="H1227" s="101" t="str">
        <f t="shared" si="77"/>
        <v>SPEECH_AUDIO_1131820</v>
      </c>
      <c r="I1227" s="118" t="str">
        <f t="shared" si="78"/>
        <v>전투</v>
      </c>
      <c r="J1227" s="118" t="str">
        <f t="shared" si="79"/>
        <v>회복</v>
      </c>
    </row>
    <row r="1228" spans="1:10" ht="13.8" customHeight="1">
      <c r="A1228" s="101">
        <f>C1228*ID규칙_대사_그룹_단위+COUNTIF($C$4:C1228,C1228)</f>
        <v>1131821</v>
      </c>
      <c r="B1228" s="100" t="s">
        <v>334</v>
      </c>
      <c r="C1228" s="102">
        <f>INDEX(STUDENT!$A:$A,MATCH(B1228,STUDENT!$B:$B,0))</f>
        <v>11318</v>
      </c>
      <c r="D1228" s="101">
        <v>3</v>
      </c>
      <c r="E1228" s="101">
        <v>12</v>
      </c>
      <c r="F1228" s="101">
        <v>0</v>
      </c>
      <c r="G1228" s="101" t="str">
        <f t="shared" si="76"/>
        <v>SPEECH_DESC_1131821</v>
      </c>
      <c r="H1228" s="101" t="str">
        <f t="shared" si="77"/>
        <v>SPEECH_AUDIO_1131821</v>
      </c>
      <c r="I1228" s="118" t="str">
        <f t="shared" si="78"/>
        <v>전투</v>
      </c>
      <c r="J1228" s="118" t="str">
        <f t="shared" si="79"/>
        <v>버프</v>
      </c>
    </row>
    <row r="1229" spans="1:10" ht="13.8" customHeight="1">
      <c r="A1229" s="101">
        <f>C1229*ID규칙_대사_그룹_단위+COUNTIF($C$4:C1229,C1229)</f>
        <v>1131822</v>
      </c>
      <c r="B1229" s="100" t="s">
        <v>334</v>
      </c>
      <c r="C1229" s="102">
        <f>INDEX(STUDENT!$A:$A,MATCH(B1229,STUDENT!$B:$B,0))</f>
        <v>11318</v>
      </c>
      <c r="D1229" s="101">
        <v>3</v>
      </c>
      <c r="E1229" s="101">
        <v>13</v>
      </c>
      <c r="F1229" s="101">
        <v>1</v>
      </c>
      <c r="G1229" s="101" t="str">
        <f t="shared" si="76"/>
        <v>SPEECH_DESC_1131822</v>
      </c>
      <c r="H1229" s="101" t="str">
        <f t="shared" si="77"/>
        <v>SPEECH_AUDIO_1131822</v>
      </c>
      <c r="I1229" s="118" t="str">
        <f t="shared" si="78"/>
        <v>전투</v>
      </c>
      <c r="J1229" s="118" t="str">
        <f t="shared" si="79"/>
        <v>기본 스킬 1</v>
      </c>
    </row>
    <row r="1230" spans="1:10" ht="13.8" customHeight="1">
      <c r="A1230" s="101">
        <f>C1230*ID규칙_대사_그룹_단위+COUNTIF($C$4:C1230,C1230)</f>
        <v>1131823</v>
      </c>
      <c r="B1230" s="100" t="s">
        <v>334</v>
      </c>
      <c r="C1230" s="102">
        <f>INDEX(STUDENT!$A:$A,MATCH(B1230,STUDENT!$B:$B,0))</f>
        <v>11318</v>
      </c>
      <c r="D1230" s="101">
        <v>3</v>
      </c>
      <c r="E1230" s="101">
        <v>13</v>
      </c>
      <c r="F1230" s="101">
        <v>2</v>
      </c>
      <c r="G1230" s="101" t="str">
        <f t="shared" si="76"/>
        <v>SPEECH_DESC_1131823</v>
      </c>
      <c r="H1230" s="101" t="str">
        <f t="shared" si="77"/>
        <v>SPEECH_AUDIO_1131823</v>
      </c>
      <c r="I1230" s="118" t="str">
        <f t="shared" si="78"/>
        <v>전투</v>
      </c>
      <c r="J1230" s="118" t="str">
        <f t="shared" si="79"/>
        <v>기본 스킬 2</v>
      </c>
    </row>
    <row r="1231" spans="1:10" ht="13.8" customHeight="1">
      <c r="A1231" s="101">
        <f>C1231*ID규칙_대사_그룹_단위+COUNTIF($C$4:C1231,C1231)</f>
        <v>1131824</v>
      </c>
      <c r="B1231" s="100" t="s">
        <v>334</v>
      </c>
      <c r="C1231" s="102">
        <f>INDEX(STUDENT!$A:$A,MATCH(B1231,STUDENT!$B:$B,0))</f>
        <v>11318</v>
      </c>
      <c r="D1231" s="101">
        <v>3</v>
      </c>
      <c r="E1231" s="101">
        <v>14</v>
      </c>
      <c r="F1231" s="101">
        <v>1</v>
      </c>
      <c r="G1231" s="101" t="str">
        <f t="shared" si="76"/>
        <v>SPEECH_DESC_1131824</v>
      </c>
      <c r="H1231" s="101" t="str">
        <f t="shared" si="77"/>
        <v>SPEECH_AUDIO_1131824</v>
      </c>
      <c r="I1231" s="118" t="str">
        <f t="shared" si="78"/>
        <v>전투</v>
      </c>
      <c r="J1231" s="118" t="str">
        <f t="shared" si="79"/>
        <v>EX 스킬 컷인 1</v>
      </c>
    </row>
    <row r="1232" spans="1:10" ht="13.8" customHeight="1">
      <c r="A1232" s="101">
        <f>C1232*ID규칙_대사_그룹_단위+COUNTIF($C$4:C1232,C1232)</f>
        <v>1131825</v>
      </c>
      <c r="B1232" s="100" t="s">
        <v>334</v>
      </c>
      <c r="C1232" s="102">
        <f>INDEX(STUDENT!$A:$A,MATCH(B1232,STUDENT!$B:$B,0))</f>
        <v>11318</v>
      </c>
      <c r="D1232" s="101">
        <v>3</v>
      </c>
      <c r="E1232" s="101">
        <v>14</v>
      </c>
      <c r="F1232" s="101">
        <v>2</v>
      </c>
      <c r="G1232" s="101" t="str">
        <f t="shared" si="76"/>
        <v>SPEECH_DESC_1131825</v>
      </c>
      <c r="H1232" s="101" t="str">
        <f t="shared" si="77"/>
        <v>SPEECH_AUDIO_1131825</v>
      </c>
      <c r="I1232" s="118" t="str">
        <f t="shared" si="78"/>
        <v>전투</v>
      </c>
      <c r="J1232" s="118" t="str">
        <f t="shared" si="79"/>
        <v>EX 스킬 컷인 2</v>
      </c>
    </row>
    <row r="1233" spans="1:10" ht="13.8" customHeight="1">
      <c r="A1233" s="101">
        <f>C1233*ID규칙_대사_그룹_단위+COUNTIF($C$4:C1233,C1233)</f>
        <v>1131826</v>
      </c>
      <c r="B1233" s="100" t="s">
        <v>334</v>
      </c>
      <c r="C1233" s="102">
        <f>INDEX(STUDENT!$A:$A,MATCH(B1233,STUDENT!$B:$B,0))</f>
        <v>11318</v>
      </c>
      <c r="D1233" s="101">
        <v>3</v>
      </c>
      <c r="E1233" s="101">
        <v>14</v>
      </c>
      <c r="F1233" s="101">
        <v>3</v>
      </c>
      <c r="G1233" s="101" t="str">
        <f t="shared" si="76"/>
        <v>SPEECH_DESC_1131826</v>
      </c>
      <c r="H1233" s="101" t="str">
        <f t="shared" si="77"/>
        <v>SPEECH_AUDIO_1131826</v>
      </c>
      <c r="I1233" s="118" t="str">
        <f t="shared" si="78"/>
        <v>전투</v>
      </c>
      <c r="J1233" s="118" t="str">
        <f t="shared" si="79"/>
        <v>EX 스킬 컷인 3</v>
      </c>
    </row>
    <row r="1234" spans="1:10" ht="13.8" customHeight="1">
      <c r="A1234" s="101">
        <f>C1234*ID규칙_대사_그룹_단위+COUNTIF($C$4:C1234,C1234)</f>
        <v>1131827</v>
      </c>
      <c r="B1234" s="100" t="s">
        <v>334</v>
      </c>
      <c r="C1234" s="102">
        <f>INDEX(STUDENT!$A:$A,MATCH(B1234,STUDENT!$B:$B,0))</f>
        <v>11318</v>
      </c>
      <c r="D1234" s="101">
        <v>3</v>
      </c>
      <c r="E1234" s="101">
        <v>15</v>
      </c>
      <c r="F1234" s="101">
        <v>1</v>
      </c>
      <c r="G1234" s="101" t="str">
        <f t="shared" si="76"/>
        <v>SPEECH_DESC_1131827</v>
      </c>
      <c r="H1234" s="101" t="str">
        <f t="shared" si="77"/>
        <v>SPEECH_AUDIO_1131827</v>
      </c>
      <c r="I1234" s="118" t="str">
        <f t="shared" si="78"/>
        <v>전투</v>
      </c>
      <c r="J1234" s="118" t="str">
        <f t="shared" si="79"/>
        <v>EX 스킬 1</v>
      </c>
    </row>
    <row r="1235" spans="1:10" ht="13.8" customHeight="1">
      <c r="A1235" s="101">
        <f>C1235*ID규칙_대사_그룹_단위+COUNTIF($C$4:C1235,C1235)</f>
        <v>1131828</v>
      </c>
      <c r="B1235" s="100" t="s">
        <v>334</v>
      </c>
      <c r="C1235" s="102">
        <f>INDEX(STUDENT!$A:$A,MATCH(B1235,STUDENT!$B:$B,0))</f>
        <v>11318</v>
      </c>
      <c r="D1235" s="101">
        <v>3</v>
      </c>
      <c r="E1235" s="101">
        <v>15</v>
      </c>
      <c r="F1235" s="101">
        <v>2</v>
      </c>
      <c r="G1235" s="101" t="str">
        <f t="shared" si="76"/>
        <v>SPEECH_DESC_1131828</v>
      </c>
      <c r="H1235" s="101" t="str">
        <f t="shared" si="77"/>
        <v>SPEECH_AUDIO_1131828</v>
      </c>
      <c r="I1235" s="118" t="str">
        <f t="shared" si="78"/>
        <v>전투</v>
      </c>
      <c r="J1235" s="118" t="str">
        <f t="shared" si="79"/>
        <v>EX 스킬 2</v>
      </c>
    </row>
    <row r="1236" spans="1:10" ht="13.8" customHeight="1">
      <c r="A1236" s="101">
        <f>C1236*ID규칙_대사_그룹_단위+COUNTIF($C$4:C1236,C1236)</f>
        <v>1131829</v>
      </c>
      <c r="B1236" s="100" t="s">
        <v>334</v>
      </c>
      <c r="C1236" s="102">
        <f>INDEX(STUDENT!$A:$A,MATCH(B1236,STUDENT!$B:$B,0))</f>
        <v>11318</v>
      </c>
      <c r="D1236" s="101">
        <v>3</v>
      </c>
      <c r="E1236" s="101">
        <v>15</v>
      </c>
      <c r="F1236" s="101">
        <v>3</v>
      </c>
      <c r="G1236" s="101" t="str">
        <f t="shared" si="76"/>
        <v>SPEECH_DESC_1131829</v>
      </c>
      <c r="H1236" s="101" t="str">
        <f t="shared" si="77"/>
        <v>SPEECH_AUDIO_1131829</v>
      </c>
      <c r="I1236" s="118" t="str">
        <f t="shared" si="78"/>
        <v>전투</v>
      </c>
      <c r="J1236" s="118" t="str">
        <f t="shared" si="79"/>
        <v>EX 스킬 3</v>
      </c>
    </row>
    <row r="1237" spans="1:10" ht="13.8" customHeight="1">
      <c r="A1237" s="101">
        <f>C1237*ID규칙_대사_그룹_단위+COUNTIF($C$4:C1237,C1237)</f>
        <v>1131830</v>
      </c>
      <c r="B1237" s="100" t="s">
        <v>334</v>
      </c>
      <c r="C1237" s="102">
        <f>INDEX(STUDENT!$A:$A,MATCH(B1237,STUDENT!$B:$B,0))</f>
        <v>11318</v>
      </c>
      <c r="D1237" s="101">
        <v>3</v>
      </c>
      <c r="E1237" s="101">
        <v>16</v>
      </c>
      <c r="F1237" s="101">
        <v>1</v>
      </c>
      <c r="G1237" s="101" t="str">
        <f t="shared" si="76"/>
        <v>SPEECH_DESC_1131830</v>
      </c>
      <c r="H1237" s="101" t="str">
        <f t="shared" si="77"/>
        <v>SPEECH_AUDIO_1131830</v>
      </c>
      <c r="I1237" s="118" t="str">
        <f t="shared" si="78"/>
        <v>전투</v>
      </c>
      <c r="J1237" s="118" t="str">
        <f t="shared" si="79"/>
        <v>승리 1</v>
      </c>
    </row>
    <row r="1238" spans="1:10" ht="13.8" customHeight="1">
      <c r="A1238" s="101">
        <f>C1238*ID규칙_대사_그룹_단위+COUNTIF($C$4:C1238,C1238)</f>
        <v>1131831</v>
      </c>
      <c r="B1238" s="100" t="s">
        <v>334</v>
      </c>
      <c r="C1238" s="102">
        <f>INDEX(STUDENT!$A:$A,MATCH(B1238,STUDENT!$B:$B,0))</f>
        <v>11318</v>
      </c>
      <c r="D1238" s="101">
        <v>3</v>
      </c>
      <c r="E1238" s="101">
        <v>16</v>
      </c>
      <c r="F1238" s="101">
        <v>2</v>
      </c>
      <c r="G1238" s="101" t="str">
        <f t="shared" si="76"/>
        <v>SPEECH_DESC_1131831</v>
      </c>
      <c r="H1238" s="101" t="str">
        <f t="shared" si="77"/>
        <v>SPEECH_AUDIO_1131831</v>
      </c>
      <c r="I1238" s="118" t="str">
        <f t="shared" si="78"/>
        <v>전투</v>
      </c>
      <c r="J1238" s="118" t="str">
        <f t="shared" si="79"/>
        <v>승리 2</v>
      </c>
    </row>
    <row r="1239" spans="1:10" ht="13.8" customHeight="1">
      <c r="A1239" s="101">
        <f>C1239*ID규칙_대사_그룹_단위+COUNTIF($C$4:C1239,C1239)</f>
        <v>1131832</v>
      </c>
      <c r="B1239" s="100" t="s">
        <v>334</v>
      </c>
      <c r="C1239" s="102">
        <f>INDEX(STUDENT!$A:$A,MATCH(B1239,STUDENT!$B:$B,0))</f>
        <v>11318</v>
      </c>
      <c r="D1239" s="101">
        <v>3</v>
      </c>
      <c r="E1239" s="101">
        <v>17</v>
      </c>
      <c r="F1239" s="101">
        <v>0</v>
      </c>
      <c r="G1239" s="101" t="str">
        <f t="shared" si="76"/>
        <v>SPEECH_DESC_1131832</v>
      </c>
      <c r="H1239" s="101" t="str">
        <f t="shared" si="77"/>
        <v>SPEECH_AUDIO_1131832</v>
      </c>
      <c r="I1239" s="118" t="str">
        <f t="shared" si="78"/>
        <v>전투</v>
      </c>
      <c r="J1239" s="118" t="str">
        <f t="shared" si="79"/>
        <v>철수</v>
      </c>
    </row>
    <row r="1240" spans="1:10" ht="13.8" customHeight="1">
      <c r="A1240" s="101">
        <f>C1240*ID규칙_대사_그룹_단위+COUNTIF($C$4:C1240,C1240)</f>
        <v>1131833</v>
      </c>
      <c r="B1240" s="100" t="s">
        <v>334</v>
      </c>
      <c r="C1240" s="102">
        <f>INDEX(STUDENT!$A:$A,MATCH(B1240,STUDENT!$B:$B,0))</f>
        <v>11318</v>
      </c>
      <c r="D1240" s="101">
        <v>4</v>
      </c>
      <c r="E1240" s="101">
        <v>18</v>
      </c>
      <c r="F1240" s="101">
        <v>1</v>
      </c>
      <c r="G1240" s="101" t="str">
        <f t="shared" si="76"/>
        <v>SPEECH_DESC_1131833</v>
      </c>
      <c r="H1240" s="101" t="str">
        <f t="shared" si="77"/>
        <v>SPEECH_AUDIO_1131833</v>
      </c>
      <c r="I1240" s="118" t="str">
        <f t="shared" si="78"/>
        <v>결과</v>
      </c>
      <c r="J1240" s="118" t="str">
        <f t="shared" si="79"/>
        <v>임무 완료 1</v>
      </c>
    </row>
    <row r="1241" spans="1:10" ht="13.8" customHeight="1">
      <c r="A1241" s="101">
        <f>C1241*ID규칙_대사_그룹_단위+COUNTIF($C$4:C1241,C1241)</f>
        <v>1131834</v>
      </c>
      <c r="B1241" s="100" t="s">
        <v>334</v>
      </c>
      <c r="C1241" s="102">
        <f>INDEX(STUDENT!$A:$A,MATCH(B1241,STUDENT!$B:$B,0))</f>
        <v>11318</v>
      </c>
      <c r="D1241" s="101">
        <v>4</v>
      </c>
      <c r="E1241" s="101">
        <v>18</v>
      </c>
      <c r="F1241" s="101">
        <v>2</v>
      </c>
      <c r="G1241" s="101" t="str">
        <f t="shared" si="76"/>
        <v>SPEECH_DESC_1131834</v>
      </c>
      <c r="H1241" s="101" t="str">
        <f t="shared" si="77"/>
        <v>SPEECH_AUDIO_1131834</v>
      </c>
      <c r="I1241" s="118" t="str">
        <f t="shared" si="78"/>
        <v>결과</v>
      </c>
      <c r="J1241" s="118" t="str">
        <f t="shared" si="79"/>
        <v>임무 완료 2</v>
      </c>
    </row>
    <row r="1242" spans="1:10" ht="13.8" customHeight="1">
      <c r="A1242" s="101">
        <f>C1242*ID규칙_대사_그룹_단위+COUNTIF($C$4:C1242,C1242)</f>
        <v>1131835</v>
      </c>
      <c r="B1242" s="100" t="s">
        <v>334</v>
      </c>
      <c r="C1242" s="102">
        <f>INDEX(STUDENT!$A:$A,MATCH(B1242,STUDENT!$B:$B,0))</f>
        <v>11318</v>
      </c>
      <c r="D1242" s="101">
        <v>4</v>
      </c>
      <c r="E1242" s="101">
        <v>19</v>
      </c>
      <c r="F1242" s="101">
        <v>1</v>
      </c>
      <c r="G1242" s="101" t="str">
        <f t="shared" si="76"/>
        <v>SPEECH_DESC_1131835</v>
      </c>
      <c r="H1242" s="101" t="str">
        <f t="shared" si="77"/>
        <v>SPEECH_AUDIO_1131835</v>
      </c>
      <c r="I1242" s="118" t="str">
        <f t="shared" si="78"/>
        <v>결과</v>
      </c>
      <c r="J1242" s="118" t="str">
        <f t="shared" si="79"/>
        <v>임무 실패 1</v>
      </c>
    </row>
    <row r="1243" spans="1:10" ht="13.8" customHeight="1">
      <c r="A1243" s="101">
        <f>C1243*ID규칙_대사_그룹_단위+COUNTIF($C$4:C1243,C1243)</f>
        <v>1131836</v>
      </c>
      <c r="B1243" s="100" t="s">
        <v>334</v>
      </c>
      <c r="C1243" s="102">
        <f>INDEX(STUDENT!$A:$A,MATCH(B1243,STUDENT!$B:$B,0))</f>
        <v>11318</v>
      </c>
      <c r="D1243" s="101">
        <v>4</v>
      </c>
      <c r="E1243" s="101">
        <v>19</v>
      </c>
      <c r="F1243" s="101">
        <v>2</v>
      </c>
      <c r="G1243" s="101" t="str">
        <f t="shared" si="76"/>
        <v>SPEECH_DESC_1131836</v>
      </c>
      <c r="H1243" s="101" t="str">
        <f t="shared" si="77"/>
        <v>SPEECH_AUDIO_1131836</v>
      </c>
      <c r="I1243" s="118" t="str">
        <f t="shared" si="78"/>
        <v>결과</v>
      </c>
      <c r="J1243" s="118" t="str">
        <f t="shared" si="79"/>
        <v>임무 실패 2</v>
      </c>
    </row>
    <row r="1244" spans="1:10" ht="13.8" customHeight="1">
      <c r="A1244" s="101">
        <f>C1244*ID규칙_대사_그룹_단위+COUNTIF($C$4:C1244,C1244)</f>
        <v>1131837</v>
      </c>
      <c r="B1244" s="100" t="s">
        <v>334</v>
      </c>
      <c r="C1244" s="102">
        <f>INDEX(STUDENT!$A:$A,MATCH(B1244,STUDENT!$B:$B,0))</f>
        <v>11318</v>
      </c>
      <c r="D1244" s="101">
        <v>5</v>
      </c>
      <c r="E1244" s="101">
        <v>21</v>
      </c>
      <c r="F1244" s="101">
        <v>0</v>
      </c>
      <c r="G1244" s="101" t="str">
        <f t="shared" si="76"/>
        <v>SPEECH_DESC_1131837</v>
      </c>
      <c r="H1244" s="101" t="str">
        <f t="shared" si="77"/>
        <v>SPEECH_AUDIO_1131837</v>
      </c>
      <c r="I1244" s="118" t="str">
        <f t="shared" si="78"/>
        <v>기타</v>
      </c>
      <c r="J1244" s="118" t="str">
        <f t="shared" si="79"/>
        <v>고유무기 장착</v>
      </c>
    </row>
    <row r="1245" spans="1:10" ht="13.8" customHeight="1">
      <c r="A1245" s="101">
        <f>C1245*ID규칙_대사_그룹_단위+COUNTIF($C$4:C1245,C1245)</f>
        <v>1131838</v>
      </c>
      <c r="B1245" s="100" t="s">
        <v>334</v>
      </c>
      <c r="C1245" s="102">
        <f>INDEX(STUDENT!$A:$A,MATCH(B1245,STUDENT!$B:$B,0))</f>
        <v>11318</v>
      </c>
      <c r="D1245" s="101">
        <v>5</v>
      </c>
      <c r="E1245" s="101">
        <v>22</v>
      </c>
      <c r="F1245" s="101">
        <v>1</v>
      </c>
      <c r="G1245" s="101" t="str">
        <f t="shared" si="76"/>
        <v>SPEECH_DESC_1131838</v>
      </c>
      <c r="H1245" s="101" t="str">
        <f t="shared" si="77"/>
        <v>SPEECH_AUDIO_1131838</v>
      </c>
      <c r="I1245" s="118" t="str">
        <f t="shared" si="78"/>
        <v>기타</v>
      </c>
      <c r="J1245" s="118" t="str">
        <f t="shared" si="79"/>
        <v>카페 1</v>
      </c>
    </row>
    <row r="1246" spans="1:10" ht="13.8" customHeight="1">
      <c r="A1246" s="101">
        <f>C1246*ID규칙_대사_그룹_단위+COUNTIF($C$4:C1246,C1246)</f>
        <v>1131839</v>
      </c>
      <c r="B1246" s="100" t="s">
        <v>334</v>
      </c>
      <c r="C1246" s="102">
        <f>INDEX(STUDENT!$A:$A,MATCH(B1246,STUDENT!$B:$B,0))</f>
        <v>11318</v>
      </c>
      <c r="D1246" s="101">
        <v>5</v>
      </c>
      <c r="E1246" s="101">
        <v>22</v>
      </c>
      <c r="F1246" s="101">
        <v>2</v>
      </c>
      <c r="G1246" s="101" t="str">
        <f t="shared" si="76"/>
        <v>SPEECH_DESC_1131839</v>
      </c>
      <c r="H1246" s="101" t="str">
        <f t="shared" si="77"/>
        <v>SPEECH_AUDIO_1131839</v>
      </c>
      <c r="I1246" s="118" t="str">
        <f t="shared" si="78"/>
        <v>기타</v>
      </c>
      <c r="J1246" s="118" t="str">
        <f t="shared" si="79"/>
        <v>카페 2</v>
      </c>
    </row>
    <row r="1247" spans="1:10" ht="13.8" customHeight="1">
      <c r="A1247" s="101">
        <f>C1247*ID규칙_대사_그룹_단위+COUNTIF($C$4:C1247,C1247)</f>
        <v>1131840</v>
      </c>
      <c r="B1247" s="100" t="s">
        <v>334</v>
      </c>
      <c r="C1247" s="102">
        <f>INDEX(STUDENT!$A:$A,MATCH(B1247,STUDENT!$B:$B,0))</f>
        <v>11318</v>
      </c>
      <c r="D1247" s="101">
        <v>5</v>
      </c>
      <c r="E1247" s="101">
        <v>22</v>
      </c>
      <c r="F1247" s="101">
        <v>3</v>
      </c>
      <c r="G1247" s="101" t="str">
        <f t="shared" si="76"/>
        <v>SPEECH_DESC_1131840</v>
      </c>
      <c r="H1247" s="101" t="str">
        <f t="shared" si="77"/>
        <v>SPEECH_AUDIO_1131840</v>
      </c>
      <c r="I1247" s="118" t="str">
        <f t="shared" si="78"/>
        <v>기타</v>
      </c>
      <c r="J1247" s="118" t="str">
        <f t="shared" si="79"/>
        <v>카페 3</v>
      </c>
    </row>
    <row r="1248" spans="1:10" ht="13.8" customHeight="1">
      <c r="A1248" s="101">
        <f>C1248*ID규칙_대사_그룹_단위+COUNTIF($C$4:C1248,C1248)</f>
        <v>1131841</v>
      </c>
      <c r="B1248" s="100" t="s">
        <v>334</v>
      </c>
      <c r="C1248" s="102">
        <f>INDEX(STUDENT!$A:$A,MATCH(B1248,STUDENT!$B:$B,0))</f>
        <v>11318</v>
      </c>
      <c r="D1248" s="101">
        <v>5</v>
      </c>
      <c r="E1248" s="101">
        <v>22</v>
      </c>
      <c r="F1248" s="101">
        <v>4</v>
      </c>
      <c r="G1248" s="101" t="str">
        <f t="shared" si="76"/>
        <v>SPEECH_DESC_1131841</v>
      </c>
      <c r="H1248" s="101" t="str">
        <f t="shared" si="77"/>
        <v>SPEECH_AUDIO_1131841</v>
      </c>
      <c r="I1248" s="118" t="str">
        <f t="shared" si="78"/>
        <v>기타</v>
      </c>
      <c r="J1248" s="118" t="str">
        <f t="shared" si="79"/>
        <v>카페 4</v>
      </c>
    </row>
    <row r="1249" spans="1:10" ht="13.8" customHeight="1">
      <c r="A1249" s="101">
        <f>C1249*ID규칙_대사_그룹_단위+COUNTIF($C$4:C1249,C1249)</f>
        <v>1131842</v>
      </c>
      <c r="B1249" s="100" t="s">
        <v>334</v>
      </c>
      <c r="C1249" s="102">
        <f>INDEX(STUDENT!$A:$A,MATCH(B1249,STUDENT!$B:$B,0))</f>
        <v>11318</v>
      </c>
      <c r="D1249" s="101">
        <v>5</v>
      </c>
      <c r="E1249" s="101">
        <v>22</v>
      </c>
      <c r="F1249" s="101">
        <v>5</v>
      </c>
      <c r="G1249" s="101" t="str">
        <f t="shared" si="76"/>
        <v>SPEECH_DESC_1131842</v>
      </c>
      <c r="H1249" s="101" t="str">
        <f t="shared" si="77"/>
        <v>SPEECH_AUDIO_1131842</v>
      </c>
      <c r="I1249" s="118" t="str">
        <f t="shared" si="78"/>
        <v>기타</v>
      </c>
      <c r="J1249" s="118" t="str">
        <f t="shared" si="79"/>
        <v>카페 5</v>
      </c>
    </row>
    <row r="1250" spans="1:10" ht="13.8" customHeight="1">
      <c r="A1250" s="101">
        <f>C1250*ID규칙_대사_그룹_단위+COUNTIF($C$4:C1250,C1250)</f>
        <v>1131843</v>
      </c>
      <c r="B1250" s="100" t="s">
        <v>334</v>
      </c>
      <c r="C1250" s="102">
        <f>INDEX(STUDENT!$A:$A,MATCH(B1250,STUDENT!$B:$B,0))</f>
        <v>11318</v>
      </c>
      <c r="D1250" s="101">
        <v>6</v>
      </c>
      <c r="E1250" s="101">
        <v>24</v>
      </c>
      <c r="F1250" s="101">
        <v>1</v>
      </c>
      <c r="G1250" s="101" t="str">
        <f t="shared" si="76"/>
        <v>SPEECH_DESC_1131843</v>
      </c>
      <c r="H1250" s="101" t="str">
        <f t="shared" si="77"/>
        <v>SPEECH_AUDIO_1131843</v>
      </c>
      <c r="I1250" s="118" t="str">
        <f t="shared" si="78"/>
        <v>메모리얼</v>
      </c>
      <c r="J1250" s="118" t="str">
        <f t="shared" si="79"/>
        <v>메모리얼 로비 1</v>
      </c>
    </row>
    <row r="1251" spans="1:10" ht="13.8" customHeight="1">
      <c r="A1251" s="101">
        <f>C1251*ID규칙_대사_그룹_단위+COUNTIF($C$4:C1251,C1251)</f>
        <v>1131844</v>
      </c>
      <c r="B1251" s="100" t="s">
        <v>334</v>
      </c>
      <c r="C1251" s="102">
        <f>INDEX(STUDENT!$A:$A,MATCH(B1251,STUDENT!$B:$B,0))</f>
        <v>11318</v>
      </c>
      <c r="D1251" s="101">
        <v>6</v>
      </c>
      <c r="E1251" s="101">
        <v>24</v>
      </c>
      <c r="F1251" s="101">
        <v>2</v>
      </c>
      <c r="G1251" s="101" t="str">
        <f t="shared" si="76"/>
        <v>SPEECH_DESC_1131844</v>
      </c>
      <c r="H1251" s="101" t="str">
        <f t="shared" si="77"/>
        <v>SPEECH_AUDIO_1131844</v>
      </c>
      <c r="I1251" s="118" t="str">
        <f t="shared" si="78"/>
        <v>메모리얼</v>
      </c>
      <c r="J1251" s="118" t="str">
        <f t="shared" si="79"/>
        <v>메모리얼 로비 2</v>
      </c>
    </row>
    <row r="1252" spans="1:10" ht="13.8" customHeight="1">
      <c r="A1252" s="101">
        <f>C1252*ID규칙_대사_그룹_단위+COUNTIF($C$4:C1252,C1252)</f>
        <v>1131845</v>
      </c>
      <c r="B1252" s="100" t="s">
        <v>334</v>
      </c>
      <c r="C1252" s="102">
        <f>INDEX(STUDENT!$A:$A,MATCH(B1252,STUDENT!$B:$B,0))</f>
        <v>11318</v>
      </c>
      <c r="D1252" s="101">
        <v>6</v>
      </c>
      <c r="E1252" s="101">
        <v>24</v>
      </c>
      <c r="F1252" s="101">
        <v>3</v>
      </c>
      <c r="G1252" s="101" t="str">
        <f t="shared" si="76"/>
        <v>SPEECH_DESC_1131845</v>
      </c>
      <c r="H1252" s="101" t="str">
        <f t="shared" si="77"/>
        <v>SPEECH_AUDIO_1131845</v>
      </c>
      <c r="I1252" s="118" t="str">
        <f t="shared" si="78"/>
        <v>메모리얼</v>
      </c>
      <c r="J1252" s="118" t="str">
        <f t="shared" si="79"/>
        <v>메모리얼 로비 3</v>
      </c>
    </row>
    <row r="1253" spans="1:10" ht="13.8" customHeight="1">
      <c r="A1253" s="101">
        <f>C1253*ID규칙_대사_그룹_단위+COUNTIF($C$4:C1253,C1253)</f>
        <v>1131846</v>
      </c>
      <c r="B1253" s="100" t="s">
        <v>334</v>
      </c>
      <c r="C1253" s="102">
        <f>INDEX(STUDENT!$A:$A,MATCH(B1253,STUDENT!$B:$B,0))</f>
        <v>11318</v>
      </c>
      <c r="D1253" s="101">
        <v>6</v>
      </c>
      <c r="E1253" s="101">
        <v>24</v>
      </c>
      <c r="F1253" s="101">
        <v>4</v>
      </c>
      <c r="G1253" s="101" t="str">
        <f t="shared" si="76"/>
        <v>SPEECH_DESC_1131846</v>
      </c>
      <c r="H1253" s="101" t="str">
        <f t="shared" si="77"/>
        <v>SPEECH_AUDIO_1131846</v>
      </c>
      <c r="I1253" s="118" t="str">
        <f t="shared" si="78"/>
        <v>메모리얼</v>
      </c>
      <c r="J1253" s="118" t="str">
        <f t="shared" si="79"/>
        <v>메모리얼 로비 4</v>
      </c>
    </row>
    <row r="1254" spans="1:10" ht="13.8" customHeight="1">
      <c r="A1254" s="101">
        <f>C1254*ID규칙_대사_그룹_단위+COUNTIF($C$4:C1254,C1254)</f>
        <v>1131847</v>
      </c>
      <c r="B1254" s="100" t="s">
        <v>334</v>
      </c>
      <c r="C1254" s="102">
        <f>INDEX(STUDENT!$A:$A,MATCH(B1254,STUDENT!$B:$B,0))</f>
        <v>11318</v>
      </c>
      <c r="D1254" s="101">
        <v>6</v>
      </c>
      <c r="E1254" s="101">
        <v>24</v>
      </c>
      <c r="F1254" s="101">
        <v>5</v>
      </c>
      <c r="G1254" s="101" t="str">
        <f t="shared" si="76"/>
        <v>SPEECH_DESC_1131847</v>
      </c>
      <c r="H1254" s="101" t="str">
        <f t="shared" si="77"/>
        <v>SPEECH_AUDIO_1131847</v>
      </c>
      <c r="I1254" s="118" t="str">
        <f t="shared" si="78"/>
        <v>메모리얼</v>
      </c>
      <c r="J1254" s="118" t="str">
        <f t="shared" si="79"/>
        <v>메모리얼 로비 5</v>
      </c>
    </row>
    <row r="1255" spans="1:10" ht="13.8" customHeight="1">
      <c r="A1255" s="101">
        <f>C1255*ID규칙_대사_그룹_단위+COUNTIF($C$4:C1255,C1255)</f>
        <v>1131848</v>
      </c>
      <c r="B1255" s="100" t="s">
        <v>334</v>
      </c>
      <c r="C1255" s="102">
        <f>INDEX(STUDENT!$A:$A,MATCH(B1255,STUDENT!$B:$B,0))</f>
        <v>11318</v>
      </c>
      <c r="D1255" s="101">
        <v>7</v>
      </c>
      <c r="E1255" s="101">
        <v>25</v>
      </c>
      <c r="F1255" s="101">
        <v>0</v>
      </c>
      <c r="G1255" s="101" t="str">
        <f t="shared" si="76"/>
        <v>SPEECH_DESC_1131848</v>
      </c>
      <c r="H1255" s="101" t="str">
        <f t="shared" si="77"/>
        <v>SPEECH_AUDIO_1131848</v>
      </c>
      <c r="I1255" s="118" t="str">
        <f t="shared" si="78"/>
        <v>기념일</v>
      </c>
      <c r="J1255" s="118" t="str">
        <f t="shared" si="79"/>
        <v>생일</v>
      </c>
    </row>
    <row r="1256" spans="1:10" ht="13.8" customHeight="1">
      <c r="A1256" s="101">
        <f>C1256*ID규칙_대사_그룹_단위+COUNTIF($C$4:C1256,C1256)</f>
        <v>1131849</v>
      </c>
      <c r="B1256" s="100" t="s">
        <v>334</v>
      </c>
      <c r="C1256" s="102">
        <f>INDEX(STUDENT!$A:$A,MATCH(B1256,STUDENT!$B:$B,0))</f>
        <v>11318</v>
      </c>
      <c r="D1256" s="101">
        <v>7</v>
      </c>
      <c r="E1256" s="101">
        <v>26</v>
      </c>
      <c r="F1256" s="101">
        <v>0</v>
      </c>
      <c r="G1256" s="101" t="str">
        <f t="shared" si="76"/>
        <v>SPEECH_DESC_1131849</v>
      </c>
      <c r="H1256" s="101" t="str">
        <f t="shared" si="77"/>
        <v>SPEECH_AUDIO_1131849</v>
      </c>
      <c r="I1256" s="118" t="str">
        <f t="shared" si="78"/>
        <v>기념일</v>
      </c>
      <c r="J1256" s="118" t="str">
        <f t="shared" si="79"/>
        <v>선생의 생일</v>
      </c>
    </row>
    <row r="1257" spans="1:10" ht="13.8" customHeight="1">
      <c r="A1257" s="101">
        <f>C1257*ID규칙_대사_그룹_단위+COUNTIF($C$4:C1257,C1257)</f>
        <v>1131850</v>
      </c>
      <c r="B1257" s="100" t="s">
        <v>334</v>
      </c>
      <c r="C1257" s="102">
        <f>INDEX(STUDENT!$A:$A,MATCH(B1257,STUDENT!$B:$B,0))</f>
        <v>11318</v>
      </c>
      <c r="D1257" s="101">
        <v>7</v>
      </c>
      <c r="E1257" s="101">
        <v>27</v>
      </c>
      <c r="F1257" s="101">
        <v>0</v>
      </c>
      <c r="G1257" s="101" t="str">
        <f t="shared" si="76"/>
        <v>SPEECH_DESC_1131850</v>
      </c>
      <c r="H1257" s="101" t="str">
        <f t="shared" si="77"/>
        <v>SPEECH_AUDIO_1131850</v>
      </c>
      <c r="I1257" s="118" t="str">
        <f t="shared" si="78"/>
        <v>기념일</v>
      </c>
      <c r="J1257" s="118" t="str">
        <f t="shared" si="79"/>
        <v>할로윈</v>
      </c>
    </row>
    <row r="1258" spans="1:10" ht="13.8" customHeight="1">
      <c r="A1258" s="101">
        <f>C1258*ID규칙_대사_그룹_단위+COUNTIF($C$4:C1258,C1258)</f>
        <v>1131851</v>
      </c>
      <c r="B1258" s="100" t="s">
        <v>334</v>
      </c>
      <c r="C1258" s="102">
        <f>INDEX(STUDENT!$A:$A,MATCH(B1258,STUDENT!$B:$B,0))</f>
        <v>11318</v>
      </c>
      <c r="D1258" s="101">
        <v>7</v>
      </c>
      <c r="E1258" s="101">
        <v>28</v>
      </c>
      <c r="F1258" s="101">
        <v>0</v>
      </c>
      <c r="G1258" s="101" t="str">
        <f t="shared" si="76"/>
        <v>SPEECH_DESC_1131851</v>
      </c>
      <c r="H1258" s="101" t="str">
        <f t="shared" si="77"/>
        <v>SPEECH_AUDIO_1131851</v>
      </c>
      <c r="I1258" s="118" t="str">
        <f t="shared" si="78"/>
        <v>기념일</v>
      </c>
      <c r="J1258" s="118" t="str">
        <f t="shared" si="79"/>
        <v>크리스마스</v>
      </c>
    </row>
    <row r="1259" spans="1:10" ht="13.8" customHeight="1">
      <c r="A1259" s="101">
        <f>C1259*ID규칙_대사_그룹_단위+COUNTIF($C$4:C1259,C1259)</f>
        <v>1131852</v>
      </c>
      <c r="B1259" s="100" t="s">
        <v>334</v>
      </c>
      <c r="C1259" s="102">
        <f>INDEX(STUDENT!$A:$A,MATCH(B1259,STUDENT!$B:$B,0))</f>
        <v>11318</v>
      </c>
      <c r="D1259" s="101">
        <v>7</v>
      </c>
      <c r="E1259" s="101">
        <v>29</v>
      </c>
      <c r="F1259" s="101">
        <v>0</v>
      </c>
      <c r="G1259" s="101" t="str">
        <f t="shared" si="76"/>
        <v>SPEECH_DESC_1131852</v>
      </c>
      <c r="H1259" s="101" t="str">
        <f t="shared" si="77"/>
        <v>SPEECH_AUDIO_1131852</v>
      </c>
      <c r="I1259" s="118" t="str">
        <f t="shared" si="78"/>
        <v>기념일</v>
      </c>
      <c r="J1259" s="118" t="str">
        <f t="shared" si="79"/>
        <v>신년</v>
      </c>
    </row>
    <row r="1260" spans="1:10" ht="13.8" customHeight="1">
      <c r="A1260" s="101">
        <f>C1260*ID규칙_대사_그룹_단위+COUNTIF($C$4:C1260,C1260)</f>
        <v>2130801</v>
      </c>
      <c r="B1260" s="100" t="s">
        <v>336</v>
      </c>
      <c r="C1260" s="102">
        <f>INDEX(STUDENT!$A:$A,MATCH(B1260,STUDENT!$B:$B,0))</f>
        <v>21308</v>
      </c>
      <c r="D1260" s="101">
        <v>1</v>
      </c>
      <c r="E1260" s="101">
        <v>1</v>
      </c>
      <c r="F1260" s="101">
        <v>0</v>
      </c>
      <c r="G1260" s="101" t="str">
        <f t="shared" si="76"/>
        <v>SPEECH_DESC_2130801</v>
      </c>
      <c r="H1260" s="101" t="str">
        <f t="shared" si="77"/>
        <v>SPEECH_AUDIO_2130801</v>
      </c>
      <c r="I1260" s="118" t="str">
        <f t="shared" si="78"/>
        <v>일상</v>
      </c>
      <c r="J1260" s="118" t="str">
        <f t="shared" si="79"/>
        <v>입수</v>
      </c>
    </row>
    <row r="1261" spans="1:10" ht="13.8" customHeight="1">
      <c r="A1261" s="101">
        <f>C1261*ID규칙_대사_그룹_단위+COUNTIF($C$4:C1261,C1261)</f>
        <v>2130802</v>
      </c>
      <c r="B1261" s="100" t="s">
        <v>336</v>
      </c>
      <c r="C1261" s="102">
        <f>INDEX(STUDENT!$A:$A,MATCH(B1261,STUDENT!$B:$B,0))</f>
        <v>21308</v>
      </c>
      <c r="D1261" s="101">
        <v>1</v>
      </c>
      <c r="E1261" s="101">
        <v>2</v>
      </c>
      <c r="F1261" s="101">
        <v>1</v>
      </c>
      <c r="G1261" s="101" t="str">
        <f t="shared" si="76"/>
        <v>SPEECH_DESC_2130802</v>
      </c>
      <c r="H1261" s="101" t="str">
        <f t="shared" si="77"/>
        <v>SPEECH_AUDIO_2130802</v>
      </c>
      <c r="I1261" s="118" t="str">
        <f t="shared" si="78"/>
        <v>일상</v>
      </c>
      <c r="J1261" s="118" t="str">
        <f t="shared" si="79"/>
        <v>로비 방문 1</v>
      </c>
    </row>
    <row r="1262" spans="1:10" ht="13.8" customHeight="1">
      <c r="A1262" s="101">
        <f>C1262*ID규칙_대사_그룹_단위+COUNTIF($C$4:C1262,C1262)</f>
        <v>2130803</v>
      </c>
      <c r="B1262" s="100" t="s">
        <v>336</v>
      </c>
      <c r="C1262" s="102">
        <f>INDEX(STUDENT!$A:$A,MATCH(B1262,STUDENT!$B:$B,0))</f>
        <v>21308</v>
      </c>
      <c r="D1262" s="101">
        <v>1</v>
      </c>
      <c r="E1262" s="101">
        <v>2</v>
      </c>
      <c r="F1262" s="101">
        <v>2</v>
      </c>
      <c r="G1262" s="101" t="str">
        <f t="shared" si="76"/>
        <v>SPEECH_DESC_2130803</v>
      </c>
      <c r="H1262" s="101" t="str">
        <f t="shared" si="77"/>
        <v>SPEECH_AUDIO_2130803</v>
      </c>
      <c r="I1262" s="118" t="str">
        <f t="shared" si="78"/>
        <v>일상</v>
      </c>
      <c r="J1262" s="118" t="str">
        <f t="shared" si="79"/>
        <v>로비 방문 2</v>
      </c>
    </row>
    <row r="1263" spans="1:10" ht="13.8" customHeight="1">
      <c r="A1263" s="101">
        <f>C1263*ID규칙_대사_그룹_단위+COUNTIF($C$4:C1263,C1263)</f>
        <v>2130804</v>
      </c>
      <c r="B1263" s="100" t="s">
        <v>336</v>
      </c>
      <c r="C1263" s="102">
        <f>INDEX(STUDENT!$A:$A,MATCH(B1263,STUDENT!$B:$B,0))</f>
        <v>21308</v>
      </c>
      <c r="D1263" s="101">
        <v>1</v>
      </c>
      <c r="E1263" s="101">
        <v>3</v>
      </c>
      <c r="F1263" s="101">
        <v>1</v>
      </c>
      <c r="G1263" s="101" t="str">
        <f t="shared" si="76"/>
        <v>SPEECH_DESC_2130804</v>
      </c>
      <c r="H1263" s="101" t="str">
        <f t="shared" si="77"/>
        <v>SPEECH_AUDIO_2130804</v>
      </c>
      <c r="I1263" s="118" t="str">
        <f t="shared" si="78"/>
        <v>일상</v>
      </c>
      <c r="J1263" s="118" t="str">
        <f t="shared" si="79"/>
        <v>잡담 1</v>
      </c>
    </row>
    <row r="1264" spans="1:10" ht="13.8" customHeight="1">
      <c r="A1264" s="101">
        <f>C1264*ID규칙_대사_그룹_단위+COUNTIF($C$4:C1264,C1264)</f>
        <v>2130805</v>
      </c>
      <c r="B1264" s="100" t="s">
        <v>336</v>
      </c>
      <c r="C1264" s="102">
        <f>INDEX(STUDENT!$A:$A,MATCH(B1264,STUDENT!$B:$B,0))</f>
        <v>21308</v>
      </c>
      <c r="D1264" s="101">
        <v>1</v>
      </c>
      <c r="E1264" s="101">
        <v>3</v>
      </c>
      <c r="F1264" s="101">
        <v>2</v>
      </c>
      <c r="G1264" s="101" t="str">
        <f t="shared" si="76"/>
        <v>SPEECH_DESC_2130805</v>
      </c>
      <c r="H1264" s="101" t="str">
        <f t="shared" si="77"/>
        <v>SPEECH_AUDIO_2130805</v>
      </c>
      <c r="I1264" s="118" t="str">
        <f t="shared" si="78"/>
        <v>일상</v>
      </c>
      <c r="J1264" s="118" t="str">
        <f t="shared" si="79"/>
        <v>잡담 2</v>
      </c>
    </row>
    <row r="1265" spans="1:10" ht="13.8" customHeight="1">
      <c r="A1265" s="101">
        <f>C1265*ID규칙_대사_그룹_단위+COUNTIF($C$4:C1265,C1265)</f>
        <v>2130806</v>
      </c>
      <c r="B1265" s="100" t="s">
        <v>336</v>
      </c>
      <c r="C1265" s="102">
        <f>INDEX(STUDENT!$A:$A,MATCH(B1265,STUDENT!$B:$B,0))</f>
        <v>21308</v>
      </c>
      <c r="D1265" s="101">
        <v>1</v>
      </c>
      <c r="E1265" s="101">
        <v>3</v>
      </c>
      <c r="F1265" s="101">
        <v>3</v>
      </c>
      <c r="G1265" s="101" t="str">
        <f t="shared" si="76"/>
        <v>SPEECH_DESC_2130806</v>
      </c>
      <c r="H1265" s="101" t="str">
        <f t="shared" si="77"/>
        <v>SPEECH_AUDIO_2130806</v>
      </c>
      <c r="I1265" s="118" t="str">
        <f t="shared" si="78"/>
        <v>일상</v>
      </c>
      <c r="J1265" s="118" t="str">
        <f t="shared" si="79"/>
        <v>잡담 3</v>
      </c>
    </row>
    <row r="1266" spans="1:10" ht="13.8" customHeight="1">
      <c r="A1266" s="101">
        <f>C1266*ID규칙_대사_그룹_단위+COUNTIF($C$4:C1266,C1266)</f>
        <v>2130807</v>
      </c>
      <c r="B1266" s="100" t="s">
        <v>336</v>
      </c>
      <c r="C1266" s="102">
        <f>INDEX(STUDENT!$A:$A,MATCH(B1266,STUDENT!$B:$B,0))</f>
        <v>21308</v>
      </c>
      <c r="D1266" s="101">
        <v>1</v>
      </c>
      <c r="E1266" s="101">
        <v>3</v>
      </c>
      <c r="F1266" s="101">
        <v>4</v>
      </c>
      <c r="G1266" s="101" t="str">
        <f t="shared" si="76"/>
        <v>SPEECH_DESC_2130807</v>
      </c>
      <c r="H1266" s="101" t="str">
        <f t="shared" si="77"/>
        <v>SPEECH_AUDIO_2130807</v>
      </c>
      <c r="I1266" s="118" t="str">
        <f t="shared" si="78"/>
        <v>일상</v>
      </c>
      <c r="J1266" s="118" t="str">
        <f t="shared" si="79"/>
        <v>잡담 4</v>
      </c>
    </row>
    <row r="1267" spans="1:10" ht="13.8" customHeight="1">
      <c r="A1267" s="101">
        <f>C1267*ID규칙_대사_그룹_단위+COUNTIF($C$4:C1267,C1267)</f>
        <v>2130808</v>
      </c>
      <c r="B1267" s="100" t="s">
        <v>336</v>
      </c>
      <c r="C1267" s="102">
        <f>INDEX(STUDENT!$A:$A,MATCH(B1267,STUDENT!$B:$B,0))</f>
        <v>21308</v>
      </c>
      <c r="D1267" s="101">
        <v>1</v>
      </c>
      <c r="E1267" s="101">
        <v>3</v>
      </c>
      <c r="F1267" s="101">
        <v>5</v>
      </c>
      <c r="G1267" s="101" t="str">
        <f t="shared" si="76"/>
        <v>SPEECH_DESC_2130808</v>
      </c>
      <c r="H1267" s="101" t="str">
        <f t="shared" si="77"/>
        <v>SPEECH_AUDIO_2130808</v>
      </c>
      <c r="I1267" s="118" t="str">
        <f t="shared" si="78"/>
        <v>일상</v>
      </c>
      <c r="J1267" s="118" t="str">
        <f t="shared" si="79"/>
        <v>잡담 5</v>
      </c>
    </row>
    <row r="1268" spans="1:10" ht="13.8" customHeight="1">
      <c r="A1268" s="101">
        <f>C1268*ID규칙_대사_그룹_단위+COUNTIF($C$4:C1268,C1268)</f>
        <v>2130809</v>
      </c>
      <c r="B1268" s="100" t="s">
        <v>336</v>
      </c>
      <c r="C1268" s="102">
        <f>INDEX(STUDENT!$A:$A,MATCH(B1268,STUDENT!$B:$B,0))</f>
        <v>21308</v>
      </c>
      <c r="D1268" s="101">
        <v>3</v>
      </c>
      <c r="E1268" s="101">
        <v>14</v>
      </c>
      <c r="F1268" s="101">
        <v>1</v>
      </c>
      <c r="G1268" s="101" t="str">
        <f t="shared" si="76"/>
        <v>SPEECH_DESC_2130809</v>
      </c>
      <c r="H1268" s="101" t="str">
        <f t="shared" si="77"/>
        <v>SPEECH_AUDIO_2130809</v>
      </c>
      <c r="I1268" s="118" t="str">
        <f t="shared" si="78"/>
        <v>전투</v>
      </c>
      <c r="J1268" s="118" t="str">
        <f t="shared" si="79"/>
        <v>EX 스킬 컷인 1</v>
      </c>
    </row>
    <row r="1269" spans="1:10" ht="13.8" customHeight="1">
      <c r="A1269" s="101">
        <f>C1269*ID규칙_대사_그룹_단위+COUNTIF($C$4:C1269,C1269)</f>
        <v>2130810</v>
      </c>
      <c r="B1269" s="100" t="s">
        <v>336</v>
      </c>
      <c r="C1269" s="102">
        <f>INDEX(STUDENT!$A:$A,MATCH(B1269,STUDENT!$B:$B,0))</f>
        <v>21308</v>
      </c>
      <c r="D1269" s="101">
        <v>3</v>
      </c>
      <c r="E1269" s="101">
        <v>14</v>
      </c>
      <c r="F1269" s="101">
        <v>2</v>
      </c>
      <c r="G1269" s="101" t="str">
        <f t="shared" si="76"/>
        <v>SPEECH_DESC_2130810</v>
      </c>
      <c r="H1269" s="101" t="str">
        <f t="shared" si="77"/>
        <v>SPEECH_AUDIO_2130810</v>
      </c>
      <c r="I1269" s="118" t="str">
        <f t="shared" si="78"/>
        <v>전투</v>
      </c>
      <c r="J1269" s="118" t="str">
        <f t="shared" si="79"/>
        <v>EX 스킬 컷인 2</v>
      </c>
    </row>
    <row r="1270" spans="1:10" ht="13.8" customHeight="1">
      <c r="A1270" s="101">
        <f>C1270*ID규칙_대사_그룹_단위+COUNTIF($C$4:C1270,C1270)</f>
        <v>2130811</v>
      </c>
      <c r="B1270" s="100" t="s">
        <v>336</v>
      </c>
      <c r="C1270" s="102">
        <f>INDEX(STUDENT!$A:$A,MATCH(B1270,STUDENT!$B:$B,0))</f>
        <v>21308</v>
      </c>
      <c r="D1270" s="101">
        <v>3</v>
      </c>
      <c r="E1270" s="101">
        <v>14</v>
      </c>
      <c r="F1270" s="101">
        <v>3</v>
      </c>
      <c r="G1270" s="101" t="str">
        <f t="shared" si="76"/>
        <v>SPEECH_DESC_2130811</v>
      </c>
      <c r="H1270" s="101" t="str">
        <f t="shared" si="77"/>
        <v>SPEECH_AUDIO_2130811</v>
      </c>
      <c r="I1270" s="118" t="str">
        <f t="shared" si="78"/>
        <v>전투</v>
      </c>
      <c r="J1270" s="118" t="str">
        <f t="shared" si="79"/>
        <v>EX 스킬 컷인 3</v>
      </c>
    </row>
    <row r="1271" spans="1:10" ht="13.8" customHeight="1">
      <c r="A1271" s="101">
        <f>C1271*ID규칙_대사_그룹_단위+COUNTIF($C$4:C1271,C1271)</f>
        <v>2130812</v>
      </c>
      <c r="B1271" s="100" t="s">
        <v>336</v>
      </c>
      <c r="C1271" s="102">
        <f>INDEX(STUDENT!$A:$A,MATCH(B1271,STUDENT!$B:$B,0))</f>
        <v>21308</v>
      </c>
      <c r="D1271" s="101">
        <v>3</v>
      </c>
      <c r="E1271" s="101">
        <v>15</v>
      </c>
      <c r="F1271" s="101">
        <v>1</v>
      </c>
      <c r="G1271" s="101" t="str">
        <f t="shared" si="76"/>
        <v>SPEECH_DESC_2130812</v>
      </c>
      <c r="H1271" s="101" t="str">
        <f t="shared" si="77"/>
        <v>SPEECH_AUDIO_2130812</v>
      </c>
      <c r="I1271" s="118" t="str">
        <f t="shared" si="78"/>
        <v>전투</v>
      </c>
      <c r="J1271" s="118" t="str">
        <f t="shared" si="79"/>
        <v>EX 스킬 1</v>
      </c>
    </row>
    <row r="1272" spans="1:10" ht="13.8" customHeight="1">
      <c r="A1272" s="101">
        <f>C1272*ID규칙_대사_그룹_단위+COUNTIF($C$4:C1272,C1272)</f>
        <v>2130813</v>
      </c>
      <c r="B1272" s="100" t="s">
        <v>336</v>
      </c>
      <c r="C1272" s="102">
        <f>INDEX(STUDENT!$A:$A,MATCH(B1272,STUDENT!$B:$B,0))</f>
        <v>21308</v>
      </c>
      <c r="D1272" s="101">
        <v>3</v>
      </c>
      <c r="E1272" s="101">
        <v>15</v>
      </c>
      <c r="F1272" s="101">
        <v>2</v>
      </c>
      <c r="G1272" s="101" t="str">
        <f t="shared" si="76"/>
        <v>SPEECH_DESC_2130813</v>
      </c>
      <c r="H1272" s="101" t="str">
        <f t="shared" si="77"/>
        <v>SPEECH_AUDIO_2130813</v>
      </c>
      <c r="I1272" s="118" t="str">
        <f t="shared" si="78"/>
        <v>전투</v>
      </c>
      <c r="J1272" s="118" t="str">
        <f t="shared" si="79"/>
        <v>EX 스킬 2</v>
      </c>
    </row>
    <row r="1273" spans="1:10" ht="13.8" customHeight="1">
      <c r="A1273" s="101">
        <f>C1273*ID규칙_대사_그룹_단위+COUNTIF($C$4:C1273,C1273)</f>
        <v>2130814</v>
      </c>
      <c r="B1273" s="100" t="s">
        <v>336</v>
      </c>
      <c r="C1273" s="102">
        <f>INDEX(STUDENT!$A:$A,MATCH(B1273,STUDENT!$B:$B,0))</f>
        <v>21308</v>
      </c>
      <c r="D1273" s="101">
        <v>3</v>
      </c>
      <c r="E1273" s="101">
        <v>15</v>
      </c>
      <c r="F1273" s="101">
        <v>3</v>
      </c>
      <c r="G1273" s="101" t="str">
        <f t="shared" si="76"/>
        <v>SPEECH_DESC_2130814</v>
      </c>
      <c r="H1273" s="101" t="str">
        <f t="shared" si="77"/>
        <v>SPEECH_AUDIO_2130814</v>
      </c>
      <c r="I1273" s="118" t="str">
        <f t="shared" si="78"/>
        <v>전투</v>
      </c>
      <c r="J1273" s="118" t="str">
        <f t="shared" si="79"/>
        <v>EX 스킬 3</v>
      </c>
    </row>
    <row r="1274" spans="1:10" ht="13.8" customHeight="1">
      <c r="A1274" s="101">
        <f>C1274*ID규칙_대사_그룹_단위+COUNTIF($C$4:C1274,C1274)</f>
        <v>2130815</v>
      </c>
      <c r="B1274" s="100" t="s">
        <v>336</v>
      </c>
      <c r="C1274" s="102">
        <f>INDEX(STUDENT!$A:$A,MATCH(B1274,STUDENT!$B:$B,0))</f>
        <v>21308</v>
      </c>
      <c r="D1274" s="101">
        <v>5</v>
      </c>
      <c r="E1274" s="101">
        <v>20</v>
      </c>
      <c r="F1274" s="101">
        <v>1</v>
      </c>
      <c r="G1274" s="101" t="str">
        <f t="shared" si="76"/>
        <v>SPEECH_DESC_2130815</v>
      </c>
      <c r="H1274" s="101" t="str">
        <f t="shared" si="77"/>
        <v>SPEECH_AUDIO_2130815</v>
      </c>
      <c r="I1274" s="118" t="str">
        <f t="shared" si="78"/>
        <v>기타</v>
      </c>
      <c r="J1274" s="118" t="str">
        <f t="shared" si="79"/>
        <v>강화 1</v>
      </c>
    </row>
    <row r="1275" spans="1:10" ht="13.8" customHeight="1">
      <c r="A1275" s="101">
        <f>C1275*ID규칙_대사_그룹_단위+COUNTIF($C$4:C1275,C1275)</f>
        <v>2130816</v>
      </c>
      <c r="B1275" s="100" t="s">
        <v>336</v>
      </c>
      <c r="C1275" s="102">
        <f>INDEX(STUDENT!$A:$A,MATCH(B1275,STUDENT!$B:$B,0))</f>
        <v>21308</v>
      </c>
      <c r="D1275" s="101">
        <v>5</v>
      </c>
      <c r="E1275" s="101">
        <v>20</v>
      </c>
      <c r="F1275" s="101">
        <v>2</v>
      </c>
      <c r="G1275" s="101" t="str">
        <f t="shared" si="76"/>
        <v>SPEECH_DESC_2130816</v>
      </c>
      <c r="H1275" s="101" t="str">
        <f t="shared" si="77"/>
        <v>SPEECH_AUDIO_2130816</v>
      </c>
      <c r="I1275" s="118" t="str">
        <f t="shared" si="78"/>
        <v>기타</v>
      </c>
      <c r="J1275" s="118" t="str">
        <f t="shared" si="79"/>
        <v>강화 2</v>
      </c>
    </row>
    <row r="1276" spans="1:10" ht="13.8" customHeight="1">
      <c r="A1276" s="101">
        <f>C1276*ID규칙_대사_그룹_단위+COUNTIF($C$4:C1276,C1276)</f>
        <v>2130817</v>
      </c>
      <c r="B1276" s="100" t="s">
        <v>336</v>
      </c>
      <c r="C1276" s="102">
        <f>INDEX(STUDENT!$A:$A,MATCH(B1276,STUDENT!$B:$B,0))</f>
        <v>21308</v>
      </c>
      <c r="D1276" s="101">
        <v>5</v>
      </c>
      <c r="E1276" s="101">
        <v>20</v>
      </c>
      <c r="F1276" s="101">
        <v>3</v>
      </c>
      <c r="G1276" s="101" t="str">
        <f t="shared" si="76"/>
        <v>SPEECH_DESC_2130817</v>
      </c>
      <c r="H1276" s="101" t="str">
        <f t="shared" si="77"/>
        <v>SPEECH_AUDIO_2130817</v>
      </c>
      <c r="I1276" s="118" t="str">
        <f t="shared" si="78"/>
        <v>기타</v>
      </c>
      <c r="J1276" s="118" t="str">
        <f t="shared" si="79"/>
        <v>강화 3</v>
      </c>
    </row>
    <row r="1277" spans="1:10" ht="13.8" customHeight="1">
      <c r="A1277" s="101">
        <f>C1277*ID규칙_대사_그룹_단위+COUNTIF($C$4:C1277,C1277)</f>
        <v>2130818</v>
      </c>
      <c r="B1277" s="100" t="s">
        <v>336</v>
      </c>
      <c r="C1277" s="102">
        <f>INDEX(STUDENT!$A:$A,MATCH(B1277,STUDENT!$B:$B,0))</f>
        <v>21308</v>
      </c>
      <c r="D1277" s="101">
        <v>5</v>
      </c>
      <c r="E1277" s="101">
        <v>20</v>
      </c>
      <c r="F1277" s="101">
        <v>4</v>
      </c>
      <c r="G1277" s="101" t="str">
        <f t="shared" si="76"/>
        <v>SPEECH_DESC_2130818</v>
      </c>
      <c r="H1277" s="101" t="str">
        <f t="shared" si="77"/>
        <v>SPEECH_AUDIO_2130818</v>
      </c>
      <c r="I1277" s="118" t="str">
        <f t="shared" si="78"/>
        <v>기타</v>
      </c>
      <c r="J1277" s="118" t="str">
        <f t="shared" si="79"/>
        <v>강화 4</v>
      </c>
    </row>
    <row r="1278" spans="1:10" ht="13.8" customHeight="1">
      <c r="A1278" s="101">
        <f>C1278*ID규칙_대사_그룹_단위+COUNTIF($C$4:C1278,C1278)</f>
        <v>2130819</v>
      </c>
      <c r="B1278" s="100" t="s">
        <v>336</v>
      </c>
      <c r="C1278" s="102">
        <f>INDEX(STUDENT!$A:$A,MATCH(B1278,STUDENT!$B:$B,0))</f>
        <v>21308</v>
      </c>
      <c r="D1278" s="101">
        <v>5</v>
      </c>
      <c r="E1278" s="101">
        <v>21</v>
      </c>
      <c r="F1278" s="101">
        <v>0</v>
      </c>
      <c r="G1278" s="101" t="str">
        <f t="shared" si="76"/>
        <v>SPEECH_DESC_2130819</v>
      </c>
      <c r="H1278" s="101" t="str">
        <f t="shared" si="77"/>
        <v>SPEECH_AUDIO_2130819</v>
      </c>
      <c r="I1278" s="118" t="str">
        <f t="shared" si="78"/>
        <v>기타</v>
      </c>
      <c r="J1278" s="118" t="str">
        <f t="shared" si="79"/>
        <v>고유무기 장착</v>
      </c>
    </row>
    <row r="1279" spans="1:10" ht="13.8" customHeight="1">
      <c r="A1279" s="101">
        <f>C1279*ID규칙_대사_그룹_단위+COUNTIF($C$4:C1279,C1279)</f>
        <v>2130820</v>
      </c>
      <c r="B1279" s="100" t="s">
        <v>336</v>
      </c>
      <c r="C1279" s="102">
        <f>INDEX(STUDENT!$A:$A,MATCH(B1279,STUDENT!$B:$B,0))</f>
        <v>21308</v>
      </c>
      <c r="D1279" s="101">
        <v>5</v>
      </c>
      <c r="E1279" s="101">
        <v>22</v>
      </c>
      <c r="F1279" s="101">
        <v>1</v>
      </c>
      <c r="G1279" s="101" t="str">
        <f t="shared" si="76"/>
        <v>SPEECH_DESC_2130820</v>
      </c>
      <c r="H1279" s="101" t="str">
        <f t="shared" si="77"/>
        <v>SPEECH_AUDIO_2130820</v>
      </c>
      <c r="I1279" s="118" t="str">
        <f t="shared" si="78"/>
        <v>기타</v>
      </c>
      <c r="J1279" s="118" t="str">
        <f t="shared" si="79"/>
        <v>카페 1</v>
      </c>
    </row>
    <row r="1280" spans="1:10" ht="13.8" customHeight="1">
      <c r="A1280" s="101">
        <f>C1280*ID규칙_대사_그룹_단위+COUNTIF($C$4:C1280,C1280)</f>
        <v>2130821</v>
      </c>
      <c r="B1280" s="100" t="s">
        <v>336</v>
      </c>
      <c r="C1280" s="102">
        <f>INDEX(STUDENT!$A:$A,MATCH(B1280,STUDENT!$B:$B,0))</f>
        <v>21308</v>
      </c>
      <c r="D1280" s="101">
        <v>5</v>
      </c>
      <c r="E1280" s="101">
        <v>22</v>
      </c>
      <c r="F1280" s="101">
        <v>2</v>
      </c>
      <c r="G1280" s="101" t="str">
        <f t="shared" si="76"/>
        <v>SPEECH_DESC_2130821</v>
      </c>
      <c r="H1280" s="101" t="str">
        <f t="shared" si="77"/>
        <v>SPEECH_AUDIO_2130821</v>
      </c>
      <c r="I1280" s="118" t="str">
        <f t="shared" si="78"/>
        <v>기타</v>
      </c>
      <c r="J1280" s="118" t="str">
        <f t="shared" si="79"/>
        <v>카페 2</v>
      </c>
    </row>
    <row r="1281" spans="1:10" ht="13.8" customHeight="1">
      <c r="A1281" s="101">
        <f>C1281*ID규칙_대사_그룹_단위+COUNTIF($C$4:C1281,C1281)</f>
        <v>2130822</v>
      </c>
      <c r="B1281" s="100" t="s">
        <v>336</v>
      </c>
      <c r="C1281" s="102">
        <f>INDEX(STUDENT!$A:$A,MATCH(B1281,STUDENT!$B:$B,0))</f>
        <v>21308</v>
      </c>
      <c r="D1281" s="101">
        <v>5</v>
      </c>
      <c r="E1281" s="101">
        <v>22</v>
      </c>
      <c r="F1281" s="101">
        <v>3</v>
      </c>
      <c r="G1281" s="101" t="str">
        <f t="shared" si="76"/>
        <v>SPEECH_DESC_2130822</v>
      </c>
      <c r="H1281" s="101" t="str">
        <f t="shared" si="77"/>
        <v>SPEECH_AUDIO_2130822</v>
      </c>
      <c r="I1281" s="118" t="str">
        <f t="shared" si="78"/>
        <v>기타</v>
      </c>
      <c r="J1281" s="118" t="str">
        <f t="shared" si="79"/>
        <v>카페 3</v>
      </c>
    </row>
    <row r="1282" spans="1:10" ht="13.8" customHeight="1">
      <c r="A1282" s="101">
        <f>C1282*ID규칙_대사_그룹_단위+COUNTIF($C$4:C1282,C1282)</f>
        <v>2130823</v>
      </c>
      <c r="B1282" s="100" t="s">
        <v>336</v>
      </c>
      <c r="C1282" s="102">
        <f>INDEX(STUDENT!$A:$A,MATCH(B1282,STUDENT!$B:$B,0))</f>
        <v>21308</v>
      </c>
      <c r="D1282" s="101">
        <v>5</v>
      </c>
      <c r="E1282" s="101">
        <v>22</v>
      </c>
      <c r="F1282" s="101">
        <v>4</v>
      </c>
      <c r="G1282" s="101" t="str">
        <f t="shared" si="76"/>
        <v>SPEECH_DESC_2130823</v>
      </c>
      <c r="H1282" s="101" t="str">
        <f t="shared" si="77"/>
        <v>SPEECH_AUDIO_2130823</v>
      </c>
      <c r="I1282" s="118" t="str">
        <f t="shared" si="78"/>
        <v>기타</v>
      </c>
      <c r="J1282" s="118" t="str">
        <f t="shared" si="79"/>
        <v>카페 4</v>
      </c>
    </row>
    <row r="1283" spans="1:10" ht="13.8" customHeight="1">
      <c r="A1283" s="101">
        <f>C1283*ID규칙_대사_그룹_단위+COUNTIF($C$4:C1283,C1283)</f>
        <v>2130824</v>
      </c>
      <c r="B1283" s="100" t="s">
        <v>336</v>
      </c>
      <c r="C1283" s="102">
        <f>INDEX(STUDENT!$A:$A,MATCH(B1283,STUDENT!$B:$B,0))</f>
        <v>21308</v>
      </c>
      <c r="D1283" s="101">
        <v>5</v>
      </c>
      <c r="E1283" s="101">
        <v>22</v>
      </c>
      <c r="F1283" s="101">
        <v>5</v>
      </c>
      <c r="G1283" s="101" t="str">
        <f t="shared" si="76"/>
        <v>SPEECH_DESC_2130824</v>
      </c>
      <c r="H1283" s="101" t="str">
        <f t="shared" si="77"/>
        <v>SPEECH_AUDIO_2130824</v>
      </c>
      <c r="I1283" s="118" t="str">
        <f t="shared" si="78"/>
        <v>기타</v>
      </c>
      <c r="J1283" s="118" t="str">
        <f t="shared" si="79"/>
        <v>카페 5</v>
      </c>
    </row>
    <row r="1284" spans="1:10" ht="13.8" customHeight="1">
      <c r="A1284" s="101">
        <f>C1284*ID규칙_대사_그룹_단위+COUNTIF($C$4:C1284,C1284)</f>
        <v>2130825</v>
      </c>
      <c r="B1284" s="100" t="s">
        <v>336</v>
      </c>
      <c r="C1284" s="102">
        <f>INDEX(STUDENT!$A:$A,MATCH(B1284,STUDENT!$B:$B,0))</f>
        <v>21308</v>
      </c>
      <c r="D1284" s="101">
        <v>5</v>
      </c>
      <c r="E1284" s="101">
        <v>23</v>
      </c>
      <c r="F1284" s="101">
        <v>1</v>
      </c>
      <c r="G1284" s="101" t="str">
        <f t="shared" ref="G1284:G1347" si="80">"SPEECH_DESC_"&amp;A1284</f>
        <v>SPEECH_DESC_2130825</v>
      </c>
      <c r="H1284" s="101" t="str">
        <f t="shared" ref="H1284:H1347" si="81">"SPEECH_AUDIO_"&amp;A1284</f>
        <v>SPEECH_AUDIO_2130825</v>
      </c>
      <c r="I1284" s="118" t="str">
        <f t="shared" ref="I1284:I1347" si="82">VLOOKUP(D1284,SPEECH_MAIN_TYPE,2,0)</f>
        <v>기타</v>
      </c>
      <c r="J1284" s="118" t="str">
        <f t="shared" ref="J1284:J1347" si="83">VLOOKUP(E1284,SPEECH_SUB_TYPE,2,0)&amp;IF(F1284=0,""," "&amp;F1284)</f>
        <v>인연 랭크 업 1</v>
      </c>
    </row>
    <row r="1285" spans="1:10" ht="13.8" customHeight="1">
      <c r="A1285" s="101">
        <f>C1285*ID규칙_대사_그룹_단위+COUNTIF($C$4:C1285,C1285)</f>
        <v>2130826</v>
      </c>
      <c r="B1285" s="100" t="s">
        <v>336</v>
      </c>
      <c r="C1285" s="102">
        <f>INDEX(STUDENT!$A:$A,MATCH(B1285,STUDENT!$B:$B,0))</f>
        <v>21308</v>
      </c>
      <c r="D1285" s="101">
        <v>5</v>
      </c>
      <c r="E1285" s="101">
        <v>23</v>
      </c>
      <c r="F1285" s="101">
        <v>2</v>
      </c>
      <c r="G1285" s="101" t="str">
        <f t="shared" si="80"/>
        <v>SPEECH_DESC_2130826</v>
      </c>
      <c r="H1285" s="101" t="str">
        <f t="shared" si="81"/>
        <v>SPEECH_AUDIO_2130826</v>
      </c>
      <c r="I1285" s="118" t="str">
        <f t="shared" si="82"/>
        <v>기타</v>
      </c>
      <c r="J1285" s="118" t="str">
        <f t="shared" si="83"/>
        <v>인연 랭크 업 2</v>
      </c>
    </row>
    <row r="1286" spans="1:10" ht="13.8" customHeight="1">
      <c r="A1286" s="101">
        <f>C1286*ID규칙_대사_그룹_단위+COUNTIF($C$4:C1286,C1286)</f>
        <v>2130827</v>
      </c>
      <c r="B1286" s="100" t="s">
        <v>336</v>
      </c>
      <c r="C1286" s="102">
        <f>INDEX(STUDENT!$A:$A,MATCH(B1286,STUDENT!$B:$B,0))</f>
        <v>21308</v>
      </c>
      <c r="D1286" s="101">
        <v>5</v>
      </c>
      <c r="E1286" s="101">
        <v>23</v>
      </c>
      <c r="F1286" s="101">
        <v>3</v>
      </c>
      <c r="G1286" s="101" t="str">
        <f t="shared" si="80"/>
        <v>SPEECH_DESC_2130827</v>
      </c>
      <c r="H1286" s="101" t="str">
        <f t="shared" si="81"/>
        <v>SPEECH_AUDIO_2130827</v>
      </c>
      <c r="I1286" s="118" t="str">
        <f t="shared" si="82"/>
        <v>기타</v>
      </c>
      <c r="J1286" s="118" t="str">
        <f t="shared" si="83"/>
        <v>인연 랭크 업 3</v>
      </c>
    </row>
    <row r="1287" spans="1:10" ht="13.8" customHeight="1">
      <c r="A1287" s="101">
        <f>C1287*ID규칙_대사_그룹_단위+COUNTIF($C$4:C1287,C1287)</f>
        <v>2130828</v>
      </c>
      <c r="B1287" s="100" t="s">
        <v>336</v>
      </c>
      <c r="C1287" s="102">
        <f>INDEX(STUDENT!$A:$A,MATCH(B1287,STUDENT!$B:$B,0))</f>
        <v>21308</v>
      </c>
      <c r="D1287" s="101">
        <v>5</v>
      </c>
      <c r="E1287" s="101">
        <v>23</v>
      </c>
      <c r="F1287" s="101">
        <v>4</v>
      </c>
      <c r="G1287" s="101" t="str">
        <f t="shared" si="80"/>
        <v>SPEECH_DESC_2130828</v>
      </c>
      <c r="H1287" s="101" t="str">
        <f t="shared" si="81"/>
        <v>SPEECH_AUDIO_2130828</v>
      </c>
      <c r="I1287" s="118" t="str">
        <f t="shared" si="82"/>
        <v>기타</v>
      </c>
      <c r="J1287" s="118" t="str">
        <f t="shared" si="83"/>
        <v>인연 랭크 업 4</v>
      </c>
    </row>
    <row r="1288" spans="1:10" ht="13.8" customHeight="1">
      <c r="A1288" s="101">
        <f>C1288*ID규칙_대사_그룹_단위+COUNTIF($C$4:C1288,C1288)</f>
        <v>2130829</v>
      </c>
      <c r="B1288" s="100" t="s">
        <v>336</v>
      </c>
      <c r="C1288" s="102">
        <f>INDEX(STUDENT!$A:$A,MATCH(B1288,STUDENT!$B:$B,0))</f>
        <v>21308</v>
      </c>
      <c r="D1288" s="101">
        <v>6</v>
      </c>
      <c r="E1288" s="101">
        <v>24</v>
      </c>
      <c r="F1288" s="101">
        <v>1</v>
      </c>
      <c r="G1288" s="101" t="str">
        <f t="shared" si="80"/>
        <v>SPEECH_DESC_2130829</v>
      </c>
      <c r="H1288" s="101" t="str">
        <f t="shared" si="81"/>
        <v>SPEECH_AUDIO_2130829</v>
      </c>
      <c r="I1288" s="118" t="str">
        <f t="shared" si="82"/>
        <v>메모리얼</v>
      </c>
      <c r="J1288" s="118" t="str">
        <f t="shared" si="83"/>
        <v>메모리얼 로비 1</v>
      </c>
    </row>
    <row r="1289" spans="1:10" ht="13.8" customHeight="1">
      <c r="A1289" s="101">
        <f>C1289*ID규칙_대사_그룹_단위+COUNTIF($C$4:C1289,C1289)</f>
        <v>2130830</v>
      </c>
      <c r="B1289" s="100" t="s">
        <v>336</v>
      </c>
      <c r="C1289" s="102">
        <f>INDEX(STUDENT!$A:$A,MATCH(B1289,STUDENT!$B:$B,0))</f>
        <v>21308</v>
      </c>
      <c r="D1289" s="101">
        <v>6</v>
      </c>
      <c r="E1289" s="101">
        <v>24</v>
      </c>
      <c r="F1289" s="101">
        <v>2</v>
      </c>
      <c r="G1289" s="101" t="str">
        <f t="shared" si="80"/>
        <v>SPEECH_DESC_2130830</v>
      </c>
      <c r="H1289" s="101" t="str">
        <f t="shared" si="81"/>
        <v>SPEECH_AUDIO_2130830</v>
      </c>
      <c r="I1289" s="118" t="str">
        <f t="shared" si="82"/>
        <v>메모리얼</v>
      </c>
      <c r="J1289" s="118" t="str">
        <f t="shared" si="83"/>
        <v>메모리얼 로비 2</v>
      </c>
    </row>
    <row r="1290" spans="1:10" ht="13.8" customHeight="1">
      <c r="A1290" s="101">
        <f>C1290*ID규칙_대사_그룹_단위+COUNTIF($C$4:C1290,C1290)</f>
        <v>2130831</v>
      </c>
      <c r="B1290" s="100" t="s">
        <v>336</v>
      </c>
      <c r="C1290" s="102">
        <f>INDEX(STUDENT!$A:$A,MATCH(B1290,STUDENT!$B:$B,0))</f>
        <v>21308</v>
      </c>
      <c r="D1290" s="101">
        <v>6</v>
      </c>
      <c r="E1290" s="101">
        <v>24</v>
      </c>
      <c r="F1290" s="101">
        <v>3</v>
      </c>
      <c r="G1290" s="101" t="str">
        <f t="shared" si="80"/>
        <v>SPEECH_DESC_2130831</v>
      </c>
      <c r="H1290" s="101" t="str">
        <f t="shared" si="81"/>
        <v>SPEECH_AUDIO_2130831</v>
      </c>
      <c r="I1290" s="118" t="str">
        <f t="shared" si="82"/>
        <v>메모리얼</v>
      </c>
      <c r="J1290" s="118" t="str">
        <f t="shared" si="83"/>
        <v>메모리얼 로비 3</v>
      </c>
    </row>
    <row r="1291" spans="1:10" ht="13.8" customHeight="1">
      <c r="A1291" s="101">
        <f>C1291*ID규칙_대사_그룹_단위+COUNTIF($C$4:C1291,C1291)</f>
        <v>2130832</v>
      </c>
      <c r="B1291" s="100" t="s">
        <v>336</v>
      </c>
      <c r="C1291" s="102">
        <f>INDEX(STUDENT!$A:$A,MATCH(B1291,STUDENT!$B:$B,0))</f>
        <v>21308</v>
      </c>
      <c r="D1291" s="101">
        <v>6</v>
      </c>
      <c r="E1291" s="101">
        <v>24</v>
      </c>
      <c r="F1291" s="101">
        <v>4</v>
      </c>
      <c r="G1291" s="101" t="str">
        <f t="shared" si="80"/>
        <v>SPEECH_DESC_2130832</v>
      </c>
      <c r="H1291" s="101" t="str">
        <f t="shared" si="81"/>
        <v>SPEECH_AUDIO_2130832</v>
      </c>
      <c r="I1291" s="118" t="str">
        <f t="shared" si="82"/>
        <v>메모리얼</v>
      </c>
      <c r="J1291" s="118" t="str">
        <f t="shared" si="83"/>
        <v>메모리얼 로비 4</v>
      </c>
    </row>
    <row r="1292" spans="1:10" ht="13.8" customHeight="1">
      <c r="A1292" s="101">
        <f>C1292*ID규칙_대사_그룹_단위+COUNTIF($C$4:C1292,C1292)</f>
        <v>2130833</v>
      </c>
      <c r="B1292" s="100" t="s">
        <v>336</v>
      </c>
      <c r="C1292" s="102">
        <f>INDEX(STUDENT!$A:$A,MATCH(B1292,STUDENT!$B:$B,0))</f>
        <v>21308</v>
      </c>
      <c r="D1292" s="101">
        <v>6</v>
      </c>
      <c r="E1292" s="101">
        <v>24</v>
      </c>
      <c r="F1292" s="101">
        <v>5</v>
      </c>
      <c r="G1292" s="101" t="str">
        <f t="shared" si="80"/>
        <v>SPEECH_DESC_2130833</v>
      </c>
      <c r="H1292" s="101" t="str">
        <f t="shared" si="81"/>
        <v>SPEECH_AUDIO_2130833</v>
      </c>
      <c r="I1292" s="118" t="str">
        <f t="shared" si="82"/>
        <v>메모리얼</v>
      </c>
      <c r="J1292" s="118" t="str">
        <f t="shared" si="83"/>
        <v>메모리얼 로비 5</v>
      </c>
    </row>
    <row r="1293" spans="1:10" ht="13.8" customHeight="1">
      <c r="A1293" s="101">
        <f>C1293*ID규칙_대사_그룹_단위+COUNTIF($C$4:C1293,C1293)</f>
        <v>2130834</v>
      </c>
      <c r="B1293" s="100" t="s">
        <v>336</v>
      </c>
      <c r="C1293" s="102">
        <f>INDEX(STUDENT!$A:$A,MATCH(B1293,STUDENT!$B:$B,0))</f>
        <v>21308</v>
      </c>
      <c r="D1293" s="101">
        <v>7</v>
      </c>
      <c r="E1293" s="101">
        <v>25</v>
      </c>
      <c r="F1293" s="101">
        <v>0</v>
      </c>
      <c r="G1293" s="101" t="str">
        <f t="shared" si="80"/>
        <v>SPEECH_DESC_2130834</v>
      </c>
      <c r="H1293" s="101" t="str">
        <f t="shared" si="81"/>
        <v>SPEECH_AUDIO_2130834</v>
      </c>
      <c r="I1293" s="118" t="str">
        <f t="shared" si="82"/>
        <v>기념일</v>
      </c>
      <c r="J1293" s="118" t="str">
        <f t="shared" si="83"/>
        <v>생일</v>
      </c>
    </row>
    <row r="1294" spans="1:10" ht="13.8" customHeight="1">
      <c r="A1294" s="101">
        <f>C1294*ID규칙_대사_그룹_단위+COUNTIF($C$4:C1294,C1294)</f>
        <v>2130835</v>
      </c>
      <c r="B1294" s="100" t="s">
        <v>336</v>
      </c>
      <c r="C1294" s="102">
        <f>INDEX(STUDENT!$A:$A,MATCH(B1294,STUDENT!$B:$B,0))</f>
        <v>21308</v>
      </c>
      <c r="D1294" s="101">
        <v>7</v>
      </c>
      <c r="E1294" s="101">
        <v>26</v>
      </c>
      <c r="F1294" s="101">
        <v>0</v>
      </c>
      <c r="G1294" s="101" t="str">
        <f t="shared" si="80"/>
        <v>SPEECH_DESC_2130835</v>
      </c>
      <c r="H1294" s="101" t="str">
        <f t="shared" si="81"/>
        <v>SPEECH_AUDIO_2130835</v>
      </c>
      <c r="I1294" s="118" t="str">
        <f t="shared" si="82"/>
        <v>기념일</v>
      </c>
      <c r="J1294" s="118" t="str">
        <f t="shared" si="83"/>
        <v>선생의 생일</v>
      </c>
    </row>
    <row r="1295" spans="1:10" ht="13.8" customHeight="1">
      <c r="A1295" s="101">
        <f>C1295*ID규칙_대사_그룹_단위+COUNTIF($C$4:C1295,C1295)</f>
        <v>2130836</v>
      </c>
      <c r="B1295" s="100" t="s">
        <v>336</v>
      </c>
      <c r="C1295" s="102">
        <f>INDEX(STUDENT!$A:$A,MATCH(B1295,STUDENT!$B:$B,0))</f>
        <v>21308</v>
      </c>
      <c r="D1295" s="101">
        <v>7</v>
      </c>
      <c r="E1295" s="101">
        <v>27</v>
      </c>
      <c r="F1295" s="101">
        <v>0</v>
      </c>
      <c r="G1295" s="101" t="str">
        <f t="shared" si="80"/>
        <v>SPEECH_DESC_2130836</v>
      </c>
      <c r="H1295" s="101" t="str">
        <f t="shared" si="81"/>
        <v>SPEECH_AUDIO_2130836</v>
      </c>
      <c r="I1295" s="118" t="str">
        <f t="shared" si="82"/>
        <v>기념일</v>
      </c>
      <c r="J1295" s="118" t="str">
        <f t="shared" si="83"/>
        <v>할로윈</v>
      </c>
    </row>
    <row r="1296" spans="1:10" ht="13.8" customHeight="1">
      <c r="A1296" s="101">
        <f>C1296*ID규칙_대사_그룹_단위+COUNTIF($C$4:C1296,C1296)</f>
        <v>2130837</v>
      </c>
      <c r="B1296" s="100" t="s">
        <v>336</v>
      </c>
      <c r="C1296" s="102">
        <f>INDEX(STUDENT!$A:$A,MATCH(B1296,STUDENT!$B:$B,0))</f>
        <v>21308</v>
      </c>
      <c r="D1296" s="101">
        <v>7</v>
      </c>
      <c r="E1296" s="101">
        <v>28</v>
      </c>
      <c r="F1296" s="101">
        <v>0</v>
      </c>
      <c r="G1296" s="101" t="str">
        <f t="shared" si="80"/>
        <v>SPEECH_DESC_2130837</v>
      </c>
      <c r="H1296" s="101" t="str">
        <f t="shared" si="81"/>
        <v>SPEECH_AUDIO_2130837</v>
      </c>
      <c r="I1296" s="118" t="str">
        <f t="shared" si="82"/>
        <v>기념일</v>
      </c>
      <c r="J1296" s="118" t="str">
        <f t="shared" si="83"/>
        <v>크리스마스</v>
      </c>
    </row>
    <row r="1297" spans="1:10" ht="13.8" customHeight="1">
      <c r="A1297" s="101">
        <f>C1297*ID규칙_대사_그룹_단위+COUNTIF($C$4:C1297,C1297)</f>
        <v>2130838</v>
      </c>
      <c r="B1297" s="100" t="s">
        <v>336</v>
      </c>
      <c r="C1297" s="102">
        <f>INDEX(STUDENT!$A:$A,MATCH(B1297,STUDENT!$B:$B,0))</f>
        <v>21308</v>
      </c>
      <c r="D1297" s="101">
        <v>7</v>
      </c>
      <c r="E1297" s="101">
        <v>29</v>
      </c>
      <c r="F1297" s="101">
        <v>0</v>
      </c>
      <c r="G1297" s="101" t="str">
        <f t="shared" si="80"/>
        <v>SPEECH_DESC_2130838</v>
      </c>
      <c r="H1297" s="101" t="str">
        <f t="shared" si="81"/>
        <v>SPEECH_AUDIO_2130838</v>
      </c>
      <c r="I1297" s="118" t="str">
        <f t="shared" si="82"/>
        <v>기념일</v>
      </c>
      <c r="J1297" s="118" t="str">
        <f t="shared" si="83"/>
        <v>신년</v>
      </c>
    </row>
    <row r="1298" spans="1:10" ht="13.8" customHeight="1">
      <c r="A1298" s="101">
        <f>C1298*ID규칙_대사_그룹_단위+COUNTIF($C$4:C1298,C1298)</f>
        <v>2420901</v>
      </c>
      <c r="B1298" s="100" t="s">
        <v>338</v>
      </c>
      <c r="C1298" s="102">
        <f>INDEX(STUDENT!$A:$A,MATCH(B1298,STUDENT!$B:$B,0))</f>
        <v>24209</v>
      </c>
      <c r="D1298" s="101">
        <v>1</v>
      </c>
      <c r="E1298" s="101">
        <v>1</v>
      </c>
      <c r="F1298" s="101">
        <v>0</v>
      </c>
      <c r="G1298" s="101" t="str">
        <f t="shared" si="80"/>
        <v>SPEECH_DESC_2420901</v>
      </c>
      <c r="H1298" s="101" t="str">
        <f t="shared" si="81"/>
        <v>SPEECH_AUDIO_2420901</v>
      </c>
      <c r="I1298" s="118" t="str">
        <f t="shared" si="82"/>
        <v>일상</v>
      </c>
      <c r="J1298" s="118" t="str">
        <f t="shared" si="83"/>
        <v>입수</v>
      </c>
    </row>
    <row r="1299" spans="1:10" ht="13.8" customHeight="1">
      <c r="A1299" s="101">
        <f>C1299*ID규칙_대사_그룹_단위+COUNTIF($C$4:C1299,C1299)</f>
        <v>2420902</v>
      </c>
      <c r="B1299" s="100" t="s">
        <v>338</v>
      </c>
      <c r="C1299" s="102">
        <f>INDEX(STUDENT!$A:$A,MATCH(B1299,STUDENT!$B:$B,0))</f>
        <v>24209</v>
      </c>
      <c r="D1299" s="101">
        <v>1</v>
      </c>
      <c r="E1299" s="101">
        <v>2</v>
      </c>
      <c r="F1299" s="101">
        <v>1</v>
      </c>
      <c r="G1299" s="101" t="str">
        <f t="shared" si="80"/>
        <v>SPEECH_DESC_2420902</v>
      </c>
      <c r="H1299" s="101" t="str">
        <f t="shared" si="81"/>
        <v>SPEECH_AUDIO_2420902</v>
      </c>
      <c r="I1299" s="118" t="str">
        <f t="shared" si="82"/>
        <v>일상</v>
      </c>
      <c r="J1299" s="118" t="str">
        <f t="shared" si="83"/>
        <v>로비 방문 1</v>
      </c>
    </row>
    <row r="1300" spans="1:10" ht="13.8" customHeight="1">
      <c r="A1300" s="101">
        <f>C1300*ID규칙_대사_그룹_단위+COUNTIF($C$4:C1300,C1300)</f>
        <v>2420903</v>
      </c>
      <c r="B1300" s="100" t="s">
        <v>338</v>
      </c>
      <c r="C1300" s="102">
        <f>INDEX(STUDENT!$A:$A,MATCH(B1300,STUDENT!$B:$B,0))</f>
        <v>24209</v>
      </c>
      <c r="D1300" s="101">
        <v>1</v>
      </c>
      <c r="E1300" s="101">
        <v>2</v>
      </c>
      <c r="F1300" s="101">
        <v>2</v>
      </c>
      <c r="G1300" s="101" t="str">
        <f t="shared" si="80"/>
        <v>SPEECH_DESC_2420903</v>
      </c>
      <c r="H1300" s="101" t="str">
        <f t="shared" si="81"/>
        <v>SPEECH_AUDIO_2420903</v>
      </c>
      <c r="I1300" s="118" t="str">
        <f t="shared" si="82"/>
        <v>일상</v>
      </c>
      <c r="J1300" s="118" t="str">
        <f t="shared" si="83"/>
        <v>로비 방문 2</v>
      </c>
    </row>
    <row r="1301" spans="1:10" ht="13.8" customHeight="1">
      <c r="A1301" s="101">
        <f>C1301*ID규칙_대사_그룹_단위+COUNTIF($C$4:C1301,C1301)</f>
        <v>2420904</v>
      </c>
      <c r="B1301" s="100" t="s">
        <v>338</v>
      </c>
      <c r="C1301" s="102">
        <f>INDEX(STUDENT!$A:$A,MATCH(B1301,STUDENT!$B:$B,0))</f>
        <v>24209</v>
      </c>
      <c r="D1301" s="101">
        <v>1</v>
      </c>
      <c r="E1301" s="101">
        <v>3</v>
      </c>
      <c r="F1301" s="101">
        <v>1</v>
      </c>
      <c r="G1301" s="101" t="str">
        <f t="shared" si="80"/>
        <v>SPEECH_DESC_2420904</v>
      </c>
      <c r="H1301" s="101" t="str">
        <f t="shared" si="81"/>
        <v>SPEECH_AUDIO_2420904</v>
      </c>
      <c r="I1301" s="118" t="str">
        <f t="shared" si="82"/>
        <v>일상</v>
      </c>
      <c r="J1301" s="118" t="str">
        <f t="shared" si="83"/>
        <v>잡담 1</v>
      </c>
    </row>
    <row r="1302" spans="1:10" ht="13.8" customHeight="1">
      <c r="A1302" s="101">
        <f>C1302*ID규칙_대사_그룹_단위+COUNTIF($C$4:C1302,C1302)</f>
        <v>2420905</v>
      </c>
      <c r="B1302" s="100" t="s">
        <v>338</v>
      </c>
      <c r="C1302" s="102">
        <f>INDEX(STUDENT!$A:$A,MATCH(B1302,STUDENT!$B:$B,0))</f>
        <v>24209</v>
      </c>
      <c r="D1302" s="101">
        <v>1</v>
      </c>
      <c r="E1302" s="101">
        <v>3</v>
      </c>
      <c r="F1302" s="101">
        <v>2</v>
      </c>
      <c r="G1302" s="101" t="str">
        <f t="shared" si="80"/>
        <v>SPEECH_DESC_2420905</v>
      </c>
      <c r="H1302" s="101" t="str">
        <f t="shared" si="81"/>
        <v>SPEECH_AUDIO_2420905</v>
      </c>
      <c r="I1302" s="118" t="str">
        <f t="shared" si="82"/>
        <v>일상</v>
      </c>
      <c r="J1302" s="118" t="str">
        <f t="shared" si="83"/>
        <v>잡담 2</v>
      </c>
    </row>
    <row r="1303" spans="1:10" ht="13.8" customHeight="1">
      <c r="A1303" s="101">
        <f>C1303*ID규칙_대사_그룹_단위+COUNTIF($C$4:C1303,C1303)</f>
        <v>2420906</v>
      </c>
      <c r="B1303" s="100" t="s">
        <v>338</v>
      </c>
      <c r="C1303" s="102">
        <f>INDEX(STUDENT!$A:$A,MATCH(B1303,STUDENT!$B:$B,0))</f>
        <v>24209</v>
      </c>
      <c r="D1303" s="101">
        <v>1</v>
      </c>
      <c r="E1303" s="101">
        <v>3</v>
      </c>
      <c r="F1303" s="101">
        <v>3</v>
      </c>
      <c r="G1303" s="101" t="str">
        <f t="shared" si="80"/>
        <v>SPEECH_DESC_2420906</v>
      </c>
      <c r="H1303" s="101" t="str">
        <f t="shared" si="81"/>
        <v>SPEECH_AUDIO_2420906</v>
      </c>
      <c r="I1303" s="118" t="str">
        <f t="shared" si="82"/>
        <v>일상</v>
      </c>
      <c r="J1303" s="118" t="str">
        <f t="shared" si="83"/>
        <v>잡담 3</v>
      </c>
    </row>
    <row r="1304" spans="1:10" ht="13.8" customHeight="1">
      <c r="A1304" s="101">
        <f>C1304*ID규칙_대사_그룹_단위+COUNTIF($C$4:C1304,C1304)</f>
        <v>2420907</v>
      </c>
      <c r="B1304" s="100" t="s">
        <v>338</v>
      </c>
      <c r="C1304" s="102">
        <f>INDEX(STUDENT!$A:$A,MATCH(B1304,STUDENT!$B:$B,0))</f>
        <v>24209</v>
      </c>
      <c r="D1304" s="101">
        <v>1</v>
      </c>
      <c r="E1304" s="101">
        <v>3</v>
      </c>
      <c r="F1304" s="101">
        <v>4</v>
      </c>
      <c r="G1304" s="101" t="str">
        <f t="shared" si="80"/>
        <v>SPEECH_DESC_2420907</v>
      </c>
      <c r="H1304" s="101" t="str">
        <f t="shared" si="81"/>
        <v>SPEECH_AUDIO_2420907</v>
      </c>
      <c r="I1304" s="118" t="str">
        <f t="shared" si="82"/>
        <v>일상</v>
      </c>
      <c r="J1304" s="118" t="str">
        <f t="shared" si="83"/>
        <v>잡담 4</v>
      </c>
    </row>
    <row r="1305" spans="1:10" ht="13.8" customHeight="1">
      <c r="A1305" s="101">
        <f>C1305*ID규칙_대사_그룹_단위+COUNTIF($C$4:C1305,C1305)</f>
        <v>2420908</v>
      </c>
      <c r="B1305" s="100" t="s">
        <v>338</v>
      </c>
      <c r="C1305" s="102">
        <f>INDEX(STUDENT!$A:$A,MATCH(B1305,STUDENT!$B:$B,0))</f>
        <v>24209</v>
      </c>
      <c r="D1305" s="101">
        <v>1</v>
      </c>
      <c r="E1305" s="101">
        <v>3</v>
      </c>
      <c r="F1305" s="101">
        <v>5</v>
      </c>
      <c r="G1305" s="101" t="str">
        <f t="shared" si="80"/>
        <v>SPEECH_DESC_2420908</v>
      </c>
      <c r="H1305" s="101" t="str">
        <f t="shared" si="81"/>
        <v>SPEECH_AUDIO_2420908</v>
      </c>
      <c r="I1305" s="118" t="str">
        <f t="shared" si="82"/>
        <v>일상</v>
      </c>
      <c r="J1305" s="118" t="str">
        <f t="shared" si="83"/>
        <v>잡담 5</v>
      </c>
    </row>
    <row r="1306" spans="1:10" ht="13.8" customHeight="1">
      <c r="A1306" s="101">
        <f>C1306*ID규칙_대사_그룹_단위+COUNTIF($C$4:C1306,C1306)</f>
        <v>2420909</v>
      </c>
      <c r="B1306" s="100" t="s">
        <v>338</v>
      </c>
      <c r="C1306" s="102">
        <f>INDEX(STUDENT!$A:$A,MATCH(B1306,STUDENT!$B:$B,0))</f>
        <v>24209</v>
      </c>
      <c r="D1306" s="101">
        <v>3</v>
      </c>
      <c r="E1306" s="101">
        <v>13</v>
      </c>
      <c r="F1306" s="101">
        <v>0</v>
      </c>
      <c r="G1306" s="101" t="str">
        <f t="shared" si="80"/>
        <v>SPEECH_DESC_2420909</v>
      </c>
      <c r="H1306" s="101" t="str">
        <f t="shared" si="81"/>
        <v>SPEECH_AUDIO_2420909</v>
      </c>
      <c r="I1306" s="118" t="str">
        <f t="shared" si="82"/>
        <v>전투</v>
      </c>
      <c r="J1306" s="118" t="str">
        <f t="shared" si="83"/>
        <v>기본 스킬</v>
      </c>
    </row>
    <row r="1307" spans="1:10" ht="13.8" customHeight="1">
      <c r="A1307" s="101">
        <f>C1307*ID규칙_대사_그룹_단위+COUNTIF($C$4:C1307,C1307)</f>
        <v>2420910</v>
      </c>
      <c r="B1307" s="100" t="s">
        <v>338</v>
      </c>
      <c r="C1307" s="102">
        <f>INDEX(STUDENT!$A:$A,MATCH(B1307,STUDENT!$B:$B,0))</f>
        <v>24209</v>
      </c>
      <c r="D1307" s="101">
        <v>3</v>
      </c>
      <c r="E1307" s="101">
        <v>14</v>
      </c>
      <c r="F1307" s="101">
        <v>1</v>
      </c>
      <c r="G1307" s="101" t="str">
        <f t="shared" si="80"/>
        <v>SPEECH_DESC_2420910</v>
      </c>
      <c r="H1307" s="101" t="str">
        <f t="shared" si="81"/>
        <v>SPEECH_AUDIO_2420910</v>
      </c>
      <c r="I1307" s="118" t="str">
        <f t="shared" si="82"/>
        <v>전투</v>
      </c>
      <c r="J1307" s="118" t="str">
        <f t="shared" si="83"/>
        <v>EX 스킬 컷인 1</v>
      </c>
    </row>
    <row r="1308" spans="1:10" ht="13.8" customHeight="1">
      <c r="A1308" s="101">
        <f>C1308*ID규칙_대사_그룹_단위+COUNTIF($C$4:C1308,C1308)</f>
        <v>2420911</v>
      </c>
      <c r="B1308" s="100" t="s">
        <v>338</v>
      </c>
      <c r="C1308" s="102">
        <f>INDEX(STUDENT!$A:$A,MATCH(B1308,STUDENT!$B:$B,0))</f>
        <v>24209</v>
      </c>
      <c r="D1308" s="101">
        <v>3</v>
      </c>
      <c r="E1308" s="101">
        <v>14</v>
      </c>
      <c r="F1308" s="101">
        <v>2</v>
      </c>
      <c r="G1308" s="101" t="str">
        <f t="shared" si="80"/>
        <v>SPEECH_DESC_2420911</v>
      </c>
      <c r="H1308" s="101" t="str">
        <f t="shared" si="81"/>
        <v>SPEECH_AUDIO_2420911</v>
      </c>
      <c r="I1308" s="118" t="str">
        <f t="shared" si="82"/>
        <v>전투</v>
      </c>
      <c r="J1308" s="118" t="str">
        <f t="shared" si="83"/>
        <v>EX 스킬 컷인 2</v>
      </c>
    </row>
    <row r="1309" spans="1:10" ht="13.8" customHeight="1">
      <c r="A1309" s="101">
        <f>C1309*ID규칙_대사_그룹_단위+COUNTIF($C$4:C1309,C1309)</f>
        <v>2420912</v>
      </c>
      <c r="B1309" s="100" t="s">
        <v>338</v>
      </c>
      <c r="C1309" s="102">
        <f>INDEX(STUDENT!$A:$A,MATCH(B1309,STUDENT!$B:$B,0))</f>
        <v>24209</v>
      </c>
      <c r="D1309" s="101">
        <v>3</v>
      </c>
      <c r="E1309" s="101">
        <v>14</v>
      </c>
      <c r="F1309" s="101">
        <v>3</v>
      </c>
      <c r="G1309" s="101" t="str">
        <f t="shared" si="80"/>
        <v>SPEECH_DESC_2420912</v>
      </c>
      <c r="H1309" s="101" t="str">
        <f t="shared" si="81"/>
        <v>SPEECH_AUDIO_2420912</v>
      </c>
      <c r="I1309" s="118" t="str">
        <f t="shared" si="82"/>
        <v>전투</v>
      </c>
      <c r="J1309" s="118" t="str">
        <f t="shared" si="83"/>
        <v>EX 스킬 컷인 3</v>
      </c>
    </row>
    <row r="1310" spans="1:10" ht="13.8" customHeight="1">
      <c r="A1310" s="101">
        <f>C1310*ID규칙_대사_그룹_단위+COUNTIF($C$4:C1310,C1310)</f>
        <v>2420913</v>
      </c>
      <c r="B1310" s="100" t="s">
        <v>338</v>
      </c>
      <c r="C1310" s="102">
        <f>INDEX(STUDENT!$A:$A,MATCH(B1310,STUDENT!$B:$B,0))</f>
        <v>24209</v>
      </c>
      <c r="D1310" s="101">
        <v>3</v>
      </c>
      <c r="E1310" s="101">
        <v>15</v>
      </c>
      <c r="F1310" s="101">
        <v>1</v>
      </c>
      <c r="G1310" s="101" t="str">
        <f t="shared" si="80"/>
        <v>SPEECH_DESC_2420913</v>
      </c>
      <c r="H1310" s="101" t="str">
        <f t="shared" si="81"/>
        <v>SPEECH_AUDIO_2420913</v>
      </c>
      <c r="I1310" s="118" t="str">
        <f t="shared" si="82"/>
        <v>전투</v>
      </c>
      <c r="J1310" s="118" t="str">
        <f t="shared" si="83"/>
        <v>EX 스킬 1</v>
      </c>
    </row>
    <row r="1311" spans="1:10" ht="13.8" customHeight="1">
      <c r="A1311" s="101">
        <f>C1311*ID규칙_대사_그룹_단위+COUNTIF($C$4:C1311,C1311)</f>
        <v>2420914</v>
      </c>
      <c r="B1311" s="100" t="s">
        <v>338</v>
      </c>
      <c r="C1311" s="102">
        <f>INDEX(STUDENT!$A:$A,MATCH(B1311,STUDENT!$B:$B,0))</f>
        <v>24209</v>
      </c>
      <c r="D1311" s="101">
        <v>3</v>
      </c>
      <c r="E1311" s="101">
        <v>15</v>
      </c>
      <c r="F1311" s="101">
        <v>2</v>
      </c>
      <c r="G1311" s="101" t="str">
        <f t="shared" si="80"/>
        <v>SPEECH_DESC_2420914</v>
      </c>
      <c r="H1311" s="101" t="str">
        <f t="shared" si="81"/>
        <v>SPEECH_AUDIO_2420914</v>
      </c>
      <c r="I1311" s="118" t="str">
        <f t="shared" si="82"/>
        <v>전투</v>
      </c>
      <c r="J1311" s="118" t="str">
        <f t="shared" si="83"/>
        <v>EX 스킬 2</v>
      </c>
    </row>
    <row r="1312" spans="1:10" ht="13.8" customHeight="1">
      <c r="A1312" s="101">
        <f>C1312*ID규칙_대사_그룹_단위+COUNTIF($C$4:C1312,C1312)</f>
        <v>2420915</v>
      </c>
      <c r="B1312" s="100" t="s">
        <v>338</v>
      </c>
      <c r="C1312" s="102">
        <f>INDEX(STUDENT!$A:$A,MATCH(B1312,STUDENT!$B:$B,0))</f>
        <v>24209</v>
      </c>
      <c r="D1312" s="101">
        <v>3</v>
      </c>
      <c r="E1312" s="101">
        <v>15</v>
      </c>
      <c r="F1312" s="101">
        <v>3</v>
      </c>
      <c r="G1312" s="101" t="str">
        <f t="shared" si="80"/>
        <v>SPEECH_DESC_2420915</v>
      </c>
      <c r="H1312" s="101" t="str">
        <f t="shared" si="81"/>
        <v>SPEECH_AUDIO_2420915</v>
      </c>
      <c r="I1312" s="118" t="str">
        <f t="shared" si="82"/>
        <v>전투</v>
      </c>
      <c r="J1312" s="118" t="str">
        <f t="shared" si="83"/>
        <v>EX 스킬 3</v>
      </c>
    </row>
    <row r="1313" spans="1:10" ht="13.8" customHeight="1">
      <c r="A1313" s="101">
        <f>C1313*ID규칙_대사_그룹_단위+COUNTIF($C$4:C1313,C1313)</f>
        <v>2420916</v>
      </c>
      <c r="B1313" s="100" t="s">
        <v>338</v>
      </c>
      <c r="C1313" s="102">
        <f>INDEX(STUDENT!$A:$A,MATCH(B1313,STUDENT!$B:$B,0))</f>
        <v>24209</v>
      </c>
      <c r="D1313" s="101">
        <v>5</v>
      </c>
      <c r="E1313" s="101">
        <v>20</v>
      </c>
      <c r="F1313" s="101">
        <v>1</v>
      </c>
      <c r="G1313" s="101" t="str">
        <f t="shared" si="80"/>
        <v>SPEECH_DESC_2420916</v>
      </c>
      <c r="H1313" s="101" t="str">
        <f t="shared" si="81"/>
        <v>SPEECH_AUDIO_2420916</v>
      </c>
      <c r="I1313" s="118" t="str">
        <f t="shared" si="82"/>
        <v>기타</v>
      </c>
      <c r="J1313" s="118" t="str">
        <f t="shared" si="83"/>
        <v>강화 1</v>
      </c>
    </row>
    <row r="1314" spans="1:10" ht="13.8" customHeight="1">
      <c r="A1314" s="101">
        <f>C1314*ID규칙_대사_그룹_단위+COUNTIF($C$4:C1314,C1314)</f>
        <v>2420917</v>
      </c>
      <c r="B1314" s="100" t="s">
        <v>338</v>
      </c>
      <c r="C1314" s="102">
        <f>INDEX(STUDENT!$A:$A,MATCH(B1314,STUDENT!$B:$B,0))</f>
        <v>24209</v>
      </c>
      <c r="D1314" s="101">
        <v>5</v>
      </c>
      <c r="E1314" s="101">
        <v>20</v>
      </c>
      <c r="F1314" s="101">
        <v>2</v>
      </c>
      <c r="G1314" s="101" t="str">
        <f t="shared" si="80"/>
        <v>SPEECH_DESC_2420917</v>
      </c>
      <c r="H1314" s="101" t="str">
        <f t="shared" si="81"/>
        <v>SPEECH_AUDIO_2420917</v>
      </c>
      <c r="I1314" s="118" t="str">
        <f t="shared" si="82"/>
        <v>기타</v>
      </c>
      <c r="J1314" s="118" t="str">
        <f t="shared" si="83"/>
        <v>강화 2</v>
      </c>
    </row>
    <row r="1315" spans="1:10" ht="13.8" customHeight="1">
      <c r="A1315" s="101">
        <f>C1315*ID규칙_대사_그룹_단위+COUNTIF($C$4:C1315,C1315)</f>
        <v>2420918</v>
      </c>
      <c r="B1315" s="100" t="s">
        <v>338</v>
      </c>
      <c r="C1315" s="102">
        <f>INDEX(STUDENT!$A:$A,MATCH(B1315,STUDENT!$B:$B,0))</f>
        <v>24209</v>
      </c>
      <c r="D1315" s="101">
        <v>5</v>
      </c>
      <c r="E1315" s="101">
        <v>21</v>
      </c>
      <c r="F1315" s="101">
        <v>0</v>
      </c>
      <c r="G1315" s="101" t="str">
        <f t="shared" si="80"/>
        <v>SPEECH_DESC_2420918</v>
      </c>
      <c r="H1315" s="101" t="str">
        <f t="shared" si="81"/>
        <v>SPEECH_AUDIO_2420918</v>
      </c>
      <c r="I1315" s="118" t="str">
        <f t="shared" si="82"/>
        <v>기타</v>
      </c>
      <c r="J1315" s="118" t="str">
        <f t="shared" si="83"/>
        <v>고유무기 장착</v>
      </c>
    </row>
    <row r="1316" spans="1:10" ht="13.8" customHeight="1">
      <c r="A1316" s="101">
        <f>C1316*ID규칙_대사_그룹_단위+COUNTIF($C$4:C1316,C1316)</f>
        <v>2420919</v>
      </c>
      <c r="B1316" s="100" t="s">
        <v>338</v>
      </c>
      <c r="C1316" s="102">
        <f>INDEX(STUDENT!$A:$A,MATCH(B1316,STUDENT!$B:$B,0))</f>
        <v>24209</v>
      </c>
      <c r="D1316" s="101">
        <v>5</v>
      </c>
      <c r="E1316" s="101">
        <v>22</v>
      </c>
      <c r="F1316" s="101">
        <v>1</v>
      </c>
      <c r="G1316" s="101" t="str">
        <f t="shared" si="80"/>
        <v>SPEECH_DESC_2420919</v>
      </c>
      <c r="H1316" s="101" t="str">
        <f t="shared" si="81"/>
        <v>SPEECH_AUDIO_2420919</v>
      </c>
      <c r="I1316" s="118" t="str">
        <f t="shared" si="82"/>
        <v>기타</v>
      </c>
      <c r="J1316" s="118" t="str">
        <f t="shared" si="83"/>
        <v>카페 1</v>
      </c>
    </row>
    <row r="1317" spans="1:10" ht="13.8" customHeight="1">
      <c r="A1317" s="101">
        <f>C1317*ID규칙_대사_그룹_단위+COUNTIF($C$4:C1317,C1317)</f>
        <v>2420920</v>
      </c>
      <c r="B1317" s="100" t="s">
        <v>338</v>
      </c>
      <c r="C1317" s="102">
        <f>INDEX(STUDENT!$A:$A,MATCH(B1317,STUDENT!$B:$B,0))</f>
        <v>24209</v>
      </c>
      <c r="D1317" s="101">
        <v>5</v>
      </c>
      <c r="E1317" s="101">
        <v>22</v>
      </c>
      <c r="F1317" s="101">
        <v>2</v>
      </c>
      <c r="G1317" s="101" t="str">
        <f t="shared" si="80"/>
        <v>SPEECH_DESC_2420920</v>
      </c>
      <c r="H1317" s="101" t="str">
        <f t="shared" si="81"/>
        <v>SPEECH_AUDIO_2420920</v>
      </c>
      <c r="I1317" s="118" t="str">
        <f t="shared" si="82"/>
        <v>기타</v>
      </c>
      <c r="J1317" s="118" t="str">
        <f t="shared" si="83"/>
        <v>카페 2</v>
      </c>
    </row>
    <row r="1318" spans="1:10" ht="13.8" customHeight="1">
      <c r="A1318" s="101">
        <f>C1318*ID규칙_대사_그룹_단위+COUNTIF($C$4:C1318,C1318)</f>
        <v>2420921</v>
      </c>
      <c r="B1318" s="100" t="s">
        <v>338</v>
      </c>
      <c r="C1318" s="102">
        <f>INDEX(STUDENT!$A:$A,MATCH(B1318,STUDENT!$B:$B,0))</f>
        <v>24209</v>
      </c>
      <c r="D1318" s="101">
        <v>5</v>
      </c>
      <c r="E1318" s="101">
        <v>22</v>
      </c>
      <c r="F1318" s="101">
        <v>3</v>
      </c>
      <c r="G1318" s="101" t="str">
        <f t="shared" si="80"/>
        <v>SPEECH_DESC_2420921</v>
      </c>
      <c r="H1318" s="101" t="str">
        <f t="shared" si="81"/>
        <v>SPEECH_AUDIO_2420921</v>
      </c>
      <c r="I1318" s="118" t="str">
        <f t="shared" si="82"/>
        <v>기타</v>
      </c>
      <c r="J1318" s="118" t="str">
        <f t="shared" si="83"/>
        <v>카페 3</v>
      </c>
    </row>
    <row r="1319" spans="1:10" ht="13.8" customHeight="1">
      <c r="A1319" s="101">
        <f>C1319*ID규칙_대사_그룹_단위+COUNTIF($C$4:C1319,C1319)</f>
        <v>2420922</v>
      </c>
      <c r="B1319" s="100" t="s">
        <v>338</v>
      </c>
      <c r="C1319" s="102">
        <f>INDEX(STUDENT!$A:$A,MATCH(B1319,STUDENT!$B:$B,0))</f>
        <v>24209</v>
      </c>
      <c r="D1319" s="101">
        <v>5</v>
      </c>
      <c r="E1319" s="101">
        <v>22</v>
      </c>
      <c r="F1319" s="101">
        <v>4</v>
      </c>
      <c r="G1319" s="101" t="str">
        <f t="shared" si="80"/>
        <v>SPEECH_DESC_2420922</v>
      </c>
      <c r="H1319" s="101" t="str">
        <f t="shared" si="81"/>
        <v>SPEECH_AUDIO_2420922</v>
      </c>
      <c r="I1319" s="118" t="str">
        <f t="shared" si="82"/>
        <v>기타</v>
      </c>
      <c r="J1319" s="118" t="str">
        <f t="shared" si="83"/>
        <v>카페 4</v>
      </c>
    </row>
    <row r="1320" spans="1:10" ht="13.8" customHeight="1">
      <c r="A1320" s="101">
        <f>C1320*ID규칙_대사_그룹_단위+COUNTIF($C$4:C1320,C1320)</f>
        <v>2420923</v>
      </c>
      <c r="B1320" s="100" t="s">
        <v>338</v>
      </c>
      <c r="C1320" s="102">
        <f>INDEX(STUDENT!$A:$A,MATCH(B1320,STUDENT!$B:$B,0))</f>
        <v>24209</v>
      </c>
      <c r="D1320" s="101">
        <v>5</v>
      </c>
      <c r="E1320" s="101">
        <v>22</v>
      </c>
      <c r="F1320" s="101">
        <v>5</v>
      </c>
      <c r="G1320" s="101" t="str">
        <f t="shared" si="80"/>
        <v>SPEECH_DESC_2420923</v>
      </c>
      <c r="H1320" s="101" t="str">
        <f t="shared" si="81"/>
        <v>SPEECH_AUDIO_2420923</v>
      </c>
      <c r="I1320" s="118" t="str">
        <f t="shared" si="82"/>
        <v>기타</v>
      </c>
      <c r="J1320" s="118" t="str">
        <f t="shared" si="83"/>
        <v>카페 5</v>
      </c>
    </row>
    <row r="1321" spans="1:10" ht="13.8" customHeight="1">
      <c r="A1321" s="101">
        <f>C1321*ID규칙_대사_그룹_단위+COUNTIF($C$4:C1321,C1321)</f>
        <v>2420924</v>
      </c>
      <c r="B1321" s="100" t="s">
        <v>338</v>
      </c>
      <c r="C1321" s="102">
        <f>INDEX(STUDENT!$A:$A,MATCH(B1321,STUDENT!$B:$B,0))</f>
        <v>24209</v>
      </c>
      <c r="D1321" s="101">
        <v>5</v>
      </c>
      <c r="E1321" s="101">
        <v>23</v>
      </c>
      <c r="F1321" s="101">
        <v>1</v>
      </c>
      <c r="G1321" s="101" t="str">
        <f t="shared" si="80"/>
        <v>SPEECH_DESC_2420924</v>
      </c>
      <c r="H1321" s="101" t="str">
        <f t="shared" si="81"/>
        <v>SPEECH_AUDIO_2420924</v>
      </c>
      <c r="I1321" s="118" t="str">
        <f t="shared" si="82"/>
        <v>기타</v>
      </c>
      <c r="J1321" s="118" t="str">
        <f t="shared" si="83"/>
        <v>인연 랭크 업 1</v>
      </c>
    </row>
    <row r="1322" spans="1:10" ht="13.8" customHeight="1">
      <c r="A1322" s="101">
        <f>C1322*ID규칙_대사_그룹_단위+COUNTIF($C$4:C1322,C1322)</f>
        <v>2420925</v>
      </c>
      <c r="B1322" s="100" t="s">
        <v>338</v>
      </c>
      <c r="C1322" s="102">
        <f>INDEX(STUDENT!$A:$A,MATCH(B1322,STUDENT!$B:$B,0))</f>
        <v>24209</v>
      </c>
      <c r="D1322" s="101">
        <v>5</v>
      </c>
      <c r="E1322" s="101">
        <v>23</v>
      </c>
      <c r="F1322" s="101">
        <v>2</v>
      </c>
      <c r="G1322" s="101" t="str">
        <f t="shared" si="80"/>
        <v>SPEECH_DESC_2420925</v>
      </c>
      <c r="H1322" s="101" t="str">
        <f t="shared" si="81"/>
        <v>SPEECH_AUDIO_2420925</v>
      </c>
      <c r="I1322" s="118" t="str">
        <f t="shared" si="82"/>
        <v>기타</v>
      </c>
      <c r="J1322" s="118" t="str">
        <f t="shared" si="83"/>
        <v>인연 랭크 업 2</v>
      </c>
    </row>
    <row r="1323" spans="1:10" ht="13.8" customHeight="1">
      <c r="A1323" s="101">
        <f>C1323*ID규칙_대사_그룹_단위+COUNTIF($C$4:C1323,C1323)</f>
        <v>2420926</v>
      </c>
      <c r="B1323" s="100" t="s">
        <v>338</v>
      </c>
      <c r="C1323" s="102">
        <f>INDEX(STUDENT!$A:$A,MATCH(B1323,STUDENT!$B:$B,0))</f>
        <v>24209</v>
      </c>
      <c r="D1323" s="101">
        <v>6</v>
      </c>
      <c r="E1323" s="101">
        <v>24</v>
      </c>
      <c r="F1323" s="101">
        <v>1</v>
      </c>
      <c r="G1323" s="101" t="str">
        <f t="shared" si="80"/>
        <v>SPEECH_DESC_2420926</v>
      </c>
      <c r="H1323" s="101" t="str">
        <f t="shared" si="81"/>
        <v>SPEECH_AUDIO_2420926</v>
      </c>
      <c r="I1323" s="118" t="str">
        <f t="shared" si="82"/>
        <v>메모리얼</v>
      </c>
      <c r="J1323" s="118" t="str">
        <f t="shared" si="83"/>
        <v>메모리얼 로비 1</v>
      </c>
    </row>
    <row r="1324" spans="1:10" ht="13.8" customHeight="1">
      <c r="A1324" s="101">
        <f>C1324*ID규칙_대사_그룹_단위+COUNTIF($C$4:C1324,C1324)</f>
        <v>2420927</v>
      </c>
      <c r="B1324" s="100" t="s">
        <v>338</v>
      </c>
      <c r="C1324" s="102">
        <f>INDEX(STUDENT!$A:$A,MATCH(B1324,STUDENT!$B:$B,0))</f>
        <v>24209</v>
      </c>
      <c r="D1324" s="101">
        <v>6</v>
      </c>
      <c r="E1324" s="101">
        <v>24</v>
      </c>
      <c r="F1324" s="101">
        <v>2</v>
      </c>
      <c r="G1324" s="101" t="str">
        <f t="shared" si="80"/>
        <v>SPEECH_DESC_2420927</v>
      </c>
      <c r="H1324" s="101" t="str">
        <f t="shared" si="81"/>
        <v>SPEECH_AUDIO_2420927</v>
      </c>
      <c r="I1324" s="118" t="str">
        <f t="shared" si="82"/>
        <v>메모리얼</v>
      </c>
      <c r="J1324" s="118" t="str">
        <f t="shared" si="83"/>
        <v>메모리얼 로비 2</v>
      </c>
    </row>
    <row r="1325" spans="1:10" ht="13.8" customHeight="1">
      <c r="A1325" s="101">
        <f>C1325*ID규칙_대사_그룹_단위+COUNTIF($C$4:C1325,C1325)</f>
        <v>2420928</v>
      </c>
      <c r="B1325" s="100" t="s">
        <v>338</v>
      </c>
      <c r="C1325" s="102">
        <f>INDEX(STUDENT!$A:$A,MATCH(B1325,STUDENT!$B:$B,0))</f>
        <v>24209</v>
      </c>
      <c r="D1325" s="101">
        <v>6</v>
      </c>
      <c r="E1325" s="101">
        <v>24</v>
      </c>
      <c r="F1325" s="101">
        <v>3</v>
      </c>
      <c r="G1325" s="101" t="str">
        <f t="shared" si="80"/>
        <v>SPEECH_DESC_2420928</v>
      </c>
      <c r="H1325" s="101" t="str">
        <f t="shared" si="81"/>
        <v>SPEECH_AUDIO_2420928</v>
      </c>
      <c r="I1325" s="118" t="str">
        <f t="shared" si="82"/>
        <v>메모리얼</v>
      </c>
      <c r="J1325" s="118" t="str">
        <f t="shared" si="83"/>
        <v>메모리얼 로비 3</v>
      </c>
    </row>
    <row r="1326" spans="1:10" ht="13.8" customHeight="1">
      <c r="A1326" s="101">
        <f>C1326*ID규칙_대사_그룹_단위+COUNTIF($C$4:C1326,C1326)</f>
        <v>2420929</v>
      </c>
      <c r="B1326" s="100" t="s">
        <v>338</v>
      </c>
      <c r="C1326" s="102">
        <f>INDEX(STUDENT!$A:$A,MATCH(B1326,STUDENT!$B:$B,0))</f>
        <v>24209</v>
      </c>
      <c r="D1326" s="101">
        <v>6</v>
      </c>
      <c r="E1326" s="101">
        <v>24</v>
      </c>
      <c r="F1326" s="101">
        <v>4</v>
      </c>
      <c r="G1326" s="101" t="str">
        <f t="shared" si="80"/>
        <v>SPEECH_DESC_2420929</v>
      </c>
      <c r="H1326" s="101" t="str">
        <f t="shared" si="81"/>
        <v>SPEECH_AUDIO_2420929</v>
      </c>
      <c r="I1326" s="118" t="str">
        <f t="shared" si="82"/>
        <v>메모리얼</v>
      </c>
      <c r="J1326" s="118" t="str">
        <f t="shared" si="83"/>
        <v>메모리얼 로비 4</v>
      </c>
    </row>
    <row r="1327" spans="1:10" ht="13.8" customHeight="1">
      <c r="A1327" s="101">
        <f>C1327*ID규칙_대사_그룹_단위+COUNTIF($C$4:C1327,C1327)</f>
        <v>2420930</v>
      </c>
      <c r="B1327" s="100" t="s">
        <v>3018</v>
      </c>
      <c r="C1327" s="102">
        <f>INDEX(STUDENT!$A:$A,MATCH(B1327,STUDENT!$B:$B,0))</f>
        <v>24209</v>
      </c>
      <c r="D1327" s="101">
        <v>6</v>
      </c>
      <c r="E1327" s="101">
        <v>24</v>
      </c>
      <c r="F1327" s="101">
        <v>5</v>
      </c>
      <c r="G1327" s="101" t="str">
        <f t="shared" si="80"/>
        <v>SPEECH_DESC_2420930</v>
      </c>
      <c r="H1327" s="101" t="str">
        <f t="shared" si="81"/>
        <v>SPEECH_AUDIO_2420930</v>
      </c>
      <c r="I1327" s="118" t="str">
        <f t="shared" si="82"/>
        <v>메모리얼</v>
      </c>
      <c r="J1327" s="118" t="str">
        <f t="shared" si="83"/>
        <v>메모리얼 로비 5</v>
      </c>
    </row>
    <row r="1328" spans="1:10" ht="13.8" customHeight="1">
      <c r="A1328" s="101">
        <f>C1328*ID규칙_대사_그룹_단위+COUNTIF($C$4:C1328,C1328)</f>
        <v>2420931</v>
      </c>
      <c r="B1328" s="100" t="s">
        <v>3018</v>
      </c>
      <c r="C1328" s="102">
        <f>INDEX(STUDENT!$A:$A,MATCH(B1328,STUDENT!$B:$B,0))</f>
        <v>24209</v>
      </c>
      <c r="D1328" s="101">
        <v>6</v>
      </c>
      <c r="E1328" s="101">
        <v>24</v>
      </c>
      <c r="F1328" s="101">
        <v>6</v>
      </c>
      <c r="G1328" s="101" t="str">
        <f t="shared" si="80"/>
        <v>SPEECH_DESC_2420931</v>
      </c>
      <c r="H1328" s="101" t="str">
        <f t="shared" si="81"/>
        <v>SPEECH_AUDIO_2420931</v>
      </c>
      <c r="I1328" s="118" t="str">
        <f t="shared" si="82"/>
        <v>메모리얼</v>
      </c>
      <c r="J1328" s="118" t="str">
        <f t="shared" si="83"/>
        <v>메모리얼 로비 6</v>
      </c>
    </row>
    <row r="1329" spans="1:10" ht="13.8" customHeight="1">
      <c r="A1329" s="101">
        <f>C1329*ID규칙_대사_그룹_단위+COUNTIF($C$4:C1329,C1329)</f>
        <v>2420932</v>
      </c>
      <c r="B1329" s="100" t="s">
        <v>338</v>
      </c>
      <c r="C1329" s="102">
        <f>INDEX(STUDENT!$A:$A,MATCH(B1329,STUDENT!$B:$B,0))</f>
        <v>24209</v>
      </c>
      <c r="D1329" s="101">
        <v>7</v>
      </c>
      <c r="E1329" s="101">
        <v>25</v>
      </c>
      <c r="F1329" s="101">
        <v>0</v>
      </c>
      <c r="G1329" s="101" t="str">
        <f t="shared" si="80"/>
        <v>SPEECH_DESC_2420932</v>
      </c>
      <c r="H1329" s="101" t="str">
        <f t="shared" si="81"/>
        <v>SPEECH_AUDIO_2420932</v>
      </c>
      <c r="I1329" s="118" t="str">
        <f t="shared" si="82"/>
        <v>기념일</v>
      </c>
      <c r="J1329" s="118" t="str">
        <f t="shared" si="83"/>
        <v>생일</v>
      </c>
    </row>
    <row r="1330" spans="1:10" ht="13.8" customHeight="1">
      <c r="A1330" s="101">
        <f>C1330*ID규칙_대사_그룹_단위+COUNTIF($C$4:C1330,C1330)</f>
        <v>2420933</v>
      </c>
      <c r="B1330" s="100" t="s">
        <v>338</v>
      </c>
      <c r="C1330" s="102">
        <f>INDEX(STUDENT!$A:$A,MATCH(B1330,STUDENT!$B:$B,0))</f>
        <v>24209</v>
      </c>
      <c r="D1330" s="101">
        <v>7</v>
      </c>
      <c r="E1330" s="101">
        <v>26</v>
      </c>
      <c r="F1330" s="101">
        <v>0</v>
      </c>
      <c r="G1330" s="101" t="str">
        <f t="shared" si="80"/>
        <v>SPEECH_DESC_2420933</v>
      </c>
      <c r="H1330" s="101" t="str">
        <f t="shared" si="81"/>
        <v>SPEECH_AUDIO_2420933</v>
      </c>
      <c r="I1330" s="118" t="str">
        <f t="shared" si="82"/>
        <v>기념일</v>
      </c>
      <c r="J1330" s="118" t="str">
        <f t="shared" si="83"/>
        <v>선생의 생일</v>
      </c>
    </row>
    <row r="1331" spans="1:10" ht="13.8" customHeight="1">
      <c r="A1331" s="101">
        <f>C1331*ID규칙_대사_그룹_단위+COUNTIF($C$4:C1331,C1331)</f>
        <v>2420934</v>
      </c>
      <c r="B1331" s="100" t="s">
        <v>338</v>
      </c>
      <c r="C1331" s="102">
        <f>INDEX(STUDENT!$A:$A,MATCH(B1331,STUDENT!$B:$B,0))</f>
        <v>24209</v>
      </c>
      <c r="D1331" s="101">
        <v>7</v>
      </c>
      <c r="E1331" s="101">
        <v>27</v>
      </c>
      <c r="F1331" s="101">
        <v>0</v>
      </c>
      <c r="G1331" s="101" t="str">
        <f t="shared" si="80"/>
        <v>SPEECH_DESC_2420934</v>
      </c>
      <c r="H1331" s="101" t="str">
        <f t="shared" si="81"/>
        <v>SPEECH_AUDIO_2420934</v>
      </c>
      <c r="I1331" s="118" t="str">
        <f t="shared" si="82"/>
        <v>기념일</v>
      </c>
      <c r="J1331" s="118" t="str">
        <f t="shared" si="83"/>
        <v>할로윈</v>
      </c>
    </row>
    <row r="1332" spans="1:10" ht="13.8" customHeight="1">
      <c r="A1332" s="101">
        <f>C1332*ID규칙_대사_그룹_단위+COUNTIF($C$4:C1332,C1332)</f>
        <v>2420935</v>
      </c>
      <c r="B1332" s="100" t="s">
        <v>338</v>
      </c>
      <c r="C1332" s="102">
        <f>INDEX(STUDENT!$A:$A,MATCH(B1332,STUDENT!$B:$B,0))</f>
        <v>24209</v>
      </c>
      <c r="D1332" s="101">
        <v>7</v>
      </c>
      <c r="E1332" s="101">
        <v>28</v>
      </c>
      <c r="F1332" s="101">
        <v>0</v>
      </c>
      <c r="G1332" s="101" t="str">
        <f t="shared" si="80"/>
        <v>SPEECH_DESC_2420935</v>
      </c>
      <c r="H1332" s="101" t="str">
        <f t="shared" si="81"/>
        <v>SPEECH_AUDIO_2420935</v>
      </c>
      <c r="I1332" s="118" t="str">
        <f t="shared" si="82"/>
        <v>기념일</v>
      </c>
      <c r="J1332" s="118" t="str">
        <f t="shared" si="83"/>
        <v>크리스마스</v>
      </c>
    </row>
    <row r="1333" spans="1:10" ht="13.8" customHeight="1">
      <c r="A1333" s="101">
        <f>C1333*ID규칙_대사_그룹_단위+COUNTIF($C$4:C1333,C1333)</f>
        <v>2420936</v>
      </c>
      <c r="B1333" s="100" t="s">
        <v>338</v>
      </c>
      <c r="C1333" s="102">
        <f>INDEX(STUDENT!$A:$A,MATCH(B1333,STUDENT!$B:$B,0))</f>
        <v>24209</v>
      </c>
      <c r="D1333" s="101">
        <v>7</v>
      </c>
      <c r="E1333" s="101">
        <v>29</v>
      </c>
      <c r="F1333" s="101">
        <v>0</v>
      </c>
      <c r="G1333" s="101" t="str">
        <f t="shared" si="80"/>
        <v>SPEECH_DESC_2420936</v>
      </c>
      <c r="H1333" s="101" t="str">
        <f t="shared" si="81"/>
        <v>SPEECH_AUDIO_2420936</v>
      </c>
      <c r="I1333" s="118" t="str">
        <f t="shared" si="82"/>
        <v>기념일</v>
      </c>
      <c r="J1333" s="118" t="str">
        <f t="shared" si="83"/>
        <v>신년</v>
      </c>
    </row>
    <row r="1334" spans="1:10" ht="13.8" customHeight="1">
      <c r="A1334" s="101">
        <f>C1334*ID규칙_대사_그룹_단위+COUNTIF($C$4:C1334,C1334)</f>
        <v>1131901</v>
      </c>
      <c r="B1334" s="100" t="s">
        <v>340</v>
      </c>
      <c r="C1334" s="102">
        <f>INDEX(STUDENT!$A:$A,MATCH(B1334,STUDENT!$B:$B,0))</f>
        <v>11319</v>
      </c>
      <c r="D1334" s="101">
        <v>1</v>
      </c>
      <c r="E1334" s="101">
        <v>1</v>
      </c>
      <c r="F1334" s="101">
        <v>0</v>
      </c>
      <c r="G1334" s="101" t="str">
        <f t="shared" si="80"/>
        <v>SPEECH_DESC_1131901</v>
      </c>
      <c r="H1334" s="101" t="str">
        <f t="shared" si="81"/>
        <v>SPEECH_AUDIO_1131901</v>
      </c>
      <c r="I1334" s="118" t="str">
        <f t="shared" si="82"/>
        <v>일상</v>
      </c>
      <c r="J1334" s="118" t="str">
        <f t="shared" si="83"/>
        <v>입수</v>
      </c>
    </row>
    <row r="1335" spans="1:10" ht="13.8" customHeight="1">
      <c r="A1335" s="101">
        <f>C1335*ID규칙_대사_그룹_단위+COUNTIF($C$4:C1335,C1335)</f>
        <v>1131902</v>
      </c>
      <c r="B1335" s="100" t="s">
        <v>340</v>
      </c>
      <c r="C1335" s="102">
        <f>INDEX(STUDENT!$A:$A,MATCH(B1335,STUDENT!$B:$B,0))</f>
        <v>11319</v>
      </c>
      <c r="D1335" s="101">
        <v>1</v>
      </c>
      <c r="E1335" s="101">
        <v>2</v>
      </c>
      <c r="F1335" s="101">
        <v>1</v>
      </c>
      <c r="G1335" s="101" t="str">
        <f t="shared" si="80"/>
        <v>SPEECH_DESC_1131902</v>
      </c>
      <c r="H1335" s="101" t="str">
        <f t="shared" si="81"/>
        <v>SPEECH_AUDIO_1131902</v>
      </c>
      <c r="I1335" s="118" t="str">
        <f t="shared" si="82"/>
        <v>일상</v>
      </c>
      <c r="J1335" s="118" t="str">
        <f t="shared" si="83"/>
        <v>로비 방문 1</v>
      </c>
    </row>
    <row r="1336" spans="1:10" ht="13.8" customHeight="1">
      <c r="A1336" s="101">
        <f>C1336*ID규칙_대사_그룹_단위+COUNTIF($C$4:C1336,C1336)</f>
        <v>1131903</v>
      </c>
      <c r="B1336" s="100" t="s">
        <v>340</v>
      </c>
      <c r="C1336" s="102">
        <f>INDEX(STUDENT!$A:$A,MATCH(B1336,STUDENT!$B:$B,0))</f>
        <v>11319</v>
      </c>
      <c r="D1336" s="101">
        <v>1</v>
      </c>
      <c r="E1336" s="101">
        <v>2</v>
      </c>
      <c r="F1336" s="101">
        <v>2</v>
      </c>
      <c r="G1336" s="101" t="str">
        <f t="shared" si="80"/>
        <v>SPEECH_DESC_1131903</v>
      </c>
      <c r="H1336" s="101" t="str">
        <f t="shared" si="81"/>
        <v>SPEECH_AUDIO_1131903</v>
      </c>
      <c r="I1336" s="118" t="str">
        <f t="shared" si="82"/>
        <v>일상</v>
      </c>
      <c r="J1336" s="118" t="str">
        <f t="shared" si="83"/>
        <v>로비 방문 2</v>
      </c>
    </row>
    <row r="1337" spans="1:10" ht="13.8" customHeight="1">
      <c r="A1337" s="101">
        <f>C1337*ID규칙_대사_그룹_단위+COUNTIF($C$4:C1337,C1337)</f>
        <v>1131904</v>
      </c>
      <c r="B1337" s="100" t="s">
        <v>340</v>
      </c>
      <c r="C1337" s="102">
        <f>INDEX(STUDENT!$A:$A,MATCH(B1337,STUDENT!$B:$B,0))</f>
        <v>11319</v>
      </c>
      <c r="D1337" s="101">
        <v>1</v>
      </c>
      <c r="E1337" s="101">
        <v>3</v>
      </c>
      <c r="F1337" s="101">
        <v>1</v>
      </c>
      <c r="G1337" s="101" t="str">
        <f t="shared" si="80"/>
        <v>SPEECH_DESC_1131904</v>
      </c>
      <c r="H1337" s="101" t="str">
        <f t="shared" si="81"/>
        <v>SPEECH_AUDIO_1131904</v>
      </c>
      <c r="I1337" s="118" t="str">
        <f t="shared" si="82"/>
        <v>일상</v>
      </c>
      <c r="J1337" s="118" t="str">
        <f t="shared" si="83"/>
        <v>잡담 1</v>
      </c>
    </row>
    <row r="1338" spans="1:10" ht="13.8" customHeight="1">
      <c r="A1338" s="101">
        <f>C1338*ID규칙_대사_그룹_단위+COUNTIF($C$4:C1338,C1338)</f>
        <v>1131905</v>
      </c>
      <c r="B1338" s="100" t="s">
        <v>340</v>
      </c>
      <c r="C1338" s="102">
        <f>INDEX(STUDENT!$A:$A,MATCH(B1338,STUDENT!$B:$B,0))</f>
        <v>11319</v>
      </c>
      <c r="D1338" s="101">
        <v>1</v>
      </c>
      <c r="E1338" s="101">
        <v>3</v>
      </c>
      <c r="F1338" s="101">
        <v>2</v>
      </c>
      <c r="G1338" s="101" t="str">
        <f t="shared" si="80"/>
        <v>SPEECH_DESC_1131905</v>
      </c>
      <c r="H1338" s="101" t="str">
        <f t="shared" si="81"/>
        <v>SPEECH_AUDIO_1131905</v>
      </c>
      <c r="I1338" s="118" t="str">
        <f t="shared" si="82"/>
        <v>일상</v>
      </c>
      <c r="J1338" s="118" t="str">
        <f t="shared" si="83"/>
        <v>잡담 2</v>
      </c>
    </row>
    <row r="1339" spans="1:10" ht="13.8" customHeight="1">
      <c r="A1339" s="101">
        <f>C1339*ID규칙_대사_그룹_단위+COUNTIF($C$4:C1339,C1339)</f>
        <v>1131906</v>
      </c>
      <c r="B1339" s="100" t="s">
        <v>340</v>
      </c>
      <c r="C1339" s="102">
        <f>INDEX(STUDENT!$A:$A,MATCH(B1339,STUDENT!$B:$B,0))</f>
        <v>11319</v>
      </c>
      <c r="D1339" s="101">
        <v>1</v>
      </c>
      <c r="E1339" s="101">
        <v>3</v>
      </c>
      <c r="F1339" s="101">
        <v>3</v>
      </c>
      <c r="G1339" s="101" t="str">
        <f t="shared" si="80"/>
        <v>SPEECH_DESC_1131906</v>
      </c>
      <c r="H1339" s="101" t="str">
        <f t="shared" si="81"/>
        <v>SPEECH_AUDIO_1131906</v>
      </c>
      <c r="I1339" s="118" t="str">
        <f t="shared" si="82"/>
        <v>일상</v>
      </c>
      <c r="J1339" s="118" t="str">
        <f t="shared" si="83"/>
        <v>잡담 3</v>
      </c>
    </row>
    <row r="1340" spans="1:10" ht="13.8" customHeight="1">
      <c r="A1340" s="101">
        <f>C1340*ID규칙_대사_그룹_단위+COUNTIF($C$4:C1340,C1340)</f>
        <v>1131907</v>
      </c>
      <c r="B1340" s="100" t="s">
        <v>340</v>
      </c>
      <c r="C1340" s="102">
        <f>INDEX(STUDENT!$A:$A,MATCH(B1340,STUDENT!$B:$B,0))</f>
        <v>11319</v>
      </c>
      <c r="D1340" s="101">
        <v>1</v>
      </c>
      <c r="E1340" s="101">
        <v>3</v>
      </c>
      <c r="F1340" s="101">
        <v>4</v>
      </c>
      <c r="G1340" s="101" t="str">
        <f t="shared" si="80"/>
        <v>SPEECH_DESC_1131907</v>
      </c>
      <c r="H1340" s="101" t="str">
        <f t="shared" si="81"/>
        <v>SPEECH_AUDIO_1131907</v>
      </c>
      <c r="I1340" s="118" t="str">
        <f t="shared" si="82"/>
        <v>일상</v>
      </c>
      <c r="J1340" s="118" t="str">
        <f t="shared" si="83"/>
        <v>잡담 4</v>
      </c>
    </row>
    <row r="1341" spans="1:10" ht="13.8" customHeight="1">
      <c r="A1341" s="101">
        <f>C1341*ID규칙_대사_그룹_단위+COUNTIF($C$4:C1341,C1341)</f>
        <v>1131908</v>
      </c>
      <c r="B1341" s="100" t="s">
        <v>340</v>
      </c>
      <c r="C1341" s="102">
        <f>INDEX(STUDENT!$A:$A,MATCH(B1341,STUDENT!$B:$B,0))</f>
        <v>11319</v>
      </c>
      <c r="D1341" s="101">
        <v>1</v>
      </c>
      <c r="E1341" s="101">
        <v>3</v>
      </c>
      <c r="F1341" s="101">
        <v>5</v>
      </c>
      <c r="G1341" s="101" t="str">
        <f t="shared" si="80"/>
        <v>SPEECH_DESC_1131908</v>
      </c>
      <c r="H1341" s="101" t="str">
        <f t="shared" si="81"/>
        <v>SPEECH_AUDIO_1131908</v>
      </c>
      <c r="I1341" s="118" t="str">
        <f t="shared" si="82"/>
        <v>일상</v>
      </c>
      <c r="J1341" s="118" t="str">
        <f t="shared" si="83"/>
        <v>잡담 5</v>
      </c>
    </row>
    <row r="1342" spans="1:10" ht="13.8" customHeight="1">
      <c r="A1342" s="101">
        <f>C1342*ID규칙_대사_그룹_단위+COUNTIF($C$4:C1342,C1342)</f>
        <v>1131909</v>
      </c>
      <c r="B1342" s="100" t="s">
        <v>340</v>
      </c>
      <c r="C1342" s="102">
        <f>INDEX(STUDENT!$A:$A,MATCH(B1342,STUDENT!$B:$B,0))</f>
        <v>11319</v>
      </c>
      <c r="D1342" s="101">
        <v>2</v>
      </c>
      <c r="E1342" s="101">
        <v>4</v>
      </c>
      <c r="F1342" s="101">
        <v>1</v>
      </c>
      <c r="G1342" s="101" t="str">
        <f t="shared" si="80"/>
        <v>SPEECH_DESC_1131909</v>
      </c>
      <c r="H1342" s="101" t="str">
        <f t="shared" si="81"/>
        <v>SPEECH_AUDIO_1131909</v>
      </c>
      <c r="I1342" s="118" t="str">
        <f t="shared" si="82"/>
        <v>배치</v>
      </c>
      <c r="J1342" s="118" t="str">
        <f t="shared" si="83"/>
        <v>편성 1</v>
      </c>
    </row>
    <row r="1343" spans="1:10" ht="13.8" customHeight="1">
      <c r="A1343" s="101">
        <f>C1343*ID규칙_대사_그룹_단위+COUNTIF($C$4:C1343,C1343)</f>
        <v>1131910</v>
      </c>
      <c r="B1343" s="100" t="s">
        <v>340</v>
      </c>
      <c r="C1343" s="102">
        <f>INDEX(STUDENT!$A:$A,MATCH(B1343,STUDENT!$B:$B,0))</f>
        <v>11319</v>
      </c>
      <c r="D1343" s="101">
        <v>2</v>
      </c>
      <c r="E1343" s="101">
        <v>4</v>
      </c>
      <c r="F1343" s="101">
        <v>2</v>
      </c>
      <c r="G1343" s="101" t="str">
        <f t="shared" si="80"/>
        <v>SPEECH_DESC_1131910</v>
      </c>
      <c r="H1343" s="101" t="str">
        <f t="shared" si="81"/>
        <v>SPEECH_AUDIO_1131910</v>
      </c>
      <c r="I1343" s="118" t="str">
        <f t="shared" si="82"/>
        <v>배치</v>
      </c>
      <c r="J1343" s="118" t="str">
        <f t="shared" si="83"/>
        <v>편성 2</v>
      </c>
    </row>
    <row r="1344" spans="1:10" ht="13.8" customHeight="1">
      <c r="A1344" s="101">
        <f>C1344*ID규칙_대사_그룹_단위+COUNTIF($C$4:C1344,C1344)</f>
        <v>1131911</v>
      </c>
      <c r="B1344" s="100" t="s">
        <v>340</v>
      </c>
      <c r="C1344" s="102">
        <f>INDEX(STUDENT!$A:$A,MATCH(B1344,STUDENT!$B:$B,0))</f>
        <v>11319</v>
      </c>
      <c r="D1344" s="101">
        <v>2</v>
      </c>
      <c r="E1344" s="101">
        <v>4</v>
      </c>
      <c r="F1344" s="101">
        <v>3</v>
      </c>
      <c r="G1344" s="101" t="str">
        <f t="shared" si="80"/>
        <v>SPEECH_DESC_1131911</v>
      </c>
      <c r="H1344" s="101" t="str">
        <f t="shared" si="81"/>
        <v>SPEECH_AUDIO_1131911</v>
      </c>
      <c r="I1344" s="118" t="str">
        <f t="shared" si="82"/>
        <v>배치</v>
      </c>
      <c r="J1344" s="118" t="str">
        <f t="shared" si="83"/>
        <v>편성 3</v>
      </c>
    </row>
    <row r="1345" spans="1:10" ht="13.8" customHeight="1">
      <c r="A1345" s="101">
        <f>C1345*ID규칙_대사_그룹_단위+COUNTIF($C$4:C1345,C1345)</f>
        <v>1131912</v>
      </c>
      <c r="B1345" s="100" t="s">
        <v>340</v>
      </c>
      <c r="C1345" s="102">
        <f>INDEX(STUDENT!$A:$A,MATCH(B1345,STUDENT!$B:$B,0))</f>
        <v>11319</v>
      </c>
      <c r="D1345" s="101">
        <v>2</v>
      </c>
      <c r="E1345" s="101">
        <v>5</v>
      </c>
      <c r="F1345" s="101">
        <v>1</v>
      </c>
      <c r="G1345" s="101" t="str">
        <f t="shared" si="80"/>
        <v>SPEECH_DESC_1131912</v>
      </c>
      <c r="H1345" s="101" t="str">
        <f t="shared" si="81"/>
        <v>SPEECH_AUDIO_1131912</v>
      </c>
      <c r="I1345" s="118" t="str">
        <f t="shared" si="82"/>
        <v>배치</v>
      </c>
      <c r="J1345" s="118" t="str">
        <f t="shared" si="83"/>
        <v>출격 1</v>
      </c>
    </row>
    <row r="1346" spans="1:10" ht="13.8" customHeight="1">
      <c r="A1346" s="101">
        <f>C1346*ID규칙_대사_그룹_단위+COUNTIF($C$4:C1346,C1346)</f>
        <v>1131913</v>
      </c>
      <c r="B1346" s="100" t="s">
        <v>340</v>
      </c>
      <c r="C1346" s="102">
        <f>INDEX(STUDENT!$A:$A,MATCH(B1346,STUDENT!$B:$B,0))</f>
        <v>11319</v>
      </c>
      <c r="D1346" s="101">
        <v>2</v>
      </c>
      <c r="E1346" s="101">
        <v>5</v>
      </c>
      <c r="F1346" s="101">
        <v>2</v>
      </c>
      <c r="G1346" s="101" t="str">
        <f t="shared" si="80"/>
        <v>SPEECH_DESC_1131913</v>
      </c>
      <c r="H1346" s="101" t="str">
        <f t="shared" si="81"/>
        <v>SPEECH_AUDIO_1131913</v>
      </c>
      <c r="I1346" s="118" t="str">
        <f t="shared" si="82"/>
        <v>배치</v>
      </c>
      <c r="J1346" s="118" t="str">
        <f t="shared" si="83"/>
        <v>출격 2</v>
      </c>
    </row>
    <row r="1347" spans="1:10" ht="13.8" customHeight="1">
      <c r="A1347" s="101">
        <f>C1347*ID규칙_대사_그룹_단위+COUNTIF($C$4:C1347,C1347)</f>
        <v>1131914</v>
      </c>
      <c r="B1347" s="100" t="s">
        <v>340</v>
      </c>
      <c r="C1347" s="102">
        <f>INDEX(STUDENT!$A:$A,MATCH(B1347,STUDENT!$B:$B,0))</f>
        <v>11319</v>
      </c>
      <c r="D1347" s="101">
        <v>3</v>
      </c>
      <c r="E1347" s="101">
        <v>6</v>
      </c>
      <c r="F1347" s="101">
        <v>1</v>
      </c>
      <c r="G1347" s="101" t="str">
        <f t="shared" si="80"/>
        <v>SPEECH_DESC_1131914</v>
      </c>
      <c r="H1347" s="101" t="str">
        <f t="shared" si="81"/>
        <v>SPEECH_AUDIO_1131914</v>
      </c>
      <c r="I1347" s="118" t="str">
        <f t="shared" si="82"/>
        <v>전투</v>
      </c>
      <c r="J1347" s="118" t="str">
        <f t="shared" si="83"/>
        <v>전투개시 1</v>
      </c>
    </row>
    <row r="1348" spans="1:10" ht="13.8" customHeight="1">
      <c r="A1348" s="101">
        <f>C1348*ID규칙_대사_그룹_단위+COUNTIF($C$4:C1348,C1348)</f>
        <v>1131915</v>
      </c>
      <c r="B1348" s="100" t="s">
        <v>340</v>
      </c>
      <c r="C1348" s="102">
        <f>INDEX(STUDENT!$A:$A,MATCH(B1348,STUDENT!$B:$B,0))</f>
        <v>11319</v>
      </c>
      <c r="D1348" s="101">
        <v>3</v>
      </c>
      <c r="E1348" s="101">
        <v>6</v>
      </c>
      <c r="F1348" s="101">
        <v>2</v>
      </c>
      <c r="G1348" s="101" t="str">
        <f t="shared" ref="G1348:G1411" si="84">"SPEECH_DESC_"&amp;A1348</f>
        <v>SPEECH_DESC_1131915</v>
      </c>
      <c r="H1348" s="101" t="str">
        <f t="shared" ref="H1348:H1411" si="85">"SPEECH_AUDIO_"&amp;A1348</f>
        <v>SPEECH_AUDIO_1131915</v>
      </c>
      <c r="I1348" s="118" t="str">
        <f t="shared" ref="I1348:I1411" si="86">VLOOKUP(D1348,SPEECH_MAIN_TYPE,2,0)</f>
        <v>전투</v>
      </c>
      <c r="J1348" s="118" t="str">
        <f t="shared" ref="J1348:J1411" si="87">VLOOKUP(E1348,SPEECH_SUB_TYPE,2,0)&amp;IF(F1348=0,""," "&amp;F1348)</f>
        <v>전투개시 2</v>
      </c>
    </row>
    <row r="1349" spans="1:10" ht="13.8" customHeight="1">
      <c r="A1349" s="101">
        <f>C1349*ID규칙_대사_그룹_단위+COUNTIF($C$4:C1349,C1349)</f>
        <v>1131916</v>
      </c>
      <c r="B1349" s="100" t="s">
        <v>340</v>
      </c>
      <c r="C1349" s="102">
        <f>INDEX(STUDENT!$A:$A,MATCH(B1349,STUDENT!$B:$B,0))</f>
        <v>11319</v>
      </c>
      <c r="D1349" s="101">
        <v>3</v>
      </c>
      <c r="E1349" s="101">
        <v>7</v>
      </c>
      <c r="F1349" s="101">
        <v>0</v>
      </c>
      <c r="G1349" s="101" t="str">
        <f t="shared" si="84"/>
        <v>SPEECH_DESC_1131916</v>
      </c>
      <c r="H1349" s="101" t="str">
        <f t="shared" si="85"/>
        <v>SPEECH_AUDIO_1131916</v>
      </c>
      <c r="I1349" s="118" t="str">
        <f t="shared" si="86"/>
        <v>전투</v>
      </c>
      <c r="J1349" s="118" t="str">
        <f t="shared" si="87"/>
        <v>이동</v>
      </c>
    </row>
    <row r="1350" spans="1:10" ht="13.8" customHeight="1">
      <c r="A1350" s="101">
        <f>C1350*ID규칙_대사_그룹_단위+COUNTIF($C$4:C1350,C1350)</f>
        <v>1131917</v>
      </c>
      <c r="B1350" s="100" t="s">
        <v>340</v>
      </c>
      <c r="C1350" s="102">
        <f>INDEX(STUDENT!$A:$A,MATCH(B1350,STUDENT!$B:$B,0))</f>
        <v>11319</v>
      </c>
      <c r="D1350" s="101">
        <v>3</v>
      </c>
      <c r="E1350" s="101">
        <v>8</v>
      </c>
      <c r="F1350" s="101">
        <v>1</v>
      </c>
      <c r="G1350" s="101" t="str">
        <f t="shared" si="84"/>
        <v>SPEECH_DESC_1131917</v>
      </c>
      <c r="H1350" s="101" t="str">
        <f t="shared" si="85"/>
        <v>SPEECH_AUDIO_1131917</v>
      </c>
      <c r="I1350" s="118" t="str">
        <f t="shared" si="86"/>
        <v>전투</v>
      </c>
      <c r="J1350" s="118" t="str">
        <f t="shared" si="87"/>
        <v>에이리어 이동 1</v>
      </c>
    </row>
    <row r="1351" spans="1:10" ht="13.8" customHeight="1">
      <c r="A1351" s="101">
        <f>C1351*ID규칙_대사_그룹_단위+COUNTIF($C$4:C1351,C1351)</f>
        <v>1131918</v>
      </c>
      <c r="B1351" s="100" t="s">
        <v>340</v>
      </c>
      <c r="C1351" s="102">
        <f>INDEX(STUDENT!$A:$A,MATCH(B1351,STUDENT!$B:$B,0))</f>
        <v>11319</v>
      </c>
      <c r="D1351" s="101">
        <v>3</v>
      </c>
      <c r="E1351" s="101">
        <v>8</v>
      </c>
      <c r="F1351" s="101">
        <v>2</v>
      </c>
      <c r="G1351" s="101" t="str">
        <f t="shared" si="84"/>
        <v>SPEECH_DESC_1131918</v>
      </c>
      <c r="H1351" s="101" t="str">
        <f t="shared" si="85"/>
        <v>SPEECH_AUDIO_1131918</v>
      </c>
      <c r="I1351" s="118" t="str">
        <f t="shared" si="86"/>
        <v>전투</v>
      </c>
      <c r="J1351" s="118" t="str">
        <f t="shared" si="87"/>
        <v>에이리어 이동 2</v>
      </c>
    </row>
    <row r="1352" spans="1:10" ht="13.8" customHeight="1">
      <c r="A1352" s="101">
        <f>C1352*ID규칙_대사_그룹_단위+COUNTIF($C$4:C1352,C1352)</f>
        <v>1131919</v>
      </c>
      <c r="B1352" s="100" t="s">
        <v>340</v>
      </c>
      <c r="C1352" s="102">
        <f>INDEX(STUDENT!$A:$A,MATCH(B1352,STUDENT!$B:$B,0))</f>
        <v>11319</v>
      </c>
      <c r="D1352" s="101">
        <v>3</v>
      </c>
      <c r="E1352" s="101">
        <v>10</v>
      </c>
      <c r="F1352" s="101">
        <v>0</v>
      </c>
      <c r="G1352" s="101" t="str">
        <f t="shared" si="84"/>
        <v>SPEECH_DESC_1131919</v>
      </c>
      <c r="H1352" s="101" t="str">
        <f t="shared" si="85"/>
        <v>SPEECH_AUDIO_1131919</v>
      </c>
      <c r="I1352" s="118" t="str">
        <f t="shared" si="86"/>
        <v>전투</v>
      </c>
      <c r="J1352" s="118" t="str">
        <f t="shared" si="87"/>
        <v>회피</v>
      </c>
    </row>
    <row r="1353" spans="1:10" ht="13.8" customHeight="1">
      <c r="A1353" s="101">
        <f>C1353*ID규칙_대사_그룹_단위+COUNTIF($C$4:C1353,C1353)</f>
        <v>1131920</v>
      </c>
      <c r="B1353" s="100" t="s">
        <v>340</v>
      </c>
      <c r="C1353" s="102">
        <f>INDEX(STUDENT!$A:$A,MATCH(B1353,STUDENT!$B:$B,0))</f>
        <v>11319</v>
      </c>
      <c r="D1353" s="101">
        <v>3</v>
      </c>
      <c r="E1353" s="101">
        <v>11</v>
      </c>
      <c r="F1353" s="101">
        <v>0</v>
      </c>
      <c r="G1353" s="101" t="str">
        <f t="shared" si="84"/>
        <v>SPEECH_DESC_1131920</v>
      </c>
      <c r="H1353" s="101" t="str">
        <f t="shared" si="85"/>
        <v>SPEECH_AUDIO_1131920</v>
      </c>
      <c r="I1353" s="118" t="str">
        <f t="shared" si="86"/>
        <v>전투</v>
      </c>
      <c r="J1353" s="118" t="str">
        <f t="shared" si="87"/>
        <v>회복</v>
      </c>
    </row>
    <row r="1354" spans="1:10" ht="13.8" customHeight="1">
      <c r="A1354" s="101">
        <f>C1354*ID규칙_대사_그룹_단위+COUNTIF($C$4:C1354,C1354)</f>
        <v>1131921</v>
      </c>
      <c r="B1354" s="100" t="s">
        <v>340</v>
      </c>
      <c r="C1354" s="102">
        <f>INDEX(STUDENT!$A:$A,MATCH(B1354,STUDENT!$B:$B,0))</f>
        <v>11319</v>
      </c>
      <c r="D1354" s="101">
        <v>3</v>
      </c>
      <c r="E1354" s="101">
        <v>12</v>
      </c>
      <c r="F1354" s="101">
        <v>0</v>
      </c>
      <c r="G1354" s="101" t="str">
        <f t="shared" si="84"/>
        <v>SPEECH_DESC_1131921</v>
      </c>
      <c r="H1354" s="101" t="str">
        <f t="shared" si="85"/>
        <v>SPEECH_AUDIO_1131921</v>
      </c>
      <c r="I1354" s="118" t="str">
        <f t="shared" si="86"/>
        <v>전투</v>
      </c>
      <c r="J1354" s="118" t="str">
        <f t="shared" si="87"/>
        <v>버프</v>
      </c>
    </row>
    <row r="1355" spans="1:10" ht="13.8" customHeight="1">
      <c r="A1355" s="101">
        <f>C1355*ID규칙_대사_그룹_단위+COUNTIF($C$4:C1355,C1355)</f>
        <v>1131922</v>
      </c>
      <c r="B1355" s="100" t="s">
        <v>340</v>
      </c>
      <c r="C1355" s="102">
        <f>INDEX(STUDENT!$A:$A,MATCH(B1355,STUDENT!$B:$B,0))</f>
        <v>11319</v>
      </c>
      <c r="D1355" s="101">
        <v>3</v>
      </c>
      <c r="E1355" s="101">
        <v>13</v>
      </c>
      <c r="F1355" s="101">
        <v>0</v>
      </c>
      <c r="G1355" s="101" t="str">
        <f t="shared" si="84"/>
        <v>SPEECH_DESC_1131922</v>
      </c>
      <c r="H1355" s="101" t="str">
        <f t="shared" si="85"/>
        <v>SPEECH_AUDIO_1131922</v>
      </c>
      <c r="I1355" s="118" t="str">
        <f t="shared" si="86"/>
        <v>전투</v>
      </c>
      <c r="J1355" s="118" t="str">
        <f t="shared" si="87"/>
        <v>기본 스킬</v>
      </c>
    </row>
    <row r="1356" spans="1:10" ht="13.8" customHeight="1">
      <c r="A1356" s="101">
        <f>C1356*ID규칙_대사_그룹_단위+COUNTIF($C$4:C1356,C1356)</f>
        <v>1131923</v>
      </c>
      <c r="B1356" s="100" t="s">
        <v>340</v>
      </c>
      <c r="C1356" s="102">
        <f>INDEX(STUDENT!$A:$A,MATCH(B1356,STUDENT!$B:$B,0))</f>
        <v>11319</v>
      </c>
      <c r="D1356" s="101">
        <v>3</v>
      </c>
      <c r="E1356" s="101">
        <v>14</v>
      </c>
      <c r="F1356" s="101">
        <v>1</v>
      </c>
      <c r="G1356" s="101" t="str">
        <f t="shared" si="84"/>
        <v>SPEECH_DESC_1131923</v>
      </c>
      <c r="H1356" s="101" t="str">
        <f t="shared" si="85"/>
        <v>SPEECH_AUDIO_1131923</v>
      </c>
      <c r="I1356" s="118" t="str">
        <f t="shared" si="86"/>
        <v>전투</v>
      </c>
      <c r="J1356" s="118" t="str">
        <f t="shared" si="87"/>
        <v>EX 스킬 컷인 1</v>
      </c>
    </row>
    <row r="1357" spans="1:10" ht="13.8" customHeight="1">
      <c r="A1357" s="101">
        <f>C1357*ID규칙_대사_그룹_단위+COUNTIF($C$4:C1357,C1357)</f>
        <v>1131924</v>
      </c>
      <c r="B1357" s="100" t="s">
        <v>340</v>
      </c>
      <c r="C1357" s="102">
        <f>INDEX(STUDENT!$A:$A,MATCH(B1357,STUDENT!$B:$B,0))</f>
        <v>11319</v>
      </c>
      <c r="D1357" s="101">
        <v>3</v>
      </c>
      <c r="E1357" s="101">
        <v>14</v>
      </c>
      <c r="F1357" s="101">
        <v>2</v>
      </c>
      <c r="G1357" s="101" t="str">
        <f t="shared" si="84"/>
        <v>SPEECH_DESC_1131924</v>
      </c>
      <c r="H1357" s="101" t="str">
        <f t="shared" si="85"/>
        <v>SPEECH_AUDIO_1131924</v>
      </c>
      <c r="I1357" s="118" t="str">
        <f t="shared" si="86"/>
        <v>전투</v>
      </c>
      <c r="J1357" s="118" t="str">
        <f t="shared" si="87"/>
        <v>EX 스킬 컷인 2</v>
      </c>
    </row>
    <row r="1358" spans="1:10" ht="13.8" customHeight="1">
      <c r="A1358" s="101">
        <f>C1358*ID규칙_대사_그룹_단위+COUNTIF($C$4:C1358,C1358)</f>
        <v>1131925</v>
      </c>
      <c r="B1358" s="100" t="s">
        <v>340</v>
      </c>
      <c r="C1358" s="102">
        <f>INDEX(STUDENT!$A:$A,MATCH(B1358,STUDENT!$B:$B,0))</f>
        <v>11319</v>
      </c>
      <c r="D1358" s="101">
        <v>3</v>
      </c>
      <c r="E1358" s="101">
        <v>14</v>
      </c>
      <c r="F1358" s="101">
        <v>3</v>
      </c>
      <c r="G1358" s="101" t="str">
        <f t="shared" si="84"/>
        <v>SPEECH_DESC_1131925</v>
      </c>
      <c r="H1358" s="101" t="str">
        <f t="shared" si="85"/>
        <v>SPEECH_AUDIO_1131925</v>
      </c>
      <c r="I1358" s="118" t="str">
        <f t="shared" si="86"/>
        <v>전투</v>
      </c>
      <c r="J1358" s="118" t="str">
        <f t="shared" si="87"/>
        <v>EX 스킬 컷인 3</v>
      </c>
    </row>
    <row r="1359" spans="1:10" ht="13.8" customHeight="1">
      <c r="A1359" s="101">
        <f>C1359*ID규칙_대사_그룹_단위+COUNTIF($C$4:C1359,C1359)</f>
        <v>1131926</v>
      </c>
      <c r="B1359" s="100" t="s">
        <v>340</v>
      </c>
      <c r="C1359" s="102">
        <f>INDEX(STUDENT!$A:$A,MATCH(B1359,STUDENT!$B:$B,0))</f>
        <v>11319</v>
      </c>
      <c r="D1359" s="101">
        <v>3</v>
      </c>
      <c r="E1359" s="101">
        <v>15</v>
      </c>
      <c r="F1359" s="101">
        <v>1</v>
      </c>
      <c r="G1359" s="101" t="str">
        <f t="shared" si="84"/>
        <v>SPEECH_DESC_1131926</v>
      </c>
      <c r="H1359" s="101" t="str">
        <f t="shared" si="85"/>
        <v>SPEECH_AUDIO_1131926</v>
      </c>
      <c r="I1359" s="118" t="str">
        <f t="shared" si="86"/>
        <v>전투</v>
      </c>
      <c r="J1359" s="118" t="str">
        <f t="shared" si="87"/>
        <v>EX 스킬 1</v>
      </c>
    </row>
    <row r="1360" spans="1:10" ht="13.8" customHeight="1">
      <c r="A1360" s="101">
        <f>C1360*ID규칙_대사_그룹_단위+COUNTIF($C$4:C1360,C1360)</f>
        <v>1131927</v>
      </c>
      <c r="B1360" s="100" t="s">
        <v>340</v>
      </c>
      <c r="C1360" s="102">
        <f>INDEX(STUDENT!$A:$A,MATCH(B1360,STUDENT!$B:$B,0))</f>
        <v>11319</v>
      </c>
      <c r="D1360" s="101">
        <v>3</v>
      </c>
      <c r="E1360" s="101">
        <v>15</v>
      </c>
      <c r="F1360" s="101">
        <v>2</v>
      </c>
      <c r="G1360" s="101" t="str">
        <f t="shared" si="84"/>
        <v>SPEECH_DESC_1131927</v>
      </c>
      <c r="H1360" s="101" t="str">
        <f t="shared" si="85"/>
        <v>SPEECH_AUDIO_1131927</v>
      </c>
      <c r="I1360" s="118" t="str">
        <f t="shared" si="86"/>
        <v>전투</v>
      </c>
      <c r="J1360" s="118" t="str">
        <f t="shared" si="87"/>
        <v>EX 스킬 2</v>
      </c>
    </row>
    <row r="1361" spans="1:10" ht="13.8" customHeight="1">
      <c r="A1361" s="101">
        <f>C1361*ID규칙_대사_그룹_단위+COUNTIF($C$4:C1361,C1361)</f>
        <v>1131928</v>
      </c>
      <c r="B1361" s="100" t="s">
        <v>340</v>
      </c>
      <c r="C1361" s="102">
        <f>INDEX(STUDENT!$A:$A,MATCH(B1361,STUDENT!$B:$B,0))</f>
        <v>11319</v>
      </c>
      <c r="D1361" s="101">
        <v>3</v>
      </c>
      <c r="E1361" s="101">
        <v>15</v>
      </c>
      <c r="F1361" s="101">
        <v>3</v>
      </c>
      <c r="G1361" s="101" t="str">
        <f t="shared" si="84"/>
        <v>SPEECH_DESC_1131928</v>
      </c>
      <c r="H1361" s="101" t="str">
        <f t="shared" si="85"/>
        <v>SPEECH_AUDIO_1131928</v>
      </c>
      <c r="I1361" s="118" t="str">
        <f t="shared" si="86"/>
        <v>전투</v>
      </c>
      <c r="J1361" s="118" t="str">
        <f t="shared" si="87"/>
        <v>EX 스킬 3</v>
      </c>
    </row>
    <row r="1362" spans="1:10" ht="13.8" customHeight="1">
      <c r="A1362" s="101">
        <f>C1362*ID규칙_대사_그룹_단위+COUNTIF($C$4:C1362,C1362)</f>
        <v>1131929</v>
      </c>
      <c r="B1362" s="100" t="s">
        <v>340</v>
      </c>
      <c r="C1362" s="102">
        <f>INDEX(STUDENT!$A:$A,MATCH(B1362,STUDENT!$B:$B,0))</f>
        <v>11319</v>
      </c>
      <c r="D1362" s="101">
        <v>3</v>
      </c>
      <c r="E1362" s="101">
        <v>16</v>
      </c>
      <c r="F1362" s="101">
        <v>1</v>
      </c>
      <c r="G1362" s="101" t="str">
        <f t="shared" si="84"/>
        <v>SPEECH_DESC_1131929</v>
      </c>
      <c r="H1362" s="101" t="str">
        <f t="shared" si="85"/>
        <v>SPEECH_AUDIO_1131929</v>
      </c>
      <c r="I1362" s="118" t="str">
        <f t="shared" si="86"/>
        <v>전투</v>
      </c>
      <c r="J1362" s="118" t="str">
        <f t="shared" si="87"/>
        <v>승리 1</v>
      </c>
    </row>
    <row r="1363" spans="1:10" ht="13.8" customHeight="1">
      <c r="A1363" s="101">
        <f>C1363*ID규칙_대사_그룹_단위+COUNTIF($C$4:C1363,C1363)</f>
        <v>1131930</v>
      </c>
      <c r="B1363" s="100" t="s">
        <v>340</v>
      </c>
      <c r="C1363" s="102">
        <f>INDEX(STUDENT!$A:$A,MATCH(B1363,STUDENT!$B:$B,0))</f>
        <v>11319</v>
      </c>
      <c r="D1363" s="101">
        <v>3</v>
      </c>
      <c r="E1363" s="101">
        <v>16</v>
      </c>
      <c r="F1363" s="101">
        <v>2</v>
      </c>
      <c r="G1363" s="101" t="str">
        <f t="shared" si="84"/>
        <v>SPEECH_DESC_1131930</v>
      </c>
      <c r="H1363" s="101" t="str">
        <f t="shared" si="85"/>
        <v>SPEECH_AUDIO_1131930</v>
      </c>
      <c r="I1363" s="118" t="str">
        <f t="shared" si="86"/>
        <v>전투</v>
      </c>
      <c r="J1363" s="118" t="str">
        <f t="shared" si="87"/>
        <v>승리 2</v>
      </c>
    </row>
    <row r="1364" spans="1:10" ht="13.8" customHeight="1">
      <c r="A1364" s="101">
        <f>C1364*ID규칙_대사_그룹_단위+COUNTIF($C$4:C1364,C1364)</f>
        <v>1131931</v>
      </c>
      <c r="B1364" s="100" t="s">
        <v>340</v>
      </c>
      <c r="C1364" s="102">
        <f>INDEX(STUDENT!$A:$A,MATCH(B1364,STUDENT!$B:$B,0))</f>
        <v>11319</v>
      </c>
      <c r="D1364" s="101">
        <v>3</v>
      </c>
      <c r="E1364" s="101">
        <v>17</v>
      </c>
      <c r="F1364" s="101">
        <v>0</v>
      </c>
      <c r="G1364" s="101" t="str">
        <f t="shared" si="84"/>
        <v>SPEECH_DESC_1131931</v>
      </c>
      <c r="H1364" s="101" t="str">
        <f t="shared" si="85"/>
        <v>SPEECH_AUDIO_1131931</v>
      </c>
      <c r="I1364" s="118" t="str">
        <f t="shared" si="86"/>
        <v>전투</v>
      </c>
      <c r="J1364" s="118" t="str">
        <f t="shared" si="87"/>
        <v>철수</v>
      </c>
    </row>
    <row r="1365" spans="1:10" ht="13.8" customHeight="1">
      <c r="A1365" s="101">
        <f>C1365*ID규칙_대사_그룹_단위+COUNTIF($C$4:C1365,C1365)</f>
        <v>1131932</v>
      </c>
      <c r="B1365" s="100" t="s">
        <v>340</v>
      </c>
      <c r="C1365" s="102">
        <f>INDEX(STUDENT!$A:$A,MATCH(B1365,STUDENT!$B:$B,0))</f>
        <v>11319</v>
      </c>
      <c r="D1365" s="101">
        <v>4</v>
      </c>
      <c r="E1365" s="101">
        <v>18</v>
      </c>
      <c r="F1365" s="101">
        <v>1</v>
      </c>
      <c r="G1365" s="101" t="str">
        <f t="shared" si="84"/>
        <v>SPEECH_DESC_1131932</v>
      </c>
      <c r="H1365" s="101" t="str">
        <f t="shared" si="85"/>
        <v>SPEECH_AUDIO_1131932</v>
      </c>
      <c r="I1365" s="118" t="str">
        <f t="shared" si="86"/>
        <v>결과</v>
      </c>
      <c r="J1365" s="118" t="str">
        <f t="shared" si="87"/>
        <v>임무 완료 1</v>
      </c>
    </row>
    <row r="1366" spans="1:10" ht="13.8" customHeight="1">
      <c r="A1366" s="101">
        <f>C1366*ID규칙_대사_그룹_단위+COUNTIF($C$4:C1366,C1366)</f>
        <v>1131933</v>
      </c>
      <c r="B1366" s="100" t="s">
        <v>340</v>
      </c>
      <c r="C1366" s="102">
        <f>INDEX(STUDENT!$A:$A,MATCH(B1366,STUDENT!$B:$B,0))</f>
        <v>11319</v>
      </c>
      <c r="D1366" s="101">
        <v>4</v>
      </c>
      <c r="E1366" s="101">
        <v>18</v>
      </c>
      <c r="F1366" s="101">
        <v>2</v>
      </c>
      <c r="G1366" s="101" t="str">
        <f t="shared" si="84"/>
        <v>SPEECH_DESC_1131933</v>
      </c>
      <c r="H1366" s="101" t="str">
        <f t="shared" si="85"/>
        <v>SPEECH_AUDIO_1131933</v>
      </c>
      <c r="I1366" s="118" t="str">
        <f t="shared" si="86"/>
        <v>결과</v>
      </c>
      <c r="J1366" s="118" t="str">
        <f t="shared" si="87"/>
        <v>임무 완료 2</v>
      </c>
    </row>
    <row r="1367" spans="1:10" ht="13.8" customHeight="1">
      <c r="A1367" s="101">
        <f>C1367*ID규칙_대사_그룹_단위+COUNTIF($C$4:C1367,C1367)</f>
        <v>1131934</v>
      </c>
      <c r="B1367" s="100" t="s">
        <v>340</v>
      </c>
      <c r="C1367" s="102">
        <f>INDEX(STUDENT!$A:$A,MATCH(B1367,STUDENT!$B:$B,0))</f>
        <v>11319</v>
      </c>
      <c r="D1367" s="101">
        <v>4</v>
      </c>
      <c r="E1367" s="101">
        <v>19</v>
      </c>
      <c r="F1367" s="101">
        <v>1</v>
      </c>
      <c r="G1367" s="101" t="str">
        <f t="shared" si="84"/>
        <v>SPEECH_DESC_1131934</v>
      </c>
      <c r="H1367" s="101" t="str">
        <f t="shared" si="85"/>
        <v>SPEECH_AUDIO_1131934</v>
      </c>
      <c r="I1367" s="118" t="str">
        <f t="shared" si="86"/>
        <v>결과</v>
      </c>
      <c r="J1367" s="118" t="str">
        <f t="shared" si="87"/>
        <v>임무 실패 1</v>
      </c>
    </row>
    <row r="1368" spans="1:10" ht="13.8" customHeight="1">
      <c r="A1368" s="101">
        <f>C1368*ID규칙_대사_그룹_단위+COUNTIF($C$4:C1368,C1368)</f>
        <v>1131935</v>
      </c>
      <c r="B1368" s="100" t="s">
        <v>340</v>
      </c>
      <c r="C1368" s="102">
        <f>INDEX(STUDENT!$A:$A,MATCH(B1368,STUDENT!$B:$B,0))</f>
        <v>11319</v>
      </c>
      <c r="D1368" s="101">
        <v>4</v>
      </c>
      <c r="E1368" s="101">
        <v>19</v>
      </c>
      <c r="F1368" s="101">
        <v>2</v>
      </c>
      <c r="G1368" s="101" t="str">
        <f t="shared" si="84"/>
        <v>SPEECH_DESC_1131935</v>
      </c>
      <c r="H1368" s="101" t="str">
        <f t="shared" si="85"/>
        <v>SPEECH_AUDIO_1131935</v>
      </c>
      <c r="I1368" s="118" t="str">
        <f t="shared" si="86"/>
        <v>결과</v>
      </c>
      <c r="J1368" s="118" t="str">
        <f t="shared" si="87"/>
        <v>임무 실패 2</v>
      </c>
    </row>
    <row r="1369" spans="1:10" ht="13.8" customHeight="1">
      <c r="A1369" s="101">
        <f>C1369*ID규칙_대사_그룹_단위+COUNTIF($C$4:C1369,C1369)</f>
        <v>1131936</v>
      </c>
      <c r="B1369" s="100" t="s">
        <v>340</v>
      </c>
      <c r="C1369" s="102">
        <f>INDEX(STUDENT!$A:$A,MATCH(B1369,STUDENT!$B:$B,0))</f>
        <v>11319</v>
      </c>
      <c r="D1369" s="101">
        <v>5</v>
      </c>
      <c r="E1369" s="101">
        <v>20</v>
      </c>
      <c r="F1369" s="101">
        <v>1</v>
      </c>
      <c r="G1369" s="101" t="str">
        <f t="shared" si="84"/>
        <v>SPEECH_DESC_1131936</v>
      </c>
      <c r="H1369" s="101" t="str">
        <f t="shared" si="85"/>
        <v>SPEECH_AUDIO_1131936</v>
      </c>
      <c r="I1369" s="118" t="str">
        <f t="shared" si="86"/>
        <v>기타</v>
      </c>
      <c r="J1369" s="118" t="str">
        <f t="shared" si="87"/>
        <v>강화 1</v>
      </c>
    </row>
    <row r="1370" spans="1:10" ht="13.8" customHeight="1">
      <c r="A1370" s="101">
        <f>C1370*ID규칙_대사_그룹_단위+COUNTIF($C$4:C1370,C1370)</f>
        <v>1131937</v>
      </c>
      <c r="B1370" s="100" t="s">
        <v>340</v>
      </c>
      <c r="C1370" s="102">
        <f>INDEX(STUDENT!$A:$A,MATCH(B1370,STUDENT!$B:$B,0))</f>
        <v>11319</v>
      </c>
      <c r="D1370" s="101">
        <v>5</v>
      </c>
      <c r="E1370" s="101">
        <v>21</v>
      </c>
      <c r="F1370" s="101">
        <v>0</v>
      </c>
      <c r="G1370" s="101" t="str">
        <f t="shared" si="84"/>
        <v>SPEECH_DESC_1131937</v>
      </c>
      <c r="H1370" s="101" t="str">
        <f t="shared" si="85"/>
        <v>SPEECH_AUDIO_1131937</v>
      </c>
      <c r="I1370" s="118" t="str">
        <f t="shared" si="86"/>
        <v>기타</v>
      </c>
      <c r="J1370" s="118" t="str">
        <f t="shared" si="87"/>
        <v>고유무기 장착</v>
      </c>
    </row>
    <row r="1371" spans="1:10" ht="13.8" customHeight="1">
      <c r="A1371" s="101">
        <f>C1371*ID규칙_대사_그룹_단위+COUNTIF($C$4:C1371,C1371)</f>
        <v>1131938</v>
      </c>
      <c r="B1371" s="100" t="s">
        <v>340</v>
      </c>
      <c r="C1371" s="102">
        <f>INDEX(STUDENT!$A:$A,MATCH(B1371,STUDENT!$B:$B,0))</f>
        <v>11319</v>
      </c>
      <c r="D1371" s="101">
        <v>5</v>
      </c>
      <c r="E1371" s="101">
        <v>22</v>
      </c>
      <c r="F1371" s="101">
        <v>1</v>
      </c>
      <c r="G1371" s="101" t="str">
        <f t="shared" si="84"/>
        <v>SPEECH_DESC_1131938</v>
      </c>
      <c r="H1371" s="101" t="str">
        <f t="shared" si="85"/>
        <v>SPEECH_AUDIO_1131938</v>
      </c>
      <c r="I1371" s="118" t="str">
        <f t="shared" si="86"/>
        <v>기타</v>
      </c>
      <c r="J1371" s="118" t="str">
        <f t="shared" si="87"/>
        <v>카페 1</v>
      </c>
    </row>
    <row r="1372" spans="1:10" ht="13.8" customHeight="1">
      <c r="A1372" s="101">
        <f>C1372*ID규칙_대사_그룹_단위+COUNTIF($C$4:C1372,C1372)</f>
        <v>1131939</v>
      </c>
      <c r="B1372" s="100" t="s">
        <v>340</v>
      </c>
      <c r="C1372" s="102">
        <f>INDEX(STUDENT!$A:$A,MATCH(B1372,STUDENT!$B:$B,0))</f>
        <v>11319</v>
      </c>
      <c r="D1372" s="101">
        <v>5</v>
      </c>
      <c r="E1372" s="101">
        <v>22</v>
      </c>
      <c r="F1372" s="101">
        <v>2</v>
      </c>
      <c r="G1372" s="101" t="str">
        <f t="shared" si="84"/>
        <v>SPEECH_DESC_1131939</v>
      </c>
      <c r="H1372" s="101" t="str">
        <f t="shared" si="85"/>
        <v>SPEECH_AUDIO_1131939</v>
      </c>
      <c r="I1372" s="118" t="str">
        <f t="shared" si="86"/>
        <v>기타</v>
      </c>
      <c r="J1372" s="118" t="str">
        <f t="shared" si="87"/>
        <v>카페 2</v>
      </c>
    </row>
    <row r="1373" spans="1:10" ht="13.8" customHeight="1">
      <c r="A1373" s="101">
        <f>C1373*ID규칙_대사_그룹_단위+COUNTIF($C$4:C1373,C1373)</f>
        <v>1131940</v>
      </c>
      <c r="B1373" s="100" t="s">
        <v>340</v>
      </c>
      <c r="C1373" s="102">
        <f>INDEX(STUDENT!$A:$A,MATCH(B1373,STUDENT!$B:$B,0))</f>
        <v>11319</v>
      </c>
      <c r="D1373" s="101">
        <v>5</v>
      </c>
      <c r="E1373" s="101">
        <v>22</v>
      </c>
      <c r="F1373" s="101">
        <v>3</v>
      </c>
      <c r="G1373" s="101" t="str">
        <f t="shared" si="84"/>
        <v>SPEECH_DESC_1131940</v>
      </c>
      <c r="H1373" s="101" t="str">
        <f t="shared" si="85"/>
        <v>SPEECH_AUDIO_1131940</v>
      </c>
      <c r="I1373" s="118" t="str">
        <f t="shared" si="86"/>
        <v>기타</v>
      </c>
      <c r="J1373" s="118" t="str">
        <f t="shared" si="87"/>
        <v>카페 3</v>
      </c>
    </row>
    <row r="1374" spans="1:10" ht="13.8" customHeight="1">
      <c r="A1374" s="101">
        <f>C1374*ID규칙_대사_그룹_단위+COUNTIF($C$4:C1374,C1374)</f>
        <v>1131941</v>
      </c>
      <c r="B1374" s="100" t="s">
        <v>340</v>
      </c>
      <c r="C1374" s="102">
        <f>INDEX(STUDENT!$A:$A,MATCH(B1374,STUDENT!$B:$B,0))</f>
        <v>11319</v>
      </c>
      <c r="D1374" s="101">
        <v>5</v>
      </c>
      <c r="E1374" s="101">
        <v>22</v>
      </c>
      <c r="F1374" s="101">
        <v>4</v>
      </c>
      <c r="G1374" s="101" t="str">
        <f t="shared" si="84"/>
        <v>SPEECH_DESC_1131941</v>
      </c>
      <c r="H1374" s="101" t="str">
        <f t="shared" si="85"/>
        <v>SPEECH_AUDIO_1131941</v>
      </c>
      <c r="I1374" s="118" t="str">
        <f t="shared" si="86"/>
        <v>기타</v>
      </c>
      <c r="J1374" s="118" t="str">
        <f t="shared" si="87"/>
        <v>카페 4</v>
      </c>
    </row>
    <row r="1375" spans="1:10" ht="13.8" customHeight="1">
      <c r="A1375" s="101">
        <f>C1375*ID규칙_대사_그룹_단위+COUNTIF($C$4:C1375,C1375)</f>
        <v>1131942</v>
      </c>
      <c r="B1375" s="100" t="s">
        <v>340</v>
      </c>
      <c r="C1375" s="102">
        <f>INDEX(STUDENT!$A:$A,MATCH(B1375,STUDENT!$B:$B,0))</f>
        <v>11319</v>
      </c>
      <c r="D1375" s="101">
        <v>5</v>
      </c>
      <c r="E1375" s="101">
        <v>22</v>
      </c>
      <c r="F1375" s="101">
        <v>5</v>
      </c>
      <c r="G1375" s="101" t="str">
        <f t="shared" si="84"/>
        <v>SPEECH_DESC_1131942</v>
      </c>
      <c r="H1375" s="101" t="str">
        <f t="shared" si="85"/>
        <v>SPEECH_AUDIO_1131942</v>
      </c>
      <c r="I1375" s="118" t="str">
        <f t="shared" si="86"/>
        <v>기타</v>
      </c>
      <c r="J1375" s="118" t="str">
        <f t="shared" si="87"/>
        <v>카페 5</v>
      </c>
    </row>
    <row r="1376" spans="1:10" ht="13.8" customHeight="1">
      <c r="A1376" s="101">
        <f>C1376*ID규칙_대사_그룹_단위+COUNTIF($C$4:C1376,C1376)</f>
        <v>1131943</v>
      </c>
      <c r="B1376" s="100" t="s">
        <v>340</v>
      </c>
      <c r="C1376" s="102">
        <f>INDEX(STUDENT!$A:$A,MATCH(B1376,STUDENT!$B:$B,0))</f>
        <v>11319</v>
      </c>
      <c r="D1376" s="101">
        <v>5</v>
      </c>
      <c r="E1376" s="101">
        <v>23</v>
      </c>
      <c r="F1376" s="101">
        <v>1</v>
      </c>
      <c r="G1376" s="101" t="str">
        <f t="shared" si="84"/>
        <v>SPEECH_DESC_1131943</v>
      </c>
      <c r="H1376" s="101" t="str">
        <f t="shared" si="85"/>
        <v>SPEECH_AUDIO_1131943</v>
      </c>
      <c r="I1376" s="118" t="str">
        <f t="shared" si="86"/>
        <v>기타</v>
      </c>
      <c r="J1376" s="118" t="str">
        <f t="shared" si="87"/>
        <v>인연 랭크 업 1</v>
      </c>
    </row>
    <row r="1377" spans="1:10" ht="13.8" customHeight="1">
      <c r="A1377" s="101">
        <f>C1377*ID규칙_대사_그룹_단위+COUNTIF($C$4:C1377,C1377)</f>
        <v>1131944</v>
      </c>
      <c r="B1377" s="100" t="s">
        <v>340</v>
      </c>
      <c r="C1377" s="102">
        <f>INDEX(STUDENT!$A:$A,MATCH(B1377,STUDENT!$B:$B,0))</f>
        <v>11319</v>
      </c>
      <c r="D1377" s="101">
        <v>5</v>
      </c>
      <c r="E1377" s="101">
        <v>23</v>
      </c>
      <c r="F1377" s="101">
        <v>2</v>
      </c>
      <c r="G1377" s="101" t="str">
        <f t="shared" si="84"/>
        <v>SPEECH_DESC_1131944</v>
      </c>
      <c r="H1377" s="101" t="str">
        <f t="shared" si="85"/>
        <v>SPEECH_AUDIO_1131944</v>
      </c>
      <c r="I1377" s="118" t="str">
        <f t="shared" si="86"/>
        <v>기타</v>
      </c>
      <c r="J1377" s="118" t="str">
        <f t="shared" si="87"/>
        <v>인연 랭크 업 2</v>
      </c>
    </row>
    <row r="1378" spans="1:10" ht="13.8" customHeight="1">
      <c r="A1378" s="101">
        <f>C1378*ID규칙_대사_그룹_단위+COUNTIF($C$4:C1378,C1378)</f>
        <v>1131945</v>
      </c>
      <c r="B1378" s="100" t="s">
        <v>340</v>
      </c>
      <c r="C1378" s="102">
        <f>INDEX(STUDENT!$A:$A,MATCH(B1378,STUDENT!$B:$B,0))</f>
        <v>11319</v>
      </c>
      <c r="D1378" s="101">
        <v>5</v>
      </c>
      <c r="E1378" s="101">
        <v>23</v>
      </c>
      <c r="F1378" s="101">
        <v>3</v>
      </c>
      <c r="G1378" s="101" t="str">
        <f t="shared" si="84"/>
        <v>SPEECH_DESC_1131945</v>
      </c>
      <c r="H1378" s="101" t="str">
        <f t="shared" si="85"/>
        <v>SPEECH_AUDIO_1131945</v>
      </c>
      <c r="I1378" s="118" t="str">
        <f t="shared" si="86"/>
        <v>기타</v>
      </c>
      <c r="J1378" s="118" t="str">
        <f t="shared" si="87"/>
        <v>인연 랭크 업 3</v>
      </c>
    </row>
    <row r="1379" spans="1:10" ht="13.8" customHeight="1">
      <c r="A1379" s="101">
        <f>C1379*ID규칙_대사_그룹_단위+COUNTIF($C$4:C1379,C1379)</f>
        <v>1131946</v>
      </c>
      <c r="B1379" s="100" t="s">
        <v>340</v>
      </c>
      <c r="C1379" s="102">
        <f>INDEX(STUDENT!$A:$A,MATCH(B1379,STUDENT!$B:$B,0))</f>
        <v>11319</v>
      </c>
      <c r="D1379" s="101">
        <v>5</v>
      </c>
      <c r="E1379" s="101">
        <v>23</v>
      </c>
      <c r="F1379" s="101">
        <v>4</v>
      </c>
      <c r="G1379" s="101" t="str">
        <f t="shared" si="84"/>
        <v>SPEECH_DESC_1131946</v>
      </c>
      <c r="H1379" s="101" t="str">
        <f t="shared" si="85"/>
        <v>SPEECH_AUDIO_1131946</v>
      </c>
      <c r="I1379" s="118" t="str">
        <f t="shared" si="86"/>
        <v>기타</v>
      </c>
      <c r="J1379" s="118" t="str">
        <f t="shared" si="87"/>
        <v>인연 랭크 업 4</v>
      </c>
    </row>
    <row r="1380" spans="1:10" ht="13.8" customHeight="1">
      <c r="A1380" s="101">
        <f>C1380*ID규칙_대사_그룹_단위+COUNTIF($C$4:C1380,C1380)</f>
        <v>1131947</v>
      </c>
      <c r="B1380" s="100" t="s">
        <v>340</v>
      </c>
      <c r="C1380" s="102">
        <f>INDEX(STUDENT!$A:$A,MATCH(B1380,STUDENT!$B:$B,0))</f>
        <v>11319</v>
      </c>
      <c r="D1380" s="101">
        <v>6</v>
      </c>
      <c r="E1380" s="101">
        <v>24</v>
      </c>
      <c r="F1380" s="101">
        <v>1</v>
      </c>
      <c r="G1380" s="101" t="str">
        <f t="shared" si="84"/>
        <v>SPEECH_DESC_1131947</v>
      </c>
      <c r="H1380" s="101" t="str">
        <f t="shared" si="85"/>
        <v>SPEECH_AUDIO_1131947</v>
      </c>
      <c r="I1380" s="118" t="str">
        <f t="shared" si="86"/>
        <v>메모리얼</v>
      </c>
      <c r="J1380" s="118" t="str">
        <f t="shared" si="87"/>
        <v>메모리얼 로비 1</v>
      </c>
    </row>
    <row r="1381" spans="1:10" ht="13.8" customHeight="1">
      <c r="A1381" s="101">
        <f>C1381*ID규칙_대사_그룹_단위+COUNTIF($C$4:C1381,C1381)</f>
        <v>1131948</v>
      </c>
      <c r="B1381" s="100" t="s">
        <v>340</v>
      </c>
      <c r="C1381" s="102">
        <f>INDEX(STUDENT!$A:$A,MATCH(B1381,STUDENT!$B:$B,0))</f>
        <v>11319</v>
      </c>
      <c r="D1381" s="101">
        <v>6</v>
      </c>
      <c r="E1381" s="101">
        <v>24</v>
      </c>
      <c r="F1381" s="101">
        <v>2</v>
      </c>
      <c r="G1381" s="101" t="str">
        <f t="shared" si="84"/>
        <v>SPEECH_DESC_1131948</v>
      </c>
      <c r="H1381" s="101" t="str">
        <f t="shared" si="85"/>
        <v>SPEECH_AUDIO_1131948</v>
      </c>
      <c r="I1381" s="118" t="str">
        <f t="shared" si="86"/>
        <v>메모리얼</v>
      </c>
      <c r="J1381" s="118" t="str">
        <f t="shared" si="87"/>
        <v>메모리얼 로비 2</v>
      </c>
    </row>
    <row r="1382" spans="1:10" ht="13.8" customHeight="1">
      <c r="A1382" s="101">
        <f>C1382*ID규칙_대사_그룹_단위+COUNTIF($C$4:C1382,C1382)</f>
        <v>1131949</v>
      </c>
      <c r="B1382" s="100" t="s">
        <v>340</v>
      </c>
      <c r="C1382" s="102">
        <f>INDEX(STUDENT!$A:$A,MATCH(B1382,STUDENT!$B:$B,0))</f>
        <v>11319</v>
      </c>
      <c r="D1382" s="101">
        <v>6</v>
      </c>
      <c r="E1382" s="101">
        <v>24</v>
      </c>
      <c r="F1382" s="101">
        <v>3</v>
      </c>
      <c r="G1382" s="101" t="str">
        <f t="shared" si="84"/>
        <v>SPEECH_DESC_1131949</v>
      </c>
      <c r="H1382" s="101" t="str">
        <f t="shared" si="85"/>
        <v>SPEECH_AUDIO_1131949</v>
      </c>
      <c r="I1382" s="118" t="str">
        <f t="shared" si="86"/>
        <v>메모리얼</v>
      </c>
      <c r="J1382" s="118" t="str">
        <f t="shared" si="87"/>
        <v>메모리얼 로비 3</v>
      </c>
    </row>
    <row r="1383" spans="1:10" ht="13.8" customHeight="1">
      <c r="A1383" s="101">
        <f>C1383*ID규칙_대사_그룹_단위+COUNTIF($C$4:C1383,C1383)</f>
        <v>1131950</v>
      </c>
      <c r="B1383" s="100" t="s">
        <v>340</v>
      </c>
      <c r="C1383" s="102">
        <f>INDEX(STUDENT!$A:$A,MATCH(B1383,STUDENT!$B:$B,0))</f>
        <v>11319</v>
      </c>
      <c r="D1383" s="101">
        <v>6</v>
      </c>
      <c r="E1383" s="101">
        <v>24</v>
      </c>
      <c r="F1383" s="101">
        <v>4</v>
      </c>
      <c r="G1383" s="101" t="str">
        <f t="shared" si="84"/>
        <v>SPEECH_DESC_1131950</v>
      </c>
      <c r="H1383" s="101" t="str">
        <f t="shared" si="85"/>
        <v>SPEECH_AUDIO_1131950</v>
      </c>
      <c r="I1383" s="118" t="str">
        <f t="shared" si="86"/>
        <v>메모리얼</v>
      </c>
      <c r="J1383" s="118" t="str">
        <f t="shared" si="87"/>
        <v>메모리얼 로비 4</v>
      </c>
    </row>
    <row r="1384" spans="1:10" ht="13.8" customHeight="1">
      <c r="A1384" s="101">
        <f>C1384*ID규칙_대사_그룹_단위+COUNTIF($C$4:C1384,C1384)</f>
        <v>1131951</v>
      </c>
      <c r="B1384" s="100" t="s">
        <v>340</v>
      </c>
      <c r="C1384" s="102">
        <f>INDEX(STUDENT!$A:$A,MATCH(B1384,STUDENT!$B:$B,0))</f>
        <v>11319</v>
      </c>
      <c r="D1384" s="101">
        <v>6</v>
      </c>
      <c r="E1384" s="101">
        <v>24</v>
      </c>
      <c r="F1384" s="101">
        <v>5</v>
      </c>
      <c r="G1384" s="101" t="str">
        <f t="shared" si="84"/>
        <v>SPEECH_DESC_1131951</v>
      </c>
      <c r="H1384" s="101" t="str">
        <f t="shared" si="85"/>
        <v>SPEECH_AUDIO_1131951</v>
      </c>
      <c r="I1384" s="118" t="str">
        <f t="shared" si="86"/>
        <v>메모리얼</v>
      </c>
      <c r="J1384" s="118" t="str">
        <f t="shared" si="87"/>
        <v>메모리얼 로비 5</v>
      </c>
    </row>
    <row r="1385" spans="1:10" ht="13.8" customHeight="1">
      <c r="A1385" s="101">
        <f>C1385*ID규칙_대사_그룹_단위+COUNTIF($C$4:C1385,C1385)</f>
        <v>1131952</v>
      </c>
      <c r="B1385" s="100" t="s">
        <v>340</v>
      </c>
      <c r="C1385" s="102">
        <f>INDEX(STUDENT!$A:$A,MATCH(B1385,STUDENT!$B:$B,0))</f>
        <v>11319</v>
      </c>
      <c r="D1385" s="101">
        <v>7</v>
      </c>
      <c r="E1385" s="101">
        <v>25</v>
      </c>
      <c r="F1385" s="101">
        <v>0</v>
      </c>
      <c r="G1385" s="101" t="str">
        <f t="shared" si="84"/>
        <v>SPEECH_DESC_1131952</v>
      </c>
      <c r="H1385" s="101" t="str">
        <f t="shared" si="85"/>
        <v>SPEECH_AUDIO_1131952</v>
      </c>
      <c r="I1385" s="118" t="str">
        <f t="shared" si="86"/>
        <v>기념일</v>
      </c>
      <c r="J1385" s="118" t="str">
        <f t="shared" si="87"/>
        <v>생일</v>
      </c>
    </row>
    <row r="1386" spans="1:10" ht="13.8" customHeight="1">
      <c r="A1386" s="101">
        <f>C1386*ID규칙_대사_그룹_단위+COUNTIF($C$4:C1386,C1386)</f>
        <v>1131953</v>
      </c>
      <c r="B1386" s="100" t="s">
        <v>340</v>
      </c>
      <c r="C1386" s="102">
        <f>INDEX(STUDENT!$A:$A,MATCH(B1386,STUDENT!$B:$B,0))</f>
        <v>11319</v>
      </c>
      <c r="D1386" s="101">
        <v>7</v>
      </c>
      <c r="E1386" s="101">
        <v>26</v>
      </c>
      <c r="F1386" s="101">
        <v>0</v>
      </c>
      <c r="G1386" s="101" t="str">
        <f t="shared" si="84"/>
        <v>SPEECH_DESC_1131953</v>
      </c>
      <c r="H1386" s="101" t="str">
        <f t="shared" si="85"/>
        <v>SPEECH_AUDIO_1131953</v>
      </c>
      <c r="I1386" s="118" t="str">
        <f t="shared" si="86"/>
        <v>기념일</v>
      </c>
      <c r="J1386" s="118" t="str">
        <f t="shared" si="87"/>
        <v>선생의 생일</v>
      </c>
    </row>
    <row r="1387" spans="1:10" ht="13.8" customHeight="1">
      <c r="A1387" s="101">
        <f>C1387*ID규칙_대사_그룹_단위+COUNTIF($C$4:C1387,C1387)</f>
        <v>1131954</v>
      </c>
      <c r="B1387" s="100" t="s">
        <v>340</v>
      </c>
      <c r="C1387" s="102">
        <f>INDEX(STUDENT!$A:$A,MATCH(B1387,STUDENT!$B:$B,0))</f>
        <v>11319</v>
      </c>
      <c r="D1387" s="101">
        <v>7</v>
      </c>
      <c r="E1387" s="101">
        <v>27</v>
      </c>
      <c r="F1387" s="101">
        <v>0</v>
      </c>
      <c r="G1387" s="101" t="str">
        <f t="shared" si="84"/>
        <v>SPEECH_DESC_1131954</v>
      </c>
      <c r="H1387" s="101" t="str">
        <f t="shared" si="85"/>
        <v>SPEECH_AUDIO_1131954</v>
      </c>
      <c r="I1387" s="118" t="str">
        <f t="shared" si="86"/>
        <v>기념일</v>
      </c>
      <c r="J1387" s="118" t="str">
        <f t="shared" si="87"/>
        <v>할로윈</v>
      </c>
    </row>
    <row r="1388" spans="1:10" ht="13.8" customHeight="1">
      <c r="A1388" s="101">
        <f>C1388*ID규칙_대사_그룹_단위+COUNTIF($C$4:C1388,C1388)</f>
        <v>1131955</v>
      </c>
      <c r="B1388" s="100" t="s">
        <v>340</v>
      </c>
      <c r="C1388" s="102">
        <f>INDEX(STUDENT!$A:$A,MATCH(B1388,STUDENT!$B:$B,0))</f>
        <v>11319</v>
      </c>
      <c r="D1388" s="101">
        <v>7</v>
      </c>
      <c r="E1388" s="101">
        <v>28</v>
      </c>
      <c r="F1388" s="101">
        <v>0</v>
      </c>
      <c r="G1388" s="101" t="str">
        <f t="shared" si="84"/>
        <v>SPEECH_DESC_1131955</v>
      </c>
      <c r="H1388" s="101" t="str">
        <f t="shared" si="85"/>
        <v>SPEECH_AUDIO_1131955</v>
      </c>
      <c r="I1388" s="118" t="str">
        <f t="shared" si="86"/>
        <v>기념일</v>
      </c>
      <c r="J1388" s="118" t="str">
        <f t="shared" si="87"/>
        <v>크리스마스</v>
      </c>
    </row>
    <row r="1389" spans="1:10" ht="13.8" customHeight="1">
      <c r="A1389" s="101">
        <f>C1389*ID규칙_대사_그룹_단위+COUNTIF($C$4:C1389,C1389)</f>
        <v>1131956</v>
      </c>
      <c r="B1389" s="100" t="s">
        <v>340</v>
      </c>
      <c r="C1389" s="102">
        <f>INDEX(STUDENT!$A:$A,MATCH(B1389,STUDENT!$B:$B,0))</f>
        <v>11319</v>
      </c>
      <c r="D1389" s="101">
        <v>7</v>
      </c>
      <c r="E1389" s="101">
        <v>29</v>
      </c>
      <c r="F1389" s="101">
        <v>0</v>
      </c>
      <c r="G1389" s="101" t="str">
        <f t="shared" si="84"/>
        <v>SPEECH_DESC_1131956</v>
      </c>
      <c r="H1389" s="101" t="str">
        <f t="shared" si="85"/>
        <v>SPEECH_AUDIO_1131956</v>
      </c>
      <c r="I1389" s="118" t="str">
        <f t="shared" si="86"/>
        <v>기념일</v>
      </c>
      <c r="J1389" s="118" t="str">
        <f t="shared" si="87"/>
        <v>신년</v>
      </c>
    </row>
    <row r="1390" spans="1:10" ht="13.8" customHeight="1">
      <c r="A1390" s="101">
        <f>C1390*ID규칙_대사_그룹_단위+COUNTIF($C$4:C1390,C1390)</f>
        <v>2411001</v>
      </c>
      <c r="B1390" s="100" t="s">
        <v>342</v>
      </c>
      <c r="C1390" s="102">
        <f>INDEX(STUDENT!$A:$A,MATCH(B1390,STUDENT!$B:$B,0))</f>
        <v>24110</v>
      </c>
      <c r="D1390" s="101">
        <v>1</v>
      </c>
      <c r="E1390" s="101">
        <v>1</v>
      </c>
      <c r="F1390" s="101">
        <v>0</v>
      </c>
      <c r="G1390" s="101" t="str">
        <f t="shared" si="84"/>
        <v>SPEECH_DESC_2411001</v>
      </c>
      <c r="H1390" s="101" t="str">
        <f t="shared" si="85"/>
        <v>SPEECH_AUDIO_2411001</v>
      </c>
      <c r="I1390" s="118" t="str">
        <f t="shared" si="86"/>
        <v>일상</v>
      </c>
      <c r="J1390" s="118" t="str">
        <f t="shared" si="87"/>
        <v>입수</v>
      </c>
    </row>
    <row r="1391" spans="1:10" ht="13.8" customHeight="1">
      <c r="A1391" s="101">
        <f>C1391*ID규칙_대사_그룹_단위+COUNTIF($C$4:C1391,C1391)</f>
        <v>2411002</v>
      </c>
      <c r="B1391" s="100" t="s">
        <v>342</v>
      </c>
      <c r="C1391" s="102">
        <f>INDEX(STUDENT!$A:$A,MATCH(B1391,STUDENT!$B:$B,0))</f>
        <v>24110</v>
      </c>
      <c r="D1391" s="101">
        <v>1</v>
      </c>
      <c r="E1391" s="101">
        <v>2</v>
      </c>
      <c r="F1391" s="101">
        <v>1</v>
      </c>
      <c r="G1391" s="101" t="str">
        <f t="shared" si="84"/>
        <v>SPEECH_DESC_2411002</v>
      </c>
      <c r="H1391" s="101" t="str">
        <f t="shared" si="85"/>
        <v>SPEECH_AUDIO_2411002</v>
      </c>
      <c r="I1391" s="118" t="str">
        <f t="shared" si="86"/>
        <v>일상</v>
      </c>
      <c r="J1391" s="118" t="str">
        <f t="shared" si="87"/>
        <v>로비 방문 1</v>
      </c>
    </row>
    <row r="1392" spans="1:10" ht="13.8" customHeight="1">
      <c r="A1392" s="101">
        <f>C1392*ID규칙_대사_그룹_단위+COUNTIF($C$4:C1392,C1392)</f>
        <v>2411003</v>
      </c>
      <c r="B1392" s="100" t="s">
        <v>342</v>
      </c>
      <c r="C1392" s="102">
        <f>INDEX(STUDENT!$A:$A,MATCH(B1392,STUDENT!$B:$B,0))</f>
        <v>24110</v>
      </c>
      <c r="D1392" s="101">
        <v>1</v>
      </c>
      <c r="E1392" s="101">
        <v>2</v>
      </c>
      <c r="F1392" s="101">
        <v>2</v>
      </c>
      <c r="G1392" s="101" t="str">
        <f t="shared" si="84"/>
        <v>SPEECH_DESC_2411003</v>
      </c>
      <c r="H1392" s="101" t="str">
        <f t="shared" si="85"/>
        <v>SPEECH_AUDIO_2411003</v>
      </c>
      <c r="I1392" s="118" t="str">
        <f t="shared" si="86"/>
        <v>일상</v>
      </c>
      <c r="J1392" s="118" t="str">
        <f t="shared" si="87"/>
        <v>로비 방문 2</v>
      </c>
    </row>
    <row r="1393" spans="1:10" ht="13.8" customHeight="1">
      <c r="A1393" s="101">
        <f>C1393*ID규칙_대사_그룹_단위+COUNTIF($C$4:C1393,C1393)</f>
        <v>2411004</v>
      </c>
      <c r="B1393" s="100" t="s">
        <v>342</v>
      </c>
      <c r="C1393" s="102">
        <f>INDEX(STUDENT!$A:$A,MATCH(B1393,STUDENT!$B:$B,0))</f>
        <v>24110</v>
      </c>
      <c r="D1393" s="101">
        <v>1</v>
      </c>
      <c r="E1393" s="101">
        <v>3</v>
      </c>
      <c r="F1393" s="101">
        <v>1</v>
      </c>
      <c r="G1393" s="101" t="str">
        <f t="shared" si="84"/>
        <v>SPEECH_DESC_2411004</v>
      </c>
      <c r="H1393" s="101" t="str">
        <f t="shared" si="85"/>
        <v>SPEECH_AUDIO_2411004</v>
      </c>
      <c r="I1393" s="118" t="str">
        <f t="shared" si="86"/>
        <v>일상</v>
      </c>
      <c r="J1393" s="118" t="str">
        <f t="shared" si="87"/>
        <v>잡담 1</v>
      </c>
    </row>
    <row r="1394" spans="1:10" ht="13.8" customHeight="1">
      <c r="A1394" s="101">
        <f>C1394*ID규칙_대사_그룹_단위+COUNTIF($C$4:C1394,C1394)</f>
        <v>2411005</v>
      </c>
      <c r="B1394" s="100" t="s">
        <v>342</v>
      </c>
      <c r="C1394" s="102">
        <f>INDEX(STUDENT!$A:$A,MATCH(B1394,STUDENT!$B:$B,0))</f>
        <v>24110</v>
      </c>
      <c r="D1394" s="101">
        <v>1</v>
      </c>
      <c r="E1394" s="101">
        <v>3</v>
      </c>
      <c r="F1394" s="101">
        <v>2</v>
      </c>
      <c r="G1394" s="101" t="str">
        <f t="shared" si="84"/>
        <v>SPEECH_DESC_2411005</v>
      </c>
      <c r="H1394" s="101" t="str">
        <f t="shared" si="85"/>
        <v>SPEECH_AUDIO_2411005</v>
      </c>
      <c r="I1394" s="118" t="str">
        <f t="shared" si="86"/>
        <v>일상</v>
      </c>
      <c r="J1394" s="118" t="str">
        <f t="shared" si="87"/>
        <v>잡담 2</v>
      </c>
    </row>
    <row r="1395" spans="1:10" ht="13.8" customHeight="1">
      <c r="A1395" s="101">
        <f>C1395*ID규칙_대사_그룹_단위+COUNTIF($C$4:C1395,C1395)</f>
        <v>2411006</v>
      </c>
      <c r="B1395" s="100" t="s">
        <v>342</v>
      </c>
      <c r="C1395" s="102">
        <f>INDEX(STUDENT!$A:$A,MATCH(B1395,STUDENT!$B:$B,0))</f>
        <v>24110</v>
      </c>
      <c r="D1395" s="101">
        <v>1</v>
      </c>
      <c r="E1395" s="101">
        <v>3</v>
      </c>
      <c r="F1395" s="101">
        <v>3</v>
      </c>
      <c r="G1395" s="101" t="str">
        <f t="shared" si="84"/>
        <v>SPEECH_DESC_2411006</v>
      </c>
      <c r="H1395" s="101" t="str">
        <f t="shared" si="85"/>
        <v>SPEECH_AUDIO_2411006</v>
      </c>
      <c r="I1395" s="118" t="str">
        <f t="shared" si="86"/>
        <v>일상</v>
      </c>
      <c r="J1395" s="118" t="str">
        <f t="shared" si="87"/>
        <v>잡담 3</v>
      </c>
    </row>
    <row r="1396" spans="1:10" ht="13.8" customHeight="1">
      <c r="A1396" s="101">
        <f>C1396*ID규칙_대사_그룹_단위+COUNTIF($C$4:C1396,C1396)</f>
        <v>2411007</v>
      </c>
      <c r="B1396" s="100" t="s">
        <v>342</v>
      </c>
      <c r="C1396" s="102">
        <f>INDEX(STUDENT!$A:$A,MATCH(B1396,STUDENT!$B:$B,0))</f>
        <v>24110</v>
      </c>
      <c r="D1396" s="101">
        <v>1</v>
      </c>
      <c r="E1396" s="101">
        <v>3</v>
      </c>
      <c r="F1396" s="101">
        <v>4</v>
      </c>
      <c r="G1396" s="101" t="str">
        <f t="shared" si="84"/>
        <v>SPEECH_DESC_2411007</v>
      </c>
      <c r="H1396" s="101" t="str">
        <f t="shared" si="85"/>
        <v>SPEECH_AUDIO_2411007</v>
      </c>
      <c r="I1396" s="118" t="str">
        <f t="shared" si="86"/>
        <v>일상</v>
      </c>
      <c r="J1396" s="118" t="str">
        <f t="shared" si="87"/>
        <v>잡담 4</v>
      </c>
    </row>
    <row r="1397" spans="1:10" ht="13.8" customHeight="1">
      <c r="A1397" s="101">
        <f>C1397*ID규칙_대사_그룹_단위+COUNTIF($C$4:C1397,C1397)</f>
        <v>2411008</v>
      </c>
      <c r="B1397" s="100" t="s">
        <v>342</v>
      </c>
      <c r="C1397" s="102">
        <f>INDEX(STUDENT!$A:$A,MATCH(B1397,STUDENT!$B:$B,0))</f>
        <v>24110</v>
      </c>
      <c r="D1397" s="101">
        <v>1</v>
      </c>
      <c r="E1397" s="101">
        <v>3</v>
      </c>
      <c r="F1397" s="101">
        <v>5</v>
      </c>
      <c r="G1397" s="101" t="str">
        <f t="shared" si="84"/>
        <v>SPEECH_DESC_2411008</v>
      </c>
      <c r="H1397" s="101" t="str">
        <f t="shared" si="85"/>
        <v>SPEECH_AUDIO_2411008</v>
      </c>
      <c r="I1397" s="118" t="str">
        <f t="shared" si="86"/>
        <v>일상</v>
      </c>
      <c r="J1397" s="118" t="str">
        <f t="shared" si="87"/>
        <v>잡담 5</v>
      </c>
    </row>
    <row r="1398" spans="1:10" ht="13.8" customHeight="1">
      <c r="A1398" s="101">
        <f>C1398*ID규칙_대사_그룹_단위+COUNTIF($C$4:C1398,C1398)</f>
        <v>2411009</v>
      </c>
      <c r="B1398" s="100" t="s">
        <v>342</v>
      </c>
      <c r="C1398" s="102">
        <f>INDEX(STUDENT!$A:$A,MATCH(B1398,STUDENT!$B:$B,0))</f>
        <v>24110</v>
      </c>
      <c r="D1398" s="101">
        <v>3</v>
      </c>
      <c r="E1398" s="101">
        <v>13</v>
      </c>
      <c r="F1398" s="101">
        <v>0</v>
      </c>
      <c r="G1398" s="101" t="str">
        <f t="shared" si="84"/>
        <v>SPEECH_DESC_2411009</v>
      </c>
      <c r="H1398" s="101" t="str">
        <f t="shared" si="85"/>
        <v>SPEECH_AUDIO_2411009</v>
      </c>
      <c r="I1398" s="118" t="str">
        <f t="shared" si="86"/>
        <v>전투</v>
      </c>
      <c r="J1398" s="118" t="str">
        <f t="shared" si="87"/>
        <v>기본 스킬</v>
      </c>
    </row>
    <row r="1399" spans="1:10" ht="13.8" customHeight="1">
      <c r="A1399" s="101">
        <f>C1399*ID규칙_대사_그룹_단위+COUNTIF($C$4:C1399,C1399)</f>
        <v>2411010</v>
      </c>
      <c r="B1399" s="100" t="s">
        <v>342</v>
      </c>
      <c r="C1399" s="102">
        <f>INDEX(STUDENT!$A:$A,MATCH(B1399,STUDENT!$B:$B,0))</f>
        <v>24110</v>
      </c>
      <c r="D1399" s="101">
        <v>3</v>
      </c>
      <c r="E1399" s="101">
        <v>14</v>
      </c>
      <c r="F1399" s="101">
        <v>1</v>
      </c>
      <c r="G1399" s="101" t="str">
        <f t="shared" si="84"/>
        <v>SPEECH_DESC_2411010</v>
      </c>
      <c r="H1399" s="101" t="str">
        <f t="shared" si="85"/>
        <v>SPEECH_AUDIO_2411010</v>
      </c>
      <c r="I1399" s="118" t="str">
        <f t="shared" si="86"/>
        <v>전투</v>
      </c>
      <c r="J1399" s="118" t="str">
        <f t="shared" si="87"/>
        <v>EX 스킬 컷인 1</v>
      </c>
    </row>
    <row r="1400" spans="1:10" ht="13.8" customHeight="1">
      <c r="A1400" s="101">
        <f>C1400*ID규칙_대사_그룹_단위+COUNTIF($C$4:C1400,C1400)</f>
        <v>2411011</v>
      </c>
      <c r="B1400" s="100" t="s">
        <v>342</v>
      </c>
      <c r="C1400" s="102">
        <f>INDEX(STUDENT!$A:$A,MATCH(B1400,STUDENT!$B:$B,0))</f>
        <v>24110</v>
      </c>
      <c r="D1400" s="101">
        <v>3</v>
      </c>
      <c r="E1400" s="101">
        <v>14</v>
      </c>
      <c r="F1400" s="101">
        <v>2</v>
      </c>
      <c r="G1400" s="101" t="str">
        <f t="shared" si="84"/>
        <v>SPEECH_DESC_2411011</v>
      </c>
      <c r="H1400" s="101" t="str">
        <f t="shared" si="85"/>
        <v>SPEECH_AUDIO_2411011</v>
      </c>
      <c r="I1400" s="118" t="str">
        <f t="shared" si="86"/>
        <v>전투</v>
      </c>
      <c r="J1400" s="118" t="str">
        <f t="shared" si="87"/>
        <v>EX 스킬 컷인 2</v>
      </c>
    </row>
    <row r="1401" spans="1:10" ht="13.8" customHeight="1">
      <c r="A1401" s="101">
        <f>C1401*ID규칙_대사_그룹_단위+COUNTIF($C$4:C1401,C1401)</f>
        <v>2411012</v>
      </c>
      <c r="B1401" s="100" t="s">
        <v>342</v>
      </c>
      <c r="C1401" s="102">
        <f>INDEX(STUDENT!$A:$A,MATCH(B1401,STUDENT!$B:$B,0))</f>
        <v>24110</v>
      </c>
      <c r="D1401" s="101">
        <v>3</v>
      </c>
      <c r="E1401" s="101">
        <v>14</v>
      </c>
      <c r="F1401" s="101">
        <v>3</v>
      </c>
      <c r="G1401" s="101" t="str">
        <f t="shared" si="84"/>
        <v>SPEECH_DESC_2411012</v>
      </c>
      <c r="H1401" s="101" t="str">
        <f t="shared" si="85"/>
        <v>SPEECH_AUDIO_2411012</v>
      </c>
      <c r="I1401" s="118" t="str">
        <f t="shared" si="86"/>
        <v>전투</v>
      </c>
      <c r="J1401" s="118" t="str">
        <f t="shared" si="87"/>
        <v>EX 스킬 컷인 3</v>
      </c>
    </row>
    <row r="1402" spans="1:10" ht="13.8" customHeight="1">
      <c r="A1402" s="101">
        <f>C1402*ID규칙_대사_그룹_단위+COUNTIF($C$4:C1402,C1402)</f>
        <v>2411013</v>
      </c>
      <c r="B1402" s="100" t="s">
        <v>342</v>
      </c>
      <c r="C1402" s="102">
        <f>INDEX(STUDENT!$A:$A,MATCH(B1402,STUDENT!$B:$B,0))</f>
        <v>24110</v>
      </c>
      <c r="D1402" s="101">
        <v>3</v>
      </c>
      <c r="E1402" s="101">
        <v>15</v>
      </c>
      <c r="F1402" s="101">
        <v>1</v>
      </c>
      <c r="G1402" s="101" t="str">
        <f t="shared" si="84"/>
        <v>SPEECH_DESC_2411013</v>
      </c>
      <c r="H1402" s="101" t="str">
        <f t="shared" si="85"/>
        <v>SPEECH_AUDIO_2411013</v>
      </c>
      <c r="I1402" s="118" t="str">
        <f t="shared" si="86"/>
        <v>전투</v>
      </c>
      <c r="J1402" s="118" t="str">
        <f t="shared" si="87"/>
        <v>EX 스킬 1</v>
      </c>
    </row>
    <row r="1403" spans="1:10" ht="13.8" customHeight="1">
      <c r="A1403" s="101">
        <f>C1403*ID규칙_대사_그룹_단위+COUNTIF($C$4:C1403,C1403)</f>
        <v>2411014</v>
      </c>
      <c r="B1403" s="100" t="s">
        <v>342</v>
      </c>
      <c r="C1403" s="102">
        <f>INDEX(STUDENT!$A:$A,MATCH(B1403,STUDENT!$B:$B,0))</f>
        <v>24110</v>
      </c>
      <c r="D1403" s="101">
        <v>3</v>
      </c>
      <c r="E1403" s="101">
        <v>15</v>
      </c>
      <c r="F1403" s="101">
        <v>2</v>
      </c>
      <c r="G1403" s="101" t="str">
        <f t="shared" si="84"/>
        <v>SPEECH_DESC_2411014</v>
      </c>
      <c r="H1403" s="101" t="str">
        <f t="shared" si="85"/>
        <v>SPEECH_AUDIO_2411014</v>
      </c>
      <c r="I1403" s="118" t="str">
        <f t="shared" si="86"/>
        <v>전투</v>
      </c>
      <c r="J1403" s="118" t="str">
        <f t="shared" si="87"/>
        <v>EX 스킬 2</v>
      </c>
    </row>
    <row r="1404" spans="1:10" ht="13.8" customHeight="1">
      <c r="A1404" s="101">
        <f>C1404*ID규칙_대사_그룹_단위+COUNTIF($C$4:C1404,C1404)</f>
        <v>2411015</v>
      </c>
      <c r="B1404" s="100" t="s">
        <v>342</v>
      </c>
      <c r="C1404" s="102">
        <f>INDEX(STUDENT!$A:$A,MATCH(B1404,STUDENT!$B:$B,0))</f>
        <v>24110</v>
      </c>
      <c r="D1404" s="101">
        <v>3</v>
      </c>
      <c r="E1404" s="101">
        <v>15</v>
      </c>
      <c r="F1404" s="101">
        <v>3</v>
      </c>
      <c r="G1404" s="101" t="str">
        <f t="shared" si="84"/>
        <v>SPEECH_DESC_2411015</v>
      </c>
      <c r="H1404" s="101" t="str">
        <f t="shared" si="85"/>
        <v>SPEECH_AUDIO_2411015</v>
      </c>
      <c r="I1404" s="118" t="str">
        <f t="shared" si="86"/>
        <v>전투</v>
      </c>
      <c r="J1404" s="118" t="str">
        <f t="shared" si="87"/>
        <v>EX 스킬 3</v>
      </c>
    </row>
    <row r="1405" spans="1:10" ht="13.8" customHeight="1">
      <c r="A1405" s="101">
        <f>C1405*ID규칙_대사_그룹_단위+COUNTIF($C$4:C1405,C1405)</f>
        <v>2411016</v>
      </c>
      <c r="B1405" s="100" t="s">
        <v>342</v>
      </c>
      <c r="C1405" s="102">
        <f>INDEX(STUDENT!$A:$A,MATCH(B1405,STUDENT!$B:$B,0))</f>
        <v>24110</v>
      </c>
      <c r="D1405" s="101">
        <v>5</v>
      </c>
      <c r="E1405" s="101">
        <v>20</v>
      </c>
      <c r="F1405" s="101">
        <v>1</v>
      </c>
      <c r="G1405" s="101" t="str">
        <f t="shared" si="84"/>
        <v>SPEECH_DESC_2411016</v>
      </c>
      <c r="H1405" s="101" t="str">
        <f t="shared" si="85"/>
        <v>SPEECH_AUDIO_2411016</v>
      </c>
      <c r="I1405" s="118" t="str">
        <f t="shared" si="86"/>
        <v>기타</v>
      </c>
      <c r="J1405" s="118" t="str">
        <f t="shared" si="87"/>
        <v>강화 1</v>
      </c>
    </row>
    <row r="1406" spans="1:10" ht="13.8" customHeight="1">
      <c r="A1406" s="101">
        <f>C1406*ID규칙_대사_그룹_단위+COUNTIF($C$4:C1406,C1406)</f>
        <v>2411017</v>
      </c>
      <c r="B1406" s="100" t="s">
        <v>342</v>
      </c>
      <c r="C1406" s="102">
        <f>INDEX(STUDENT!$A:$A,MATCH(B1406,STUDENT!$B:$B,0))</f>
        <v>24110</v>
      </c>
      <c r="D1406" s="101">
        <v>5</v>
      </c>
      <c r="E1406" s="101">
        <v>20</v>
      </c>
      <c r="F1406" s="101">
        <v>2</v>
      </c>
      <c r="G1406" s="101" t="str">
        <f t="shared" si="84"/>
        <v>SPEECH_DESC_2411017</v>
      </c>
      <c r="H1406" s="101" t="str">
        <f t="shared" si="85"/>
        <v>SPEECH_AUDIO_2411017</v>
      </c>
      <c r="I1406" s="118" t="str">
        <f t="shared" si="86"/>
        <v>기타</v>
      </c>
      <c r="J1406" s="118" t="str">
        <f t="shared" si="87"/>
        <v>강화 2</v>
      </c>
    </row>
    <row r="1407" spans="1:10" ht="13.8" customHeight="1">
      <c r="A1407" s="101">
        <f>C1407*ID규칙_대사_그룹_단위+COUNTIF($C$4:C1407,C1407)</f>
        <v>2411018</v>
      </c>
      <c r="B1407" s="100" t="s">
        <v>342</v>
      </c>
      <c r="C1407" s="102">
        <f>INDEX(STUDENT!$A:$A,MATCH(B1407,STUDENT!$B:$B,0))</f>
        <v>24110</v>
      </c>
      <c r="D1407" s="101">
        <v>5</v>
      </c>
      <c r="E1407" s="101">
        <v>20</v>
      </c>
      <c r="F1407" s="101">
        <v>3</v>
      </c>
      <c r="G1407" s="101" t="str">
        <f t="shared" si="84"/>
        <v>SPEECH_DESC_2411018</v>
      </c>
      <c r="H1407" s="101" t="str">
        <f t="shared" si="85"/>
        <v>SPEECH_AUDIO_2411018</v>
      </c>
      <c r="I1407" s="118" t="str">
        <f t="shared" si="86"/>
        <v>기타</v>
      </c>
      <c r="J1407" s="118" t="str">
        <f t="shared" si="87"/>
        <v>강화 3</v>
      </c>
    </row>
    <row r="1408" spans="1:10" ht="13.8" customHeight="1">
      <c r="A1408" s="101">
        <f>C1408*ID규칙_대사_그룹_단위+COUNTIF($C$4:C1408,C1408)</f>
        <v>2411019</v>
      </c>
      <c r="B1408" s="100" t="s">
        <v>342</v>
      </c>
      <c r="C1408" s="102">
        <f>INDEX(STUDENT!$A:$A,MATCH(B1408,STUDENT!$B:$B,0))</f>
        <v>24110</v>
      </c>
      <c r="D1408" s="101">
        <v>5</v>
      </c>
      <c r="E1408" s="101">
        <v>20</v>
      </c>
      <c r="F1408" s="101">
        <v>4</v>
      </c>
      <c r="G1408" s="101" t="str">
        <f t="shared" si="84"/>
        <v>SPEECH_DESC_2411019</v>
      </c>
      <c r="H1408" s="101" t="str">
        <f t="shared" si="85"/>
        <v>SPEECH_AUDIO_2411019</v>
      </c>
      <c r="I1408" s="118" t="str">
        <f t="shared" si="86"/>
        <v>기타</v>
      </c>
      <c r="J1408" s="118" t="str">
        <f t="shared" si="87"/>
        <v>강화 4</v>
      </c>
    </row>
    <row r="1409" spans="1:10" ht="13.8" customHeight="1">
      <c r="A1409" s="101">
        <f>C1409*ID규칙_대사_그룹_단위+COUNTIF($C$4:C1409,C1409)</f>
        <v>2411020</v>
      </c>
      <c r="B1409" s="100" t="s">
        <v>342</v>
      </c>
      <c r="C1409" s="102">
        <f>INDEX(STUDENT!$A:$A,MATCH(B1409,STUDENT!$B:$B,0))</f>
        <v>24110</v>
      </c>
      <c r="D1409" s="101">
        <v>5</v>
      </c>
      <c r="E1409" s="101">
        <v>21</v>
      </c>
      <c r="F1409" s="101">
        <v>0</v>
      </c>
      <c r="G1409" s="101" t="str">
        <f t="shared" si="84"/>
        <v>SPEECH_DESC_2411020</v>
      </c>
      <c r="H1409" s="101" t="str">
        <f t="shared" si="85"/>
        <v>SPEECH_AUDIO_2411020</v>
      </c>
      <c r="I1409" s="118" t="str">
        <f t="shared" si="86"/>
        <v>기타</v>
      </c>
      <c r="J1409" s="118" t="str">
        <f t="shared" si="87"/>
        <v>고유무기 장착</v>
      </c>
    </row>
    <row r="1410" spans="1:10" ht="13.8" customHeight="1">
      <c r="A1410" s="101">
        <f>C1410*ID규칙_대사_그룹_단위+COUNTIF($C$4:C1410,C1410)</f>
        <v>2411021</v>
      </c>
      <c r="B1410" s="100" t="s">
        <v>342</v>
      </c>
      <c r="C1410" s="102">
        <f>INDEX(STUDENT!$A:$A,MATCH(B1410,STUDENT!$B:$B,0))</f>
        <v>24110</v>
      </c>
      <c r="D1410" s="101">
        <v>5</v>
      </c>
      <c r="E1410" s="101">
        <v>22</v>
      </c>
      <c r="F1410" s="101">
        <v>1</v>
      </c>
      <c r="G1410" s="101" t="str">
        <f t="shared" si="84"/>
        <v>SPEECH_DESC_2411021</v>
      </c>
      <c r="H1410" s="101" t="str">
        <f t="shared" si="85"/>
        <v>SPEECH_AUDIO_2411021</v>
      </c>
      <c r="I1410" s="118" t="str">
        <f t="shared" si="86"/>
        <v>기타</v>
      </c>
      <c r="J1410" s="118" t="str">
        <f t="shared" si="87"/>
        <v>카페 1</v>
      </c>
    </row>
    <row r="1411" spans="1:10" ht="13.8" customHeight="1">
      <c r="A1411" s="101">
        <f>C1411*ID규칙_대사_그룹_단위+COUNTIF($C$4:C1411,C1411)</f>
        <v>2411022</v>
      </c>
      <c r="B1411" s="100" t="s">
        <v>342</v>
      </c>
      <c r="C1411" s="102">
        <f>INDEX(STUDENT!$A:$A,MATCH(B1411,STUDENT!$B:$B,0))</f>
        <v>24110</v>
      </c>
      <c r="D1411" s="101">
        <v>5</v>
      </c>
      <c r="E1411" s="101">
        <v>22</v>
      </c>
      <c r="F1411" s="101">
        <v>2</v>
      </c>
      <c r="G1411" s="101" t="str">
        <f t="shared" si="84"/>
        <v>SPEECH_DESC_2411022</v>
      </c>
      <c r="H1411" s="101" t="str">
        <f t="shared" si="85"/>
        <v>SPEECH_AUDIO_2411022</v>
      </c>
      <c r="I1411" s="118" t="str">
        <f t="shared" si="86"/>
        <v>기타</v>
      </c>
      <c r="J1411" s="118" t="str">
        <f t="shared" si="87"/>
        <v>카페 2</v>
      </c>
    </row>
    <row r="1412" spans="1:10" ht="13.8" customHeight="1">
      <c r="A1412" s="101">
        <f>C1412*ID규칙_대사_그룹_단위+COUNTIF($C$4:C1412,C1412)</f>
        <v>2411023</v>
      </c>
      <c r="B1412" s="100" t="s">
        <v>342</v>
      </c>
      <c r="C1412" s="102">
        <f>INDEX(STUDENT!$A:$A,MATCH(B1412,STUDENT!$B:$B,0))</f>
        <v>24110</v>
      </c>
      <c r="D1412" s="101">
        <v>5</v>
      </c>
      <c r="E1412" s="101">
        <v>22</v>
      </c>
      <c r="F1412" s="101">
        <v>3</v>
      </c>
      <c r="G1412" s="101" t="str">
        <f t="shared" ref="G1412:G1475" si="88">"SPEECH_DESC_"&amp;A1412</f>
        <v>SPEECH_DESC_2411023</v>
      </c>
      <c r="H1412" s="101" t="str">
        <f t="shared" ref="H1412:H1475" si="89">"SPEECH_AUDIO_"&amp;A1412</f>
        <v>SPEECH_AUDIO_2411023</v>
      </c>
      <c r="I1412" s="118" t="str">
        <f t="shared" ref="I1412:I1475" si="90">VLOOKUP(D1412,SPEECH_MAIN_TYPE,2,0)</f>
        <v>기타</v>
      </c>
      <c r="J1412" s="118" t="str">
        <f t="shared" ref="J1412:J1475" si="91">VLOOKUP(E1412,SPEECH_SUB_TYPE,2,0)&amp;IF(F1412=0,""," "&amp;F1412)</f>
        <v>카페 3</v>
      </c>
    </row>
    <row r="1413" spans="1:10" ht="13.8" customHeight="1">
      <c r="A1413" s="101">
        <f>C1413*ID규칙_대사_그룹_단위+COUNTIF($C$4:C1413,C1413)</f>
        <v>2411024</v>
      </c>
      <c r="B1413" s="100" t="s">
        <v>342</v>
      </c>
      <c r="C1413" s="102">
        <f>INDEX(STUDENT!$A:$A,MATCH(B1413,STUDENT!$B:$B,0))</f>
        <v>24110</v>
      </c>
      <c r="D1413" s="101">
        <v>5</v>
      </c>
      <c r="E1413" s="101">
        <v>22</v>
      </c>
      <c r="F1413" s="101">
        <v>4</v>
      </c>
      <c r="G1413" s="101" t="str">
        <f t="shared" si="88"/>
        <v>SPEECH_DESC_2411024</v>
      </c>
      <c r="H1413" s="101" t="str">
        <f t="shared" si="89"/>
        <v>SPEECH_AUDIO_2411024</v>
      </c>
      <c r="I1413" s="118" t="str">
        <f t="shared" si="90"/>
        <v>기타</v>
      </c>
      <c r="J1413" s="118" t="str">
        <f t="shared" si="91"/>
        <v>카페 4</v>
      </c>
    </row>
    <row r="1414" spans="1:10" ht="13.8" customHeight="1">
      <c r="A1414" s="101">
        <f>C1414*ID규칙_대사_그룹_단위+COUNTIF($C$4:C1414,C1414)</f>
        <v>2411025</v>
      </c>
      <c r="B1414" s="100" t="s">
        <v>342</v>
      </c>
      <c r="C1414" s="102">
        <f>INDEX(STUDENT!$A:$A,MATCH(B1414,STUDENT!$B:$B,0))</f>
        <v>24110</v>
      </c>
      <c r="D1414" s="101">
        <v>5</v>
      </c>
      <c r="E1414" s="101">
        <v>22</v>
      </c>
      <c r="F1414" s="101">
        <v>5</v>
      </c>
      <c r="G1414" s="101" t="str">
        <f t="shared" si="88"/>
        <v>SPEECH_DESC_2411025</v>
      </c>
      <c r="H1414" s="101" t="str">
        <f t="shared" si="89"/>
        <v>SPEECH_AUDIO_2411025</v>
      </c>
      <c r="I1414" s="118" t="str">
        <f t="shared" si="90"/>
        <v>기타</v>
      </c>
      <c r="J1414" s="118" t="str">
        <f t="shared" si="91"/>
        <v>카페 5</v>
      </c>
    </row>
    <row r="1415" spans="1:10" ht="13.8" customHeight="1">
      <c r="A1415" s="101">
        <f>C1415*ID규칙_대사_그룹_단위+COUNTIF($C$4:C1415,C1415)</f>
        <v>2411026</v>
      </c>
      <c r="B1415" s="100" t="s">
        <v>342</v>
      </c>
      <c r="C1415" s="102">
        <f>INDEX(STUDENT!$A:$A,MATCH(B1415,STUDENT!$B:$B,0))</f>
        <v>24110</v>
      </c>
      <c r="D1415" s="101">
        <v>5</v>
      </c>
      <c r="E1415" s="101">
        <v>23</v>
      </c>
      <c r="F1415" s="101">
        <v>1</v>
      </c>
      <c r="G1415" s="101" t="str">
        <f t="shared" si="88"/>
        <v>SPEECH_DESC_2411026</v>
      </c>
      <c r="H1415" s="101" t="str">
        <f t="shared" si="89"/>
        <v>SPEECH_AUDIO_2411026</v>
      </c>
      <c r="I1415" s="118" t="str">
        <f t="shared" si="90"/>
        <v>기타</v>
      </c>
      <c r="J1415" s="118" t="str">
        <f t="shared" si="91"/>
        <v>인연 랭크 업 1</v>
      </c>
    </row>
    <row r="1416" spans="1:10" ht="13.8" customHeight="1">
      <c r="A1416" s="101">
        <f>C1416*ID규칙_대사_그룹_단위+COUNTIF($C$4:C1416,C1416)</f>
        <v>2411027</v>
      </c>
      <c r="B1416" s="100" t="s">
        <v>342</v>
      </c>
      <c r="C1416" s="102">
        <f>INDEX(STUDENT!$A:$A,MATCH(B1416,STUDENT!$B:$B,0))</f>
        <v>24110</v>
      </c>
      <c r="D1416" s="101">
        <v>5</v>
      </c>
      <c r="E1416" s="101">
        <v>23</v>
      </c>
      <c r="F1416" s="101">
        <v>2</v>
      </c>
      <c r="G1416" s="101" t="str">
        <f t="shared" si="88"/>
        <v>SPEECH_DESC_2411027</v>
      </c>
      <c r="H1416" s="101" t="str">
        <f t="shared" si="89"/>
        <v>SPEECH_AUDIO_2411027</v>
      </c>
      <c r="I1416" s="118" t="str">
        <f t="shared" si="90"/>
        <v>기타</v>
      </c>
      <c r="J1416" s="118" t="str">
        <f t="shared" si="91"/>
        <v>인연 랭크 업 2</v>
      </c>
    </row>
    <row r="1417" spans="1:10" ht="13.8" customHeight="1">
      <c r="A1417" s="101">
        <f>C1417*ID규칙_대사_그룹_단위+COUNTIF($C$4:C1417,C1417)</f>
        <v>2411028</v>
      </c>
      <c r="B1417" s="100" t="s">
        <v>342</v>
      </c>
      <c r="C1417" s="102">
        <f>INDEX(STUDENT!$A:$A,MATCH(B1417,STUDENT!$B:$B,0))</f>
        <v>24110</v>
      </c>
      <c r="D1417" s="101">
        <v>5</v>
      </c>
      <c r="E1417" s="101">
        <v>23</v>
      </c>
      <c r="F1417" s="101">
        <v>3</v>
      </c>
      <c r="G1417" s="101" t="str">
        <f t="shared" si="88"/>
        <v>SPEECH_DESC_2411028</v>
      </c>
      <c r="H1417" s="101" t="str">
        <f t="shared" si="89"/>
        <v>SPEECH_AUDIO_2411028</v>
      </c>
      <c r="I1417" s="118" t="str">
        <f t="shared" si="90"/>
        <v>기타</v>
      </c>
      <c r="J1417" s="118" t="str">
        <f t="shared" si="91"/>
        <v>인연 랭크 업 3</v>
      </c>
    </row>
    <row r="1418" spans="1:10" ht="13.8" customHeight="1">
      <c r="A1418" s="101">
        <f>C1418*ID규칙_대사_그룹_단위+COUNTIF($C$4:C1418,C1418)</f>
        <v>2411029</v>
      </c>
      <c r="B1418" s="100" t="s">
        <v>342</v>
      </c>
      <c r="C1418" s="102">
        <f>INDEX(STUDENT!$A:$A,MATCH(B1418,STUDENT!$B:$B,0))</f>
        <v>24110</v>
      </c>
      <c r="D1418" s="101">
        <v>6</v>
      </c>
      <c r="E1418" s="101">
        <v>24</v>
      </c>
      <c r="F1418" s="101">
        <v>1</v>
      </c>
      <c r="G1418" s="101" t="str">
        <f t="shared" si="88"/>
        <v>SPEECH_DESC_2411029</v>
      </c>
      <c r="H1418" s="101" t="str">
        <f t="shared" si="89"/>
        <v>SPEECH_AUDIO_2411029</v>
      </c>
      <c r="I1418" s="118" t="str">
        <f t="shared" si="90"/>
        <v>메모리얼</v>
      </c>
      <c r="J1418" s="118" t="str">
        <f t="shared" si="91"/>
        <v>메모리얼 로비 1</v>
      </c>
    </row>
    <row r="1419" spans="1:10" ht="13.8" customHeight="1">
      <c r="A1419" s="101">
        <f>C1419*ID규칙_대사_그룹_단위+COUNTIF($C$4:C1419,C1419)</f>
        <v>2411030</v>
      </c>
      <c r="B1419" s="100" t="s">
        <v>342</v>
      </c>
      <c r="C1419" s="102">
        <f>INDEX(STUDENT!$A:$A,MATCH(B1419,STUDENT!$B:$B,0))</f>
        <v>24110</v>
      </c>
      <c r="D1419" s="101">
        <v>6</v>
      </c>
      <c r="E1419" s="101">
        <v>24</v>
      </c>
      <c r="F1419" s="101">
        <v>2</v>
      </c>
      <c r="G1419" s="101" t="str">
        <f t="shared" si="88"/>
        <v>SPEECH_DESC_2411030</v>
      </c>
      <c r="H1419" s="101" t="str">
        <f t="shared" si="89"/>
        <v>SPEECH_AUDIO_2411030</v>
      </c>
      <c r="I1419" s="118" t="str">
        <f t="shared" si="90"/>
        <v>메모리얼</v>
      </c>
      <c r="J1419" s="118" t="str">
        <f t="shared" si="91"/>
        <v>메모리얼 로비 2</v>
      </c>
    </row>
    <row r="1420" spans="1:10" ht="13.8" customHeight="1">
      <c r="A1420" s="101">
        <f>C1420*ID규칙_대사_그룹_단위+COUNTIF($C$4:C1420,C1420)</f>
        <v>2411031</v>
      </c>
      <c r="B1420" s="100" t="s">
        <v>342</v>
      </c>
      <c r="C1420" s="102">
        <f>INDEX(STUDENT!$A:$A,MATCH(B1420,STUDENT!$B:$B,0))</f>
        <v>24110</v>
      </c>
      <c r="D1420" s="101">
        <v>6</v>
      </c>
      <c r="E1420" s="101">
        <v>24</v>
      </c>
      <c r="F1420" s="101">
        <v>3</v>
      </c>
      <c r="G1420" s="101" t="str">
        <f t="shared" si="88"/>
        <v>SPEECH_DESC_2411031</v>
      </c>
      <c r="H1420" s="101" t="str">
        <f t="shared" si="89"/>
        <v>SPEECH_AUDIO_2411031</v>
      </c>
      <c r="I1420" s="118" t="str">
        <f t="shared" si="90"/>
        <v>메모리얼</v>
      </c>
      <c r="J1420" s="118" t="str">
        <f t="shared" si="91"/>
        <v>메모리얼 로비 3</v>
      </c>
    </row>
    <row r="1421" spans="1:10" ht="13.8" customHeight="1">
      <c r="A1421" s="101">
        <f>C1421*ID규칙_대사_그룹_단위+COUNTIF($C$4:C1421,C1421)</f>
        <v>2411032</v>
      </c>
      <c r="B1421" s="100" t="s">
        <v>342</v>
      </c>
      <c r="C1421" s="102">
        <f>INDEX(STUDENT!$A:$A,MATCH(B1421,STUDENT!$B:$B,0))</f>
        <v>24110</v>
      </c>
      <c r="D1421" s="101">
        <v>6</v>
      </c>
      <c r="E1421" s="101">
        <v>24</v>
      </c>
      <c r="F1421" s="101">
        <v>4</v>
      </c>
      <c r="G1421" s="101" t="str">
        <f t="shared" si="88"/>
        <v>SPEECH_DESC_2411032</v>
      </c>
      <c r="H1421" s="101" t="str">
        <f t="shared" si="89"/>
        <v>SPEECH_AUDIO_2411032</v>
      </c>
      <c r="I1421" s="118" t="str">
        <f t="shared" si="90"/>
        <v>메모리얼</v>
      </c>
      <c r="J1421" s="118" t="str">
        <f t="shared" si="91"/>
        <v>메모리얼 로비 4</v>
      </c>
    </row>
    <row r="1422" spans="1:10" ht="13.8" customHeight="1">
      <c r="A1422" s="101">
        <f>C1422*ID규칙_대사_그룹_단위+COUNTIF($C$4:C1422,C1422)</f>
        <v>2411033</v>
      </c>
      <c r="B1422" s="100" t="s">
        <v>342</v>
      </c>
      <c r="C1422" s="102">
        <f>INDEX(STUDENT!$A:$A,MATCH(B1422,STUDENT!$B:$B,0))</f>
        <v>24110</v>
      </c>
      <c r="D1422" s="101">
        <v>6</v>
      </c>
      <c r="E1422" s="101">
        <v>24</v>
      </c>
      <c r="F1422" s="101">
        <v>5</v>
      </c>
      <c r="G1422" s="101" t="str">
        <f t="shared" si="88"/>
        <v>SPEECH_DESC_2411033</v>
      </c>
      <c r="H1422" s="101" t="str">
        <f t="shared" si="89"/>
        <v>SPEECH_AUDIO_2411033</v>
      </c>
      <c r="I1422" s="118" t="str">
        <f t="shared" si="90"/>
        <v>메모리얼</v>
      </c>
      <c r="J1422" s="118" t="str">
        <f t="shared" si="91"/>
        <v>메모리얼 로비 5</v>
      </c>
    </row>
    <row r="1423" spans="1:10" ht="13.8" customHeight="1">
      <c r="A1423" s="101">
        <f>C1423*ID규칙_대사_그룹_단위+COUNTIF($C$4:C1423,C1423)</f>
        <v>2411034</v>
      </c>
      <c r="B1423" s="100" t="s">
        <v>342</v>
      </c>
      <c r="C1423" s="102">
        <f>INDEX(STUDENT!$A:$A,MATCH(B1423,STUDENT!$B:$B,0))</f>
        <v>24110</v>
      </c>
      <c r="D1423" s="101">
        <v>7</v>
      </c>
      <c r="E1423" s="101">
        <v>25</v>
      </c>
      <c r="F1423" s="101">
        <v>0</v>
      </c>
      <c r="G1423" s="101" t="str">
        <f t="shared" si="88"/>
        <v>SPEECH_DESC_2411034</v>
      </c>
      <c r="H1423" s="101" t="str">
        <f t="shared" si="89"/>
        <v>SPEECH_AUDIO_2411034</v>
      </c>
      <c r="I1423" s="118" t="str">
        <f t="shared" si="90"/>
        <v>기념일</v>
      </c>
      <c r="J1423" s="118" t="str">
        <f t="shared" si="91"/>
        <v>생일</v>
      </c>
    </row>
    <row r="1424" spans="1:10" ht="13.8" customHeight="1">
      <c r="A1424" s="101">
        <f>C1424*ID규칙_대사_그룹_단위+COUNTIF($C$4:C1424,C1424)</f>
        <v>2411035</v>
      </c>
      <c r="B1424" s="100" t="s">
        <v>342</v>
      </c>
      <c r="C1424" s="102">
        <f>INDEX(STUDENT!$A:$A,MATCH(B1424,STUDENT!$B:$B,0))</f>
        <v>24110</v>
      </c>
      <c r="D1424" s="101">
        <v>7</v>
      </c>
      <c r="E1424" s="101">
        <v>26</v>
      </c>
      <c r="F1424" s="101">
        <v>0</v>
      </c>
      <c r="G1424" s="101" t="str">
        <f t="shared" si="88"/>
        <v>SPEECH_DESC_2411035</v>
      </c>
      <c r="H1424" s="101" t="str">
        <f t="shared" si="89"/>
        <v>SPEECH_AUDIO_2411035</v>
      </c>
      <c r="I1424" s="118" t="str">
        <f t="shared" si="90"/>
        <v>기념일</v>
      </c>
      <c r="J1424" s="118" t="str">
        <f t="shared" si="91"/>
        <v>선생의 생일</v>
      </c>
    </row>
    <row r="1425" spans="1:10" ht="13.8" customHeight="1">
      <c r="A1425" s="101">
        <f>C1425*ID규칙_대사_그룹_단위+COUNTIF($C$4:C1425,C1425)</f>
        <v>2411036</v>
      </c>
      <c r="B1425" s="100" t="s">
        <v>342</v>
      </c>
      <c r="C1425" s="102">
        <f>INDEX(STUDENT!$A:$A,MATCH(B1425,STUDENT!$B:$B,0))</f>
        <v>24110</v>
      </c>
      <c r="D1425" s="101">
        <v>7</v>
      </c>
      <c r="E1425" s="101">
        <v>27</v>
      </c>
      <c r="F1425" s="101">
        <v>0</v>
      </c>
      <c r="G1425" s="101" t="str">
        <f t="shared" si="88"/>
        <v>SPEECH_DESC_2411036</v>
      </c>
      <c r="H1425" s="101" t="str">
        <f t="shared" si="89"/>
        <v>SPEECH_AUDIO_2411036</v>
      </c>
      <c r="I1425" s="118" t="str">
        <f t="shared" si="90"/>
        <v>기념일</v>
      </c>
      <c r="J1425" s="118" t="str">
        <f t="shared" si="91"/>
        <v>할로윈</v>
      </c>
    </row>
    <row r="1426" spans="1:10" ht="13.8" customHeight="1">
      <c r="A1426" s="101">
        <f>C1426*ID규칙_대사_그룹_단위+COUNTIF($C$4:C1426,C1426)</f>
        <v>2411037</v>
      </c>
      <c r="B1426" s="100" t="s">
        <v>342</v>
      </c>
      <c r="C1426" s="102">
        <f>INDEX(STUDENT!$A:$A,MATCH(B1426,STUDENT!$B:$B,0))</f>
        <v>24110</v>
      </c>
      <c r="D1426" s="101">
        <v>7</v>
      </c>
      <c r="E1426" s="101">
        <v>28</v>
      </c>
      <c r="F1426" s="101">
        <v>0</v>
      </c>
      <c r="G1426" s="101" t="str">
        <f t="shared" si="88"/>
        <v>SPEECH_DESC_2411037</v>
      </c>
      <c r="H1426" s="101" t="str">
        <f t="shared" si="89"/>
        <v>SPEECH_AUDIO_2411037</v>
      </c>
      <c r="I1426" s="118" t="str">
        <f t="shared" si="90"/>
        <v>기념일</v>
      </c>
      <c r="J1426" s="118" t="str">
        <f t="shared" si="91"/>
        <v>크리스마스</v>
      </c>
    </row>
    <row r="1427" spans="1:10" ht="13.8" customHeight="1">
      <c r="A1427" s="101">
        <f>C1427*ID규칙_대사_그룹_단위+COUNTIF($C$4:C1427,C1427)</f>
        <v>2411038</v>
      </c>
      <c r="B1427" s="100" t="s">
        <v>342</v>
      </c>
      <c r="C1427" s="102">
        <f>INDEX(STUDENT!$A:$A,MATCH(B1427,STUDENT!$B:$B,0))</f>
        <v>24110</v>
      </c>
      <c r="D1427" s="101">
        <v>7</v>
      </c>
      <c r="E1427" s="101">
        <v>29</v>
      </c>
      <c r="F1427" s="101">
        <v>0</v>
      </c>
      <c r="G1427" s="101" t="str">
        <f t="shared" si="88"/>
        <v>SPEECH_DESC_2411038</v>
      </c>
      <c r="H1427" s="101" t="str">
        <f t="shared" si="89"/>
        <v>SPEECH_AUDIO_2411038</v>
      </c>
      <c r="I1427" s="118" t="str">
        <f t="shared" si="90"/>
        <v>기념일</v>
      </c>
      <c r="J1427" s="118" t="str">
        <f t="shared" si="91"/>
        <v>신년</v>
      </c>
    </row>
    <row r="1428" spans="1:10" ht="13.8" customHeight="1">
      <c r="A1428" s="101">
        <f>C1428*ID규칙_대사_그룹_단위+COUNTIF($C$4:C1428,C1428)</f>
        <v>1132001</v>
      </c>
      <c r="B1428" s="100" t="s">
        <v>344</v>
      </c>
      <c r="C1428" s="102">
        <f>INDEX(STUDENT!$A:$A,MATCH(B1428,STUDENT!$B:$B,0))</f>
        <v>11320</v>
      </c>
      <c r="D1428" s="101">
        <v>1</v>
      </c>
      <c r="E1428" s="101">
        <v>1</v>
      </c>
      <c r="F1428" s="101">
        <v>0</v>
      </c>
      <c r="G1428" s="101" t="str">
        <f t="shared" si="88"/>
        <v>SPEECH_DESC_1132001</v>
      </c>
      <c r="H1428" s="101" t="str">
        <f t="shared" si="89"/>
        <v>SPEECH_AUDIO_1132001</v>
      </c>
      <c r="I1428" s="118" t="str">
        <f t="shared" si="90"/>
        <v>일상</v>
      </c>
      <c r="J1428" s="118" t="str">
        <f t="shared" si="91"/>
        <v>입수</v>
      </c>
    </row>
    <row r="1429" spans="1:10" ht="13.8" customHeight="1">
      <c r="A1429" s="101">
        <f>C1429*ID규칙_대사_그룹_단위+COUNTIF($C$4:C1429,C1429)</f>
        <v>1132002</v>
      </c>
      <c r="B1429" s="100" t="s">
        <v>344</v>
      </c>
      <c r="C1429" s="102">
        <f>INDEX(STUDENT!$A:$A,MATCH(B1429,STUDENT!$B:$B,0))</f>
        <v>11320</v>
      </c>
      <c r="D1429" s="101">
        <v>1</v>
      </c>
      <c r="E1429" s="101">
        <v>2</v>
      </c>
      <c r="F1429" s="101">
        <v>1</v>
      </c>
      <c r="G1429" s="101" t="str">
        <f t="shared" si="88"/>
        <v>SPEECH_DESC_1132002</v>
      </c>
      <c r="H1429" s="101" t="str">
        <f t="shared" si="89"/>
        <v>SPEECH_AUDIO_1132002</v>
      </c>
      <c r="I1429" s="118" t="str">
        <f t="shared" si="90"/>
        <v>일상</v>
      </c>
      <c r="J1429" s="118" t="str">
        <f t="shared" si="91"/>
        <v>로비 방문 1</v>
      </c>
    </row>
    <row r="1430" spans="1:10" ht="13.8" customHeight="1">
      <c r="A1430" s="101">
        <f>C1430*ID규칙_대사_그룹_단위+COUNTIF($C$4:C1430,C1430)</f>
        <v>1132003</v>
      </c>
      <c r="B1430" s="100" t="s">
        <v>344</v>
      </c>
      <c r="C1430" s="102">
        <f>INDEX(STUDENT!$A:$A,MATCH(B1430,STUDENT!$B:$B,0))</f>
        <v>11320</v>
      </c>
      <c r="D1430" s="101">
        <v>1</v>
      </c>
      <c r="E1430" s="101">
        <v>2</v>
      </c>
      <c r="F1430" s="101">
        <v>2</v>
      </c>
      <c r="G1430" s="101" t="str">
        <f t="shared" si="88"/>
        <v>SPEECH_DESC_1132003</v>
      </c>
      <c r="H1430" s="101" t="str">
        <f t="shared" si="89"/>
        <v>SPEECH_AUDIO_1132003</v>
      </c>
      <c r="I1430" s="118" t="str">
        <f t="shared" si="90"/>
        <v>일상</v>
      </c>
      <c r="J1430" s="118" t="str">
        <f t="shared" si="91"/>
        <v>로비 방문 2</v>
      </c>
    </row>
    <row r="1431" spans="1:10" ht="13.8" customHeight="1">
      <c r="A1431" s="101">
        <f>C1431*ID규칙_대사_그룹_단위+COUNTIF($C$4:C1431,C1431)</f>
        <v>1132004</v>
      </c>
      <c r="B1431" s="100" t="s">
        <v>344</v>
      </c>
      <c r="C1431" s="102">
        <f>INDEX(STUDENT!$A:$A,MATCH(B1431,STUDENT!$B:$B,0))</f>
        <v>11320</v>
      </c>
      <c r="D1431" s="101">
        <v>1</v>
      </c>
      <c r="E1431" s="101">
        <v>3</v>
      </c>
      <c r="F1431" s="101">
        <v>1</v>
      </c>
      <c r="G1431" s="101" t="str">
        <f t="shared" si="88"/>
        <v>SPEECH_DESC_1132004</v>
      </c>
      <c r="H1431" s="101" t="str">
        <f t="shared" si="89"/>
        <v>SPEECH_AUDIO_1132004</v>
      </c>
      <c r="I1431" s="118" t="str">
        <f t="shared" si="90"/>
        <v>일상</v>
      </c>
      <c r="J1431" s="118" t="str">
        <f t="shared" si="91"/>
        <v>잡담 1</v>
      </c>
    </row>
    <row r="1432" spans="1:10" ht="13.8" customHeight="1">
      <c r="A1432" s="101">
        <f>C1432*ID규칙_대사_그룹_단위+COUNTIF($C$4:C1432,C1432)</f>
        <v>1132005</v>
      </c>
      <c r="B1432" s="100" t="s">
        <v>344</v>
      </c>
      <c r="C1432" s="102">
        <f>INDEX(STUDENT!$A:$A,MATCH(B1432,STUDENT!$B:$B,0))</f>
        <v>11320</v>
      </c>
      <c r="D1432" s="101">
        <v>1</v>
      </c>
      <c r="E1432" s="101">
        <v>3</v>
      </c>
      <c r="F1432" s="101">
        <v>2</v>
      </c>
      <c r="G1432" s="101" t="str">
        <f t="shared" si="88"/>
        <v>SPEECH_DESC_1132005</v>
      </c>
      <c r="H1432" s="101" t="str">
        <f t="shared" si="89"/>
        <v>SPEECH_AUDIO_1132005</v>
      </c>
      <c r="I1432" s="118" t="str">
        <f t="shared" si="90"/>
        <v>일상</v>
      </c>
      <c r="J1432" s="118" t="str">
        <f t="shared" si="91"/>
        <v>잡담 2</v>
      </c>
    </row>
    <row r="1433" spans="1:10" ht="13.8" customHeight="1">
      <c r="A1433" s="101">
        <f>C1433*ID규칙_대사_그룹_단위+COUNTIF($C$4:C1433,C1433)</f>
        <v>1132006</v>
      </c>
      <c r="B1433" s="100" t="s">
        <v>344</v>
      </c>
      <c r="C1433" s="102">
        <f>INDEX(STUDENT!$A:$A,MATCH(B1433,STUDENT!$B:$B,0))</f>
        <v>11320</v>
      </c>
      <c r="D1433" s="101">
        <v>1</v>
      </c>
      <c r="E1433" s="101">
        <v>3</v>
      </c>
      <c r="F1433" s="101">
        <v>3</v>
      </c>
      <c r="G1433" s="101" t="str">
        <f t="shared" si="88"/>
        <v>SPEECH_DESC_1132006</v>
      </c>
      <c r="H1433" s="101" t="str">
        <f t="shared" si="89"/>
        <v>SPEECH_AUDIO_1132006</v>
      </c>
      <c r="I1433" s="118" t="str">
        <f t="shared" si="90"/>
        <v>일상</v>
      </c>
      <c r="J1433" s="118" t="str">
        <f t="shared" si="91"/>
        <v>잡담 3</v>
      </c>
    </row>
    <row r="1434" spans="1:10" ht="13.8" customHeight="1">
      <c r="A1434" s="101">
        <f>C1434*ID규칙_대사_그룹_단위+COUNTIF($C$4:C1434,C1434)</f>
        <v>1132007</v>
      </c>
      <c r="B1434" s="100" t="s">
        <v>344</v>
      </c>
      <c r="C1434" s="102">
        <f>INDEX(STUDENT!$A:$A,MATCH(B1434,STUDENT!$B:$B,0))</f>
        <v>11320</v>
      </c>
      <c r="D1434" s="101">
        <v>1</v>
      </c>
      <c r="E1434" s="101">
        <v>3</v>
      </c>
      <c r="F1434" s="101">
        <v>4</v>
      </c>
      <c r="G1434" s="101" t="str">
        <f t="shared" si="88"/>
        <v>SPEECH_DESC_1132007</v>
      </c>
      <c r="H1434" s="101" t="str">
        <f t="shared" si="89"/>
        <v>SPEECH_AUDIO_1132007</v>
      </c>
      <c r="I1434" s="118" t="str">
        <f t="shared" si="90"/>
        <v>일상</v>
      </c>
      <c r="J1434" s="118" t="str">
        <f t="shared" si="91"/>
        <v>잡담 4</v>
      </c>
    </row>
    <row r="1435" spans="1:10" ht="13.8" customHeight="1">
      <c r="A1435" s="101">
        <f>C1435*ID규칙_대사_그룹_단위+COUNTIF($C$4:C1435,C1435)</f>
        <v>1132008</v>
      </c>
      <c r="B1435" s="100" t="s">
        <v>344</v>
      </c>
      <c r="C1435" s="102">
        <f>INDEX(STUDENT!$A:$A,MATCH(B1435,STUDENT!$B:$B,0))</f>
        <v>11320</v>
      </c>
      <c r="D1435" s="101">
        <v>1</v>
      </c>
      <c r="E1435" s="101">
        <v>3</v>
      </c>
      <c r="F1435" s="101">
        <v>5</v>
      </c>
      <c r="G1435" s="101" t="str">
        <f t="shared" si="88"/>
        <v>SPEECH_DESC_1132008</v>
      </c>
      <c r="H1435" s="101" t="str">
        <f t="shared" si="89"/>
        <v>SPEECH_AUDIO_1132008</v>
      </c>
      <c r="I1435" s="118" t="str">
        <f t="shared" si="90"/>
        <v>일상</v>
      </c>
      <c r="J1435" s="118" t="str">
        <f t="shared" si="91"/>
        <v>잡담 5</v>
      </c>
    </row>
    <row r="1436" spans="1:10" ht="13.8" customHeight="1">
      <c r="A1436" s="101">
        <f>C1436*ID규칙_대사_그룹_단위+COUNTIF($C$4:C1436,C1436)</f>
        <v>1132009</v>
      </c>
      <c r="B1436" s="100" t="s">
        <v>344</v>
      </c>
      <c r="C1436" s="102">
        <f>INDEX(STUDENT!$A:$A,MATCH(B1436,STUDENT!$B:$B,0))</f>
        <v>11320</v>
      </c>
      <c r="D1436" s="101">
        <v>2</v>
      </c>
      <c r="E1436" s="101">
        <v>4</v>
      </c>
      <c r="F1436" s="101">
        <v>1</v>
      </c>
      <c r="G1436" s="101" t="str">
        <f t="shared" si="88"/>
        <v>SPEECH_DESC_1132009</v>
      </c>
      <c r="H1436" s="101" t="str">
        <f t="shared" si="89"/>
        <v>SPEECH_AUDIO_1132009</v>
      </c>
      <c r="I1436" s="118" t="str">
        <f t="shared" si="90"/>
        <v>배치</v>
      </c>
      <c r="J1436" s="118" t="str">
        <f t="shared" si="91"/>
        <v>편성 1</v>
      </c>
    </row>
    <row r="1437" spans="1:10" ht="13.8" customHeight="1">
      <c r="A1437" s="101">
        <f>C1437*ID규칙_대사_그룹_단위+COUNTIF($C$4:C1437,C1437)</f>
        <v>1132010</v>
      </c>
      <c r="B1437" s="100" t="s">
        <v>344</v>
      </c>
      <c r="C1437" s="102">
        <f>INDEX(STUDENT!$A:$A,MATCH(B1437,STUDENT!$B:$B,0))</f>
        <v>11320</v>
      </c>
      <c r="D1437" s="101">
        <v>2</v>
      </c>
      <c r="E1437" s="101">
        <v>4</v>
      </c>
      <c r="F1437" s="101">
        <v>2</v>
      </c>
      <c r="G1437" s="101" t="str">
        <f t="shared" si="88"/>
        <v>SPEECH_DESC_1132010</v>
      </c>
      <c r="H1437" s="101" t="str">
        <f t="shared" si="89"/>
        <v>SPEECH_AUDIO_1132010</v>
      </c>
      <c r="I1437" s="118" t="str">
        <f t="shared" si="90"/>
        <v>배치</v>
      </c>
      <c r="J1437" s="118" t="str">
        <f t="shared" si="91"/>
        <v>편성 2</v>
      </c>
    </row>
    <row r="1438" spans="1:10" ht="13.8" customHeight="1">
      <c r="A1438" s="101">
        <f>C1438*ID규칙_대사_그룹_단위+COUNTIF($C$4:C1438,C1438)</f>
        <v>1132011</v>
      </c>
      <c r="B1438" s="100" t="s">
        <v>344</v>
      </c>
      <c r="C1438" s="102">
        <f>INDEX(STUDENT!$A:$A,MATCH(B1438,STUDENT!$B:$B,0))</f>
        <v>11320</v>
      </c>
      <c r="D1438" s="101">
        <v>2</v>
      </c>
      <c r="E1438" s="101">
        <v>4</v>
      </c>
      <c r="F1438" s="101">
        <v>3</v>
      </c>
      <c r="G1438" s="101" t="str">
        <f t="shared" si="88"/>
        <v>SPEECH_DESC_1132011</v>
      </c>
      <c r="H1438" s="101" t="str">
        <f t="shared" si="89"/>
        <v>SPEECH_AUDIO_1132011</v>
      </c>
      <c r="I1438" s="118" t="str">
        <f t="shared" si="90"/>
        <v>배치</v>
      </c>
      <c r="J1438" s="118" t="str">
        <f t="shared" si="91"/>
        <v>편성 3</v>
      </c>
    </row>
    <row r="1439" spans="1:10" ht="13.8" customHeight="1">
      <c r="A1439" s="101">
        <f>C1439*ID규칙_대사_그룹_단위+COUNTIF($C$4:C1439,C1439)</f>
        <v>1132012</v>
      </c>
      <c r="B1439" s="100" t="s">
        <v>344</v>
      </c>
      <c r="C1439" s="102">
        <f>INDEX(STUDENT!$A:$A,MATCH(B1439,STUDENT!$B:$B,0))</f>
        <v>11320</v>
      </c>
      <c r="D1439" s="101">
        <v>2</v>
      </c>
      <c r="E1439" s="101">
        <v>5</v>
      </c>
      <c r="F1439" s="101">
        <v>1</v>
      </c>
      <c r="G1439" s="101" t="str">
        <f t="shared" si="88"/>
        <v>SPEECH_DESC_1132012</v>
      </c>
      <c r="H1439" s="101" t="str">
        <f t="shared" si="89"/>
        <v>SPEECH_AUDIO_1132012</v>
      </c>
      <c r="I1439" s="118" t="str">
        <f t="shared" si="90"/>
        <v>배치</v>
      </c>
      <c r="J1439" s="118" t="str">
        <f t="shared" si="91"/>
        <v>출격 1</v>
      </c>
    </row>
    <row r="1440" spans="1:10" ht="13.8" customHeight="1">
      <c r="A1440" s="101">
        <f>C1440*ID규칙_대사_그룹_단위+COUNTIF($C$4:C1440,C1440)</f>
        <v>1132013</v>
      </c>
      <c r="B1440" s="100" t="s">
        <v>344</v>
      </c>
      <c r="C1440" s="102">
        <f>INDEX(STUDENT!$A:$A,MATCH(B1440,STUDENT!$B:$B,0))</f>
        <v>11320</v>
      </c>
      <c r="D1440" s="101">
        <v>2</v>
      </c>
      <c r="E1440" s="101">
        <v>5</v>
      </c>
      <c r="F1440" s="101">
        <v>2</v>
      </c>
      <c r="G1440" s="101" t="str">
        <f t="shared" si="88"/>
        <v>SPEECH_DESC_1132013</v>
      </c>
      <c r="H1440" s="101" t="str">
        <f t="shared" si="89"/>
        <v>SPEECH_AUDIO_1132013</v>
      </c>
      <c r="I1440" s="118" t="str">
        <f t="shared" si="90"/>
        <v>배치</v>
      </c>
      <c r="J1440" s="118" t="str">
        <f t="shared" si="91"/>
        <v>출격 2</v>
      </c>
    </row>
    <row r="1441" spans="1:10" ht="13.8" customHeight="1">
      <c r="A1441" s="101">
        <f>C1441*ID규칙_대사_그룹_단위+COUNTIF($C$4:C1441,C1441)</f>
        <v>1132014</v>
      </c>
      <c r="B1441" s="100" t="s">
        <v>344</v>
      </c>
      <c r="C1441" s="102">
        <f>INDEX(STUDENT!$A:$A,MATCH(B1441,STUDENT!$B:$B,0))</f>
        <v>11320</v>
      </c>
      <c r="D1441" s="101">
        <v>3</v>
      </c>
      <c r="E1441" s="101">
        <v>6</v>
      </c>
      <c r="F1441" s="101">
        <v>1</v>
      </c>
      <c r="G1441" s="101" t="str">
        <f t="shared" si="88"/>
        <v>SPEECH_DESC_1132014</v>
      </c>
      <c r="H1441" s="101" t="str">
        <f t="shared" si="89"/>
        <v>SPEECH_AUDIO_1132014</v>
      </c>
      <c r="I1441" s="118" t="str">
        <f t="shared" si="90"/>
        <v>전투</v>
      </c>
      <c r="J1441" s="118" t="str">
        <f t="shared" si="91"/>
        <v>전투개시 1</v>
      </c>
    </row>
    <row r="1442" spans="1:10" ht="13.8" customHeight="1">
      <c r="A1442" s="101">
        <f>C1442*ID규칙_대사_그룹_단위+COUNTIF($C$4:C1442,C1442)</f>
        <v>1132015</v>
      </c>
      <c r="B1442" s="100" t="s">
        <v>344</v>
      </c>
      <c r="C1442" s="102">
        <f>INDEX(STUDENT!$A:$A,MATCH(B1442,STUDENT!$B:$B,0))</f>
        <v>11320</v>
      </c>
      <c r="D1442" s="101">
        <v>3</v>
      </c>
      <c r="E1442" s="101">
        <v>6</v>
      </c>
      <c r="F1442" s="101">
        <v>2</v>
      </c>
      <c r="G1442" s="101" t="str">
        <f t="shared" si="88"/>
        <v>SPEECH_DESC_1132015</v>
      </c>
      <c r="H1442" s="101" t="str">
        <f t="shared" si="89"/>
        <v>SPEECH_AUDIO_1132015</v>
      </c>
      <c r="I1442" s="118" t="str">
        <f t="shared" si="90"/>
        <v>전투</v>
      </c>
      <c r="J1442" s="118" t="str">
        <f t="shared" si="91"/>
        <v>전투개시 2</v>
      </c>
    </row>
    <row r="1443" spans="1:10" ht="13.8" customHeight="1">
      <c r="A1443" s="101">
        <f>C1443*ID규칙_대사_그룹_단위+COUNTIF($C$4:C1443,C1443)</f>
        <v>1132016</v>
      </c>
      <c r="B1443" s="100" t="s">
        <v>344</v>
      </c>
      <c r="C1443" s="102">
        <f>INDEX(STUDENT!$A:$A,MATCH(B1443,STUDENT!$B:$B,0))</f>
        <v>11320</v>
      </c>
      <c r="D1443" s="101">
        <v>3</v>
      </c>
      <c r="E1443" s="101">
        <v>7</v>
      </c>
      <c r="F1443" s="101">
        <v>0</v>
      </c>
      <c r="G1443" s="101" t="str">
        <f t="shared" si="88"/>
        <v>SPEECH_DESC_1132016</v>
      </c>
      <c r="H1443" s="101" t="str">
        <f t="shared" si="89"/>
        <v>SPEECH_AUDIO_1132016</v>
      </c>
      <c r="I1443" s="118" t="str">
        <f t="shared" si="90"/>
        <v>전투</v>
      </c>
      <c r="J1443" s="118" t="str">
        <f t="shared" si="91"/>
        <v>이동</v>
      </c>
    </row>
    <row r="1444" spans="1:10" ht="13.8" customHeight="1">
      <c r="A1444" s="101">
        <f>C1444*ID규칙_대사_그룹_단위+COUNTIF($C$4:C1444,C1444)</f>
        <v>1132017</v>
      </c>
      <c r="B1444" s="100" t="s">
        <v>344</v>
      </c>
      <c r="C1444" s="102">
        <f>INDEX(STUDENT!$A:$A,MATCH(B1444,STUDENT!$B:$B,0))</f>
        <v>11320</v>
      </c>
      <c r="D1444" s="101">
        <v>3</v>
      </c>
      <c r="E1444" s="101">
        <v>8</v>
      </c>
      <c r="F1444" s="101">
        <v>1</v>
      </c>
      <c r="G1444" s="101" t="str">
        <f t="shared" si="88"/>
        <v>SPEECH_DESC_1132017</v>
      </c>
      <c r="H1444" s="101" t="str">
        <f t="shared" si="89"/>
        <v>SPEECH_AUDIO_1132017</v>
      </c>
      <c r="I1444" s="118" t="str">
        <f t="shared" si="90"/>
        <v>전투</v>
      </c>
      <c r="J1444" s="118" t="str">
        <f t="shared" si="91"/>
        <v>에이리어 이동 1</v>
      </c>
    </row>
    <row r="1445" spans="1:10" ht="13.8" customHeight="1">
      <c r="A1445" s="101">
        <f>C1445*ID규칙_대사_그룹_단위+COUNTIF($C$4:C1445,C1445)</f>
        <v>1132018</v>
      </c>
      <c r="B1445" s="100" t="s">
        <v>344</v>
      </c>
      <c r="C1445" s="102">
        <f>INDEX(STUDENT!$A:$A,MATCH(B1445,STUDENT!$B:$B,0))</f>
        <v>11320</v>
      </c>
      <c r="D1445" s="101">
        <v>3</v>
      </c>
      <c r="E1445" s="101">
        <v>8</v>
      </c>
      <c r="F1445" s="101">
        <v>2</v>
      </c>
      <c r="G1445" s="101" t="str">
        <f t="shared" si="88"/>
        <v>SPEECH_DESC_1132018</v>
      </c>
      <c r="H1445" s="101" t="str">
        <f t="shared" si="89"/>
        <v>SPEECH_AUDIO_1132018</v>
      </c>
      <c r="I1445" s="118" t="str">
        <f t="shared" si="90"/>
        <v>전투</v>
      </c>
      <c r="J1445" s="118" t="str">
        <f t="shared" si="91"/>
        <v>에이리어 이동 2</v>
      </c>
    </row>
    <row r="1446" spans="1:10" ht="13.8" customHeight="1">
      <c r="A1446" s="101">
        <f>C1446*ID규칙_대사_그룹_단위+COUNTIF($C$4:C1446,C1446)</f>
        <v>1132019</v>
      </c>
      <c r="B1446" s="100" t="s">
        <v>344</v>
      </c>
      <c r="C1446" s="102">
        <f>INDEX(STUDENT!$A:$A,MATCH(B1446,STUDENT!$B:$B,0))</f>
        <v>11320</v>
      </c>
      <c r="D1446" s="101">
        <v>3</v>
      </c>
      <c r="E1446" s="101">
        <v>9</v>
      </c>
      <c r="F1446" s="101">
        <v>0</v>
      </c>
      <c r="G1446" s="101" t="str">
        <f t="shared" si="88"/>
        <v>SPEECH_DESC_1132019</v>
      </c>
      <c r="H1446" s="101" t="str">
        <f t="shared" si="89"/>
        <v>SPEECH_AUDIO_1132019</v>
      </c>
      <c r="I1446" s="118" t="str">
        <f t="shared" si="90"/>
        <v>전투</v>
      </c>
      <c r="J1446" s="118" t="str">
        <f t="shared" si="91"/>
        <v>엄폐</v>
      </c>
    </row>
    <row r="1447" spans="1:10" ht="13.8" customHeight="1">
      <c r="A1447" s="101">
        <f>C1447*ID규칙_대사_그룹_단위+COUNTIF($C$4:C1447,C1447)</f>
        <v>1132020</v>
      </c>
      <c r="B1447" s="100" t="s">
        <v>344</v>
      </c>
      <c r="C1447" s="102">
        <f>INDEX(STUDENT!$A:$A,MATCH(B1447,STUDENT!$B:$B,0))</f>
        <v>11320</v>
      </c>
      <c r="D1447" s="101">
        <v>3</v>
      </c>
      <c r="E1447" s="101">
        <v>10</v>
      </c>
      <c r="F1447" s="101">
        <v>0</v>
      </c>
      <c r="G1447" s="101" t="str">
        <f t="shared" si="88"/>
        <v>SPEECH_DESC_1132020</v>
      </c>
      <c r="H1447" s="101" t="str">
        <f t="shared" si="89"/>
        <v>SPEECH_AUDIO_1132020</v>
      </c>
      <c r="I1447" s="118" t="str">
        <f t="shared" si="90"/>
        <v>전투</v>
      </c>
      <c r="J1447" s="118" t="str">
        <f t="shared" si="91"/>
        <v>회피</v>
      </c>
    </row>
    <row r="1448" spans="1:10" ht="13.8" customHeight="1">
      <c r="A1448" s="101">
        <f>C1448*ID규칙_대사_그룹_단위+COUNTIF($C$4:C1448,C1448)</f>
        <v>1132021</v>
      </c>
      <c r="B1448" s="100" t="s">
        <v>344</v>
      </c>
      <c r="C1448" s="102">
        <f>INDEX(STUDENT!$A:$A,MATCH(B1448,STUDENT!$B:$B,0))</f>
        <v>11320</v>
      </c>
      <c r="D1448" s="101">
        <v>3</v>
      </c>
      <c r="E1448" s="101">
        <v>11</v>
      </c>
      <c r="F1448" s="101">
        <v>0</v>
      </c>
      <c r="G1448" s="101" t="str">
        <f t="shared" si="88"/>
        <v>SPEECH_DESC_1132021</v>
      </c>
      <c r="H1448" s="101" t="str">
        <f t="shared" si="89"/>
        <v>SPEECH_AUDIO_1132021</v>
      </c>
      <c r="I1448" s="118" t="str">
        <f t="shared" si="90"/>
        <v>전투</v>
      </c>
      <c r="J1448" s="118" t="str">
        <f t="shared" si="91"/>
        <v>회복</v>
      </c>
    </row>
    <row r="1449" spans="1:10" ht="13.8" customHeight="1">
      <c r="A1449" s="101">
        <f>C1449*ID규칙_대사_그룹_단위+COUNTIF($C$4:C1449,C1449)</f>
        <v>1132022</v>
      </c>
      <c r="B1449" s="100" t="s">
        <v>344</v>
      </c>
      <c r="C1449" s="102">
        <f>INDEX(STUDENT!$A:$A,MATCH(B1449,STUDENT!$B:$B,0))</f>
        <v>11320</v>
      </c>
      <c r="D1449" s="101">
        <v>3</v>
      </c>
      <c r="E1449" s="101">
        <v>12</v>
      </c>
      <c r="F1449" s="101">
        <v>0</v>
      </c>
      <c r="G1449" s="101" t="str">
        <f t="shared" si="88"/>
        <v>SPEECH_DESC_1132022</v>
      </c>
      <c r="H1449" s="101" t="str">
        <f t="shared" si="89"/>
        <v>SPEECH_AUDIO_1132022</v>
      </c>
      <c r="I1449" s="118" t="str">
        <f t="shared" si="90"/>
        <v>전투</v>
      </c>
      <c r="J1449" s="118" t="str">
        <f t="shared" si="91"/>
        <v>버프</v>
      </c>
    </row>
    <row r="1450" spans="1:10" ht="13.8" customHeight="1">
      <c r="A1450" s="101">
        <f>C1450*ID규칙_대사_그룹_단위+COUNTIF($C$4:C1450,C1450)</f>
        <v>1132023</v>
      </c>
      <c r="B1450" s="100" t="s">
        <v>344</v>
      </c>
      <c r="C1450" s="102">
        <f>INDEX(STUDENT!$A:$A,MATCH(B1450,STUDENT!$B:$B,0))</f>
        <v>11320</v>
      </c>
      <c r="D1450" s="101">
        <v>3</v>
      </c>
      <c r="E1450" s="101">
        <v>13</v>
      </c>
      <c r="F1450" s="101">
        <v>0</v>
      </c>
      <c r="G1450" s="101" t="str">
        <f t="shared" si="88"/>
        <v>SPEECH_DESC_1132023</v>
      </c>
      <c r="H1450" s="101" t="str">
        <f t="shared" si="89"/>
        <v>SPEECH_AUDIO_1132023</v>
      </c>
      <c r="I1450" s="118" t="str">
        <f t="shared" si="90"/>
        <v>전투</v>
      </c>
      <c r="J1450" s="118" t="str">
        <f t="shared" si="91"/>
        <v>기본 스킬</v>
      </c>
    </row>
    <row r="1451" spans="1:10" ht="13.8" customHeight="1">
      <c r="A1451" s="101">
        <f>C1451*ID규칙_대사_그룹_단위+COUNTIF($C$4:C1451,C1451)</f>
        <v>1132024</v>
      </c>
      <c r="B1451" s="100" t="s">
        <v>344</v>
      </c>
      <c r="C1451" s="102">
        <f>INDEX(STUDENT!$A:$A,MATCH(B1451,STUDENT!$B:$B,0))</f>
        <v>11320</v>
      </c>
      <c r="D1451" s="101">
        <v>3</v>
      </c>
      <c r="E1451" s="101">
        <v>14</v>
      </c>
      <c r="F1451" s="101">
        <v>1</v>
      </c>
      <c r="G1451" s="101" t="str">
        <f t="shared" si="88"/>
        <v>SPEECH_DESC_1132024</v>
      </c>
      <c r="H1451" s="101" t="str">
        <f t="shared" si="89"/>
        <v>SPEECH_AUDIO_1132024</v>
      </c>
      <c r="I1451" s="118" t="str">
        <f t="shared" si="90"/>
        <v>전투</v>
      </c>
      <c r="J1451" s="118" t="str">
        <f t="shared" si="91"/>
        <v>EX 스킬 컷인 1</v>
      </c>
    </row>
    <row r="1452" spans="1:10" ht="13.8" customHeight="1">
      <c r="A1452" s="101">
        <f>C1452*ID규칙_대사_그룹_단위+COUNTIF($C$4:C1452,C1452)</f>
        <v>1132025</v>
      </c>
      <c r="B1452" s="100" t="s">
        <v>344</v>
      </c>
      <c r="C1452" s="102">
        <f>INDEX(STUDENT!$A:$A,MATCH(B1452,STUDENT!$B:$B,0))</f>
        <v>11320</v>
      </c>
      <c r="D1452" s="101">
        <v>3</v>
      </c>
      <c r="E1452" s="101">
        <v>14</v>
      </c>
      <c r="F1452" s="101">
        <v>2</v>
      </c>
      <c r="G1452" s="101" t="str">
        <f t="shared" si="88"/>
        <v>SPEECH_DESC_1132025</v>
      </c>
      <c r="H1452" s="101" t="str">
        <f t="shared" si="89"/>
        <v>SPEECH_AUDIO_1132025</v>
      </c>
      <c r="I1452" s="118" t="str">
        <f t="shared" si="90"/>
        <v>전투</v>
      </c>
      <c r="J1452" s="118" t="str">
        <f t="shared" si="91"/>
        <v>EX 스킬 컷인 2</v>
      </c>
    </row>
    <row r="1453" spans="1:10" ht="13.8" customHeight="1">
      <c r="A1453" s="101">
        <f>C1453*ID규칙_대사_그룹_단위+COUNTIF($C$4:C1453,C1453)</f>
        <v>1132026</v>
      </c>
      <c r="B1453" s="100" t="s">
        <v>344</v>
      </c>
      <c r="C1453" s="102">
        <f>INDEX(STUDENT!$A:$A,MATCH(B1453,STUDENT!$B:$B,0))</f>
        <v>11320</v>
      </c>
      <c r="D1453" s="101">
        <v>3</v>
      </c>
      <c r="E1453" s="101">
        <v>14</v>
      </c>
      <c r="F1453" s="101">
        <v>3</v>
      </c>
      <c r="G1453" s="101" t="str">
        <f t="shared" si="88"/>
        <v>SPEECH_DESC_1132026</v>
      </c>
      <c r="H1453" s="101" t="str">
        <f t="shared" si="89"/>
        <v>SPEECH_AUDIO_1132026</v>
      </c>
      <c r="I1453" s="118" t="str">
        <f t="shared" si="90"/>
        <v>전투</v>
      </c>
      <c r="J1453" s="118" t="str">
        <f t="shared" si="91"/>
        <v>EX 스킬 컷인 3</v>
      </c>
    </row>
    <row r="1454" spans="1:10" ht="13.8" customHeight="1">
      <c r="A1454" s="101">
        <f>C1454*ID규칙_대사_그룹_단위+COUNTIF($C$4:C1454,C1454)</f>
        <v>1132027</v>
      </c>
      <c r="B1454" s="100" t="s">
        <v>344</v>
      </c>
      <c r="C1454" s="102">
        <f>INDEX(STUDENT!$A:$A,MATCH(B1454,STUDENT!$B:$B,0))</f>
        <v>11320</v>
      </c>
      <c r="D1454" s="101">
        <v>3</v>
      </c>
      <c r="E1454" s="101">
        <v>15</v>
      </c>
      <c r="F1454" s="101">
        <v>1</v>
      </c>
      <c r="G1454" s="101" t="str">
        <f t="shared" si="88"/>
        <v>SPEECH_DESC_1132027</v>
      </c>
      <c r="H1454" s="101" t="str">
        <f t="shared" si="89"/>
        <v>SPEECH_AUDIO_1132027</v>
      </c>
      <c r="I1454" s="118" t="str">
        <f t="shared" si="90"/>
        <v>전투</v>
      </c>
      <c r="J1454" s="118" t="str">
        <f t="shared" si="91"/>
        <v>EX 스킬 1</v>
      </c>
    </row>
    <row r="1455" spans="1:10" ht="13.8" customHeight="1">
      <c r="A1455" s="101">
        <f>C1455*ID규칙_대사_그룹_단위+COUNTIF($C$4:C1455,C1455)</f>
        <v>1132028</v>
      </c>
      <c r="B1455" s="100" t="s">
        <v>344</v>
      </c>
      <c r="C1455" s="102">
        <f>INDEX(STUDENT!$A:$A,MATCH(B1455,STUDENT!$B:$B,0))</f>
        <v>11320</v>
      </c>
      <c r="D1455" s="101">
        <v>3</v>
      </c>
      <c r="E1455" s="101">
        <v>15</v>
      </c>
      <c r="F1455" s="101">
        <v>2</v>
      </c>
      <c r="G1455" s="101" t="str">
        <f t="shared" si="88"/>
        <v>SPEECH_DESC_1132028</v>
      </c>
      <c r="H1455" s="101" t="str">
        <f t="shared" si="89"/>
        <v>SPEECH_AUDIO_1132028</v>
      </c>
      <c r="I1455" s="118" t="str">
        <f t="shared" si="90"/>
        <v>전투</v>
      </c>
      <c r="J1455" s="118" t="str">
        <f t="shared" si="91"/>
        <v>EX 스킬 2</v>
      </c>
    </row>
    <row r="1456" spans="1:10" ht="13.8" customHeight="1">
      <c r="A1456" s="101">
        <f>C1456*ID규칙_대사_그룹_단위+COUNTIF($C$4:C1456,C1456)</f>
        <v>1132029</v>
      </c>
      <c r="B1456" s="100" t="s">
        <v>344</v>
      </c>
      <c r="C1456" s="102">
        <f>INDEX(STUDENT!$A:$A,MATCH(B1456,STUDENT!$B:$B,0))</f>
        <v>11320</v>
      </c>
      <c r="D1456" s="101">
        <v>3</v>
      </c>
      <c r="E1456" s="101">
        <v>15</v>
      </c>
      <c r="F1456" s="101">
        <v>3</v>
      </c>
      <c r="G1456" s="101" t="str">
        <f t="shared" si="88"/>
        <v>SPEECH_DESC_1132029</v>
      </c>
      <c r="H1456" s="101" t="str">
        <f t="shared" si="89"/>
        <v>SPEECH_AUDIO_1132029</v>
      </c>
      <c r="I1456" s="118" t="str">
        <f t="shared" si="90"/>
        <v>전투</v>
      </c>
      <c r="J1456" s="118" t="str">
        <f t="shared" si="91"/>
        <v>EX 스킬 3</v>
      </c>
    </row>
    <row r="1457" spans="1:10" ht="13.8" customHeight="1">
      <c r="A1457" s="101">
        <f>C1457*ID규칙_대사_그룹_단위+COUNTIF($C$4:C1457,C1457)</f>
        <v>1132030</v>
      </c>
      <c r="B1457" s="100" t="s">
        <v>344</v>
      </c>
      <c r="C1457" s="102">
        <f>INDEX(STUDENT!$A:$A,MATCH(B1457,STUDENT!$B:$B,0))</f>
        <v>11320</v>
      </c>
      <c r="D1457" s="101">
        <v>3</v>
      </c>
      <c r="E1457" s="101">
        <v>16</v>
      </c>
      <c r="F1457" s="101">
        <v>1</v>
      </c>
      <c r="G1457" s="101" t="str">
        <f t="shared" si="88"/>
        <v>SPEECH_DESC_1132030</v>
      </c>
      <c r="H1457" s="101" t="str">
        <f t="shared" si="89"/>
        <v>SPEECH_AUDIO_1132030</v>
      </c>
      <c r="I1457" s="118" t="str">
        <f t="shared" si="90"/>
        <v>전투</v>
      </c>
      <c r="J1457" s="118" t="str">
        <f t="shared" si="91"/>
        <v>승리 1</v>
      </c>
    </row>
    <row r="1458" spans="1:10" ht="13.8" customHeight="1">
      <c r="A1458" s="101">
        <f>C1458*ID규칙_대사_그룹_단위+COUNTIF($C$4:C1458,C1458)</f>
        <v>1132031</v>
      </c>
      <c r="B1458" s="100" t="s">
        <v>344</v>
      </c>
      <c r="C1458" s="102">
        <f>INDEX(STUDENT!$A:$A,MATCH(B1458,STUDENT!$B:$B,0))</f>
        <v>11320</v>
      </c>
      <c r="D1458" s="101">
        <v>3</v>
      </c>
      <c r="E1458" s="101">
        <v>16</v>
      </c>
      <c r="F1458" s="101">
        <v>2</v>
      </c>
      <c r="G1458" s="101" t="str">
        <f t="shared" si="88"/>
        <v>SPEECH_DESC_1132031</v>
      </c>
      <c r="H1458" s="101" t="str">
        <f t="shared" si="89"/>
        <v>SPEECH_AUDIO_1132031</v>
      </c>
      <c r="I1458" s="118" t="str">
        <f t="shared" si="90"/>
        <v>전투</v>
      </c>
      <c r="J1458" s="118" t="str">
        <f t="shared" si="91"/>
        <v>승리 2</v>
      </c>
    </row>
    <row r="1459" spans="1:10" ht="13.8" customHeight="1">
      <c r="A1459" s="101">
        <f>C1459*ID규칙_대사_그룹_단위+COUNTIF($C$4:C1459,C1459)</f>
        <v>1132032</v>
      </c>
      <c r="B1459" s="100" t="s">
        <v>344</v>
      </c>
      <c r="C1459" s="102">
        <f>INDEX(STUDENT!$A:$A,MATCH(B1459,STUDENT!$B:$B,0))</f>
        <v>11320</v>
      </c>
      <c r="D1459" s="101">
        <v>3</v>
      </c>
      <c r="E1459" s="101">
        <v>17</v>
      </c>
      <c r="F1459" s="101">
        <v>0</v>
      </c>
      <c r="G1459" s="101" t="str">
        <f t="shared" si="88"/>
        <v>SPEECH_DESC_1132032</v>
      </c>
      <c r="H1459" s="101" t="str">
        <f t="shared" si="89"/>
        <v>SPEECH_AUDIO_1132032</v>
      </c>
      <c r="I1459" s="118" t="str">
        <f t="shared" si="90"/>
        <v>전투</v>
      </c>
      <c r="J1459" s="118" t="str">
        <f t="shared" si="91"/>
        <v>철수</v>
      </c>
    </row>
    <row r="1460" spans="1:10" ht="13.8" customHeight="1">
      <c r="A1460" s="101">
        <f>C1460*ID규칙_대사_그룹_단위+COUNTIF($C$4:C1460,C1460)</f>
        <v>1132033</v>
      </c>
      <c r="B1460" s="100" t="s">
        <v>344</v>
      </c>
      <c r="C1460" s="102">
        <f>INDEX(STUDENT!$A:$A,MATCH(B1460,STUDENT!$B:$B,0))</f>
        <v>11320</v>
      </c>
      <c r="D1460" s="101">
        <v>4</v>
      </c>
      <c r="E1460" s="101">
        <v>18</v>
      </c>
      <c r="F1460" s="101">
        <v>1</v>
      </c>
      <c r="G1460" s="101" t="str">
        <f t="shared" si="88"/>
        <v>SPEECH_DESC_1132033</v>
      </c>
      <c r="H1460" s="101" t="str">
        <f t="shared" si="89"/>
        <v>SPEECH_AUDIO_1132033</v>
      </c>
      <c r="I1460" s="118" t="str">
        <f t="shared" si="90"/>
        <v>결과</v>
      </c>
      <c r="J1460" s="118" t="str">
        <f t="shared" si="91"/>
        <v>임무 완료 1</v>
      </c>
    </row>
    <row r="1461" spans="1:10" ht="13.8" customHeight="1">
      <c r="A1461" s="101">
        <f>C1461*ID규칙_대사_그룹_단위+COUNTIF($C$4:C1461,C1461)</f>
        <v>1132034</v>
      </c>
      <c r="B1461" s="100" t="s">
        <v>344</v>
      </c>
      <c r="C1461" s="102">
        <f>INDEX(STUDENT!$A:$A,MATCH(B1461,STUDENT!$B:$B,0))</f>
        <v>11320</v>
      </c>
      <c r="D1461" s="101">
        <v>4</v>
      </c>
      <c r="E1461" s="101">
        <v>18</v>
      </c>
      <c r="F1461" s="101">
        <v>2</v>
      </c>
      <c r="G1461" s="101" t="str">
        <f t="shared" si="88"/>
        <v>SPEECH_DESC_1132034</v>
      </c>
      <c r="H1461" s="101" t="str">
        <f t="shared" si="89"/>
        <v>SPEECH_AUDIO_1132034</v>
      </c>
      <c r="I1461" s="118" t="str">
        <f t="shared" si="90"/>
        <v>결과</v>
      </c>
      <c r="J1461" s="118" t="str">
        <f t="shared" si="91"/>
        <v>임무 완료 2</v>
      </c>
    </row>
    <row r="1462" spans="1:10" ht="13.8" customHeight="1">
      <c r="A1462" s="101">
        <f>C1462*ID규칙_대사_그룹_단위+COUNTIF($C$4:C1462,C1462)</f>
        <v>1132035</v>
      </c>
      <c r="B1462" s="100" t="s">
        <v>344</v>
      </c>
      <c r="C1462" s="102">
        <f>INDEX(STUDENT!$A:$A,MATCH(B1462,STUDENT!$B:$B,0))</f>
        <v>11320</v>
      </c>
      <c r="D1462" s="101">
        <v>4</v>
      </c>
      <c r="E1462" s="101">
        <v>19</v>
      </c>
      <c r="F1462" s="101">
        <v>1</v>
      </c>
      <c r="G1462" s="101" t="str">
        <f t="shared" si="88"/>
        <v>SPEECH_DESC_1132035</v>
      </c>
      <c r="H1462" s="101" t="str">
        <f t="shared" si="89"/>
        <v>SPEECH_AUDIO_1132035</v>
      </c>
      <c r="I1462" s="118" t="str">
        <f t="shared" si="90"/>
        <v>결과</v>
      </c>
      <c r="J1462" s="118" t="str">
        <f t="shared" si="91"/>
        <v>임무 실패 1</v>
      </c>
    </row>
    <row r="1463" spans="1:10" ht="13.8" customHeight="1">
      <c r="A1463" s="101">
        <f>C1463*ID규칙_대사_그룹_단위+COUNTIF($C$4:C1463,C1463)</f>
        <v>1132036</v>
      </c>
      <c r="B1463" s="100" t="s">
        <v>344</v>
      </c>
      <c r="C1463" s="102">
        <f>INDEX(STUDENT!$A:$A,MATCH(B1463,STUDENT!$B:$B,0))</f>
        <v>11320</v>
      </c>
      <c r="D1463" s="101">
        <v>4</v>
      </c>
      <c r="E1463" s="101">
        <v>19</v>
      </c>
      <c r="F1463" s="101">
        <v>2</v>
      </c>
      <c r="G1463" s="101" t="str">
        <f t="shared" si="88"/>
        <v>SPEECH_DESC_1132036</v>
      </c>
      <c r="H1463" s="101" t="str">
        <f t="shared" si="89"/>
        <v>SPEECH_AUDIO_1132036</v>
      </c>
      <c r="I1463" s="118" t="str">
        <f t="shared" si="90"/>
        <v>결과</v>
      </c>
      <c r="J1463" s="118" t="str">
        <f t="shared" si="91"/>
        <v>임무 실패 2</v>
      </c>
    </row>
    <row r="1464" spans="1:10" ht="13.8" customHeight="1">
      <c r="A1464" s="101">
        <f>C1464*ID규칙_대사_그룹_단위+COUNTIF($C$4:C1464,C1464)</f>
        <v>1132037</v>
      </c>
      <c r="B1464" s="100" t="s">
        <v>344</v>
      </c>
      <c r="C1464" s="102">
        <f>INDEX(STUDENT!$A:$A,MATCH(B1464,STUDENT!$B:$B,0))</f>
        <v>11320</v>
      </c>
      <c r="D1464" s="101">
        <v>5</v>
      </c>
      <c r="E1464" s="101">
        <v>20</v>
      </c>
      <c r="F1464" s="101">
        <v>1</v>
      </c>
      <c r="G1464" s="101" t="str">
        <f t="shared" si="88"/>
        <v>SPEECH_DESC_1132037</v>
      </c>
      <c r="H1464" s="101" t="str">
        <f t="shared" si="89"/>
        <v>SPEECH_AUDIO_1132037</v>
      </c>
      <c r="I1464" s="118" t="str">
        <f t="shared" si="90"/>
        <v>기타</v>
      </c>
      <c r="J1464" s="118" t="str">
        <f t="shared" si="91"/>
        <v>강화 1</v>
      </c>
    </row>
    <row r="1465" spans="1:10" ht="13.8" customHeight="1">
      <c r="A1465" s="101">
        <f>C1465*ID규칙_대사_그룹_단위+COUNTIF($C$4:C1465,C1465)</f>
        <v>1132038</v>
      </c>
      <c r="B1465" s="100" t="s">
        <v>344</v>
      </c>
      <c r="C1465" s="102">
        <f>INDEX(STUDENT!$A:$A,MATCH(B1465,STUDENT!$B:$B,0))</f>
        <v>11320</v>
      </c>
      <c r="D1465" s="101">
        <v>5</v>
      </c>
      <c r="E1465" s="101">
        <v>20</v>
      </c>
      <c r="F1465" s="101">
        <v>2</v>
      </c>
      <c r="G1465" s="101" t="str">
        <f t="shared" si="88"/>
        <v>SPEECH_DESC_1132038</v>
      </c>
      <c r="H1465" s="101" t="str">
        <f t="shared" si="89"/>
        <v>SPEECH_AUDIO_1132038</v>
      </c>
      <c r="I1465" s="118" t="str">
        <f t="shared" si="90"/>
        <v>기타</v>
      </c>
      <c r="J1465" s="118" t="str">
        <f t="shared" si="91"/>
        <v>강화 2</v>
      </c>
    </row>
    <row r="1466" spans="1:10" ht="13.8" customHeight="1">
      <c r="A1466" s="101">
        <f>C1466*ID규칙_대사_그룹_단위+COUNTIF($C$4:C1466,C1466)</f>
        <v>1132039</v>
      </c>
      <c r="B1466" s="100" t="s">
        <v>344</v>
      </c>
      <c r="C1466" s="102">
        <f>INDEX(STUDENT!$A:$A,MATCH(B1466,STUDENT!$B:$B,0))</f>
        <v>11320</v>
      </c>
      <c r="D1466" s="101">
        <v>5</v>
      </c>
      <c r="E1466" s="101">
        <v>20</v>
      </c>
      <c r="F1466" s="101">
        <v>3</v>
      </c>
      <c r="G1466" s="101" t="str">
        <f t="shared" si="88"/>
        <v>SPEECH_DESC_1132039</v>
      </c>
      <c r="H1466" s="101" t="str">
        <f t="shared" si="89"/>
        <v>SPEECH_AUDIO_1132039</v>
      </c>
      <c r="I1466" s="118" t="str">
        <f t="shared" si="90"/>
        <v>기타</v>
      </c>
      <c r="J1466" s="118" t="str">
        <f t="shared" si="91"/>
        <v>강화 3</v>
      </c>
    </row>
    <row r="1467" spans="1:10" ht="13.8" customHeight="1">
      <c r="A1467" s="101">
        <f>C1467*ID규칙_대사_그룹_단위+COUNTIF($C$4:C1467,C1467)</f>
        <v>1132040</v>
      </c>
      <c r="B1467" s="100" t="s">
        <v>344</v>
      </c>
      <c r="C1467" s="102">
        <f>INDEX(STUDENT!$A:$A,MATCH(B1467,STUDENT!$B:$B,0))</f>
        <v>11320</v>
      </c>
      <c r="D1467" s="101">
        <v>5</v>
      </c>
      <c r="E1467" s="101">
        <v>20</v>
      </c>
      <c r="F1467" s="101">
        <v>4</v>
      </c>
      <c r="G1467" s="101" t="str">
        <f t="shared" si="88"/>
        <v>SPEECH_DESC_1132040</v>
      </c>
      <c r="H1467" s="101" t="str">
        <f t="shared" si="89"/>
        <v>SPEECH_AUDIO_1132040</v>
      </c>
      <c r="I1467" s="118" t="str">
        <f t="shared" si="90"/>
        <v>기타</v>
      </c>
      <c r="J1467" s="118" t="str">
        <f t="shared" si="91"/>
        <v>강화 4</v>
      </c>
    </row>
    <row r="1468" spans="1:10" ht="13.8" customHeight="1">
      <c r="A1468" s="101">
        <f>C1468*ID규칙_대사_그룹_단위+COUNTIF($C$4:C1468,C1468)</f>
        <v>1132041</v>
      </c>
      <c r="B1468" s="100" t="s">
        <v>344</v>
      </c>
      <c r="C1468" s="102">
        <f>INDEX(STUDENT!$A:$A,MATCH(B1468,STUDENT!$B:$B,0))</f>
        <v>11320</v>
      </c>
      <c r="D1468" s="101">
        <v>5</v>
      </c>
      <c r="E1468" s="101">
        <v>21</v>
      </c>
      <c r="F1468" s="101">
        <v>0</v>
      </c>
      <c r="G1468" s="101" t="str">
        <f t="shared" si="88"/>
        <v>SPEECH_DESC_1132041</v>
      </c>
      <c r="H1468" s="101" t="str">
        <f t="shared" si="89"/>
        <v>SPEECH_AUDIO_1132041</v>
      </c>
      <c r="I1468" s="118" t="str">
        <f t="shared" si="90"/>
        <v>기타</v>
      </c>
      <c r="J1468" s="118" t="str">
        <f t="shared" si="91"/>
        <v>고유무기 장착</v>
      </c>
    </row>
    <row r="1469" spans="1:10" ht="13.8" customHeight="1">
      <c r="A1469" s="101">
        <f>C1469*ID규칙_대사_그룹_단위+COUNTIF($C$4:C1469,C1469)</f>
        <v>1132042</v>
      </c>
      <c r="B1469" s="100" t="s">
        <v>344</v>
      </c>
      <c r="C1469" s="102">
        <f>INDEX(STUDENT!$A:$A,MATCH(B1469,STUDENT!$B:$B,0))</f>
        <v>11320</v>
      </c>
      <c r="D1469" s="101">
        <v>5</v>
      </c>
      <c r="E1469" s="101">
        <v>22</v>
      </c>
      <c r="F1469" s="101">
        <v>1</v>
      </c>
      <c r="G1469" s="101" t="str">
        <f t="shared" si="88"/>
        <v>SPEECH_DESC_1132042</v>
      </c>
      <c r="H1469" s="101" t="str">
        <f t="shared" si="89"/>
        <v>SPEECH_AUDIO_1132042</v>
      </c>
      <c r="I1469" s="118" t="str">
        <f t="shared" si="90"/>
        <v>기타</v>
      </c>
      <c r="J1469" s="118" t="str">
        <f t="shared" si="91"/>
        <v>카페 1</v>
      </c>
    </row>
    <row r="1470" spans="1:10" ht="13.8" customHeight="1">
      <c r="A1470" s="101">
        <f>C1470*ID규칙_대사_그룹_단위+COUNTIF($C$4:C1470,C1470)</f>
        <v>1132043</v>
      </c>
      <c r="B1470" s="100" t="s">
        <v>344</v>
      </c>
      <c r="C1470" s="102">
        <f>INDEX(STUDENT!$A:$A,MATCH(B1470,STUDENT!$B:$B,0))</f>
        <v>11320</v>
      </c>
      <c r="D1470" s="101">
        <v>5</v>
      </c>
      <c r="E1470" s="101">
        <v>22</v>
      </c>
      <c r="F1470" s="101">
        <v>2</v>
      </c>
      <c r="G1470" s="101" t="str">
        <f t="shared" si="88"/>
        <v>SPEECH_DESC_1132043</v>
      </c>
      <c r="H1470" s="101" t="str">
        <f t="shared" si="89"/>
        <v>SPEECH_AUDIO_1132043</v>
      </c>
      <c r="I1470" s="118" t="str">
        <f t="shared" si="90"/>
        <v>기타</v>
      </c>
      <c r="J1470" s="118" t="str">
        <f t="shared" si="91"/>
        <v>카페 2</v>
      </c>
    </row>
    <row r="1471" spans="1:10" ht="13.8" customHeight="1">
      <c r="A1471" s="101">
        <f>C1471*ID규칙_대사_그룹_단위+COUNTIF($C$4:C1471,C1471)</f>
        <v>1132044</v>
      </c>
      <c r="B1471" s="100" t="s">
        <v>344</v>
      </c>
      <c r="C1471" s="102">
        <f>INDEX(STUDENT!$A:$A,MATCH(B1471,STUDENT!$B:$B,0))</f>
        <v>11320</v>
      </c>
      <c r="D1471" s="101">
        <v>5</v>
      </c>
      <c r="E1471" s="101">
        <v>22</v>
      </c>
      <c r="F1471" s="101">
        <v>3</v>
      </c>
      <c r="G1471" s="101" t="str">
        <f t="shared" si="88"/>
        <v>SPEECH_DESC_1132044</v>
      </c>
      <c r="H1471" s="101" t="str">
        <f t="shared" si="89"/>
        <v>SPEECH_AUDIO_1132044</v>
      </c>
      <c r="I1471" s="118" t="str">
        <f t="shared" si="90"/>
        <v>기타</v>
      </c>
      <c r="J1471" s="118" t="str">
        <f t="shared" si="91"/>
        <v>카페 3</v>
      </c>
    </row>
    <row r="1472" spans="1:10" ht="13.8" customHeight="1">
      <c r="A1472" s="101">
        <f>C1472*ID규칙_대사_그룹_단위+COUNTIF($C$4:C1472,C1472)</f>
        <v>1132045</v>
      </c>
      <c r="B1472" s="100" t="s">
        <v>344</v>
      </c>
      <c r="C1472" s="102">
        <f>INDEX(STUDENT!$A:$A,MATCH(B1472,STUDENT!$B:$B,0))</f>
        <v>11320</v>
      </c>
      <c r="D1472" s="101">
        <v>5</v>
      </c>
      <c r="E1472" s="101">
        <v>22</v>
      </c>
      <c r="F1472" s="101">
        <v>4</v>
      </c>
      <c r="G1472" s="101" t="str">
        <f t="shared" si="88"/>
        <v>SPEECH_DESC_1132045</v>
      </c>
      <c r="H1472" s="101" t="str">
        <f t="shared" si="89"/>
        <v>SPEECH_AUDIO_1132045</v>
      </c>
      <c r="I1472" s="118" t="str">
        <f t="shared" si="90"/>
        <v>기타</v>
      </c>
      <c r="J1472" s="118" t="str">
        <f t="shared" si="91"/>
        <v>카페 4</v>
      </c>
    </row>
    <row r="1473" spans="1:10" ht="13.8" customHeight="1">
      <c r="A1473" s="101">
        <f>C1473*ID규칙_대사_그룹_단위+COUNTIF($C$4:C1473,C1473)</f>
        <v>1132046</v>
      </c>
      <c r="B1473" s="100" t="s">
        <v>344</v>
      </c>
      <c r="C1473" s="102">
        <f>INDEX(STUDENT!$A:$A,MATCH(B1473,STUDENT!$B:$B,0))</f>
        <v>11320</v>
      </c>
      <c r="D1473" s="101">
        <v>5</v>
      </c>
      <c r="E1473" s="101">
        <v>22</v>
      </c>
      <c r="F1473" s="101">
        <v>5</v>
      </c>
      <c r="G1473" s="101" t="str">
        <f t="shared" si="88"/>
        <v>SPEECH_DESC_1132046</v>
      </c>
      <c r="H1473" s="101" t="str">
        <f t="shared" si="89"/>
        <v>SPEECH_AUDIO_1132046</v>
      </c>
      <c r="I1473" s="118" t="str">
        <f t="shared" si="90"/>
        <v>기타</v>
      </c>
      <c r="J1473" s="118" t="str">
        <f t="shared" si="91"/>
        <v>카페 5</v>
      </c>
    </row>
    <row r="1474" spans="1:10" ht="13.8" customHeight="1">
      <c r="A1474" s="101">
        <f>C1474*ID규칙_대사_그룹_단위+COUNTIF($C$4:C1474,C1474)</f>
        <v>1132047</v>
      </c>
      <c r="B1474" s="100" t="s">
        <v>344</v>
      </c>
      <c r="C1474" s="102">
        <f>INDEX(STUDENT!$A:$A,MATCH(B1474,STUDENT!$B:$B,0))</f>
        <v>11320</v>
      </c>
      <c r="D1474" s="101">
        <v>5</v>
      </c>
      <c r="E1474" s="101">
        <v>22</v>
      </c>
      <c r="F1474" s="101">
        <v>6</v>
      </c>
      <c r="G1474" s="101" t="str">
        <f t="shared" si="88"/>
        <v>SPEECH_DESC_1132047</v>
      </c>
      <c r="H1474" s="101" t="str">
        <f t="shared" si="89"/>
        <v>SPEECH_AUDIO_1132047</v>
      </c>
      <c r="I1474" s="118" t="str">
        <f t="shared" si="90"/>
        <v>기타</v>
      </c>
      <c r="J1474" s="118" t="str">
        <f t="shared" si="91"/>
        <v>카페 6</v>
      </c>
    </row>
    <row r="1475" spans="1:10" ht="13.8" customHeight="1">
      <c r="A1475" s="101">
        <f>C1475*ID규칙_대사_그룹_단위+COUNTIF($C$4:C1475,C1475)</f>
        <v>1132048</v>
      </c>
      <c r="B1475" s="100" t="s">
        <v>344</v>
      </c>
      <c r="C1475" s="102">
        <f>INDEX(STUDENT!$A:$A,MATCH(B1475,STUDENT!$B:$B,0))</f>
        <v>11320</v>
      </c>
      <c r="D1475" s="101">
        <v>5</v>
      </c>
      <c r="E1475" s="101">
        <v>23</v>
      </c>
      <c r="F1475" s="101">
        <v>1</v>
      </c>
      <c r="G1475" s="101" t="str">
        <f t="shared" si="88"/>
        <v>SPEECH_DESC_1132048</v>
      </c>
      <c r="H1475" s="101" t="str">
        <f t="shared" si="89"/>
        <v>SPEECH_AUDIO_1132048</v>
      </c>
      <c r="I1475" s="118" t="str">
        <f t="shared" si="90"/>
        <v>기타</v>
      </c>
      <c r="J1475" s="118" t="str">
        <f t="shared" si="91"/>
        <v>인연 랭크 업 1</v>
      </c>
    </row>
    <row r="1476" spans="1:10" ht="13.8" customHeight="1">
      <c r="A1476" s="101">
        <f>C1476*ID규칙_대사_그룹_단위+COUNTIF($C$4:C1476,C1476)</f>
        <v>1132049</v>
      </c>
      <c r="B1476" s="100" t="s">
        <v>344</v>
      </c>
      <c r="C1476" s="102">
        <f>INDEX(STUDENT!$A:$A,MATCH(B1476,STUDENT!$B:$B,0))</f>
        <v>11320</v>
      </c>
      <c r="D1476" s="101">
        <v>5</v>
      </c>
      <c r="E1476" s="101">
        <v>23</v>
      </c>
      <c r="F1476" s="101">
        <v>2</v>
      </c>
      <c r="G1476" s="101" t="str">
        <f t="shared" ref="G1476:G1539" si="92">"SPEECH_DESC_"&amp;A1476</f>
        <v>SPEECH_DESC_1132049</v>
      </c>
      <c r="H1476" s="101" t="str">
        <f t="shared" ref="H1476:H1539" si="93">"SPEECH_AUDIO_"&amp;A1476</f>
        <v>SPEECH_AUDIO_1132049</v>
      </c>
      <c r="I1476" s="118" t="str">
        <f t="shared" ref="I1476:I1539" si="94">VLOOKUP(D1476,SPEECH_MAIN_TYPE,2,0)</f>
        <v>기타</v>
      </c>
      <c r="J1476" s="118" t="str">
        <f t="shared" ref="J1476:J1539" si="95">VLOOKUP(E1476,SPEECH_SUB_TYPE,2,0)&amp;IF(F1476=0,""," "&amp;F1476)</f>
        <v>인연 랭크 업 2</v>
      </c>
    </row>
    <row r="1477" spans="1:10" ht="13.8" customHeight="1">
      <c r="A1477" s="101">
        <f>C1477*ID규칙_대사_그룹_단위+COUNTIF($C$4:C1477,C1477)</f>
        <v>1132050</v>
      </c>
      <c r="B1477" s="100" t="s">
        <v>344</v>
      </c>
      <c r="C1477" s="102">
        <f>INDEX(STUDENT!$A:$A,MATCH(B1477,STUDENT!$B:$B,0))</f>
        <v>11320</v>
      </c>
      <c r="D1477" s="101">
        <v>5</v>
      </c>
      <c r="E1477" s="101">
        <v>23</v>
      </c>
      <c r="F1477" s="101">
        <v>3</v>
      </c>
      <c r="G1477" s="101" t="str">
        <f t="shared" si="92"/>
        <v>SPEECH_DESC_1132050</v>
      </c>
      <c r="H1477" s="101" t="str">
        <f t="shared" si="93"/>
        <v>SPEECH_AUDIO_1132050</v>
      </c>
      <c r="I1477" s="118" t="str">
        <f t="shared" si="94"/>
        <v>기타</v>
      </c>
      <c r="J1477" s="118" t="str">
        <f t="shared" si="95"/>
        <v>인연 랭크 업 3</v>
      </c>
    </row>
    <row r="1478" spans="1:10" ht="13.8" customHeight="1">
      <c r="A1478" s="101">
        <f>C1478*ID규칙_대사_그룹_단위+COUNTIF($C$4:C1478,C1478)</f>
        <v>1132051</v>
      </c>
      <c r="B1478" s="100" t="s">
        <v>344</v>
      </c>
      <c r="C1478" s="102">
        <f>INDEX(STUDENT!$A:$A,MATCH(B1478,STUDENT!$B:$B,0))</f>
        <v>11320</v>
      </c>
      <c r="D1478" s="101">
        <v>5</v>
      </c>
      <c r="E1478" s="101">
        <v>23</v>
      </c>
      <c r="F1478" s="101">
        <v>4</v>
      </c>
      <c r="G1478" s="101" t="str">
        <f t="shared" si="92"/>
        <v>SPEECH_DESC_1132051</v>
      </c>
      <c r="H1478" s="101" t="str">
        <f t="shared" si="93"/>
        <v>SPEECH_AUDIO_1132051</v>
      </c>
      <c r="I1478" s="118" t="str">
        <f t="shared" si="94"/>
        <v>기타</v>
      </c>
      <c r="J1478" s="118" t="str">
        <f t="shared" si="95"/>
        <v>인연 랭크 업 4</v>
      </c>
    </row>
    <row r="1479" spans="1:10" ht="13.8" customHeight="1">
      <c r="A1479" s="101">
        <f>C1479*ID규칙_대사_그룹_단위+COUNTIF($C$4:C1479,C1479)</f>
        <v>1132052</v>
      </c>
      <c r="B1479" s="100" t="s">
        <v>344</v>
      </c>
      <c r="C1479" s="102">
        <f>INDEX(STUDENT!$A:$A,MATCH(B1479,STUDENT!$B:$B,0))</f>
        <v>11320</v>
      </c>
      <c r="D1479" s="101">
        <v>6</v>
      </c>
      <c r="E1479" s="101">
        <v>24</v>
      </c>
      <c r="F1479" s="101">
        <v>1</v>
      </c>
      <c r="G1479" s="101" t="str">
        <f t="shared" si="92"/>
        <v>SPEECH_DESC_1132052</v>
      </c>
      <c r="H1479" s="101" t="str">
        <f t="shared" si="93"/>
        <v>SPEECH_AUDIO_1132052</v>
      </c>
      <c r="I1479" s="118" t="str">
        <f t="shared" si="94"/>
        <v>메모리얼</v>
      </c>
      <c r="J1479" s="118" t="str">
        <f t="shared" si="95"/>
        <v>메모리얼 로비 1</v>
      </c>
    </row>
    <row r="1480" spans="1:10" ht="13.8" customHeight="1">
      <c r="A1480" s="101">
        <f>C1480*ID규칙_대사_그룹_단위+COUNTIF($C$4:C1480,C1480)</f>
        <v>1132053</v>
      </c>
      <c r="B1480" s="100" t="s">
        <v>344</v>
      </c>
      <c r="C1480" s="102">
        <f>INDEX(STUDENT!$A:$A,MATCH(B1480,STUDENT!$B:$B,0))</f>
        <v>11320</v>
      </c>
      <c r="D1480" s="101">
        <v>6</v>
      </c>
      <c r="E1480" s="101">
        <v>24</v>
      </c>
      <c r="F1480" s="101">
        <v>2</v>
      </c>
      <c r="G1480" s="101" t="str">
        <f t="shared" si="92"/>
        <v>SPEECH_DESC_1132053</v>
      </c>
      <c r="H1480" s="101" t="str">
        <f t="shared" si="93"/>
        <v>SPEECH_AUDIO_1132053</v>
      </c>
      <c r="I1480" s="118" t="str">
        <f t="shared" si="94"/>
        <v>메모리얼</v>
      </c>
      <c r="J1480" s="118" t="str">
        <f t="shared" si="95"/>
        <v>메모리얼 로비 2</v>
      </c>
    </row>
    <row r="1481" spans="1:10" ht="13.8" customHeight="1">
      <c r="A1481" s="101">
        <f>C1481*ID규칙_대사_그룹_단위+COUNTIF($C$4:C1481,C1481)</f>
        <v>1132054</v>
      </c>
      <c r="B1481" s="100" t="s">
        <v>344</v>
      </c>
      <c r="C1481" s="102">
        <f>INDEX(STUDENT!$A:$A,MATCH(B1481,STUDENT!$B:$B,0))</f>
        <v>11320</v>
      </c>
      <c r="D1481" s="101">
        <v>6</v>
      </c>
      <c r="E1481" s="101">
        <v>24</v>
      </c>
      <c r="F1481" s="101">
        <v>3</v>
      </c>
      <c r="G1481" s="101" t="str">
        <f t="shared" si="92"/>
        <v>SPEECH_DESC_1132054</v>
      </c>
      <c r="H1481" s="101" t="str">
        <f t="shared" si="93"/>
        <v>SPEECH_AUDIO_1132054</v>
      </c>
      <c r="I1481" s="118" t="str">
        <f t="shared" si="94"/>
        <v>메모리얼</v>
      </c>
      <c r="J1481" s="118" t="str">
        <f t="shared" si="95"/>
        <v>메모리얼 로비 3</v>
      </c>
    </row>
    <row r="1482" spans="1:10" ht="13.8" customHeight="1">
      <c r="A1482" s="101">
        <f>C1482*ID규칙_대사_그룹_단위+COUNTIF($C$4:C1482,C1482)</f>
        <v>1132055</v>
      </c>
      <c r="B1482" s="100" t="s">
        <v>344</v>
      </c>
      <c r="C1482" s="102">
        <f>INDEX(STUDENT!$A:$A,MATCH(B1482,STUDENT!$B:$B,0))</f>
        <v>11320</v>
      </c>
      <c r="D1482" s="101">
        <v>6</v>
      </c>
      <c r="E1482" s="101">
        <v>24</v>
      </c>
      <c r="F1482" s="101">
        <v>4</v>
      </c>
      <c r="G1482" s="101" t="str">
        <f t="shared" si="92"/>
        <v>SPEECH_DESC_1132055</v>
      </c>
      <c r="H1482" s="101" t="str">
        <f t="shared" si="93"/>
        <v>SPEECH_AUDIO_1132055</v>
      </c>
      <c r="I1482" s="118" t="str">
        <f t="shared" si="94"/>
        <v>메모리얼</v>
      </c>
      <c r="J1482" s="118" t="str">
        <f t="shared" si="95"/>
        <v>메모리얼 로비 4</v>
      </c>
    </row>
    <row r="1483" spans="1:10" ht="13.8" customHeight="1">
      <c r="A1483" s="101">
        <f>C1483*ID규칙_대사_그룹_단위+COUNTIF($C$4:C1483,C1483)</f>
        <v>1132056</v>
      </c>
      <c r="B1483" s="100" t="s">
        <v>344</v>
      </c>
      <c r="C1483" s="102">
        <f>INDEX(STUDENT!$A:$A,MATCH(B1483,STUDENT!$B:$B,0))</f>
        <v>11320</v>
      </c>
      <c r="D1483" s="101">
        <v>7</v>
      </c>
      <c r="E1483" s="101">
        <v>25</v>
      </c>
      <c r="F1483" s="101">
        <v>0</v>
      </c>
      <c r="G1483" s="101" t="str">
        <f t="shared" si="92"/>
        <v>SPEECH_DESC_1132056</v>
      </c>
      <c r="H1483" s="101" t="str">
        <f t="shared" si="93"/>
        <v>SPEECH_AUDIO_1132056</v>
      </c>
      <c r="I1483" s="118" t="str">
        <f t="shared" si="94"/>
        <v>기념일</v>
      </c>
      <c r="J1483" s="118" t="str">
        <f t="shared" si="95"/>
        <v>생일</v>
      </c>
    </row>
    <row r="1484" spans="1:10" ht="13.8" customHeight="1">
      <c r="A1484" s="101">
        <f>C1484*ID규칙_대사_그룹_단위+COUNTIF($C$4:C1484,C1484)</f>
        <v>1132057</v>
      </c>
      <c r="B1484" s="100" t="s">
        <v>344</v>
      </c>
      <c r="C1484" s="102">
        <f>INDEX(STUDENT!$A:$A,MATCH(B1484,STUDENT!$B:$B,0))</f>
        <v>11320</v>
      </c>
      <c r="D1484" s="101">
        <v>7</v>
      </c>
      <c r="E1484" s="101">
        <v>26</v>
      </c>
      <c r="F1484" s="101">
        <v>0</v>
      </c>
      <c r="G1484" s="101" t="str">
        <f t="shared" si="92"/>
        <v>SPEECH_DESC_1132057</v>
      </c>
      <c r="H1484" s="101" t="str">
        <f t="shared" si="93"/>
        <v>SPEECH_AUDIO_1132057</v>
      </c>
      <c r="I1484" s="118" t="str">
        <f t="shared" si="94"/>
        <v>기념일</v>
      </c>
      <c r="J1484" s="118" t="str">
        <f t="shared" si="95"/>
        <v>선생의 생일</v>
      </c>
    </row>
    <row r="1485" spans="1:10" ht="13.8" customHeight="1">
      <c r="A1485" s="101">
        <f>C1485*ID규칙_대사_그룹_단위+COUNTIF($C$4:C1485,C1485)</f>
        <v>1132058</v>
      </c>
      <c r="B1485" s="100" t="s">
        <v>344</v>
      </c>
      <c r="C1485" s="102">
        <f>INDEX(STUDENT!$A:$A,MATCH(B1485,STUDENT!$B:$B,0))</f>
        <v>11320</v>
      </c>
      <c r="D1485" s="101">
        <v>7</v>
      </c>
      <c r="E1485" s="101">
        <v>27</v>
      </c>
      <c r="F1485" s="101">
        <v>0</v>
      </c>
      <c r="G1485" s="101" t="str">
        <f t="shared" si="92"/>
        <v>SPEECH_DESC_1132058</v>
      </c>
      <c r="H1485" s="101" t="str">
        <f t="shared" si="93"/>
        <v>SPEECH_AUDIO_1132058</v>
      </c>
      <c r="I1485" s="118" t="str">
        <f t="shared" si="94"/>
        <v>기념일</v>
      </c>
      <c r="J1485" s="118" t="str">
        <f t="shared" si="95"/>
        <v>할로윈</v>
      </c>
    </row>
    <row r="1486" spans="1:10" ht="13.8" customHeight="1">
      <c r="A1486" s="101">
        <f>C1486*ID규칙_대사_그룹_단위+COUNTIF($C$4:C1486,C1486)</f>
        <v>1132059</v>
      </c>
      <c r="B1486" s="100" t="s">
        <v>344</v>
      </c>
      <c r="C1486" s="102">
        <f>INDEX(STUDENT!$A:$A,MATCH(B1486,STUDENT!$B:$B,0))</f>
        <v>11320</v>
      </c>
      <c r="D1486" s="101">
        <v>7</v>
      </c>
      <c r="E1486" s="101">
        <v>28</v>
      </c>
      <c r="F1486" s="101">
        <v>0</v>
      </c>
      <c r="G1486" s="101" t="str">
        <f t="shared" si="92"/>
        <v>SPEECH_DESC_1132059</v>
      </c>
      <c r="H1486" s="101" t="str">
        <f t="shared" si="93"/>
        <v>SPEECH_AUDIO_1132059</v>
      </c>
      <c r="I1486" s="118" t="str">
        <f t="shared" si="94"/>
        <v>기념일</v>
      </c>
      <c r="J1486" s="118" t="str">
        <f t="shared" si="95"/>
        <v>크리스마스</v>
      </c>
    </row>
    <row r="1487" spans="1:10" ht="13.8" customHeight="1">
      <c r="A1487" s="101">
        <f>C1487*ID규칙_대사_그룹_단위+COUNTIF($C$4:C1487,C1487)</f>
        <v>1132060</v>
      </c>
      <c r="B1487" s="100" t="s">
        <v>344</v>
      </c>
      <c r="C1487" s="102">
        <f>INDEX(STUDENT!$A:$A,MATCH(B1487,STUDENT!$B:$B,0))</f>
        <v>11320</v>
      </c>
      <c r="D1487" s="101">
        <v>7</v>
      </c>
      <c r="E1487" s="101">
        <v>29</v>
      </c>
      <c r="F1487" s="101">
        <v>0</v>
      </c>
      <c r="G1487" s="101" t="str">
        <f t="shared" si="92"/>
        <v>SPEECH_DESC_1132060</v>
      </c>
      <c r="H1487" s="101" t="str">
        <f t="shared" si="93"/>
        <v>SPEECH_AUDIO_1132060</v>
      </c>
      <c r="I1487" s="118" t="str">
        <f t="shared" si="94"/>
        <v>기념일</v>
      </c>
      <c r="J1487" s="118" t="str">
        <f t="shared" si="95"/>
        <v>신년</v>
      </c>
    </row>
    <row r="1488" spans="1:10" ht="13.8" customHeight="1">
      <c r="A1488" s="101">
        <f>C1488*ID규칙_대사_그룹_단위+COUNTIF($C$4:C1488,C1488)</f>
        <v>1112101</v>
      </c>
      <c r="B1488" s="100" t="s">
        <v>346</v>
      </c>
      <c r="C1488" s="102">
        <f>INDEX(STUDENT!$A:$A,MATCH(B1488,STUDENT!$B:$B,0))</f>
        <v>11121</v>
      </c>
      <c r="D1488" s="101">
        <v>1</v>
      </c>
      <c r="E1488" s="101">
        <v>1</v>
      </c>
      <c r="F1488" s="101">
        <v>0</v>
      </c>
      <c r="G1488" s="101" t="str">
        <f t="shared" si="92"/>
        <v>SPEECH_DESC_1112101</v>
      </c>
      <c r="H1488" s="101" t="str">
        <f t="shared" si="93"/>
        <v>SPEECH_AUDIO_1112101</v>
      </c>
      <c r="I1488" s="118" t="str">
        <f t="shared" si="94"/>
        <v>일상</v>
      </c>
      <c r="J1488" s="118" t="str">
        <f t="shared" si="95"/>
        <v>입수</v>
      </c>
    </row>
    <row r="1489" spans="1:10" ht="13.8" customHeight="1">
      <c r="A1489" s="101">
        <f>C1489*ID규칙_대사_그룹_단위+COUNTIF($C$4:C1489,C1489)</f>
        <v>1112102</v>
      </c>
      <c r="B1489" s="100" t="s">
        <v>346</v>
      </c>
      <c r="C1489" s="102">
        <f>INDEX(STUDENT!$A:$A,MATCH(B1489,STUDENT!$B:$B,0))</f>
        <v>11121</v>
      </c>
      <c r="D1489" s="101">
        <v>1</v>
      </c>
      <c r="E1489" s="101">
        <v>2</v>
      </c>
      <c r="F1489" s="101">
        <v>1</v>
      </c>
      <c r="G1489" s="101" t="str">
        <f t="shared" si="92"/>
        <v>SPEECH_DESC_1112102</v>
      </c>
      <c r="H1489" s="101" t="str">
        <f t="shared" si="93"/>
        <v>SPEECH_AUDIO_1112102</v>
      </c>
      <c r="I1489" s="118" t="str">
        <f t="shared" si="94"/>
        <v>일상</v>
      </c>
      <c r="J1489" s="118" t="str">
        <f t="shared" si="95"/>
        <v>로비 방문 1</v>
      </c>
    </row>
    <row r="1490" spans="1:10" ht="13.8" customHeight="1">
      <c r="A1490" s="101">
        <f>C1490*ID규칙_대사_그룹_단위+COUNTIF($C$4:C1490,C1490)</f>
        <v>1112103</v>
      </c>
      <c r="B1490" s="100" t="s">
        <v>346</v>
      </c>
      <c r="C1490" s="102">
        <f>INDEX(STUDENT!$A:$A,MATCH(B1490,STUDENT!$B:$B,0))</f>
        <v>11121</v>
      </c>
      <c r="D1490" s="101">
        <v>1</v>
      </c>
      <c r="E1490" s="101">
        <v>2</v>
      </c>
      <c r="F1490" s="101">
        <v>2</v>
      </c>
      <c r="G1490" s="101" t="str">
        <f t="shared" si="92"/>
        <v>SPEECH_DESC_1112103</v>
      </c>
      <c r="H1490" s="101" t="str">
        <f t="shared" si="93"/>
        <v>SPEECH_AUDIO_1112103</v>
      </c>
      <c r="I1490" s="118" t="str">
        <f t="shared" si="94"/>
        <v>일상</v>
      </c>
      <c r="J1490" s="118" t="str">
        <f t="shared" si="95"/>
        <v>로비 방문 2</v>
      </c>
    </row>
    <row r="1491" spans="1:10" ht="13.8" customHeight="1">
      <c r="A1491" s="101">
        <f>C1491*ID규칙_대사_그룹_단위+COUNTIF($C$4:C1491,C1491)</f>
        <v>1112104</v>
      </c>
      <c r="B1491" s="100" t="s">
        <v>346</v>
      </c>
      <c r="C1491" s="102">
        <f>INDEX(STUDENT!$A:$A,MATCH(B1491,STUDENT!$B:$B,0))</f>
        <v>11121</v>
      </c>
      <c r="D1491" s="101">
        <v>1</v>
      </c>
      <c r="E1491" s="101">
        <v>3</v>
      </c>
      <c r="F1491" s="101">
        <v>1</v>
      </c>
      <c r="G1491" s="101" t="str">
        <f t="shared" si="92"/>
        <v>SPEECH_DESC_1112104</v>
      </c>
      <c r="H1491" s="101" t="str">
        <f t="shared" si="93"/>
        <v>SPEECH_AUDIO_1112104</v>
      </c>
      <c r="I1491" s="118" t="str">
        <f t="shared" si="94"/>
        <v>일상</v>
      </c>
      <c r="J1491" s="118" t="str">
        <f t="shared" si="95"/>
        <v>잡담 1</v>
      </c>
    </row>
    <row r="1492" spans="1:10" ht="13.8" customHeight="1">
      <c r="A1492" s="101">
        <f>C1492*ID규칙_대사_그룹_단위+COUNTIF($C$4:C1492,C1492)</f>
        <v>1112105</v>
      </c>
      <c r="B1492" s="100" t="s">
        <v>346</v>
      </c>
      <c r="C1492" s="102">
        <f>INDEX(STUDENT!$A:$A,MATCH(B1492,STUDENT!$B:$B,0))</f>
        <v>11121</v>
      </c>
      <c r="D1492" s="101">
        <v>1</v>
      </c>
      <c r="E1492" s="101">
        <v>3</v>
      </c>
      <c r="F1492" s="101">
        <v>2</v>
      </c>
      <c r="G1492" s="101" t="str">
        <f t="shared" si="92"/>
        <v>SPEECH_DESC_1112105</v>
      </c>
      <c r="H1492" s="101" t="str">
        <f t="shared" si="93"/>
        <v>SPEECH_AUDIO_1112105</v>
      </c>
      <c r="I1492" s="118" t="str">
        <f t="shared" si="94"/>
        <v>일상</v>
      </c>
      <c r="J1492" s="118" t="str">
        <f t="shared" si="95"/>
        <v>잡담 2</v>
      </c>
    </row>
    <row r="1493" spans="1:10" ht="13.8" customHeight="1">
      <c r="A1493" s="101">
        <f>C1493*ID규칙_대사_그룹_단위+COUNTIF($C$4:C1493,C1493)</f>
        <v>1112106</v>
      </c>
      <c r="B1493" s="100" t="s">
        <v>346</v>
      </c>
      <c r="C1493" s="102">
        <f>INDEX(STUDENT!$A:$A,MATCH(B1493,STUDENT!$B:$B,0))</f>
        <v>11121</v>
      </c>
      <c r="D1493" s="101">
        <v>1</v>
      </c>
      <c r="E1493" s="101">
        <v>3</v>
      </c>
      <c r="F1493" s="101">
        <v>3</v>
      </c>
      <c r="G1493" s="101" t="str">
        <f t="shared" si="92"/>
        <v>SPEECH_DESC_1112106</v>
      </c>
      <c r="H1493" s="101" t="str">
        <f t="shared" si="93"/>
        <v>SPEECH_AUDIO_1112106</v>
      </c>
      <c r="I1493" s="118" t="str">
        <f t="shared" si="94"/>
        <v>일상</v>
      </c>
      <c r="J1493" s="118" t="str">
        <f t="shared" si="95"/>
        <v>잡담 3</v>
      </c>
    </row>
    <row r="1494" spans="1:10" ht="13.8" customHeight="1">
      <c r="A1494" s="101">
        <f>C1494*ID규칙_대사_그룹_단위+COUNTIF($C$4:C1494,C1494)</f>
        <v>1112107</v>
      </c>
      <c r="B1494" s="100" t="s">
        <v>346</v>
      </c>
      <c r="C1494" s="102">
        <f>INDEX(STUDENT!$A:$A,MATCH(B1494,STUDENT!$B:$B,0))</f>
        <v>11121</v>
      </c>
      <c r="D1494" s="101">
        <v>1</v>
      </c>
      <c r="E1494" s="101">
        <v>3</v>
      </c>
      <c r="F1494" s="101">
        <v>4</v>
      </c>
      <c r="G1494" s="101" t="str">
        <f t="shared" si="92"/>
        <v>SPEECH_DESC_1112107</v>
      </c>
      <c r="H1494" s="101" t="str">
        <f t="shared" si="93"/>
        <v>SPEECH_AUDIO_1112107</v>
      </c>
      <c r="I1494" s="118" t="str">
        <f t="shared" si="94"/>
        <v>일상</v>
      </c>
      <c r="J1494" s="118" t="str">
        <f t="shared" si="95"/>
        <v>잡담 4</v>
      </c>
    </row>
    <row r="1495" spans="1:10" ht="13.8" customHeight="1">
      <c r="A1495" s="101">
        <f>C1495*ID규칙_대사_그룹_단위+COUNTIF($C$4:C1495,C1495)</f>
        <v>1112108</v>
      </c>
      <c r="B1495" s="100" t="s">
        <v>346</v>
      </c>
      <c r="C1495" s="102">
        <f>INDEX(STUDENT!$A:$A,MATCH(B1495,STUDENT!$B:$B,0))</f>
        <v>11121</v>
      </c>
      <c r="D1495" s="101">
        <v>1</v>
      </c>
      <c r="E1495" s="101">
        <v>3</v>
      </c>
      <c r="F1495" s="101">
        <v>5</v>
      </c>
      <c r="G1495" s="101" t="str">
        <f t="shared" si="92"/>
        <v>SPEECH_DESC_1112108</v>
      </c>
      <c r="H1495" s="101" t="str">
        <f t="shared" si="93"/>
        <v>SPEECH_AUDIO_1112108</v>
      </c>
      <c r="I1495" s="118" t="str">
        <f t="shared" si="94"/>
        <v>일상</v>
      </c>
      <c r="J1495" s="118" t="str">
        <f t="shared" si="95"/>
        <v>잡담 5</v>
      </c>
    </row>
    <row r="1496" spans="1:10" ht="13.8" customHeight="1">
      <c r="A1496" s="101">
        <f>C1496*ID규칙_대사_그룹_단위+COUNTIF($C$4:C1496,C1496)</f>
        <v>1112109</v>
      </c>
      <c r="B1496" s="100" t="s">
        <v>346</v>
      </c>
      <c r="C1496" s="102">
        <f>INDEX(STUDENT!$A:$A,MATCH(B1496,STUDENT!$B:$B,0))</f>
        <v>11121</v>
      </c>
      <c r="D1496" s="101">
        <v>2</v>
      </c>
      <c r="E1496" s="101">
        <v>4</v>
      </c>
      <c r="F1496" s="101">
        <v>1</v>
      </c>
      <c r="G1496" s="101" t="str">
        <f t="shared" si="92"/>
        <v>SPEECH_DESC_1112109</v>
      </c>
      <c r="H1496" s="101" t="str">
        <f t="shared" si="93"/>
        <v>SPEECH_AUDIO_1112109</v>
      </c>
      <c r="I1496" s="118" t="str">
        <f t="shared" si="94"/>
        <v>배치</v>
      </c>
      <c r="J1496" s="118" t="str">
        <f t="shared" si="95"/>
        <v>편성 1</v>
      </c>
    </row>
    <row r="1497" spans="1:10" ht="13.8" customHeight="1">
      <c r="A1497" s="101">
        <f>C1497*ID규칙_대사_그룹_단위+COUNTIF($C$4:C1497,C1497)</f>
        <v>1112110</v>
      </c>
      <c r="B1497" s="100" t="s">
        <v>346</v>
      </c>
      <c r="C1497" s="102">
        <f>INDEX(STUDENT!$A:$A,MATCH(B1497,STUDENT!$B:$B,0))</f>
        <v>11121</v>
      </c>
      <c r="D1497" s="101">
        <v>2</v>
      </c>
      <c r="E1497" s="101">
        <v>4</v>
      </c>
      <c r="F1497" s="101">
        <v>2</v>
      </c>
      <c r="G1497" s="101" t="str">
        <f t="shared" si="92"/>
        <v>SPEECH_DESC_1112110</v>
      </c>
      <c r="H1497" s="101" t="str">
        <f t="shared" si="93"/>
        <v>SPEECH_AUDIO_1112110</v>
      </c>
      <c r="I1497" s="118" t="str">
        <f t="shared" si="94"/>
        <v>배치</v>
      </c>
      <c r="J1497" s="118" t="str">
        <f t="shared" si="95"/>
        <v>편성 2</v>
      </c>
    </row>
    <row r="1498" spans="1:10" ht="13.8" customHeight="1">
      <c r="A1498" s="101">
        <f>C1498*ID규칙_대사_그룹_단위+COUNTIF($C$4:C1498,C1498)</f>
        <v>1112111</v>
      </c>
      <c r="B1498" s="100" t="s">
        <v>346</v>
      </c>
      <c r="C1498" s="102">
        <f>INDEX(STUDENT!$A:$A,MATCH(B1498,STUDENT!$B:$B,0))</f>
        <v>11121</v>
      </c>
      <c r="D1498" s="101">
        <v>2</v>
      </c>
      <c r="E1498" s="101">
        <v>4</v>
      </c>
      <c r="F1498" s="101">
        <v>3</v>
      </c>
      <c r="G1498" s="101" t="str">
        <f t="shared" si="92"/>
        <v>SPEECH_DESC_1112111</v>
      </c>
      <c r="H1498" s="101" t="str">
        <f t="shared" si="93"/>
        <v>SPEECH_AUDIO_1112111</v>
      </c>
      <c r="I1498" s="118" t="str">
        <f t="shared" si="94"/>
        <v>배치</v>
      </c>
      <c r="J1498" s="118" t="str">
        <f t="shared" si="95"/>
        <v>편성 3</v>
      </c>
    </row>
    <row r="1499" spans="1:10" ht="13.8" customHeight="1">
      <c r="A1499" s="101">
        <f>C1499*ID규칙_대사_그룹_단위+COUNTIF($C$4:C1499,C1499)</f>
        <v>1112112</v>
      </c>
      <c r="B1499" s="100" t="s">
        <v>346</v>
      </c>
      <c r="C1499" s="102">
        <f>INDEX(STUDENT!$A:$A,MATCH(B1499,STUDENT!$B:$B,0))</f>
        <v>11121</v>
      </c>
      <c r="D1499" s="101">
        <v>2</v>
      </c>
      <c r="E1499" s="101">
        <v>5</v>
      </c>
      <c r="F1499" s="101">
        <v>1</v>
      </c>
      <c r="G1499" s="101" t="str">
        <f t="shared" si="92"/>
        <v>SPEECH_DESC_1112112</v>
      </c>
      <c r="H1499" s="101" t="str">
        <f t="shared" si="93"/>
        <v>SPEECH_AUDIO_1112112</v>
      </c>
      <c r="I1499" s="118" t="str">
        <f t="shared" si="94"/>
        <v>배치</v>
      </c>
      <c r="J1499" s="118" t="str">
        <f t="shared" si="95"/>
        <v>출격 1</v>
      </c>
    </row>
    <row r="1500" spans="1:10" ht="13.8" customHeight="1">
      <c r="A1500" s="101">
        <f>C1500*ID규칙_대사_그룹_단위+COUNTIF($C$4:C1500,C1500)</f>
        <v>1112113</v>
      </c>
      <c r="B1500" s="100" t="s">
        <v>346</v>
      </c>
      <c r="C1500" s="102">
        <f>INDEX(STUDENT!$A:$A,MATCH(B1500,STUDENT!$B:$B,0))</f>
        <v>11121</v>
      </c>
      <c r="D1500" s="101">
        <v>2</v>
      </c>
      <c r="E1500" s="101">
        <v>5</v>
      </c>
      <c r="F1500" s="101">
        <v>2</v>
      </c>
      <c r="G1500" s="101" t="str">
        <f t="shared" si="92"/>
        <v>SPEECH_DESC_1112113</v>
      </c>
      <c r="H1500" s="101" t="str">
        <f t="shared" si="93"/>
        <v>SPEECH_AUDIO_1112113</v>
      </c>
      <c r="I1500" s="118" t="str">
        <f t="shared" si="94"/>
        <v>배치</v>
      </c>
      <c r="J1500" s="118" t="str">
        <f t="shared" si="95"/>
        <v>출격 2</v>
      </c>
    </row>
    <row r="1501" spans="1:10" ht="13.8" customHeight="1">
      <c r="A1501" s="101">
        <f>C1501*ID규칙_대사_그룹_단위+COUNTIF($C$4:C1501,C1501)</f>
        <v>1112114</v>
      </c>
      <c r="B1501" s="100" t="s">
        <v>346</v>
      </c>
      <c r="C1501" s="102">
        <f>INDEX(STUDENT!$A:$A,MATCH(B1501,STUDENT!$B:$B,0))</f>
        <v>11121</v>
      </c>
      <c r="D1501" s="101">
        <v>3</v>
      </c>
      <c r="E1501" s="101">
        <v>6</v>
      </c>
      <c r="F1501" s="101">
        <v>1</v>
      </c>
      <c r="G1501" s="101" t="str">
        <f t="shared" si="92"/>
        <v>SPEECH_DESC_1112114</v>
      </c>
      <c r="H1501" s="101" t="str">
        <f t="shared" si="93"/>
        <v>SPEECH_AUDIO_1112114</v>
      </c>
      <c r="I1501" s="118" t="str">
        <f t="shared" si="94"/>
        <v>전투</v>
      </c>
      <c r="J1501" s="118" t="str">
        <f t="shared" si="95"/>
        <v>전투개시 1</v>
      </c>
    </row>
    <row r="1502" spans="1:10" ht="13.8" customHeight="1">
      <c r="A1502" s="101">
        <f>C1502*ID규칙_대사_그룹_단위+COUNTIF($C$4:C1502,C1502)</f>
        <v>1112115</v>
      </c>
      <c r="B1502" s="100" t="s">
        <v>346</v>
      </c>
      <c r="C1502" s="102">
        <f>INDEX(STUDENT!$A:$A,MATCH(B1502,STUDENT!$B:$B,0))</f>
        <v>11121</v>
      </c>
      <c r="D1502" s="101">
        <v>3</v>
      </c>
      <c r="E1502" s="101">
        <v>6</v>
      </c>
      <c r="F1502" s="101">
        <v>2</v>
      </c>
      <c r="G1502" s="101" t="str">
        <f t="shared" si="92"/>
        <v>SPEECH_DESC_1112115</v>
      </c>
      <c r="H1502" s="101" t="str">
        <f t="shared" si="93"/>
        <v>SPEECH_AUDIO_1112115</v>
      </c>
      <c r="I1502" s="118" t="str">
        <f t="shared" si="94"/>
        <v>전투</v>
      </c>
      <c r="J1502" s="118" t="str">
        <f t="shared" si="95"/>
        <v>전투개시 2</v>
      </c>
    </row>
    <row r="1503" spans="1:10" ht="13.8" customHeight="1">
      <c r="A1503" s="101">
        <f>C1503*ID규칙_대사_그룹_단위+COUNTIF($C$4:C1503,C1503)</f>
        <v>1112116</v>
      </c>
      <c r="B1503" s="100" t="s">
        <v>346</v>
      </c>
      <c r="C1503" s="102">
        <f>INDEX(STUDENT!$A:$A,MATCH(B1503,STUDENT!$B:$B,0))</f>
        <v>11121</v>
      </c>
      <c r="D1503" s="101">
        <v>3</v>
      </c>
      <c r="E1503" s="101">
        <v>11</v>
      </c>
      <c r="F1503" s="101">
        <v>0</v>
      </c>
      <c r="G1503" s="101" t="str">
        <f t="shared" si="92"/>
        <v>SPEECH_DESC_1112116</v>
      </c>
      <c r="H1503" s="101" t="str">
        <f t="shared" si="93"/>
        <v>SPEECH_AUDIO_1112116</v>
      </c>
      <c r="I1503" s="118" t="str">
        <f t="shared" si="94"/>
        <v>전투</v>
      </c>
      <c r="J1503" s="118" t="str">
        <f t="shared" si="95"/>
        <v>회복</v>
      </c>
    </row>
    <row r="1504" spans="1:10" ht="13.8" customHeight="1">
      <c r="A1504" s="101">
        <f>C1504*ID규칙_대사_그룹_단위+COUNTIF($C$4:C1504,C1504)</f>
        <v>1112117</v>
      </c>
      <c r="B1504" s="100" t="s">
        <v>346</v>
      </c>
      <c r="C1504" s="102">
        <f>INDEX(STUDENT!$A:$A,MATCH(B1504,STUDENT!$B:$B,0))</f>
        <v>11121</v>
      </c>
      <c r="D1504" s="101">
        <v>3</v>
      </c>
      <c r="E1504" s="101">
        <v>13</v>
      </c>
      <c r="F1504" s="101">
        <v>0</v>
      </c>
      <c r="G1504" s="101" t="str">
        <f t="shared" si="92"/>
        <v>SPEECH_DESC_1112117</v>
      </c>
      <c r="H1504" s="101" t="str">
        <f t="shared" si="93"/>
        <v>SPEECH_AUDIO_1112117</v>
      </c>
      <c r="I1504" s="118" t="str">
        <f t="shared" si="94"/>
        <v>전투</v>
      </c>
      <c r="J1504" s="118" t="str">
        <f t="shared" si="95"/>
        <v>기본 스킬</v>
      </c>
    </row>
    <row r="1505" spans="1:10" ht="13.8" customHeight="1">
      <c r="A1505" s="101">
        <f>C1505*ID규칙_대사_그룹_단위+COUNTIF($C$4:C1505,C1505)</f>
        <v>1112118</v>
      </c>
      <c r="B1505" s="100" t="s">
        <v>346</v>
      </c>
      <c r="C1505" s="102">
        <f>INDEX(STUDENT!$A:$A,MATCH(B1505,STUDENT!$B:$B,0))</f>
        <v>11121</v>
      </c>
      <c r="D1505" s="101">
        <v>3</v>
      </c>
      <c r="E1505" s="101">
        <v>14</v>
      </c>
      <c r="F1505" s="101">
        <v>1</v>
      </c>
      <c r="G1505" s="101" t="str">
        <f t="shared" si="92"/>
        <v>SPEECH_DESC_1112118</v>
      </c>
      <c r="H1505" s="101" t="str">
        <f t="shared" si="93"/>
        <v>SPEECH_AUDIO_1112118</v>
      </c>
      <c r="I1505" s="118" t="str">
        <f t="shared" si="94"/>
        <v>전투</v>
      </c>
      <c r="J1505" s="118" t="str">
        <f t="shared" si="95"/>
        <v>EX 스킬 컷인 1</v>
      </c>
    </row>
    <row r="1506" spans="1:10" ht="13.8" customHeight="1">
      <c r="A1506" s="101">
        <f>C1506*ID규칙_대사_그룹_단위+COUNTIF($C$4:C1506,C1506)</f>
        <v>1112119</v>
      </c>
      <c r="B1506" s="100" t="s">
        <v>346</v>
      </c>
      <c r="C1506" s="102">
        <f>INDEX(STUDENT!$A:$A,MATCH(B1506,STUDENT!$B:$B,0))</f>
        <v>11121</v>
      </c>
      <c r="D1506" s="101">
        <v>3</v>
      </c>
      <c r="E1506" s="101">
        <v>14</v>
      </c>
      <c r="F1506" s="101">
        <v>2</v>
      </c>
      <c r="G1506" s="101" t="str">
        <f t="shared" si="92"/>
        <v>SPEECH_DESC_1112119</v>
      </c>
      <c r="H1506" s="101" t="str">
        <f t="shared" si="93"/>
        <v>SPEECH_AUDIO_1112119</v>
      </c>
      <c r="I1506" s="118" t="str">
        <f t="shared" si="94"/>
        <v>전투</v>
      </c>
      <c r="J1506" s="118" t="str">
        <f t="shared" si="95"/>
        <v>EX 스킬 컷인 2</v>
      </c>
    </row>
    <row r="1507" spans="1:10" ht="13.8" customHeight="1">
      <c r="A1507" s="101">
        <f>C1507*ID규칙_대사_그룹_단위+COUNTIF($C$4:C1507,C1507)</f>
        <v>1112120</v>
      </c>
      <c r="B1507" s="100" t="s">
        <v>346</v>
      </c>
      <c r="C1507" s="102">
        <f>INDEX(STUDENT!$A:$A,MATCH(B1507,STUDENT!$B:$B,0))</f>
        <v>11121</v>
      </c>
      <c r="D1507" s="101">
        <v>3</v>
      </c>
      <c r="E1507" s="101">
        <v>14</v>
      </c>
      <c r="F1507" s="101">
        <v>3</v>
      </c>
      <c r="G1507" s="101" t="str">
        <f t="shared" si="92"/>
        <v>SPEECH_DESC_1112120</v>
      </c>
      <c r="H1507" s="101" t="str">
        <f t="shared" si="93"/>
        <v>SPEECH_AUDIO_1112120</v>
      </c>
      <c r="I1507" s="118" t="str">
        <f t="shared" si="94"/>
        <v>전투</v>
      </c>
      <c r="J1507" s="118" t="str">
        <f t="shared" si="95"/>
        <v>EX 스킬 컷인 3</v>
      </c>
    </row>
    <row r="1508" spans="1:10" ht="13.8" customHeight="1">
      <c r="A1508" s="101">
        <f>C1508*ID규칙_대사_그룹_단위+COUNTIF($C$4:C1508,C1508)</f>
        <v>1112121</v>
      </c>
      <c r="B1508" s="100" t="s">
        <v>346</v>
      </c>
      <c r="C1508" s="102">
        <f>INDEX(STUDENT!$A:$A,MATCH(B1508,STUDENT!$B:$B,0))</f>
        <v>11121</v>
      </c>
      <c r="D1508" s="101">
        <v>3</v>
      </c>
      <c r="E1508" s="101">
        <v>15</v>
      </c>
      <c r="F1508" s="101">
        <v>1</v>
      </c>
      <c r="G1508" s="101" t="str">
        <f t="shared" si="92"/>
        <v>SPEECH_DESC_1112121</v>
      </c>
      <c r="H1508" s="101" t="str">
        <f t="shared" si="93"/>
        <v>SPEECH_AUDIO_1112121</v>
      </c>
      <c r="I1508" s="118" t="str">
        <f t="shared" si="94"/>
        <v>전투</v>
      </c>
      <c r="J1508" s="118" t="str">
        <f t="shared" si="95"/>
        <v>EX 스킬 1</v>
      </c>
    </row>
    <row r="1509" spans="1:10" ht="13.8" customHeight="1">
      <c r="A1509" s="101">
        <f>C1509*ID규칙_대사_그룹_단위+COUNTIF($C$4:C1509,C1509)</f>
        <v>1112122</v>
      </c>
      <c r="B1509" s="100" t="s">
        <v>346</v>
      </c>
      <c r="C1509" s="102">
        <f>INDEX(STUDENT!$A:$A,MATCH(B1509,STUDENT!$B:$B,0))</f>
        <v>11121</v>
      </c>
      <c r="D1509" s="101">
        <v>3</v>
      </c>
      <c r="E1509" s="101">
        <v>15</v>
      </c>
      <c r="F1509" s="101">
        <v>2</v>
      </c>
      <c r="G1509" s="101" t="str">
        <f t="shared" si="92"/>
        <v>SPEECH_DESC_1112122</v>
      </c>
      <c r="H1509" s="101" t="str">
        <f t="shared" si="93"/>
        <v>SPEECH_AUDIO_1112122</v>
      </c>
      <c r="I1509" s="118" t="str">
        <f t="shared" si="94"/>
        <v>전투</v>
      </c>
      <c r="J1509" s="118" t="str">
        <f t="shared" si="95"/>
        <v>EX 스킬 2</v>
      </c>
    </row>
    <row r="1510" spans="1:10" ht="13.8" customHeight="1">
      <c r="A1510" s="101">
        <f>C1510*ID규칙_대사_그룹_단위+COUNTIF($C$4:C1510,C1510)</f>
        <v>1112123</v>
      </c>
      <c r="B1510" s="100" t="s">
        <v>346</v>
      </c>
      <c r="C1510" s="102">
        <f>INDEX(STUDENT!$A:$A,MATCH(B1510,STUDENT!$B:$B,0))</f>
        <v>11121</v>
      </c>
      <c r="D1510" s="101">
        <v>3</v>
      </c>
      <c r="E1510" s="101">
        <v>15</v>
      </c>
      <c r="F1510" s="101">
        <v>3</v>
      </c>
      <c r="G1510" s="101" t="str">
        <f t="shared" si="92"/>
        <v>SPEECH_DESC_1112123</v>
      </c>
      <c r="H1510" s="101" t="str">
        <f t="shared" si="93"/>
        <v>SPEECH_AUDIO_1112123</v>
      </c>
      <c r="I1510" s="118" t="str">
        <f t="shared" si="94"/>
        <v>전투</v>
      </c>
      <c r="J1510" s="118" t="str">
        <f t="shared" si="95"/>
        <v>EX 스킬 3</v>
      </c>
    </row>
    <row r="1511" spans="1:10" ht="13.8" customHeight="1">
      <c r="A1511" s="101">
        <f>C1511*ID규칙_대사_그룹_단위+COUNTIF($C$4:C1511,C1511)</f>
        <v>1112124</v>
      </c>
      <c r="B1511" s="100" t="s">
        <v>346</v>
      </c>
      <c r="C1511" s="102">
        <f>INDEX(STUDENT!$A:$A,MATCH(B1511,STUDENT!$B:$B,0))</f>
        <v>11121</v>
      </c>
      <c r="D1511" s="101">
        <v>3</v>
      </c>
      <c r="E1511" s="101">
        <v>16</v>
      </c>
      <c r="F1511" s="101">
        <v>1</v>
      </c>
      <c r="G1511" s="101" t="str">
        <f t="shared" si="92"/>
        <v>SPEECH_DESC_1112124</v>
      </c>
      <c r="H1511" s="101" t="str">
        <f t="shared" si="93"/>
        <v>SPEECH_AUDIO_1112124</v>
      </c>
      <c r="I1511" s="118" t="str">
        <f t="shared" si="94"/>
        <v>전투</v>
      </c>
      <c r="J1511" s="118" t="str">
        <f t="shared" si="95"/>
        <v>승리 1</v>
      </c>
    </row>
    <row r="1512" spans="1:10" ht="13.8" customHeight="1">
      <c r="A1512" s="101">
        <f>C1512*ID규칙_대사_그룹_단위+COUNTIF($C$4:C1512,C1512)</f>
        <v>1112125</v>
      </c>
      <c r="B1512" s="100" t="s">
        <v>346</v>
      </c>
      <c r="C1512" s="102">
        <f>INDEX(STUDENT!$A:$A,MATCH(B1512,STUDENT!$B:$B,0))</f>
        <v>11121</v>
      </c>
      <c r="D1512" s="101">
        <v>4</v>
      </c>
      <c r="E1512" s="101">
        <v>19</v>
      </c>
      <c r="F1512" s="101">
        <v>1</v>
      </c>
      <c r="G1512" s="101" t="str">
        <f t="shared" si="92"/>
        <v>SPEECH_DESC_1112125</v>
      </c>
      <c r="H1512" s="101" t="str">
        <f t="shared" si="93"/>
        <v>SPEECH_AUDIO_1112125</v>
      </c>
      <c r="I1512" s="118" t="str">
        <f t="shared" si="94"/>
        <v>결과</v>
      </c>
      <c r="J1512" s="118" t="str">
        <f t="shared" si="95"/>
        <v>임무 실패 1</v>
      </c>
    </row>
    <row r="1513" spans="1:10" ht="13.8" customHeight="1">
      <c r="A1513" s="101">
        <f>C1513*ID규칙_대사_그룹_단위+COUNTIF($C$4:C1513,C1513)</f>
        <v>1112126</v>
      </c>
      <c r="B1513" s="100" t="s">
        <v>346</v>
      </c>
      <c r="C1513" s="102">
        <f>INDEX(STUDENT!$A:$A,MATCH(B1513,STUDENT!$B:$B,0))</f>
        <v>11121</v>
      </c>
      <c r="D1513" s="101">
        <v>4</v>
      </c>
      <c r="E1513" s="101">
        <v>19</v>
      </c>
      <c r="F1513" s="101">
        <v>2</v>
      </c>
      <c r="G1513" s="101" t="str">
        <f t="shared" si="92"/>
        <v>SPEECH_DESC_1112126</v>
      </c>
      <c r="H1513" s="101" t="str">
        <f t="shared" si="93"/>
        <v>SPEECH_AUDIO_1112126</v>
      </c>
      <c r="I1513" s="118" t="str">
        <f t="shared" si="94"/>
        <v>결과</v>
      </c>
      <c r="J1513" s="118" t="str">
        <f t="shared" si="95"/>
        <v>임무 실패 2</v>
      </c>
    </row>
    <row r="1514" spans="1:10" ht="13.8" customHeight="1">
      <c r="A1514" s="101">
        <f>C1514*ID규칙_대사_그룹_단위+COUNTIF($C$4:C1514,C1514)</f>
        <v>1112127</v>
      </c>
      <c r="B1514" s="100" t="s">
        <v>346</v>
      </c>
      <c r="C1514" s="102">
        <f>INDEX(STUDENT!$A:$A,MATCH(B1514,STUDENT!$B:$B,0))</f>
        <v>11121</v>
      </c>
      <c r="D1514" s="101">
        <v>5</v>
      </c>
      <c r="E1514" s="101">
        <v>20</v>
      </c>
      <c r="F1514" s="101">
        <v>1</v>
      </c>
      <c r="G1514" s="101" t="str">
        <f t="shared" si="92"/>
        <v>SPEECH_DESC_1112127</v>
      </c>
      <c r="H1514" s="101" t="str">
        <f t="shared" si="93"/>
        <v>SPEECH_AUDIO_1112127</v>
      </c>
      <c r="I1514" s="118" t="str">
        <f t="shared" si="94"/>
        <v>기타</v>
      </c>
      <c r="J1514" s="118" t="str">
        <f t="shared" si="95"/>
        <v>강화 1</v>
      </c>
    </row>
    <row r="1515" spans="1:10" ht="13.8" customHeight="1">
      <c r="A1515" s="101">
        <f>C1515*ID규칙_대사_그룹_단위+COUNTIF($C$4:C1515,C1515)</f>
        <v>1112128</v>
      </c>
      <c r="B1515" s="100" t="s">
        <v>346</v>
      </c>
      <c r="C1515" s="102">
        <f>INDEX(STUDENT!$A:$A,MATCH(B1515,STUDENT!$B:$B,0))</f>
        <v>11121</v>
      </c>
      <c r="D1515" s="101">
        <v>5</v>
      </c>
      <c r="E1515" s="101">
        <v>20</v>
      </c>
      <c r="F1515" s="101">
        <v>2</v>
      </c>
      <c r="G1515" s="101" t="str">
        <f t="shared" si="92"/>
        <v>SPEECH_DESC_1112128</v>
      </c>
      <c r="H1515" s="101" t="str">
        <f t="shared" si="93"/>
        <v>SPEECH_AUDIO_1112128</v>
      </c>
      <c r="I1515" s="118" t="str">
        <f t="shared" si="94"/>
        <v>기타</v>
      </c>
      <c r="J1515" s="118" t="str">
        <f t="shared" si="95"/>
        <v>강화 2</v>
      </c>
    </row>
    <row r="1516" spans="1:10" ht="13.8" customHeight="1">
      <c r="A1516" s="101">
        <f>C1516*ID규칙_대사_그룹_단위+COUNTIF($C$4:C1516,C1516)</f>
        <v>1112129</v>
      </c>
      <c r="B1516" s="100" t="s">
        <v>346</v>
      </c>
      <c r="C1516" s="102">
        <f>INDEX(STUDENT!$A:$A,MATCH(B1516,STUDENT!$B:$B,0))</f>
        <v>11121</v>
      </c>
      <c r="D1516" s="101">
        <v>5</v>
      </c>
      <c r="E1516" s="101">
        <v>21</v>
      </c>
      <c r="F1516" s="101">
        <v>0</v>
      </c>
      <c r="G1516" s="101" t="str">
        <f t="shared" si="92"/>
        <v>SPEECH_DESC_1112129</v>
      </c>
      <c r="H1516" s="101" t="str">
        <f t="shared" si="93"/>
        <v>SPEECH_AUDIO_1112129</v>
      </c>
      <c r="I1516" s="118" t="str">
        <f t="shared" si="94"/>
        <v>기타</v>
      </c>
      <c r="J1516" s="118" t="str">
        <f t="shared" si="95"/>
        <v>고유무기 장착</v>
      </c>
    </row>
    <row r="1517" spans="1:10" ht="13.8" customHeight="1">
      <c r="A1517" s="101">
        <f>C1517*ID규칙_대사_그룹_단위+COUNTIF($C$4:C1517,C1517)</f>
        <v>1112130</v>
      </c>
      <c r="B1517" s="100" t="s">
        <v>346</v>
      </c>
      <c r="C1517" s="102">
        <f>INDEX(STUDENT!$A:$A,MATCH(B1517,STUDENT!$B:$B,0))</f>
        <v>11121</v>
      </c>
      <c r="D1517" s="101">
        <v>5</v>
      </c>
      <c r="E1517" s="101">
        <v>22</v>
      </c>
      <c r="F1517" s="101">
        <v>1</v>
      </c>
      <c r="G1517" s="101" t="str">
        <f t="shared" si="92"/>
        <v>SPEECH_DESC_1112130</v>
      </c>
      <c r="H1517" s="101" t="str">
        <f t="shared" si="93"/>
        <v>SPEECH_AUDIO_1112130</v>
      </c>
      <c r="I1517" s="118" t="str">
        <f t="shared" si="94"/>
        <v>기타</v>
      </c>
      <c r="J1517" s="118" t="str">
        <f t="shared" si="95"/>
        <v>카페 1</v>
      </c>
    </row>
    <row r="1518" spans="1:10" ht="13.8" customHeight="1">
      <c r="A1518" s="101">
        <f>C1518*ID규칙_대사_그룹_단위+COUNTIF($C$4:C1518,C1518)</f>
        <v>1112131</v>
      </c>
      <c r="B1518" s="100" t="s">
        <v>346</v>
      </c>
      <c r="C1518" s="102">
        <f>INDEX(STUDENT!$A:$A,MATCH(B1518,STUDENT!$B:$B,0))</f>
        <v>11121</v>
      </c>
      <c r="D1518" s="101">
        <v>5</v>
      </c>
      <c r="E1518" s="101">
        <v>22</v>
      </c>
      <c r="F1518" s="101">
        <v>2</v>
      </c>
      <c r="G1518" s="101" t="str">
        <f t="shared" si="92"/>
        <v>SPEECH_DESC_1112131</v>
      </c>
      <c r="H1518" s="101" t="str">
        <f t="shared" si="93"/>
        <v>SPEECH_AUDIO_1112131</v>
      </c>
      <c r="I1518" s="118" t="str">
        <f t="shared" si="94"/>
        <v>기타</v>
      </c>
      <c r="J1518" s="118" t="str">
        <f t="shared" si="95"/>
        <v>카페 2</v>
      </c>
    </row>
    <row r="1519" spans="1:10" ht="13.8" customHeight="1">
      <c r="A1519" s="101">
        <f>C1519*ID규칙_대사_그룹_단위+COUNTIF($C$4:C1519,C1519)</f>
        <v>1112132</v>
      </c>
      <c r="B1519" s="100" t="s">
        <v>346</v>
      </c>
      <c r="C1519" s="102">
        <f>INDEX(STUDENT!$A:$A,MATCH(B1519,STUDENT!$B:$B,0))</f>
        <v>11121</v>
      </c>
      <c r="D1519" s="101">
        <v>5</v>
      </c>
      <c r="E1519" s="101">
        <v>22</v>
      </c>
      <c r="F1519" s="101">
        <v>3</v>
      </c>
      <c r="G1519" s="101" t="str">
        <f t="shared" si="92"/>
        <v>SPEECH_DESC_1112132</v>
      </c>
      <c r="H1519" s="101" t="str">
        <f t="shared" si="93"/>
        <v>SPEECH_AUDIO_1112132</v>
      </c>
      <c r="I1519" s="118" t="str">
        <f t="shared" si="94"/>
        <v>기타</v>
      </c>
      <c r="J1519" s="118" t="str">
        <f t="shared" si="95"/>
        <v>카페 3</v>
      </c>
    </row>
    <row r="1520" spans="1:10" ht="13.8" customHeight="1">
      <c r="A1520" s="101">
        <f>C1520*ID규칙_대사_그룹_단위+COUNTIF($C$4:C1520,C1520)</f>
        <v>1112133</v>
      </c>
      <c r="B1520" s="100" t="s">
        <v>346</v>
      </c>
      <c r="C1520" s="102">
        <f>INDEX(STUDENT!$A:$A,MATCH(B1520,STUDENT!$B:$B,0))</f>
        <v>11121</v>
      </c>
      <c r="D1520" s="101">
        <v>5</v>
      </c>
      <c r="E1520" s="101">
        <v>22</v>
      </c>
      <c r="F1520" s="101">
        <v>4</v>
      </c>
      <c r="G1520" s="101" t="str">
        <f t="shared" si="92"/>
        <v>SPEECH_DESC_1112133</v>
      </c>
      <c r="H1520" s="101" t="str">
        <f t="shared" si="93"/>
        <v>SPEECH_AUDIO_1112133</v>
      </c>
      <c r="I1520" s="118" t="str">
        <f t="shared" si="94"/>
        <v>기타</v>
      </c>
      <c r="J1520" s="118" t="str">
        <f t="shared" si="95"/>
        <v>카페 4</v>
      </c>
    </row>
    <row r="1521" spans="1:10" ht="13.8" customHeight="1">
      <c r="A1521" s="101">
        <f>C1521*ID규칙_대사_그룹_단위+COUNTIF($C$4:C1521,C1521)</f>
        <v>1112134</v>
      </c>
      <c r="B1521" s="100" t="s">
        <v>346</v>
      </c>
      <c r="C1521" s="102">
        <f>INDEX(STUDENT!$A:$A,MATCH(B1521,STUDENT!$B:$B,0))</f>
        <v>11121</v>
      </c>
      <c r="D1521" s="101">
        <v>5</v>
      </c>
      <c r="E1521" s="101">
        <v>22</v>
      </c>
      <c r="F1521" s="101">
        <v>5</v>
      </c>
      <c r="G1521" s="101" t="str">
        <f t="shared" si="92"/>
        <v>SPEECH_DESC_1112134</v>
      </c>
      <c r="H1521" s="101" t="str">
        <f t="shared" si="93"/>
        <v>SPEECH_AUDIO_1112134</v>
      </c>
      <c r="I1521" s="118" t="str">
        <f t="shared" si="94"/>
        <v>기타</v>
      </c>
      <c r="J1521" s="118" t="str">
        <f t="shared" si="95"/>
        <v>카페 5</v>
      </c>
    </row>
    <row r="1522" spans="1:10" ht="13.8" customHeight="1">
      <c r="A1522" s="101">
        <f>C1522*ID규칙_대사_그룹_단위+COUNTIF($C$4:C1522,C1522)</f>
        <v>1112135</v>
      </c>
      <c r="B1522" s="100" t="s">
        <v>346</v>
      </c>
      <c r="C1522" s="102">
        <f>INDEX(STUDENT!$A:$A,MATCH(B1522,STUDENT!$B:$B,0))</f>
        <v>11121</v>
      </c>
      <c r="D1522" s="101">
        <v>5</v>
      </c>
      <c r="E1522" s="101">
        <v>22</v>
      </c>
      <c r="F1522" s="101">
        <v>6</v>
      </c>
      <c r="G1522" s="101" t="str">
        <f t="shared" si="92"/>
        <v>SPEECH_DESC_1112135</v>
      </c>
      <c r="H1522" s="101" t="str">
        <f t="shared" si="93"/>
        <v>SPEECH_AUDIO_1112135</v>
      </c>
      <c r="I1522" s="118" t="str">
        <f t="shared" si="94"/>
        <v>기타</v>
      </c>
      <c r="J1522" s="118" t="str">
        <f t="shared" si="95"/>
        <v>카페 6</v>
      </c>
    </row>
    <row r="1523" spans="1:10" ht="13.8" customHeight="1">
      <c r="A1523" s="101">
        <f>C1523*ID규칙_대사_그룹_단위+COUNTIF($C$4:C1523,C1523)</f>
        <v>1112136</v>
      </c>
      <c r="B1523" s="100" t="s">
        <v>346</v>
      </c>
      <c r="C1523" s="102">
        <f>INDEX(STUDENT!$A:$A,MATCH(B1523,STUDENT!$B:$B,0))</f>
        <v>11121</v>
      </c>
      <c r="D1523" s="101">
        <v>6</v>
      </c>
      <c r="E1523" s="101">
        <v>24</v>
      </c>
      <c r="F1523" s="101">
        <v>1</v>
      </c>
      <c r="G1523" s="101" t="str">
        <f t="shared" si="92"/>
        <v>SPEECH_DESC_1112136</v>
      </c>
      <c r="H1523" s="101" t="str">
        <f t="shared" si="93"/>
        <v>SPEECH_AUDIO_1112136</v>
      </c>
      <c r="I1523" s="118" t="str">
        <f t="shared" si="94"/>
        <v>메모리얼</v>
      </c>
      <c r="J1523" s="118" t="str">
        <f t="shared" si="95"/>
        <v>메모리얼 로비 1</v>
      </c>
    </row>
    <row r="1524" spans="1:10" ht="13.8" customHeight="1">
      <c r="A1524" s="101">
        <f>C1524*ID규칙_대사_그룹_단위+COUNTIF($C$4:C1524,C1524)</f>
        <v>1112137</v>
      </c>
      <c r="B1524" s="100" t="s">
        <v>346</v>
      </c>
      <c r="C1524" s="102">
        <f>INDEX(STUDENT!$A:$A,MATCH(B1524,STUDENT!$B:$B,0))</f>
        <v>11121</v>
      </c>
      <c r="D1524" s="101">
        <v>6</v>
      </c>
      <c r="E1524" s="101">
        <v>24</v>
      </c>
      <c r="F1524" s="101">
        <v>2</v>
      </c>
      <c r="G1524" s="101" t="str">
        <f t="shared" si="92"/>
        <v>SPEECH_DESC_1112137</v>
      </c>
      <c r="H1524" s="101" t="str">
        <f t="shared" si="93"/>
        <v>SPEECH_AUDIO_1112137</v>
      </c>
      <c r="I1524" s="118" t="str">
        <f t="shared" si="94"/>
        <v>메모리얼</v>
      </c>
      <c r="J1524" s="118" t="str">
        <f t="shared" si="95"/>
        <v>메모리얼 로비 2</v>
      </c>
    </row>
    <row r="1525" spans="1:10" ht="13.8" customHeight="1">
      <c r="A1525" s="101">
        <f>C1525*ID규칙_대사_그룹_단위+COUNTIF($C$4:C1525,C1525)</f>
        <v>1112138</v>
      </c>
      <c r="B1525" s="100" t="s">
        <v>346</v>
      </c>
      <c r="C1525" s="102">
        <f>INDEX(STUDENT!$A:$A,MATCH(B1525,STUDENT!$B:$B,0))</f>
        <v>11121</v>
      </c>
      <c r="D1525" s="101">
        <v>6</v>
      </c>
      <c r="E1525" s="101">
        <v>24</v>
      </c>
      <c r="F1525" s="101">
        <v>3</v>
      </c>
      <c r="G1525" s="101" t="str">
        <f t="shared" si="92"/>
        <v>SPEECH_DESC_1112138</v>
      </c>
      <c r="H1525" s="101" t="str">
        <f t="shared" si="93"/>
        <v>SPEECH_AUDIO_1112138</v>
      </c>
      <c r="I1525" s="118" t="str">
        <f t="shared" si="94"/>
        <v>메모리얼</v>
      </c>
      <c r="J1525" s="118" t="str">
        <f t="shared" si="95"/>
        <v>메모리얼 로비 3</v>
      </c>
    </row>
    <row r="1526" spans="1:10" ht="13.8" customHeight="1">
      <c r="A1526" s="101">
        <f>C1526*ID규칙_대사_그룹_단위+COUNTIF($C$4:C1526,C1526)</f>
        <v>1112139</v>
      </c>
      <c r="B1526" s="100" t="s">
        <v>346</v>
      </c>
      <c r="C1526" s="102">
        <f>INDEX(STUDENT!$A:$A,MATCH(B1526,STUDENT!$B:$B,0))</f>
        <v>11121</v>
      </c>
      <c r="D1526" s="101">
        <v>6</v>
      </c>
      <c r="E1526" s="101">
        <v>24</v>
      </c>
      <c r="F1526" s="101">
        <v>4</v>
      </c>
      <c r="G1526" s="101" t="str">
        <f t="shared" si="92"/>
        <v>SPEECH_DESC_1112139</v>
      </c>
      <c r="H1526" s="101" t="str">
        <f t="shared" si="93"/>
        <v>SPEECH_AUDIO_1112139</v>
      </c>
      <c r="I1526" s="118" t="str">
        <f t="shared" si="94"/>
        <v>메모리얼</v>
      </c>
      <c r="J1526" s="118" t="str">
        <f t="shared" si="95"/>
        <v>메모리얼 로비 4</v>
      </c>
    </row>
    <row r="1527" spans="1:10" ht="13.8" customHeight="1">
      <c r="A1527" s="101">
        <f>C1527*ID규칙_대사_그룹_단위+COUNTIF($C$4:C1527,C1527)</f>
        <v>1112140</v>
      </c>
      <c r="B1527" s="100" t="s">
        <v>346</v>
      </c>
      <c r="C1527" s="102">
        <f>INDEX(STUDENT!$A:$A,MATCH(B1527,STUDENT!$B:$B,0))</f>
        <v>11121</v>
      </c>
      <c r="D1527" s="101">
        <v>6</v>
      </c>
      <c r="E1527" s="101">
        <v>24</v>
      </c>
      <c r="F1527" s="101">
        <v>5</v>
      </c>
      <c r="G1527" s="101" t="str">
        <f t="shared" si="92"/>
        <v>SPEECH_DESC_1112140</v>
      </c>
      <c r="H1527" s="101" t="str">
        <f t="shared" si="93"/>
        <v>SPEECH_AUDIO_1112140</v>
      </c>
      <c r="I1527" s="118" t="str">
        <f t="shared" si="94"/>
        <v>메모리얼</v>
      </c>
      <c r="J1527" s="118" t="str">
        <f t="shared" si="95"/>
        <v>메모리얼 로비 5</v>
      </c>
    </row>
    <row r="1528" spans="1:10" ht="13.8" customHeight="1">
      <c r="A1528" s="101">
        <f>C1528*ID규칙_대사_그룹_단위+COUNTIF($C$4:C1528,C1528)</f>
        <v>1112141</v>
      </c>
      <c r="B1528" s="100" t="s">
        <v>346</v>
      </c>
      <c r="C1528" s="102">
        <f>INDEX(STUDENT!$A:$A,MATCH(B1528,STUDENT!$B:$B,0))</f>
        <v>11121</v>
      </c>
      <c r="D1528" s="101">
        <v>7</v>
      </c>
      <c r="E1528" s="101">
        <v>25</v>
      </c>
      <c r="F1528" s="101">
        <v>0</v>
      </c>
      <c r="G1528" s="101" t="str">
        <f t="shared" si="92"/>
        <v>SPEECH_DESC_1112141</v>
      </c>
      <c r="H1528" s="101" t="str">
        <f t="shared" si="93"/>
        <v>SPEECH_AUDIO_1112141</v>
      </c>
      <c r="I1528" s="118" t="str">
        <f t="shared" si="94"/>
        <v>기념일</v>
      </c>
      <c r="J1528" s="118" t="str">
        <f t="shared" si="95"/>
        <v>생일</v>
      </c>
    </row>
    <row r="1529" spans="1:10" ht="13.8" customHeight="1">
      <c r="A1529" s="101">
        <f>C1529*ID규칙_대사_그룹_단위+COUNTIF($C$4:C1529,C1529)</f>
        <v>1112142</v>
      </c>
      <c r="B1529" s="100" t="s">
        <v>346</v>
      </c>
      <c r="C1529" s="102">
        <f>INDEX(STUDENT!$A:$A,MATCH(B1529,STUDENT!$B:$B,0))</f>
        <v>11121</v>
      </c>
      <c r="D1529" s="101">
        <v>7</v>
      </c>
      <c r="E1529" s="101">
        <v>26</v>
      </c>
      <c r="F1529" s="101">
        <v>0</v>
      </c>
      <c r="G1529" s="101" t="str">
        <f t="shared" si="92"/>
        <v>SPEECH_DESC_1112142</v>
      </c>
      <c r="H1529" s="101" t="str">
        <f t="shared" si="93"/>
        <v>SPEECH_AUDIO_1112142</v>
      </c>
      <c r="I1529" s="118" t="str">
        <f t="shared" si="94"/>
        <v>기념일</v>
      </c>
      <c r="J1529" s="118" t="str">
        <f t="shared" si="95"/>
        <v>선생의 생일</v>
      </c>
    </row>
    <row r="1530" spans="1:10" ht="13.8" customHeight="1">
      <c r="A1530" s="101">
        <f>C1530*ID규칙_대사_그룹_단위+COUNTIF($C$4:C1530,C1530)</f>
        <v>1112143</v>
      </c>
      <c r="B1530" s="100" t="s">
        <v>346</v>
      </c>
      <c r="C1530" s="102">
        <f>INDEX(STUDENT!$A:$A,MATCH(B1530,STUDENT!$B:$B,0))</f>
        <v>11121</v>
      </c>
      <c r="D1530" s="101">
        <v>7</v>
      </c>
      <c r="E1530" s="101">
        <v>27</v>
      </c>
      <c r="F1530" s="101">
        <v>0</v>
      </c>
      <c r="G1530" s="101" t="str">
        <f t="shared" si="92"/>
        <v>SPEECH_DESC_1112143</v>
      </c>
      <c r="H1530" s="101" t="str">
        <f t="shared" si="93"/>
        <v>SPEECH_AUDIO_1112143</v>
      </c>
      <c r="I1530" s="118" t="str">
        <f t="shared" si="94"/>
        <v>기념일</v>
      </c>
      <c r="J1530" s="118" t="str">
        <f t="shared" si="95"/>
        <v>할로윈</v>
      </c>
    </row>
    <row r="1531" spans="1:10" ht="13.8" customHeight="1">
      <c r="A1531" s="101">
        <f>C1531*ID규칙_대사_그룹_단위+COUNTIF($C$4:C1531,C1531)</f>
        <v>1112144</v>
      </c>
      <c r="B1531" s="100" t="s">
        <v>346</v>
      </c>
      <c r="C1531" s="102">
        <f>INDEX(STUDENT!$A:$A,MATCH(B1531,STUDENT!$B:$B,0))</f>
        <v>11121</v>
      </c>
      <c r="D1531" s="101">
        <v>7</v>
      </c>
      <c r="E1531" s="101">
        <v>28</v>
      </c>
      <c r="F1531" s="101">
        <v>0</v>
      </c>
      <c r="G1531" s="101" t="str">
        <f t="shared" si="92"/>
        <v>SPEECH_DESC_1112144</v>
      </c>
      <c r="H1531" s="101" t="str">
        <f t="shared" si="93"/>
        <v>SPEECH_AUDIO_1112144</v>
      </c>
      <c r="I1531" s="118" t="str">
        <f t="shared" si="94"/>
        <v>기념일</v>
      </c>
      <c r="J1531" s="118" t="str">
        <f t="shared" si="95"/>
        <v>크리스마스</v>
      </c>
    </row>
    <row r="1532" spans="1:10" ht="13.8" customHeight="1">
      <c r="A1532" s="101">
        <f>C1532*ID규칙_대사_그룹_단위+COUNTIF($C$4:C1532,C1532)</f>
        <v>1112145</v>
      </c>
      <c r="B1532" s="100" t="s">
        <v>346</v>
      </c>
      <c r="C1532" s="102">
        <f>INDEX(STUDENT!$A:$A,MATCH(B1532,STUDENT!$B:$B,0))</f>
        <v>11121</v>
      </c>
      <c r="D1532" s="101">
        <v>7</v>
      </c>
      <c r="E1532" s="101">
        <v>29</v>
      </c>
      <c r="F1532" s="101">
        <v>0</v>
      </c>
      <c r="G1532" s="101" t="str">
        <f t="shared" si="92"/>
        <v>SPEECH_DESC_1112145</v>
      </c>
      <c r="H1532" s="101" t="str">
        <f t="shared" si="93"/>
        <v>SPEECH_AUDIO_1112145</v>
      </c>
      <c r="I1532" s="118" t="str">
        <f t="shared" si="94"/>
        <v>기념일</v>
      </c>
      <c r="J1532" s="118" t="str">
        <f t="shared" si="95"/>
        <v>신년</v>
      </c>
    </row>
    <row r="1533" spans="1:10" ht="13.8" customHeight="1">
      <c r="A1533" s="101">
        <f>C1533*ID규칙_대사_그룹_단위+COUNTIF($C$4:C1533,C1533)</f>
        <v>1132201</v>
      </c>
      <c r="B1533" s="100" t="s">
        <v>348</v>
      </c>
      <c r="C1533" s="102">
        <f>INDEX(STUDENT!$A:$A,MATCH(B1533,STUDENT!$B:$B,0))</f>
        <v>11322</v>
      </c>
      <c r="D1533" s="101">
        <v>1</v>
      </c>
      <c r="E1533" s="101">
        <v>1</v>
      </c>
      <c r="F1533" s="101">
        <v>0</v>
      </c>
      <c r="G1533" s="101" t="str">
        <f t="shared" si="92"/>
        <v>SPEECH_DESC_1132201</v>
      </c>
      <c r="H1533" s="101" t="str">
        <f t="shared" si="93"/>
        <v>SPEECH_AUDIO_1132201</v>
      </c>
      <c r="I1533" s="118" t="str">
        <f t="shared" si="94"/>
        <v>일상</v>
      </c>
      <c r="J1533" s="118" t="str">
        <f t="shared" si="95"/>
        <v>입수</v>
      </c>
    </row>
    <row r="1534" spans="1:10" ht="13.8" customHeight="1">
      <c r="A1534" s="101">
        <f>C1534*ID규칙_대사_그룹_단위+COUNTIF($C$4:C1534,C1534)</f>
        <v>1132202</v>
      </c>
      <c r="B1534" s="100" t="s">
        <v>348</v>
      </c>
      <c r="C1534" s="102">
        <f>INDEX(STUDENT!$A:$A,MATCH(B1534,STUDENT!$B:$B,0))</f>
        <v>11322</v>
      </c>
      <c r="D1534" s="101">
        <v>1</v>
      </c>
      <c r="E1534" s="101">
        <v>2</v>
      </c>
      <c r="F1534" s="101">
        <v>1</v>
      </c>
      <c r="G1534" s="101" t="str">
        <f t="shared" si="92"/>
        <v>SPEECH_DESC_1132202</v>
      </c>
      <c r="H1534" s="101" t="str">
        <f t="shared" si="93"/>
        <v>SPEECH_AUDIO_1132202</v>
      </c>
      <c r="I1534" s="118" t="str">
        <f t="shared" si="94"/>
        <v>일상</v>
      </c>
      <c r="J1534" s="118" t="str">
        <f t="shared" si="95"/>
        <v>로비 방문 1</v>
      </c>
    </row>
    <row r="1535" spans="1:10" ht="13.8" customHeight="1">
      <c r="A1535" s="101">
        <f>C1535*ID규칙_대사_그룹_단위+COUNTIF($C$4:C1535,C1535)</f>
        <v>1132203</v>
      </c>
      <c r="B1535" s="100" t="s">
        <v>348</v>
      </c>
      <c r="C1535" s="102">
        <f>INDEX(STUDENT!$A:$A,MATCH(B1535,STUDENT!$B:$B,0))</f>
        <v>11322</v>
      </c>
      <c r="D1535" s="101">
        <v>1</v>
      </c>
      <c r="E1535" s="101">
        <v>2</v>
      </c>
      <c r="F1535" s="101">
        <v>2</v>
      </c>
      <c r="G1535" s="101" t="str">
        <f t="shared" si="92"/>
        <v>SPEECH_DESC_1132203</v>
      </c>
      <c r="H1535" s="101" t="str">
        <f t="shared" si="93"/>
        <v>SPEECH_AUDIO_1132203</v>
      </c>
      <c r="I1535" s="118" t="str">
        <f t="shared" si="94"/>
        <v>일상</v>
      </c>
      <c r="J1535" s="118" t="str">
        <f t="shared" si="95"/>
        <v>로비 방문 2</v>
      </c>
    </row>
    <row r="1536" spans="1:10" ht="13.8" customHeight="1">
      <c r="A1536" s="101">
        <f>C1536*ID규칙_대사_그룹_단위+COUNTIF($C$4:C1536,C1536)</f>
        <v>1132204</v>
      </c>
      <c r="B1536" s="100" t="s">
        <v>348</v>
      </c>
      <c r="C1536" s="102">
        <f>INDEX(STUDENT!$A:$A,MATCH(B1536,STUDENT!$B:$B,0))</f>
        <v>11322</v>
      </c>
      <c r="D1536" s="101">
        <v>1</v>
      </c>
      <c r="E1536" s="101">
        <v>3</v>
      </c>
      <c r="F1536" s="101">
        <v>1</v>
      </c>
      <c r="G1536" s="101" t="str">
        <f t="shared" si="92"/>
        <v>SPEECH_DESC_1132204</v>
      </c>
      <c r="H1536" s="101" t="str">
        <f t="shared" si="93"/>
        <v>SPEECH_AUDIO_1132204</v>
      </c>
      <c r="I1536" s="118" t="str">
        <f t="shared" si="94"/>
        <v>일상</v>
      </c>
      <c r="J1536" s="118" t="str">
        <f t="shared" si="95"/>
        <v>잡담 1</v>
      </c>
    </row>
    <row r="1537" spans="1:10" ht="13.8" customHeight="1">
      <c r="A1537" s="101">
        <f>C1537*ID규칙_대사_그룹_단위+COUNTIF($C$4:C1537,C1537)</f>
        <v>1132205</v>
      </c>
      <c r="B1537" s="100" t="s">
        <v>348</v>
      </c>
      <c r="C1537" s="102">
        <f>INDEX(STUDENT!$A:$A,MATCH(B1537,STUDENT!$B:$B,0))</f>
        <v>11322</v>
      </c>
      <c r="D1537" s="101">
        <v>1</v>
      </c>
      <c r="E1537" s="101">
        <v>3</v>
      </c>
      <c r="F1537" s="101">
        <v>2</v>
      </c>
      <c r="G1537" s="101" t="str">
        <f t="shared" si="92"/>
        <v>SPEECH_DESC_1132205</v>
      </c>
      <c r="H1537" s="101" t="str">
        <f t="shared" si="93"/>
        <v>SPEECH_AUDIO_1132205</v>
      </c>
      <c r="I1537" s="118" t="str">
        <f t="shared" si="94"/>
        <v>일상</v>
      </c>
      <c r="J1537" s="118" t="str">
        <f t="shared" si="95"/>
        <v>잡담 2</v>
      </c>
    </row>
    <row r="1538" spans="1:10" ht="13.8" customHeight="1">
      <c r="A1538" s="101">
        <f>C1538*ID규칙_대사_그룹_단위+COUNTIF($C$4:C1538,C1538)</f>
        <v>1132206</v>
      </c>
      <c r="B1538" s="100" t="s">
        <v>348</v>
      </c>
      <c r="C1538" s="102">
        <f>INDEX(STUDENT!$A:$A,MATCH(B1538,STUDENT!$B:$B,0))</f>
        <v>11322</v>
      </c>
      <c r="D1538" s="101">
        <v>1</v>
      </c>
      <c r="E1538" s="101">
        <v>3</v>
      </c>
      <c r="F1538" s="101">
        <v>3</v>
      </c>
      <c r="G1538" s="101" t="str">
        <f t="shared" si="92"/>
        <v>SPEECH_DESC_1132206</v>
      </c>
      <c r="H1538" s="101" t="str">
        <f t="shared" si="93"/>
        <v>SPEECH_AUDIO_1132206</v>
      </c>
      <c r="I1538" s="118" t="str">
        <f t="shared" si="94"/>
        <v>일상</v>
      </c>
      <c r="J1538" s="118" t="str">
        <f t="shared" si="95"/>
        <v>잡담 3</v>
      </c>
    </row>
    <row r="1539" spans="1:10" ht="13.8" customHeight="1">
      <c r="A1539" s="101">
        <f>C1539*ID규칙_대사_그룹_단위+COUNTIF($C$4:C1539,C1539)</f>
        <v>1132207</v>
      </c>
      <c r="B1539" s="100" t="s">
        <v>348</v>
      </c>
      <c r="C1539" s="102">
        <f>INDEX(STUDENT!$A:$A,MATCH(B1539,STUDENT!$B:$B,0))</f>
        <v>11322</v>
      </c>
      <c r="D1539" s="101">
        <v>3</v>
      </c>
      <c r="E1539" s="101">
        <v>13</v>
      </c>
      <c r="F1539" s="101">
        <v>0</v>
      </c>
      <c r="G1539" s="101" t="str">
        <f t="shared" si="92"/>
        <v>SPEECH_DESC_1132207</v>
      </c>
      <c r="H1539" s="101" t="str">
        <f t="shared" si="93"/>
        <v>SPEECH_AUDIO_1132207</v>
      </c>
      <c r="I1539" s="118" t="str">
        <f t="shared" si="94"/>
        <v>전투</v>
      </c>
      <c r="J1539" s="118" t="str">
        <f t="shared" si="95"/>
        <v>기본 스킬</v>
      </c>
    </row>
    <row r="1540" spans="1:10" ht="13.8" customHeight="1">
      <c r="A1540" s="101">
        <f>C1540*ID규칙_대사_그룹_단위+COUNTIF($C$4:C1540,C1540)</f>
        <v>1132208</v>
      </c>
      <c r="B1540" s="100" t="s">
        <v>348</v>
      </c>
      <c r="C1540" s="102">
        <f>INDEX(STUDENT!$A:$A,MATCH(B1540,STUDENT!$B:$B,0))</f>
        <v>11322</v>
      </c>
      <c r="D1540" s="101">
        <v>3</v>
      </c>
      <c r="E1540" s="101">
        <v>14</v>
      </c>
      <c r="F1540" s="101">
        <v>1</v>
      </c>
      <c r="G1540" s="101" t="str">
        <f t="shared" ref="G1540:G1603" si="96">"SPEECH_DESC_"&amp;A1540</f>
        <v>SPEECH_DESC_1132208</v>
      </c>
      <c r="H1540" s="101" t="str">
        <f t="shared" ref="H1540:H1603" si="97">"SPEECH_AUDIO_"&amp;A1540</f>
        <v>SPEECH_AUDIO_1132208</v>
      </c>
      <c r="I1540" s="118" t="str">
        <f t="shared" ref="I1540:I1603" si="98">VLOOKUP(D1540,SPEECH_MAIN_TYPE,2,0)</f>
        <v>전투</v>
      </c>
      <c r="J1540" s="118" t="str">
        <f t="shared" ref="J1540:J1603" si="99">VLOOKUP(E1540,SPEECH_SUB_TYPE,2,0)&amp;IF(F1540=0,""," "&amp;F1540)</f>
        <v>EX 스킬 컷인 1</v>
      </c>
    </row>
    <row r="1541" spans="1:10" ht="13.8" customHeight="1">
      <c r="A1541" s="101">
        <f>C1541*ID규칙_대사_그룹_단위+COUNTIF($C$4:C1541,C1541)</f>
        <v>1132209</v>
      </c>
      <c r="B1541" s="100" t="s">
        <v>348</v>
      </c>
      <c r="C1541" s="102">
        <f>INDEX(STUDENT!$A:$A,MATCH(B1541,STUDENT!$B:$B,0))</f>
        <v>11322</v>
      </c>
      <c r="D1541" s="101">
        <v>3</v>
      </c>
      <c r="E1541" s="101">
        <v>14</v>
      </c>
      <c r="F1541" s="101">
        <v>2</v>
      </c>
      <c r="G1541" s="101" t="str">
        <f t="shared" si="96"/>
        <v>SPEECH_DESC_1132209</v>
      </c>
      <c r="H1541" s="101" t="str">
        <f t="shared" si="97"/>
        <v>SPEECH_AUDIO_1132209</v>
      </c>
      <c r="I1541" s="118" t="str">
        <f t="shared" si="98"/>
        <v>전투</v>
      </c>
      <c r="J1541" s="118" t="str">
        <f t="shared" si="99"/>
        <v>EX 스킬 컷인 2</v>
      </c>
    </row>
    <row r="1542" spans="1:10" ht="13.8" customHeight="1">
      <c r="A1542" s="101">
        <f>C1542*ID규칙_대사_그룹_단위+COUNTIF($C$4:C1542,C1542)</f>
        <v>1132210</v>
      </c>
      <c r="B1542" s="100" t="s">
        <v>348</v>
      </c>
      <c r="C1542" s="102">
        <f>INDEX(STUDENT!$A:$A,MATCH(B1542,STUDENT!$B:$B,0))</f>
        <v>11322</v>
      </c>
      <c r="D1542" s="101">
        <v>3</v>
      </c>
      <c r="E1542" s="101">
        <v>14</v>
      </c>
      <c r="F1542" s="101">
        <v>3</v>
      </c>
      <c r="G1542" s="101" t="str">
        <f t="shared" si="96"/>
        <v>SPEECH_DESC_1132210</v>
      </c>
      <c r="H1542" s="101" t="str">
        <f t="shared" si="97"/>
        <v>SPEECH_AUDIO_1132210</v>
      </c>
      <c r="I1542" s="118" t="str">
        <f t="shared" si="98"/>
        <v>전투</v>
      </c>
      <c r="J1542" s="118" t="str">
        <f t="shared" si="99"/>
        <v>EX 스킬 컷인 3</v>
      </c>
    </row>
    <row r="1543" spans="1:10" ht="13.8" customHeight="1">
      <c r="A1543" s="101">
        <f>C1543*ID규칙_대사_그룹_단위+COUNTIF($C$4:C1543,C1543)</f>
        <v>1132211</v>
      </c>
      <c r="B1543" s="100" t="s">
        <v>348</v>
      </c>
      <c r="C1543" s="102">
        <f>INDEX(STUDENT!$A:$A,MATCH(B1543,STUDENT!$B:$B,0))</f>
        <v>11322</v>
      </c>
      <c r="D1543" s="101">
        <v>3</v>
      </c>
      <c r="E1543" s="101">
        <v>15</v>
      </c>
      <c r="F1543" s="101">
        <v>1</v>
      </c>
      <c r="G1543" s="101" t="str">
        <f t="shared" si="96"/>
        <v>SPEECH_DESC_1132211</v>
      </c>
      <c r="H1543" s="101" t="str">
        <f t="shared" si="97"/>
        <v>SPEECH_AUDIO_1132211</v>
      </c>
      <c r="I1543" s="118" t="str">
        <f t="shared" si="98"/>
        <v>전투</v>
      </c>
      <c r="J1543" s="118" t="str">
        <f t="shared" si="99"/>
        <v>EX 스킬 1</v>
      </c>
    </row>
    <row r="1544" spans="1:10" ht="13.8" customHeight="1">
      <c r="A1544" s="101">
        <f>C1544*ID규칙_대사_그룹_단위+COUNTIF($C$4:C1544,C1544)</f>
        <v>1132212</v>
      </c>
      <c r="B1544" s="100" t="s">
        <v>348</v>
      </c>
      <c r="C1544" s="102">
        <f>INDEX(STUDENT!$A:$A,MATCH(B1544,STUDENT!$B:$B,0))</f>
        <v>11322</v>
      </c>
      <c r="D1544" s="101">
        <v>3</v>
      </c>
      <c r="E1544" s="101">
        <v>15</v>
      </c>
      <c r="F1544" s="101">
        <v>2</v>
      </c>
      <c r="G1544" s="101" t="str">
        <f t="shared" si="96"/>
        <v>SPEECH_DESC_1132212</v>
      </c>
      <c r="H1544" s="101" t="str">
        <f t="shared" si="97"/>
        <v>SPEECH_AUDIO_1132212</v>
      </c>
      <c r="I1544" s="118" t="str">
        <f t="shared" si="98"/>
        <v>전투</v>
      </c>
      <c r="J1544" s="118" t="str">
        <f t="shared" si="99"/>
        <v>EX 스킬 2</v>
      </c>
    </row>
    <row r="1545" spans="1:10" ht="13.8" customHeight="1">
      <c r="A1545" s="101">
        <f>C1545*ID규칙_대사_그룹_단위+COUNTIF($C$4:C1545,C1545)</f>
        <v>1132213</v>
      </c>
      <c r="B1545" s="100" t="s">
        <v>348</v>
      </c>
      <c r="C1545" s="102">
        <f>INDEX(STUDENT!$A:$A,MATCH(B1545,STUDENT!$B:$B,0))</f>
        <v>11322</v>
      </c>
      <c r="D1545" s="101">
        <v>3</v>
      </c>
      <c r="E1545" s="101">
        <v>15</v>
      </c>
      <c r="F1545" s="101">
        <v>3</v>
      </c>
      <c r="G1545" s="101" t="str">
        <f t="shared" si="96"/>
        <v>SPEECH_DESC_1132213</v>
      </c>
      <c r="H1545" s="101" t="str">
        <f t="shared" si="97"/>
        <v>SPEECH_AUDIO_1132213</v>
      </c>
      <c r="I1545" s="118" t="str">
        <f t="shared" si="98"/>
        <v>전투</v>
      </c>
      <c r="J1545" s="118" t="str">
        <f t="shared" si="99"/>
        <v>EX 스킬 3</v>
      </c>
    </row>
    <row r="1546" spans="1:10" ht="13.8" customHeight="1">
      <c r="A1546" s="101">
        <f>C1546*ID규칙_대사_그룹_단위+COUNTIF($C$4:C1546,C1546)</f>
        <v>1132214</v>
      </c>
      <c r="B1546" s="100" t="s">
        <v>348</v>
      </c>
      <c r="C1546" s="102">
        <f>INDEX(STUDENT!$A:$A,MATCH(B1546,STUDENT!$B:$B,0))</f>
        <v>11322</v>
      </c>
      <c r="D1546" s="101">
        <v>5</v>
      </c>
      <c r="E1546" s="101">
        <v>20</v>
      </c>
      <c r="F1546" s="101">
        <v>1</v>
      </c>
      <c r="G1546" s="101" t="str">
        <f t="shared" si="96"/>
        <v>SPEECH_DESC_1132214</v>
      </c>
      <c r="H1546" s="101" t="str">
        <f t="shared" si="97"/>
        <v>SPEECH_AUDIO_1132214</v>
      </c>
      <c r="I1546" s="118" t="str">
        <f t="shared" si="98"/>
        <v>기타</v>
      </c>
      <c r="J1546" s="118" t="str">
        <f t="shared" si="99"/>
        <v>강화 1</v>
      </c>
    </row>
    <row r="1547" spans="1:10" ht="13.8" customHeight="1">
      <c r="A1547" s="101">
        <f>C1547*ID규칙_대사_그룹_단위+COUNTIF($C$4:C1547,C1547)</f>
        <v>1132215</v>
      </c>
      <c r="B1547" s="100" t="s">
        <v>348</v>
      </c>
      <c r="C1547" s="102">
        <f>INDEX(STUDENT!$A:$A,MATCH(B1547,STUDENT!$B:$B,0))</f>
        <v>11322</v>
      </c>
      <c r="D1547" s="101">
        <v>5</v>
      </c>
      <c r="E1547" s="101">
        <v>20</v>
      </c>
      <c r="F1547" s="101">
        <v>2</v>
      </c>
      <c r="G1547" s="101" t="str">
        <f t="shared" si="96"/>
        <v>SPEECH_DESC_1132215</v>
      </c>
      <c r="H1547" s="101" t="str">
        <f t="shared" si="97"/>
        <v>SPEECH_AUDIO_1132215</v>
      </c>
      <c r="I1547" s="118" t="str">
        <f t="shared" si="98"/>
        <v>기타</v>
      </c>
      <c r="J1547" s="118" t="str">
        <f t="shared" si="99"/>
        <v>강화 2</v>
      </c>
    </row>
    <row r="1548" spans="1:10" ht="13.8" customHeight="1">
      <c r="A1548" s="101">
        <f>C1548*ID규칙_대사_그룹_단위+COUNTIF($C$4:C1548,C1548)</f>
        <v>1132216</v>
      </c>
      <c r="B1548" s="100" t="s">
        <v>348</v>
      </c>
      <c r="C1548" s="102">
        <f>INDEX(STUDENT!$A:$A,MATCH(B1548,STUDENT!$B:$B,0))</f>
        <v>11322</v>
      </c>
      <c r="D1548" s="101">
        <v>5</v>
      </c>
      <c r="E1548" s="101">
        <v>20</v>
      </c>
      <c r="F1548" s="101">
        <v>3</v>
      </c>
      <c r="G1548" s="101" t="str">
        <f t="shared" si="96"/>
        <v>SPEECH_DESC_1132216</v>
      </c>
      <c r="H1548" s="101" t="str">
        <f t="shared" si="97"/>
        <v>SPEECH_AUDIO_1132216</v>
      </c>
      <c r="I1548" s="118" t="str">
        <f t="shared" si="98"/>
        <v>기타</v>
      </c>
      <c r="J1548" s="118" t="str">
        <f t="shared" si="99"/>
        <v>강화 3</v>
      </c>
    </row>
    <row r="1549" spans="1:10" ht="13.8" customHeight="1">
      <c r="A1549" s="101">
        <f>C1549*ID규칙_대사_그룹_단위+COUNTIF($C$4:C1549,C1549)</f>
        <v>1132217</v>
      </c>
      <c r="B1549" s="100" t="s">
        <v>348</v>
      </c>
      <c r="C1549" s="102">
        <f>INDEX(STUDENT!$A:$A,MATCH(B1549,STUDENT!$B:$B,0))</f>
        <v>11322</v>
      </c>
      <c r="D1549" s="101">
        <v>5</v>
      </c>
      <c r="E1549" s="101">
        <v>20</v>
      </c>
      <c r="F1549" s="101">
        <v>4</v>
      </c>
      <c r="G1549" s="101" t="str">
        <f t="shared" si="96"/>
        <v>SPEECH_DESC_1132217</v>
      </c>
      <c r="H1549" s="101" t="str">
        <f t="shared" si="97"/>
        <v>SPEECH_AUDIO_1132217</v>
      </c>
      <c r="I1549" s="118" t="str">
        <f t="shared" si="98"/>
        <v>기타</v>
      </c>
      <c r="J1549" s="118" t="str">
        <f t="shared" si="99"/>
        <v>강화 4</v>
      </c>
    </row>
    <row r="1550" spans="1:10" ht="13.8" customHeight="1">
      <c r="A1550" s="101">
        <f>C1550*ID규칙_대사_그룹_단위+COUNTIF($C$4:C1550,C1550)</f>
        <v>1132218</v>
      </c>
      <c r="B1550" s="100" t="s">
        <v>348</v>
      </c>
      <c r="C1550" s="102">
        <f>INDEX(STUDENT!$A:$A,MATCH(B1550,STUDENT!$B:$B,0))</f>
        <v>11322</v>
      </c>
      <c r="D1550" s="101">
        <v>5</v>
      </c>
      <c r="E1550" s="101">
        <v>21</v>
      </c>
      <c r="F1550" s="101">
        <v>0</v>
      </c>
      <c r="G1550" s="101" t="str">
        <f t="shared" si="96"/>
        <v>SPEECH_DESC_1132218</v>
      </c>
      <c r="H1550" s="101" t="str">
        <f t="shared" si="97"/>
        <v>SPEECH_AUDIO_1132218</v>
      </c>
      <c r="I1550" s="118" t="str">
        <f t="shared" si="98"/>
        <v>기타</v>
      </c>
      <c r="J1550" s="118" t="str">
        <f t="shared" si="99"/>
        <v>고유무기 장착</v>
      </c>
    </row>
    <row r="1551" spans="1:10" ht="13.8" customHeight="1">
      <c r="A1551" s="101">
        <f>C1551*ID규칙_대사_그룹_단위+COUNTIF($C$4:C1551,C1551)</f>
        <v>1132219</v>
      </c>
      <c r="B1551" s="100" t="s">
        <v>348</v>
      </c>
      <c r="C1551" s="102">
        <f>INDEX(STUDENT!$A:$A,MATCH(B1551,STUDENT!$B:$B,0))</f>
        <v>11322</v>
      </c>
      <c r="D1551" s="101">
        <v>5</v>
      </c>
      <c r="E1551" s="101">
        <v>22</v>
      </c>
      <c r="F1551" s="101">
        <v>1</v>
      </c>
      <c r="G1551" s="101" t="str">
        <f t="shared" si="96"/>
        <v>SPEECH_DESC_1132219</v>
      </c>
      <c r="H1551" s="101" t="str">
        <f t="shared" si="97"/>
        <v>SPEECH_AUDIO_1132219</v>
      </c>
      <c r="I1551" s="118" t="str">
        <f t="shared" si="98"/>
        <v>기타</v>
      </c>
      <c r="J1551" s="118" t="str">
        <f t="shared" si="99"/>
        <v>카페 1</v>
      </c>
    </row>
    <row r="1552" spans="1:10" ht="13.8" customHeight="1">
      <c r="A1552" s="101">
        <f>C1552*ID규칙_대사_그룹_단위+COUNTIF($C$4:C1552,C1552)</f>
        <v>1132220</v>
      </c>
      <c r="B1552" s="100" t="s">
        <v>348</v>
      </c>
      <c r="C1552" s="102">
        <f>INDEX(STUDENT!$A:$A,MATCH(B1552,STUDENT!$B:$B,0))</f>
        <v>11322</v>
      </c>
      <c r="D1552" s="101">
        <v>5</v>
      </c>
      <c r="E1552" s="101">
        <v>22</v>
      </c>
      <c r="F1552" s="101">
        <v>2</v>
      </c>
      <c r="G1552" s="101" t="str">
        <f t="shared" si="96"/>
        <v>SPEECH_DESC_1132220</v>
      </c>
      <c r="H1552" s="101" t="str">
        <f t="shared" si="97"/>
        <v>SPEECH_AUDIO_1132220</v>
      </c>
      <c r="I1552" s="118" t="str">
        <f t="shared" si="98"/>
        <v>기타</v>
      </c>
      <c r="J1552" s="118" t="str">
        <f t="shared" si="99"/>
        <v>카페 2</v>
      </c>
    </row>
    <row r="1553" spans="1:10" ht="13.8" customHeight="1">
      <c r="A1553" s="101">
        <f>C1553*ID규칙_대사_그룹_단위+COUNTIF($C$4:C1553,C1553)</f>
        <v>1132221</v>
      </c>
      <c r="B1553" s="100" t="s">
        <v>348</v>
      </c>
      <c r="C1553" s="102">
        <f>INDEX(STUDENT!$A:$A,MATCH(B1553,STUDENT!$B:$B,0))</f>
        <v>11322</v>
      </c>
      <c r="D1553" s="101">
        <v>5</v>
      </c>
      <c r="E1553" s="101">
        <v>22</v>
      </c>
      <c r="F1553" s="101">
        <v>3</v>
      </c>
      <c r="G1553" s="101" t="str">
        <f t="shared" si="96"/>
        <v>SPEECH_DESC_1132221</v>
      </c>
      <c r="H1553" s="101" t="str">
        <f t="shared" si="97"/>
        <v>SPEECH_AUDIO_1132221</v>
      </c>
      <c r="I1553" s="118" t="str">
        <f t="shared" si="98"/>
        <v>기타</v>
      </c>
      <c r="J1553" s="118" t="str">
        <f t="shared" si="99"/>
        <v>카페 3</v>
      </c>
    </row>
    <row r="1554" spans="1:10" ht="13.8" customHeight="1">
      <c r="A1554" s="101">
        <f>C1554*ID규칙_대사_그룹_단위+COUNTIF($C$4:C1554,C1554)</f>
        <v>1132222</v>
      </c>
      <c r="B1554" s="100" t="s">
        <v>348</v>
      </c>
      <c r="C1554" s="102">
        <f>INDEX(STUDENT!$A:$A,MATCH(B1554,STUDENT!$B:$B,0))</f>
        <v>11322</v>
      </c>
      <c r="D1554" s="101">
        <v>5</v>
      </c>
      <c r="E1554" s="101">
        <v>22</v>
      </c>
      <c r="F1554" s="101">
        <v>4</v>
      </c>
      <c r="G1554" s="101" t="str">
        <f t="shared" si="96"/>
        <v>SPEECH_DESC_1132222</v>
      </c>
      <c r="H1554" s="101" t="str">
        <f t="shared" si="97"/>
        <v>SPEECH_AUDIO_1132222</v>
      </c>
      <c r="I1554" s="118" t="str">
        <f t="shared" si="98"/>
        <v>기타</v>
      </c>
      <c r="J1554" s="118" t="str">
        <f t="shared" si="99"/>
        <v>카페 4</v>
      </c>
    </row>
    <row r="1555" spans="1:10" ht="13.8" customHeight="1">
      <c r="A1555" s="101">
        <f>C1555*ID규칙_대사_그룹_단위+COUNTIF($C$4:C1555,C1555)</f>
        <v>1132223</v>
      </c>
      <c r="B1555" s="100" t="s">
        <v>348</v>
      </c>
      <c r="C1555" s="102">
        <f>INDEX(STUDENT!$A:$A,MATCH(B1555,STUDENT!$B:$B,0))</f>
        <v>11322</v>
      </c>
      <c r="D1555" s="101">
        <v>5</v>
      </c>
      <c r="E1555" s="101">
        <v>22</v>
      </c>
      <c r="F1555" s="101">
        <v>5</v>
      </c>
      <c r="G1555" s="101" t="str">
        <f t="shared" si="96"/>
        <v>SPEECH_DESC_1132223</v>
      </c>
      <c r="H1555" s="101" t="str">
        <f t="shared" si="97"/>
        <v>SPEECH_AUDIO_1132223</v>
      </c>
      <c r="I1555" s="118" t="str">
        <f t="shared" si="98"/>
        <v>기타</v>
      </c>
      <c r="J1555" s="118" t="str">
        <f t="shared" si="99"/>
        <v>카페 5</v>
      </c>
    </row>
    <row r="1556" spans="1:10" ht="13.8" customHeight="1">
      <c r="A1556" s="101">
        <f>C1556*ID규칙_대사_그룹_단위+COUNTIF($C$4:C1556,C1556)</f>
        <v>1132224</v>
      </c>
      <c r="B1556" s="100" t="s">
        <v>348</v>
      </c>
      <c r="C1556" s="102">
        <f>INDEX(STUDENT!$A:$A,MATCH(B1556,STUDENT!$B:$B,0))</f>
        <v>11322</v>
      </c>
      <c r="D1556" s="101">
        <v>5</v>
      </c>
      <c r="E1556" s="101">
        <v>23</v>
      </c>
      <c r="F1556" s="101">
        <v>1</v>
      </c>
      <c r="G1556" s="101" t="str">
        <f t="shared" si="96"/>
        <v>SPEECH_DESC_1132224</v>
      </c>
      <c r="H1556" s="101" t="str">
        <f t="shared" si="97"/>
        <v>SPEECH_AUDIO_1132224</v>
      </c>
      <c r="I1556" s="118" t="str">
        <f t="shared" si="98"/>
        <v>기타</v>
      </c>
      <c r="J1556" s="118" t="str">
        <f t="shared" si="99"/>
        <v>인연 랭크 업 1</v>
      </c>
    </row>
    <row r="1557" spans="1:10" ht="13.8" customHeight="1">
      <c r="A1557" s="101">
        <f>C1557*ID규칙_대사_그룹_단위+COUNTIF($C$4:C1557,C1557)</f>
        <v>1132225</v>
      </c>
      <c r="B1557" s="100" t="s">
        <v>348</v>
      </c>
      <c r="C1557" s="102">
        <f>INDEX(STUDENT!$A:$A,MATCH(B1557,STUDENT!$B:$B,0))</f>
        <v>11322</v>
      </c>
      <c r="D1557" s="101">
        <v>5</v>
      </c>
      <c r="E1557" s="101">
        <v>23</v>
      </c>
      <c r="F1557" s="101">
        <v>2</v>
      </c>
      <c r="G1557" s="101" t="str">
        <f t="shared" si="96"/>
        <v>SPEECH_DESC_1132225</v>
      </c>
      <c r="H1557" s="101" t="str">
        <f t="shared" si="97"/>
        <v>SPEECH_AUDIO_1132225</v>
      </c>
      <c r="I1557" s="118" t="str">
        <f t="shared" si="98"/>
        <v>기타</v>
      </c>
      <c r="J1557" s="118" t="str">
        <f t="shared" si="99"/>
        <v>인연 랭크 업 2</v>
      </c>
    </row>
    <row r="1558" spans="1:10" ht="13.8" customHeight="1">
      <c r="A1558" s="101">
        <f>C1558*ID규칙_대사_그룹_단위+COUNTIF($C$4:C1558,C1558)</f>
        <v>1132226</v>
      </c>
      <c r="B1558" s="100" t="s">
        <v>348</v>
      </c>
      <c r="C1558" s="102">
        <f>INDEX(STUDENT!$A:$A,MATCH(B1558,STUDENT!$B:$B,0))</f>
        <v>11322</v>
      </c>
      <c r="D1558" s="101">
        <v>5</v>
      </c>
      <c r="E1558" s="101">
        <v>23</v>
      </c>
      <c r="F1558" s="101">
        <v>3</v>
      </c>
      <c r="G1558" s="101" t="str">
        <f t="shared" si="96"/>
        <v>SPEECH_DESC_1132226</v>
      </c>
      <c r="H1558" s="101" t="str">
        <f t="shared" si="97"/>
        <v>SPEECH_AUDIO_1132226</v>
      </c>
      <c r="I1558" s="118" t="str">
        <f t="shared" si="98"/>
        <v>기타</v>
      </c>
      <c r="J1558" s="118" t="str">
        <f t="shared" si="99"/>
        <v>인연 랭크 업 3</v>
      </c>
    </row>
    <row r="1559" spans="1:10" ht="13.8" customHeight="1">
      <c r="A1559" s="101">
        <f>C1559*ID규칙_대사_그룹_단위+COUNTIF($C$4:C1559,C1559)</f>
        <v>1132227</v>
      </c>
      <c r="B1559" s="100" t="s">
        <v>348</v>
      </c>
      <c r="C1559" s="102">
        <f>INDEX(STUDENT!$A:$A,MATCH(B1559,STUDENT!$B:$B,0))</f>
        <v>11322</v>
      </c>
      <c r="D1559" s="101">
        <v>5</v>
      </c>
      <c r="E1559" s="101">
        <v>23</v>
      </c>
      <c r="F1559" s="101">
        <v>4</v>
      </c>
      <c r="G1559" s="101" t="str">
        <f t="shared" si="96"/>
        <v>SPEECH_DESC_1132227</v>
      </c>
      <c r="H1559" s="101" t="str">
        <f t="shared" si="97"/>
        <v>SPEECH_AUDIO_1132227</v>
      </c>
      <c r="I1559" s="118" t="str">
        <f t="shared" si="98"/>
        <v>기타</v>
      </c>
      <c r="J1559" s="118" t="str">
        <f t="shared" si="99"/>
        <v>인연 랭크 업 4</v>
      </c>
    </row>
    <row r="1560" spans="1:10" ht="13.8" customHeight="1">
      <c r="A1560" s="101">
        <f>C1560*ID규칙_대사_그룹_단위+COUNTIF($C$4:C1560,C1560)</f>
        <v>1132228</v>
      </c>
      <c r="B1560" s="100" t="s">
        <v>348</v>
      </c>
      <c r="C1560" s="102">
        <f>INDEX(STUDENT!$A:$A,MATCH(B1560,STUDENT!$B:$B,0))</f>
        <v>11322</v>
      </c>
      <c r="D1560" s="101">
        <v>6</v>
      </c>
      <c r="E1560" s="101">
        <v>24</v>
      </c>
      <c r="F1560" s="101">
        <v>1</v>
      </c>
      <c r="G1560" s="101" t="str">
        <f t="shared" si="96"/>
        <v>SPEECH_DESC_1132228</v>
      </c>
      <c r="H1560" s="101" t="str">
        <f t="shared" si="97"/>
        <v>SPEECH_AUDIO_1132228</v>
      </c>
      <c r="I1560" s="118" t="str">
        <f t="shared" si="98"/>
        <v>메모리얼</v>
      </c>
      <c r="J1560" s="118" t="str">
        <f t="shared" si="99"/>
        <v>메모리얼 로비 1</v>
      </c>
    </row>
    <row r="1561" spans="1:10" ht="13.8" customHeight="1">
      <c r="A1561" s="101">
        <f>C1561*ID규칙_대사_그룹_단위+COUNTIF($C$4:C1561,C1561)</f>
        <v>1132229</v>
      </c>
      <c r="B1561" s="100" t="s">
        <v>348</v>
      </c>
      <c r="C1561" s="102">
        <f>INDEX(STUDENT!$A:$A,MATCH(B1561,STUDENT!$B:$B,0))</f>
        <v>11322</v>
      </c>
      <c r="D1561" s="101">
        <v>6</v>
      </c>
      <c r="E1561" s="101">
        <v>24</v>
      </c>
      <c r="F1561" s="101">
        <v>2</v>
      </c>
      <c r="G1561" s="101" t="str">
        <f t="shared" si="96"/>
        <v>SPEECH_DESC_1132229</v>
      </c>
      <c r="H1561" s="101" t="str">
        <f t="shared" si="97"/>
        <v>SPEECH_AUDIO_1132229</v>
      </c>
      <c r="I1561" s="118" t="str">
        <f t="shared" si="98"/>
        <v>메모리얼</v>
      </c>
      <c r="J1561" s="118" t="str">
        <f t="shared" si="99"/>
        <v>메모리얼 로비 2</v>
      </c>
    </row>
    <row r="1562" spans="1:10" ht="13.8" customHeight="1">
      <c r="A1562" s="101">
        <f>C1562*ID규칙_대사_그룹_단위+COUNTIF($C$4:C1562,C1562)</f>
        <v>1132230</v>
      </c>
      <c r="B1562" s="100" t="s">
        <v>348</v>
      </c>
      <c r="C1562" s="102">
        <f>INDEX(STUDENT!$A:$A,MATCH(B1562,STUDENT!$B:$B,0))</f>
        <v>11322</v>
      </c>
      <c r="D1562" s="101">
        <v>6</v>
      </c>
      <c r="E1562" s="101">
        <v>24</v>
      </c>
      <c r="F1562" s="101">
        <v>3</v>
      </c>
      <c r="G1562" s="101" t="str">
        <f t="shared" si="96"/>
        <v>SPEECH_DESC_1132230</v>
      </c>
      <c r="H1562" s="101" t="str">
        <f t="shared" si="97"/>
        <v>SPEECH_AUDIO_1132230</v>
      </c>
      <c r="I1562" s="118" t="str">
        <f t="shared" si="98"/>
        <v>메모리얼</v>
      </c>
      <c r="J1562" s="118" t="str">
        <f t="shared" si="99"/>
        <v>메모리얼 로비 3</v>
      </c>
    </row>
    <row r="1563" spans="1:10" ht="13.8" customHeight="1">
      <c r="A1563" s="101">
        <f>C1563*ID규칙_대사_그룹_단위+COUNTIF($C$4:C1563,C1563)</f>
        <v>1132231</v>
      </c>
      <c r="B1563" s="100" t="s">
        <v>348</v>
      </c>
      <c r="C1563" s="102">
        <f>INDEX(STUDENT!$A:$A,MATCH(B1563,STUDENT!$B:$B,0))</f>
        <v>11322</v>
      </c>
      <c r="D1563" s="101">
        <v>6</v>
      </c>
      <c r="E1563" s="101">
        <v>24</v>
      </c>
      <c r="F1563" s="101">
        <v>4</v>
      </c>
      <c r="G1563" s="101" t="str">
        <f t="shared" si="96"/>
        <v>SPEECH_DESC_1132231</v>
      </c>
      <c r="H1563" s="101" t="str">
        <f t="shared" si="97"/>
        <v>SPEECH_AUDIO_1132231</v>
      </c>
      <c r="I1563" s="118" t="str">
        <f t="shared" si="98"/>
        <v>메모리얼</v>
      </c>
      <c r="J1563" s="118" t="str">
        <f t="shared" si="99"/>
        <v>메모리얼 로비 4</v>
      </c>
    </row>
    <row r="1564" spans="1:10" ht="13.8" customHeight="1">
      <c r="A1564" s="101">
        <f>C1564*ID규칙_대사_그룹_단위+COUNTIF($C$4:C1564,C1564)</f>
        <v>1132232</v>
      </c>
      <c r="B1564" s="100" t="s">
        <v>348</v>
      </c>
      <c r="C1564" s="102">
        <f>INDEX(STUDENT!$A:$A,MATCH(B1564,STUDENT!$B:$B,0))</f>
        <v>11322</v>
      </c>
      <c r="D1564" s="101">
        <v>6</v>
      </c>
      <c r="E1564" s="101">
        <v>24</v>
      </c>
      <c r="F1564" s="101">
        <v>5</v>
      </c>
      <c r="G1564" s="101" t="str">
        <f t="shared" si="96"/>
        <v>SPEECH_DESC_1132232</v>
      </c>
      <c r="H1564" s="101" t="str">
        <f t="shared" si="97"/>
        <v>SPEECH_AUDIO_1132232</v>
      </c>
      <c r="I1564" s="118" t="str">
        <f t="shared" si="98"/>
        <v>메모리얼</v>
      </c>
      <c r="J1564" s="118" t="str">
        <f t="shared" si="99"/>
        <v>메모리얼 로비 5</v>
      </c>
    </row>
    <row r="1565" spans="1:10" ht="13.8" customHeight="1">
      <c r="A1565" s="101">
        <f>C1565*ID규칙_대사_그룹_단위+COUNTIF($C$4:C1565,C1565)</f>
        <v>1132233</v>
      </c>
      <c r="B1565" s="100" t="s">
        <v>348</v>
      </c>
      <c r="C1565" s="102">
        <f>INDEX(STUDENT!$A:$A,MATCH(B1565,STUDENT!$B:$B,0))</f>
        <v>11322</v>
      </c>
      <c r="D1565" s="101">
        <v>7</v>
      </c>
      <c r="E1565" s="101">
        <v>25</v>
      </c>
      <c r="F1565" s="101">
        <v>0</v>
      </c>
      <c r="G1565" s="101" t="str">
        <f t="shared" si="96"/>
        <v>SPEECH_DESC_1132233</v>
      </c>
      <c r="H1565" s="101" t="str">
        <f t="shared" si="97"/>
        <v>SPEECH_AUDIO_1132233</v>
      </c>
      <c r="I1565" s="118" t="str">
        <f t="shared" si="98"/>
        <v>기념일</v>
      </c>
      <c r="J1565" s="118" t="str">
        <f t="shared" si="99"/>
        <v>생일</v>
      </c>
    </row>
    <row r="1566" spans="1:10" ht="13.8" customHeight="1">
      <c r="A1566" s="101">
        <f>C1566*ID규칙_대사_그룹_단위+COUNTIF($C$4:C1566,C1566)</f>
        <v>1132234</v>
      </c>
      <c r="B1566" s="100" t="s">
        <v>348</v>
      </c>
      <c r="C1566" s="102">
        <f>INDEX(STUDENT!$A:$A,MATCH(B1566,STUDENT!$B:$B,0))</f>
        <v>11322</v>
      </c>
      <c r="D1566" s="101">
        <v>7</v>
      </c>
      <c r="E1566" s="101">
        <v>26</v>
      </c>
      <c r="F1566" s="101">
        <v>0</v>
      </c>
      <c r="G1566" s="101" t="str">
        <f t="shared" si="96"/>
        <v>SPEECH_DESC_1132234</v>
      </c>
      <c r="H1566" s="101" t="str">
        <f t="shared" si="97"/>
        <v>SPEECH_AUDIO_1132234</v>
      </c>
      <c r="I1566" s="118" t="str">
        <f t="shared" si="98"/>
        <v>기념일</v>
      </c>
      <c r="J1566" s="118" t="str">
        <f t="shared" si="99"/>
        <v>선생의 생일</v>
      </c>
    </row>
    <row r="1567" spans="1:10" ht="13.8" customHeight="1">
      <c r="A1567" s="101">
        <f>C1567*ID규칙_대사_그룹_단위+COUNTIF($C$4:C1567,C1567)</f>
        <v>1132235</v>
      </c>
      <c r="B1567" s="100" t="s">
        <v>348</v>
      </c>
      <c r="C1567" s="102">
        <f>INDEX(STUDENT!$A:$A,MATCH(B1567,STUDENT!$B:$B,0))</f>
        <v>11322</v>
      </c>
      <c r="D1567" s="101">
        <v>7</v>
      </c>
      <c r="E1567" s="101">
        <v>27</v>
      </c>
      <c r="F1567" s="101">
        <v>0</v>
      </c>
      <c r="G1567" s="101" t="str">
        <f t="shared" si="96"/>
        <v>SPEECH_DESC_1132235</v>
      </c>
      <c r="H1567" s="101" t="str">
        <f t="shared" si="97"/>
        <v>SPEECH_AUDIO_1132235</v>
      </c>
      <c r="I1567" s="118" t="str">
        <f t="shared" si="98"/>
        <v>기념일</v>
      </c>
      <c r="J1567" s="118" t="str">
        <f t="shared" si="99"/>
        <v>할로윈</v>
      </c>
    </row>
    <row r="1568" spans="1:10" ht="13.8" customHeight="1">
      <c r="A1568" s="101">
        <f>C1568*ID규칙_대사_그룹_단위+COUNTIF($C$4:C1568,C1568)</f>
        <v>1132236</v>
      </c>
      <c r="B1568" s="100" t="s">
        <v>348</v>
      </c>
      <c r="C1568" s="102">
        <f>INDEX(STUDENT!$A:$A,MATCH(B1568,STUDENT!$B:$B,0))</f>
        <v>11322</v>
      </c>
      <c r="D1568" s="101">
        <v>7</v>
      </c>
      <c r="E1568" s="101">
        <v>28</v>
      </c>
      <c r="F1568" s="101">
        <v>0</v>
      </c>
      <c r="G1568" s="101" t="str">
        <f t="shared" si="96"/>
        <v>SPEECH_DESC_1132236</v>
      </c>
      <c r="H1568" s="101" t="str">
        <f t="shared" si="97"/>
        <v>SPEECH_AUDIO_1132236</v>
      </c>
      <c r="I1568" s="118" t="str">
        <f t="shared" si="98"/>
        <v>기념일</v>
      </c>
      <c r="J1568" s="118" t="str">
        <f t="shared" si="99"/>
        <v>크리스마스</v>
      </c>
    </row>
    <row r="1569" spans="1:10" ht="13.8" customHeight="1">
      <c r="A1569" s="101">
        <f>C1569*ID규칙_대사_그룹_단위+COUNTIF($C$4:C1569,C1569)</f>
        <v>1132237</v>
      </c>
      <c r="B1569" s="100" t="s">
        <v>348</v>
      </c>
      <c r="C1569" s="102">
        <f>INDEX(STUDENT!$A:$A,MATCH(B1569,STUDENT!$B:$B,0))</f>
        <v>11322</v>
      </c>
      <c r="D1569" s="101">
        <v>7</v>
      </c>
      <c r="E1569" s="101">
        <v>29</v>
      </c>
      <c r="F1569" s="101">
        <v>0</v>
      </c>
      <c r="G1569" s="101" t="str">
        <f t="shared" si="96"/>
        <v>SPEECH_DESC_1132237</v>
      </c>
      <c r="H1569" s="101" t="str">
        <f t="shared" si="97"/>
        <v>SPEECH_AUDIO_1132237</v>
      </c>
      <c r="I1569" s="118" t="str">
        <f t="shared" si="98"/>
        <v>기념일</v>
      </c>
      <c r="J1569" s="118" t="str">
        <f t="shared" si="99"/>
        <v>신년</v>
      </c>
    </row>
    <row r="1570" spans="1:10" ht="13.8" customHeight="1">
      <c r="A1570" s="101">
        <f>C1570*ID규칙_대사_그룹_단위+COUNTIF($C$4:C1570,C1570)</f>
        <v>1422301</v>
      </c>
      <c r="B1570" s="100" t="s">
        <v>350</v>
      </c>
      <c r="C1570" s="102">
        <f>INDEX(STUDENT!$A:$A,MATCH(B1570,STUDENT!$B:$B,0))</f>
        <v>14223</v>
      </c>
      <c r="D1570" s="101">
        <v>1</v>
      </c>
      <c r="E1570" s="101">
        <v>1</v>
      </c>
      <c r="F1570" s="101">
        <v>0</v>
      </c>
      <c r="G1570" s="101" t="str">
        <f t="shared" si="96"/>
        <v>SPEECH_DESC_1422301</v>
      </c>
      <c r="H1570" s="101" t="str">
        <f t="shared" si="97"/>
        <v>SPEECH_AUDIO_1422301</v>
      </c>
      <c r="I1570" s="118" t="str">
        <f t="shared" si="98"/>
        <v>일상</v>
      </c>
      <c r="J1570" s="118" t="str">
        <f t="shared" si="99"/>
        <v>입수</v>
      </c>
    </row>
    <row r="1571" spans="1:10" ht="13.8" customHeight="1">
      <c r="A1571" s="101">
        <f>C1571*ID규칙_대사_그룹_단위+COUNTIF($C$4:C1571,C1571)</f>
        <v>1422302</v>
      </c>
      <c r="B1571" s="100" t="s">
        <v>350</v>
      </c>
      <c r="C1571" s="102">
        <f>INDEX(STUDENT!$A:$A,MATCH(B1571,STUDENT!$B:$B,0))</f>
        <v>14223</v>
      </c>
      <c r="D1571" s="101">
        <v>1</v>
      </c>
      <c r="E1571" s="101">
        <v>2</v>
      </c>
      <c r="F1571" s="101">
        <v>1</v>
      </c>
      <c r="G1571" s="101" t="str">
        <f t="shared" si="96"/>
        <v>SPEECH_DESC_1422302</v>
      </c>
      <c r="H1571" s="101" t="str">
        <f t="shared" si="97"/>
        <v>SPEECH_AUDIO_1422302</v>
      </c>
      <c r="I1571" s="118" t="str">
        <f t="shared" si="98"/>
        <v>일상</v>
      </c>
      <c r="J1571" s="118" t="str">
        <f t="shared" si="99"/>
        <v>로비 방문 1</v>
      </c>
    </row>
    <row r="1572" spans="1:10" ht="13.8" customHeight="1">
      <c r="A1572" s="101">
        <f>C1572*ID규칙_대사_그룹_단위+COUNTIF($C$4:C1572,C1572)</f>
        <v>1422303</v>
      </c>
      <c r="B1572" s="100" t="s">
        <v>350</v>
      </c>
      <c r="C1572" s="102">
        <f>INDEX(STUDENT!$A:$A,MATCH(B1572,STUDENT!$B:$B,0))</f>
        <v>14223</v>
      </c>
      <c r="D1572" s="101">
        <v>1</v>
      </c>
      <c r="E1572" s="101">
        <v>2</v>
      </c>
      <c r="F1572" s="101">
        <v>2</v>
      </c>
      <c r="G1572" s="101" t="str">
        <f t="shared" si="96"/>
        <v>SPEECH_DESC_1422303</v>
      </c>
      <c r="H1572" s="101" t="str">
        <f t="shared" si="97"/>
        <v>SPEECH_AUDIO_1422303</v>
      </c>
      <c r="I1572" s="118" t="str">
        <f t="shared" si="98"/>
        <v>일상</v>
      </c>
      <c r="J1572" s="118" t="str">
        <f t="shared" si="99"/>
        <v>로비 방문 2</v>
      </c>
    </row>
    <row r="1573" spans="1:10" ht="13.8" customHeight="1">
      <c r="A1573" s="101">
        <f>C1573*ID규칙_대사_그룹_단위+COUNTIF($C$4:C1573,C1573)</f>
        <v>1422304</v>
      </c>
      <c r="B1573" s="100" t="s">
        <v>350</v>
      </c>
      <c r="C1573" s="102">
        <f>INDEX(STUDENT!$A:$A,MATCH(B1573,STUDENT!$B:$B,0))</f>
        <v>14223</v>
      </c>
      <c r="D1573" s="101">
        <v>1</v>
      </c>
      <c r="E1573" s="101">
        <v>3</v>
      </c>
      <c r="F1573" s="101">
        <v>1</v>
      </c>
      <c r="G1573" s="101" t="str">
        <f t="shared" si="96"/>
        <v>SPEECH_DESC_1422304</v>
      </c>
      <c r="H1573" s="101" t="str">
        <f t="shared" si="97"/>
        <v>SPEECH_AUDIO_1422304</v>
      </c>
      <c r="I1573" s="118" t="str">
        <f t="shared" si="98"/>
        <v>일상</v>
      </c>
      <c r="J1573" s="118" t="str">
        <f t="shared" si="99"/>
        <v>잡담 1</v>
      </c>
    </row>
    <row r="1574" spans="1:10" ht="13.8" customHeight="1">
      <c r="A1574" s="101">
        <f>C1574*ID규칙_대사_그룹_단위+COUNTIF($C$4:C1574,C1574)</f>
        <v>1422305</v>
      </c>
      <c r="B1574" s="100" t="s">
        <v>350</v>
      </c>
      <c r="C1574" s="102">
        <f>INDEX(STUDENT!$A:$A,MATCH(B1574,STUDENT!$B:$B,0))</f>
        <v>14223</v>
      </c>
      <c r="D1574" s="101">
        <v>1</v>
      </c>
      <c r="E1574" s="101">
        <v>3</v>
      </c>
      <c r="F1574" s="101">
        <v>2</v>
      </c>
      <c r="G1574" s="101" t="str">
        <f t="shared" si="96"/>
        <v>SPEECH_DESC_1422305</v>
      </c>
      <c r="H1574" s="101" t="str">
        <f t="shared" si="97"/>
        <v>SPEECH_AUDIO_1422305</v>
      </c>
      <c r="I1574" s="118" t="str">
        <f t="shared" si="98"/>
        <v>일상</v>
      </c>
      <c r="J1574" s="118" t="str">
        <f t="shared" si="99"/>
        <v>잡담 2</v>
      </c>
    </row>
    <row r="1575" spans="1:10" ht="13.8" customHeight="1">
      <c r="A1575" s="101">
        <f>C1575*ID규칙_대사_그룹_단위+COUNTIF($C$4:C1575,C1575)</f>
        <v>1422306</v>
      </c>
      <c r="B1575" s="100" t="s">
        <v>350</v>
      </c>
      <c r="C1575" s="102">
        <f>INDEX(STUDENT!$A:$A,MATCH(B1575,STUDENT!$B:$B,0))</f>
        <v>14223</v>
      </c>
      <c r="D1575" s="101">
        <v>1</v>
      </c>
      <c r="E1575" s="101">
        <v>3</v>
      </c>
      <c r="F1575" s="101">
        <v>3</v>
      </c>
      <c r="G1575" s="101" t="str">
        <f t="shared" si="96"/>
        <v>SPEECH_DESC_1422306</v>
      </c>
      <c r="H1575" s="101" t="str">
        <f t="shared" si="97"/>
        <v>SPEECH_AUDIO_1422306</v>
      </c>
      <c r="I1575" s="118" t="str">
        <f t="shared" si="98"/>
        <v>일상</v>
      </c>
      <c r="J1575" s="118" t="str">
        <f t="shared" si="99"/>
        <v>잡담 3</v>
      </c>
    </row>
    <row r="1576" spans="1:10" ht="13.8" customHeight="1">
      <c r="A1576" s="101">
        <f>C1576*ID규칙_대사_그룹_단위+COUNTIF($C$4:C1576,C1576)</f>
        <v>1422307</v>
      </c>
      <c r="B1576" s="100" t="s">
        <v>350</v>
      </c>
      <c r="C1576" s="102">
        <f>INDEX(STUDENT!$A:$A,MATCH(B1576,STUDENT!$B:$B,0))</f>
        <v>14223</v>
      </c>
      <c r="D1576" s="101">
        <v>1</v>
      </c>
      <c r="E1576" s="101">
        <v>3</v>
      </c>
      <c r="F1576" s="101">
        <v>4</v>
      </c>
      <c r="G1576" s="101" t="str">
        <f t="shared" si="96"/>
        <v>SPEECH_DESC_1422307</v>
      </c>
      <c r="H1576" s="101" t="str">
        <f t="shared" si="97"/>
        <v>SPEECH_AUDIO_1422307</v>
      </c>
      <c r="I1576" s="118" t="str">
        <f t="shared" si="98"/>
        <v>일상</v>
      </c>
      <c r="J1576" s="118" t="str">
        <f t="shared" si="99"/>
        <v>잡담 4</v>
      </c>
    </row>
    <row r="1577" spans="1:10" ht="13.8" customHeight="1">
      <c r="A1577" s="101">
        <f>C1577*ID규칙_대사_그룹_단위+COUNTIF($C$4:C1577,C1577)</f>
        <v>1422308</v>
      </c>
      <c r="B1577" s="100" t="s">
        <v>350</v>
      </c>
      <c r="C1577" s="102">
        <f>INDEX(STUDENT!$A:$A,MATCH(B1577,STUDENT!$B:$B,0))</f>
        <v>14223</v>
      </c>
      <c r="D1577" s="101">
        <v>2</v>
      </c>
      <c r="E1577" s="101">
        <v>4</v>
      </c>
      <c r="F1577" s="101">
        <v>1</v>
      </c>
      <c r="G1577" s="101" t="str">
        <f t="shared" si="96"/>
        <v>SPEECH_DESC_1422308</v>
      </c>
      <c r="H1577" s="101" t="str">
        <f t="shared" si="97"/>
        <v>SPEECH_AUDIO_1422308</v>
      </c>
      <c r="I1577" s="118" t="str">
        <f t="shared" si="98"/>
        <v>배치</v>
      </c>
      <c r="J1577" s="118" t="str">
        <f t="shared" si="99"/>
        <v>편성 1</v>
      </c>
    </row>
    <row r="1578" spans="1:10" ht="13.8" customHeight="1">
      <c r="A1578" s="101">
        <f>C1578*ID규칙_대사_그룹_단위+COUNTIF($C$4:C1578,C1578)</f>
        <v>1422309</v>
      </c>
      <c r="B1578" s="100" t="s">
        <v>350</v>
      </c>
      <c r="C1578" s="102">
        <f>INDEX(STUDENT!$A:$A,MATCH(B1578,STUDENT!$B:$B,0))</f>
        <v>14223</v>
      </c>
      <c r="D1578" s="101">
        <v>2</v>
      </c>
      <c r="E1578" s="101">
        <v>4</v>
      </c>
      <c r="F1578" s="101">
        <v>2</v>
      </c>
      <c r="G1578" s="101" t="str">
        <f t="shared" si="96"/>
        <v>SPEECH_DESC_1422309</v>
      </c>
      <c r="H1578" s="101" t="str">
        <f t="shared" si="97"/>
        <v>SPEECH_AUDIO_1422309</v>
      </c>
      <c r="I1578" s="118" t="str">
        <f t="shared" si="98"/>
        <v>배치</v>
      </c>
      <c r="J1578" s="118" t="str">
        <f t="shared" si="99"/>
        <v>편성 2</v>
      </c>
    </row>
    <row r="1579" spans="1:10" ht="13.8" customHeight="1">
      <c r="A1579" s="101">
        <f>C1579*ID규칙_대사_그룹_단위+COUNTIF($C$4:C1579,C1579)</f>
        <v>1422310</v>
      </c>
      <c r="B1579" s="100" t="s">
        <v>350</v>
      </c>
      <c r="C1579" s="102">
        <f>INDEX(STUDENT!$A:$A,MATCH(B1579,STUDENT!$B:$B,0))</f>
        <v>14223</v>
      </c>
      <c r="D1579" s="101">
        <v>2</v>
      </c>
      <c r="E1579" s="101">
        <v>4</v>
      </c>
      <c r="F1579" s="101">
        <v>3</v>
      </c>
      <c r="G1579" s="101" t="str">
        <f t="shared" si="96"/>
        <v>SPEECH_DESC_1422310</v>
      </c>
      <c r="H1579" s="101" t="str">
        <f t="shared" si="97"/>
        <v>SPEECH_AUDIO_1422310</v>
      </c>
      <c r="I1579" s="118" t="str">
        <f t="shared" si="98"/>
        <v>배치</v>
      </c>
      <c r="J1579" s="118" t="str">
        <f t="shared" si="99"/>
        <v>편성 3</v>
      </c>
    </row>
    <row r="1580" spans="1:10" ht="13.8" customHeight="1">
      <c r="A1580" s="101">
        <f>C1580*ID규칙_대사_그룹_단위+COUNTIF($C$4:C1580,C1580)</f>
        <v>1422311</v>
      </c>
      <c r="B1580" s="100" t="s">
        <v>350</v>
      </c>
      <c r="C1580" s="102">
        <f>INDEX(STUDENT!$A:$A,MATCH(B1580,STUDENT!$B:$B,0))</f>
        <v>14223</v>
      </c>
      <c r="D1580" s="101">
        <v>2</v>
      </c>
      <c r="E1580" s="101">
        <v>5</v>
      </c>
      <c r="F1580" s="101">
        <v>1</v>
      </c>
      <c r="G1580" s="101" t="str">
        <f t="shared" si="96"/>
        <v>SPEECH_DESC_1422311</v>
      </c>
      <c r="H1580" s="101" t="str">
        <f t="shared" si="97"/>
        <v>SPEECH_AUDIO_1422311</v>
      </c>
      <c r="I1580" s="118" t="str">
        <f t="shared" si="98"/>
        <v>배치</v>
      </c>
      <c r="J1580" s="118" t="str">
        <f t="shared" si="99"/>
        <v>출격 1</v>
      </c>
    </row>
    <row r="1581" spans="1:10" ht="13.8" customHeight="1">
      <c r="A1581" s="101">
        <f>C1581*ID규칙_대사_그룹_단위+COUNTIF($C$4:C1581,C1581)</f>
        <v>1422312</v>
      </c>
      <c r="B1581" s="100" t="s">
        <v>350</v>
      </c>
      <c r="C1581" s="102">
        <f>INDEX(STUDENT!$A:$A,MATCH(B1581,STUDENT!$B:$B,0))</f>
        <v>14223</v>
      </c>
      <c r="D1581" s="101">
        <v>2</v>
      </c>
      <c r="E1581" s="101">
        <v>5</v>
      </c>
      <c r="F1581" s="101">
        <v>2</v>
      </c>
      <c r="G1581" s="101" t="str">
        <f t="shared" si="96"/>
        <v>SPEECH_DESC_1422312</v>
      </c>
      <c r="H1581" s="101" t="str">
        <f t="shared" si="97"/>
        <v>SPEECH_AUDIO_1422312</v>
      </c>
      <c r="I1581" s="118" t="str">
        <f t="shared" si="98"/>
        <v>배치</v>
      </c>
      <c r="J1581" s="118" t="str">
        <f t="shared" si="99"/>
        <v>출격 2</v>
      </c>
    </row>
    <row r="1582" spans="1:10" ht="13.8" customHeight="1">
      <c r="A1582" s="101">
        <f>C1582*ID규칙_대사_그룹_단위+COUNTIF($C$4:C1582,C1582)</f>
        <v>1422313</v>
      </c>
      <c r="B1582" s="100" t="s">
        <v>350</v>
      </c>
      <c r="C1582" s="102">
        <f>INDEX(STUDENT!$A:$A,MATCH(B1582,STUDENT!$B:$B,0))</f>
        <v>14223</v>
      </c>
      <c r="D1582" s="101">
        <v>3</v>
      </c>
      <c r="E1582" s="101">
        <v>6</v>
      </c>
      <c r="F1582" s="101">
        <v>1</v>
      </c>
      <c r="G1582" s="101" t="str">
        <f t="shared" si="96"/>
        <v>SPEECH_DESC_1422313</v>
      </c>
      <c r="H1582" s="101" t="str">
        <f t="shared" si="97"/>
        <v>SPEECH_AUDIO_1422313</v>
      </c>
      <c r="I1582" s="118" t="str">
        <f t="shared" si="98"/>
        <v>전투</v>
      </c>
      <c r="J1582" s="118" t="str">
        <f t="shared" si="99"/>
        <v>전투개시 1</v>
      </c>
    </row>
    <row r="1583" spans="1:10" ht="13.8" customHeight="1">
      <c r="A1583" s="101">
        <f>C1583*ID규칙_대사_그룹_단위+COUNTIF($C$4:C1583,C1583)</f>
        <v>1422314</v>
      </c>
      <c r="B1583" s="100" t="s">
        <v>350</v>
      </c>
      <c r="C1583" s="102">
        <f>INDEX(STUDENT!$A:$A,MATCH(B1583,STUDENT!$B:$B,0))</f>
        <v>14223</v>
      </c>
      <c r="D1583" s="101">
        <v>3</v>
      </c>
      <c r="E1583" s="101">
        <v>6</v>
      </c>
      <c r="F1583" s="101">
        <v>2</v>
      </c>
      <c r="G1583" s="101" t="str">
        <f t="shared" si="96"/>
        <v>SPEECH_DESC_1422314</v>
      </c>
      <c r="H1583" s="101" t="str">
        <f t="shared" si="97"/>
        <v>SPEECH_AUDIO_1422314</v>
      </c>
      <c r="I1583" s="118" t="str">
        <f t="shared" si="98"/>
        <v>전투</v>
      </c>
      <c r="J1583" s="118" t="str">
        <f t="shared" si="99"/>
        <v>전투개시 2</v>
      </c>
    </row>
    <row r="1584" spans="1:10" ht="13.8" customHeight="1">
      <c r="A1584" s="101">
        <f>C1584*ID규칙_대사_그룹_단위+COUNTIF($C$4:C1584,C1584)</f>
        <v>1422315</v>
      </c>
      <c r="B1584" s="100" t="s">
        <v>350</v>
      </c>
      <c r="C1584" s="102">
        <f>INDEX(STUDENT!$A:$A,MATCH(B1584,STUDENT!$B:$B,0))</f>
        <v>14223</v>
      </c>
      <c r="D1584" s="101">
        <v>3</v>
      </c>
      <c r="E1584" s="101">
        <v>7</v>
      </c>
      <c r="F1584" s="101">
        <v>0</v>
      </c>
      <c r="G1584" s="101" t="str">
        <f t="shared" si="96"/>
        <v>SPEECH_DESC_1422315</v>
      </c>
      <c r="H1584" s="101" t="str">
        <f t="shared" si="97"/>
        <v>SPEECH_AUDIO_1422315</v>
      </c>
      <c r="I1584" s="118" t="str">
        <f t="shared" si="98"/>
        <v>전투</v>
      </c>
      <c r="J1584" s="118" t="str">
        <f t="shared" si="99"/>
        <v>이동</v>
      </c>
    </row>
    <row r="1585" spans="1:10" ht="13.8" customHeight="1">
      <c r="A1585" s="101">
        <f>C1585*ID규칙_대사_그룹_단위+COUNTIF($C$4:C1585,C1585)</f>
        <v>1422316</v>
      </c>
      <c r="B1585" s="100" t="s">
        <v>350</v>
      </c>
      <c r="C1585" s="102">
        <f>INDEX(STUDENT!$A:$A,MATCH(B1585,STUDENT!$B:$B,0))</f>
        <v>14223</v>
      </c>
      <c r="D1585" s="101">
        <v>3</v>
      </c>
      <c r="E1585" s="101">
        <v>8</v>
      </c>
      <c r="F1585" s="101">
        <v>1</v>
      </c>
      <c r="G1585" s="101" t="str">
        <f t="shared" si="96"/>
        <v>SPEECH_DESC_1422316</v>
      </c>
      <c r="H1585" s="101" t="str">
        <f t="shared" si="97"/>
        <v>SPEECH_AUDIO_1422316</v>
      </c>
      <c r="I1585" s="118" t="str">
        <f t="shared" si="98"/>
        <v>전투</v>
      </c>
      <c r="J1585" s="118" t="str">
        <f t="shared" si="99"/>
        <v>에이리어 이동 1</v>
      </c>
    </row>
    <row r="1586" spans="1:10" ht="13.8" customHeight="1">
      <c r="A1586" s="101">
        <f>C1586*ID규칙_대사_그룹_단위+COUNTIF($C$4:C1586,C1586)</f>
        <v>1422317</v>
      </c>
      <c r="B1586" s="100" t="s">
        <v>350</v>
      </c>
      <c r="C1586" s="102">
        <f>INDEX(STUDENT!$A:$A,MATCH(B1586,STUDENT!$B:$B,0))</f>
        <v>14223</v>
      </c>
      <c r="D1586" s="101">
        <v>3</v>
      </c>
      <c r="E1586" s="101">
        <v>8</v>
      </c>
      <c r="F1586" s="101">
        <v>2</v>
      </c>
      <c r="G1586" s="101" t="str">
        <f t="shared" si="96"/>
        <v>SPEECH_DESC_1422317</v>
      </c>
      <c r="H1586" s="101" t="str">
        <f t="shared" si="97"/>
        <v>SPEECH_AUDIO_1422317</v>
      </c>
      <c r="I1586" s="118" t="str">
        <f t="shared" si="98"/>
        <v>전투</v>
      </c>
      <c r="J1586" s="118" t="str">
        <f t="shared" si="99"/>
        <v>에이리어 이동 2</v>
      </c>
    </row>
    <row r="1587" spans="1:10" ht="13.8" customHeight="1">
      <c r="A1587" s="101">
        <f>C1587*ID규칙_대사_그룹_단위+COUNTIF($C$4:C1587,C1587)</f>
        <v>1422318</v>
      </c>
      <c r="B1587" s="100" t="s">
        <v>350</v>
      </c>
      <c r="C1587" s="102">
        <f>INDEX(STUDENT!$A:$A,MATCH(B1587,STUDENT!$B:$B,0))</f>
        <v>14223</v>
      </c>
      <c r="D1587" s="101">
        <v>3</v>
      </c>
      <c r="E1587" s="101">
        <v>9</v>
      </c>
      <c r="F1587" s="101">
        <v>0</v>
      </c>
      <c r="G1587" s="101" t="str">
        <f t="shared" si="96"/>
        <v>SPEECH_DESC_1422318</v>
      </c>
      <c r="H1587" s="101" t="str">
        <f t="shared" si="97"/>
        <v>SPEECH_AUDIO_1422318</v>
      </c>
      <c r="I1587" s="118" t="str">
        <f t="shared" si="98"/>
        <v>전투</v>
      </c>
      <c r="J1587" s="118" t="str">
        <f t="shared" si="99"/>
        <v>엄폐</v>
      </c>
    </row>
    <row r="1588" spans="1:10" ht="13.8" customHeight="1">
      <c r="A1588" s="101">
        <f>C1588*ID규칙_대사_그룹_단위+COUNTIF($C$4:C1588,C1588)</f>
        <v>1422319</v>
      </c>
      <c r="B1588" s="100" t="s">
        <v>350</v>
      </c>
      <c r="C1588" s="102">
        <f>INDEX(STUDENT!$A:$A,MATCH(B1588,STUDENT!$B:$B,0))</f>
        <v>14223</v>
      </c>
      <c r="D1588" s="101">
        <v>3</v>
      </c>
      <c r="E1588" s="101">
        <v>10</v>
      </c>
      <c r="F1588" s="101">
        <v>0</v>
      </c>
      <c r="G1588" s="101" t="str">
        <f t="shared" si="96"/>
        <v>SPEECH_DESC_1422319</v>
      </c>
      <c r="H1588" s="101" t="str">
        <f t="shared" si="97"/>
        <v>SPEECH_AUDIO_1422319</v>
      </c>
      <c r="I1588" s="118" t="str">
        <f t="shared" si="98"/>
        <v>전투</v>
      </c>
      <c r="J1588" s="118" t="str">
        <f t="shared" si="99"/>
        <v>회피</v>
      </c>
    </row>
    <row r="1589" spans="1:10" ht="13.8" customHeight="1">
      <c r="A1589" s="101">
        <f>C1589*ID규칙_대사_그룹_단위+COUNTIF($C$4:C1589,C1589)</f>
        <v>1422320</v>
      </c>
      <c r="B1589" s="100" t="s">
        <v>350</v>
      </c>
      <c r="C1589" s="102">
        <f>INDEX(STUDENT!$A:$A,MATCH(B1589,STUDENT!$B:$B,0))</f>
        <v>14223</v>
      </c>
      <c r="D1589" s="101">
        <v>3</v>
      </c>
      <c r="E1589" s="101">
        <v>11</v>
      </c>
      <c r="F1589" s="101">
        <v>0</v>
      </c>
      <c r="G1589" s="101" t="str">
        <f t="shared" si="96"/>
        <v>SPEECH_DESC_1422320</v>
      </c>
      <c r="H1589" s="101" t="str">
        <f t="shared" si="97"/>
        <v>SPEECH_AUDIO_1422320</v>
      </c>
      <c r="I1589" s="118" t="str">
        <f t="shared" si="98"/>
        <v>전투</v>
      </c>
      <c r="J1589" s="118" t="str">
        <f t="shared" si="99"/>
        <v>회복</v>
      </c>
    </row>
    <row r="1590" spans="1:10" ht="13.8" customHeight="1">
      <c r="A1590" s="101">
        <f>C1590*ID규칙_대사_그룹_단위+COUNTIF($C$4:C1590,C1590)</f>
        <v>1422321</v>
      </c>
      <c r="B1590" s="100" t="s">
        <v>350</v>
      </c>
      <c r="C1590" s="102">
        <f>INDEX(STUDENT!$A:$A,MATCH(B1590,STUDENT!$B:$B,0))</f>
        <v>14223</v>
      </c>
      <c r="D1590" s="101">
        <v>3</v>
      </c>
      <c r="E1590" s="101">
        <v>12</v>
      </c>
      <c r="F1590" s="101">
        <v>0</v>
      </c>
      <c r="G1590" s="101" t="str">
        <f t="shared" si="96"/>
        <v>SPEECH_DESC_1422321</v>
      </c>
      <c r="H1590" s="101" t="str">
        <f t="shared" si="97"/>
        <v>SPEECH_AUDIO_1422321</v>
      </c>
      <c r="I1590" s="118" t="str">
        <f t="shared" si="98"/>
        <v>전투</v>
      </c>
      <c r="J1590" s="118" t="str">
        <f t="shared" si="99"/>
        <v>버프</v>
      </c>
    </row>
    <row r="1591" spans="1:10" ht="13.8" customHeight="1">
      <c r="A1591" s="101">
        <f>C1591*ID규칙_대사_그룹_단위+COUNTIF($C$4:C1591,C1591)</f>
        <v>1422322</v>
      </c>
      <c r="B1591" s="100" t="s">
        <v>350</v>
      </c>
      <c r="C1591" s="102">
        <f>INDEX(STUDENT!$A:$A,MATCH(B1591,STUDENT!$B:$B,0))</f>
        <v>14223</v>
      </c>
      <c r="D1591" s="101">
        <v>3</v>
      </c>
      <c r="E1591" s="101">
        <v>13</v>
      </c>
      <c r="F1591" s="101">
        <v>0</v>
      </c>
      <c r="G1591" s="101" t="str">
        <f t="shared" si="96"/>
        <v>SPEECH_DESC_1422322</v>
      </c>
      <c r="H1591" s="101" t="str">
        <f t="shared" si="97"/>
        <v>SPEECH_AUDIO_1422322</v>
      </c>
      <c r="I1591" s="118" t="str">
        <f t="shared" si="98"/>
        <v>전투</v>
      </c>
      <c r="J1591" s="118" t="str">
        <f t="shared" si="99"/>
        <v>기본 스킬</v>
      </c>
    </row>
    <row r="1592" spans="1:10" ht="13.8" customHeight="1">
      <c r="A1592" s="101">
        <f>C1592*ID규칙_대사_그룹_단위+COUNTIF($C$4:C1592,C1592)</f>
        <v>1422323</v>
      </c>
      <c r="B1592" s="100" t="s">
        <v>350</v>
      </c>
      <c r="C1592" s="102">
        <f>INDEX(STUDENT!$A:$A,MATCH(B1592,STUDENT!$B:$B,0))</f>
        <v>14223</v>
      </c>
      <c r="D1592" s="101">
        <v>3</v>
      </c>
      <c r="E1592" s="101">
        <v>14</v>
      </c>
      <c r="F1592" s="101">
        <v>1</v>
      </c>
      <c r="G1592" s="101" t="str">
        <f t="shared" si="96"/>
        <v>SPEECH_DESC_1422323</v>
      </c>
      <c r="H1592" s="101" t="str">
        <f t="shared" si="97"/>
        <v>SPEECH_AUDIO_1422323</v>
      </c>
      <c r="I1592" s="118" t="str">
        <f t="shared" si="98"/>
        <v>전투</v>
      </c>
      <c r="J1592" s="118" t="str">
        <f t="shared" si="99"/>
        <v>EX 스킬 컷인 1</v>
      </c>
    </row>
    <row r="1593" spans="1:10" ht="13.8" customHeight="1">
      <c r="A1593" s="101">
        <f>C1593*ID규칙_대사_그룹_단위+COUNTIF($C$4:C1593,C1593)</f>
        <v>1422324</v>
      </c>
      <c r="B1593" s="100" t="s">
        <v>350</v>
      </c>
      <c r="C1593" s="102">
        <f>INDEX(STUDENT!$A:$A,MATCH(B1593,STUDENT!$B:$B,0))</f>
        <v>14223</v>
      </c>
      <c r="D1593" s="101">
        <v>3</v>
      </c>
      <c r="E1593" s="101">
        <v>14</v>
      </c>
      <c r="F1593" s="101">
        <v>2</v>
      </c>
      <c r="G1593" s="101" t="str">
        <f t="shared" si="96"/>
        <v>SPEECH_DESC_1422324</v>
      </c>
      <c r="H1593" s="101" t="str">
        <f t="shared" si="97"/>
        <v>SPEECH_AUDIO_1422324</v>
      </c>
      <c r="I1593" s="118" t="str">
        <f t="shared" si="98"/>
        <v>전투</v>
      </c>
      <c r="J1593" s="118" t="str">
        <f t="shared" si="99"/>
        <v>EX 스킬 컷인 2</v>
      </c>
    </row>
    <row r="1594" spans="1:10" ht="13.8" customHeight="1">
      <c r="A1594" s="101">
        <f>C1594*ID규칙_대사_그룹_단위+COUNTIF($C$4:C1594,C1594)</f>
        <v>1422325</v>
      </c>
      <c r="B1594" s="100" t="s">
        <v>350</v>
      </c>
      <c r="C1594" s="102">
        <f>INDEX(STUDENT!$A:$A,MATCH(B1594,STUDENT!$B:$B,0))</f>
        <v>14223</v>
      </c>
      <c r="D1594" s="101">
        <v>3</v>
      </c>
      <c r="E1594" s="101">
        <v>14</v>
      </c>
      <c r="F1594" s="101">
        <v>3</v>
      </c>
      <c r="G1594" s="101" t="str">
        <f t="shared" si="96"/>
        <v>SPEECH_DESC_1422325</v>
      </c>
      <c r="H1594" s="101" t="str">
        <f t="shared" si="97"/>
        <v>SPEECH_AUDIO_1422325</v>
      </c>
      <c r="I1594" s="118" t="str">
        <f t="shared" si="98"/>
        <v>전투</v>
      </c>
      <c r="J1594" s="118" t="str">
        <f t="shared" si="99"/>
        <v>EX 스킬 컷인 3</v>
      </c>
    </row>
    <row r="1595" spans="1:10" ht="13.8" customHeight="1">
      <c r="A1595" s="101">
        <f>C1595*ID규칙_대사_그룹_단위+COUNTIF($C$4:C1595,C1595)</f>
        <v>1422326</v>
      </c>
      <c r="B1595" s="100" t="s">
        <v>350</v>
      </c>
      <c r="C1595" s="102">
        <f>INDEX(STUDENT!$A:$A,MATCH(B1595,STUDENT!$B:$B,0))</f>
        <v>14223</v>
      </c>
      <c r="D1595" s="101">
        <v>3</v>
      </c>
      <c r="E1595" s="101">
        <v>15</v>
      </c>
      <c r="F1595" s="101">
        <v>1</v>
      </c>
      <c r="G1595" s="101" t="str">
        <f t="shared" si="96"/>
        <v>SPEECH_DESC_1422326</v>
      </c>
      <c r="H1595" s="101" t="str">
        <f t="shared" si="97"/>
        <v>SPEECH_AUDIO_1422326</v>
      </c>
      <c r="I1595" s="118" t="str">
        <f t="shared" si="98"/>
        <v>전투</v>
      </c>
      <c r="J1595" s="118" t="str">
        <f t="shared" si="99"/>
        <v>EX 스킬 1</v>
      </c>
    </row>
    <row r="1596" spans="1:10" ht="13.8" customHeight="1">
      <c r="A1596" s="101">
        <f>C1596*ID규칙_대사_그룹_단위+COUNTIF($C$4:C1596,C1596)</f>
        <v>1422327</v>
      </c>
      <c r="B1596" s="100" t="s">
        <v>350</v>
      </c>
      <c r="C1596" s="102">
        <f>INDEX(STUDENT!$A:$A,MATCH(B1596,STUDENT!$B:$B,0))</f>
        <v>14223</v>
      </c>
      <c r="D1596" s="101">
        <v>3</v>
      </c>
      <c r="E1596" s="101">
        <v>15</v>
      </c>
      <c r="F1596" s="101">
        <v>2</v>
      </c>
      <c r="G1596" s="101" t="str">
        <f t="shared" si="96"/>
        <v>SPEECH_DESC_1422327</v>
      </c>
      <c r="H1596" s="101" t="str">
        <f t="shared" si="97"/>
        <v>SPEECH_AUDIO_1422327</v>
      </c>
      <c r="I1596" s="118" t="str">
        <f t="shared" si="98"/>
        <v>전투</v>
      </c>
      <c r="J1596" s="118" t="str">
        <f t="shared" si="99"/>
        <v>EX 스킬 2</v>
      </c>
    </row>
    <row r="1597" spans="1:10" ht="13.8" customHeight="1">
      <c r="A1597" s="101">
        <f>C1597*ID규칙_대사_그룹_단위+COUNTIF($C$4:C1597,C1597)</f>
        <v>1422328</v>
      </c>
      <c r="B1597" s="100" t="s">
        <v>350</v>
      </c>
      <c r="C1597" s="102">
        <f>INDEX(STUDENT!$A:$A,MATCH(B1597,STUDENT!$B:$B,0))</f>
        <v>14223</v>
      </c>
      <c r="D1597" s="101">
        <v>3</v>
      </c>
      <c r="E1597" s="101">
        <v>15</v>
      </c>
      <c r="F1597" s="101">
        <v>3</v>
      </c>
      <c r="G1597" s="101" t="str">
        <f t="shared" si="96"/>
        <v>SPEECH_DESC_1422328</v>
      </c>
      <c r="H1597" s="101" t="str">
        <f t="shared" si="97"/>
        <v>SPEECH_AUDIO_1422328</v>
      </c>
      <c r="I1597" s="118" t="str">
        <f t="shared" si="98"/>
        <v>전투</v>
      </c>
      <c r="J1597" s="118" t="str">
        <f t="shared" si="99"/>
        <v>EX 스킬 3</v>
      </c>
    </row>
    <row r="1598" spans="1:10" ht="13.8" customHeight="1">
      <c r="A1598" s="101">
        <f>C1598*ID규칙_대사_그룹_단위+COUNTIF($C$4:C1598,C1598)</f>
        <v>1422329</v>
      </c>
      <c r="B1598" s="100" t="s">
        <v>350</v>
      </c>
      <c r="C1598" s="102">
        <f>INDEX(STUDENT!$A:$A,MATCH(B1598,STUDENT!$B:$B,0))</f>
        <v>14223</v>
      </c>
      <c r="D1598" s="101">
        <v>3</v>
      </c>
      <c r="E1598" s="101">
        <v>16</v>
      </c>
      <c r="F1598" s="101">
        <v>1</v>
      </c>
      <c r="G1598" s="101" t="str">
        <f t="shared" si="96"/>
        <v>SPEECH_DESC_1422329</v>
      </c>
      <c r="H1598" s="101" t="str">
        <f t="shared" si="97"/>
        <v>SPEECH_AUDIO_1422329</v>
      </c>
      <c r="I1598" s="118" t="str">
        <f t="shared" si="98"/>
        <v>전투</v>
      </c>
      <c r="J1598" s="118" t="str">
        <f t="shared" si="99"/>
        <v>승리 1</v>
      </c>
    </row>
    <row r="1599" spans="1:10" ht="13.8" customHeight="1">
      <c r="A1599" s="101">
        <f>C1599*ID규칙_대사_그룹_단위+COUNTIF($C$4:C1599,C1599)</f>
        <v>1422330</v>
      </c>
      <c r="B1599" s="100" t="s">
        <v>350</v>
      </c>
      <c r="C1599" s="102">
        <f>INDEX(STUDENT!$A:$A,MATCH(B1599,STUDENT!$B:$B,0))</f>
        <v>14223</v>
      </c>
      <c r="D1599" s="101">
        <v>3</v>
      </c>
      <c r="E1599" s="101">
        <v>16</v>
      </c>
      <c r="F1599" s="101">
        <v>2</v>
      </c>
      <c r="G1599" s="101" t="str">
        <f t="shared" si="96"/>
        <v>SPEECH_DESC_1422330</v>
      </c>
      <c r="H1599" s="101" t="str">
        <f t="shared" si="97"/>
        <v>SPEECH_AUDIO_1422330</v>
      </c>
      <c r="I1599" s="118" t="str">
        <f t="shared" si="98"/>
        <v>전투</v>
      </c>
      <c r="J1599" s="118" t="str">
        <f t="shared" si="99"/>
        <v>승리 2</v>
      </c>
    </row>
    <row r="1600" spans="1:10" ht="13.8" customHeight="1">
      <c r="A1600" s="101">
        <f>C1600*ID규칙_대사_그룹_단위+COUNTIF($C$4:C1600,C1600)</f>
        <v>1422331</v>
      </c>
      <c r="B1600" s="100" t="s">
        <v>350</v>
      </c>
      <c r="C1600" s="102">
        <f>INDEX(STUDENT!$A:$A,MATCH(B1600,STUDENT!$B:$B,0))</f>
        <v>14223</v>
      </c>
      <c r="D1600" s="101">
        <v>3</v>
      </c>
      <c r="E1600" s="101">
        <v>17</v>
      </c>
      <c r="F1600" s="101">
        <v>0</v>
      </c>
      <c r="G1600" s="101" t="str">
        <f t="shared" si="96"/>
        <v>SPEECH_DESC_1422331</v>
      </c>
      <c r="H1600" s="101" t="str">
        <f t="shared" si="97"/>
        <v>SPEECH_AUDIO_1422331</v>
      </c>
      <c r="I1600" s="118" t="str">
        <f t="shared" si="98"/>
        <v>전투</v>
      </c>
      <c r="J1600" s="118" t="str">
        <f t="shared" si="99"/>
        <v>철수</v>
      </c>
    </row>
    <row r="1601" spans="1:10" ht="13.8" customHeight="1">
      <c r="A1601" s="101">
        <f>C1601*ID규칙_대사_그룹_단위+COUNTIF($C$4:C1601,C1601)</f>
        <v>1422332</v>
      </c>
      <c r="B1601" s="100" t="s">
        <v>350</v>
      </c>
      <c r="C1601" s="102">
        <f>INDEX(STUDENT!$A:$A,MATCH(B1601,STUDENT!$B:$B,0))</f>
        <v>14223</v>
      </c>
      <c r="D1601" s="101">
        <v>4</v>
      </c>
      <c r="E1601" s="101">
        <v>18</v>
      </c>
      <c r="F1601" s="101">
        <v>1</v>
      </c>
      <c r="G1601" s="101" t="str">
        <f t="shared" si="96"/>
        <v>SPEECH_DESC_1422332</v>
      </c>
      <c r="H1601" s="101" t="str">
        <f t="shared" si="97"/>
        <v>SPEECH_AUDIO_1422332</v>
      </c>
      <c r="I1601" s="118" t="str">
        <f t="shared" si="98"/>
        <v>결과</v>
      </c>
      <c r="J1601" s="118" t="str">
        <f t="shared" si="99"/>
        <v>임무 완료 1</v>
      </c>
    </row>
    <row r="1602" spans="1:10" ht="13.8" customHeight="1">
      <c r="A1602" s="101">
        <f>C1602*ID규칙_대사_그룹_단위+COUNTIF($C$4:C1602,C1602)</f>
        <v>1422333</v>
      </c>
      <c r="B1602" s="100" t="s">
        <v>350</v>
      </c>
      <c r="C1602" s="102">
        <f>INDEX(STUDENT!$A:$A,MATCH(B1602,STUDENT!$B:$B,0))</f>
        <v>14223</v>
      </c>
      <c r="D1602" s="101">
        <v>4</v>
      </c>
      <c r="E1602" s="101">
        <v>18</v>
      </c>
      <c r="F1602" s="101">
        <v>2</v>
      </c>
      <c r="G1602" s="101" t="str">
        <f t="shared" si="96"/>
        <v>SPEECH_DESC_1422333</v>
      </c>
      <c r="H1602" s="101" t="str">
        <f t="shared" si="97"/>
        <v>SPEECH_AUDIO_1422333</v>
      </c>
      <c r="I1602" s="118" t="str">
        <f t="shared" si="98"/>
        <v>결과</v>
      </c>
      <c r="J1602" s="118" t="str">
        <f t="shared" si="99"/>
        <v>임무 완료 2</v>
      </c>
    </row>
    <row r="1603" spans="1:10" ht="13.8" customHeight="1">
      <c r="A1603" s="101">
        <f>C1603*ID규칙_대사_그룹_단위+COUNTIF($C$4:C1603,C1603)</f>
        <v>1422334</v>
      </c>
      <c r="B1603" s="100" t="s">
        <v>350</v>
      </c>
      <c r="C1603" s="102">
        <f>INDEX(STUDENT!$A:$A,MATCH(B1603,STUDENT!$B:$B,0))</f>
        <v>14223</v>
      </c>
      <c r="D1603" s="101">
        <v>4</v>
      </c>
      <c r="E1603" s="101">
        <v>19</v>
      </c>
      <c r="F1603" s="101">
        <v>1</v>
      </c>
      <c r="G1603" s="101" t="str">
        <f t="shared" si="96"/>
        <v>SPEECH_DESC_1422334</v>
      </c>
      <c r="H1603" s="101" t="str">
        <f t="shared" si="97"/>
        <v>SPEECH_AUDIO_1422334</v>
      </c>
      <c r="I1603" s="118" t="str">
        <f t="shared" si="98"/>
        <v>결과</v>
      </c>
      <c r="J1603" s="118" t="str">
        <f t="shared" si="99"/>
        <v>임무 실패 1</v>
      </c>
    </row>
    <row r="1604" spans="1:10" ht="13.8" customHeight="1">
      <c r="A1604" s="101">
        <f>C1604*ID규칙_대사_그룹_단위+COUNTIF($C$4:C1604,C1604)</f>
        <v>1422335</v>
      </c>
      <c r="B1604" s="100" t="s">
        <v>350</v>
      </c>
      <c r="C1604" s="102">
        <f>INDEX(STUDENT!$A:$A,MATCH(B1604,STUDENT!$B:$B,0))</f>
        <v>14223</v>
      </c>
      <c r="D1604" s="101">
        <v>4</v>
      </c>
      <c r="E1604" s="101">
        <v>19</v>
      </c>
      <c r="F1604" s="101">
        <v>2</v>
      </c>
      <c r="G1604" s="101" t="str">
        <f t="shared" ref="G1604:G1667" si="100">"SPEECH_DESC_"&amp;A1604</f>
        <v>SPEECH_DESC_1422335</v>
      </c>
      <c r="H1604" s="101" t="str">
        <f t="shared" ref="H1604:H1667" si="101">"SPEECH_AUDIO_"&amp;A1604</f>
        <v>SPEECH_AUDIO_1422335</v>
      </c>
      <c r="I1604" s="118" t="str">
        <f t="shared" ref="I1604:I1667" si="102">VLOOKUP(D1604,SPEECH_MAIN_TYPE,2,0)</f>
        <v>결과</v>
      </c>
      <c r="J1604" s="118" t="str">
        <f t="shared" ref="J1604:J1667" si="103">VLOOKUP(E1604,SPEECH_SUB_TYPE,2,0)&amp;IF(F1604=0,""," "&amp;F1604)</f>
        <v>임무 실패 2</v>
      </c>
    </row>
    <row r="1605" spans="1:10" ht="13.8" customHeight="1">
      <c r="A1605" s="101">
        <f>C1605*ID규칙_대사_그룹_단위+COUNTIF($C$4:C1605,C1605)</f>
        <v>1422336</v>
      </c>
      <c r="B1605" s="100" t="s">
        <v>350</v>
      </c>
      <c r="C1605" s="102">
        <f>INDEX(STUDENT!$A:$A,MATCH(B1605,STUDENT!$B:$B,0))</f>
        <v>14223</v>
      </c>
      <c r="D1605" s="101">
        <v>5</v>
      </c>
      <c r="E1605" s="101">
        <v>20</v>
      </c>
      <c r="F1605" s="101">
        <v>1</v>
      </c>
      <c r="G1605" s="101" t="str">
        <f t="shared" si="100"/>
        <v>SPEECH_DESC_1422336</v>
      </c>
      <c r="H1605" s="101" t="str">
        <f t="shared" si="101"/>
        <v>SPEECH_AUDIO_1422336</v>
      </c>
      <c r="I1605" s="118" t="str">
        <f t="shared" si="102"/>
        <v>기타</v>
      </c>
      <c r="J1605" s="118" t="str">
        <f t="shared" si="103"/>
        <v>강화 1</v>
      </c>
    </row>
    <row r="1606" spans="1:10" ht="13.8" customHeight="1">
      <c r="A1606" s="101">
        <f>C1606*ID규칙_대사_그룹_단위+COUNTIF($C$4:C1606,C1606)</f>
        <v>1422337</v>
      </c>
      <c r="B1606" s="100" t="s">
        <v>350</v>
      </c>
      <c r="C1606" s="102">
        <f>INDEX(STUDENT!$A:$A,MATCH(B1606,STUDENT!$B:$B,0))</f>
        <v>14223</v>
      </c>
      <c r="D1606" s="101">
        <v>5</v>
      </c>
      <c r="E1606" s="101">
        <v>20</v>
      </c>
      <c r="F1606" s="101">
        <v>2</v>
      </c>
      <c r="G1606" s="101" t="str">
        <f t="shared" si="100"/>
        <v>SPEECH_DESC_1422337</v>
      </c>
      <c r="H1606" s="101" t="str">
        <f t="shared" si="101"/>
        <v>SPEECH_AUDIO_1422337</v>
      </c>
      <c r="I1606" s="118" t="str">
        <f t="shared" si="102"/>
        <v>기타</v>
      </c>
      <c r="J1606" s="118" t="str">
        <f t="shared" si="103"/>
        <v>강화 2</v>
      </c>
    </row>
    <row r="1607" spans="1:10" ht="13.8" customHeight="1">
      <c r="A1607" s="101">
        <f>C1607*ID규칙_대사_그룹_단위+COUNTIF($C$4:C1607,C1607)</f>
        <v>1422338</v>
      </c>
      <c r="B1607" s="100" t="s">
        <v>350</v>
      </c>
      <c r="C1607" s="102">
        <f>INDEX(STUDENT!$A:$A,MATCH(B1607,STUDENT!$B:$B,0))</f>
        <v>14223</v>
      </c>
      <c r="D1607" s="101">
        <v>5</v>
      </c>
      <c r="E1607" s="101">
        <v>20</v>
      </c>
      <c r="F1607" s="101">
        <v>3</v>
      </c>
      <c r="G1607" s="101" t="str">
        <f t="shared" si="100"/>
        <v>SPEECH_DESC_1422338</v>
      </c>
      <c r="H1607" s="101" t="str">
        <f t="shared" si="101"/>
        <v>SPEECH_AUDIO_1422338</v>
      </c>
      <c r="I1607" s="118" t="str">
        <f t="shared" si="102"/>
        <v>기타</v>
      </c>
      <c r="J1607" s="118" t="str">
        <f t="shared" si="103"/>
        <v>강화 3</v>
      </c>
    </row>
    <row r="1608" spans="1:10" ht="13.8" customHeight="1">
      <c r="A1608" s="101">
        <f>C1608*ID규칙_대사_그룹_단위+COUNTIF($C$4:C1608,C1608)</f>
        <v>1422339</v>
      </c>
      <c r="B1608" s="100" t="s">
        <v>350</v>
      </c>
      <c r="C1608" s="102">
        <f>INDEX(STUDENT!$A:$A,MATCH(B1608,STUDENT!$B:$B,0))</f>
        <v>14223</v>
      </c>
      <c r="D1608" s="101">
        <v>5</v>
      </c>
      <c r="E1608" s="101">
        <v>20</v>
      </c>
      <c r="F1608" s="101">
        <v>4</v>
      </c>
      <c r="G1608" s="101" t="str">
        <f t="shared" si="100"/>
        <v>SPEECH_DESC_1422339</v>
      </c>
      <c r="H1608" s="101" t="str">
        <f t="shared" si="101"/>
        <v>SPEECH_AUDIO_1422339</v>
      </c>
      <c r="I1608" s="118" t="str">
        <f t="shared" si="102"/>
        <v>기타</v>
      </c>
      <c r="J1608" s="118" t="str">
        <f t="shared" si="103"/>
        <v>강화 4</v>
      </c>
    </row>
    <row r="1609" spans="1:10" ht="13.8" customHeight="1">
      <c r="A1609" s="101">
        <f>C1609*ID규칙_대사_그룹_단위+COUNTIF($C$4:C1609,C1609)</f>
        <v>1422340</v>
      </c>
      <c r="B1609" s="100" t="s">
        <v>350</v>
      </c>
      <c r="C1609" s="102">
        <f>INDEX(STUDENT!$A:$A,MATCH(B1609,STUDENT!$B:$B,0))</f>
        <v>14223</v>
      </c>
      <c r="D1609" s="101">
        <v>5</v>
      </c>
      <c r="E1609" s="101">
        <v>21</v>
      </c>
      <c r="F1609" s="101">
        <v>0</v>
      </c>
      <c r="G1609" s="101" t="str">
        <f t="shared" si="100"/>
        <v>SPEECH_DESC_1422340</v>
      </c>
      <c r="H1609" s="101" t="str">
        <f t="shared" si="101"/>
        <v>SPEECH_AUDIO_1422340</v>
      </c>
      <c r="I1609" s="118" t="str">
        <f t="shared" si="102"/>
        <v>기타</v>
      </c>
      <c r="J1609" s="118" t="str">
        <f t="shared" si="103"/>
        <v>고유무기 장착</v>
      </c>
    </row>
    <row r="1610" spans="1:10" ht="13.8" customHeight="1">
      <c r="A1610" s="101">
        <f>C1610*ID규칙_대사_그룹_단위+COUNTIF($C$4:C1610,C1610)</f>
        <v>1422341</v>
      </c>
      <c r="B1610" s="100" t="s">
        <v>350</v>
      </c>
      <c r="C1610" s="102">
        <f>INDEX(STUDENT!$A:$A,MATCH(B1610,STUDENT!$B:$B,0))</f>
        <v>14223</v>
      </c>
      <c r="D1610" s="101">
        <v>5</v>
      </c>
      <c r="E1610" s="101">
        <v>22</v>
      </c>
      <c r="F1610" s="101">
        <v>1</v>
      </c>
      <c r="G1610" s="101" t="str">
        <f t="shared" si="100"/>
        <v>SPEECH_DESC_1422341</v>
      </c>
      <c r="H1610" s="101" t="str">
        <f t="shared" si="101"/>
        <v>SPEECH_AUDIO_1422341</v>
      </c>
      <c r="I1610" s="118" t="str">
        <f t="shared" si="102"/>
        <v>기타</v>
      </c>
      <c r="J1610" s="118" t="str">
        <f t="shared" si="103"/>
        <v>카페 1</v>
      </c>
    </row>
    <row r="1611" spans="1:10" ht="13.8" customHeight="1">
      <c r="A1611" s="101">
        <f>C1611*ID규칙_대사_그룹_단위+COUNTIF($C$4:C1611,C1611)</f>
        <v>1422342</v>
      </c>
      <c r="B1611" s="100" t="s">
        <v>350</v>
      </c>
      <c r="C1611" s="102">
        <f>INDEX(STUDENT!$A:$A,MATCH(B1611,STUDENT!$B:$B,0))</f>
        <v>14223</v>
      </c>
      <c r="D1611" s="101">
        <v>5</v>
      </c>
      <c r="E1611" s="101">
        <v>22</v>
      </c>
      <c r="F1611" s="101">
        <v>2</v>
      </c>
      <c r="G1611" s="101" t="str">
        <f t="shared" si="100"/>
        <v>SPEECH_DESC_1422342</v>
      </c>
      <c r="H1611" s="101" t="str">
        <f t="shared" si="101"/>
        <v>SPEECH_AUDIO_1422342</v>
      </c>
      <c r="I1611" s="118" t="str">
        <f t="shared" si="102"/>
        <v>기타</v>
      </c>
      <c r="J1611" s="118" t="str">
        <f t="shared" si="103"/>
        <v>카페 2</v>
      </c>
    </row>
    <row r="1612" spans="1:10" ht="13.8" customHeight="1">
      <c r="A1612" s="101">
        <f>C1612*ID규칙_대사_그룹_단위+COUNTIF($C$4:C1612,C1612)</f>
        <v>1422343</v>
      </c>
      <c r="B1612" s="100" t="s">
        <v>350</v>
      </c>
      <c r="C1612" s="102">
        <f>INDEX(STUDENT!$A:$A,MATCH(B1612,STUDENT!$B:$B,0))</f>
        <v>14223</v>
      </c>
      <c r="D1612" s="101">
        <v>5</v>
      </c>
      <c r="E1612" s="101">
        <v>22</v>
      </c>
      <c r="F1612" s="101">
        <v>3</v>
      </c>
      <c r="G1612" s="101" t="str">
        <f t="shared" si="100"/>
        <v>SPEECH_DESC_1422343</v>
      </c>
      <c r="H1612" s="101" t="str">
        <f t="shared" si="101"/>
        <v>SPEECH_AUDIO_1422343</v>
      </c>
      <c r="I1612" s="118" t="str">
        <f t="shared" si="102"/>
        <v>기타</v>
      </c>
      <c r="J1612" s="118" t="str">
        <f t="shared" si="103"/>
        <v>카페 3</v>
      </c>
    </row>
    <row r="1613" spans="1:10" ht="13.8" customHeight="1">
      <c r="A1613" s="101">
        <f>C1613*ID규칙_대사_그룹_단위+COUNTIF($C$4:C1613,C1613)</f>
        <v>1422344</v>
      </c>
      <c r="B1613" s="100" t="s">
        <v>350</v>
      </c>
      <c r="C1613" s="102">
        <f>INDEX(STUDENT!$A:$A,MATCH(B1613,STUDENT!$B:$B,0))</f>
        <v>14223</v>
      </c>
      <c r="D1613" s="101">
        <v>5</v>
      </c>
      <c r="E1613" s="101">
        <v>22</v>
      </c>
      <c r="F1613" s="101">
        <v>4</v>
      </c>
      <c r="G1613" s="101" t="str">
        <f t="shared" si="100"/>
        <v>SPEECH_DESC_1422344</v>
      </c>
      <c r="H1613" s="101" t="str">
        <f t="shared" si="101"/>
        <v>SPEECH_AUDIO_1422344</v>
      </c>
      <c r="I1613" s="118" t="str">
        <f t="shared" si="102"/>
        <v>기타</v>
      </c>
      <c r="J1613" s="118" t="str">
        <f t="shared" si="103"/>
        <v>카페 4</v>
      </c>
    </row>
    <row r="1614" spans="1:10" ht="13.8" customHeight="1">
      <c r="A1614" s="101">
        <f>C1614*ID규칙_대사_그룹_단위+COUNTIF($C$4:C1614,C1614)</f>
        <v>1422345</v>
      </c>
      <c r="B1614" s="100" t="s">
        <v>350</v>
      </c>
      <c r="C1614" s="102">
        <f>INDEX(STUDENT!$A:$A,MATCH(B1614,STUDENT!$B:$B,0))</f>
        <v>14223</v>
      </c>
      <c r="D1614" s="101">
        <v>5</v>
      </c>
      <c r="E1614" s="101">
        <v>22</v>
      </c>
      <c r="F1614" s="101">
        <v>5</v>
      </c>
      <c r="G1614" s="101" t="str">
        <f t="shared" si="100"/>
        <v>SPEECH_DESC_1422345</v>
      </c>
      <c r="H1614" s="101" t="str">
        <f t="shared" si="101"/>
        <v>SPEECH_AUDIO_1422345</v>
      </c>
      <c r="I1614" s="118" t="str">
        <f t="shared" si="102"/>
        <v>기타</v>
      </c>
      <c r="J1614" s="118" t="str">
        <f t="shared" si="103"/>
        <v>카페 5</v>
      </c>
    </row>
    <row r="1615" spans="1:10" ht="13.8" customHeight="1">
      <c r="A1615" s="101">
        <f>C1615*ID규칙_대사_그룹_단위+COUNTIF($C$4:C1615,C1615)</f>
        <v>1422346</v>
      </c>
      <c r="B1615" s="100" t="s">
        <v>350</v>
      </c>
      <c r="C1615" s="102">
        <f>INDEX(STUDENT!$A:$A,MATCH(B1615,STUDENT!$B:$B,0))</f>
        <v>14223</v>
      </c>
      <c r="D1615" s="101">
        <v>5</v>
      </c>
      <c r="E1615" s="101">
        <v>23</v>
      </c>
      <c r="F1615" s="101">
        <v>1</v>
      </c>
      <c r="G1615" s="101" t="str">
        <f t="shared" si="100"/>
        <v>SPEECH_DESC_1422346</v>
      </c>
      <c r="H1615" s="101" t="str">
        <f t="shared" si="101"/>
        <v>SPEECH_AUDIO_1422346</v>
      </c>
      <c r="I1615" s="118" t="str">
        <f t="shared" si="102"/>
        <v>기타</v>
      </c>
      <c r="J1615" s="118" t="str">
        <f t="shared" si="103"/>
        <v>인연 랭크 업 1</v>
      </c>
    </row>
    <row r="1616" spans="1:10" ht="13.8" customHeight="1">
      <c r="A1616" s="101">
        <f>C1616*ID규칙_대사_그룹_단위+COUNTIF($C$4:C1616,C1616)</f>
        <v>1422347</v>
      </c>
      <c r="B1616" s="100" t="s">
        <v>350</v>
      </c>
      <c r="C1616" s="102">
        <f>INDEX(STUDENT!$A:$A,MATCH(B1616,STUDENT!$B:$B,0))</f>
        <v>14223</v>
      </c>
      <c r="D1616" s="101">
        <v>5</v>
      </c>
      <c r="E1616" s="101">
        <v>23</v>
      </c>
      <c r="F1616" s="101">
        <v>2</v>
      </c>
      <c r="G1616" s="101" t="str">
        <f t="shared" si="100"/>
        <v>SPEECH_DESC_1422347</v>
      </c>
      <c r="H1616" s="101" t="str">
        <f t="shared" si="101"/>
        <v>SPEECH_AUDIO_1422347</v>
      </c>
      <c r="I1616" s="118" t="str">
        <f t="shared" si="102"/>
        <v>기타</v>
      </c>
      <c r="J1616" s="118" t="str">
        <f t="shared" si="103"/>
        <v>인연 랭크 업 2</v>
      </c>
    </row>
    <row r="1617" spans="1:10" ht="13.8" customHeight="1">
      <c r="A1617" s="101">
        <f>C1617*ID규칙_대사_그룹_단위+COUNTIF($C$4:C1617,C1617)</f>
        <v>1422348</v>
      </c>
      <c r="B1617" s="100" t="s">
        <v>350</v>
      </c>
      <c r="C1617" s="102">
        <f>INDEX(STUDENT!$A:$A,MATCH(B1617,STUDENT!$B:$B,0))</f>
        <v>14223</v>
      </c>
      <c r="D1617" s="101">
        <v>5</v>
      </c>
      <c r="E1617" s="101">
        <v>23</v>
      </c>
      <c r="F1617" s="101">
        <v>3</v>
      </c>
      <c r="G1617" s="101" t="str">
        <f t="shared" si="100"/>
        <v>SPEECH_DESC_1422348</v>
      </c>
      <c r="H1617" s="101" t="str">
        <f t="shared" si="101"/>
        <v>SPEECH_AUDIO_1422348</v>
      </c>
      <c r="I1617" s="118" t="str">
        <f t="shared" si="102"/>
        <v>기타</v>
      </c>
      <c r="J1617" s="118" t="str">
        <f t="shared" si="103"/>
        <v>인연 랭크 업 3</v>
      </c>
    </row>
    <row r="1618" spans="1:10" ht="13.8" customHeight="1">
      <c r="A1618" s="101">
        <f>C1618*ID규칙_대사_그룹_단위+COUNTIF($C$4:C1618,C1618)</f>
        <v>1422349</v>
      </c>
      <c r="B1618" s="100" t="s">
        <v>350</v>
      </c>
      <c r="C1618" s="102">
        <f>INDEX(STUDENT!$A:$A,MATCH(B1618,STUDENT!$B:$B,0))</f>
        <v>14223</v>
      </c>
      <c r="D1618" s="101">
        <v>5</v>
      </c>
      <c r="E1618" s="101">
        <v>23</v>
      </c>
      <c r="F1618" s="101">
        <v>4</v>
      </c>
      <c r="G1618" s="101" t="str">
        <f t="shared" si="100"/>
        <v>SPEECH_DESC_1422349</v>
      </c>
      <c r="H1618" s="101" t="str">
        <f t="shared" si="101"/>
        <v>SPEECH_AUDIO_1422349</v>
      </c>
      <c r="I1618" s="118" t="str">
        <f t="shared" si="102"/>
        <v>기타</v>
      </c>
      <c r="J1618" s="118" t="str">
        <f t="shared" si="103"/>
        <v>인연 랭크 업 4</v>
      </c>
    </row>
    <row r="1619" spans="1:10" ht="13.8" customHeight="1">
      <c r="A1619" s="101">
        <f>C1619*ID규칙_대사_그룹_단위+COUNTIF($C$4:C1619,C1619)</f>
        <v>1422350</v>
      </c>
      <c r="B1619" s="100" t="s">
        <v>350</v>
      </c>
      <c r="C1619" s="102">
        <f>INDEX(STUDENT!$A:$A,MATCH(B1619,STUDENT!$B:$B,0))</f>
        <v>14223</v>
      </c>
      <c r="D1619" s="101">
        <v>6</v>
      </c>
      <c r="E1619" s="101">
        <v>24</v>
      </c>
      <c r="F1619" s="101">
        <v>1</v>
      </c>
      <c r="G1619" s="101" t="str">
        <f t="shared" si="100"/>
        <v>SPEECH_DESC_1422350</v>
      </c>
      <c r="H1619" s="101" t="str">
        <f t="shared" si="101"/>
        <v>SPEECH_AUDIO_1422350</v>
      </c>
      <c r="I1619" s="118" t="str">
        <f t="shared" si="102"/>
        <v>메모리얼</v>
      </c>
      <c r="J1619" s="118" t="str">
        <f t="shared" si="103"/>
        <v>메모리얼 로비 1</v>
      </c>
    </row>
    <row r="1620" spans="1:10" ht="13.8" customHeight="1">
      <c r="A1620" s="101">
        <f>C1620*ID규칙_대사_그룹_단위+COUNTIF($C$4:C1620,C1620)</f>
        <v>1422351</v>
      </c>
      <c r="B1620" s="100" t="s">
        <v>350</v>
      </c>
      <c r="C1620" s="102">
        <f>INDEX(STUDENT!$A:$A,MATCH(B1620,STUDENT!$B:$B,0))</f>
        <v>14223</v>
      </c>
      <c r="D1620" s="101">
        <v>6</v>
      </c>
      <c r="E1620" s="101">
        <v>24</v>
      </c>
      <c r="F1620" s="101">
        <v>2</v>
      </c>
      <c r="G1620" s="101" t="str">
        <f t="shared" si="100"/>
        <v>SPEECH_DESC_1422351</v>
      </c>
      <c r="H1620" s="101" t="str">
        <f t="shared" si="101"/>
        <v>SPEECH_AUDIO_1422351</v>
      </c>
      <c r="I1620" s="118" t="str">
        <f t="shared" si="102"/>
        <v>메모리얼</v>
      </c>
      <c r="J1620" s="118" t="str">
        <f t="shared" si="103"/>
        <v>메모리얼 로비 2</v>
      </c>
    </row>
    <row r="1621" spans="1:10" ht="13.8" customHeight="1">
      <c r="A1621" s="101">
        <f>C1621*ID규칙_대사_그룹_단위+COUNTIF($C$4:C1621,C1621)</f>
        <v>1422352</v>
      </c>
      <c r="B1621" s="100" t="s">
        <v>350</v>
      </c>
      <c r="C1621" s="102">
        <f>INDEX(STUDENT!$A:$A,MATCH(B1621,STUDENT!$B:$B,0))</f>
        <v>14223</v>
      </c>
      <c r="D1621" s="101">
        <v>6</v>
      </c>
      <c r="E1621" s="101">
        <v>24</v>
      </c>
      <c r="F1621" s="101">
        <v>3</v>
      </c>
      <c r="G1621" s="101" t="str">
        <f t="shared" si="100"/>
        <v>SPEECH_DESC_1422352</v>
      </c>
      <c r="H1621" s="101" t="str">
        <f t="shared" si="101"/>
        <v>SPEECH_AUDIO_1422352</v>
      </c>
      <c r="I1621" s="118" t="str">
        <f t="shared" si="102"/>
        <v>메모리얼</v>
      </c>
      <c r="J1621" s="118" t="str">
        <f t="shared" si="103"/>
        <v>메모리얼 로비 3</v>
      </c>
    </row>
    <row r="1622" spans="1:10" ht="13.8" customHeight="1">
      <c r="A1622" s="101">
        <f>C1622*ID규칙_대사_그룹_단위+COUNTIF($C$4:C1622,C1622)</f>
        <v>1422353</v>
      </c>
      <c r="B1622" s="100" t="s">
        <v>350</v>
      </c>
      <c r="C1622" s="102">
        <f>INDEX(STUDENT!$A:$A,MATCH(B1622,STUDENT!$B:$B,0))</f>
        <v>14223</v>
      </c>
      <c r="D1622" s="101">
        <v>6</v>
      </c>
      <c r="E1622" s="101">
        <v>24</v>
      </c>
      <c r="F1622" s="101">
        <v>4</v>
      </c>
      <c r="G1622" s="101" t="str">
        <f t="shared" si="100"/>
        <v>SPEECH_DESC_1422353</v>
      </c>
      <c r="H1622" s="101" t="str">
        <f t="shared" si="101"/>
        <v>SPEECH_AUDIO_1422353</v>
      </c>
      <c r="I1622" s="118" t="str">
        <f t="shared" si="102"/>
        <v>메모리얼</v>
      </c>
      <c r="J1622" s="118" t="str">
        <f t="shared" si="103"/>
        <v>메모리얼 로비 4</v>
      </c>
    </row>
    <row r="1623" spans="1:10" ht="13.8" customHeight="1">
      <c r="A1623" s="101">
        <f>C1623*ID규칙_대사_그룹_단위+COUNTIF($C$4:C1623,C1623)</f>
        <v>1422354</v>
      </c>
      <c r="B1623" s="100" t="s">
        <v>350</v>
      </c>
      <c r="C1623" s="102">
        <f>INDEX(STUDENT!$A:$A,MATCH(B1623,STUDENT!$B:$B,0))</f>
        <v>14223</v>
      </c>
      <c r="D1623" s="101">
        <v>7</v>
      </c>
      <c r="E1623" s="101">
        <v>25</v>
      </c>
      <c r="F1623" s="101">
        <v>0</v>
      </c>
      <c r="G1623" s="101" t="str">
        <f t="shared" si="100"/>
        <v>SPEECH_DESC_1422354</v>
      </c>
      <c r="H1623" s="101" t="str">
        <f t="shared" si="101"/>
        <v>SPEECH_AUDIO_1422354</v>
      </c>
      <c r="I1623" s="118" t="str">
        <f t="shared" si="102"/>
        <v>기념일</v>
      </c>
      <c r="J1623" s="118" t="str">
        <f t="shared" si="103"/>
        <v>생일</v>
      </c>
    </row>
    <row r="1624" spans="1:10" ht="13.8" customHeight="1">
      <c r="A1624" s="101">
        <f>C1624*ID규칙_대사_그룹_단위+COUNTIF($C$4:C1624,C1624)</f>
        <v>1422355</v>
      </c>
      <c r="B1624" s="100" t="s">
        <v>350</v>
      </c>
      <c r="C1624" s="102">
        <f>INDEX(STUDENT!$A:$A,MATCH(B1624,STUDENT!$B:$B,0))</f>
        <v>14223</v>
      </c>
      <c r="D1624" s="101">
        <v>7</v>
      </c>
      <c r="E1624" s="101">
        <v>26</v>
      </c>
      <c r="F1624" s="101">
        <v>0</v>
      </c>
      <c r="G1624" s="101" t="str">
        <f t="shared" si="100"/>
        <v>SPEECH_DESC_1422355</v>
      </c>
      <c r="H1624" s="101" t="str">
        <f t="shared" si="101"/>
        <v>SPEECH_AUDIO_1422355</v>
      </c>
      <c r="I1624" s="118" t="str">
        <f t="shared" si="102"/>
        <v>기념일</v>
      </c>
      <c r="J1624" s="118" t="str">
        <f t="shared" si="103"/>
        <v>선생의 생일</v>
      </c>
    </row>
    <row r="1625" spans="1:10" ht="13.8" customHeight="1">
      <c r="A1625" s="101">
        <f>C1625*ID규칙_대사_그룹_단위+COUNTIF($C$4:C1625,C1625)</f>
        <v>1422356</v>
      </c>
      <c r="B1625" s="100" t="s">
        <v>350</v>
      </c>
      <c r="C1625" s="102">
        <f>INDEX(STUDENT!$A:$A,MATCH(B1625,STUDENT!$B:$B,0))</f>
        <v>14223</v>
      </c>
      <c r="D1625" s="101">
        <v>7</v>
      </c>
      <c r="E1625" s="101">
        <v>27</v>
      </c>
      <c r="F1625" s="101">
        <v>0</v>
      </c>
      <c r="G1625" s="101" t="str">
        <f t="shared" si="100"/>
        <v>SPEECH_DESC_1422356</v>
      </c>
      <c r="H1625" s="101" t="str">
        <f t="shared" si="101"/>
        <v>SPEECH_AUDIO_1422356</v>
      </c>
      <c r="I1625" s="118" t="str">
        <f t="shared" si="102"/>
        <v>기념일</v>
      </c>
      <c r="J1625" s="118" t="str">
        <f t="shared" si="103"/>
        <v>할로윈</v>
      </c>
    </row>
    <row r="1626" spans="1:10" ht="13.8" customHeight="1">
      <c r="A1626" s="101">
        <f>C1626*ID규칙_대사_그룹_단위+COUNTIF($C$4:C1626,C1626)</f>
        <v>1422357</v>
      </c>
      <c r="B1626" s="100" t="s">
        <v>350</v>
      </c>
      <c r="C1626" s="102">
        <f>INDEX(STUDENT!$A:$A,MATCH(B1626,STUDENT!$B:$B,0))</f>
        <v>14223</v>
      </c>
      <c r="D1626" s="101">
        <v>7</v>
      </c>
      <c r="E1626" s="101">
        <v>28</v>
      </c>
      <c r="F1626" s="101">
        <v>0</v>
      </c>
      <c r="G1626" s="101" t="str">
        <f t="shared" si="100"/>
        <v>SPEECH_DESC_1422357</v>
      </c>
      <c r="H1626" s="101" t="str">
        <f t="shared" si="101"/>
        <v>SPEECH_AUDIO_1422357</v>
      </c>
      <c r="I1626" s="118" t="str">
        <f t="shared" si="102"/>
        <v>기념일</v>
      </c>
      <c r="J1626" s="118" t="str">
        <f t="shared" si="103"/>
        <v>크리스마스</v>
      </c>
    </row>
    <row r="1627" spans="1:10" ht="13.8" customHeight="1">
      <c r="A1627" s="101">
        <f>C1627*ID규칙_대사_그룹_단위+COUNTIF($C$4:C1627,C1627)</f>
        <v>1422358</v>
      </c>
      <c r="B1627" s="100" t="s">
        <v>350</v>
      </c>
      <c r="C1627" s="102">
        <f>INDEX(STUDENT!$A:$A,MATCH(B1627,STUDENT!$B:$B,0))</f>
        <v>14223</v>
      </c>
      <c r="D1627" s="101">
        <v>7</v>
      </c>
      <c r="E1627" s="101">
        <v>29</v>
      </c>
      <c r="F1627" s="101">
        <v>0</v>
      </c>
      <c r="G1627" s="101" t="str">
        <f t="shared" si="100"/>
        <v>SPEECH_DESC_1422358</v>
      </c>
      <c r="H1627" s="101" t="str">
        <f t="shared" si="101"/>
        <v>SPEECH_AUDIO_1422358</v>
      </c>
      <c r="I1627" s="118" t="str">
        <f t="shared" si="102"/>
        <v>기념일</v>
      </c>
      <c r="J1627" s="118" t="str">
        <f t="shared" si="103"/>
        <v>신년</v>
      </c>
    </row>
    <row r="1628" spans="1:10" ht="13.8" customHeight="1">
      <c r="A1628" s="101">
        <f>C1628*ID규칙_대사_그룹_단위+COUNTIF($C$4:C1628,C1628)</f>
        <v>1132401</v>
      </c>
      <c r="B1628" s="100" t="s">
        <v>352</v>
      </c>
      <c r="C1628" s="102">
        <f>INDEX(STUDENT!$A:$A,MATCH(B1628,STUDENT!$B:$B,0))</f>
        <v>11324</v>
      </c>
      <c r="D1628" s="101">
        <v>1</v>
      </c>
      <c r="E1628" s="101">
        <v>1</v>
      </c>
      <c r="F1628" s="101">
        <v>0</v>
      </c>
      <c r="G1628" s="101" t="str">
        <f t="shared" si="100"/>
        <v>SPEECH_DESC_1132401</v>
      </c>
      <c r="H1628" s="101" t="str">
        <f t="shared" si="101"/>
        <v>SPEECH_AUDIO_1132401</v>
      </c>
      <c r="I1628" s="118" t="str">
        <f t="shared" si="102"/>
        <v>일상</v>
      </c>
      <c r="J1628" s="118" t="str">
        <f t="shared" si="103"/>
        <v>입수</v>
      </c>
    </row>
    <row r="1629" spans="1:10" ht="13.8" customHeight="1">
      <c r="A1629" s="101">
        <f>C1629*ID규칙_대사_그룹_단위+COUNTIF($C$4:C1629,C1629)</f>
        <v>1132402</v>
      </c>
      <c r="B1629" s="100" t="s">
        <v>352</v>
      </c>
      <c r="C1629" s="102">
        <f>INDEX(STUDENT!$A:$A,MATCH(B1629,STUDENT!$B:$B,0))</f>
        <v>11324</v>
      </c>
      <c r="D1629" s="101">
        <v>1</v>
      </c>
      <c r="E1629" s="101">
        <v>2</v>
      </c>
      <c r="F1629" s="101">
        <v>1</v>
      </c>
      <c r="G1629" s="101" t="str">
        <f t="shared" si="100"/>
        <v>SPEECH_DESC_1132402</v>
      </c>
      <c r="H1629" s="101" t="str">
        <f t="shared" si="101"/>
        <v>SPEECH_AUDIO_1132402</v>
      </c>
      <c r="I1629" s="118" t="str">
        <f t="shared" si="102"/>
        <v>일상</v>
      </c>
      <c r="J1629" s="118" t="str">
        <f t="shared" si="103"/>
        <v>로비 방문 1</v>
      </c>
    </row>
    <row r="1630" spans="1:10" ht="13.8" customHeight="1">
      <c r="A1630" s="101">
        <f>C1630*ID규칙_대사_그룹_단위+COUNTIF($C$4:C1630,C1630)</f>
        <v>1132403</v>
      </c>
      <c r="B1630" s="100" t="s">
        <v>352</v>
      </c>
      <c r="C1630" s="102">
        <f>INDEX(STUDENT!$A:$A,MATCH(B1630,STUDENT!$B:$B,0))</f>
        <v>11324</v>
      </c>
      <c r="D1630" s="101">
        <v>1</v>
      </c>
      <c r="E1630" s="101">
        <v>2</v>
      </c>
      <c r="F1630" s="101">
        <v>2</v>
      </c>
      <c r="G1630" s="101" t="str">
        <f t="shared" si="100"/>
        <v>SPEECH_DESC_1132403</v>
      </c>
      <c r="H1630" s="101" t="str">
        <f t="shared" si="101"/>
        <v>SPEECH_AUDIO_1132403</v>
      </c>
      <c r="I1630" s="118" t="str">
        <f t="shared" si="102"/>
        <v>일상</v>
      </c>
      <c r="J1630" s="118" t="str">
        <f t="shared" si="103"/>
        <v>로비 방문 2</v>
      </c>
    </row>
    <row r="1631" spans="1:10" ht="13.8" customHeight="1">
      <c r="A1631" s="101">
        <f>C1631*ID규칙_대사_그룹_단위+COUNTIF($C$4:C1631,C1631)</f>
        <v>1132404</v>
      </c>
      <c r="B1631" s="100" t="s">
        <v>352</v>
      </c>
      <c r="C1631" s="102">
        <f>INDEX(STUDENT!$A:$A,MATCH(B1631,STUDENT!$B:$B,0))</f>
        <v>11324</v>
      </c>
      <c r="D1631" s="101">
        <v>1</v>
      </c>
      <c r="E1631" s="101">
        <v>3</v>
      </c>
      <c r="F1631" s="101">
        <v>1</v>
      </c>
      <c r="G1631" s="101" t="str">
        <f t="shared" si="100"/>
        <v>SPEECH_DESC_1132404</v>
      </c>
      <c r="H1631" s="101" t="str">
        <f t="shared" si="101"/>
        <v>SPEECH_AUDIO_1132404</v>
      </c>
      <c r="I1631" s="118" t="str">
        <f t="shared" si="102"/>
        <v>일상</v>
      </c>
      <c r="J1631" s="118" t="str">
        <f t="shared" si="103"/>
        <v>잡담 1</v>
      </c>
    </row>
    <row r="1632" spans="1:10" ht="13.8" customHeight="1">
      <c r="A1632" s="101">
        <f>C1632*ID규칙_대사_그룹_단위+COUNTIF($C$4:C1632,C1632)</f>
        <v>1132405</v>
      </c>
      <c r="B1632" s="100" t="s">
        <v>352</v>
      </c>
      <c r="C1632" s="102">
        <f>INDEX(STUDENT!$A:$A,MATCH(B1632,STUDENT!$B:$B,0))</f>
        <v>11324</v>
      </c>
      <c r="D1632" s="101">
        <v>1</v>
      </c>
      <c r="E1632" s="101">
        <v>3</v>
      </c>
      <c r="F1632" s="101">
        <v>2</v>
      </c>
      <c r="G1632" s="101" t="str">
        <f t="shared" si="100"/>
        <v>SPEECH_DESC_1132405</v>
      </c>
      <c r="H1632" s="101" t="str">
        <f t="shared" si="101"/>
        <v>SPEECH_AUDIO_1132405</v>
      </c>
      <c r="I1632" s="118" t="str">
        <f t="shared" si="102"/>
        <v>일상</v>
      </c>
      <c r="J1632" s="118" t="str">
        <f t="shared" si="103"/>
        <v>잡담 2</v>
      </c>
    </row>
    <row r="1633" spans="1:10" ht="13.8" customHeight="1">
      <c r="A1633" s="101">
        <f>C1633*ID규칙_대사_그룹_단위+COUNTIF($C$4:C1633,C1633)</f>
        <v>1132406</v>
      </c>
      <c r="B1633" s="100" t="s">
        <v>352</v>
      </c>
      <c r="C1633" s="102">
        <f>INDEX(STUDENT!$A:$A,MATCH(B1633,STUDENT!$B:$B,0))</f>
        <v>11324</v>
      </c>
      <c r="D1633" s="101">
        <v>1</v>
      </c>
      <c r="E1633" s="101">
        <v>3</v>
      </c>
      <c r="F1633" s="101">
        <v>3</v>
      </c>
      <c r="G1633" s="101" t="str">
        <f t="shared" si="100"/>
        <v>SPEECH_DESC_1132406</v>
      </c>
      <c r="H1633" s="101" t="str">
        <f t="shared" si="101"/>
        <v>SPEECH_AUDIO_1132406</v>
      </c>
      <c r="I1633" s="118" t="str">
        <f t="shared" si="102"/>
        <v>일상</v>
      </c>
      <c r="J1633" s="118" t="str">
        <f t="shared" si="103"/>
        <v>잡담 3</v>
      </c>
    </row>
    <row r="1634" spans="1:10" ht="13.8" customHeight="1">
      <c r="A1634" s="101">
        <f>C1634*ID규칙_대사_그룹_단위+COUNTIF($C$4:C1634,C1634)</f>
        <v>1132407</v>
      </c>
      <c r="B1634" s="100" t="s">
        <v>352</v>
      </c>
      <c r="C1634" s="102">
        <f>INDEX(STUDENT!$A:$A,MATCH(B1634,STUDENT!$B:$B,0))</f>
        <v>11324</v>
      </c>
      <c r="D1634" s="101">
        <v>1</v>
      </c>
      <c r="E1634" s="101">
        <v>3</v>
      </c>
      <c r="F1634" s="101">
        <v>4</v>
      </c>
      <c r="G1634" s="101" t="str">
        <f t="shared" si="100"/>
        <v>SPEECH_DESC_1132407</v>
      </c>
      <c r="H1634" s="101" t="str">
        <f t="shared" si="101"/>
        <v>SPEECH_AUDIO_1132407</v>
      </c>
      <c r="I1634" s="118" t="str">
        <f t="shared" si="102"/>
        <v>일상</v>
      </c>
      <c r="J1634" s="118" t="str">
        <f t="shared" si="103"/>
        <v>잡담 4</v>
      </c>
    </row>
    <row r="1635" spans="1:10" ht="13.8" customHeight="1">
      <c r="A1635" s="101">
        <f>C1635*ID규칙_대사_그룹_단위+COUNTIF($C$4:C1635,C1635)</f>
        <v>1132408</v>
      </c>
      <c r="B1635" s="100" t="s">
        <v>352</v>
      </c>
      <c r="C1635" s="102">
        <f>INDEX(STUDENT!$A:$A,MATCH(B1635,STUDENT!$B:$B,0))</f>
        <v>11324</v>
      </c>
      <c r="D1635" s="101">
        <v>1</v>
      </c>
      <c r="E1635" s="101">
        <v>3</v>
      </c>
      <c r="F1635" s="101">
        <v>5</v>
      </c>
      <c r="G1635" s="101" t="str">
        <f t="shared" si="100"/>
        <v>SPEECH_DESC_1132408</v>
      </c>
      <c r="H1635" s="101" t="str">
        <f t="shared" si="101"/>
        <v>SPEECH_AUDIO_1132408</v>
      </c>
      <c r="I1635" s="118" t="str">
        <f t="shared" si="102"/>
        <v>일상</v>
      </c>
      <c r="J1635" s="118" t="str">
        <f t="shared" si="103"/>
        <v>잡담 5</v>
      </c>
    </row>
    <row r="1636" spans="1:10" ht="13.8" customHeight="1">
      <c r="A1636" s="101">
        <f>C1636*ID규칙_대사_그룹_단위+COUNTIF($C$4:C1636,C1636)</f>
        <v>1132409</v>
      </c>
      <c r="B1636" s="100" t="s">
        <v>352</v>
      </c>
      <c r="C1636" s="102">
        <f>INDEX(STUDENT!$A:$A,MATCH(B1636,STUDENT!$B:$B,0))</f>
        <v>11324</v>
      </c>
      <c r="D1636" s="101">
        <v>6</v>
      </c>
      <c r="E1636" s="101">
        <v>24</v>
      </c>
      <c r="F1636" s="101">
        <v>1</v>
      </c>
      <c r="G1636" s="101" t="str">
        <f t="shared" si="100"/>
        <v>SPEECH_DESC_1132409</v>
      </c>
      <c r="H1636" s="101" t="str">
        <f t="shared" si="101"/>
        <v>SPEECH_AUDIO_1132409</v>
      </c>
      <c r="I1636" s="118" t="str">
        <f t="shared" si="102"/>
        <v>메모리얼</v>
      </c>
      <c r="J1636" s="118" t="str">
        <f t="shared" si="103"/>
        <v>메모리얼 로비 1</v>
      </c>
    </row>
    <row r="1637" spans="1:10" ht="13.8" customHeight="1">
      <c r="A1637" s="101">
        <f>C1637*ID규칙_대사_그룹_단위+COUNTIF($C$4:C1637,C1637)</f>
        <v>1132410</v>
      </c>
      <c r="B1637" s="100" t="s">
        <v>352</v>
      </c>
      <c r="C1637" s="102">
        <f>INDEX(STUDENT!$A:$A,MATCH(B1637,STUDENT!$B:$B,0))</f>
        <v>11324</v>
      </c>
      <c r="D1637" s="101">
        <v>6</v>
      </c>
      <c r="E1637" s="101">
        <v>24</v>
      </c>
      <c r="F1637" s="101">
        <v>2</v>
      </c>
      <c r="G1637" s="101" t="str">
        <f t="shared" si="100"/>
        <v>SPEECH_DESC_1132410</v>
      </c>
      <c r="H1637" s="101" t="str">
        <f t="shared" si="101"/>
        <v>SPEECH_AUDIO_1132410</v>
      </c>
      <c r="I1637" s="118" t="str">
        <f t="shared" si="102"/>
        <v>메모리얼</v>
      </c>
      <c r="J1637" s="118" t="str">
        <f t="shared" si="103"/>
        <v>메모리얼 로비 2</v>
      </c>
    </row>
    <row r="1638" spans="1:10" ht="13.8" customHeight="1">
      <c r="A1638" s="101">
        <f>C1638*ID규칙_대사_그룹_단위+COUNTIF($C$4:C1638,C1638)</f>
        <v>1132411</v>
      </c>
      <c r="B1638" s="100" t="s">
        <v>352</v>
      </c>
      <c r="C1638" s="102">
        <f>INDEX(STUDENT!$A:$A,MATCH(B1638,STUDENT!$B:$B,0))</f>
        <v>11324</v>
      </c>
      <c r="D1638" s="101">
        <v>6</v>
      </c>
      <c r="E1638" s="101">
        <v>24</v>
      </c>
      <c r="F1638" s="101">
        <v>3</v>
      </c>
      <c r="G1638" s="101" t="str">
        <f t="shared" si="100"/>
        <v>SPEECH_DESC_1132411</v>
      </c>
      <c r="H1638" s="101" t="str">
        <f t="shared" si="101"/>
        <v>SPEECH_AUDIO_1132411</v>
      </c>
      <c r="I1638" s="118" t="str">
        <f t="shared" si="102"/>
        <v>메모리얼</v>
      </c>
      <c r="J1638" s="118" t="str">
        <f t="shared" si="103"/>
        <v>메모리얼 로비 3</v>
      </c>
    </row>
    <row r="1639" spans="1:10" ht="13.8" customHeight="1">
      <c r="A1639" s="101">
        <f>C1639*ID규칙_대사_그룹_단위+COUNTIF($C$4:C1639,C1639)</f>
        <v>1132412</v>
      </c>
      <c r="B1639" s="100" t="s">
        <v>352</v>
      </c>
      <c r="C1639" s="102">
        <f>INDEX(STUDENT!$A:$A,MATCH(B1639,STUDENT!$B:$B,0))</f>
        <v>11324</v>
      </c>
      <c r="D1639" s="101">
        <v>6</v>
      </c>
      <c r="E1639" s="101">
        <v>24</v>
      </c>
      <c r="F1639" s="101">
        <v>4</v>
      </c>
      <c r="G1639" s="101" t="str">
        <f t="shared" si="100"/>
        <v>SPEECH_DESC_1132412</v>
      </c>
      <c r="H1639" s="101" t="str">
        <f t="shared" si="101"/>
        <v>SPEECH_AUDIO_1132412</v>
      </c>
      <c r="I1639" s="118" t="str">
        <f t="shared" si="102"/>
        <v>메모리얼</v>
      </c>
      <c r="J1639" s="118" t="str">
        <f t="shared" si="103"/>
        <v>메모리얼 로비 4</v>
      </c>
    </row>
    <row r="1640" spans="1:10" ht="13.8" customHeight="1">
      <c r="A1640" s="101">
        <f>C1640*ID규칙_대사_그룹_단위+COUNTIF($C$4:C1640,C1640)</f>
        <v>1132413</v>
      </c>
      <c r="B1640" s="100" t="s">
        <v>352</v>
      </c>
      <c r="C1640" s="102">
        <f>INDEX(STUDENT!$A:$A,MATCH(B1640,STUDENT!$B:$B,0))</f>
        <v>11324</v>
      </c>
      <c r="D1640" s="101">
        <v>6</v>
      </c>
      <c r="E1640" s="101">
        <v>24</v>
      </c>
      <c r="F1640" s="101">
        <v>5</v>
      </c>
      <c r="G1640" s="101" t="str">
        <f t="shared" si="100"/>
        <v>SPEECH_DESC_1132413</v>
      </c>
      <c r="H1640" s="101" t="str">
        <f t="shared" si="101"/>
        <v>SPEECH_AUDIO_1132413</v>
      </c>
      <c r="I1640" s="118" t="str">
        <f t="shared" si="102"/>
        <v>메모리얼</v>
      </c>
      <c r="J1640" s="118" t="str">
        <f t="shared" si="103"/>
        <v>메모리얼 로비 5</v>
      </c>
    </row>
    <row r="1641" spans="1:10" ht="13.8" customHeight="1">
      <c r="A1641" s="101">
        <f>C1641*ID규칙_대사_그룹_단위+COUNTIF($C$4:C1641,C1641)</f>
        <v>1122501</v>
      </c>
      <c r="B1641" s="100" t="s">
        <v>354</v>
      </c>
      <c r="C1641" s="102">
        <f>INDEX(STUDENT!$A:$A,MATCH(B1641,STUDENT!$B:$B,0))</f>
        <v>11225</v>
      </c>
      <c r="D1641" s="101">
        <v>1</v>
      </c>
      <c r="E1641" s="101">
        <v>1</v>
      </c>
      <c r="F1641" s="101">
        <v>0</v>
      </c>
      <c r="G1641" s="101" t="str">
        <f t="shared" si="100"/>
        <v>SPEECH_DESC_1122501</v>
      </c>
      <c r="H1641" s="101" t="str">
        <f t="shared" si="101"/>
        <v>SPEECH_AUDIO_1122501</v>
      </c>
      <c r="I1641" s="118" t="str">
        <f t="shared" si="102"/>
        <v>일상</v>
      </c>
      <c r="J1641" s="118" t="str">
        <f t="shared" si="103"/>
        <v>입수</v>
      </c>
    </row>
    <row r="1642" spans="1:10" ht="13.8" customHeight="1">
      <c r="A1642" s="101">
        <f>C1642*ID규칙_대사_그룹_단위+COUNTIF($C$4:C1642,C1642)</f>
        <v>1122502</v>
      </c>
      <c r="B1642" s="100" t="s">
        <v>354</v>
      </c>
      <c r="C1642" s="102">
        <f>INDEX(STUDENT!$A:$A,MATCH(B1642,STUDENT!$B:$B,0))</f>
        <v>11225</v>
      </c>
      <c r="D1642" s="101">
        <v>1</v>
      </c>
      <c r="E1642" s="101">
        <v>2</v>
      </c>
      <c r="F1642" s="101">
        <v>1</v>
      </c>
      <c r="G1642" s="101" t="str">
        <f t="shared" si="100"/>
        <v>SPEECH_DESC_1122502</v>
      </c>
      <c r="H1642" s="101" t="str">
        <f t="shared" si="101"/>
        <v>SPEECH_AUDIO_1122502</v>
      </c>
      <c r="I1642" s="118" t="str">
        <f t="shared" si="102"/>
        <v>일상</v>
      </c>
      <c r="J1642" s="118" t="str">
        <f t="shared" si="103"/>
        <v>로비 방문 1</v>
      </c>
    </row>
    <row r="1643" spans="1:10" ht="13.8" customHeight="1">
      <c r="A1643" s="101">
        <f>C1643*ID규칙_대사_그룹_단위+COUNTIF($C$4:C1643,C1643)</f>
        <v>1122503</v>
      </c>
      <c r="B1643" s="100" t="s">
        <v>354</v>
      </c>
      <c r="C1643" s="102">
        <f>INDEX(STUDENT!$A:$A,MATCH(B1643,STUDENT!$B:$B,0))</f>
        <v>11225</v>
      </c>
      <c r="D1643" s="101">
        <v>1</v>
      </c>
      <c r="E1643" s="101">
        <v>2</v>
      </c>
      <c r="F1643" s="101">
        <v>2</v>
      </c>
      <c r="G1643" s="101" t="str">
        <f t="shared" si="100"/>
        <v>SPEECH_DESC_1122503</v>
      </c>
      <c r="H1643" s="101" t="str">
        <f t="shared" si="101"/>
        <v>SPEECH_AUDIO_1122503</v>
      </c>
      <c r="I1643" s="118" t="str">
        <f t="shared" si="102"/>
        <v>일상</v>
      </c>
      <c r="J1643" s="118" t="str">
        <f t="shared" si="103"/>
        <v>로비 방문 2</v>
      </c>
    </row>
    <row r="1644" spans="1:10" ht="13.8" customHeight="1">
      <c r="A1644" s="101">
        <f>C1644*ID규칙_대사_그룹_단위+COUNTIF($C$4:C1644,C1644)</f>
        <v>1122504</v>
      </c>
      <c r="B1644" s="100" t="s">
        <v>354</v>
      </c>
      <c r="C1644" s="102">
        <f>INDEX(STUDENT!$A:$A,MATCH(B1644,STUDENT!$B:$B,0))</f>
        <v>11225</v>
      </c>
      <c r="D1644" s="101">
        <v>1</v>
      </c>
      <c r="E1644" s="101">
        <v>3</v>
      </c>
      <c r="F1644" s="101">
        <v>1</v>
      </c>
      <c r="G1644" s="101" t="str">
        <f t="shared" si="100"/>
        <v>SPEECH_DESC_1122504</v>
      </c>
      <c r="H1644" s="101" t="str">
        <f t="shared" si="101"/>
        <v>SPEECH_AUDIO_1122504</v>
      </c>
      <c r="I1644" s="118" t="str">
        <f t="shared" si="102"/>
        <v>일상</v>
      </c>
      <c r="J1644" s="118" t="str">
        <f t="shared" si="103"/>
        <v>잡담 1</v>
      </c>
    </row>
    <row r="1645" spans="1:10" ht="13.8" customHeight="1">
      <c r="A1645" s="101">
        <f>C1645*ID규칙_대사_그룹_단위+COUNTIF($C$4:C1645,C1645)</f>
        <v>1122505</v>
      </c>
      <c r="B1645" s="100" t="s">
        <v>354</v>
      </c>
      <c r="C1645" s="102">
        <f>INDEX(STUDENT!$A:$A,MATCH(B1645,STUDENT!$B:$B,0))</f>
        <v>11225</v>
      </c>
      <c r="D1645" s="101">
        <v>1</v>
      </c>
      <c r="E1645" s="101">
        <v>3</v>
      </c>
      <c r="F1645" s="101">
        <v>2</v>
      </c>
      <c r="G1645" s="101" t="str">
        <f t="shared" si="100"/>
        <v>SPEECH_DESC_1122505</v>
      </c>
      <c r="H1645" s="101" t="str">
        <f t="shared" si="101"/>
        <v>SPEECH_AUDIO_1122505</v>
      </c>
      <c r="I1645" s="118" t="str">
        <f t="shared" si="102"/>
        <v>일상</v>
      </c>
      <c r="J1645" s="118" t="str">
        <f t="shared" si="103"/>
        <v>잡담 2</v>
      </c>
    </row>
    <row r="1646" spans="1:10" ht="13.8" customHeight="1">
      <c r="A1646" s="101">
        <f>C1646*ID규칙_대사_그룹_단위+COUNTIF($C$4:C1646,C1646)</f>
        <v>1122506</v>
      </c>
      <c r="B1646" s="100" t="s">
        <v>354</v>
      </c>
      <c r="C1646" s="102">
        <f>INDEX(STUDENT!$A:$A,MATCH(B1646,STUDENT!$B:$B,0))</f>
        <v>11225</v>
      </c>
      <c r="D1646" s="101">
        <v>1</v>
      </c>
      <c r="E1646" s="101">
        <v>3</v>
      </c>
      <c r="F1646" s="101">
        <v>3</v>
      </c>
      <c r="G1646" s="101" t="str">
        <f t="shared" si="100"/>
        <v>SPEECH_DESC_1122506</v>
      </c>
      <c r="H1646" s="101" t="str">
        <f t="shared" si="101"/>
        <v>SPEECH_AUDIO_1122506</v>
      </c>
      <c r="I1646" s="118" t="str">
        <f t="shared" si="102"/>
        <v>일상</v>
      </c>
      <c r="J1646" s="118" t="str">
        <f t="shared" si="103"/>
        <v>잡담 3</v>
      </c>
    </row>
    <row r="1647" spans="1:10" ht="13.8" customHeight="1">
      <c r="A1647" s="101">
        <f>C1647*ID규칙_대사_그룹_단위+COUNTIF($C$4:C1647,C1647)</f>
        <v>1122507</v>
      </c>
      <c r="B1647" s="100" t="s">
        <v>354</v>
      </c>
      <c r="C1647" s="102">
        <f>INDEX(STUDENT!$A:$A,MATCH(B1647,STUDENT!$B:$B,0))</f>
        <v>11225</v>
      </c>
      <c r="D1647" s="101">
        <v>1</v>
      </c>
      <c r="E1647" s="101">
        <v>3</v>
      </c>
      <c r="F1647" s="101">
        <v>4</v>
      </c>
      <c r="G1647" s="101" t="str">
        <f t="shared" si="100"/>
        <v>SPEECH_DESC_1122507</v>
      </c>
      <c r="H1647" s="101" t="str">
        <f t="shared" si="101"/>
        <v>SPEECH_AUDIO_1122507</v>
      </c>
      <c r="I1647" s="118" t="str">
        <f t="shared" si="102"/>
        <v>일상</v>
      </c>
      <c r="J1647" s="118" t="str">
        <f t="shared" si="103"/>
        <v>잡담 4</v>
      </c>
    </row>
    <row r="1648" spans="1:10" ht="13.8" customHeight="1">
      <c r="A1648" s="101">
        <f>C1648*ID규칙_대사_그룹_단위+COUNTIF($C$4:C1648,C1648)</f>
        <v>1122508</v>
      </c>
      <c r="B1648" s="100" t="s">
        <v>354</v>
      </c>
      <c r="C1648" s="102">
        <f>INDEX(STUDENT!$A:$A,MATCH(B1648,STUDENT!$B:$B,0))</f>
        <v>11225</v>
      </c>
      <c r="D1648" s="101">
        <v>3</v>
      </c>
      <c r="E1648" s="101">
        <v>13</v>
      </c>
      <c r="F1648" s="101">
        <v>0</v>
      </c>
      <c r="G1648" s="101" t="str">
        <f t="shared" si="100"/>
        <v>SPEECH_DESC_1122508</v>
      </c>
      <c r="H1648" s="101" t="str">
        <f t="shared" si="101"/>
        <v>SPEECH_AUDIO_1122508</v>
      </c>
      <c r="I1648" s="118" t="str">
        <f t="shared" si="102"/>
        <v>전투</v>
      </c>
      <c r="J1648" s="118" t="str">
        <f t="shared" si="103"/>
        <v>기본 스킬</v>
      </c>
    </row>
    <row r="1649" spans="1:10" ht="13.8" customHeight="1">
      <c r="A1649" s="101">
        <f>C1649*ID규칙_대사_그룹_단위+COUNTIF($C$4:C1649,C1649)</f>
        <v>1122509</v>
      </c>
      <c r="B1649" s="100" t="s">
        <v>354</v>
      </c>
      <c r="C1649" s="102">
        <f>INDEX(STUDENT!$A:$A,MATCH(B1649,STUDENT!$B:$B,0))</f>
        <v>11225</v>
      </c>
      <c r="D1649" s="101">
        <v>3</v>
      </c>
      <c r="E1649" s="101">
        <v>14</v>
      </c>
      <c r="F1649" s="101">
        <v>1</v>
      </c>
      <c r="G1649" s="101" t="str">
        <f t="shared" si="100"/>
        <v>SPEECH_DESC_1122509</v>
      </c>
      <c r="H1649" s="101" t="str">
        <f t="shared" si="101"/>
        <v>SPEECH_AUDIO_1122509</v>
      </c>
      <c r="I1649" s="118" t="str">
        <f t="shared" si="102"/>
        <v>전투</v>
      </c>
      <c r="J1649" s="118" t="str">
        <f t="shared" si="103"/>
        <v>EX 스킬 컷인 1</v>
      </c>
    </row>
    <row r="1650" spans="1:10" ht="13.8" customHeight="1">
      <c r="A1650" s="101">
        <f>C1650*ID규칙_대사_그룹_단위+COUNTIF($C$4:C1650,C1650)</f>
        <v>1122510</v>
      </c>
      <c r="B1650" s="100" t="s">
        <v>354</v>
      </c>
      <c r="C1650" s="102">
        <f>INDEX(STUDENT!$A:$A,MATCH(B1650,STUDENT!$B:$B,0))</f>
        <v>11225</v>
      </c>
      <c r="D1650" s="101">
        <v>3</v>
      </c>
      <c r="E1650" s="101">
        <v>14</v>
      </c>
      <c r="F1650" s="101">
        <v>2</v>
      </c>
      <c r="G1650" s="101" t="str">
        <f t="shared" si="100"/>
        <v>SPEECH_DESC_1122510</v>
      </c>
      <c r="H1650" s="101" t="str">
        <f t="shared" si="101"/>
        <v>SPEECH_AUDIO_1122510</v>
      </c>
      <c r="I1650" s="118" t="str">
        <f t="shared" si="102"/>
        <v>전투</v>
      </c>
      <c r="J1650" s="118" t="str">
        <f t="shared" si="103"/>
        <v>EX 스킬 컷인 2</v>
      </c>
    </row>
    <row r="1651" spans="1:10" ht="13.8" customHeight="1">
      <c r="A1651" s="101">
        <f>C1651*ID규칙_대사_그룹_단위+COUNTIF($C$4:C1651,C1651)</f>
        <v>1122511</v>
      </c>
      <c r="B1651" s="100" t="s">
        <v>354</v>
      </c>
      <c r="C1651" s="102">
        <f>INDEX(STUDENT!$A:$A,MATCH(B1651,STUDENT!$B:$B,0))</f>
        <v>11225</v>
      </c>
      <c r="D1651" s="101">
        <v>3</v>
      </c>
      <c r="E1651" s="101">
        <v>14</v>
      </c>
      <c r="F1651" s="101">
        <v>3</v>
      </c>
      <c r="G1651" s="101" t="str">
        <f t="shared" si="100"/>
        <v>SPEECH_DESC_1122511</v>
      </c>
      <c r="H1651" s="101" t="str">
        <f t="shared" si="101"/>
        <v>SPEECH_AUDIO_1122511</v>
      </c>
      <c r="I1651" s="118" t="str">
        <f t="shared" si="102"/>
        <v>전투</v>
      </c>
      <c r="J1651" s="118" t="str">
        <f t="shared" si="103"/>
        <v>EX 스킬 컷인 3</v>
      </c>
    </row>
    <row r="1652" spans="1:10" ht="13.8" customHeight="1">
      <c r="A1652" s="101">
        <f>C1652*ID규칙_대사_그룹_단위+COUNTIF($C$4:C1652,C1652)</f>
        <v>1122512</v>
      </c>
      <c r="B1652" s="100" t="s">
        <v>354</v>
      </c>
      <c r="C1652" s="102">
        <f>INDEX(STUDENT!$A:$A,MATCH(B1652,STUDENT!$B:$B,0))</f>
        <v>11225</v>
      </c>
      <c r="D1652" s="101">
        <v>3</v>
      </c>
      <c r="E1652" s="101">
        <v>15</v>
      </c>
      <c r="F1652" s="101">
        <v>1</v>
      </c>
      <c r="G1652" s="101" t="str">
        <f t="shared" si="100"/>
        <v>SPEECH_DESC_1122512</v>
      </c>
      <c r="H1652" s="101" t="str">
        <f t="shared" si="101"/>
        <v>SPEECH_AUDIO_1122512</v>
      </c>
      <c r="I1652" s="118" t="str">
        <f t="shared" si="102"/>
        <v>전투</v>
      </c>
      <c r="J1652" s="118" t="str">
        <f t="shared" si="103"/>
        <v>EX 스킬 1</v>
      </c>
    </row>
    <row r="1653" spans="1:10" ht="13.8" customHeight="1">
      <c r="A1653" s="101">
        <f>C1653*ID규칙_대사_그룹_단위+COUNTIF($C$4:C1653,C1653)</f>
        <v>1122513</v>
      </c>
      <c r="B1653" s="100" t="s">
        <v>354</v>
      </c>
      <c r="C1653" s="102">
        <f>INDEX(STUDENT!$A:$A,MATCH(B1653,STUDENT!$B:$B,0))</f>
        <v>11225</v>
      </c>
      <c r="D1653" s="101">
        <v>3</v>
      </c>
      <c r="E1653" s="101">
        <v>15</v>
      </c>
      <c r="F1653" s="101">
        <v>2</v>
      </c>
      <c r="G1653" s="101" t="str">
        <f t="shared" si="100"/>
        <v>SPEECH_DESC_1122513</v>
      </c>
      <c r="H1653" s="101" t="str">
        <f t="shared" si="101"/>
        <v>SPEECH_AUDIO_1122513</v>
      </c>
      <c r="I1653" s="118" t="str">
        <f t="shared" si="102"/>
        <v>전투</v>
      </c>
      <c r="J1653" s="118" t="str">
        <f t="shared" si="103"/>
        <v>EX 스킬 2</v>
      </c>
    </row>
    <row r="1654" spans="1:10" ht="13.8" customHeight="1">
      <c r="A1654" s="101">
        <f>C1654*ID규칙_대사_그룹_단위+COUNTIF($C$4:C1654,C1654)</f>
        <v>1122514</v>
      </c>
      <c r="B1654" s="100" t="s">
        <v>354</v>
      </c>
      <c r="C1654" s="102">
        <f>INDEX(STUDENT!$A:$A,MATCH(B1654,STUDENT!$B:$B,0))</f>
        <v>11225</v>
      </c>
      <c r="D1654" s="101">
        <v>3</v>
      </c>
      <c r="E1654" s="101">
        <v>15</v>
      </c>
      <c r="F1654" s="101">
        <v>3</v>
      </c>
      <c r="G1654" s="101" t="str">
        <f t="shared" si="100"/>
        <v>SPEECH_DESC_1122514</v>
      </c>
      <c r="H1654" s="101" t="str">
        <f t="shared" si="101"/>
        <v>SPEECH_AUDIO_1122514</v>
      </c>
      <c r="I1654" s="118" t="str">
        <f t="shared" si="102"/>
        <v>전투</v>
      </c>
      <c r="J1654" s="118" t="str">
        <f t="shared" si="103"/>
        <v>EX 스킬 3</v>
      </c>
    </row>
    <row r="1655" spans="1:10" ht="13.8" customHeight="1">
      <c r="A1655" s="101">
        <f>C1655*ID규칙_대사_그룹_단위+COUNTIF($C$4:C1655,C1655)</f>
        <v>1122515</v>
      </c>
      <c r="B1655" s="100" t="s">
        <v>354</v>
      </c>
      <c r="C1655" s="102">
        <f>INDEX(STUDENT!$A:$A,MATCH(B1655,STUDENT!$B:$B,0))</f>
        <v>11225</v>
      </c>
      <c r="D1655" s="101">
        <v>5</v>
      </c>
      <c r="E1655" s="101">
        <v>20</v>
      </c>
      <c r="F1655" s="101">
        <v>1</v>
      </c>
      <c r="G1655" s="101" t="str">
        <f t="shared" si="100"/>
        <v>SPEECH_DESC_1122515</v>
      </c>
      <c r="H1655" s="101" t="str">
        <f t="shared" si="101"/>
        <v>SPEECH_AUDIO_1122515</v>
      </c>
      <c r="I1655" s="118" t="str">
        <f t="shared" si="102"/>
        <v>기타</v>
      </c>
      <c r="J1655" s="118" t="str">
        <f t="shared" si="103"/>
        <v>강화 1</v>
      </c>
    </row>
    <row r="1656" spans="1:10" ht="13.8" customHeight="1">
      <c r="A1656" s="101">
        <f>C1656*ID규칙_대사_그룹_단위+COUNTIF($C$4:C1656,C1656)</f>
        <v>1122516</v>
      </c>
      <c r="B1656" s="100" t="s">
        <v>354</v>
      </c>
      <c r="C1656" s="102">
        <f>INDEX(STUDENT!$A:$A,MATCH(B1656,STUDENT!$B:$B,0))</f>
        <v>11225</v>
      </c>
      <c r="D1656" s="101">
        <v>5</v>
      </c>
      <c r="E1656" s="101">
        <v>20</v>
      </c>
      <c r="F1656" s="101">
        <v>2</v>
      </c>
      <c r="G1656" s="101" t="str">
        <f t="shared" si="100"/>
        <v>SPEECH_DESC_1122516</v>
      </c>
      <c r="H1656" s="101" t="str">
        <f t="shared" si="101"/>
        <v>SPEECH_AUDIO_1122516</v>
      </c>
      <c r="I1656" s="118" t="str">
        <f t="shared" si="102"/>
        <v>기타</v>
      </c>
      <c r="J1656" s="118" t="str">
        <f t="shared" si="103"/>
        <v>강화 2</v>
      </c>
    </row>
    <row r="1657" spans="1:10" ht="13.8" customHeight="1">
      <c r="A1657" s="101">
        <f>C1657*ID규칙_대사_그룹_단위+COUNTIF($C$4:C1657,C1657)</f>
        <v>1122517</v>
      </c>
      <c r="B1657" s="100" t="s">
        <v>354</v>
      </c>
      <c r="C1657" s="102">
        <f>INDEX(STUDENT!$A:$A,MATCH(B1657,STUDENT!$B:$B,0))</f>
        <v>11225</v>
      </c>
      <c r="D1657" s="101">
        <v>5</v>
      </c>
      <c r="E1657" s="101">
        <v>21</v>
      </c>
      <c r="F1657" s="101">
        <v>0</v>
      </c>
      <c r="G1657" s="101" t="str">
        <f t="shared" si="100"/>
        <v>SPEECH_DESC_1122517</v>
      </c>
      <c r="H1657" s="101" t="str">
        <f t="shared" si="101"/>
        <v>SPEECH_AUDIO_1122517</v>
      </c>
      <c r="I1657" s="118" t="str">
        <f t="shared" si="102"/>
        <v>기타</v>
      </c>
      <c r="J1657" s="118" t="str">
        <f t="shared" si="103"/>
        <v>고유무기 장착</v>
      </c>
    </row>
    <row r="1658" spans="1:10" ht="13.8" customHeight="1">
      <c r="A1658" s="101">
        <f>C1658*ID규칙_대사_그룹_단위+COUNTIF($C$4:C1658,C1658)</f>
        <v>1122518</v>
      </c>
      <c r="B1658" s="100" t="s">
        <v>354</v>
      </c>
      <c r="C1658" s="102">
        <f>INDEX(STUDENT!$A:$A,MATCH(B1658,STUDENT!$B:$B,0))</f>
        <v>11225</v>
      </c>
      <c r="D1658" s="101">
        <v>5</v>
      </c>
      <c r="E1658" s="101">
        <v>22</v>
      </c>
      <c r="F1658" s="101">
        <v>1</v>
      </c>
      <c r="G1658" s="101" t="str">
        <f t="shared" si="100"/>
        <v>SPEECH_DESC_1122518</v>
      </c>
      <c r="H1658" s="101" t="str">
        <f t="shared" si="101"/>
        <v>SPEECH_AUDIO_1122518</v>
      </c>
      <c r="I1658" s="118" t="str">
        <f t="shared" si="102"/>
        <v>기타</v>
      </c>
      <c r="J1658" s="118" t="str">
        <f t="shared" si="103"/>
        <v>카페 1</v>
      </c>
    </row>
    <row r="1659" spans="1:10" ht="13.8" customHeight="1">
      <c r="A1659" s="101">
        <f>C1659*ID규칙_대사_그룹_단위+COUNTIF($C$4:C1659,C1659)</f>
        <v>1122519</v>
      </c>
      <c r="B1659" s="100" t="s">
        <v>354</v>
      </c>
      <c r="C1659" s="102">
        <f>INDEX(STUDENT!$A:$A,MATCH(B1659,STUDENT!$B:$B,0))</f>
        <v>11225</v>
      </c>
      <c r="D1659" s="101">
        <v>5</v>
      </c>
      <c r="E1659" s="101">
        <v>22</v>
      </c>
      <c r="F1659" s="101">
        <v>2</v>
      </c>
      <c r="G1659" s="101" t="str">
        <f t="shared" si="100"/>
        <v>SPEECH_DESC_1122519</v>
      </c>
      <c r="H1659" s="101" t="str">
        <f t="shared" si="101"/>
        <v>SPEECH_AUDIO_1122519</v>
      </c>
      <c r="I1659" s="118" t="str">
        <f t="shared" si="102"/>
        <v>기타</v>
      </c>
      <c r="J1659" s="118" t="str">
        <f t="shared" si="103"/>
        <v>카페 2</v>
      </c>
    </row>
    <row r="1660" spans="1:10" ht="13.8" customHeight="1">
      <c r="A1660" s="101">
        <f>C1660*ID규칙_대사_그룹_단위+COUNTIF($C$4:C1660,C1660)</f>
        <v>1122520</v>
      </c>
      <c r="B1660" s="100" t="s">
        <v>354</v>
      </c>
      <c r="C1660" s="102">
        <f>INDEX(STUDENT!$A:$A,MATCH(B1660,STUDENT!$B:$B,0))</f>
        <v>11225</v>
      </c>
      <c r="D1660" s="101">
        <v>5</v>
      </c>
      <c r="E1660" s="101">
        <v>22</v>
      </c>
      <c r="F1660" s="101">
        <v>3</v>
      </c>
      <c r="G1660" s="101" t="str">
        <f t="shared" si="100"/>
        <v>SPEECH_DESC_1122520</v>
      </c>
      <c r="H1660" s="101" t="str">
        <f t="shared" si="101"/>
        <v>SPEECH_AUDIO_1122520</v>
      </c>
      <c r="I1660" s="118" t="str">
        <f t="shared" si="102"/>
        <v>기타</v>
      </c>
      <c r="J1660" s="118" t="str">
        <f t="shared" si="103"/>
        <v>카페 3</v>
      </c>
    </row>
    <row r="1661" spans="1:10" ht="13.8" customHeight="1">
      <c r="A1661" s="101">
        <f>C1661*ID규칙_대사_그룹_단위+COUNTIF($C$4:C1661,C1661)</f>
        <v>1122521</v>
      </c>
      <c r="B1661" s="100" t="s">
        <v>354</v>
      </c>
      <c r="C1661" s="102">
        <f>INDEX(STUDENT!$A:$A,MATCH(B1661,STUDENT!$B:$B,0))</f>
        <v>11225</v>
      </c>
      <c r="D1661" s="101">
        <v>5</v>
      </c>
      <c r="E1661" s="101">
        <v>22</v>
      </c>
      <c r="F1661" s="101">
        <v>4</v>
      </c>
      <c r="G1661" s="101" t="str">
        <f t="shared" si="100"/>
        <v>SPEECH_DESC_1122521</v>
      </c>
      <c r="H1661" s="101" t="str">
        <f t="shared" si="101"/>
        <v>SPEECH_AUDIO_1122521</v>
      </c>
      <c r="I1661" s="118" t="str">
        <f t="shared" si="102"/>
        <v>기타</v>
      </c>
      <c r="J1661" s="118" t="str">
        <f t="shared" si="103"/>
        <v>카페 4</v>
      </c>
    </row>
    <row r="1662" spans="1:10" ht="13.8" customHeight="1">
      <c r="A1662" s="101">
        <f>C1662*ID규칙_대사_그룹_단위+COUNTIF($C$4:C1662,C1662)</f>
        <v>1122522</v>
      </c>
      <c r="B1662" s="100" t="s">
        <v>354</v>
      </c>
      <c r="C1662" s="102">
        <f>INDEX(STUDENT!$A:$A,MATCH(B1662,STUDENT!$B:$B,0))</f>
        <v>11225</v>
      </c>
      <c r="D1662" s="101">
        <v>5</v>
      </c>
      <c r="E1662" s="101">
        <v>22</v>
      </c>
      <c r="F1662" s="101">
        <v>5</v>
      </c>
      <c r="G1662" s="101" t="str">
        <f t="shared" si="100"/>
        <v>SPEECH_DESC_1122522</v>
      </c>
      <c r="H1662" s="101" t="str">
        <f t="shared" si="101"/>
        <v>SPEECH_AUDIO_1122522</v>
      </c>
      <c r="I1662" s="118" t="str">
        <f t="shared" si="102"/>
        <v>기타</v>
      </c>
      <c r="J1662" s="118" t="str">
        <f t="shared" si="103"/>
        <v>카페 5</v>
      </c>
    </row>
    <row r="1663" spans="1:10" ht="13.8" customHeight="1">
      <c r="A1663" s="101">
        <f>C1663*ID규칙_대사_그룹_단위+COUNTIF($C$4:C1663,C1663)</f>
        <v>1122523</v>
      </c>
      <c r="B1663" s="100" t="s">
        <v>354</v>
      </c>
      <c r="C1663" s="102">
        <f>INDEX(STUDENT!$A:$A,MATCH(B1663,STUDENT!$B:$B,0))</f>
        <v>11225</v>
      </c>
      <c r="D1663" s="101">
        <v>5</v>
      </c>
      <c r="E1663" s="101">
        <v>23</v>
      </c>
      <c r="F1663" s="101">
        <v>1</v>
      </c>
      <c r="G1663" s="101" t="str">
        <f t="shared" si="100"/>
        <v>SPEECH_DESC_1122523</v>
      </c>
      <c r="H1663" s="101" t="str">
        <f t="shared" si="101"/>
        <v>SPEECH_AUDIO_1122523</v>
      </c>
      <c r="I1663" s="118" t="str">
        <f t="shared" si="102"/>
        <v>기타</v>
      </c>
      <c r="J1663" s="118" t="str">
        <f t="shared" si="103"/>
        <v>인연 랭크 업 1</v>
      </c>
    </row>
    <row r="1664" spans="1:10" ht="13.8" customHeight="1">
      <c r="A1664" s="101">
        <f>C1664*ID규칙_대사_그룹_단위+COUNTIF($C$4:C1664,C1664)</f>
        <v>1122524</v>
      </c>
      <c r="B1664" s="100" t="s">
        <v>354</v>
      </c>
      <c r="C1664" s="102">
        <f>INDEX(STUDENT!$A:$A,MATCH(B1664,STUDENT!$B:$B,0))</f>
        <v>11225</v>
      </c>
      <c r="D1664" s="101">
        <v>5</v>
      </c>
      <c r="E1664" s="101">
        <v>23</v>
      </c>
      <c r="F1664" s="101">
        <v>2</v>
      </c>
      <c r="G1664" s="101" t="str">
        <f t="shared" si="100"/>
        <v>SPEECH_DESC_1122524</v>
      </c>
      <c r="H1664" s="101" t="str">
        <f t="shared" si="101"/>
        <v>SPEECH_AUDIO_1122524</v>
      </c>
      <c r="I1664" s="118" t="str">
        <f t="shared" si="102"/>
        <v>기타</v>
      </c>
      <c r="J1664" s="118" t="str">
        <f t="shared" si="103"/>
        <v>인연 랭크 업 2</v>
      </c>
    </row>
    <row r="1665" spans="1:10" ht="13.8" customHeight="1">
      <c r="A1665" s="101">
        <f>C1665*ID규칙_대사_그룹_단위+COUNTIF($C$4:C1665,C1665)</f>
        <v>1122525</v>
      </c>
      <c r="B1665" s="100" t="s">
        <v>354</v>
      </c>
      <c r="C1665" s="102">
        <f>INDEX(STUDENT!$A:$A,MATCH(B1665,STUDENT!$B:$B,0))</f>
        <v>11225</v>
      </c>
      <c r="D1665" s="101">
        <v>5</v>
      </c>
      <c r="E1665" s="101">
        <v>23</v>
      </c>
      <c r="F1665" s="101">
        <v>3</v>
      </c>
      <c r="G1665" s="101" t="str">
        <f t="shared" si="100"/>
        <v>SPEECH_DESC_1122525</v>
      </c>
      <c r="H1665" s="101" t="str">
        <f t="shared" si="101"/>
        <v>SPEECH_AUDIO_1122525</v>
      </c>
      <c r="I1665" s="118" t="str">
        <f t="shared" si="102"/>
        <v>기타</v>
      </c>
      <c r="J1665" s="118" t="str">
        <f t="shared" si="103"/>
        <v>인연 랭크 업 3</v>
      </c>
    </row>
    <row r="1666" spans="1:10" ht="13.8" customHeight="1">
      <c r="A1666" s="101">
        <f>C1666*ID규칙_대사_그룹_단위+COUNTIF($C$4:C1666,C1666)</f>
        <v>1122526</v>
      </c>
      <c r="B1666" s="100" t="s">
        <v>354</v>
      </c>
      <c r="C1666" s="102">
        <f>INDEX(STUDENT!$A:$A,MATCH(B1666,STUDENT!$B:$B,0))</f>
        <v>11225</v>
      </c>
      <c r="D1666" s="101">
        <v>5</v>
      </c>
      <c r="E1666" s="101">
        <v>23</v>
      </c>
      <c r="F1666" s="101">
        <v>4</v>
      </c>
      <c r="G1666" s="101" t="str">
        <f t="shared" si="100"/>
        <v>SPEECH_DESC_1122526</v>
      </c>
      <c r="H1666" s="101" t="str">
        <f t="shared" si="101"/>
        <v>SPEECH_AUDIO_1122526</v>
      </c>
      <c r="I1666" s="118" t="str">
        <f t="shared" si="102"/>
        <v>기타</v>
      </c>
      <c r="J1666" s="118" t="str">
        <f t="shared" si="103"/>
        <v>인연 랭크 업 4</v>
      </c>
    </row>
    <row r="1667" spans="1:10" ht="13.8" customHeight="1">
      <c r="A1667" s="101">
        <f>C1667*ID규칙_대사_그룹_단위+COUNTIF($C$4:C1667,C1667)</f>
        <v>1122527</v>
      </c>
      <c r="B1667" s="100" t="s">
        <v>354</v>
      </c>
      <c r="C1667" s="102">
        <f>INDEX(STUDENT!$A:$A,MATCH(B1667,STUDENT!$B:$B,0))</f>
        <v>11225</v>
      </c>
      <c r="D1667" s="101">
        <v>6</v>
      </c>
      <c r="E1667" s="101">
        <v>24</v>
      </c>
      <c r="F1667" s="101">
        <v>1</v>
      </c>
      <c r="G1667" s="101" t="str">
        <f t="shared" si="100"/>
        <v>SPEECH_DESC_1122527</v>
      </c>
      <c r="H1667" s="101" t="str">
        <f t="shared" si="101"/>
        <v>SPEECH_AUDIO_1122527</v>
      </c>
      <c r="I1667" s="118" t="str">
        <f t="shared" si="102"/>
        <v>메모리얼</v>
      </c>
      <c r="J1667" s="118" t="str">
        <f t="shared" si="103"/>
        <v>메모리얼 로비 1</v>
      </c>
    </row>
    <row r="1668" spans="1:10" ht="13.8" customHeight="1">
      <c r="A1668" s="101">
        <f>C1668*ID규칙_대사_그룹_단위+COUNTIF($C$4:C1668,C1668)</f>
        <v>1122528</v>
      </c>
      <c r="B1668" s="100" t="s">
        <v>354</v>
      </c>
      <c r="C1668" s="102">
        <f>INDEX(STUDENT!$A:$A,MATCH(B1668,STUDENT!$B:$B,0))</f>
        <v>11225</v>
      </c>
      <c r="D1668" s="101">
        <v>6</v>
      </c>
      <c r="E1668" s="101">
        <v>24</v>
      </c>
      <c r="F1668" s="101">
        <v>2</v>
      </c>
      <c r="G1668" s="101" t="str">
        <f t="shared" ref="G1668:G1731" si="104">"SPEECH_DESC_"&amp;A1668</f>
        <v>SPEECH_DESC_1122528</v>
      </c>
      <c r="H1668" s="101" t="str">
        <f t="shared" ref="H1668:H1731" si="105">"SPEECH_AUDIO_"&amp;A1668</f>
        <v>SPEECH_AUDIO_1122528</v>
      </c>
      <c r="I1668" s="118" t="str">
        <f t="shared" ref="I1668:I1731" si="106">VLOOKUP(D1668,SPEECH_MAIN_TYPE,2,0)</f>
        <v>메모리얼</v>
      </c>
      <c r="J1668" s="118" t="str">
        <f t="shared" ref="J1668:J1731" si="107">VLOOKUP(E1668,SPEECH_SUB_TYPE,2,0)&amp;IF(F1668=0,""," "&amp;F1668)</f>
        <v>메모리얼 로비 2</v>
      </c>
    </row>
    <row r="1669" spans="1:10" ht="13.8" customHeight="1">
      <c r="A1669" s="101">
        <f>C1669*ID규칙_대사_그룹_단위+COUNTIF($C$4:C1669,C1669)</f>
        <v>1122529</v>
      </c>
      <c r="B1669" s="100" t="s">
        <v>354</v>
      </c>
      <c r="C1669" s="102">
        <f>INDEX(STUDENT!$A:$A,MATCH(B1669,STUDENT!$B:$B,0))</f>
        <v>11225</v>
      </c>
      <c r="D1669" s="101">
        <v>6</v>
      </c>
      <c r="E1669" s="101">
        <v>24</v>
      </c>
      <c r="F1669" s="101">
        <v>3</v>
      </c>
      <c r="G1669" s="101" t="str">
        <f t="shared" si="104"/>
        <v>SPEECH_DESC_1122529</v>
      </c>
      <c r="H1669" s="101" t="str">
        <f t="shared" si="105"/>
        <v>SPEECH_AUDIO_1122529</v>
      </c>
      <c r="I1669" s="118" t="str">
        <f t="shared" si="106"/>
        <v>메모리얼</v>
      </c>
      <c r="J1669" s="118" t="str">
        <f t="shared" si="107"/>
        <v>메모리얼 로비 3</v>
      </c>
    </row>
    <row r="1670" spans="1:10" ht="13.8" customHeight="1">
      <c r="A1670" s="101">
        <f>C1670*ID규칙_대사_그룹_단위+COUNTIF($C$4:C1670,C1670)</f>
        <v>1122530</v>
      </c>
      <c r="B1670" s="100" t="s">
        <v>354</v>
      </c>
      <c r="C1670" s="102">
        <f>INDEX(STUDENT!$A:$A,MATCH(B1670,STUDENT!$B:$B,0))</f>
        <v>11225</v>
      </c>
      <c r="D1670" s="101">
        <v>6</v>
      </c>
      <c r="E1670" s="101">
        <v>24</v>
      </c>
      <c r="F1670" s="101">
        <v>4</v>
      </c>
      <c r="G1670" s="101" t="str">
        <f t="shared" si="104"/>
        <v>SPEECH_DESC_1122530</v>
      </c>
      <c r="H1670" s="101" t="str">
        <f t="shared" si="105"/>
        <v>SPEECH_AUDIO_1122530</v>
      </c>
      <c r="I1670" s="118" t="str">
        <f t="shared" si="106"/>
        <v>메모리얼</v>
      </c>
      <c r="J1670" s="118" t="str">
        <f t="shared" si="107"/>
        <v>메모리얼 로비 4</v>
      </c>
    </row>
    <row r="1671" spans="1:10" ht="13.8" customHeight="1">
      <c r="A1671" s="101">
        <f>C1671*ID규칙_대사_그룹_단위+COUNTIF($C$4:C1671,C1671)</f>
        <v>1122531</v>
      </c>
      <c r="B1671" s="100" t="s">
        <v>354</v>
      </c>
      <c r="C1671" s="102">
        <f>INDEX(STUDENT!$A:$A,MATCH(B1671,STUDENT!$B:$B,0))</f>
        <v>11225</v>
      </c>
      <c r="D1671" s="101">
        <v>6</v>
      </c>
      <c r="E1671" s="101">
        <v>24</v>
      </c>
      <c r="F1671" s="101">
        <v>5</v>
      </c>
      <c r="G1671" s="101" t="str">
        <f t="shared" si="104"/>
        <v>SPEECH_DESC_1122531</v>
      </c>
      <c r="H1671" s="101" t="str">
        <f t="shared" si="105"/>
        <v>SPEECH_AUDIO_1122531</v>
      </c>
      <c r="I1671" s="118" t="str">
        <f t="shared" si="106"/>
        <v>메모리얼</v>
      </c>
      <c r="J1671" s="118" t="str">
        <f t="shared" si="107"/>
        <v>메모리얼 로비 5</v>
      </c>
    </row>
    <row r="1672" spans="1:10" ht="13.8" customHeight="1">
      <c r="A1672" s="101">
        <f>C1672*ID규칙_대사_그룹_단위+COUNTIF($C$4:C1672,C1672)</f>
        <v>1122532</v>
      </c>
      <c r="B1672" s="100" t="s">
        <v>354</v>
      </c>
      <c r="C1672" s="102">
        <f>INDEX(STUDENT!$A:$A,MATCH(B1672,STUDENT!$B:$B,0))</f>
        <v>11225</v>
      </c>
      <c r="D1672" s="101">
        <v>7</v>
      </c>
      <c r="E1672" s="101">
        <v>25</v>
      </c>
      <c r="F1672" s="101">
        <v>0</v>
      </c>
      <c r="G1672" s="101" t="str">
        <f t="shared" si="104"/>
        <v>SPEECH_DESC_1122532</v>
      </c>
      <c r="H1672" s="101" t="str">
        <f t="shared" si="105"/>
        <v>SPEECH_AUDIO_1122532</v>
      </c>
      <c r="I1672" s="118" t="str">
        <f t="shared" si="106"/>
        <v>기념일</v>
      </c>
      <c r="J1672" s="118" t="str">
        <f t="shared" si="107"/>
        <v>생일</v>
      </c>
    </row>
    <row r="1673" spans="1:10" ht="13.8" customHeight="1">
      <c r="A1673" s="101">
        <f>C1673*ID규칙_대사_그룹_단위+COUNTIF($C$4:C1673,C1673)</f>
        <v>1122533</v>
      </c>
      <c r="B1673" s="100" t="s">
        <v>354</v>
      </c>
      <c r="C1673" s="102">
        <f>INDEX(STUDENT!$A:$A,MATCH(B1673,STUDENT!$B:$B,0))</f>
        <v>11225</v>
      </c>
      <c r="D1673" s="101">
        <v>7</v>
      </c>
      <c r="E1673" s="101">
        <v>26</v>
      </c>
      <c r="F1673" s="101">
        <v>0</v>
      </c>
      <c r="G1673" s="101" t="str">
        <f t="shared" si="104"/>
        <v>SPEECH_DESC_1122533</v>
      </c>
      <c r="H1673" s="101" t="str">
        <f t="shared" si="105"/>
        <v>SPEECH_AUDIO_1122533</v>
      </c>
      <c r="I1673" s="118" t="str">
        <f t="shared" si="106"/>
        <v>기념일</v>
      </c>
      <c r="J1673" s="118" t="str">
        <f t="shared" si="107"/>
        <v>선생의 생일</v>
      </c>
    </row>
    <row r="1674" spans="1:10" ht="13.8" customHeight="1">
      <c r="A1674" s="101">
        <f>C1674*ID규칙_대사_그룹_단위+COUNTIF($C$4:C1674,C1674)</f>
        <v>1122534</v>
      </c>
      <c r="B1674" s="100" t="s">
        <v>354</v>
      </c>
      <c r="C1674" s="102">
        <f>INDEX(STUDENT!$A:$A,MATCH(B1674,STUDENT!$B:$B,0))</f>
        <v>11225</v>
      </c>
      <c r="D1674" s="101">
        <v>7</v>
      </c>
      <c r="E1674" s="101">
        <v>27</v>
      </c>
      <c r="F1674" s="101">
        <v>0</v>
      </c>
      <c r="G1674" s="101" t="str">
        <f t="shared" si="104"/>
        <v>SPEECH_DESC_1122534</v>
      </c>
      <c r="H1674" s="101" t="str">
        <f t="shared" si="105"/>
        <v>SPEECH_AUDIO_1122534</v>
      </c>
      <c r="I1674" s="118" t="str">
        <f t="shared" si="106"/>
        <v>기념일</v>
      </c>
      <c r="J1674" s="118" t="str">
        <f t="shared" si="107"/>
        <v>할로윈</v>
      </c>
    </row>
    <row r="1675" spans="1:10" ht="13.8" customHeight="1">
      <c r="A1675" s="101">
        <f>C1675*ID규칙_대사_그룹_단위+COUNTIF($C$4:C1675,C1675)</f>
        <v>1122535</v>
      </c>
      <c r="B1675" s="100" t="s">
        <v>354</v>
      </c>
      <c r="C1675" s="102">
        <f>INDEX(STUDENT!$A:$A,MATCH(B1675,STUDENT!$B:$B,0))</f>
        <v>11225</v>
      </c>
      <c r="D1675" s="101">
        <v>7</v>
      </c>
      <c r="E1675" s="101">
        <v>28</v>
      </c>
      <c r="F1675" s="101">
        <v>0</v>
      </c>
      <c r="G1675" s="101" t="str">
        <f t="shared" si="104"/>
        <v>SPEECH_DESC_1122535</v>
      </c>
      <c r="H1675" s="101" t="str">
        <f t="shared" si="105"/>
        <v>SPEECH_AUDIO_1122535</v>
      </c>
      <c r="I1675" s="118" t="str">
        <f t="shared" si="106"/>
        <v>기념일</v>
      </c>
      <c r="J1675" s="118" t="str">
        <f t="shared" si="107"/>
        <v>크리스마스</v>
      </c>
    </row>
    <row r="1676" spans="1:10" ht="13.8" customHeight="1">
      <c r="A1676" s="101">
        <f>C1676*ID규칙_대사_그룹_단위+COUNTIF($C$4:C1676,C1676)</f>
        <v>1122536</v>
      </c>
      <c r="B1676" s="100" t="s">
        <v>354</v>
      </c>
      <c r="C1676" s="102">
        <f>INDEX(STUDENT!$A:$A,MATCH(B1676,STUDENT!$B:$B,0))</f>
        <v>11225</v>
      </c>
      <c r="D1676" s="101">
        <v>7</v>
      </c>
      <c r="E1676" s="101">
        <v>29</v>
      </c>
      <c r="F1676" s="101">
        <v>0</v>
      </c>
      <c r="G1676" s="101" t="str">
        <f t="shared" si="104"/>
        <v>SPEECH_DESC_1122536</v>
      </c>
      <c r="H1676" s="101" t="str">
        <f t="shared" si="105"/>
        <v>SPEECH_AUDIO_1122536</v>
      </c>
      <c r="I1676" s="118" t="str">
        <f t="shared" si="106"/>
        <v>기념일</v>
      </c>
      <c r="J1676" s="118" t="str">
        <f t="shared" si="107"/>
        <v>신년</v>
      </c>
    </row>
    <row r="1677" spans="1:10" ht="13.8" customHeight="1">
      <c r="A1677" s="101">
        <f>C1677*ID규칙_대사_그룹_단위+COUNTIF($C$4:C1677,C1677)</f>
        <v>2131101</v>
      </c>
      <c r="B1677" s="100" t="s">
        <v>356</v>
      </c>
      <c r="C1677" s="102">
        <f>INDEX(STUDENT!$A:$A,MATCH(B1677,STUDENT!$B:$B,0))</f>
        <v>21311</v>
      </c>
      <c r="D1677" s="101">
        <v>1</v>
      </c>
      <c r="E1677" s="101">
        <v>1</v>
      </c>
      <c r="F1677" s="101">
        <v>0</v>
      </c>
      <c r="G1677" s="101" t="str">
        <f t="shared" si="104"/>
        <v>SPEECH_DESC_2131101</v>
      </c>
      <c r="H1677" s="101" t="str">
        <f t="shared" si="105"/>
        <v>SPEECH_AUDIO_2131101</v>
      </c>
      <c r="I1677" s="118" t="str">
        <f t="shared" si="106"/>
        <v>일상</v>
      </c>
      <c r="J1677" s="118" t="str">
        <f t="shared" si="107"/>
        <v>입수</v>
      </c>
    </row>
    <row r="1678" spans="1:10" ht="13.8" customHeight="1">
      <c r="A1678" s="101">
        <f>C1678*ID규칙_대사_그룹_단위+COUNTIF($C$4:C1678,C1678)</f>
        <v>2131102</v>
      </c>
      <c r="B1678" s="100" t="s">
        <v>356</v>
      </c>
      <c r="C1678" s="102">
        <f>INDEX(STUDENT!$A:$A,MATCH(B1678,STUDENT!$B:$B,0))</f>
        <v>21311</v>
      </c>
      <c r="D1678" s="101">
        <v>1</v>
      </c>
      <c r="E1678" s="101">
        <v>2</v>
      </c>
      <c r="F1678" s="101">
        <v>1</v>
      </c>
      <c r="G1678" s="101" t="str">
        <f t="shared" si="104"/>
        <v>SPEECH_DESC_2131102</v>
      </c>
      <c r="H1678" s="101" t="str">
        <f t="shared" si="105"/>
        <v>SPEECH_AUDIO_2131102</v>
      </c>
      <c r="I1678" s="118" t="str">
        <f t="shared" si="106"/>
        <v>일상</v>
      </c>
      <c r="J1678" s="118" t="str">
        <f t="shared" si="107"/>
        <v>로비 방문 1</v>
      </c>
    </row>
    <row r="1679" spans="1:10" ht="13.8" customHeight="1">
      <c r="A1679" s="101">
        <f>C1679*ID규칙_대사_그룹_단위+COUNTIF($C$4:C1679,C1679)</f>
        <v>2131103</v>
      </c>
      <c r="B1679" s="100" t="s">
        <v>356</v>
      </c>
      <c r="C1679" s="102">
        <f>INDEX(STUDENT!$A:$A,MATCH(B1679,STUDENT!$B:$B,0))</f>
        <v>21311</v>
      </c>
      <c r="D1679" s="101">
        <v>1</v>
      </c>
      <c r="E1679" s="101">
        <v>2</v>
      </c>
      <c r="F1679" s="101">
        <v>2</v>
      </c>
      <c r="G1679" s="101" t="str">
        <f t="shared" si="104"/>
        <v>SPEECH_DESC_2131103</v>
      </c>
      <c r="H1679" s="101" t="str">
        <f t="shared" si="105"/>
        <v>SPEECH_AUDIO_2131103</v>
      </c>
      <c r="I1679" s="118" t="str">
        <f t="shared" si="106"/>
        <v>일상</v>
      </c>
      <c r="J1679" s="118" t="str">
        <f t="shared" si="107"/>
        <v>로비 방문 2</v>
      </c>
    </row>
    <row r="1680" spans="1:10" ht="13.8" customHeight="1">
      <c r="A1680" s="101">
        <f>C1680*ID규칙_대사_그룹_단위+COUNTIF($C$4:C1680,C1680)</f>
        <v>2131104</v>
      </c>
      <c r="B1680" s="100" t="s">
        <v>356</v>
      </c>
      <c r="C1680" s="102">
        <f>INDEX(STUDENT!$A:$A,MATCH(B1680,STUDENT!$B:$B,0))</f>
        <v>21311</v>
      </c>
      <c r="D1680" s="101">
        <v>1</v>
      </c>
      <c r="E1680" s="101">
        <v>3</v>
      </c>
      <c r="F1680" s="101">
        <v>1</v>
      </c>
      <c r="G1680" s="101" t="str">
        <f t="shared" si="104"/>
        <v>SPEECH_DESC_2131104</v>
      </c>
      <c r="H1680" s="101" t="str">
        <f t="shared" si="105"/>
        <v>SPEECH_AUDIO_2131104</v>
      </c>
      <c r="I1680" s="118" t="str">
        <f t="shared" si="106"/>
        <v>일상</v>
      </c>
      <c r="J1680" s="118" t="str">
        <f t="shared" si="107"/>
        <v>잡담 1</v>
      </c>
    </row>
    <row r="1681" spans="1:10" ht="13.8" customHeight="1">
      <c r="A1681" s="101">
        <f>C1681*ID규칙_대사_그룹_단위+COUNTIF($C$4:C1681,C1681)</f>
        <v>2131105</v>
      </c>
      <c r="B1681" s="100" t="s">
        <v>356</v>
      </c>
      <c r="C1681" s="102">
        <f>INDEX(STUDENT!$A:$A,MATCH(B1681,STUDENT!$B:$B,0))</f>
        <v>21311</v>
      </c>
      <c r="D1681" s="101">
        <v>1</v>
      </c>
      <c r="E1681" s="101">
        <v>3</v>
      </c>
      <c r="F1681" s="101">
        <v>2</v>
      </c>
      <c r="G1681" s="101" t="str">
        <f t="shared" si="104"/>
        <v>SPEECH_DESC_2131105</v>
      </c>
      <c r="H1681" s="101" t="str">
        <f t="shared" si="105"/>
        <v>SPEECH_AUDIO_2131105</v>
      </c>
      <c r="I1681" s="118" t="str">
        <f t="shared" si="106"/>
        <v>일상</v>
      </c>
      <c r="J1681" s="118" t="str">
        <f t="shared" si="107"/>
        <v>잡담 2</v>
      </c>
    </row>
    <row r="1682" spans="1:10" ht="13.8" customHeight="1">
      <c r="A1682" s="101">
        <f>C1682*ID규칙_대사_그룹_단위+COUNTIF($C$4:C1682,C1682)</f>
        <v>2131106</v>
      </c>
      <c r="B1682" s="100" t="s">
        <v>356</v>
      </c>
      <c r="C1682" s="102">
        <f>INDEX(STUDENT!$A:$A,MATCH(B1682,STUDENT!$B:$B,0))</f>
        <v>21311</v>
      </c>
      <c r="D1682" s="101">
        <v>1</v>
      </c>
      <c r="E1682" s="101">
        <v>3</v>
      </c>
      <c r="F1682" s="101">
        <v>3</v>
      </c>
      <c r="G1682" s="101" t="str">
        <f t="shared" si="104"/>
        <v>SPEECH_DESC_2131106</v>
      </c>
      <c r="H1682" s="101" t="str">
        <f t="shared" si="105"/>
        <v>SPEECH_AUDIO_2131106</v>
      </c>
      <c r="I1682" s="118" t="str">
        <f t="shared" si="106"/>
        <v>일상</v>
      </c>
      <c r="J1682" s="118" t="str">
        <f t="shared" si="107"/>
        <v>잡담 3</v>
      </c>
    </row>
    <row r="1683" spans="1:10" ht="13.8" customHeight="1">
      <c r="A1683" s="101">
        <f>C1683*ID규칙_대사_그룹_단위+COUNTIF($C$4:C1683,C1683)</f>
        <v>2131107</v>
      </c>
      <c r="B1683" s="100" t="s">
        <v>356</v>
      </c>
      <c r="C1683" s="102">
        <f>INDEX(STUDENT!$A:$A,MATCH(B1683,STUDENT!$B:$B,0))</f>
        <v>21311</v>
      </c>
      <c r="D1683" s="101">
        <v>1</v>
      </c>
      <c r="E1683" s="101">
        <v>3</v>
      </c>
      <c r="F1683" s="101">
        <v>4</v>
      </c>
      <c r="G1683" s="101" t="str">
        <f t="shared" si="104"/>
        <v>SPEECH_DESC_2131107</v>
      </c>
      <c r="H1683" s="101" t="str">
        <f t="shared" si="105"/>
        <v>SPEECH_AUDIO_2131107</v>
      </c>
      <c r="I1683" s="118" t="str">
        <f t="shared" si="106"/>
        <v>일상</v>
      </c>
      <c r="J1683" s="118" t="str">
        <f t="shared" si="107"/>
        <v>잡담 4</v>
      </c>
    </row>
    <row r="1684" spans="1:10" ht="13.8" customHeight="1">
      <c r="A1684" s="101">
        <f>C1684*ID규칙_대사_그룹_단위+COUNTIF($C$4:C1684,C1684)</f>
        <v>2131108</v>
      </c>
      <c r="B1684" s="100" t="s">
        <v>356</v>
      </c>
      <c r="C1684" s="102">
        <f>INDEX(STUDENT!$A:$A,MATCH(B1684,STUDENT!$B:$B,0))</f>
        <v>21311</v>
      </c>
      <c r="D1684" s="101">
        <v>1</v>
      </c>
      <c r="E1684" s="101">
        <v>3</v>
      </c>
      <c r="F1684" s="101">
        <v>5</v>
      </c>
      <c r="G1684" s="101" t="str">
        <f t="shared" si="104"/>
        <v>SPEECH_DESC_2131108</v>
      </c>
      <c r="H1684" s="101" t="str">
        <f t="shared" si="105"/>
        <v>SPEECH_AUDIO_2131108</v>
      </c>
      <c r="I1684" s="118" t="str">
        <f t="shared" si="106"/>
        <v>일상</v>
      </c>
      <c r="J1684" s="118" t="str">
        <f t="shared" si="107"/>
        <v>잡담 5</v>
      </c>
    </row>
    <row r="1685" spans="1:10" ht="13.8" customHeight="1">
      <c r="A1685" s="101">
        <f>C1685*ID규칙_대사_그룹_단위+COUNTIF($C$4:C1685,C1685)</f>
        <v>2131109</v>
      </c>
      <c r="B1685" s="100" t="s">
        <v>356</v>
      </c>
      <c r="C1685" s="102">
        <f>INDEX(STUDENT!$A:$A,MATCH(B1685,STUDENT!$B:$B,0))</f>
        <v>21311</v>
      </c>
      <c r="D1685" s="101">
        <v>3</v>
      </c>
      <c r="E1685" s="101">
        <v>13</v>
      </c>
      <c r="F1685" s="101">
        <v>0</v>
      </c>
      <c r="G1685" s="101" t="str">
        <f t="shared" si="104"/>
        <v>SPEECH_DESC_2131109</v>
      </c>
      <c r="H1685" s="101" t="str">
        <f t="shared" si="105"/>
        <v>SPEECH_AUDIO_2131109</v>
      </c>
      <c r="I1685" s="118" t="str">
        <f t="shared" si="106"/>
        <v>전투</v>
      </c>
      <c r="J1685" s="118" t="str">
        <f t="shared" si="107"/>
        <v>기본 스킬</v>
      </c>
    </row>
    <row r="1686" spans="1:10" ht="13.8" customHeight="1">
      <c r="A1686" s="101">
        <f>C1686*ID규칙_대사_그룹_단위+COUNTIF($C$4:C1686,C1686)</f>
        <v>2131110</v>
      </c>
      <c r="B1686" s="100" t="s">
        <v>356</v>
      </c>
      <c r="C1686" s="102">
        <f>INDEX(STUDENT!$A:$A,MATCH(B1686,STUDENT!$B:$B,0))</f>
        <v>21311</v>
      </c>
      <c r="D1686" s="101">
        <v>3</v>
      </c>
      <c r="E1686" s="101">
        <v>14</v>
      </c>
      <c r="F1686" s="101">
        <v>1</v>
      </c>
      <c r="G1686" s="101" t="str">
        <f t="shared" si="104"/>
        <v>SPEECH_DESC_2131110</v>
      </c>
      <c r="H1686" s="101" t="str">
        <f t="shared" si="105"/>
        <v>SPEECH_AUDIO_2131110</v>
      </c>
      <c r="I1686" s="118" t="str">
        <f t="shared" si="106"/>
        <v>전투</v>
      </c>
      <c r="J1686" s="118" t="str">
        <f t="shared" si="107"/>
        <v>EX 스킬 컷인 1</v>
      </c>
    </row>
    <row r="1687" spans="1:10" ht="13.8" customHeight="1">
      <c r="A1687" s="101">
        <f>C1687*ID규칙_대사_그룹_단위+COUNTIF($C$4:C1687,C1687)</f>
        <v>2131111</v>
      </c>
      <c r="B1687" s="100" t="s">
        <v>356</v>
      </c>
      <c r="C1687" s="102">
        <f>INDEX(STUDENT!$A:$A,MATCH(B1687,STUDENT!$B:$B,0))</f>
        <v>21311</v>
      </c>
      <c r="D1687" s="101">
        <v>3</v>
      </c>
      <c r="E1687" s="101">
        <v>14</v>
      </c>
      <c r="F1687" s="101">
        <v>2</v>
      </c>
      <c r="G1687" s="101" t="str">
        <f t="shared" si="104"/>
        <v>SPEECH_DESC_2131111</v>
      </c>
      <c r="H1687" s="101" t="str">
        <f t="shared" si="105"/>
        <v>SPEECH_AUDIO_2131111</v>
      </c>
      <c r="I1687" s="118" t="str">
        <f t="shared" si="106"/>
        <v>전투</v>
      </c>
      <c r="J1687" s="118" t="str">
        <f t="shared" si="107"/>
        <v>EX 스킬 컷인 2</v>
      </c>
    </row>
    <row r="1688" spans="1:10" ht="13.8" customHeight="1">
      <c r="A1688" s="101">
        <f>C1688*ID규칙_대사_그룹_단위+COUNTIF($C$4:C1688,C1688)</f>
        <v>2131112</v>
      </c>
      <c r="B1688" s="100" t="s">
        <v>356</v>
      </c>
      <c r="C1688" s="102">
        <f>INDEX(STUDENT!$A:$A,MATCH(B1688,STUDENT!$B:$B,0))</f>
        <v>21311</v>
      </c>
      <c r="D1688" s="101">
        <v>3</v>
      </c>
      <c r="E1688" s="101">
        <v>14</v>
      </c>
      <c r="F1688" s="101">
        <v>3</v>
      </c>
      <c r="G1688" s="101" t="str">
        <f t="shared" si="104"/>
        <v>SPEECH_DESC_2131112</v>
      </c>
      <c r="H1688" s="101" t="str">
        <f t="shared" si="105"/>
        <v>SPEECH_AUDIO_2131112</v>
      </c>
      <c r="I1688" s="118" t="str">
        <f t="shared" si="106"/>
        <v>전투</v>
      </c>
      <c r="J1688" s="118" t="str">
        <f t="shared" si="107"/>
        <v>EX 스킬 컷인 3</v>
      </c>
    </row>
    <row r="1689" spans="1:10" ht="13.8" customHeight="1">
      <c r="A1689" s="101">
        <f>C1689*ID규칙_대사_그룹_단위+COUNTIF($C$4:C1689,C1689)</f>
        <v>2131113</v>
      </c>
      <c r="B1689" s="100" t="s">
        <v>356</v>
      </c>
      <c r="C1689" s="102">
        <f>INDEX(STUDENT!$A:$A,MATCH(B1689,STUDENT!$B:$B,0))</f>
        <v>21311</v>
      </c>
      <c r="D1689" s="101">
        <v>3</v>
      </c>
      <c r="E1689" s="101">
        <v>15</v>
      </c>
      <c r="F1689" s="101">
        <v>1</v>
      </c>
      <c r="G1689" s="101" t="str">
        <f t="shared" si="104"/>
        <v>SPEECH_DESC_2131113</v>
      </c>
      <c r="H1689" s="101" t="str">
        <f t="shared" si="105"/>
        <v>SPEECH_AUDIO_2131113</v>
      </c>
      <c r="I1689" s="118" t="str">
        <f t="shared" si="106"/>
        <v>전투</v>
      </c>
      <c r="J1689" s="118" t="str">
        <f t="shared" si="107"/>
        <v>EX 스킬 1</v>
      </c>
    </row>
    <row r="1690" spans="1:10" ht="13.8" customHeight="1">
      <c r="A1690" s="101">
        <f>C1690*ID규칙_대사_그룹_단위+COUNTIF($C$4:C1690,C1690)</f>
        <v>2131114</v>
      </c>
      <c r="B1690" s="100" t="s">
        <v>356</v>
      </c>
      <c r="C1690" s="102">
        <f>INDEX(STUDENT!$A:$A,MATCH(B1690,STUDENT!$B:$B,0))</f>
        <v>21311</v>
      </c>
      <c r="D1690" s="101">
        <v>3</v>
      </c>
      <c r="E1690" s="101">
        <v>15</v>
      </c>
      <c r="F1690" s="101">
        <v>2</v>
      </c>
      <c r="G1690" s="101" t="str">
        <f t="shared" si="104"/>
        <v>SPEECH_DESC_2131114</v>
      </c>
      <c r="H1690" s="101" t="str">
        <f t="shared" si="105"/>
        <v>SPEECH_AUDIO_2131114</v>
      </c>
      <c r="I1690" s="118" t="str">
        <f t="shared" si="106"/>
        <v>전투</v>
      </c>
      <c r="J1690" s="118" t="str">
        <f t="shared" si="107"/>
        <v>EX 스킬 2</v>
      </c>
    </row>
    <row r="1691" spans="1:10" ht="13.8" customHeight="1">
      <c r="A1691" s="101">
        <f>C1691*ID규칙_대사_그룹_단위+COUNTIF($C$4:C1691,C1691)</f>
        <v>2131115</v>
      </c>
      <c r="B1691" s="100" t="s">
        <v>356</v>
      </c>
      <c r="C1691" s="102">
        <f>INDEX(STUDENT!$A:$A,MATCH(B1691,STUDENT!$B:$B,0))</f>
        <v>21311</v>
      </c>
      <c r="D1691" s="101">
        <v>3</v>
      </c>
      <c r="E1691" s="101">
        <v>15</v>
      </c>
      <c r="F1691" s="101">
        <v>3</v>
      </c>
      <c r="G1691" s="101" t="str">
        <f t="shared" si="104"/>
        <v>SPEECH_DESC_2131115</v>
      </c>
      <c r="H1691" s="101" t="str">
        <f t="shared" si="105"/>
        <v>SPEECH_AUDIO_2131115</v>
      </c>
      <c r="I1691" s="118" t="str">
        <f t="shared" si="106"/>
        <v>전투</v>
      </c>
      <c r="J1691" s="118" t="str">
        <f t="shared" si="107"/>
        <v>EX 스킬 3</v>
      </c>
    </row>
    <row r="1692" spans="1:10" ht="13.8" customHeight="1">
      <c r="A1692" s="101">
        <f>C1692*ID규칙_대사_그룹_단위+COUNTIF($C$4:C1692,C1692)</f>
        <v>2131116</v>
      </c>
      <c r="B1692" s="100" t="s">
        <v>356</v>
      </c>
      <c r="C1692" s="102">
        <f>INDEX(STUDENT!$A:$A,MATCH(B1692,STUDENT!$B:$B,0))</f>
        <v>21311</v>
      </c>
      <c r="D1692" s="101">
        <v>5</v>
      </c>
      <c r="E1692" s="101">
        <v>20</v>
      </c>
      <c r="F1692" s="101">
        <v>1</v>
      </c>
      <c r="G1692" s="101" t="str">
        <f t="shared" si="104"/>
        <v>SPEECH_DESC_2131116</v>
      </c>
      <c r="H1692" s="101" t="str">
        <f t="shared" si="105"/>
        <v>SPEECH_AUDIO_2131116</v>
      </c>
      <c r="I1692" s="118" t="str">
        <f t="shared" si="106"/>
        <v>기타</v>
      </c>
      <c r="J1692" s="118" t="str">
        <f t="shared" si="107"/>
        <v>강화 1</v>
      </c>
    </row>
    <row r="1693" spans="1:10" ht="13.8" customHeight="1">
      <c r="A1693" s="101">
        <f>C1693*ID규칙_대사_그룹_단위+COUNTIF($C$4:C1693,C1693)</f>
        <v>2131117</v>
      </c>
      <c r="B1693" s="100" t="s">
        <v>356</v>
      </c>
      <c r="C1693" s="102">
        <f>INDEX(STUDENT!$A:$A,MATCH(B1693,STUDENT!$B:$B,0))</f>
        <v>21311</v>
      </c>
      <c r="D1693" s="101">
        <v>5</v>
      </c>
      <c r="E1693" s="101">
        <v>20</v>
      </c>
      <c r="F1693" s="101">
        <v>2</v>
      </c>
      <c r="G1693" s="101" t="str">
        <f t="shared" si="104"/>
        <v>SPEECH_DESC_2131117</v>
      </c>
      <c r="H1693" s="101" t="str">
        <f t="shared" si="105"/>
        <v>SPEECH_AUDIO_2131117</v>
      </c>
      <c r="I1693" s="118" t="str">
        <f t="shared" si="106"/>
        <v>기타</v>
      </c>
      <c r="J1693" s="118" t="str">
        <f t="shared" si="107"/>
        <v>강화 2</v>
      </c>
    </row>
    <row r="1694" spans="1:10" ht="13.8" customHeight="1">
      <c r="A1694" s="101">
        <f>C1694*ID규칙_대사_그룹_단위+COUNTIF($C$4:C1694,C1694)</f>
        <v>2131118</v>
      </c>
      <c r="B1694" s="100" t="s">
        <v>356</v>
      </c>
      <c r="C1694" s="102">
        <f>INDEX(STUDENT!$A:$A,MATCH(B1694,STUDENT!$B:$B,0))</f>
        <v>21311</v>
      </c>
      <c r="D1694" s="101">
        <v>5</v>
      </c>
      <c r="E1694" s="101">
        <v>20</v>
      </c>
      <c r="F1694" s="101">
        <v>3</v>
      </c>
      <c r="G1694" s="101" t="str">
        <f t="shared" si="104"/>
        <v>SPEECH_DESC_2131118</v>
      </c>
      <c r="H1694" s="101" t="str">
        <f t="shared" si="105"/>
        <v>SPEECH_AUDIO_2131118</v>
      </c>
      <c r="I1694" s="118" t="str">
        <f t="shared" si="106"/>
        <v>기타</v>
      </c>
      <c r="J1694" s="118" t="str">
        <f t="shared" si="107"/>
        <v>강화 3</v>
      </c>
    </row>
    <row r="1695" spans="1:10" ht="13.8" customHeight="1">
      <c r="A1695" s="101">
        <f>C1695*ID규칙_대사_그룹_단위+COUNTIF($C$4:C1695,C1695)</f>
        <v>2131119</v>
      </c>
      <c r="B1695" s="100" t="s">
        <v>356</v>
      </c>
      <c r="C1695" s="102">
        <f>INDEX(STUDENT!$A:$A,MATCH(B1695,STUDENT!$B:$B,0))</f>
        <v>21311</v>
      </c>
      <c r="D1695" s="101">
        <v>5</v>
      </c>
      <c r="E1695" s="101">
        <v>20</v>
      </c>
      <c r="F1695" s="101">
        <v>4</v>
      </c>
      <c r="G1695" s="101" t="str">
        <f t="shared" si="104"/>
        <v>SPEECH_DESC_2131119</v>
      </c>
      <c r="H1695" s="101" t="str">
        <f t="shared" si="105"/>
        <v>SPEECH_AUDIO_2131119</v>
      </c>
      <c r="I1695" s="118" t="str">
        <f t="shared" si="106"/>
        <v>기타</v>
      </c>
      <c r="J1695" s="118" t="str">
        <f t="shared" si="107"/>
        <v>강화 4</v>
      </c>
    </row>
    <row r="1696" spans="1:10" ht="13.8" customHeight="1">
      <c r="A1696" s="101">
        <f>C1696*ID규칙_대사_그룹_단위+COUNTIF($C$4:C1696,C1696)</f>
        <v>2131120</v>
      </c>
      <c r="B1696" s="100" t="s">
        <v>356</v>
      </c>
      <c r="C1696" s="102">
        <f>INDEX(STUDENT!$A:$A,MATCH(B1696,STUDENT!$B:$B,0))</f>
        <v>21311</v>
      </c>
      <c r="D1696" s="101">
        <v>5</v>
      </c>
      <c r="E1696" s="101">
        <v>21</v>
      </c>
      <c r="F1696" s="101">
        <v>0</v>
      </c>
      <c r="G1696" s="101" t="str">
        <f t="shared" si="104"/>
        <v>SPEECH_DESC_2131120</v>
      </c>
      <c r="H1696" s="101" t="str">
        <f t="shared" si="105"/>
        <v>SPEECH_AUDIO_2131120</v>
      </c>
      <c r="I1696" s="118" t="str">
        <f t="shared" si="106"/>
        <v>기타</v>
      </c>
      <c r="J1696" s="118" t="str">
        <f t="shared" si="107"/>
        <v>고유무기 장착</v>
      </c>
    </row>
    <row r="1697" spans="1:10" ht="13.8" customHeight="1">
      <c r="A1697" s="101">
        <f>C1697*ID규칙_대사_그룹_단위+COUNTIF($C$4:C1697,C1697)</f>
        <v>2131121</v>
      </c>
      <c r="B1697" s="100" t="s">
        <v>356</v>
      </c>
      <c r="C1697" s="102">
        <f>INDEX(STUDENT!$A:$A,MATCH(B1697,STUDENT!$B:$B,0))</f>
        <v>21311</v>
      </c>
      <c r="D1697" s="101">
        <v>5</v>
      </c>
      <c r="E1697" s="101">
        <v>22</v>
      </c>
      <c r="F1697" s="101">
        <v>1</v>
      </c>
      <c r="G1697" s="101" t="str">
        <f t="shared" si="104"/>
        <v>SPEECH_DESC_2131121</v>
      </c>
      <c r="H1697" s="101" t="str">
        <f t="shared" si="105"/>
        <v>SPEECH_AUDIO_2131121</v>
      </c>
      <c r="I1697" s="118" t="str">
        <f t="shared" si="106"/>
        <v>기타</v>
      </c>
      <c r="J1697" s="118" t="str">
        <f t="shared" si="107"/>
        <v>카페 1</v>
      </c>
    </row>
    <row r="1698" spans="1:10" ht="13.8" customHeight="1">
      <c r="A1698" s="101">
        <f>C1698*ID규칙_대사_그룹_단위+COUNTIF($C$4:C1698,C1698)</f>
        <v>2131122</v>
      </c>
      <c r="B1698" s="100" t="s">
        <v>356</v>
      </c>
      <c r="C1698" s="102">
        <f>INDEX(STUDENT!$A:$A,MATCH(B1698,STUDENT!$B:$B,0))</f>
        <v>21311</v>
      </c>
      <c r="D1698" s="101">
        <v>5</v>
      </c>
      <c r="E1698" s="101">
        <v>22</v>
      </c>
      <c r="F1698" s="101">
        <v>2</v>
      </c>
      <c r="G1698" s="101" t="str">
        <f t="shared" si="104"/>
        <v>SPEECH_DESC_2131122</v>
      </c>
      <c r="H1698" s="101" t="str">
        <f t="shared" si="105"/>
        <v>SPEECH_AUDIO_2131122</v>
      </c>
      <c r="I1698" s="118" t="str">
        <f t="shared" si="106"/>
        <v>기타</v>
      </c>
      <c r="J1698" s="118" t="str">
        <f t="shared" si="107"/>
        <v>카페 2</v>
      </c>
    </row>
    <row r="1699" spans="1:10" ht="13.8" customHeight="1">
      <c r="A1699" s="101">
        <f>C1699*ID규칙_대사_그룹_단위+COUNTIF($C$4:C1699,C1699)</f>
        <v>2131123</v>
      </c>
      <c r="B1699" s="100" t="s">
        <v>356</v>
      </c>
      <c r="C1699" s="102">
        <f>INDEX(STUDENT!$A:$A,MATCH(B1699,STUDENT!$B:$B,0))</f>
        <v>21311</v>
      </c>
      <c r="D1699" s="101">
        <v>5</v>
      </c>
      <c r="E1699" s="101">
        <v>22</v>
      </c>
      <c r="F1699" s="101">
        <v>3</v>
      </c>
      <c r="G1699" s="101" t="str">
        <f t="shared" si="104"/>
        <v>SPEECH_DESC_2131123</v>
      </c>
      <c r="H1699" s="101" t="str">
        <f t="shared" si="105"/>
        <v>SPEECH_AUDIO_2131123</v>
      </c>
      <c r="I1699" s="118" t="str">
        <f t="shared" si="106"/>
        <v>기타</v>
      </c>
      <c r="J1699" s="118" t="str">
        <f t="shared" si="107"/>
        <v>카페 3</v>
      </c>
    </row>
    <row r="1700" spans="1:10" ht="13.8" customHeight="1">
      <c r="A1700" s="101">
        <f>C1700*ID규칙_대사_그룹_단위+COUNTIF($C$4:C1700,C1700)</f>
        <v>2131124</v>
      </c>
      <c r="B1700" s="100" t="s">
        <v>356</v>
      </c>
      <c r="C1700" s="102">
        <f>INDEX(STUDENT!$A:$A,MATCH(B1700,STUDENT!$B:$B,0))</f>
        <v>21311</v>
      </c>
      <c r="D1700" s="101">
        <v>5</v>
      </c>
      <c r="E1700" s="101">
        <v>22</v>
      </c>
      <c r="F1700" s="101">
        <v>4</v>
      </c>
      <c r="G1700" s="101" t="str">
        <f t="shared" si="104"/>
        <v>SPEECH_DESC_2131124</v>
      </c>
      <c r="H1700" s="101" t="str">
        <f t="shared" si="105"/>
        <v>SPEECH_AUDIO_2131124</v>
      </c>
      <c r="I1700" s="118" t="str">
        <f t="shared" si="106"/>
        <v>기타</v>
      </c>
      <c r="J1700" s="118" t="str">
        <f t="shared" si="107"/>
        <v>카페 4</v>
      </c>
    </row>
    <row r="1701" spans="1:10" ht="13.8" customHeight="1">
      <c r="A1701" s="101">
        <f>C1701*ID규칙_대사_그룹_단위+COUNTIF($C$4:C1701,C1701)</f>
        <v>2131125</v>
      </c>
      <c r="B1701" s="100" t="s">
        <v>356</v>
      </c>
      <c r="C1701" s="102">
        <f>INDEX(STUDENT!$A:$A,MATCH(B1701,STUDENT!$B:$B,0))</f>
        <v>21311</v>
      </c>
      <c r="D1701" s="101">
        <v>5</v>
      </c>
      <c r="E1701" s="101">
        <v>22</v>
      </c>
      <c r="F1701" s="101">
        <v>5</v>
      </c>
      <c r="G1701" s="101" t="str">
        <f t="shared" si="104"/>
        <v>SPEECH_DESC_2131125</v>
      </c>
      <c r="H1701" s="101" t="str">
        <f t="shared" si="105"/>
        <v>SPEECH_AUDIO_2131125</v>
      </c>
      <c r="I1701" s="118" t="str">
        <f t="shared" si="106"/>
        <v>기타</v>
      </c>
      <c r="J1701" s="118" t="str">
        <f t="shared" si="107"/>
        <v>카페 5</v>
      </c>
    </row>
    <row r="1702" spans="1:10" ht="13.8" customHeight="1">
      <c r="A1702" s="101">
        <f>C1702*ID규칙_대사_그룹_단위+COUNTIF($C$4:C1702,C1702)</f>
        <v>2131126</v>
      </c>
      <c r="B1702" s="100" t="s">
        <v>356</v>
      </c>
      <c r="C1702" s="102">
        <f>INDEX(STUDENT!$A:$A,MATCH(B1702,STUDENT!$B:$B,0))</f>
        <v>21311</v>
      </c>
      <c r="D1702" s="101">
        <v>5</v>
      </c>
      <c r="E1702" s="101">
        <v>23</v>
      </c>
      <c r="F1702" s="101">
        <v>1</v>
      </c>
      <c r="G1702" s="101" t="str">
        <f t="shared" si="104"/>
        <v>SPEECH_DESC_2131126</v>
      </c>
      <c r="H1702" s="101" t="str">
        <f t="shared" si="105"/>
        <v>SPEECH_AUDIO_2131126</v>
      </c>
      <c r="I1702" s="118" t="str">
        <f t="shared" si="106"/>
        <v>기타</v>
      </c>
      <c r="J1702" s="118" t="str">
        <f t="shared" si="107"/>
        <v>인연 랭크 업 1</v>
      </c>
    </row>
    <row r="1703" spans="1:10" ht="13.8" customHeight="1">
      <c r="A1703" s="101">
        <f>C1703*ID규칙_대사_그룹_단위+COUNTIF($C$4:C1703,C1703)</f>
        <v>2131127</v>
      </c>
      <c r="B1703" s="100" t="s">
        <v>356</v>
      </c>
      <c r="C1703" s="102">
        <f>INDEX(STUDENT!$A:$A,MATCH(B1703,STUDENT!$B:$B,0))</f>
        <v>21311</v>
      </c>
      <c r="D1703" s="101">
        <v>5</v>
      </c>
      <c r="E1703" s="101">
        <v>23</v>
      </c>
      <c r="F1703" s="101">
        <v>2</v>
      </c>
      <c r="G1703" s="101" t="str">
        <f t="shared" si="104"/>
        <v>SPEECH_DESC_2131127</v>
      </c>
      <c r="H1703" s="101" t="str">
        <f t="shared" si="105"/>
        <v>SPEECH_AUDIO_2131127</v>
      </c>
      <c r="I1703" s="118" t="str">
        <f t="shared" si="106"/>
        <v>기타</v>
      </c>
      <c r="J1703" s="118" t="str">
        <f t="shared" si="107"/>
        <v>인연 랭크 업 2</v>
      </c>
    </row>
    <row r="1704" spans="1:10" ht="13.8" customHeight="1">
      <c r="A1704" s="101">
        <f>C1704*ID규칙_대사_그룹_단위+COUNTIF($C$4:C1704,C1704)</f>
        <v>2131128</v>
      </c>
      <c r="B1704" s="100" t="s">
        <v>356</v>
      </c>
      <c r="C1704" s="102">
        <f>INDEX(STUDENT!$A:$A,MATCH(B1704,STUDENT!$B:$B,0))</f>
        <v>21311</v>
      </c>
      <c r="D1704" s="101">
        <v>5</v>
      </c>
      <c r="E1704" s="101">
        <v>23</v>
      </c>
      <c r="F1704" s="101">
        <v>3</v>
      </c>
      <c r="G1704" s="101" t="str">
        <f t="shared" si="104"/>
        <v>SPEECH_DESC_2131128</v>
      </c>
      <c r="H1704" s="101" t="str">
        <f t="shared" si="105"/>
        <v>SPEECH_AUDIO_2131128</v>
      </c>
      <c r="I1704" s="118" t="str">
        <f t="shared" si="106"/>
        <v>기타</v>
      </c>
      <c r="J1704" s="118" t="str">
        <f t="shared" si="107"/>
        <v>인연 랭크 업 3</v>
      </c>
    </row>
    <row r="1705" spans="1:10" ht="13.8" customHeight="1">
      <c r="A1705" s="101">
        <f>C1705*ID규칙_대사_그룹_단위+COUNTIF($C$4:C1705,C1705)</f>
        <v>2131129</v>
      </c>
      <c r="B1705" s="100" t="s">
        <v>356</v>
      </c>
      <c r="C1705" s="102">
        <f>INDEX(STUDENT!$A:$A,MATCH(B1705,STUDENT!$B:$B,0))</f>
        <v>21311</v>
      </c>
      <c r="D1705" s="101">
        <v>5</v>
      </c>
      <c r="E1705" s="101">
        <v>23</v>
      </c>
      <c r="F1705" s="101">
        <v>4</v>
      </c>
      <c r="G1705" s="101" t="str">
        <f t="shared" si="104"/>
        <v>SPEECH_DESC_2131129</v>
      </c>
      <c r="H1705" s="101" t="str">
        <f t="shared" si="105"/>
        <v>SPEECH_AUDIO_2131129</v>
      </c>
      <c r="I1705" s="118" t="str">
        <f t="shared" si="106"/>
        <v>기타</v>
      </c>
      <c r="J1705" s="118" t="str">
        <f t="shared" si="107"/>
        <v>인연 랭크 업 4</v>
      </c>
    </row>
    <row r="1706" spans="1:10" ht="13.8" customHeight="1">
      <c r="A1706" s="101">
        <f>C1706*ID규칙_대사_그룹_단위+COUNTIF($C$4:C1706,C1706)</f>
        <v>2131130</v>
      </c>
      <c r="B1706" s="100" t="s">
        <v>356</v>
      </c>
      <c r="C1706" s="102">
        <f>INDEX(STUDENT!$A:$A,MATCH(B1706,STUDENT!$B:$B,0))</f>
        <v>21311</v>
      </c>
      <c r="D1706" s="101">
        <v>6</v>
      </c>
      <c r="E1706" s="101">
        <v>24</v>
      </c>
      <c r="F1706" s="101">
        <v>1</v>
      </c>
      <c r="G1706" s="101" t="str">
        <f t="shared" si="104"/>
        <v>SPEECH_DESC_2131130</v>
      </c>
      <c r="H1706" s="101" t="str">
        <f t="shared" si="105"/>
        <v>SPEECH_AUDIO_2131130</v>
      </c>
      <c r="I1706" s="118" t="str">
        <f t="shared" si="106"/>
        <v>메모리얼</v>
      </c>
      <c r="J1706" s="118" t="str">
        <f t="shared" si="107"/>
        <v>메모리얼 로비 1</v>
      </c>
    </row>
    <row r="1707" spans="1:10" ht="13.8" customHeight="1">
      <c r="A1707" s="101">
        <f>C1707*ID규칙_대사_그룹_단위+COUNTIF($C$4:C1707,C1707)</f>
        <v>2131131</v>
      </c>
      <c r="B1707" s="100" t="s">
        <v>356</v>
      </c>
      <c r="C1707" s="102">
        <f>INDEX(STUDENT!$A:$A,MATCH(B1707,STUDENT!$B:$B,0))</f>
        <v>21311</v>
      </c>
      <c r="D1707" s="101">
        <v>6</v>
      </c>
      <c r="E1707" s="101">
        <v>24</v>
      </c>
      <c r="F1707" s="101">
        <v>2</v>
      </c>
      <c r="G1707" s="101" t="str">
        <f t="shared" si="104"/>
        <v>SPEECH_DESC_2131131</v>
      </c>
      <c r="H1707" s="101" t="str">
        <f t="shared" si="105"/>
        <v>SPEECH_AUDIO_2131131</v>
      </c>
      <c r="I1707" s="118" t="str">
        <f t="shared" si="106"/>
        <v>메모리얼</v>
      </c>
      <c r="J1707" s="118" t="str">
        <f t="shared" si="107"/>
        <v>메모리얼 로비 2</v>
      </c>
    </row>
    <row r="1708" spans="1:10" ht="13.8" customHeight="1">
      <c r="A1708" s="101">
        <f>C1708*ID규칙_대사_그룹_단위+COUNTIF($C$4:C1708,C1708)</f>
        <v>2131132</v>
      </c>
      <c r="B1708" s="100" t="s">
        <v>356</v>
      </c>
      <c r="C1708" s="102">
        <f>INDEX(STUDENT!$A:$A,MATCH(B1708,STUDENT!$B:$B,0))</f>
        <v>21311</v>
      </c>
      <c r="D1708" s="101">
        <v>6</v>
      </c>
      <c r="E1708" s="101">
        <v>24</v>
      </c>
      <c r="F1708" s="101">
        <v>3</v>
      </c>
      <c r="G1708" s="101" t="str">
        <f t="shared" si="104"/>
        <v>SPEECH_DESC_2131132</v>
      </c>
      <c r="H1708" s="101" t="str">
        <f t="shared" si="105"/>
        <v>SPEECH_AUDIO_2131132</v>
      </c>
      <c r="I1708" s="118" t="str">
        <f t="shared" si="106"/>
        <v>메모리얼</v>
      </c>
      <c r="J1708" s="118" t="str">
        <f t="shared" si="107"/>
        <v>메모리얼 로비 3</v>
      </c>
    </row>
    <row r="1709" spans="1:10" ht="13.8" customHeight="1">
      <c r="A1709" s="101">
        <f>C1709*ID규칙_대사_그룹_단위+COUNTIF($C$4:C1709,C1709)</f>
        <v>2131133</v>
      </c>
      <c r="B1709" s="100" t="s">
        <v>356</v>
      </c>
      <c r="C1709" s="102">
        <f>INDEX(STUDENT!$A:$A,MATCH(B1709,STUDENT!$B:$B,0))</f>
        <v>21311</v>
      </c>
      <c r="D1709" s="101">
        <v>6</v>
      </c>
      <c r="E1709" s="101">
        <v>24</v>
      </c>
      <c r="F1709" s="101">
        <v>4</v>
      </c>
      <c r="G1709" s="101" t="str">
        <f t="shared" si="104"/>
        <v>SPEECH_DESC_2131133</v>
      </c>
      <c r="H1709" s="101" t="str">
        <f t="shared" si="105"/>
        <v>SPEECH_AUDIO_2131133</v>
      </c>
      <c r="I1709" s="118" t="str">
        <f t="shared" si="106"/>
        <v>메모리얼</v>
      </c>
      <c r="J1709" s="118" t="str">
        <f t="shared" si="107"/>
        <v>메모리얼 로비 4</v>
      </c>
    </row>
    <row r="1710" spans="1:10" ht="13.8" customHeight="1">
      <c r="A1710" s="101">
        <f>C1710*ID규칙_대사_그룹_단위+COUNTIF($C$4:C1710,C1710)</f>
        <v>2131134</v>
      </c>
      <c r="B1710" s="100" t="s">
        <v>356</v>
      </c>
      <c r="C1710" s="102">
        <f>INDEX(STUDENT!$A:$A,MATCH(B1710,STUDENT!$B:$B,0))</f>
        <v>21311</v>
      </c>
      <c r="D1710" s="101">
        <v>7</v>
      </c>
      <c r="E1710" s="101">
        <v>25</v>
      </c>
      <c r="F1710" s="101">
        <v>0</v>
      </c>
      <c r="G1710" s="101" t="str">
        <f t="shared" si="104"/>
        <v>SPEECH_DESC_2131134</v>
      </c>
      <c r="H1710" s="101" t="str">
        <f t="shared" si="105"/>
        <v>SPEECH_AUDIO_2131134</v>
      </c>
      <c r="I1710" s="118" t="str">
        <f t="shared" si="106"/>
        <v>기념일</v>
      </c>
      <c r="J1710" s="118" t="str">
        <f t="shared" si="107"/>
        <v>생일</v>
      </c>
    </row>
    <row r="1711" spans="1:10" ht="13.8" customHeight="1">
      <c r="A1711" s="101">
        <f>C1711*ID규칙_대사_그룹_단위+COUNTIF($C$4:C1711,C1711)</f>
        <v>2131135</v>
      </c>
      <c r="B1711" s="100" t="s">
        <v>356</v>
      </c>
      <c r="C1711" s="102">
        <f>INDEX(STUDENT!$A:$A,MATCH(B1711,STUDENT!$B:$B,0))</f>
        <v>21311</v>
      </c>
      <c r="D1711" s="101">
        <v>7</v>
      </c>
      <c r="E1711" s="101">
        <v>26</v>
      </c>
      <c r="F1711" s="101">
        <v>0</v>
      </c>
      <c r="G1711" s="101" t="str">
        <f t="shared" si="104"/>
        <v>SPEECH_DESC_2131135</v>
      </c>
      <c r="H1711" s="101" t="str">
        <f t="shared" si="105"/>
        <v>SPEECH_AUDIO_2131135</v>
      </c>
      <c r="I1711" s="118" t="str">
        <f t="shared" si="106"/>
        <v>기념일</v>
      </c>
      <c r="J1711" s="118" t="str">
        <f t="shared" si="107"/>
        <v>선생의 생일</v>
      </c>
    </row>
    <row r="1712" spans="1:10" ht="13.8" customHeight="1">
      <c r="A1712" s="101">
        <f>C1712*ID규칙_대사_그룹_단위+COUNTIF($C$4:C1712,C1712)</f>
        <v>2131136</v>
      </c>
      <c r="B1712" s="100" t="s">
        <v>356</v>
      </c>
      <c r="C1712" s="102">
        <f>INDEX(STUDENT!$A:$A,MATCH(B1712,STUDENT!$B:$B,0))</f>
        <v>21311</v>
      </c>
      <c r="D1712" s="101">
        <v>7</v>
      </c>
      <c r="E1712" s="101">
        <v>27</v>
      </c>
      <c r="F1712" s="101">
        <v>0</v>
      </c>
      <c r="G1712" s="101" t="str">
        <f t="shared" si="104"/>
        <v>SPEECH_DESC_2131136</v>
      </c>
      <c r="H1712" s="101" t="str">
        <f t="shared" si="105"/>
        <v>SPEECH_AUDIO_2131136</v>
      </c>
      <c r="I1712" s="118" t="str">
        <f t="shared" si="106"/>
        <v>기념일</v>
      </c>
      <c r="J1712" s="118" t="str">
        <f t="shared" si="107"/>
        <v>할로윈</v>
      </c>
    </row>
    <row r="1713" spans="1:10" ht="13.8" customHeight="1">
      <c r="A1713" s="101">
        <f>C1713*ID규칙_대사_그룹_단위+COUNTIF($C$4:C1713,C1713)</f>
        <v>2131137</v>
      </c>
      <c r="B1713" s="100" t="s">
        <v>356</v>
      </c>
      <c r="C1713" s="102">
        <f>INDEX(STUDENT!$A:$A,MATCH(B1713,STUDENT!$B:$B,0))</f>
        <v>21311</v>
      </c>
      <c r="D1713" s="101">
        <v>7</v>
      </c>
      <c r="E1713" s="101">
        <v>28</v>
      </c>
      <c r="F1713" s="101">
        <v>0</v>
      </c>
      <c r="G1713" s="101" t="str">
        <f t="shared" si="104"/>
        <v>SPEECH_DESC_2131137</v>
      </c>
      <c r="H1713" s="101" t="str">
        <f t="shared" si="105"/>
        <v>SPEECH_AUDIO_2131137</v>
      </c>
      <c r="I1713" s="118" t="str">
        <f t="shared" si="106"/>
        <v>기념일</v>
      </c>
      <c r="J1713" s="118" t="str">
        <f t="shared" si="107"/>
        <v>크리스마스</v>
      </c>
    </row>
    <row r="1714" spans="1:10" ht="13.8" customHeight="1">
      <c r="A1714" s="101">
        <f>C1714*ID규칙_대사_그룹_단위+COUNTIF($C$4:C1714,C1714)</f>
        <v>2131138</v>
      </c>
      <c r="B1714" s="100" t="s">
        <v>356</v>
      </c>
      <c r="C1714" s="102">
        <f>INDEX(STUDENT!$A:$A,MATCH(B1714,STUDENT!$B:$B,0))</f>
        <v>21311</v>
      </c>
      <c r="D1714" s="101">
        <v>7</v>
      </c>
      <c r="E1714" s="101">
        <v>29</v>
      </c>
      <c r="F1714" s="101">
        <v>0</v>
      </c>
      <c r="G1714" s="101" t="str">
        <f t="shared" si="104"/>
        <v>SPEECH_DESC_2131138</v>
      </c>
      <c r="H1714" s="101" t="str">
        <f t="shared" si="105"/>
        <v>SPEECH_AUDIO_2131138</v>
      </c>
      <c r="I1714" s="118" t="str">
        <f t="shared" si="106"/>
        <v>기념일</v>
      </c>
      <c r="J1714" s="118" t="str">
        <f t="shared" si="107"/>
        <v>신년</v>
      </c>
    </row>
    <row r="1715" spans="1:10" ht="13.8" customHeight="1">
      <c r="A1715" s="101">
        <f>C1715*ID규칙_대사_그룹_단위+COUNTIF($C$4:C1715,C1715)</f>
        <v>1412601</v>
      </c>
      <c r="B1715" s="100" t="s">
        <v>358</v>
      </c>
      <c r="C1715" s="102">
        <f>INDEX(STUDENT!$A:$A,MATCH(B1715,STUDENT!$B:$B,0))</f>
        <v>14126</v>
      </c>
      <c r="D1715" s="101">
        <v>1</v>
      </c>
      <c r="E1715" s="101">
        <v>1</v>
      </c>
      <c r="F1715" s="101">
        <v>0</v>
      </c>
      <c r="G1715" s="101" t="str">
        <f t="shared" si="104"/>
        <v>SPEECH_DESC_1412601</v>
      </c>
      <c r="H1715" s="101" t="str">
        <f t="shared" si="105"/>
        <v>SPEECH_AUDIO_1412601</v>
      </c>
      <c r="I1715" s="118" t="str">
        <f t="shared" si="106"/>
        <v>일상</v>
      </c>
      <c r="J1715" s="118" t="str">
        <f t="shared" si="107"/>
        <v>입수</v>
      </c>
    </row>
    <row r="1716" spans="1:10" ht="13.8" customHeight="1">
      <c r="A1716" s="101">
        <f>C1716*ID규칙_대사_그룹_단위+COUNTIF($C$4:C1716,C1716)</f>
        <v>1412602</v>
      </c>
      <c r="B1716" s="100" t="s">
        <v>358</v>
      </c>
      <c r="C1716" s="102">
        <f>INDEX(STUDENT!$A:$A,MATCH(B1716,STUDENT!$B:$B,0))</f>
        <v>14126</v>
      </c>
      <c r="D1716" s="101">
        <v>1</v>
      </c>
      <c r="E1716" s="101">
        <v>2</v>
      </c>
      <c r="F1716" s="101">
        <v>1</v>
      </c>
      <c r="G1716" s="101" t="str">
        <f t="shared" si="104"/>
        <v>SPEECH_DESC_1412602</v>
      </c>
      <c r="H1716" s="101" t="str">
        <f t="shared" si="105"/>
        <v>SPEECH_AUDIO_1412602</v>
      </c>
      <c r="I1716" s="118" t="str">
        <f t="shared" si="106"/>
        <v>일상</v>
      </c>
      <c r="J1716" s="118" t="str">
        <f t="shared" si="107"/>
        <v>로비 방문 1</v>
      </c>
    </row>
    <row r="1717" spans="1:10" ht="13.8" customHeight="1">
      <c r="A1717" s="101">
        <f>C1717*ID규칙_대사_그룹_단위+COUNTIF($C$4:C1717,C1717)</f>
        <v>1412603</v>
      </c>
      <c r="B1717" s="100" t="s">
        <v>358</v>
      </c>
      <c r="C1717" s="102">
        <f>INDEX(STUDENT!$A:$A,MATCH(B1717,STUDENT!$B:$B,0))</f>
        <v>14126</v>
      </c>
      <c r="D1717" s="101">
        <v>1</v>
      </c>
      <c r="E1717" s="101">
        <v>2</v>
      </c>
      <c r="F1717" s="101">
        <v>2</v>
      </c>
      <c r="G1717" s="101" t="str">
        <f t="shared" si="104"/>
        <v>SPEECH_DESC_1412603</v>
      </c>
      <c r="H1717" s="101" t="str">
        <f t="shared" si="105"/>
        <v>SPEECH_AUDIO_1412603</v>
      </c>
      <c r="I1717" s="118" t="str">
        <f t="shared" si="106"/>
        <v>일상</v>
      </c>
      <c r="J1717" s="118" t="str">
        <f t="shared" si="107"/>
        <v>로비 방문 2</v>
      </c>
    </row>
    <row r="1718" spans="1:10" ht="13.8" customHeight="1">
      <c r="A1718" s="101">
        <f>C1718*ID규칙_대사_그룹_단위+COUNTIF($C$4:C1718,C1718)</f>
        <v>1412604</v>
      </c>
      <c r="B1718" s="100" t="s">
        <v>358</v>
      </c>
      <c r="C1718" s="102">
        <f>INDEX(STUDENT!$A:$A,MATCH(B1718,STUDENT!$B:$B,0))</f>
        <v>14126</v>
      </c>
      <c r="D1718" s="101">
        <v>1</v>
      </c>
      <c r="E1718" s="101">
        <v>3</v>
      </c>
      <c r="F1718" s="101">
        <v>1</v>
      </c>
      <c r="G1718" s="101" t="str">
        <f t="shared" si="104"/>
        <v>SPEECH_DESC_1412604</v>
      </c>
      <c r="H1718" s="101" t="str">
        <f t="shared" si="105"/>
        <v>SPEECH_AUDIO_1412604</v>
      </c>
      <c r="I1718" s="118" t="str">
        <f t="shared" si="106"/>
        <v>일상</v>
      </c>
      <c r="J1718" s="118" t="str">
        <f t="shared" si="107"/>
        <v>잡담 1</v>
      </c>
    </row>
    <row r="1719" spans="1:10" ht="13.8" customHeight="1">
      <c r="A1719" s="101">
        <f>C1719*ID규칙_대사_그룹_단위+COUNTIF($C$4:C1719,C1719)</f>
        <v>1412605</v>
      </c>
      <c r="B1719" s="100" t="s">
        <v>358</v>
      </c>
      <c r="C1719" s="102">
        <f>INDEX(STUDENT!$A:$A,MATCH(B1719,STUDENT!$B:$B,0))</f>
        <v>14126</v>
      </c>
      <c r="D1719" s="101">
        <v>1</v>
      </c>
      <c r="E1719" s="101">
        <v>3</v>
      </c>
      <c r="F1719" s="101">
        <v>2</v>
      </c>
      <c r="G1719" s="101" t="str">
        <f t="shared" si="104"/>
        <v>SPEECH_DESC_1412605</v>
      </c>
      <c r="H1719" s="101" t="str">
        <f t="shared" si="105"/>
        <v>SPEECH_AUDIO_1412605</v>
      </c>
      <c r="I1719" s="118" t="str">
        <f t="shared" si="106"/>
        <v>일상</v>
      </c>
      <c r="J1719" s="118" t="str">
        <f t="shared" si="107"/>
        <v>잡담 2</v>
      </c>
    </row>
    <row r="1720" spans="1:10" ht="13.8" customHeight="1">
      <c r="A1720" s="101">
        <f>C1720*ID규칙_대사_그룹_단위+COUNTIF($C$4:C1720,C1720)</f>
        <v>1412606</v>
      </c>
      <c r="B1720" s="100" t="s">
        <v>358</v>
      </c>
      <c r="C1720" s="102">
        <f>INDEX(STUDENT!$A:$A,MATCH(B1720,STUDENT!$B:$B,0))</f>
        <v>14126</v>
      </c>
      <c r="D1720" s="101">
        <v>1</v>
      </c>
      <c r="E1720" s="101">
        <v>3</v>
      </c>
      <c r="F1720" s="101">
        <v>3</v>
      </c>
      <c r="G1720" s="101" t="str">
        <f t="shared" si="104"/>
        <v>SPEECH_DESC_1412606</v>
      </c>
      <c r="H1720" s="101" t="str">
        <f t="shared" si="105"/>
        <v>SPEECH_AUDIO_1412606</v>
      </c>
      <c r="I1720" s="118" t="str">
        <f t="shared" si="106"/>
        <v>일상</v>
      </c>
      <c r="J1720" s="118" t="str">
        <f t="shared" si="107"/>
        <v>잡담 3</v>
      </c>
    </row>
    <row r="1721" spans="1:10" ht="13.8" customHeight="1">
      <c r="A1721" s="101">
        <f>C1721*ID규칙_대사_그룹_단위+COUNTIF($C$4:C1721,C1721)</f>
        <v>1412607</v>
      </c>
      <c r="B1721" s="100" t="s">
        <v>358</v>
      </c>
      <c r="C1721" s="102">
        <f>INDEX(STUDENT!$A:$A,MATCH(B1721,STUDENT!$B:$B,0))</f>
        <v>14126</v>
      </c>
      <c r="D1721" s="101">
        <v>1</v>
      </c>
      <c r="E1721" s="101">
        <v>3</v>
      </c>
      <c r="F1721" s="101">
        <v>4</v>
      </c>
      <c r="G1721" s="101" t="str">
        <f t="shared" si="104"/>
        <v>SPEECH_DESC_1412607</v>
      </c>
      <c r="H1721" s="101" t="str">
        <f t="shared" si="105"/>
        <v>SPEECH_AUDIO_1412607</v>
      </c>
      <c r="I1721" s="118" t="str">
        <f t="shared" si="106"/>
        <v>일상</v>
      </c>
      <c r="J1721" s="118" t="str">
        <f t="shared" si="107"/>
        <v>잡담 4</v>
      </c>
    </row>
    <row r="1722" spans="1:10" ht="13.8" customHeight="1">
      <c r="A1722" s="101">
        <f>C1722*ID규칙_대사_그룹_단위+COUNTIF($C$4:C1722,C1722)</f>
        <v>1412608</v>
      </c>
      <c r="B1722" s="100" t="s">
        <v>358</v>
      </c>
      <c r="C1722" s="102">
        <f>INDEX(STUDENT!$A:$A,MATCH(B1722,STUDENT!$B:$B,0))</f>
        <v>14126</v>
      </c>
      <c r="D1722" s="101">
        <v>1</v>
      </c>
      <c r="E1722" s="101">
        <v>3</v>
      </c>
      <c r="F1722" s="101">
        <v>5</v>
      </c>
      <c r="G1722" s="101" t="str">
        <f t="shared" si="104"/>
        <v>SPEECH_DESC_1412608</v>
      </c>
      <c r="H1722" s="101" t="str">
        <f t="shared" si="105"/>
        <v>SPEECH_AUDIO_1412608</v>
      </c>
      <c r="I1722" s="118" t="str">
        <f t="shared" si="106"/>
        <v>일상</v>
      </c>
      <c r="J1722" s="118" t="str">
        <f t="shared" si="107"/>
        <v>잡담 5</v>
      </c>
    </row>
    <row r="1723" spans="1:10" ht="13.8" customHeight="1">
      <c r="A1723" s="101">
        <f>C1723*ID규칙_대사_그룹_단위+COUNTIF($C$4:C1723,C1723)</f>
        <v>1412609</v>
      </c>
      <c r="B1723" s="100" t="s">
        <v>358</v>
      </c>
      <c r="C1723" s="102">
        <f>INDEX(STUDENT!$A:$A,MATCH(B1723,STUDENT!$B:$B,0))</f>
        <v>14126</v>
      </c>
      <c r="D1723" s="101">
        <v>2</v>
      </c>
      <c r="E1723" s="101">
        <v>4</v>
      </c>
      <c r="F1723" s="101">
        <v>1</v>
      </c>
      <c r="G1723" s="101" t="str">
        <f t="shared" si="104"/>
        <v>SPEECH_DESC_1412609</v>
      </c>
      <c r="H1723" s="101" t="str">
        <f t="shared" si="105"/>
        <v>SPEECH_AUDIO_1412609</v>
      </c>
      <c r="I1723" s="118" t="str">
        <f t="shared" si="106"/>
        <v>배치</v>
      </c>
      <c r="J1723" s="118" t="str">
        <f t="shared" si="107"/>
        <v>편성 1</v>
      </c>
    </row>
    <row r="1724" spans="1:10" ht="13.8" customHeight="1">
      <c r="A1724" s="101">
        <f>C1724*ID규칙_대사_그룹_단위+COUNTIF($C$4:C1724,C1724)</f>
        <v>1412610</v>
      </c>
      <c r="B1724" s="100" t="s">
        <v>358</v>
      </c>
      <c r="C1724" s="102">
        <f>INDEX(STUDENT!$A:$A,MATCH(B1724,STUDENT!$B:$B,0))</f>
        <v>14126</v>
      </c>
      <c r="D1724" s="101">
        <v>2</v>
      </c>
      <c r="E1724" s="101">
        <v>4</v>
      </c>
      <c r="F1724" s="101">
        <v>2</v>
      </c>
      <c r="G1724" s="101" t="str">
        <f t="shared" si="104"/>
        <v>SPEECH_DESC_1412610</v>
      </c>
      <c r="H1724" s="101" t="str">
        <f t="shared" si="105"/>
        <v>SPEECH_AUDIO_1412610</v>
      </c>
      <c r="I1724" s="118" t="str">
        <f t="shared" si="106"/>
        <v>배치</v>
      </c>
      <c r="J1724" s="118" t="str">
        <f t="shared" si="107"/>
        <v>편성 2</v>
      </c>
    </row>
    <row r="1725" spans="1:10" ht="13.8" customHeight="1">
      <c r="A1725" s="101">
        <f>C1725*ID규칙_대사_그룹_단위+COUNTIF($C$4:C1725,C1725)</f>
        <v>1412611</v>
      </c>
      <c r="B1725" s="100" t="s">
        <v>358</v>
      </c>
      <c r="C1725" s="102">
        <f>INDEX(STUDENT!$A:$A,MATCH(B1725,STUDENT!$B:$B,0))</f>
        <v>14126</v>
      </c>
      <c r="D1725" s="101">
        <v>2</v>
      </c>
      <c r="E1725" s="101">
        <v>4</v>
      </c>
      <c r="F1725" s="101">
        <v>3</v>
      </c>
      <c r="G1725" s="101" t="str">
        <f t="shared" si="104"/>
        <v>SPEECH_DESC_1412611</v>
      </c>
      <c r="H1725" s="101" t="str">
        <f t="shared" si="105"/>
        <v>SPEECH_AUDIO_1412611</v>
      </c>
      <c r="I1725" s="118" t="str">
        <f t="shared" si="106"/>
        <v>배치</v>
      </c>
      <c r="J1725" s="118" t="str">
        <f t="shared" si="107"/>
        <v>편성 3</v>
      </c>
    </row>
    <row r="1726" spans="1:10" ht="13.8" customHeight="1">
      <c r="A1726" s="101">
        <f>C1726*ID규칙_대사_그룹_단위+COUNTIF($C$4:C1726,C1726)</f>
        <v>1412612</v>
      </c>
      <c r="B1726" s="100" t="s">
        <v>358</v>
      </c>
      <c r="C1726" s="102">
        <f>INDEX(STUDENT!$A:$A,MATCH(B1726,STUDENT!$B:$B,0))</f>
        <v>14126</v>
      </c>
      <c r="D1726" s="101">
        <v>2</v>
      </c>
      <c r="E1726" s="101">
        <v>5</v>
      </c>
      <c r="F1726" s="101">
        <v>1</v>
      </c>
      <c r="G1726" s="101" t="str">
        <f t="shared" si="104"/>
        <v>SPEECH_DESC_1412612</v>
      </c>
      <c r="H1726" s="101" t="str">
        <f t="shared" si="105"/>
        <v>SPEECH_AUDIO_1412612</v>
      </c>
      <c r="I1726" s="118" t="str">
        <f t="shared" si="106"/>
        <v>배치</v>
      </c>
      <c r="J1726" s="118" t="str">
        <f t="shared" si="107"/>
        <v>출격 1</v>
      </c>
    </row>
    <row r="1727" spans="1:10" ht="13.8" customHeight="1">
      <c r="A1727" s="101">
        <f>C1727*ID규칙_대사_그룹_단위+COUNTIF($C$4:C1727,C1727)</f>
        <v>1412613</v>
      </c>
      <c r="B1727" s="100" t="s">
        <v>358</v>
      </c>
      <c r="C1727" s="102">
        <f>INDEX(STUDENT!$A:$A,MATCH(B1727,STUDENT!$B:$B,0))</f>
        <v>14126</v>
      </c>
      <c r="D1727" s="101">
        <v>2</v>
      </c>
      <c r="E1727" s="101">
        <v>5</v>
      </c>
      <c r="F1727" s="101">
        <v>2</v>
      </c>
      <c r="G1727" s="101" t="str">
        <f t="shared" si="104"/>
        <v>SPEECH_DESC_1412613</v>
      </c>
      <c r="H1727" s="101" t="str">
        <f t="shared" si="105"/>
        <v>SPEECH_AUDIO_1412613</v>
      </c>
      <c r="I1727" s="118" t="str">
        <f t="shared" si="106"/>
        <v>배치</v>
      </c>
      <c r="J1727" s="118" t="str">
        <f t="shared" si="107"/>
        <v>출격 2</v>
      </c>
    </row>
    <row r="1728" spans="1:10" ht="13.8" customHeight="1">
      <c r="A1728" s="101">
        <f>C1728*ID규칙_대사_그룹_단위+COUNTIF($C$4:C1728,C1728)</f>
        <v>1412614</v>
      </c>
      <c r="B1728" s="100" t="s">
        <v>358</v>
      </c>
      <c r="C1728" s="102">
        <f>INDEX(STUDENT!$A:$A,MATCH(B1728,STUDENT!$B:$B,0))</f>
        <v>14126</v>
      </c>
      <c r="D1728" s="101">
        <v>3</v>
      </c>
      <c r="E1728" s="101">
        <v>6</v>
      </c>
      <c r="F1728" s="101">
        <v>1</v>
      </c>
      <c r="G1728" s="101" t="str">
        <f t="shared" si="104"/>
        <v>SPEECH_DESC_1412614</v>
      </c>
      <c r="H1728" s="101" t="str">
        <f t="shared" si="105"/>
        <v>SPEECH_AUDIO_1412614</v>
      </c>
      <c r="I1728" s="118" t="str">
        <f t="shared" si="106"/>
        <v>전투</v>
      </c>
      <c r="J1728" s="118" t="str">
        <f t="shared" si="107"/>
        <v>전투개시 1</v>
      </c>
    </row>
    <row r="1729" spans="1:10" ht="13.8" customHeight="1">
      <c r="A1729" s="101">
        <f>C1729*ID규칙_대사_그룹_단위+COUNTIF($C$4:C1729,C1729)</f>
        <v>1412615</v>
      </c>
      <c r="B1729" s="100" t="s">
        <v>358</v>
      </c>
      <c r="C1729" s="102">
        <f>INDEX(STUDENT!$A:$A,MATCH(B1729,STUDENT!$B:$B,0))</f>
        <v>14126</v>
      </c>
      <c r="D1729" s="101">
        <v>3</v>
      </c>
      <c r="E1729" s="101">
        <v>6</v>
      </c>
      <c r="F1729" s="101">
        <v>2</v>
      </c>
      <c r="G1729" s="101" t="str">
        <f t="shared" si="104"/>
        <v>SPEECH_DESC_1412615</v>
      </c>
      <c r="H1729" s="101" t="str">
        <f t="shared" si="105"/>
        <v>SPEECH_AUDIO_1412615</v>
      </c>
      <c r="I1729" s="118" t="str">
        <f t="shared" si="106"/>
        <v>전투</v>
      </c>
      <c r="J1729" s="118" t="str">
        <f t="shared" si="107"/>
        <v>전투개시 2</v>
      </c>
    </row>
    <row r="1730" spans="1:10" ht="13.8" customHeight="1">
      <c r="A1730" s="101">
        <f>C1730*ID규칙_대사_그룹_단위+COUNTIF($C$4:C1730,C1730)</f>
        <v>1412616</v>
      </c>
      <c r="B1730" s="100" t="s">
        <v>358</v>
      </c>
      <c r="C1730" s="102">
        <f>INDEX(STUDENT!$A:$A,MATCH(B1730,STUDENT!$B:$B,0))</f>
        <v>14126</v>
      </c>
      <c r="D1730" s="101">
        <v>3</v>
      </c>
      <c r="E1730" s="101">
        <v>7</v>
      </c>
      <c r="F1730" s="101">
        <v>0</v>
      </c>
      <c r="G1730" s="101" t="str">
        <f t="shared" si="104"/>
        <v>SPEECH_DESC_1412616</v>
      </c>
      <c r="H1730" s="101" t="str">
        <f t="shared" si="105"/>
        <v>SPEECH_AUDIO_1412616</v>
      </c>
      <c r="I1730" s="118" t="str">
        <f t="shared" si="106"/>
        <v>전투</v>
      </c>
      <c r="J1730" s="118" t="str">
        <f t="shared" si="107"/>
        <v>이동</v>
      </c>
    </row>
    <row r="1731" spans="1:10" ht="13.8" customHeight="1">
      <c r="A1731" s="101">
        <f>C1731*ID규칙_대사_그룹_단위+COUNTIF($C$4:C1731,C1731)</f>
        <v>1412617</v>
      </c>
      <c r="B1731" s="100" t="s">
        <v>358</v>
      </c>
      <c r="C1731" s="102">
        <f>INDEX(STUDENT!$A:$A,MATCH(B1731,STUDENT!$B:$B,0))</f>
        <v>14126</v>
      </c>
      <c r="D1731" s="101">
        <v>3</v>
      </c>
      <c r="E1731" s="101">
        <v>8</v>
      </c>
      <c r="F1731" s="101">
        <v>1</v>
      </c>
      <c r="G1731" s="101" t="str">
        <f t="shared" si="104"/>
        <v>SPEECH_DESC_1412617</v>
      </c>
      <c r="H1731" s="101" t="str">
        <f t="shared" si="105"/>
        <v>SPEECH_AUDIO_1412617</v>
      </c>
      <c r="I1731" s="118" t="str">
        <f t="shared" si="106"/>
        <v>전투</v>
      </c>
      <c r="J1731" s="118" t="str">
        <f t="shared" si="107"/>
        <v>에이리어 이동 1</v>
      </c>
    </row>
    <row r="1732" spans="1:10" ht="13.8" customHeight="1">
      <c r="A1732" s="101">
        <f>C1732*ID규칙_대사_그룹_단위+COUNTIF($C$4:C1732,C1732)</f>
        <v>1412618</v>
      </c>
      <c r="B1732" s="100" t="s">
        <v>358</v>
      </c>
      <c r="C1732" s="102">
        <f>INDEX(STUDENT!$A:$A,MATCH(B1732,STUDENT!$B:$B,0))</f>
        <v>14126</v>
      </c>
      <c r="D1732" s="101">
        <v>3</v>
      </c>
      <c r="E1732" s="101">
        <v>8</v>
      </c>
      <c r="F1732" s="101">
        <v>2</v>
      </c>
      <c r="G1732" s="101" t="str">
        <f t="shared" ref="G1732:G1795" si="108">"SPEECH_DESC_"&amp;A1732</f>
        <v>SPEECH_DESC_1412618</v>
      </c>
      <c r="H1732" s="101" t="str">
        <f t="shared" ref="H1732:H1795" si="109">"SPEECH_AUDIO_"&amp;A1732</f>
        <v>SPEECH_AUDIO_1412618</v>
      </c>
      <c r="I1732" s="118" t="str">
        <f t="shared" ref="I1732:I1795" si="110">VLOOKUP(D1732,SPEECH_MAIN_TYPE,2,0)</f>
        <v>전투</v>
      </c>
      <c r="J1732" s="118" t="str">
        <f t="shared" ref="J1732:J1795" si="111">VLOOKUP(E1732,SPEECH_SUB_TYPE,2,0)&amp;IF(F1732=0,""," "&amp;F1732)</f>
        <v>에이리어 이동 2</v>
      </c>
    </row>
    <row r="1733" spans="1:10" ht="13.8" customHeight="1">
      <c r="A1733" s="101">
        <f>C1733*ID규칙_대사_그룹_단위+COUNTIF($C$4:C1733,C1733)</f>
        <v>1412619</v>
      </c>
      <c r="B1733" s="100" t="s">
        <v>358</v>
      </c>
      <c r="C1733" s="102">
        <f>INDEX(STUDENT!$A:$A,MATCH(B1733,STUDENT!$B:$B,0))</f>
        <v>14126</v>
      </c>
      <c r="D1733" s="101">
        <v>3</v>
      </c>
      <c r="E1733" s="101">
        <v>10</v>
      </c>
      <c r="F1733" s="101">
        <v>0</v>
      </c>
      <c r="G1733" s="101" t="str">
        <f t="shared" si="108"/>
        <v>SPEECH_DESC_1412619</v>
      </c>
      <c r="H1733" s="101" t="str">
        <f t="shared" si="109"/>
        <v>SPEECH_AUDIO_1412619</v>
      </c>
      <c r="I1733" s="118" t="str">
        <f t="shared" si="110"/>
        <v>전투</v>
      </c>
      <c r="J1733" s="118" t="str">
        <f t="shared" si="111"/>
        <v>회피</v>
      </c>
    </row>
    <row r="1734" spans="1:10" ht="13.8" customHeight="1">
      <c r="A1734" s="101">
        <f>C1734*ID규칙_대사_그룹_단위+COUNTIF($C$4:C1734,C1734)</f>
        <v>1412620</v>
      </c>
      <c r="B1734" s="100" t="s">
        <v>358</v>
      </c>
      <c r="C1734" s="102">
        <f>INDEX(STUDENT!$A:$A,MATCH(B1734,STUDENT!$B:$B,0))</f>
        <v>14126</v>
      </c>
      <c r="D1734" s="101">
        <v>3</v>
      </c>
      <c r="E1734" s="101">
        <v>11</v>
      </c>
      <c r="F1734" s="101">
        <v>0</v>
      </c>
      <c r="G1734" s="101" t="str">
        <f t="shared" si="108"/>
        <v>SPEECH_DESC_1412620</v>
      </c>
      <c r="H1734" s="101" t="str">
        <f t="shared" si="109"/>
        <v>SPEECH_AUDIO_1412620</v>
      </c>
      <c r="I1734" s="118" t="str">
        <f t="shared" si="110"/>
        <v>전투</v>
      </c>
      <c r="J1734" s="118" t="str">
        <f t="shared" si="111"/>
        <v>회복</v>
      </c>
    </row>
    <row r="1735" spans="1:10" ht="13.8" customHeight="1">
      <c r="A1735" s="101">
        <f>C1735*ID규칙_대사_그룹_단위+COUNTIF($C$4:C1735,C1735)</f>
        <v>1412621</v>
      </c>
      <c r="B1735" s="100" t="s">
        <v>358</v>
      </c>
      <c r="C1735" s="102">
        <f>INDEX(STUDENT!$A:$A,MATCH(B1735,STUDENT!$B:$B,0))</f>
        <v>14126</v>
      </c>
      <c r="D1735" s="101">
        <v>3</v>
      </c>
      <c r="E1735" s="101">
        <v>12</v>
      </c>
      <c r="F1735" s="101">
        <v>0</v>
      </c>
      <c r="G1735" s="101" t="str">
        <f t="shared" si="108"/>
        <v>SPEECH_DESC_1412621</v>
      </c>
      <c r="H1735" s="101" t="str">
        <f t="shared" si="109"/>
        <v>SPEECH_AUDIO_1412621</v>
      </c>
      <c r="I1735" s="118" t="str">
        <f t="shared" si="110"/>
        <v>전투</v>
      </c>
      <c r="J1735" s="118" t="str">
        <f t="shared" si="111"/>
        <v>버프</v>
      </c>
    </row>
    <row r="1736" spans="1:10" ht="13.8" customHeight="1">
      <c r="A1736" s="101">
        <f>C1736*ID규칙_대사_그룹_단위+COUNTIF($C$4:C1736,C1736)</f>
        <v>1412622</v>
      </c>
      <c r="B1736" s="100" t="s">
        <v>358</v>
      </c>
      <c r="C1736" s="102">
        <f>INDEX(STUDENT!$A:$A,MATCH(B1736,STUDENT!$B:$B,0))</f>
        <v>14126</v>
      </c>
      <c r="D1736" s="101">
        <v>3</v>
      </c>
      <c r="E1736" s="101">
        <v>13</v>
      </c>
      <c r="F1736" s="101">
        <v>0</v>
      </c>
      <c r="G1736" s="101" t="str">
        <f t="shared" si="108"/>
        <v>SPEECH_DESC_1412622</v>
      </c>
      <c r="H1736" s="101" t="str">
        <f t="shared" si="109"/>
        <v>SPEECH_AUDIO_1412622</v>
      </c>
      <c r="I1736" s="118" t="str">
        <f t="shared" si="110"/>
        <v>전투</v>
      </c>
      <c r="J1736" s="118" t="str">
        <f t="shared" si="111"/>
        <v>기본 스킬</v>
      </c>
    </row>
    <row r="1737" spans="1:10" ht="13.8" customHeight="1">
      <c r="A1737" s="101">
        <f>C1737*ID규칙_대사_그룹_단위+COUNTIF($C$4:C1737,C1737)</f>
        <v>1412623</v>
      </c>
      <c r="B1737" s="100" t="s">
        <v>358</v>
      </c>
      <c r="C1737" s="102">
        <f>INDEX(STUDENT!$A:$A,MATCH(B1737,STUDENT!$B:$B,0))</f>
        <v>14126</v>
      </c>
      <c r="D1737" s="101">
        <v>3</v>
      </c>
      <c r="E1737" s="101">
        <v>14</v>
      </c>
      <c r="F1737" s="101">
        <v>1</v>
      </c>
      <c r="G1737" s="101" t="str">
        <f t="shared" si="108"/>
        <v>SPEECH_DESC_1412623</v>
      </c>
      <c r="H1737" s="101" t="str">
        <f t="shared" si="109"/>
        <v>SPEECH_AUDIO_1412623</v>
      </c>
      <c r="I1737" s="118" t="str">
        <f t="shared" si="110"/>
        <v>전투</v>
      </c>
      <c r="J1737" s="118" t="str">
        <f t="shared" si="111"/>
        <v>EX 스킬 컷인 1</v>
      </c>
    </row>
    <row r="1738" spans="1:10" ht="13.8" customHeight="1">
      <c r="A1738" s="101">
        <f>C1738*ID규칙_대사_그룹_단위+COUNTIF($C$4:C1738,C1738)</f>
        <v>1412624</v>
      </c>
      <c r="B1738" s="100" t="s">
        <v>358</v>
      </c>
      <c r="C1738" s="102">
        <f>INDEX(STUDENT!$A:$A,MATCH(B1738,STUDENT!$B:$B,0))</f>
        <v>14126</v>
      </c>
      <c r="D1738" s="101">
        <v>3</v>
      </c>
      <c r="E1738" s="101">
        <v>14</v>
      </c>
      <c r="F1738" s="101">
        <v>2</v>
      </c>
      <c r="G1738" s="101" t="str">
        <f t="shared" si="108"/>
        <v>SPEECH_DESC_1412624</v>
      </c>
      <c r="H1738" s="101" t="str">
        <f t="shared" si="109"/>
        <v>SPEECH_AUDIO_1412624</v>
      </c>
      <c r="I1738" s="118" t="str">
        <f t="shared" si="110"/>
        <v>전투</v>
      </c>
      <c r="J1738" s="118" t="str">
        <f t="shared" si="111"/>
        <v>EX 스킬 컷인 2</v>
      </c>
    </row>
    <row r="1739" spans="1:10" ht="13.8" customHeight="1">
      <c r="A1739" s="101">
        <f>C1739*ID규칙_대사_그룹_단위+COUNTIF($C$4:C1739,C1739)</f>
        <v>1412625</v>
      </c>
      <c r="B1739" s="100" t="s">
        <v>358</v>
      </c>
      <c r="C1739" s="102">
        <f>INDEX(STUDENT!$A:$A,MATCH(B1739,STUDENT!$B:$B,0))</f>
        <v>14126</v>
      </c>
      <c r="D1739" s="101">
        <v>3</v>
      </c>
      <c r="E1739" s="101">
        <v>14</v>
      </c>
      <c r="F1739" s="101">
        <v>3</v>
      </c>
      <c r="G1739" s="101" t="str">
        <f t="shared" si="108"/>
        <v>SPEECH_DESC_1412625</v>
      </c>
      <c r="H1739" s="101" t="str">
        <f t="shared" si="109"/>
        <v>SPEECH_AUDIO_1412625</v>
      </c>
      <c r="I1739" s="118" t="str">
        <f t="shared" si="110"/>
        <v>전투</v>
      </c>
      <c r="J1739" s="118" t="str">
        <f t="shared" si="111"/>
        <v>EX 스킬 컷인 3</v>
      </c>
    </row>
    <row r="1740" spans="1:10" ht="13.8" customHeight="1">
      <c r="A1740" s="101">
        <f>C1740*ID규칙_대사_그룹_단위+COUNTIF($C$4:C1740,C1740)</f>
        <v>1412626</v>
      </c>
      <c r="B1740" s="100" t="s">
        <v>358</v>
      </c>
      <c r="C1740" s="102">
        <f>INDEX(STUDENT!$A:$A,MATCH(B1740,STUDENT!$B:$B,0))</f>
        <v>14126</v>
      </c>
      <c r="D1740" s="101">
        <v>3</v>
      </c>
      <c r="E1740" s="101">
        <v>15</v>
      </c>
      <c r="F1740" s="101">
        <v>1</v>
      </c>
      <c r="G1740" s="101" t="str">
        <f t="shared" si="108"/>
        <v>SPEECH_DESC_1412626</v>
      </c>
      <c r="H1740" s="101" t="str">
        <f t="shared" si="109"/>
        <v>SPEECH_AUDIO_1412626</v>
      </c>
      <c r="I1740" s="118" t="str">
        <f t="shared" si="110"/>
        <v>전투</v>
      </c>
      <c r="J1740" s="118" t="str">
        <f t="shared" si="111"/>
        <v>EX 스킬 1</v>
      </c>
    </row>
    <row r="1741" spans="1:10" ht="13.8" customHeight="1">
      <c r="A1741" s="101">
        <f>C1741*ID규칙_대사_그룹_단위+COUNTIF($C$4:C1741,C1741)</f>
        <v>1412627</v>
      </c>
      <c r="B1741" s="100" t="s">
        <v>358</v>
      </c>
      <c r="C1741" s="102">
        <f>INDEX(STUDENT!$A:$A,MATCH(B1741,STUDENT!$B:$B,0))</f>
        <v>14126</v>
      </c>
      <c r="D1741" s="101">
        <v>3</v>
      </c>
      <c r="E1741" s="101">
        <v>15</v>
      </c>
      <c r="F1741" s="101">
        <v>2</v>
      </c>
      <c r="G1741" s="101" t="str">
        <f t="shared" si="108"/>
        <v>SPEECH_DESC_1412627</v>
      </c>
      <c r="H1741" s="101" t="str">
        <f t="shared" si="109"/>
        <v>SPEECH_AUDIO_1412627</v>
      </c>
      <c r="I1741" s="118" t="str">
        <f t="shared" si="110"/>
        <v>전투</v>
      </c>
      <c r="J1741" s="118" t="str">
        <f t="shared" si="111"/>
        <v>EX 스킬 2</v>
      </c>
    </row>
    <row r="1742" spans="1:10" ht="13.8" customHeight="1">
      <c r="A1742" s="101">
        <f>C1742*ID규칙_대사_그룹_단위+COUNTIF($C$4:C1742,C1742)</f>
        <v>1412628</v>
      </c>
      <c r="B1742" s="100" t="s">
        <v>358</v>
      </c>
      <c r="C1742" s="102">
        <f>INDEX(STUDENT!$A:$A,MATCH(B1742,STUDENT!$B:$B,0))</f>
        <v>14126</v>
      </c>
      <c r="D1742" s="101">
        <v>3</v>
      </c>
      <c r="E1742" s="101">
        <v>15</v>
      </c>
      <c r="F1742" s="101">
        <v>3</v>
      </c>
      <c r="G1742" s="101" t="str">
        <f t="shared" si="108"/>
        <v>SPEECH_DESC_1412628</v>
      </c>
      <c r="H1742" s="101" t="str">
        <f t="shared" si="109"/>
        <v>SPEECH_AUDIO_1412628</v>
      </c>
      <c r="I1742" s="118" t="str">
        <f t="shared" si="110"/>
        <v>전투</v>
      </c>
      <c r="J1742" s="118" t="str">
        <f t="shared" si="111"/>
        <v>EX 스킬 3</v>
      </c>
    </row>
    <row r="1743" spans="1:10" ht="13.8" customHeight="1">
      <c r="A1743" s="101">
        <f>C1743*ID규칙_대사_그룹_단위+COUNTIF($C$4:C1743,C1743)</f>
        <v>1412629</v>
      </c>
      <c r="B1743" s="100" t="s">
        <v>358</v>
      </c>
      <c r="C1743" s="102">
        <f>INDEX(STUDENT!$A:$A,MATCH(B1743,STUDENT!$B:$B,0))</f>
        <v>14126</v>
      </c>
      <c r="D1743" s="101">
        <v>3</v>
      </c>
      <c r="E1743" s="101">
        <v>16</v>
      </c>
      <c r="F1743" s="101">
        <v>1</v>
      </c>
      <c r="G1743" s="101" t="str">
        <f t="shared" si="108"/>
        <v>SPEECH_DESC_1412629</v>
      </c>
      <c r="H1743" s="101" t="str">
        <f t="shared" si="109"/>
        <v>SPEECH_AUDIO_1412629</v>
      </c>
      <c r="I1743" s="118" t="str">
        <f t="shared" si="110"/>
        <v>전투</v>
      </c>
      <c r="J1743" s="118" t="str">
        <f t="shared" si="111"/>
        <v>승리 1</v>
      </c>
    </row>
    <row r="1744" spans="1:10" ht="13.8" customHeight="1">
      <c r="A1744" s="101">
        <f>C1744*ID규칙_대사_그룹_단위+COUNTIF($C$4:C1744,C1744)</f>
        <v>1412630</v>
      </c>
      <c r="B1744" s="100" t="s">
        <v>358</v>
      </c>
      <c r="C1744" s="102">
        <f>INDEX(STUDENT!$A:$A,MATCH(B1744,STUDENT!$B:$B,0))</f>
        <v>14126</v>
      </c>
      <c r="D1744" s="101">
        <v>3</v>
      </c>
      <c r="E1744" s="101">
        <v>16</v>
      </c>
      <c r="F1744" s="101">
        <v>2</v>
      </c>
      <c r="G1744" s="101" t="str">
        <f t="shared" si="108"/>
        <v>SPEECH_DESC_1412630</v>
      </c>
      <c r="H1744" s="101" t="str">
        <f t="shared" si="109"/>
        <v>SPEECH_AUDIO_1412630</v>
      </c>
      <c r="I1744" s="118" t="str">
        <f t="shared" si="110"/>
        <v>전투</v>
      </c>
      <c r="J1744" s="118" t="str">
        <f t="shared" si="111"/>
        <v>승리 2</v>
      </c>
    </row>
    <row r="1745" spans="1:10" ht="13.8" customHeight="1">
      <c r="A1745" s="101">
        <f>C1745*ID규칙_대사_그룹_단위+COUNTIF($C$4:C1745,C1745)</f>
        <v>1412631</v>
      </c>
      <c r="B1745" s="100" t="s">
        <v>358</v>
      </c>
      <c r="C1745" s="102">
        <f>INDEX(STUDENT!$A:$A,MATCH(B1745,STUDENT!$B:$B,0))</f>
        <v>14126</v>
      </c>
      <c r="D1745" s="101">
        <v>3</v>
      </c>
      <c r="E1745" s="101">
        <v>17</v>
      </c>
      <c r="F1745" s="101">
        <v>0</v>
      </c>
      <c r="G1745" s="101" t="str">
        <f t="shared" si="108"/>
        <v>SPEECH_DESC_1412631</v>
      </c>
      <c r="H1745" s="101" t="str">
        <f t="shared" si="109"/>
        <v>SPEECH_AUDIO_1412631</v>
      </c>
      <c r="I1745" s="118" t="str">
        <f t="shared" si="110"/>
        <v>전투</v>
      </c>
      <c r="J1745" s="118" t="str">
        <f t="shared" si="111"/>
        <v>철수</v>
      </c>
    </row>
    <row r="1746" spans="1:10" ht="13.8" customHeight="1">
      <c r="A1746" s="101">
        <f>C1746*ID규칙_대사_그룹_단위+COUNTIF($C$4:C1746,C1746)</f>
        <v>1412632</v>
      </c>
      <c r="B1746" s="100" t="s">
        <v>358</v>
      </c>
      <c r="C1746" s="102">
        <f>INDEX(STUDENT!$A:$A,MATCH(B1746,STUDENT!$B:$B,0))</f>
        <v>14126</v>
      </c>
      <c r="D1746" s="101">
        <v>4</v>
      </c>
      <c r="E1746" s="101">
        <v>18</v>
      </c>
      <c r="F1746" s="101">
        <v>1</v>
      </c>
      <c r="G1746" s="101" t="str">
        <f t="shared" si="108"/>
        <v>SPEECH_DESC_1412632</v>
      </c>
      <c r="H1746" s="101" t="str">
        <f t="shared" si="109"/>
        <v>SPEECH_AUDIO_1412632</v>
      </c>
      <c r="I1746" s="118" t="str">
        <f t="shared" si="110"/>
        <v>결과</v>
      </c>
      <c r="J1746" s="118" t="str">
        <f t="shared" si="111"/>
        <v>임무 완료 1</v>
      </c>
    </row>
    <row r="1747" spans="1:10" ht="13.8" customHeight="1">
      <c r="A1747" s="101">
        <f>C1747*ID규칙_대사_그룹_단위+COUNTIF($C$4:C1747,C1747)</f>
        <v>1412633</v>
      </c>
      <c r="B1747" s="100" t="s">
        <v>358</v>
      </c>
      <c r="C1747" s="102">
        <f>INDEX(STUDENT!$A:$A,MATCH(B1747,STUDENT!$B:$B,0))</f>
        <v>14126</v>
      </c>
      <c r="D1747" s="101">
        <v>4</v>
      </c>
      <c r="E1747" s="101">
        <v>18</v>
      </c>
      <c r="F1747" s="101">
        <v>2</v>
      </c>
      <c r="G1747" s="101" t="str">
        <f t="shared" si="108"/>
        <v>SPEECH_DESC_1412633</v>
      </c>
      <c r="H1747" s="101" t="str">
        <f t="shared" si="109"/>
        <v>SPEECH_AUDIO_1412633</v>
      </c>
      <c r="I1747" s="118" t="str">
        <f t="shared" si="110"/>
        <v>결과</v>
      </c>
      <c r="J1747" s="118" t="str">
        <f t="shared" si="111"/>
        <v>임무 완료 2</v>
      </c>
    </row>
    <row r="1748" spans="1:10" ht="13.8" customHeight="1">
      <c r="A1748" s="101">
        <f>C1748*ID규칙_대사_그룹_단위+COUNTIF($C$4:C1748,C1748)</f>
        <v>1412634</v>
      </c>
      <c r="B1748" s="100" t="s">
        <v>358</v>
      </c>
      <c r="C1748" s="102">
        <f>INDEX(STUDENT!$A:$A,MATCH(B1748,STUDENT!$B:$B,0))</f>
        <v>14126</v>
      </c>
      <c r="D1748" s="101">
        <v>4</v>
      </c>
      <c r="E1748" s="101">
        <v>19</v>
      </c>
      <c r="F1748" s="101">
        <v>1</v>
      </c>
      <c r="G1748" s="101" t="str">
        <f t="shared" si="108"/>
        <v>SPEECH_DESC_1412634</v>
      </c>
      <c r="H1748" s="101" t="str">
        <f t="shared" si="109"/>
        <v>SPEECH_AUDIO_1412634</v>
      </c>
      <c r="I1748" s="118" t="str">
        <f t="shared" si="110"/>
        <v>결과</v>
      </c>
      <c r="J1748" s="118" t="str">
        <f t="shared" si="111"/>
        <v>임무 실패 1</v>
      </c>
    </row>
    <row r="1749" spans="1:10" ht="13.8" customHeight="1">
      <c r="A1749" s="101">
        <f>C1749*ID규칙_대사_그룹_단위+COUNTIF($C$4:C1749,C1749)</f>
        <v>1412635</v>
      </c>
      <c r="B1749" s="100" t="s">
        <v>358</v>
      </c>
      <c r="C1749" s="102">
        <f>INDEX(STUDENT!$A:$A,MATCH(B1749,STUDENT!$B:$B,0))</f>
        <v>14126</v>
      </c>
      <c r="D1749" s="101">
        <v>4</v>
      </c>
      <c r="E1749" s="101">
        <v>19</v>
      </c>
      <c r="F1749" s="101">
        <v>2</v>
      </c>
      <c r="G1749" s="101" t="str">
        <f t="shared" si="108"/>
        <v>SPEECH_DESC_1412635</v>
      </c>
      <c r="H1749" s="101" t="str">
        <f t="shared" si="109"/>
        <v>SPEECH_AUDIO_1412635</v>
      </c>
      <c r="I1749" s="118" t="str">
        <f t="shared" si="110"/>
        <v>결과</v>
      </c>
      <c r="J1749" s="118" t="str">
        <f t="shared" si="111"/>
        <v>임무 실패 2</v>
      </c>
    </row>
    <row r="1750" spans="1:10" ht="13.8" customHeight="1">
      <c r="A1750" s="101">
        <f>C1750*ID규칙_대사_그룹_단위+COUNTIF($C$4:C1750,C1750)</f>
        <v>1412636</v>
      </c>
      <c r="B1750" s="100" t="s">
        <v>358</v>
      </c>
      <c r="C1750" s="102">
        <f>INDEX(STUDENT!$A:$A,MATCH(B1750,STUDENT!$B:$B,0))</f>
        <v>14126</v>
      </c>
      <c r="D1750" s="101">
        <v>5</v>
      </c>
      <c r="E1750" s="101">
        <v>20</v>
      </c>
      <c r="F1750" s="101">
        <v>1</v>
      </c>
      <c r="G1750" s="101" t="str">
        <f t="shared" si="108"/>
        <v>SPEECH_DESC_1412636</v>
      </c>
      <c r="H1750" s="101" t="str">
        <f t="shared" si="109"/>
        <v>SPEECH_AUDIO_1412636</v>
      </c>
      <c r="I1750" s="118" t="str">
        <f t="shared" si="110"/>
        <v>기타</v>
      </c>
      <c r="J1750" s="118" t="str">
        <f t="shared" si="111"/>
        <v>강화 1</v>
      </c>
    </row>
    <row r="1751" spans="1:10" ht="13.8" customHeight="1">
      <c r="A1751" s="101">
        <f>C1751*ID규칙_대사_그룹_단위+COUNTIF($C$4:C1751,C1751)</f>
        <v>1412637</v>
      </c>
      <c r="B1751" s="100" t="s">
        <v>358</v>
      </c>
      <c r="C1751" s="102">
        <f>INDEX(STUDENT!$A:$A,MATCH(B1751,STUDENT!$B:$B,0))</f>
        <v>14126</v>
      </c>
      <c r="D1751" s="101">
        <v>5</v>
      </c>
      <c r="E1751" s="101">
        <v>20</v>
      </c>
      <c r="F1751" s="101">
        <v>2</v>
      </c>
      <c r="G1751" s="101" t="str">
        <f t="shared" si="108"/>
        <v>SPEECH_DESC_1412637</v>
      </c>
      <c r="H1751" s="101" t="str">
        <f t="shared" si="109"/>
        <v>SPEECH_AUDIO_1412637</v>
      </c>
      <c r="I1751" s="118" t="str">
        <f t="shared" si="110"/>
        <v>기타</v>
      </c>
      <c r="J1751" s="118" t="str">
        <f t="shared" si="111"/>
        <v>강화 2</v>
      </c>
    </row>
    <row r="1752" spans="1:10" ht="13.8" customHeight="1">
      <c r="A1752" s="101">
        <f>C1752*ID규칙_대사_그룹_단위+COUNTIF($C$4:C1752,C1752)</f>
        <v>1412638</v>
      </c>
      <c r="B1752" s="100" t="s">
        <v>358</v>
      </c>
      <c r="C1752" s="102">
        <f>INDEX(STUDENT!$A:$A,MATCH(B1752,STUDENT!$B:$B,0))</f>
        <v>14126</v>
      </c>
      <c r="D1752" s="101">
        <v>5</v>
      </c>
      <c r="E1752" s="101">
        <v>20</v>
      </c>
      <c r="F1752" s="101">
        <v>3</v>
      </c>
      <c r="G1752" s="101" t="str">
        <f t="shared" si="108"/>
        <v>SPEECH_DESC_1412638</v>
      </c>
      <c r="H1752" s="101" t="str">
        <f t="shared" si="109"/>
        <v>SPEECH_AUDIO_1412638</v>
      </c>
      <c r="I1752" s="118" t="str">
        <f t="shared" si="110"/>
        <v>기타</v>
      </c>
      <c r="J1752" s="118" t="str">
        <f t="shared" si="111"/>
        <v>강화 3</v>
      </c>
    </row>
    <row r="1753" spans="1:10" ht="13.8" customHeight="1">
      <c r="A1753" s="101">
        <f>C1753*ID규칙_대사_그룹_단위+COUNTIF($C$4:C1753,C1753)</f>
        <v>1412639</v>
      </c>
      <c r="B1753" s="100" t="s">
        <v>358</v>
      </c>
      <c r="C1753" s="102">
        <f>INDEX(STUDENT!$A:$A,MATCH(B1753,STUDENT!$B:$B,0))</f>
        <v>14126</v>
      </c>
      <c r="D1753" s="101">
        <v>5</v>
      </c>
      <c r="E1753" s="101">
        <v>20</v>
      </c>
      <c r="F1753" s="101">
        <v>4</v>
      </c>
      <c r="G1753" s="101" t="str">
        <f t="shared" si="108"/>
        <v>SPEECH_DESC_1412639</v>
      </c>
      <c r="H1753" s="101" t="str">
        <f t="shared" si="109"/>
        <v>SPEECH_AUDIO_1412639</v>
      </c>
      <c r="I1753" s="118" t="str">
        <f t="shared" si="110"/>
        <v>기타</v>
      </c>
      <c r="J1753" s="118" t="str">
        <f t="shared" si="111"/>
        <v>강화 4</v>
      </c>
    </row>
    <row r="1754" spans="1:10" ht="13.8" customHeight="1">
      <c r="A1754" s="101">
        <f>C1754*ID규칙_대사_그룹_단위+COUNTIF($C$4:C1754,C1754)</f>
        <v>1412640</v>
      </c>
      <c r="B1754" s="100" t="s">
        <v>358</v>
      </c>
      <c r="C1754" s="102">
        <f>INDEX(STUDENT!$A:$A,MATCH(B1754,STUDENT!$B:$B,0))</f>
        <v>14126</v>
      </c>
      <c r="D1754" s="101">
        <v>5</v>
      </c>
      <c r="E1754" s="101">
        <v>21</v>
      </c>
      <c r="F1754" s="101">
        <v>0</v>
      </c>
      <c r="G1754" s="101" t="str">
        <f t="shared" si="108"/>
        <v>SPEECH_DESC_1412640</v>
      </c>
      <c r="H1754" s="101" t="str">
        <f t="shared" si="109"/>
        <v>SPEECH_AUDIO_1412640</v>
      </c>
      <c r="I1754" s="118" t="str">
        <f t="shared" si="110"/>
        <v>기타</v>
      </c>
      <c r="J1754" s="118" t="str">
        <f t="shared" si="111"/>
        <v>고유무기 장착</v>
      </c>
    </row>
    <row r="1755" spans="1:10" ht="13.8" customHeight="1">
      <c r="A1755" s="101">
        <f>C1755*ID규칙_대사_그룹_단위+COUNTIF($C$4:C1755,C1755)</f>
        <v>1412641</v>
      </c>
      <c r="B1755" s="100" t="s">
        <v>358</v>
      </c>
      <c r="C1755" s="102">
        <f>INDEX(STUDENT!$A:$A,MATCH(B1755,STUDENT!$B:$B,0))</f>
        <v>14126</v>
      </c>
      <c r="D1755" s="101">
        <v>5</v>
      </c>
      <c r="E1755" s="101">
        <v>22</v>
      </c>
      <c r="F1755" s="101">
        <v>1</v>
      </c>
      <c r="G1755" s="101" t="str">
        <f t="shared" si="108"/>
        <v>SPEECH_DESC_1412641</v>
      </c>
      <c r="H1755" s="101" t="str">
        <f t="shared" si="109"/>
        <v>SPEECH_AUDIO_1412641</v>
      </c>
      <c r="I1755" s="118" t="str">
        <f t="shared" si="110"/>
        <v>기타</v>
      </c>
      <c r="J1755" s="118" t="str">
        <f t="shared" si="111"/>
        <v>카페 1</v>
      </c>
    </row>
    <row r="1756" spans="1:10" ht="13.8" customHeight="1">
      <c r="A1756" s="101">
        <f>C1756*ID규칙_대사_그룹_단위+COUNTIF($C$4:C1756,C1756)</f>
        <v>1412642</v>
      </c>
      <c r="B1756" s="100" t="s">
        <v>358</v>
      </c>
      <c r="C1756" s="102">
        <f>INDEX(STUDENT!$A:$A,MATCH(B1756,STUDENT!$B:$B,0))</f>
        <v>14126</v>
      </c>
      <c r="D1756" s="101">
        <v>5</v>
      </c>
      <c r="E1756" s="101">
        <v>22</v>
      </c>
      <c r="F1756" s="101">
        <v>2</v>
      </c>
      <c r="G1756" s="101" t="str">
        <f t="shared" si="108"/>
        <v>SPEECH_DESC_1412642</v>
      </c>
      <c r="H1756" s="101" t="str">
        <f t="shared" si="109"/>
        <v>SPEECH_AUDIO_1412642</v>
      </c>
      <c r="I1756" s="118" t="str">
        <f t="shared" si="110"/>
        <v>기타</v>
      </c>
      <c r="J1756" s="118" t="str">
        <f t="shared" si="111"/>
        <v>카페 2</v>
      </c>
    </row>
    <row r="1757" spans="1:10" ht="13.8" customHeight="1">
      <c r="A1757" s="101">
        <f>C1757*ID규칙_대사_그룹_단위+COUNTIF($C$4:C1757,C1757)</f>
        <v>1412643</v>
      </c>
      <c r="B1757" s="100" t="s">
        <v>358</v>
      </c>
      <c r="C1757" s="102">
        <f>INDEX(STUDENT!$A:$A,MATCH(B1757,STUDENT!$B:$B,0))</f>
        <v>14126</v>
      </c>
      <c r="D1757" s="101">
        <v>5</v>
      </c>
      <c r="E1757" s="101">
        <v>22</v>
      </c>
      <c r="F1757" s="101">
        <v>3</v>
      </c>
      <c r="G1757" s="101" t="str">
        <f t="shared" si="108"/>
        <v>SPEECH_DESC_1412643</v>
      </c>
      <c r="H1757" s="101" t="str">
        <f t="shared" si="109"/>
        <v>SPEECH_AUDIO_1412643</v>
      </c>
      <c r="I1757" s="118" t="str">
        <f t="shared" si="110"/>
        <v>기타</v>
      </c>
      <c r="J1757" s="118" t="str">
        <f t="shared" si="111"/>
        <v>카페 3</v>
      </c>
    </row>
    <row r="1758" spans="1:10" ht="13.8" customHeight="1">
      <c r="A1758" s="101">
        <f>C1758*ID규칙_대사_그룹_단위+COUNTIF($C$4:C1758,C1758)</f>
        <v>1412644</v>
      </c>
      <c r="B1758" s="100" t="s">
        <v>358</v>
      </c>
      <c r="C1758" s="102">
        <f>INDEX(STUDENT!$A:$A,MATCH(B1758,STUDENT!$B:$B,0))</f>
        <v>14126</v>
      </c>
      <c r="D1758" s="101">
        <v>5</v>
      </c>
      <c r="E1758" s="101">
        <v>22</v>
      </c>
      <c r="F1758" s="101">
        <v>4</v>
      </c>
      <c r="G1758" s="101" t="str">
        <f t="shared" si="108"/>
        <v>SPEECH_DESC_1412644</v>
      </c>
      <c r="H1758" s="101" t="str">
        <f t="shared" si="109"/>
        <v>SPEECH_AUDIO_1412644</v>
      </c>
      <c r="I1758" s="118" t="str">
        <f t="shared" si="110"/>
        <v>기타</v>
      </c>
      <c r="J1758" s="118" t="str">
        <f t="shared" si="111"/>
        <v>카페 4</v>
      </c>
    </row>
    <row r="1759" spans="1:10" ht="13.8" customHeight="1">
      <c r="A1759" s="101">
        <f>C1759*ID규칙_대사_그룹_단위+COUNTIF($C$4:C1759,C1759)</f>
        <v>1412645</v>
      </c>
      <c r="B1759" s="100" t="s">
        <v>358</v>
      </c>
      <c r="C1759" s="102">
        <f>INDEX(STUDENT!$A:$A,MATCH(B1759,STUDENT!$B:$B,0))</f>
        <v>14126</v>
      </c>
      <c r="D1759" s="101">
        <v>5</v>
      </c>
      <c r="E1759" s="101">
        <v>22</v>
      </c>
      <c r="F1759" s="101">
        <v>5</v>
      </c>
      <c r="G1759" s="101" t="str">
        <f t="shared" si="108"/>
        <v>SPEECH_DESC_1412645</v>
      </c>
      <c r="H1759" s="101" t="str">
        <f t="shared" si="109"/>
        <v>SPEECH_AUDIO_1412645</v>
      </c>
      <c r="I1759" s="118" t="str">
        <f t="shared" si="110"/>
        <v>기타</v>
      </c>
      <c r="J1759" s="118" t="str">
        <f t="shared" si="111"/>
        <v>카페 5</v>
      </c>
    </row>
    <row r="1760" spans="1:10" ht="13.8" customHeight="1">
      <c r="A1760" s="101">
        <f>C1760*ID규칙_대사_그룹_단위+COUNTIF($C$4:C1760,C1760)</f>
        <v>1412646</v>
      </c>
      <c r="B1760" s="100" t="s">
        <v>358</v>
      </c>
      <c r="C1760" s="102">
        <f>INDEX(STUDENT!$A:$A,MATCH(B1760,STUDENT!$B:$B,0))</f>
        <v>14126</v>
      </c>
      <c r="D1760" s="101">
        <v>6</v>
      </c>
      <c r="E1760" s="101">
        <v>24</v>
      </c>
      <c r="F1760" s="101">
        <v>1</v>
      </c>
      <c r="G1760" s="101" t="str">
        <f t="shared" si="108"/>
        <v>SPEECH_DESC_1412646</v>
      </c>
      <c r="H1760" s="101" t="str">
        <f t="shared" si="109"/>
        <v>SPEECH_AUDIO_1412646</v>
      </c>
      <c r="I1760" s="118" t="str">
        <f t="shared" si="110"/>
        <v>메모리얼</v>
      </c>
      <c r="J1760" s="118" t="str">
        <f t="shared" si="111"/>
        <v>메모리얼 로비 1</v>
      </c>
    </row>
    <row r="1761" spans="1:10" ht="13.8" customHeight="1">
      <c r="A1761" s="101">
        <f>C1761*ID규칙_대사_그룹_단위+COUNTIF($C$4:C1761,C1761)</f>
        <v>1412647</v>
      </c>
      <c r="B1761" s="100" t="s">
        <v>358</v>
      </c>
      <c r="C1761" s="102">
        <f>INDEX(STUDENT!$A:$A,MATCH(B1761,STUDENT!$B:$B,0))</f>
        <v>14126</v>
      </c>
      <c r="D1761" s="101">
        <v>6</v>
      </c>
      <c r="E1761" s="101">
        <v>24</v>
      </c>
      <c r="F1761" s="101">
        <v>2</v>
      </c>
      <c r="G1761" s="101" t="str">
        <f t="shared" si="108"/>
        <v>SPEECH_DESC_1412647</v>
      </c>
      <c r="H1761" s="101" t="str">
        <f t="shared" si="109"/>
        <v>SPEECH_AUDIO_1412647</v>
      </c>
      <c r="I1761" s="118" t="str">
        <f t="shared" si="110"/>
        <v>메모리얼</v>
      </c>
      <c r="J1761" s="118" t="str">
        <f t="shared" si="111"/>
        <v>메모리얼 로비 2</v>
      </c>
    </row>
    <row r="1762" spans="1:10" ht="13.8" customHeight="1">
      <c r="A1762" s="101">
        <f>C1762*ID규칙_대사_그룹_단위+COUNTIF($C$4:C1762,C1762)</f>
        <v>1412648</v>
      </c>
      <c r="B1762" s="100" t="s">
        <v>358</v>
      </c>
      <c r="C1762" s="102">
        <f>INDEX(STUDENT!$A:$A,MATCH(B1762,STUDENT!$B:$B,0))</f>
        <v>14126</v>
      </c>
      <c r="D1762" s="101">
        <v>6</v>
      </c>
      <c r="E1762" s="101">
        <v>24</v>
      </c>
      <c r="F1762" s="101">
        <v>3</v>
      </c>
      <c r="G1762" s="101" t="str">
        <f t="shared" si="108"/>
        <v>SPEECH_DESC_1412648</v>
      </c>
      <c r="H1762" s="101" t="str">
        <f t="shared" si="109"/>
        <v>SPEECH_AUDIO_1412648</v>
      </c>
      <c r="I1762" s="118" t="str">
        <f t="shared" si="110"/>
        <v>메모리얼</v>
      </c>
      <c r="J1762" s="118" t="str">
        <f t="shared" si="111"/>
        <v>메모리얼 로비 3</v>
      </c>
    </row>
    <row r="1763" spans="1:10" ht="13.8" customHeight="1">
      <c r="A1763" s="101">
        <f>C1763*ID규칙_대사_그룹_단위+COUNTIF($C$4:C1763,C1763)</f>
        <v>1412649</v>
      </c>
      <c r="B1763" s="100" t="s">
        <v>358</v>
      </c>
      <c r="C1763" s="102">
        <f>INDEX(STUDENT!$A:$A,MATCH(B1763,STUDENT!$B:$B,0))</f>
        <v>14126</v>
      </c>
      <c r="D1763" s="101">
        <v>6</v>
      </c>
      <c r="E1763" s="101">
        <v>24</v>
      </c>
      <c r="F1763" s="101">
        <v>4</v>
      </c>
      <c r="G1763" s="101" t="str">
        <f t="shared" si="108"/>
        <v>SPEECH_DESC_1412649</v>
      </c>
      <c r="H1763" s="101" t="str">
        <f t="shared" si="109"/>
        <v>SPEECH_AUDIO_1412649</v>
      </c>
      <c r="I1763" s="118" t="str">
        <f t="shared" si="110"/>
        <v>메모리얼</v>
      </c>
      <c r="J1763" s="118" t="str">
        <f t="shared" si="111"/>
        <v>메모리얼 로비 4</v>
      </c>
    </row>
    <row r="1764" spans="1:10" ht="13.8" customHeight="1">
      <c r="A1764" s="101">
        <f>C1764*ID규칙_대사_그룹_단위+COUNTIF($C$4:C1764,C1764)</f>
        <v>1412650</v>
      </c>
      <c r="B1764" s="100" t="s">
        <v>358</v>
      </c>
      <c r="C1764" s="102">
        <f>INDEX(STUDENT!$A:$A,MATCH(B1764,STUDENT!$B:$B,0))</f>
        <v>14126</v>
      </c>
      <c r="D1764" s="101">
        <v>6</v>
      </c>
      <c r="E1764" s="101">
        <v>24</v>
      </c>
      <c r="F1764" s="101">
        <v>5</v>
      </c>
      <c r="G1764" s="101" t="str">
        <f t="shared" si="108"/>
        <v>SPEECH_DESC_1412650</v>
      </c>
      <c r="H1764" s="101" t="str">
        <f t="shared" si="109"/>
        <v>SPEECH_AUDIO_1412650</v>
      </c>
      <c r="I1764" s="118" t="str">
        <f t="shared" si="110"/>
        <v>메모리얼</v>
      </c>
      <c r="J1764" s="118" t="str">
        <f t="shared" si="111"/>
        <v>메모리얼 로비 5</v>
      </c>
    </row>
    <row r="1765" spans="1:10" ht="13.8" customHeight="1">
      <c r="A1765" s="101">
        <f>C1765*ID규칙_대사_그룹_단위+COUNTIF($C$4:C1765,C1765)</f>
        <v>1412651</v>
      </c>
      <c r="B1765" s="100" t="s">
        <v>358</v>
      </c>
      <c r="C1765" s="102">
        <f>INDEX(STUDENT!$A:$A,MATCH(B1765,STUDENT!$B:$B,0))</f>
        <v>14126</v>
      </c>
      <c r="D1765" s="101">
        <v>7</v>
      </c>
      <c r="E1765" s="101">
        <v>25</v>
      </c>
      <c r="F1765" s="101">
        <v>0</v>
      </c>
      <c r="G1765" s="101" t="str">
        <f t="shared" si="108"/>
        <v>SPEECH_DESC_1412651</v>
      </c>
      <c r="H1765" s="101" t="str">
        <f t="shared" si="109"/>
        <v>SPEECH_AUDIO_1412651</v>
      </c>
      <c r="I1765" s="118" t="str">
        <f t="shared" si="110"/>
        <v>기념일</v>
      </c>
      <c r="J1765" s="118" t="str">
        <f t="shared" si="111"/>
        <v>생일</v>
      </c>
    </row>
    <row r="1766" spans="1:10" ht="13.8" customHeight="1">
      <c r="A1766" s="101">
        <f>C1766*ID규칙_대사_그룹_단위+COUNTIF($C$4:C1766,C1766)</f>
        <v>1412652</v>
      </c>
      <c r="B1766" s="100" t="s">
        <v>358</v>
      </c>
      <c r="C1766" s="102">
        <f>INDEX(STUDENT!$A:$A,MATCH(B1766,STUDENT!$B:$B,0))</f>
        <v>14126</v>
      </c>
      <c r="D1766" s="101">
        <v>7</v>
      </c>
      <c r="E1766" s="101">
        <v>27</v>
      </c>
      <c r="F1766" s="101">
        <v>0</v>
      </c>
      <c r="G1766" s="101" t="str">
        <f t="shared" si="108"/>
        <v>SPEECH_DESC_1412652</v>
      </c>
      <c r="H1766" s="101" t="str">
        <f t="shared" si="109"/>
        <v>SPEECH_AUDIO_1412652</v>
      </c>
      <c r="I1766" s="118" t="str">
        <f t="shared" si="110"/>
        <v>기념일</v>
      </c>
      <c r="J1766" s="118" t="str">
        <f t="shared" si="111"/>
        <v>할로윈</v>
      </c>
    </row>
    <row r="1767" spans="1:10" ht="13.8" customHeight="1">
      <c r="A1767" s="101">
        <f>C1767*ID규칙_대사_그룹_단위+COUNTIF($C$4:C1767,C1767)</f>
        <v>1412653</v>
      </c>
      <c r="B1767" s="100" t="s">
        <v>358</v>
      </c>
      <c r="C1767" s="102">
        <f>INDEX(STUDENT!$A:$A,MATCH(B1767,STUDENT!$B:$B,0))</f>
        <v>14126</v>
      </c>
      <c r="D1767" s="101">
        <v>7</v>
      </c>
      <c r="E1767" s="101">
        <v>28</v>
      </c>
      <c r="F1767" s="101">
        <v>0</v>
      </c>
      <c r="G1767" s="101" t="str">
        <f t="shared" si="108"/>
        <v>SPEECH_DESC_1412653</v>
      </c>
      <c r="H1767" s="101" t="str">
        <f t="shared" si="109"/>
        <v>SPEECH_AUDIO_1412653</v>
      </c>
      <c r="I1767" s="118" t="str">
        <f t="shared" si="110"/>
        <v>기념일</v>
      </c>
      <c r="J1767" s="118" t="str">
        <f t="shared" si="111"/>
        <v>크리스마스</v>
      </c>
    </row>
    <row r="1768" spans="1:10" ht="13.8" customHeight="1">
      <c r="A1768" s="101">
        <f>C1768*ID규칙_대사_그룹_단위+COUNTIF($C$4:C1768,C1768)</f>
        <v>1412654</v>
      </c>
      <c r="B1768" s="100" t="s">
        <v>358</v>
      </c>
      <c r="C1768" s="102">
        <f>INDEX(STUDENT!$A:$A,MATCH(B1768,STUDENT!$B:$B,0))</f>
        <v>14126</v>
      </c>
      <c r="D1768" s="101">
        <v>7</v>
      </c>
      <c r="E1768" s="101">
        <v>29</v>
      </c>
      <c r="F1768" s="101">
        <v>0</v>
      </c>
      <c r="G1768" s="101" t="str">
        <f t="shared" si="108"/>
        <v>SPEECH_DESC_1412654</v>
      </c>
      <c r="H1768" s="101" t="str">
        <f t="shared" si="109"/>
        <v>SPEECH_AUDIO_1412654</v>
      </c>
      <c r="I1768" s="118" t="str">
        <f t="shared" si="110"/>
        <v>기념일</v>
      </c>
      <c r="J1768" s="118" t="str">
        <f t="shared" si="111"/>
        <v>신년</v>
      </c>
    </row>
    <row r="1769" spans="1:10" ht="13.8" customHeight="1">
      <c r="A1769" s="101">
        <f>C1769*ID규칙_대사_그룹_단위+COUNTIF($C$4:C1769,C1769)</f>
        <v>1132701</v>
      </c>
      <c r="B1769" s="100" t="s">
        <v>360</v>
      </c>
      <c r="C1769" s="102">
        <f>INDEX(STUDENT!$A:$A,MATCH(B1769,STUDENT!$B:$B,0))</f>
        <v>11327</v>
      </c>
      <c r="D1769" s="101">
        <v>1</v>
      </c>
      <c r="E1769" s="101">
        <v>1</v>
      </c>
      <c r="F1769" s="101">
        <v>0</v>
      </c>
      <c r="G1769" s="101" t="str">
        <f t="shared" si="108"/>
        <v>SPEECH_DESC_1132701</v>
      </c>
      <c r="H1769" s="101" t="str">
        <f t="shared" si="109"/>
        <v>SPEECH_AUDIO_1132701</v>
      </c>
      <c r="I1769" s="118" t="str">
        <f t="shared" si="110"/>
        <v>일상</v>
      </c>
      <c r="J1769" s="118" t="str">
        <f t="shared" si="111"/>
        <v>입수</v>
      </c>
    </row>
    <row r="1770" spans="1:10" ht="13.8" customHeight="1">
      <c r="A1770" s="101">
        <f>C1770*ID규칙_대사_그룹_단위+COUNTIF($C$4:C1770,C1770)</f>
        <v>1132702</v>
      </c>
      <c r="B1770" s="100" t="s">
        <v>360</v>
      </c>
      <c r="C1770" s="102">
        <f>INDEX(STUDENT!$A:$A,MATCH(B1770,STUDENT!$B:$B,0))</f>
        <v>11327</v>
      </c>
      <c r="D1770" s="101">
        <v>1</v>
      </c>
      <c r="E1770" s="101">
        <v>2</v>
      </c>
      <c r="F1770" s="101">
        <v>1</v>
      </c>
      <c r="G1770" s="101" t="str">
        <f t="shared" si="108"/>
        <v>SPEECH_DESC_1132702</v>
      </c>
      <c r="H1770" s="101" t="str">
        <f t="shared" si="109"/>
        <v>SPEECH_AUDIO_1132702</v>
      </c>
      <c r="I1770" s="118" t="str">
        <f t="shared" si="110"/>
        <v>일상</v>
      </c>
      <c r="J1770" s="118" t="str">
        <f t="shared" si="111"/>
        <v>로비 방문 1</v>
      </c>
    </row>
    <row r="1771" spans="1:10" ht="13.8" customHeight="1">
      <c r="A1771" s="101">
        <f>C1771*ID규칙_대사_그룹_단위+COUNTIF($C$4:C1771,C1771)</f>
        <v>1132703</v>
      </c>
      <c r="B1771" s="100" t="s">
        <v>360</v>
      </c>
      <c r="C1771" s="102">
        <f>INDEX(STUDENT!$A:$A,MATCH(B1771,STUDENT!$B:$B,0))</f>
        <v>11327</v>
      </c>
      <c r="D1771" s="101">
        <v>1</v>
      </c>
      <c r="E1771" s="101">
        <v>2</v>
      </c>
      <c r="F1771" s="101">
        <v>2</v>
      </c>
      <c r="G1771" s="101" t="str">
        <f t="shared" si="108"/>
        <v>SPEECH_DESC_1132703</v>
      </c>
      <c r="H1771" s="101" t="str">
        <f t="shared" si="109"/>
        <v>SPEECH_AUDIO_1132703</v>
      </c>
      <c r="I1771" s="118" t="str">
        <f t="shared" si="110"/>
        <v>일상</v>
      </c>
      <c r="J1771" s="118" t="str">
        <f t="shared" si="111"/>
        <v>로비 방문 2</v>
      </c>
    </row>
    <row r="1772" spans="1:10" ht="13.8" customHeight="1">
      <c r="A1772" s="101">
        <f>C1772*ID규칙_대사_그룹_단위+COUNTIF($C$4:C1772,C1772)</f>
        <v>1132704</v>
      </c>
      <c r="B1772" s="100" t="s">
        <v>360</v>
      </c>
      <c r="C1772" s="102">
        <f>INDEX(STUDENT!$A:$A,MATCH(B1772,STUDENT!$B:$B,0))</f>
        <v>11327</v>
      </c>
      <c r="D1772" s="101">
        <v>1</v>
      </c>
      <c r="E1772" s="101">
        <v>3</v>
      </c>
      <c r="F1772" s="101">
        <v>1</v>
      </c>
      <c r="G1772" s="101" t="str">
        <f t="shared" si="108"/>
        <v>SPEECH_DESC_1132704</v>
      </c>
      <c r="H1772" s="101" t="str">
        <f t="shared" si="109"/>
        <v>SPEECH_AUDIO_1132704</v>
      </c>
      <c r="I1772" s="118" t="str">
        <f t="shared" si="110"/>
        <v>일상</v>
      </c>
      <c r="J1772" s="118" t="str">
        <f t="shared" si="111"/>
        <v>잡담 1</v>
      </c>
    </row>
    <row r="1773" spans="1:10" ht="13.8" customHeight="1">
      <c r="A1773" s="101">
        <f>C1773*ID규칙_대사_그룹_단위+COUNTIF($C$4:C1773,C1773)</f>
        <v>1132705</v>
      </c>
      <c r="B1773" s="100" t="s">
        <v>360</v>
      </c>
      <c r="C1773" s="102">
        <f>INDEX(STUDENT!$A:$A,MATCH(B1773,STUDENT!$B:$B,0))</f>
        <v>11327</v>
      </c>
      <c r="D1773" s="101">
        <v>1</v>
      </c>
      <c r="E1773" s="101">
        <v>3</v>
      </c>
      <c r="F1773" s="101">
        <v>2</v>
      </c>
      <c r="G1773" s="101" t="str">
        <f t="shared" si="108"/>
        <v>SPEECH_DESC_1132705</v>
      </c>
      <c r="H1773" s="101" t="str">
        <f t="shared" si="109"/>
        <v>SPEECH_AUDIO_1132705</v>
      </c>
      <c r="I1773" s="118" t="str">
        <f t="shared" si="110"/>
        <v>일상</v>
      </c>
      <c r="J1773" s="118" t="str">
        <f t="shared" si="111"/>
        <v>잡담 2</v>
      </c>
    </row>
    <row r="1774" spans="1:10" ht="13.8" customHeight="1">
      <c r="A1774" s="101">
        <f>C1774*ID규칙_대사_그룹_단위+COUNTIF($C$4:C1774,C1774)</f>
        <v>1132706</v>
      </c>
      <c r="B1774" s="100" t="s">
        <v>360</v>
      </c>
      <c r="C1774" s="102">
        <f>INDEX(STUDENT!$A:$A,MATCH(B1774,STUDENT!$B:$B,0))</f>
        <v>11327</v>
      </c>
      <c r="D1774" s="101">
        <v>1</v>
      </c>
      <c r="E1774" s="101">
        <v>3</v>
      </c>
      <c r="F1774" s="101">
        <v>3</v>
      </c>
      <c r="G1774" s="101" t="str">
        <f t="shared" si="108"/>
        <v>SPEECH_DESC_1132706</v>
      </c>
      <c r="H1774" s="101" t="str">
        <f t="shared" si="109"/>
        <v>SPEECH_AUDIO_1132706</v>
      </c>
      <c r="I1774" s="118" t="str">
        <f t="shared" si="110"/>
        <v>일상</v>
      </c>
      <c r="J1774" s="118" t="str">
        <f t="shared" si="111"/>
        <v>잡담 3</v>
      </c>
    </row>
    <row r="1775" spans="1:10" ht="13.8" customHeight="1">
      <c r="A1775" s="101">
        <f>C1775*ID규칙_대사_그룹_단위+COUNTIF($C$4:C1775,C1775)</f>
        <v>1132707</v>
      </c>
      <c r="B1775" s="100" t="s">
        <v>360</v>
      </c>
      <c r="C1775" s="102">
        <f>INDEX(STUDENT!$A:$A,MATCH(B1775,STUDENT!$B:$B,0))</f>
        <v>11327</v>
      </c>
      <c r="D1775" s="101">
        <v>1</v>
      </c>
      <c r="E1775" s="101">
        <v>3</v>
      </c>
      <c r="F1775" s="101">
        <v>4</v>
      </c>
      <c r="G1775" s="101" t="str">
        <f t="shared" si="108"/>
        <v>SPEECH_DESC_1132707</v>
      </c>
      <c r="H1775" s="101" t="str">
        <f t="shared" si="109"/>
        <v>SPEECH_AUDIO_1132707</v>
      </c>
      <c r="I1775" s="118" t="str">
        <f t="shared" si="110"/>
        <v>일상</v>
      </c>
      <c r="J1775" s="118" t="str">
        <f t="shared" si="111"/>
        <v>잡담 4</v>
      </c>
    </row>
    <row r="1776" spans="1:10" ht="13.8" customHeight="1">
      <c r="A1776" s="101">
        <f>C1776*ID규칙_대사_그룹_단위+COUNTIF($C$4:C1776,C1776)</f>
        <v>1132708</v>
      </c>
      <c r="B1776" s="100" t="s">
        <v>360</v>
      </c>
      <c r="C1776" s="102">
        <f>INDEX(STUDENT!$A:$A,MATCH(B1776,STUDENT!$B:$B,0))</f>
        <v>11327</v>
      </c>
      <c r="D1776" s="101">
        <v>1</v>
      </c>
      <c r="E1776" s="101">
        <v>3</v>
      </c>
      <c r="F1776" s="101">
        <v>5</v>
      </c>
      <c r="G1776" s="101" t="str">
        <f t="shared" si="108"/>
        <v>SPEECH_DESC_1132708</v>
      </c>
      <c r="H1776" s="101" t="str">
        <f t="shared" si="109"/>
        <v>SPEECH_AUDIO_1132708</v>
      </c>
      <c r="I1776" s="118" t="str">
        <f t="shared" si="110"/>
        <v>일상</v>
      </c>
      <c r="J1776" s="118" t="str">
        <f t="shared" si="111"/>
        <v>잡담 5</v>
      </c>
    </row>
    <row r="1777" spans="1:10" ht="13.8" customHeight="1">
      <c r="A1777" s="101">
        <f>C1777*ID규칙_대사_그룹_단위+COUNTIF($C$4:C1777,C1777)</f>
        <v>1132709</v>
      </c>
      <c r="B1777" s="100" t="s">
        <v>360</v>
      </c>
      <c r="C1777" s="102">
        <f>INDEX(STUDENT!$A:$A,MATCH(B1777,STUDENT!$B:$B,0))</f>
        <v>11327</v>
      </c>
      <c r="D1777" s="101">
        <v>2</v>
      </c>
      <c r="E1777" s="101">
        <v>4</v>
      </c>
      <c r="F1777" s="101">
        <v>1</v>
      </c>
      <c r="G1777" s="101" t="str">
        <f t="shared" si="108"/>
        <v>SPEECH_DESC_1132709</v>
      </c>
      <c r="H1777" s="101" t="str">
        <f t="shared" si="109"/>
        <v>SPEECH_AUDIO_1132709</v>
      </c>
      <c r="I1777" s="118" t="str">
        <f t="shared" si="110"/>
        <v>배치</v>
      </c>
      <c r="J1777" s="118" t="str">
        <f t="shared" si="111"/>
        <v>편성 1</v>
      </c>
    </row>
    <row r="1778" spans="1:10" ht="13.8" customHeight="1">
      <c r="A1778" s="101">
        <f>C1778*ID규칙_대사_그룹_단위+COUNTIF($C$4:C1778,C1778)</f>
        <v>1132710</v>
      </c>
      <c r="B1778" s="100" t="s">
        <v>360</v>
      </c>
      <c r="C1778" s="102">
        <f>INDEX(STUDENT!$A:$A,MATCH(B1778,STUDENT!$B:$B,0))</f>
        <v>11327</v>
      </c>
      <c r="D1778" s="101">
        <v>2</v>
      </c>
      <c r="E1778" s="101">
        <v>4</v>
      </c>
      <c r="F1778" s="101">
        <v>2</v>
      </c>
      <c r="G1778" s="101" t="str">
        <f t="shared" si="108"/>
        <v>SPEECH_DESC_1132710</v>
      </c>
      <c r="H1778" s="101" t="str">
        <f t="shared" si="109"/>
        <v>SPEECH_AUDIO_1132710</v>
      </c>
      <c r="I1778" s="118" t="str">
        <f t="shared" si="110"/>
        <v>배치</v>
      </c>
      <c r="J1778" s="118" t="str">
        <f t="shared" si="111"/>
        <v>편성 2</v>
      </c>
    </row>
    <row r="1779" spans="1:10" ht="13.8" customHeight="1">
      <c r="A1779" s="101">
        <f>C1779*ID규칙_대사_그룹_단위+COUNTIF($C$4:C1779,C1779)</f>
        <v>1132711</v>
      </c>
      <c r="B1779" s="100" t="s">
        <v>360</v>
      </c>
      <c r="C1779" s="102">
        <f>INDEX(STUDENT!$A:$A,MATCH(B1779,STUDENT!$B:$B,0))</f>
        <v>11327</v>
      </c>
      <c r="D1779" s="101">
        <v>2</v>
      </c>
      <c r="E1779" s="101">
        <v>4</v>
      </c>
      <c r="F1779" s="101">
        <v>3</v>
      </c>
      <c r="G1779" s="101" t="str">
        <f t="shared" si="108"/>
        <v>SPEECH_DESC_1132711</v>
      </c>
      <c r="H1779" s="101" t="str">
        <f t="shared" si="109"/>
        <v>SPEECH_AUDIO_1132711</v>
      </c>
      <c r="I1779" s="118" t="str">
        <f t="shared" si="110"/>
        <v>배치</v>
      </c>
      <c r="J1779" s="118" t="str">
        <f t="shared" si="111"/>
        <v>편성 3</v>
      </c>
    </row>
    <row r="1780" spans="1:10" ht="13.8" customHeight="1">
      <c r="A1780" s="101">
        <f>C1780*ID규칙_대사_그룹_단위+COUNTIF($C$4:C1780,C1780)</f>
        <v>1132712</v>
      </c>
      <c r="B1780" s="100" t="s">
        <v>360</v>
      </c>
      <c r="C1780" s="102">
        <f>INDEX(STUDENT!$A:$A,MATCH(B1780,STUDENT!$B:$B,0))</f>
        <v>11327</v>
      </c>
      <c r="D1780" s="101">
        <v>2</v>
      </c>
      <c r="E1780" s="101">
        <v>5</v>
      </c>
      <c r="F1780" s="101">
        <v>1</v>
      </c>
      <c r="G1780" s="101" t="str">
        <f t="shared" si="108"/>
        <v>SPEECH_DESC_1132712</v>
      </c>
      <c r="H1780" s="101" t="str">
        <f t="shared" si="109"/>
        <v>SPEECH_AUDIO_1132712</v>
      </c>
      <c r="I1780" s="118" t="str">
        <f t="shared" si="110"/>
        <v>배치</v>
      </c>
      <c r="J1780" s="118" t="str">
        <f t="shared" si="111"/>
        <v>출격 1</v>
      </c>
    </row>
    <row r="1781" spans="1:10" ht="13.8" customHeight="1">
      <c r="A1781" s="101">
        <f>C1781*ID규칙_대사_그룹_단위+COUNTIF($C$4:C1781,C1781)</f>
        <v>1132713</v>
      </c>
      <c r="B1781" s="100" t="s">
        <v>360</v>
      </c>
      <c r="C1781" s="102">
        <f>INDEX(STUDENT!$A:$A,MATCH(B1781,STUDENT!$B:$B,0))</f>
        <v>11327</v>
      </c>
      <c r="D1781" s="101">
        <v>2</v>
      </c>
      <c r="E1781" s="101">
        <v>5</v>
      </c>
      <c r="F1781" s="101">
        <v>2</v>
      </c>
      <c r="G1781" s="101" t="str">
        <f t="shared" si="108"/>
        <v>SPEECH_DESC_1132713</v>
      </c>
      <c r="H1781" s="101" t="str">
        <f t="shared" si="109"/>
        <v>SPEECH_AUDIO_1132713</v>
      </c>
      <c r="I1781" s="118" t="str">
        <f t="shared" si="110"/>
        <v>배치</v>
      </c>
      <c r="J1781" s="118" t="str">
        <f t="shared" si="111"/>
        <v>출격 2</v>
      </c>
    </row>
    <row r="1782" spans="1:10" ht="13.8" customHeight="1">
      <c r="A1782" s="101">
        <f>C1782*ID규칙_대사_그룹_단위+COUNTIF($C$4:C1782,C1782)</f>
        <v>1132714</v>
      </c>
      <c r="B1782" s="100" t="s">
        <v>360</v>
      </c>
      <c r="C1782" s="102">
        <f>INDEX(STUDENT!$A:$A,MATCH(B1782,STUDENT!$B:$B,0))</f>
        <v>11327</v>
      </c>
      <c r="D1782" s="101">
        <v>3</v>
      </c>
      <c r="E1782" s="101">
        <v>6</v>
      </c>
      <c r="F1782" s="101">
        <v>1</v>
      </c>
      <c r="G1782" s="101" t="str">
        <f t="shared" si="108"/>
        <v>SPEECH_DESC_1132714</v>
      </c>
      <c r="H1782" s="101" t="str">
        <f t="shared" si="109"/>
        <v>SPEECH_AUDIO_1132714</v>
      </c>
      <c r="I1782" s="118" t="str">
        <f t="shared" si="110"/>
        <v>전투</v>
      </c>
      <c r="J1782" s="118" t="str">
        <f t="shared" si="111"/>
        <v>전투개시 1</v>
      </c>
    </row>
    <row r="1783" spans="1:10" ht="13.8" customHeight="1">
      <c r="A1783" s="101">
        <f>C1783*ID규칙_대사_그룹_단위+COUNTIF($C$4:C1783,C1783)</f>
        <v>1132715</v>
      </c>
      <c r="B1783" s="100" t="s">
        <v>360</v>
      </c>
      <c r="C1783" s="102">
        <f>INDEX(STUDENT!$A:$A,MATCH(B1783,STUDENT!$B:$B,0))</f>
        <v>11327</v>
      </c>
      <c r="D1783" s="101">
        <v>3</v>
      </c>
      <c r="E1783" s="101">
        <v>6</v>
      </c>
      <c r="F1783" s="101">
        <v>2</v>
      </c>
      <c r="G1783" s="101" t="str">
        <f t="shared" si="108"/>
        <v>SPEECH_DESC_1132715</v>
      </c>
      <c r="H1783" s="101" t="str">
        <f t="shared" si="109"/>
        <v>SPEECH_AUDIO_1132715</v>
      </c>
      <c r="I1783" s="118" t="str">
        <f t="shared" si="110"/>
        <v>전투</v>
      </c>
      <c r="J1783" s="118" t="str">
        <f t="shared" si="111"/>
        <v>전투개시 2</v>
      </c>
    </row>
    <row r="1784" spans="1:10" ht="13.8" customHeight="1">
      <c r="A1784" s="101">
        <f>C1784*ID규칙_대사_그룹_단위+COUNTIF($C$4:C1784,C1784)</f>
        <v>1132716</v>
      </c>
      <c r="B1784" s="100" t="s">
        <v>360</v>
      </c>
      <c r="C1784" s="102">
        <f>INDEX(STUDENT!$A:$A,MATCH(B1784,STUDENT!$B:$B,0))</f>
        <v>11327</v>
      </c>
      <c r="D1784" s="101">
        <v>3</v>
      </c>
      <c r="E1784" s="101">
        <v>7</v>
      </c>
      <c r="F1784" s="101">
        <v>0</v>
      </c>
      <c r="G1784" s="101" t="str">
        <f t="shared" si="108"/>
        <v>SPEECH_DESC_1132716</v>
      </c>
      <c r="H1784" s="101" t="str">
        <f t="shared" si="109"/>
        <v>SPEECH_AUDIO_1132716</v>
      </c>
      <c r="I1784" s="118" t="str">
        <f t="shared" si="110"/>
        <v>전투</v>
      </c>
      <c r="J1784" s="118" t="str">
        <f t="shared" si="111"/>
        <v>이동</v>
      </c>
    </row>
    <row r="1785" spans="1:10" ht="13.8" customHeight="1">
      <c r="A1785" s="101">
        <f>C1785*ID규칙_대사_그룹_단위+COUNTIF($C$4:C1785,C1785)</f>
        <v>1132717</v>
      </c>
      <c r="B1785" s="100" t="s">
        <v>360</v>
      </c>
      <c r="C1785" s="102">
        <f>INDEX(STUDENT!$A:$A,MATCH(B1785,STUDENT!$B:$B,0))</f>
        <v>11327</v>
      </c>
      <c r="D1785" s="101">
        <v>3</v>
      </c>
      <c r="E1785" s="101">
        <v>8</v>
      </c>
      <c r="F1785" s="101">
        <v>1</v>
      </c>
      <c r="G1785" s="101" t="str">
        <f t="shared" si="108"/>
        <v>SPEECH_DESC_1132717</v>
      </c>
      <c r="H1785" s="101" t="str">
        <f t="shared" si="109"/>
        <v>SPEECH_AUDIO_1132717</v>
      </c>
      <c r="I1785" s="118" t="str">
        <f t="shared" si="110"/>
        <v>전투</v>
      </c>
      <c r="J1785" s="118" t="str">
        <f t="shared" si="111"/>
        <v>에이리어 이동 1</v>
      </c>
    </row>
    <row r="1786" spans="1:10" ht="13.8" customHeight="1">
      <c r="A1786" s="101">
        <f>C1786*ID규칙_대사_그룹_단위+COUNTIF($C$4:C1786,C1786)</f>
        <v>1132718</v>
      </c>
      <c r="B1786" s="100" t="s">
        <v>360</v>
      </c>
      <c r="C1786" s="102">
        <f>INDEX(STUDENT!$A:$A,MATCH(B1786,STUDENT!$B:$B,0))</f>
        <v>11327</v>
      </c>
      <c r="D1786" s="101">
        <v>3</v>
      </c>
      <c r="E1786" s="101">
        <v>8</v>
      </c>
      <c r="F1786" s="101">
        <v>2</v>
      </c>
      <c r="G1786" s="101" t="str">
        <f t="shared" si="108"/>
        <v>SPEECH_DESC_1132718</v>
      </c>
      <c r="H1786" s="101" t="str">
        <f t="shared" si="109"/>
        <v>SPEECH_AUDIO_1132718</v>
      </c>
      <c r="I1786" s="118" t="str">
        <f t="shared" si="110"/>
        <v>전투</v>
      </c>
      <c r="J1786" s="118" t="str">
        <f t="shared" si="111"/>
        <v>에이리어 이동 2</v>
      </c>
    </row>
    <row r="1787" spans="1:10" ht="13.8" customHeight="1">
      <c r="A1787" s="101">
        <f>C1787*ID규칙_대사_그룹_단위+COUNTIF($C$4:C1787,C1787)</f>
        <v>1132719</v>
      </c>
      <c r="B1787" s="100" t="s">
        <v>360</v>
      </c>
      <c r="C1787" s="102">
        <f>INDEX(STUDENT!$A:$A,MATCH(B1787,STUDENT!$B:$B,0))</f>
        <v>11327</v>
      </c>
      <c r="D1787" s="101">
        <v>3</v>
      </c>
      <c r="E1787" s="101">
        <v>10</v>
      </c>
      <c r="F1787" s="101">
        <v>0</v>
      </c>
      <c r="G1787" s="101" t="str">
        <f t="shared" si="108"/>
        <v>SPEECH_DESC_1132719</v>
      </c>
      <c r="H1787" s="101" t="str">
        <f t="shared" si="109"/>
        <v>SPEECH_AUDIO_1132719</v>
      </c>
      <c r="I1787" s="118" t="str">
        <f t="shared" si="110"/>
        <v>전투</v>
      </c>
      <c r="J1787" s="118" t="str">
        <f t="shared" si="111"/>
        <v>회피</v>
      </c>
    </row>
    <row r="1788" spans="1:10" ht="13.8" customHeight="1">
      <c r="A1788" s="101">
        <f>C1788*ID규칙_대사_그룹_단위+COUNTIF($C$4:C1788,C1788)</f>
        <v>1132720</v>
      </c>
      <c r="B1788" s="100" t="s">
        <v>360</v>
      </c>
      <c r="C1788" s="102">
        <f>INDEX(STUDENT!$A:$A,MATCH(B1788,STUDENT!$B:$B,0))</f>
        <v>11327</v>
      </c>
      <c r="D1788" s="101">
        <v>3</v>
      </c>
      <c r="E1788" s="101">
        <v>11</v>
      </c>
      <c r="F1788" s="101">
        <v>0</v>
      </c>
      <c r="G1788" s="101" t="str">
        <f t="shared" si="108"/>
        <v>SPEECH_DESC_1132720</v>
      </c>
      <c r="H1788" s="101" t="str">
        <f t="shared" si="109"/>
        <v>SPEECH_AUDIO_1132720</v>
      </c>
      <c r="I1788" s="118" t="str">
        <f t="shared" si="110"/>
        <v>전투</v>
      </c>
      <c r="J1788" s="118" t="str">
        <f t="shared" si="111"/>
        <v>회복</v>
      </c>
    </row>
    <row r="1789" spans="1:10" ht="13.8" customHeight="1">
      <c r="A1789" s="101">
        <f>C1789*ID규칙_대사_그룹_단위+COUNTIF($C$4:C1789,C1789)</f>
        <v>1132721</v>
      </c>
      <c r="B1789" s="100" t="s">
        <v>360</v>
      </c>
      <c r="C1789" s="102">
        <f>INDEX(STUDENT!$A:$A,MATCH(B1789,STUDENT!$B:$B,0))</f>
        <v>11327</v>
      </c>
      <c r="D1789" s="101">
        <v>3</v>
      </c>
      <c r="E1789" s="101">
        <v>12</v>
      </c>
      <c r="F1789" s="101">
        <v>0</v>
      </c>
      <c r="G1789" s="101" t="str">
        <f t="shared" si="108"/>
        <v>SPEECH_DESC_1132721</v>
      </c>
      <c r="H1789" s="101" t="str">
        <f t="shared" si="109"/>
        <v>SPEECH_AUDIO_1132721</v>
      </c>
      <c r="I1789" s="118" t="str">
        <f t="shared" si="110"/>
        <v>전투</v>
      </c>
      <c r="J1789" s="118" t="str">
        <f t="shared" si="111"/>
        <v>버프</v>
      </c>
    </row>
    <row r="1790" spans="1:10" ht="13.8" customHeight="1">
      <c r="A1790" s="101">
        <f>C1790*ID규칙_대사_그룹_단위+COUNTIF($C$4:C1790,C1790)</f>
        <v>1132722</v>
      </c>
      <c r="B1790" s="100" t="s">
        <v>360</v>
      </c>
      <c r="C1790" s="102">
        <f>INDEX(STUDENT!$A:$A,MATCH(B1790,STUDENT!$B:$B,0))</f>
        <v>11327</v>
      </c>
      <c r="D1790" s="101">
        <v>3</v>
      </c>
      <c r="E1790" s="101">
        <v>13</v>
      </c>
      <c r="F1790" s="101">
        <v>0</v>
      </c>
      <c r="G1790" s="101" t="str">
        <f t="shared" si="108"/>
        <v>SPEECH_DESC_1132722</v>
      </c>
      <c r="H1790" s="101" t="str">
        <f t="shared" si="109"/>
        <v>SPEECH_AUDIO_1132722</v>
      </c>
      <c r="I1790" s="118" t="str">
        <f t="shared" si="110"/>
        <v>전투</v>
      </c>
      <c r="J1790" s="118" t="str">
        <f t="shared" si="111"/>
        <v>기본 스킬</v>
      </c>
    </row>
    <row r="1791" spans="1:10" ht="13.8" customHeight="1">
      <c r="A1791" s="101">
        <f>C1791*ID규칙_대사_그룹_단위+COUNTIF($C$4:C1791,C1791)</f>
        <v>1132723</v>
      </c>
      <c r="B1791" s="100" t="s">
        <v>360</v>
      </c>
      <c r="C1791" s="102">
        <f>INDEX(STUDENT!$A:$A,MATCH(B1791,STUDENT!$B:$B,0))</f>
        <v>11327</v>
      </c>
      <c r="D1791" s="101">
        <v>3</v>
      </c>
      <c r="E1791" s="101">
        <v>14</v>
      </c>
      <c r="F1791" s="101">
        <v>1</v>
      </c>
      <c r="G1791" s="101" t="str">
        <f t="shared" si="108"/>
        <v>SPEECH_DESC_1132723</v>
      </c>
      <c r="H1791" s="101" t="str">
        <f t="shared" si="109"/>
        <v>SPEECH_AUDIO_1132723</v>
      </c>
      <c r="I1791" s="118" t="str">
        <f t="shared" si="110"/>
        <v>전투</v>
      </c>
      <c r="J1791" s="118" t="str">
        <f t="shared" si="111"/>
        <v>EX 스킬 컷인 1</v>
      </c>
    </row>
    <row r="1792" spans="1:10" ht="13.8" customHeight="1">
      <c r="A1792" s="101">
        <f>C1792*ID규칙_대사_그룹_단위+COUNTIF($C$4:C1792,C1792)</f>
        <v>1132724</v>
      </c>
      <c r="B1792" s="100" t="s">
        <v>360</v>
      </c>
      <c r="C1792" s="102">
        <f>INDEX(STUDENT!$A:$A,MATCH(B1792,STUDENT!$B:$B,0))</f>
        <v>11327</v>
      </c>
      <c r="D1792" s="101">
        <v>3</v>
      </c>
      <c r="E1792" s="101">
        <v>14</v>
      </c>
      <c r="F1792" s="101">
        <v>2</v>
      </c>
      <c r="G1792" s="101" t="str">
        <f t="shared" si="108"/>
        <v>SPEECH_DESC_1132724</v>
      </c>
      <c r="H1792" s="101" t="str">
        <f t="shared" si="109"/>
        <v>SPEECH_AUDIO_1132724</v>
      </c>
      <c r="I1792" s="118" t="str">
        <f t="shared" si="110"/>
        <v>전투</v>
      </c>
      <c r="J1792" s="118" t="str">
        <f t="shared" si="111"/>
        <v>EX 스킬 컷인 2</v>
      </c>
    </row>
    <row r="1793" spans="1:10" ht="13.8" customHeight="1">
      <c r="A1793" s="101">
        <f>C1793*ID규칙_대사_그룹_단위+COUNTIF($C$4:C1793,C1793)</f>
        <v>1132725</v>
      </c>
      <c r="B1793" s="100" t="s">
        <v>360</v>
      </c>
      <c r="C1793" s="102">
        <f>INDEX(STUDENT!$A:$A,MATCH(B1793,STUDENT!$B:$B,0))</f>
        <v>11327</v>
      </c>
      <c r="D1793" s="101">
        <v>3</v>
      </c>
      <c r="E1793" s="101">
        <v>14</v>
      </c>
      <c r="F1793" s="101">
        <v>3</v>
      </c>
      <c r="G1793" s="101" t="str">
        <f t="shared" si="108"/>
        <v>SPEECH_DESC_1132725</v>
      </c>
      <c r="H1793" s="101" t="str">
        <f t="shared" si="109"/>
        <v>SPEECH_AUDIO_1132725</v>
      </c>
      <c r="I1793" s="118" t="str">
        <f t="shared" si="110"/>
        <v>전투</v>
      </c>
      <c r="J1793" s="118" t="str">
        <f t="shared" si="111"/>
        <v>EX 스킬 컷인 3</v>
      </c>
    </row>
    <row r="1794" spans="1:10" ht="13.8" customHeight="1">
      <c r="A1794" s="101">
        <f>C1794*ID규칙_대사_그룹_단위+COUNTIF($C$4:C1794,C1794)</f>
        <v>1132726</v>
      </c>
      <c r="B1794" s="100" t="s">
        <v>360</v>
      </c>
      <c r="C1794" s="102">
        <f>INDEX(STUDENT!$A:$A,MATCH(B1794,STUDENT!$B:$B,0))</f>
        <v>11327</v>
      </c>
      <c r="D1794" s="101">
        <v>3</v>
      </c>
      <c r="E1794" s="101">
        <v>15</v>
      </c>
      <c r="F1794" s="101">
        <v>1</v>
      </c>
      <c r="G1794" s="101" t="str">
        <f t="shared" si="108"/>
        <v>SPEECH_DESC_1132726</v>
      </c>
      <c r="H1794" s="101" t="str">
        <f t="shared" si="109"/>
        <v>SPEECH_AUDIO_1132726</v>
      </c>
      <c r="I1794" s="118" t="str">
        <f t="shared" si="110"/>
        <v>전투</v>
      </c>
      <c r="J1794" s="118" t="str">
        <f t="shared" si="111"/>
        <v>EX 스킬 1</v>
      </c>
    </row>
    <row r="1795" spans="1:10" ht="13.8" customHeight="1">
      <c r="A1795" s="101">
        <f>C1795*ID규칙_대사_그룹_단위+COUNTIF($C$4:C1795,C1795)</f>
        <v>1132727</v>
      </c>
      <c r="B1795" s="100" t="s">
        <v>360</v>
      </c>
      <c r="C1795" s="102">
        <f>INDEX(STUDENT!$A:$A,MATCH(B1795,STUDENT!$B:$B,0))</f>
        <v>11327</v>
      </c>
      <c r="D1795" s="101">
        <v>3</v>
      </c>
      <c r="E1795" s="101">
        <v>15</v>
      </c>
      <c r="F1795" s="101">
        <v>2</v>
      </c>
      <c r="G1795" s="101" t="str">
        <f t="shared" si="108"/>
        <v>SPEECH_DESC_1132727</v>
      </c>
      <c r="H1795" s="101" t="str">
        <f t="shared" si="109"/>
        <v>SPEECH_AUDIO_1132727</v>
      </c>
      <c r="I1795" s="118" t="str">
        <f t="shared" si="110"/>
        <v>전투</v>
      </c>
      <c r="J1795" s="118" t="str">
        <f t="shared" si="111"/>
        <v>EX 스킬 2</v>
      </c>
    </row>
    <row r="1796" spans="1:10" ht="13.8" customHeight="1">
      <c r="A1796" s="101">
        <f>C1796*ID규칙_대사_그룹_단위+COUNTIF($C$4:C1796,C1796)</f>
        <v>1132728</v>
      </c>
      <c r="B1796" s="100" t="s">
        <v>360</v>
      </c>
      <c r="C1796" s="102">
        <f>INDEX(STUDENT!$A:$A,MATCH(B1796,STUDENT!$B:$B,0))</f>
        <v>11327</v>
      </c>
      <c r="D1796" s="101">
        <v>3</v>
      </c>
      <c r="E1796" s="101">
        <v>15</v>
      </c>
      <c r="F1796" s="101">
        <v>3</v>
      </c>
      <c r="G1796" s="101" t="str">
        <f t="shared" ref="G1796:G1859" si="112">"SPEECH_DESC_"&amp;A1796</f>
        <v>SPEECH_DESC_1132728</v>
      </c>
      <c r="H1796" s="101" t="str">
        <f t="shared" ref="H1796:H1859" si="113">"SPEECH_AUDIO_"&amp;A1796</f>
        <v>SPEECH_AUDIO_1132728</v>
      </c>
      <c r="I1796" s="118" t="str">
        <f t="shared" ref="I1796:I1859" si="114">VLOOKUP(D1796,SPEECH_MAIN_TYPE,2,0)</f>
        <v>전투</v>
      </c>
      <c r="J1796" s="118" t="str">
        <f t="shared" ref="J1796:J1859" si="115">VLOOKUP(E1796,SPEECH_SUB_TYPE,2,0)&amp;IF(F1796=0,""," "&amp;F1796)</f>
        <v>EX 스킬 3</v>
      </c>
    </row>
    <row r="1797" spans="1:10" ht="13.8" customHeight="1">
      <c r="A1797" s="101">
        <f>C1797*ID규칙_대사_그룹_단위+COUNTIF($C$4:C1797,C1797)</f>
        <v>1132729</v>
      </c>
      <c r="B1797" s="100" t="s">
        <v>360</v>
      </c>
      <c r="C1797" s="102">
        <f>INDEX(STUDENT!$A:$A,MATCH(B1797,STUDENT!$B:$B,0))</f>
        <v>11327</v>
      </c>
      <c r="D1797" s="101">
        <v>3</v>
      </c>
      <c r="E1797" s="101">
        <v>16</v>
      </c>
      <c r="F1797" s="101">
        <v>1</v>
      </c>
      <c r="G1797" s="101" t="str">
        <f t="shared" si="112"/>
        <v>SPEECH_DESC_1132729</v>
      </c>
      <c r="H1797" s="101" t="str">
        <f t="shared" si="113"/>
        <v>SPEECH_AUDIO_1132729</v>
      </c>
      <c r="I1797" s="118" t="str">
        <f t="shared" si="114"/>
        <v>전투</v>
      </c>
      <c r="J1797" s="118" t="str">
        <f t="shared" si="115"/>
        <v>승리 1</v>
      </c>
    </row>
    <row r="1798" spans="1:10" ht="13.8" customHeight="1">
      <c r="A1798" s="101">
        <f>C1798*ID규칙_대사_그룹_단위+COUNTIF($C$4:C1798,C1798)</f>
        <v>1132730</v>
      </c>
      <c r="B1798" s="100" t="s">
        <v>360</v>
      </c>
      <c r="C1798" s="102">
        <f>INDEX(STUDENT!$A:$A,MATCH(B1798,STUDENT!$B:$B,0))</f>
        <v>11327</v>
      </c>
      <c r="D1798" s="101">
        <v>3</v>
      </c>
      <c r="E1798" s="101">
        <v>16</v>
      </c>
      <c r="F1798" s="101">
        <v>2</v>
      </c>
      <c r="G1798" s="101" t="str">
        <f t="shared" si="112"/>
        <v>SPEECH_DESC_1132730</v>
      </c>
      <c r="H1798" s="101" t="str">
        <f t="shared" si="113"/>
        <v>SPEECH_AUDIO_1132730</v>
      </c>
      <c r="I1798" s="118" t="str">
        <f t="shared" si="114"/>
        <v>전투</v>
      </c>
      <c r="J1798" s="118" t="str">
        <f t="shared" si="115"/>
        <v>승리 2</v>
      </c>
    </row>
    <row r="1799" spans="1:10" ht="13.8" customHeight="1">
      <c r="A1799" s="101">
        <f>C1799*ID규칙_대사_그룹_단위+COUNTIF($C$4:C1799,C1799)</f>
        <v>1132731</v>
      </c>
      <c r="B1799" s="100" t="s">
        <v>360</v>
      </c>
      <c r="C1799" s="102">
        <f>INDEX(STUDENT!$A:$A,MATCH(B1799,STUDENT!$B:$B,0))</f>
        <v>11327</v>
      </c>
      <c r="D1799" s="101">
        <v>3</v>
      </c>
      <c r="E1799" s="101">
        <v>17</v>
      </c>
      <c r="F1799" s="101">
        <v>0</v>
      </c>
      <c r="G1799" s="101" t="str">
        <f t="shared" si="112"/>
        <v>SPEECH_DESC_1132731</v>
      </c>
      <c r="H1799" s="101" t="str">
        <f t="shared" si="113"/>
        <v>SPEECH_AUDIO_1132731</v>
      </c>
      <c r="I1799" s="118" t="str">
        <f t="shared" si="114"/>
        <v>전투</v>
      </c>
      <c r="J1799" s="118" t="str">
        <f t="shared" si="115"/>
        <v>철수</v>
      </c>
    </row>
    <row r="1800" spans="1:10" ht="13.8" customHeight="1">
      <c r="A1800" s="101">
        <f>C1800*ID규칙_대사_그룹_단위+COUNTIF($C$4:C1800,C1800)</f>
        <v>1132732</v>
      </c>
      <c r="B1800" s="100" t="s">
        <v>360</v>
      </c>
      <c r="C1800" s="102">
        <f>INDEX(STUDENT!$A:$A,MATCH(B1800,STUDENT!$B:$B,0))</f>
        <v>11327</v>
      </c>
      <c r="D1800" s="101">
        <v>4</v>
      </c>
      <c r="E1800" s="101">
        <v>18</v>
      </c>
      <c r="F1800" s="101">
        <v>1</v>
      </c>
      <c r="G1800" s="101" t="str">
        <f t="shared" si="112"/>
        <v>SPEECH_DESC_1132732</v>
      </c>
      <c r="H1800" s="101" t="str">
        <f t="shared" si="113"/>
        <v>SPEECH_AUDIO_1132732</v>
      </c>
      <c r="I1800" s="118" t="str">
        <f t="shared" si="114"/>
        <v>결과</v>
      </c>
      <c r="J1800" s="118" t="str">
        <f t="shared" si="115"/>
        <v>임무 완료 1</v>
      </c>
    </row>
    <row r="1801" spans="1:10" ht="13.8" customHeight="1">
      <c r="A1801" s="101">
        <f>C1801*ID규칙_대사_그룹_단위+COUNTIF($C$4:C1801,C1801)</f>
        <v>1132733</v>
      </c>
      <c r="B1801" s="100" t="s">
        <v>360</v>
      </c>
      <c r="C1801" s="102">
        <f>INDEX(STUDENT!$A:$A,MATCH(B1801,STUDENT!$B:$B,0))</f>
        <v>11327</v>
      </c>
      <c r="D1801" s="101">
        <v>4</v>
      </c>
      <c r="E1801" s="101">
        <v>18</v>
      </c>
      <c r="F1801" s="101">
        <v>2</v>
      </c>
      <c r="G1801" s="101" t="str">
        <f t="shared" si="112"/>
        <v>SPEECH_DESC_1132733</v>
      </c>
      <c r="H1801" s="101" t="str">
        <f t="shared" si="113"/>
        <v>SPEECH_AUDIO_1132733</v>
      </c>
      <c r="I1801" s="118" t="str">
        <f t="shared" si="114"/>
        <v>결과</v>
      </c>
      <c r="J1801" s="118" t="str">
        <f t="shared" si="115"/>
        <v>임무 완료 2</v>
      </c>
    </row>
    <row r="1802" spans="1:10" ht="13.8" customHeight="1">
      <c r="A1802" s="101">
        <f>C1802*ID규칙_대사_그룹_단위+COUNTIF($C$4:C1802,C1802)</f>
        <v>1132734</v>
      </c>
      <c r="B1802" s="100" t="s">
        <v>360</v>
      </c>
      <c r="C1802" s="102">
        <f>INDEX(STUDENT!$A:$A,MATCH(B1802,STUDENT!$B:$B,0))</f>
        <v>11327</v>
      </c>
      <c r="D1802" s="101">
        <v>4</v>
      </c>
      <c r="E1802" s="101">
        <v>19</v>
      </c>
      <c r="F1802" s="101">
        <v>1</v>
      </c>
      <c r="G1802" s="101" t="str">
        <f t="shared" si="112"/>
        <v>SPEECH_DESC_1132734</v>
      </c>
      <c r="H1802" s="101" t="str">
        <f t="shared" si="113"/>
        <v>SPEECH_AUDIO_1132734</v>
      </c>
      <c r="I1802" s="118" t="str">
        <f t="shared" si="114"/>
        <v>결과</v>
      </c>
      <c r="J1802" s="118" t="str">
        <f t="shared" si="115"/>
        <v>임무 실패 1</v>
      </c>
    </row>
    <row r="1803" spans="1:10" ht="13.8" customHeight="1">
      <c r="A1803" s="101">
        <f>C1803*ID규칙_대사_그룹_단위+COUNTIF($C$4:C1803,C1803)</f>
        <v>1132735</v>
      </c>
      <c r="B1803" s="100" t="s">
        <v>360</v>
      </c>
      <c r="C1803" s="102">
        <f>INDEX(STUDENT!$A:$A,MATCH(B1803,STUDENT!$B:$B,0))</f>
        <v>11327</v>
      </c>
      <c r="D1803" s="101">
        <v>4</v>
      </c>
      <c r="E1803" s="101">
        <v>19</v>
      </c>
      <c r="F1803" s="101">
        <v>2</v>
      </c>
      <c r="G1803" s="101" t="str">
        <f t="shared" si="112"/>
        <v>SPEECH_DESC_1132735</v>
      </c>
      <c r="H1803" s="101" t="str">
        <f t="shared" si="113"/>
        <v>SPEECH_AUDIO_1132735</v>
      </c>
      <c r="I1803" s="118" t="str">
        <f t="shared" si="114"/>
        <v>결과</v>
      </c>
      <c r="J1803" s="118" t="str">
        <f t="shared" si="115"/>
        <v>임무 실패 2</v>
      </c>
    </row>
    <row r="1804" spans="1:10" ht="13.8" customHeight="1">
      <c r="A1804" s="101">
        <f>C1804*ID규칙_대사_그룹_단위+COUNTIF($C$4:C1804,C1804)</f>
        <v>1132736</v>
      </c>
      <c r="B1804" s="100" t="s">
        <v>360</v>
      </c>
      <c r="C1804" s="102">
        <f>INDEX(STUDENT!$A:$A,MATCH(B1804,STUDENT!$B:$B,0))</f>
        <v>11327</v>
      </c>
      <c r="D1804" s="101">
        <v>5</v>
      </c>
      <c r="E1804" s="101">
        <v>20</v>
      </c>
      <c r="F1804" s="101">
        <v>2</v>
      </c>
      <c r="G1804" s="101" t="str">
        <f t="shared" si="112"/>
        <v>SPEECH_DESC_1132736</v>
      </c>
      <c r="H1804" s="101" t="str">
        <f t="shared" si="113"/>
        <v>SPEECH_AUDIO_1132736</v>
      </c>
      <c r="I1804" s="118" t="str">
        <f t="shared" si="114"/>
        <v>기타</v>
      </c>
      <c r="J1804" s="118" t="str">
        <f t="shared" si="115"/>
        <v>강화 2</v>
      </c>
    </row>
    <row r="1805" spans="1:10" ht="13.8" customHeight="1">
      <c r="A1805" s="101">
        <f>C1805*ID규칙_대사_그룹_단위+COUNTIF($C$4:C1805,C1805)</f>
        <v>1132737</v>
      </c>
      <c r="B1805" s="100" t="s">
        <v>360</v>
      </c>
      <c r="C1805" s="102">
        <f>INDEX(STUDENT!$A:$A,MATCH(B1805,STUDENT!$B:$B,0))</f>
        <v>11327</v>
      </c>
      <c r="D1805" s="101">
        <v>5</v>
      </c>
      <c r="E1805" s="101">
        <v>20</v>
      </c>
      <c r="F1805" s="101">
        <v>3</v>
      </c>
      <c r="G1805" s="101" t="str">
        <f t="shared" si="112"/>
        <v>SPEECH_DESC_1132737</v>
      </c>
      <c r="H1805" s="101" t="str">
        <f t="shared" si="113"/>
        <v>SPEECH_AUDIO_1132737</v>
      </c>
      <c r="I1805" s="118" t="str">
        <f t="shared" si="114"/>
        <v>기타</v>
      </c>
      <c r="J1805" s="118" t="str">
        <f t="shared" si="115"/>
        <v>강화 3</v>
      </c>
    </row>
    <row r="1806" spans="1:10" ht="13.8" customHeight="1">
      <c r="A1806" s="101">
        <f>C1806*ID규칙_대사_그룹_단위+COUNTIF($C$4:C1806,C1806)</f>
        <v>1132738</v>
      </c>
      <c r="B1806" s="100" t="s">
        <v>360</v>
      </c>
      <c r="C1806" s="102">
        <f>INDEX(STUDENT!$A:$A,MATCH(B1806,STUDENT!$B:$B,0))</f>
        <v>11327</v>
      </c>
      <c r="D1806" s="101">
        <v>5</v>
      </c>
      <c r="E1806" s="101">
        <v>20</v>
      </c>
      <c r="F1806" s="101">
        <v>4</v>
      </c>
      <c r="G1806" s="101" t="str">
        <f t="shared" si="112"/>
        <v>SPEECH_DESC_1132738</v>
      </c>
      <c r="H1806" s="101" t="str">
        <f t="shared" si="113"/>
        <v>SPEECH_AUDIO_1132738</v>
      </c>
      <c r="I1806" s="118" t="str">
        <f t="shared" si="114"/>
        <v>기타</v>
      </c>
      <c r="J1806" s="118" t="str">
        <f t="shared" si="115"/>
        <v>강화 4</v>
      </c>
    </row>
    <row r="1807" spans="1:10" ht="13.8" customHeight="1">
      <c r="A1807" s="101">
        <f>C1807*ID규칙_대사_그룹_단위+COUNTIF($C$4:C1807,C1807)</f>
        <v>1132739</v>
      </c>
      <c r="B1807" s="100" t="s">
        <v>360</v>
      </c>
      <c r="C1807" s="102">
        <f>INDEX(STUDENT!$A:$A,MATCH(B1807,STUDENT!$B:$B,0))</f>
        <v>11327</v>
      </c>
      <c r="D1807" s="101">
        <v>5</v>
      </c>
      <c r="E1807" s="101">
        <v>21</v>
      </c>
      <c r="F1807" s="101">
        <v>0</v>
      </c>
      <c r="G1807" s="101" t="str">
        <f t="shared" si="112"/>
        <v>SPEECH_DESC_1132739</v>
      </c>
      <c r="H1807" s="101" t="str">
        <f t="shared" si="113"/>
        <v>SPEECH_AUDIO_1132739</v>
      </c>
      <c r="I1807" s="118" t="str">
        <f t="shared" si="114"/>
        <v>기타</v>
      </c>
      <c r="J1807" s="118" t="str">
        <f t="shared" si="115"/>
        <v>고유무기 장착</v>
      </c>
    </row>
    <row r="1808" spans="1:10" ht="13.8" customHeight="1">
      <c r="A1808" s="101">
        <f>C1808*ID규칙_대사_그룹_단위+COUNTIF($C$4:C1808,C1808)</f>
        <v>1132740</v>
      </c>
      <c r="B1808" s="100" t="s">
        <v>360</v>
      </c>
      <c r="C1808" s="102">
        <f>INDEX(STUDENT!$A:$A,MATCH(B1808,STUDENT!$B:$B,0))</f>
        <v>11327</v>
      </c>
      <c r="D1808" s="101">
        <v>5</v>
      </c>
      <c r="E1808" s="101">
        <v>22</v>
      </c>
      <c r="F1808" s="101">
        <v>1</v>
      </c>
      <c r="G1808" s="101" t="str">
        <f t="shared" si="112"/>
        <v>SPEECH_DESC_1132740</v>
      </c>
      <c r="H1808" s="101" t="str">
        <f t="shared" si="113"/>
        <v>SPEECH_AUDIO_1132740</v>
      </c>
      <c r="I1808" s="118" t="str">
        <f t="shared" si="114"/>
        <v>기타</v>
      </c>
      <c r="J1808" s="118" t="str">
        <f t="shared" si="115"/>
        <v>카페 1</v>
      </c>
    </row>
    <row r="1809" spans="1:10" ht="13.8" customHeight="1">
      <c r="A1809" s="101">
        <f>C1809*ID규칙_대사_그룹_단위+COUNTIF($C$4:C1809,C1809)</f>
        <v>1132741</v>
      </c>
      <c r="B1809" s="100" t="s">
        <v>360</v>
      </c>
      <c r="C1809" s="102">
        <f>INDEX(STUDENT!$A:$A,MATCH(B1809,STUDENT!$B:$B,0))</f>
        <v>11327</v>
      </c>
      <c r="D1809" s="101">
        <v>5</v>
      </c>
      <c r="E1809" s="101">
        <v>22</v>
      </c>
      <c r="F1809" s="101">
        <v>2</v>
      </c>
      <c r="G1809" s="101" t="str">
        <f t="shared" si="112"/>
        <v>SPEECH_DESC_1132741</v>
      </c>
      <c r="H1809" s="101" t="str">
        <f t="shared" si="113"/>
        <v>SPEECH_AUDIO_1132741</v>
      </c>
      <c r="I1809" s="118" t="str">
        <f t="shared" si="114"/>
        <v>기타</v>
      </c>
      <c r="J1809" s="118" t="str">
        <f t="shared" si="115"/>
        <v>카페 2</v>
      </c>
    </row>
    <row r="1810" spans="1:10" ht="13.8" customHeight="1">
      <c r="A1810" s="101">
        <f>C1810*ID규칙_대사_그룹_단위+COUNTIF($C$4:C1810,C1810)</f>
        <v>1132742</v>
      </c>
      <c r="B1810" s="100" t="s">
        <v>360</v>
      </c>
      <c r="C1810" s="102">
        <f>INDEX(STUDENT!$A:$A,MATCH(B1810,STUDENT!$B:$B,0))</f>
        <v>11327</v>
      </c>
      <c r="D1810" s="101">
        <v>5</v>
      </c>
      <c r="E1810" s="101">
        <v>22</v>
      </c>
      <c r="F1810" s="101">
        <v>3</v>
      </c>
      <c r="G1810" s="101" t="str">
        <f t="shared" si="112"/>
        <v>SPEECH_DESC_1132742</v>
      </c>
      <c r="H1810" s="101" t="str">
        <f t="shared" si="113"/>
        <v>SPEECH_AUDIO_1132742</v>
      </c>
      <c r="I1810" s="118" t="str">
        <f t="shared" si="114"/>
        <v>기타</v>
      </c>
      <c r="J1810" s="118" t="str">
        <f t="shared" si="115"/>
        <v>카페 3</v>
      </c>
    </row>
    <row r="1811" spans="1:10" ht="13.8" customHeight="1">
      <c r="A1811" s="101">
        <f>C1811*ID규칙_대사_그룹_단위+COUNTIF($C$4:C1811,C1811)</f>
        <v>1132743</v>
      </c>
      <c r="B1811" s="100" t="s">
        <v>360</v>
      </c>
      <c r="C1811" s="102">
        <f>INDEX(STUDENT!$A:$A,MATCH(B1811,STUDENT!$B:$B,0))</f>
        <v>11327</v>
      </c>
      <c r="D1811" s="101">
        <v>5</v>
      </c>
      <c r="E1811" s="101">
        <v>22</v>
      </c>
      <c r="F1811" s="101">
        <v>4</v>
      </c>
      <c r="G1811" s="101" t="str">
        <f t="shared" si="112"/>
        <v>SPEECH_DESC_1132743</v>
      </c>
      <c r="H1811" s="101" t="str">
        <f t="shared" si="113"/>
        <v>SPEECH_AUDIO_1132743</v>
      </c>
      <c r="I1811" s="118" t="str">
        <f t="shared" si="114"/>
        <v>기타</v>
      </c>
      <c r="J1811" s="118" t="str">
        <f t="shared" si="115"/>
        <v>카페 4</v>
      </c>
    </row>
    <row r="1812" spans="1:10" ht="13.8" customHeight="1">
      <c r="A1812" s="101">
        <f>C1812*ID규칙_대사_그룹_단위+COUNTIF($C$4:C1812,C1812)</f>
        <v>1132744</v>
      </c>
      <c r="B1812" s="100" t="s">
        <v>360</v>
      </c>
      <c r="C1812" s="102">
        <f>INDEX(STUDENT!$A:$A,MATCH(B1812,STUDENT!$B:$B,0))</f>
        <v>11327</v>
      </c>
      <c r="D1812" s="101">
        <v>5</v>
      </c>
      <c r="E1812" s="101">
        <v>22</v>
      </c>
      <c r="F1812" s="101">
        <v>5</v>
      </c>
      <c r="G1812" s="101" t="str">
        <f t="shared" si="112"/>
        <v>SPEECH_DESC_1132744</v>
      </c>
      <c r="H1812" s="101" t="str">
        <f t="shared" si="113"/>
        <v>SPEECH_AUDIO_1132744</v>
      </c>
      <c r="I1812" s="118" t="str">
        <f t="shared" si="114"/>
        <v>기타</v>
      </c>
      <c r="J1812" s="118" t="str">
        <f t="shared" si="115"/>
        <v>카페 5</v>
      </c>
    </row>
    <row r="1813" spans="1:10" ht="13.8" customHeight="1">
      <c r="A1813" s="101">
        <f>C1813*ID규칙_대사_그룹_단위+COUNTIF($C$4:C1813,C1813)</f>
        <v>1132745</v>
      </c>
      <c r="B1813" s="100" t="s">
        <v>360</v>
      </c>
      <c r="C1813" s="102">
        <f>INDEX(STUDENT!$A:$A,MATCH(B1813,STUDENT!$B:$B,0))</f>
        <v>11327</v>
      </c>
      <c r="D1813" s="101">
        <v>5</v>
      </c>
      <c r="E1813" s="101">
        <v>23</v>
      </c>
      <c r="F1813" s="101">
        <v>1</v>
      </c>
      <c r="G1813" s="101" t="str">
        <f t="shared" si="112"/>
        <v>SPEECH_DESC_1132745</v>
      </c>
      <c r="H1813" s="101" t="str">
        <f t="shared" si="113"/>
        <v>SPEECH_AUDIO_1132745</v>
      </c>
      <c r="I1813" s="118" t="str">
        <f t="shared" si="114"/>
        <v>기타</v>
      </c>
      <c r="J1813" s="118" t="str">
        <f t="shared" si="115"/>
        <v>인연 랭크 업 1</v>
      </c>
    </row>
    <row r="1814" spans="1:10" ht="13.8" customHeight="1">
      <c r="A1814" s="101">
        <f>C1814*ID규칙_대사_그룹_단위+COUNTIF($C$4:C1814,C1814)</f>
        <v>1132746</v>
      </c>
      <c r="B1814" s="100" t="s">
        <v>360</v>
      </c>
      <c r="C1814" s="102">
        <f>INDEX(STUDENT!$A:$A,MATCH(B1814,STUDENT!$B:$B,0))</f>
        <v>11327</v>
      </c>
      <c r="D1814" s="101">
        <v>5</v>
      </c>
      <c r="E1814" s="101">
        <v>23</v>
      </c>
      <c r="F1814" s="101">
        <v>2</v>
      </c>
      <c r="G1814" s="101" t="str">
        <f t="shared" si="112"/>
        <v>SPEECH_DESC_1132746</v>
      </c>
      <c r="H1814" s="101" t="str">
        <f t="shared" si="113"/>
        <v>SPEECH_AUDIO_1132746</v>
      </c>
      <c r="I1814" s="118" t="str">
        <f t="shared" si="114"/>
        <v>기타</v>
      </c>
      <c r="J1814" s="118" t="str">
        <f t="shared" si="115"/>
        <v>인연 랭크 업 2</v>
      </c>
    </row>
    <row r="1815" spans="1:10" ht="13.8" customHeight="1">
      <c r="A1815" s="101">
        <f>C1815*ID규칙_대사_그룹_단위+COUNTIF($C$4:C1815,C1815)</f>
        <v>1132747</v>
      </c>
      <c r="B1815" s="100" t="s">
        <v>360</v>
      </c>
      <c r="C1815" s="102">
        <f>INDEX(STUDENT!$A:$A,MATCH(B1815,STUDENT!$B:$B,0))</f>
        <v>11327</v>
      </c>
      <c r="D1815" s="101">
        <v>5</v>
      </c>
      <c r="E1815" s="101">
        <v>23</v>
      </c>
      <c r="F1815" s="101">
        <v>3</v>
      </c>
      <c r="G1815" s="101" t="str">
        <f t="shared" si="112"/>
        <v>SPEECH_DESC_1132747</v>
      </c>
      <c r="H1815" s="101" t="str">
        <f t="shared" si="113"/>
        <v>SPEECH_AUDIO_1132747</v>
      </c>
      <c r="I1815" s="118" t="str">
        <f t="shared" si="114"/>
        <v>기타</v>
      </c>
      <c r="J1815" s="118" t="str">
        <f t="shared" si="115"/>
        <v>인연 랭크 업 3</v>
      </c>
    </row>
    <row r="1816" spans="1:10" ht="13.8" customHeight="1">
      <c r="A1816" s="101">
        <f>C1816*ID규칙_대사_그룹_단위+COUNTIF($C$4:C1816,C1816)</f>
        <v>1132748</v>
      </c>
      <c r="B1816" s="100" t="s">
        <v>360</v>
      </c>
      <c r="C1816" s="102">
        <f>INDEX(STUDENT!$A:$A,MATCH(B1816,STUDENT!$B:$B,0))</f>
        <v>11327</v>
      </c>
      <c r="D1816" s="101">
        <v>5</v>
      </c>
      <c r="E1816" s="101">
        <v>23</v>
      </c>
      <c r="F1816" s="101">
        <v>4</v>
      </c>
      <c r="G1816" s="101" t="str">
        <f t="shared" si="112"/>
        <v>SPEECH_DESC_1132748</v>
      </c>
      <c r="H1816" s="101" t="str">
        <f t="shared" si="113"/>
        <v>SPEECH_AUDIO_1132748</v>
      </c>
      <c r="I1816" s="118" t="str">
        <f t="shared" si="114"/>
        <v>기타</v>
      </c>
      <c r="J1816" s="118" t="str">
        <f t="shared" si="115"/>
        <v>인연 랭크 업 4</v>
      </c>
    </row>
    <row r="1817" spans="1:10" ht="13.8" customHeight="1">
      <c r="A1817" s="101">
        <f>C1817*ID규칙_대사_그룹_단위+COUNTIF($C$4:C1817,C1817)</f>
        <v>1132749</v>
      </c>
      <c r="B1817" s="100" t="s">
        <v>360</v>
      </c>
      <c r="C1817" s="102">
        <f>INDEX(STUDENT!$A:$A,MATCH(B1817,STUDENT!$B:$B,0))</f>
        <v>11327</v>
      </c>
      <c r="D1817" s="101">
        <v>6</v>
      </c>
      <c r="E1817" s="101">
        <v>24</v>
      </c>
      <c r="F1817" s="101">
        <v>1</v>
      </c>
      <c r="G1817" s="101" t="str">
        <f t="shared" si="112"/>
        <v>SPEECH_DESC_1132749</v>
      </c>
      <c r="H1817" s="101" t="str">
        <f t="shared" si="113"/>
        <v>SPEECH_AUDIO_1132749</v>
      </c>
      <c r="I1817" s="118" t="str">
        <f t="shared" si="114"/>
        <v>메모리얼</v>
      </c>
      <c r="J1817" s="118" t="str">
        <f t="shared" si="115"/>
        <v>메모리얼 로비 1</v>
      </c>
    </row>
    <row r="1818" spans="1:10" ht="13.8" customHeight="1">
      <c r="A1818" s="101">
        <f>C1818*ID규칙_대사_그룹_단위+COUNTIF($C$4:C1818,C1818)</f>
        <v>1132750</v>
      </c>
      <c r="B1818" s="100" t="s">
        <v>360</v>
      </c>
      <c r="C1818" s="102">
        <f>INDEX(STUDENT!$A:$A,MATCH(B1818,STUDENT!$B:$B,0))</f>
        <v>11327</v>
      </c>
      <c r="D1818" s="101">
        <v>6</v>
      </c>
      <c r="E1818" s="101">
        <v>24</v>
      </c>
      <c r="F1818" s="101">
        <v>2</v>
      </c>
      <c r="G1818" s="101" t="str">
        <f t="shared" si="112"/>
        <v>SPEECH_DESC_1132750</v>
      </c>
      <c r="H1818" s="101" t="str">
        <f t="shared" si="113"/>
        <v>SPEECH_AUDIO_1132750</v>
      </c>
      <c r="I1818" s="118" t="str">
        <f t="shared" si="114"/>
        <v>메모리얼</v>
      </c>
      <c r="J1818" s="118" t="str">
        <f t="shared" si="115"/>
        <v>메모리얼 로비 2</v>
      </c>
    </row>
    <row r="1819" spans="1:10" ht="13.8" customHeight="1">
      <c r="A1819" s="101">
        <f>C1819*ID규칙_대사_그룹_단위+COUNTIF($C$4:C1819,C1819)</f>
        <v>1132751</v>
      </c>
      <c r="B1819" s="100" t="s">
        <v>360</v>
      </c>
      <c r="C1819" s="102">
        <f>INDEX(STUDENT!$A:$A,MATCH(B1819,STUDENT!$B:$B,0))</f>
        <v>11327</v>
      </c>
      <c r="D1819" s="101">
        <v>6</v>
      </c>
      <c r="E1819" s="101">
        <v>24</v>
      </c>
      <c r="F1819" s="101">
        <v>3</v>
      </c>
      <c r="G1819" s="101" t="str">
        <f t="shared" si="112"/>
        <v>SPEECH_DESC_1132751</v>
      </c>
      <c r="H1819" s="101" t="str">
        <f t="shared" si="113"/>
        <v>SPEECH_AUDIO_1132751</v>
      </c>
      <c r="I1819" s="118" t="str">
        <f t="shared" si="114"/>
        <v>메모리얼</v>
      </c>
      <c r="J1819" s="118" t="str">
        <f t="shared" si="115"/>
        <v>메모리얼 로비 3</v>
      </c>
    </row>
    <row r="1820" spans="1:10" ht="13.8" customHeight="1">
      <c r="A1820" s="101">
        <f>C1820*ID규칙_대사_그룹_단위+COUNTIF($C$4:C1820,C1820)</f>
        <v>1132752</v>
      </c>
      <c r="B1820" s="100" t="s">
        <v>360</v>
      </c>
      <c r="C1820" s="102">
        <f>INDEX(STUDENT!$A:$A,MATCH(B1820,STUDENT!$B:$B,0))</f>
        <v>11327</v>
      </c>
      <c r="D1820" s="101">
        <v>6</v>
      </c>
      <c r="E1820" s="101">
        <v>24</v>
      </c>
      <c r="F1820" s="101">
        <v>4</v>
      </c>
      <c r="G1820" s="101" t="str">
        <f t="shared" si="112"/>
        <v>SPEECH_DESC_1132752</v>
      </c>
      <c r="H1820" s="101" t="str">
        <f t="shared" si="113"/>
        <v>SPEECH_AUDIO_1132752</v>
      </c>
      <c r="I1820" s="118" t="str">
        <f t="shared" si="114"/>
        <v>메모리얼</v>
      </c>
      <c r="J1820" s="118" t="str">
        <f t="shared" si="115"/>
        <v>메모리얼 로비 4</v>
      </c>
    </row>
    <row r="1821" spans="1:10" ht="13.8" customHeight="1">
      <c r="A1821" s="101">
        <f>C1821*ID규칙_대사_그룹_단위+COUNTIF($C$4:C1821,C1821)</f>
        <v>1132753</v>
      </c>
      <c r="B1821" s="100" t="s">
        <v>360</v>
      </c>
      <c r="C1821" s="102">
        <f>INDEX(STUDENT!$A:$A,MATCH(B1821,STUDENT!$B:$B,0))</f>
        <v>11327</v>
      </c>
      <c r="D1821" s="101">
        <v>6</v>
      </c>
      <c r="E1821" s="101">
        <v>24</v>
      </c>
      <c r="F1821" s="101">
        <v>5</v>
      </c>
      <c r="G1821" s="101" t="str">
        <f t="shared" si="112"/>
        <v>SPEECH_DESC_1132753</v>
      </c>
      <c r="H1821" s="101" t="str">
        <f t="shared" si="113"/>
        <v>SPEECH_AUDIO_1132753</v>
      </c>
      <c r="I1821" s="118" t="str">
        <f t="shared" si="114"/>
        <v>메모리얼</v>
      </c>
      <c r="J1821" s="118" t="str">
        <f t="shared" si="115"/>
        <v>메모리얼 로비 5</v>
      </c>
    </row>
    <row r="1822" spans="1:10" ht="13.8" customHeight="1">
      <c r="A1822" s="101">
        <f>C1822*ID규칙_대사_그룹_단위+COUNTIF($C$4:C1822,C1822)</f>
        <v>1132754</v>
      </c>
      <c r="B1822" s="100" t="s">
        <v>360</v>
      </c>
      <c r="C1822" s="102">
        <f>INDEX(STUDENT!$A:$A,MATCH(B1822,STUDENT!$B:$B,0))</f>
        <v>11327</v>
      </c>
      <c r="D1822" s="101">
        <v>7</v>
      </c>
      <c r="E1822" s="101">
        <v>25</v>
      </c>
      <c r="F1822" s="101">
        <v>0</v>
      </c>
      <c r="G1822" s="101" t="str">
        <f t="shared" si="112"/>
        <v>SPEECH_DESC_1132754</v>
      </c>
      <c r="H1822" s="101" t="str">
        <f t="shared" si="113"/>
        <v>SPEECH_AUDIO_1132754</v>
      </c>
      <c r="I1822" s="118" t="str">
        <f t="shared" si="114"/>
        <v>기념일</v>
      </c>
      <c r="J1822" s="118" t="str">
        <f t="shared" si="115"/>
        <v>생일</v>
      </c>
    </row>
    <row r="1823" spans="1:10" ht="13.8" customHeight="1">
      <c r="A1823" s="101">
        <f>C1823*ID규칙_대사_그룹_단위+COUNTIF($C$4:C1823,C1823)</f>
        <v>1132755</v>
      </c>
      <c r="B1823" s="100" t="s">
        <v>360</v>
      </c>
      <c r="C1823" s="102">
        <f>INDEX(STUDENT!$A:$A,MATCH(B1823,STUDENT!$B:$B,0))</f>
        <v>11327</v>
      </c>
      <c r="D1823" s="101">
        <v>7</v>
      </c>
      <c r="E1823" s="101">
        <v>26</v>
      </c>
      <c r="F1823" s="101">
        <v>0</v>
      </c>
      <c r="G1823" s="101" t="str">
        <f t="shared" si="112"/>
        <v>SPEECH_DESC_1132755</v>
      </c>
      <c r="H1823" s="101" t="str">
        <f t="shared" si="113"/>
        <v>SPEECH_AUDIO_1132755</v>
      </c>
      <c r="I1823" s="118" t="str">
        <f t="shared" si="114"/>
        <v>기념일</v>
      </c>
      <c r="J1823" s="118" t="str">
        <f t="shared" si="115"/>
        <v>선생의 생일</v>
      </c>
    </row>
    <row r="1824" spans="1:10" ht="13.8" customHeight="1">
      <c r="A1824" s="101">
        <f>C1824*ID규칙_대사_그룹_단위+COUNTIF($C$4:C1824,C1824)</f>
        <v>1132756</v>
      </c>
      <c r="B1824" s="100" t="s">
        <v>360</v>
      </c>
      <c r="C1824" s="102">
        <f>INDEX(STUDENT!$A:$A,MATCH(B1824,STUDENT!$B:$B,0))</f>
        <v>11327</v>
      </c>
      <c r="D1824" s="101">
        <v>7</v>
      </c>
      <c r="E1824" s="101">
        <v>27</v>
      </c>
      <c r="F1824" s="101">
        <v>0</v>
      </c>
      <c r="G1824" s="101" t="str">
        <f t="shared" si="112"/>
        <v>SPEECH_DESC_1132756</v>
      </c>
      <c r="H1824" s="101" t="str">
        <f t="shared" si="113"/>
        <v>SPEECH_AUDIO_1132756</v>
      </c>
      <c r="I1824" s="118" t="str">
        <f t="shared" si="114"/>
        <v>기념일</v>
      </c>
      <c r="J1824" s="118" t="str">
        <f t="shared" si="115"/>
        <v>할로윈</v>
      </c>
    </row>
    <row r="1825" spans="1:10" ht="13.8" customHeight="1">
      <c r="A1825" s="101">
        <f>C1825*ID규칙_대사_그룹_단위+COUNTIF($C$4:C1825,C1825)</f>
        <v>1132757</v>
      </c>
      <c r="B1825" s="100" t="s">
        <v>360</v>
      </c>
      <c r="C1825" s="102">
        <f>INDEX(STUDENT!$A:$A,MATCH(B1825,STUDENT!$B:$B,0))</f>
        <v>11327</v>
      </c>
      <c r="D1825" s="101">
        <v>7</v>
      </c>
      <c r="E1825" s="101">
        <v>28</v>
      </c>
      <c r="F1825" s="101">
        <v>0</v>
      </c>
      <c r="G1825" s="101" t="str">
        <f t="shared" si="112"/>
        <v>SPEECH_DESC_1132757</v>
      </c>
      <c r="H1825" s="101" t="str">
        <f t="shared" si="113"/>
        <v>SPEECH_AUDIO_1132757</v>
      </c>
      <c r="I1825" s="118" t="str">
        <f t="shared" si="114"/>
        <v>기념일</v>
      </c>
      <c r="J1825" s="118" t="str">
        <f t="shared" si="115"/>
        <v>크리스마스</v>
      </c>
    </row>
    <row r="1826" spans="1:10" ht="13.8" customHeight="1">
      <c r="A1826" s="101">
        <f>C1826*ID규칙_대사_그룹_단위+COUNTIF($C$4:C1826,C1826)</f>
        <v>1132758</v>
      </c>
      <c r="B1826" s="100" t="s">
        <v>360</v>
      </c>
      <c r="C1826" s="102">
        <f>INDEX(STUDENT!$A:$A,MATCH(B1826,STUDENT!$B:$B,0))</f>
        <v>11327</v>
      </c>
      <c r="D1826" s="101">
        <v>7</v>
      </c>
      <c r="E1826" s="101">
        <v>29</v>
      </c>
      <c r="F1826" s="101">
        <v>0</v>
      </c>
      <c r="G1826" s="101" t="str">
        <f t="shared" si="112"/>
        <v>SPEECH_DESC_1132758</v>
      </c>
      <c r="H1826" s="101" t="str">
        <f t="shared" si="113"/>
        <v>SPEECH_AUDIO_1132758</v>
      </c>
      <c r="I1826" s="118" t="str">
        <f t="shared" si="114"/>
        <v>기념일</v>
      </c>
      <c r="J1826" s="118" t="str">
        <f t="shared" si="115"/>
        <v>신년</v>
      </c>
    </row>
    <row r="1827" spans="1:10" ht="13.8" customHeight="1">
      <c r="A1827" s="101">
        <f>C1827*ID규칙_대사_그룹_단위+COUNTIF($C$4:C1827,C1827)</f>
        <v>2431201</v>
      </c>
      <c r="B1827" s="100" t="s">
        <v>362</v>
      </c>
      <c r="C1827" s="102">
        <f>INDEX(STUDENT!$A:$A,MATCH(B1827,STUDENT!$B:$B,0))</f>
        <v>24312</v>
      </c>
      <c r="D1827" s="101">
        <v>1</v>
      </c>
      <c r="E1827" s="101">
        <v>1</v>
      </c>
      <c r="F1827" s="101">
        <v>0</v>
      </c>
      <c r="G1827" s="101" t="str">
        <f t="shared" si="112"/>
        <v>SPEECH_DESC_2431201</v>
      </c>
      <c r="H1827" s="101" t="str">
        <f t="shared" si="113"/>
        <v>SPEECH_AUDIO_2431201</v>
      </c>
      <c r="I1827" s="118" t="str">
        <f t="shared" si="114"/>
        <v>일상</v>
      </c>
      <c r="J1827" s="118" t="str">
        <f t="shared" si="115"/>
        <v>입수</v>
      </c>
    </row>
    <row r="1828" spans="1:10" ht="13.8" customHeight="1">
      <c r="A1828" s="101">
        <f>C1828*ID규칙_대사_그룹_단위+COUNTIF($C$4:C1828,C1828)</f>
        <v>2431202</v>
      </c>
      <c r="B1828" s="100" t="s">
        <v>362</v>
      </c>
      <c r="C1828" s="102">
        <f>INDEX(STUDENT!$A:$A,MATCH(B1828,STUDENT!$B:$B,0))</f>
        <v>24312</v>
      </c>
      <c r="D1828" s="101">
        <v>1</v>
      </c>
      <c r="E1828" s="101">
        <v>2</v>
      </c>
      <c r="F1828" s="101">
        <v>1</v>
      </c>
      <c r="G1828" s="101" t="str">
        <f t="shared" si="112"/>
        <v>SPEECH_DESC_2431202</v>
      </c>
      <c r="H1828" s="101" t="str">
        <f t="shared" si="113"/>
        <v>SPEECH_AUDIO_2431202</v>
      </c>
      <c r="I1828" s="118" t="str">
        <f t="shared" si="114"/>
        <v>일상</v>
      </c>
      <c r="J1828" s="118" t="str">
        <f t="shared" si="115"/>
        <v>로비 방문 1</v>
      </c>
    </row>
    <row r="1829" spans="1:10" ht="13.8" customHeight="1">
      <c r="A1829" s="101">
        <f>C1829*ID규칙_대사_그룹_단위+COUNTIF($C$4:C1829,C1829)</f>
        <v>2431203</v>
      </c>
      <c r="B1829" s="100" t="s">
        <v>362</v>
      </c>
      <c r="C1829" s="102">
        <f>INDEX(STUDENT!$A:$A,MATCH(B1829,STUDENT!$B:$B,0))</f>
        <v>24312</v>
      </c>
      <c r="D1829" s="101">
        <v>1</v>
      </c>
      <c r="E1829" s="101">
        <v>2</v>
      </c>
      <c r="F1829" s="101">
        <v>2</v>
      </c>
      <c r="G1829" s="101" t="str">
        <f t="shared" si="112"/>
        <v>SPEECH_DESC_2431203</v>
      </c>
      <c r="H1829" s="101" t="str">
        <f t="shared" si="113"/>
        <v>SPEECH_AUDIO_2431203</v>
      </c>
      <c r="I1829" s="118" t="str">
        <f t="shared" si="114"/>
        <v>일상</v>
      </c>
      <c r="J1829" s="118" t="str">
        <f t="shared" si="115"/>
        <v>로비 방문 2</v>
      </c>
    </row>
    <row r="1830" spans="1:10" ht="13.8" customHeight="1">
      <c r="A1830" s="101">
        <f>C1830*ID규칙_대사_그룹_단위+COUNTIF($C$4:C1830,C1830)</f>
        <v>2431204</v>
      </c>
      <c r="B1830" s="100" t="s">
        <v>362</v>
      </c>
      <c r="C1830" s="102">
        <f>INDEX(STUDENT!$A:$A,MATCH(B1830,STUDENT!$B:$B,0))</f>
        <v>24312</v>
      </c>
      <c r="D1830" s="101">
        <v>1</v>
      </c>
      <c r="E1830" s="101">
        <v>3</v>
      </c>
      <c r="F1830" s="101">
        <v>1</v>
      </c>
      <c r="G1830" s="101" t="str">
        <f t="shared" si="112"/>
        <v>SPEECH_DESC_2431204</v>
      </c>
      <c r="H1830" s="101" t="str">
        <f t="shared" si="113"/>
        <v>SPEECH_AUDIO_2431204</v>
      </c>
      <c r="I1830" s="118" t="str">
        <f t="shared" si="114"/>
        <v>일상</v>
      </c>
      <c r="J1830" s="118" t="str">
        <f t="shared" si="115"/>
        <v>잡담 1</v>
      </c>
    </row>
    <row r="1831" spans="1:10" ht="13.8" customHeight="1">
      <c r="A1831" s="101">
        <f>C1831*ID규칙_대사_그룹_단위+COUNTIF($C$4:C1831,C1831)</f>
        <v>2431205</v>
      </c>
      <c r="B1831" s="100" t="s">
        <v>362</v>
      </c>
      <c r="C1831" s="102">
        <f>INDEX(STUDENT!$A:$A,MATCH(B1831,STUDENT!$B:$B,0))</f>
        <v>24312</v>
      </c>
      <c r="D1831" s="101">
        <v>1</v>
      </c>
      <c r="E1831" s="101">
        <v>3</v>
      </c>
      <c r="F1831" s="101">
        <v>2</v>
      </c>
      <c r="G1831" s="101" t="str">
        <f t="shared" si="112"/>
        <v>SPEECH_DESC_2431205</v>
      </c>
      <c r="H1831" s="101" t="str">
        <f t="shared" si="113"/>
        <v>SPEECH_AUDIO_2431205</v>
      </c>
      <c r="I1831" s="118" t="str">
        <f t="shared" si="114"/>
        <v>일상</v>
      </c>
      <c r="J1831" s="118" t="str">
        <f t="shared" si="115"/>
        <v>잡담 2</v>
      </c>
    </row>
    <row r="1832" spans="1:10" ht="13.8" customHeight="1">
      <c r="A1832" s="101">
        <f>C1832*ID규칙_대사_그룹_단위+COUNTIF($C$4:C1832,C1832)</f>
        <v>2431206</v>
      </c>
      <c r="B1832" s="100" t="s">
        <v>362</v>
      </c>
      <c r="C1832" s="102">
        <f>INDEX(STUDENT!$A:$A,MATCH(B1832,STUDENT!$B:$B,0))</f>
        <v>24312</v>
      </c>
      <c r="D1832" s="101">
        <v>1</v>
      </c>
      <c r="E1832" s="101">
        <v>3</v>
      </c>
      <c r="F1832" s="101">
        <v>3</v>
      </c>
      <c r="G1832" s="101" t="str">
        <f t="shared" si="112"/>
        <v>SPEECH_DESC_2431206</v>
      </c>
      <c r="H1832" s="101" t="str">
        <f t="shared" si="113"/>
        <v>SPEECH_AUDIO_2431206</v>
      </c>
      <c r="I1832" s="118" t="str">
        <f t="shared" si="114"/>
        <v>일상</v>
      </c>
      <c r="J1832" s="118" t="str">
        <f t="shared" si="115"/>
        <v>잡담 3</v>
      </c>
    </row>
    <row r="1833" spans="1:10" ht="13.8" customHeight="1">
      <c r="A1833" s="101">
        <f>C1833*ID규칙_대사_그룹_단위+COUNTIF($C$4:C1833,C1833)</f>
        <v>2431207</v>
      </c>
      <c r="B1833" s="100" t="s">
        <v>362</v>
      </c>
      <c r="C1833" s="102">
        <f>INDEX(STUDENT!$A:$A,MATCH(B1833,STUDENT!$B:$B,0))</f>
        <v>24312</v>
      </c>
      <c r="D1833" s="101">
        <v>1</v>
      </c>
      <c r="E1833" s="101">
        <v>3</v>
      </c>
      <c r="F1833" s="101">
        <v>4</v>
      </c>
      <c r="G1833" s="101" t="str">
        <f t="shared" si="112"/>
        <v>SPEECH_DESC_2431207</v>
      </c>
      <c r="H1833" s="101" t="str">
        <f t="shared" si="113"/>
        <v>SPEECH_AUDIO_2431207</v>
      </c>
      <c r="I1833" s="118" t="str">
        <f t="shared" si="114"/>
        <v>일상</v>
      </c>
      <c r="J1833" s="118" t="str">
        <f t="shared" si="115"/>
        <v>잡담 4</v>
      </c>
    </row>
    <row r="1834" spans="1:10" ht="13.8" customHeight="1">
      <c r="A1834" s="101">
        <f>C1834*ID규칙_대사_그룹_단위+COUNTIF($C$4:C1834,C1834)</f>
        <v>2431208</v>
      </c>
      <c r="B1834" s="100" t="s">
        <v>362</v>
      </c>
      <c r="C1834" s="102">
        <f>INDEX(STUDENT!$A:$A,MATCH(B1834,STUDENT!$B:$B,0))</f>
        <v>24312</v>
      </c>
      <c r="D1834" s="101">
        <v>1</v>
      </c>
      <c r="E1834" s="101">
        <v>3</v>
      </c>
      <c r="F1834" s="101">
        <v>5</v>
      </c>
      <c r="G1834" s="101" t="str">
        <f t="shared" si="112"/>
        <v>SPEECH_DESC_2431208</v>
      </c>
      <c r="H1834" s="101" t="str">
        <f t="shared" si="113"/>
        <v>SPEECH_AUDIO_2431208</v>
      </c>
      <c r="I1834" s="118" t="str">
        <f t="shared" si="114"/>
        <v>일상</v>
      </c>
      <c r="J1834" s="118" t="str">
        <f t="shared" si="115"/>
        <v>잡담 5</v>
      </c>
    </row>
    <row r="1835" spans="1:10" ht="13.8" customHeight="1">
      <c r="A1835" s="101">
        <f>C1835*ID규칙_대사_그룹_단위+COUNTIF($C$4:C1835,C1835)</f>
        <v>2431209</v>
      </c>
      <c r="B1835" s="100" t="s">
        <v>362</v>
      </c>
      <c r="C1835" s="102">
        <f>INDEX(STUDENT!$A:$A,MATCH(B1835,STUDENT!$B:$B,0))</f>
        <v>24312</v>
      </c>
      <c r="D1835" s="101">
        <v>3</v>
      </c>
      <c r="E1835" s="101">
        <v>13</v>
      </c>
      <c r="F1835" s="101">
        <v>0</v>
      </c>
      <c r="G1835" s="101" t="str">
        <f t="shared" si="112"/>
        <v>SPEECH_DESC_2431209</v>
      </c>
      <c r="H1835" s="101" t="str">
        <f t="shared" si="113"/>
        <v>SPEECH_AUDIO_2431209</v>
      </c>
      <c r="I1835" s="118" t="str">
        <f t="shared" si="114"/>
        <v>전투</v>
      </c>
      <c r="J1835" s="118" t="str">
        <f t="shared" si="115"/>
        <v>기본 스킬</v>
      </c>
    </row>
    <row r="1836" spans="1:10" ht="13.8" customHeight="1">
      <c r="A1836" s="101">
        <f>C1836*ID규칙_대사_그룹_단위+COUNTIF($C$4:C1836,C1836)</f>
        <v>2431210</v>
      </c>
      <c r="B1836" s="100" t="s">
        <v>362</v>
      </c>
      <c r="C1836" s="102">
        <f>INDEX(STUDENT!$A:$A,MATCH(B1836,STUDENT!$B:$B,0))</f>
        <v>24312</v>
      </c>
      <c r="D1836" s="101">
        <v>3</v>
      </c>
      <c r="E1836" s="101">
        <v>14</v>
      </c>
      <c r="F1836" s="101">
        <v>1</v>
      </c>
      <c r="G1836" s="101" t="str">
        <f t="shared" si="112"/>
        <v>SPEECH_DESC_2431210</v>
      </c>
      <c r="H1836" s="101" t="str">
        <f t="shared" si="113"/>
        <v>SPEECH_AUDIO_2431210</v>
      </c>
      <c r="I1836" s="118" t="str">
        <f t="shared" si="114"/>
        <v>전투</v>
      </c>
      <c r="J1836" s="118" t="str">
        <f t="shared" si="115"/>
        <v>EX 스킬 컷인 1</v>
      </c>
    </row>
    <row r="1837" spans="1:10" ht="13.8" customHeight="1">
      <c r="A1837" s="101">
        <f>C1837*ID규칙_대사_그룹_단위+COUNTIF($C$4:C1837,C1837)</f>
        <v>2431211</v>
      </c>
      <c r="B1837" s="100" t="s">
        <v>362</v>
      </c>
      <c r="C1837" s="102">
        <f>INDEX(STUDENT!$A:$A,MATCH(B1837,STUDENT!$B:$B,0))</f>
        <v>24312</v>
      </c>
      <c r="D1837" s="101">
        <v>3</v>
      </c>
      <c r="E1837" s="101">
        <v>14</v>
      </c>
      <c r="F1837" s="101">
        <v>2</v>
      </c>
      <c r="G1837" s="101" t="str">
        <f t="shared" si="112"/>
        <v>SPEECH_DESC_2431211</v>
      </c>
      <c r="H1837" s="101" t="str">
        <f t="shared" si="113"/>
        <v>SPEECH_AUDIO_2431211</v>
      </c>
      <c r="I1837" s="118" t="str">
        <f t="shared" si="114"/>
        <v>전투</v>
      </c>
      <c r="J1837" s="118" t="str">
        <f t="shared" si="115"/>
        <v>EX 스킬 컷인 2</v>
      </c>
    </row>
    <row r="1838" spans="1:10" ht="13.8" customHeight="1">
      <c r="A1838" s="101">
        <f>C1838*ID규칙_대사_그룹_단위+COUNTIF($C$4:C1838,C1838)</f>
        <v>2431212</v>
      </c>
      <c r="B1838" s="100" t="s">
        <v>362</v>
      </c>
      <c r="C1838" s="102">
        <f>INDEX(STUDENT!$A:$A,MATCH(B1838,STUDENT!$B:$B,0))</f>
        <v>24312</v>
      </c>
      <c r="D1838" s="101">
        <v>3</v>
      </c>
      <c r="E1838" s="101">
        <v>14</v>
      </c>
      <c r="F1838" s="101">
        <v>3</v>
      </c>
      <c r="G1838" s="101" t="str">
        <f t="shared" si="112"/>
        <v>SPEECH_DESC_2431212</v>
      </c>
      <c r="H1838" s="101" t="str">
        <f t="shared" si="113"/>
        <v>SPEECH_AUDIO_2431212</v>
      </c>
      <c r="I1838" s="118" t="str">
        <f t="shared" si="114"/>
        <v>전투</v>
      </c>
      <c r="J1838" s="118" t="str">
        <f t="shared" si="115"/>
        <v>EX 스킬 컷인 3</v>
      </c>
    </row>
    <row r="1839" spans="1:10" ht="13.8" customHeight="1">
      <c r="A1839" s="101">
        <f>C1839*ID규칙_대사_그룹_단위+COUNTIF($C$4:C1839,C1839)</f>
        <v>2431213</v>
      </c>
      <c r="B1839" s="100" t="s">
        <v>362</v>
      </c>
      <c r="C1839" s="102">
        <f>INDEX(STUDENT!$A:$A,MATCH(B1839,STUDENT!$B:$B,0))</f>
        <v>24312</v>
      </c>
      <c r="D1839" s="101">
        <v>3</v>
      </c>
      <c r="E1839" s="101">
        <v>15</v>
      </c>
      <c r="F1839" s="101">
        <v>1</v>
      </c>
      <c r="G1839" s="101" t="str">
        <f t="shared" si="112"/>
        <v>SPEECH_DESC_2431213</v>
      </c>
      <c r="H1839" s="101" t="str">
        <f t="shared" si="113"/>
        <v>SPEECH_AUDIO_2431213</v>
      </c>
      <c r="I1839" s="118" t="str">
        <f t="shared" si="114"/>
        <v>전투</v>
      </c>
      <c r="J1839" s="118" t="str">
        <f t="shared" si="115"/>
        <v>EX 스킬 1</v>
      </c>
    </row>
    <row r="1840" spans="1:10" ht="13.8" customHeight="1">
      <c r="A1840" s="101">
        <f>C1840*ID규칙_대사_그룹_단위+COUNTIF($C$4:C1840,C1840)</f>
        <v>2431214</v>
      </c>
      <c r="B1840" s="100" t="s">
        <v>362</v>
      </c>
      <c r="C1840" s="102">
        <f>INDEX(STUDENT!$A:$A,MATCH(B1840,STUDENT!$B:$B,0))</f>
        <v>24312</v>
      </c>
      <c r="D1840" s="101">
        <v>3</v>
      </c>
      <c r="E1840" s="101">
        <v>15</v>
      </c>
      <c r="F1840" s="101">
        <v>2</v>
      </c>
      <c r="G1840" s="101" t="str">
        <f t="shared" si="112"/>
        <v>SPEECH_DESC_2431214</v>
      </c>
      <c r="H1840" s="101" t="str">
        <f t="shared" si="113"/>
        <v>SPEECH_AUDIO_2431214</v>
      </c>
      <c r="I1840" s="118" t="str">
        <f t="shared" si="114"/>
        <v>전투</v>
      </c>
      <c r="J1840" s="118" t="str">
        <f t="shared" si="115"/>
        <v>EX 스킬 2</v>
      </c>
    </row>
    <row r="1841" spans="1:10" ht="13.8" customHeight="1">
      <c r="A1841" s="101">
        <f>C1841*ID규칙_대사_그룹_단위+COUNTIF($C$4:C1841,C1841)</f>
        <v>2431215</v>
      </c>
      <c r="B1841" s="100" t="s">
        <v>362</v>
      </c>
      <c r="C1841" s="102">
        <f>INDEX(STUDENT!$A:$A,MATCH(B1841,STUDENT!$B:$B,0))</f>
        <v>24312</v>
      </c>
      <c r="D1841" s="101">
        <v>3</v>
      </c>
      <c r="E1841" s="101">
        <v>15</v>
      </c>
      <c r="F1841" s="101">
        <v>3</v>
      </c>
      <c r="G1841" s="101" t="str">
        <f t="shared" si="112"/>
        <v>SPEECH_DESC_2431215</v>
      </c>
      <c r="H1841" s="101" t="str">
        <f t="shared" si="113"/>
        <v>SPEECH_AUDIO_2431215</v>
      </c>
      <c r="I1841" s="118" t="str">
        <f t="shared" si="114"/>
        <v>전투</v>
      </c>
      <c r="J1841" s="118" t="str">
        <f t="shared" si="115"/>
        <v>EX 스킬 3</v>
      </c>
    </row>
    <row r="1842" spans="1:10" ht="13.8" customHeight="1">
      <c r="A1842" s="101">
        <f>C1842*ID규칙_대사_그룹_단위+COUNTIF($C$4:C1842,C1842)</f>
        <v>2431216</v>
      </c>
      <c r="B1842" s="100" t="s">
        <v>362</v>
      </c>
      <c r="C1842" s="102">
        <f>INDEX(STUDENT!$A:$A,MATCH(B1842,STUDENT!$B:$B,0))</f>
        <v>24312</v>
      </c>
      <c r="D1842" s="101">
        <v>5</v>
      </c>
      <c r="E1842" s="101">
        <v>20</v>
      </c>
      <c r="F1842" s="101">
        <v>1</v>
      </c>
      <c r="G1842" s="101" t="str">
        <f t="shared" si="112"/>
        <v>SPEECH_DESC_2431216</v>
      </c>
      <c r="H1842" s="101" t="str">
        <f t="shared" si="113"/>
        <v>SPEECH_AUDIO_2431216</v>
      </c>
      <c r="I1842" s="118" t="str">
        <f t="shared" si="114"/>
        <v>기타</v>
      </c>
      <c r="J1842" s="118" t="str">
        <f t="shared" si="115"/>
        <v>강화 1</v>
      </c>
    </row>
    <row r="1843" spans="1:10" ht="13.8" customHeight="1">
      <c r="A1843" s="101">
        <f>C1843*ID규칙_대사_그룹_단위+COUNTIF($C$4:C1843,C1843)</f>
        <v>2431217</v>
      </c>
      <c r="B1843" s="100" t="s">
        <v>362</v>
      </c>
      <c r="C1843" s="102">
        <f>INDEX(STUDENT!$A:$A,MATCH(B1843,STUDENT!$B:$B,0))</f>
        <v>24312</v>
      </c>
      <c r="D1843" s="101">
        <v>5</v>
      </c>
      <c r="E1843" s="101">
        <v>20</v>
      </c>
      <c r="F1843" s="101">
        <v>2</v>
      </c>
      <c r="G1843" s="101" t="str">
        <f t="shared" si="112"/>
        <v>SPEECH_DESC_2431217</v>
      </c>
      <c r="H1843" s="101" t="str">
        <f t="shared" si="113"/>
        <v>SPEECH_AUDIO_2431217</v>
      </c>
      <c r="I1843" s="118" t="str">
        <f t="shared" si="114"/>
        <v>기타</v>
      </c>
      <c r="J1843" s="118" t="str">
        <f t="shared" si="115"/>
        <v>강화 2</v>
      </c>
    </row>
    <row r="1844" spans="1:10" ht="13.8" customHeight="1">
      <c r="A1844" s="101">
        <f>C1844*ID규칙_대사_그룹_단위+COUNTIF($C$4:C1844,C1844)</f>
        <v>2431218</v>
      </c>
      <c r="B1844" s="100" t="s">
        <v>362</v>
      </c>
      <c r="C1844" s="102">
        <f>INDEX(STUDENT!$A:$A,MATCH(B1844,STUDENT!$B:$B,0))</f>
        <v>24312</v>
      </c>
      <c r="D1844" s="101">
        <v>5</v>
      </c>
      <c r="E1844" s="101">
        <v>20</v>
      </c>
      <c r="F1844" s="101">
        <v>3</v>
      </c>
      <c r="G1844" s="101" t="str">
        <f t="shared" si="112"/>
        <v>SPEECH_DESC_2431218</v>
      </c>
      <c r="H1844" s="101" t="str">
        <f t="shared" si="113"/>
        <v>SPEECH_AUDIO_2431218</v>
      </c>
      <c r="I1844" s="118" t="str">
        <f t="shared" si="114"/>
        <v>기타</v>
      </c>
      <c r="J1844" s="118" t="str">
        <f t="shared" si="115"/>
        <v>강화 3</v>
      </c>
    </row>
    <row r="1845" spans="1:10" ht="13.8" customHeight="1">
      <c r="A1845" s="101">
        <f>C1845*ID규칙_대사_그룹_단위+COUNTIF($C$4:C1845,C1845)</f>
        <v>2431219</v>
      </c>
      <c r="B1845" s="100" t="s">
        <v>362</v>
      </c>
      <c r="C1845" s="102">
        <f>INDEX(STUDENT!$A:$A,MATCH(B1845,STUDENT!$B:$B,0))</f>
        <v>24312</v>
      </c>
      <c r="D1845" s="101">
        <v>5</v>
      </c>
      <c r="E1845" s="101">
        <v>20</v>
      </c>
      <c r="F1845" s="101">
        <v>4</v>
      </c>
      <c r="G1845" s="101" t="str">
        <f t="shared" si="112"/>
        <v>SPEECH_DESC_2431219</v>
      </c>
      <c r="H1845" s="101" t="str">
        <f t="shared" si="113"/>
        <v>SPEECH_AUDIO_2431219</v>
      </c>
      <c r="I1845" s="118" t="str">
        <f t="shared" si="114"/>
        <v>기타</v>
      </c>
      <c r="J1845" s="118" t="str">
        <f t="shared" si="115"/>
        <v>강화 4</v>
      </c>
    </row>
    <row r="1846" spans="1:10" ht="13.8" customHeight="1">
      <c r="A1846" s="101">
        <f>C1846*ID규칙_대사_그룹_단위+COUNTIF($C$4:C1846,C1846)</f>
        <v>2431220</v>
      </c>
      <c r="B1846" s="100" t="s">
        <v>362</v>
      </c>
      <c r="C1846" s="102">
        <f>INDEX(STUDENT!$A:$A,MATCH(B1846,STUDENT!$B:$B,0))</f>
        <v>24312</v>
      </c>
      <c r="D1846" s="101">
        <v>5</v>
      </c>
      <c r="E1846" s="101">
        <v>21</v>
      </c>
      <c r="F1846" s="101">
        <v>0</v>
      </c>
      <c r="G1846" s="101" t="str">
        <f t="shared" si="112"/>
        <v>SPEECH_DESC_2431220</v>
      </c>
      <c r="H1846" s="101" t="str">
        <f t="shared" si="113"/>
        <v>SPEECH_AUDIO_2431220</v>
      </c>
      <c r="I1846" s="118" t="str">
        <f t="shared" si="114"/>
        <v>기타</v>
      </c>
      <c r="J1846" s="118" t="str">
        <f t="shared" si="115"/>
        <v>고유무기 장착</v>
      </c>
    </row>
    <row r="1847" spans="1:10" ht="13.8" customHeight="1">
      <c r="A1847" s="101">
        <f>C1847*ID규칙_대사_그룹_단위+COUNTIF($C$4:C1847,C1847)</f>
        <v>2431221</v>
      </c>
      <c r="B1847" s="100" t="s">
        <v>362</v>
      </c>
      <c r="C1847" s="102">
        <f>INDEX(STUDENT!$A:$A,MATCH(B1847,STUDENT!$B:$B,0))</f>
        <v>24312</v>
      </c>
      <c r="D1847" s="101">
        <v>5</v>
      </c>
      <c r="E1847" s="101">
        <v>22</v>
      </c>
      <c r="F1847" s="101">
        <v>1</v>
      </c>
      <c r="G1847" s="101" t="str">
        <f t="shared" si="112"/>
        <v>SPEECH_DESC_2431221</v>
      </c>
      <c r="H1847" s="101" t="str">
        <f t="shared" si="113"/>
        <v>SPEECH_AUDIO_2431221</v>
      </c>
      <c r="I1847" s="118" t="str">
        <f t="shared" si="114"/>
        <v>기타</v>
      </c>
      <c r="J1847" s="118" t="str">
        <f t="shared" si="115"/>
        <v>카페 1</v>
      </c>
    </row>
    <row r="1848" spans="1:10" ht="13.8" customHeight="1">
      <c r="A1848" s="101">
        <f>C1848*ID규칙_대사_그룹_단위+COUNTIF($C$4:C1848,C1848)</f>
        <v>2431222</v>
      </c>
      <c r="B1848" s="100" t="s">
        <v>362</v>
      </c>
      <c r="C1848" s="102">
        <f>INDEX(STUDENT!$A:$A,MATCH(B1848,STUDENT!$B:$B,0))</f>
        <v>24312</v>
      </c>
      <c r="D1848" s="101">
        <v>5</v>
      </c>
      <c r="E1848" s="101">
        <v>22</v>
      </c>
      <c r="F1848" s="101">
        <v>2</v>
      </c>
      <c r="G1848" s="101" t="str">
        <f t="shared" si="112"/>
        <v>SPEECH_DESC_2431222</v>
      </c>
      <c r="H1848" s="101" t="str">
        <f t="shared" si="113"/>
        <v>SPEECH_AUDIO_2431222</v>
      </c>
      <c r="I1848" s="118" t="str">
        <f t="shared" si="114"/>
        <v>기타</v>
      </c>
      <c r="J1848" s="118" t="str">
        <f t="shared" si="115"/>
        <v>카페 2</v>
      </c>
    </row>
    <row r="1849" spans="1:10" ht="13.8" customHeight="1">
      <c r="A1849" s="101">
        <f>C1849*ID규칙_대사_그룹_단위+COUNTIF($C$4:C1849,C1849)</f>
        <v>2431223</v>
      </c>
      <c r="B1849" s="100" t="s">
        <v>362</v>
      </c>
      <c r="C1849" s="102">
        <f>INDEX(STUDENT!$A:$A,MATCH(B1849,STUDENT!$B:$B,0))</f>
        <v>24312</v>
      </c>
      <c r="D1849" s="101">
        <v>5</v>
      </c>
      <c r="E1849" s="101">
        <v>22</v>
      </c>
      <c r="F1849" s="101">
        <v>3</v>
      </c>
      <c r="G1849" s="101" t="str">
        <f t="shared" si="112"/>
        <v>SPEECH_DESC_2431223</v>
      </c>
      <c r="H1849" s="101" t="str">
        <f t="shared" si="113"/>
        <v>SPEECH_AUDIO_2431223</v>
      </c>
      <c r="I1849" s="118" t="str">
        <f t="shared" si="114"/>
        <v>기타</v>
      </c>
      <c r="J1849" s="118" t="str">
        <f t="shared" si="115"/>
        <v>카페 3</v>
      </c>
    </row>
    <row r="1850" spans="1:10" ht="13.8" customHeight="1">
      <c r="A1850" s="101">
        <f>C1850*ID규칙_대사_그룹_단위+COUNTIF($C$4:C1850,C1850)</f>
        <v>2431224</v>
      </c>
      <c r="B1850" s="100" t="s">
        <v>362</v>
      </c>
      <c r="C1850" s="102">
        <f>INDEX(STUDENT!$A:$A,MATCH(B1850,STUDENT!$B:$B,0))</f>
        <v>24312</v>
      </c>
      <c r="D1850" s="101">
        <v>5</v>
      </c>
      <c r="E1850" s="101">
        <v>22</v>
      </c>
      <c r="F1850" s="101">
        <v>4</v>
      </c>
      <c r="G1850" s="101" t="str">
        <f t="shared" si="112"/>
        <v>SPEECH_DESC_2431224</v>
      </c>
      <c r="H1850" s="101" t="str">
        <f t="shared" si="113"/>
        <v>SPEECH_AUDIO_2431224</v>
      </c>
      <c r="I1850" s="118" t="str">
        <f t="shared" si="114"/>
        <v>기타</v>
      </c>
      <c r="J1850" s="118" t="str">
        <f t="shared" si="115"/>
        <v>카페 4</v>
      </c>
    </row>
    <row r="1851" spans="1:10" ht="13.8" customHeight="1">
      <c r="A1851" s="101">
        <f>C1851*ID규칙_대사_그룹_단위+COUNTIF($C$4:C1851,C1851)</f>
        <v>2431225</v>
      </c>
      <c r="B1851" s="100" t="s">
        <v>362</v>
      </c>
      <c r="C1851" s="102">
        <f>INDEX(STUDENT!$A:$A,MATCH(B1851,STUDENT!$B:$B,0))</f>
        <v>24312</v>
      </c>
      <c r="D1851" s="101">
        <v>5</v>
      </c>
      <c r="E1851" s="101">
        <v>22</v>
      </c>
      <c r="F1851" s="101">
        <v>5</v>
      </c>
      <c r="G1851" s="101" t="str">
        <f t="shared" si="112"/>
        <v>SPEECH_DESC_2431225</v>
      </c>
      <c r="H1851" s="101" t="str">
        <f t="shared" si="113"/>
        <v>SPEECH_AUDIO_2431225</v>
      </c>
      <c r="I1851" s="118" t="str">
        <f t="shared" si="114"/>
        <v>기타</v>
      </c>
      <c r="J1851" s="118" t="str">
        <f t="shared" si="115"/>
        <v>카페 5</v>
      </c>
    </row>
    <row r="1852" spans="1:10" ht="13.8" customHeight="1">
      <c r="A1852" s="101">
        <f>C1852*ID규칙_대사_그룹_단위+COUNTIF($C$4:C1852,C1852)</f>
        <v>2431226</v>
      </c>
      <c r="B1852" s="100" t="s">
        <v>362</v>
      </c>
      <c r="C1852" s="102">
        <f>INDEX(STUDENT!$A:$A,MATCH(B1852,STUDENT!$B:$B,0))</f>
        <v>24312</v>
      </c>
      <c r="D1852" s="101">
        <v>6</v>
      </c>
      <c r="E1852" s="101">
        <v>24</v>
      </c>
      <c r="F1852" s="101">
        <v>1</v>
      </c>
      <c r="G1852" s="101" t="str">
        <f t="shared" si="112"/>
        <v>SPEECH_DESC_2431226</v>
      </c>
      <c r="H1852" s="101" t="str">
        <f t="shared" si="113"/>
        <v>SPEECH_AUDIO_2431226</v>
      </c>
      <c r="I1852" s="118" t="str">
        <f t="shared" si="114"/>
        <v>메모리얼</v>
      </c>
      <c r="J1852" s="118" t="str">
        <f t="shared" si="115"/>
        <v>메모리얼 로비 1</v>
      </c>
    </row>
    <row r="1853" spans="1:10" ht="13.8" customHeight="1">
      <c r="A1853" s="101">
        <f>C1853*ID규칙_대사_그룹_단위+COUNTIF($C$4:C1853,C1853)</f>
        <v>2431227</v>
      </c>
      <c r="B1853" s="100" t="s">
        <v>362</v>
      </c>
      <c r="C1853" s="102">
        <f>INDEX(STUDENT!$A:$A,MATCH(B1853,STUDENT!$B:$B,0))</f>
        <v>24312</v>
      </c>
      <c r="D1853" s="101">
        <v>6</v>
      </c>
      <c r="E1853" s="101">
        <v>24</v>
      </c>
      <c r="F1853" s="101">
        <v>2</v>
      </c>
      <c r="G1853" s="101" t="str">
        <f t="shared" si="112"/>
        <v>SPEECH_DESC_2431227</v>
      </c>
      <c r="H1853" s="101" t="str">
        <f t="shared" si="113"/>
        <v>SPEECH_AUDIO_2431227</v>
      </c>
      <c r="I1853" s="118" t="str">
        <f t="shared" si="114"/>
        <v>메모리얼</v>
      </c>
      <c r="J1853" s="118" t="str">
        <f t="shared" si="115"/>
        <v>메모리얼 로비 2</v>
      </c>
    </row>
    <row r="1854" spans="1:10" ht="13.8" customHeight="1">
      <c r="A1854" s="101">
        <f>C1854*ID규칙_대사_그룹_단위+COUNTIF($C$4:C1854,C1854)</f>
        <v>2431228</v>
      </c>
      <c r="B1854" s="100" t="s">
        <v>362</v>
      </c>
      <c r="C1854" s="102">
        <f>INDEX(STUDENT!$A:$A,MATCH(B1854,STUDENT!$B:$B,0))</f>
        <v>24312</v>
      </c>
      <c r="D1854" s="101">
        <v>6</v>
      </c>
      <c r="E1854" s="101">
        <v>24</v>
      </c>
      <c r="F1854" s="101">
        <v>3</v>
      </c>
      <c r="G1854" s="101" t="str">
        <f t="shared" si="112"/>
        <v>SPEECH_DESC_2431228</v>
      </c>
      <c r="H1854" s="101" t="str">
        <f t="shared" si="113"/>
        <v>SPEECH_AUDIO_2431228</v>
      </c>
      <c r="I1854" s="118" t="str">
        <f t="shared" si="114"/>
        <v>메모리얼</v>
      </c>
      <c r="J1854" s="118" t="str">
        <f t="shared" si="115"/>
        <v>메모리얼 로비 3</v>
      </c>
    </row>
    <row r="1855" spans="1:10" ht="13.8" customHeight="1">
      <c r="A1855" s="101">
        <f>C1855*ID규칙_대사_그룹_단위+COUNTIF($C$4:C1855,C1855)</f>
        <v>2431229</v>
      </c>
      <c r="B1855" s="100" t="s">
        <v>362</v>
      </c>
      <c r="C1855" s="102">
        <f>INDEX(STUDENT!$A:$A,MATCH(B1855,STUDENT!$B:$B,0))</f>
        <v>24312</v>
      </c>
      <c r="D1855" s="101">
        <v>6</v>
      </c>
      <c r="E1855" s="101">
        <v>24</v>
      </c>
      <c r="F1855" s="101">
        <v>4</v>
      </c>
      <c r="G1855" s="101" t="str">
        <f t="shared" si="112"/>
        <v>SPEECH_DESC_2431229</v>
      </c>
      <c r="H1855" s="101" t="str">
        <f t="shared" si="113"/>
        <v>SPEECH_AUDIO_2431229</v>
      </c>
      <c r="I1855" s="118" t="str">
        <f t="shared" si="114"/>
        <v>메모리얼</v>
      </c>
      <c r="J1855" s="118" t="str">
        <f t="shared" si="115"/>
        <v>메모리얼 로비 4</v>
      </c>
    </row>
    <row r="1856" spans="1:10" ht="13.8" customHeight="1">
      <c r="A1856" s="101">
        <f>C1856*ID규칙_대사_그룹_단위+COUNTIF($C$4:C1856,C1856)</f>
        <v>2431230</v>
      </c>
      <c r="B1856" s="100" t="s">
        <v>4585</v>
      </c>
      <c r="C1856" s="102">
        <f>INDEX(STUDENT!$A:$A,MATCH(B1856,STUDENT!$B:$B,0))</f>
        <v>24312</v>
      </c>
      <c r="D1856" s="101">
        <v>6</v>
      </c>
      <c r="E1856" s="101">
        <v>24</v>
      </c>
      <c r="F1856" s="101">
        <v>5</v>
      </c>
      <c r="G1856" s="101" t="str">
        <f t="shared" si="112"/>
        <v>SPEECH_DESC_2431230</v>
      </c>
      <c r="H1856" s="101" t="str">
        <f t="shared" si="113"/>
        <v>SPEECH_AUDIO_2431230</v>
      </c>
      <c r="I1856" s="118" t="str">
        <f t="shared" si="114"/>
        <v>메모리얼</v>
      </c>
      <c r="J1856" s="118" t="str">
        <f t="shared" si="115"/>
        <v>메모리얼 로비 5</v>
      </c>
    </row>
    <row r="1857" spans="1:10" ht="13.8" customHeight="1">
      <c r="A1857" s="101">
        <f>C1857*ID규칙_대사_그룹_단위+COUNTIF($C$4:C1857,C1857)</f>
        <v>2431231</v>
      </c>
      <c r="B1857" s="100" t="s">
        <v>4585</v>
      </c>
      <c r="C1857" s="102">
        <f>INDEX(STUDENT!$A:$A,MATCH(B1857,STUDENT!$B:$B,0))</f>
        <v>24312</v>
      </c>
      <c r="D1857" s="101">
        <v>6</v>
      </c>
      <c r="E1857" s="101">
        <v>24</v>
      </c>
      <c r="F1857" s="101">
        <v>6</v>
      </c>
      <c r="G1857" s="101" t="str">
        <f t="shared" si="112"/>
        <v>SPEECH_DESC_2431231</v>
      </c>
      <c r="H1857" s="101" t="str">
        <f t="shared" si="113"/>
        <v>SPEECH_AUDIO_2431231</v>
      </c>
      <c r="I1857" s="118" t="str">
        <f t="shared" si="114"/>
        <v>메모리얼</v>
      </c>
      <c r="J1857" s="118" t="str">
        <f t="shared" si="115"/>
        <v>메모리얼 로비 6</v>
      </c>
    </row>
    <row r="1858" spans="1:10" ht="13.8" customHeight="1">
      <c r="A1858" s="101">
        <f>C1858*ID규칙_대사_그룹_단위+COUNTIF($C$4:C1858,C1858)</f>
        <v>2431232</v>
      </c>
      <c r="B1858" s="100" t="s">
        <v>362</v>
      </c>
      <c r="C1858" s="102">
        <f>INDEX(STUDENT!$A:$A,MATCH(B1858,STUDENT!$B:$B,0))</f>
        <v>24312</v>
      </c>
      <c r="D1858" s="101">
        <v>7</v>
      </c>
      <c r="E1858" s="101">
        <v>25</v>
      </c>
      <c r="F1858" s="101">
        <v>0</v>
      </c>
      <c r="G1858" s="101" t="str">
        <f t="shared" si="112"/>
        <v>SPEECH_DESC_2431232</v>
      </c>
      <c r="H1858" s="101" t="str">
        <f t="shared" si="113"/>
        <v>SPEECH_AUDIO_2431232</v>
      </c>
      <c r="I1858" s="118" t="str">
        <f t="shared" si="114"/>
        <v>기념일</v>
      </c>
      <c r="J1858" s="118" t="str">
        <f t="shared" si="115"/>
        <v>생일</v>
      </c>
    </row>
    <row r="1859" spans="1:10" ht="13.8" customHeight="1">
      <c r="A1859" s="101">
        <f>C1859*ID규칙_대사_그룹_단위+COUNTIF($C$4:C1859,C1859)</f>
        <v>2431233</v>
      </c>
      <c r="B1859" s="100" t="s">
        <v>362</v>
      </c>
      <c r="C1859" s="102">
        <f>INDEX(STUDENT!$A:$A,MATCH(B1859,STUDENT!$B:$B,0))</f>
        <v>24312</v>
      </c>
      <c r="D1859" s="101">
        <v>7</v>
      </c>
      <c r="E1859" s="101">
        <v>26</v>
      </c>
      <c r="F1859" s="101">
        <v>0</v>
      </c>
      <c r="G1859" s="101" t="str">
        <f t="shared" si="112"/>
        <v>SPEECH_DESC_2431233</v>
      </c>
      <c r="H1859" s="101" t="str">
        <f t="shared" si="113"/>
        <v>SPEECH_AUDIO_2431233</v>
      </c>
      <c r="I1859" s="118" t="str">
        <f t="shared" si="114"/>
        <v>기념일</v>
      </c>
      <c r="J1859" s="118" t="str">
        <f t="shared" si="115"/>
        <v>선생의 생일</v>
      </c>
    </row>
    <row r="1860" spans="1:10" ht="13.8" customHeight="1">
      <c r="A1860" s="101">
        <f>C1860*ID규칙_대사_그룹_단위+COUNTIF($C$4:C1860,C1860)</f>
        <v>2431234</v>
      </c>
      <c r="B1860" s="100" t="s">
        <v>362</v>
      </c>
      <c r="C1860" s="102">
        <f>INDEX(STUDENT!$A:$A,MATCH(B1860,STUDENT!$B:$B,0))</f>
        <v>24312</v>
      </c>
      <c r="D1860" s="101">
        <v>7</v>
      </c>
      <c r="E1860" s="101">
        <v>27</v>
      </c>
      <c r="F1860" s="101">
        <v>0</v>
      </c>
      <c r="G1860" s="101" t="str">
        <f t="shared" ref="G1860:G1923" si="116">"SPEECH_DESC_"&amp;A1860</f>
        <v>SPEECH_DESC_2431234</v>
      </c>
      <c r="H1860" s="101" t="str">
        <f t="shared" ref="H1860:H1923" si="117">"SPEECH_AUDIO_"&amp;A1860</f>
        <v>SPEECH_AUDIO_2431234</v>
      </c>
      <c r="I1860" s="118" t="str">
        <f t="shared" ref="I1860:I1923" si="118">VLOOKUP(D1860,SPEECH_MAIN_TYPE,2,0)</f>
        <v>기념일</v>
      </c>
      <c r="J1860" s="118" t="str">
        <f t="shared" ref="J1860:J1923" si="119">VLOOKUP(E1860,SPEECH_SUB_TYPE,2,0)&amp;IF(F1860=0,""," "&amp;F1860)</f>
        <v>할로윈</v>
      </c>
    </row>
    <row r="1861" spans="1:10" ht="13.8" customHeight="1">
      <c r="A1861" s="101">
        <f>C1861*ID규칙_대사_그룹_단위+COUNTIF($C$4:C1861,C1861)</f>
        <v>2431235</v>
      </c>
      <c r="B1861" s="100" t="s">
        <v>362</v>
      </c>
      <c r="C1861" s="102">
        <f>INDEX(STUDENT!$A:$A,MATCH(B1861,STUDENT!$B:$B,0))</f>
        <v>24312</v>
      </c>
      <c r="D1861" s="101">
        <v>7</v>
      </c>
      <c r="E1861" s="101">
        <v>28</v>
      </c>
      <c r="F1861" s="101">
        <v>0</v>
      </c>
      <c r="G1861" s="101" t="str">
        <f t="shared" si="116"/>
        <v>SPEECH_DESC_2431235</v>
      </c>
      <c r="H1861" s="101" t="str">
        <f t="shared" si="117"/>
        <v>SPEECH_AUDIO_2431235</v>
      </c>
      <c r="I1861" s="118" t="str">
        <f t="shared" si="118"/>
        <v>기념일</v>
      </c>
      <c r="J1861" s="118" t="str">
        <f t="shared" si="119"/>
        <v>크리스마스</v>
      </c>
    </row>
    <row r="1862" spans="1:10" ht="13.8" customHeight="1">
      <c r="A1862" s="101">
        <f>C1862*ID규칙_대사_그룹_단위+COUNTIF($C$4:C1862,C1862)</f>
        <v>2431236</v>
      </c>
      <c r="B1862" s="100" t="s">
        <v>362</v>
      </c>
      <c r="C1862" s="102">
        <f>INDEX(STUDENT!$A:$A,MATCH(B1862,STUDENT!$B:$B,0))</f>
        <v>24312</v>
      </c>
      <c r="D1862" s="101">
        <v>7</v>
      </c>
      <c r="E1862" s="101">
        <v>29</v>
      </c>
      <c r="F1862" s="101">
        <v>0</v>
      </c>
      <c r="G1862" s="101" t="str">
        <f t="shared" si="116"/>
        <v>SPEECH_DESC_2431236</v>
      </c>
      <c r="H1862" s="101" t="str">
        <f t="shared" si="117"/>
        <v>SPEECH_AUDIO_2431236</v>
      </c>
      <c r="I1862" s="118" t="str">
        <f t="shared" si="118"/>
        <v>기념일</v>
      </c>
      <c r="J1862" s="118" t="str">
        <f t="shared" si="119"/>
        <v>신년</v>
      </c>
    </row>
    <row r="1863" spans="1:10" ht="13.8" customHeight="1">
      <c r="A1863" s="101">
        <f>C1863*ID규칙_대사_그룹_단위+COUNTIF($C$4:C1863,C1863)</f>
        <v>1232801</v>
      </c>
      <c r="B1863" s="100" t="s">
        <v>364</v>
      </c>
      <c r="C1863" s="102">
        <f>INDEX(STUDENT!$A:$A,MATCH(B1863,STUDENT!$B:$B,0))</f>
        <v>12328</v>
      </c>
      <c r="D1863" s="101">
        <v>1</v>
      </c>
      <c r="E1863" s="101">
        <v>1</v>
      </c>
      <c r="F1863" s="101">
        <v>0</v>
      </c>
      <c r="G1863" s="101" t="str">
        <f t="shared" si="116"/>
        <v>SPEECH_DESC_1232801</v>
      </c>
      <c r="H1863" s="101" t="str">
        <f t="shared" si="117"/>
        <v>SPEECH_AUDIO_1232801</v>
      </c>
      <c r="I1863" s="118" t="str">
        <f t="shared" si="118"/>
        <v>일상</v>
      </c>
      <c r="J1863" s="118" t="str">
        <f t="shared" si="119"/>
        <v>입수</v>
      </c>
    </row>
    <row r="1864" spans="1:10" ht="13.8" customHeight="1">
      <c r="A1864" s="101">
        <f>C1864*ID규칙_대사_그룹_단위+COUNTIF($C$4:C1864,C1864)</f>
        <v>1232802</v>
      </c>
      <c r="B1864" s="100" t="s">
        <v>364</v>
      </c>
      <c r="C1864" s="102">
        <f>INDEX(STUDENT!$A:$A,MATCH(B1864,STUDENT!$B:$B,0))</f>
        <v>12328</v>
      </c>
      <c r="D1864" s="101">
        <v>1</v>
      </c>
      <c r="E1864" s="101">
        <v>2</v>
      </c>
      <c r="F1864" s="101">
        <v>1</v>
      </c>
      <c r="G1864" s="101" t="str">
        <f t="shared" si="116"/>
        <v>SPEECH_DESC_1232802</v>
      </c>
      <c r="H1864" s="101" t="str">
        <f t="shared" si="117"/>
        <v>SPEECH_AUDIO_1232802</v>
      </c>
      <c r="I1864" s="118" t="str">
        <f t="shared" si="118"/>
        <v>일상</v>
      </c>
      <c r="J1864" s="118" t="str">
        <f t="shared" si="119"/>
        <v>로비 방문 1</v>
      </c>
    </row>
    <row r="1865" spans="1:10" ht="13.8" customHeight="1">
      <c r="A1865" s="101">
        <f>C1865*ID규칙_대사_그룹_단위+COUNTIF($C$4:C1865,C1865)</f>
        <v>1232803</v>
      </c>
      <c r="B1865" s="100" t="s">
        <v>364</v>
      </c>
      <c r="C1865" s="102">
        <f>INDEX(STUDENT!$A:$A,MATCH(B1865,STUDENT!$B:$B,0))</f>
        <v>12328</v>
      </c>
      <c r="D1865" s="101">
        <v>1</v>
      </c>
      <c r="E1865" s="101">
        <v>2</v>
      </c>
      <c r="F1865" s="101">
        <v>2</v>
      </c>
      <c r="G1865" s="101" t="str">
        <f t="shared" si="116"/>
        <v>SPEECH_DESC_1232803</v>
      </c>
      <c r="H1865" s="101" t="str">
        <f t="shared" si="117"/>
        <v>SPEECH_AUDIO_1232803</v>
      </c>
      <c r="I1865" s="118" t="str">
        <f t="shared" si="118"/>
        <v>일상</v>
      </c>
      <c r="J1865" s="118" t="str">
        <f t="shared" si="119"/>
        <v>로비 방문 2</v>
      </c>
    </row>
    <row r="1866" spans="1:10" ht="13.8" customHeight="1">
      <c r="A1866" s="101">
        <f>C1866*ID규칙_대사_그룹_단위+COUNTIF($C$4:C1866,C1866)</f>
        <v>1232804</v>
      </c>
      <c r="B1866" s="100" t="s">
        <v>364</v>
      </c>
      <c r="C1866" s="102">
        <f>INDEX(STUDENT!$A:$A,MATCH(B1866,STUDENT!$B:$B,0))</f>
        <v>12328</v>
      </c>
      <c r="D1866" s="101">
        <v>1</v>
      </c>
      <c r="E1866" s="101">
        <v>3</v>
      </c>
      <c r="F1866" s="101">
        <v>1</v>
      </c>
      <c r="G1866" s="101" t="str">
        <f t="shared" si="116"/>
        <v>SPEECH_DESC_1232804</v>
      </c>
      <c r="H1866" s="101" t="str">
        <f t="shared" si="117"/>
        <v>SPEECH_AUDIO_1232804</v>
      </c>
      <c r="I1866" s="118" t="str">
        <f t="shared" si="118"/>
        <v>일상</v>
      </c>
      <c r="J1866" s="118" t="str">
        <f t="shared" si="119"/>
        <v>잡담 1</v>
      </c>
    </row>
    <row r="1867" spans="1:10" ht="13.8" customHeight="1">
      <c r="A1867" s="101">
        <f>C1867*ID규칙_대사_그룹_단위+COUNTIF($C$4:C1867,C1867)</f>
        <v>1232805</v>
      </c>
      <c r="B1867" s="100" t="s">
        <v>364</v>
      </c>
      <c r="C1867" s="102">
        <f>INDEX(STUDENT!$A:$A,MATCH(B1867,STUDENT!$B:$B,0))</f>
        <v>12328</v>
      </c>
      <c r="D1867" s="101">
        <v>1</v>
      </c>
      <c r="E1867" s="101">
        <v>3</v>
      </c>
      <c r="F1867" s="101">
        <v>2</v>
      </c>
      <c r="G1867" s="101" t="str">
        <f t="shared" si="116"/>
        <v>SPEECH_DESC_1232805</v>
      </c>
      <c r="H1867" s="101" t="str">
        <f t="shared" si="117"/>
        <v>SPEECH_AUDIO_1232805</v>
      </c>
      <c r="I1867" s="118" t="str">
        <f t="shared" si="118"/>
        <v>일상</v>
      </c>
      <c r="J1867" s="118" t="str">
        <f t="shared" si="119"/>
        <v>잡담 2</v>
      </c>
    </row>
    <row r="1868" spans="1:10" ht="13.8" customHeight="1">
      <c r="A1868" s="101">
        <f>C1868*ID규칙_대사_그룹_단위+COUNTIF($C$4:C1868,C1868)</f>
        <v>1232806</v>
      </c>
      <c r="B1868" s="100" t="s">
        <v>364</v>
      </c>
      <c r="C1868" s="102">
        <f>INDEX(STUDENT!$A:$A,MATCH(B1868,STUDENT!$B:$B,0))</f>
        <v>12328</v>
      </c>
      <c r="D1868" s="101">
        <v>1</v>
      </c>
      <c r="E1868" s="101">
        <v>3</v>
      </c>
      <c r="F1868" s="101">
        <v>3</v>
      </c>
      <c r="G1868" s="101" t="str">
        <f t="shared" si="116"/>
        <v>SPEECH_DESC_1232806</v>
      </c>
      <c r="H1868" s="101" t="str">
        <f t="shared" si="117"/>
        <v>SPEECH_AUDIO_1232806</v>
      </c>
      <c r="I1868" s="118" t="str">
        <f t="shared" si="118"/>
        <v>일상</v>
      </c>
      <c r="J1868" s="118" t="str">
        <f t="shared" si="119"/>
        <v>잡담 3</v>
      </c>
    </row>
    <row r="1869" spans="1:10" ht="13.8" customHeight="1">
      <c r="A1869" s="101">
        <f>C1869*ID규칙_대사_그룹_단위+COUNTIF($C$4:C1869,C1869)</f>
        <v>1232807</v>
      </c>
      <c r="B1869" s="100" t="s">
        <v>364</v>
      </c>
      <c r="C1869" s="102">
        <f>INDEX(STUDENT!$A:$A,MATCH(B1869,STUDENT!$B:$B,0))</f>
        <v>12328</v>
      </c>
      <c r="D1869" s="101">
        <v>1</v>
      </c>
      <c r="E1869" s="101">
        <v>3</v>
      </c>
      <c r="F1869" s="101">
        <v>4</v>
      </c>
      <c r="G1869" s="101" t="str">
        <f t="shared" si="116"/>
        <v>SPEECH_DESC_1232807</v>
      </c>
      <c r="H1869" s="101" t="str">
        <f t="shared" si="117"/>
        <v>SPEECH_AUDIO_1232807</v>
      </c>
      <c r="I1869" s="118" t="str">
        <f t="shared" si="118"/>
        <v>일상</v>
      </c>
      <c r="J1869" s="118" t="str">
        <f t="shared" si="119"/>
        <v>잡담 4</v>
      </c>
    </row>
    <row r="1870" spans="1:10" ht="13.8" customHeight="1">
      <c r="A1870" s="101">
        <f>C1870*ID규칙_대사_그룹_단위+COUNTIF($C$4:C1870,C1870)</f>
        <v>1232808</v>
      </c>
      <c r="B1870" s="100" t="s">
        <v>364</v>
      </c>
      <c r="C1870" s="102">
        <f>INDEX(STUDENT!$A:$A,MATCH(B1870,STUDENT!$B:$B,0))</f>
        <v>12328</v>
      </c>
      <c r="D1870" s="101">
        <v>1</v>
      </c>
      <c r="E1870" s="101">
        <v>3</v>
      </c>
      <c r="F1870" s="101">
        <v>5</v>
      </c>
      <c r="G1870" s="101" t="str">
        <f t="shared" si="116"/>
        <v>SPEECH_DESC_1232808</v>
      </c>
      <c r="H1870" s="101" t="str">
        <f t="shared" si="117"/>
        <v>SPEECH_AUDIO_1232808</v>
      </c>
      <c r="I1870" s="118" t="str">
        <f t="shared" si="118"/>
        <v>일상</v>
      </c>
      <c r="J1870" s="118" t="str">
        <f t="shared" si="119"/>
        <v>잡담 5</v>
      </c>
    </row>
    <row r="1871" spans="1:10" ht="13.8" customHeight="1">
      <c r="A1871" s="101">
        <f>C1871*ID규칙_대사_그룹_단위+COUNTIF($C$4:C1871,C1871)</f>
        <v>1232809</v>
      </c>
      <c r="B1871" s="100" t="s">
        <v>364</v>
      </c>
      <c r="C1871" s="102">
        <f>INDEX(STUDENT!$A:$A,MATCH(B1871,STUDENT!$B:$B,0))</f>
        <v>12328</v>
      </c>
      <c r="D1871" s="101">
        <v>2</v>
      </c>
      <c r="E1871" s="101">
        <v>4</v>
      </c>
      <c r="F1871" s="101">
        <v>1</v>
      </c>
      <c r="G1871" s="101" t="str">
        <f t="shared" si="116"/>
        <v>SPEECH_DESC_1232809</v>
      </c>
      <c r="H1871" s="101" t="str">
        <f t="shared" si="117"/>
        <v>SPEECH_AUDIO_1232809</v>
      </c>
      <c r="I1871" s="118" t="str">
        <f t="shared" si="118"/>
        <v>배치</v>
      </c>
      <c r="J1871" s="118" t="str">
        <f t="shared" si="119"/>
        <v>편성 1</v>
      </c>
    </row>
    <row r="1872" spans="1:10" ht="13.8" customHeight="1">
      <c r="A1872" s="101">
        <f>C1872*ID규칙_대사_그룹_단위+COUNTIF($C$4:C1872,C1872)</f>
        <v>1232810</v>
      </c>
      <c r="B1872" s="100" t="s">
        <v>364</v>
      </c>
      <c r="C1872" s="102">
        <f>INDEX(STUDENT!$A:$A,MATCH(B1872,STUDENT!$B:$B,0))</f>
        <v>12328</v>
      </c>
      <c r="D1872" s="101">
        <v>2</v>
      </c>
      <c r="E1872" s="101">
        <v>4</v>
      </c>
      <c r="F1872" s="101">
        <v>2</v>
      </c>
      <c r="G1872" s="101" t="str">
        <f t="shared" si="116"/>
        <v>SPEECH_DESC_1232810</v>
      </c>
      <c r="H1872" s="101" t="str">
        <f t="shared" si="117"/>
        <v>SPEECH_AUDIO_1232810</v>
      </c>
      <c r="I1872" s="118" t="str">
        <f t="shared" si="118"/>
        <v>배치</v>
      </c>
      <c r="J1872" s="118" t="str">
        <f t="shared" si="119"/>
        <v>편성 2</v>
      </c>
    </row>
    <row r="1873" spans="1:10" ht="13.8" customHeight="1">
      <c r="A1873" s="101">
        <f>C1873*ID규칙_대사_그룹_단위+COUNTIF($C$4:C1873,C1873)</f>
        <v>1232811</v>
      </c>
      <c r="B1873" s="100" t="s">
        <v>364</v>
      </c>
      <c r="C1873" s="102">
        <f>INDEX(STUDENT!$A:$A,MATCH(B1873,STUDENT!$B:$B,0))</f>
        <v>12328</v>
      </c>
      <c r="D1873" s="101">
        <v>2</v>
      </c>
      <c r="E1873" s="101">
        <v>4</v>
      </c>
      <c r="F1873" s="101">
        <v>3</v>
      </c>
      <c r="G1873" s="101" t="str">
        <f t="shared" si="116"/>
        <v>SPEECH_DESC_1232811</v>
      </c>
      <c r="H1873" s="101" t="str">
        <f t="shared" si="117"/>
        <v>SPEECH_AUDIO_1232811</v>
      </c>
      <c r="I1873" s="118" t="str">
        <f t="shared" si="118"/>
        <v>배치</v>
      </c>
      <c r="J1873" s="118" t="str">
        <f t="shared" si="119"/>
        <v>편성 3</v>
      </c>
    </row>
    <row r="1874" spans="1:10" ht="13.8" customHeight="1">
      <c r="A1874" s="101">
        <f>C1874*ID규칙_대사_그룹_단위+COUNTIF($C$4:C1874,C1874)</f>
        <v>1232812</v>
      </c>
      <c r="B1874" s="100" t="s">
        <v>364</v>
      </c>
      <c r="C1874" s="102">
        <f>INDEX(STUDENT!$A:$A,MATCH(B1874,STUDENT!$B:$B,0))</f>
        <v>12328</v>
      </c>
      <c r="D1874" s="101">
        <v>2</v>
      </c>
      <c r="E1874" s="101">
        <v>5</v>
      </c>
      <c r="F1874" s="101">
        <v>0</v>
      </c>
      <c r="G1874" s="101" t="str">
        <f t="shared" si="116"/>
        <v>SPEECH_DESC_1232812</v>
      </c>
      <c r="H1874" s="101" t="str">
        <f t="shared" si="117"/>
        <v>SPEECH_AUDIO_1232812</v>
      </c>
      <c r="I1874" s="118" t="str">
        <f t="shared" si="118"/>
        <v>배치</v>
      </c>
      <c r="J1874" s="118" t="str">
        <f t="shared" si="119"/>
        <v>출격</v>
      </c>
    </row>
    <row r="1875" spans="1:10" ht="13.8" customHeight="1">
      <c r="A1875" s="101">
        <f>C1875*ID규칙_대사_그룹_단위+COUNTIF($C$4:C1875,C1875)</f>
        <v>1232813</v>
      </c>
      <c r="B1875" s="100" t="s">
        <v>364</v>
      </c>
      <c r="C1875" s="102">
        <f>INDEX(STUDENT!$A:$A,MATCH(B1875,STUDENT!$B:$B,0))</f>
        <v>12328</v>
      </c>
      <c r="D1875" s="101">
        <v>3</v>
      </c>
      <c r="E1875" s="101">
        <v>6</v>
      </c>
      <c r="F1875" s="101">
        <v>1</v>
      </c>
      <c r="G1875" s="101" t="str">
        <f t="shared" si="116"/>
        <v>SPEECH_DESC_1232813</v>
      </c>
      <c r="H1875" s="101" t="str">
        <f t="shared" si="117"/>
        <v>SPEECH_AUDIO_1232813</v>
      </c>
      <c r="I1875" s="118" t="str">
        <f t="shared" si="118"/>
        <v>전투</v>
      </c>
      <c r="J1875" s="118" t="str">
        <f t="shared" si="119"/>
        <v>전투개시 1</v>
      </c>
    </row>
    <row r="1876" spans="1:10" ht="13.8" customHeight="1">
      <c r="A1876" s="101">
        <f>C1876*ID규칙_대사_그룹_단위+COUNTIF($C$4:C1876,C1876)</f>
        <v>1232814</v>
      </c>
      <c r="B1876" s="100" t="s">
        <v>364</v>
      </c>
      <c r="C1876" s="102">
        <f>INDEX(STUDENT!$A:$A,MATCH(B1876,STUDENT!$B:$B,0))</f>
        <v>12328</v>
      </c>
      <c r="D1876" s="101">
        <v>3</v>
      </c>
      <c r="E1876" s="101">
        <v>6</v>
      </c>
      <c r="F1876" s="101">
        <v>2</v>
      </c>
      <c r="G1876" s="101" t="str">
        <f t="shared" si="116"/>
        <v>SPEECH_DESC_1232814</v>
      </c>
      <c r="H1876" s="101" t="str">
        <f t="shared" si="117"/>
        <v>SPEECH_AUDIO_1232814</v>
      </c>
      <c r="I1876" s="118" t="str">
        <f t="shared" si="118"/>
        <v>전투</v>
      </c>
      <c r="J1876" s="118" t="str">
        <f t="shared" si="119"/>
        <v>전투개시 2</v>
      </c>
    </row>
    <row r="1877" spans="1:10" ht="13.8" customHeight="1">
      <c r="A1877" s="101">
        <f>C1877*ID규칙_대사_그룹_단위+COUNTIF($C$4:C1877,C1877)</f>
        <v>1232815</v>
      </c>
      <c r="B1877" s="100" t="s">
        <v>364</v>
      </c>
      <c r="C1877" s="102">
        <f>INDEX(STUDENT!$A:$A,MATCH(B1877,STUDENT!$B:$B,0))</f>
        <v>12328</v>
      </c>
      <c r="D1877" s="101">
        <v>3</v>
      </c>
      <c r="E1877" s="101">
        <v>7</v>
      </c>
      <c r="F1877" s="101">
        <v>0</v>
      </c>
      <c r="G1877" s="101" t="str">
        <f t="shared" si="116"/>
        <v>SPEECH_DESC_1232815</v>
      </c>
      <c r="H1877" s="101" t="str">
        <f t="shared" si="117"/>
        <v>SPEECH_AUDIO_1232815</v>
      </c>
      <c r="I1877" s="118" t="str">
        <f t="shared" si="118"/>
        <v>전투</v>
      </c>
      <c r="J1877" s="118" t="str">
        <f t="shared" si="119"/>
        <v>이동</v>
      </c>
    </row>
    <row r="1878" spans="1:10" ht="13.8" customHeight="1">
      <c r="A1878" s="101">
        <f>C1878*ID규칙_대사_그룹_단위+COUNTIF($C$4:C1878,C1878)</f>
        <v>1232816</v>
      </c>
      <c r="B1878" s="100" t="s">
        <v>364</v>
      </c>
      <c r="C1878" s="102">
        <f>INDEX(STUDENT!$A:$A,MATCH(B1878,STUDENT!$B:$B,0))</f>
        <v>12328</v>
      </c>
      <c r="D1878" s="101">
        <v>3</v>
      </c>
      <c r="E1878" s="101">
        <v>8</v>
      </c>
      <c r="F1878" s="101">
        <v>0</v>
      </c>
      <c r="G1878" s="101" t="str">
        <f t="shared" si="116"/>
        <v>SPEECH_DESC_1232816</v>
      </c>
      <c r="H1878" s="101" t="str">
        <f t="shared" si="117"/>
        <v>SPEECH_AUDIO_1232816</v>
      </c>
      <c r="I1878" s="118" t="str">
        <f t="shared" si="118"/>
        <v>전투</v>
      </c>
      <c r="J1878" s="118" t="str">
        <f t="shared" si="119"/>
        <v>에이리어 이동</v>
      </c>
    </row>
    <row r="1879" spans="1:10" ht="13.8" customHeight="1">
      <c r="A1879" s="101">
        <f>C1879*ID규칙_대사_그룹_단위+COUNTIF($C$4:C1879,C1879)</f>
        <v>1232817</v>
      </c>
      <c r="B1879" s="100" t="s">
        <v>364</v>
      </c>
      <c r="C1879" s="102">
        <f>INDEX(STUDENT!$A:$A,MATCH(B1879,STUDENT!$B:$B,0))</f>
        <v>12328</v>
      </c>
      <c r="D1879" s="101">
        <v>3</v>
      </c>
      <c r="E1879" s="101">
        <v>10</v>
      </c>
      <c r="F1879" s="101">
        <v>0</v>
      </c>
      <c r="G1879" s="101" t="str">
        <f t="shared" si="116"/>
        <v>SPEECH_DESC_1232817</v>
      </c>
      <c r="H1879" s="101" t="str">
        <f t="shared" si="117"/>
        <v>SPEECH_AUDIO_1232817</v>
      </c>
      <c r="I1879" s="118" t="str">
        <f t="shared" si="118"/>
        <v>전투</v>
      </c>
      <c r="J1879" s="118" t="str">
        <f t="shared" si="119"/>
        <v>회피</v>
      </c>
    </row>
    <row r="1880" spans="1:10" ht="13.8" customHeight="1">
      <c r="A1880" s="101">
        <f>C1880*ID규칙_대사_그룹_단위+COUNTIF($C$4:C1880,C1880)</f>
        <v>1232818</v>
      </c>
      <c r="B1880" s="100" t="s">
        <v>364</v>
      </c>
      <c r="C1880" s="102">
        <f>INDEX(STUDENT!$A:$A,MATCH(B1880,STUDENT!$B:$B,0))</f>
        <v>12328</v>
      </c>
      <c r="D1880" s="101">
        <v>3</v>
      </c>
      <c r="E1880" s="101">
        <v>11</v>
      </c>
      <c r="F1880" s="101">
        <v>0</v>
      </c>
      <c r="G1880" s="101" t="str">
        <f t="shared" si="116"/>
        <v>SPEECH_DESC_1232818</v>
      </c>
      <c r="H1880" s="101" t="str">
        <f t="shared" si="117"/>
        <v>SPEECH_AUDIO_1232818</v>
      </c>
      <c r="I1880" s="118" t="str">
        <f t="shared" si="118"/>
        <v>전투</v>
      </c>
      <c r="J1880" s="118" t="str">
        <f t="shared" si="119"/>
        <v>회복</v>
      </c>
    </row>
    <row r="1881" spans="1:10" ht="13.8" customHeight="1">
      <c r="A1881" s="101">
        <f>C1881*ID규칙_대사_그룹_단위+COUNTIF($C$4:C1881,C1881)</f>
        <v>1232819</v>
      </c>
      <c r="B1881" s="100" t="s">
        <v>364</v>
      </c>
      <c r="C1881" s="102">
        <f>INDEX(STUDENT!$A:$A,MATCH(B1881,STUDENT!$B:$B,0))</f>
        <v>12328</v>
      </c>
      <c r="D1881" s="101">
        <v>3</v>
      </c>
      <c r="E1881" s="101">
        <v>12</v>
      </c>
      <c r="F1881" s="101">
        <v>0</v>
      </c>
      <c r="G1881" s="101" t="str">
        <f t="shared" si="116"/>
        <v>SPEECH_DESC_1232819</v>
      </c>
      <c r="H1881" s="101" t="str">
        <f t="shared" si="117"/>
        <v>SPEECH_AUDIO_1232819</v>
      </c>
      <c r="I1881" s="118" t="str">
        <f t="shared" si="118"/>
        <v>전투</v>
      </c>
      <c r="J1881" s="118" t="str">
        <f t="shared" si="119"/>
        <v>버프</v>
      </c>
    </row>
    <row r="1882" spans="1:10" ht="13.8" customHeight="1">
      <c r="A1882" s="101">
        <f>C1882*ID규칙_대사_그룹_단위+COUNTIF($C$4:C1882,C1882)</f>
        <v>1232820</v>
      </c>
      <c r="B1882" s="100" t="s">
        <v>364</v>
      </c>
      <c r="C1882" s="102">
        <f>INDEX(STUDENT!$A:$A,MATCH(B1882,STUDENT!$B:$B,0))</f>
        <v>12328</v>
      </c>
      <c r="D1882" s="101">
        <v>3</v>
      </c>
      <c r="E1882" s="101">
        <v>13</v>
      </c>
      <c r="F1882" s="101">
        <v>0</v>
      </c>
      <c r="G1882" s="101" t="str">
        <f t="shared" si="116"/>
        <v>SPEECH_DESC_1232820</v>
      </c>
      <c r="H1882" s="101" t="str">
        <f t="shared" si="117"/>
        <v>SPEECH_AUDIO_1232820</v>
      </c>
      <c r="I1882" s="118" t="str">
        <f t="shared" si="118"/>
        <v>전투</v>
      </c>
      <c r="J1882" s="118" t="str">
        <f t="shared" si="119"/>
        <v>기본 스킬</v>
      </c>
    </row>
    <row r="1883" spans="1:10" ht="13.8" customHeight="1">
      <c r="A1883" s="101">
        <f>C1883*ID규칙_대사_그룹_단위+COUNTIF($C$4:C1883,C1883)</f>
        <v>1232821</v>
      </c>
      <c r="B1883" s="100" t="s">
        <v>364</v>
      </c>
      <c r="C1883" s="102">
        <f>INDEX(STUDENT!$A:$A,MATCH(B1883,STUDENT!$B:$B,0))</f>
        <v>12328</v>
      </c>
      <c r="D1883" s="101">
        <v>3</v>
      </c>
      <c r="E1883" s="101">
        <v>14</v>
      </c>
      <c r="F1883" s="101">
        <v>1</v>
      </c>
      <c r="G1883" s="101" t="str">
        <f t="shared" si="116"/>
        <v>SPEECH_DESC_1232821</v>
      </c>
      <c r="H1883" s="101" t="str">
        <f t="shared" si="117"/>
        <v>SPEECH_AUDIO_1232821</v>
      </c>
      <c r="I1883" s="118" t="str">
        <f t="shared" si="118"/>
        <v>전투</v>
      </c>
      <c r="J1883" s="118" t="str">
        <f t="shared" si="119"/>
        <v>EX 스킬 컷인 1</v>
      </c>
    </row>
    <row r="1884" spans="1:10" ht="13.8" customHeight="1">
      <c r="A1884" s="101">
        <f>C1884*ID규칙_대사_그룹_단위+COUNTIF($C$4:C1884,C1884)</f>
        <v>1232822</v>
      </c>
      <c r="B1884" s="100" t="s">
        <v>364</v>
      </c>
      <c r="C1884" s="102">
        <f>INDEX(STUDENT!$A:$A,MATCH(B1884,STUDENT!$B:$B,0))</f>
        <v>12328</v>
      </c>
      <c r="D1884" s="101">
        <v>3</v>
      </c>
      <c r="E1884" s="101">
        <v>14</v>
      </c>
      <c r="F1884" s="101">
        <v>2</v>
      </c>
      <c r="G1884" s="101" t="str">
        <f t="shared" si="116"/>
        <v>SPEECH_DESC_1232822</v>
      </c>
      <c r="H1884" s="101" t="str">
        <f t="shared" si="117"/>
        <v>SPEECH_AUDIO_1232822</v>
      </c>
      <c r="I1884" s="118" t="str">
        <f t="shared" si="118"/>
        <v>전투</v>
      </c>
      <c r="J1884" s="118" t="str">
        <f t="shared" si="119"/>
        <v>EX 스킬 컷인 2</v>
      </c>
    </row>
    <row r="1885" spans="1:10" ht="13.8" customHeight="1">
      <c r="A1885" s="101">
        <f>C1885*ID규칙_대사_그룹_단위+COUNTIF($C$4:C1885,C1885)</f>
        <v>1232823</v>
      </c>
      <c r="B1885" s="100" t="s">
        <v>364</v>
      </c>
      <c r="C1885" s="102">
        <f>INDEX(STUDENT!$A:$A,MATCH(B1885,STUDENT!$B:$B,0))</f>
        <v>12328</v>
      </c>
      <c r="D1885" s="101">
        <v>3</v>
      </c>
      <c r="E1885" s="101">
        <v>14</v>
      </c>
      <c r="F1885" s="101">
        <v>3</v>
      </c>
      <c r="G1885" s="101" t="str">
        <f t="shared" si="116"/>
        <v>SPEECH_DESC_1232823</v>
      </c>
      <c r="H1885" s="101" t="str">
        <f t="shared" si="117"/>
        <v>SPEECH_AUDIO_1232823</v>
      </c>
      <c r="I1885" s="118" t="str">
        <f t="shared" si="118"/>
        <v>전투</v>
      </c>
      <c r="J1885" s="118" t="str">
        <f t="shared" si="119"/>
        <v>EX 스킬 컷인 3</v>
      </c>
    </row>
    <row r="1886" spans="1:10" ht="13.8" customHeight="1">
      <c r="A1886" s="101">
        <f>C1886*ID규칙_대사_그룹_단위+COUNTIF($C$4:C1886,C1886)</f>
        <v>1232824</v>
      </c>
      <c r="B1886" s="100" t="s">
        <v>364</v>
      </c>
      <c r="C1886" s="102">
        <f>INDEX(STUDENT!$A:$A,MATCH(B1886,STUDENT!$B:$B,0))</f>
        <v>12328</v>
      </c>
      <c r="D1886" s="101">
        <v>3</v>
      </c>
      <c r="E1886" s="101">
        <v>15</v>
      </c>
      <c r="F1886" s="101">
        <v>1</v>
      </c>
      <c r="G1886" s="101" t="str">
        <f t="shared" si="116"/>
        <v>SPEECH_DESC_1232824</v>
      </c>
      <c r="H1886" s="101" t="str">
        <f t="shared" si="117"/>
        <v>SPEECH_AUDIO_1232824</v>
      </c>
      <c r="I1886" s="118" t="str">
        <f t="shared" si="118"/>
        <v>전투</v>
      </c>
      <c r="J1886" s="118" t="str">
        <f t="shared" si="119"/>
        <v>EX 스킬 1</v>
      </c>
    </row>
    <row r="1887" spans="1:10" ht="13.8" customHeight="1">
      <c r="A1887" s="101">
        <f>C1887*ID규칙_대사_그룹_단위+COUNTIF($C$4:C1887,C1887)</f>
        <v>1232825</v>
      </c>
      <c r="B1887" s="100" t="s">
        <v>364</v>
      </c>
      <c r="C1887" s="102">
        <f>INDEX(STUDENT!$A:$A,MATCH(B1887,STUDENT!$B:$B,0))</f>
        <v>12328</v>
      </c>
      <c r="D1887" s="101">
        <v>3</v>
      </c>
      <c r="E1887" s="101">
        <v>15</v>
      </c>
      <c r="F1887" s="101">
        <v>2</v>
      </c>
      <c r="G1887" s="101" t="str">
        <f t="shared" si="116"/>
        <v>SPEECH_DESC_1232825</v>
      </c>
      <c r="H1887" s="101" t="str">
        <f t="shared" si="117"/>
        <v>SPEECH_AUDIO_1232825</v>
      </c>
      <c r="I1887" s="118" t="str">
        <f t="shared" si="118"/>
        <v>전투</v>
      </c>
      <c r="J1887" s="118" t="str">
        <f t="shared" si="119"/>
        <v>EX 스킬 2</v>
      </c>
    </row>
    <row r="1888" spans="1:10" ht="13.8" customHeight="1">
      <c r="A1888" s="101">
        <f>C1888*ID규칙_대사_그룹_단위+COUNTIF($C$4:C1888,C1888)</f>
        <v>1232826</v>
      </c>
      <c r="B1888" s="100" t="s">
        <v>364</v>
      </c>
      <c r="C1888" s="102">
        <f>INDEX(STUDENT!$A:$A,MATCH(B1888,STUDENT!$B:$B,0))</f>
        <v>12328</v>
      </c>
      <c r="D1888" s="101">
        <v>3</v>
      </c>
      <c r="E1888" s="101">
        <v>15</v>
      </c>
      <c r="F1888" s="101">
        <v>3</v>
      </c>
      <c r="G1888" s="101" t="str">
        <f t="shared" si="116"/>
        <v>SPEECH_DESC_1232826</v>
      </c>
      <c r="H1888" s="101" t="str">
        <f t="shared" si="117"/>
        <v>SPEECH_AUDIO_1232826</v>
      </c>
      <c r="I1888" s="118" t="str">
        <f t="shared" si="118"/>
        <v>전투</v>
      </c>
      <c r="J1888" s="118" t="str">
        <f t="shared" si="119"/>
        <v>EX 스킬 3</v>
      </c>
    </row>
    <row r="1889" spans="1:10" ht="13.8" customHeight="1">
      <c r="A1889" s="101">
        <f>C1889*ID규칙_대사_그룹_단위+COUNTIF($C$4:C1889,C1889)</f>
        <v>1232827</v>
      </c>
      <c r="B1889" s="100" t="s">
        <v>364</v>
      </c>
      <c r="C1889" s="102">
        <f>INDEX(STUDENT!$A:$A,MATCH(B1889,STUDENT!$B:$B,0))</f>
        <v>12328</v>
      </c>
      <c r="D1889" s="101">
        <v>3</v>
      </c>
      <c r="E1889" s="101">
        <v>16</v>
      </c>
      <c r="F1889" s="101">
        <v>1</v>
      </c>
      <c r="G1889" s="101" t="str">
        <f t="shared" si="116"/>
        <v>SPEECH_DESC_1232827</v>
      </c>
      <c r="H1889" s="101" t="str">
        <f t="shared" si="117"/>
        <v>SPEECH_AUDIO_1232827</v>
      </c>
      <c r="I1889" s="118" t="str">
        <f t="shared" si="118"/>
        <v>전투</v>
      </c>
      <c r="J1889" s="118" t="str">
        <f t="shared" si="119"/>
        <v>승리 1</v>
      </c>
    </row>
    <row r="1890" spans="1:10" ht="13.8" customHeight="1">
      <c r="A1890" s="101">
        <f>C1890*ID규칙_대사_그룹_단위+COUNTIF($C$4:C1890,C1890)</f>
        <v>1232828</v>
      </c>
      <c r="B1890" s="100" t="s">
        <v>364</v>
      </c>
      <c r="C1890" s="102">
        <f>INDEX(STUDENT!$A:$A,MATCH(B1890,STUDENT!$B:$B,0))</f>
        <v>12328</v>
      </c>
      <c r="D1890" s="101">
        <v>4</v>
      </c>
      <c r="E1890" s="101">
        <v>18</v>
      </c>
      <c r="F1890" s="101">
        <v>1</v>
      </c>
      <c r="G1890" s="101" t="str">
        <f t="shared" si="116"/>
        <v>SPEECH_DESC_1232828</v>
      </c>
      <c r="H1890" s="101" t="str">
        <f t="shared" si="117"/>
        <v>SPEECH_AUDIO_1232828</v>
      </c>
      <c r="I1890" s="118" t="str">
        <f t="shared" si="118"/>
        <v>결과</v>
      </c>
      <c r="J1890" s="118" t="str">
        <f t="shared" si="119"/>
        <v>임무 완료 1</v>
      </c>
    </row>
    <row r="1891" spans="1:10" ht="13.8" customHeight="1">
      <c r="A1891" s="101">
        <f>C1891*ID규칙_대사_그룹_단위+COUNTIF($C$4:C1891,C1891)</f>
        <v>1232829</v>
      </c>
      <c r="B1891" s="100" t="s">
        <v>364</v>
      </c>
      <c r="C1891" s="102">
        <f>INDEX(STUDENT!$A:$A,MATCH(B1891,STUDENT!$B:$B,0))</f>
        <v>12328</v>
      </c>
      <c r="D1891" s="101">
        <v>4</v>
      </c>
      <c r="E1891" s="101">
        <v>18</v>
      </c>
      <c r="F1891" s="101">
        <v>2</v>
      </c>
      <c r="G1891" s="101" t="str">
        <f t="shared" si="116"/>
        <v>SPEECH_DESC_1232829</v>
      </c>
      <c r="H1891" s="101" t="str">
        <f t="shared" si="117"/>
        <v>SPEECH_AUDIO_1232829</v>
      </c>
      <c r="I1891" s="118" t="str">
        <f t="shared" si="118"/>
        <v>결과</v>
      </c>
      <c r="J1891" s="118" t="str">
        <f t="shared" si="119"/>
        <v>임무 완료 2</v>
      </c>
    </row>
    <row r="1892" spans="1:10" ht="13.8" customHeight="1">
      <c r="A1892" s="101">
        <f>C1892*ID규칙_대사_그룹_단위+COUNTIF($C$4:C1892,C1892)</f>
        <v>1232830</v>
      </c>
      <c r="B1892" s="100" t="s">
        <v>364</v>
      </c>
      <c r="C1892" s="102">
        <f>INDEX(STUDENT!$A:$A,MATCH(B1892,STUDENT!$B:$B,0))</f>
        <v>12328</v>
      </c>
      <c r="D1892" s="101">
        <v>4</v>
      </c>
      <c r="E1892" s="101">
        <v>19</v>
      </c>
      <c r="F1892" s="101">
        <v>1</v>
      </c>
      <c r="G1892" s="101" t="str">
        <f t="shared" si="116"/>
        <v>SPEECH_DESC_1232830</v>
      </c>
      <c r="H1892" s="101" t="str">
        <f t="shared" si="117"/>
        <v>SPEECH_AUDIO_1232830</v>
      </c>
      <c r="I1892" s="118" t="str">
        <f t="shared" si="118"/>
        <v>결과</v>
      </c>
      <c r="J1892" s="118" t="str">
        <f t="shared" si="119"/>
        <v>임무 실패 1</v>
      </c>
    </row>
    <row r="1893" spans="1:10" ht="13.8" customHeight="1">
      <c r="A1893" s="101">
        <f>C1893*ID규칙_대사_그룹_단위+COUNTIF($C$4:C1893,C1893)</f>
        <v>1232831</v>
      </c>
      <c r="B1893" s="100" t="s">
        <v>364</v>
      </c>
      <c r="C1893" s="102">
        <f>INDEX(STUDENT!$A:$A,MATCH(B1893,STUDENT!$B:$B,0))</f>
        <v>12328</v>
      </c>
      <c r="D1893" s="101">
        <v>4</v>
      </c>
      <c r="E1893" s="101">
        <v>19</v>
      </c>
      <c r="F1893" s="101">
        <v>2</v>
      </c>
      <c r="G1893" s="101" t="str">
        <f t="shared" si="116"/>
        <v>SPEECH_DESC_1232831</v>
      </c>
      <c r="H1893" s="101" t="str">
        <f t="shared" si="117"/>
        <v>SPEECH_AUDIO_1232831</v>
      </c>
      <c r="I1893" s="118" t="str">
        <f t="shared" si="118"/>
        <v>결과</v>
      </c>
      <c r="J1893" s="118" t="str">
        <f t="shared" si="119"/>
        <v>임무 실패 2</v>
      </c>
    </row>
    <row r="1894" spans="1:10" ht="13.8" customHeight="1">
      <c r="A1894" s="101">
        <f>C1894*ID규칙_대사_그룹_단위+COUNTIF($C$4:C1894,C1894)</f>
        <v>1232832</v>
      </c>
      <c r="B1894" s="100" t="s">
        <v>364</v>
      </c>
      <c r="C1894" s="102">
        <f>INDEX(STUDENT!$A:$A,MATCH(B1894,STUDENT!$B:$B,0))</f>
        <v>12328</v>
      </c>
      <c r="D1894" s="101">
        <v>5</v>
      </c>
      <c r="E1894" s="101">
        <v>20</v>
      </c>
      <c r="F1894" s="101">
        <v>1</v>
      </c>
      <c r="G1894" s="101" t="str">
        <f t="shared" si="116"/>
        <v>SPEECH_DESC_1232832</v>
      </c>
      <c r="H1894" s="101" t="str">
        <f t="shared" si="117"/>
        <v>SPEECH_AUDIO_1232832</v>
      </c>
      <c r="I1894" s="118" t="str">
        <f t="shared" si="118"/>
        <v>기타</v>
      </c>
      <c r="J1894" s="118" t="str">
        <f t="shared" si="119"/>
        <v>강화 1</v>
      </c>
    </row>
    <row r="1895" spans="1:10" ht="13.8" customHeight="1">
      <c r="A1895" s="101">
        <f>C1895*ID규칙_대사_그룹_단위+COUNTIF($C$4:C1895,C1895)</f>
        <v>1232833</v>
      </c>
      <c r="B1895" s="100" t="s">
        <v>364</v>
      </c>
      <c r="C1895" s="102">
        <f>INDEX(STUDENT!$A:$A,MATCH(B1895,STUDENT!$B:$B,0))</f>
        <v>12328</v>
      </c>
      <c r="D1895" s="101">
        <v>5</v>
      </c>
      <c r="E1895" s="101">
        <v>20</v>
      </c>
      <c r="F1895" s="101">
        <v>2</v>
      </c>
      <c r="G1895" s="101" t="str">
        <f t="shared" si="116"/>
        <v>SPEECH_DESC_1232833</v>
      </c>
      <c r="H1895" s="101" t="str">
        <f t="shared" si="117"/>
        <v>SPEECH_AUDIO_1232833</v>
      </c>
      <c r="I1895" s="118" t="str">
        <f t="shared" si="118"/>
        <v>기타</v>
      </c>
      <c r="J1895" s="118" t="str">
        <f t="shared" si="119"/>
        <v>강화 2</v>
      </c>
    </row>
    <row r="1896" spans="1:10" ht="13.8" customHeight="1">
      <c r="A1896" s="101">
        <f>C1896*ID규칙_대사_그룹_단위+COUNTIF($C$4:C1896,C1896)</f>
        <v>1232834</v>
      </c>
      <c r="B1896" s="100" t="s">
        <v>364</v>
      </c>
      <c r="C1896" s="102">
        <f>INDEX(STUDENT!$A:$A,MATCH(B1896,STUDENT!$B:$B,0))</f>
        <v>12328</v>
      </c>
      <c r="D1896" s="101">
        <v>5</v>
      </c>
      <c r="E1896" s="101">
        <v>20</v>
      </c>
      <c r="F1896" s="101">
        <v>3</v>
      </c>
      <c r="G1896" s="101" t="str">
        <f t="shared" si="116"/>
        <v>SPEECH_DESC_1232834</v>
      </c>
      <c r="H1896" s="101" t="str">
        <f t="shared" si="117"/>
        <v>SPEECH_AUDIO_1232834</v>
      </c>
      <c r="I1896" s="118" t="str">
        <f t="shared" si="118"/>
        <v>기타</v>
      </c>
      <c r="J1896" s="118" t="str">
        <f t="shared" si="119"/>
        <v>강화 3</v>
      </c>
    </row>
    <row r="1897" spans="1:10" ht="13.8" customHeight="1">
      <c r="A1897" s="101">
        <f>C1897*ID규칙_대사_그룹_단위+COUNTIF($C$4:C1897,C1897)</f>
        <v>1232835</v>
      </c>
      <c r="B1897" s="100" t="s">
        <v>364</v>
      </c>
      <c r="C1897" s="102">
        <f>INDEX(STUDENT!$A:$A,MATCH(B1897,STUDENT!$B:$B,0))</f>
        <v>12328</v>
      </c>
      <c r="D1897" s="101">
        <v>5</v>
      </c>
      <c r="E1897" s="101">
        <v>21</v>
      </c>
      <c r="F1897" s="101">
        <v>0</v>
      </c>
      <c r="G1897" s="101" t="str">
        <f t="shared" si="116"/>
        <v>SPEECH_DESC_1232835</v>
      </c>
      <c r="H1897" s="101" t="str">
        <f t="shared" si="117"/>
        <v>SPEECH_AUDIO_1232835</v>
      </c>
      <c r="I1897" s="118" t="str">
        <f t="shared" si="118"/>
        <v>기타</v>
      </c>
      <c r="J1897" s="118" t="str">
        <f t="shared" si="119"/>
        <v>고유무기 장착</v>
      </c>
    </row>
    <row r="1898" spans="1:10" ht="13.8" customHeight="1">
      <c r="A1898" s="101">
        <f>C1898*ID규칙_대사_그룹_단위+COUNTIF($C$4:C1898,C1898)</f>
        <v>1232836</v>
      </c>
      <c r="B1898" s="100" t="s">
        <v>364</v>
      </c>
      <c r="C1898" s="102">
        <f>INDEX(STUDENT!$A:$A,MATCH(B1898,STUDENT!$B:$B,0))</f>
        <v>12328</v>
      </c>
      <c r="D1898" s="101">
        <v>5</v>
      </c>
      <c r="E1898" s="101">
        <v>22</v>
      </c>
      <c r="F1898" s="101">
        <v>1</v>
      </c>
      <c r="G1898" s="101" t="str">
        <f t="shared" si="116"/>
        <v>SPEECH_DESC_1232836</v>
      </c>
      <c r="H1898" s="101" t="str">
        <f t="shared" si="117"/>
        <v>SPEECH_AUDIO_1232836</v>
      </c>
      <c r="I1898" s="118" t="str">
        <f t="shared" si="118"/>
        <v>기타</v>
      </c>
      <c r="J1898" s="118" t="str">
        <f t="shared" si="119"/>
        <v>카페 1</v>
      </c>
    </row>
    <row r="1899" spans="1:10" ht="13.8" customHeight="1">
      <c r="A1899" s="101">
        <f>C1899*ID규칙_대사_그룹_단위+COUNTIF($C$4:C1899,C1899)</f>
        <v>1232837</v>
      </c>
      <c r="B1899" s="100" t="s">
        <v>364</v>
      </c>
      <c r="C1899" s="102">
        <f>INDEX(STUDENT!$A:$A,MATCH(B1899,STUDENT!$B:$B,0))</f>
        <v>12328</v>
      </c>
      <c r="D1899" s="101">
        <v>5</v>
      </c>
      <c r="E1899" s="101">
        <v>22</v>
      </c>
      <c r="F1899" s="101">
        <v>2</v>
      </c>
      <c r="G1899" s="101" t="str">
        <f t="shared" si="116"/>
        <v>SPEECH_DESC_1232837</v>
      </c>
      <c r="H1899" s="101" t="str">
        <f t="shared" si="117"/>
        <v>SPEECH_AUDIO_1232837</v>
      </c>
      <c r="I1899" s="118" t="str">
        <f t="shared" si="118"/>
        <v>기타</v>
      </c>
      <c r="J1899" s="118" t="str">
        <f t="shared" si="119"/>
        <v>카페 2</v>
      </c>
    </row>
    <row r="1900" spans="1:10" ht="13.8" customHeight="1">
      <c r="A1900" s="101">
        <f>C1900*ID규칙_대사_그룹_단위+COUNTIF($C$4:C1900,C1900)</f>
        <v>1232838</v>
      </c>
      <c r="B1900" s="100" t="s">
        <v>364</v>
      </c>
      <c r="C1900" s="102">
        <f>INDEX(STUDENT!$A:$A,MATCH(B1900,STUDENT!$B:$B,0))</f>
        <v>12328</v>
      </c>
      <c r="D1900" s="101">
        <v>5</v>
      </c>
      <c r="E1900" s="101">
        <v>22</v>
      </c>
      <c r="F1900" s="101">
        <v>3</v>
      </c>
      <c r="G1900" s="101" t="str">
        <f t="shared" si="116"/>
        <v>SPEECH_DESC_1232838</v>
      </c>
      <c r="H1900" s="101" t="str">
        <f t="shared" si="117"/>
        <v>SPEECH_AUDIO_1232838</v>
      </c>
      <c r="I1900" s="118" t="str">
        <f t="shared" si="118"/>
        <v>기타</v>
      </c>
      <c r="J1900" s="118" t="str">
        <f t="shared" si="119"/>
        <v>카페 3</v>
      </c>
    </row>
    <row r="1901" spans="1:10" ht="13.8" customHeight="1">
      <c r="A1901" s="101">
        <f>C1901*ID규칙_대사_그룹_단위+COUNTIF($C$4:C1901,C1901)</f>
        <v>1232839</v>
      </c>
      <c r="B1901" s="100" t="s">
        <v>364</v>
      </c>
      <c r="C1901" s="102">
        <f>INDEX(STUDENT!$A:$A,MATCH(B1901,STUDENT!$B:$B,0))</f>
        <v>12328</v>
      </c>
      <c r="D1901" s="101">
        <v>5</v>
      </c>
      <c r="E1901" s="101">
        <v>22</v>
      </c>
      <c r="F1901" s="101">
        <v>4</v>
      </c>
      <c r="G1901" s="101" t="str">
        <f t="shared" si="116"/>
        <v>SPEECH_DESC_1232839</v>
      </c>
      <c r="H1901" s="101" t="str">
        <f t="shared" si="117"/>
        <v>SPEECH_AUDIO_1232839</v>
      </c>
      <c r="I1901" s="118" t="str">
        <f t="shared" si="118"/>
        <v>기타</v>
      </c>
      <c r="J1901" s="118" t="str">
        <f t="shared" si="119"/>
        <v>카페 4</v>
      </c>
    </row>
    <row r="1902" spans="1:10" ht="13.8" customHeight="1">
      <c r="A1902" s="101">
        <f>C1902*ID규칙_대사_그룹_단위+COUNTIF($C$4:C1902,C1902)</f>
        <v>1232840</v>
      </c>
      <c r="B1902" s="100" t="s">
        <v>364</v>
      </c>
      <c r="C1902" s="102">
        <f>INDEX(STUDENT!$A:$A,MATCH(B1902,STUDENT!$B:$B,0))</f>
        <v>12328</v>
      </c>
      <c r="D1902" s="101">
        <v>5</v>
      </c>
      <c r="E1902" s="101">
        <v>22</v>
      </c>
      <c r="F1902" s="101">
        <v>5</v>
      </c>
      <c r="G1902" s="101" t="str">
        <f t="shared" si="116"/>
        <v>SPEECH_DESC_1232840</v>
      </c>
      <c r="H1902" s="101" t="str">
        <f t="shared" si="117"/>
        <v>SPEECH_AUDIO_1232840</v>
      </c>
      <c r="I1902" s="118" t="str">
        <f t="shared" si="118"/>
        <v>기타</v>
      </c>
      <c r="J1902" s="118" t="str">
        <f t="shared" si="119"/>
        <v>카페 5</v>
      </c>
    </row>
    <row r="1903" spans="1:10" ht="13.8" customHeight="1">
      <c r="A1903" s="101">
        <f>C1903*ID규칙_대사_그룹_단위+COUNTIF($C$4:C1903,C1903)</f>
        <v>1232841</v>
      </c>
      <c r="B1903" s="100" t="s">
        <v>364</v>
      </c>
      <c r="C1903" s="102">
        <f>INDEX(STUDENT!$A:$A,MATCH(B1903,STUDENT!$B:$B,0))</f>
        <v>12328</v>
      </c>
      <c r="D1903" s="101">
        <v>5</v>
      </c>
      <c r="E1903" s="101">
        <v>23</v>
      </c>
      <c r="F1903" s="101">
        <v>1</v>
      </c>
      <c r="G1903" s="101" t="str">
        <f t="shared" si="116"/>
        <v>SPEECH_DESC_1232841</v>
      </c>
      <c r="H1903" s="101" t="str">
        <f t="shared" si="117"/>
        <v>SPEECH_AUDIO_1232841</v>
      </c>
      <c r="I1903" s="118" t="str">
        <f t="shared" si="118"/>
        <v>기타</v>
      </c>
      <c r="J1903" s="118" t="str">
        <f t="shared" si="119"/>
        <v>인연 랭크 업 1</v>
      </c>
    </row>
    <row r="1904" spans="1:10" ht="13.8" customHeight="1">
      <c r="A1904" s="101">
        <f>C1904*ID규칙_대사_그룹_단위+COUNTIF($C$4:C1904,C1904)</f>
        <v>1232842</v>
      </c>
      <c r="B1904" s="100" t="s">
        <v>364</v>
      </c>
      <c r="C1904" s="102">
        <f>INDEX(STUDENT!$A:$A,MATCH(B1904,STUDENT!$B:$B,0))</f>
        <v>12328</v>
      </c>
      <c r="D1904" s="101">
        <v>5</v>
      </c>
      <c r="E1904" s="101">
        <v>23</v>
      </c>
      <c r="F1904" s="101">
        <v>2</v>
      </c>
      <c r="G1904" s="101" t="str">
        <f t="shared" si="116"/>
        <v>SPEECH_DESC_1232842</v>
      </c>
      <c r="H1904" s="101" t="str">
        <f t="shared" si="117"/>
        <v>SPEECH_AUDIO_1232842</v>
      </c>
      <c r="I1904" s="118" t="str">
        <f t="shared" si="118"/>
        <v>기타</v>
      </c>
      <c r="J1904" s="118" t="str">
        <f t="shared" si="119"/>
        <v>인연 랭크 업 2</v>
      </c>
    </row>
    <row r="1905" spans="1:10" ht="13.8" customHeight="1">
      <c r="A1905" s="101">
        <f>C1905*ID규칙_대사_그룹_단위+COUNTIF($C$4:C1905,C1905)</f>
        <v>1232843</v>
      </c>
      <c r="B1905" s="100" t="s">
        <v>364</v>
      </c>
      <c r="C1905" s="102">
        <f>INDEX(STUDENT!$A:$A,MATCH(B1905,STUDENT!$B:$B,0))</f>
        <v>12328</v>
      </c>
      <c r="D1905" s="101">
        <v>5</v>
      </c>
      <c r="E1905" s="101">
        <v>23</v>
      </c>
      <c r="F1905" s="101">
        <v>3</v>
      </c>
      <c r="G1905" s="101" t="str">
        <f t="shared" si="116"/>
        <v>SPEECH_DESC_1232843</v>
      </c>
      <c r="H1905" s="101" t="str">
        <f t="shared" si="117"/>
        <v>SPEECH_AUDIO_1232843</v>
      </c>
      <c r="I1905" s="118" t="str">
        <f t="shared" si="118"/>
        <v>기타</v>
      </c>
      <c r="J1905" s="118" t="str">
        <f t="shared" si="119"/>
        <v>인연 랭크 업 3</v>
      </c>
    </row>
    <row r="1906" spans="1:10" ht="13.8" customHeight="1">
      <c r="A1906" s="101">
        <f>C1906*ID규칙_대사_그룹_단위+COUNTIF($C$4:C1906,C1906)</f>
        <v>1232844</v>
      </c>
      <c r="B1906" s="100" t="s">
        <v>364</v>
      </c>
      <c r="C1906" s="102">
        <f>INDEX(STUDENT!$A:$A,MATCH(B1906,STUDENT!$B:$B,0))</f>
        <v>12328</v>
      </c>
      <c r="D1906" s="101">
        <v>5</v>
      </c>
      <c r="E1906" s="101">
        <v>23</v>
      </c>
      <c r="F1906" s="101">
        <v>4</v>
      </c>
      <c r="G1906" s="101" t="str">
        <f t="shared" si="116"/>
        <v>SPEECH_DESC_1232844</v>
      </c>
      <c r="H1906" s="101" t="str">
        <f t="shared" si="117"/>
        <v>SPEECH_AUDIO_1232844</v>
      </c>
      <c r="I1906" s="118" t="str">
        <f t="shared" si="118"/>
        <v>기타</v>
      </c>
      <c r="J1906" s="118" t="str">
        <f t="shared" si="119"/>
        <v>인연 랭크 업 4</v>
      </c>
    </row>
    <row r="1907" spans="1:10" ht="13.8" customHeight="1">
      <c r="A1907" s="101">
        <f>C1907*ID규칙_대사_그룹_단위+COUNTIF($C$4:C1907,C1907)</f>
        <v>1232845</v>
      </c>
      <c r="B1907" s="100" t="s">
        <v>364</v>
      </c>
      <c r="C1907" s="102">
        <f>INDEX(STUDENT!$A:$A,MATCH(B1907,STUDENT!$B:$B,0))</f>
        <v>12328</v>
      </c>
      <c r="D1907" s="101">
        <v>6</v>
      </c>
      <c r="E1907" s="101">
        <v>24</v>
      </c>
      <c r="F1907" s="101">
        <v>1</v>
      </c>
      <c r="G1907" s="101" t="str">
        <f t="shared" si="116"/>
        <v>SPEECH_DESC_1232845</v>
      </c>
      <c r="H1907" s="101" t="str">
        <f t="shared" si="117"/>
        <v>SPEECH_AUDIO_1232845</v>
      </c>
      <c r="I1907" s="118" t="str">
        <f t="shared" si="118"/>
        <v>메모리얼</v>
      </c>
      <c r="J1907" s="118" t="str">
        <f t="shared" si="119"/>
        <v>메모리얼 로비 1</v>
      </c>
    </row>
    <row r="1908" spans="1:10" ht="13.8" customHeight="1">
      <c r="A1908" s="101">
        <f>C1908*ID규칙_대사_그룹_단위+COUNTIF($C$4:C1908,C1908)</f>
        <v>1232846</v>
      </c>
      <c r="B1908" s="100" t="s">
        <v>364</v>
      </c>
      <c r="C1908" s="102">
        <f>INDEX(STUDENT!$A:$A,MATCH(B1908,STUDENT!$B:$B,0))</f>
        <v>12328</v>
      </c>
      <c r="D1908" s="101">
        <v>6</v>
      </c>
      <c r="E1908" s="101">
        <v>24</v>
      </c>
      <c r="F1908" s="101">
        <v>2</v>
      </c>
      <c r="G1908" s="101" t="str">
        <f t="shared" si="116"/>
        <v>SPEECH_DESC_1232846</v>
      </c>
      <c r="H1908" s="101" t="str">
        <f t="shared" si="117"/>
        <v>SPEECH_AUDIO_1232846</v>
      </c>
      <c r="I1908" s="118" t="str">
        <f t="shared" si="118"/>
        <v>메모리얼</v>
      </c>
      <c r="J1908" s="118" t="str">
        <f t="shared" si="119"/>
        <v>메모리얼 로비 2</v>
      </c>
    </row>
    <row r="1909" spans="1:10" ht="13.8" customHeight="1">
      <c r="A1909" s="101">
        <f>C1909*ID규칙_대사_그룹_단위+COUNTIF($C$4:C1909,C1909)</f>
        <v>1232847</v>
      </c>
      <c r="B1909" s="100" t="s">
        <v>364</v>
      </c>
      <c r="C1909" s="102">
        <f>INDEX(STUDENT!$A:$A,MATCH(B1909,STUDENT!$B:$B,0))</f>
        <v>12328</v>
      </c>
      <c r="D1909" s="101">
        <v>6</v>
      </c>
      <c r="E1909" s="101">
        <v>24</v>
      </c>
      <c r="F1909" s="101">
        <v>3</v>
      </c>
      <c r="G1909" s="101" t="str">
        <f t="shared" si="116"/>
        <v>SPEECH_DESC_1232847</v>
      </c>
      <c r="H1909" s="101" t="str">
        <f t="shared" si="117"/>
        <v>SPEECH_AUDIO_1232847</v>
      </c>
      <c r="I1909" s="118" t="str">
        <f t="shared" si="118"/>
        <v>메모리얼</v>
      </c>
      <c r="J1909" s="118" t="str">
        <f t="shared" si="119"/>
        <v>메모리얼 로비 3</v>
      </c>
    </row>
    <row r="1910" spans="1:10" ht="13.8" customHeight="1">
      <c r="A1910" s="101">
        <f>C1910*ID규칙_대사_그룹_단위+COUNTIF($C$4:C1910,C1910)</f>
        <v>1232848</v>
      </c>
      <c r="B1910" s="100" t="s">
        <v>364</v>
      </c>
      <c r="C1910" s="102">
        <f>INDEX(STUDENT!$A:$A,MATCH(B1910,STUDENT!$B:$B,0))</f>
        <v>12328</v>
      </c>
      <c r="D1910" s="101">
        <v>6</v>
      </c>
      <c r="E1910" s="101">
        <v>24</v>
      </c>
      <c r="F1910" s="101">
        <v>4</v>
      </c>
      <c r="G1910" s="101" t="str">
        <f t="shared" si="116"/>
        <v>SPEECH_DESC_1232848</v>
      </c>
      <c r="H1910" s="101" t="str">
        <f t="shared" si="117"/>
        <v>SPEECH_AUDIO_1232848</v>
      </c>
      <c r="I1910" s="118" t="str">
        <f t="shared" si="118"/>
        <v>메모리얼</v>
      </c>
      <c r="J1910" s="118" t="str">
        <f t="shared" si="119"/>
        <v>메모리얼 로비 4</v>
      </c>
    </row>
    <row r="1911" spans="1:10" ht="13.8" customHeight="1">
      <c r="A1911" s="101">
        <f>C1911*ID규칙_대사_그룹_단위+COUNTIF($C$4:C1911,C1911)</f>
        <v>1232849</v>
      </c>
      <c r="B1911" s="100" t="s">
        <v>364</v>
      </c>
      <c r="C1911" s="102">
        <f>INDEX(STUDENT!$A:$A,MATCH(B1911,STUDENT!$B:$B,0))</f>
        <v>12328</v>
      </c>
      <c r="D1911" s="101">
        <v>6</v>
      </c>
      <c r="E1911" s="101">
        <v>24</v>
      </c>
      <c r="F1911" s="101">
        <v>5</v>
      </c>
      <c r="G1911" s="101" t="str">
        <f t="shared" si="116"/>
        <v>SPEECH_DESC_1232849</v>
      </c>
      <c r="H1911" s="101" t="str">
        <f t="shared" si="117"/>
        <v>SPEECH_AUDIO_1232849</v>
      </c>
      <c r="I1911" s="118" t="str">
        <f t="shared" si="118"/>
        <v>메모리얼</v>
      </c>
      <c r="J1911" s="118" t="str">
        <f t="shared" si="119"/>
        <v>메모리얼 로비 5</v>
      </c>
    </row>
    <row r="1912" spans="1:10" ht="13.8" customHeight="1">
      <c r="A1912" s="101">
        <f>C1912*ID규칙_대사_그룹_단위+COUNTIF($C$4:C1912,C1912)</f>
        <v>1232850</v>
      </c>
      <c r="B1912" s="100" t="s">
        <v>364</v>
      </c>
      <c r="C1912" s="102">
        <f>INDEX(STUDENT!$A:$A,MATCH(B1912,STUDENT!$B:$B,0))</f>
        <v>12328</v>
      </c>
      <c r="D1912" s="101">
        <v>7</v>
      </c>
      <c r="E1912" s="101">
        <v>25</v>
      </c>
      <c r="F1912" s="101">
        <v>0</v>
      </c>
      <c r="G1912" s="101" t="str">
        <f t="shared" si="116"/>
        <v>SPEECH_DESC_1232850</v>
      </c>
      <c r="H1912" s="101" t="str">
        <f t="shared" si="117"/>
        <v>SPEECH_AUDIO_1232850</v>
      </c>
      <c r="I1912" s="118" t="str">
        <f t="shared" si="118"/>
        <v>기념일</v>
      </c>
      <c r="J1912" s="118" t="str">
        <f t="shared" si="119"/>
        <v>생일</v>
      </c>
    </row>
    <row r="1913" spans="1:10" ht="13.8" customHeight="1">
      <c r="A1913" s="101">
        <f>C1913*ID규칙_대사_그룹_단위+COUNTIF($C$4:C1913,C1913)</f>
        <v>1232851</v>
      </c>
      <c r="B1913" s="100" t="s">
        <v>364</v>
      </c>
      <c r="C1913" s="102">
        <f>INDEX(STUDENT!$A:$A,MATCH(B1913,STUDENT!$B:$B,0))</f>
        <v>12328</v>
      </c>
      <c r="D1913" s="101">
        <v>7</v>
      </c>
      <c r="E1913" s="101">
        <v>26</v>
      </c>
      <c r="F1913" s="101">
        <v>0</v>
      </c>
      <c r="G1913" s="101" t="str">
        <f t="shared" si="116"/>
        <v>SPEECH_DESC_1232851</v>
      </c>
      <c r="H1913" s="101" t="str">
        <f t="shared" si="117"/>
        <v>SPEECH_AUDIO_1232851</v>
      </c>
      <c r="I1913" s="118" t="str">
        <f t="shared" si="118"/>
        <v>기념일</v>
      </c>
      <c r="J1913" s="118" t="str">
        <f t="shared" si="119"/>
        <v>선생의 생일</v>
      </c>
    </row>
    <row r="1914" spans="1:10" ht="13.8" customHeight="1">
      <c r="A1914" s="101">
        <f>C1914*ID규칙_대사_그룹_단위+COUNTIF($C$4:C1914,C1914)</f>
        <v>1232852</v>
      </c>
      <c r="B1914" s="100" t="s">
        <v>364</v>
      </c>
      <c r="C1914" s="102">
        <f>INDEX(STUDENT!$A:$A,MATCH(B1914,STUDENT!$B:$B,0))</f>
        <v>12328</v>
      </c>
      <c r="D1914" s="101">
        <v>7</v>
      </c>
      <c r="E1914" s="101">
        <v>27</v>
      </c>
      <c r="F1914" s="101">
        <v>0</v>
      </c>
      <c r="G1914" s="101" t="str">
        <f t="shared" si="116"/>
        <v>SPEECH_DESC_1232852</v>
      </c>
      <c r="H1914" s="101" t="str">
        <f t="shared" si="117"/>
        <v>SPEECH_AUDIO_1232852</v>
      </c>
      <c r="I1914" s="118" t="str">
        <f t="shared" si="118"/>
        <v>기념일</v>
      </c>
      <c r="J1914" s="118" t="str">
        <f t="shared" si="119"/>
        <v>할로윈</v>
      </c>
    </row>
    <row r="1915" spans="1:10" ht="13.8" customHeight="1">
      <c r="A1915" s="101">
        <f>C1915*ID규칙_대사_그룹_단위+COUNTIF($C$4:C1915,C1915)</f>
        <v>1232853</v>
      </c>
      <c r="B1915" s="100" t="s">
        <v>364</v>
      </c>
      <c r="C1915" s="102">
        <f>INDEX(STUDENT!$A:$A,MATCH(B1915,STUDENT!$B:$B,0))</f>
        <v>12328</v>
      </c>
      <c r="D1915" s="101">
        <v>7</v>
      </c>
      <c r="E1915" s="101">
        <v>28</v>
      </c>
      <c r="F1915" s="101">
        <v>0</v>
      </c>
      <c r="G1915" s="101" t="str">
        <f t="shared" si="116"/>
        <v>SPEECH_DESC_1232853</v>
      </c>
      <c r="H1915" s="101" t="str">
        <f t="shared" si="117"/>
        <v>SPEECH_AUDIO_1232853</v>
      </c>
      <c r="I1915" s="118" t="str">
        <f t="shared" si="118"/>
        <v>기념일</v>
      </c>
      <c r="J1915" s="118" t="str">
        <f t="shared" si="119"/>
        <v>크리스마스</v>
      </c>
    </row>
    <row r="1916" spans="1:10" ht="13.8" customHeight="1">
      <c r="A1916" s="101">
        <f>C1916*ID규칙_대사_그룹_단위+COUNTIF($C$4:C1916,C1916)</f>
        <v>1232854</v>
      </c>
      <c r="B1916" s="100" t="s">
        <v>364</v>
      </c>
      <c r="C1916" s="102">
        <f>INDEX(STUDENT!$A:$A,MATCH(B1916,STUDENT!$B:$B,0))</f>
        <v>12328</v>
      </c>
      <c r="D1916" s="101">
        <v>7</v>
      </c>
      <c r="E1916" s="101">
        <v>29</v>
      </c>
      <c r="F1916" s="101">
        <v>0</v>
      </c>
      <c r="G1916" s="101" t="str">
        <f t="shared" si="116"/>
        <v>SPEECH_DESC_1232854</v>
      </c>
      <c r="H1916" s="101" t="str">
        <f t="shared" si="117"/>
        <v>SPEECH_AUDIO_1232854</v>
      </c>
      <c r="I1916" s="118" t="str">
        <f t="shared" si="118"/>
        <v>기념일</v>
      </c>
      <c r="J1916" s="118" t="str">
        <f t="shared" si="119"/>
        <v>신년</v>
      </c>
    </row>
    <row r="1917" spans="1:10" ht="13.8" customHeight="1">
      <c r="A1917" s="101">
        <f>C1917*ID규칙_대사_그룹_단위+COUNTIF($C$4:C1917,C1917)</f>
        <v>1132901</v>
      </c>
      <c r="B1917" s="100" t="s">
        <v>366</v>
      </c>
      <c r="C1917" s="102">
        <f>INDEX(STUDENT!$A:$A,MATCH(B1917,STUDENT!$B:$B,0))</f>
        <v>11329</v>
      </c>
      <c r="D1917" s="101">
        <v>1</v>
      </c>
      <c r="E1917" s="101">
        <v>1</v>
      </c>
      <c r="F1917" s="101">
        <v>0</v>
      </c>
      <c r="G1917" s="101" t="str">
        <f t="shared" si="116"/>
        <v>SPEECH_DESC_1132901</v>
      </c>
      <c r="H1917" s="101" t="str">
        <f t="shared" si="117"/>
        <v>SPEECH_AUDIO_1132901</v>
      </c>
      <c r="I1917" s="118" t="str">
        <f t="shared" si="118"/>
        <v>일상</v>
      </c>
      <c r="J1917" s="118" t="str">
        <f t="shared" si="119"/>
        <v>입수</v>
      </c>
    </row>
    <row r="1918" spans="1:10" ht="13.8" customHeight="1">
      <c r="A1918" s="101">
        <f>C1918*ID규칙_대사_그룹_단위+COUNTIF($C$4:C1918,C1918)</f>
        <v>1132902</v>
      </c>
      <c r="B1918" s="100" t="s">
        <v>366</v>
      </c>
      <c r="C1918" s="102">
        <f>INDEX(STUDENT!$A:$A,MATCH(B1918,STUDENT!$B:$B,0))</f>
        <v>11329</v>
      </c>
      <c r="D1918" s="101">
        <v>1</v>
      </c>
      <c r="E1918" s="101">
        <v>2</v>
      </c>
      <c r="F1918" s="101">
        <v>1</v>
      </c>
      <c r="G1918" s="101" t="str">
        <f t="shared" si="116"/>
        <v>SPEECH_DESC_1132902</v>
      </c>
      <c r="H1918" s="101" t="str">
        <f t="shared" si="117"/>
        <v>SPEECH_AUDIO_1132902</v>
      </c>
      <c r="I1918" s="118" t="str">
        <f t="shared" si="118"/>
        <v>일상</v>
      </c>
      <c r="J1918" s="118" t="str">
        <f t="shared" si="119"/>
        <v>로비 방문 1</v>
      </c>
    </row>
    <row r="1919" spans="1:10" ht="13.8" customHeight="1">
      <c r="A1919" s="101">
        <f>C1919*ID규칙_대사_그룹_단위+COUNTIF($C$4:C1919,C1919)</f>
        <v>1132903</v>
      </c>
      <c r="B1919" s="100" t="s">
        <v>366</v>
      </c>
      <c r="C1919" s="102">
        <f>INDEX(STUDENT!$A:$A,MATCH(B1919,STUDENT!$B:$B,0))</f>
        <v>11329</v>
      </c>
      <c r="D1919" s="101">
        <v>1</v>
      </c>
      <c r="E1919" s="101">
        <v>2</v>
      </c>
      <c r="F1919" s="101">
        <v>2</v>
      </c>
      <c r="G1919" s="101" t="str">
        <f t="shared" si="116"/>
        <v>SPEECH_DESC_1132903</v>
      </c>
      <c r="H1919" s="101" t="str">
        <f t="shared" si="117"/>
        <v>SPEECH_AUDIO_1132903</v>
      </c>
      <c r="I1919" s="118" t="str">
        <f t="shared" si="118"/>
        <v>일상</v>
      </c>
      <c r="J1919" s="118" t="str">
        <f t="shared" si="119"/>
        <v>로비 방문 2</v>
      </c>
    </row>
    <row r="1920" spans="1:10" ht="13.8" customHeight="1">
      <c r="A1920" s="101">
        <f>C1920*ID규칙_대사_그룹_단위+COUNTIF($C$4:C1920,C1920)</f>
        <v>1132904</v>
      </c>
      <c r="B1920" s="100" t="s">
        <v>366</v>
      </c>
      <c r="C1920" s="102">
        <f>INDEX(STUDENT!$A:$A,MATCH(B1920,STUDENT!$B:$B,0))</f>
        <v>11329</v>
      </c>
      <c r="D1920" s="101">
        <v>1</v>
      </c>
      <c r="E1920" s="101">
        <v>3</v>
      </c>
      <c r="F1920" s="101">
        <v>1</v>
      </c>
      <c r="G1920" s="101" t="str">
        <f t="shared" si="116"/>
        <v>SPEECH_DESC_1132904</v>
      </c>
      <c r="H1920" s="101" t="str">
        <f t="shared" si="117"/>
        <v>SPEECH_AUDIO_1132904</v>
      </c>
      <c r="I1920" s="118" t="str">
        <f t="shared" si="118"/>
        <v>일상</v>
      </c>
      <c r="J1920" s="118" t="str">
        <f t="shared" si="119"/>
        <v>잡담 1</v>
      </c>
    </row>
    <row r="1921" spans="1:10" ht="13.8" customHeight="1">
      <c r="A1921" s="101">
        <f>C1921*ID규칙_대사_그룹_단위+COUNTIF($C$4:C1921,C1921)</f>
        <v>1132905</v>
      </c>
      <c r="B1921" s="100" t="s">
        <v>366</v>
      </c>
      <c r="C1921" s="102">
        <f>INDEX(STUDENT!$A:$A,MATCH(B1921,STUDENT!$B:$B,0))</f>
        <v>11329</v>
      </c>
      <c r="D1921" s="101">
        <v>1</v>
      </c>
      <c r="E1921" s="101">
        <v>3</v>
      </c>
      <c r="F1921" s="101">
        <v>2</v>
      </c>
      <c r="G1921" s="101" t="str">
        <f t="shared" si="116"/>
        <v>SPEECH_DESC_1132905</v>
      </c>
      <c r="H1921" s="101" t="str">
        <f t="shared" si="117"/>
        <v>SPEECH_AUDIO_1132905</v>
      </c>
      <c r="I1921" s="118" t="str">
        <f t="shared" si="118"/>
        <v>일상</v>
      </c>
      <c r="J1921" s="118" t="str">
        <f t="shared" si="119"/>
        <v>잡담 2</v>
      </c>
    </row>
    <row r="1922" spans="1:10" ht="13.8" customHeight="1">
      <c r="A1922" s="101">
        <f>C1922*ID규칙_대사_그룹_단위+COUNTIF($C$4:C1922,C1922)</f>
        <v>1132906</v>
      </c>
      <c r="B1922" s="100" t="s">
        <v>366</v>
      </c>
      <c r="C1922" s="102">
        <f>INDEX(STUDENT!$A:$A,MATCH(B1922,STUDENT!$B:$B,0))</f>
        <v>11329</v>
      </c>
      <c r="D1922" s="101">
        <v>1</v>
      </c>
      <c r="E1922" s="101">
        <v>3</v>
      </c>
      <c r="F1922" s="101">
        <v>3</v>
      </c>
      <c r="G1922" s="101" t="str">
        <f t="shared" si="116"/>
        <v>SPEECH_DESC_1132906</v>
      </c>
      <c r="H1922" s="101" t="str">
        <f t="shared" si="117"/>
        <v>SPEECH_AUDIO_1132906</v>
      </c>
      <c r="I1922" s="118" t="str">
        <f t="shared" si="118"/>
        <v>일상</v>
      </c>
      <c r="J1922" s="118" t="str">
        <f t="shared" si="119"/>
        <v>잡담 3</v>
      </c>
    </row>
    <row r="1923" spans="1:10" ht="13.8" customHeight="1">
      <c r="A1923" s="101">
        <f>C1923*ID규칙_대사_그룹_단위+COUNTIF($C$4:C1923,C1923)</f>
        <v>1132907</v>
      </c>
      <c r="B1923" s="100" t="s">
        <v>366</v>
      </c>
      <c r="C1923" s="102">
        <f>INDEX(STUDENT!$A:$A,MATCH(B1923,STUDENT!$B:$B,0))</f>
        <v>11329</v>
      </c>
      <c r="D1923" s="101">
        <v>1</v>
      </c>
      <c r="E1923" s="101">
        <v>3</v>
      </c>
      <c r="F1923" s="101">
        <v>4</v>
      </c>
      <c r="G1923" s="101" t="str">
        <f t="shared" si="116"/>
        <v>SPEECH_DESC_1132907</v>
      </c>
      <c r="H1923" s="101" t="str">
        <f t="shared" si="117"/>
        <v>SPEECH_AUDIO_1132907</v>
      </c>
      <c r="I1923" s="118" t="str">
        <f t="shared" si="118"/>
        <v>일상</v>
      </c>
      <c r="J1923" s="118" t="str">
        <f t="shared" si="119"/>
        <v>잡담 4</v>
      </c>
    </row>
    <row r="1924" spans="1:10" ht="13.8" customHeight="1">
      <c r="A1924" s="101">
        <f>C1924*ID규칙_대사_그룹_단위+COUNTIF($C$4:C1924,C1924)</f>
        <v>1132908</v>
      </c>
      <c r="B1924" s="100" t="s">
        <v>366</v>
      </c>
      <c r="C1924" s="102">
        <f>INDEX(STUDENT!$A:$A,MATCH(B1924,STUDENT!$B:$B,0))</f>
        <v>11329</v>
      </c>
      <c r="D1924" s="101">
        <v>1</v>
      </c>
      <c r="E1924" s="101">
        <v>3</v>
      </c>
      <c r="F1924" s="101">
        <v>5</v>
      </c>
      <c r="G1924" s="101" t="str">
        <f t="shared" ref="G1924:G1987" si="120">"SPEECH_DESC_"&amp;A1924</f>
        <v>SPEECH_DESC_1132908</v>
      </c>
      <c r="H1924" s="101" t="str">
        <f t="shared" ref="H1924:H1987" si="121">"SPEECH_AUDIO_"&amp;A1924</f>
        <v>SPEECH_AUDIO_1132908</v>
      </c>
      <c r="I1924" s="118" t="str">
        <f t="shared" ref="I1924:I1987" si="122">VLOOKUP(D1924,SPEECH_MAIN_TYPE,2,0)</f>
        <v>일상</v>
      </c>
      <c r="J1924" s="118" t="str">
        <f t="shared" ref="J1924:J1987" si="123">VLOOKUP(E1924,SPEECH_SUB_TYPE,2,0)&amp;IF(F1924=0,""," "&amp;F1924)</f>
        <v>잡담 5</v>
      </c>
    </row>
    <row r="1925" spans="1:10" ht="13.8" customHeight="1">
      <c r="A1925" s="101">
        <f>C1925*ID규칙_대사_그룹_단위+COUNTIF($C$4:C1925,C1925)</f>
        <v>1132909</v>
      </c>
      <c r="B1925" s="100" t="s">
        <v>366</v>
      </c>
      <c r="C1925" s="102">
        <f>INDEX(STUDENT!$A:$A,MATCH(B1925,STUDENT!$B:$B,0))</f>
        <v>11329</v>
      </c>
      <c r="D1925" s="101">
        <v>2</v>
      </c>
      <c r="E1925" s="101">
        <v>4</v>
      </c>
      <c r="F1925" s="101">
        <v>1</v>
      </c>
      <c r="G1925" s="101" t="str">
        <f t="shared" si="120"/>
        <v>SPEECH_DESC_1132909</v>
      </c>
      <c r="H1925" s="101" t="str">
        <f t="shared" si="121"/>
        <v>SPEECH_AUDIO_1132909</v>
      </c>
      <c r="I1925" s="118" t="str">
        <f t="shared" si="122"/>
        <v>배치</v>
      </c>
      <c r="J1925" s="118" t="str">
        <f t="shared" si="123"/>
        <v>편성 1</v>
      </c>
    </row>
    <row r="1926" spans="1:10" ht="13.8" customHeight="1">
      <c r="A1926" s="101">
        <f>C1926*ID규칙_대사_그룹_단위+COUNTIF($C$4:C1926,C1926)</f>
        <v>1132910</v>
      </c>
      <c r="B1926" s="100" t="s">
        <v>366</v>
      </c>
      <c r="C1926" s="102">
        <f>INDEX(STUDENT!$A:$A,MATCH(B1926,STUDENT!$B:$B,0))</f>
        <v>11329</v>
      </c>
      <c r="D1926" s="101">
        <v>2</v>
      </c>
      <c r="E1926" s="101">
        <v>4</v>
      </c>
      <c r="F1926" s="101">
        <v>2</v>
      </c>
      <c r="G1926" s="101" t="str">
        <f t="shared" si="120"/>
        <v>SPEECH_DESC_1132910</v>
      </c>
      <c r="H1926" s="101" t="str">
        <f t="shared" si="121"/>
        <v>SPEECH_AUDIO_1132910</v>
      </c>
      <c r="I1926" s="118" t="str">
        <f t="shared" si="122"/>
        <v>배치</v>
      </c>
      <c r="J1926" s="118" t="str">
        <f t="shared" si="123"/>
        <v>편성 2</v>
      </c>
    </row>
    <row r="1927" spans="1:10" ht="13.8" customHeight="1">
      <c r="A1927" s="101">
        <f>C1927*ID규칙_대사_그룹_단위+COUNTIF($C$4:C1927,C1927)</f>
        <v>1132911</v>
      </c>
      <c r="B1927" s="100" t="s">
        <v>366</v>
      </c>
      <c r="C1927" s="102">
        <f>INDEX(STUDENT!$A:$A,MATCH(B1927,STUDENT!$B:$B,0))</f>
        <v>11329</v>
      </c>
      <c r="D1927" s="101">
        <v>2</v>
      </c>
      <c r="E1927" s="101">
        <v>4</v>
      </c>
      <c r="F1927" s="101">
        <v>3</v>
      </c>
      <c r="G1927" s="101" t="str">
        <f t="shared" si="120"/>
        <v>SPEECH_DESC_1132911</v>
      </c>
      <c r="H1927" s="101" t="str">
        <f t="shared" si="121"/>
        <v>SPEECH_AUDIO_1132911</v>
      </c>
      <c r="I1927" s="118" t="str">
        <f t="shared" si="122"/>
        <v>배치</v>
      </c>
      <c r="J1927" s="118" t="str">
        <f t="shared" si="123"/>
        <v>편성 3</v>
      </c>
    </row>
    <row r="1928" spans="1:10" ht="13.8" customHeight="1">
      <c r="A1928" s="101">
        <f>C1928*ID규칙_대사_그룹_단위+COUNTIF($C$4:C1928,C1928)</f>
        <v>1132912</v>
      </c>
      <c r="B1928" s="100" t="s">
        <v>366</v>
      </c>
      <c r="C1928" s="102">
        <f>INDEX(STUDENT!$A:$A,MATCH(B1928,STUDENT!$B:$B,0))</f>
        <v>11329</v>
      </c>
      <c r="D1928" s="101">
        <v>2</v>
      </c>
      <c r="E1928" s="101">
        <v>5</v>
      </c>
      <c r="F1928" s="101">
        <v>1</v>
      </c>
      <c r="G1928" s="101" t="str">
        <f t="shared" si="120"/>
        <v>SPEECH_DESC_1132912</v>
      </c>
      <c r="H1928" s="101" t="str">
        <f t="shared" si="121"/>
        <v>SPEECH_AUDIO_1132912</v>
      </c>
      <c r="I1928" s="118" t="str">
        <f t="shared" si="122"/>
        <v>배치</v>
      </c>
      <c r="J1928" s="118" t="str">
        <f t="shared" si="123"/>
        <v>출격 1</v>
      </c>
    </row>
    <row r="1929" spans="1:10" ht="13.8" customHeight="1">
      <c r="A1929" s="101">
        <f>C1929*ID규칙_대사_그룹_단위+COUNTIF($C$4:C1929,C1929)</f>
        <v>1132913</v>
      </c>
      <c r="B1929" s="100" t="s">
        <v>366</v>
      </c>
      <c r="C1929" s="102">
        <f>INDEX(STUDENT!$A:$A,MATCH(B1929,STUDENT!$B:$B,0))</f>
        <v>11329</v>
      </c>
      <c r="D1929" s="101">
        <v>2</v>
      </c>
      <c r="E1929" s="101">
        <v>5</v>
      </c>
      <c r="F1929" s="101">
        <v>2</v>
      </c>
      <c r="G1929" s="101" t="str">
        <f t="shared" si="120"/>
        <v>SPEECH_DESC_1132913</v>
      </c>
      <c r="H1929" s="101" t="str">
        <f t="shared" si="121"/>
        <v>SPEECH_AUDIO_1132913</v>
      </c>
      <c r="I1929" s="118" t="str">
        <f t="shared" si="122"/>
        <v>배치</v>
      </c>
      <c r="J1929" s="118" t="str">
        <f t="shared" si="123"/>
        <v>출격 2</v>
      </c>
    </row>
    <row r="1930" spans="1:10" ht="13.8" customHeight="1">
      <c r="A1930" s="101">
        <f>C1930*ID규칙_대사_그룹_단위+COUNTIF($C$4:C1930,C1930)</f>
        <v>1132914</v>
      </c>
      <c r="B1930" s="100" t="s">
        <v>366</v>
      </c>
      <c r="C1930" s="102">
        <f>INDEX(STUDENT!$A:$A,MATCH(B1930,STUDENT!$B:$B,0))</f>
        <v>11329</v>
      </c>
      <c r="D1930" s="101">
        <v>3</v>
      </c>
      <c r="E1930" s="101">
        <v>6</v>
      </c>
      <c r="F1930" s="101">
        <v>1</v>
      </c>
      <c r="G1930" s="101" t="str">
        <f t="shared" si="120"/>
        <v>SPEECH_DESC_1132914</v>
      </c>
      <c r="H1930" s="101" t="str">
        <f t="shared" si="121"/>
        <v>SPEECH_AUDIO_1132914</v>
      </c>
      <c r="I1930" s="118" t="str">
        <f t="shared" si="122"/>
        <v>전투</v>
      </c>
      <c r="J1930" s="118" t="str">
        <f t="shared" si="123"/>
        <v>전투개시 1</v>
      </c>
    </row>
    <row r="1931" spans="1:10" ht="13.8" customHeight="1">
      <c r="A1931" s="101">
        <f>C1931*ID규칙_대사_그룹_단위+COUNTIF($C$4:C1931,C1931)</f>
        <v>1132915</v>
      </c>
      <c r="B1931" s="100" t="s">
        <v>366</v>
      </c>
      <c r="C1931" s="102">
        <f>INDEX(STUDENT!$A:$A,MATCH(B1931,STUDENT!$B:$B,0))</f>
        <v>11329</v>
      </c>
      <c r="D1931" s="101">
        <v>3</v>
      </c>
      <c r="E1931" s="101">
        <v>6</v>
      </c>
      <c r="F1931" s="101">
        <v>2</v>
      </c>
      <c r="G1931" s="101" t="str">
        <f t="shared" si="120"/>
        <v>SPEECH_DESC_1132915</v>
      </c>
      <c r="H1931" s="101" t="str">
        <f t="shared" si="121"/>
        <v>SPEECH_AUDIO_1132915</v>
      </c>
      <c r="I1931" s="118" t="str">
        <f t="shared" si="122"/>
        <v>전투</v>
      </c>
      <c r="J1931" s="118" t="str">
        <f t="shared" si="123"/>
        <v>전투개시 2</v>
      </c>
    </row>
    <row r="1932" spans="1:10" ht="13.8" customHeight="1">
      <c r="A1932" s="101">
        <f>C1932*ID규칙_대사_그룹_단위+COUNTIF($C$4:C1932,C1932)</f>
        <v>1132916</v>
      </c>
      <c r="B1932" s="100" t="s">
        <v>366</v>
      </c>
      <c r="C1932" s="102">
        <f>INDEX(STUDENT!$A:$A,MATCH(B1932,STUDENT!$B:$B,0))</f>
        <v>11329</v>
      </c>
      <c r="D1932" s="101">
        <v>3</v>
      </c>
      <c r="E1932" s="101">
        <v>11</v>
      </c>
      <c r="F1932" s="101">
        <v>0</v>
      </c>
      <c r="G1932" s="101" t="str">
        <f t="shared" si="120"/>
        <v>SPEECH_DESC_1132916</v>
      </c>
      <c r="H1932" s="101" t="str">
        <f t="shared" si="121"/>
        <v>SPEECH_AUDIO_1132916</v>
      </c>
      <c r="I1932" s="118" t="str">
        <f t="shared" si="122"/>
        <v>전투</v>
      </c>
      <c r="J1932" s="118" t="str">
        <f t="shared" si="123"/>
        <v>회복</v>
      </c>
    </row>
    <row r="1933" spans="1:10" ht="13.8" customHeight="1">
      <c r="A1933" s="101">
        <f>C1933*ID규칙_대사_그룹_단위+COUNTIF($C$4:C1933,C1933)</f>
        <v>1132917</v>
      </c>
      <c r="B1933" s="100" t="s">
        <v>366</v>
      </c>
      <c r="C1933" s="102">
        <f>INDEX(STUDENT!$A:$A,MATCH(B1933,STUDENT!$B:$B,0))</f>
        <v>11329</v>
      </c>
      <c r="D1933" s="101">
        <v>3</v>
      </c>
      <c r="E1933" s="101">
        <v>14</v>
      </c>
      <c r="F1933" s="101">
        <v>1</v>
      </c>
      <c r="G1933" s="101" t="str">
        <f t="shared" si="120"/>
        <v>SPEECH_DESC_1132917</v>
      </c>
      <c r="H1933" s="101" t="str">
        <f t="shared" si="121"/>
        <v>SPEECH_AUDIO_1132917</v>
      </c>
      <c r="I1933" s="118" t="str">
        <f t="shared" si="122"/>
        <v>전투</v>
      </c>
      <c r="J1933" s="118" t="str">
        <f t="shared" si="123"/>
        <v>EX 스킬 컷인 1</v>
      </c>
    </row>
    <row r="1934" spans="1:10" ht="13.8" customHeight="1">
      <c r="A1934" s="101">
        <f>C1934*ID규칙_대사_그룹_단위+COUNTIF($C$4:C1934,C1934)</f>
        <v>1132918</v>
      </c>
      <c r="B1934" s="100" t="s">
        <v>366</v>
      </c>
      <c r="C1934" s="102">
        <f>INDEX(STUDENT!$A:$A,MATCH(B1934,STUDENT!$B:$B,0))</f>
        <v>11329</v>
      </c>
      <c r="D1934" s="101">
        <v>3</v>
      </c>
      <c r="E1934" s="101">
        <v>14</v>
      </c>
      <c r="F1934" s="101">
        <v>2</v>
      </c>
      <c r="G1934" s="101" t="str">
        <f t="shared" si="120"/>
        <v>SPEECH_DESC_1132918</v>
      </c>
      <c r="H1934" s="101" t="str">
        <f t="shared" si="121"/>
        <v>SPEECH_AUDIO_1132918</v>
      </c>
      <c r="I1934" s="118" t="str">
        <f t="shared" si="122"/>
        <v>전투</v>
      </c>
      <c r="J1934" s="118" t="str">
        <f t="shared" si="123"/>
        <v>EX 스킬 컷인 2</v>
      </c>
    </row>
    <row r="1935" spans="1:10" ht="13.8" customHeight="1">
      <c r="A1935" s="101">
        <f>C1935*ID규칙_대사_그룹_단위+COUNTIF($C$4:C1935,C1935)</f>
        <v>1132919</v>
      </c>
      <c r="B1935" s="100" t="s">
        <v>366</v>
      </c>
      <c r="C1935" s="102">
        <f>INDEX(STUDENT!$A:$A,MATCH(B1935,STUDENT!$B:$B,0))</f>
        <v>11329</v>
      </c>
      <c r="D1935" s="101">
        <v>3</v>
      </c>
      <c r="E1935" s="101">
        <v>14</v>
      </c>
      <c r="F1935" s="101">
        <v>3</v>
      </c>
      <c r="G1935" s="101" t="str">
        <f t="shared" si="120"/>
        <v>SPEECH_DESC_1132919</v>
      </c>
      <c r="H1935" s="101" t="str">
        <f t="shared" si="121"/>
        <v>SPEECH_AUDIO_1132919</v>
      </c>
      <c r="I1935" s="118" t="str">
        <f t="shared" si="122"/>
        <v>전투</v>
      </c>
      <c r="J1935" s="118" t="str">
        <f t="shared" si="123"/>
        <v>EX 스킬 컷인 3</v>
      </c>
    </row>
    <row r="1936" spans="1:10" ht="13.8" customHeight="1">
      <c r="A1936" s="101">
        <f>C1936*ID규칙_대사_그룹_단위+COUNTIF($C$4:C1936,C1936)</f>
        <v>1132920</v>
      </c>
      <c r="B1936" s="100" t="s">
        <v>366</v>
      </c>
      <c r="C1936" s="102">
        <f>INDEX(STUDENT!$A:$A,MATCH(B1936,STUDENT!$B:$B,0))</f>
        <v>11329</v>
      </c>
      <c r="D1936" s="101">
        <v>3</v>
      </c>
      <c r="E1936" s="101">
        <v>15</v>
      </c>
      <c r="F1936" s="101">
        <v>1</v>
      </c>
      <c r="G1936" s="101" t="str">
        <f t="shared" si="120"/>
        <v>SPEECH_DESC_1132920</v>
      </c>
      <c r="H1936" s="101" t="str">
        <f t="shared" si="121"/>
        <v>SPEECH_AUDIO_1132920</v>
      </c>
      <c r="I1936" s="118" t="str">
        <f t="shared" si="122"/>
        <v>전투</v>
      </c>
      <c r="J1936" s="118" t="str">
        <f t="shared" si="123"/>
        <v>EX 스킬 1</v>
      </c>
    </row>
    <row r="1937" spans="1:10" ht="13.8" customHeight="1">
      <c r="A1937" s="101">
        <f>C1937*ID규칙_대사_그룹_단위+COUNTIF($C$4:C1937,C1937)</f>
        <v>1132921</v>
      </c>
      <c r="B1937" s="100" t="s">
        <v>366</v>
      </c>
      <c r="C1937" s="102">
        <f>INDEX(STUDENT!$A:$A,MATCH(B1937,STUDENT!$B:$B,0))</f>
        <v>11329</v>
      </c>
      <c r="D1937" s="101">
        <v>3</v>
      </c>
      <c r="E1937" s="101">
        <v>15</v>
      </c>
      <c r="F1937" s="101">
        <v>2</v>
      </c>
      <c r="G1937" s="101" t="str">
        <f t="shared" si="120"/>
        <v>SPEECH_DESC_1132921</v>
      </c>
      <c r="H1937" s="101" t="str">
        <f t="shared" si="121"/>
        <v>SPEECH_AUDIO_1132921</v>
      </c>
      <c r="I1937" s="118" t="str">
        <f t="shared" si="122"/>
        <v>전투</v>
      </c>
      <c r="J1937" s="118" t="str">
        <f t="shared" si="123"/>
        <v>EX 스킬 2</v>
      </c>
    </row>
    <row r="1938" spans="1:10" ht="13.8" customHeight="1">
      <c r="A1938" s="101">
        <f>C1938*ID규칙_대사_그룹_단위+COUNTIF($C$4:C1938,C1938)</f>
        <v>1132922</v>
      </c>
      <c r="B1938" s="100" t="s">
        <v>366</v>
      </c>
      <c r="C1938" s="102">
        <f>INDEX(STUDENT!$A:$A,MATCH(B1938,STUDENT!$B:$B,0))</f>
        <v>11329</v>
      </c>
      <c r="D1938" s="101">
        <v>3</v>
      </c>
      <c r="E1938" s="101">
        <v>15</v>
      </c>
      <c r="F1938" s="101">
        <v>3</v>
      </c>
      <c r="G1938" s="101" t="str">
        <f t="shared" si="120"/>
        <v>SPEECH_DESC_1132922</v>
      </c>
      <c r="H1938" s="101" t="str">
        <f t="shared" si="121"/>
        <v>SPEECH_AUDIO_1132922</v>
      </c>
      <c r="I1938" s="118" t="str">
        <f t="shared" si="122"/>
        <v>전투</v>
      </c>
      <c r="J1938" s="118" t="str">
        <f t="shared" si="123"/>
        <v>EX 스킬 3</v>
      </c>
    </row>
    <row r="1939" spans="1:10" ht="13.8" customHeight="1">
      <c r="A1939" s="101">
        <f>C1939*ID규칙_대사_그룹_단위+COUNTIF($C$4:C1939,C1939)</f>
        <v>1132923</v>
      </c>
      <c r="B1939" s="100" t="s">
        <v>366</v>
      </c>
      <c r="C1939" s="102">
        <f>INDEX(STUDENT!$A:$A,MATCH(B1939,STUDENT!$B:$B,0))</f>
        <v>11329</v>
      </c>
      <c r="D1939" s="101">
        <v>3</v>
      </c>
      <c r="E1939" s="101">
        <v>16</v>
      </c>
      <c r="F1939" s="101">
        <v>1</v>
      </c>
      <c r="G1939" s="101" t="str">
        <f t="shared" si="120"/>
        <v>SPEECH_DESC_1132923</v>
      </c>
      <c r="H1939" s="101" t="str">
        <f t="shared" si="121"/>
        <v>SPEECH_AUDIO_1132923</v>
      </c>
      <c r="I1939" s="118" t="str">
        <f t="shared" si="122"/>
        <v>전투</v>
      </c>
      <c r="J1939" s="118" t="str">
        <f t="shared" si="123"/>
        <v>승리 1</v>
      </c>
    </row>
    <row r="1940" spans="1:10" ht="13.8" customHeight="1">
      <c r="A1940" s="101">
        <f>C1940*ID규칙_대사_그룹_단위+COUNTIF($C$4:C1940,C1940)</f>
        <v>1132924</v>
      </c>
      <c r="B1940" s="100" t="s">
        <v>366</v>
      </c>
      <c r="C1940" s="102">
        <f>INDEX(STUDENT!$A:$A,MATCH(B1940,STUDENT!$B:$B,0))</f>
        <v>11329</v>
      </c>
      <c r="D1940" s="101">
        <v>3</v>
      </c>
      <c r="E1940" s="101">
        <v>16</v>
      </c>
      <c r="F1940" s="101">
        <v>2</v>
      </c>
      <c r="G1940" s="101" t="str">
        <f t="shared" si="120"/>
        <v>SPEECH_DESC_1132924</v>
      </c>
      <c r="H1940" s="101" t="str">
        <f t="shared" si="121"/>
        <v>SPEECH_AUDIO_1132924</v>
      </c>
      <c r="I1940" s="118" t="str">
        <f t="shared" si="122"/>
        <v>전투</v>
      </c>
      <c r="J1940" s="118" t="str">
        <f t="shared" si="123"/>
        <v>승리 2</v>
      </c>
    </row>
    <row r="1941" spans="1:10" ht="13.8" customHeight="1">
      <c r="A1941" s="101">
        <f>C1941*ID규칙_대사_그룹_단위+COUNTIF($C$4:C1941,C1941)</f>
        <v>1132925</v>
      </c>
      <c r="B1941" s="100" t="s">
        <v>366</v>
      </c>
      <c r="C1941" s="102">
        <f>INDEX(STUDENT!$A:$A,MATCH(B1941,STUDENT!$B:$B,0))</f>
        <v>11329</v>
      </c>
      <c r="D1941" s="101">
        <v>3</v>
      </c>
      <c r="E1941" s="101">
        <v>16</v>
      </c>
      <c r="F1941" s="101">
        <v>3</v>
      </c>
      <c r="G1941" s="101" t="str">
        <f t="shared" si="120"/>
        <v>SPEECH_DESC_1132925</v>
      </c>
      <c r="H1941" s="101" t="str">
        <f t="shared" si="121"/>
        <v>SPEECH_AUDIO_1132925</v>
      </c>
      <c r="I1941" s="118" t="str">
        <f t="shared" si="122"/>
        <v>전투</v>
      </c>
      <c r="J1941" s="118" t="str">
        <f t="shared" si="123"/>
        <v>승리 3</v>
      </c>
    </row>
    <row r="1942" spans="1:10" ht="13.8" customHeight="1">
      <c r="A1942" s="101">
        <f>C1942*ID규칙_대사_그룹_단위+COUNTIF($C$4:C1942,C1942)</f>
        <v>1132926</v>
      </c>
      <c r="B1942" s="100" t="s">
        <v>366</v>
      </c>
      <c r="C1942" s="102">
        <f>INDEX(STUDENT!$A:$A,MATCH(B1942,STUDENT!$B:$B,0))</f>
        <v>11329</v>
      </c>
      <c r="D1942" s="101">
        <v>3</v>
      </c>
      <c r="E1942" s="101">
        <v>17</v>
      </c>
      <c r="F1942" s="101">
        <v>0</v>
      </c>
      <c r="G1942" s="101" t="str">
        <f t="shared" si="120"/>
        <v>SPEECH_DESC_1132926</v>
      </c>
      <c r="H1942" s="101" t="str">
        <f t="shared" si="121"/>
        <v>SPEECH_AUDIO_1132926</v>
      </c>
      <c r="I1942" s="118" t="str">
        <f t="shared" si="122"/>
        <v>전투</v>
      </c>
      <c r="J1942" s="118" t="str">
        <f t="shared" si="123"/>
        <v>철수</v>
      </c>
    </row>
    <row r="1943" spans="1:10" ht="13.8" customHeight="1">
      <c r="A1943" s="101">
        <f>C1943*ID규칙_대사_그룹_단위+COUNTIF($C$4:C1943,C1943)</f>
        <v>1132927</v>
      </c>
      <c r="B1943" s="100" t="s">
        <v>366</v>
      </c>
      <c r="C1943" s="102">
        <f>INDEX(STUDENT!$A:$A,MATCH(B1943,STUDENT!$B:$B,0))</f>
        <v>11329</v>
      </c>
      <c r="D1943" s="101">
        <v>4</v>
      </c>
      <c r="E1943" s="101">
        <v>18</v>
      </c>
      <c r="F1943" s="101">
        <v>1</v>
      </c>
      <c r="G1943" s="101" t="str">
        <f t="shared" si="120"/>
        <v>SPEECH_DESC_1132927</v>
      </c>
      <c r="H1943" s="101" t="str">
        <f t="shared" si="121"/>
        <v>SPEECH_AUDIO_1132927</v>
      </c>
      <c r="I1943" s="118" t="str">
        <f t="shared" si="122"/>
        <v>결과</v>
      </c>
      <c r="J1943" s="118" t="str">
        <f t="shared" si="123"/>
        <v>임무 완료 1</v>
      </c>
    </row>
    <row r="1944" spans="1:10" ht="13.8" customHeight="1">
      <c r="A1944" s="101">
        <f>C1944*ID규칙_대사_그룹_단위+COUNTIF($C$4:C1944,C1944)</f>
        <v>1132928</v>
      </c>
      <c r="B1944" s="100" t="s">
        <v>366</v>
      </c>
      <c r="C1944" s="102">
        <f>INDEX(STUDENT!$A:$A,MATCH(B1944,STUDENT!$B:$B,0))</f>
        <v>11329</v>
      </c>
      <c r="D1944" s="101">
        <v>4</v>
      </c>
      <c r="E1944" s="101">
        <v>18</v>
      </c>
      <c r="F1944" s="101">
        <v>2</v>
      </c>
      <c r="G1944" s="101" t="str">
        <f t="shared" si="120"/>
        <v>SPEECH_DESC_1132928</v>
      </c>
      <c r="H1944" s="101" t="str">
        <f t="shared" si="121"/>
        <v>SPEECH_AUDIO_1132928</v>
      </c>
      <c r="I1944" s="118" t="str">
        <f t="shared" si="122"/>
        <v>결과</v>
      </c>
      <c r="J1944" s="118" t="str">
        <f t="shared" si="123"/>
        <v>임무 완료 2</v>
      </c>
    </row>
    <row r="1945" spans="1:10" ht="13.8" customHeight="1">
      <c r="A1945" s="101">
        <f>C1945*ID규칙_대사_그룹_단위+COUNTIF($C$4:C1945,C1945)</f>
        <v>1132929</v>
      </c>
      <c r="B1945" s="100" t="s">
        <v>366</v>
      </c>
      <c r="C1945" s="102">
        <f>INDEX(STUDENT!$A:$A,MATCH(B1945,STUDENT!$B:$B,0))</f>
        <v>11329</v>
      </c>
      <c r="D1945" s="101">
        <v>4</v>
      </c>
      <c r="E1945" s="101">
        <v>19</v>
      </c>
      <c r="F1945" s="101">
        <v>1</v>
      </c>
      <c r="G1945" s="101" t="str">
        <f t="shared" si="120"/>
        <v>SPEECH_DESC_1132929</v>
      </c>
      <c r="H1945" s="101" t="str">
        <f t="shared" si="121"/>
        <v>SPEECH_AUDIO_1132929</v>
      </c>
      <c r="I1945" s="118" t="str">
        <f t="shared" si="122"/>
        <v>결과</v>
      </c>
      <c r="J1945" s="118" t="str">
        <f t="shared" si="123"/>
        <v>임무 실패 1</v>
      </c>
    </row>
    <row r="1946" spans="1:10" ht="13.8" customHeight="1">
      <c r="A1946" s="101">
        <f>C1946*ID규칙_대사_그룹_단위+COUNTIF($C$4:C1946,C1946)</f>
        <v>1132930</v>
      </c>
      <c r="B1946" s="100" t="s">
        <v>366</v>
      </c>
      <c r="C1946" s="102">
        <f>INDEX(STUDENT!$A:$A,MATCH(B1946,STUDENT!$B:$B,0))</f>
        <v>11329</v>
      </c>
      <c r="D1946" s="101">
        <v>4</v>
      </c>
      <c r="E1946" s="101">
        <v>19</v>
      </c>
      <c r="F1946" s="101">
        <v>2</v>
      </c>
      <c r="G1946" s="101" t="str">
        <f t="shared" si="120"/>
        <v>SPEECH_DESC_1132930</v>
      </c>
      <c r="H1946" s="101" t="str">
        <f t="shared" si="121"/>
        <v>SPEECH_AUDIO_1132930</v>
      </c>
      <c r="I1946" s="118" t="str">
        <f t="shared" si="122"/>
        <v>결과</v>
      </c>
      <c r="J1946" s="118" t="str">
        <f t="shared" si="123"/>
        <v>임무 실패 2</v>
      </c>
    </row>
    <row r="1947" spans="1:10" ht="13.8" customHeight="1">
      <c r="A1947" s="101">
        <f>C1947*ID규칙_대사_그룹_단위+COUNTIF($C$4:C1947,C1947)</f>
        <v>1132931</v>
      </c>
      <c r="B1947" s="100" t="s">
        <v>366</v>
      </c>
      <c r="C1947" s="102">
        <f>INDEX(STUDENT!$A:$A,MATCH(B1947,STUDENT!$B:$B,0))</f>
        <v>11329</v>
      </c>
      <c r="D1947" s="101">
        <v>5</v>
      </c>
      <c r="E1947" s="101">
        <v>20</v>
      </c>
      <c r="F1947" s="101">
        <v>1</v>
      </c>
      <c r="G1947" s="101" t="str">
        <f t="shared" si="120"/>
        <v>SPEECH_DESC_1132931</v>
      </c>
      <c r="H1947" s="101" t="str">
        <f t="shared" si="121"/>
        <v>SPEECH_AUDIO_1132931</v>
      </c>
      <c r="I1947" s="118" t="str">
        <f t="shared" si="122"/>
        <v>기타</v>
      </c>
      <c r="J1947" s="118" t="str">
        <f t="shared" si="123"/>
        <v>강화 1</v>
      </c>
    </row>
    <row r="1948" spans="1:10" ht="13.8" customHeight="1">
      <c r="A1948" s="101">
        <f>C1948*ID규칙_대사_그룹_단위+COUNTIF($C$4:C1948,C1948)</f>
        <v>1132932</v>
      </c>
      <c r="B1948" s="100" t="s">
        <v>366</v>
      </c>
      <c r="C1948" s="102">
        <f>INDEX(STUDENT!$A:$A,MATCH(B1948,STUDENT!$B:$B,0))</f>
        <v>11329</v>
      </c>
      <c r="D1948" s="101">
        <v>5</v>
      </c>
      <c r="E1948" s="101">
        <v>20</v>
      </c>
      <c r="F1948" s="101">
        <v>2</v>
      </c>
      <c r="G1948" s="101" t="str">
        <f t="shared" si="120"/>
        <v>SPEECH_DESC_1132932</v>
      </c>
      <c r="H1948" s="101" t="str">
        <f t="shared" si="121"/>
        <v>SPEECH_AUDIO_1132932</v>
      </c>
      <c r="I1948" s="118" t="str">
        <f t="shared" si="122"/>
        <v>기타</v>
      </c>
      <c r="J1948" s="118" t="str">
        <f t="shared" si="123"/>
        <v>강화 2</v>
      </c>
    </row>
    <row r="1949" spans="1:10" ht="13.8" customHeight="1">
      <c r="A1949" s="101">
        <f>C1949*ID규칙_대사_그룹_단위+COUNTIF($C$4:C1949,C1949)</f>
        <v>1132933</v>
      </c>
      <c r="B1949" s="100" t="s">
        <v>366</v>
      </c>
      <c r="C1949" s="102">
        <f>INDEX(STUDENT!$A:$A,MATCH(B1949,STUDENT!$B:$B,0))</f>
        <v>11329</v>
      </c>
      <c r="D1949" s="101">
        <v>5</v>
      </c>
      <c r="E1949" s="101">
        <v>20</v>
      </c>
      <c r="F1949" s="101">
        <v>3</v>
      </c>
      <c r="G1949" s="101" t="str">
        <f t="shared" si="120"/>
        <v>SPEECH_DESC_1132933</v>
      </c>
      <c r="H1949" s="101" t="str">
        <f t="shared" si="121"/>
        <v>SPEECH_AUDIO_1132933</v>
      </c>
      <c r="I1949" s="118" t="str">
        <f t="shared" si="122"/>
        <v>기타</v>
      </c>
      <c r="J1949" s="118" t="str">
        <f t="shared" si="123"/>
        <v>강화 3</v>
      </c>
    </row>
    <row r="1950" spans="1:10" ht="13.8" customHeight="1">
      <c r="A1950" s="101">
        <f>C1950*ID규칙_대사_그룹_단위+COUNTIF($C$4:C1950,C1950)</f>
        <v>1132934</v>
      </c>
      <c r="B1950" s="100" t="s">
        <v>366</v>
      </c>
      <c r="C1950" s="102">
        <f>INDEX(STUDENT!$A:$A,MATCH(B1950,STUDENT!$B:$B,0))</f>
        <v>11329</v>
      </c>
      <c r="D1950" s="101">
        <v>5</v>
      </c>
      <c r="E1950" s="101">
        <v>20</v>
      </c>
      <c r="F1950" s="101">
        <v>4</v>
      </c>
      <c r="G1950" s="101" t="str">
        <f t="shared" si="120"/>
        <v>SPEECH_DESC_1132934</v>
      </c>
      <c r="H1950" s="101" t="str">
        <f t="shared" si="121"/>
        <v>SPEECH_AUDIO_1132934</v>
      </c>
      <c r="I1950" s="118" t="str">
        <f t="shared" si="122"/>
        <v>기타</v>
      </c>
      <c r="J1950" s="118" t="str">
        <f t="shared" si="123"/>
        <v>강화 4</v>
      </c>
    </row>
    <row r="1951" spans="1:10" ht="13.8" customHeight="1">
      <c r="A1951" s="101">
        <f>C1951*ID규칙_대사_그룹_단위+COUNTIF($C$4:C1951,C1951)</f>
        <v>1132935</v>
      </c>
      <c r="B1951" s="100" t="s">
        <v>366</v>
      </c>
      <c r="C1951" s="102">
        <f>INDEX(STUDENT!$A:$A,MATCH(B1951,STUDENT!$B:$B,0))</f>
        <v>11329</v>
      </c>
      <c r="D1951" s="101">
        <v>5</v>
      </c>
      <c r="E1951" s="101">
        <v>21</v>
      </c>
      <c r="F1951" s="101">
        <v>0</v>
      </c>
      <c r="G1951" s="101" t="str">
        <f t="shared" si="120"/>
        <v>SPEECH_DESC_1132935</v>
      </c>
      <c r="H1951" s="101" t="str">
        <f t="shared" si="121"/>
        <v>SPEECH_AUDIO_1132935</v>
      </c>
      <c r="I1951" s="118" t="str">
        <f t="shared" si="122"/>
        <v>기타</v>
      </c>
      <c r="J1951" s="118" t="str">
        <f t="shared" si="123"/>
        <v>고유무기 장착</v>
      </c>
    </row>
    <row r="1952" spans="1:10" ht="13.8" customHeight="1">
      <c r="A1952" s="101">
        <f>C1952*ID규칙_대사_그룹_단위+COUNTIF($C$4:C1952,C1952)</f>
        <v>1132936</v>
      </c>
      <c r="B1952" s="100" t="s">
        <v>366</v>
      </c>
      <c r="C1952" s="102">
        <f>INDEX(STUDENT!$A:$A,MATCH(B1952,STUDENT!$B:$B,0))</f>
        <v>11329</v>
      </c>
      <c r="D1952" s="101">
        <v>5</v>
      </c>
      <c r="E1952" s="101">
        <v>22</v>
      </c>
      <c r="F1952" s="101">
        <v>1</v>
      </c>
      <c r="G1952" s="101" t="str">
        <f t="shared" si="120"/>
        <v>SPEECH_DESC_1132936</v>
      </c>
      <c r="H1952" s="101" t="str">
        <f t="shared" si="121"/>
        <v>SPEECH_AUDIO_1132936</v>
      </c>
      <c r="I1952" s="118" t="str">
        <f t="shared" si="122"/>
        <v>기타</v>
      </c>
      <c r="J1952" s="118" t="str">
        <f t="shared" si="123"/>
        <v>카페 1</v>
      </c>
    </row>
    <row r="1953" spans="1:10" ht="13.8" customHeight="1">
      <c r="A1953" s="101">
        <f>C1953*ID규칙_대사_그룹_단위+COUNTIF($C$4:C1953,C1953)</f>
        <v>1132937</v>
      </c>
      <c r="B1953" s="100" t="s">
        <v>366</v>
      </c>
      <c r="C1953" s="102">
        <f>INDEX(STUDENT!$A:$A,MATCH(B1953,STUDENT!$B:$B,0))</f>
        <v>11329</v>
      </c>
      <c r="D1953" s="101">
        <v>5</v>
      </c>
      <c r="E1953" s="101">
        <v>22</v>
      </c>
      <c r="F1953" s="101">
        <v>2</v>
      </c>
      <c r="G1953" s="101" t="str">
        <f t="shared" si="120"/>
        <v>SPEECH_DESC_1132937</v>
      </c>
      <c r="H1953" s="101" t="str">
        <f t="shared" si="121"/>
        <v>SPEECH_AUDIO_1132937</v>
      </c>
      <c r="I1953" s="118" t="str">
        <f t="shared" si="122"/>
        <v>기타</v>
      </c>
      <c r="J1953" s="118" t="str">
        <f t="shared" si="123"/>
        <v>카페 2</v>
      </c>
    </row>
    <row r="1954" spans="1:10" ht="13.8" customHeight="1">
      <c r="A1954" s="101">
        <f>C1954*ID규칙_대사_그룹_단위+COUNTIF($C$4:C1954,C1954)</f>
        <v>1132938</v>
      </c>
      <c r="B1954" s="100" t="s">
        <v>366</v>
      </c>
      <c r="C1954" s="102">
        <f>INDEX(STUDENT!$A:$A,MATCH(B1954,STUDENT!$B:$B,0))</f>
        <v>11329</v>
      </c>
      <c r="D1954" s="101">
        <v>5</v>
      </c>
      <c r="E1954" s="101">
        <v>22</v>
      </c>
      <c r="F1954" s="101">
        <v>3</v>
      </c>
      <c r="G1954" s="101" t="str">
        <f t="shared" si="120"/>
        <v>SPEECH_DESC_1132938</v>
      </c>
      <c r="H1954" s="101" t="str">
        <f t="shared" si="121"/>
        <v>SPEECH_AUDIO_1132938</v>
      </c>
      <c r="I1954" s="118" t="str">
        <f t="shared" si="122"/>
        <v>기타</v>
      </c>
      <c r="J1954" s="118" t="str">
        <f t="shared" si="123"/>
        <v>카페 3</v>
      </c>
    </row>
    <row r="1955" spans="1:10" ht="13.8" customHeight="1">
      <c r="A1955" s="101">
        <f>C1955*ID규칙_대사_그룹_단위+COUNTIF($C$4:C1955,C1955)</f>
        <v>1132939</v>
      </c>
      <c r="B1955" s="100" t="s">
        <v>366</v>
      </c>
      <c r="C1955" s="102">
        <f>INDEX(STUDENT!$A:$A,MATCH(B1955,STUDENT!$B:$B,0))</f>
        <v>11329</v>
      </c>
      <c r="D1955" s="101">
        <v>5</v>
      </c>
      <c r="E1955" s="101">
        <v>22</v>
      </c>
      <c r="F1955" s="101">
        <v>4</v>
      </c>
      <c r="G1955" s="101" t="str">
        <f t="shared" si="120"/>
        <v>SPEECH_DESC_1132939</v>
      </c>
      <c r="H1955" s="101" t="str">
        <f t="shared" si="121"/>
        <v>SPEECH_AUDIO_1132939</v>
      </c>
      <c r="I1955" s="118" t="str">
        <f t="shared" si="122"/>
        <v>기타</v>
      </c>
      <c r="J1955" s="118" t="str">
        <f t="shared" si="123"/>
        <v>카페 4</v>
      </c>
    </row>
    <row r="1956" spans="1:10" ht="13.8" customHeight="1">
      <c r="A1956" s="101">
        <f>C1956*ID규칙_대사_그룹_단위+COUNTIF($C$4:C1956,C1956)</f>
        <v>1132940</v>
      </c>
      <c r="B1956" s="100" t="s">
        <v>366</v>
      </c>
      <c r="C1956" s="102">
        <f>INDEX(STUDENT!$A:$A,MATCH(B1956,STUDENT!$B:$B,0))</f>
        <v>11329</v>
      </c>
      <c r="D1956" s="101">
        <v>5</v>
      </c>
      <c r="E1956" s="101">
        <v>22</v>
      </c>
      <c r="F1956" s="101">
        <v>5</v>
      </c>
      <c r="G1956" s="101" t="str">
        <f t="shared" si="120"/>
        <v>SPEECH_DESC_1132940</v>
      </c>
      <c r="H1956" s="101" t="str">
        <f t="shared" si="121"/>
        <v>SPEECH_AUDIO_1132940</v>
      </c>
      <c r="I1956" s="118" t="str">
        <f t="shared" si="122"/>
        <v>기타</v>
      </c>
      <c r="J1956" s="118" t="str">
        <f t="shared" si="123"/>
        <v>카페 5</v>
      </c>
    </row>
    <row r="1957" spans="1:10" ht="13.8" customHeight="1">
      <c r="A1957" s="101">
        <f>C1957*ID규칙_대사_그룹_단위+COUNTIF($C$4:C1957,C1957)</f>
        <v>1132941</v>
      </c>
      <c r="B1957" s="100" t="s">
        <v>366</v>
      </c>
      <c r="C1957" s="102">
        <f>INDEX(STUDENT!$A:$A,MATCH(B1957,STUDENT!$B:$B,0))</f>
        <v>11329</v>
      </c>
      <c r="D1957" s="101">
        <v>5</v>
      </c>
      <c r="E1957" s="101">
        <v>23</v>
      </c>
      <c r="F1957" s="101">
        <v>1</v>
      </c>
      <c r="G1957" s="101" t="str">
        <f t="shared" si="120"/>
        <v>SPEECH_DESC_1132941</v>
      </c>
      <c r="H1957" s="101" t="str">
        <f t="shared" si="121"/>
        <v>SPEECH_AUDIO_1132941</v>
      </c>
      <c r="I1957" s="118" t="str">
        <f t="shared" si="122"/>
        <v>기타</v>
      </c>
      <c r="J1957" s="118" t="str">
        <f t="shared" si="123"/>
        <v>인연 랭크 업 1</v>
      </c>
    </row>
    <row r="1958" spans="1:10" ht="13.8" customHeight="1">
      <c r="A1958" s="101">
        <f>C1958*ID규칙_대사_그룹_단위+COUNTIF($C$4:C1958,C1958)</f>
        <v>1132942</v>
      </c>
      <c r="B1958" s="100" t="s">
        <v>366</v>
      </c>
      <c r="C1958" s="102">
        <f>INDEX(STUDENT!$A:$A,MATCH(B1958,STUDENT!$B:$B,0))</f>
        <v>11329</v>
      </c>
      <c r="D1958" s="101">
        <v>5</v>
      </c>
      <c r="E1958" s="101">
        <v>23</v>
      </c>
      <c r="F1958" s="101">
        <v>2</v>
      </c>
      <c r="G1958" s="101" t="str">
        <f t="shared" si="120"/>
        <v>SPEECH_DESC_1132942</v>
      </c>
      <c r="H1958" s="101" t="str">
        <f t="shared" si="121"/>
        <v>SPEECH_AUDIO_1132942</v>
      </c>
      <c r="I1958" s="118" t="str">
        <f t="shared" si="122"/>
        <v>기타</v>
      </c>
      <c r="J1958" s="118" t="str">
        <f t="shared" si="123"/>
        <v>인연 랭크 업 2</v>
      </c>
    </row>
    <row r="1959" spans="1:10" ht="13.8" customHeight="1">
      <c r="A1959" s="101">
        <f>C1959*ID규칙_대사_그룹_단위+COUNTIF($C$4:C1959,C1959)</f>
        <v>1132943</v>
      </c>
      <c r="B1959" s="100" t="s">
        <v>366</v>
      </c>
      <c r="C1959" s="102">
        <f>INDEX(STUDENT!$A:$A,MATCH(B1959,STUDENT!$B:$B,0))</f>
        <v>11329</v>
      </c>
      <c r="D1959" s="101">
        <v>5</v>
      </c>
      <c r="E1959" s="101">
        <v>23</v>
      </c>
      <c r="F1959" s="101">
        <v>3</v>
      </c>
      <c r="G1959" s="101" t="str">
        <f t="shared" si="120"/>
        <v>SPEECH_DESC_1132943</v>
      </c>
      <c r="H1959" s="101" t="str">
        <f t="shared" si="121"/>
        <v>SPEECH_AUDIO_1132943</v>
      </c>
      <c r="I1959" s="118" t="str">
        <f t="shared" si="122"/>
        <v>기타</v>
      </c>
      <c r="J1959" s="118" t="str">
        <f t="shared" si="123"/>
        <v>인연 랭크 업 3</v>
      </c>
    </row>
    <row r="1960" spans="1:10" ht="13.8" customHeight="1">
      <c r="A1960" s="101">
        <f>C1960*ID규칙_대사_그룹_단위+COUNTIF($C$4:C1960,C1960)</f>
        <v>1132944</v>
      </c>
      <c r="B1960" s="100" t="s">
        <v>366</v>
      </c>
      <c r="C1960" s="102">
        <f>INDEX(STUDENT!$A:$A,MATCH(B1960,STUDENT!$B:$B,0))</f>
        <v>11329</v>
      </c>
      <c r="D1960" s="101">
        <v>5</v>
      </c>
      <c r="E1960" s="101">
        <v>23</v>
      </c>
      <c r="F1960" s="101">
        <v>4</v>
      </c>
      <c r="G1960" s="101" t="str">
        <f t="shared" si="120"/>
        <v>SPEECH_DESC_1132944</v>
      </c>
      <c r="H1960" s="101" t="str">
        <f t="shared" si="121"/>
        <v>SPEECH_AUDIO_1132944</v>
      </c>
      <c r="I1960" s="118" t="str">
        <f t="shared" si="122"/>
        <v>기타</v>
      </c>
      <c r="J1960" s="118" t="str">
        <f t="shared" si="123"/>
        <v>인연 랭크 업 4</v>
      </c>
    </row>
    <row r="1961" spans="1:10" ht="13.8" customHeight="1">
      <c r="A1961" s="101">
        <f>C1961*ID규칙_대사_그룹_단위+COUNTIF($C$4:C1961,C1961)</f>
        <v>1132945</v>
      </c>
      <c r="B1961" s="100" t="s">
        <v>366</v>
      </c>
      <c r="C1961" s="102">
        <f>INDEX(STUDENT!$A:$A,MATCH(B1961,STUDENT!$B:$B,0))</f>
        <v>11329</v>
      </c>
      <c r="D1961" s="101">
        <v>6</v>
      </c>
      <c r="E1961" s="101">
        <v>24</v>
      </c>
      <c r="F1961" s="101">
        <v>1</v>
      </c>
      <c r="G1961" s="101" t="str">
        <f t="shared" si="120"/>
        <v>SPEECH_DESC_1132945</v>
      </c>
      <c r="H1961" s="101" t="str">
        <f t="shared" si="121"/>
        <v>SPEECH_AUDIO_1132945</v>
      </c>
      <c r="I1961" s="118" t="str">
        <f t="shared" si="122"/>
        <v>메모리얼</v>
      </c>
      <c r="J1961" s="118" t="str">
        <f t="shared" si="123"/>
        <v>메모리얼 로비 1</v>
      </c>
    </row>
    <row r="1962" spans="1:10" ht="13.8" customHeight="1">
      <c r="A1962" s="101">
        <f>C1962*ID규칙_대사_그룹_단위+COUNTIF($C$4:C1962,C1962)</f>
        <v>1132946</v>
      </c>
      <c r="B1962" s="100" t="s">
        <v>366</v>
      </c>
      <c r="C1962" s="102">
        <f>INDEX(STUDENT!$A:$A,MATCH(B1962,STUDENT!$B:$B,0))</f>
        <v>11329</v>
      </c>
      <c r="D1962" s="101">
        <v>6</v>
      </c>
      <c r="E1962" s="101">
        <v>24</v>
      </c>
      <c r="F1962" s="101">
        <v>2</v>
      </c>
      <c r="G1962" s="101" t="str">
        <f t="shared" si="120"/>
        <v>SPEECH_DESC_1132946</v>
      </c>
      <c r="H1962" s="101" t="str">
        <f t="shared" si="121"/>
        <v>SPEECH_AUDIO_1132946</v>
      </c>
      <c r="I1962" s="118" t="str">
        <f t="shared" si="122"/>
        <v>메모리얼</v>
      </c>
      <c r="J1962" s="118" t="str">
        <f t="shared" si="123"/>
        <v>메모리얼 로비 2</v>
      </c>
    </row>
    <row r="1963" spans="1:10" ht="13.8" customHeight="1">
      <c r="A1963" s="101">
        <f>C1963*ID규칙_대사_그룹_단위+COUNTIF($C$4:C1963,C1963)</f>
        <v>1132947</v>
      </c>
      <c r="B1963" s="100" t="s">
        <v>366</v>
      </c>
      <c r="C1963" s="102">
        <f>INDEX(STUDENT!$A:$A,MATCH(B1963,STUDENT!$B:$B,0))</f>
        <v>11329</v>
      </c>
      <c r="D1963" s="101">
        <v>6</v>
      </c>
      <c r="E1963" s="101">
        <v>24</v>
      </c>
      <c r="F1963" s="101">
        <v>3</v>
      </c>
      <c r="G1963" s="101" t="str">
        <f t="shared" si="120"/>
        <v>SPEECH_DESC_1132947</v>
      </c>
      <c r="H1963" s="101" t="str">
        <f t="shared" si="121"/>
        <v>SPEECH_AUDIO_1132947</v>
      </c>
      <c r="I1963" s="118" t="str">
        <f t="shared" si="122"/>
        <v>메모리얼</v>
      </c>
      <c r="J1963" s="118" t="str">
        <f t="shared" si="123"/>
        <v>메모리얼 로비 3</v>
      </c>
    </row>
    <row r="1964" spans="1:10" ht="13.8" customHeight="1">
      <c r="A1964" s="101">
        <f>C1964*ID규칙_대사_그룹_단위+COUNTIF($C$4:C1964,C1964)</f>
        <v>1132948</v>
      </c>
      <c r="B1964" s="100" t="s">
        <v>366</v>
      </c>
      <c r="C1964" s="102">
        <f>INDEX(STUDENT!$A:$A,MATCH(B1964,STUDENT!$B:$B,0))</f>
        <v>11329</v>
      </c>
      <c r="D1964" s="101">
        <v>6</v>
      </c>
      <c r="E1964" s="101">
        <v>24</v>
      </c>
      <c r="F1964" s="101">
        <v>4</v>
      </c>
      <c r="G1964" s="101" t="str">
        <f t="shared" si="120"/>
        <v>SPEECH_DESC_1132948</v>
      </c>
      <c r="H1964" s="101" t="str">
        <f t="shared" si="121"/>
        <v>SPEECH_AUDIO_1132948</v>
      </c>
      <c r="I1964" s="118" t="str">
        <f t="shared" si="122"/>
        <v>메모리얼</v>
      </c>
      <c r="J1964" s="118" t="str">
        <f t="shared" si="123"/>
        <v>메모리얼 로비 4</v>
      </c>
    </row>
    <row r="1965" spans="1:10" ht="13.8" customHeight="1">
      <c r="A1965" s="101">
        <f>C1965*ID규칙_대사_그룹_단위+COUNTIF($C$4:C1965,C1965)</f>
        <v>1132949</v>
      </c>
      <c r="B1965" s="100" t="s">
        <v>366</v>
      </c>
      <c r="C1965" s="102">
        <f>INDEX(STUDENT!$A:$A,MATCH(B1965,STUDENT!$B:$B,0))</f>
        <v>11329</v>
      </c>
      <c r="D1965" s="101">
        <v>6</v>
      </c>
      <c r="E1965" s="101">
        <v>24</v>
      </c>
      <c r="F1965" s="101">
        <v>5</v>
      </c>
      <c r="G1965" s="101" t="str">
        <f t="shared" si="120"/>
        <v>SPEECH_DESC_1132949</v>
      </c>
      <c r="H1965" s="101" t="str">
        <f t="shared" si="121"/>
        <v>SPEECH_AUDIO_1132949</v>
      </c>
      <c r="I1965" s="118" t="str">
        <f t="shared" si="122"/>
        <v>메모리얼</v>
      </c>
      <c r="J1965" s="118" t="str">
        <f t="shared" si="123"/>
        <v>메모리얼 로비 5</v>
      </c>
    </row>
    <row r="1966" spans="1:10" ht="13.8" customHeight="1">
      <c r="A1966" s="101">
        <f>C1966*ID규칙_대사_그룹_단위+COUNTIF($C$4:C1966,C1966)</f>
        <v>1132950</v>
      </c>
      <c r="B1966" s="100" t="s">
        <v>366</v>
      </c>
      <c r="C1966" s="102">
        <f>INDEX(STUDENT!$A:$A,MATCH(B1966,STUDENT!$B:$B,0))</f>
        <v>11329</v>
      </c>
      <c r="D1966" s="101">
        <v>7</v>
      </c>
      <c r="E1966" s="101">
        <v>25</v>
      </c>
      <c r="F1966" s="101">
        <v>0</v>
      </c>
      <c r="G1966" s="101" t="str">
        <f t="shared" si="120"/>
        <v>SPEECH_DESC_1132950</v>
      </c>
      <c r="H1966" s="101" t="str">
        <f t="shared" si="121"/>
        <v>SPEECH_AUDIO_1132950</v>
      </c>
      <c r="I1966" s="118" t="str">
        <f t="shared" si="122"/>
        <v>기념일</v>
      </c>
      <c r="J1966" s="118" t="str">
        <f t="shared" si="123"/>
        <v>생일</v>
      </c>
    </row>
    <row r="1967" spans="1:10" ht="13.8" customHeight="1">
      <c r="A1967" s="101">
        <f>C1967*ID규칙_대사_그룹_단위+COUNTIF($C$4:C1967,C1967)</f>
        <v>1132951</v>
      </c>
      <c r="B1967" s="100" t="s">
        <v>366</v>
      </c>
      <c r="C1967" s="102">
        <f>INDEX(STUDENT!$A:$A,MATCH(B1967,STUDENT!$B:$B,0))</f>
        <v>11329</v>
      </c>
      <c r="D1967" s="101">
        <v>7</v>
      </c>
      <c r="E1967" s="101">
        <v>26</v>
      </c>
      <c r="F1967" s="101">
        <v>0</v>
      </c>
      <c r="G1967" s="101" t="str">
        <f t="shared" si="120"/>
        <v>SPEECH_DESC_1132951</v>
      </c>
      <c r="H1967" s="101" t="str">
        <f t="shared" si="121"/>
        <v>SPEECH_AUDIO_1132951</v>
      </c>
      <c r="I1967" s="118" t="str">
        <f t="shared" si="122"/>
        <v>기념일</v>
      </c>
      <c r="J1967" s="118" t="str">
        <f t="shared" si="123"/>
        <v>선생의 생일</v>
      </c>
    </row>
    <row r="1968" spans="1:10" ht="13.8" customHeight="1">
      <c r="A1968" s="101">
        <f>C1968*ID규칙_대사_그룹_단위+COUNTIF($C$4:C1968,C1968)</f>
        <v>1132952</v>
      </c>
      <c r="B1968" s="100" t="s">
        <v>366</v>
      </c>
      <c r="C1968" s="102">
        <f>INDEX(STUDENT!$A:$A,MATCH(B1968,STUDENT!$B:$B,0))</f>
        <v>11329</v>
      </c>
      <c r="D1968" s="101">
        <v>7</v>
      </c>
      <c r="E1968" s="101">
        <v>27</v>
      </c>
      <c r="F1968" s="101">
        <v>0</v>
      </c>
      <c r="G1968" s="101" t="str">
        <f t="shared" si="120"/>
        <v>SPEECH_DESC_1132952</v>
      </c>
      <c r="H1968" s="101" t="str">
        <f t="shared" si="121"/>
        <v>SPEECH_AUDIO_1132952</v>
      </c>
      <c r="I1968" s="118" t="str">
        <f t="shared" si="122"/>
        <v>기념일</v>
      </c>
      <c r="J1968" s="118" t="str">
        <f t="shared" si="123"/>
        <v>할로윈</v>
      </c>
    </row>
    <row r="1969" spans="1:10" ht="13.8" customHeight="1">
      <c r="A1969" s="101">
        <f>C1969*ID규칙_대사_그룹_단위+COUNTIF($C$4:C1969,C1969)</f>
        <v>1132953</v>
      </c>
      <c r="B1969" s="100" t="s">
        <v>366</v>
      </c>
      <c r="C1969" s="102">
        <f>INDEX(STUDENT!$A:$A,MATCH(B1969,STUDENT!$B:$B,0))</f>
        <v>11329</v>
      </c>
      <c r="D1969" s="101">
        <v>7</v>
      </c>
      <c r="E1969" s="101">
        <v>28</v>
      </c>
      <c r="F1969" s="101">
        <v>0</v>
      </c>
      <c r="G1969" s="101" t="str">
        <f t="shared" si="120"/>
        <v>SPEECH_DESC_1132953</v>
      </c>
      <c r="H1969" s="101" t="str">
        <f t="shared" si="121"/>
        <v>SPEECH_AUDIO_1132953</v>
      </c>
      <c r="I1969" s="118" t="str">
        <f t="shared" si="122"/>
        <v>기념일</v>
      </c>
      <c r="J1969" s="118" t="str">
        <f t="shared" si="123"/>
        <v>크리스마스</v>
      </c>
    </row>
    <row r="1970" spans="1:10" ht="13.8" customHeight="1">
      <c r="A1970" s="101">
        <f>C1970*ID규칙_대사_그룹_단위+COUNTIF($C$4:C1970,C1970)</f>
        <v>1132954</v>
      </c>
      <c r="B1970" s="100" t="s">
        <v>366</v>
      </c>
      <c r="C1970" s="102">
        <f>INDEX(STUDENT!$A:$A,MATCH(B1970,STUDENT!$B:$B,0))</f>
        <v>11329</v>
      </c>
      <c r="D1970" s="101">
        <v>7</v>
      </c>
      <c r="E1970" s="101">
        <v>29</v>
      </c>
      <c r="F1970" s="101">
        <v>0</v>
      </c>
      <c r="G1970" s="101" t="str">
        <f t="shared" si="120"/>
        <v>SPEECH_DESC_1132954</v>
      </c>
      <c r="H1970" s="101" t="str">
        <f t="shared" si="121"/>
        <v>SPEECH_AUDIO_1132954</v>
      </c>
      <c r="I1970" s="118" t="str">
        <f t="shared" si="122"/>
        <v>기념일</v>
      </c>
      <c r="J1970" s="118" t="str">
        <f t="shared" si="123"/>
        <v>신년</v>
      </c>
    </row>
    <row r="1971" spans="1:10" ht="13.8" customHeight="1">
      <c r="A1971" s="101">
        <f>C1971*ID규칙_대사_그룹_단위+COUNTIF($C$4:C1971,C1971)</f>
        <v>1123001</v>
      </c>
      <c r="B1971" s="100" t="s">
        <v>368</v>
      </c>
      <c r="C1971" s="102">
        <f>INDEX(STUDENT!$A:$A,MATCH(B1971,STUDENT!$B:$B,0))</f>
        <v>11230</v>
      </c>
      <c r="D1971" s="101">
        <v>1</v>
      </c>
      <c r="E1971" s="101">
        <v>1</v>
      </c>
      <c r="F1971" s="101">
        <v>0</v>
      </c>
      <c r="G1971" s="101" t="str">
        <f t="shared" si="120"/>
        <v>SPEECH_DESC_1123001</v>
      </c>
      <c r="H1971" s="101" t="str">
        <f t="shared" si="121"/>
        <v>SPEECH_AUDIO_1123001</v>
      </c>
      <c r="I1971" s="118" t="str">
        <f t="shared" si="122"/>
        <v>일상</v>
      </c>
      <c r="J1971" s="118" t="str">
        <f t="shared" si="123"/>
        <v>입수</v>
      </c>
    </row>
    <row r="1972" spans="1:10" ht="13.8" customHeight="1">
      <c r="A1972" s="101">
        <f>C1972*ID규칙_대사_그룹_단위+COUNTIF($C$4:C1972,C1972)</f>
        <v>1123002</v>
      </c>
      <c r="B1972" s="100" t="s">
        <v>368</v>
      </c>
      <c r="C1972" s="102">
        <f>INDEX(STUDENT!$A:$A,MATCH(B1972,STUDENT!$B:$B,0))</f>
        <v>11230</v>
      </c>
      <c r="D1972" s="101">
        <v>1</v>
      </c>
      <c r="E1972" s="101">
        <v>2</v>
      </c>
      <c r="F1972" s="101">
        <v>1</v>
      </c>
      <c r="G1972" s="101" t="str">
        <f t="shared" si="120"/>
        <v>SPEECH_DESC_1123002</v>
      </c>
      <c r="H1972" s="101" t="str">
        <f t="shared" si="121"/>
        <v>SPEECH_AUDIO_1123002</v>
      </c>
      <c r="I1972" s="118" t="str">
        <f t="shared" si="122"/>
        <v>일상</v>
      </c>
      <c r="J1972" s="118" t="str">
        <f t="shared" si="123"/>
        <v>로비 방문 1</v>
      </c>
    </row>
    <row r="1973" spans="1:10" ht="13.8" customHeight="1">
      <c r="A1973" s="101">
        <f>C1973*ID규칙_대사_그룹_단위+COUNTIF($C$4:C1973,C1973)</f>
        <v>1123003</v>
      </c>
      <c r="B1973" s="100" t="s">
        <v>368</v>
      </c>
      <c r="C1973" s="102">
        <f>INDEX(STUDENT!$A:$A,MATCH(B1973,STUDENT!$B:$B,0))</f>
        <v>11230</v>
      </c>
      <c r="D1973" s="101">
        <v>1</v>
      </c>
      <c r="E1973" s="101">
        <v>2</v>
      </c>
      <c r="F1973" s="101">
        <v>2</v>
      </c>
      <c r="G1973" s="101" t="str">
        <f t="shared" si="120"/>
        <v>SPEECH_DESC_1123003</v>
      </c>
      <c r="H1973" s="101" t="str">
        <f t="shared" si="121"/>
        <v>SPEECH_AUDIO_1123003</v>
      </c>
      <c r="I1973" s="118" t="str">
        <f t="shared" si="122"/>
        <v>일상</v>
      </c>
      <c r="J1973" s="118" t="str">
        <f t="shared" si="123"/>
        <v>로비 방문 2</v>
      </c>
    </row>
    <row r="1974" spans="1:10" ht="13.8" customHeight="1">
      <c r="A1974" s="101">
        <f>C1974*ID규칙_대사_그룹_단위+COUNTIF($C$4:C1974,C1974)</f>
        <v>1123004</v>
      </c>
      <c r="B1974" s="100" t="s">
        <v>368</v>
      </c>
      <c r="C1974" s="102">
        <f>INDEX(STUDENT!$A:$A,MATCH(B1974,STUDENT!$B:$B,0))</f>
        <v>11230</v>
      </c>
      <c r="D1974" s="101">
        <v>1</v>
      </c>
      <c r="E1974" s="101">
        <v>3</v>
      </c>
      <c r="F1974" s="101">
        <v>1</v>
      </c>
      <c r="G1974" s="101" t="str">
        <f t="shared" si="120"/>
        <v>SPEECH_DESC_1123004</v>
      </c>
      <c r="H1974" s="101" t="str">
        <f t="shared" si="121"/>
        <v>SPEECH_AUDIO_1123004</v>
      </c>
      <c r="I1974" s="118" t="str">
        <f t="shared" si="122"/>
        <v>일상</v>
      </c>
      <c r="J1974" s="118" t="str">
        <f t="shared" si="123"/>
        <v>잡담 1</v>
      </c>
    </row>
    <row r="1975" spans="1:10" ht="13.8" customHeight="1">
      <c r="A1975" s="101">
        <f>C1975*ID규칙_대사_그룹_단위+COUNTIF($C$4:C1975,C1975)</f>
        <v>1123005</v>
      </c>
      <c r="B1975" s="100" t="s">
        <v>368</v>
      </c>
      <c r="C1975" s="102">
        <f>INDEX(STUDENT!$A:$A,MATCH(B1975,STUDENT!$B:$B,0))</f>
        <v>11230</v>
      </c>
      <c r="D1975" s="101">
        <v>1</v>
      </c>
      <c r="E1975" s="101">
        <v>3</v>
      </c>
      <c r="F1975" s="101">
        <v>2</v>
      </c>
      <c r="G1975" s="101" t="str">
        <f t="shared" si="120"/>
        <v>SPEECH_DESC_1123005</v>
      </c>
      <c r="H1975" s="101" t="str">
        <f t="shared" si="121"/>
        <v>SPEECH_AUDIO_1123005</v>
      </c>
      <c r="I1975" s="118" t="str">
        <f t="shared" si="122"/>
        <v>일상</v>
      </c>
      <c r="J1975" s="118" t="str">
        <f t="shared" si="123"/>
        <v>잡담 2</v>
      </c>
    </row>
    <row r="1976" spans="1:10" ht="13.8" customHeight="1">
      <c r="A1976" s="101">
        <f>C1976*ID규칙_대사_그룹_단위+COUNTIF($C$4:C1976,C1976)</f>
        <v>1123006</v>
      </c>
      <c r="B1976" s="100" t="s">
        <v>368</v>
      </c>
      <c r="C1976" s="102">
        <f>INDEX(STUDENT!$A:$A,MATCH(B1976,STUDENT!$B:$B,0))</f>
        <v>11230</v>
      </c>
      <c r="D1976" s="101">
        <v>1</v>
      </c>
      <c r="E1976" s="101">
        <v>3</v>
      </c>
      <c r="F1976" s="101">
        <v>3</v>
      </c>
      <c r="G1976" s="101" t="str">
        <f t="shared" si="120"/>
        <v>SPEECH_DESC_1123006</v>
      </c>
      <c r="H1976" s="101" t="str">
        <f t="shared" si="121"/>
        <v>SPEECH_AUDIO_1123006</v>
      </c>
      <c r="I1976" s="118" t="str">
        <f t="shared" si="122"/>
        <v>일상</v>
      </c>
      <c r="J1976" s="118" t="str">
        <f t="shared" si="123"/>
        <v>잡담 3</v>
      </c>
    </row>
    <row r="1977" spans="1:10" ht="13.8" customHeight="1">
      <c r="A1977" s="101">
        <f>C1977*ID규칙_대사_그룹_단위+COUNTIF($C$4:C1977,C1977)</f>
        <v>1123007</v>
      </c>
      <c r="B1977" s="100" t="s">
        <v>368</v>
      </c>
      <c r="C1977" s="102">
        <f>INDEX(STUDENT!$A:$A,MATCH(B1977,STUDENT!$B:$B,0))</f>
        <v>11230</v>
      </c>
      <c r="D1977" s="101">
        <v>1</v>
      </c>
      <c r="E1977" s="101">
        <v>3</v>
      </c>
      <c r="F1977" s="101">
        <v>4</v>
      </c>
      <c r="G1977" s="101" t="str">
        <f t="shared" si="120"/>
        <v>SPEECH_DESC_1123007</v>
      </c>
      <c r="H1977" s="101" t="str">
        <f t="shared" si="121"/>
        <v>SPEECH_AUDIO_1123007</v>
      </c>
      <c r="I1977" s="118" t="str">
        <f t="shared" si="122"/>
        <v>일상</v>
      </c>
      <c r="J1977" s="118" t="str">
        <f t="shared" si="123"/>
        <v>잡담 4</v>
      </c>
    </row>
    <row r="1978" spans="1:10" ht="13.8" customHeight="1">
      <c r="A1978" s="101">
        <f>C1978*ID규칙_대사_그룹_단위+COUNTIF($C$4:C1978,C1978)</f>
        <v>1123008</v>
      </c>
      <c r="B1978" s="100" t="s">
        <v>368</v>
      </c>
      <c r="C1978" s="102">
        <f>INDEX(STUDENT!$A:$A,MATCH(B1978,STUDENT!$B:$B,0))</f>
        <v>11230</v>
      </c>
      <c r="D1978" s="101">
        <v>1</v>
      </c>
      <c r="E1978" s="101">
        <v>3</v>
      </c>
      <c r="F1978" s="101">
        <v>5</v>
      </c>
      <c r="G1978" s="101" t="str">
        <f t="shared" si="120"/>
        <v>SPEECH_DESC_1123008</v>
      </c>
      <c r="H1978" s="101" t="str">
        <f t="shared" si="121"/>
        <v>SPEECH_AUDIO_1123008</v>
      </c>
      <c r="I1978" s="118" t="str">
        <f t="shared" si="122"/>
        <v>일상</v>
      </c>
      <c r="J1978" s="118" t="str">
        <f t="shared" si="123"/>
        <v>잡담 5</v>
      </c>
    </row>
    <row r="1979" spans="1:10" ht="13.8" customHeight="1">
      <c r="A1979" s="101">
        <f>C1979*ID규칙_대사_그룹_단위+COUNTIF($C$4:C1979,C1979)</f>
        <v>1123009</v>
      </c>
      <c r="B1979" s="100" t="s">
        <v>368</v>
      </c>
      <c r="C1979" s="102">
        <f>INDEX(STUDENT!$A:$A,MATCH(B1979,STUDENT!$B:$B,0))</f>
        <v>11230</v>
      </c>
      <c r="D1979" s="101">
        <v>2</v>
      </c>
      <c r="E1979" s="101">
        <v>4</v>
      </c>
      <c r="F1979" s="101">
        <v>1</v>
      </c>
      <c r="G1979" s="101" t="str">
        <f t="shared" si="120"/>
        <v>SPEECH_DESC_1123009</v>
      </c>
      <c r="H1979" s="101" t="str">
        <f t="shared" si="121"/>
        <v>SPEECH_AUDIO_1123009</v>
      </c>
      <c r="I1979" s="118" t="str">
        <f t="shared" si="122"/>
        <v>배치</v>
      </c>
      <c r="J1979" s="118" t="str">
        <f t="shared" si="123"/>
        <v>편성 1</v>
      </c>
    </row>
    <row r="1980" spans="1:10" ht="13.8" customHeight="1">
      <c r="A1980" s="101">
        <f>C1980*ID규칙_대사_그룹_단위+COUNTIF($C$4:C1980,C1980)</f>
        <v>1123010</v>
      </c>
      <c r="B1980" s="100" t="s">
        <v>368</v>
      </c>
      <c r="C1980" s="102">
        <f>INDEX(STUDENT!$A:$A,MATCH(B1980,STUDENT!$B:$B,0))</f>
        <v>11230</v>
      </c>
      <c r="D1980" s="101">
        <v>2</v>
      </c>
      <c r="E1980" s="101">
        <v>4</v>
      </c>
      <c r="F1980" s="101">
        <v>2</v>
      </c>
      <c r="G1980" s="101" t="str">
        <f t="shared" si="120"/>
        <v>SPEECH_DESC_1123010</v>
      </c>
      <c r="H1980" s="101" t="str">
        <f t="shared" si="121"/>
        <v>SPEECH_AUDIO_1123010</v>
      </c>
      <c r="I1980" s="118" t="str">
        <f t="shared" si="122"/>
        <v>배치</v>
      </c>
      <c r="J1980" s="118" t="str">
        <f t="shared" si="123"/>
        <v>편성 2</v>
      </c>
    </row>
    <row r="1981" spans="1:10" ht="13.8" customHeight="1">
      <c r="A1981" s="101">
        <f>C1981*ID규칙_대사_그룹_단위+COUNTIF($C$4:C1981,C1981)</f>
        <v>1123011</v>
      </c>
      <c r="B1981" s="100" t="s">
        <v>368</v>
      </c>
      <c r="C1981" s="102">
        <f>INDEX(STUDENT!$A:$A,MATCH(B1981,STUDENT!$B:$B,0))</f>
        <v>11230</v>
      </c>
      <c r="D1981" s="101">
        <v>2</v>
      </c>
      <c r="E1981" s="101">
        <v>4</v>
      </c>
      <c r="F1981" s="101">
        <v>3</v>
      </c>
      <c r="G1981" s="101" t="str">
        <f t="shared" si="120"/>
        <v>SPEECH_DESC_1123011</v>
      </c>
      <c r="H1981" s="101" t="str">
        <f t="shared" si="121"/>
        <v>SPEECH_AUDIO_1123011</v>
      </c>
      <c r="I1981" s="118" t="str">
        <f t="shared" si="122"/>
        <v>배치</v>
      </c>
      <c r="J1981" s="118" t="str">
        <f t="shared" si="123"/>
        <v>편성 3</v>
      </c>
    </row>
    <row r="1982" spans="1:10" ht="13.8" customHeight="1">
      <c r="A1982" s="101">
        <f>C1982*ID규칙_대사_그룹_단위+COUNTIF($C$4:C1982,C1982)</f>
        <v>1123012</v>
      </c>
      <c r="B1982" s="100" t="s">
        <v>368</v>
      </c>
      <c r="C1982" s="102">
        <f>INDEX(STUDENT!$A:$A,MATCH(B1982,STUDENT!$B:$B,0))</f>
        <v>11230</v>
      </c>
      <c r="D1982" s="101">
        <v>2</v>
      </c>
      <c r="E1982" s="101">
        <v>5</v>
      </c>
      <c r="F1982" s="101">
        <v>1</v>
      </c>
      <c r="G1982" s="101" t="str">
        <f t="shared" si="120"/>
        <v>SPEECH_DESC_1123012</v>
      </c>
      <c r="H1982" s="101" t="str">
        <f t="shared" si="121"/>
        <v>SPEECH_AUDIO_1123012</v>
      </c>
      <c r="I1982" s="118" t="str">
        <f t="shared" si="122"/>
        <v>배치</v>
      </c>
      <c r="J1982" s="118" t="str">
        <f t="shared" si="123"/>
        <v>출격 1</v>
      </c>
    </row>
    <row r="1983" spans="1:10" ht="13.8" customHeight="1">
      <c r="A1983" s="101">
        <f>C1983*ID규칙_대사_그룹_단위+COUNTIF($C$4:C1983,C1983)</f>
        <v>1123013</v>
      </c>
      <c r="B1983" s="100" t="s">
        <v>368</v>
      </c>
      <c r="C1983" s="102">
        <f>INDEX(STUDENT!$A:$A,MATCH(B1983,STUDENT!$B:$B,0))</f>
        <v>11230</v>
      </c>
      <c r="D1983" s="101">
        <v>2</v>
      </c>
      <c r="E1983" s="101">
        <v>5</v>
      </c>
      <c r="F1983" s="101">
        <v>2</v>
      </c>
      <c r="G1983" s="101" t="str">
        <f t="shared" si="120"/>
        <v>SPEECH_DESC_1123013</v>
      </c>
      <c r="H1983" s="101" t="str">
        <f t="shared" si="121"/>
        <v>SPEECH_AUDIO_1123013</v>
      </c>
      <c r="I1983" s="118" t="str">
        <f t="shared" si="122"/>
        <v>배치</v>
      </c>
      <c r="J1983" s="118" t="str">
        <f t="shared" si="123"/>
        <v>출격 2</v>
      </c>
    </row>
    <row r="1984" spans="1:10" ht="13.8" customHeight="1">
      <c r="A1984" s="101">
        <f>C1984*ID규칙_대사_그룹_단위+COUNTIF($C$4:C1984,C1984)</f>
        <v>1123014</v>
      </c>
      <c r="B1984" s="100" t="s">
        <v>368</v>
      </c>
      <c r="C1984" s="102">
        <f>INDEX(STUDENT!$A:$A,MATCH(B1984,STUDENT!$B:$B,0))</f>
        <v>11230</v>
      </c>
      <c r="D1984" s="101">
        <v>3</v>
      </c>
      <c r="E1984" s="101">
        <v>6</v>
      </c>
      <c r="F1984" s="101">
        <v>1</v>
      </c>
      <c r="G1984" s="101" t="str">
        <f t="shared" si="120"/>
        <v>SPEECH_DESC_1123014</v>
      </c>
      <c r="H1984" s="101" t="str">
        <f t="shared" si="121"/>
        <v>SPEECH_AUDIO_1123014</v>
      </c>
      <c r="I1984" s="118" t="str">
        <f t="shared" si="122"/>
        <v>전투</v>
      </c>
      <c r="J1984" s="118" t="str">
        <f t="shared" si="123"/>
        <v>전투개시 1</v>
      </c>
    </row>
    <row r="1985" spans="1:10" ht="13.8" customHeight="1">
      <c r="A1985" s="101">
        <f>C1985*ID규칙_대사_그룹_단위+COUNTIF($C$4:C1985,C1985)</f>
        <v>1123015</v>
      </c>
      <c r="B1985" s="100" t="s">
        <v>368</v>
      </c>
      <c r="C1985" s="102">
        <f>INDEX(STUDENT!$A:$A,MATCH(B1985,STUDENT!$B:$B,0))</f>
        <v>11230</v>
      </c>
      <c r="D1985" s="101">
        <v>3</v>
      </c>
      <c r="E1985" s="101">
        <v>6</v>
      </c>
      <c r="F1985" s="101">
        <v>2</v>
      </c>
      <c r="G1985" s="101" t="str">
        <f t="shared" si="120"/>
        <v>SPEECH_DESC_1123015</v>
      </c>
      <c r="H1985" s="101" t="str">
        <f t="shared" si="121"/>
        <v>SPEECH_AUDIO_1123015</v>
      </c>
      <c r="I1985" s="118" t="str">
        <f t="shared" si="122"/>
        <v>전투</v>
      </c>
      <c r="J1985" s="118" t="str">
        <f t="shared" si="123"/>
        <v>전투개시 2</v>
      </c>
    </row>
    <row r="1986" spans="1:10" ht="13.8" customHeight="1">
      <c r="A1986" s="101">
        <f>C1986*ID규칙_대사_그룹_단위+COUNTIF($C$4:C1986,C1986)</f>
        <v>1123016</v>
      </c>
      <c r="B1986" s="100" t="s">
        <v>368</v>
      </c>
      <c r="C1986" s="102">
        <f>INDEX(STUDENT!$A:$A,MATCH(B1986,STUDENT!$B:$B,0))</f>
        <v>11230</v>
      </c>
      <c r="D1986" s="101">
        <v>3</v>
      </c>
      <c r="E1986" s="101">
        <v>11</v>
      </c>
      <c r="F1986" s="101">
        <v>0</v>
      </c>
      <c r="G1986" s="101" t="str">
        <f t="shared" si="120"/>
        <v>SPEECH_DESC_1123016</v>
      </c>
      <c r="H1986" s="101" t="str">
        <f t="shared" si="121"/>
        <v>SPEECH_AUDIO_1123016</v>
      </c>
      <c r="I1986" s="118" t="str">
        <f t="shared" si="122"/>
        <v>전투</v>
      </c>
      <c r="J1986" s="118" t="str">
        <f t="shared" si="123"/>
        <v>회복</v>
      </c>
    </row>
    <row r="1987" spans="1:10" ht="13.8" customHeight="1">
      <c r="A1987" s="101">
        <f>C1987*ID규칙_대사_그룹_단위+COUNTIF($C$4:C1987,C1987)</f>
        <v>1123017</v>
      </c>
      <c r="B1987" s="100" t="s">
        <v>368</v>
      </c>
      <c r="C1987" s="102">
        <f>INDEX(STUDENT!$A:$A,MATCH(B1987,STUDENT!$B:$B,0))</f>
        <v>11230</v>
      </c>
      <c r="D1987" s="101">
        <v>3</v>
      </c>
      <c r="E1987" s="101">
        <v>13</v>
      </c>
      <c r="F1987" s="101">
        <v>0</v>
      </c>
      <c r="G1987" s="101" t="str">
        <f t="shared" si="120"/>
        <v>SPEECH_DESC_1123017</v>
      </c>
      <c r="H1987" s="101" t="str">
        <f t="shared" si="121"/>
        <v>SPEECH_AUDIO_1123017</v>
      </c>
      <c r="I1987" s="118" t="str">
        <f t="shared" si="122"/>
        <v>전투</v>
      </c>
      <c r="J1987" s="118" t="str">
        <f t="shared" si="123"/>
        <v>기본 스킬</v>
      </c>
    </row>
    <row r="1988" spans="1:10" ht="13.8" customHeight="1">
      <c r="A1988" s="101">
        <f>C1988*ID규칙_대사_그룹_단위+COUNTIF($C$4:C1988,C1988)</f>
        <v>1123018</v>
      </c>
      <c r="B1988" s="100" t="s">
        <v>368</v>
      </c>
      <c r="C1988" s="102">
        <f>INDEX(STUDENT!$A:$A,MATCH(B1988,STUDENT!$B:$B,0))</f>
        <v>11230</v>
      </c>
      <c r="D1988" s="101">
        <v>3</v>
      </c>
      <c r="E1988" s="101">
        <v>14</v>
      </c>
      <c r="F1988" s="101">
        <v>1</v>
      </c>
      <c r="G1988" s="101" t="str">
        <f t="shared" ref="G1988:G2051" si="124">"SPEECH_DESC_"&amp;A1988</f>
        <v>SPEECH_DESC_1123018</v>
      </c>
      <c r="H1988" s="101" t="str">
        <f t="shared" ref="H1988:H2051" si="125">"SPEECH_AUDIO_"&amp;A1988</f>
        <v>SPEECH_AUDIO_1123018</v>
      </c>
      <c r="I1988" s="118" t="str">
        <f t="shared" ref="I1988:I2051" si="126">VLOOKUP(D1988,SPEECH_MAIN_TYPE,2,0)</f>
        <v>전투</v>
      </c>
      <c r="J1988" s="118" t="str">
        <f t="shared" ref="J1988:J2051" si="127">VLOOKUP(E1988,SPEECH_SUB_TYPE,2,0)&amp;IF(F1988=0,""," "&amp;F1988)</f>
        <v>EX 스킬 컷인 1</v>
      </c>
    </row>
    <row r="1989" spans="1:10" ht="13.8" customHeight="1">
      <c r="A1989" s="101">
        <f>C1989*ID규칙_대사_그룹_단위+COUNTIF($C$4:C1989,C1989)</f>
        <v>1123019</v>
      </c>
      <c r="B1989" s="100" t="s">
        <v>368</v>
      </c>
      <c r="C1989" s="102">
        <f>INDEX(STUDENT!$A:$A,MATCH(B1989,STUDENT!$B:$B,0))</f>
        <v>11230</v>
      </c>
      <c r="D1989" s="101">
        <v>3</v>
      </c>
      <c r="E1989" s="101">
        <v>14</v>
      </c>
      <c r="F1989" s="101">
        <v>2</v>
      </c>
      <c r="G1989" s="101" t="str">
        <f t="shared" si="124"/>
        <v>SPEECH_DESC_1123019</v>
      </c>
      <c r="H1989" s="101" t="str">
        <f t="shared" si="125"/>
        <v>SPEECH_AUDIO_1123019</v>
      </c>
      <c r="I1989" s="118" t="str">
        <f t="shared" si="126"/>
        <v>전투</v>
      </c>
      <c r="J1989" s="118" t="str">
        <f t="shared" si="127"/>
        <v>EX 스킬 컷인 2</v>
      </c>
    </row>
    <row r="1990" spans="1:10" ht="13.8" customHeight="1">
      <c r="A1990" s="101">
        <f>C1990*ID규칙_대사_그룹_단위+COUNTIF($C$4:C1990,C1990)</f>
        <v>1123020</v>
      </c>
      <c r="B1990" s="100" t="s">
        <v>368</v>
      </c>
      <c r="C1990" s="102">
        <f>INDEX(STUDENT!$A:$A,MATCH(B1990,STUDENT!$B:$B,0))</f>
        <v>11230</v>
      </c>
      <c r="D1990" s="101">
        <v>3</v>
      </c>
      <c r="E1990" s="101">
        <v>14</v>
      </c>
      <c r="F1990" s="101">
        <v>3</v>
      </c>
      <c r="G1990" s="101" t="str">
        <f t="shared" si="124"/>
        <v>SPEECH_DESC_1123020</v>
      </c>
      <c r="H1990" s="101" t="str">
        <f t="shared" si="125"/>
        <v>SPEECH_AUDIO_1123020</v>
      </c>
      <c r="I1990" s="118" t="str">
        <f t="shared" si="126"/>
        <v>전투</v>
      </c>
      <c r="J1990" s="118" t="str">
        <f t="shared" si="127"/>
        <v>EX 스킬 컷인 3</v>
      </c>
    </row>
    <row r="1991" spans="1:10" ht="13.8" customHeight="1">
      <c r="A1991" s="101">
        <f>C1991*ID규칙_대사_그룹_단위+COUNTIF($C$4:C1991,C1991)</f>
        <v>1123021</v>
      </c>
      <c r="B1991" s="100" t="s">
        <v>368</v>
      </c>
      <c r="C1991" s="102">
        <f>INDEX(STUDENT!$A:$A,MATCH(B1991,STUDENT!$B:$B,0))</f>
        <v>11230</v>
      </c>
      <c r="D1991" s="101">
        <v>3</v>
      </c>
      <c r="E1991" s="101">
        <v>15</v>
      </c>
      <c r="F1991" s="101">
        <v>1</v>
      </c>
      <c r="G1991" s="101" t="str">
        <f t="shared" si="124"/>
        <v>SPEECH_DESC_1123021</v>
      </c>
      <c r="H1991" s="101" t="str">
        <f t="shared" si="125"/>
        <v>SPEECH_AUDIO_1123021</v>
      </c>
      <c r="I1991" s="118" t="str">
        <f t="shared" si="126"/>
        <v>전투</v>
      </c>
      <c r="J1991" s="118" t="str">
        <f t="shared" si="127"/>
        <v>EX 스킬 1</v>
      </c>
    </row>
    <row r="1992" spans="1:10" ht="13.8" customHeight="1">
      <c r="A1992" s="101">
        <f>C1992*ID규칙_대사_그룹_단위+COUNTIF($C$4:C1992,C1992)</f>
        <v>1123022</v>
      </c>
      <c r="B1992" s="100" t="s">
        <v>368</v>
      </c>
      <c r="C1992" s="102">
        <f>INDEX(STUDENT!$A:$A,MATCH(B1992,STUDENT!$B:$B,0))</f>
        <v>11230</v>
      </c>
      <c r="D1992" s="101">
        <v>3</v>
      </c>
      <c r="E1992" s="101">
        <v>15</v>
      </c>
      <c r="F1992" s="101">
        <v>2</v>
      </c>
      <c r="G1992" s="101" t="str">
        <f t="shared" si="124"/>
        <v>SPEECH_DESC_1123022</v>
      </c>
      <c r="H1992" s="101" t="str">
        <f t="shared" si="125"/>
        <v>SPEECH_AUDIO_1123022</v>
      </c>
      <c r="I1992" s="118" t="str">
        <f t="shared" si="126"/>
        <v>전투</v>
      </c>
      <c r="J1992" s="118" t="str">
        <f t="shared" si="127"/>
        <v>EX 스킬 2</v>
      </c>
    </row>
    <row r="1993" spans="1:10" ht="13.8" customHeight="1">
      <c r="A1993" s="101">
        <f>C1993*ID규칙_대사_그룹_단위+COUNTIF($C$4:C1993,C1993)</f>
        <v>1123023</v>
      </c>
      <c r="B1993" s="100" t="s">
        <v>368</v>
      </c>
      <c r="C1993" s="102">
        <f>INDEX(STUDENT!$A:$A,MATCH(B1993,STUDENT!$B:$B,0))</f>
        <v>11230</v>
      </c>
      <c r="D1993" s="101">
        <v>3</v>
      </c>
      <c r="E1993" s="101">
        <v>15</v>
      </c>
      <c r="F1993" s="101">
        <v>3</v>
      </c>
      <c r="G1993" s="101" t="str">
        <f t="shared" si="124"/>
        <v>SPEECH_DESC_1123023</v>
      </c>
      <c r="H1993" s="101" t="str">
        <f t="shared" si="125"/>
        <v>SPEECH_AUDIO_1123023</v>
      </c>
      <c r="I1993" s="118" t="str">
        <f t="shared" si="126"/>
        <v>전투</v>
      </c>
      <c r="J1993" s="118" t="str">
        <f t="shared" si="127"/>
        <v>EX 스킬 3</v>
      </c>
    </row>
    <row r="1994" spans="1:10" ht="13.8" customHeight="1">
      <c r="A1994" s="101">
        <f>C1994*ID규칙_대사_그룹_단위+COUNTIF($C$4:C1994,C1994)</f>
        <v>1123024</v>
      </c>
      <c r="B1994" s="100" t="s">
        <v>368</v>
      </c>
      <c r="C1994" s="102">
        <f>INDEX(STUDENT!$A:$A,MATCH(B1994,STUDENT!$B:$B,0))</f>
        <v>11230</v>
      </c>
      <c r="D1994" s="101">
        <v>3</v>
      </c>
      <c r="E1994" s="101">
        <v>16</v>
      </c>
      <c r="F1994" s="101">
        <v>1</v>
      </c>
      <c r="G1994" s="101" t="str">
        <f t="shared" si="124"/>
        <v>SPEECH_DESC_1123024</v>
      </c>
      <c r="H1994" s="101" t="str">
        <f t="shared" si="125"/>
        <v>SPEECH_AUDIO_1123024</v>
      </c>
      <c r="I1994" s="118" t="str">
        <f t="shared" si="126"/>
        <v>전투</v>
      </c>
      <c r="J1994" s="118" t="str">
        <f t="shared" si="127"/>
        <v>승리 1</v>
      </c>
    </row>
    <row r="1995" spans="1:10" ht="13.8" customHeight="1">
      <c r="A1995" s="101">
        <f>C1995*ID규칙_대사_그룹_단위+COUNTIF($C$4:C1995,C1995)</f>
        <v>1123025</v>
      </c>
      <c r="B1995" s="100" t="s">
        <v>368</v>
      </c>
      <c r="C1995" s="102">
        <f>INDEX(STUDENT!$A:$A,MATCH(B1995,STUDENT!$B:$B,0))</f>
        <v>11230</v>
      </c>
      <c r="D1995" s="101">
        <v>3</v>
      </c>
      <c r="E1995" s="101">
        <v>16</v>
      </c>
      <c r="F1995" s="101">
        <v>2</v>
      </c>
      <c r="G1995" s="101" t="str">
        <f t="shared" si="124"/>
        <v>SPEECH_DESC_1123025</v>
      </c>
      <c r="H1995" s="101" t="str">
        <f t="shared" si="125"/>
        <v>SPEECH_AUDIO_1123025</v>
      </c>
      <c r="I1995" s="118" t="str">
        <f t="shared" si="126"/>
        <v>전투</v>
      </c>
      <c r="J1995" s="118" t="str">
        <f t="shared" si="127"/>
        <v>승리 2</v>
      </c>
    </row>
    <row r="1996" spans="1:10" ht="13.8" customHeight="1">
      <c r="A1996" s="101">
        <f>C1996*ID규칙_대사_그룹_단위+COUNTIF($C$4:C1996,C1996)</f>
        <v>1123026</v>
      </c>
      <c r="B1996" s="100" t="s">
        <v>368</v>
      </c>
      <c r="C1996" s="102">
        <f>INDEX(STUDENT!$A:$A,MATCH(B1996,STUDENT!$B:$B,0))</f>
        <v>11230</v>
      </c>
      <c r="D1996" s="101">
        <v>3</v>
      </c>
      <c r="E1996" s="101">
        <v>17</v>
      </c>
      <c r="F1996" s="101">
        <v>0</v>
      </c>
      <c r="G1996" s="101" t="str">
        <f t="shared" si="124"/>
        <v>SPEECH_DESC_1123026</v>
      </c>
      <c r="H1996" s="101" t="str">
        <f t="shared" si="125"/>
        <v>SPEECH_AUDIO_1123026</v>
      </c>
      <c r="I1996" s="118" t="str">
        <f t="shared" si="126"/>
        <v>전투</v>
      </c>
      <c r="J1996" s="118" t="str">
        <f t="shared" si="127"/>
        <v>철수</v>
      </c>
    </row>
    <row r="1997" spans="1:10" ht="13.8" customHeight="1">
      <c r="A1997" s="101">
        <f>C1997*ID규칙_대사_그룹_단위+COUNTIF($C$4:C1997,C1997)</f>
        <v>1123027</v>
      </c>
      <c r="B1997" s="100" t="s">
        <v>368</v>
      </c>
      <c r="C1997" s="102">
        <f>INDEX(STUDENT!$A:$A,MATCH(B1997,STUDENT!$B:$B,0))</f>
        <v>11230</v>
      </c>
      <c r="D1997" s="101">
        <v>4</v>
      </c>
      <c r="E1997" s="101">
        <v>18</v>
      </c>
      <c r="F1997" s="101">
        <v>1</v>
      </c>
      <c r="G1997" s="101" t="str">
        <f t="shared" si="124"/>
        <v>SPEECH_DESC_1123027</v>
      </c>
      <c r="H1997" s="101" t="str">
        <f t="shared" si="125"/>
        <v>SPEECH_AUDIO_1123027</v>
      </c>
      <c r="I1997" s="118" t="str">
        <f t="shared" si="126"/>
        <v>결과</v>
      </c>
      <c r="J1997" s="118" t="str">
        <f t="shared" si="127"/>
        <v>임무 완료 1</v>
      </c>
    </row>
    <row r="1998" spans="1:10" ht="13.8" customHeight="1">
      <c r="A1998" s="101">
        <f>C1998*ID규칙_대사_그룹_단위+COUNTIF($C$4:C1998,C1998)</f>
        <v>1123028</v>
      </c>
      <c r="B1998" s="100" t="s">
        <v>368</v>
      </c>
      <c r="C1998" s="102">
        <f>INDEX(STUDENT!$A:$A,MATCH(B1998,STUDENT!$B:$B,0))</f>
        <v>11230</v>
      </c>
      <c r="D1998" s="101">
        <v>4</v>
      </c>
      <c r="E1998" s="101">
        <v>18</v>
      </c>
      <c r="F1998" s="101">
        <v>2</v>
      </c>
      <c r="G1998" s="101" t="str">
        <f t="shared" si="124"/>
        <v>SPEECH_DESC_1123028</v>
      </c>
      <c r="H1998" s="101" t="str">
        <f t="shared" si="125"/>
        <v>SPEECH_AUDIO_1123028</v>
      </c>
      <c r="I1998" s="118" t="str">
        <f t="shared" si="126"/>
        <v>결과</v>
      </c>
      <c r="J1998" s="118" t="str">
        <f t="shared" si="127"/>
        <v>임무 완료 2</v>
      </c>
    </row>
    <row r="1999" spans="1:10" ht="13.8" customHeight="1">
      <c r="A1999" s="101">
        <f>C1999*ID규칙_대사_그룹_단위+COUNTIF($C$4:C1999,C1999)</f>
        <v>1123029</v>
      </c>
      <c r="B1999" s="100" t="s">
        <v>368</v>
      </c>
      <c r="C1999" s="102">
        <f>INDEX(STUDENT!$A:$A,MATCH(B1999,STUDENT!$B:$B,0))</f>
        <v>11230</v>
      </c>
      <c r="D1999" s="101">
        <v>4</v>
      </c>
      <c r="E1999" s="101">
        <v>19</v>
      </c>
      <c r="F1999" s="101">
        <v>1</v>
      </c>
      <c r="G1999" s="101" t="str">
        <f t="shared" si="124"/>
        <v>SPEECH_DESC_1123029</v>
      </c>
      <c r="H1999" s="101" t="str">
        <f t="shared" si="125"/>
        <v>SPEECH_AUDIO_1123029</v>
      </c>
      <c r="I1999" s="118" t="str">
        <f t="shared" si="126"/>
        <v>결과</v>
      </c>
      <c r="J1999" s="118" t="str">
        <f t="shared" si="127"/>
        <v>임무 실패 1</v>
      </c>
    </row>
    <row r="2000" spans="1:10" ht="13.8" customHeight="1">
      <c r="A2000" s="101">
        <f>C2000*ID규칙_대사_그룹_단위+COUNTIF($C$4:C2000,C2000)</f>
        <v>1123030</v>
      </c>
      <c r="B2000" s="100" t="s">
        <v>368</v>
      </c>
      <c r="C2000" s="102">
        <f>INDEX(STUDENT!$A:$A,MATCH(B2000,STUDENT!$B:$B,0))</f>
        <v>11230</v>
      </c>
      <c r="D2000" s="101">
        <v>4</v>
      </c>
      <c r="E2000" s="101">
        <v>19</v>
      </c>
      <c r="F2000" s="101">
        <v>2</v>
      </c>
      <c r="G2000" s="101" t="str">
        <f t="shared" si="124"/>
        <v>SPEECH_DESC_1123030</v>
      </c>
      <c r="H2000" s="101" t="str">
        <f t="shared" si="125"/>
        <v>SPEECH_AUDIO_1123030</v>
      </c>
      <c r="I2000" s="118" t="str">
        <f t="shared" si="126"/>
        <v>결과</v>
      </c>
      <c r="J2000" s="118" t="str">
        <f t="shared" si="127"/>
        <v>임무 실패 2</v>
      </c>
    </row>
    <row r="2001" spans="1:10" ht="13.8" customHeight="1">
      <c r="A2001" s="101">
        <f>C2001*ID규칙_대사_그룹_단위+COUNTIF($C$4:C2001,C2001)</f>
        <v>1123031</v>
      </c>
      <c r="B2001" s="100" t="s">
        <v>368</v>
      </c>
      <c r="C2001" s="102">
        <f>INDEX(STUDENT!$A:$A,MATCH(B2001,STUDENT!$B:$B,0))</f>
        <v>11230</v>
      </c>
      <c r="D2001" s="101">
        <v>5</v>
      </c>
      <c r="E2001" s="101">
        <v>20</v>
      </c>
      <c r="F2001" s="101">
        <v>1</v>
      </c>
      <c r="G2001" s="101" t="str">
        <f t="shared" si="124"/>
        <v>SPEECH_DESC_1123031</v>
      </c>
      <c r="H2001" s="101" t="str">
        <f t="shared" si="125"/>
        <v>SPEECH_AUDIO_1123031</v>
      </c>
      <c r="I2001" s="118" t="str">
        <f t="shared" si="126"/>
        <v>기타</v>
      </c>
      <c r="J2001" s="118" t="str">
        <f t="shared" si="127"/>
        <v>강화 1</v>
      </c>
    </row>
    <row r="2002" spans="1:10" ht="13.8" customHeight="1">
      <c r="A2002" s="101">
        <f>C2002*ID규칙_대사_그룹_단위+COUNTIF($C$4:C2002,C2002)</f>
        <v>1123032</v>
      </c>
      <c r="B2002" s="100" t="s">
        <v>368</v>
      </c>
      <c r="C2002" s="102">
        <f>INDEX(STUDENT!$A:$A,MATCH(B2002,STUDENT!$B:$B,0))</f>
        <v>11230</v>
      </c>
      <c r="D2002" s="101">
        <v>5</v>
      </c>
      <c r="E2002" s="101">
        <v>20</v>
      </c>
      <c r="F2002" s="101">
        <v>2</v>
      </c>
      <c r="G2002" s="101" t="str">
        <f t="shared" si="124"/>
        <v>SPEECH_DESC_1123032</v>
      </c>
      <c r="H2002" s="101" t="str">
        <f t="shared" si="125"/>
        <v>SPEECH_AUDIO_1123032</v>
      </c>
      <c r="I2002" s="118" t="str">
        <f t="shared" si="126"/>
        <v>기타</v>
      </c>
      <c r="J2002" s="118" t="str">
        <f t="shared" si="127"/>
        <v>강화 2</v>
      </c>
    </row>
    <row r="2003" spans="1:10" ht="13.8" customHeight="1">
      <c r="A2003" s="101">
        <f>C2003*ID규칙_대사_그룹_단위+COUNTIF($C$4:C2003,C2003)</f>
        <v>1123033</v>
      </c>
      <c r="B2003" s="100" t="s">
        <v>368</v>
      </c>
      <c r="C2003" s="102">
        <f>INDEX(STUDENT!$A:$A,MATCH(B2003,STUDENT!$B:$B,0))</f>
        <v>11230</v>
      </c>
      <c r="D2003" s="101">
        <v>5</v>
      </c>
      <c r="E2003" s="101">
        <v>20</v>
      </c>
      <c r="F2003" s="101">
        <v>3</v>
      </c>
      <c r="G2003" s="101" t="str">
        <f t="shared" si="124"/>
        <v>SPEECH_DESC_1123033</v>
      </c>
      <c r="H2003" s="101" t="str">
        <f t="shared" si="125"/>
        <v>SPEECH_AUDIO_1123033</v>
      </c>
      <c r="I2003" s="118" t="str">
        <f t="shared" si="126"/>
        <v>기타</v>
      </c>
      <c r="J2003" s="118" t="str">
        <f t="shared" si="127"/>
        <v>강화 3</v>
      </c>
    </row>
    <row r="2004" spans="1:10" ht="13.8" customHeight="1">
      <c r="A2004" s="101">
        <f>C2004*ID규칙_대사_그룹_단위+COUNTIF($C$4:C2004,C2004)</f>
        <v>1123034</v>
      </c>
      <c r="B2004" s="100" t="s">
        <v>368</v>
      </c>
      <c r="C2004" s="102">
        <f>INDEX(STUDENT!$A:$A,MATCH(B2004,STUDENT!$B:$B,0))</f>
        <v>11230</v>
      </c>
      <c r="D2004" s="101">
        <v>5</v>
      </c>
      <c r="E2004" s="101">
        <v>20</v>
      </c>
      <c r="F2004" s="101">
        <v>4</v>
      </c>
      <c r="G2004" s="101" t="str">
        <f t="shared" si="124"/>
        <v>SPEECH_DESC_1123034</v>
      </c>
      <c r="H2004" s="101" t="str">
        <f t="shared" si="125"/>
        <v>SPEECH_AUDIO_1123034</v>
      </c>
      <c r="I2004" s="118" t="str">
        <f t="shared" si="126"/>
        <v>기타</v>
      </c>
      <c r="J2004" s="118" t="str">
        <f t="shared" si="127"/>
        <v>강화 4</v>
      </c>
    </row>
    <row r="2005" spans="1:10" ht="13.8" customHeight="1">
      <c r="A2005" s="101">
        <f>C2005*ID규칙_대사_그룹_단위+COUNTIF($C$4:C2005,C2005)</f>
        <v>1123035</v>
      </c>
      <c r="B2005" s="100" t="s">
        <v>368</v>
      </c>
      <c r="C2005" s="102">
        <f>INDEX(STUDENT!$A:$A,MATCH(B2005,STUDENT!$B:$B,0))</f>
        <v>11230</v>
      </c>
      <c r="D2005" s="101">
        <v>5</v>
      </c>
      <c r="E2005" s="101">
        <v>21</v>
      </c>
      <c r="F2005" s="101">
        <v>0</v>
      </c>
      <c r="G2005" s="101" t="str">
        <f t="shared" si="124"/>
        <v>SPEECH_DESC_1123035</v>
      </c>
      <c r="H2005" s="101" t="str">
        <f t="shared" si="125"/>
        <v>SPEECH_AUDIO_1123035</v>
      </c>
      <c r="I2005" s="118" t="str">
        <f t="shared" si="126"/>
        <v>기타</v>
      </c>
      <c r="J2005" s="118" t="str">
        <f t="shared" si="127"/>
        <v>고유무기 장착</v>
      </c>
    </row>
    <row r="2006" spans="1:10" ht="13.8" customHeight="1">
      <c r="A2006" s="101">
        <f>C2006*ID규칙_대사_그룹_단위+COUNTIF($C$4:C2006,C2006)</f>
        <v>1123036</v>
      </c>
      <c r="B2006" s="100" t="s">
        <v>368</v>
      </c>
      <c r="C2006" s="102">
        <f>INDEX(STUDENT!$A:$A,MATCH(B2006,STUDENT!$B:$B,0))</f>
        <v>11230</v>
      </c>
      <c r="D2006" s="101">
        <v>5</v>
      </c>
      <c r="E2006" s="101">
        <v>22</v>
      </c>
      <c r="F2006" s="101">
        <v>1</v>
      </c>
      <c r="G2006" s="101" t="str">
        <f t="shared" si="124"/>
        <v>SPEECH_DESC_1123036</v>
      </c>
      <c r="H2006" s="101" t="str">
        <f t="shared" si="125"/>
        <v>SPEECH_AUDIO_1123036</v>
      </c>
      <c r="I2006" s="118" t="str">
        <f t="shared" si="126"/>
        <v>기타</v>
      </c>
      <c r="J2006" s="118" t="str">
        <f t="shared" si="127"/>
        <v>카페 1</v>
      </c>
    </row>
    <row r="2007" spans="1:10" ht="13.8" customHeight="1">
      <c r="A2007" s="101">
        <f>C2007*ID규칙_대사_그룹_단위+COUNTIF($C$4:C2007,C2007)</f>
        <v>1123037</v>
      </c>
      <c r="B2007" s="100" t="s">
        <v>368</v>
      </c>
      <c r="C2007" s="102">
        <f>INDEX(STUDENT!$A:$A,MATCH(B2007,STUDENT!$B:$B,0))</f>
        <v>11230</v>
      </c>
      <c r="D2007" s="101">
        <v>5</v>
      </c>
      <c r="E2007" s="101">
        <v>22</v>
      </c>
      <c r="F2007" s="101">
        <v>2</v>
      </c>
      <c r="G2007" s="101" t="str">
        <f t="shared" si="124"/>
        <v>SPEECH_DESC_1123037</v>
      </c>
      <c r="H2007" s="101" t="str">
        <f t="shared" si="125"/>
        <v>SPEECH_AUDIO_1123037</v>
      </c>
      <c r="I2007" s="118" t="str">
        <f t="shared" si="126"/>
        <v>기타</v>
      </c>
      <c r="J2007" s="118" t="str">
        <f t="shared" si="127"/>
        <v>카페 2</v>
      </c>
    </row>
    <row r="2008" spans="1:10" ht="13.8" customHeight="1">
      <c r="A2008" s="101">
        <f>C2008*ID규칙_대사_그룹_단위+COUNTIF($C$4:C2008,C2008)</f>
        <v>1123038</v>
      </c>
      <c r="B2008" s="100" t="s">
        <v>368</v>
      </c>
      <c r="C2008" s="102">
        <f>INDEX(STUDENT!$A:$A,MATCH(B2008,STUDENT!$B:$B,0))</f>
        <v>11230</v>
      </c>
      <c r="D2008" s="101">
        <v>5</v>
      </c>
      <c r="E2008" s="101">
        <v>22</v>
      </c>
      <c r="F2008" s="101">
        <v>3</v>
      </c>
      <c r="G2008" s="101" t="str">
        <f t="shared" si="124"/>
        <v>SPEECH_DESC_1123038</v>
      </c>
      <c r="H2008" s="101" t="str">
        <f t="shared" si="125"/>
        <v>SPEECH_AUDIO_1123038</v>
      </c>
      <c r="I2008" s="118" t="str">
        <f t="shared" si="126"/>
        <v>기타</v>
      </c>
      <c r="J2008" s="118" t="str">
        <f t="shared" si="127"/>
        <v>카페 3</v>
      </c>
    </row>
    <row r="2009" spans="1:10" ht="13.8" customHeight="1">
      <c r="A2009" s="101">
        <f>C2009*ID규칙_대사_그룹_단위+COUNTIF($C$4:C2009,C2009)</f>
        <v>1123039</v>
      </c>
      <c r="B2009" s="100" t="s">
        <v>368</v>
      </c>
      <c r="C2009" s="102">
        <f>INDEX(STUDENT!$A:$A,MATCH(B2009,STUDENT!$B:$B,0))</f>
        <v>11230</v>
      </c>
      <c r="D2009" s="101">
        <v>5</v>
      </c>
      <c r="E2009" s="101">
        <v>22</v>
      </c>
      <c r="F2009" s="101">
        <v>4</v>
      </c>
      <c r="G2009" s="101" t="str">
        <f t="shared" si="124"/>
        <v>SPEECH_DESC_1123039</v>
      </c>
      <c r="H2009" s="101" t="str">
        <f t="shared" si="125"/>
        <v>SPEECH_AUDIO_1123039</v>
      </c>
      <c r="I2009" s="118" t="str">
        <f t="shared" si="126"/>
        <v>기타</v>
      </c>
      <c r="J2009" s="118" t="str">
        <f t="shared" si="127"/>
        <v>카페 4</v>
      </c>
    </row>
    <row r="2010" spans="1:10" ht="13.8" customHeight="1">
      <c r="A2010" s="101">
        <f>C2010*ID규칙_대사_그룹_단위+COUNTIF($C$4:C2010,C2010)</f>
        <v>1123040</v>
      </c>
      <c r="B2010" s="100" t="s">
        <v>368</v>
      </c>
      <c r="C2010" s="102">
        <f>INDEX(STUDENT!$A:$A,MATCH(B2010,STUDENT!$B:$B,0))</f>
        <v>11230</v>
      </c>
      <c r="D2010" s="101">
        <v>5</v>
      </c>
      <c r="E2010" s="101">
        <v>22</v>
      </c>
      <c r="F2010" s="101">
        <v>5</v>
      </c>
      <c r="G2010" s="101" t="str">
        <f t="shared" si="124"/>
        <v>SPEECH_DESC_1123040</v>
      </c>
      <c r="H2010" s="101" t="str">
        <f t="shared" si="125"/>
        <v>SPEECH_AUDIO_1123040</v>
      </c>
      <c r="I2010" s="118" t="str">
        <f t="shared" si="126"/>
        <v>기타</v>
      </c>
      <c r="J2010" s="118" t="str">
        <f t="shared" si="127"/>
        <v>카페 5</v>
      </c>
    </row>
    <row r="2011" spans="1:10" ht="13.8" customHeight="1">
      <c r="A2011" s="101">
        <f>C2011*ID규칙_대사_그룹_단위+COUNTIF($C$4:C2011,C2011)</f>
        <v>1123041</v>
      </c>
      <c r="B2011" s="100" t="s">
        <v>368</v>
      </c>
      <c r="C2011" s="102">
        <f>INDEX(STUDENT!$A:$A,MATCH(B2011,STUDENT!$B:$B,0))</f>
        <v>11230</v>
      </c>
      <c r="D2011" s="101">
        <v>5</v>
      </c>
      <c r="E2011" s="101">
        <v>23</v>
      </c>
      <c r="F2011" s="101">
        <v>1</v>
      </c>
      <c r="G2011" s="101" t="str">
        <f t="shared" si="124"/>
        <v>SPEECH_DESC_1123041</v>
      </c>
      <c r="H2011" s="101" t="str">
        <f t="shared" si="125"/>
        <v>SPEECH_AUDIO_1123041</v>
      </c>
      <c r="I2011" s="118" t="str">
        <f t="shared" si="126"/>
        <v>기타</v>
      </c>
      <c r="J2011" s="118" t="str">
        <f t="shared" si="127"/>
        <v>인연 랭크 업 1</v>
      </c>
    </row>
    <row r="2012" spans="1:10" ht="13.8" customHeight="1">
      <c r="A2012" s="101">
        <f>C2012*ID규칙_대사_그룹_단위+COUNTIF($C$4:C2012,C2012)</f>
        <v>1123042</v>
      </c>
      <c r="B2012" s="100" t="s">
        <v>368</v>
      </c>
      <c r="C2012" s="102">
        <f>INDEX(STUDENT!$A:$A,MATCH(B2012,STUDENT!$B:$B,0))</f>
        <v>11230</v>
      </c>
      <c r="D2012" s="101">
        <v>5</v>
      </c>
      <c r="E2012" s="101">
        <v>23</v>
      </c>
      <c r="F2012" s="101">
        <v>2</v>
      </c>
      <c r="G2012" s="101" t="str">
        <f t="shared" si="124"/>
        <v>SPEECH_DESC_1123042</v>
      </c>
      <c r="H2012" s="101" t="str">
        <f t="shared" si="125"/>
        <v>SPEECH_AUDIO_1123042</v>
      </c>
      <c r="I2012" s="118" t="str">
        <f t="shared" si="126"/>
        <v>기타</v>
      </c>
      <c r="J2012" s="118" t="str">
        <f t="shared" si="127"/>
        <v>인연 랭크 업 2</v>
      </c>
    </row>
    <row r="2013" spans="1:10" ht="13.8" customHeight="1">
      <c r="A2013" s="101">
        <f>C2013*ID규칙_대사_그룹_단위+COUNTIF($C$4:C2013,C2013)</f>
        <v>1123043</v>
      </c>
      <c r="B2013" s="100" t="s">
        <v>368</v>
      </c>
      <c r="C2013" s="102">
        <f>INDEX(STUDENT!$A:$A,MATCH(B2013,STUDENT!$B:$B,0))</f>
        <v>11230</v>
      </c>
      <c r="D2013" s="101">
        <v>5</v>
      </c>
      <c r="E2013" s="101">
        <v>23</v>
      </c>
      <c r="F2013" s="101">
        <v>3</v>
      </c>
      <c r="G2013" s="101" t="str">
        <f t="shared" si="124"/>
        <v>SPEECH_DESC_1123043</v>
      </c>
      <c r="H2013" s="101" t="str">
        <f t="shared" si="125"/>
        <v>SPEECH_AUDIO_1123043</v>
      </c>
      <c r="I2013" s="118" t="str">
        <f t="shared" si="126"/>
        <v>기타</v>
      </c>
      <c r="J2013" s="118" t="str">
        <f t="shared" si="127"/>
        <v>인연 랭크 업 3</v>
      </c>
    </row>
    <row r="2014" spans="1:10" ht="13.8" customHeight="1">
      <c r="A2014" s="101">
        <f>C2014*ID규칙_대사_그룹_단위+COUNTIF($C$4:C2014,C2014)</f>
        <v>1123044</v>
      </c>
      <c r="B2014" s="100" t="s">
        <v>368</v>
      </c>
      <c r="C2014" s="102">
        <f>INDEX(STUDENT!$A:$A,MATCH(B2014,STUDENT!$B:$B,0))</f>
        <v>11230</v>
      </c>
      <c r="D2014" s="101">
        <v>5</v>
      </c>
      <c r="E2014" s="101">
        <v>23</v>
      </c>
      <c r="F2014" s="101">
        <v>4</v>
      </c>
      <c r="G2014" s="101" t="str">
        <f t="shared" si="124"/>
        <v>SPEECH_DESC_1123044</v>
      </c>
      <c r="H2014" s="101" t="str">
        <f t="shared" si="125"/>
        <v>SPEECH_AUDIO_1123044</v>
      </c>
      <c r="I2014" s="118" t="str">
        <f t="shared" si="126"/>
        <v>기타</v>
      </c>
      <c r="J2014" s="118" t="str">
        <f t="shared" si="127"/>
        <v>인연 랭크 업 4</v>
      </c>
    </row>
    <row r="2015" spans="1:10" ht="13.8" customHeight="1">
      <c r="A2015" s="101">
        <f>C2015*ID규칙_대사_그룹_단위+COUNTIF($C$4:C2015,C2015)</f>
        <v>1123045</v>
      </c>
      <c r="B2015" s="100" t="s">
        <v>368</v>
      </c>
      <c r="C2015" s="102">
        <f>INDEX(STUDENT!$A:$A,MATCH(B2015,STUDENT!$B:$B,0))</f>
        <v>11230</v>
      </c>
      <c r="D2015" s="101">
        <v>6</v>
      </c>
      <c r="E2015" s="101">
        <v>24</v>
      </c>
      <c r="F2015" s="101">
        <v>1</v>
      </c>
      <c r="G2015" s="101" t="str">
        <f t="shared" si="124"/>
        <v>SPEECH_DESC_1123045</v>
      </c>
      <c r="H2015" s="101" t="str">
        <f t="shared" si="125"/>
        <v>SPEECH_AUDIO_1123045</v>
      </c>
      <c r="I2015" s="118" t="str">
        <f t="shared" si="126"/>
        <v>메모리얼</v>
      </c>
      <c r="J2015" s="118" t="str">
        <f t="shared" si="127"/>
        <v>메모리얼 로비 1</v>
      </c>
    </row>
    <row r="2016" spans="1:10" ht="13.8" customHeight="1">
      <c r="A2016" s="101">
        <f>C2016*ID규칙_대사_그룹_단위+COUNTIF($C$4:C2016,C2016)</f>
        <v>1123046</v>
      </c>
      <c r="B2016" s="100" t="s">
        <v>368</v>
      </c>
      <c r="C2016" s="102">
        <f>INDEX(STUDENT!$A:$A,MATCH(B2016,STUDENT!$B:$B,0))</f>
        <v>11230</v>
      </c>
      <c r="D2016" s="101">
        <v>6</v>
      </c>
      <c r="E2016" s="101">
        <v>24</v>
      </c>
      <c r="F2016" s="101">
        <v>2</v>
      </c>
      <c r="G2016" s="101" t="str">
        <f t="shared" si="124"/>
        <v>SPEECH_DESC_1123046</v>
      </c>
      <c r="H2016" s="101" t="str">
        <f t="shared" si="125"/>
        <v>SPEECH_AUDIO_1123046</v>
      </c>
      <c r="I2016" s="118" t="str">
        <f t="shared" si="126"/>
        <v>메모리얼</v>
      </c>
      <c r="J2016" s="118" t="str">
        <f t="shared" si="127"/>
        <v>메모리얼 로비 2</v>
      </c>
    </row>
    <row r="2017" spans="1:10" ht="13.8" customHeight="1">
      <c r="A2017" s="101">
        <f>C2017*ID규칙_대사_그룹_단위+COUNTIF($C$4:C2017,C2017)</f>
        <v>1123047</v>
      </c>
      <c r="B2017" s="100" t="s">
        <v>368</v>
      </c>
      <c r="C2017" s="102">
        <f>INDEX(STUDENT!$A:$A,MATCH(B2017,STUDENT!$B:$B,0))</f>
        <v>11230</v>
      </c>
      <c r="D2017" s="101">
        <v>6</v>
      </c>
      <c r="E2017" s="101">
        <v>24</v>
      </c>
      <c r="F2017" s="101">
        <v>3</v>
      </c>
      <c r="G2017" s="101" t="str">
        <f t="shared" si="124"/>
        <v>SPEECH_DESC_1123047</v>
      </c>
      <c r="H2017" s="101" t="str">
        <f t="shared" si="125"/>
        <v>SPEECH_AUDIO_1123047</v>
      </c>
      <c r="I2017" s="118" t="str">
        <f t="shared" si="126"/>
        <v>메모리얼</v>
      </c>
      <c r="J2017" s="118" t="str">
        <f t="shared" si="127"/>
        <v>메모리얼 로비 3</v>
      </c>
    </row>
    <row r="2018" spans="1:10" ht="13.8" customHeight="1">
      <c r="A2018" s="101">
        <f>C2018*ID규칙_대사_그룹_단위+COUNTIF($C$4:C2018,C2018)</f>
        <v>1123048</v>
      </c>
      <c r="B2018" s="100" t="s">
        <v>368</v>
      </c>
      <c r="C2018" s="102">
        <f>INDEX(STUDENT!$A:$A,MATCH(B2018,STUDENT!$B:$B,0))</f>
        <v>11230</v>
      </c>
      <c r="D2018" s="101">
        <v>6</v>
      </c>
      <c r="E2018" s="101">
        <v>24</v>
      </c>
      <c r="F2018" s="101">
        <v>4</v>
      </c>
      <c r="G2018" s="101" t="str">
        <f t="shared" si="124"/>
        <v>SPEECH_DESC_1123048</v>
      </c>
      <c r="H2018" s="101" t="str">
        <f t="shared" si="125"/>
        <v>SPEECH_AUDIO_1123048</v>
      </c>
      <c r="I2018" s="118" t="str">
        <f t="shared" si="126"/>
        <v>메모리얼</v>
      </c>
      <c r="J2018" s="118" t="str">
        <f t="shared" si="127"/>
        <v>메모리얼 로비 4</v>
      </c>
    </row>
    <row r="2019" spans="1:10" ht="13.8" customHeight="1">
      <c r="A2019" s="101">
        <f>C2019*ID규칙_대사_그룹_단위+COUNTIF($C$4:C2019,C2019)</f>
        <v>1123049</v>
      </c>
      <c r="B2019" s="100" t="s">
        <v>368</v>
      </c>
      <c r="C2019" s="102">
        <f>INDEX(STUDENT!$A:$A,MATCH(B2019,STUDENT!$B:$B,0))</f>
        <v>11230</v>
      </c>
      <c r="D2019" s="101">
        <v>6</v>
      </c>
      <c r="E2019" s="101">
        <v>24</v>
      </c>
      <c r="F2019" s="101">
        <v>5</v>
      </c>
      <c r="G2019" s="101" t="str">
        <f t="shared" si="124"/>
        <v>SPEECH_DESC_1123049</v>
      </c>
      <c r="H2019" s="101" t="str">
        <f t="shared" si="125"/>
        <v>SPEECH_AUDIO_1123049</v>
      </c>
      <c r="I2019" s="118" t="str">
        <f t="shared" si="126"/>
        <v>메모리얼</v>
      </c>
      <c r="J2019" s="118" t="str">
        <f t="shared" si="127"/>
        <v>메모리얼 로비 5</v>
      </c>
    </row>
    <row r="2020" spans="1:10" ht="13.8" customHeight="1">
      <c r="A2020" s="101">
        <f>C2020*ID규칙_대사_그룹_단위+COUNTIF($C$4:C2020,C2020)</f>
        <v>1123050</v>
      </c>
      <c r="B2020" s="100" t="s">
        <v>368</v>
      </c>
      <c r="C2020" s="102">
        <f>INDEX(STUDENT!$A:$A,MATCH(B2020,STUDENT!$B:$B,0))</f>
        <v>11230</v>
      </c>
      <c r="D2020" s="101">
        <v>7</v>
      </c>
      <c r="E2020" s="101">
        <v>25</v>
      </c>
      <c r="F2020" s="101">
        <v>0</v>
      </c>
      <c r="G2020" s="101" t="str">
        <f t="shared" si="124"/>
        <v>SPEECH_DESC_1123050</v>
      </c>
      <c r="H2020" s="101" t="str">
        <f t="shared" si="125"/>
        <v>SPEECH_AUDIO_1123050</v>
      </c>
      <c r="I2020" s="118" t="str">
        <f t="shared" si="126"/>
        <v>기념일</v>
      </c>
      <c r="J2020" s="118" t="str">
        <f t="shared" si="127"/>
        <v>생일</v>
      </c>
    </row>
    <row r="2021" spans="1:10" ht="13.8" customHeight="1">
      <c r="A2021" s="101">
        <f>C2021*ID규칙_대사_그룹_단위+COUNTIF($C$4:C2021,C2021)</f>
        <v>1123051</v>
      </c>
      <c r="B2021" s="100" t="s">
        <v>368</v>
      </c>
      <c r="C2021" s="102">
        <f>INDEX(STUDENT!$A:$A,MATCH(B2021,STUDENT!$B:$B,0))</f>
        <v>11230</v>
      </c>
      <c r="D2021" s="101">
        <v>7</v>
      </c>
      <c r="E2021" s="101">
        <v>26</v>
      </c>
      <c r="F2021" s="101">
        <v>0</v>
      </c>
      <c r="G2021" s="101" t="str">
        <f t="shared" si="124"/>
        <v>SPEECH_DESC_1123051</v>
      </c>
      <c r="H2021" s="101" t="str">
        <f t="shared" si="125"/>
        <v>SPEECH_AUDIO_1123051</v>
      </c>
      <c r="I2021" s="118" t="str">
        <f t="shared" si="126"/>
        <v>기념일</v>
      </c>
      <c r="J2021" s="118" t="str">
        <f t="shared" si="127"/>
        <v>선생의 생일</v>
      </c>
    </row>
    <row r="2022" spans="1:10" ht="13.8" customHeight="1">
      <c r="A2022" s="101">
        <f>C2022*ID규칙_대사_그룹_단위+COUNTIF($C$4:C2022,C2022)</f>
        <v>1123052</v>
      </c>
      <c r="B2022" s="100" t="s">
        <v>368</v>
      </c>
      <c r="C2022" s="102">
        <f>INDEX(STUDENT!$A:$A,MATCH(B2022,STUDENT!$B:$B,0))</f>
        <v>11230</v>
      </c>
      <c r="D2022" s="101">
        <v>7</v>
      </c>
      <c r="E2022" s="101">
        <v>27</v>
      </c>
      <c r="F2022" s="101">
        <v>0</v>
      </c>
      <c r="G2022" s="101" t="str">
        <f t="shared" si="124"/>
        <v>SPEECH_DESC_1123052</v>
      </c>
      <c r="H2022" s="101" t="str">
        <f t="shared" si="125"/>
        <v>SPEECH_AUDIO_1123052</v>
      </c>
      <c r="I2022" s="118" t="str">
        <f t="shared" si="126"/>
        <v>기념일</v>
      </c>
      <c r="J2022" s="118" t="str">
        <f t="shared" si="127"/>
        <v>할로윈</v>
      </c>
    </row>
    <row r="2023" spans="1:10" ht="13.8" customHeight="1">
      <c r="A2023" s="101">
        <f>C2023*ID규칙_대사_그룹_단위+COUNTIF($C$4:C2023,C2023)</f>
        <v>1123053</v>
      </c>
      <c r="B2023" s="100" t="s">
        <v>368</v>
      </c>
      <c r="C2023" s="102">
        <f>INDEX(STUDENT!$A:$A,MATCH(B2023,STUDENT!$B:$B,0))</f>
        <v>11230</v>
      </c>
      <c r="D2023" s="101">
        <v>7</v>
      </c>
      <c r="E2023" s="101">
        <v>28</v>
      </c>
      <c r="F2023" s="101">
        <v>0</v>
      </c>
      <c r="G2023" s="101" t="str">
        <f t="shared" si="124"/>
        <v>SPEECH_DESC_1123053</v>
      </c>
      <c r="H2023" s="101" t="str">
        <f t="shared" si="125"/>
        <v>SPEECH_AUDIO_1123053</v>
      </c>
      <c r="I2023" s="118" t="str">
        <f t="shared" si="126"/>
        <v>기념일</v>
      </c>
      <c r="J2023" s="118" t="str">
        <f t="shared" si="127"/>
        <v>크리스마스</v>
      </c>
    </row>
    <row r="2024" spans="1:10" ht="13.8" customHeight="1">
      <c r="A2024" s="101">
        <f>C2024*ID규칙_대사_그룹_단위+COUNTIF($C$4:C2024,C2024)</f>
        <v>1123054</v>
      </c>
      <c r="B2024" s="100" t="s">
        <v>368</v>
      </c>
      <c r="C2024" s="102">
        <f>INDEX(STUDENT!$A:$A,MATCH(B2024,STUDENT!$B:$B,0))</f>
        <v>11230</v>
      </c>
      <c r="D2024" s="101">
        <v>7</v>
      </c>
      <c r="E2024" s="101">
        <v>29</v>
      </c>
      <c r="F2024" s="101">
        <v>0</v>
      </c>
      <c r="G2024" s="101" t="str">
        <f t="shared" si="124"/>
        <v>SPEECH_DESC_1123054</v>
      </c>
      <c r="H2024" s="101" t="str">
        <f t="shared" si="125"/>
        <v>SPEECH_AUDIO_1123054</v>
      </c>
      <c r="I2024" s="118" t="str">
        <f t="shared" si="126"/>
        <v>기념일</v>
      </c>
      <c r="J2024" s="118" t="str">
        <f t="shared" si="127"/>
        <v>신년</v>
      </c>
    </row>
    <row r="2025" spans="1:10" ht="13.8" customHeight="1">
      <c r="A2025" s="101">
        <f>C2025*ID규칙_대사_그룹_단위+COUNTIF($C$4:C2025,C2025)</f>
        <v>1133101</v>
      </c>
      <c r="B2025" s="100" t="s">
        <v>370</v>
      </c>
      <c r="C2025" s="102">
        <f>INDEX(STUDENT!$A:$A,MATCH(B2025,STUDENT!$B:$B,0))</f>
        <v>11331</v>
      </c>
      <c r="D2025" s="101">
        <v>1</v>
      </c>
      <c r="E2025" s="101">
        <v>1</v>
      </c>
      <c r="F2025" s="101">
        <v>0</v>
      </c>
      <c r="G2025" s="101" t="str">
        <f t="shared" si="124"/>
        <v>SPEECH_DESC_1133101</v>
      </c>
      <c r="H2025" s="101" t="str">
        <f t="shared" si="125"/>
        <v>SPEECH_AUDIO_1133101</v>
      </c>
      <c r="I2025" s="118" t="str">
        <f t="shared" si="126"/>
        <v>일상</v>
      </c>
      <c r="J2025" s="118" t="str">
        <f t="shared" si="127"/>
        <v>입수</v>
      </c>
    </row>
    <row r="2026" spans="1:10" ht="13.8" customHeight="1">
      <c r="A2026" s="101">
        <f>C2026*ID규칙_대사_그룹_단위+COUNTIF($C$4:C2026,C2026)</f>
        <v>1133102</v>
      </c>
      <c r="B2026" s="100" t="s">
        <v>370</v>
      </c>
      <c r="C2026" s="102">
        <f>INDEX(STUDENT!$A:$A,MATCH(B2026,STUDENT!$B:$B,0))</f>
        <v>11331</v>
      </c>
      <c r="D2026" s="101">
        <v>1</v>
      </c>
      <c r="E2026" s="101">
        <v>2</v>
      </c>
      <c r="F2026" s="101">
        <v>1</v>
      </c>
      <c r="G2026" s="101" t="str">
        <f t="shared" si="124"/>
        <v>SPEECH_DESC_1133102</v>
      </c>
      <c r="H2026" s="101" t="str">
        <f t="shared" si="125"/>
        <v>SPEECH_AUDIO_1133102</v>
      </c>
      <c r="I2026" s="118" t="str">
        <f t="shared" si="126"/>
        <v>일상</v>
      </c>
      <c r="J2026" s="118" t="str">
        <f t="shared" si="127"/>
        <v>로비 방문 1</v>
      </c>
    </row>
    <row r="2027" spans="1:10" ht="13.8" customHeight="1">
      <c r="A2027" s="101">
        <f>C2027*ID규칙_대사_그룹_단위+COUNTIF($C$4:C2027,C2027)</f>
        <v>1133103</v>
      </c>
      <c r="B2027" s="100" t="s">
        <v>370</v>
      </c>
      <c r="C2027" s="102">
        <f>INDEX(STUDENT!$A:$A,MATCH(B2027,STUDENT!$B:$B,0))</f>
        <v>11331</v>
      </c>
      <c r="D2027" s="101">
        <v>1</v>
      </c>
      <c r="E2027" s="101">
        <v>2</v>
      </c>
      <c r="F2027" s="101">
        <v>2</v>
      </c>
      <c r="G2027" s="101" t="str">
        <f t="shared" si="124"/>
        <v>SPEECH_DESC_1133103</v>
      </c>
      <c r="H2027" s="101" t="str">
        <f t="shared" si="125"/>
        <v>SPEECH_AUDIO_1133103</v>
      </c>
      <c r="I2027" s="118" t="str">
        <f t="shared" si="126"/>
        <v>일상</v>
      </c>
      <c r="J2027" s="118" t="str">
        <f t="shared" si="127"/>
        <v>로비 방문 2</v>
      </c>
    </row>
    <row r="2028" spans="1:10" ht="13.8" customHeight="1">
      <c r="A2028" s="101">
        <f>C2028*ID규칙_대사_그룹_단위+COUNTIF($C$4:C2028,C2028)</f>
        <v>1133104</v>
      </c>
      <c r="B2028" s="100" t="s">
        <v>370</v>
      </c>
      <c r="C2028" s="102">
        <f>INDEX(STUDENT!$A:$A,MATCH(B2028,STUDENT!$B:$B,0))</f>
        <v>11331</v>
      </c>
      <c r="D2028" s="101">
        <v>1</v>
      </c>
      <c r="E2028" s="101">
        <v>3</v>
      </c>
      <c r="F2028" s="101">
        <v>1</v>
      </c>
      <c r="G2028" s="101" t="str">
        <f t="shared" si="124"/>
        <v>SPEECH_DESC_1133104</v>
      </c>
      <c r="H2028" s="101" t="str">
        <f t="shared" si="125"/>
        <v>SPEECH_AUDIO_1133104</v>
      </c>
      <c r="I2028" s="118" t="str">
        <f t="shared" si="126"/>
        <v>일상</v>
      </c>
      <c r="J2028" s="118" t="str">
        <f t="shared" si="127"/>
        <v>잡담 1</v>
      </c>
    </row>
    <row r="2029" spans="1:10" ht="13.8" customHeight="1">
      <c r="A2029" s="101">
        <f>C2029*ID규칙_대사_그룹_단위+COUNTIF($C$4:C2029,C2029)</f>
        <v>1133105</v>
      </c>
      <c r="B2029" s="100" t="s">
        <v>370</v>
      </c>
      <c r="C2029" s="102">
        <f>INDEX(STUDENT!$A:$A,MATCH(B2029,STUDENT!$B:$B,0))</f>
        <v>11331</v>
      </c>
      <c r="D2029" s="101">
        <v>1</v>
      </c>
      <c r="E2029" s="101">
        <v>3</v>
      </c>
      <c r="F2029" s="101">
        <v>2</v>
      </c>
      <c r="G2029" s="101" t="str">
        <f t="shared" si="124"/>
        <v>SPEECH_DESC_1133105</v>
      </c>
      <c r="H2029" s="101" t="str">
        <f t="shared" si="125"/>
        <v>SPEECH_AUDIO_1133105</v>
      </c>
      <c r="I2029" s="118" t="str">
        <f t="shared" si="126"/>
        <v>일상</v>
      </c>
      <c r="J2029" s="118" t="str">
        <f t="shared" si="127"/>
        <v>잡담 2</v>
      </c>
    </row>
    <row r="2030" spans="1:10" ht="13.8" customHeight="1">
      <c r="A2030" s="101">
        <f>C2030*ID규칙_대사_그룹_단위+COUNTIF($C$4:C2030,C2030)</f>
        <v>1133106</v>
      </c>
      <c r="B2030" s="100" t="s">
        <v>370</v>
      </c>
      <c r="C2030" s="102">
        <f>INDEX(STUDENT!$A:$A,MATCH(B2030,STUDENT!$B:$B,0))</f>
        <v>11331</v>
      </c>
      <c r="D2030" s="101">
        <v>1</v>
      </c>
      <c r="E2030" s="101">
        <v>3</v>
      </c>
      <c r="F2030" s="101">
        <v>3</v>
      </c>
      <c r="G2030" s="101" t="str">
        <f t="shared" si="124"/>
        <v>SPEECH_DESC_1133106</v>
      </c>
      <c r="H2030" s="101" t="str">
        <f t="shared" si="125"/>
        <v>SPEECH_AUDIO_1133106</v>
      </c>
      <c r="I2030" s="118" t="str">
        <f t="shared" si="126"/>
        <v>일상</v>
      </c>
      <c r="J2030" s="118" t="str">
        <f t="shared" si="127"/>
        <v>잡담 3</v>
      </c>
    </row>
    <row r="2031" spans="1:10" ht="13.8" customHeight="1">
      <c r="A2031" s="101">
        <f>C2031*ID규칙_대사_그룹_단위+COUNTIF($C$4:C2031,C2031)</f>
        <v>1133107</v>
      </c>
      <c r="B2031" s="100" t="s">
        <v>370</v>
      </c>
      <c r="C2031" s="102">
        <f>INDEX(STUDENT!$A:$A,MATCH(B2031,STUDENT!$B:$B,0))</f>
        <v>11331</v>
      </c>
      <c r="D2031" s="101">
        <v>1</v>
      </c>
      <c r="E2031" s="101">
        <v>3</v>
      </c>
      <c r="F2031" s="101">
        <v>4</v>
      </c>
      <c r="G2031" s="101" t="str">
        <f t="shared" si="124"/>
        <v>SPEECH_DESC_1133107</v>
      </c>
      <c r="H2031" s="101" t="str">
        <f t="shared" si="125"/>
        <v>SPEECH_AUDIO_1133107</v>
      </c>
      <c r="I2031" s="118" t="str">
        <f t="shared" si="126"/>
        <v>일상</v>
      </c>
      <c r="J2031" s="118" t="str">
        <f t="shared" si="127"/>
        <v>잡담 4</v>
      </c>
    </row>
    <row r="2032" spans="1:10" ht="13.8" customHeight="1">
      <c r="A2032" s="101">
        <f>C2032*ID규칙_대사_그룹_단위+COUNTIF($C$4:C2032,C2032)</f>
        <v>1133108</v>
      </c>
      <c r="B2032" s="100" t="s">
        <v>370</v>
      </c>
      <c r="C2032" s="102">
        <f>INDEX(STUDENT!$A:$A,MATCH(B2032,STUDENT!$B:$B,0))</f>
        <v>11331</v>
      </c>
      <c r="D2032" s="101">
        <v>1</v>
      </c>
      <c r="E2032" s="101">
        <v>3</v>
      </c>
      <c r="F2032" s="101">
        <v>5</v>
      </c>
      <c r="G2032" s="101" t="str">
        <f t="shared" si="124"/>
        <v>SPEECH_DESC_1133108</v>
      </c>
      <c r="H2032" s="101" t="str">
        <f t="shared" si="125"/>
        <v>SPEECH_AUDIO_1133108</v>
      </c>
      <c r="I2032" s="118" t="str">
        <f t="shared" si="126"/>
        <v>일상</v>
      </c>
      <c r="J2032" s="118" t="str">
        <f t="shared" si="127"/>
        <v>잡담 5</v>
      </c>
    </row>
    <row r="2033" spans="1:10" ht="13.8" customHeight="1">
      <c r="A2033" s="101">
        <f>C2033*ID규칙_대사_그룹_단위+COUNTIF($C$4:C2033,C2033)</f>
        <v>1133109</v>
      </c>
      <c r="B2033" s="100" t="s">
        <v>370</v>
      </c>
      <c r="C2033" s="102">
        <f>INDEX(STUDENT!$A:$A,MATCH(B2033,STUDENT!$B:$B,0))</f>
        <v>11331</v>
      </c>
      <c r="D2033" s="101">
        <v>2</v>
      </c>
      <c r="E2033" s="101">
        <v>4</v>
      </c>
      <c r="F2033" s="101">
        <v>1</v>
      </c>
      <c r="G2033" s="101" t="str">
        <f t="shared" si="124"/>
        <v>SPEECH_DESC_1133109</v>
      </c>
      <c r="H2033" s="101" t="str">
        <f t="shared" si="125"/>
        <v>SPEECH_AUDIO_1133109</v>
      </c>
      <c r="I2033" s="118" t="str">
        <f t="shared" si="126"/>
        <v>배치</v>
      </c>
      <c r="J2033" s="118" t="str">
        <f t="shared" si="127"/>
        <v>편성 1</v>
      </c>
    </row>
    <row r="2034" spans="1:10" ht="13.8" customHeight="1">
      <c r="A2034" s="101">
        <f>C2034*ID규칙_대사_그룹_단위+COUNTIF($C$4:C2034,C2034)</f>
        <v>1133110</v>
      </c>
      <c r="B2034" s="100" t="s">
        <v>370</v>
      </c>
      <c r="C2034" s="102">
        <f>INDEX(STUDENT!$A:$A,MATCH(B2034,STUDENT!$B:$B,0))</f>
        <v>11331</v>
      </c>
      <c r="D2034" s="101">
        <v>2</v>
      </c>
      <c r="E2034" s="101">
        <v>4</v>
      </c>
      <c r="F2034" s="101">
        <v>2</v>
      </c>
      <c r="G2034" s="101" t="str">
        <f t="shared" si="124"/>
        <v>SPEECH_DESC_1133110</v>
      </c>
      <c r="H2034" s="101" t="str">
        <f t="shared" si="125"/>
        <v>SPEECH_AUDIO_1133110</v>
      </c>
      <c r="I2034" s="118" t="str">
        <f t="shared" si="126"/>
        <v>배치</v>
      </c>
      <c r="J2034" s="118" t="str">
        <f t="shared" si="127"/>
        <v>편성 2</v>
      </c>
    </row>
    <row r="2035" spans="1:10" ht="13.8" customHeight="1">
      <c r="A2035" s="101">
        <f>C2035*ID규칙_대사_그룹_단위+COUNTIF($C$4:C2035,C2035)</f>
        <v>1133111</v>
      </c>
      <c r="B2035" s="100" t="s">
        <v>370</v>
      </c>
      <c r="C2035" s="102">
        <f>INDEX(STUDENT!$A:$A,MATCH(B2035,STUDENT!$B:$B,0))</f>
        <v>11331</v>
      </c>
      <c r="D2035" s="101">
        <v>2</v>
      </c>
      <c r="E2035" s="101">
        <v>4</v>
      </c>
      <c r="F2035" s="101">
        <v>3</v>
      </c>
      <c r="G2035" s="101" t="str">
        <f t="shared" si="124"/>
        <v>SPEECH_DESC_1133111</v>
      </c>
      <c r="H2035" s="101" t="str">
        <f t="shared" si="125"/>
        <v>SPEECH_AUDIO_1133111</v>
      </c>
      <c r="I2035" s="118" t="str">
        <f t="shared" si="126"/>
        <v>배치</v>
      </c>
      <c r="J2035" s="118" t="str">
        <f t="shared" si="127"/>
        <v>편성 3</v>
      </c>
    </row>
    <row r="2036" spans="1:10" ht="13.8" customHeight="1">
      <c r="A2036" s="101">
        <f>C2036*ID규칙_대사_그룹_단위+COUNTIF($C$4:C2036,C2036)</f>
        <v>1133112</v>
      </c>
      <c r="B2036" s="100" t="s">
        <v>370</v>
      </c>
      <c r="C2036" s="102">
        <f>INDEX(STUDENT!$A:$A,MATCH(B2036,STUDENT!$B:$B,0))</f>
        <v>11331</v>
      </c>
      <c r="D2036" s="101">
        <v>2</v>
      </c>
      <c r="E2036" s="101">
        <v>5</v>
      </c>
      <c r="F2036" s="101">
        <v>1</v>
      </c>
      <c r="G2036" s="101" t="str">
        <f t="shared" si="124"/>
        <v>SPEECH_DESC_1133112</v>
      </c>
      <c r="H2036" s="101" t="str">
        <f t="shared" si="125"/>
        <v>SPEECH_AUDIO_1133112</v>
      </c>
      <c r="I2036" s="118" t="str">
        <f t="shared" si="126"/>
        <v>배치</v>
      </c>
      <c r="J2036" s="118" t="str">
        <f t="shared" si="127"/>
        <v>출격 1</v>
      </c>
    </row>
    <row r="2037" spans="1:10" ht="13.8" customHeight="1">
      <c r="A2037" s="101">
        <f>C2037*ID규칙_대사_그룹_단위+COUNTIF($C$4:C2037,C2037)</f>
        <v>1133113</v>
      </c>
      <c r="B2037" s="100" t="s">
        <v>370</v>
      </c>
      <c r="C2037" s="102">
        <f>INDEX(STUDENT!$A:$A,MATCH(B2037,STUDENT!$B:$B,0))</f>
        <v>11331</v>
      </c>
      <c r="D2037" s="101">
        <v>2</v>
      </c>
      <c r="E2037" s="101">
        <v>5</v>
      </c>
      <c r="F2037" s="101">
        <v>2</v>
      </c>
      <c r="G2037" s="101" t="str">
        <f t="shared" si="124"/>
        <v>SPEECH_DESC_1133113</v>
      </c>
      <c r="H2037" s="101" t="str">
        <f t="shared" si="125"/>
        <v>SPEECH_AUDIO_1133113</v>
      </c>
      <c r="I2037" s="118" t="str">
        <f t="shared" si="126"/>
        <v>배치</v>
      </c>
      <c r="J2037" s="118" t="str">
        <f t="shared" si="127"/>
        <v>출격 2</v>
      </c>
    </row>
    <row r="2038" spans="1:10" ht="13.8" customHeight="1">
      <c r="A2038" s="101">
        <f>C2038*ID규칙_대사_그룹_단위+COUNTIF($C$4:C2038,C2038)</f>
        <v>1133114</v>
      </c>
      <c r="B2038" s="100" t="s">
        <v>370</v>
      </c>
      <c r="C2038" s="102">
        <f>INDEX(STUDENT!$A:$A,MATCH(B2038,STUDENT!$B:$B,0))</f>
        <v>11331</v>
      </c>
      <c r="D2038" s="101">
        <v>3</v>
      </c>
      <c r="E2038" s="101">
        <v>6</v>
      </c>
      <c r="F2038" s="101">
        <v>1</v>
      </c>
      <c r="G2038" s="101" t="str">
        <f t="shared" si="124"/>
        <v>SPEECH_DESC_1133114</v>
      </c>
      <c r="H2038" s="101" t="str">
        <f t="shared" si="125"/>
        <v>SPEECH_AUDIO_1133114</v>
      </c>
      <c r="I2038" s="118" t="str">
        <f t="shared" si="126"/>
        <v>전투</v>
      </c>
      <c r="J2038" s="118" t="str">
        <f t="shared" si="127"/>
        <v>전투개시 1</v>
      </c>
    </row>
    <row r="2039" spans="1:10" ht="13.8" customHeight="1">
      <c r="A2039" s="101">
        <f>C2039*ID규칙_대사_그룹_단위+COUNTIF($C$4:C2039,C2039)</f>
        <v>1133115</v>
      </c>
      <c r="B2039" s="100" t="s">
        <v>370</v>
      </c>
      <c r="C2039" s="102">
        <f>INDEX(STUDENT!$A:$A,MATCH(B2039,STUDENT!$B:$B,0))</f>
        <v>11331</v>
      </c>
      <c r="D2039" s="101">
        <v>3</v>
      </c>
      <c r="E2039" s="101">
        <v>6</v>
      </c>
      <c r="F2039" s="101">
        <v>2</v>
      </c>
      <c r="G2039" s="101" t="str">
        <f t="shared" si="124"/>
        <v>SPEECH_DESC_1133115</v>
      </c>
      <c r="H2039" s="101" t="str">
        <f t="shared" si="125"/>
        <v>SPEECH_AUDIO_1133115</v>
      </c>
      <c r="I2039" s="118" t="str">
        <f t="shared" si="126"/>
        <v>전투</v>
      </c>
      <c r="J2039" s="118" t="str">
        <f t="shared" si="127"/>
        <v>전투개시 2</v>
      </c>
    </row>
    <row r="2040" spans="1:10" ht="13.8" customHeight="1">
      <c r="A2040" s="101">
        <f>C2040*ID규칙_대사_그룹_단위+COUNTIF($C$4:C2040,C2040)</f>
        <v>1133116</v>
      </c>
      <c r="B2040" s="100" t="s">
        <v>370</v>
      </c>
      <c r="C2040" s="102">
        <f>INDEX(STUDENT!$A:$A,MATCH(B2040,STUDENT!$B:$B,0))</f>
        <v>11331</v>
      </c>
      <c r="D2040" s="101">
        <v>3</v>
      </c>
      <c r="E2040" s="101">
        <v>7</v>
      </c>
      <c r="F2040" s="101">
        <v>0</v>
      </c>
      <c r="G2040" s="101" t="str">
        <f t="shared" si="124"/>
        <v>SPEECH_DESC_1133116</v>
      </c>
      <c r="H2040" s="101" t="str">
        <f t="shared" si="125"/>
        <v>SPEECH_AUDIO_1133116</v>
      </c>
      <c r="I2040" s="118" t="str">
        <f t="shared" si="126"/>
        <v>전투</v>
      </c>
      <c r="J2040" s="118" t="str">
        <f t="shared" si="127"/>
        <v>이동</v>
      </c>
    </row>
    <row r="2041" spans="1:10" ht="13.8" customHeight="1">
      <c r="A2041" s="101">
        <f>C2041*ID규칙_대사_그룹_단위+COUNTIF($C$4:C2041,C2041)</f>
        <v>1133117</v>
      </c>
      <c r="B2041" s="100" t="s">
        <v>370</v>
      </c>
      <c r="C2041" s="102">
        <f>INDEX(STUDENT!$A:$A,MATCH(B2041,STUDENT!$B:$B,0))</f>
        <v>11331</v>
      </c>
      <c r="D2041" s="101">
        <v>3</v>
      </c>
      <c r="E2041" s="101">
        <v>8</v>
      </c>
      <c r="F2041" s="101">
        <v>1</v>
      </c>
      <c r="G2041" s="101" t="str">
        <f t="shared" si="124"/>
        <v>SPEECH_DESC_1133117</v>
      </c>
      <c r="H2041" s="101" t="str">
        <f t="shared" si="125"/>
        <v>SPEECH_AUDIO_1133117</v>
      </c>
      <c r="I2041" s="118" t="str">
        <f t="shared" si="126"/>
        <v>전투</v>
      </c>
      <c r="J2041" s="118" t="str">
        <f t="shared" si="127"/>
        <v>에이리어 이동 1</v>
      </c>
    </row>
    <row r="2042" spans="1:10" ht="13.8" customHeight="1">
      <c r="A2042" s="101">
        <f>C2042*ID규칙_대사_그룹_단위+COUNTIF($C$4:C2042,C2042)</f>
        <v>1133118</v>
      </c>
      <c r="B2042" s="100" t="s">
        <v>370</v>
      </c>
      <c r="C2042" s="102">
        <f>INDEX(STUDENT!$A:$A,MATCH(B2042,STUDENT!$B:$B,0))</f>
        <v>11331</v>
      </c>
      <c r="D2042" s="101">
        <v>3</v>
      </c>
      <c r="E2042" s="101">
        <v>8</v>
      </c>
      <c r="F2042" s="101">
        <v>2</v>
      </c>
      <c r="G2042" s="101" t="str">
        <f t="shared" si="124"/>
        <v>SPEECH_DESC_1133118</v>
      </c>
      <c r="H2042" s="101" t="str">
        <f t="shared" si="125"/>
        <v>SPEECH_AUDIO_1133118</v>
      </c>
      <c r="I2042" s="118" t="str">
        <f t="shared" si="126"/>
        <v>전투</v>
      </c>
      <c r="J2042" s="118" t="str">
        <f t="shared" si="127"/>
        <v>에이리어 이동 2</v>
      </c>
    </row>
    <row r="2043" spans="1:10" ht="13.8" customHeight="1">
      <c r="A2043" s="101">
        <f>C2043*ID규칙_대사_그룹_단위+COUNTIF($C$4:C2043,C2043)</f>
        <v>1133119</v>
      </c>
      <c r="B2043" s="100" t="s">
        <v>370</v>
      </c>
      <c r="C2043" s="102">
        <f>INDEX(STUDENT!$A:$A,MATCH(B2043,STUDENT!$B:$B,0))</f>
        <v>11331</v>
      </c>
      <c r="D2043" s="101">
        <v>3</v>
      </c>
      <c r="E2043" s="101">
        <v>9</v>
      </c>
      <c r="F2043" s="101">
        <v>0</v>
      </c>
      <c r="G2043" s="101" t="str">
        <f t="shared" si="124"/>
        <v>SPEECH_DESC_1133119</v>
      </c>
      <c r="H2043" s="101" t="str">
        <f t="shared" si="125"/>
        <v>SPEECH_AUDIO_1133119</v>
      </c>
      <c r="I2043" s="118" t="str">
        <f t="shared" si="126"/>
        <v>전투</v>
      </c>
      <c r="J2043" s="118" t="str">
        <f t="shared" si="127"/>
        <v>엄폐</v>
      </c>
    </row>
    <row r="2044" spans="1:10" ht="13.8" customHeight="1">
      <c r="A2044" s="101">
        <f>C2044*ID규칙_대사_그룹_단위+COUNTIF($C$4:C2044,C2044)</f>
        <v>1133120</v>
      </c>
      <c r="B2044" s="100" t="s">
        <v>370</v>
      </c>
      <c r="C2044" s="102">
        <f>INDEX(STUDENT!$A:$A,MATCH(B2044,STUDENT!$B:$B,0))</f>
        <v>11331</v>
      </c>
      <c r="D2044" s="101">
        <v>3</v>
      </c>
      <c r="E2044" s="101">
        <v>11</v>
      </c>
      <c r="F2044" s="101">
        <v>0</v>
      </c>
      <c r="G2044" s="101" t="str">
        <f t="shared" si="124"/>
        <v>SPEECH_DESC_1133120</v>
      </c>
      <c r="H2044" s="101" t="str">
        <f t="shared" si="125"/>
        <v>SPEECH_AUDIO_1133120</v>
      </c>
      <c r="I2044" s="118" t="str">
        <f t="shared" si="126"/>
        <v>전투</v>
      </c>
      <c r="J2044" s="118" t="str">
        <f t="shared" si="127"/>
        <v>회복</v>
      </c>
    </row>
    <row r="2045" spans="1:10" ht="13.8" customHeight="1">
      <c r="A2045" s="101">
        <f>C2045*ID규칙_대사_그룹_단위+COUNTIF($C$4:C2045,C2045)</f>
        <v>1133121</v>
      </c>
      <c r="B2045" s="100" t="s">
        <v>370</v>
      </c>
      <c r="C2045" s="102">
        <f>INDEX(STUDENT!$A:$A,MATCH(B2045,STUDENT!$B:$B,0))</f>
        <v>11331</v>
      </c>
      <c r="D2045" s="101">
        <v>3</v>
      </c>
      <c r="E2045" s="101">
        <v>12</v>
      </c>
      <c r="F2045" s="101">
        <v>0</v>
      </c>
      <c r="G2045" s="101" t="str">
        <f t="shared" si="124"/>
        <v>SPEECH_DESC_1133121</v>
      </c>
      <c r="H2045" s="101" t="str">
        <f t="shared" si="125"/>
        <v>SPEECH_AUDIO_1133121</v>
      </c>
      <c r="I2045" s="118" t="str">
        <f t="shared" si="126"/>
        <v>전투</v>
      </c>
      <c r="J2045" s="118" t="str">
        <f t="shared" si="127"/>
        <v>버프</v>
      </c>
    </row>
    <row r="2046" spans="1:10" ht="13.8" customHeight="1">
      <c r="A2046" s="101">
        <f>C2046*ID규칙_대사_그룹_단위+COUNTIF($C$4:C2046,C2046)</f>
        <v>1133122</v>
      </c>
      <c r="B2046" s="100" t="s">
        <v>370</v>
      </c>
      <c r="C2046" s="102">
        <f>INDEX(STUDENT!$A:$A,MATCH(B2046,STUDENT!$B:$B,0))</f>
        <v>11331</v>
      </c>
      <c r="D2046" s="101">
        <v>3</v>
      </c>
      <c r="E2046" s="101">
        <v>14</v>
      </c>
      <c r="F2046" s="101">
        <v>1</v>
      </c>
      <c r="G2046" s="101" t="str">
        <f t="shared" si="124"/>
        <v>SPEECH_DESC_1133122</v>
      </c>
      <c r="H2046" s="101" t="str">
        <f t="shared" si="125"/>
        <v>SPEECH_AUDIO_1133122</v>
      </c>
      <c r="I2046" s="118" t="str">
        <f t="shared" si="126"/>
        <v>전투</v>
      </c>
      <c r="J2046" s="118" t="str">
        <f t="shared" si="127"/>
        <v>EX 스킬 컷인 1</v>
      </c>
    </row>
    <row r="2047" spans="1:10" ht="13.8" customHeight="1">
      <c r="A2047" s="101">
        <f>C2047*ID규칙_대사_그룹_단위+COUNTIF($C$4:C2047,C2047)</f>
        <v>1133123</v>
      </c>
      <c r="B2047" s="100" t="s">
        <v>370</v>
      </c>
      <c r="C2047" s="102">
        <f>INDEX(STUDENT!$A:$A,MATCH(B2047,STUDENT!$B:$B,0))</f>
        <v>11331</v>
      </c>
      <c r="D2047" s="101">
        <v>3</v>
      </c>
      <c r="E2047" s="101">
        <v>14</v>
      </c>
      <c r="F2047" s="101">
        <v>2</v>
      </c>
      <c r="G2047" s="101" t="str">
        <f t="shared" si="124"/>
        <v>SPEECH_DESC_1133123</v>
      </c>
      <c r="H2047" s="101" t="str">
        <f t="shared" si="125"/>
        <v>SPEECH_AUDIO_1133123</v>
      </c>
      <c r="I2047" s="118" t="str">
        <f t="shared" si="126"/>
        <v>전투</v>
      </c>
      <c r="J2047" s="118" t="str">
        <f t="shared" si="127"/>
        <v>EX 스킬 컷인 2</v>
      </c>
    </row>
    <row r="2048" spans="1:10" ht="13.8" customHeight="1">
      <c r="A2048" s="101">
        <f>C2048*ID규칙_대사_그룹_단위+COUNTIF($C$4:C2048,C2048)</f>
        <v>1133124</v>
      </c>
      <c r="B2048" s="100" t="s">
        <v>370</v>
      </c>
      <c r="C2048" s="102">
        <f>INDEX(STUDENT!$A:$A,MATCH(B2048,STUDENT!$B:$B,0))</f>
        <v>11331</v>
      </c>
      <c r="D2048" s="101">
        <v>3</v>
      </c>
      <c r="E2048" s="101">
        <v>14</v>
      </c>
      <c r="F2048" s="101">
        <v>3</v>
      </c>
      <c r="G2048" s="101" t="str">
        <f t="shared" si="124"/>
        <v>SPEECH_DESC_1133124</v>
      </c>
      <c r="H2048" s="101" t="str">
        <f t="shared" si="125"/>
        <v>SPEECH_AUDIO_1133124</v>
      </c>
      <c r="I2048" s="118" t="str">
        <f t="shared" si="126"/>
        <v>전투</v>
      </c>
      <c r="J2048" s="118" t="str">
        <f t="shared" si="127"/>
        <v>EX 스킬 컷인 3</v>
      </c>
    </row>
    <row r="2049" spans="1:10" ht="13.8" customHeight="1">
      <c r="A2049" s="101">
        <f>C2049*ID규칙_대사_그룹_단위+COUNTIF($C$4:C2049,C2049)</f>
        <v>1133125</v>
      </c>
      <c r="B2049" s="100" t="s">
        <v>370</v>
      </c>
      <c r="C2049" s="102">
        <f>INDEX(STUDENT!$A:$A,MATCH(B2049,STUDENT!$B:$B,0))</f>
        <v>11331</v>
      </c>
      <c r="D2049" s="101">
        <v>3</v>
      </c>
      <c r="E2049" s="101">
        <v>15</v>
      </c>
      <c r="F2049" s="101">
        <v>1</v>
      </c>
      <c r="G2049" s="101" t="str">
        <f t="shared" si="124"/>
        <v>SPEECH_DESC_1133125</v>
      </c>
      <c r="H2049" s="101" t="str">
        <f t="shared" si="125"/>
        <v>SPEECH_AUDIO_1133125</v>
      </c>
      <c r="I2049" s="118" t="str">
        <f t="shared" si="126"/>
        <v>전투</v>
      </c>
      <c r="J2049" s="118" t="str">
        <f t="shared" si="127"/>
        <v>EX 스킬 1</v>
      </c>
    </row>
    <row r="2050" spans="1:10" ht="13.8" customHeight="1">
      <c r="A2050" s="101">
        <f>C2050*ID규칙_대사_그룹_단위+COUNTIF($C$4:C2050,C2050)</f>
        <v>1133126</v>
      </c>
      <c r="B2050" s="100" t="s">
        <v>370</v>
      </c>
      <c r="C2050" s="102">
        <f>INDEX(STUDENT!$A:$A,MATCH(B2050,STUDENT!$B:$B,0))</f>
        <v>11331</v>
      </c>
      <c r="D2050" s="101">
        <v>3</v>
      </c>
      <c r="E2050" s="101">
        <v>15</v>
      </c>
      <c r="F2050" s="101">
        <v>2</v>
      </c>
      <c r="G2050" s="101" t="str">
        <f t="shared" si="124"/>
        <v>SPEECH_DESC_1133126</v>
      </c>
      <c r="H2050" s="101" t="str">
        <f t="shared" si="125"/>
        <v>SPEECH_AUDIO_1133126</v>
      </c>
      <c r="I2050" s="118" t="str">
        <f t="shared" si="126"/>
        <v>전투</v>
      </c>
      <c r="J2050" s="118" t="str">
        <f t="shared" si="127"/>
        <v>EX 스킬 2</v>
      </c>
    </row>
    <row r="2051" spans="1:10" ht="13.8" customHeight="1">
      <c r="A2051" s="101">
        <f>C2051*ID규칙_대사_그룹_단위+COUNTIF($C$4:C2051,C2051)</f>
        <v>1133127</v>
      </c>
      <c r="B2051" s="100" t="s">
        <v>370</v>
      </c>
      <c r="C2051" s="102">
        <f>INDEX(STUDENT!$A:$A,MATCH(B2051,STUDENT!$B:$B,0))</f>
        <v>11331</v>
      </c>
      <c r="D2051" s="101">
        <v>3</v>
      </c>
      <c r="E2051" s="101">
        <v>15</v>
      </c>
      <c r="F2051" s="101">
        <v>3</v>
      </c>
      <c r="G2051" s="101" t="str">
        <f t="shared" si="124"/>
        <v>SPEECH_DESC_1133127</v>
      </c>
      <c r="H2051" s="101" t="str">
        <f t="shared" si="125"/>
        <v>SPEECH_AUDIO_1133127</v>
      </c>
      <c r="I2051" s="118" t="str">
        <f t="shared" si="126"/>
        <v>전투</v>
      </c>
      <c r="J2051" s="118" t="str">
        <f t="shared" si="127"/>
        <v>EX 스킬 3</v>
      </c>
    </row>
    <row r="2052" spans="1:10" ht="13.8" customHeight="1">
      <c r="A2052" s="101">
        <f>C2052*ID규칙_대사_그룹_단위+COUNTIF($C$4:C2052,C2052)</f>
        <v>1133128</v>
      </c>
      <c r="B2052" s="100" t="s">
        <v>370</v>
      </c>
      <c r="C2052" s="102">
        <f>INDEX(STUDENT!$A:$A,MATCH(B2052,STUDENT!$B:$B,0))</f>
        <v>11331</v>
      </c>
      <c r="D2052" s="101">
        <v>3</v>
      </c>
      <c r="E2052" s="101">
        <v>16</v>
      </c>
      <c r="F2052" s="101">
        <v>1</v>
      </c>
      <c r="G2052" s="101" t="str">
        <f t="shared" ref="G2052:G2115" si="128">"SPEECH_DESC_"&amp;A2052</f>
        <v>SPEECH_DESC_1133128</v>
      </c>
      <c r="H2052" s="101" t="str">
        <f t="shared" ref="H2052:H2115" si="129">"SPEECH_AUDIO_"&amp;A2052</f>
        <v>SPEECH_AUDIO_1133128</v>
      </c>
      <c r="I2052" s="118" t="str">
        <f t="shared" ref="I2052:I2115" si="130">VLOOKUP(D2052,SPEECH_MAIN_TYPE,2,0)</f>
        <v>전투</v>
      </c>
      <c r="J2052" s="118" t="str">
        <f t="shared" ref="J2052:J2115" si="131">VLOOKUP(E2052,SPEECH_SUB_TYPE,2,0)&amp;IF(F2052=0,""," "&amp;F2052)</f>
        <v>승리 1</v>
      </c>
    </row>
    <row r="2053" spans="1:10" ht="13.8" customHeight="1">
      <c r="A2053" s="101">
        <f>C2053*ID규칙_대사_그룹_단위+COUNTIF($C$4:C2053,C2053)</f>
        <v>1133129</v>
      </c>
      <c r="B2053" s="100" t="s">
        <v>370</v>
      </c>
      <c r="C2053" s="102">
        <f>INDEX(STUDENT!$A:$A,MATCH(B2053,STUDENT!$B:$B,0))</f>
        <v>11331</v>
      </c>
      <c r="D2053" s="101">
        <v>3</v>
      </c>
      <c r="E2053" s="101">
        <v>16</v>
      </c>
      <c r="F2053" s="101">
        <v>2</v>
      </c>
      <c r="G2053" s="101" t="str">
        <f t="shared" si="128"/>
        <v>SPEECH_DESC_1133129</v>
      </c>
      <c r="H2053" s="101" t="str">
        <f t="shared" si="129"/>
        <v>SPEECH_AUDIO_1133129</v>
      </c>
      <c r="I2053" s="118" t="str">
        <f t="shared" si="130"/>
        <v>전투</v>
      </c>
      <c r="J2053" s="118" t="str">
        <f t="shared" si="131"/>
        <v>승리 2</v>
      </c>
    </row>
    <row r="2054" spans="1:10" ht="13.8" customHeight="1">
      <c r="A2054" s="101">
        <f>C2054*ID규칙_대사_그룹_단위+COUNTIF($C$4:C2054,C2054)</f>
        <v>1133130</v>
      </c>
      <c r="B2054" s="100" t="s">
        <v>370</v>
      </c>
      <c r="C2054" s="102">
        <f>INDEX(STUDENT!$A:$A,MATCH(B2054,STUDENT!$B:$B,0))</f>
        <v>11331</v>
      </c>
      <c r="D2054" s="101">
        <v>3</v>
      </c>
      <c r="E2054" s="101">
        <v>17</v>
      </c>
      <c r="F2054" s="101">
        <v>0</v>
      </c>
      <c r="G2054" s="101" t="str">
        <f t="shared" si="128"/>
        <v>SPEECH_DESC_1133130</v>
      </c>
      <c r="H2054" s="101" t="str">
        <f t="shared" si="129"/>
        <v>SPEECH_AUDIO_1133130</v>
      </c>
      <c r="I2054" s="118" t="str">
        <f t="shared" si="130"/>
        <v>전투</v>
      </c>
      <c r="J2054" s="118" t="str">
        <f t="shared" si="131"/>
        <v>철수</v>
      </c>
    </row>
    <row r="2055" spans="1:10" ht="13.8" customHeight="1">
      <c r="A2055" s="101">
        <f>C2055*ID규칙_대사_그룹_단위+COUNTIF($C$4:C2055,C2055)</f>
        <v>1133131</v>
      </c>
      <c r="B2055" s="100" t="s">
        <v>370</v>
      </c>
      <c r="C2055" s="102">
        <f>INDEX(STUDENT!$A:$A,MATCH(B2055,STUDENT!$B:$B,0))</f>
        <v>11331</v>
      </c>
      <c r="D2055" s="101">
        <v>4</v>
      </c>
      <c r="E2055" s="101">
        <v>18</v>
      </c>
      <c r="F2055" s="101">
        <v>1</v>
      </c>
      <c r="G2055" s="101" t="str">
        <f t="shared" si="128"/>
        <v>SPEECH_DESC_1133131</v>
      </c>
      <c r="H2055" s="101" t="str">
        <f t="shared" si="129"/>
        <v>SPEECH_AUDIO_1133131</v>
      </c>
      <c r="I2055" s="118" t="str">
        <f t="shared" si="130"/>
        <v>결과</v>
      </c>
      <c r="J2055" s="118" t="str">
        <f t="shared" si="131"/>
        <v>임무 완료 1</v>
      </c>
    </row>
    <row r="2056" spans="1:10" ht="13.8" customHeight="1">
      <c r="A2056" s="101">
        <f>C2056*ID규칙_대사_그룹_단위+COUNTIF($C$4:C2056,C2056)</f>
        <v>1133132</v>
      </c>
      <c r="B2056" s="100" t="s">
        <v>370</v>
      </c>
      <c r="C2056" s="102">
        <f>INDEX(STUDENT!$A:$A,MATCH(B2056,STUDENT!$B:$B,0))</f>
        <v>11331</v>
      </c>
      <c r="D2056" s="101">
        <v>4</v>
      </c>
      <c r="E2056" s="101">
        <v>18</v>
      </c>
      <c r="F2056" s="101">
        <v>2</v>
      </c>
      <c r="G2056" s="101" t="str">
        <f t="shared" si="128"/>
        <v>SPEECH_DESC_1133132</v>
      </c>
      <c r="H2056" s="101" t="str">
        <f t="shared" si="129"/>
        <v>SPEECH_AUDIO_1133132</v>
      </c>
      <c r="I2056" s="118" t="str">
        <f t="shared" si="130"/>
        <v>결과</v>
      </c>
      <c r="J2056" s="118" t="str">
        <f t="shared" si="131"/>
        <v>임무 완료 2</v>
      </c>
    </row>
    <row r="2057" spans="1:10" ht="13.8" customHeight="1">
      <c r="A2057" s="101">
        <f>C2057*ID규칙_대사_그룹_단위+COUNTIF($C$4:C2057,C2057)</f>
        <v>1133133</v>
      </c>
      <c r="B2057" s="100" t="s">
        <v>370</v>
      </c>
      <c r="C2057" s="102">
        <f>INDEX(STUDENT!$A:$A,MATCH(B2057,STUDENT!$B:$B,0))</f>
        <v>11331</v>
      </c>
      <c r="D2057" s="101">
        <v>4</v>
      </c>
      <c r="E2057" s="101">
        <v>19</v>
      </c>
      <c r="F2057" s="101">
        <v>1</v>
      </c>
      <c r="G2057" s="101" t="str">
        <f t="shared" si="128"/>
        <v>SPEECH_DESC_1133133</v>
      </c>
      <c r="H2057" s="101" t="str">
        <f t="shared" si="129"/>
        <v>SPEECH_AUDIO_1133133</v>
      </c>
      <c r="I2057" s="118" t="str">
        <f t="shared" si="130"/>
        <v>결과</v>
      </c>
      <c r="J2057" s="118" t="str">
        <f t="shared" si="131"/>
        <v>임무 실패 1</v>
      </c>
    </row>
    <row r="2058" spans="1:10" ht="13.8" customHeight="1">
      <c r="A2058" s="101">
        <f>C2058*ID규칙_대사_그룹_단위+COUNTIF($C$4:C2058,C2058)</f>
        <v>1133134</v>
      </c>
      <c r="B2058" s="100" t="s">
        <v>370</v>
      </c>
      <c r="C2058" s="102">
        <f>INDEX(STUDENT!$A:$A,MATCH(B2058,STUDENT!$B:$B,0))</f>
        <v>11331</v>
      </c>
      <c r="D2058" s="101">
        <v>4</v>
      </c>
      <c r="E2058" s="101">
        <v>19</v>
      </c>
      <c r="F2058" s="101">
        <v>2</v>
      </c>
      <c r="G2058" s="101" t="str">
        <f t="shared" si="128"/>
        <v>SPEECH_DESC_1133134</v>
      </c>
      <c r="H2058" s="101" t="str">
        <f t="shared" si="129"/>
        <v>SPEECH_AUDIO_1133134</v>
      </c>
      <c r="I2058" s="118" t="str">
        <f t="shared" si="130"/>
        <v>결과</v>
      </c>
      <c r="J2058" s="118" t="str">
        <f t="shared" si="131"/>
        <v>임무 실패 2</v>
      </c>
    </row>
    <row r="2059" spans="1:10" ht="13.8" customHeight="1">
      <c r="A2059" s="101">
        <f>C2059*ID규칙_대사_그룹_단위+COUNTIF($C$4:C2059,C2059)</f>
        <v>1133135</v>
      </c>
      <c r="B2059" s="100" t="s">
        <v>370</v>
      </c>
      <c r="C2059" s="102">
        <f>INDEX(STUDENT!$A:$A,MATCH(B2059,STUDENT!$B:$B,0))</f>
        <v>11331</v>
      </c>
      <c r="D2059" s="101">
        <v>5</v>
      </c>
      <c r="E2059" s="101">
        <v>20</v>
      </c>
      <c r="F2059" s="101">
        <v>1</v>
      </c>
      <c r="G2059" s="101" t="str">
        <f t="shared" si="128"/>
        <v>SPEECH_DESC_1133135</v>
      </c>
      <c r="H2059" s="101" t="str">
        <f t="shared" si="129"/>
        <v>SPEECH_AUDIO_1133135</v>
      </c>
      <c r="I2059" s="118" t="str">
        <f t="shared" si="130"/>
        <v>기타</v>
      </c>
      <c r="J2059" s="118" t="str">
        <f t="shared" si="131"/>
        <v>강화 1</v>
      </c>
    </row>
    <row r="2060" spans="1:10" ht="13.8" customHeight="1">
      <c r="A2060" s="101">
        <f>C2060*ID규칙_대사_그룹_단위+COUNTIF($C$4:C2060,C2060)</f>
        <v>1133136</v>
      </c>
      <c r="B2060" s="100" t="s">
        <v>370</v>
      </c>
      <c r="C2060" s="102">
        <f>INDEX(STUDENT!$A:$A,MATCH(B2060,STUDENT!$B:$B,0))</f>
        <v>11331</v>
      </c>
      <c r="D2060" s="101">
        <v>5</v>
      </c>
      <c r="E2060" s="101">
        <v>20</v>
      </c>
      <c r="F2060" s="101">
        <v>2</v>
      </c>
      <c r="G2060" s="101" t="str">
        <f t="shared" si="128"/>
        <v>SPEECH_DESC_1133136</v>
      </c>
      <c r="H2060" s="101" t="str">
        <f t="shared" si="129"/>
        <v>SPEECH_AUDIO_1133136</v>
      </c>
      <c r="I2060" s="118" t="str">
        <f t="shared" si="130"/>
        <v>기타</v>
      </c>
      <c r="J2060" s="118" t="str">
        <f t="shared" si="131"/>
        <v>강화 2</v>
      </c>
    </row>
    <row r="2061" spans="1:10" ht="13.8" customHeight="1">
      <c r="A2061" s="101">
        <f>C2061*ID규칙_대사_그룹_단위+COUNTIF($C$4:C2061,C2061)</f>
        <v>1133137</v>
      </c>
      <c r="B2061" s="100" t="s">
        <v>370</v>
      </c>
      <c r="C2061" s="102">
        <f>INDEX(STUDENT!$A:$A,MATCH(B2061,STUDENT!$B:$B,0))</f>
        <v>11331</v>
      </c>
      <c r="D2061" s="101">
        <v>5</v>
      </c>
      <c r="E2061" s="101">
        <v>20</v>
      </c>
      <c r="F2061" s="101">
        <v>3</v>
      </c>
      <c r="G2061" s="101" t="str">
        <f t="shared" si="128"/>
        <v>SPEECH_DESC_1133137</v>
      </c>
      <c r="H2061" s="101" t="str">
        <f t="shared" si="129"/>
        <v>SPEECH_AUDIO_1133137</v>
      </c>
      <c r="I2061" s="118" t="str">
        <f t="shared" si="130"/>
        <v>기타</v>
      </c>
      <c r="J2061" s="118" t="str">
        <f t="shared" si="131"/>
        <v>강화 3</v>
      </c>
    </row>
    <row r="2062" spans="1:10" ht="13.8" customHeight="1">
      <c r="A2062" s="101">
        <f>C2062*ID규칙_대사_그룹_단위+COUNTIF($C$4:C2062,C2062)</f>
        <v>1133138</v>
      </c>
      <c r="B2062" s="100" t="s">
        <v>370</v>
      </c>
      <c r="C2062" s="102">
        <f>INDEX(STUDENT!$A:$A,MATCH(B2062,STUDENT!$B:$B,0))</f>
        <v>11331</v>
      </c>
      <c r="D2062" s="101">
        <v>5</v>
      </c>
      <c r="E2062" s="101">
        <v>20</v>
      </c>
      <c r="F2062" s="101">
        <v>4</v>
      </c>
      <c r="G2062" s="101" t="str">
        <f t="shared" si="128"/>
        <v>SPEECH_DESC_1133138</v>
      </c>
      <c r="H2062" s="101" t="str">
        <f t="shared" si="129"/>
        <v>SPEECH_AUDIO_1133138</v>
      </c>
      <c r="I2062" s="118" t="str">
        <f t="shared" si="130"/>
        <v>기타</v>
      </c>
      <c r="J2062" s="118" t="str">
        <f t="shared" si="131"/>
        <v>강화 4</v>
      </c>
    </row>
    <row r="2063" spans="1:10" ht="13.8" customHeight="1">
      <c r="A2063" s="101">
        <f>C2063*ID규칙_대사_그룹_단위+COUNTIF($C$4:C2063,C2063)</f>
        <v>1133139</v>
      </c>
      <c r="B2063" s="100" t="s">
        <v>370</v>
      </c>
      <c r="C2063" s="102">
        <f>INDEX(STUDENT!$A:$A,MATCH(B2063,STUDENT!$B:$B,0))</f>
        <v>11331</v>
      </c>
      <c r="D2063" s="101">
        <v>5</v>
      </c>
      <c r="E2063" s="101">
        <v>21</v>
      </c>
      <c r="F2063" s="101">
        <v>0</v>
      </c>
      <c r="G2063" s="101" t="str">
        <f t="shared" si="128"/>
        <v>SPEECH_DESC_1133139</v>
      </c>
      <c r="H2063" s="101" t="str">
        <f t="shared" si="129"/>
        <v>SPEECH_AUDIO_1133139</v>
      </c>
      <c r="I2063" s="118" t="str">
        <f t="shared" si="130"/>
        <v>기타</v>
      </c>
      <c r="J2063" s="118" t="str">
        <f t="shared" si="131"/>
        <v>고유무기 장착</v>
      </c>
    </row>
    <row r="2064" spans="1:10" ht="13.8" customHeight="1">
      <c r="A2064" s="101">
        <f>C2064*ID규칙_대사_그룹_단위+COUNTIF($C$4:C2064,C2064)</f>
        <v>1133140</v>
      </c>
      <c r="B2064" s="100" t="s">
        <v>370</v>
      </c>
      <c r="C2064" s="102">
        <f>INDEX(STUDENT!$A:$A,MATCH(B2064,STUDENT!$B:$B,0))</f>
        <v>11331</v>
      </c>
      <c r="D2064" s="101">
        <v>5</v>
      </c>
      <c r="E2064" s="101">
        <v>22</v>
      </c>
      <c r="F2064" s="101">
        <v>1</v>
      </c>
      <c r="G2064" s="101" t="str">
        <f t="shared" si="128"/>
        <v>SPEECH_DESC_1133140</v>
      </c>
      <c r="H2064" s="101" t="str">
        <f t="shared" si="129"/>
        <v>SPEECH_AUDIO_1133140</v>
      </c>
      <c r="I2064" s="118" t="str">
        <f t="shared" si="130"/>
        <v>기타</v>
      </c>
      <c r="J2064" s="118" t="str">
        <f t="shared" si="131"/>
        <v>카페 1</v>
      </c>
    </row>
    <row r="2065" spans="1:10" ht="13.8" customHeight="1">
      <c r="A2065" s="101">
        <f>C2065*ID규칙_대사_그룹_단위+COUNTIF($C$4:C2065,C2065)</f>
        <v>1133141</v>
      </c>
      <c r="B2065" s="100" t="s">
        <v>370</v>
      </c>
      <c r="C2065" s="102">
        <f>INDEX(STUDENT!$A:$A,MATCH(B2065,STUDENT!$B:$B,0))</f>
        <v>11331</v>
      </c>
      <c r="D2065" s="101">
        <v>5</v>
      </c>
      <c r="E2065" s="101">
        <v>22</v>
      </c>
      <c r="F2065" s="101">
        <v>2</v>
      </c>
      <c r="G2065" s="101" t="str">
        <f t="shared" si="128"/>
        <v>SPEECH_DESC_1133141</v>
      </c>
      <c r="H2065" s="101" t="str">
        <f t="shared" si="129"/>
        <v>SPEECH_AUDIO_1133141</v>
      </c>
      <c r="I2065" s="118" t="str">
        <f t="shared" si="130"/>
        <v>기타</v>
      </c>
      <c r="J2065" s="118" t="str">
        <f t="shared" si="131"/>
        <v>카페 2</v>
      </c>
    </row>
    <row r="2066" spans="1:10" ht="13.8" customHeight="1">
      <c r="A2066" s="101">
        <f>C2066*ID규칙_대사_그룹_단위+COUNTIF($C$4:C2066,C2066)</f>
        <v>1133142</v>
      </c>
      <c r="B2066" s="100" t="s">
        <v>370</v>
      </c>
      <c r="C2066" s="102">
        <f>INDEX(STUDENT!$A:$A,MATCH(B2066,STUDENT!$B:$B,0))</f>
        <v>11331</v>
      </c>
      <c r="D2066" s="101">
        <v>5</v>
      </c>
      <c r="E2066" s="101">
        <v>22</v>
      </c>
      <c r="F2066" s="101">
        <v>3</v>
      </c>
      <c r="G2066" s="101" t="str">
        <f t="shared" si="128"/>
        <v>SPEECH_DESC_1133142</v>
      </c>
      <c r="H2066" s="101" t="str">
        <f t="shared" si="129"/>
        <v>SPEECH_AUDIO_1133142</v>
      </c>
      <c r="I2066" s="118" t="str">
        <f t="shared" si="130"/>
        <v>기타</v>
      </c>
      <c r="J2066" s="118" t="str">
        <f t="shared" si="131"/>
        <v>카페 3</v>
      </c>
    </row>
    <row r="2067" spans="1:10" ht="13.8" customHeight="1">
      <c r="A2067" s="101">
        <f>C2067*ID규칙_대사_그룹_단위+COUNTIF($C$4:C2067,C2067)</f>
        <v>1133143</v>
      </c>
      <c r="B2067" s="100" t="s">
        <v>370</v>
      </c>
      <c r="C2067" s="102">
        <f>INDEX(STUDENT!$A:$A,MATCH(B2067,STUDENT!$B:$B,0))</f>
        <v>11331</v>
      </c>
      <c r="D2067" s="101">
        <v>5</v>
      </c>
      <c r="E2067" s="101">
        <v>22</v>
      </c>
      <c r="F2067" s="101">
        <v>4</v>
      </c>
      <c r="G2067" s="101" t="str">
        <f t="shared" si="128"/>
        <v>SPEECH_DESC_1133143</v>
      </c>
      <c r="H2067" s="101" t="str">
        <f t="shared" si="129"/>
        <v>SPEECH_AUDIO_1133143</v>
      </c>
      <c r="I2067" s="118" t="str">
        <f t="shared" si="130"/>
        <v>기타</v>
      </c>
      <c r="J2067" s="118" t="str">
        <f t="shared" si="131"/>
        <v>카페 4</v>
      </c>
    </row>
    <row r="2068" spans="1:10" ht="13.8" customHeight="1">
      <c r="A2068" s="101">
        <f>C2068*ID규칙_대사_그룹_단위+COUNTIF($C$4:C2068,C2068)</f>
        <v>1133144</v>
      </c>
      <c r="B2068" s="100" t="s">
        <v>370</v>
      </c>
      <c r="C2068" s="102">
        <f>INDEX(STUDENT!$A:$A,MATCH(B2068,STUDENT!$B:$B,0))</f>
        <v>11331</v>
      </c>
      <c r="D2068" s="101">
        <v>5</v>
      </c>
      <c r="E2068" s="101">
        <v>22</v>
      </c>
      <c r="F2068" s="101">
        <v>5</v>
      </c>
      <c r="G2068" s="101" t="str">
        <f t="shared" si="128"/>
        <v>SPEECH_DESC_1133144</v>
      </c>
      <c r="H2068" s="101" t="str">
        <f t="shared" si="129"/>
        <v>SPEECH_AUDIO_1133144</v>
      </c>
      <c r="I2068" s="118" t="str">
        <f t="shared" si="130"/>
        <v>기타</v>
      </c>
      <c r="J2068" s="118" t="str">
        <f t="shared" si="131"/>
        <v>카페 5</v>
      </c>
    </row>
    <row r="2069" spans="1:10" ht="13.8" customHeight="1">
      <c r="A2069" s="101">
        <f>C2069*ID규칙_대사_그룹_단위+COUNTIF($C$4:C2069,C2069)</f>
        <v>1133145</v>
      </c>
      <c r="B2069" s="100" t="s">
        <v>370</v>
      </c>
      <c r="C2069" s="102">
        <f>INDEX(STUDENT!$A:$A,MATCH(B2069,STUDENT!$B:$B,0))</f>
        <v>11331</v>
      </c>
      <c r="D2069" s="101">
        <v>5</v>
      </c>
      <c r="E2069" s="101">
        <v>23</v>
      </c>
      <c r="F2069" s="101">
        <v>1</v>
      </c>
      <c r="G2069" s="101" t="str">
        <f t="shared" si="128"/>
        <v>SPEECH_DESC_1133145</v>
      </c>
      <c r="H2069" s="101" t="str">
        <f t="shared" si="129"/>
        <v>SPEECH_AUDIO_1133145</v>
      </c>
      <c r="I2069" s="118" t="str">
        <f t="shared" si="130"/>
        <v>기타</v>
      </c>
      <c r="J2069" s="118" t="str">
        <f t="shared" si="131"/>
        <v>인연 랭크 업 1</v>
      </c>
    </row>
    <row r="2070" spans="1:10" ht="13.8" customHeight="1">
      <c r="A2070" s="101">
        <f>C2070*ID규칙_대사_그룹_단위+COUNTIF($C$4:C2070,C2070)</f>
        <v>1133146</v>
      </c>
      <c r="B2070" s="100" t="s">
        <v>370</v>
      </c>
      <c r="C2070" s="102">
        <f>INDEX(STUDENT!$A:$A,MATCH(B2070,STUDENT!$B:$B,0))</f>
        <v>11331</v>
      </c>
      <c r="D2070" s="101">
        <v>5</v>
      </c>
      <c r="E2070" s="101">
        <v>23</v>
      </c>
      <c r="F2070" s="101">
        <v>2</v>
      </c>
      <c r="G2070" s="101" t="str">
        <f t="shared" si="128"/>
        <v>SPEECH_DESC_1133146</v>
      </c>
      <c r="H2070" s="101" t="str">
        <f t="shared" si="129"/>
        <v>SPEECH_AUDIO_1133146</v>
      </c>
      <c r="I2070" s="118" t="str">
        <f t="shared" si="130"/>
        <v>기타</v>
      </c>
      <c r="J2070" s="118" t="str">
        <f t="shared" si="131"/>
        <v>인연 랭크 업 2</v>
      </c>
    </row>
    <row r="2071" spans="1:10" ht="13.8" customHeight="1">
      <c r="A2071" s="101">
        <f>C2071*ID규칙_대사_그룹_단위+COUNTIF($C$4:C2071,C2071)</f>
        <v>1133147</v>
      </c>
      <c r="B2071" s="100" t="s">
        <v>370</v>
      </c>
      <c r="C2071" s="102">
        <f>INDEX(STUDENT!$A:$A,MATCH(B2071,STUDENT!$B:$B,0))</f>
        <v>11331</v>
      </c>
      <c r="D2071" s="101">
        <v>5</v>
      </c>
      <c r="E2071" s="101">
        <v>23</v>
      </c>
      <c r="F2071" s="101">
        <v>3</v>
      </c>
      <c r="G2071" s="101" t="str">
        <f t="shared" si="128"/>
        <v>SPEECH_DESC_1133147</v>
      </c>
      <c r="H2071" s="101" t="str">
        <f t="shared" si="129"/>
        <v>SPEECH_AUDIO_1133147</v>
      </c>
      <c r="I2071" s="118" t="str">
        <f t="shared" si="130"/>
        <v>기타</v>
      </c>
      <c r="J2071" s="118" t="str">
        <f t="shared" si="131"/>
        <v>인연 랭크 업 3</v>
      </c>
    </row>
    <row r="2072" spans="1:10" ht="13.8" customHeight="1">
      <c r="A2072" s="101">
        <f>C2072*ID규칙_대사_그룹_단위+COUNTIF($C$4:C2072,C2072)</f>
        <v>1133148</v>
      </c>
      <c r="B2072" s="100" t="s">
        <v>370</v>
      </c>
      <c r="C2072" s="102">
        <f>INDEX(STUDENT!$A:$A,MATCH(B2072,STUDENT!$B:$B,0))</f>
        <v>11331</v>
      </c>
      <c r="D2072" s="101">
        <v>6</v>
      </c>
      <c r="E2072" s="101">
        <v>24</v>
      </c>
      <c r="F2072" s="101">
        <v>1</v>
      </c>
      <c r="G2072" s="101" t="str">
        <f t="shared" si="128"/>
        <v>SPEECH_DESC_1133148</v>
      </c>
      <c r="H2072" s="101" t="str">
        <f t="shared" si="129"/>
        <v>SPEECH_AUDIO_1133148</v>
      </c>
      <c r="I2072" s="118" t="str">
        <f t="shared" si="130"/>
        <v>메모리얼</v>
      </c>
      <c r="J2072" s="118" t="str">
        <f t="shared" si="131"/>
        <v>메모리얼 로비 1</v>
      </c>
    </row>
    <row r="2073" spans="1:10" ht="13.8" customHeight="1">
      <c r="A2073" s="101">
        <f>C2073*ID규칙_대사_그룹_단위+COUNTIF($C$4:C2073,C2073)</f>
        <v>1133149</v>
      </c>
      <c r="B2073" s="100" t="s">
        <v>370</v>
      </c>
      <c r="C2073" s="102">
        <f>INDEX(STUDENT!$A:$A,MATCH(B2073,STUDENT!$B:$B,0))</f>
        <v>11331</v>
      </c>
      <c r="D2073" s="101">
        <v>6</v>
      </c>
      <c r="E2073" s="101">
        <v>24</v>
      </c>
      <c r="F2073" s="101">
        <v>2</v>
      </c>
      <c r="G2073" s="101" t="str">
        <f t="shared" si="128"/>
        <v>SPEECH_DESC_1133149</v>
      </c>
      <c r="H2073" s="101" t="str">
        <f t="shared" si="129"/>
        <v>SPEECH_AUDIO_1133149</v>
      </c>
      <c r="I2073" s="118" t="str">
        <f t="shared" si="130"/>
        <v>메모리얼</v>
      </c>
      <c r="J2073" s="118" t="str">
        <f t="shared" si="131"/>
        <v>메모리얼 로비 2</v>
      </c>
    </row>
    <row r="2074" spans="1:10" ht="13.8" customHeight="1">
      <c r="A2074" s="101">
        <f>C2074*ID규칙_대사_그룹_단위+COUNTIF($C$4:C2074,C2074)</f>
        <v>1133150</v>
      </c>
      <c r="B2074" s="100" t="s">
        <v>370</v>
      </c>
      <c r="C2074" s="102">
        <f>INDEX(STUDENT!$A:$A,MATCH(B2074,STUDENT!$B:$B,0))</f>
        <v>11331</v>
      </c>
      <c r="D2074" s="101">
        <v>6</v>
      </c>
      <c r="E2074" s="101">
        <v>24</v>
      </c>
      <c r="F2074" s="101">
        <v>3</v>
      </c>
      <c r="G2074" s="101" t="str">
        <f t="shared" si="128"/>
        <v>SPEECH_DESC_1133150</v>
      </c>
      <c r="H2074" s="101" t="str">
        <f t="shared" si="129"/>
        <v>SPEECH_AUDIO_1133150</v>
      </c>
      <c r="I2074" s="118" t="str">
        <f t="shared" si="130"/>
        <v>메모리얼</v>
      </c>
      <c r="J2074" s="118" t="str">
        <f t="shared" si="131"/>
        <v>메모리얼 로비 3</v>
      </c>
    </row>
    <row r="2075" spans="1:10" ht="13.8" customHeight="1">
      <c r="A2075" s="101">
        <f>C2075*ID규칙_대사_그룹_단위+COUNTIF($C$4:C2075,C2075)</f>
        <v>1133151</v>
      </c>
      <c r="B2075" s="100" t="s">
        <v>370</v>
      </c>
      <c r="C2075" s="102">
        <f>INDEX(STUDENT!$A:$A,MATCH(B2075,STUDENT!$B:$B,0))</f>
        <v>11331</v>
      </c>
      <c r="D2075" s="101">
        <v>6</v>
      </c>
      <c r="E2075" s="101">
        <v>24</v>
      </c>
      <c r="F2075" s="101">
        <v>4</v>
      </c>
      <c r="G2075" s="101" t="str">
        <f t="shared" si="128"/>
        <v>SPEECH_DESC_1133151</v>
      </c>
      <c r="H2075" s="101" t="str">
        <f t="shared" si="129"/>
        <v>SPEECH_AUDIO_1133151</v>
      </c>
      <c r="I2075" s="118" t="str">
        <f t="shared" si="130"/>
        <v>메모리얼</v>
      </c>
      <c r="J2075" s="118" t="str">
        <f t="shared" si="131"/>
        <v>메모리얼 로비 4</v>
      </c>
    </row>
    <row r="2076" spans="1:10" ht="13.8" customHeight="1">
      <c r="A2076" s="101">
        <f>C2076*ID규칙_대사_그룹_단위+COUNTIF($C$4:C2076,C2076)</f>
        <v>1133152</v>
      </c>
      <c r="B2076" s="100" t="s">
        <v>370</v>
      </c>
      <c r="C2076" s="102">
        <f>INDEX(STUDENT!$A:$A,MATCH(B2076,STUDENT!$B:$B,0))</f>
        <v>11331</v>
      </c>
      <c r="D2076" s="101">
        <v>7</v>
      </c>
      <c r="E2076" s="101">
        <v>25</v>
      </c>
      <c r="F2076" s="101">
        <v>0</v>
      </c>
      <c r="G2076" s="101" t="str">
        <f t="shared" si="128"/>
        <v>SPEECH_DESC_1133152</v>
      </c>
      <c r="H2076" s="101" t="str">
        <f t="shared" si="129"/>
        <v>SPEECH_AUDIO_1133152</v>
      </c>
      <c r="I2076" s="118" t="str">
        <f t="shared" si="130"/>
        <v>기념일</v>
      </c>
      <c r="J2076" s="118" t="str">
        <f t="shared" si="131"/>
        <v>생일</v>
      </c>
    </row>
    <row r="2077" spans="1:10" ht="13.8" customHeight="1">
      <c r="A2077" s="101">
        <f>C2077*ID규칙_대사_그룹_단위+COUNTIF($C$4:C2077,C2077)</f>
        <v>1133153</v>
      </c>
      <c r="B2077" s="100" t="s">
        <v>370</v>
      </c>
      <c r="C2077" s="102">
        <f>INDEX(STUDENT!$A:$A,MATCH(B2077,STUDENT!$B:$B,0))</f>
        <v>11331</v>
      </c>
      <c r="D2077" s="101">
        <v>7</v>
      </c>
      <c r="E2077" s="101">
        <v>26</v>
      </c>
      <c r="F2077" s="101">
        <v>0</v>
      </c>
      <c r="G2077" s="101" t="str">
        <f t="shared" si="128"/>
        <v>SPEECH_DESC_1133153</v>
      </c>
      <c r="H2077" s="101" t="str">
        <f t="shared" si="129"/>
        <v>SPEECH_AUDIO_1133153</v>
      </c>
      <c r="I2077" s="118" t="str">
        <f t="shared" si="130"/>
        <v>기념일</v>
      </c>
      <c r="J2077" s="118" t="str">
        <f t="shared" si="131"/>
        <v>선생의 생일</v>
      </c>
    </row>
    <row r="2078" spans="1:10" ht="13.8" customHeight="1">
      <c r="A2078" s="101">
        <f>C2078*ID규칙_대사_그룹_단위+COUNTIF($C$4:C2078,C2078)</f>
        <v>1133154</v>
      </c>
      <c r="B2078" s="100" t="s">
        <v>370</v>
      </c>
      <c r="C2078" s="102">
        <f>INDEX(STUDENT!$A:$A,MATCH(B2078,STUDENT!$B:$B,0))</f>
        <v>11331</v>
      </c>
      <c r="D2078" s="101">
        <v>7</v>
      </c>
      <c r="E2078" s="101">
        <v>27</v>
      </c>
      <c r="F2078" s="101">
        <v>0</v>
      </c>
      <c r="G2078" s="101" t="str">
        <f t="shared" si="128"/>
        <v>SPEECH_DESC_1133154</v>
      </c>
      <c r="H2078" s="101" t="str">
        <f t="shared" si="129"/>
        <v>SPEECH_AUDIO_1133154</v>
      </c>
      <c r="I2078" s="118" t="str">
        <f t="shared" si="130"/>
        <v>기념일</v>
      </c>
      <c r="J2078" s="118" t="str">
        <f t="shared" si="131"/>
        <v>할로윈</v>
      </c>
    </row>
    <row r="2079" spans="1:10" ht="13.8" customHeight="1">
      <c r="A2079" s="101">
        <f>C2079*ID규칙_대사_그룹_단위+COUNTIF($C$4:C2079,C2079)</f>
        <v>1133155</v>
      </c>
      <c r="B2079" s="100" t="s">
        <v>370</v>
      </c>
      <c r="C2079" s="102">
        <f>INDEX(STUDENT!$A:$A,MATCH(B2079,STUDENT!$B:$B,0))</f>
        <v>11331</v>
      </c>
      <c r="D2079" s="101">
        <v>7</v>
      </c>
      <c r="E2079" s="101">
        <v>28</v>
      </c>
      <c r="F2079" s="101">
        <v>0</v>
      </c>
      <c r="G2079" s="101" t="str">
        <f t="shared" si="128"/>
        <v>SPEECH_DESC_1133155</v>
      </c>
      <c r="H2079" s="101" t="str">
        <f t="shared" si="129"/>
        <v>SPEECH_AUDIO_1133155</v>
      </c>
      <c r="I2079" s="118" t="str">
        <f t="shared" si="130"/>
        <v>기념일</v>
      </c>
      <c r="J2079" s="118" t="str">
        <f t="shared" si="131"/>
        <v>크리스마스</v>
      </c>
    </row>
    <row r="2080" spans="1:10" ht="13.8" customHeight="1">
      <c r="A2080" s="101">
        <f>C2080*ID규칙_대사_그룹_단위+COUNTIF($C$4:C2080,C2080)</f>
        <v>1133156</v>
      </c>
      <c r="B2080" s="100" t="s">
        <v>370</v>
      </c>
      <c r="C2080" s="102">
        <f>INDEX(STUDENT!$A:$A,MATCH(B2080,STUDENT!$B:$B,0))</f>
        <v>11331</v>
      </c>
      <c r="D2080" s="101">
        <v>7</v>
      </c>
      <c r="E2080" s="101">
        <v>29</v>
      </c>
      <c r="F2080" s="101">
        <v>0</v>
      </c>
      <c r="G2080" s="101" t="str">
        <f t="shared" si="128"/>
        <v>SPEECH_DESC_1133156</v>
      </c>
      <c r="H2080" s="101" t="str">
        <f t="shared" si="129"/>
        <v>SPEECH_AUDIO_1133156</v>
      </c>
      <c r="I2080" s="118" t="str">
        <f t="shared" si="130"/>
        <v>기념일</v>
      </c>
      <c r="J2080" s="118" t="str">
        <f t="shared" si="131"/>
        <v>신년</v>
      </c>
    </row>
    <row r="2081" spans="1:10" ht="13.8" customHeight="1">
      <c r="A2081" s="101">
        <f>C2081*ID규칙_대사_그룹_단위+COUNTIF($C$4:C2081,C2081)</f>
        <v>1133201</v>
      </c>
      <c r="B2081" s="100" t="s">
        <v>372</v>
      </c>
      <c r="C2081" s="102">
        <f>INDEX(STUDENT!$A:$A,MATCH(B2081,STUDENT!$B:$B,0))</f>
        <v>11332</v>
      </c>
      <c r="D2081" s="101">
        <v>1</v>
      </c>
      <c r="E2081" s="101">
        <v>1</v>
      </c>
      <c r="F2081" s="101">
        <v>0</v>
      </c>
      <c r="G2081" s="101" t="str">
        <f t="shared" si="128"/>
        <v>SPEECH_DESC_1133201</v>
      </c>
      <c r="H2081" s="101" t="str">
        <f t="shared" si="129"/>
        <v>SPEECH_AUDIO_1133201</v>
      </c>
      <c r="I2081" s="118" t="str">
        <f t="shared" si="130"/>
        <v>일상</v>
      </c>
      <c r="J2081" s="118" t="str">
        <f t="shared" si="131"/>
        <v>입수</v>
      </c>
    </row>
    <row r="2082" spans="1:10" ht="13.8" customHeight="1">
      <c r="A2082" s="101">
        <f>C2082*ID규칙_대사_그룹_단위+COUNTIF($C$4:C2082,C2082)</f>
        <v>1133202</v>
      </c>
      <c r="B2082" s="100" t="s">
        <v>372</v>
      </c>
      <c r="C2082" s="102">
        <f>INDEX(STUDENT!$A:$A,MATCH(B2082,STUDENT!$B:$B,0))</f>
        <v>11332</v>
      </c>
      <c r="D2082" s="101">
        <v>1</v>
      </c>
      <c r="E2082" s="101">
        <v>2</v>
      </c>
      <c r="F2082" s="101">
        <v>1</v>
      </c>
      <c r="G2082" s="101" t="str">
        <f t="shared" si="128"/>
        <v>SPEECH_DESC_1133202</v>
      </c>
      <c r="H2082" s="101" t="str">
        <f t="shared" si="129"/>
        <v>SPEECH_AUDIO_1133202</v>
      </c>
      <c r="I2082" s="118" t="str">
        <f t="shared" si="130"/>
        <v>일상</v>
      </c>
      <c r="J2082" s="118" t="str">
        <f t="shared" si="131"/>
        <v>로비 방문 1</v>
      </c>
    </row>
    <row r="2083" spans="1:10" ht="13.8" customHeight="1">
      <c r="A2083" s="101">
        <f>C2083*ID규칙_대사_그룹_단위+COUNTIF($C$4:C2083,C2083)</f>
        <v>1133203</v>
      </c>
      <c r="B2083" s="100" t="s">
        <v>372</v>
      </c>
      <c r="C2083" s="102">
        <f>INDEX(STUDENT!$A:$A,MATCH(B2083,STUDENT!$B:$B,0))</f>
        <v>11332</v>
      </c>
      <c r="D2083" s="101">
        <v>1</v>
      </c>
      <c r="E2083" s="101">
        <v>2</v>
      </c>
      <c r="F2083" s="101">
        <v>2</v>
      </c>
      <c r="G2083" s="101" t="str">
        <f t="shared" si="128"/>
        <v>SPEECH_DESC_1133203</v>
      </c>
      <c r="H2083" s="101" t="str">
        <f t="shared" si="129"/>
        <v>SPEECH_AUDIO_1133203</v>
      </c>
      <c r="I2083" s="118" t="str">
        <f t="shared" si="130"/>
        <v>일상</v>
      </c>
      <c r="J2083" s="118" t="str">
        <f t="shared" si="131"/>
        <v>로비 방문 2</v>
      </c>
    </row>
    <row r="2084" spans="1:10" ht="13.8" customHeight="1">
      <c r="A2084" s="101">
        <f>C2084*ID규칙_대사_그룹_단위+COUNTIF($C$4:C2084,C2084)</f>
        <v>1133204</v>
      </c>
      <c r="B2084" s="100" t="s">
        <v>372</v>
      </c>
      <c r="C2084" s="102">
        <f>INDEX(STUDENT!$A:$A,MATCH(B2084,STUDENT!$B:$B,0))</f>
        <v>11332</v>
      </c>
      <c r="D2084" s="101">
        <v>1</v>
      </c>
      <c r="E2084" s="101">
        <v>3</v>
      </c>
      <c r="F2084" s="101">
        <v>1</v>
      </c>
      <c r="G2084" s="101" t="str">
        <f t="shared" si="128"/>
        <v>SPEECH_DESC_1133204</v>
      </c>
      <c r="H2084" s="101" t="str">
        <f t="shared" si="129"/>
        <v>SPEECH_AUDIO_1133204</v>
      </c>
      <c r="I2084" s="118" t="str">
        <f t="shared" si="130"/>
        <v>일상</v>
      </c>
      <c r="J2084" s="118" t="str">
        <f t="shared" si="131"/>
        <v>잡담 1</v>
      </c>
    </row>
    <row r="2085" spans="1:10" ht="13.8" customHeight="1">
      <c r="A2085" s="101">
        <f>C2085*ID규칙_대사_그룹_단위+COUNTIF($C$4:C2085,C2085)</f>
        <v>1133205</v>
      </c>
      <c r="B2085" s="100" t="s">
        <v>372</v>
      </c>
      <c r="C2085" s="102">
        <f>INDEX(STUDENT!$A:$A,MATCH(B2085,STUDENT!$B:$B,0))</f>
        <v>11332</v>
      </c>
      <c r="D2085" s="101">
        <v>1</v>
      </c>
      <c r="E2085" s="101">
        <v>3</v>
      </c>
      <c r="F2085" s="101">
        <v>2</v>
      </c>
      <c r="G2085" s="101" t="str">
        <f t="shared" si="128"/>
        <v>SPEECH_DESC_1133205</v>
      </c>
      <c r="H2085" s="101" t="str">
        <f t="shared" si="129"/>
        <v>SPEECH_AUDIO_1133205</v>
      </c>
      <c r="I2085" s="118" t="str">
        <f t="shared" si="130"/>
        <v>일상</v>
      </c>
      <c r="J2085" s="118" t="str">
        <f t="shared" si="131"/>
        <v>잡담 2</v>
      </c>
    </row>
    <row r="2086" spans="1:10" ht="13.8" customHeight="1">
      <c r="A2086" s="101">
        <f>C2086*ID규칙_대사_그룹_단위+COUNTIF($C$4:C2086,C2086)</f>
        <v>1133206</v>
      </c>
      <c r="B2086" s="100" t="s">
        <v>372</v>
      </c>
      <c r="C2086" s="102">
        <f>INDEX(STUDENT!$A:$A,MATCH(B2086,STUDENT!$B:$B,0))</f>
        <v>11332</v>
      </c>
      <c r="D2086" s="101">
        <v>1</v>
      </c>
      <c r="E2086" s="101">
        <v>3</v>
      </c>
      <c r="F2086" s="101">
        <v>3</v>
      </c>
      <c r="G2086" s="101" t="str">
        <f t="shared" si="128"/>
        <v>SPEECH_DESC_1133206</v>
      </c>
      <c r="H2086" s="101" t="str">
        <f t="shared" si="129"/>
        <v>SPEECH_AUDIO_1133206</v>
      </c>
      <c r="I2086" s="118" t="str">
        <f t="shared" si="130"/>
        <v>일상</v>
      </c>
      <c r="J2086" s="118" t="str">
        <f t="shared" si="131"/>
        <v>잡담 3</v>
      </c>
    </row>
    <row r="2087" spans="1:10" ht="13.8" customHeight="1">
      <c r="A2087" s="101">
        <f>C2087*ID규칙_대사_그룹_단위+COUNTIF($C$4:C2087,C2087)</f>
        <v>1133207</v>
      </c>
      <c r="B2087" s="100" t="s">
        <v>372</v>
      </c>
      <c r="C2087" s="102">
        <f>INDEX(STUDENT!$A:$A,MATCH(B2087,STUDENT!$B:$B,0))</f>
        <v>11332</v>
      </c>
      <c r="D2087" s="101">
        <v>1</v>
      </c>
      <c r="E2087" s="101">
        <v>3</v>
      </c>
      <c r="F2087" s="101">
        <v>4</v>
      </c>
      <c r="G2087" s="101" t="str">
        <f t="shared" si="128"/>
        <v>SPEECH_DESC_1133207</v>
      </c>
      <c r="H2087" s="101" t="str">
        <f t="shared" si="129"/>
        <v>SPEECH_AUDIO_1133207</v>
      </c>
      <c r="I2087" s="118" t="str">
        <f t="shared" si="130"/>
        <v>일상</v>
      </c>
      <c r="J2087" s="118" t="str">
        <f t="shared" si="131"/>
        <v>잡담 4</v>
      </c>
    </row>
    <row r="2088" spans="1:10" ht="13.8" customHeight="1">
      <c r="A2088" s="101">
        <f>C2088*ID규칙_대사_그룹_단위+COUNTIF($C$4:C2088,C2088)</f>
        <v>1133208</v>
      </c>
      <c r="B2088" s="100" t="s">
        <v>372</v>
      </c>
      <c r="C2088" s="102">
        <f>INDEX(STUDENT!$A:$A,MATCH(B2088,STUDENT!$B:$B,0))</f>
        <v>11332</v>
      </c>
      <c r="D2088" s="101">
        <v>1</v>
      </c>
      <c r="E2088" s="101">
        <v>3</v>
      </c>
      <c r="F2088" s="101">
        <v>5</v>
      </c>
      <c r="G2088" s="101" t="str">
        <f t="shared" si="128"/>
        <v>SPEECH_DESC_1133208</v>
      </c>
      <c r="H2088" s="101" t="str">
        <f t="shared" si="129"/>
        <v>SPEECH_AUDIO_1133208</v>
      </c>
      <c r="I2088" s="118" t="str">
        <f t="shared" si="130"/>
        <v>일상</v>
      </c>
      <c r="J2088" s="118" t="str">
        <f t="shared" si="131"/>
        <v>잡담 5</v>
      </c>
    </row>
    <row r="2089" spans="1:10" ht="13.8" customHeight="1">
      <c r="A2089" s="101">
        <f>C2089*ID규칙_대사_그룹_단위+COUNTIF($C$4:C2089,C2089)</f>
        <v>1133209</v>
      </c>
      <c r="B2089" s="100" t="s">
        <v>372</v>
      </c>
      <c r="C2089" s="102">
        <f>INDEX(STUDENT!$A:$A,MATCH(B2089,STUDENT!$B:$B,0))</f>
        <v>11332</v>
      </c>
      <c r="D2089" s="101">
        <v>2</v>
      </c>
      <c r="E2089" s="101">
        <v>4</v>
      </c>
      <c r="F2089" s="101">
        <v>1</v>
      </c>
      <c r="G2089" s="101" t="str">
        <f t="shared" si="128"/>
        <v>SPEECH_DESC_1133209</v>
      </c>
      <c r="H2089" s="101" t="str">
        <f t="shared" si="129"/>
        <v>SPEECH_AUDIO_1133209</v>
      </c>
      <c r="I2089" s="118" t="str">
        <f t="shared" si="130"/>
        <v>배치</v>
      </c>
      <c r="J2089" s="118" t="str">
        <f t="shared" si="131"/>
        <v>편성 1</v>
      </c>
    </row>
    <row r="2090" spans="1:10" ht="13.8" customHeight="1">
      <c r="A2090" s="101">
        <f>C2090*ID규칙_대사_그룹_단위+COUNTIF($C$4:C2090,C2090)</f>
        <v>1133210</v>
      </c>
      <c r="B2090" s="100" t="s">
        <v>372</v>
      </c>
      <c r="C2090" s="102">
        <f>INDEX(STUDENT!$A:$A,MATCH(B2090,STUDENT!$B:$B,0))</f>
        <v>11332</v>
      </c>
      <c r="D2090" s="101">
        <v>2</v>
      </c>
      <c r="E2090" s="101">
        <v>4</v>
      </c>
      <c r="F2090" s="101">
        <v>2</v>
      </c>
      <c r="G2090" s="101" t="str">
        <f t="shared" si="128"/>
        <v>SPEECH_DESC_1133210</v>
      </c>
      <c r="H2090" s="101" t="str">
        <f t="shared" si="129"/>
        <v>SPEECH_AUDIO_1133210</v>
      </c>
      <c r="I2090" s="118" t="str">
        <f t="shared" si="130"/>
        <v>배치</v>
      </c>
      <c r="J2090" s="118" t="str">
        <f t="shared" si="131"/>
        <v>편성 2</v>
      </c>
    </row>
    <row r="2091" spans="1:10" ht="13.8" customHeight="1">
      <c r="A2091" s="101">
        <f>C2091*ID규칙_대사_그룹_단위+COUNTIF($C$4:C2091,C2091)</f>
        <v>1133211</v>
      </c>
      <c r="B2091" s="100" t="s">
        <v>372</v>
      </c>
      <c r="C2091" s="102">
        <f>INDEX(STUDENT!$A:$A,MATCH(B2091,STUDENT!$B:$B,0))</f>
        <v>11332</v>
      </c>
      <c r="D2091" s="101">
        <v>2</v>
      </c>
      <c r="E2091" s="101">
        <v>4</v>
      </c>
      <c r="F2091" s="101">
        <v>3</v>
      </c>
      <c r="G2091" s="101" t="str">
        <f t="shared" si="128"/>
        <v>SPEECH_DESC_1133211</v>
      </c>
      <c r="H2091" s="101" t="str">
        <f t="shared" si="129"/>
        <v>SPEECH_AUDIO_1133211</v>
      </c>
      <c r="I2091" s="118" t="str">
        <f t="shared" si="130"/>
        <v>배치</v>
      </c>
      <c r="J2091" s="118" t="str">
        <f t="shared" si="131"/>
        <v>편성 3</v>
      </c>
    </row>
    <row r="2092" spans="1:10" ht="13.8" customHeight="1">
      <c r="A2092" s="101">
        <f>C2092*ID규칙_대사_그룹_단위+COUNTIF($C$4:C2092,C2092)</f>
        <v>1133212</v>
      </c>
      <c r="B2092" s="100" t="s">
        <v>372</v>
      </c>
      <c r="C2092" s="102">
        <f>INDEX(STUDENT!$A:$A,MATCH(B2092,STUDENT!$B:$B,0))</f>
        <v>11332</v>
      </c>
      <c r="D2092" s="101">
        <v>2</v>
      </c>
      <c r="E2092" s="101">
        <v>5</v>
      </c>
      <c r="F2092" s="101">
        <v>1</v>
      </c>
      <c r="G2092" s="101" t="str">
        <f t="shared" si="128"/>
        <v>SPEECH_DESC_1133212</v>
      </c>
      <c r="H2092" s="101" t="str">
        <f t="shared" si="129"/>
        <v>SPEECH_AUDIO_1133212</v>
      </c>
      <c r="I2092" s="118" t="str">
        <f t="shared" si="130"/>
        <v>배치</v>
      </c>
      <c r="J2092" s="118" t="str">
        <f t="shared" si="131"/>
        <v>출격 1</v>
      </c>
    </row>
    <row r="2093" spans="1:10" ht="13.8" customHeight="1">
      <c r="A2093" s="101">
        <f>C2093*ID규칙_대사_그룹_단위+COUNTIF($C$4:C2093,C2093)</f>
        <v>1133213</v>
      </c>
      <c r="B2093" s="100" t="s">
        <v>372</v>
      </c>
      <c r="C2093" s="102">
        <f>INDEX(STUDENT!$A:$A,MATCH(B2093,STUDENT!$B:$B,0))</f>
        <v>11332</v>
      </c>
      <c r="D2093" s="101">
        <v>2</v>
      </c>
      <c r="E2093" s="101">
        <v>5</v>
      </c>
      <c r="F2093" s="101">
        <v>2</v>
      </c>
      <c r="G2093" s="101" t="str">
        <f t="shared" si="128"/>
        <v>SPEECH_DESC_1133213</v>
      </c>
      <c r="H2093" s="101" t="str">
        <f t="shared" si="129"/>
        <v>SPEECH_AUDIO_1133213</v>
      </c>
      <c r="I2093" s="118" t="str">
        <f t="shared" si="130"/>
        <v>배치</v>
      </c>
      <c r="J2093" s="118" t="str">
        <f t="shared" si="131"/>
        <v>출격 2</v>
      </c>
    </row>
    <row r="2094" spans="1:10" ht="13.8" customHeight="1">
      <c r="A2094" s="101">
        <f>C2094*ID규칙_대사_그룹_단위+COUNTIF($C$4:C2094,C2094)</f>
        <v>1133214</v>
      </c>
      <c r="B2094" s="100" t="s">
        <v>372</v>
      </c>
      <c r="C2094" s="102">
        <f>INDEX(STUDENT!$A:$A,MATCH(B2094,STUDENT!$B:$B,0))</f>
        <v>11332</v>
      </c>
      <c r="D2094" s="101">
        <v>3</v>
      </c>
      <c r="E2094" s="101">
        <v>6</v>
      </c>
      <c r="F2094" s="101">
        <v>1</v>
      </c>
      <c r="G2094" s="101" t="str">
        <f t="shared" si="128"/>
        <v>SPEECH_DESC_1133214</v>
      </c>
      <c r="H2094" s="101" t="str">
        <f t="shared" si="129"/>
        <v>SPEECH_AUDIO_1133214</v>
      </c>
      <c r="I2094" s="118" t="str">
        <f t="shared" si="130"/>
        <v>전투</v>
      </c>
      <c r="J2094" s="118" t="str">
        <f t="shared" si="131"/>
        <v>전투개시 1</v>
      </c>
    </row>
    <row r="2095" spans="1:10" ht="13.8" customHeight="1">
      <c r="A2095" s="101">
        <f>C2095*ID규칙_대사_그룹_단위+COUNTIF($C$4:C2095,C2095)</f>
        <v>1133215</v>
      </c>
      <c r="B2095" s="100" t="s">
        <v>372</v>
      </c>
      <c r="C2095" s="102">
        <f>INDEX(STUDENT!$A:$A,MATCH(B2095,STUDENT!$B:$B,0))</f>
        <v>11332</v>
      </c>
      <c r="D2095" s="101">
        <v>3</v>
      </c>
      <c r="E2095" s="101">
        <v>6</v>
      </c>
      <c r="F2095" s="101">
        <v>2</v>
      </c>
      <c r="G2095" s="101" t="str">
        <f t="shared" si="128"/>
        <v>SPEECH_DESC_1133215</v>
      </c>
      <c r="H2095" s="101" t="str">
        <f t="shared" si="129"/>
        <v>SPEECH_AUDIO_1133215</v>
      </c>
      <c r="I2095" s="118" t="str">
        <f t="shared" si="130"/>
        <v>전투</v>
      </c>
      <c r="J2095" s="118" t="str">
        <f t="shared" si="131"/>
        <v>전투개시 2</v>
      </c>
    </row>
    <row r="2096" spans="1:10" ht="13.8" customHeight="1">
      <c r="A2096" s="101">
        <f>C2096*ID규칙_대사_그룹_단위+COUNTIF($C$4:C2096,C2096)</f>
        <v>1133216</v>
      </c>
      <c r="B2096" s="100" t="s">
        <v>372</v>
      </c>
      <c r="C2096" s="102">
        <f>INDEX(STUDENT!$A:$A,MATCH(B2096,STUDENT!$B:$B,0))</f>
        <v>11332</v>
      </c>
      <c r="D2096" s="101">
        <v>3</v>
      </c>
      <c r="E2096" s="101">
        <v>7</v>
      </c>
      <c r="F2096" s="101">
        <v>0</v>
      </c>
      <c r="G2096" s="101" t="str">
        <f t="shared" si="128"/>
        <v>SPEECH_DESC_1133216</v>
      </c>
      <c r="H2096" s="101" t="str">
        <f t="shared" si="129"/>
        <v>SPEECH_AUDIO_1133216</v>
      </c>
      <c r="I2096" s="118" t="str">
        <f t="shared" si="130"/>
        <v>전투</v>
      </c>
      <c r="J2096" s="118" t="str">
        <f t="shared" si="131"/>
        <v>이동</v>
      </c>
    </row>
    <row r="2097" spans="1:10" ht="13.8" customHeight="1">
      <c r="A2097" s="101">
        <f>C2097*ID규칙_대사_그룹_단위+COUNTIF($C$4:C2097,C2097)</f>
        <v>1133217</v>
      </c>
      <c r="B2097" s="100" t="s">
        <v>372</v>
      </c>
      <c r="C2097" s="102">
        <f>INDEX(STUDENT!$A:$A,MATCH(B2097,STUDENT!$B:$B,0))</f>
        <v>11332</v>
      </c>
      <c r="D2097" s="101">
        <v>3</v>
      </c>
      <c r="E2097" s="101">
        <v>8</v>
      </c>
      <c r="F2097" s="101">
        <v>1</v>
      </c>
      <c r="G2097" s="101" t="str">
        <f t="shared" si="128"/>
        <v>SPEECH_DESC_1133217</v>
      </c>
      <c r="H2097" s="101" t="str">
        <f t="shared" si="129"/>
        <v>SPEECH_AUDIO_1133217</v>
      </c>
      <c r="I2097" s="118" t="str">
        <f t="shared" si="130"/>
        <v>전투</v>
      </c>
      <c r="J2097" s="118" t="str">
        <f t="shared" si="131"/>
        <v>에이리어 이동 1</v>
      </c>
    </row>
    <row r="2098" spans="1:10" ht="13.8" customHeight="1">
      <c r="A2098" s="101">
        <f>C2098*ID규칙_대사_그룹_단위+COUNTIF($C$4:C2098,C2098)</f>
        <v>1133218</v>
      </c>
      <c r="B2098" s="100" t="s">
        <v>372</v>
      </c>
      <c r="C2098" s="102">
        <f>INDEX(STUDENT!$A:$A,MATCH(B2098,STUDENT!$B:$B,0))</f>
        <v>11332</v>
      </c>
      <c r="D2098" s="101">
        <v>3</v>
      </c>
      <c r="E2098" s="101">
        <v>8</v>
      </c>
      <c r="F2098" s="101">
        <v>2</v>
      </c>
      <c r="G2098" s="101" t="str">
        <f t="shared" si="128"/>
        <v>SPEECH_DESC_1133218</v>
      </c>
      <c r="H2098" s="101" t="str">
        <f t="shared" si="129"/>
        <v>SPEECH_AUDIO_1133218</v>
      </c>
      <c r="I2098" s="118" t="str">
        <f t="shared" si="130"/>
        <v>전투</v>
      </c>
      <c r="J2098" s="118" t="str">
        <f t="shared" si="131"/>
        <v>에이리어 이동 2</v>
      </c>
    </row>
    <row r="2099" spans="1:10" ht="13.8" customHeight="1">
      <c r="A2099" s="101">
        <f>C2099*ID규칙_대사_그룹_단위+COUNTIF($C$4:C2099,C2099)</f>
        <v>1133219</v>
      </c>
      <c r="B2099" s="100" t="s">
        <v>372</v>
      </c>
      <c r="C2099" s="102">
        <f>INDEX(STUDENT!$A:$A,MATCH(B2099,STUDENT!$B:$B,0))</f>
        <v>11332</v>
      </c>
      <c r="D2099" s="101">
        <v>3</v>
      </c>
      <c r="E2099" s="101">
        <v>9</v>
      </c>
      <c r="F2099" s="101">
        <v>0</v>
      </c>
      <c r="G2099" s="101" t="str">
        <f t="shared" si="128"/>
        <v>SPEECH_DESC_1133219</v>
      </c>
      <c r="H2099" s="101" t="str">
        <f t="shared" si="129"/>
        <v>SPEECH_AUDIO_1133219</v>
      </c>
      <c r="I2099" s="118" t="str">
        <f t="shared" si="130"/>
        <v>전투</v>
      </c>
      <c r="J2099" s="118" t="str">
        <f t="shared" si="131"/>
        <v>엄폐</v>
      </c>
    </row>
    <row r="2100" spans="1:10" ht="13.8" customHeight="1">
      <c r="A2100" s="101">
        <f>C2100*ID규칙_대사_그룹_단위+COUNTIF($C$4:C2100,C2100)</f>
        <v>1133220</v>
      </c>
      <c r="B2100" s="100" t="s">
        <v>372</v>
      </c>
      <c r="C2100" s="102">
        <f>INDEX(STUDENT!$A:$A,MATCH(B2100,STUDENT!$B:$B,0))</f>
        <v>11332</v>
      </c>
      <c r="D2100" s="101">
        <v>3</v>
      </c>
      <c r="E2100" s="101">
        <v>10</v>
      </c>
      <c r="F2100" s="101">
        <v>0</v>
      </c>
      <c r="G2100" s="101" t="str">
        <f t="shared" si="128"/>
        <v>SPEECH_DESC_1133220</v>
      </c>
      <c r="H2100" s="101" t="str">
        <f t="shared" si="129"/>
        <v>SPEECH_AUDIO_1133220</v>
      </c>
      <c r="I2100" s="118" t="str">
        <f t="shared" si="130"/>
        <v>전투</v>
      </c>
      <c r="J2100" s="118" t="str">
        <f t="shared" si="131"/>
        <v>회피</v>
      </c>
    </row>
    <row r="2101" spans="1:10" ht="13.8" customHeight="1">
      <c r="A2101" s="101">
        <f>C2101*ID규칙_대사_그룹_단위+COUNTIF($C$4:C2101,C2101)</f>
        <v>1133221</v>
      </c>
      <c r="B2101" s="100" t="s">
        <v>372</v>
      </c>
      <c r="C2101" s="102">
        <f>INDEX(STUDENT!$A:$A,MATCH(B2101,STUDENT!$B:$B,0))</f>
        <v>11332</v>
      </c>
      <c r="D2101" s="101">
        <v>3</v>
      </c>
      <c r="E2101" s="101">
        <v>11</v>
      </c>
      <c r="F2101" s="101">
        <v>0</v>
      </c>
      <c r="G2101" s="101" t="str">
        <f t="shared" si="128"/>
        <v>SPEECH_DESC_1133221</v>
      </c>
      <c r="H2101" s="101" t="str">
        <f t="shared" si="129"/>
        <v>SPEECH_AUDIO_1133221</v>
      </c>
      <c r="I2101" s="118" t="str">
        <f t="shared" si="130"/>
        <v>전투</v>
      </c>
      <c r="J2101" s="118" t="str">
        <f t="shared" si="131"/>
        <v>회복</v>
      </c>
    </row>
    <row r="2102" spans="1:10" ht="13.8" customHeight="1">
      <c r="A2102" s="101">
        <f>C2102*ID규칙_대사_그룹_단위+COUNTIF($C$4:C2102,C2102)</f>
        <v>1133222</v>
      </c>
      <c r="B2102" s="100" t="s">
        <v>372</v>
      </c>
      <c r="C2102" s="102">
        <f>INDEX(STUDENT!$A:$A,MATCH(B2102,STUDENT!$B:$B,0))</f>
        <v>11332</v>
      </c>
      <c r="D2102" s="101">
        <v>3</v>
      </c>
      <c r="E2102" s="101">
        <v>12</v>
      </c>
      <c r="F2102" s="101">
        <v>0</v>
      </c>
      <c r="G2102" s="101" t="str">
        <f t="shared" si="128"/>
        <v>SPEECH_DESC_1133222</v>
      </c>
      <c r="H2102" s="101" t="str">
        <f t="shared" si="129"/>
        <v>SPEECH_AUDIO_1133222</v>
      </c>
      <c r="I2102" s="118" t="str">
        <f t="shared" si="130"/>
        <v>전투</v>
      </c>
      <c r="J2102" s="118" t="str">
        <f t="shared" si="131"/>
        <v>버프</v>
      </c>
    </row>
    <row r="2103" spans="1:10" ht="13.8" customHeight="1">
      <c r="A2103" s="101">
        <f>C2103*ID규칙_대사_그룹_단위+COUNTIF($C$4:C2103,C2103)</f>
        <v>1133223</v>
      </c>
      <c r="B2103" s="100" t="s">
        <v>372</v>
      </c>
      <c r="C2103" s="102">
        <f>INDEX(STUDENT!$A:$A,MATCH(B2103,STUDENT!$B:$B,0))</f>
        <v>11332</v>
      </c>
      <c r="D2103" s="101">
        <v>3</v>
      </c>
      <c r="E2103" s="101">
        <v>13</v>
      </c>
      <c r="F2103" s="101">
        <v>0</v>
      </c>
      <c r="G2103" s="101" t="str">
        <f t="shared" si="128"/>
        <v>SPEECH_DESC_1133223</v>
      </c>
      <c r="H2103" s="101" t="str">
        <f t="shared" si="129"/>
        <v>SPEECH_AUDIO_1133223</v>
      </c>
      <c r="I2103" s="118" t="str">
        <f t="shared" si="130"/>
        <v>전투</v>
      </c>
      <c r="J2103" s="118" t="str">
        <f t="shared" si="131"/>
        <v>기본 스킬</v>
      </c>
    </row>
    <row r="2104" spans="1:10" ht="13.8" customHeight="1">
      <c r="A2104" s="101">
        <f>C2104*ID규칙_대사_그룹_단위+COUNTIF($C$4:C2104,C2104)</f>
        <v>1133224</v>
      </c>
      <c r="B2104" s="100" t="s">
        <v>372</v>
      </c>
      <c r="C2104" s="102">
        <f>INDEX(STUDENT!$A:$A,MATCH(B2104,STUDENT!$B:$B,0))</f>
        <v>11332</v>
      </c>
      <c r="D2104" s="101">
        <v>3</v>
      </c>
      <c r="E2104" s="101">
        <v>14</v>
      </c>
      <c r="F2104" s="101">
        <v>1</v>
      </c>
      <c r="G2104" s="101" t="str">
        <f t="shared" si="128"/>
        <v>SPEECH_DESC_1133224</v>
      </c>
      <c r="H2104" s="101" t="str">
        <f t="shared" si="129"/>
        <v>SPEECH_AUDIO_1133224</v>
      </c>
      <c r="I2104" s="118" t="str">
        <f t="shared" si="130"/>
        <v>전투</v>
      </c>
      <c r="J2104" s="118" t="str">
        <f t="shared" si="131"/>
        <v>EX 스킬 컷인 1</v>
      </c>
    </row>
    <row r="2105" spans="1:10" ht="13.8" customHeight="1">
      <c r="A2105" s="101">
        <f>C2105*ID규칙_대사_그룹_단위+COUNTIF($C$4:C2105,C2105)</f>
        <v>1133225</v>
      </c>
      <c r="B2105" s="100" t="s">
        <v>372</v>
      </c>
      <c r="C2105" s="102">
        <f>INDEX(STUDENT!$A:$A,MATCH(B2105,STUDENT!$B:$B,0))</f>
        <v>11332</v>
      </c>
      <c r="D2105" s="101">
        <v>3</v>
      </c>
      <c r="E2105" s="101">
        <v>14</v>
      </c>
      <c r="F2105" s="101">
        <v>2</v>
      </c>
      <c r="G2105" s="101" t="str">
        <f t="shared" si="128"/>
        <v>SPEECH_DESC_1133225</v>
      </c>
      <c r="H2105" s="101" t="str">
        <f t="shared" si="129"/>
        <v>SPEECH_AUDIO_1133225</v>
      </c>
      <c r="I2105" s="118" t="str">
        <f t="shared" si="130"/>
        <v>전투</v>
      </c>
      <c r="J2105" s="118" t="str">
        <f t="shared" si="131"/>
        <v>EX 스킬 컷인 2</v>
      </c>
    </row>
    <row r="2106" spans="1:10" ht="13.8" customHeight="1">
      <c r="A2106" s="101">
        <f>C2106*ID규칙_대사_그룹_단위+COUNTIF($C$4:C2106,C2106)</f>
        <v>1133226</v>
      </c>
      <c r="B2106" s="100" t="s">
        <v>372</v>
      </c>
      <c r="C2106" s="102">
        <f>INDEX(STUDENT!$A:$A,MATCH(B2106,STUDENT!$B:$B,0))</f>
        <v>11332</v>
      </c>
      <c r="D2106" s="101">
        <v>3</v>
      </c>
      <c r="E2106" s="101">
        <v>14</v>
      </c>
      <c r="F2106" s="101">
        <v>3</v>
      </c>
      <c r="G2106" s="101" t="str">
        <f t="shared" si="128"/>
        <v>SPEECH_DESC_1133226</v>
      </c>
      <c r="H2106" s="101" t="str">
        <f t="shared" si="129"/>
        <v>SPEECH_AUDIO_1133226</v>
      </c>
      <c r="I2106" s="118" t="str">
        <f t="shared" si="130"/>
        <v>전투</v>
      </c>
      <c r="J2106" s="118" t="str">
        <f t="shared" si="131"/>
        <v>EX 스킬 컷인 3</v>
      </c>
    </row>
    <row r="2107" spans="1:10" ht="13.8" customHeight="1">
      <c r="A2107" s="101">
        <f>C2107*ID규칙_대사_그룹_단위+COUNTIF($C$4:C2107,C2107)</f>
        <v>1133227</v>
      </c>
      <c r="B2107" s="100" t="s">
        <v>372</v>
      </c>
      <c r="C2107" s="102">
        <f>INDEX(STUDENT!$A:$A,MATCH(B2107,STUDENT!$B:$B,0))</f>
        <v>11332</v>
      </c>
      <c r="D2107" s="101">
        <v>3</v>
      </c>
      <c r="E2107" s="101">
        <v>15</v>
      </c>
      <c r="F2107" s="101">
        <v>1</v>
      </c>
      <c r="G2107" s="101" t="str">
        <f t="shared" si="128"/>
        <v>SPEECH_DESC_1133227</v>
      </c>
      <c r="H2107" s="101" t="str">
        <f t="shared" si="129"/>
        <v>SPEECH_AUDIO_1133227</v>
      </c>
      <c r="I2107" s="118" t="str">
        <f t="shared" si="130"/>
        <v>전투</v>
      </c>
      <c r="J2107" s="118" t="str">
        <f t="shared" si="131"/>
        <v>EX 스킬 1</v>
      </c>
    </row>
    <row r="2108" spans="1:10" ht="13.8" customHeight="1">
      <c r="A2108" s="101">
        <f>C2108*ID규칙_대사_그룹_단위+COUNTIF($C$4:C2108,C2108)</f>
        <v>1133228</v>
      </c>
      <c r="B2108" s="100" t="s">
        <v>372</v>
      </c>
      <c r="C2108" s="102">
        <f>INDEX(STUDENT!$A:$A,MATCH(B2108,STUDENT!$B:$B,0))</f>
        <v>11332</v>
      </c>
      <c r="D2108" s="101">
        <v>3</v>
      </c>
      <c r="E2108" s="101">
        <v>15</v>
      </c>
      <c r="F2108" s="101">
        <v>2</v>
      </c>
      <c r="G2108" s="101" t="str">
        <f t="shared" si="128"/>
        <v>SPEECH_DESC_1133228</v>
      </c>
      <c r="H2108" s="101" t="str">
        <f t="shared" si="129"/>
        <v>SPEECH_AUDIO_1133228</v>
      </c>
      <c r="I2108" s="118" t="str">
        <f t="shared" si="130"/>
        <v>전투</v>
      </c>
      <c r="J2108" s="118" t="str">
        <f t="shared" si="131"/>
        <v>EX 스킬 2</v>
      </c>
    </row>
    <row r="2109" spans="1:10" ht="13.8" customHeight="1">
      <c r="A2109" s="101">
        <f>C2109*ID규칙_대사_그룹_단위+COUNTIF($C$4:C2109,C2109)</f>
        <v>1133229</v>
      </c>
      <c r="B2109" s="100" t="s">
        <v>372</v>
      </c>
      <c r="C2109" s="102">
        <f>INDEX(STUDENT!$A:$A,MATCH(B2109,STUDENT!$B:$B,0))</f>
        <v>11332</v>
      </c>
      <c r="D2109" s="101">
        <v>3</v>
      </c>
      <c r="E2109" s="101">
        <v>15</v>
      </c>
      <c r="F2109" s="101">
        <v>3</v>
      </c>
      <c r="G2109" s="101" t="str">
        <f t="shared" si="128"/>
        <v>SPEECH_DESC_1133229</v>
      </c>
      <c r="H2109" s="101" t="str">
        <f t="shared" si="129"/>
        <v>SPEECH_AUDIO_1133229</v>
      </c>
      <c r="I2109" s="118" t="str">
        <f t="shared" si="130"/>
        <v>전투</v>
      </c>
      <c r="J2109" s="118" t="str">
        <f t="shared" si="131"/>
        <v>EX 스킬 3</v>
      </c>
    </row>
    <row r="2110" spans="1:10" ht="13.8" customHeight="1">
      <c r="A2110" s="101">
        <f>C2110*ID규칙_대사_그룹_단위+COUNTIF($C$4:C2110,C2110)</f>
        <v>1133230</v>
      </c>
      <c r="B2110" s="100" t="s">
        <v>372</v>
      </c>
      <c r="C2110" s="102">
        <f>INDEX(STUDENT!$A:$A,MATCH(B2110,STUDENT!$B:$B,0))</f>
        <v>11332</v>
      </c>
      <c r="D2110" s="101">
        <v>3</v>
      </c>
      <c r="E2110" s="101">
        <v>16</v>
      </c>
      <c r="F2110" s="101">
        <v>1</v>
      </c>
      <c r="G2110" s="101" t="str">
        <f t="shared" si="128"/>
        <v>SPEECH_DESC_1133230</v>
      </c>
      <c r="H2110" s="101" t="str">
        <f t="shared" si="129"/>
        <v>SPEECH_AUDIO_1133230</v>
      </c>
      <c r="I2110" s="118" t="str">
        <f t="shared" si="130"/>
        <v>전투</v>
      </c>
      <c r="J2110" s="118" t="str">
        <f t="shared" si="131"/>
        <v>승리 1</v>
      </c>
    </row>
    <row r="2111" spans="1:10" ht="13.8" customHeight="1">
      <c r="A2111" s="101">
        <f>C2111*ID규칙_대사_그룹_단위+COUNTIF($C$4:C2111,C2111)</f>
        <v>1133231</v>
      </c>
      <c r="B2111" s="100" t="s">
        <v>372</v>
      </c>
      <c r="C2111" s="102">
        <f>INDEX(STUDENT!$A:$A,MATCH(B2111,STUDENT!$B:$B,0))</f>
        <v>11332</v>
      </c>
      <c r="D2111" s="101">
        <v>3</v>
      </c>
      <c r="E2111" s="101">
        <v>16</v>
      </c>
      <c r="F2111" s="101">
        <v>2</v>
      </c>
      <c r="G2111" s="101" t="str">
        <f t="shared" si="128"/>
        <v>SPEECH_DESC_1133231</v>
      </c>
      <c r="H2111" s="101" t="str">
        <f t="shared" si="129"/>
        <v>SPEECH_AUDIO_1133231</v>
      </c>
      <c r="I2111" s="118" t="str">
        <f t="shared" si="130"/>
        <v>전투</v>
      </c>
      <c r="J2111" s="118" t="str">
        <f t="shared" si="131"/>
        <v>승리 2</v>
      </c>
    </row>
    <row r="2112" spans="1:10" ht="13.8" customHeight="1">
      <c r="A2112" s="101">
        <f>C2112*ID규칙_대사_그룹_단위+COUNTIF($C$4:C2112,C2112)</f>
        <v>1133232</v>
      </c>
      <c r="B2112" s="100" t="s">
        <v>372</v>
      </c>
      <c r="C2112" s="102">
        <f>INDEX(STUDENT!$A:$A,MATCH(B2112,STUDENT!$B:$B,0))</f>
        <v>11332</v>
      </c>
      <c r="D2112" s="101">
        <v>3</v>
      </c>
      <c r="E2112" s="101">
        <v>17</v>
      </c>
      <c r="F2112" s="101">
        <v>0</v>
      </c>
      <c r="G2112" s="101" t="str">
        <f t="shared" si="128"/>
        <v>SPEECH_DESC_1133232</v>
      </c>
      <c r="H2112" s="101" t="str">
        <f t="shared" si="129"/>
        <v>SPEECH_AUDIO_1133232</v>
      </c>
      <c r="I2112" s="118" t="str">
        <f t="shared" si="130"/>
        <v>전투</v>
      </c>
      <c r="J2112" s="118" t="str">
        <f t="shared" si="131"/>
        <v>철수</v>
      </c>
    </row>
    <row r="2113" spans="1:10" ht="13.8" customHeight="1">
      <c r="A2113" s="101">
        <f>C2113*ID규칙_대사_그룹_단위+COUNTIF($C$4:C2113,C2113)</f>
        <v>1133233</v>
      </c>
      <c r="B2113" s="100" t="s">
        <v>372</v>
      </c>
      <c r="C2113" s="102">
        <f>INDEX(STUDENT!$A:$A,MATCH(B2113,STUDENT!$B:$B,0))</f>
        <v>11332</v>
      </c>
      <c r="D2113" s="101">
        <v>4</v>
      </c>
      <c r="E2113" s="101">
        <v>18</v>
      </c>
      <c r="F2113" s="101">
        <v>1</v>
      </c>
      <c r="G2113" s="101" t="str">
        <f t="shared" si="128"/>
        <v>SPEECH_DESC_1133233</v>
      </c>
      <c r="H2113" s="101" t="str">
        <f t="shared" si="129"/>
        <v>SPEECH_AUDIO_1133233</v>
      </c>
      <c r="I2113" s="118" t="str">
        <f t="shared" si="130"/>
        <v>결과</v>
      </c>
      <c r="J2113" s="118" t="str">
        <f t="shared" si="131"/>
        <v>임무 완료 1</v>
      </c>
    </row>
    <row r="2114" spans="1:10" ht="13.8" customHeight="1">
      <c r="A2114" s="101">
        <f>C2114*ID규칙_대사_그룹_단위+COUNTIF($C$4:C2114,C2114)</f>
        <v>1133234</v>
      </c>
      <c r="B2114" s="100" t="s">
        <v>372</v>
      </c>
      <c r="C2114" s="102">
        <f>INDEX(STUDENT!$A:$A,MATCH(B2114,STUDENT!$B:$B,0))</f>
        <v>11332</v>
      </c>
      <c r="D2114" s="101">
        <v>4</v>
      </c>
      <c r="E2114" s="101">
        <v>18</v>
      </c>
      <c r="F2114" s="101">
        <v>2</v>
      </c>
      <c r="G2114" s="101" t="str">
        <f t="shared" si="128"/>
        <v>SPEECH_DESC_1133234</v>
      </c>
      <c r="H2114" s="101" t="str">
        <f t="shared" si="129"/>
        <v>SPEECH_AUDIO_1133234</v>
      </c>
      <c r="I2114" s="118" t="str">
        <f t="shared" si="130"/>
        <v>결과</v>
      </c>
      <c r="J2114" s="118" t="str">
        <f t="shared" si="131"/>
        <v>임무 완료 2</v>
      </c>
    </row>
    <row r="2115" spans="1:10" ht="13.8" customHeight="1">
      <c r="A2115" s="101">
        <f>C2115*ID규칙_대사_그룹_단위+COUNTIF($C$4:C2115,C2115)</f>
        <v>1133235</v>
      </c>
      <c r="B2115" s="100" t="s">
        <v>372</v>
      </c>
      <c r="C2115" s="102">
        <f>INDEX(STUDENT!$A:$A,MATCH(B2115,STUDENT!$B:$B,0))</f>
        <v>11332</v>
      </c>
      <c r="D2115" s="101">
        <v>4</v>
      </c>
      <c r="E2115" s="101">
        <v>19</v>
      </c>
      <c r="F2115" s="101">
        <v>1</v>
      </c>
      <c r="G2115" s="101" t="str">
        <f t="shared" si="128"/>
        <v>SPEECH_DESC_1133235</v>
      </c>
      <c r="H2115" s="101" t="str">
        <f t="shared" si="129"/>
        <v>SPEECH_AUDIO_1133235</v>
      </c>
      <c r="I2115" s="118" t="str">
        <f t="shared" si="130"/>
        <v>결과</v>
      </c>
      <c r="J2115" s="118" t="str">
        <f t="shared" si="131"/>
        <v>임무 실패 1</v>
      </c>
    </row>
    <row r="2116" spans="1:10" ht="13.8" customHeight="1">
      <c r="A2116" s="101">
        <f>C2116*ID규칙_대사_그룹_단위+COUNTIF($C$4:C2116,C2116)</f>
        <v>1133236</v>
      </c>
      <c r="B2116" s="100" t="s">
        <v>372</v>
      </c>
      <c r="C2116" s="102">
        <f>INDEX(STUDENT!$A:$A,MATCH(B2116,STUDENT!$B:$B,0))</f>
        <v>11332</v>
      </c>
      <c r="D2116" s="101">
        <v>4</v>
      </c>
      <c r="E2116" s="101">
        <v>19</v>
      </c>
      <c r="F2116" s="101">
        <v>2</v>
      </c>
      <c r="G2116" s="101" t="str">
        <f t="shared" ref="G2116:G2179" si="132">"SPEECH_DESC_"&amp;A2116</f>
        <v>SPEECH_DESC_1133236</v>
      </c>
      <c r="H2116" s="101" t="str">
        <f t="shared" ref="H2116:H2179" si="133">"SPEECH_AUDIO_"&amp;A2116</f>
        <v>SPEECH_AUDIO_1133236</v>
      </c>
      <c r="I2116" s="118" t="str">
        <f t="shared" ref="I2116:I2179" si="134">VLOOKUP(D2116,SPEECH_MAIN_TYPE,2,0)</f>
        <v>결과</v>
      </c>
      <c r="J2116" s="118" t="str">
        <f t="shared" ref="J2116:J2179" si="135">VLOOKUP(E2116,SPEECH_SUB_TYPE,2,0)&amp;IF(F2116=0,""," "&amp;F2116)</f>
        <v>임무 실패 2</v>
      </c>
    </row>
    <row r="2117" spans="1:10" ht="13.8" customHeight="1">
      <c r="A2117" s="101">
        <f>C2117*ID규칙_대사_그룹_단위+COUNTIF($C$4:C2117,C2117)</f>
        <v>1133237</v>
      </c>
      <c r="B2117" s="100" t="s">
        <v>372</v>
      </c>
      <c r="C2117" s="102">
        <f>INDEX(STUDENT!$A:$A,MATCH(B2117,STUDENT!$B:$B,0))</f>
        <v>11332</v>
      </c>
      <c r="D2117" s="101">
        <v>5</v>
      </c>
      <c r="E2117" s="101">
        <v>20</v>
      </c>
      <c r="F2117" s="101">
        <v>1</v>
      </c>
      <c r="G2117" s="101" t="str">
        <f t="shared" si="132"/>
        <v>SPEECH_DESC_1133237</v>
      </c>
      <c r="H2117" s="101" t="str">
        <f t="shared" si="133"/>
        <v>SPEECH_AUDIO_1133237</v>
      </c>
      <c r="I2117" s="118" t="str">
        <f t="shared" si="134"/>
        <v>기타</v>
      </c>
      <c r="J2117" s="118" t="str">
        <f t="shared" si="135"/>
        <v>강화 1</v>
      </c>
    </row>
    <row r="2118" spans="1:10" ht="13.8" customHeight="1">
      <c r="A2118" s="101">
        <f>C2118*ID규칙_대사_그룹_단위+COUNTIF($C$4:C2118,C2118)</f>
        <v>1133238</v>
      </c>
      <c r="B2118" s="100" t="s">
        <v>372</v>
      </c>
      <c r="C2118" s="102">
        <f>INDEX(STUDENT!$A:$A,MATCH(B2118,STUDENT!$B:$B,0))</f>
        <v>11332</v>
      </c>
      <c r="D2118" s="101">
        <v>5</v>
      </c>
      <c r="E2118" s="101">
        <v>20</v>
      </c>
      <c r="F2118" s="101">
        <v>2</v>
      </c>
      <c r="G2118" s="101" t="str">
        <f t="shared" si="132"/>
        <v>SPEECH_DESC_1133238</v>
      </c>
      <c r="H2118" s="101" t="str">
        <f t="shared" si="133"/>
        <v>SPEECH_AUDIO_1133238</v>
      </c>
      <c r="I2118" s="118" t="str">
        <f t="shared" si="134"/>
        <v>기타</v>
      </c>
      <c r="J2118" s="118" t="str">
        <f t="shared" si="135"/>
        <v>강화 2</v>
      </c>
    </row>
    <row r="2119" spans="1:10" ht="13.8" customHeight="1">
      <c r="A2119" s="101">
        <f>C2119*ID규칙_대사_그룹_단위+COUNTIF($C$4:C2119,C2119)</f>
        <v>1133239</v>
      </c>
      <c r="B2119" s="100" t="s">
        <v>372</v>
      </c>
      <c r="C2119" s="102">
        <f>INDEX(STUDENT!$A:$A,MATCH(B2119,STUDENT!$B:$B,0))</f>
        <v>11332</v>
      </c>
      <c r="D2119" s="101">
        <v>5</v>
      </c>
      <c r="E2119" s="101">
        <v>20</v>
      </c>
      <c r="F2119" s="101">
        <v>3</v>
      </c>
      <c r="G2119" s="101" t="str">
        <f t="shared" si="132"/>
        <v>SPEECH_DESC_1133239</v>
      </c>
      <c r="H2119" s="101" t="str">
        <f t="shared" si="133"/>
        <v>SPEECH_AUDIO_1133239</v>
      </c>
      <c r="I2119" s="118" t="str">
        <f t="shared" si="134"/>
        <v>기타</v>
      </c>
      <c r="J2119" s="118" t="str">
        <f t="shared" si="135"/>
        <v>강화 3</v>
      </c>
    </row>
    <row r="2120" spans="1:10" ht="13.8" customHeight="1">
      <c r="A2120" s="101">
        <f>C2120*ID규칙_대사_그룹_단위+COUNTIF($C$4:C2120,C2120)</f>
        <v>1133240</v>
      </c>
      <c r="B2120" s="100" t="s">
        <v>372</v>
      </c>
      <c r="C2120" s="102">
        <f>INDEX(STUDENT!$A:$A,MATCH(B2120,STUDENT!$B:$B,0))</f>
        <v>11332</v>
      </c>
      <c r="D2120" s="101">
        <v>5</v>
      </c>
      <c r="E2120" s="101">
        <v>20</v>
      </c>
      <c r="F2120" s="101">
        <v>4</v>
      </c>
      <c r="G2120" s="101" t="str">
        <f t="shared" si="132"/>
        <v>SPEECH_DESC_1133240</v>
      </c>
      <c r="H2120" s="101" t="str">
        <f t="shared" si="133"/>
        <v>SPEECH_AUDIO_1133240</v>
      </c>
      <c r="I2120" s="118" t="str">
        <f t="shared" si="134"/>
        <v>기타</v>
      </c>
      <c r="J2120" s="118" t="str">
        <f t="shared" si="135"/>
        <v>강화 4</v>
      </c>
    </row>
    <row r="2121" spans="1:10" ht="13.8" customHeight="1">
      <c r="A2121" s="101">
        <f>C2121*ID규칙_대사_그룹_단위+COUNTIF($C$4:C2121,C2121)</f>
        <v>1133241</v>
      </c>
      <c r="B2121" s="100" t="s">
        <v>372</v>
      </c>
      <c r="C2121" s="102">
        <f>INDEX(STUDENT!$A:$A,MATCH(B2121,STUDENT!$B:$B,0))</f>
        <v>11332</v>
      </c>
      <c r="D2121" s="101">
        <v>5</v>
      </c>
      <c r="E2121" s="101">
        <v>21</v>
      </c>
      <c r="F2121" s="101">
        <v>0</v>
      </c>
      <c r="G2121" s="101" t="str">
        <f t="shared" si="132"/>
        <v>SPEECH_DESC_1133241</v>
      </c>
      <c r="H2121" s="101" t="str">
        <f t="shared" si="133"/>
        <v>SPEECH_AUDIO_1133241</v>
      </c>
      <c r="I2121" s="118" t="str">
        <f t="shared" si="134"/>
        <v>기타</v>
      </c>
      <c r="J2121" s="118" t="str">
        <f t="shared" si="135"/>
        <v>고유무기 장착</v>
      </c>
    </row>
    <row r="2122" spans="1:10" ht="13.8" customHeight="1">
      <c r="A2122" s="101">
        <f>C2122*ID규칙_대사_그룹_단위+COUNTIF($C$4:C2122,C2122)</f>
        <v>1133242</v>
      </c>
      <c r="B2122" s="100" t="s">
        <v>372</v>
      </c>
      <c r="C2122" s="102">
        <f>INDEX(STUDENT!$A:$A,MATCH(B2122,STUDENT!$B:$B,0))</f>
        <v>11332</v>
      </c>
      <c r="D2122" s="101">
        <v>5</v>
      </c>
      <c r="E2122" s="101">
        <v>22</v>
      </c>
      <c r="F2122" s="101">
        <v>1</v>
      </c>
      <c r="G2122" s="101" t="str">
        <f t="shared" si="132"/>
        <v>SPEECH_DESC_1133242</v>
      </c>
      <c r="H2122" s="101" t="str">
        <f t="shared" si="133"/>
        <v>SPEECH_AUDIO_1133242</v>
      </c>
      <c r="I2122" s="118" t="str">
        <f t="shared" si="134"/>
        <v>기타</v>
      </c>
      <c r="J2122" s="118" t="str">
        <f t="shared" si="135"/>
        <v>카페 1</v>
      </c>
    </row>
    <row r="2123" spans="1:10" ht="13.8" customHeight="1">
      <c r="A2123" s="101">
        <f>C2123*ID규칙_대사_그룹_단위+COUNTIF($C$4:C2123,C2123)</f>
        <v>1133243</v>
      </c>
      <c r="B2123" s="100" t="s">
        <v>372</v>
      </c>
      <c r="C2123" s="102">
        <f>INDEX(STUDENT!$A:$A,MATCH(B2123,STUDENT!$B:$B,0))</f>
        <v>11332</v>
      </c>
      <c r="D2123" s="101">
        <v>5</v>
      </c>
      <c r="E2123" s="101">
        <v>22</v>
      </c>
      <c r="F2123" s="101">
        <v>2</v>
      </c>
      <c r="G2123" s="101" t="str">
        <f t="shared" si="132"/>
        <v>SPEECH_DESC_1133243</v>
      </c>
      <c r="H2123" s="101" t="str">
        <f t="shared" si="133"/>
        <v>SPEECH_AUDIO_1133243</v>
      </c>
      <c r="I2123" s="118" t="str">
        <f t="shared" si="134"/>
        <v>기타</v>
      </c>
      <c r="J2123" s="118" t="str">
        <f t="shared" si="135"/>
        <v>카페 2</v>
      </c>
    </row>
    <row r="2124" spans="1:10" ht="13.8" customHeight="1">
      <c r="A2124" s="101">
        <f>C2124*ID규칙_대사_그룹_단위+COUNTIF($C$4:C2124,C2124)</f>
        <v>1133244</v>
      </c>
      <c r="B2124" s="100" t="s">
        <v>372</v>
      </c>
      <c r="C2124" s="102">
        <f>INDEX(STUDENT!$A:$A,MATCH(B2124,STUDENT!$B:$B,0))</f>
        <v>11332</v>
      </c>
      <c r="D2124" s="101">
        <v>5</v>
      </c>
      <c r="E2124" s="101">
        <v>22</v>
      </c>
      <c r="F2124" s="101">
        <v>3</v>
      </c>
      <c r="G2124" s="101" t="str">
        <f t="shared" si="132"/>
        <v>SPEECH_DESC_1133244</v>
      </c>
      <c r="H2124" s="101" t="str">
        <f t="shared" si="133"/>
        <v>SPEECH_AUDIO_1133244</v>
      </c>
      <c r="I2124" s="118" t="str">
        <f t="shared" si="134"/>
        <v>기타</v>
      </c>
      <c r="J2124" s="118" t="str">
        <f t="shared" si="135"/>
        <v>카페 3</v>
      </c>
    </row>
    <row r="2125" spans="1:10" ht="13.8" customHeight="1">
      <c r="A2125" s="101">
        <f>C2125*ID규칙_대사_그룹_단위+COUNTIF($C$4:C2125,C2125)</f>
        <v>1133245</v>
      </c>
      <c r="B2125" s="100" t="s">
        <v>372</v>
      </c>
      <c r="C2125" s="102">
        <f>INDEX(STUDENT!$A:$A,MATCH(B2125,STUDENT!$B:$B,0))</f>
        <v>11332</v>
      </c>
      <c r="D2125" s="101">
        <v>5</v>
      </c>
      <c r="E2125" s="101">
        <v>22</v>
      </c>
      <c r="F2125" s="101">
        <v>4</v>
      </c>
      <c r="G2125" s="101" t="str">
        <f t="shared" si="132"/>
        <v>SPEECH_DESC_1133245</v>
      </c>
      <c r="H2125" s="101" t="str">
        <f t="shared" si="133"/>
        <v>SPEECH_AUDIO_1133245</v>
      </c>
      <c r="I2125" s="118" t="str">
        <f t="shared" si="134"/>
        <v>기타</v>
      </c>
      <c r="J2125" s="118" t="str">
        <f t="shared" si="135"/>
        <v>카페 4</v>
      </c>
    </row>
    <row r="2126" spans="1:10" ht="13.8" customHeight="1">
      <c r="A2126" s="101">
        <f>C2126*ID규칙_대사_그룹_단위+COUNTIF($C$4:C2126,C2126)</f>
        <v>1133246</v>
      </c>
      <c r="B2126" s="100" t="s">
        <v>372</v>
      </c>
      <c r="C2126" s="102">
        <f>INDEX(STUDENT!$A:$A,MATCH(B2126,STUDENT!$B:$B,0))</f>
        <v>11332</v>
      </c>
      <c r="D2126" s="101">
        <v>5</v>
      </c>
      <c r="E2126" s="101">
        <v>22</v>
      </c>
      <c r="F2126" s="101">
        <v>5</v>
      </c>
      <c r="G2126" s="101" t="str">
        <f t="shared" si="132"/>
        <v>SPEECH_DESC_1133246</v>
      </c>
      <c r="H2126" s="101" t="str">
        <f t="shared" si="133"/>
        <v>SPEECH_AUDIO_1133246</v>
      </c>
      <c r="I2126" s="118" t="str">
        <f t="shared" si="134"/>
        <v>기타</v>
      </c>
      <c r="J2126" s="118" t="str">
        <f t="shared" si="135"/>
        <v>카페 5</v>
      </c>
    </row>
    <row r="2127" spans="1:10" ht="13.8" customHeight="1">
      <c r="A2127" s="101">
        <f>C2127*ID규칙_대사_그룹_단위+COUNTIF($C$4:C2127,C2127)</f>
        <v>1133247</v>
      </c>
      <c r="B2127" s="100" t="s">
        <v>372</v>
      </c>
      <c r="C2127" s="102">
        <f>INDEX(STUDENT!$A:$A,MATCH(B2127,STUDENT!$B:$B,0))</f>
        <v>11332</v>
      </c>
      <c r="D2127" s="101">
        <v>5</v>
      </c>
      <c r="E2127" s="101">
        <v>23</v>
      </c>
      <c r="F2127" s="101">
        <v>1</v>
      </c>
      <c r="G2127" s="101" t="str">
        <f t="shared" si="132"/>
        <v>SPEECH_DESC_1133247</v>
      </c>
      <c r="H2127" s="101" t="str">
        <f t="shared" si="133"/>
        <v>SPEECH_AUDIO_1133247</v>
      </c>
      <c r="I2127" s="118" t="str">
        <f t="shared" si="134"/>
        <v>기타</v>
      </c>
      <c r="J2127" s="118" t="str">
        <f t="shared" si="135"/>
        <v>인연 랭크 업 1</v>
      </c>
    </row>
    <row r="2128" spans="1:10" ht="13.8" customHeight="1">
      <c r="A2128" s="101">
        <f>C2128*ID규칙_대사_그룹_단위+COUNTIF($C$4:C2128,C2128)</f>
        <v>1133248</v>
      </c>
      <c r="B2128" s="100" t="s">
        <v>372</v>
      </c>
      <c r="C2128" s="102">
        <f>INDEX(STUDENT!$A:$A,MATCH(B2128,STUDENT!$B:$B,0))</f>
        <v>11332</v>
      </c>
      <c r="D2128" s="101">
        <v>5</v>
      </c>
      <c r="E2128" s="101">
        <v>23</v>
      </c>
      <c r="F2128" s="101">
        <v>2</v>
      </c>
      <c r="G2128" s="101" t="str">
        <f t="shared" si="132"/>
        <v>SPEECH_DESC_1133248</v>
      </c>
      <c r="H2128" s="101" t="str">
        <f t="shared" si="133"/>
        <v>SPEECH_AUDIO_1133248</v>
      </c>
      <c r="I2128" s="118" t="str">
        <f t="shared" si="134"/>
        <v>기타</v>
      </c>
      <c r="J2128" s="118" t="str">
        <f t="shared" si="135"/>
        <v>인연 랭크 업 2</v>
      </c>
    </row>
    <row r="2129" spans="1:10" ht="13.8" customHeight="1">
      <c r="A2129" s="101">
        <f>C2129*ID규칙_대사_그룹_단위+COUNTIF($C$4:C2129,C2129)</f>
        <v>1133249</v>
      </c>
      <c r="B2129" s="100" t="s">
        <v>372</v>
      </c>
      <c r="C2129" s="102">
        <f>INDEX(STUDENT!$A:$A,MATCH(B2129,STUDENT!$B:$B,0))</f>
        <v>11332</v>
      </c>
      <c r="D2129" s="101">
        <v>5</v>
      </c>
      <c r="E2129" s="101">
        <v>23</v>
      </c>
      <c r="F2129" s="101">
        <v>3</v>
      </c>
      <c r="G2129" s="101" t="str">
        <f t="shared" si="132"/>
        <v>SPEECH_DESC_1133249</v>
      </c>
      <c r="H2129" s="101" t="str">
        <f t="shared" si="133"/>
        <v>SPEECH_AUDIO_1133249</v>
      </c>
      <c r="I2129" s="118" t="str">
        <f t="shared" si="134"/>
        <v>기타</v>
      </c>
      <c r="J2129" s="118" t="str">
        <f t="shared" si="135"/>
        <v>인연 랭크 업 3</v>
      </c>
    </row>
    <row r="2130" spans="1:10" ht="13.8" customHeight="1">
      <c r="A2130" s="101">
        <f>C2130*ID규칙_대사_그룹_단위+COUNTIF($C$4:C2130,C2130)</f>
        <v>1133250</v>
      </c>
      <c r="B2130" s="100" t="s">
        <v>372</v>
      </c>
      <c r="C2130" s="102">
        <f>INDEX(STUDENT!$A:$A,MATCH(B2130,STUDENT!$B:$B,0))</f>
        <v>11332</v>
      </c>
      <c r="D2130" s="101">
        <v>5</v>
      </c>
      <c r="E2130" s="101">
        <v>23</v>
      </c>
      <c r="F2130" s="101">
        <v>4</v>
      </c>
      <c r="G2130" s="101" t="str">
        <f t="shared" si="132"/>
        <v>SPEECH_DESC_1133250</v>
      </c>
      <c r="H2130" s="101" t="str">
        <f t="shared" si="133"/>
        <v>SPEECH_AUDIO_1133250</v>
      </c>
      <c r="I2130" s="118" t="str">
        <f t="shared" si="134"/>
        <v>기타</v>
      </c>
      <c r="J2130" s="118" t="str">
        <f t="shared" si="135"/>
        <v>인연 랭크 업 4</v>
      </c>
    </row>
    <row r="2131" spans="1:10" ht="13.8" customHeight="1">
      <c r="A2131" s="101">
        <f>C2131*ID규칙_대사_그룹_단위+COUNTIF($C$4:C2131,C2131)</f>
        <v>1133251</v>
      </c>
      <c r="B2131" s="100" t="s">
        <v>372</v>
      </c>
      <c r="C2131" s="102">
        <f>INDEX(STUDENT!$A:$A,MATCH(B2131,STUDENT!$B:$B,0))</f>
        <v>11332</v>
      </c>
      <c r="D2131" s="101">
        <v>6</v>
      </c>
      <c r="E2131" s="101">
        <v>24</v>
      </c>
      <c r="F2131" s="101">
        <v>1</v>
      </c>
      <c r="G2131" s="101" t="str">
        <f t="shared" si="132"/>
        <v>SPEECH_DESC_1133251</v>
      </c>
      <c r="H2131" s="101" t="str">
        <f t="shared" si="133"/>
        <v>SPEECH_AUDIO_1133251</v>
      </c>
      <c r="I2131" s="118" t="str">
        <f t="shared" si="134"/>
        <v>메모리얼</v>
      </c>
      <c r="J2131" s="118" t="str">
        <f t="shared" si="135"/>
        <v>메모리얼 로비 1</v>
      </c>
    </row>
    <row r="2132" spans="1:10" ht="13.8" customHeight="1">
      <c r="A2132" s="101">
        <f>C2132*ID규칙_대사_그룹_단위+COUNTIF($C$4:C2132,C2132)</f>
        <v>1133252</v>
      </c>
      <c r="B2132" s="100" t="s">
        <v>372</v>
      </c>
      <c r="C2132" s="102">
        <f>INDEX(STUDENT!$A:$A,MATCH(B2132,STUDENT!$B:$B,0))</f>
        <v>11332</v>
      </c>
      <c r="D2132" s="101">
        <v>6</v>
      </c>
      <c r="E2132" s="101">
        <v>24</v>
      </c>
      <c r="F2132" s="101">
        <v>2</v>
      </c>
      <c r="G2132" s="101" t="str">
        <f t="shared" si="132"/>
        <v>SPEECH_DESC_1133252</v>
      </c>
      <c r="H2132" s="101" t="str">
        <f t="shared" si="133"/>
        <v>SPEECH_AUDIO_1133252</v>
      </c>
      <c r="I2132" s="118" t="str">
        <f t="shared" si="134"/>
        <v>메모리얼</v>
      </c>
      <c r="J2132" s="118" t="str">
        <f t="shared" si="135"/>
        <v>메모리얼 로비 2</v>
      </c>
    </row>
    <row r="2133" spans="1:10" ht="13.8" customHeight="1">
      <c r="A2133" s="101">
        <f>C2133*ID규칙_대사_그룹_단위+COUNTIF($C$4:C2133,C2133)</f>
        <v>1133253</v>
      </c>
      <c r="B2133" s="100" t="s">
        <v>372</v>
      </c>
      <c r="C2133" s="102">
        <f>INDEX(STUDENT!$A:$A,MATCH(B2133,STUDENT!$B:$B,0))</f>
        <v>11332</v>
      </c>
      <c r="D2133" s="101">
        <v>6</v>
      </c>
      <c r="E2133" s="101">
        <v>24</v>
      </c>
      <c r="F2133" s="101">
        <v>3</v>
      </c>
      <c r="G2133" s="101" t="str">
        <f t="shared" si="132"/>
        <v>SPEECH_DESC_1133253</v>
      </c>
      <c r="H2133" s="101" t="str">
        <f t="shared" si="133"/>
        <v>SPEECH_AUDIO_1133253</v>
      </c>
      <c r="I2133" s="118" t="str">
        <f t="shared" si="134"/>
        <v>메모리얼</v>
      </c>
      <c r="J2133" s="118" t="str">
        <f t="shared" si="135"/>
        <v>메모리얼 로비 3</v>
      </c>
    </row>
    <row r="2134" spans="1:10" ht="13.8" customHeight="1">
      <c r="A2134" s="101">
        <f>C2134*ID규칙_대사_그룹_단위+COUNTIF($C$4:C2134,C2134)</f>
        <v>1133254</v>
      </c>
      <c r="B2134" s="100" t="s">
        <v>372</v>
      </c>
      <c r="C2134" s="102">
        <f>INDEX(STUDENT!$A:$A,MATCH(B2134,STUDENT!$B:$B,0))</f>
        <v>11332</v>
      </c>
      <c r="D2134" s="101">
        <v>6</v>
      </c>
      <c r="E2134" s="101">
        <v>24</v>
      </c>
      <c r="F2134" s="101">
        <v>4</v>
      </c>
      <c r="G2134" s="101" t="str">
        <f t="shared" si="132"/>
        <v>SPEECH_DESC_1133254</v>
      </c>
      <c r="H2134" s="101" t="str">
        <f t="shared" si="133"/>
        <v>SPEECH_AUDIO_1133254</v>
      </c>
      <c r="I2134" s="118" t="str">
        <f t="shared" si="134"/>
        <v>메모리얼</v>
      </c>
      <c r="J2134" s="118" t="str">
        <f t="shared" si="135"/>
        <v>메모리얼 로비 4</v>
      </c>
    </row>
    <row r="2135" spans="1:10" ht="13.8" customHeight="1">
      <c r="A2135" s="101">
        <f>C2135*ID규칙_대사_그룹_단위+COUNTIF($C$4:C2135,C2135)</f>
        <v>1133255</v>
      </c>
      <c r="B2135" s="100" t="s">
        <v>372</v>
      </c>
      <c r="C2135" s="102">
        <f>INDEX(STUDENT!$A:$A,MATCH(B2135,STUDENT!$B:$B,0))</f>
        <v>11332</v>
      </c>
      <c r="D2135" s="101">
        <v>7</v>
      </c>
      <c r="E2135" s="101">
        <v>25</v>
      </c>
      <c r="F2135" s="101">
        <v>0</v>
      </c>
      <c r="G2135" s="101" t="str">
        <f t="shared" si="132"/>
        <v>SPEECH_DESC_1133255</v>
      </c>
      <c r="H2135" s="101" t="str">
        <f t="shared" si="133"/>
        <v>SPEECH_AUDIO_1133255</v>
      </c>
      <c r="I2135" s="118" t="str">
        <f t="shared" si="134"/>
        <v>기념일</v>
      </c>
      <c r="J2135" s="118" t="str">
        <f t="shared" si="135"/>
        <v>생일</v>
      </c>
    </row>
    <row r="2136" spans="1:10" ht="13.8" customHeight="1">
      <c r="A2136" s="101">
        <f>C2136*ID규칙_대사_그룹_단위+COUNTIF($C$4:C2136,C2136)</f>
        <v>1133256</v>
      </c>
      <c r="B2136" s="100" t="s">
        <v>372</v>
      </c>
      <c r="C2136" s="102">
        <f>INDEX(STUDENT!$A:$A,MATCH(B2136,STUDENT!$B:$B,0))</f>
        <v>11332</v>
      </c>
      <c r="D2136" s="101">
        <v>7</v>
      </c>
      <c r="E2136" s="101">
        <v>26</v>
      </c>
      <c r="F2136" s="101">
        <v>0</v>
      </c>
      <c r="G2136" s="101" t="str">
        <f t="shared" si="132"/>
        <v>SPEECH_DESC_1133256</v>
      </c>
      <c r="H2136" s="101" t="str">
        <f t="shared" si="133"/>
        <v>SPEECH_AUDIO_1133256</v>
      </c>
      <c r="I2136" s="118" t="str">
        <f t="shared" si="134"/>
        <v>기념일</v>
      </c>
      <c r="J2136" s="118" t="str">
        <f t="shared" si="135"/>
        <v>선생의 생일</v>
      </c>
    </row>
    <row r="2137" spans="1:10" ht="13.8" customHeight="1">
      <c r="A2137" s="101">
        <f>C2137*ID규칙_대사_그룹_단위+COUNTIF($C$4:C2137,C2137)</f>
        <v>1133257</v>
      </c>
      <c r="B2137" s="100" t="s">
        <v>372</v>
      </c>
      <c r="C2137" s="102">
        <f>INDEX(STUDENT!$A:$A,MATCH(B2137,STUDENT!$B:$B,0))</f>
        <v>11332</v>
      </c>
      <c r="D2137" s="101">
        <v>7</v>
      </c>
      <c r="E2137" s="101">
        <v>27</v>
      </c>
      <c r="F2137" s="101">
        <v>0</v>
      </c>
      <c r="G2137" s="101" t="str">
        <f t="shared" si="132"/>
        <v>SPEECH_DESC_1133257</v>
      </c>
      <c r="H2137" s="101" t="str">
        <f t="shared" si="133"/>
        <v>SPEECH_AUDIO_1133257</v>
      </c>
      <c r="I2137" s="118" t="str">
        <f t="shared" si="134"/>
        <v>기념일</v>
      </c>
      <c r="J2137" s="118" t="str">
        <f t="shared" si="135"/>
        <v>할로윈</v>
      </c>
    </row>
    <row r="2138" spans="1:10" ht="13.8" customHeight="1">
      <c r="A2138" s="101">
        <f>C2138*ID규칙_대사_그룹_단위+COUNTIF($C$4:C2138,C2138)</f>
        <v>1133258</v>
      </c>
      <c r="B2138" s="100" t="s">
        <v>372</v>
      </c>
      <c r="C2138" s="102">
        <f>INDEX(STUDENT!$A:$A,MATCH(B2138,STUDENT!$B:$B,0))</f>
        <v>11332</v>
      </c>
      <c r="D2138" s="101">
        <v>7</v>
      </c>
      <c r="E2138" s="101">
        <v>28</v>
      </c>
      <c r="F2138" s="101">
        <v>0</v>
      </c>
      <c r="G2138" s="101" t="str">
        <f t="shared" si="132"/>
        <v>SPEECH_DESC_1133258</v>
      </c>
      <c r="H2138" s="101" t="str">
        <f t="shared" si="133"/>
        <v>SPEECH_AUDIO_1133258</v>
      </c>
      <c r="I2138" s="118" t="str">
        <f t="shared" si="134"/>
        <v>기념일</v>
      </c>
      <c r="J2138" s="118" t="str">
        <f t="shared" si="135"/>
        <v>크리스마스</v>
      </c>
    </row>
    <row r="2139" spans="1:10" ht="13.8" customHeight="1">
      <c r="A2139" s="101">
        <f>C2139*ID규칙_대사_그룹_단위+COUNTIF($C$4:C2139,C2139)</f>
        <v>1133259</v>
      </c>
      <c r="B2139" s="100" t="s">
        <v>372</v>
      </c>
      <c r="C2139" s="102">
        <f>INDEX(STUDENT!$A:$A,MATCH(B2139,STUDENT!$B:$B,0))</f>
        <v>11332</v>
      </c>
      <c r="D2139" s="101">
        <v>7</v>
      </c>
      <c r="E2139" s="101">
        <v>29</v>
      </c>
      <c r="F2139" s="101">
        <v>0</v>
      </c>
      <c r="G2139" s="101" t="str">
        <f t="shared" si="132"/>
        <v>SPEECH_DESC_1133259</v>
      </c>
      <c r="H2139" s="101" t="str">
        <f t="shared" si="133"/>
        <v>SPEECH_AUDIO_1133259</v>
      </c>
      <c r="I2139" s="118" t="str">
        <f t="shared" si="134"/>
        <v>기념일</v>
      </c>
      <c r="J2139" s="118" t="str">
        <f t="shared" si="135"/>
        <v>신년</v>
      </c>
    </row>
    <row r="2140" spans="1:10" ht="13.8" customHeight="1">
      <c r="A2140" s="101">
        <f>C2140*ID규칙_대사_그룹_단위+COUNTIF($C$4:C2140,C2140)</f>
        <v>1433301</v>
      </c>
      <c r="B2140" s="100" t="s">
        <v>374</v>
      </c>
      <c r="C2140" s="102">
        <f>INDEX(STUDENT!$A:$A,MATCH(B2140,STUDENT!$B:$B,0))</f>
        <v>14333</v>
      </c>
      <c r="D2140" s="101">
        <v>1</v>
      </c>
      <c r="E2140" s="101">
        <v>1</v>
      </c>
      <c r="F2140" s="101">
        <v>0</v>
      </c>
      <c r="G2140" s="101" t="str">
        <f t="shared" si="132"/>
        <v>SPEECH_DESC_1433301</v>
      </c>
      <c r="H2140" s="101" t="str">
        <f t="shared" si="133"/>
        <v>SPEECH_AUDIO_1433301</v>
      </c>
      <c r="I2140" s="118" t="str">
        <f t="shared" si="134"/>
        <v>일상</v>
      </c>
      <c r="J2140" s="118" t="str">
        <f t="shared" si="135"/>
        <v>입수</v>
      </c>
    </row>
    <row r="2141" spans="1:10" ht="13.8" customHeight="1">
      <c r="A2141" s="101">
        <f>C2141*ID규칙_대사_그룹_단위+COUNTIF($C$4:C2141,C2141)</f>
        <v>1433302</v>
      </c>
      <c r="B2141" s="100" t="s">
        <v>374</v>
      </c>
      <c r="C2141" s="102">
        <f>INDEX(STUDENT!$A:$A,MATCH(B2141,STUDENT!$B:$B,0))</f>
        <v>14333</v>
      </c>
      <c r="D2141" s="101">
        <v>1</v>
      </c>
      <c r="E2141" s="101">
        <v>2</v>
      </c>
      <c r="F2141" s="101">
        <v>1</v>
      </c>
      <c r="G2141" s="101" t="str">
        <f t="shared" si="132"/>
        <v>SPEECH_DESC_1433302</v>
      </c>
      <c r="H2141" s="101" t="str">
        <f t="shared" si="133"/>
        <v>SPEECH_AUDIO_1433302</v>
      </c>
      <c r="I2141" s="118" t="str">
        <f t="shared" si="134"/>
        <v>일상</v>
      </c>
      <c r="J2141" s="118" t="str">
        <f t="shared" si="135"/>
        <v>로비 방문 1</v>
      </c>
    </row>
    <row r="2142" spans="1:10" ht="13.8" customHeight="1">
      <c r="A2142" s="101">
        <f>C2142*ID규칙_대사_그룹_단위+COUNTIF($C$4:C2142,C2142)</f>
        <v>1433303</v>
      </c>
      <c r="B2142" s="100" t="s">
        <v>374</v>
      </c>
      <c r="C2142" s="102">
        <f>INDEX(STUDENT!$A:$A,MATCH(B2142,STUDENT!$B:$B,0))</f>
        <v>14333</v>
      </c>
      <c r="D2142" s="101">
        <v>1</v>
      </c>
      <c r="E2142" s="101">
        <v>2</v>
      </c>
      <c r="F2142" s="101">
        <v>2</v>
      </c>
      <c r="G2142" s="101" t="str">
        <f t="shared" si="132"/>
        <v>SPEECH_DESC_1433303</v>
      </c>
      <c r="H2142" s="101" t="str">
        <f t="shared" si="133"/>
        <v>SPEECH_AUDIO_1433303</v>
      </c>
      <c r="I2142" s="118" t="str">
        <f t="shared" si="134"/>
        <v>일상</v>
      </c>
      <c r="J2142" s="118" t="str">
        <f t="shared" si="135"/>
        <v>로비 방문 2</v>
      </c>
    </row>
    <row r="2143" spans="1:10" ht="13.8" customHeight="1">
      <c r="A2143" s="101">
        <f>C2143*ID규칙_대사_그룹_단위+COUNTIF($C$4:C2143,C2143)</f>
        <v>1433304</v>
      </c>
      <c r="B2143" s="100" t="s">
        <v>374</v>
      </c>
      <c r="C2143" s="102">
        <f>INDEX(STUDENT!$A:$A,MATCH(B2143,STUDENT!$B:$B,0))</f>
        <v>14333</v>
      </c>
      <c r="D2143" s="101">
        <v>1</v>
      </c>
      <c r="E2143" s="101">
        <v>3</v>
      </c>
      <c r="F2143" s="101">
        <v>1</v>
      </c>
      <c r="G2143" s="101" t="str">
        <f t="shared" si="132"/>
        <v>SPEECH_DESC_1433304</v>
      </c>
      <c r="H2143" s="101" t="str">
        <f t="shared" si="133"/>
        <v>SPEECH_AUDIO_1433304</v>
      </c>
      <c r="I2143" s="118" t="str">
        <f t="shared" si="134"/>
        <v>일상</v>
      </c>
      <c r="J2143" s="118" t="str">
        <f t="shared" si="135"/>
        <v>잡담 1</v>
      </c>
    </row>
    <row r="2144" spans="1:10" ht="13.8" customHeight="1">
      <c r="A2144" s="101">
        <f>C2144*ID규칙_대사_그룹_단위+COUNTIF($C$4:C2144,C2144)</f>
        <v>1433305</v>
      </c>
      <c r="B2144" s="100" t="s">
        <v>374</v>
      </c>
      <c r="C2144" s="102">
        <f>INDEX(STUDENT!$A:$A,MATCH(B2144,STUDENT!$B:$B,0))</f>
        <v>14333</v>
      </c>
      <c r="D2144" s="101">
        <v>1</v>
      </c>
      <c r="E2144" s="101">
        <v>3</v>
      </c>
      <c r="F2144" s="101">
        <v>2</v>
      </c>
      <c r="G2144" s="101" t="str">
        <f t="shared" si="132"/>
        <v>SPEECH_DESC_1433305</v>
      </c>
      <c r="H2144" s="101" t="str">
        <f t="shared" si="133"/>
        <v>SPEECH_AUDIO_1433305</v>
      </c>
      <c r="I2144" s="118" t="str">
        <f t="shared" si="134"/>
        <v>일상</v>
      </c>
      <c r="J2144" s="118" t="str">
        <f t="shared" si="135"/>
        <v>잡담 2</v>
      </c>
    </row>
    <row r="2145" spans="1:10" ht="13.8" customHeight="1">
      <c r="A2145" s="101">
        <f>C2145*ID규칙_대사_그룹_단위+COUNTIF($C$4:C2145,C2145)</f>
        <v>1433306</v>
      </c>
      <c r="B2145" s="100" t="s">
        <v>374</v>
      </c>
      <c r="C2145" s="102">
        <f>INDEX(STUDENT!$A:$A,MATCH(B2145,STUDENT!$B:$B,0))</f>
        <v>14333</v>
      </c>
      <c r="D2145" s="101">
        <v>1</v>
      </c>
      <c r="E2145" s="101">
        <v>3</v>
      </c>
      <c r="F2145" s="101">
        <v>3</v>
      </c>
      <c r="G2145" s="101" t="str">
        <f t="shared" si="132"/>
        <v>SPEECH_DESC_1433306</v>
      </c>
      <c r="H2145" s="101" t="str">
        <f t="shared" si="133"/>
        <v>SPEECH_AUDIO_1433306</v>
      </c>
      <c r="I2145" s="118" t="str">
        <f t="shared" si="134"/>
        <v>일상</v>
      </c>
      <c r="J2145" s="118" t="str">
        <f t="shared" si="135"/>
        <v>잡담 3</v>
      </c>
    </row>
    <row r="2146" spans="1:10" ht="13.8" customHeight="1">
      <c r="A2146" s="101">
        <f>C2146*ID규칙_대사_그룹_단위+COUNTIF($C$4:C2146,C2146)</f>
        <v>1433307</v>
      </c>
      <c r="B2146" s="100" t="s">
        <v>374</v>
      </c>
      <c r="C2146" s="102">
        <f>INDEX(STUDENT!$A:$A,MATCH(B2146,STUDENT!$B:$B,0))</f>
        <v>14333</v>
      </c>
      <c r="D2146" s="101">
        <v>1</v>
      </c>
      <c r="E2146" s="101">
        <v>3</v>
      </c>
      <c r="F2146" s="101">
        <v>4</v>
      </c>
      <c r="G2146" s="101" t="str">
        <f t="shared" si="132"/>
        <v>SPEECH_DESC_1433307</v>
      </c>
      <c r="H2146" s="101" t="str">
        <f t="shared" si="133"/>
        <v>SPEECH_AUDIO_1433307</v>
      </c>
      <c r="I2146" s="118" t="str">
        <f t="shared" si="134"/>
        <v>일상</v>
      </c>
      <c r="J2146" s="118" t="str">
        <f t="shared" si="135"/>
        <v>잡담 4</v>
      </c>
    </row>
    <row r="2147" spans="1:10" ht="13.8" customHeight="1">
      <c r="A2147" s="101">
        <f>C2147*ID규칙_대사_그룹_단위+COUNTIF($C$4:C2147,C2147)</f>
        <v>1433308</v>
      </c>
      <c r="B2147" s="100" t="s">
        <v>374</v>
      </c>
      <c r="C2147" s="102">
        <f>INDEX(STUDENT!$A:$A,MATCH(B2147,STUDENT!$B:$B,0))</f>
        <v>14333</v>
      </c>
      <c r="D2147" s="101">
        <v>1</v>
      </c>
      <c r="E2147" s="101">
        <v>3</v>
      </c>
      <c r="F2147" s="101">
        <v>5</v>
      </c>
      <c r="G2147" s="101" t="str">
        <f t="shared" si="132"/>
        <v>SPEECH_DESC_1433308</v>
      </c>
      <c r="H2147" s="101" t="str">
        <f t="shared" si="133"/>
        <v>SPEECH_AUDIO_1433308</v>
      </c>
      <c r="I2147" s="118" t="str">
        <f t="shared" si="134"/>
        <v>일상</v>
      </c>
      <c r="J2147" s="118" t="str">
        <f t="shared" si="135"/>
        <v>잡담 5</v>
      </c>
    </row>
    <row r="2148" spans="1:10" ht="13.8" customHeight="1">
      <c r="A2148" s="101">
        <f>C2148*ID규칙_대사_그룹_단위+COUNTIF($C$4:C2148,C2148)</f>
        <v>1433309</v>
      </c>
      <c r="B2148" s="100" t="s">
        <v>374</v>
      </c>
      <c r="C2148" s="102">
        <f>INDEX(STUDENT!$A:$A,MATCH(B2148,STUDENT!$B:$B,0))</f>
        <v>14333</v>
      </c>
      <c r="D2148" s="101">
        <v>2</v>
      </c>
      <c r="E2148" s="101">
        <v>4</v>
      </c>
      <c r="F2148" s="101">
        <v>1</v>
      </c>
      <c r="G2148" s="101" t="str">
        <f t="shared" si="132"/>
        <v>SPEECH_DESC_1433309</v>
      </c>
      <c r="H2148" s="101" t="str">
        <f t="shared" si="133"/>
        <v>SPEECH_AUDIO_1433309</v>
      </c>
      <c r="I2148" s="118" t="str">
        <f t="shared" si="134"/>
        <v>배치</v>
      </c>
      <c r="J2148" s="118" t="str">
        <f t="shared" si="135"/>
        <v>편성 1</v>
      </c>
    </row>
    <row r="2149" spans="1:10" ht="13.8" customHeight="1">
      <c r="A2149" s="101">
        <f>C2149*ID규칙_대사_그룹_단위+COUNTIF($C$4:C2149,C2149)</f>
        <v>1433310</v>
      </c>
      <c r="B2149" s="100" t="s">
        <v>374</v>
      </c>
      <c r="C2149" s="102">
        <f>INDEX(STUDENT!$A:$A,MATCH(B2149,STUDENT!$B:$B,0))</f>
        <v>14333</v>
      </c>
      <c r="D2149" s="101">
        <v>2</v>
      </c>
      <c r="E2149" s="101">
        <v>4</v>
      </c>
      <c r="F2149" s="101">
        <v>2</v>
      </c>
      <c r="G2149" s="101" t="str">
        <f t="shared" si="132"/>
        <v>SPEECH_DESC_1433310</v>
      </c>
      <c r="H2149" s="101" t="str">
        <f t="shared" si="133"/>
        <v>SPEECH_AUDIO_1433310</v>
      </c>
      <c r="I2149" s="118" t="str">
        <f t="shared" si="134"/>
        <v>배치</v>
      </c>
      <c r="J2149" s="118" t="str">
        <f t="shared" si="135"/>
        <v>편성 2</v>
      </c>
    </row>
    <row r="2150" spans="1:10" ht="13.8" customHeight="1">
      <c r="A2150" s="101">
        <f>C2150*ID규칙_대사_그룹_단위+COUNTIF($C$4:C2150,C2150)</f>
        <v>1433311</v>
      </c>
      <c r="B2150" s="100" t="s">
        <v>374</v>
      </c>
      <c r="C2150" s="102">
        <f>INDEX(STUDENT!$A:$A,MATCH(B2150,STUDENT!$B:$B,0))</f>
        <v>14333</v>
      </c>
      <c r="D2150" s="101">
        <v>2</v>
      </c>
      <c r="E2150" s="101">
        <v>4</v>
      </c>
      <c r="F2150" s="101">
        <v>3</v>
      </c>
      <c r="G2150" s="101" t="str">
        <f t="shared" si="132"/>
        <v>SPEECH_DESC_1433311</v>
      </c>
      <c r="H2150" s="101" t="str">
        <f t="shared" si="133"/>
        <v>SPEECH_AUDIO_1433311</v>
      </c>
      <c r="I2150" s="118" t="str">
        <f t="shared" si="134"/>
        <v>배치</v>
      </c>
      <c r="J2150" s="118" t="str">
        <f t="shared" si="135"/>
        <v>편성 3</v>
      </c>
    </row>
    <row r="2151" spans="1:10" ht="13.8" customHeight="1">
      <c r="A2151" s="101">
        <f>C2151*ID규칙_대사_그룹_단위+COUNTIF($C$4:C2151,C2151)</f>
        <v>1433312</v>
      </c>
      <c r="B2151" s="100" t="s">
        <v>374</v>
      </c>
      <c r="C2151" s="102">
        <f>INDEX(STUDENT!$A:$A,MATCH(B2151,STUDENT!$B:$B,0))</f>
        <v>14333</v>
      </c>
      <c r="D2151" s="101">
        <v>2</v>
      </c>
      <c r="E2151" s="101">
        <v>5</v>
      </c>
      <c r="F2151" s="101">
        <v>1</v>
      </c>
      <c r="G2151" s="101" t="str">
        <f t="shared" si="132"/>
        <v>SPEECH_DESC_1433312</v>
      </c>
      <c r="H2151" s="101" t="str">
        <f t="shared" si="133"/>
        <v>SPEECH_AUDIO_1433312</v>
      </c>
      <c r="I2151" s="118" t="str">
        <f t="shared" si="134"/>
        <v>배치</v>
      </c>
      <c r="J2151" s="118" t="str">
        <f t="shared" si="135"/>
        <v>출격 1</v>
      </c>
    </row>
    <row r="2152" spans="1:10" ht="13.8" customHeight="1">
      <c r="A2152" s="101">
        <f>C2152*ID규칙_대사_그룹_단위+COUNTIF($C$4:C2152,C2152)</f>
        <v>1433313</v>
      </c>
      <c r="B2152" s="100" t="s">
        <v>374</v>
      </c>
      <c r="C2152" s="102">
        <f>INDEX(STUDENT!$A:$A,MATCH(B2152,STUDENT!$B:$B,0))</f>
        <v>14333</v>
      </c>
      <c r="D2152" s="101">
        <v>2</v>
      </c>
      <c r="E2152" s="101">
        <v>5</v>
      </c>
      <c r="F2152" s="101">
        <v>2</v>
      </c>
      <c r="G2152" s="101" t="str">
        <f t="shared" si="132"/>
        <v>SPEECH_DESC_1433313</v>
      </c>
      <c r="H2152" s="101" t="str">
        <f t="shared" si="133"/>
        <v>SPEECH_AUDIO_1433313</v>
      </c>
      <c r="I2152" s="118" t="str">
        <f t="shared" si="134"/>
        <v>배치</v>
      </c>
      <c r="J2152" s="118" t="str">
        <f t="shared" si="135"/>
        <v>출격 2</v>
      </c>
    </row>
    <row r="2153" spans="1:10" ht="13.8" customHeight="1">
      <c r="A2153" s="101">
        <f>C2153*ID규칙_대사_그룹_단위+COUNTIF($C$4:C2153,C2153)</f>
        <v>1433314</v>
      </c>
      <c r="B2153" s="100" t="s">
        <v>374</v>
      </c>
      <c r="C2153" s="102">
        <f>INDEX(STUDENT!$A:$A,MATCH(B2153,STUDENT!$B:$B,0))</f>
        <v>14333</v>
      </c>
      <c r="D2153" s="101">
        <v>3</v>
      </c>
      <c r="E2153" s="101">
        <v>6</v>
      </c>
      <c r="F2153" s="101">
        <v>1</v>
      </c>
      <c r="G2153" s="101" t="str">
        <f t="shared" si="132"/>
        <v>SPEECH_DESC_1433314</v>
      </c>
      <c r="H2153" s="101" t="str">
        <f t="shared" si="133"/>
        <v>SPEECH_AUDIO_1433314</v>
      </c>
      <c r="I2153" s="118" t="str">
        <f t="shared" si="134"/>
        <v>전투</v>
      </c>
      <c r="J2153" s="118" t="str">
        <f t="shared" si="135"/>
        <v>전투개시 1</v>
      </c>
    </row>
    <row r="2154" spans="1:10" ht="13.8" customHeight="1">
      <c r="A2154" s="101">
        <f>C2154*ID규칙_대사_그룹_단위+COUNTIF($C$4:C2154,C2154)</f>
        <v>1433315</v>
      </c>
      <c r="B2154" s="100" t="s">
        <v>374</v>
      </c>
      <c r="C2154" s="102">
        <f>INDEX(STUDENT!$A:$A,MATCH(B2154,STUDENT!$B:$B,0))</f>
        <v>14333</v>
      </c>
      <c r="D2154" s="101">
        <v>3</v>
      </c>
      <c r="E2154" s="101">
        <v>6</v>
      </c>
      <c r="F2154" s="101">
        <v>2</v>
      </c>
      <c r="G2154" s="101" t="str">
        <f t="shared" si="132"/>
        <v>SPEECH_DESC_1433315</v>
      </c>
      <c r="H2154" s="101" t="str">
        <f t="shared" si="133"/>
        <v>SPEECH_AUDIO_1433315</v>
      </c>
      <c r="I2154" s="118" t="str">
        <f t="shared" si="134"/>
        <v>전투</v>
      </c>
      <c r="J2154" s="118" t="str">
        <f t="shared" si="135"/>
        <v>전투개시 2</v>
      </c>
    </row>
    <row r="2155" spans="1:10" ht="13.8" customHeight="1">
      <c r="A2155" s="101">
        <f>C2155*ID규칙_대사_그룹_단위+COUNTIF($C$4:C2155,C2155)</f>
        <v>1433316</v>
      </c>
      <c r="B2155" s="100" t="s">
        <v>374</v>
      </c>
      <c r="C2155" s="102">
        <f>INDEX(STUDENT!$A:$A,MATCH(B2155,STUDENT!$B:$B,0))</f>
        <v>14333</v>
      </c>
      <c r="D2155" s="101">
        <v>3</v>
      </c>
      <c r="E2155" s="101">
        <v>7</v>
      </c>
      <c r="F2155" s="101">
        <v>0</v>
      </c>
      <c r="G2155" s="101" t="str">
        <f t="shared" si="132"/>
        <v>SPEECH_DESC_1433316</v>
      </c>
      <c r="H2155" s="101" t="str">
        <f t="shared" si="133"/>
        <v>SPEECH_AUDIO_1433316</v>
      </c>
      <c r="I2155" s="118" t="str">
        <f t="shared" si="134"/>
        <v>전투</v>
      </c>
      <c r="J2155" s="118" t="str">
        <f t="shared" si="135"/>
        <v>이동</v>
      </c>
    </row>
    <row r="2156" spans="1:10" ht="13.8" customHeight="1">
      <c r="A2156" s="101">
        <f>C2156*ID규칙_대사_그룹_단위+COUNTIF($C$4:C2156,C2156)</f>
        <v>1433317</v>
      </c>
      <c r="B2156" s="100" t="s">
        <v>374</v>
      </c>
      <c r="C2156" s="102">
        <f>INDEX(STUDENT!$A:$A,MATCH(B2156,STUDENT!$B:$B,0))</f>
        <v>14333</v>
      </c>
      <c r="D2156" s="101">
        <v>3</v>
      </c>
      <c r="E2156" s="101">
        <v>8</v>
      </c>
      <c r="F2156" s="101">
        <v>1</v>
      </c>
      <c r="G2156" s="101" t="str">
        <f t="shared" si="132"/>
        <v>SPEECH_DESC_1433317</v>
      </c>
      <c r="H2156" s="101" t="str">
        <f t="shared" si="133"/>
        <v>SPEECH_AUDIO_1433317</v>
      </c>
      <c r="I2156" s="118" t="str">
        <f t="shared" si="134"/>
        <v>전투</v>
      </c>
      <c r="J2156" s="118" t="str">
        <f t="shared" si="135"/>
        <v>에이리어 이동 1</v>
      </c>
    </row>
    <row r="2157" spans="1:10" ht="13.8" customHeight="1">
      <c r="A2157" s="101">
        <f>C2157*ID규칙_대사_그룹_단위+COUNTIF($C$4:C2157,C2157)</f>
        <v>1433318</v>
      </c>
      <c r="B2157" s="100" t="s">
        <v>374</v>
      </c>
      <c r="C2157" s="102">
        <f>INDEX(STUDENT!$A:$A,MATCH(B2157,STUDENT!$B:$B,0))</f>
        <v>14333</v>
      </c>
      <c r="D2157" s="101">
        <v>3</v>
      </c>
      <c r="E2157" s="101">
        <v>8</v>
      </c>
      <c r="F2157" s="101">
        <v>2</v>
      </c>
      <c r="G2157" s="101" t="str">
        <f t="shared" si="132"/>
        <v>SPEECH_DESC_1433318</v>
      </c>
      <c r="H2157" s="101" t="str">
        <f t="shared" si="133"/>
        <v>SPEECH_AUDIO_1433318</v>
      </c>
      <c r="I2157" s="118" t="str">
        <f t="shared" si="134"/>
        <v>전투</v>
      </c>
      <c r="J2157" s="118" t="str">
        <f t="shared" si="135"/>
        <v>에이리어 이동 2</v>
      </c>
    </row>
    <row r="2158" spans="1:10" ht="13.8" customHeight="1">
      <c r="A2158" s="101">
        <f>C2158*ID규칙_대사_그룹_단위+COUNTIF($C$4:C2158,C2158)</f>
        <v>1433319</v>
      </c>
      <c r="B2158" s="100" t="s">
        <v>374</v>
      </c>
      <c r="C2158" s="102">
        <f>INDEX(STUDENT!$A:$A,MATCH(B2158,STUDENT!$B:$B,0))</f>
        <v>14333</v>
      </c>
      <c r="D2158" s="101">
        <v>3</v>
      </c>
      <c r="E2158" s="101">
        <v>9</v>
      </c>
      <c r="F2158" s="101">
        <v>0</v>
      </c>
      <c r="G2158" s="101" t="str">
        <f t="shared" si="132"/>
        <v>SPEECH_DESC_1433319</v>
      </c>
      <c r="H2158" s="101" t="str">
        <f t="shared" si="133"/>
        <v>SPEECH_AUDIO_1433319</v>
      </c>
      <c r="I2158" s="118" t="str">
        <f t="shared" si="134"/>
        <v>전투</v>
      </c>
      <c r="J2158" s="118" t="str">
        <f t="shared" si="135"/>
        <v>엄폐</v>
      </c>
    </row>
    <row r="2159" spans="1:10" ht="13.8" customHeight="1">
      <c r="A2159" s="101">
        <f>C2159*ID규칙_대사_그룹_단위+COUNTIF($C$4:C2159,C2159)</f>
        <v>1433320</v>
      </c>
      <c r="B2159" s="100" t="s">
        <v>374</v>
      </c>
      <c r="C2159" s="102">
        <f>INDEX(STUDENT!$A:$A,MATCH(B2159,STUDENT!$B:$B,0))</f>
        <v>14333</v>
      </c>
      <c r="D2159" s="101">
        <v>3</v>
      </c>
      <c r="E2159" s="101">
        <v>10</v>
      </c>
      <c r="F2159" s="101">
        <v>0</v>
      </c>
      <c r="G2159" s="101" t="str">
        <f t="shared" si="132"/>
        <v>SPEECH_DESC_1433320</v>
      </c>
      <c r="H2159" s="101" t="str">
        <f t="shared" si="133"/>
        <v>SPEECH_AUDIO_1433320</v>
      </c>
      <c r="I2159" s="118" t="str">
        <f t="shared" si="134"/>
        <v>전투</v>
      </c>
      <c r="J2159" s="118" t="str">
        <f t="shared" si="135"/>
        <v>회피</v>
      </c>
    </row>
    <row r="2160" spans="1:10" ht="13.8" customHeight="1">
      <c r="A2160" s="101">
        <f>C2160*ID규칙_대사_그룹_단위+COUNTIF($C$4:C2160,C2160)</f>
        <v>1433321</v>
      </c>
      <c r="B2160" s="100" t="s">
        <v>374</v>
      </c>
      <c r="C2160" s="102">
        <f>INDEX(STUDENT!$A:$A,MATCH(B2160,STUDENT!$B:$B,0))</f>
        <v>14333</v>
      </c>
      <c r="D2160" s="101">
        <v>3</v>
      </c>
      <c r="E2160" s="101">
        <v>11</v>
      </c>
      <c r="F2160" s="101">
        <v>0</v>
      </c>
      <c r="G2160" s="101" t="str">
        <f t="shared" si="132"/>
        <v>SPEECH_DESC_1433321</v>
      </c>
      <c r="H2160" s="101" t="str">
        <f t="shared" si="133"/>
        <v>SPEECH_AUDIO_1433321</v>
      </c>
      <c r="I2160" s="118" t="str">
        <f t="shared" si="134"/>
        <v>전투</v>
      </c>
      <c r="J2160" s="118" t="str">
        <f t="shared" si="135"/>
        <v>회복</v>
      </c>
    </row>
    <row r="2161" spans="1:10" ht="13.8" customHeight="1">
      <c r="A2161" s="101">
        <f>C2161*ID규칙_대사_그룹_단위+COUNTIF($C$4:C2161,C2161)</f>
        <v>1433322</v>
      </c>
      <c r="B2161" s="100" t="s">
        <v>374</v>
      </c>
      <c r="C2161" s="102">
        <f>INDEX(STUDENT!$A:$A,MATCH(B2161,STUDENT!$B:$B,0))</f>
        <v>14333</v>
      </c>
      <c r="D2161" s="101">
        <v>3</v>
      </c>
      <c r="E2161" s="101">
        <v>12</v>
      </c>
      <c r="F2161" s="101">
        <v>0</v>
      </c>
      <c r="G2161" s="101" t="str">
        <f t="shared" si="132"/>
        <v>SPEECH_DESC_1433322</v>
      </c>
      <c r="H2161" s="101" t="str">
        <f t="shared" si="133"/>
        <v>SPEECH_AUDIO_1433322</v>
      </c>
      <c r="I2161" s="118" t="str">
        <f t="shared" si="134"/>
        <v>전투</v>
      </c>
      <c r="J2161" s="118" t="str">
        <f t="shared" si="135"/>
        <v>버프</v>
      </c>
    </row>
    <row r="2162" spans="1:10" ht="13.8" customHeight="1">
      <c r="A2162" s="101">
        <f>C2162*ID규칙_대사_그룹_단위+COUNTIF($C$4:C2162,C2162)</f>
        <v>1433323</v>
      </c>
      <c r="B2162" s="100" t="s">
        <v>374</v>
      </c>
      <c r="C2162" s="102">
        <f>INDEX(STUDENT!$A:$A,MATCH(B2162,STUDENT!$B:$B,0))</f>
        <v>14333</v>
      </c>
      <c r="D2162" s="101">
        <v>3</v>
      </c>
      <c r="E2162" s="101">
        <v>14</v>
      </c>
      <c r="F2162" s="101">
        <v>1</v>
      </c>
      <c r="G2162" s="101" t="str">
        <f t="shared" si="132"/>
        <v>SPEECH_DESC_1433323</v>
      </c>
      <c r="H2162" s="101" t="str">
        <f t="shared" si="133"/>
        <v>SPEECH_AUDIO_1433323</v>
      </c>
      <c r="I2162" s="118" t="str">
        <f t="shared" si="134"/>
        <v>전투</v>
      </c>
      <c r="J2162" s="118" t="str">
        <f t="shared" si="135"/>
        <v>EX 스킬 컷인 1</v>
      </c>
    </row>
    <row r="2163" spans="1:10" ht="13.8" customHeight="1">
      <c r="A2163" s="101">
        <f>C2163*ID규칙_대사_그룹_단위+COUNTIF($C$4:C2163,C2163)</f>
        <v>1433324</v>
      </c>
      <c r="B2163" s="100" t="s">
        <v>374</v>
      </c>
      <c r="C2163" s="102">
        <f>INDEX(STUDENT!$A:$A,MATCH(B2163,STUDENT!$B:$B,0))</f>
        <v>14333</v>
      </c>
      <c r="D2163" s="101">
        <v>3</v>
      </c>
      <c r="E2163" s="101">
        <v>14</v>
      </c>
      <c r="F2163" s="101">
        <v>2</v>
      </c>
      <c r="G2163" s="101" t="str">
        <f t="shared" si="132"/>
        <v>SPEECH_DESC_1433324</v>
      </c>
      <c r="H2163" s="101" t="str">
        <f t="shared" si="133"/>
        <v>SPEECH_AUDIO_1433324</v>
      </c>
      <c r="I2163" s="118" t="str">
        <f t="shared" si="134"/>
        <v>전투</v>
      </c>
      <c r="J2163" s="118" t="str">
        <f t="shared" si="135"/>
        <v>EX 스킬 컷인 2</v>
      </c>
    </row>
    <row r="2164" spans="1:10" ht="13.8" customHeight="1">
      <c r="A2164" s="101">
        <f>C2164*ID규칙_대사_그룹_단위+COUNTIF($C$4:C2164,C2164)</f>
        <v>1433325</v>
      </c>
      <c r="B2164" s="100" t="s">
        <v>374</v>
      </c>
      <c r="C2164" s="102">
        <f>INDEX(STUDENT!$A:$A,MATCH(B2164,STUDENT!$B:$B,0))</f>
        <v>14333</v>
      </c>
      <c r="D2164" s="101">
        <v>3</v>
      </c>
      <c r="E2164" s="101">
        <v>14</v>
      </c>
      <c r="F2164" s="101">
        <v>3</v>
      </c>
      <c r="G2164" s="101" t="str">
        <f t="shared" si="132"/>
        <v>SPEECH_DESC_1433325</v>
      </c>
      <c r="H2164" s="101" t="str">
        <f t="shared" si="133"/>
        <v>SPEECH_AUDIO_1433325</v>
      </c>
      <c r="I2164" s="118" t="str">
        <f t="shared" si="134"/>
        <v>전투</v>
      </c>
      <c r="J2164" s="118" t="str">
        <f t="shared" si="135"/>
        <v>EX 스킬 컷인 3</v>
      </c>
    </row>
    <row r="2165" spans="1:10" ht="13.8" customHeight="1">
      <c r="A2165" s="101">
        <f>C2165*ID규칙_대사_그룹_단위+COUNTIF($C$4:C2165,C2165)</f>
        <v>1433326</v>
      </c>
      <c r="B2165" s="100" t="s">
        <v>374</v>
      </c>
      <c r="C2165" s="102">
        <f>INDEX(STUDENT!$A:$A,MATCH(B2165,STUDENT!$B:$B,0))</f>
        <v>14333</v>
      </c>
      <c r="D2165" s="101">
        <v>3</v>
      </c>
      <c r="E2165" s="101">
        <v>15</v>
      </c>
      <c r="F2165" s="101">
        <v>1</v>
      </c>
      <c r="G2165" s="101" t="str">
        <f t="shared" si="132"/>
        <v>SPEECH_DESC_1433326</v>
      </c>
      <c r="H2165" s="101" t="str">
        <f t="shared" si="133"/>
        <v>SPEECH_AUDIO_1433326</v>
      </c>
      <c r="I2165" s="118" t="str">
        <f t="shared" si="134"/>
        <v>전투</v>
      </c>
      <c r="J2165" s="118" t="str">
        <f t="shared" si="135"/>
        <v>EX 스킬 1</v>
      </c>
    </row>
    <row r="2166" spans="1:10" ht="13.8" customHeight="1">
      <c r="A2166" s="101">
        <f>C2166*ID규칙_대사_그룹_단위+COUNTIF($C$4:C2166,C2166)</f>
        <v>1433327</v>
      </c>
      <c r="B2166" s="100" t="s">
        <v>374</v>
      </c>
      <c r="C2166" s="102">
        <f>INDEX(STUDENT!$A:$A,MATCH(B2166,STUDENT!$B:$B,0))</f>
        <v>14333</v>
      </c>
      <c r="D2166" s="101">
        <v>3</v>
      </c>
      <c r="E2166" s="101">
        <v>15</v>
      </c>
      <c r="F2166" s="101">
        <v>2</v>
      </c>
      <c r="G2166" s="101" t="str">
        <f t="shared" si="132"/>
        <v>SPEECH_DESC_1433327</v>
      </c>
      <c r="H2166" s="101" t="str">
        <f t="shared" si="133"/>
        <v>SPEECH_AUDIO_1433327</v>
      </c>
      <c r="I2166" s="118" t="str">
        <f t="shared" si="134"/>
        <v>전투</v>
      </c>
      <c r="J2166" s="118" t="str">
        <f t="shared" si="135"/>
        <v>EX 스킬 2</v>
      </c>
    </row>
    <row r="2167" spans="1:10" ht="13.8" customHeight="1">
      <c r="A2167" s="101">
        <f>C2167*ID규칙_대사_그룹_단위+COUNTIF($C$4:C2167,C2167)</f>
        <v>1433328</v>
      </c>
      <c r="B2167" s="100" t="s">
        <v>374</v>
      </c>
      <c r="C2167" s="102">
        <f>INDEX(STUDENT!$A:$A,MATCH(B2167,STUDENT!$B:$B,0))</f>
        <v>14333</v>
      </c>
      <c r="D2167" s="101">
        <v>3</v>
      </c>
      <c r="E2167" s="101">
        <v>15</v>
      </c>
      <c r="F2167" s="101">
        <v>3</v>
      </c>
      <c r="G2167" s="101" t="str">
        <f t="shared" si="132"/>
        <v>SPEECH_DESC_1433328</v>
      </c>
      <c r="H2167" s="101" t="str">
        <f t="shared" si="133"/>
        <v>SPEECH_AUDIO_1433328</v>
      </c>
      <c r="I2167" s="118" t="str">
        <f t="shared" si="134"/>
        <v>전투</v>
      </c>
      <c r="J2167" s="118" t="str">
        <f t="shared" si="135"/>
        <v>EX 스킬 3</v>
      </c>
    </row>
    <row r="2168" spans="1:10" ht="13.8" customHeight="1">
      <c r="A2168" s="101">
        <f>C2168*ID규칙_대사_그룹_단위+COUNTIF($C$4:C2168,C2168)</f>
        <v>1433329</v>
      </c>
      <c r="B2168" s="100" t="s">
        <v>374</v>
      </c>
      <c r="C2168" s="102">
        <f>INDEX(STUDENT!$A:$A,MATCH(B2168,STUDENT!$B:$B,0))</f>
        <v>14333</v>
      </c>
      <c r="D2168" s="101">
        <v>3</v>
      </c>
      <c r="E2168" s="101">
        <v>16</v>
      </c>
      <c r="F2168" s="101">
        <v>1</v>
      </c>
      <c r="G2168" s="101" t="str">
        <f t="shared" si="132"/>
        <v>SPEECH_DESC_1433329</v>
      </c>
      <c r="H2168" s="101" t="str">
        <f t="shared" si="133"/>
        <v>SPEECH_AUDIO_1433329</v>
      </c>
      <c r="I2168" s="118" t="str">
        <f t="shared" si="134"/>
        <v>전투</v>
      </c>
      <c r="J2168" s="118" t="str">
        <f t="shared" si="135"/>
        <v>승리 1</v>
      </c>
    </row>
    <row r="2169" spans="1:10" ht="13.8" customHeight="1">
      <c r="A2169" s="101">
        <f>C2169*ID규칙_대사_그룹_단위+COUNTIF($C$4:C2169,C2169)</f>
        <v>1433330</v>
      </c>
      <c r="B2169" s="100" t="s">
        <v>374</v>
      </c>
      <c r="C2169" s="102">
        <f>INDEX(STUDENT!$A:$A,MATCH(B2169,STUDENT!$B:$B,0))</f>
        <v>14333</v>
      </c>
      <c r="D2169" s="101">
        <v>3</v>
      </c>
      <c r="E2169" s="101">
        <v>16</v>
      </c>
      <c r="F2169" s="101">
        <v>2</v>
      </c>
      <c r="G2169" s="101" t="str">
        <f t="shared" si="132"/>
        <v>SPEECH_DESC_1433330</v>
      </c>
      <c r="H2169" s="101" t="str">
        <f t="shared" si="133"/>
        <v>SPEECH_AUDIO_1433330</v>
      </c>
      <c r="I2169" s="118" t="str">
        <f t="shared" si="134"/>
        <v>전투</v>
      </c>
      <c r="J2169" s="118" t="str">
        <f t="shared" si="135"/>
        <v>승리 2</v>
      </c>
    </row>
    <row r="2170" spans="1:10" ht="13.8" customHeight="1">
      <c r="A2170" s="101">
        <f>C2170*ID규칙_대사_그룹_단위+COUNTIF($C$4:C2170,C2170)</f>
        <v>1433331</v>
      </c>
      <c r="B2170" s="100" t="s">
        <v>374</v>
      </c>
      <c r="C2170" s="102">
        <f>INDEX(STUDENT!$A:$A,MATCH(B2170,STUDENT!$B:$B,0))</f>
        <v>14333</v>
      </c>
      <c r="D2170" s="101">
        <v>3</v>
      </c>
      <c r="E2170" s="101">
        <v>17</v>
      </c>
      <c r="F2170" s="101">
        <v>0</v>
      </c>
      <c r="G2170" s="101" t="str">
        <f t="shared" si="132"/>
        <v>SPEECH_DESC_1433331</v>
      </c>
      <c r="H2170" s="101" t="str">
        <f t="shared" si="133"/>
        <v>SPEECH_AUDIO_1433331</v>
      </c>
      <c r="I2170" s="118" t="str">
        <f t="shared" si="134"/>
        <v>전투</v>
      </c>
      <c r="J2170" s="118" t="str">
        <f t="shared" si="135"/>
        <v>철수</v>
      </c>
    </row>
    <row r="2171" spans="1:10" ht="13.8" customHeight="1">
      <c r="A2171" s="101">
        <f>C2171*ID규칙_대사_그룹_단위+COUNTIF($C$4:C2171,C2171)</f>
        <v>1433332</v>
      </c>
      <c r="B2171" s="100" t="s">
        <v>374</v>
      </c>
      <c r="C2171" s="102">
        <f>INDEX(STUDENT!$A:$A,MATCH(B2171,STUDENT!$B:$B,0))</f>
        <v>14333</v>
      </c>
      <c r="D2171" s="101">
        <v>4</v>
      </c>
      <c r="E2171" s="101">
        <v>18</v>
      </c>
      <c r="F2171" s="101">
        <v>1</v>
      </c>
      <c r="G2171" s="101" t="str">
        <f t="shared" si="132"/>
        <v>SPEECH_DESC_1433332</v>
      </c>
      <c r="H2171" s="101" t="str">
        <f t="shared" si="133"/>
        <v>SPEECH_AUDIO_1433332</v>
      </c>
      <c r="I2171" s="118" t="str">
        <f t="shared" si="134"/>
        <v>결과</v>
      </c>
      <c r="J2171" s="118" t="str">
        <f t="shared" si="135"/>
        <v>임무 완료 1</v>
      </c>
    </row>
    <row r="2172" spans="1:10" ht="13.8" customHeight="1">
      <c r="A2172" s="101">
        <f>C2172*ID규칙_대사_그룹_단위+COUNTIF($C$4:C2172,C2172)</f>
        <v>1433333</v>
      </c>
      <c r="B2172" s="100" t="s">
        <v>374</v>
      </c>
      <c r="C2172" s="102">
        <f>INDEX(STUDENT!$A:$A,MATCH(B2172,STUDENT!$B:$B,0))</f>
        <v>14333</v>
      </c>
      <c r="D2172" s="101">
        <v>4</v>
      </c>
      <c r="E2172" s="101">
        <v>18</v>
      </c>
      <c r="F2172" s="101">
        <v>2</v>
      </c>
      <c r="G2172" s="101" t="str">
        <f t="shared" si="132"/>
        <v>SPEECH_DESC_1433333</v>
      </c>
      <c r="H2172" s="101" t="str">
        <f t="shared" si="133"/>
        <v>SPEECH_AUDIO_1433333</v>
      </c>
      <c r="I2172" s="118" t="str">
        <f t="shared" si="134"/>
        <v>결과</v>
      </c>
      <c r="J2172" s="118" t="str">
        <f t="shared" si="135"/>
        <v>임무 완료 2</v>
      </c>
    </row>
    <row r="2173" spans="1:10" ht="13.8" customHeight="1">
      <c r="A2173" s="101">
        <f>C2173*ID규칙_대사_그룹_단위+COUNTIF($C$4:C2173,C2173)</f>
        <v>1433334</v>
      </c>
      <c r="B2173" s="100" t="s">
        <v>374</v>
      </c>
      <c r="C2173" s="102">
        <f>INDEX(STUDENT!$A:$A,MATCH(B2173,STUDENT!$B:$B,0))</f>
        <v>14333</v>
      </c>
      <c r="D2173" s="101">
        <v>4</v>
      </c>
      <c r="E2173" s="101">
        <v>19</v>
      </c>
      <c r="F2173" s="101">
        <v>1</v>
      </c>
      <c r="G2173" s="101" t="str">
        <f t="shared" si="132"/>
        <v>SPEECH_DESC_1433334</v>
      </c>
      <c r="H2173" s="101" t="str">
        <f t="shared" si="133"/>
        <v>SPEECH_AUDIO_1433334</v>
      </c>
      <c r="I2173" s="118" t="str">
        <f t="shared" si="134"/>
        <v>결과</v>
      </c>
      <c r="J2173" s="118" t="str">
        <f t="shared" si="135"/>
        <v>임무 실패 1</v>
      </c>
    </row>
    <row r="2174" spans="1:10" ht="13.8" customHeight="1">
      <c r="A2174" s="101">
        <f>C2174*ID규칙_대사_그룹_단위+COUNTIF($C$4:C2174,C2174)</f>
        <v>1433335</v>
      </c>
      <c r="B2174" s="100" t="s">
        <v>374</v>
      </c>
      <c r="C2174" s="102">
        <f>INDEX(STUDENT!$A:$A,MATCH(B2174,STUDENT!$B:$B,0))</f>
        <v>14333</v>
      </c>
      <c r="D2174" s="101">
        <v>4</v>
      </c>
      <c r="E2174" s="101">
        <v>19</v>
      </c>
      <c r="F2174" s="101">
        <v>2</v>
      </c>
      <c r="G2174" s="101" t="str">
        <f t="shared" si="132"/>
        <v>SPEECH_DESC_1433335</v>
      </c>
      <c r="H2174" s="101" t="str">
        <f t="shared" si="133"/>
        <v>SPEECH_AUDIO_1433335</v>
      </c>
      <c r="I2174" s="118" t="str">
        <f t="shared" si="134"/>
        <v>결과</v>
      </c>
      <c r="J2174" s="118" t="str">
        <f t="shared" si="135"/>
        <v>임무 실패 2</v>
      </c>
    </row>
    <row r="2175" spans="1:10" ht="13.8" customHeight="1">
      <c r="A2175" s="101">
        <f>C2175*ID규칙_대사_그룹_단위+COUNTIF($C$4:C2175,C2175)</f>
        <v>1433336</v>
      </c>
      <c r="B2175" s="100" t="s">
        <v>374</v>
      </c>
      <c r="C2175" s="102">
        <f>INDEX(STUDENT!$A:$A,MATCH(B2175,STUDENT!$B:$B,0))</f>
        <v>14333</v>
      </c>
      <c r="D2175" s="101">
        <v>5</v>
      </c>
      <c r="E2175" s="101">
        <v>22</v>
      </c>
      <c r="F2175" s="101">
        <v>1</v>
      </c>
      <c r="G2175" s="101" t="str">
        <f t="shared" si="132"/>
        <v>SPEECH_DESC_1433336</v>
      </c>
      <c r="H2175" s="101" t="str">
        <f t="shared" si="133"/>
        <v>SPEECH_AUDIO_1433336</v>
      </c>
      <c r="I2175" s="118" t="str">
        <f t="shared" si="134"/>
        <v>기타</v>
      </c>
      <c r="J2175" s="118" t="str">
        <f t="shared" si="135"/>
        <v>카페 1</v>
      </c>
    </row>
    <row r="2176" spans="1:10" ht="13.8" customHeight="1">
      <c r="A2176" s="101">
        <f>C2176*ID규칙_대사_그룹_단위+COUNTIF($C$4:C2176,C2176)</f>
        <v>1433337</v>
      </c>
      <c r="B2176" s="100" t="s">
        <v>374</v>
      </c>
      <c r="C2176" s="102">
        <f>INDEX(STUDENT!$A:$A,MATCH(B2176,STUDENT!$B:$B,0))</f>
        <v>14333</v>
      </c>
      <c r="D2176" s="101">
        <v>5</v>
      </c>
      <c r="E2176" s="101">
        <v>22</v>
      </c>
      <c r="F2176" s="101">
        <v>2</v>
      </c>
      <c r="G2176" s="101" t="str">
        <f t="shared" si="132"/>
        <v>SPEECH_DESC_1433337</v>
      </c>
      <c r="H2176" s="101" t="str">
        <f t="shared" si="133"/>
        <v>SPEECH_AUDIO_1433337</v>
      </c>
      <c r="I2176" s="118" t="str">
        <f t="shared" si="134"/>
        <v>기타</v>
      </c>
      <c r="J2176" s="118" t="str">
        <f t="shared" si="135"/>
        <v>카페 2</v>
      </c>
    </row>
    <row r="2177" spans="1:10" ht="13.8" customHeight="1">
      <c r="A2177" s="101">
        <f>C2177*ID규칙_대사_그룹_단위+COUNTIF($C$4:C2177,C2177)</f>
        <v>1433338</v>
      </c>
      <c r="B2177" s="100" t="s">
        <v>374</v>
      </c>
      <c r="C2177" s="102">
        <f>INDEX(STUDENT!$A:$A,MATCH(B2177,STUDENT!$B:$B,0))</f>
        <v>14333</v>
      </c>
      <c r="D2177" s="101">
        <v>5</v>
      </c>
      <c r="E2177" s="101">
        <v>22</v>
      </c>
      <c r="F2177" s="101">
        <v>3</v>
      </c>
      <c r="G2177" s="101" t="str">
        <f t="shared" si="132"/>
        <v>SPEECH_DESC_1433338</v>
      </c>
      <c r="H2177" s="101" t="str">
        <f t="shared" si="133"/>
        <v>SPEECH_AUDIO_1433338</v>
      </c>
      <c r="I2177" s="118" t="str">
        <f t="shared" si="134"/>
        <v>기타</v>
      </c>
      <c r="J2177" s="118" t="str">
        <f t="shared" si="135"/>
        <v>카페 3</v>
      </c>
    </row>
    <row r="2178" spans="1:10" ht="13.8" customHeight="1">
      <c r="A2178" s="101">
        <f>C2178*ID규칙_대사_그룹_단위+COUNTIF($C$4:C2178,C2178)</f>
        <v>1433339</v>
      </c>
      <c r="B2178" s="100" t="s">
        <v>374</v>
      </c>
      <c r="C2178" s="102">
        <f>INDEX(STUDENT!$A:$A,MATCH(B2178,STUDENT!$B:$B,0))</f>
        <v>14333</v>
      </c>
      <c r="D2178" s="101">
        <v>5</v>
      </c>
      <c r="E2178" s="101">
        <v>22</v>
      </c>
      <c r="F2178" s="101">
        <v>4</v>
      </c>
      <c r="G2178" s="101" t="str">
        <f t="shared" si="132"/>
        <v>SPEECH_DESC_1433339</v>
      </c>
      <c r="H2178" s="101" t="str">
        <f t="shared" si="133"/>
        <v>SPEECH_AUDIO_1433339</v>
      </c>
      <c r="I2178" s="118" t="str">
        <f t="shared" si="134"/>
        <v>기타</v>
      </c>
      <c r="J2178" s="118" t="str">
        <f t="shared" si="135"/>
        <v>카페 4</v>
      </c>
    </row>
    <row r="2179" spans="1:10" ht="13.8" customHeight="1">
      <c r="A2179" s="101">
        <f>C2179*ID규칙_대사_그룹_단위+COUNTIF($C$4:C2179,C2179)</f>
        <v>1433340</v>
      </c>
      <c r="B2179" s="100" t="s">
        <v>374</v>
      </c>
      <c r="C2179" s="102">
        <f>INDEX(STUDENT!$A:$A,MATCH(B2179,STUDENT!$B:$B,0))</f>
        <v>14333</v>
      </c>
      <c r="D2179" s="101">
        <v>5</v>
      </c>
      <c r="E2179" s="101">
        <v>22</v>
      </c>
      <c r="F2179" s="101">
        <v>5</v>
      </c>
      <c r="G2179" s="101" t="str">
        <f t="shared" si="132"/>
        <v>SPEECH_DESC_1433340</v>
      </c>
      <c r="H2179" s="101" t="str">
        <f t="shared" si="133"/>
        <v>SPEECH_AUDIO_1433340</v>
      </c>
      <c r="I2179" s="118" t="str">
        <f t="shared" si="134"/>
        <v>기타</v>
      </c>
      <c r="J2179" s="118" t="str">
        <f t="shared" si="135"/>
        <v>카페 5</v>
      </c>
    </row>
    <row r="2180" spans="1:10" ht="13.8" customHeight="1">
      <c r="A2180" s="101">
        <f>C2180*ID규칙_대사_그룹_단위+COUNTIF($C$4:C2180,C2180)</f>
        <v>1433341</v>
      </c>
      <c r="B2180" s="100" t="s">
        <v>374</v>
      </c>
      <c r="C2180" s="102">
        <f>INDEX(STUDENT!$A:$A,MATCH(B2180,STUDENT!$B:$B,0))</f>
        <v>14333</v>
      </c>
      <c r="D2180" s="101">
        <v>5</v>
      </c>
      <c r="E2180" s="101">
        <v>23</v>
      </c>
      <c r="F2180" s="101">
        <v>1</v>
      </c>
      <c r="G2180" s="101" t="str">
        <f t="shared" ref="G2180:G2243" si="136">"SPEECH_DESC_"&amp;A2180</f>
        <v>SPEECH_DESC_1433341</v>
      </c>
      <c r="H2180" s="101" t="str">
        <f t="shared" ref="H2180:H2243" si="137">"SPEECH_AUDIO_"&amp;A2180</f>
        <v>SPEECH_AUDIO_1433341</v>
      </c>
      <c r="I2180" s="118" t="str">
        <f t="shared" ref="I2180:I2243" si="138">VLOOKUP(D2180,SPEECH_MAIN_TYPE,2,0)</f>
        <v>기타</v>
      </c>
      <c r="J2180" s="118" t="str">
        <f t="shared" ref="J2180:J2243" si="139">VLOOKUP(E2180,SPEECH_SUB_TYPE,2,0)&amp;IF(F2180=0,""," "&amp;F2180)</f>
        <v>인연 랭크 업 1</v>
      </c>
    </row>
    <row r="2181" spans="1:10" ht="13.8" customHeight="1">
      <c r="A2181" s="101">
        <f>C2181*ID규칙_대사_그룹_단위+COUNTIF($C$4:C2181,C2181)</f>
        <v>1433342</v>
      </c>
      <c r="B2181" s="100" t="s">
        <v>374</v>
      </c>
      <c r="C2181" s="102">
        <f>INDEX(STUDENT!$A:$A,MATCH(B2181,STUDENT!$B:$B,0))</f>
        <v>14333</v>
      </c>
      <c r="D2181" s="101">
        <v>5</v>
      </c>
      <c r="E2181" s="101">
        <v>23</v>
      </c>
      <c r="F2181" s="101">
        <v>2</v>
      </c>
      <c r="G2181" s="101" t="str">
        <f t="shared" si="136"/>
        <v>SPEECH_DESC_1433342</v>
      </c>
      <c r="H2181" s="101" t="str">
        <f t="shared" si="137"/>
        <v>SPEECH_AUDIO_1433342</v>
      </c>
      <c r="I2181" s="118" t="str">
        <f t="shared" si="138"/>
        <v>기타</v>
      </c>
      <c r="J2181" s="118" t="str">
        <f t="shared" si="139"/>
        <v>인연 랭크 업 2</v>
      </c>
    </row>
    <row r="2182" spans="1:10" ht="13.8" customHeight="1">
      <c r="A2182" s="101">
        <f>C2182*ID규칙_대사_그룹_단위+COUNTIF($C$4:C2182,C2182)</f>
        <v>1433343</v>
      </c>
      <c r="B2182" s="100" t="s">
        <v>374</v>
      </c>
      <c r="C2182" s="102">
        <f>INDEX(STUDENT!$A:$A,MATCH(B2182,STUDENT!$B:$B,0))</f>
        <v>14333</v>
      </c>
      <c r="D2182" s="101">
        <v>6</v>
      </c>
      <c r="E2182" s="101">
        <v>24</v>
      </c>
      <c r="F2182" s="101">
        <v>1</v>
      </c>
      <c r="G2182" s="101" t="str">
        <f t="shared" si="136"/>
        <v>SPEECH_DESC_1433343</v>
      </c>
      <c r="H2182" s="101" t="str">
        <f t="shared" si="137"/>
        <v>SPEECH_AUDIO_1433343</v>
      </c>
      <c r="I2182" s="118" t="str">
        <f t="shared" si="138"/>
        <v>메모리얼</v>
      </c>
      <c r="J2182" s="118" t="str">
        <f t="shared" si="139"/>
        <v>메모리얼 로비 1</v>
      </c>
    </row>
    <row r="2183" spans="1:10" ht="13.8" customHeight="1">
      <c r="A2183" s="101">
        <f>C2183*ID규칙_대사_그룹_단위+COUNTIF($C$4:C2183,C2183)</f>
        <v>1433344</v>
      </c>
      <c r="B2183" s="100" t="s">
        <v>374</v>
      </c>
      <c r="C2183" s="102">
        <f>INDEX(STUDENT!$A:$A,MATCH(B2183,STUDENT!$B:$B,0))</f>
        <v>14333</v>
      </c>
      <c r="D2183" s="101">
        <v>6</v>
      </c>
      <c r="E2183" s="101">
        <v>24</v>
      </c>
      <c r="F2183" s="101">
        <v>2</v>
      </c>
      <c r="G2183" s="101" t="str">
        <f t="shared" si="136"/>
        <v>SPEECH_DESC_1433344</v>
      </c>
      <c r="H2183" s="101" t="str">
        <f t="shared" si="137"/>
        <v>SPEECH_AUDIO_1433344</v>
      </c>
      <c r="I2183" s="118" t="str">
        <f t="shared" si="138"/>
        <v>메모리얼</v>
      </c>
      <c r="J2183" s="118" t="str">
        <f t="shared" si="139"/>
        <v>메모리얼 로비 2</v>
      </c>
    </row>
    <row r="2184" spans="1:10" ht="13.8" customHeight="1">
      <c r="A2184" s="101">
        <f>C2184*ID규칙_대사_그룹_단위+COUNTIF($C$4:C2184,C2184)</f>
        <v>1433345</v>
      </c>
      <c r="B2184" s="100" t="s">
        <v>374</v>
      </c>
      <c r="C2184" s="102">
        <f>INDEX(STUDENT!$A:$A,MATCH(B2184,STUDENT!$B:$B,0))</f>
        <v>14333</v>
      </c>
      <c r="D2184" s="101">
        <v>6</v>
      </c>
      <c r="E2184" s="101">
        <v>24</v>
      </c>
      <c r="F2184" s="101">
        <v>3</v>
      </c>
      <c r="G2184" s="101" t="str">
        <f t="shared" si="136"/>
        <v>SPEECH_DESC_1433345</v>
      </c>
      <c r="H2184" s="101" t="str">
        <f t="shared" si="137"/>
        <v>SPEECH_AUDIO_1433345</v>
      </c>
      <c r="I2184" s="118" t="str">
        <f t="shared" si="138"/>
        <v>메모리얼</v>
      </c>
      <c r="J2184" s="118" t="str">
        <f t="shared" si="139"/>
        <v>메모리얼 로비 3</v>
      </c>
    </row>
    <row r="2185" spans="1:10" ht="13.8" customHeight="1">
      <c r="A2185" s="101">
        <f>C2185*ID규칙_대사_그룹_단위+COUNTIF($C$4:C2185,C2185)</f>
        <v>1433346</v>
      </c>
      <c r="B2185" s="100" t="s">
        <v>374</v>
      </c>
      <c r="C2185" s="102">
        <f>INDEX(STUDENT!$A:$A,MATCH(B2185,STUDENT!$B:$B,0))</f>
        <v>14333</v>
      </c>
      <c r="D2185" s="101">
        <v>6</v>
      </c>
      <c r="E2185" s="101">
        <v>24</v>
      </c>
      <c r="F2185" s="101">
        <v>4</v>
      </c>
      <c r="G2185" s="101" t="str">
        <f t="shared" si="136"/>
        <v>SPEECH_DESC_1433346</v>
      </c>
      <c r="H2185" s="101" t="str">
        <f t="shared" si="137"/>
        <v>SPEECH_AUDIO_1433346</v>
      </c>
      <c r="I2185" s="118" t="str">
        <f t="shared" si="138"/>
        <v>메모리얼</v>
      </c>
      <c r="J2185" s="118" t="str">
        <f t="shared" si="139"/>
        <v>메모리얼 로비 4</v>
      </c>
    </row>
    <row r="2186" spans="1:10" ht="13.8" customHeight="1">
      <c r="A2186" s="101">
        <f>C2186*ID규칙_대사_그룹_단위+COUNTIF($C$4:C2186,C2186)</f>
        <v>1433347</v>
      </c>
      <c r="B2186" s="100" t="s">
        <v>374</v>
      </c>
      <c r="C2186" s="102">
        <f>INDEX(STUDENT!$A:$A,MATCH(B2186,STUDENT!$B:$B,0))</f>
        <v>14333</v>
      </c>
      <c r="D2186" s="101">
        <v>6</v>
      </c>
      <c r="E2186" s="101">
        <v>24</v>
      </c>
      <c r="F2186" s="101">
        <v>5</v>
      </c>
      <c r="G2186" s="101" t="str">
        <f t="shared" si="136"/>
        <v>SPEECH_DESC_1433347</v>
      </c>
      <c r="H2186" s="101" t="str">
        <f t="shared" si="137"/>
        <v>SPEECH_AUDIO_1433347</v>
      </c>
      <c r="I2186" s="118" t="str">
        <f t="shared" si="138"/>
        <v>메모리얼</v>
      </c>
      <c r="J2186" s="118" t="str">
        <f t="shared" si="139"/>
        <v>메모리얼 로비 5</v>
      </c>
    </row>
    <row r="2187" spans="1:10" ht="13.8" customHeight="1">
      <c r="A2187" s="101">
        <f>C2187*ID규칙_대사_그룹_단위+COUNTIF($C$4:C2187,C2187)</f>
        <v>1433348</v>
      </c>
      <c r="B2187" s="100" t="s">
        <v>374</v>
      </c>
      <c r="C2187" s="102">
        <f>INDEX(STUDENT!$A:$A,MATCH(B2187,STUDENT!$B:$B,0))</f>
        <v>14333</v>
      </c>
      <c r="D2187" s="101">
        <v>6</v>
      </c>
      <c r="E2187" s="101">
        <v>24</v>
      </c>
      <c r="F2187" s="101">
        <v>6</v>
      </c>
      <c r="G2187" s="101" t="str">
        <f t="shared" si="136"/>
        <v>SPEECH_DESC_1433348</v>
      </c>
      <c r="H2187" s="101" t="str">
        <f t="shared" si="137"/>
        <v>SPEECH_AUDIO_1433348</v>
      </c>
      <c r="I2187" s="118" t="str">
        <f t="shared" si="138"/>
        <v>메모리얼</v>
      </c>
      <c r="J2187" s="118" t="str">
        <f t="shared" si="139"/>
        <v>메모리얼 로비 6</v>
      </c>
    </row>
    <row r="2188" spans="1:10" ht="13.8" customHeight="1">
      <c r="A2188" s="101">
        <f>C2188*ID규칙_대사_그룹_단위+COUNTIF($C$4:C2188,C2188)</f>
        <v>1433349</v>
      </c>
      <c r="B2188" s="100" t="s">
        <v>374</v>
      </c>
      <c r="C2188" s="102">
        <f>INDEX(STUDENT!$A:$A,MATCH(B2188,STUDENT!$B:$B,0))</f>
        <v>14333</v>
      </c>
      <c r="D2188" s="101">
        <v>7</v>
      </c>
      <c r="E2188" s="101">
        <v>25</v>
      </c>
      <c r="F2188" s="101">
        <v>0</v>
      </c>
      <c r="G2188" s="101" t="str">
        <f t="shared" si="136"/>
        <v>SPEECH_DESC_1433349</v>
      </c>
      <c r="H2188" s="101" t="str">
        <f t="shared" si="137"/>
        <v>SPEECH_AUDIO_1433349</v>
      </c>
      <c r="I2188" s="118" t="str">
        <f t="shared" si="138"/>
        <v>기념일</v>
      </c>
      <c r="J2188" s="118" t="str">
        <f t="shared" si="139"/>
        <v>생일</v>
      </c>
    </row>
    <row r="2189" spans="1:10" ht="13.8" customHeight="1">
      <c r="A2189" s="101">
        <f>C2189*ID규칙_대사_그룹_단위+COUNTIF($C$4:C2189,C2189)</f>
        <v>1433350</v>
      </c>
      <c r="B2189" s="100" t="s">
        <v>374</v>
      </c>
      <c r="C2189" s="102">
        <f>INDEX(STUDENT!$A:$A,MATCH(B2189,STUDENT!$B:$B,0))</f>
        <v>14333</v>
      </c>
      <c r="D2189" s="101">
        <v>7</v>
      </c>
      <c r="E2189" s="101">
        <v>26</v>
      </c>
      <c r="F2189" s="101">
        <v>0</v>
      </c>
      <c r="G2189" s="101" t="str">
        <f t="shared" si="136"/>
        <v>SPEECH_DESC_1433350</v>
      </c>
      <c r="H2189" s="101" t="str">
        <f t="shared" si="137"/>
        <v>SPEECH_AUDIO_1433350</v>
      </c>
      <c r="I2189" s="118" t="str">
        <f t="shared" si="138"/>
        <v>기념일</v>
      </c>
      <c r="J2189" s="118" t="str">
        <f t="shared" si="139"/>
        <v>선생의 생일</v>
      </c>
    </row>
    <row r="2190" spans="1:10" ht="13.8" customHeight="1">
      <c r="A2190" s="101">
        <f>C2190*ID규칙_대사_그룹_단위+COUNTIF($C$4:C2190,C2190)</f>
        <v>1433351</v>
      </c>
      <c r="B2190" s="100" t="s">
        <v>374</v>
      </c>
      <c r="C2190" s="102">
        <f>INDEX(STUDENT!$A:$A,MATCH(B2190,STUDENT!$B:$B,0))</f>
        <v>14333</v>
      </c>
      <c r="D2190" s="101">
        <v>7</v>
      </c>
      <c r="E2190" s="101">
        <v>27</v>
      </c>
      <c r="F2190" s="101">
        <v>0</v>
      </c>
      <c r="G2190" s="101" t="str">
        <f t="shared" si="136"/>
        <v>SPEECH_DESC_1433351</v>
      </c>
      <c r="H2190" s="101" t="str">
        <f t="shared" si="137"/>
        <v>SPEECH_AUDIO_1433351</v>
      </c>
      <c r="I2190" s="118" t="str">
        <f t="shared" si="138"/>
        <v>기념일</v>
      </c>
      <c r="J2190" s="118" t="str">
        <f t="shared" si="139"/>
        <v>할로윈</v>
      </c>
    </row>
    <row r="2191" spans="1:10" ht="13.8" customHeight="1">
      <c r="A2191" s="101">
        <f>C2191*ID규칙_대사_그룹_단위+COUNTIF($C$4:C2191,C2191)</f>
        <v>1433352</v>
      </c>
      <c r="B2191" s="100" t="s">
        <v>374</v>
      </c>
      <c r="C2191" s="102">
        <f>INDEX(STUDENT!$A:$A,MATCH(B2191,STUDENT!$B:$B,0))</f>
        <v>14333</v>
      </c>
      <c r="D2191" s="101">
        <v>7</v>
      </c>
      <c r="E2191" s="101">
        <v>28</v>
      </c>
      <c r="F2191" s="101">
        <v>0</v>
      </c>
      <c r="G2191" s="101" t="str">
        <f t="shared" si="136"/>
        <v>SPEECH_DESC_1433352</v>
      </c>
      <c r="H2191" s="101" t="str">
        <f t="shared" si="137"/>
        <v>SPEECH_AUDIO_1433352</v>
      </c>
      <c r="I2191" s="118" t="str">
        <f t="shared" si="138"/>
        <v>기념일</v>
      </c>
      <c r="J2191" s="118" t="str">
        <f t="shared" si="139"/>
        <v>크리스마스</v>
      </c>
    </row>
    <row r="2192" spans="1:10" ht="13.8" customHeight="1">
      <c r="A2192" s="101">
        <f>C2192*ID규칙_대사_그룹_단위+COUNTIF($C$4:C2192,C2192)</f>
        <v>1433353</v>
      </c>
      <c r="B2192" s="100" t="s">
        <v>374</v>
      </c>
      <c r="C2192" s="102">
        <f>INDEX(STUDENT!$A:$A,MATCH(B2192,STUDENT!$B:$B,0))</f>
        <v>14333</v>
      </c>
      <c r="D2192" s="101">
        <v>7</v>
      </c>
      <c r="E2192" s="101">
        <v>29</v>
      </c>
      <c r="F2192" s="101">
        <v>0</v>
      </c>
      <c r="G2192" s="101" t="str">
        <f t="shared" si="136"/>
        <v>SPEECH_DESC_1433353</v>
      </c>
      <c r="H2192" s="101" t="str">
        <f t="shared" si="137"/>
        <v>SPEECH_AUDIO_1433353</v>
      </c>
      <c r="I2192" s="118" t="str">
        <f t="shared" si="138"/>
        <v>기념일</v>
      </c>
      <c r="J2192" s="118" t="str">
        <f t="shared" si="139"/>
        <v>신년</v>
      </c>
    </row>
    <row r="2193" spans="1:10" ht="13.8" customHeight="1">
      <c r="A2193" s="101">
        <f>C2193*ID규칙_대사_그룹_단위+COUNTIF($C$4:C2193,C2193)</f>
        <v>2321301</v>
      </c>
      <c r="B2193" s="100" t="s">
        <v>376</v>
      </c>
      <c r="C2193" s="102">
        <f>INDEX(STUDENT!$A:$A,MATCH(B2193,STUDENT!$B:$B,0))</f>
        <v>23213</v>
      </c>
      <c r="D2193" s="101">
        <v>1</v>
      </c>
      <c r="E2193" s="101">
        <v>1</v>
      </c>
      <c r="F2193" s="101">
        <v>0</v>
      </c>
      <c r="G2193" s="101" t="str">
        <f t="shared" si="136"/>
        <v>SPEECH_DESC_2321301</v>
      </c>
      <c r="H2193" s="101" t="str">
        <f t="shared" si="137"/>
        <v>SPEECH_AUDIO_2321301</v>
      </c>
      <c r="I2193" s="118" t="str">
        <f t="shared" si="138"/>
        <v>일상</v>
      </c>
      <c r="J2193" s="118" t="str">
        <f t="shared" si="139"/>
        <v>입수</v>
      </c>
    </row>
    <row r="2194" spans="1:10" ht="13.8" customHeight="1">
      <c r="A2194" s="101">
        <f>C2194*ID규칙_대사_그룹_단위+COUNTIF($C$4:C2194,C2194)</f>
        <v>2321302</v>
      </c>
      <c r="B2194" s="100" t="s">
        <v>376</v>
      </c>
      <c r="C2194" s="102">
        <f>INDEX(STUDENT!$A:$A,MATCH(B2194,STUDENT!$B:$B,0))</f>
        <v>23213</v>
      </c>
      <c r="D2194" s="101">
        <v>1</v>
      </c>
      <c r="E2194" s="101">
        <v>2</v>
      </c>
      <c r="F2194" s="101">
        <v>1</v>
      </c>
      <c r="G2194" s="101" t="str">
        <f t="shared" si="136"/>
        <v>SPEECH_DESC_2321302</v>
      </c>
      <c r="H2194" s="101" t="str">
        <f t="shared" si="137"/>
        <v>SPEECH_AUDIO_2321302</v>
      </c>
      <c r="I2194" s="118" t="str">
        <f t="shared" si="138"/>
        <v>일상</v>
      </c>
      <c r="J2194" s="118" t="str">
        <f t="shared" si="139"/>
        <v>로비 방문 1</v>
      </c>
    </row>
    <row r="2195" spans="1:10" ht="13.8" customHeight="1">
      <c r="A2195" s="101">
        <f>C2195*ID규칙_대사_그룹_단위+COUNTIF($C$4:C2195,C2195)</f>
        <v>2321303</v>
      </c>
      <c r="B2195" s="100" t="s">
        <v>376</v>
      </c>
      <c r="C2195" s="102">
        <f>INDEX(STUDENT!$A:$A,MATCH(B2195,STUDENT!$B:$B,0))</f>
        <v>23213</v>
      </c>
      <c r="D2195" s="101">
        <v>1</v>
      </c>
      <c r="E2195" s="101">
        <v>2</v>
      </c>
      <c r="F2195" s="101">
        <v>2</v>
      </c>
      <c r="G2195" s="101" t="str">
        <f t="shared" si="136"/>
        <v>SPEECH_DESC_2321303</v>
      </c>
      <c r="H2195" s="101" t="str">
        <f t="shared" si="137"/>
        <v>SPEECH_AUDIO_2321303</v>
      </c>
      <c r="I2195" s="118" t="str">
        <f t="shared" si="138"/>
        <v>일상</v>
      </c>
      <c r="J2195" s="118" t="str">
        <f t="shared" si="139"/>
        <v>로비 방문 2</v>
      </c>
    </row>
    <row r="2196" spans="1:10" ht="13.8" customHeight="1">
      <c r="A2196" s="101">
        <f>C2196*ID규칙_대사_그룹_단위+COUNTIF($C$4:C2196,C2196)</f>
        <v>2321304</v>
      </c>
      <c r="B2196" s="100" t="s">
        <v>376</v>
      </c>
      <c r="C2196" s="102">
        <f>INDEX(STUDENT!$A:$A,MATCH(B2196,STUDENT!$B:$B,0))</f>
        <v>23213</v>
      </c>
      <c r="D2196" s="101">
        <v>1</v>
      </c>
      <c r="E2196" s="101">
        <v>3</v>
      </c>
      <c r="F2196" s="101">
        <v>1</v>
      </c>
      <c r="G2196" s="101" t="str">
        <f t="shared" si="136"/>
        <v>SPEECH_DESC_2321304</v>
      </c>
      <c r="H2196" s="101" t="str">
        <f t="shared" si="137"/>
        <v>SPEECH_AUDIO_2321304</v>
      </c>
      <c r="I2196" s="118" t="str">
        <f t="shared" si="138"/>
        <v>일상</v>
      </c>
      <c r="J2196" s="118" t="str">
        <f t="shared" si="139"/>
        <v>잡담 1</v>
      </c>
    </row>
    <row r="2197" spans="1:10" ht="13.8" customHeight="1">
      <c r="A2197" s="101">
        <f>C2197*ID규칙_대사_그룹_단위+COUNTIF($C$4:C2197,C2197)</f>
        <v>2321305</v>
      </c>
      <c r="B2197" s="100" t="s">
        <v>376</v>
      </c>
      <c r="C2197" s="102">
        <f>INDEX(STUDENT!$A:$A,MATCH(B2197,STUDENT!$B:$B,0))</f>
        <v>23213</v>
      </c>
      <c r="D2197" s="101">
        <v>1</v>
      </c>
      <c r="E2197" s="101">
        <v>3</v>
      </c>
      <c r="F2197" s="101">
        <v>2</v>
      </c>
      <c r="G2197" s="101" t="str">
        <f t="shared" si="136"/>
        <v>SPEECH_DESC_2321305</v>
      </c>
      <c r="H2197" s="101" t="str">
        <f t="shared" si="137"/>
        <v>SPEECH_AUDIO_2321305</v>
      </c>
      <c r="I2197" s="118" t="str">
        <f t="shared" si="138"/>
        <v>일상</v>
      </c>
      <c r="J2197" s="118" t="str">
        <f t="shared" si="139"/>
        <v>잡담 2</v>
      </c>
    </row>
    <row r="2198" spans="1:10" ht="13.8" customHeight="1">
      <c r="A2198" s="101">
        <f>C2198*ID규칙_대사_그룹_단위+COUNTIF($C$4:C2198,C2198)</f>
        <v>2321306</v>
      </c>
      <c r="B2198" s="100" t="s">
        <v>376</v>
      </c>
      <c r="C2198" s="102">
        <f>INDEX(STUDENT!$A:$A,MATCH(B2198,STUDENT!$B:$B,0))</f>
        <v>23213</v>
      </c>
      <c r="D2198" s="101">
        <v>1</v>
      </c>
      <c r="E2198" s="101">
        <v>3</v>
      </c>
      <c r="F2198" s="101">
        <v>3</v>
      </c>
      <c r="G2198" s="101" t="str">
        <f t="shared" si="136"/>
        <v>SPEECH_DESC_2321306</v>
      </c>
      <c r="H2198" s="101" t="str">
        <f t="shared" si="137"/>
        <v>SPEECH_AUDIO_2321306</v>
      </c>
      <c r="I2198" s="118" t="str">
        <f t="shared" si="138"/>
        <v>일상</v>
      </c>
      <c r="J2198" s="118" t="str">
        <f t="shared" si="139"/>
        <v>잡담 3</v>
      </c>
    </row>
    <row r="2199" spans="1:10" ht="13.8" customHeight="1">
      <c r="A2199" s="101">
        <f>C2199*ID규칙_대사_그룹_단위+COUNTIF($C$4:C2199,C2199)</f>
        <v>2321307</v>
      </c>
      <c r="B2199" s="100" t="s">
        <v>376</v>
      </c>
      <c r="C2199" s="102">
        <f>INDEX(STUDENT!$A:$A,MATCH(B2199,STUDENT!$B:$B,0))</f>
        <v>23213</v>
      </c>
      <c r="D2199" s="101">
        <v>1</v>
      </c>
      <c r="E2199" s="101">
        <v>3</v>
      </c>
      <c r="F2199" s="101">
        <v>4</v>
      </c>
      <c r="G2199" s="101" t="str">
        <f t="shared" si="136"/>
        <v>SPEECH_DESC_2321307</v>
      </c>
      <c r="H2199" s="101" t="str">
        <f t="shared" si="137"/>
        <v>SPEECH_AUDIO_2321307</v>
      </c>
      <c r="I2199" s="118" t="str">
        <f t="shared" si="138"/>
        <v>일상</v>
      </c>
      <c r="J2199" s="118" t="str">
        <f t="shared" si="139"/>
        <v>잡담 4</v>
      </c>
    </row>
    <row r="2200" spans="1:10" ht="13.8" customHeight="1">
      <c r="A2200" s="101">
        <f>C2200*ID규칙_대사_그룹_단위+COUNTIF($C$4:C2200,C2200)</f>
        <v>2321308</v>
      </c>
      <c r="B2200" s="100" t="s">
        <v>376</v>
      </c>
      <c r="C2200" s="102">
        <f>INDEX(STUDENT!$A:$A,MATCH(B2200,STUDENT!$B:$B,0))</f>
        <v>23213</v>
      </c>
      <c r="D2200" s="101">
        <v>1</v>
      </c>
      <c r="E2200" s="101">
        <v>3</v>
      </c>
      <c r="F2200" s="101">
        <v>5</v>
      </c>
      <c r="G2200" s="101" t="str">
        <f t="shared" si="136"/>
        <v>SPEECH_DESC_2321308</v>
      </c>
      <c r="H2200" s="101" t="str">
        <f t="shared" si="137"/>
        <v>SPEECH_AUDIO_2321308</v>
      </c>
      <c r="I2200" s="118" t="str">
        <f t="shared" si="138"/>
        <v>일상</v>
      </c>
      <c r="J2200" s="118" t="str">
        <f t="shared" si="139"/>
        <v>잡담 5</v>
      </c>
    </row>
    <row r="2201" spans="1:10" ht="13.8" customHeight="1">
      <c r="A2201" s="101">
        <f>C2201*ID규칙_대사_그룹_단위+COUNTIF($C$4:C2201,C2201)</f>
        <v>2321309</v>
      </c>
      <c r="B2201" s="100" t="s">
        <v>376</v>
      </c>
      <c r="C2201" s="102">
        <f>INDEX(STUDENT!$A:$A,MATCH(B2201,STUDENT!$B:$B,0))</f>
        <v>23213</v>
      </c>
      <c r="D2201" s="101">
        <v>3</v>
      </c>
      <c r="E2201" s="101">
        <v>13</v>
      </c>
      <c r="F2201" s="101">
        <v>0</v>
      </c>
      <c r="G2201" s="101" t="str">
        <f t="shared" si="136"/>
        <v>SPEECH_DESC_2321309</v>
      </c>
      <c r="H2201" s="101" t="str">
        <f t="shared" si="137"/>
        <v>SPEECH_AUDIO_2321309</v>
      </c>
      <c r="I2201" s="118" t="str">
        <f t="shared" si="138"/>
        <v>전투</v>
      </c>
      <c r="J2201" s="118" t="str">
        <f t="shared" si="139"/>
        <v>기본 스킬</v>
      </c>
    </row>
    <row r="2202" spans="1:10" ht="13.8" customHeight="1">
      <c r="A2202" s="101">
        <f>C2202*ID규칙_대사_그룹_단위+COUNTIF($C$4:C2202,C2202)</f>
        <v>2321310</v>
      </c>
      <c r="B2202" s="100" t="s">
        <v>376</v>
      </c>
      <c r="C2202" s="102">
        <f>INDEX(STUDENT!$A:$A,MATCH(B2202,STUDENT!$B:$B,0))</f>
        <v>23213</v>
      </c>
      <c r="D2202" s="101">
        <v>3</v>
      </c>
      <c r="E2202" s="101">
        <v>14</v>
      </c>
      <c r="F2202" s="101">
        <v>1</v>
      </c>
      <c r="G2202" s="101" t="str">
        <f t="shared" si="136"/>
        <v>SPEECH_DESC_2321310</v>
      </c>
      <c r="H2202" s="101" t="str">
        <f t="shared" si="137"/>
        <v>SPEECH_AUDIO_2321310</v>
      </c>
      <c r="I2202" s="118" t="str">
        <f t="shared" si="138"/>
        <v>전투</v>
      </c>
      <c r="J2202" s="118" t="str">
        <f t="shared" si="139"/>
        <v>EX 스킬 컷인 1</v>
      </c>
    </row>
    <row r="2203" spans="1:10" ht="13.8" customHeight="1">
      <c r="A2203" s="101">
        <f>C2203*ID규칙_대사_그룹_단위+COUNTIF($C$4:C2203,C2203)</f>
        <v>2321311</v>
      </c>
      <c r="B2203" s="100" t="s">
        <v>376</v>
      </c>
      <c r="C2203" s="102">
        <f>INDEX(STUDENT!$A:$A,MATCH(B2203,STUDENT!$B:$B,0))</f>
        <v>23213</v>
      </c>
      <c r="D2203" s="101">
        <v>3</v>
      </c>
      <c r="E2203" s="101">
        <v>14</v>
      </c>
      <c r="F2203" s="101">
        <v>2</v>
      </c>
      <c r="G2203" s="101" t="str">
        <f t="shared" si="136"/>
        <v>SPEECH_DESC_2321311</v>
      </c>
      <c r="H2203" s="101" t="str">
        <f t="shared" si="137"/>
        <v>SPEECH_AUDIO_2321311</v>
      </c>
      <c r="I2203" s="118" t="str">
        <f t="shared" si="138"/>
        <v>전투</v>
      </c>
      <c r="J2203" s="118" t="str">
        <f t="shared" si="139"/>
        <v>EX 스킬 컷인 2</v>
      </c>
    </row>
    <row r="2204" spans="1:10" ht="13.8" customHeight="1">
      <c r="A2204" s="101">
        <f>C2204*ID규칙_대사_그룹_단위+COUNTIF($C$4:C2204,C2204)</f>
        <v>2321312</v>
      </c>
      <c r="B2204" s="100" t="s">
        <v>376</v>
      </c>
      <c r="C2204" s="102">
        <f>INDEX(STUDENT!$A:$A,MATCH(B2204,STUDENT!$B:$B,0))</f>
        <v>23213</v>
      </c>
      <c r="D2204" s="101">
        <v>3</v>
      </c>
      <c r="E2204" s="101">
        <v>14</v>
      </c>
      <c r="F2204" s="101">
        <v>3</v>
      </c>
      <c r="G2204" s="101" t="str">
        <f t="shared" si="136"/>
        <v>SPEECH_DESC_2321312</v>
      </c>
      <c r="H2204" s="101" t="str">
        <f t="shared" si="137"/>
        <v>SPEECH_AUDIO_2321312</v>
      </c>
      <c r="I2204" s="118" t="str">
        <f t="shared" si="138"/>
        <v>전투</v>
      </c>
      <c r="J2204" s="118" t="str">
        <f t="shared" si="139"/>
        <v>EX 스킬 컷인 3</v>
      </c>
    </row>
    <row r="2205" spans="1:10" ht="13.8" customHeight="1">
      <c r="A2205" s="101">
        <f>C2205*ID규칙_대사_그룹_단위+COUNTIF($C$4:C2205,C2205)</f>
        <v>2321313</v>
      </c>
      <c r="B2205" s="100" t="s">
        <v>376</v>
      </c>
      <c r="C2205" s="102">
        <f>INDEX(STUDENT!$A:$A,MATCH(B2205,STUDENT!$B:$B,0))</f>
        <v>23213</v>
      </c>
      <c r="D2205" s="101">
        <v>3</v>
      </c>
      <c r="E2205" s="101">
        <v>15</v>
      </c>
      <c r="F2205" s="101">
        <v>1</v>
      </c>
      <c r="G2205" s="101" t="str">
        <f t="shared" si="136"/>
        <v>SPEECH_DESC_2321313</v>
      </c>
      <c r="H2205" s="101" t="str">
        <f t="shared" si="137"/>
        <v>SPEECH_AUDIO_2321313</v>
      </c>
      <c r="I2205" s="118" t="str">
        <f t="shared" si="138"/>
        <v>전투</v>
      </c>
      <c r="J2205" s="118" t="str">
        <f t="shared" si="139"/>
        <v>EX 스킬 1</v>
      </c>
    </row>
    <row r="2206" spans="1:10" ht="13.8" customHeight="1">
      <c r="A2206" s="101">
        <f>C2206*ID규칙_대사_그룹_단위+COUNTIF($C$4:C2206,C2206)</f>
        <v>2321314</v>
      </c>
      <c r="B2206" s="100" t="s">
        <v>376</v>
      </c>
      <c r="C2206" s="102">
        <f>INDEX(STUDENT!$A:$A,MATCH(B2206,STUDENT!$B:$B,0))</f>
        <v>23213</v>
      </c>
      <c r="D2206" s="101">
        <v>3</v>
      </c>
      <c r="E2206" s="101">
        <v>15</v>
      </c>
      <c r="F2206" s="101">
        <v>2</v>
      </c>
      <c r="G2206" s="101" t="str">
        <f t="shared" si="136"/>
        <v>SPEECH_DESC_2321314</v>
      </c>
      <c r="H2206" s="101" t="str">
        <f t="shared" si="137"/>
        <v>SPEECH_AUDIO_2321314</v>
      </c>
      <c r="I2206" s="118" t="str">
        <f t="shared" si="138"/>
        <v>전투</v>
      </c>
      <c r="J2206" s="118" t="str">
        <f t="shared" si="139"/>
        <v>EX 스킬 2</v>
      </c>
    </row>
    <row r="2207" spans="1:10" ht="13.8" customHeight="1">
      <c r="A2207" s="101">
        <f>C2207*ID규칙_대사_그룹_단위+COUNTIF($C$4:C2207,C2207)</f>
        <v>2321315</v>
      </c>
      <c r="B2207" s="100" t="s">
        <v>376</v>
      </c>
      <c r="C2207" s="102">
        <f>INDEX(STUDENT!$A:$A,MATCH(B2207,STUDENT!$B:$B,0))</f>
        <v>23213</v>
      </c>
      <c r="D2207" s="101">
        <v>3</v>
      </c>
      <c r="E2207" s="101">
        <v>15</v>
      </c>
      <c r="F2207" s="101">
        <v>3</v>
      </c>
      <c r="G2207" s="101" t="str">
        <f t="shared" si="136"/>
        <v>SPEECH_DESC_2321315</v>
      </c>
      <c r="H2207" s="101" t="str">
        <f t="shared" si="137"/>
        <v>SPEECH_AUDIO_2321315</v>
      </c>
      <c r="I2207" s="118" t="str">
        <f t="shared" si="138"/>
        <v>전투</v>
      </c>
      <c r="J2207" s="118" t="str">
        <f t="shared" si="139"/>
        <v>EX 스킬 3</v>
      </c>
    </row>
    <row r="2208" spans="1:10" ht="13.8" customHeight="1">
      <c r="A2208" s="101">
        <f>C2208*ID규칙_대사_그룹_단위+COUNTIF($C$4:C2208,C2208)</f>
        <v>2321316</v>
      </c>
      <c r="B2208" s="100" t="s">
        <v>376</v>
      </c>
      <c r="C2208" s="102">
        <f>INDEX(STUDENT!$A:$A,MATCH(B2208,STUDENT!$B:$B,0))</f>
        <v>23213</v>
      </c>
      <c r="D2208" s="101">
        <v>5</v>
      </c>
      <c r="E2208" s="101">
        <v>20</v>
      </c>
      <c r="F2208" s="101">
        <v>1</v>
      </c>
      <c r="G2208" s="101" t="str">
        <f t="shared" si="136"/>
        <v>SPEECH_DESC_2321316</v>
      </c>
      <c r="H2208" s="101" t="str">
        <f t="shared" si="137"/>
        <v>SPEECH_AUDIO_2321316</v>
      </c>
      <c r="I2208" s="118" t="str">
        <f t="shared" si="138"/>
        <v>기타</v>
      </c>
      <c r="J2208" s="118" t="str">
        <f t="shared" si="139"/>
        <v>강화 1</v>
      </c>
    </row>
    <row r="2209" spans="1:10" ht="13.8" customHeight="1">
      <c r="A2209" s="101">
        <f>C2209*ID규칙_대사_그룹_단위+COUNTIF($C$4:C2209,C2209)</f>
        <v>2321317</v>
      </c>
      <c r="B2209" s="100" t="s">
        <v>376</v>
      </c>
      <c r="C2209" s="102">
        <f>INDEX(STUDENT!$A:$A,MATCH(B2209,STUDENT!$B:$B,0))</f>
        <v>23213</v>
      </c>
      <c r="D2209" s="101">
        <v>5</v>
      </c>
      <c r="E2209" s="101">
        <v>20</v>
      </c>
      <c r="F2209" s="101">
        <v>2</v>
      </c>
      <c r="G2209" s="101" t="str">
        <f t="shared" si="136"/>
        <v>SPEECH_DESC_2321317</v>
      </c>
      <c r="H2209" s="101" t="str">
        <f t="shared" si="137"/>
        <v>SPEECH_AUDIO_2321317</v>
      </c>
      <c r="I2209" s="118" t="str">
        <f t="shared" si="138"/>
        <v>기타</v>
      </c>
      <c r="J2209" s="118" t="str">
        <f t="shared" si="139"/>
        <v>강화 2</v>
      </c>
    </row>
    <row r="2210" spans="1:10" ht="13.8" customHeight="1">
      <c r="A2210" s="101">
        <f>C2210*ID규칙_대사_그룹_단위+COUNTIF($C$4:C2210,C2210)</f>
        <v>2321318</v>
      </c>
      <c r="B2210" s="100" t="s">
        <v>376</v>
      </c>
      <c r="C2210" s="102">
        <f>INDEX(STUDENT!$A:$A,MATCH(B2210,STUDENT!$B:$B,0))</f>
        <v>23213</v>
      </c>
      <c r="D2210" s="101">
        <v>5</v>
      </c>
      <c r="E2210" s="101">
        <v>20</v>
      </c>
      <c r="F2210" s="101">
        <v>3</v>
      </c>
      <c r="G2210" s="101" t="str">
        <f t="shared" si="136"/>
        <v>SPEECH_DESC_2321318</v>
      </c>
      <c r="H2210" s="101" t="str">
        <f t="shared" si="137"/>
        <v>SPEECH_AUDIO_2321318</v>
      </c>
      <c r="I2210" s="118" t="str">
        <f t="shared" si="138"/>
        <v>기타</v>
      </c>
      <c r="J2210" s="118" t="str">
        <f t="shared" si="139"/>
        <v>강화 3</v>
      </c>
    </row>
    <row r="2211" spans="1:10" ht="13.8" customHeight="1">
      <c r="A2211" s="101">
        <f>C2211*ID규칙_대사_그룹_단위+COUNTIF($C$4:C2211,C2211)</f>
        <v>2321319</v>
      </c>
      <c r="B2211" s="100" t="s">
        <v>376</v>
      </c>
      <c r="C2211" s="102">
        <f>INDEX(STUDENT!$A:$A,MATCH(B2211,STUDENT!$B:$B,0))</f>
        <v>23213</v>
      </c>
      <c r="D2211" s="101">
        <v>5</v>
      </c>
      <c r="E2211" s="101">
        <v>20</v>
      </c>
      <c r="F2211" s="101">
        <v>4</v>
      </c>
      <c r="G2211" s="101" t="str">
        <f t="shared" si="136"/>
        <v>SPEECH_DESC_2321319</v>
      </c>
      <c r="H2211" s="101" t="str">
        <f t="shared" si="137"/>
        <v>SPEECH_AUDIO_2321319</v>
      </c>
      <c r="I2211" s="118" t="str">
        <f t="shared" si="138"/>
        <v>기타</v>
      </c>
      <c r="J2211" s="118" t="str">
        <f t="shared" si="139"/>
        <v>강화 4</v>
      </c>
    </row>
    <row r="2212" spans="1:10" ht="13.8" customHeight="1">
      <c r="A2212" s="101">
        <f>C2212*ID규칙_대사_그룹_단위+COUNTIF($C$4:C2212,C2212)</f>
        <v>2321320</v>
      </c>
      <c r="B2212" s="100" t="s">
        <v>376</v>
      </c>
      <c r="C2212" s="102">
        <f>INDEX(STUDENT!$A:$A,MATCH(B2212,STUDENT!$B:$B,0))</f>
        <v>23213</v>
      </c>
      <c r="D2212" s="101">
        <v>5</v>
      </c>
      <c r="E2212" s="101">
        <v>21</v>
      </c>
      <c r="F2212" s="101">
        <v>0</v>
      </c>
      <c r="G2212" s="101" t="str">
        <f t="shared" si="136"/>
        <v>SPEECH_DESC_2321320</v>
      </c>
      <c r="H2212" s="101" t="str">
        <f t="shared" si="137"/>
        <v>SPEECH_AUDIO_2321320</v>
      </c>
      <c r="I2212" s="118" t="str">
        <f t="shared" si="138"/>
        <v>기타</v>
      </c>
      <c r="J2212" s="118" t="str">
        <f t="shared" si="139"/>
        <v>고유무기 장착</v>
      </c>
    </row>
    <row r="2213" spans="1:10" ht="13.8" customHeight="1">
      <c r="A2213" s="101">
        <f>C2213*ID규칙_대사_그룹_단위+COUNTIF($C$4:C2213,C2213)</f>
        <v>2321321</v>
      </c>
      <c r="B2213" s="100" t="s">
        <v>376</v>
      </c>
      <c r="C2213" s="102">
        <f>INDEX(STUDENT!$A:$A,MATCH(B2213,STUDENT!$B:$B,0))</f>
        <v>23213</v>
      </c>
      <c r="D2213" s="101">
        <v>5</v>
      </c>
      <c r="E2213" s="101">
        <v>22</v>
      </c>
      <c r="F2213" s="101">
        <v>1</v>
      </c>
      <c r="G2213" s="101" t="str">
        <f t="shared" si="136"/>
        <v>SPEECH_DESC_2321321</v>
      </c>
      <c r="H2213" s="101" t="str">
        <f t="shared" si="137"/>
        <v>SPEECH_AUDIO_2321321</v>
      </c>
      <c r="I2213" s="118" t="str">
        <f t="shared" si="138"/>
        <v>기타</v>
      </c>
      <c r="J2213" s="118" t="str">
        <f t="shared" si="139"/>
        <v>카페 1</v>
      </c>
    </row>
    <row r="2214" spans="1:10" ht="13.8" customHeight="1">
      <c r="A2214" s="101">
        <f>C2214*ID규칙_대사_그룹_단위+COUNTIF($C$4:C2214,C2214)</f>
        <v>2321322</v>
      </c>
      <c r="B2214" s="100" t="s">
        <v>376</v>
      </c>
      <c r="C2214" s="102">
        <f>INDEX(STUDENT!$A:$A,MATCH(B2214,STUDENT!$B:$B,0))</f>
        <v>23213</v>
      </c>
      <c r="D2214" s="101">
        <v>5</v>
      </c>
      <c r="E2214" s="101">
        <v>22</v>
      </c>
      <c r="F2214" s="101">
        <v>2</v>
      </c>
      <c r="G2214" s="101" t="str">
        <f t="shared" si="136"/>
        <v>SPEECH_DESC_2321322</v>
      </c>
      <c r="H2214" s="101" t="str">
        <f t="shared" si="137"/>
        <v>SPEECH_AUDIO_2321322</v>
      </c>
      <c r="I2214" s="118" t="str">
        <f t="shared" si="138"/>
        <v>기타</v>
      </c>
      <c r="J2214" s="118" t="str">
        <f t="shared" si="139"/>
        <v>카페 2</v>
      </c>
    </row>
    <row r="2215" spans="1:10" ht="13.8" customHeight="1">
      <c r="A2215" s="101">
        <f>C2215*ID규칙_대사_그룹_단위+COUNTIF($C$4:C2215,C2215)</f>
        <v>2321323</v>
      </c>
      <c r="B2215" s="100" t="s">
        <v>376</v>
      </c>
      <c r="C2215" s="102">
        <f>INDEX(STUDENT!$A:$A,MATCH(B2215,STUDENT!$B:$B,0))</f>
        <v>23213</v>
      </c>
      <c r="D2215" s="101">
        <v>5</v>
      </c>
      <c r="E2215" s="101">
        <v>22</v>
      </c>
      <c r="F2215" s="101">
        <v>3</v>
      </c>
      <c r="G2215" s="101" t="str">
        <f t="shared" si="136"/>
        <v>SPEECH_DESC_2321323</v>
      </c>
      <c r="H2215" s="101" t="str">
        <f t="shared" si="137"/>
        <v>SPEECH_AUDIO_2321323</v>
      </c>
      <c r="I2215" s="118" t="str">
        <f t="shared" si="138"/>
        <v>기타</v>
      </c>
      <c r="J2215" s="118" t="str">
        <f t="shared" si="139"/>
        <v>카페 3</v>
      </c>
    </row>
    <row r="2216" spans="1:10" ht="13.8" customHeight="1">
      <c r="A2216" s="101">
        <f>C2216*ID규칙_대사_그룹_단위+COUNTIF($C$4:C2216,C2216)</f>
        <v>2321324</v>
      </c>
      <c r="B2216" s="100" t="s">
        <v>376</v>
      </c>
      <c r="C2216" s="102">
        <f>INDEX(STUDENT!$A:$A,MATCH(B2216,STUDENT!$B:$B,0))</f>
        <v>23213</v>
      </c>
      <c r="D2216" s="101">
        <v>5</v>
      </c>
      <c r="E2216" s="101">
        <v>22</v>
      </c>
      <c r="F2216" s="101">
        <v>4</v>
      </c>
      <c r="G2216" s="101" t="str">
        <f t="shared" si="136"/>
        <v>SPEECH_DESC_2321324</v>
      </c>
      <c r="H2216" s="101" t="str">
        <f t="shared" si="137"/>
        <v>SPEECH_AUDIO_2321324</v>
      </c>
      <c r="I2216" s="118" t="str">
        <f t="shared" si="138"/>
        <v>기타</v>
      </c>
      <c r="J2216" s="118" t="str">
        <f t="shared" si="139"/>
        <v>카페 4</v>
      </c>
    </row>
    <row r="2217" spans="1:10" ht="13.8" customHeight="1">
      <c r="A2217" s="101">
        <f>C2217*ID규칙_대사_그룹_단위+COUNTIF($C$4:C2217,C2217)</f>
        <v>2321325</v>
      </c>
      <c r="B2217" s="100" t="s">
        <v>376</v>
      </c>
      <c r="C2217" s="102">
        <f>INDEX(STUDENT!$A:$A,MATCH(B2217,STUDENT!$B:$B,0))</f>
        <v>23213</v>
      </c>
      <c r="D2217" s="101">
        <v>5</v>
      </c>
      <c r="E2217" s="101">
        <v>22</v>
      </c>
      <c r="F2217" s="101">
        <v>5</v>
      </c>
      <c r="G2217" s="101" t="str">
        <f t="shared" si="136"/>
        <v>SPEECH_DESC_2321325</v>
      </c>
      <c r="H2217" s="101" t="str">
        <f t="shared" si="137"/>
        <v>SPEECH_AUDIO_2321325</v>
      </c>
      <c r="I2217" s="118" t="str">
        <f t="shared" si="138"/>
        <v>기타</v>
      </c>
      <c r="J2217" s="118" t="str">
        <f t="shared" si="139"/>
        <v>카페 5</v>
      </c>
    </row>
    <row r="2218" spans="1:10" ht="13.8" customHeight="1">
      <c r="A2218" s="101">
        <f>C2218*ID규칙_대사_그룹_단위+COUNTIF($C$4:C2218,C2218)</f>
        <v>2321326</v>
      </c>
      <c r="B2218" s="100" t="s">
        <v>376</v>
      </c>
      <c r="C2218" s="102">
        <f>INDEX(STUDENT!$A:$A,MATCH(B2218,STUDENT!$B:$B,0))</f>
        <v>23213</v>
      </c>
      <c r="D2218" s="101">
        <v>5</v>
      </c>
      <c r="E2218" s="101">
        <v>23</v>
      </c>
      <c r="F2218" s="101">
        <v>1</v>
      </c>
      <c r="G2218" s="101" t="str">
        <f t="shared" si="136"/>
        <v>SPEECH_DESC_2321326</v>
      </c>
      <c r="H2218" s="101" t="str">
        <f t="shared" si="137"/>
        <v>SPEECH_AUDIO_2321326</v>
      </c>
      <c r="I2218" s="118" t="str">
        <f t="shared" si="138"/>
        <v>기타</v>
      </c>
      <c r="J2218" s="118" t="str">
        <f t="shared" si="139"/>
        <v>인연 랭크 업 1</v>
      </c>
    </row>
    <row r="2219" spans="1:10" ht="13.8" customHeight="1">
      <c r="A2219" s="101">
        <f>C2219*ID규칙_대사_그룹_단위+COUNTIF($C$4:C2219,C2219)</f>
        <v>2321327</v>
      </c>
      <c r="B2219" s="100" t="s">
        <v>376</v>
      </c>
      <c r="C2219" s="102">
        <f>INDEX(STUDENT!$A:$A,MATCH(B2219,STUDENT!$B:$B,0))</f>
        <v>23213</v>
      </c>
      <c r="D2219" s="101">
        <v>5</v>
      </c>
      <c r="E2219" s="101">
        <v>23</v>
      </c>
      <c r="F2219" s="101">
        <v>2</v>
      </c>
      <c r="G2219" s="101" t="str">
        <f t="shared" si="136"/>
        <v>SPEECH_DESC_2321327</v>
      </c>
      <c r="H2219" s="101" t="str">
        <f t="shared" si="137"/>
        <v>SPEECH_AUDIO_2321327</v>
      </c>
      <c r="I2219" s="118" t="str">
        <f t="shared" si="138"/>
        <v>기타</v>
      </c>
      <c r="J2219" s="118" t="str">
        <f t="shared" si="139"/>
        <v>인연 랭크 업 2</v>
      </c>
    </row>
    <row r="2220" spans="1:10" ht="13.8" customHeight="1">
      <c r="A2220" s="101">
        <f>C2220*ID규칙_대사_그룹_단위+COUNTIF($C$4:C2220,C2220)</f>
        <v>2321328</v>
      </c>
      <c r="B2220" s="100" t="s">
        <v>376</v>
      </c>
      <c r="C2220" s="102">
        <f>INDEX(STUDENT!$A:$A,MATCH(B2220,STUDENT!$B:$B,0))</f>
        <v>23213</v>
      </c>
      <c r="D2220" s="101">
        <v>5</v>
      </c>
      <c r="E2220" s="101">
        <v>23</v>
      </c>
      <c r="F2220" s="101">
        <v>3</v>
      </c>
      <c r="G2220" s="101" t="str">
        <f t="shared" si="136"/>
        <v>SPEECH_DESC_2321328</v>
      </c>
      <c r="H2220" s="101" t="str">
        <f t="shared" si="137"/>
        <v>SPEECH_AUDIO_2321328</v>
      </c>
      <c r="I2220" s="118" t="str">
        <f t="shared" si="138"/>
        <v>기타</v>
      </c>
      <c r="J2220" s="118" t="str">
        <f t="shared" si="139"/>
        <v>인연 랭크 업 3</v>
      </c>
    </row>
    <row r="2221" spans="1:10" ht="13.8" customHeight="1">
      <c r="A2221" s="101">
        <f>C2221*ID규칙_대사_그룹_단위+COUNTIF($C$4:C2221,C2221)</f>
        <v>2321329</v>
      </c>
      <c r="B2221" s="100" t="s">
        <v>376</v>
      </c>
      <c r="C2221" s="102">
        <f>INDEX(STUDENT!$A:$A,MATCH(B2221,STUDENT!$B:$B,0))</f>
        <v>23213</v>
      </c>
      <c r="D2221" s="101">
        <v>5</v>
      </c>
      <c r="E2221" s="101">
        <v>23</v>
      </c>
      <c r="F2221" s="101">
        <v>4</v>
      </c>
      <c r="G2221" s="101" t="str">
        <f t="shared" si="136"/>
        <v>SPEECH_DESC_2321329</v>
      </c>
      <c r="H2221" s="101" t="str">
        <f t="shared" si="137"/>
        <v>SPEECH_AUDIO_2321329</v>
      </c>
      <c r="I2221" s="118" t="str">
        <f t="shared" si="138"/>
        <v>기타</v>
      </c>
      <c r="J2221" s="118" t="str">
        <f t="shared" si="139"/>
        <v>인연 랭크 업 4</v>
      </c>
    </row>
    <row r="2222" spans="1:10" ht="13.8" customHeight="1">
      <c r="A2222" s="101">
        <f>C2222*ID규칙_대사_그룹_단위+COUNTIF($C$4:C2222,C2222)</f>
        <v>2321330</v>
      </c>
      <c r="B2222" s="100" t="s">
        <v>376</v>
      </c>
      <c r="C2222" s="102">
        <f>INDEX(STUDENT!$A:$A,MATCH(B2222,STUDENT!$B:$B,0))</f>
        <v>23213</v>
      </c>
      <c r="D2222" s="101">
        <v>6</v>
      </c>
      <c r="E2222" s="101">
        <v>24</v>
      </c>
      <c r="F2222" s="101">
        <v>1</v>
      </c>
      <c r="G2222" s="101" t="str">
        <f t="shared" si="136"/>
        <v>SPEECH_DESC_2321330</v>
      </c>
      <c r="H2222" s="101" t="str">
        <f t="shared" si="137"/>
        <v>SPEECH_AUDIO_2321330</v>
      </c>
      <c r="I2222" s="118" t="str">
        <f t="shared" si="138"/>
        <v>메모리얼</v>
      </c>
      <c r="J2222" s="118" t="str">
        <f t="shared" si="139"/>
        <v>메모리얼 로비 1</v>
      </c>
    </row>
    <row r="2223" spans="1:10" ht="13.8" customHeight="1">
      <c r="A2223" s="101">
        <f>C2223*ID규칙_대사_그룹_단위+COUNTIF($C$4:C2223,C2223)</f>
        <v>2321331</v>
      </c>
      <c r="B2223" s="100" t="s">
        <v>376</v>
      </c>
      <c r="C2223" s="102">
        <f>INDEX(STUDENT!$A:$A,MATCH(B2223,STUDENT!$B:$B,0))</f>
        <v>23213</v>
      </c>
      <c r="D2223" s="101">
        <v>6</v>
      </c>
      <c r="E2223" s="101">
        <v>24</v>
      </c>
      <c r="F2223" s="101">
        <v>2</v>
      </c>
      <c r="G2223" s="101" t="str">
        <f t="shared" si="136"/>
        <v>SPEECH_DESC_2321331</v>
      </c>
      <c r="H2223" s="101" t="str">
        <f t="shared" si="137"/>
        <v>SPEECH_AUDIO_2321331</v>
      </c>
      <c r="I2223" s="118" t="str">
        <f t="shared" si="138"/>
        <v>메모리얼</v>
      </c>
      <c r="J2223" s="118" t="str">
        <f t="shared" si="139"/>
        <v>메모리얼 로비 2</v>
      </c>
    </row>
    <row r="2224" spans="1:10" ht="13.8" customHeight="1">
      <c r="A2224" s="101">
        <f>C2224*ID규칙_대사_그룹_단위+COUNTIF($C$4:C2224,C2224)</f>
        <v>2321332</v>
      </c>
      <c r="B2224" s="100" t="s">
        <v>376</v>
      </c>
      <c r="C2224" s="102">
        <f>INDEX(STUDENT!$A:$A,MATCH(B2224,STUDENT!$B:$B,0))</f>
        <v>23213</v>
      </c>
      <c r="D2224" s="101">
        <v>6</v>
      </c>
      <c r="E2224" s="101">
        <v>24</v>
      </c>
      <c r="F2224" s="101">
        <v>3</v>
      </c>
      <c r="G2224" s="101" t="str">
        <f t="shared" si="136"/>
        <v>SPEECH_DESC_2321332</v>
      </c>
      <c r="H2224" s="101" t="str">
        <f t="shared" si="137"/>
        <v>SPEECH_AUDIO_2321332</v>
      </c>
      <c r="I2224" s="118" t="str">
        <f t="shared" si="138"/>
        <v>메모리얼</v>
      </c>
      <c r="J2224" s="118" t="str">
        <f t="shared" si="139"/>
        <v>메모리얼 로비 3</v>
      </c>
    </row>
    <row r="2225" spans="1:10" ht="13.8" customHeight="1">
      <c r="A2225" s="101">
        <f>C2225*ID규칙_대사_그룹_단위+COUNTIF($C$4:C2225,C2225)</f>
        <v>2321333</v>
      </c>
      <c r="B2225" s="100" t="s">
        <v>376</v>
      </c>
      <c r="C2225" s="102">
        <f>INDEX(STUDENT!$A:$A,MATCH(B2225,STUDENT!$B:$B,0))</f>
        <v>23213</v>
      </c>
      <c r="D2225" s="101">
        <v>6</v>
      </c>
      <c r="E2225" s="101">
        <v>24</v>
      </c>
      <c r="F2225" s="101">
        <v>4</v>
      </c>
      <c r="G2225" s="101" t="str">
        <f t="shared" si="136"/>
        <v>SPEECH_DESC_2321333</v>
      </c>
      <c r="H2225" s="101" t="str">
        <f t="shared" si="137"/>
        <v>SPEECH_AUDIO_2321333</v>
      </c>
      <c r="I2225" s="118" t="str">
        <f t="shared" si="138"/>
        <v>메모리얼</v>
      </c>
      <c r="J2225" s="118" t="str">
        <f t="shared" si="139"/>
        <v>메모리얼 로비 4</v>
      </c>
    </row>
    <row r="2226" spans="1:10" ht="13.8" customHeight="1">
      <c r="A2226" s="101">
        <f>C2226*ID규칙_대사_그룹_단위+COUNTIF($C$4:C2226,C2226)</f>
        <v>2321334</v>
      </c>
      <c r="B2226" s="100" t="s">
        <v>376</v>
      </c>
      <c r="C2226" s="102">
        <f>INDEX(STUDENT!$A:$A,MATCH(B2226,STUDENT!$B:$B,0))</f>
        <v>23213</v>
      </c>
      <c r="D2226" s="101">
        <v>7</v>
      </c>
      <c r="E2226" s="101">
        <v>25</v>
      </c>
      <c r="F2226" s="101">
        <v>0</v>
      </c>
      <c r="G2226" s="101" t="str">
        <f t="shared" si="136"/>
        <v>SPEECH_DESC_2321334</v>
      </c>
      <c r="H2226" s="101" t="str">
        <f t="shared" si="137"/>
        <v>SPEECH_AUDIO_2321334</v>
      </c>
      <c r="I2226" s="118" t="str">
        <f t="shared" si="138"/>
        <v>기념일</v>
      </c>
      <c r="J2226" s="118" t="str">
        <f t="shared" si="139"/>
        <v>생일</v>
      </c>
    </row>
    <row r="2227" spans="1:10" ht="13.8" customHeight="1">
      <c r="A2227" s="101">
        <f>C2227*ID규칙_대사_그룹_단위+COUNTIF($C$4:C2227,C2227)</f>
        <v>2321335</v>
      </c>
      <c r="B2227" s="100" t="s">
        <v>376</v>
      </c>
      <c r="C2227" s="102">
        <f>INDEX(STUDENT!$A:$A,MATCH(B2227,STUDENT!$B:$B,0))</f>
        <v>23213</v>
      </c>
      <c r="D2227" s="101">
        <v>7</v>
      </c>
      <c r="E2227" s="101">
        <v>26</v>
      </c>
      <c r="F2227" s="101">
        <v>0</v>
      </c>
      <c r="G2227" s="101" t="str">
        <f t="shared" si="136"/>
        <v>SPEECH_DESC_2321335</v>
      </c>
      <c r="H2227" s="101" t="str">
        <f t="shared" si="137"/>
        <v>SPEECH_AUDIO_2321335</v>
      </c>
      <c r="I2227" s="118" t="str">
        <f t="shared" si="138"/>
        <v>기념일</v>
      </c>
      <c r="J2227" s="118" t="str">
        <f t="shared" si="139"/>
        <v>선생의 생일</v>
      </c>
    </row>
    <row r="2228" spans="1:10" ht="13.8" customHeight="1">
      <c r="A2228" s="101">
        <f>C2228*ID규칙_대사_그룹_단위+COUNTIF($C$4:C2228,C2228)</f>
        <v>2321336</v>
      </c>
      <c r="B2228" s="100" t="s">
        <v>376</v>
      </c>
      <c r="C2228" s="102">
        <f>INDEX(STUDENT!$A:$A,MATCH(B2228,STUDENT!$B:$B,0))</f>
        <v>23213</v>
      </c>
      <c r="D2228" s="101">
        <v>7</v>
      </c>
      <c r="E2228" s="101">
        <v>27</v>
      </c>
      <c r="F2228" s="101">
        <v>0</v>
      </c>
      <c r="G2228" s="101" t="str">
        <f t="shared" si="136"/>
        <v>SPEECH_DESC_2321336</v>
      </c>
      <c r="H2228" s="101" t="str">
        <f t="shared" si="137"/>
        <v>SPEECH_AUDIO_2321336</v>
      </c>
      <c r="I2228" s="118" t="str">
        <f t="shared" si="138"/>
        <v>기념일</v>
      </c>
      <c r="J2228" s="118" t="str">
        <f t="shared" si="139"/>
        <v>할로윈</v>
      </c>
    </row>
    <row r="2229" spans="1:10" ht="13.8" customHeight="1">
      <c r="A2229" s="101">
        <f>C2229*ID규칙_대사_그룹_단위+COUNTIF($C$4:C2229,C2229)</f>
        <v>2321337</v>
      </c>
      <c r="B2229" s="100" t="s">
        <v>376</v>
      </c>
      <c r="C2229" s="102">
        <f>INDEX(STUDENT!$A:$A,MATCH(B2229,STUDENT!$B:$B,0))</f>
        <v>23213</v>
      </c>
      <c r="D2229" s="101">
        <v>7</v>
      </c>
      <c r="E2229" s="101">
        <v>28</v>
      </c>
      <c r="F2229" s="101">
        <v>0</v>
      </c>
      <c r="G2229" s="101" t="str">
        <f t="shared" si="136"/>
        <v>SPEECH_DESC_2321337</v>
      </c>
      <c r="H2229" s="101" t="str">
        <f t="shared" si="137"/>
        <v>SPEECH_AUDIO_2321337</v>
      </c>
      <c r="I2229" s="118" t="str">
        <f t="shared" si="138"/>
        <v>기념일</v>
      </c>
      <c r="J2229" s="118" t="str">
        <f t="shared" si="139"/>
        <v>크리스마스</v>
      </c>
    </row>
    <row r="2230" spans="1:10" ht="13.8" customHeight="1">
      <c r="A2230" s="101">
        <f>C2230*ID규칙_대사_그룹_단위+COUNTIF($C$4:C2230,C2230)</f>
        <v>2321338</v>
      </c>
      <c r="B2230" s="100" t="s">
        <v>376</v>
      </c>
      <c r="C2230" s="102">
        <f>INDEX(STUDENT!$A:$A,MATCH(B2230,STUDENT!$B:$B,0))</f>
        <v>23213</v>
      </c>
      <c r="D2230" s="101">
        <v>7</v>
      </c>
      <c r="E2230" s="101">
        <v>29</v>
      </c>
      <c r="F2230" s="101">
        <v>0</v>
      </c>
      <c r="G2230" s="101" t="str">
        <f t="shared" si="136"/>
        <v>SPEECH_DESC_2321338</v>
      </c>
      <c r="H2230" s="101" t="str">
        <f t="shared" si="137"/>
        <v>SPEECH_AUDIO_2321338</v>
      </c>
      <c r="I2230" s="118" t="str">
        <f t="shared" si="138"/>
        <v>기념일</v>
      </c>
      <c r="J2230" s="118" t="str">
        <f t="shared" si="139"/>
        <v>신년</v>
      </c>
    </row>
    <row r="2231" spans="1:10" ht="13.8" customHeight="1">
      <c r="A2231" s="101">
        <f>C2231*ID규칙_대사_그룹_단위+COUNTIF($C$4:C2231,C2231)</f>
        <v>1133401</v>
      </c>
      <c r="B2231" s="100" t="s">
        <v>378</v>
      </c>
      <c r="C2231" s="102">
        <f>INDEX(STUDENT!$A:$A,MATCH(B2231,STUDENT!$B:$B,0))</f>
        <v>11334</v>
      </c>
      <c r="D2231" s="101">
        <v>1</v>
      </c>
      <c r="E2231" s="101">
        <v>1</v>
      </c>
      <c r="F2231" s="101">
        <v>0</v>
      </c>
      <c r="G2231" s="101" t="str">
        <f t="shared" si="136"/>
        <v>SPEECH_DESC_1133401</v>
      </c>
      <c r="H2231" s="101" t="str">
        <f t="shared" si="137"/>
        <v>SPEECH_AUDIO_1133401</v>
      </c>
      <c r="I2231" s="118" t="str">
        <f t="shared" si="138"/>
        <v>일상</v>
      </c>
      <c r="J2231" s="118" t="str">
        <f t="shared" si="139"/>
        <v>입수</v>
      </c>
    </row>
    <row r="2232" spans="1:10" ht="13.8" customHeight="1">
      <c r="A2232" s="101">
        <f>C2232*ID규칙_대사_그룹_단위+COUNTIF($C$4:C2232,C2232)</f>
        <v>1133402</v>
      </c>
      <c r="B2232" s="100" t="s">
        <v>378</v>
      </c>
      <c r="C2232" s="102">
        <f>INDEX(STUDENT!$A:$A,MATCH(B2232,STUDENT!$B:$B,0))</f>
        <v>11334</v>
      </c>
      <c r="D2232" s="101">
        <v>1</v>
      </c>
      <c r="E2232" s="101">
        <v>2</v>
      </c>
      <c r="F2232" s="101">
        <v>1</v>
      </c>
      <c r="G2232" s="101" t="str">
        <f t="shared" si="136"/>
        <v>SPEECH_DESC_1133402</v>
      </c>
      <c r="H2232" s="101" t="str">
        <f t="shared" si="137"/>
        <v>SPEECH_AUDIO_1133402</v>
      </c>
      <c r="I2232" s="118" t="str">
        <f t="shared" si="138"/>
        <v>일상</v>
      </c>
      <c r="J2232" s="118" t="str">
        <f t="shared" si="139"/>
        <v>로비 방문 1</v>
      </c>
    </row>
    <row r="2233" spans="1:10" ht="13.8" customHeight="1">
      <c r="A2233" s="101">
        <f>C2233*ID규칙_대사_그룹_단위+COUNTIF($C$4:C2233,C2233)</f>
        <v>1133403</v>
      </c>
      <c r="B2233" s="100" t="s">
        <v>378</v>
      </c>
      <c r="C2233" s="102">
        <f>INDEX(STUDENT!$A:$A,MATCH(B2233,STUDENT!$B:$B,0))</f>
        <v>11334</v>
      </c>
      <c r="D2233" s="101">
        <v>1</v>
      </c>
      <c r="E2233" s="101">
        <v>2</v>
      </c>
      <c r="F2233" s="101">
        <v>2</v>
      </c>
      <c r="G2233" s="101" t="str">
        <f t="shared" si="136"/>
        <v>SPEECH_DESC_1133403</v>
      </c>
      <c r="H2233" s="101" t="str">
        <f t="shared" si="137"/>
        <v>SPEECH_AUDIO_1133403</v>
      </c>
      <c r="I2233" s="118" t="str">
        <f t="shared" si="138"/>
        <v>일상</v>
      </c>
      <c r="J2233" s="118" t="str">
        <f t="shared" si="139"/>
        <v>로비 방문 2</v>
      </c>
    </row>
    <row r="2234" spans="1:10" ht="13.8" customHeight="1">
      <c r="A2234" s="101">
        <f>C2234*ID규칙_대사_그룹_단위+COUNTIF($C$4:C2234,C2234)</f>
        <v>1133404</v>
      </c>
      <c r="B2234" s="100" t="s">
        <v>378</v>
      </c>
      <c r="C2234" s="102">
        <f>INDEX(STUDENT!$A:$A,MATCH(B2234,STUDENT!$B:$B,0))</f>
        <v>11334</v>
      </c>
      <c r="D2234" s="101">
        <v>1</v>
      </c>
      <c r="E2234" s="101">
        <v>3</v>
      </c>
      <c r="F2234" s="101">
        <v>1</v>
      </c>
      <c r="G2234" s="101" t="str">
        <f t="shared" si="136"/>
        <v>SPEECH_DESC_1133404</v>
      </c>
      <c r="H2234" s="101" t="str">
        <f t="shared" si="137"/>
        <v>SPEECH_AUDIO_1133404</v>
      </c>
      <c r="I2234" s="118" t="str">
        <f t="shared" si="138"/>
        <v>일상</v>
      </c>
      <c r="J2234" s="118" t="str">
        <f t="shared" si="139"/>
        <v>잡담 1</v>
      </c>
    </row>
    <row r="2235" spans="1:10" ht="13.8" customHeight="1">
      <c r="A2235" s="101">
        <f>C2235*ID규칙_대사_그룹_단위+COUNTIF($C$4:C2235,C2235)</f>
        <v>1133405</v>
      </c>
      <c r="B2235" s="100" t="s">
        <v>378</v>
      </c>
      <c r="C2235" s="102">
        <f>INDEX(STUDENT!$A:$A,MATCH(B2235,STUDENT!$B:$B,0))</f>
        <v>11334</v>
      </c>
      <c r="D2235" s="101">
        <v>1</v>
      </c>
      <c r="E2235" s="101">
        <v>3</v>
      </c>
      <c r="F2235" s="101">
        <v>2</v>
      </c>
      <c r="G2235" s="101" t="str">
        <f t="shared" si="136"/>
        <v>SPEECH_DESC_1133405</v>
      </c>
      <c r="H2235" s="101" t="str">
        <f t="shared" si="137"/>
        <v>SPEECH_AUDIO_1133405</v>
      </c>
      <c r="I2235" s="118" t="str">
        <f t="shared" si="138"/>
        <v>일상</v>
      </c>
      <c r="J2235" s="118" t="str">
        <f t="shared" si="139"/>
        <v>잡담 2</v>
      </c>
    </row>
    <row r="2236" spans="1:10" ht="13.8" customHeight="1">
      <c r="A2236" s="101">
        <f>C2236*ID규칙_대사_그룹_단위+COUNTIF($C$4:C2236,C2236)</f>
        <v>1133406</v>
      </c>
      <c r="B2236" s="100" t="s">
        <v>378</v>
      </c>
      <c r="C2236" s="102">
        <f>INDEX(STUDENT!$A:$A,MATCH(B2236,STUDENT!$B:$B,0))</f>
        <v>11334</v>
      </c>
      <c r="D2236" s="101">
        <v>1</v>
      </c>
      <c r="E2236" s="101">
        <v>3</v>
      </c>
      <c r="F2236" s="101">
        <v>3</v>
      </c>
      <c r="G2236" s="101" t="str">
        <f t="shared" si="136"/>
        <v>SPEECH_DESC_1133406</v>
      </c>
      <c r="H2236" s="101" t="str">
        <f t="shared" si="137"/>
        <v>SPEECH_AUDIO_1133406</v>
      </c>
      <c r="I2236" s="118" t="str">
        <f t="shared" si="138"/>
        <v>일상</v>
      </c>
      <c r="J2236" s="118" t="str">
        <f t="shared" si="139"/>
        <v>잡담 3</v>
      </c>
    </row>
    <row r="2237" spans="1:10" ht="13.8" customHeight="1">
      <c r="A2237" s="101">
        <f>C2237*ID규칙_대사_그룹_단위+COUNTIF($C$4:C2237,C2237)</f>
        <v>1133407</v>
      </c>
      <c r="B2237" s="100" t="s">
        <v>378</v>
      </c>
      <c r="C2237" s="102">
        <f>INDEX(STUDENT!$A:$A,MATCH(B2237,STUDENT!$B:$B,0))</f>
        <v>11334</v>
      </c>
      <c r="D2237" s="101">
        <v>1</v>
      </c>
      <c r="E2237" s="101">
        <v>3</v>
      </c>
      <c r="F2237" s="101">
        <v>4</v>
      </c>
      <c r="G2237" s="101" t="str">
        <f t="shared" si="136"/>
        <v>SPEECH_DESC_1133407</v>
      </c>
      <c r="H2237" s="101" t="str">
        <f t="shared" si="137"/>
        <v>SPEECH_AUDIO_1133407</v>
      </c>
      <c r="I2237" s="118" t="str">
        <f t="shared" si="138"/>
        <v>일상</v>
      </c>
      <c r="J2237" s="118" t="str">
        <f t="shared" si="139"/>
        <v>잡담 4</v>
      </c>
    </row>
    <row r="2238" spans="1:10" ht="13.8" customHeight="1">
      <c r="A2238" s="101">
        <f>C2238*ID규칙_대사_그룹_단위+COUNTIF($C$4:C2238,C2238)</f>
        <v>1133408</v>
      </c>
      <c r="B2238" s="100" t="s">
        <v>378</v>
      </c>
      <c r="C2238" s="102">
        <f>INDEX(STUDENT!$A:$A,MATCH(B2238,STUDENT!$B:$B,0))</f>
        <v>11334</v>
      </c>
      <c r="D2238" s="101">
        <v>1</v>
      </c>
      <c r="E2238" s="101">
        <v>3</v>
      </c>
      <c r="F2238" s="101">
        <v>5</v>
      </c>
      <c r="G2238" s="101" t="str">
        <f t="shared" si="136"/>
        <v>SPEECH_DESC_1133408</v>
      </c>
      <c r="H2238" s="101" t="str">
        <f t="shared" si="137"/>
        <v>SPEECH_AUDIO_1133408</v>
      </c>
      <c r="I2238" s="118" t="str">
        <f t="shared" si="138"/>
        <v>일상</v>
      </c>
      <c r="J2238" s="118" t="str">
        <f t="shared" si="139"/>
        <v>잡담 5</v>
      </c>
    </row>
    <row r="2239" spans="1:10" ht="13.8" customHeight="1">
      <c r="A2239" s="101">
        <f>C2239*ID규칙_대사_그룹_단위+COUNTIF($C$4:C2239,C2239)</f>
        <v>1133409</v>
      </c>
      <c r="B2239" s="100" t="s">
        <v>378</v>
      </c>
      <c r="C2239" s="102">
        <f>INDEX(STUDENT!$A:$A,MATCH(B2239,STUDENT!$B:$B,0))</f>
        <v>11334</v>
      </c>
      <c r="D2239" s="101">
        <v>2</v>
      </c>
      <c r="E2239" s="101">
        <v>4</v>
      </c>
      <c r="F2239" s="101">
        <v>1</v>
      </c>
      <c r="G2239" s="101" t="str">
        <f t="shared" si="136"/>
        <v>SPEECH_DESC_1133409</v>
      </c>
      <c r="H2239" s="101" t="str">
        <f t="shared" si="137"/>
        <v>SPEECH_AUDIO_1133409</v>
      </c>
      <c r="I2239" s="118" t="str">
        <f t="shared" si="138"/>
        <v>배치</v>
      </c>
      <c r="J2239" s="118" t="str">
        <f t="shared" si="139"/>
        <v>편성 1</v>
      </c>
    </row>
    <row r="2240" spans="1:10" ht="13.8" customHeight="1">
      <c r="A2240" s="101">
        <f>C2240*ID규칙_대사_그룹_단위+COUNTIF($C$4:C2240,C2240)</f>
        <v>1133410</v>
      </c>
      <c r="B2240" s="100" t="s">
        <v>378</v>
      </c>
      <c r="C2240" s="102">
        <f>INDEX(STUDENT!$A:$A,MATCH(B2240,STUDENT!$B:$B,0))</f>
        <v>11334</v>
      </c>
      <c r="D2240" s="101">
        <v>2</v>
      </c>
      <c r="E2240" s="101">
        <v>4</v>
      </c>
      <c r="F2240" s="101">
        <v>2</v>
      </c>
      <c r="G2240" s="101" t="str">
        <f t="shared" si="136"/>
        <v>SPEECH_DESC_1133410</v>
      </c>
      <c r="H2240" s="101" t="str">
        <f t="shared" si="137"/>
        <v>SPEECH_AUDIO_1133410</v>
      </c>
      <c r="I2240" s="118" t="str">
        <f t="shared" si="138"/>
        <v>배치</v>
      </c>
      <c r="J2240" s="118" t="str">
        <f t="shared" si="139"/>
        <v>편성 2</v>
      </c>
    </row>
    <row r="2241" spans="1:10" ht="13.8" customHeight="1">
      <c r="A2241" s="101">
        <f>C2241*ID규칙_대사_그룹_단위+COUNTIF($C$4:C2241,C2241)</f>
        <v>1133411</v>
      </c>
      <c r="B2241" s="100" t="s">
        <v>378</v>
      </c>
      <c r="C2241" s="102">
        <f>INDEX(STUDENT!$A:$A,MATCH(B2241,STUDENT!$B:$B,0))</f>
        <v>11334</v>
      </c>
      <c r="D2241" s="101">
        <v>2</v>
      </c>
      <c r="E2241" s="101">
        <v>4</v>
      </c>
      <c r="F2241" s="101">
        <v>3</v>
      </c>
      <c r="G2241" s="101" t="str">
        <f t="shared" si="136"/>
        <v>SPEECH_DESC_1133411</v>
      </c>
      <c r="H2241" s="101" t="str">
        <f t="shared" si="137"/>
        <v>SPEECH_AUDIO_1133411</v>
      </c>
      <c r="I2241" s="118" t="str">
        <f t="shared" si="138"/>
        <v>배치</v>
      </c>
      <c r="J2241" s="118" t="str">
        <f t="shared" si="139"/>
        <v>편성 3</v>
      </c>
    </row>
    <row r="2242" spans="1:10" ht="13.8" customHeight="1">
      <c r="A2242" s="101">
        <f>C2242*ID규칙_대사_그룹_단위+COUNTIF($C$4:C2242,C2242)</f>
        <v>1133412</v>
      </c>
      <c r="B2242" s="100" t="s">
        <v>378</v>
      </c>
      <c r="C2242" s="102">
        <f>INDEX(STUDENT!$A:$A,MATCH(B2242,STUDENT!$B:$B,0))</f>
        <v>11334</v>
      </c>
      <c r="D2242" s="101">
        <v>2</v>
      </c>
      <c r="E2242" s="101">
        <v>5</v>
      </c>
      <c r="F2242" s="101">
        <v>1</v>
      </c>
      <c r="G2242" s="101" t="str">
        <f t="shared" si="136"/>
        <v>SPEECH_DESC_1133412</v>
      </c>
      <c r="H2242" s="101" t="str">
        <f t="shared" si="137"/>
        <v>SPEECH_AUDIO_1133412</v>
      </c>
      <c r="I2242" s="118" t="str">
        <f t="shared" si="138"/>
        <v>배치</v>
      </c>
      <c r="J2242" s="118" t="str">
        <f t="shared" si="139"/>
        <v>출격 1</v>
      </c>
    </row>
    <row r="2243" spans="1:10" ht="13.8" customHeight="1">
      <c r="A2243" s="101">
        <f>C2243*ID규칙_대사_그룹_단위+COUNTIF($C$4:C2243,C2243)</f>
        <v>1133413</v>
      </c>
      <c r="B2243" s="100" t="s">
        <v>378</v>
      </c>
      <c r="C2243" s="102">
        <f>INDEX(STUDENT!$A:$A,MATCH(B2243,STUDENT!$B:$B,0))</f>
        <v>11334</v>
      </c>
      <c r="D2243" s="101">
        <v>2</v>
      </c>
      <c r="E2243" s="101">
        <v>5</v>
      </c>
      <c r="F2243" s="101">
        <v>2</v>
      </c>
      <c r="G2243" s="101" t="str">
        <f t="shared" si="136"/>
        <v>SPEECH_DESC_1133413</v>
      </c>
      <c r="H2243" s="101" t="str">
        <f t="shared" si="137"/>
        <v>SPEECH_AUDIO_1133413</v>
      </c>
      <c r="I2243" s="118" t="str">
        <f t="shared" si="138"/>
        <v>배치</v>
      </c>
      <c r="J2243" s="118" t="str">
        <f t="shared" si="139"/>
        <v>출격 2</v>
      </c>
    </row>
    <row r="2244" spans="1:10" ht="13.8" customHeight="1">
      <c r="A2244" s="101">
        <f>C2244*ID규칙_대사_그룹_단위+COUNTIF($C$4:C2244,C2244)</f>
        <v>1133414</v>
      </c>
      <c r="B2244" s="100" t="s">
        <v>378</v>
      </c>
      <c r="C2244" s="102">
        <f>INDEX(STUDENT!$A:$A,MATCH(B2244,STUDENT!$B:$B,0))</f>
        <v>11334</v>
      </c>
      <c r="D2244" s="101">
        <v>3</v>
      </c>
      <c r="E2244" s="101">
        <v>6</v>
      </c>
      <c r="F2244" s="101">
        <v>1</v>
      </c>
      <c r="G2244" s="101" t="str">
        <f t="shared" ref="G2244:G2307" si="140">"SPEECH_DESC_"&amp;A2244</f>
        <v>SPEECH_DESC_1133414</v>
      </c>
      <c r="H2244" s="101" t="str">
        <f t="shared" ref="H2244:H2307" si="141">"SPEECH_AUDIO_"&amp;A2244</f>
        <v>SPEECH_AUDIO_1133414</v>
      </c>
      <c r="I2244" s="118" t="str">
        <f t="shared" ref="I2244:I2307" si="142">VLOOKUP(D2244,SPEECH_MAIN_TYPE,2,0)</f>
        <v>전투</v>
      </c>
      <c r="J2244" s="118" t="str">
        <f t="shared" ref="J2244:J2307" si="143">VLOOKUP(E2244,SPEECH_SUB_TYPE,2,0)&amp;IF(F2244=0,""," "&amp;F2244)</f>
        <v>전투개시 1</v>
      </c>
    </row>
    <row r="2245" spans="1:10" ht="13.8" customHeight="1">
      <c r="A2245" s="101">
        <f>C2245*ID규칙_대사_그룹_단위+COUNTIF($C$4:C2245,C2245)</f>
        <v>1133415</v>
      </c>
      <c r="B2245" s="100" t="s">
        <v>378</v>
      </c>
      <c r="C2245" s="102">
        <f>INDEX(STUDENT!$A:$A,MATCH(B2245,STUDENT!$B:$B,0))</f>
        <v>11334</v>
      </c>
      <c r="D2245" s="101">
        <v>3</v>
      </c>
      <c r="E2245" s="101">
        <v>6</v>
      </c>
      <c r="F2245" s="101">
        <v>2</v>
      </c>
      <c r="G2245" s="101" t="str">
        <f t="shared" si="140"/>
        <v>SPEECH_DESC_1133415</v>
      </c>
      <c r="H2245" s="101" t="str">
        <f t="shared" si="141"/>
        <v>SPEECH_AUDIO_1133415</v>
      </c>
      <c r="I2245" s="118" t="str">
        <f t="shared" si="142"/>
        <v>전투</v>
      </c>
      <c r="J2245" s="118" t="str">
        <f t="shared" si="143"/>
        <v>전투개시 2</v>
      </c>
    </row>
    <row r="2246" spans="1:10" ht="13.8" customHeight="1">
      <c r="A2246" s="101">
        <f>C2246*ID규칙_대사_그룹_단위+COUNTIF($C$4:C2246,C2246)</f>
        <v>1133416</v>
      </c>
      <c r="B2246" s="100" t="s">
        <v>378</v>
      </c>
      <c r="C2246" s="102">
        <f>INDEX(STUDENT!$A:$A,MATCH(B2246,STUDENT!$B:$B,0))</f>
        <v>11334</v>
      </c>
      <c r="D2246" s="101">
        <v>3</v>
      </c>
      <c r="E2246" s="101">
        <v>7</v>
      </c>
      <c r="F2246" s="101">
        <v>0</v>
      </c>
      <c r="G2246" s="101" t="str">
        <f t="shared" si="140"/>
        <v>SPEECH_DESC_1133416</v>
      </c>
      <c r="H2246" s="101" t="str">
        <f t="shared" si="141"/>
        <v>SPEECH_AUDIO_1133416</v>
      </c>
      <c r="I2246" s="118" t="str">
        <f t="shared" si="142"/>
        <v>전투</v>
      </c>
      <c r="J2246" s="118" t="str">
        <f t="shared" si="143"/>
        <v>이동</v>
      </c>
    </row>
    <row r="2247" spans="1:10" ht="13.8" customHeight="1">
      <c r="A2247" s="101">
        <f>C2247*ID규칙_대사_그룹_단위+COUNTIF($C$4:C2247,C2247)</f>
        <v>1133417</v>
      </c>
      <c r="B2247" s="100" t="s">
        <v>378</v>
      </c>
      <c r="C2247" s="102">
        <f>INDEX(STUDENT!$A:$A,MATCH(B2247,STUDENT!$B:$B,0))</f>
        <v>11334</v>
      </c>
      <c r="D2247" s="101">
        <v>3</v>
      </c>
      <c r="E2247" s="101">
        <v>8</v>
      </c>
      <c r="F2247" s="101">
        <v>1</v>
      </c>
      <c r="G2247" s="101" t="str">
        <f t="shared" si="140"/>
        <v>SPEECH_DESC_1133417</v>
      </c>
      <c r="H2247" s="101" t="str">
        <f t="shared" si="141"/>
        <v>SPEECH_AUDIO_1133417</v>
      </c>
      <c r="I2247" s="118" t="str">
        <f t="shared" si="142"/>
        <v>전투</v>
      </c>
      <c r="J2247" s="118" t="str">
        <f t="shared" si="143"/>
        <v>에이리어 이동 1</v>
      </c>
    </row>
    <row r="2248" spans="1:10" ht="13.8" customHeight="1">
      <c r="A2248" s="101">
        <f>C2248*ID규칙_대사_그룹_단위+COUNTIF($C$4:C2248,C2248)</f>
        <v>1133418</v>
      </c>
      <c r="B2248" s="100" t="s">
        <v>378</v>
      </c>
      <c r="C2248" s="102">
        <f>INDEX(STUDENT!$A:$A,MATCH(B2248,STUDENT!$B:$B,0))</f>
        <v>11334</v>
      </c>
      <c r="D2248" s="101">
        <v>3</v>
      </c>
      <c r="E2248" s="101">
        <v>8</v>
      </c>
      <c r="F2248" s="101">
        <v>2</v>
      </c>
      <c r="G2248" s="101" t="str">
        <f t="shared" si="140"/>
        <v>SPEECH_DESC_1133418</v>
      </c>
      <c r="H2248" s="101" t="str">
        <f t="shared" si="141"/>
        <v>SPEECH_AUDIO_1133418</v>
      </c>
      <c r="I2248" s="118" t="str">
        <f t="shared" si="142"/>
        <v>전투</v>
      </c>
      <c r="J2248" s="118" t="str">
        <f t="shared" si="143"/>
        <v>에이리어 이동 2</v>
      </c>
    </row>
    <row r="2249" spans="1:10" ht="13.8" customHeight="1">
      <c r="A2249" s="101">
        <f>C2249*ID규칙_대사_그룹_단위+COUNTIF($C$4:C2249,C2249)</f>
        <v>1133419</v>
      </c>
      <c r="B2249" s="100" t="s">
        <v>378</v>
      </c>
      <c r="C2249" s="102">
        <f>INDEX(STUDENT!$A:$A,MATCH(B2249,STUDENT!$B:$B,0))</f>
        <v>11334</v>
      </c>
      <c r="D2249" s="101">
        <v>3</v>
      </c>
      <c r="E2249" s="101">
        <v>9</v>
      </c>
      <c r="F2249" s="101">
        <v>0</v>
      </c>
      <c r="G2249" s="101" t="str">
        <f t="shared" si="140"/>
        <v>SPEECH_DESC_1133419</v>
      </c>
      <c r="H2249" s="101" t="str">
        <f t="shared" si="141"/>
        <v>SPEECH_AUDIO_1133419</v>
      </c>
      <c r="I2249" s="118" t="str">
        <f t="shared" si="142"/>
        <v>전투</v>
      </c>
      <c r="J2249" s="118" t="str">
        <f t="shared" si="143"/>
        <v>엄폐</v>
      </c>
    </row>
    <row r="2250" spans="1:10" ht="13.8" customHeight="1">
      <c r="A2250" s="101">
        <f>C2250*ID규칙_대사_그룹_단위+COUNTIF($C$4:C2250,C2250)</f>
        <v>1133420</v>
      </c>
      <c r="B2250" s="100" t="s">
        <v>378</v>
      </c>
      <c r="C2250" s="102">
        <f>INDEX(STUDENT!$A:$A,MATCH(B2250,STUDENT!$B:$B,0))</f>
        <v>11334</v>
      </c>
      <c r="D2250" s="101">
        <v>3</v>
      </c>
      <c r="E2250" s="101">
        <v>10</v>
      </c>
      <c r="F2250" s="101">
        <v>0</v>
      </c>
      <c r="G2250" s="101" t="str">
        <f t="shared" si="140"/>
        <v>SPEECH_DESC_1133420</v>
      </c>
      <c r="H2250" s="101" t="str">
        <f t="shared" si="141"/>
        <v>SPEECH_AUDIO_1133420</v>
      </c>
      <c r="I2250" s="118" t="str">
        <f t="shared" si="142"/>
        <v>전투</v>
      </c>
      <c r="J2250" s="118" t="str">
        <f t="shared" si="143"/>
        <v>회피</v>
      </c>
    </row>
    <row r="2251" spans="1:10" ht="13.8" customHeight="1">
      <c r="A2251" s="101">
        <f>C2251*ID규칙_대사_그룹_단위+COUNTIF($C$4:C2251,C2251)</f>
        <v>1133421</v>
      </c>
      <c r="B2251" s="100" t="s">
        <v>378</v>
      </c>
      <c r="C2251" s="102">
        <f>INDEX(STUDENT!$A:$A,MATCH(B2251,STUDENT!$B:$B,0))</f>
        <v>11334</v>
      </c>
      <c r="D2251" s="101">
        <v>3</v>
      </c>
      <c r="E2251" s="101">
        <v>11</v>
      </c>
      <c r="F2251" s="101">
        <v>0</v>
      </c>
      <c r="G2251" s="101" t="str">
        <f t="shared" si="140"/>
        <v>SPEECH_DESC_1133421</v>
      </c>
      <c r="H2251" s="101" t="str">
        <f t="shared" si="141"/>
        <v>SPEECH_AUDIO_1133421</v>
      </c>
      <c r="I2251" s="118" t="str">
        <f t="shared" si="142"/>
        <v>전투</v>
      </c>
      <c r="J2251" s="118" t="str">
        <f t="shared" si="143"/>
        <v>회복</v>
      </c>
    </row>
    <row r="2252" spans="1:10" ht="13.8" customHeight="1">
      <c r="A2252" s="101">
        <f>C2252*ID규칙_대사_그룹_단위+COUNTIF($C$4:C2252,C2252)</f>
        <v>1133422</v>
      </c>
      <c r="B2252" s="100" t="s">
        <v>378</v>
      </c>
      <c r="C2252" s="102">
        <f>INDEX(STUDENT!$A:$A,MATCH(B2252,STUDENT!$B:$B,0))</f>
        <v>11334</v>
      </c>
      <c r="D2252" s="101">
        <v>3</v>
      </c>
      <c r="E2252" s="101">
        <v>12</v>
      </c>
      <c r="F2252" s="101">
        <v>0</v>
      </c>
      <c r="G2252" s="101" t="str">
        <f t="shared" si="140"/>
        <v>SPEECH_DESC_1133422</v>
      </c>
      <c r="H2252" s="101" t="str">
        <f t="shared" si="141"/>
        <v>SPEECH_AUDIO_1133422</v>
      </c>
      <c r="I2252" s="118" t="str">
        <f t="shared" si="142"/>
        <v>전투</v>
      </c>
      <c r="J2252" s="118" t="str">
        <f t="shared" si="143"/>
        <v>버프</v>
      </c>
    </row>
    <row r="2253" spans="1:10" ht="13.8" customHeight="1">
      <c r="A2253" s="101">
        <f>C2253*ID규칙_대사_그룹_단위+COUNTIF($C$4:C2253,C2253)</f>
        <v>1133423</v>
      </c>
      <c r="B2253" s="100" t="s">
        <v>378</v>
      </c>
      <c r="C2253" s="102">
        <f>INDEX(STUDENT!$A:$A,MATCH(B2253,STUDENT!$B:$B,0))</f>
        <v>11334</v>
      </c>
      <c r="D2253" s="101">
        <v>3</v>
      </c>
      <c r="E2253" s="101">
        <v>13</v>
      </c>
      <c r="F2253" s="101">
        <v>0</v>
      </c>
      <c r="G2253" s="101" t="str">
        <f t="shared" si="140"/>
        <v>SPEECH_DESC_1133423</v>
      </c>
      <c r="H2253" s="101" t="str">
        <f t="shared" si="141"/>
        <v>SPEECH_AUDIO_1133423</v>
      </c>
      <c r="I2253" s="118" t="str">
        <f t="shared" si="142"/>
        <v>전투</v>
      </c>
      <c r="J2253" s="118" t="str">
        <f t="shared" si="143"/>
        <v>기본 스킬</v>
      </c>
    </row>
    <row r="2254" spans="1:10" ht="13.8" customHeight="1">
      <c r="A2254" s="101">
        <f>C2254*ID규칙_대사_그룹_단위+COUNTIF($C$4:C2254,C2254)</f>
        <v>1133424</v>
      </c>
      <c r="B2254" s="100" t="s">
        <v>378</v>
      </c>
      <c r="C2254" s="102">
        <f>INDEX(STUDENT!$A:$A,MATCH(B2254,STUDENT!$B:$B,0))</f>
        <v>11334</v>
      </c>
      <c r="D2254" s="101">
        <v>3</v>
      </c>
      <c r="E2254" s="101">
        <v>14</v>
      </c>
      <c r="F2254" s="101">
        <v>1</v>
      </c>
      <c r="G2254" s="101" t="str">
        <f t="shared" si="140"/>
        <v>SPEECH_DESC_1133424</v>
      </c>
      <c r="H2254" s="101" t="str">
        <f t="shared" si="141"/>
        <v>SPEECH_AUDIO_1133424</v>
      </c>
      <c r="I2254" s="118" t="str">
        <f t="shared" si="142"/>
        <v>전투</v>
      </c>
      <c r="J2254" s="118" t="str">
        <f t="shared" si="143"/>
        <v>EX 스킬 컷인 1</v>
      </c>
    </row>
    <row r="2255" spans="1:10" ht="13.8" customHeight="1">
      <c r="A2255" s="101">
        <f>C2255*ID규칙_대사_그룹_단위+COUNTIF($C$4:C2255,C2255)</f>
        <v>1133425</v>
      </c>
      <c r="B2255" s="100" t="s">
        <v>378</v>
      </c>
      <c r="C2255" s="102">
        <f>INDEX(STUDENT!$A:$A,MATCH(B2255,STUDENT!$B:$B,0))</f>
        <v>11334</v>
      </c>
      <c r="D2255" s="101">
        <v>3</v>
      </c>
      <c r="E2255" s="101">
        <v>14</v>
      </c>
      <c r="F2255" s="101">
        <v>2</v>
      </c>
      <c r="G2255" s="101" t="str">
        <f t="shared" si="140"/>
        <v>SPEECH_DESC_1133425</v>
      </c>
      <c r="H2255" s="101" t="str">
        <f t="shared" si="141"/>
        <v>SPEECH_AUDIO_1133425</v>
      </c>
      <c r="I2255" s="118" t="str">
        <f t="shared" si="142"/>
        <v>전투</v>
      </c>
      <c r="J2255" s="118" t="str">
        <f t="shared" si="143"/>
        <v>EX 스킬 컷인 2</v>
      </c>
    </row>
    <row r="2256" spans="1:10" ht="13.8" customHeight="1">
      <c r="A2256" s="101">
        <f>C2256*ID규칙_대사_그룹_단위+COUNTIF($C$4:C2256,C2256)</f>
        <v>1133426</v>
      </c>
      <c r="B2256" s="100" t="s">
        <v>378</v>
      </c>
      <c r="C2256" s="102">
        <f>INDEX(STUDENT!$A:$A,MATCH(B2256,STUDENT!$B:$B,0))</f>
        <v>11334</v>
      </c>
      <c r="D2256" s="101">
        <v>3</v>
      </c>
      <c r="E2256" s="101">
        <v>14</v>
      </c>
      <c r="F2256" s="101">
        <v>3</v>
      </c>
      <c r="G2256" s="101" t="str">
        <f t="shared" si="140"/>
        <v>SPEECH_DESC_1133426</v>
      </c>
      <c r="H2256" s="101" t="str">
        <f t="shared" si="141"/>
        <v>SPEECH_AUDIO_1133426</v>
      </c>
      <c r="I2256" s="118" t="str">
        <f t="shared" si="142"/>
        <v>전투</v>
      </c>
      <c r="J2256" s="118" t="str">
        <f t="shared" si="143"/>
        <v>EX 스킬 컷인 3</v>
      </c>
    </row>
    <row r="2257" spans="1:10" ht="13.8" customHeight="1">
      <c r="A2257" s="101">
        <f>C2257*ID규칙_대사_그룹_단위+COUNTIF($C$4:C2257,C2257)</f>
        <v>1133427</v>
      </c>
      <c r="B2257" s="100" t="s">
        <v>378</v>
      </c>
      <c r="C2257" s="102">
        <f>INDEX(STUDENT!$A:$A,MATCH(B2257,STUDENT!$B:$B,0))</f>
        <v>11334</v>
      </c>
      <c r="D2257" s="101">
        <v>3</v>
      </c>
      <c r="E2257" s="101">
        <v>15</v>
      </c>
      <c r="F2257" s="101">
        <v>1</v>
      </c>
      <c r="G2257" s="101" t="str">
        <f t="shared" si="140"/>
        <v>SPEECH_DESC_1133427</v>
      </c>
      <c r="H2257" s="101" t="str">
        <f t="shared" si="141"/>
        <v>SPEECH_AUDIO_1133427</v>
      </c>
      <c r="I2257" s="118" t="str">
        <f t="shared" si="142"/>
        <v>전투</v>
      </c>
      <c r="J2257" s="118" t="str">
        <f t="shared" si="143"/>
        <v>EX 스킬 1</v>
      </c>
    </row>
    <row r="2258" spans="1:10" ht="13.8" customHeight="1">
      <c r="A2258" s="101">
        <f>C2258*ID규칙_대사_그룹_단위+COUNTIF($C$4:C2258,C2258)</f>
        <v>1133428</v>
      </c>
      <c r="B2258" s="100" t="s">
        <v>378</v>
      </c>
      <c r="C2258" s="102">
        <f>INDEX(STUDENT!$A:$A,MATCH(B2258,STUDENT!$B:$B,0))</f>
        <v>11334</v>
      </c>
      <c r="D2258" s="101">
        <v>3</v>
      </c>
      <c r="E2258" s="101">
        <v>15</v>
      </c>
      <c r="F2258" s="101">
        <v>2</v>
      </c>
      <c r="G2258" s="101" t="str">
        <f t="shared" si="140"/>
        <v>SPEECH_DESC_1133428</v>
      </c>
      <c r="H2258" s="101" t="str">
        <f t="shared" si="141"/>
        <v>SPEECH_AUDIO_1133428</v>
      </c>
      <c r="I2258" s="118" t="str">
        <f t="shared" si="142"/>
        <v>전투</v>
      </c>
      <c r="J2258" s="118" t="str">
        <f t="shared" si="143"/>
        <v>EX 스킬 2</v>
      </c>
    </row>
    <row r="2259" spans="1:10" ht="13.8" customHeight="1">
      <c r="A2259" s="101">
        <f>C2259*ID규칙_대사_그룹_단위+COUNTIF($C$4:C2259,C2259)</f>
        <v>1133429</v>
      </c>
      <c r="B2259" s="100" t="s">
        <v>378</v>
      </c>
      <c r="C2259" s="102">
        <f>INDEX(STUDENT!$A:$A,MATCH(B2259,STUDENT!$B:$B,0))</f>
        <v>11334</v>
      </c>
      <c r="D2259" s="101">
        <v>3</v>
      </c>
      <c r="E2259" s="101">
        <v>15</v>
      </c>
      <c r="F2259" s="101">
        <v>3</v>
      </c>
      <c r="G2259" s="101" t="str">
        <f t="shared" si="140"/>
        <v>SPEECH_DESC_1133429</v>
      </c>
      <c r="H2259" s="101" t="str">
        <f t="shared" si="141"/>
        <v>SPEECH_AUDIO_1133429</v>
      </c>
      <c r="I2259" s="118" t="str">
        <f t="shared" si="142"/>
        <v>전투</v>
      </c>
      <c r="J2259" s="118" t="str">
        <f t="shared" si="143"/>
        <v>EX 스킬 3</v>
      </c>
    </row>
    <row r="2260" spans="1:10" ht="13.8" customHeight="1">
      <c r="A2260" s="101">
        <f>C2260*ID규칙_대사_그룹_단위+COUNTIF($C$4:C2260,C2260)</f>
        <v>1133430</v>
      </c>
      <c r="B2260" s="100" t="s">
        <v>378</v>
      </c>
      <c r="C2260" s="102">
        <f>INDEX(STUDENT!$A:$A,MATCH(B2260,STUDENT!$B:$B,0))</f>
        <v>11334</v>
      </c>
      <c r="D2260" s="101">
        <v>3</v>
      </c>
      <c r="E2260" s="101">
        <v>16</v>
      </c>
      <c r="F2260" s="101">
        <v>1</v>
      </c>
      <c r="G2260" s="101" t="str">
        <f t="shared" si="140"/>
        <v>SPEECH_DESC_1133430</v>
      </c>
      <c r="H2260" s="101" t="str">
        <f t="shared" si="141"/>
        <v>SPEECH_AUDIO_1133430</v>
      </c>
      <c r="I2260" s="118" t="str">
        <f t="shared" si="142"/>
        <v>전투</v>
      </c>
      <c r="J2260" s="118" t="str">
        <f t="shared" si="143"/>
        <v>승리 1</v>
      </c>
    </row>
    <row r="2261" spans="1:10" ht="13.8" customHeight="1">
      <c r="A2261" s="101">
        <f>C2261*ID규칙_대사_그룹_단위+COUNTIF($C$4:C2261,C2261)</f>
        <v>1133431</v>
      </c>
      <c r="B2261" s="100" t="s">
        <v>378</v>
      </c>
      <c r="C2261" s="102">
        <f>INDEX(STUDENT!$A:$A,MATCH(B2261,STUDENT!$B:$B,0))</f>
        <v>11334</v>
      </c>
      <c r="D2261" s="101">
        <v>3</v>
      </c>
      <c r="E2261" s="101">
        <v>16</v>
      </c>
      <c r="F2261" s="101">
        <v>2</v>
      </c>
      <c r="G2261" s="101" t="str">
        <f t="shared" si="140"/>
        <v>SPEECH_DESC_1133431</v>
      </c>
      <c r="H2261" s="101" t="str">
        <f t="shared" si="141"/>
        <v>SPEECH_AUDIO_1133431</v>
      </c>
      <c r="I2261" s="118" t="str">
        <f t="shared" si="142"/>
        <v>전투</v>
      </c>
      <c r="J2261" s="118" t="str">
        <f t="shared" si="143"/>
        <v>승리 2</v>
      </c>
    </row>
    <row r="2262" spans="1:10" ht="13.8" customHeight="1">
      <c r="A2262" s="101">
        <f>C2262*ID규칙_대사_그룹_단위+COUNTIF($C$4:C2262,C2262)</f>
        <v>1133432</v>
      </c>
      <c r="B2262" s="100" t="s">
        <v>378</v>
      </c>
      <c r="C2262" s="102">
        <f>INDEX(STUDENT!$A:$A,MATCH(B2262,STUDENT!$B:$B,0))</f>
        <v>11334</v>
      </c>
      <c r="D2262" s="101">
        <v>3</v>
      </c>
      <c r="E2262" s="101">
        <v>17</v>
      </c>
      <c r="F2262" s="101">
        <v>0</v>
      </c>
      <c r="G2262" s="101" t="str">
        <f t="shared" si="140"/>
        <v>SPEECH_DESC_1133432</v>
      </c>
      <c r="H2262" s="101" t="str">
        <f t="shared" si="141"/>
        <v>SPEECH_AUDIO_1133432</v>
      </c>
      <c r="I2262" s="118" t="str">
        <f t="shared" si="142"/>
        <v>전투</v>
      </c>
      <c r="J2262" s="118" t="str">
        <f t="shared" si="143"/>
        <v>철수</v>
      </c>
    </row>
    <row r="2263" spans="1:10" ht="13.8" customHeight="1">
      <c r="A2263" s="101">
        <f>C2263*ID규칙_대사_그룹_단위+COUNTIF($C$4:C2263,C2263)</f>
        <v>1133433</v>
      </c>
      <c r="B2263" s="100" t="s">
        <v>378</v>
      </c>
      <c r="C2263" s="102">
        <f>INDEX(STUDENT!$A:$A,MATCH(B2263,STUDENT!$B:$B,0))</f>
        <v>11334</v>
      </c>
      <c r="D2263" s="101">
        <v>4</v>
      </c>
      <c r="E2263" s="101">
        <v>18</v>
      </c>
      <c r="F2263" s="101">
        <v>1</v>
      </c>
      <c r="G2263" s="101" t="str">
        <f t="shared" si="140"/>
        <v>SPEECH_DESC_1133433</v>
      </c>
      <c r="H2263" s="101" t="str">
        <f t="shared" si="141"/>
        <v>SPEECH_AUDIO_1133433</v>
      </c>
      <c r="I2263" s="118" t="str">
        <f t="shared" si="142"/>
        <v>결과</v>
      </c>
      <c r="J2263" s="118" t="str">
        <f t="shared" si="143"/>
        <v>임무 완료 1</v>
      </c>
    </row>
    <row r="2264" spans="1:10" ht="13.8" customHeight="1">
      <c r="A2264" s="101">
        <f>C2264*ID규칙_대사_그룹_단위+COUNTIF($C$4:C2264,C2264)</f>
        <v>1133434</v>
      </c>
      <c r="B2264" s="100" t="s">
        <v>378</v>
      </c>
      <c r="C2264" s="102">
        <f>INDEX(STUDENT!$A:$A,MATCH(B2264,STUDENT!$B:$B,0))</f>
        <v>11334</v>
      </c>
      <c r="D2264" s="101">
        <v>4</v>
      </c>
      <c r="E2264" s="101">
        <v>18</v>
      </c>
      <c r="F2264" s="101">
        <v>2</v>
      </c>
      <c r="G2264" s="101" t="str">
        <f t="shared" si="140"/>
        <v>SPEECH_DESC_1133434</v>
      </c>
      <c r="H2264" s="101" t="str">
        <f t="shared" si="141"/>
        <v>SPEECH_AUDIO_1133434</v>
      </c>
      <c r="I2264" s="118" t="str">
        <f t="shared" si="142"/>
        <v>결과</v>
      </c>
      <c r="J2264" s="118" t="str">
        <f t="shared" si="143"/>
        <v>임무 완료 2</v>
      </c>
    </row>
    <row r="2265" spans="1:10" ht="13.8" customHeight="1">
      <c r="A2265" s="101">
        <f>C2265*ID규칙_대사_그룹_단위+COUNTIF($C$4:C2265,C2265)</f>
        <v>1133435</v>
      </c>
      <c r="B2265" s="100" t="s">
        <v>378</v>
      </c>
      <c r="C2265" s="102">
        <f>INDEX(STUDENT!$A:$A,MATCH(B2265,STUDENT!$B:$B,0))</f>
        <v>11334</v>
      </c>
      <c r="D2265" s="101">
        <v>4</v>
      </c>
      <c r="E2265" s="101">
        <v>19</v>
      </c>
      <c r="F2265" s="101">
        <v>1</v>
      </c>
      <c r="G2265" s="101" t="str">
        <f t="shared" si="140"/>
        <v>SPEECH_DESC_1133435</v>
      </c>
      <c r="H2265" s="101" t="str">
        <f t="shared" si="141"/>
        <v>SPEECH_AUDIO_1133435</v>
      </c>
      <c r="I2265" s="118" t="str">
        <f t="shared" si="142"/>
        <v>결과</v>
      </c>
      <c r="J2265" s="118" t="str">
        <f t="shared" si="143"/>
        <v>임무 실패 1</v>
      </c>
    </row>
    <row r="2266" spans="1:10" ht="13.8" customHeight="1">
      <c r="A2266" s="101">
        <f>C2266*ID규칙_대사_그룹_단위+COUNTIF($C$4:C2266,C2266)</f>
        <v>1133436</v>
      </c>
      <c r="B2266" s="100" t="s">
        <v>378</v>
      </c>
      <c r="C2266" s="102">
        <f>INDEX(STUDENT!$A:$A,MATCH(B2266,STUDENT!$B:$B,0))</f>
        <v>11334</v>
      </c>
      <c r="D2266" s="101">
        <v>4</v>
      </c>
      <c r="E2266" s="101">
        <v>19</v>
      </c>
      <c r="F2266" s="101">
        <v>2</v>
      </c>
      <c r="G2266" s="101" t="str">
        <f t="shared" si="140"/>
        <v>SPEECH_DESC_1133436</v>
      </c>
      <c r="H2266" s="101" t="str">
        <f t="shared" si="141"/>
        <v>SPEECH_AUDIO_1133436</v>
      </c>
      <c r="I2266" s="118" t="str">
        <f t="shared" si="142"/>
        <v>결과</v>
      </c>
      <c r="J2266" s="118" t="str">
        <f t="shared" si="143"/>
        <v>임무 실패 2</v>
      </c>
    </row>
    <row r="2267" spans="1:10" ht="13.8" customHeight="1">
      <c r="A2267" s="101">
        <f>C2267*ID규칙_대사_그룹_단위+COUNTIF($C$4:C2267,C2267)</f>
        <v>1133437</v>
      </c>
      <c r="B2267" s="100" t="s">
        <v>378</v>
      </c>
      <c r="C2267" s="102">
        <f>INDEX(STUDENT!$A:$A,MATCH(B2267,STUDENT!$B:$B,0))</f>
        <v>11334</v>
      </c>
      <c r="D2267" s="101">
        <v>5</v>
      </c>
      <c r="E2267" s="101">
        <v>20</v>
      </c>
      <c r="F2267" s="101">
        <v>1</v>
      </c>
      <c r="G2267" s="101" t="str">
        <f t="shared" si="140"/>
        <v>SPEECH_DESC_1133437</v>
      </c>
      <c r="H2267" s="101" t="str">
        <f t="shared" si="141"/>
        <v>SPEECH_AUDIO_1133437</v>
      </c>
      <c r="I2267" s="118" t="str">
        <f t="shared" si="142"/>
        <v>기타</v>
      </c>
      <c r="J2267" s="118" t="str">
        <f t="shared" si="143"/>
        <v>강화 1</v>
      </c>
    </row>
    <row r="2268" spans="1:10" ht="13.8" customHeight="1">
      <c r="A2268" s="101">
        <f>C2268*ID규칙_대사_그룹_단위+COUNTIF($C$4:C2268,C2268)</f>
        <v>1133438</v>
      </c>
      <c r="B2268" s="100" t="s">
        <v>378</v>
      </c>
      <c r="C2268" s="102">
        <f>INDEX(STUDENT!$A:$A,MATCH(B2268,STUDENT!$B:$B,0))</f>
        <v>11334</v>
      </c>
      <c r="D2268" s="101">
        <v>5</v>
      </c>
      <c r="E2268" s="101">
        <v>20</v>
      </c>
      <c r="F2268" s="101">
        <v>2</v>
      </c>
      <c r="G2268" s="101" t="str">
        <f t="shared" si="140"/>
        <v>SPEECH_DESC_1133438</v>
      </c>
      <c r="H2268" s="101" t="str">
        <f t="shared" si="141"/>
        <v>SPEECH_AUDIO_1133438</v>
      </c>
      <c r="I2268" s="118" t="str">
        <f t="shared" si="142"/>
        <v>기타</v>
      </c>
      <c r="J2268" s="118" t="str">
        <f t="shared" si="143"/>
        <v>강화 2</v>
      </c>
    </row>
    <row r="2269" spans="1:10" ht="13.8" customHeight="1">
      <c r="A2269" s="101">
        <f>C2269*ID규칙_대사_그룹_단위+COUNTIF($C$4:C2269,C2269)</f>
        <v>1133439</v>
      </c>
      <c r="B2269" s="100" t="s">
        <v>378</v>
      </c>
      <c r="C2269" s="102">
        <f>INDEX(STUDENT!$A:$A,MATCH(B2269,STUDENT!$B:$B,0))</f>
        <v>11334</v>
      </c>
      <c r="D2269" s="101">
        <v>5</v>
      </c>
      <c r="E2269" s="101">
        <v>20</v>
      </c>
      <c r="F2269" s="101">
        <v>3</v>
      </c>
      <c r="G2269" s="101" t="str">
        <f t="shared" si="140"/>
        <v>SPEECH_DESC_1133439</v>
      </c>
      <c r="H2269" s="101" t="str">
        <f t="shared" si="141"/>
        <v>SPEECH_AUDIO_1133439</v>
      </c>
      <c r="I2269" s="118" t="str">
        <f t="shared" si="142"/>
        <v>기타</v>
      </c>
      <c r="J2269" s="118" t="str">
        <f t="shared" si="143"/>
        <v>강화 3</v>
      </c>
    </row>
    <row r="2270" spans="1:10" ht="13.8" customHeight="1">
      <c r="A2270" s="101">
        <f>C2270*ID규칙_대사_그룹_단위+COUNTIF($C$4:C2270,C2270)</f>
        <v>1133440</v>
      </c>
      <c r="B2270" s="100" t="s">
        <v>378</v>
      </c>
      <c r="C2270" s="102">
        <f>INDEX(STUDENT!$A:$A,MATCH(B2270,STUDENT!$B:$B,0))</f>
        <v>11334</v>
      </c>
      <c r="D2270" s="101">
        <v>5</v>
      </c>
      <c r="E2270" s="101">
        <v>20</v>
      </c>
      <c r="F2270" s="101">
        <v>4</v>
      </c>
      <c r="G2270" s="101" t="str">
        <f t="shared" si="140"/>
        <v>SPEECH_DESC_1133440</v>
      </c>
      <c r="H2270" s="101" t="str">
        <f t="shared" si="141"/>
        <v>SPEECH_AUDIO_1133440</v>
      </c>
      <c r="I2270" s="118" t="str">
        <f t="shared" si="142"/>
        <v>기타</v>
      </c>
      <c r="J2270" s="118" t="str">
        <f t="shared" si="143"/>
        <v>강화 4</v>
      </c>
    </row>
    <row r="2271" spans="1:10" ht="13.8" customHeight="1">
      <c r="A2271" s="101">
        <f>C2271*ID규칙_대사_그룹_단위+COUNTIF($C$4:C2271,C2271)</f>
        <v>1133441</v>
      </c>
      <c r="B2271" s="100" t="s">
        <v>378</v>
      </c>
      <c r="C2271" s="102">
        <f>INDEX(STUDENT!$A:$A,MATCH(B2271,STUDENT!$B:$B,0))</f>
        <v>11334</v>
      </c>
      <c r="D2271" s="101">
        <v>5</v>
      </c>
      <c r="E2271" s="101">
        <v>21</v>
      </c>
      <c r="F2271" s="101">
        <v>0</v>
      </c>
      <c r="G2271" s="101" t="str">
        <f t="shared" si="140"/>
        <v>SPEECH_DESC_1133441</v>
      </c>
      <c r="H2271" s="101" t="str">
        <f t="shared" si="141"/>
        <v>SPEECH_AUDIO_1133441</v>
      </c>
      <c r="I2271" s="118" t="str">
        <f t="shared" si="142"/>
        <v>기타</v>
      </c>
      <c r="J2271" s="118" t="str">
        <f t="shared" si="143"/>
        <v>고유무기 장착</v>
      </c>
    </row>
    <row r="2272" spans="1:10" ht="13.8" customHeight="1">
      <c r="A2272" s="101">
        <f>C2272*ID규칙_대사_그룹_단위+COUNTIF($C$4:C2272,C2272)</f>
        <v>1133442</v>
      </c>
      <c r="B2272" s="100" t="s">
        <v>378</v>
      </c>
      <c r="C2272" s="102">
        <f>INDEX(STUDENT!$A:$A,MATCH(B2272,STUDENT!$B:$B,0))</f>
        <v>11334</v>
      </c>
      <c r="D2272" s="101">
        <v>5</v>
      </c>
      <c r="E2272" s="101">
        <v>22</v>
      </c>
      <c r="F2272" s="101">
        <v>1</v>
      </c>
      <c r="G2272" s="101" t="str">
        <f t="shared" si="140"/>
        <v>SPEECH_DESC_1133442</v>
      </c>
      <c r="H2272" s="101" t="str">
        <f t="shared" si="141"/>
        <v>SPEECH_AUDIO_1133442</v>
      </c>
      <c r="I2272" s="118" t="str">
        <f t="shared" si="142"/>
        <v>기타</v>
      </c>
      <c r="J2272" s="118" t="str">
        <f t="shared" si="143"/>
        <v>카페 1</v>
      </c>
    </row>
    <row r="2273" spans="1:10" ht="13.8" customHeight="1">
      <c r="A2273" s="101">
        <f>C2273*ID규칙_대사_그룹_단위+COUNTIF($C$4:C2273,C2273)</f>
        <v>1133443</v>
      </c>
      <c r="B2273" s="100" t="s">
        <v>378</v>
      </c>
      <c r="C2273" s="102">
        <f>INDEX(STUDENT!$A:$A,MATCH(B2273,STUDENT!$B:$B,0))</f>
        <v>11334</v>
      </c>
      <c r="D2273" s="101">
        <v>5</v>
      </c>
      <c r="E2273" s="101">
        <v>22</v>
      </c>
      <c r="F2273" s="101">
        <v>2</v>
      </c>
      <c r="G2273" s="101" t="str">
        <f t="shared" si="140"/>
        <v>SPEECH_DESC_1133443</v>
      </c>
      <c r="H2273" s="101" t="str">
        <f t="shared" si="141"/>
        <v>SPEECH_AUDIO_1133443</v>
      </c>
      <c r="I2273" s="118" t="str">
        <f t="shared" si="142"/>
        <v>기타</v>
      </c>
      <c r="J2273" s="118" t="str">
        <f t="shared" si="143"/>
        <v>카페 2</v>
      </c>
    </row>
    <row r="2274" spans="1:10" ht="13.8" customHeight="1">
      <c r="A2274" s="101">
        <f>C2274*ID규칙_대사_그룹_단위+COUNTIF($C$4:C2274,C2274)</f>
        <v>1133444</v>
      </c>
      <c r="B2274" s="100" t="s">
        <v>378</v>
      </c>
      <c r="C2274" s="102">
        <f>INDEX(STUDENT!$A:$A,MATCH(B2274,STUDENT!$B:$B,0))</f>
        <v>11334</v>
      </c>
      <c r="D2274" s="101">
        <v>5</v>
      </c>
      <c r="E2274" s="101">
        <v>22</v>
      </c>
      <c r="F2274" s="101">
        <v>3</v>
      </c>
      <c r="G2274" s="101" t="str">
        <f t="shared" si="140"/>
        <v>SPEECH_DESC_1133444</v>
      </c>
      <c r="H2274" s="101" t="str">
        <f t="shared" si="141"/>
        <v>SPEECH_AUDIO_1133444</v>
      </c>
      <c r="I2274" s="118" t="str">
        <f t="shared" si="142"/>
        <v>기타</v>
      </c>
      <c r="J2274" s="118" t="str">
        <f t="shared" si="143"/>
        <v>카페 3</v>
      </c>
    </row>
    <row r="2275" spans="1:10" ht="13.8" customHeight="1">
      <c r="A2275" s="101">
        <f>C2275*ID규칙_대사_그룹_단위+COUNTIF($C$4:C2275,C2275)</f>
        <v>1133445</v>
      </c>
      <c r="B2275" s="100" t="s">
        <v>378</v>
      </c>
      <c r="C2275" s="102">
        <f>INDEX(STUDENT!$A:$A,MATCH(B2275,STUDENT!$B:$B,0))</f>
        <v>11334</v>
      </c>
      <c r="D2275" s="101">
        <v>5</v>
      </c>
      <c r="E2275" s="101">
        <v>22</v>
      </c>
      <c r="F2275" s="101">
        <v>4</v>
      </c>
      <c r="G2275" s="101" t="str">
        <f t="shared" si="140"/>
        <v>SPEECH_DESC_1133445</v>
      </c>
      <c r="H2275" s="101" t="str">
        <f t="shared" si="141"/>
        <v>SPEECH_AUDIO_1133445</v>
      </c>
      <c r="I2275" s="118" t="str">
        <f t="shared" si="142"/>
        <v>기타</v>
      </c>
      <c r="J2275" s="118" t="str">
        <f t="shared" si="143"/>
        <v>카페 4</v>
      </c>
    </row>
    <row r="2276" spans="1:10" ht="13.8" customHeight="1">
      <c r="A2276" s="101">
        <f>C2276*ID규칙_대사_그룹_단위+COUNTIF($C$4:C2276,C2276)</f>
        <v>1133446</v>
      </c>
      <c r="B2276" s="100" t="s">
        <v>378</v>
      </c>
      <c r="C2276" s="102">
        <f>INDEX(STUDENT!$A:$A,MATCH(B2276,STUDENT!$B:$B,0))</f>
        <v>11334</v>
      </c>
      <c r="D2276" s="101">
        <v>5</v>
      </c>
      <c r="E2276" s="101">
        <v>22</v>
      </c>
      <c r="F2276" s="101">
        <v>5</v>
      </c>
      <c r="G2276" s="101" t="str">
        <f t="shared" si="140"/>
        <v>SPEECH_DESC_1133446</v>
      </c>
      <c r="H2276" s="101" t="str">
        <f t="shared" si="141"/>
        <v>SPEECH_AUDIO_1133446</v>
      </c>
      <c r="I2276" s="118" t="str">
        <f t="shared" si="142"/>
        <v>기타</v>
      </c>
      <c r="J2276" s="118" t="str">
        <f t="shared" si="143"/>
        <v>카페 5</v>
      </c>
    </row>
    <row r="2277" spans="1:10" ht="13.8" customHeight="1">
      <c r="A2277" s="101">
        <f>C2277*ID규칙_대사_그룹_단위+COUNTIF($C$4:C2277,C2277)</f>
        <v>1133447</v>
      </c>
      <c r="B2277" s="100" t="s">
        <v>378</v>
      </c>
      <c r="C2277" s="102">
        <f>INDEX(STUDENT!$A:$A,MATCH(B2277,STUDENT!$B:$B,0))</f>
        <v>11334</v>
      </c>
      <c r="D2277" s="101">
        <v>5</v>
      </c>
      <c r="E2277" s="101">
        <v>23</v>
      </c>
      <c r="F2277" s="101">
        <v>1</v>
      </c>
      <c r="G2277" s="101" t="str">
        <f t="shared" si="140"/>
        <v>SPEECH_DESC_1133447</v>
      </c>
      <c r="H2277" s="101" t="str">
        <f t="shared" si="141"/>
        <v>SPEECH_AUDIO_1133447</v>
      </c>
      <c r="I2277" s="118" t="str">
        <f t="shared" si="142"/>
        <v>기타</v>
      </c>
      <c r="J2277" s="118" t="str">
        <f t="shared" si="143"/>
        <v>인연 랭크 업 1</v>
      </c>
    </row>
    <row r="2278" spans="1:10" ht="13.8" customHeight="1">
      <c r="A2278" s="101">
        <f>C2278*ID규칙_대사_그룹_단위+COUNTIF($C$4:C2278,C2278)</f>
        <v>1133448</v>
      </c>
      <c r="B2278" s="100" t="s">
        <v>378</v>
      </c>
      <c r="C2278" s="102">
        <f>INDEX(STUDENT!$A:$A,MATCH(B2278,STUDENT!$B:$B,0))</f>
        <v>11334</v>
      </c>
      <c r="D2278" s="101">
        <v>5</v>
      </c>
      <c r="E2278" s="101">
        <v>23</v>
      </c>
      <c r="F2278" s="101">
        <v>2</v>
      </c>
      <c r="G2278" s="101" t="str">
        <f t="shared" si="140"/>
        <v>SPEECH_DESC_1133448</v>
      </c>
      <c r="H2278" s="101" t="str">
        <f t="shared" si="141"/>
        <v>SPEECH_AUDIO_1133448</v>
      </c>
      <c r="I2278" s="118" t="str">
        <f t="shared" si="142"/>
        <v>기타</v>
      </c>
      <c r="J2278" s="118" t="str">
        <f t="shared" si="143"/>
        <v>인연 랭크 업 2</v>
      </c>
    </row>
    <row r="2279" spans="1:10" ht="13.8" customHeight="1">
      <c r="A2279" s="101">
        <f>C2279*ID규칙_대사_그룹_단위+COUNTIF($C$4:C2279,C2279)</f>
        <v>1133449</v>
      </c>
      <c r="B2279" s="100" t="s">
        <v>378</v>
      </c>
      <c r="C2279" s="102">
        <f>INDEX(STUDENT!$A:$A,MATCH(B2279,STUDENT!$B:$B,0))</f>
        <v>11334</v>
      </c>
      <c r="D2279" s="101">
        <v>5</v>
      </c>
      <c r="E2279" s="101">
        <v>23</v>
      </c>
      <c r="F2279" s="101">
        <v>3</v>
      </c>
      <c r="G2279" s="101" t="str">
        <f t="shared" si="140"/>
        <v>SPEECH_DESC_1133449</v>
      </c>
      <c r="H2279" s="101" t="str">
        <f t="shared" si="141"/>
        <v>SPEECH_AUDIO_1133449</v>
      </c>
      <c r="I2279" s="118" t="str">
        <f t="shared" si="142"/>
        <v>기타</v>
      </c>
      <c r="J2279" s="118" t="str">
        <f t="shared" si="143"/>
        <v>인연 랭크 업 3</v>
      </c>
    </row>
    <row r="2280" spans="1:10" ht="13.8" customHeight="1">
      <c r="A2280" s="101">
        <f>C2280*ID규칙_대사_그룹_단위+COUNTIF($C$4:C2280,C2280)</f>
        <v>1133450</v>
      </c>
      <c r="B2280" s="100" t="s">
        <v>378</v>
      </c>
      <c r="C2280" s="102">
        <f>INDEX(STUDENT!$A:$A,MATCH(B2280,STUDENT!$B:$B,0))</f>
        <v>11334</v>
      </c>
      <c r="D2280" s="101">
        <v>5</v>
      </c>
      <c r="E2280" s="101">
        <v>23</v>
      </c>
      <c r="F2280" s="101">
        <v>4</v>
      </c>
      <c r="G2280" s="101" t="str">
        <f t="shared" si="140"/>
        <v>SPEECH_DESC_1133450</v>
      </c>
      <c r="H2280" s="101" t="str">
        <f t="shared" si="141"/>
        <v>SPEECH_AUDIO_1133450</v>
      </c>
      <c r="I2280" s="118" t="str">
        <f t="shared" si="142"/>
        <v>기타</v>
      </c>
      <c r="J2280" s="118" t="str">
        <f t="shared" si="143"/>
        <v>인연 랭크 업 4</v>
      </c>
    </row>
    <row r="2281" spans="1:10" ht="13.8" customHeight="1">
      <c r="A2281" s="101">
        <f>C2281*ID규칙_대사_그룹_단위+COUNTIF($C$4:C2281,C2281)</f>
        <v>1133451</v>
      </c>
      <c r="B2281" s="100" t="s">
        <v>378</v>
      </c>
      <c r="C2281" s="102">
        <f>INDEX(STUDENT!$A:$A,MATCH(B2281,STUDENT!$B:$B,0))</f>
        <v>11334</v>
      </c>
      <c r="D2281" s="101">
        <v>6</v>
      </c>
      <c r="E2281" s="101">
        <v>24</v>
      </c>
      <c r="F2281" s="101">
        <v>1</v>
      </c>
      <c r="G2281" s="101" t="str">
        <f t="shared" si="140"/>
        <v>SPEECH_DESC_1133451</v>
      </c>
      <c r="H2281" s="101" t="str">
        <f t="shared" si="141"/>
        <v>SPEECH_AUDIO_1133451</v>
      </c>
      <c r="I2281" s="118" t="str">
        <f t="shared" si="142"/>
        <v>메모리얼</v>
      </c>
      <c r="J2281" s="118" t="str">
        <f t="shared" si="143"/>
        <v>메모리얼 로비 1</v>
      </c>
    </row>
    <row r="2282" spans="1:10" ht="13.8" customHeight="1">
      <c r="A2282" s="101">
        <f>C2282*ID규칙_대사_그룹_단위+COUNTIF($C$4:C2282,C2282)</f>
        <v>1133452</v>
      </c>
      <c r="B2282" s="100" t="s">
        <v>378</v>
      </c>
      <c r="C2282" s="102">
        <f>INDEX(STUDENT!$A:$A,MATCH(B2282,STUDENT!$B:$B,0))</f>
        <v>11334</v>
      </c>
      <c r="D2282" s="101">
        <v>6</v>
      </c>
      <c r="E2282" s="101">
        <v>24</v>
      </c>
      <c r="F2282" s="101">
        <v>2</v>
      </c>
      <c r="G2282" s="101" t="str">
        <f t="shared" si="140"/>
        <v>SPEECH_DESC_1133452</v>
      </c>
      <c r="H2282" s="101" t="str">
        <f t="shared" si="141"/>
        <v>SPEECH_AUDIO_1133452</v>
      </c>
      <c r="I2282" s="118" t="str">
        <f t="shared" si="142"/>
        <v>메모리얼</v>
      </c>
      <c r="J2282" s="118" t="str">
        <f t="shared" si="143"/>
        <v>메모리얼 로비 2</v>
      </c>
    </row>
    <row r="2283" spans="1:10" ht="13.8" customHeight="1">
      <c r="A2283" s="101">
        <f>C2283*ID규칙_대사_그룹_단위+COUNTIF($C$4:C2283,C2283)</f>
        <v>1133453</v>
      </c>
      <c r="B2283" s="100" t="s">
        <v>378</v>
      </c>
      <c r="C2283" s="102">
        <f>INDEX(STUDENT!$A:$A,MATCH(B2283,STUDENT!$B:$B,0))</f>
        <v>11334</v>
      </c>
      <c r="D2283" s="101">
        <v>6</v>
      </c>
      <c r="E2283" s="101">
        <v>24</v>
      </c>
      <c r="F2283" s="101">
        <v>3</v>
      </c>
      <c r="G2283" s="101" t="str">
        <f t="shared" si="140"/>
        <v>SPEECH_DESC_1133453</v>
      </c>
      <c r="H2283" s="101" t="str">
        <f t="shared" si="141"/>
        <v>SPEECH_AUDIO_1133453</v>
      </c>
      <c r="I2283" s="118" t="str">
        <f t="shared" si="142"/>
        <v>메모리얼</v>
      </c>
      <c r="J2283" s="118" t="str">
        <f t="shared" si="143"/>
        <v>메모리얼 로비 3</v>
      </c>
    </row>
    <row r="2284" spans="1:10" ht="13.8" customHeight="1">
      <c r="A2284" s="101">
        <f>C2284*ID규칙_대사_그룹_단위+COUNTIF($C$4:C2284,C2284)</f>
        <v>1133454</v>
      </c>
      <c r="B2284" s="100" t="s">
        <v>378</v>
      </c>
      <c r="C2284" s="102">
        <f>INDEX(STUDENT!$A:$A,MATCH(B2284,STUDENT!$B:$B,0))</f>
        <v>11334</v>
      </c>
      <c r="D2284" s="101">
        <v>6</v>
      </c>
      <c r="E2284" s="101">
        <v>24</v>
      </c>
      <c r="F2284" s="101">
        <v>4</v>
      </c>
      <c r="G2284" s="101" t="str">
        <f t="shared" si="140"/>
        <v>SPEECH_DESC_1133454</v>
      </c>
      <c r="H2284" s="101" t="str">
        <f t="shared" si="141"/>
        <v>SPEECH_AUDIO_1133454</v>
      </c>
      <c r="I2284" s="118" t="str">
        <f t="shared" si="142"/>
        <v>메모리얼</v>
      </c>
      <c r="J2284" s="118" t="str">
        <f t="shared" si="143"/>
        <v>메모리얼 로비 4</v>
      </c>
    </row>
    <row r="2285" spans="1:10" ht="13.8" customHeight="1">
      <c r="A2285" s="101">
        <f>C2285*ID규칙_대사_그룹_단위+COUNTIF($C$4:C2285,C2285)</f>
        <v>1133455</v>
      </c>
      <c r="B2285" s="100" t="s">
        <v>378</v>
      </c>
      <c r="C2285" s="102">
        <f>INDEX(STUDENT!$A:$A,MATCH(B2285,STUDENT!$B:$B,0))</f>
        <v>11334</v>
      </c>
      <c r="D2285" s="101">
        <v>6</v>
      </c>
      <c r="E2285" s="101">
        <v>24</v>
      </c>
      <c r="F2285" s="101">
        <v>5</v>
      </c>
      <c r="G2285" s="101" t="str">
        <f t="shared" si="140"/>
        <v>SPEECH_DESC_1133455</v>
      </c>
      <c r="H2285" s="101" t="str">
        <f t="shared" si="141"/>
        <v>SPEECH_AUDIO_1133455</v>
      </c>
      <c r="I2285" s="118" t="str">
        <f t="shared" si="142"/>
        <v>메모리얼</v>
      </c>
      <c r="J2285" s="118" t="str">
        <f t="shared" si="143"/>
        <v>메모리얼 로비 5</v>
      </c>
    </row>
    <row r="2286" spans="1:10" ht="13.8" customHeight="1">
      <c r="A2286" s="101">
        <f>C2286*ID규칙_대사_그룹_단위+COUNTIF($C$4:C2286,C2286)</f>
        <v>1133456</v>
      </c>
      <c r="B2286" s="100" t="s">
        <v>378</v>
      </c>
      <c r="C2286" s="102">
        <f>INDEX(STUDENT!$A:$A,MATCH(B2286,STUDENT!$B:$B,0))</f>
        <v>11334</v>
      </c>
      <c r="D2286" s="101">
        <v>6</v>
      </c>
      <c r="E2286" s="101">
        <v>24</v>
      </c>
      <c r="F2286" s="101">
        <v>6</v>
      </c>
      <c r="G2286" s="101" t="str">
        <f t="shared" si="140"/>
        <v>SPEECH_DESC_1133456</v>
      </c>
      <c r="H2286" s="101" t="str">
        <f t="shared" si="141"/>
        <v>SPEECH_AUDIO_1133456</v>
      </c>
      <c r="I2286" s="118" t="str">
        <f t="shared" si="142"/>
        <v>메모리얼</v>
      </c>
      <c r="J2286" s="118" t="str">
        <f t="shared" si="143"/>
        <v>메모리얼 로비 6</v>
      </c>
    </row>
    <row r="2287" spans="1:10" ht="13.8" customHeight="1">
      <c r="A2287" s="101">
        <f>C2287*ID규칙_대사_그룹_단위+COUNTIF($C$4:C2287,C2287)</f>
        <v>1133457</v>
      </c>
      <c r="B2287" s="100" t="s">
        <v>378</v>
      </c>
      <c r="C2287" s="102">
        <f>INDEX(STUDENT!$A:$A,MATCH(B2287,STUDENT!$B:$B,0))</f>
        <v>11334</v>
      </c>
      <c r="D2287" s="101">
        <v>6</v>
      </c>
      <c r="E2287" s="101">
        <v>24</v>
      </c>
      <c r="F2287" s="101">
        <v>7</v>
      </c>
      <c r="G2287" s="101" t="str">
        <f t="shared" si="140"/>
        <v>SPEECH_DESC_1133457</v>
      </c>
      <c r="H2287" s="101" t="str">
        <f t="shared" si="141"/>
        <v>SPEECH_AUDIO_1133457</v>
      </c>
      <c r="I2287" s="118" t="str">
        <f t="shared" si="142"/>
        <v>메모리얼</v>
      </c>
      <c r="J2287" s="118" t="str">
        <f t="shared" si="143"/>
        <v>메모리얼 로비 7</v>
      </c>
    </row>
    <row r="2288" spans="1:10" ht="13.8" customHeight="1">
      <c r="A2288" s="101">
        <f>C2288*ID규칙_대사_그룹_단위+COUNTIF($C$4:C2288,C2288)</f>
        <v>1133458</v>
      </c>
      <c r="B2288" s="100" t="s">
        <v>378</v>
      </c>
      <c r="C2288" s="102">
        <f>INDEX(STUDENT!$A:$A,MATCH(B2288,STUDENT!$B:$B,0))</f>
        <v>11334</v>
      </c>
      <c r="D2288" s="101">
        <v>7</v>
      </c>
      <c r="E2288" s="101">
        <v>25</v>
      </c>
      <c r="F2288" s="101">
        <v>0</v>
      </c>
      <c r="G2288" s="101" t="str">
        <f t="shared" si="140"/>
        <v>SPEECH_DESC_1133458</v>
      </c>
      <c r="H2288" s="101" t="str">
        <f t="shared" si="141"/>
        <v>SPEECH_AUDIO_1133458</v>
      </c>
      <c r="I2288" s="118" t="str">
        <f t="shared" si="142"/>
        <v>기념일</v>
      </c>
      <c r="J2288" s="118" t="str">
        <f t="shared" si="143"/>
        <v>생일</v>
      </c>
    </row>
    <row r="2289" spans="1:10" ht="13.8" customHeight="1">
      <c r="A2289" s="101">
        <f>C2289*ID규칙_대사_그룹_단위+COUNTIF($C$4:C2289,C2289)</f>
        <v>1133459</v>
      </c>
      <c r="B2289" s="100" t="s">
        <v>378</v>
      </c>
      <c r="C2289" s="102">
        <f>INDEX(STUDENT!$A:$A,MATCH(B2289,STUDENT!$B:$B,0))</f>
        <v>11334</v>
      </c>
      <c r="D2289" s="101">
        <v>7</v>
      </c>
      <c r="E2289" s="101">
        <v>26</v>
      </c>
      <c r="F2289" s="101">
        <v>0</v>
      </c>
      <c r="G2289" s="101" t="str">
        <f t="shared" si="140"/>
        <v>SPEECH_DESC_1133459</v>
      </c>
      <c r="H2289" s="101" t="str">
        <f t="shared" si="141"/>
        <v>SPEECH_AUDIO_1133459</v>
      </c>
      <c r="I2289" s="118" t="str">
        <f t="shared" si="142"/>
        <v>기념일</v>
      </c>
      <c r="J2289" s="118" t="str">
        <f t="shared" si="143"/>
        <v>선생의 생일</v>
      </c>
    </row>
    <row r="2290" spans="1:10" ht="13.8" customHeight="1">
      <c r="A2290" s="101">
        <f>C2290*ID규칙_대사_그룹_단위+COUNTIF($C$4:C2290,C2290)</f>
        <v>1133460</v>
      </c>
      <c r="B2290" s="100" t="s">
        <v>378</v>
      </c>
      <c r="C2290" s="102">
        <f>INDEX(STUDENT!$A:$A,MATCH(B2290,STUDENT!$B:$B,0))</f>
        <v>11334</v>
      </c>
      <c r="D2290" s="101">
        <v>7</v>
      </c>
      <c r="E2290" s="101">
        <v>27</v>
      </c>
      <c r="F2290" s="101">
        <v>0</v>
      </c>
      <c r="G2290" s="101" t="str">
        <f t="shared" si="140"/>
        <v>SPEECH_DESC_1133460</v>
      </c>
      <c r="H2290" s="101" t="str">
        <f t="shared" si="141"/>
        <v>SPEECH_AUDIO_1133460</v>
      </c>
      <c r="I2290" s="118" t="str">
        <f t="shared" si="142"/>
        <v>기념일</v>
      </c>
      <c r="J2290" s="118" t="str">
        <f t="shared" si="143"/>
        <v>할로윈</v>
      </c>
    </row>
    <row r="2291" spans="1:10" ht="13.8" customHeight="1">
      <c r="A2291" s="101">
        <f>C2291*ID규칙_대사_그룹_단위+COUNTIF($C$4:C2291,C2291)</f>
        <v>1133461</v>
      </c>
      <c r="B2291" s="100" t="s">
        <v>378</v>
      </c>
      <c r="C2291" s="102">
        <f>INDEX(STUDENT!$A:$A,MATCH(B2291,STUDENT!$B:$B,0))</f>
        <v>11334</v>
      </c>
      <c r="D2291" s="101">
        <v>7</v>
      </c>
      <c r="E2291" s="101">
        <v>28</v>
      </c>
      <c r="F2291" s="101">
        <v>0</v>
      </c>
      <c r="G2291" s="101" t="str">
        <f t="shared" si="140"/>
        <v>SPEECH_DESC_1133461</v>
      </c>
      <c r="H2291" s="101" t="str">
        <f t="shared" si="141"/>
        <v>SPEECH_AUDIO_1133461</v>
      </c>
      <c r="I2291" s="118" t="str">
        <f t="shared" si="142"/>
        <v>기념일</v>
      </c>
      <c r="J2291" s="118" t="str">
        <f t="shared" si="143"/>
        <v>크리스마스</v>
      </c>
    </row>
    <row r="2292" spans="1:10" ht="13.8" customHeight="1">
      <c r="A2292" s="101">
        <f>C2292*ID규칙_대사_그룹_단위+COUNTIF($C$4:C2292,C2292)</f>
        <v>1133462</v>
      </c>
      <c r="B2292" s="100" t="s">
        <v>378</v>
      </c>
      <c r="C2292" s="102">
        <f>INDEX(STUDENT!$A:$A,MATCH(B2292,STUDENT!$B:$B,0))</f>
        <v>11334</v>
      </c>
      <c r="D2292" s="101">
        <v>7</v>
      </c>
      <c r="E2292" s="101">
        <v>29</v>
      </c>
      <c r="F2292" s="101">
        <v>0</v>
      </c>
      <c r="G2292" s="101" t="str">
        <f t="shared" si="140"/>
        <v>SPEECH_DESC_1133462</v>
      </c>
      <c r="H2292" s="101" t="str">
        <f t="shared" si="141"/>
        <v>SPEECH_AUDIO_1133462</v>
      </c>
      <c r="I2292" s="118" t="str">
        <f t="shared" si="142"/>
        <v>기념일</v>
      </c>
      <c r="J2292" s="118" t="str">
        <f t="shared" si="143"/>
        <v>신년</v>
      </c>
    </row>
    <row r="2293" spans="1:10" ht="13.8" customHeight="1">
      <c r="A2293" s="101">
        <f>C2293*ID규칙_대사_그룹_단위+COUNTIF($C$4:C2293,C2293)</f>
        <v>1333501</v>
      </c>
      <c r="B2293" s="100" t="s">
        <v>380</v>
      </c>
      <c r="C2293" s="102">
        <f>INDEX(STUDENT!$A:$A,MATCH(B2293,STUDENT!$B:$B,0))</f>
        <v>13335</v>
      </c>
      <c r="D2293" s="101">
        <v>1</v>
      </c>
      <c r="E2293" s="101">
        <v>1</v>
      </c>
      <c r="F2293" s="101">
        <v>0</v>
      </c>
      <c r="G2293" s="101" t="str">
        <f t="shared" si="140"/>
        <v>SPEECH_DESC_1333501</v>
      </c>
      <c r="H2293" s="101" t="str">
        <f t="shared" si="141"/>
        <v>SPEECH_AUDIO_1333501</v>
      </c>
      <c r="I2293" s="118" t="str">
        <f t="shared" si="142"/>
        <v>일상</v>
      </c>
      <c r="J2293" s="118" t="str">
        <f t="shared" si="143"/>
        <v>입수</v>
      </c>
    </row>
    <row r="2294" spans="1:10" ht="13.8" customHeight="1">
      <c r="A2294" s="101">
        <f>C2294*ID규칙_대사_그룹_단위+COUNTIF($C$4:C2294,C2294)</f>
        <v>1333502</v>
      </c>
      <c r="B2294" s="100" t="s">
        <v>380</v>
      </c>
      <c r="C2294" s="102">
        <f>INDEX(STUDENT!$A:$A,MATCH(B2294,STUDENT!$B:$B,0))</f>
        <v>13335</v>
      </c>
      <c r="D2294" s="101">
        <v>1</v>
      </c>
      <c r="E2294" s="101">
        <v>2</v>
      </c>
      <c r="F2294" s="101">
        <v>1</v>
      </c>
      <c r="G2294" s="101" t="str">
        <f t="shared" si="140"/>
        <v>SPEECH_DESC_1333502</v>
      </c>
      <c r="H2294" s="101" t="str">
        <f t="shared" si="141"/>
        <v>SPEECH_AUDIO_1333502</v>
      </c>
      <c r="I2294" s="118" t="str">
        <f t="shared" si="142"/>
        <v>일상</v>
      </c>
      <c r="J2294" s="118" t="str">
        <f t="shared" si="143"/>
        <v>로비 방문 1</v>
      </c>
    </row>
    <row r="2295" spans="1:10" ht="13.8" customHeight="1">
      <c r="A2295" s="101">
        <f>C2295*ID규칙_대사_그룹_단위+COUNTIF($C$4:C2295,C2295)</f>
        <v>1333503</v>
      </c>
      <c r="B2295" s="100" t="s">
        <v>380</v>
      </c>
      <c r="C2295" s="102">
        <f>INDEX(STUDENT!$A:$A,MATCH(B2295,STUDENT!$B:$B,0))</f>
        <v>13335</v>
      </c>
      <c r="D2295" s="101">
        <v>1</v>
      </c>
      <c r="E2295" s="101">
        <v>2</v>
      </c>
      <c r="F2295" s="101">
        <v>2</v>
      </c>
      <c r="G2295" s="101" t="str">
        <f t="shared" si="140"/>
        <v>SPEECH_DESC_1333503</v>
      </c>
      <c r="H2295" s="101" t="str">
        <f t="shared" si="141"/>
        <v>SPEECH_AUDIO_1333503</v>
      </c>
      <c r="I2295" s="118" t="str">
        <f t="shared" si="142"/>
        <v>일상</v>
      </c>
      <c r="J2295" s="118" t="str">
        <f t="shared" si="143"/>
        <v>로비 방문 2</v>
      </c>
    </row>
    <row r="2296" spans="1:10" ht="13.8" customHeight="1">
      <c r="A2296" s="101">
        <f>C2296*ID규칙_대사_그룹_단위+COUNTIF($C$4:C2296,C2296)</f>
        <v>1333504</v>
      </c>
      <c r="B2296" s="100" t="s">
        <v>380</v>
      </c>
      <c r="C2296" s="102">
        <f>INDEX(STUDENT!$A:$A,MATCH(B2296,STUDENT!$B:$B,0))</f>
        <v>13335</v>
      </c>
      <c r="D2296" s="101">
        <v>1</v>
      </c>
      <c r="E2296" s="101">
        <v>3</v>
      </c>
      <c r="F2296" s="101">
        <v>1</v>
      </c>
      <c r="G2296" s="101" t="str">
        <f t="shared" si="140"/>
        <v>SPEECH_DESC_1333504</v>
      </c>
      <c r="H2296" s="101" t="str">
        <f t="shared" si="141"/>
        <v>SPEECH_AUDIO_1333504</v>
      </c>
      <c r="I2296" s="118" t="str">
        <f t="shared" si="142"/>
        <v>일상</v>
      </c>
      <c r="J2296" s="118" t="str">
        <f t="shared" si="143"/>
        <v>잡담 1</v>
      </c>
    </row>
    <row r="2297" spans="1:10" ht="13.8" customHeight="1">
      <c r="A2297" s="101">
        <f>C2297*ID규칙_대사_그룹_단위+COUNTIF($C$4:C2297,C2297)</f>
        <v>1333505</v>
      </c>
      <c r="B2297" s="100" t="s">
        <v>380</v>
      </c>
      <c r="C2297" s="102">
        <f>INDEX(STUDENT!$A:$A,MATCH(B2297,STUDENT!$B:$B,0))</f>
        <v>13335</v>
      </c>
      <c r="D2297" s="101">
        <v>1</v>
      </c>
      <c r="E2297" s="101">
        <v>3</v>
      </c>
      <c r="F2297" s="101">
        <v>2</v>
      </c>
      <c r="G2297" s="101" t="str">
        <f t="shared" si="140"/>
        <v>SPEECH_DESC_1333505</v>
      </c>
      <c r="H2297" s="101" t="str">
        <f t="shared" si="141"/>
        <v>SPEECH_AUDIO_1333505</v>
      </c>
      <c r="I2297" s="118" t="str">
        <f t="shared" si="142"/>
        <v>일상</v>
      </c>
      <c r="J2297" s="118" t="str">
        <f t="shared" si="143"/>
        <v>잡담 2</v>
      </c>
    </row>
    <row r="2298" spans="1:10" ht="13.8" customHeight="1">
      <c r="A2298" s="101">
        <f>C2298*ID규칙_대사_그룹_단위+COUNTIF($C$4:C2298,C2298)</f>
        <v>1333506</v>
      </c>
      <c r="B2298" s="100" t="s">
        <v>380</v>
      </c>
      <c r="C2298" s="102">
        <f>INDEX(STUDENT!$A:$A,MATCH(B2298,STUDENT!$B:$B,0))</f>
        <v>13335</v>
      </c>
      <c r="D2298" s="101">
        <v>1</v>
      </c>
      <c r="E2298" s="101">
        <v>3</v>
      </c>
      <c r="F2298" s="101">
        <v>3</v>
      </c>
      <c r="G2298" s="101" t="str">
        <f t="shared" si="140"/>
        <v>SPEECH_DESC_1333506</v>
      </c>
      <c r="H2298" s="101" t="str">
        <f t="shared" si="141"/>
        <v>SPEECH_AUDIO_1333506</v>
      </c>
      <c r="I2298" s="118" t="str">
        <f t="shared" si="142"/>
        <v>일상</v>
      </c>
      <c r="J2298" s="118" t="str">
        <f t="shared" si="143"/>
        <v>잡담 3</v>
      </c>
    </row>
    <row r="2299" spans="1:10" ht="13.8" customHeight="1">
      <c r="A2299" s="101">
        <f>C2299*ID규칙_대사_그룹_단위+COUNTIF($C$4:C2299,C2299)</f>
        <v>1333507</v>
      </c>
      <c r="B2299" s="100" t="s">
        <v>380</v>
      </c>
      <c r="C2299" s="102">
        <f>INDEX(STUDENT!$A:$A,MATCH(B2299,STUDENT!$B:$B,0))</f>
        <v>13335</v>
      </c>
      <c r="D2299" s="101">
        <v>1</v>
      </c>
      <c r="E2299" s="101">
        <v>3</v>
      </c>
      <c r="F2299" s="101">
        <v>4</v>
      </c>
      <c r="G2299" s="101" t="str">
        <f t="shared" si="140"/>
        <v>SPEECH_DESC_1333507</v>
      </c>
      <c r="H2299" s="101" t="str">
        <f t="shared" si="141"/>
        <v>SPEECH_AUDIO_1333507</v>
      </c>
      <c r="I2299" s="118" t="str">
        <f t="shared" si="142"/>
        <v>일상</v>
      </c>
      <c r="J2299" s="118" t="str">
        <f t="shared" si="143"/>
        <v>잡담 4</v>
      </c>
    </row>
    <row r="2300" spans="1:10" ht="13.8" customHeight="1">
      <c r="A2300" s="101">
        <f>C2300*ID규칙_대사_그룹_단위+COUNTIF($C$4:C2300,C2300)</f>
        <v>1333508</v>
      </c>
      <c r="B2300" s="100" t="s">
        <v>380</v>
      </c>
      <c r="C2300" s="102">
        <f>INDEX(STUDENT!$A:$A,MATCH(B2300,STUDENT!$B:$B,0))</f>
        <v>13335</v>
      </c>
      <c r="D2300" s="101">
        <v>1</v>
      </c>
      <c r="E2300" s="101">
        <v>3</v>
      </c>
      <c r="F2300" s="101">
        <v>5</v>
      </c>
      <c r="G2300" s="101" t="str">
        <f t="shared" si="140"/>
        <v>SPEECH_DESC_1333508</v>
      </c>
      <c r="H2300" s="101" t="str">
        <f t="shared" si="141"/>
        <v>SPEECH_AUDIO_1333508</v>
      </c>
      <c r="I2300" s="118" t="str">
        <f t="shared" si="142"/>
        <v>일상</v>
      </c>
      <c r="J2300" s="118" t="str">
        <f t="shared" si="143"/>
        <v>잡담 5</v>
      </c>
    </row>
    <row r="2301" spans="1:10" ht="13.8" customHeight="1">
      <c r="A2301" s="101">
        <f>C2301*ID규칙_대사_그룹_단위+COUNTIF($C$4:C2301,C2301)</f>
        <v>1333509</v>
      </c>
      <c r="B2301" s="100" t="s">
        <v>380</v>
      </c>
      <c r="C2301" s="102">
        <f>INDEX(STUDENT!$A:$A,MATCH(B2301,STUDENT!$B:$B,0))</f>
        <v>13335</v>
      </c>
      <c r="D2301" s="101">
        <v>2</v>
      </c>
      <c r="E2301" s="101">
        <v>4</v>
      </c>
      <c r="F2301" s="101">
        <v>1</v>
      </c>
      <c r="G2301" s="101" t="str">
        <f t="shared" si="140"/>
        <v>SPEECH_DESC_1333509</v>
      </c>
      <c r="H2301" s="101" t="str">
        <f t="shared" si="141"/>
        <v>SPEECH_AUDIO_1333509</v>
      </c>
      <c r="I2301" s="118" t="str">
        <f t="shared" si="142"/>
        <v>배치</v>
      </c>
      <c r="J2301" s="118" t="str">
        <f t="shared" si="143"/>
        <v>편성 1</v>
      </c>
    </row>
    <row r="2302" spans="1:10" ht="13.8" customHeight="1">
      <c r="A2302" s="101">
        <f>C2302*ID규칙_대사_그룹_단위+COUNTIF($C$4:C2302,C2302)</f>
        <v>1333510</v>
      </c>
      <c r="B2302" s="100" t="s">
        <v>380</v>
      </c>
      <c r="C2302" s="102">
        <f>INDEX(STUDENT!$A:$A,MATCH(B2302,STUDENT!$B:$B,0))</f>
        <v>13335</v>
      </c>
      <c r="D2302" s="101">
        <v>2</v>
      </c>
      <c r="E2302" s="101">
        <v>4</v>
      </c>
      <c r="F2302" s="101">
        <v>2</v>
      </c>
      <c r="G2302" s="101" t="str">
        <f t="shared" si="140"/>
        <v>SPEECH_DESC_1333510</v>
      </c>
      <c r="H2302" s="101" t="str">
        <f t="shared" si="141"/>
        <v>SPEECH_AUDIO_1333510</v>
      </c>
      <c r="I2302" s="118" t="str">
        <f t="shared" si="142"/>
        <v>배치</v>
      </c>
      <c r="J2302" s="118" t="str">
        <f t="shared" si="143"/>
        <v>편성 2</v>
      </c>
    </row>
    <row r="2303" spans="1:10" ht="13.8" customHeight="1">
      <c r="A2303" s="101">
        <f>C2303*ID규칙_대사_그룹_단위+COUNTIF($C$4:C2303,C2303)</f>
        <v>1333511</v>
      </c>
      <c r="B2303" s="100" t="s">
        <v>380</v>
      </c>
      <c r="C2303" s="102">
        <f>INDEX(STUDENT!$A:$A,MATCH(B2303,STUDENT!$B:$B,0))</f>
        <v>13335</v>
      </c>
      <c r="D2303" s="101">
        <v>2</v>
      </c>
      <c r="E2303" s="101">
        <v>4</v>
      </c>
      <c r="F2303" s="101">
        <v>3</v>
      </c>
      <c r="G2303" s="101" t="str">
        <f t="shared" si="140"/>
        <v>SPEECH_DESC_1333511</v>
      </c>
      <c r="H2303" s="101" t="str">
        <f t="shared" si="141"/>
        <v>SPEECH_AUDIO_1333511</v>
      </c>
      <c r="I2303" s="118" t="str">
        <f t="shared" si="142"/>
        <v>배치</v>
      </c>
      <c r="J2303" s="118" t="str">
        <f t="shared" si="143"/>
        <v>편성 3</v>
      </c>
    </row>
    <row r="2304" spans="1:10" ht="13.8" customHeight="1">
      <c r="A2304" s="101">
        <f>C2304*ID규칙_대사_그룹_단위+COUNTIF($C$4:C2304,C2304)</f>
        <v>1333512</v>
      </c>
      <c r="B2304" s="100" t="s">
        <v>380</v>
      </c>
      <c r="C2304" s="102">
        <f>INDEX(STUDENT!$A:$A,MATCH(B2304,STUDENT!$B:$B,0))</f>
        <v>13335</v>
      </c>
      <c r="D2304" s="101">
        <v>2</v>
      </c>
      <c r="E2304" s="101">
        <v>5</v>
      </c>
      <c r="F2304" s="101">
        <v>1</v>
      </c>
      <c r="G2304" s="101" t="str">
        <f t="shared" si="140"/>
        <v>SPEECH_DESC_1333512</v>
      </c>
      <c r="H2304" s="101" t="str">
        <f t="shared" si="141"/>
        <v>SPEECH_AUDIO_1333512</v>
      </c>
      <c r="I2304" s="118" t="str">
        <f t="shared" si="142"/>
        <v>배치</v>
      </c>
      <c r="J2304" s="118" t="str">
        <f t="shared" si="143"/>
        <v>출격 1</v>
      </c>
    </row>
    <row r="2305" spans="1:10" ht="13.8" customHeight="1">
      <c r="A2305" s="101">
        <f>C2305*ID규칙_대사_그룹_단위+COUNTIF($C$4:C2305,C2305)</f>
        <v>1333513</v>
      </c>
      <c r="B2305" s="100" t="s">
        <v>380</v>
      </c>
      <c r="C2305" s="102">
        <f>INDEX(STUDENT!$A:$A,MATCH(B2305,STUDENT!$B:$B,0))</f>
        <v>13335</v>
      </c>
      <c r="D2305" s="101">
        <v>2</v>
      </c>
      <c r="E2305" s="101">
        <v>5</v>
      </c>
      <c r="F2305" s="101">
        <v>2</v>
      </c>
      <c r="G2305" s="101" t="str">
        <f t="shared" si="140"/>
        <v>SPEECH_DESC_1333513</v>
      </c>
      <c r="H2305" s="101" t="str">
        <f t="shared" si="141"/>
        <v>SPEECH_AUDIO_1333513</v>
      </c>
      <c r="I2305" s="118" t="str">
        <f t="shared" si="142"/>
        <v>배치</v>
      </c>
      <c r="J2305" s="118" t="str">
        <f t="shared" si="143"/>
        <v>출격 2</v>
      </c>
    </row>
    <row r="2306" spans="1:10" ht="13.8" customHeight="1">
      <c r="A2306" s="101">
        <f>C2306*ID규칙_대사_그룹_단위+COUNTIF($C$4:C2306,C2306)</f>
        <v>1333514</v>
      </c>
      <c r="B2306" s="100" t="s">
        <v>380</v>
      </c>
      <c r="C2306" s="102">
        <f>INDEX(STUDENT!$A:$A,MATCH(B2306,STUDENT!$B:$B,0))</f>
        <v>13335</v>
      </c>
      <c r="D2306" s="101">
        <v>3</v>
      </c>
      <c r="E2306" s="101">
        <v>6</v>
      </c>
      <c r="F2306" s="101">
        <v>1</v>
      </c>
      <c r="G2306" s="101" t="str">
        <f t="shared" si="140"/>
        <v>SPEECH_DESC_1333514</v>
      </c>
      <c r="H2306" s="101" t="str">
        <f t="shared" si="141"/>
        <v>SPEECH_AUDIO_1333514</v>
      </c>
      <c r="I2306" s="118" t="str">
        <f t="shared" si="142"/>
        <v>전투</v>
      </c>
      <c r="J2306" s="118" t="str">
        <f t="shared" si="143"/>
        <v>전투개시 1</v>
      </c>
    </row>
    <row r="2307" spans="1:10" ht="13.8" customHeight="1">
      <c r="A2307" s="101">
        <f>C2307*ID규칙_대사_그룹_단위+COUNTIF($C$4:C2307,C2307)</f>
        <v>1333515</v>
      </c>
      <c r="B2307" s="100" t="s">
        <v>380</v>
      </c>
      <c r="C2307" s="102">
        <f>INDEX(STUDENT!$A:$A,MATCH(B2307,STUDENT!$B:$B,0))</f>
        <v>13335</v>
      </c>
      <c r="D2307" s="101">
        <v>3</v>
      </c>
      <c r="E2307" s="101">
        <v>6</v>
      </c>
      <c r="F2307" s="101">
        <v>2</v>
      </c>
      <c r="G2307" s="101" t="str">
        <f t="shared" si="140"/>
        <v>SPEECH_DESC_1333515</v>
      </c>
      <c r="H2307" s="101" t="str">
        <f t="shared" si="141"/>
        <v>SPEECH_AUDIO_1333515</v>
      </c>
      <c r="I2307" s="118" t="str">
        <f t="shared" si="142"/>
        <v>전투</v>
      </c>
      <c r="J2307" s="118" t="str">
        <f t="shared" si="143"/>
        <v>전투개시 2</v>
      </c>
    </row>
    <row r="2308" spans="1:10" ht="13.8" customHeight="1">
      <c r="A2308" s="101">
        <f>C2308*ID규칙_대사_그룹_단위+COUNTIF($C$4:C2308,C2308)</f>
        <v>1333516</v>
      </c>
      <c r="B2308" s="100" t="s">
        <v>380</v>
      </c>
      <c r="C2308" s="102">
        <f>INDEX(STUDENT!$A:$A,MATCH(B2308,STUDENT!$B:$B,0))</f>
        <v>13335</v>
      </c>
      <c r="D2308" s="101">
        <v>3</v>
      </c>
      <c r="E2308" s="101">
        <v>7</v>
      </c>
      <c r="F2308" s="101">
        <v>1</v>
      </c>
      <c r="G2308" s="101" t="str">
        <f t="shared" ref="G2308:G2371" si="144">"SPEECH_DESC_"&amp;A2308</f>
        <v>SPEECH_DESC_1333516</v>
      </c>
      <c r="H2308" s="101" t="str">
        <f t="shared" ref="H2308:H2371" si="145">"SPEECH_AUDIO_"&amp;A2308</f>
        <v>SPEECH_AUDIO_1333516</v>
      </c>
      <c r="I2308" s="118" t="str">
        <f t="shared" ref="I2308:I2371" si="146">VLOOKUP(D2308,SPEECH_MAIN_TYPE,2,0)</f>
        <v>전투</v>
      </c>
      <c r="J2308" s="118" t="str">
        <f t="shared" ref="J2308:J2371" si="147">VLOOKUP(E2308,SPEECH_SUB_TYPE,2,0)&amp;IF(F2308=0,""," "&amp;F2308)</f>
        <v>이동 1</v>
      </c>
    </row>
    <row r="2309" spans="1:10" ht="13.8" customHeight="1">
      <c r="A2309" s="101">
        <f>C2309*ID규칙_대사_그룹_단위+COUNTIF($C$4:C2309,C2309)</f>
        <v>1333517</v>
      </c>
      <c r="B2309" s="100" t="s">
        <v>380</v>
      </c>
      <c r="C2309" s="102">
        <f>INDEX(STUDENT!$A:$A,MATCH(B2309,STUDENT!$B:$B,0))</f>
        <v>13335</v>
      </c>
      <c r="D2309" s="101">
        <v>3</v>
      </c>
      <c r="E2309" s="101">
        <v>7</v>
      </c>
      <c r="F2309" s="101">
        <v>2</v>
      </c>
      <c r="G2309" s="101" t="str">
        <f t="shared" si="144"/>
        <v>SPEECH_DESC_1333517</v>
      </c>
      <c r="H2309" s="101" t="str">
        <f t="shared" si="145"/>
        <v>SPEECH_AUDIO_1333517</v>
      </c>
      <c r="I2309" s="118" t="str">
        <f t="shared" si="146"/>
        <v>전투</v>
      </c>
      <c r="J2309" s="118" t="str">
        <f t="shared" si="147"/>
        <v>이동 2</v>
      </c>
    </row>
    <row r="2310" spans="1:10" ht="13.8" customHeight="1">
      <c r="A2310" s="101">
        <f>C2310*ID규칙_대사_그룹_단위+COUNTIF($C$4:C2310,C2310)</f>
        <v>1333518</v>
      </c>
      <c r="B2310" s="100" t="s">
        <v>380</v>
      </c>
      <c r="C2310" s="102">
        <f>INDEX(STUDENT!$A:$A,MATCH(B2310,STUDENT!$B:$B,0))</f>
        <v>13335</v>
      </c>
      <c r="D2310" s="101">
        <v>3</v>
      </c>
      <c r="E2310" s="101">
        <v>8</v>
      </c>
      <c r="F2310" s="101">
        <v>1</v>
      </c>
      <c r="G2310" s="101" t="str">
        <f t="shared" si="144"/>
        <v>SPEECH_DESC_1333518</v>
      </c>
      <c r="H2310" s="101" t="str">
        <f t="shared" si="145"/>
        <v>SPEECH_AUDIO_1333518</v>
      </c>
      <c r="I2310" s="118" t="str">
        <f t="shared" si="146"/>
        <v>전투</v>
      </c>
      <c r="J2310" s="118" t="str">
        <f t="shared" si="147"/>
        <v>에이리어 이동 1</v>
      </c>
    </row>
    <row r="2311" spans="1:10" ht="13.8" customHeight="1">
      <c r="A2311" s="101">
        <f>C2311*ID규칙_대사_그룹_단위+COUNTIF($C$4:C2311,C2311)</f>
        <v>1333519</v>
      </c>
      <c r="B2311" s="100" t="s">
        <v>380</v>
      </c>
      <c r="C2311" s="102">
        <f>INDEX(STUDENT!$A:$A,MATCH(B2311,STUDENT!$B:$B,0))</f>
        <v>13335</v>
      </c>
      <c r="D2311" s="101">
        <v>3</v>
      </c>
      <c r="E2311" s="101">
        <v>8</v>
      </c>
      <c r="F2311" s="101">
        <v>2</v>
      </c>
      <c r="G2311" s="101" t="str">
        <f t="shared" si="144"/>
        <v>SPEECH_DESC_1333519</v>
      </c>
      <c r="H2311" s="101" t="str">
        <f t="shared" si="145"/>
        <v>SPEECH_AUDIO_1333519</v>
      </c>
      <c r="I2311" s="118" t="str">
        <f t="shared" si="146"/>
        <v>전투</v>
      </c>
      <c r="J2311" s="118" t="str">
        <f t="shared" si="147"/>
        <v>에이리어 이동 2</v>
      </c>
    </row>
    <row r="2312" spans="1:10" ht="13.8" customHeight="1">
      <c r="A2312" s="101">
        <f>C2312*ID규칙_대사_그룹_단위+COUNTIF($C$4:C2312,C2312)</f>
        <v>1333520</v>
      </c>
      <c r="B2312" s="100" t="s">
        <v>380</v>
      </c>
      <c r="C2312" s="102">
        <f>INDEX(STUDENT!$A:$A,MATCH(B2312,STUDENT!$B:$B,0))</f>
        <v>13335</v>
      </c>
      <c r="D2312" s="101">
        <v>3</v>
      </c>
      <c r="E2312" s="101">
        <v>9</v>
      </c>
      <c r="F2312" s="101">
        <v>0</v>
      </c>
      <c r="G2312" s="101" t="str">
        <f t="shared" si="144"/>
        <v>SPEECH_DESC_1333520</v>
      </c>
      <c r="H2312" s="101" t="str">
        <f t="shared" si="145"/>
        <v>SPEECH_AUDIO_1333520</v>
      </c>
      <c r="I2312" s="118" t="str">
        <f t="shared" si="146"/>
        <v>전투</v>
      </c>
      <c r="J2312" s="118" t="str">
        <f t="shared" si="147"/>
        <v>엄폐</v>
      </c>
    </row>
    <row r="2313" spans="1:10" ht="13.8" customHeight="1">
      <c r="A2313" s="101">
        <f>C2313*ID규칙_대사_그룹_단위+COUNTIF($C$4:C2313,C2313)</f>
        <v>1333521</v>
      </c>
      <c r="B2313" s="100" t="s">
        <v>380</v>
      </c>
      <c r="C2313" s="102">
        <f>INDEX(STUDENT!$A:$A,MATCH(B2313,STUDENT!$B:$B,0))</f>
        <v>13335</v>
      </c>
      <c r="D2313" s="101">
        <v>3</v>
      </c>
      <c r="E2313" s="101">
        <v>10</v>
      </c>
      <c r="F2313" s="101">
        <v>0</v>
      </c>
      <c r="G2313" s="101" t="str">
        <f t="shared" si="144"/>
        <v>SPEECH_DESC_1333521</v>
      </c>
      <c r="H2313" s="101" t="str">
        <f t="shared" si="145"/>
        <v>SPEECH_AUDIO_1333521</v>
      </c>
      <c r="I2313" s="118" t="str">
        <f t="shared" si="146"/>
        <v>전투</v>
      </c>
      <c r="J2313" s="118" t="str">
        <f t="shared" si="147"/>
        <v>회피</v>
      </c>
    </row>
    <row r="2314" spans="1:10" ht="13.8" customHeight="1">
      <c r="A2314" s="101">
        <f>C2314*ID규칙_대사_그룹_단위+COUNTIF($C$4:C2314,C2314)</f>
        <v>1333522</v>
      </c>
      <c r="B2314" s="100" t="s">
        <v>380</v>
      </c>
      <c r="C2314" s="102">
        <f>INDEX(STUDENT!$A:$A,MATCH(B2314,STUDENT!$B:$B,0))</f>
        <v>13335</v>
      </c>
      <c r="D2314" s="101">
        <v>3</v>
      </c>
      <c r="E2314" s="101">
        <v>11</v>
      </c>
      <c r="F2314" s="101">
        <v>0</v>
      </c>
      <c r="G2314" s="101" t="str">
        <f t="shared" si="144"/>
        <v>SPEECH_DESC_1333522</v>
      </c>
      <c r="H2314" s="101" t="str">
        <f t="shared" si="145"/>
        <v>SPEECH_AUDIO_1333522</v>
      </c>
      <c r="I2314" s="118" t="str">
        <f t="shared" si="146"/>
        <v>전투</v>
      </c>
      <c r="J2314" s="118" t="str">
        <f t="shared" si="147"/>
        <v>회복</v>
      </c>
    </row>
    <row r="2315" spans="1:10" ht="13.8" customHeight="1">
      <c r="A2315" s="101">
        <f>C2315*ID규칙_대사_그룹_단위+COUNTIF($C$4:C2315,C2315)</f>
        <v>1333523</v>
      </c>
      <c r="B2315" s="100" t="s">
        <v>380</v>
      </c>
      <c r="C2315" s="102">
        <f>INDEX(STUDENT!$A:$A,MATCH(B2315,STUDENT!$B:$B,0))</f>
        <v>13335</v>
      </c>
      <c r="D2315" s="101">
        <v>3</v>
      </c>
      <c r="E2315" s="101">
        <v>12</v>
      </c>
      <c r="F2315" s="101">
        <v>0</v>
      </c>
      <c r="G2315" s="101" t="str">
        <f t="shared" si="144"/>
        <v>SPEECH_DESC_1333523</v>
      </c>
      <c r="H2315" s="101" t="str">
        <f t="shared" si="145"/>
        <v>SPEECH_AUDIO_1333523</v>
      </c>
      <c r="I2315" s="118" t="str">
        <f t="shared" si="146"/>
        <v>전투</v>
      </c>
      <c r="J2315" s="118" t="str">
        <f t="shared" si="147"/>
        <v>버프</v>
      </c>
    </row>
    <row r="2316" spans="1:10" ht="13.8" customHeight="1">
      <c r="A2316" s="101">
        <f>C2316*ID규칙_대사_그룹_단위+COUNTIF($C$4:C2316,C2316)</f>
        <v>1333524</v>
      </c>
      <c r="B2316" s="100" t="s">
        <v>380</v>
      </c>
      <c r="C2316" s="102">
        <f>INDEX(STUDENT!$A:$A,MATCH(B2316,STUDENT!$B:$B,0))</f>
        <v>13335</v>
      </c>
      <c r="D2316" s="101">
        <v>3</v>
      </c>
      <c r="E2316" s="101">
        <v>13</v>
      </c>
      <c r="F2316" s="101">
        <v>0</v>
      </c>
      <c r="G2316" s="101" t="str">
        <f t="shared" si="144"/>
        <v>SPEECH_DESC_1333524</v>
      </c>
      <c r="H2316" s="101" t="str">
        <f t="shared" si="145"/>
        <v>SPEECH_AUDIO_1333524</v>
      </c>
      <c r="I2316" s="118" t="str">
        <f t="shared" si="146"/>
        <v>전투</v>
      </c>
      <c r="J2316" s="118" t="str">
        <f t="shared" si="147"/>
        <v>기본 스킬</v>
      </c>
    </row>
    <row r="2317" spans="1:10" ht="13.8" customHeight="1">
      <c r="A2317" s="101">
        <f>C2317*ID규칙_대사_그룹_단위+COUNTIF($C$4:C2317,C2317)</f>
        <v>1333525</v>
      </c>
      <c r="B2317" s="100" t="s">
        <v>380</v>
      </c>
      <c r="C2317" s="102">
        <f>INDEX(STUDENT!$A:$A,MATCH(B2317,STUDENT!$B:$B,0))</f>
        <v>13335</v>
      </c>
      <c r="D2317" s="101">
        <v>3</v>
      </c>
      <c r="E2317" s="101">
        <v>14</v>
      </c>
      <c r="F2317" s="101">
        <v>1</v>
      </c>
      <c r="G2317" s="101" t="str">
        <f t="shared" si="144"/>
        <v>SPEECH_DESC_1333525</v>
      </c>
      <c r="H2317" s="101" t="str">
        <f t="shared" si="145"/>
        <v>SPEECH_AUDIO_1333525</v>
      </c>
      <c r="I2317" s="118" t="str">
        <f t="shared" si="146"/>
        <v>전투</v>
      </c>
      <c r="J2317" s="118" t="str">
        <f t="shared" si="147"/>
        <v>EX 스킬 컷인 1</v>
      </c>
    </row>
    <row r="2318" spans="1:10" ht="13.8" customHeight="1">
      <c r="A2318" s="101">
        <f>C2318*ID규칙_대사_그룹_단위+COUNTIF($C$4:C2318,C2318)</f>
        <v>1333526</v>
      </c>
      <c r="B2318" s="100" t="s">
        <v>380</v>
      </c>
      <c r="C2318" s="102">
        <f>INDEX(STUDENT!$A:$A,MATCH(B2318,STUDENT!$B:$B,0))</f>
        <v>13335</v>
      </c>
      <c r="D2318" s="101">
        <v>3</v>
      </c>
      <c r="E2318" s="101">
        <v>14</v>
      </c>
      <c r="F2318" s="101">
        <v>2</v>
      </c>
      <c r="G2318" s="101" t="str">
        <f t="shared" si="144"/>
        <v>SPEECH_DESC_1333526</v>
      </c>
      <c r="H2318" s="101" t="str">
        <f t="shared" si="145"/>
        <v>SPEECH_AUDIO_1333526</v>
      </c>
      <c r="I2318" s="118" t="str">
        <f t="shared" si="146"/>
        <v>전투</v>
      </c>
      <c r="J2318" s="118" t="str">
        <f t="shared" si="147"/>
        <v>EX 스킬 컷인 2</v>
      </c>
    </row>
    <row r="2319" spans="1:10" ht="13.8" customHeight="1">
      <c r="A2319" s="101">
        <f>C2319*ID규칙_대사_그룹_단위+COUNTIF($C$4:C2319,C2319)</f>
        <v>1333527</v>
      </c>
      <c r="B2319" s="100" t="s">
        <v>380</v>
      </c>
      <c r="C2319" s="102">
        <f>INDEX(STUDENT!$A:$A,MATCH(B2319,STUDENT!$B:$B,0))</f>
        <v>13335</v>
      </c>
      <c r="D2319" s="101">
        <v>3</v>
      </c>
      <c r="E2319" s="101">
        <v>14</v>
      </c>
      <c r="F2319" s="101">
        <v>3</v>
      </c>
      <c r="G2319" s="101" t="str">
        <f t="shared" si="144"/>
        <v>SPEECH_DESC_1333527</v>
      </c>
      <c r="H2319" s="101" t="str">
        <f t="shared" si="145"/>
        <v>SPEECH_AUDIO_1333527</v>
      </c>
      <c r="I2319" s="118" t="str">
        <f t="shared" si="146"/>
        <v>전투</v>
      </c>
      <c r="J2319" s="118" t="str">
        <f t="shared" si="147"/>
        <v>EX 스킬 컷인 3</v>
      </c>
    </row>
    <row r="2320" spans="1:10" ht="13.8" customHeight="1">
      <c r="A2320" s="101">
        <f>C2320*ID규칙_대사_그룹_단위+COUNTIF($C$4:C2320,C2320)</f>
        <v>1333528</v>
      </c>
      <c r="B2320" s="100" t="s">
        <v>380</v>
      </c>
      <c r="C2320" s="102">
        <f>INDEX(STUDENT!$A:$A,MATCH(B2320,STUDENT!$B:$B,0))</f>
        <v>13335</v>
      </c>
      <c r="D2320" s="101">
        <v>3</v>
      </c>
      <c r="E2320" s="101">
        <v>15</v>
      </c>
      <c r="F2320" s="101">
        <v>1</v>
      </c>
      <c r="G2320" s="101" t="str">
        <f t="shared" si="144"/>
        <v>SPEECH_DESC_1333528</v>
      </c>
      <c r="H2320" s="101" t="str">
        <f t="shared" si="145"/>
        <v>SPEECH_AUDIO_1333528</v>
      </c>
      <c r="I2320" s="118" t="str">
        <f t="shared" si="146"/>
        <v>전투</v>
      </c>
      <c r="J2320" s="118" t="str">
        <f t="shared" si="147"/>
        <v>EX 스킬 1</v>
      </c>
    </row>
    <row r="2321" spans="1:10" ht="13.8" customHeight="1">
      <c r="A2321" s="101">
        <f>C2321*ID규칙_대사_그룹_단위+COUNTIF($C$4:C2321,C2321)</f>
        <v>1333529</v>
      </c>
      <c r="B2321" s="100" t="s">
        <v>380</v>
      </c>
      <c r="C2321" s="102">
        <f>INDEX(STUDENT!$A:$A,MATCH(B2321,STUDENT!$B:$B,0))</f>
        <v>13335</v>
      </c>
      <c r="D2321" s="101">
        <v>3</v>
      </c>
      <c r="E2321" s="101">
        <v>15</v>
      </c>
      <c r="F2321" s="101">
        <v>2</v>
      </c>
      <c r="G2321" s="101" t="str">
        <f t="shared" si="144"/>
        <v>SPEECH_DESC_1333529</v>
      </c>
      <c r="H2321" s="101" t="str">
        <f t="shared" si="145"/>
        <v>SPEECH_AUDIO_1333529</v>
      </c>
      <c r="I2321" s="118" t="str">
        <f t="shared" si="146"/>
        <v>전투</v>
      </c>
      <c r="J2321" s="118" t="str">
        <f t="shared" si="147"/>
        <v>EX 스킬 2</v>
      </c>
    </row>
    <row r="2322" spans="1:10" ht="13.8" customHeight="1">
      <c r="A2322" s="101">
        <f>C2322*ID규칙_대사_그룹_단위+COUNTIF($C$4:C2322,C2322)</f>
        <v>1333530</v>
      </c>
      <c r="B2322" s="100" t="s">
        <v>380</v>
      </c>
      <c r="C2322" s="102">
        <f>INDEX(STUDENT!$A:$A,MATCH(B2322,STUDENT!$B:$B,0))</f>
        <v>13335</v>
      </c>
      <c r="D2322" s="101">
        <v>3</v>
      </c>
      <c r="E2322" s="101">
        <v>15</v>
      </c>
      <c r="F2322" s="101">
        <v>3</v>
      </c>
      <c r="G2322" s="101" t="str">
        <f t="shared" si="144"/>
        <v>SPEECH_DESC_1333530</v>
      </c>
      <c r="H2322" s="101" t="str">
        <f t="shared" si="145"/>
        <v>SPEECH_AUDIO_1333530</v>
      </c>
      <c r="I2322" s="118" t="str">
        <f t="shared" si="146"/>
        <v>전투</v>
      </c>
      <c r="J2322" s="118" t="str">
        <f t="shared" si="147"/>
        <v>EX 스킬 3</v>
      </c>
    </row>
    <row r="2323" spans="1:10" ht="13.8" customHeight="1">
      <c r="A2323" s="101">
        <f>C2323*ID규칙_대사_그룹_단위+COUNTIF($C$4:C2323,C2323)</f>
        <v>1333531</v>
      </c>
      <c r="B2323" s="100" t="s">
        <v>380</v>
      </c>
      <c r="C2323" s="102">
        <f>INDEX(STUDENT!$A:$A,MATCH(B2323,STUDENT!$B:$B,0))</f>
        <v>13335</v>
      </c>
      <c r="D2323" s="101">
        <v>3</v>
      </c>
      <c r="E2323" s="101">
        <v>16</v>
      </c>
      <c r="F2323" s="101">
        <v>1</v>
      </c>
      <c r="G2323" s="101" t="str">
        <f t="shared" si="144"/>
        <v>SPEECH_DESC_1333531</v>
      </c>
      <c r="H2323" s="101" t="str">
        <f t="shared" si="145"/>
        <v>SPEECH_AUDIO_1333531</v>
      </c>
      <c r="I2323" s="118" t="str">
        <f t="shared" si="146"/>
        <v>전투</v>
      </c>
      <c r="J2323" s="118" t="str">
        <f t="shared" si="147"/>
        <v>승리 1</v>
      </c>
    </row>
    <row r="2324" spans="1:10" ht="13.8" customHeight="1">
      <c r="A2324" s="101">
        <f>C2324*ID규칙_대사_그룹_단위+COUNTIF($C$4:C2324,C2324)</f>
        <v>1333532</v>
      </c>
      <c r="B2324" s="100" t="s">
        <v>380</v>
      </c>
      <c r="C2324" s="102">
        <f>INDEX(STUDENT!$A:$A,MATCH(B2324,STUDENT!$B:$B,0))</f>
        <v>13335</v>
      </c>
      <c r="D2324" s="101">
        <v>3</v>
      </c>
      <c r="E2324" s="101">
        <v>16</v>
      </c>
      <c r="F2324" s="101">
        <v>2</v>
      </c>
      <c r="G2324" s="101" t="str">
        <f t="shared" si="144"/>
        <v>SPEECH_DESC_1333532</v>
      </c>
      <c r="H2324" s="101" t="str">
        <f t="shared" si="145"/>
        <v>SPEECH_AUDIO_1333532</v>
      </c>
      <c r="I2324" s="118" t="str">
        <f t="shared" si="146"/>
        <v>전투</v>
      </c>
      <c r="J2324" s="118" t="str">
        <f t="shared" si="147"/>
        <v>승리 2</v>
      </c>
    </row>
    <row r="2325" spans="1:10" ht="13.8" customHeight="1">
      <c r="A2325" s="101">
        <f>C2325*ID규칙_대사_그룹_단위+COUNTIF($C$4:C2325,C2325)</f>
        <v>1333533</v>
      </c>
      <c r="B2325" s="100" t="s">
        <v>380</v>
      </c>
      <c r="C2325" s="102">
        <f>INDEX(STUDENT!$A:$A,MATCH(B2325,STUDENT!$B:$B,0))</f>
        <v>13335</v>
      </c>
      <c r="D2325" s="101">
        <v>3</v>
      </c>
      <c r="E2325" s="101">
        <v>17</v>
      </c>
      <c r="F2325" s="101">
        <v>0</v>
      </c>
      <c r="G2325" s="101" t="str">
        <f t="shared" si="144"/>
        <v>SPEECH_DESC_1333533</v>
      </c>
      <c r="H2325" s="101" t="str">
        <f t="shared" si="145"/>
        <v>SPEECH_AUDIO_1333533</v>
      </c>
      <c r="I2325" s="118" t="str">
        <f t="shared" si="146"/>
        <v>전투</v>
      </c>
      <c r="J2325" s="118" t="str">
        <f t="shared" si="147"/>
        <v>철수</v>
      </c>
    </row>
    <row r="2326" spans="1:10" ht="13.8" customHeight="1">
      <c r="A2326" s="101">
        <f>C2326*ID규칙_대사_그룹_단위+COUNTIF($C$4:C2326,C2326)</f>
        <v>1333534</v>
      </c>
      <c r="B2326" s="100" t="s">
        <v>380</v>
      </c>
      <c r="C2326" s="102">
        <f>INDEX(STUDENT!$A:$A,MATCH(B2326,STUDENT!$B:$B,0))</f>
        <v>13335</v>
      </c>
      <c r="D2326" s="101">
        <v>4</v>
      </c>
      <c r="E2326" s="101">
        <v>18</v>
      </c>
      <c r="F2326" s="101">
        <v>1</v>
      </c>
      <c r="G2326" s="101" t="str">
        <f t="shared" si="144"/>
        <v>SPEECH_DESC_1333534</v>
      </c>
      <c r="H2326" s="101" t="str">
        <f t="shared" si="145"/>
        <v>SPEECH_AUDIO_1333534</v>
      </c>
      <c r="I2326" s="118" t="str">
        <f t="shared" si="146"/>
        <v>결과</v>
      </c>
      <c r="J2326" s="118" t="str">
        <f t="shared" si="147"/>
        <v>임무 완료 1</v>
      </c>
    </row>
    <row r="2327" spans="1:10" ht="13.8" customHeight="1">
      <c r="A2327" s="101">
        <f>C2327*ID규칙_대사_그룹_단위+COUNTIF($C$4:C2327,C2327)</f>
        <v>1333535</v>
      </c>
      <c r="B2327" s="100" t="s">
        <v>380</v>
      </c>
      <c r="C2327" s="102">
        <f>INDEX(STUDENT!$A:$A,MATCH(B2327,STUDENT!$B:$B,0))</f>
        <v>13335</v>
      </c>
      <c r="D2327" s="101">
        <v>4</v>
      </c>
      <c r="E2327" s="101">
        <v>18</v>
      </c>
      <c r="F2327" s="101">
        <v>2</v>
      </c>
      <c r="G2327" s="101" t="str">
        <f t="shared" si="144"/>
        <v>SPEECH_DESC_1333535</v>
      </c>
      <c r="H2327" s="101" t="str">
        <f t="shared" si="145"/>
        <v>SPEECH_AUDIO_1333535</v>
      </c>
      <c r="I2327" s="118" t="str">
        <f t="shared" si="146"/>
        <v>결과</v>
      </c>
      <c r="J2327" s="118" t="str">
        <f t="shared" si="147"/>
        <v>임무 완료 2</v>
      </c>
    </row>
    <row r="2328" spans="1:10" ht="13.8" customHeight="1">
      <c r="A2328" s="101">
        <f>C2328*ID규칙_대사_그룹_단위+COUNTIF($C$4:C2328,C2328)</f>
        <v>1333536</v>
      </c>
      <c r="B2328" s="100" t="s">
        <v>380</v>
      </c>
      <c r="C2328" s="102">
        <f>INDEX(STUDENT!$A:$A,MATCH(B2328,STUDENT!$B:$B,0))</f>
        <v>13335</v>
      </c>
      <c r="D2328" s="101">
        <v>4</v>
      </c>
      <c r="E2328" s="101">
        <v>19</v>
      </c>
      <c r="F2328" s="101">
        <v>1</v>
      </c>
      <c r="G2328" s="101" t="str">
        <f t="shared" si="144"/>
        <v>SPEECH_DESC_1333536</v>
      </c>
      <c r="H2328" s="101" t="str">
        <f t="shared" si="145"/>
        <v>SPEECH_AUDIO_1333536</v>
      </c>
      <c r="I2328" s="118" t="str">
        <f t="shared" si="146"/>
        <v>결과</v>
      </c>
      <c r="J2328" s="118" t="str">
        <f t="shared" si="147"/>
        <v>임무 실패 1</v>
      </c>
    </row>
    <row r="2329" spans="1:10" ht="13.8" customHeight="1">
      <c r="A2329" s="101">
        <f>C2329*ID규칙_대사_그룹_단위+COUNTIF($C$4:C2329,C2329)</f>
        <v>1333537</v>
      </c>
      <c r="B2329" s="100" t="s">
        <v>380</v>
      </c>
      <c r="C2329" s="102">
        <f>INDEX(STUDENT!$A:$A,MATCH(B2329,STUDENT!$B:$B,0))</f>
        <v>13335</v>
      </c>
      <c r="D2329" s="101">
        <v>4</v>
      </c>
      <c r="E2329" s="101">
        <v>19</v>
      </c>
      <c r="F2329" s="101">
        <v>2</v>
      </c>
      <c r="G2329" s="101" t="str">
        <f t="shared" si="144"/>
        <v>SPEECH_DESC_1333537</v>
      </c>
      <c r="H2329" s="101" t="str">
        <f t="shared" si="145"/>
        <v>SPEECH_AUDIO_1333537</v>
      </c>
      <c r="I2329" s="118" t="str">
        <f t="shared" si="146"/>
        <v>결과</v>
      </c>
      <c r="J2329" s="118" t="str">
        <f t="shared" si="147"/>
        <v>임무 실패 2</v>
      </c>
    </row>
    <row r="2330" spans="1:10" ht="13.8" customHeight="1">
      <c r="A2330" s="101">
        <f>C2330*ID규칙_대사_그룹_단위+COUNTIF($C$4:C2330,C2330)</f>
        <v>1333538</v>
      </c>
      <c r="B2330" s="100" t="s">
        <v>380</v>
      </c>
      <c r="C2330" s="102">
        <f>INDEX(STUDENT!$A:$A,MATCH(B2330,STUDENT!$B:$B,0))</f>
        <v>13335</v>
      </c>
      <c r="D2330" s="101">
        <v>5</v>
      </c>
      <c r="E2330" s="101">
        <v>20</v>
      </c>
      <c r="F2330" s="101">
        <v>1</v>
      </c>
      <c r="G2330" s="101" t="str">
        <f t="shared" si="144"/>
        <v>SPEECH_DESC_1333538</v>
      </c>
      <c r="H2330" s="101" t="str">
        <f t="shared" si="145"/>
        <v>SPEECH_AUDIO_1333538</v>
      </c>
      <c r="I2330" s="118" t="str">
        <f t="shared" si="146"/>
        <v>기타</v>
      </c>
      <c r="J2330" s="118" t="str">
        <f t="shared" si="147"/>
        <v>강화 1</v>
      </c>
    </row>
    <row r="2331" spans="1:10" ht="13.8" customHeight="1">
      <c r="A2331" s="101">
        <f>C2331*ID규칙_대사_그룹_단위+COUNTIF($C$4:C2331,C2331)</f>
        <v>1333539</v>
      </c>
      <c r="B2331" s="100" t="s">
        <v>380</v>
      </c>
      <c r="C2331" s="102">
        <f>INDEX(STUDENT!$A:$A,MATCH(B2331,STUDENT!$B:$B,0))</f>
        <v>13335</v>
      </c>
      <c r="D2331" s="101">
        <v>5</v>
      </c>
      <c r="E2331" s="101">
        <v>20</v>
      </c>
      <c r="F2331" s="101">
        <v>2</v>
      </c>
      <c r="G2331" s="101" t="str">
        <f t="shared" si="144"/>
        <v>SPEECH_DESC_1333539</v>
      </c>
      <c r="H2331" s="101" t="str">
        <f t="shared" si="145"/>
        <v>SPEECH_AUDIO_1333539</v>
      </c>
      <c r="I2331" s="118" t="str">
        <f t="shared" si="146"/>
        <v>기타</v>
      </c>
      <c r="J2331" s="118" t="str">
        <f t="shared" si="147"/>
        <v>강화 2</v>
      </c>
    </row>
    <row r="2332" spans="1:10" ht="13.8" customHeight="1">
      <c r="A2332" s="101">
        <f>C2332*ID규칙_대사_그룹_단위+COUNTIF($C$4:C2332,C2332)</f>
        <v>1333540</v>
      </c>
      <c r="B2332" s="100" t="s">
        <v>380</v>
      </c>
      <c r="C2332" s="102">
        <f>INDEX(STUDENT!$A:$A,MATCH(B2332,STUDENT!$B:$B,0))</f>
        <v>13335</v>
      </c>
      <c r="D2332" s="101">
        <v>5</v>
      </c>
      <c r="E2332" s="101">
        <v>20</v>
      </c>
      <c r="F2332" s="101">
        <v>3</v>
      </c>
      <c r="G2332" s="101" t="str">
        <f t="shared" si="144"/>
        <v>SPEECH_DESC_1333540</v>
      </c>
      <c r="H2332" s="101" t="str">
        <f t="shared" si="145"/>
        <v>SPEECH_AUDIO_1333540</v>
      </c>
      <c r="I2332" s="118" t="str">
        <f t="shared" si="146"/>
        <v>기타</v>
      </c>
      <c r="J2332" s="118" t="str">
        <f t="shared" si="147"/>
        <v>강화 3</v>
      </c>
    </row>
    <row r="2333" spans="1:10" ht="13.8" customHeight="1">
      <c r="A2333" s="101">
        <f>C2333*ID규칙_대사_그룹_단위+COUNTIF($C$4:C2333,C2333)</f>
        <v>1333541</v>
      </c>
      <c r="B2333" s="100" t="s">
        <v>380</v>
      </c>
      <c r="C2333" s="102">
        <f>INDEX(STUDENT!$A:$A,MATCH(B2333,STUDENT!$B:$B,0))</f>
        <v>13335</v>
      </c>
      <c r="D2333" s="101">
        <v>5</v>
      </c>
      <c r="E2333" s="101">
        <v>20</v>
      </c>
      <c r="F2333" s="101">
        <v>4</v>
      </c>
      <c r="G2333" s="101" t="str">
        <f t="shared" si="144"/>
        <v>SPEECH_DESC_1333541</v>
      </c>
      <c r="H2333" s="101" t="str">
        <f t="shared" si="145"/>
        <v>SPEECH_AUDIO_1333541</v>
      </c>
      <c r="I2333" s="118" t="str">
        <f t="shared" si="146"/>
        <v>기타</v>
      </c>
      <c r="J2333" s="118" t="str">
        <f t="shared" si="147"/>
        <v>강화 4</v>
      </c>
    </row>
    <row r="2334" spans="1:10" ht="13.8" customHeight="1">
      <c r="A2334" s="101">
        <f>C2334*ID규칙_대사_그룹_단위+COUNTIF($C$4:C2334,C2334)</f>
        <v>1333542</v>
      </c>
      <c r="B2334" s="100" t="s">
        <v>380</v>
      </c>
      <c r="C2334" s="102">
        <f>INDEX(STUDENT!$A:$A,MATCH(B2334,STUDENT!$B:$B,0))</f>
        <v>13335</v>
      </c>
      <c r="D2334" s="101">
        <v>5</v>
      </c>
      <c r="E2334" s="101">
        <v>21</v>
      </c>
      <c r="F2334" s="101">
        <v>0</v>
      </c>
      <c r="G2334" s="101" t="str">
        <f t="shared" si="144"/>
        <v>SPEECH_DESC_1333542</v>
      </c>
      <c r="H2334" s="101" t="str">
        <f t="shared" si="145"/>
        <v>SPEECH_AUDIO_1333542</v>
      </c>
      <c r="I2334" s="118" t="str">
        <f t="shared" si="146"/>
        <v>기타</v>
      </c>
      <c r="J2334" s="118" t="str">
        <f t="shared" si="147"/>
        <v>고유무기 장착</v>
      </c>
    </row>
    <row r="2335" spans="1:10" ht="13.8" customHeight="1">
      <c r="A2335" s="101">
        <f>C2335*ID규칙_대사_그룹_단위+COUNTIF($C$4:C2335,C2335)</f>
        <v>1333543</v>
      </c>
      <c r="B2335" s="100" t="s">
        <v>380</v>
      </c>
      <c r="C2335" s="102">
        <f>INDEX(STUDENT!$A:$A,MATCH(B2335,STUDENT!$B:$B,0))</f>
        <v>13335</v>
      </c>
      <c r="D2335" s="101">
        <v>5</v>
      </c>
      <c r="E2335" s="101">
        <v>22</v>
      </c>
      <c r="F2335" s="101">
        <v>1</v>
      </c>
      <c r="G2335" s="101" t="str">
        <f t="shared" si="144"/>
        <v>SPEECH_DESC_1333543</v>
      </c>
      <c r="H2335" s="101" t="str">
        <f t="shared" si="145"/>
        <v>SPEECH_AUDIO_1333543</v>
      </c>
      <c r="I2335" s="118" t="str">
        <f t="shared" si="146"/>
        <v>기타</v>
      </c>
      <c r="J2335" s="118" t="str">
        <f t="shared" si="147"/>
        <v>카페 1</v>
      </c>
    </row>
    <row r="2336" spans="1:10" ht="13.8" customHeight="1">
      <c r="A2336" s="101">
        <f>C2336*ID규칙_대사_그룹_단위+COUNTIF($C$4:C2336,C2336)</f>
        <v>1333544</v>
      </c>
      <c r="B2336" s="100" t="s">
        <v>380</v>
      </c>
      <c r="C2336" s="102">
        <f>INDEX(STUDENT!$A:$A,MATCH(B2336,STUDENT!$B:$B,0))</f>
        <v>13335</v>
      </c>
      <c r="D2336" s="101">
        <v>5</v>
      </c>
      <c r="E2336" s="101">
        <v>22</v>
      </c>
      <c r="F2336" s="101">
        <v>2</v>
      </c>
      <c r="G2336" s="101" t="str">
        <f t="shared" si="144"/>
        <v>SPEECH_DESC_1333544</v>
      </c>
      <c r="H2336" s="101" t="str">
        <f t="shared" si="145"/>
        <v>SPEECH_AUDIO_1333544</v>
      </c>
      <c r="I2336" s="118" t="str">
        <f t="shared" si="146"/>
        <v>기타</v>
      </c>
      <c r="J2336" s="118" t="str">
        <f t="shared" si="147"/>
        <v>카페 2</v>
      </c>
    </row>
    <row r="2337" spans="1:10" ht="13.8" customHeight="1">
      <c r="A2337" s="101">
        <f>C2337*ID규칙_대사_그룹_단위+COUNTIF($C$4:C2337,C2337)</f>
        <v>1333545</v>
      </c>
      <c r="B2337" s="100" t="s">
        <v>380</v>
      </c>
      <c r="C2337" s="102">
        <f>INDEX(STUDENT!$A:$A,MATCH(B2337,STUDENT!$B:$B,0))</f>
        <v>13335</v>
      </c>
      <c r="D2337" s="101">
        <v>5</v>
      </c>
      <c r="E2337" s="101">
        <v>22</v>
      </c>
      <c r="F2337" s="101">
        <v>3</v>
      </c>
      <c r="G2337" s="101" t="str">
        <f t="shared" si="144"/>
        <v>SPEECH_DESC_1333545</v>
      </c>
      <c r="H2337" s="101" t="str">
        <f t="shared" si="145"/>
        <v>SPEECH_AUDIO_1333545</v>
      </c>
      <c r="I2337" s="118" t="str">
        <f t="shared" si="146"/>
        <v>기타</v>
      </c>
      <c r="J2337" s="118" t="str">
        <f t="shared" si="147"/>
        <v>카페 3</v>
      </c>
    </row>
    <row r="2338" spans="1:10" ht="13.8" customHeight="1">
      <c r="A2338" s="101">
        <f>C2338*ID규칙_대사_그룹_단위+COUNTIF($C$4:C2338,C2338)</f>
        <v>1333546</v>
      </c>
      <c r="B2338" s="100" t="s">
        <v>380</v>
      </c>
      <c r="C2338" s="102">
        <f>INDEX(STUDENT!$A:$A,MATCH(B2338,STUDENT!$B:$B,0))</f>
        <v>13335</v>
      </c>
      <c r="D2338" s="101">
        <v>5</v>
      </c>
      <c r="E2338" s="101">
        <v>22</v>
      </c>
      <c r="F2338" s="101">
        <v>4</v>
      </c>
      <c r="G2338" s="101" t="str">
        <f t="shared" si="144"/>
        <v>SPEECH_DESC_1333546</v>
      </c>
      <c r="H2338" s="101" t="str">
        <f t="shared" si="145"/>
        <v>SPEECH_AUDIO_1333546</v>
      </c>
      <c r="I2338" s="118" t="str">
        <f t="shared" si="146"/>
        <v>기타</v>
      </c>
      <c r="J2338" s="118" t="str">
        <f t="shared" si="147"/>
        <v>카페 4</v>
      </c>
    </row>
    <row r="2339" spans="1:10" ht="13.8" customHeight="1">
      <c r="A2339" s="101">
        <f>C2339*ID규칙_대사_그룹_단위+COUNTIF($C$4:C2339,C2339)</f>
        <v>1333547</v>
      </c>
      <c r="B2339" s="100" t="s">
        <v>380</v>
      </c>
      <c r="C2339" s="102">
        <f>INDEX(STUDENT!$A:$A,MATCH(B2339,STUDENT!$B:$B,0))</f>
        <v>13335</v>
      </c>
      <c r="D2339" s="101">
        <v>5</v>
      </c>
      <c r="E2339" s="101">
        <v>22</v>
      </c>
      <c r="F2339" s="101">
        <v>5</v>
      </c>
      <c r="G2339" s="101" t="str">
        <f t="shared" si="144"/>
        <v>SPEECH_DESC_1333547</v>
      </c>
      <c r="H2339" s="101" t="str">
        <f t="shared" si="145"/>
        <v>SPEECH_AUDIO_1333547</v>
      </c>
      <c r="I2339" s="118" t="str">
        <f t="shared" si="146"/>
        <v>기타</v>
      </c>
      <c r="J2339" s="118" t="str">
        <f t="shared" si="147"/>
        <v>카페 5</v>
      </c>
    </row>
    <row r="2340" spans="1:10" ht="13.8" customHeight="1">
      <c r="A2340" s="101">
        <f>C2340*ID규칙_대사_그룹_단위+COUNTIF($C$4:C2340,C2340)</f>
        <v>1333548</v>
      </c>
      <c r="B2340" s="100" t="s">
        <v>380</v>
      </c>
      <c r="C2340" s="102">
        <f>INDEX(STUDENT!$A:$A,MATCH(B2340,STUDENT!$B:$B,0))</f>
        <v>13335</v>
      </c>
      <c r="D2340" s="101">
        <v>5</v>
      </c>
      <c r="E2340" s="101">
        <v>23</v>
      </c>
      <c r="F2340" s="101">
        <v>1</v>
      </c>
      <c r="G2340" s="101" t="str">
        <f t="shared" si="144"/>
        <v>SPEECH_DESC_1333548</v>
      </c>
      <c r="H2340" s="101" t="str">
        <f t="shared" si="145"/>
        <v>SPEECH_AUDIO_1333548</v>
      </c>
      <c r="I2340" s="118" t="str">
        <f t="shared" si="146"/>
        <v>기타</v>
      </c>
      <c r="J2340" s="118" t="str">
        <f t="shared" si="147"/>
        <v>인연 랭크 업 1</v>
      </c>
    </row>
    <row r="2341" spans="1:10" ht="13.8" customHeight="1">
      <c r="A2341" s="101">
        <f>C2341*ID규칙_대사_그룹_단위+COUNTIF($C$4:C2341,C2341)</f>
        <v>1333549</v>
      </c>
      <c r="B2341" s="100" t="s">
        <v>380</v>
      </c>
      <c r="C2341" s="102">
        <f>INDEX(STUDENT!$A:$A,MATCH(B2341,STUDENT!$B:$B,0))</f>
        <v>13335</v>
      </c>
      <c r="D2341" s="101">
        <v>5</v>
      </c>
      <c r="E2341" s="101">
        <v>23</v>
      </c>
      <c r="F2341" s="101">
        <v>2</v>
      </c>
      <c r="G2341" s="101" t="str">
        <f t="shared" si="144"/>
        <v>SPEECH_DESC_1333549</v>
      </c>
      <c r="H2341" s="101" t="str">
        <f t="shared" si="145"/>
        <v>SPEECH_AUDIO_1333549</v>
      </c>
      <c r="I2341" s="118" t="str">
        <f t="shared" si="146"/>
        <v>기타</v>
      </c>
      <c r="J2341" s="118" t="str">
        <f t="shared" si="147"/>
        <v>인연 랭크 업 2</v>
      </c>
    </row>
    <row r="2342" spans="1:10" ht="13.8" customHeight="1">
      <c r="A2342" s="101">
        <f>C2342*ID규칙_대사_그룹_단위+COUNTIF($C$4:C2342,C2342)</f>
        <v>1333550</v>
      </c>
      <c r="B2342" s="100" t="s">
        <v>380</v>
      </c>
      <c r="C2342" s="102">
        <f>INDEX(STUDENT!$A:$A,MATCH(B2342,STUDENT!$B:$B,0))</f>
        <v>13335</v>
      </c>
      <c r="D2342" s="101">
        <v>5</v>
      </c>
      <c r="E2342" s="101">
        <v>23</v>
      </c>
      <c r="F2342" s="101">
        <v>3</v>
      </c>
      <c r="G2342" s="101" t="str">
        <f t="shared" si="144"/>
        <v>SPEECH_DESC_1333550</v>
      </c>
      <c r="H2342" s="101" t="str">
        <f t="shared" si="145"/>
        <v>SPEECH_AUDIO_1333550</v>
      </c>
      <c r="I2342" s="118" t="str">
        <f t="shared" si="146"/>
        <v>기타</v>
      </c>
      <c r="J2342" s="118" t="str">
        <f t="shared" si="147"/>
        <v>인연 랭크 업 3</v>
      </c>
    </row>
    <row r="2343" spans="1:10" ht="13.8" customHeight="1">
      <c r="A2343" s="101">
        <f>C2343*ID규칙_대사_그룹_단위+COUNTIF($C$4:C2343,C2343)</f>
        <v>1333551</v>
      </c>
      <c r="B2343" s="100" t="s">
        <v>380</v>
      </c>
      <c r="C2343" s="102">
        <f>INDEX(STUDENT!$A:$A,MATCH(B2343,STUDENT!$B:$B,0))</f>
        <v>13335</v>
      </c>
      <c r="D2343" s="101">
        <v>5</v>
      </c>
      <c r="E2343" s="101">
        <v>23</v>
      </c>
      <c r="F2343" s="101">
        <v>4</v>
      </c>
      <c r="G2343" s="101" t="str">
        <f t="shared" si="144"/>
        <v>SPEECH_DESC_1333551</v>
      </c>
      <c r="H2343" s="101" t="str">
        <f t="shared" si="145"/>
        <v>SPEECH_AUDIO_1333551</v>
      </c>
      <c r="I2343" s="118" t="str">
        <f t="shared" si="146"/>
        <v>기타</v>
      </c>
      <c r="J2343" s="118" t="str">
        <f t="shared" si="147"/>
        <v>인연 랭크 업 4</v>
      </c>
    </row>
    <row r="2344" spans="1:10" ht="13.8" customHeight="1">
      <c r="A2344" s="101">
        <f>C2344*ID규칙_대사_그룹_단위+COUNTIF($C$4:C2344,C2344)</f>
        <v>1333552</v>
      </c>
      <c r="B2344" s="100" t="s">
        <v>380</v>
      </c>
      <c r="C2344" s="102">
        <f>INDEX(STUDENT!$A:$A,MATCH(B2344,STUDENT!$B:$B,0))</f>
        <v>13335</v>
      </c>
      <c r="D2344" s="101">
        <v>6</v>
      </c>
      <c r="E2344" s="101">
        <v>24</v>
      </c>
      <c r="F2344" s="101">
        <v>1</v>
      </c>
      <c r="G2344" s="101" t="str">
        <f t="shared" si="144"/>
        <v>SPEECH_DESC_1333552</v>
      </c>
      <c r="H2344" s="101" t="str">
        <f t="shared" si="145"/>
        <v>SPEECH_AUDIO_1333552</v>
      </c>
      <c r="I2344" s="118" t="str">
        <f t="shared" si="146"/>
        <v>메모리얼</v>
      </c>
      <c r="J2344" s="118" t="str">
        <f t="shared" si="147"/>
        <v>메모리얼 로비 1</v>
      </c>
    </row>
    <row r="2345" spans="1:10" ht="13.8" customHeight="1">
      <c r="A2345" s="101">
        <f>C2345*ID규칙_대사_그룹_단위+COUNTIF($C$4:C2345,C2345)</f>
        <v>1333553</v>
      </c>
      <c r="B2345" s="100" t="s">
        <v>380</v>
      </c>
      <c r="C2345" s="102">
        <f>INDEX(STUDENT!$A:$A,MATCH(B2345,STUDENT!$B:$B,0))</f>
        <v>13335</v>
      </c>
      <c r="D2345" s="101">
        <v>6</v>
      </c>
      <c r="E2345" s="101">
        <v>24</v>
      </c>
      <c r="F2345" s="101">
        <v>2</v>
      </c>
      <c r="G2345" s="101" t="str">
        <f t="shared" si="144"/>
        <v>SPEECH_DESC_1333553</v>
      </c>
      <c r="H2345" s="101" t="str">
        <f t="shared" si="145"/>
        <v>SPEECH_AUDIO_1333553</v>
      </c>
      <c r="I2345" s="118" t="str">
        <f t="shared" si="146"/>
        <v>메모리얼</v>
      </c>
      <c r="J2345" s="118" t="str">
        <f t="shared" si="147"/>
        <v>메모리얼 로비 2</v>
      </c>
    </row>
    <row r="2346" spans="1:10" ht="13.8" customHeight="1">
      <c r="A2346" s="101">
        <f>C2346*ID규칙_대사_그룹_단위+COUNTIF($C$4:C2346,C2346)</f>
        <v>1333554</v>
      </c>
      <c r="B2346" s="100" t="s">
        <v>380</v>
      </c>
      <c r="C2346" s="102">
        <f>INDEX(STUDENT!$A:$A,MATCH(B2346,STUDENT!$B:$B,0))</f>
        <v>13335</v>
      </c>
      <c r="D2346" s="101">
        <v>6</v>
      </c>
      <c r="E2346" s="101">
        <v>24</v>
      </c>
      <c r="F2346" s="101">
        <v>3</v>
      </c>
      <c r="G2346" s="101" t="str">
        <f t="shared" si="144"/>
        <v>SPEECH_DESC_1333554</v>
      </c>
      <c r="H2346" s="101" t="str">
        <f t="shared" si="145"/>
        <v>SPEECH_AUDIO_1333554</v>
      </c>
      <c r="I2346" s="118" t="str">
        <f t="shared" si="146"/>
        <v>메모리얼</v>
      </c>
      <c r="J2346" s="118" t="str">
        <f t="shared" si="147"/>
        <v>메모리얼 로비 3</v>
      </c>
    </row>
    <row r="2347" spans="1:10" ht="13.8" customHeight="1">
      <c r="A2347" s="101">
        <f>C2347*ID규칙_대사_그룹_단위+COUNTIF($C$4:C2347,C2347)</f>
        <v>1333555</v>
      </c>
      <c r="B2347" s="100" t="s">
        <v>380</v>
      </c>
      <c r="C2347" s="102">
        <f>INDEX(STUDENT!$A:$A,MATCH(B2347,STUDENT!$B:$B,0))</f>
        <v>13335</v>
      </c>
      <c r="D2347" s="101">
        <v>6</v>
      </c>
      <c r="E2347" s="101">
        <v>24</v>
      </c>
      <c r="F2347" s="101">
        <v>4</v>
      </c>
      <c r="G2347" s="101" t="str">
        <f t="shared" si="144"/>
        <v>SPEECH_DESC_1333555</v>
      </c>
      <c r="H2347" s="101" t="str">
        <f t="shared" si="145"/>
        <v>SPEECH_AUDIO_1333555</v>
      </c>
      <c r="I2347" s="118" t="str">
        <f t="shared" si="146"/>
        <v>메모리얼</v>
      </c>
      <c r="J2347" s="118" t="str">
        <f t="shared" si="147"/>
        <v>메모리얼 로비 4</v>
      </c>
    </row>
    <row r="2348" spans="1:10" ht="13.8" customHeight="1">
      <c r="A2348" s="101">
        <f>C2348*ID규칙_대사_그룹_단위+COUNTIF($C$4:C2348,C2348)</f>
        <v>1333556</v>
      </c>
      <c r="B2348" s="100" t="s">
        <v>380</v>
      </c>
      <c r="C2348" s="102">
        <f>INDEX(STUDENT!$A:$A,MATCH(B2348,STUDENT!$B:$B,0))</f>
        <v>13335</v>
      </c>
      <c r="D2348" s="101">
        <v>6</v>
      </c>
      <c r="E2348" s="101">
        <v>24</v>
      </c>
      <c r="F2348" s="101">
        <v>5</v>
      </c>
      <c r="G2348" s="101" t="str">
        <f t="shared" si="144"/>
        <v>SPEECH_DESC_1333556</v>
      </c>
      <c r="H2348" s="101" t="str">
        <f t="shared" si="145"/>
        <v>SPEECH_AUDIO_1333556</v>
      </c>
      <c r="I2348" s="118" t="str">
        <f t="shared" si="146"/>
        <v>메모리얼</v>
      </c>
      <c r="J2348" s="118" t="str">
        <f t="shared" si="147"/>
        <v>메모리얼 로비 5</v>
      </c>
    </row>
    <row r="2349" spans="1:10" ht="13.8" customHeight="1">
      <c r="A2349" s="101">
        <f>C2349*ID규칙_대사_그룹_단위+COUNTIF($C$4:C2349,C2349)</f>
        <v>1333557</v>
      </c>
      <c r="B2349" s="100" t="s">
        <v>380</v>
      </c>
      <c r="C2349" s="102">
        <f>INDEX(STUDENT!$A:$A,MATCH(B2349,STUDENT!$B:$B,0))</f>
        <v>13335</v>
      </c>
      <c r="D2349" s="101">
        <v>7</v>
      </c>
      <c r="E2349" s="101">
        <v>25</v>
      </c>
      <c r="F2349" s="101">
        <v>0</v>
      </c>
      <c r="G2349" s="101" t="str">
        <f t="shared" si="144"/>
        <v>SPEECH_DESC_1333557</v>
      </c>
      <c r="H2349" s="101" t="str">
        <f t="shared" si="145"/>
        <v>SPEECH_AUDIO_1333557</v>
      </c>
      <c r="I2349" s="118" t="str">
        <f t="shared" si="146"/>
        <v>기념일</v>
      </c>
      <c r="J2349" s="118" t="str">
        <f t="shared" si="147"/>
        <v>생일</v>
      </c>
    </row>
    <row r="2350" spans="1:10" ht="13.8" customHeight="1">
      <c r="A2350" s="101">
        <f>C2350*ID규칙_대사_그룹_단위+COUNTIF($C$4:C2350,C2350)</f>
        <v>1333558</v>
      </c>
      <c r="B2350" s="100" t="s">
        <v>380</v>
      </c>
      <c r="C2350" s="102">
        <f>INDEX(STUDENT!$A:$A,MATCH(B2350,STUDENT!$B:$B,0))</f>
        <v>13335</v>
      </c>
      <c r="D2350" s="101">
        <v>7</v>
      </c>
      <c r="E2350" s="101">
        <v>26</v>
      </c>
      <c r="F2350" s="101">
        <v>0</v>
      </c>
      <c r="G2350" s="101" t="str">
        <f t="shared" si="144"/>
        <v>SPEECH_DESC_1333558</v>
      </c>
      <c r="H2350" s="101" t="str">
        <f t="shared" si="145"/>
        <v>SPEECH_AUDIO_1333558</v>
      </c>
      <c r="I2350" s="118" t="str">
        <f t="shared" si="146"/>
        <v>기념일</v>
      </c>
      <c r="J2350" s="118" t="str">
        <f t="shared" si="147"/>
        <v>선생의 생일</v>
      </c>
    </row>
    <row r="2351" spans="1:10" ht="13.8" customHeight="1">
      <c r="A2351" s="101">
        <f>C2351*ID규칙_대사_그룹_단위+COUNTIF($C$4:C2351,C2351)</f>
        <v>1333559</v>
      </c>
      <c r="B2351" s="100" t="s">
        <v>380</v>
      </c>
      <c r="C2351" s="102">
        <f>INDEX(STUDENT!$A:$A,MATCH(B2351,STUDENT!$B:$B,0))</f>
        <v>13335</v>
      </c>
      <c r="D2351" s="101">
        <v>7</v>
      </c>
      <c r="E2351" s="101">
        <v>27</v>
      </c>
      <c r="F2351" s="101">
        <v>0</v>
      </c>
      <c r="G2351" s="101" t="str">
        <f t="shared" si="144"/>
        <v>SPEECH_DESC_1333559</v>
      </c>
      <c r="H2351" s="101" t="str">
        <f t="shared" si="145"/>
        <v>SPEECH_AUDIO_1333559</v>
      </c>
      <c r="I2351" s="118" t="str">
        <f t="shared" si="146"/>
        <v>기념일</v>
      </c>
      <c r="J2351" s="118" t="str">
        <f t="shared" si="147"/>
        <v>할로윈</v>
      </c>
    </row>
    <row r="2352" spans="1:10" ht="13.8" customHeight="1">
      <c r="A2352" s="101">
        <f>C2352*ID규칙_대사_그룹_단위+COUNTIF($C$4:C2352,C2352)</f>
        <v>1333560</v>
      </c>
      <c r="B2352" s="100" t="s">
        <v>380</v>
      </c>
      <c r="C2352" s="102">
        <f>INDEX(STUDENT!$A:$A,MATCH(B2352,STUDENT!$B:$B,0))</f>
        <v>13335</v>
      </c>
      <c r="D2352" s="101">
        <v>7</v>
      </c>
      <c r="E2352" s="101">
        <v>28</v>
      </c>
      <c r="F2352" s="101">
        <v>0</v>
      </c>
      <c r="G2352" s="101" t="str">
        <f t="shared" si="144"/>
        <v>SPEECH_DESC_1333560</v>
      </c>
      <c r="H2352" s="101" t="str">
        <f t="shared" si="145"/>
        <v>SPEECH_AUDIO_1333560</v>
      </c>
      <c r="I2352" s="118" t="str">
        <f t="shared" si="146"/>
        <v>기념일</v>
      </c>
      <c r="J2352" s="118" t="str">
        <f t="shared" si="147"/>
        <v>크리스마스</v>
      </c>
    </row>
    <row r="2353" spans="1:10" ht="13.8" customHeight="1">
      <c r="A2353" s="101">
        <f>C2353*ID규칙_대사_그룹_단위+COUNTIF($C$4:C2353,C2353)</f>
        <v>1333561</v>
      </c>
      <c r="B2353" s="100" t="s">
        <v>380</v>
      </c>
      <c r="C2353" s="102">
        <f>INDEX(STUDENT!$A:$A,MATCH(B2353,STUDENT!$B:$B,0))</f>
        <v>13335</v>
      </c>
      <c r="D2353" s="101">
        <v>7</v>
      </c>
      <c r="E2353" s="101">
        <v>29</v>
      </c>
      <c r="F2353" s="101">
        <v>0</v>
      </c>
      <c r="G2353" s="101" t="str">
        <f t="shared" si="144"/>
        <v>SPEECH_DESC_1333561</v>
      </c>
      <c r="H2353" s="101" t="str">
        <f t="shared" si="145"/>
        <v>SPEECH_AUDIO_1333561</v>
      </c>
      <c r="I2353" s="118" t="str">
        <f t="shared" si="146"/>
        <v>기념일</v>
      </c>
      <c r="J2353" s="118" t="str">
        <f t="shared" si="147"/>
        <v>신년</v>
      </c>
    </row>
    <row r="2354" spans="1:10" ht="13.8" customHeight="1">
      <c r="A2354" s="101">
        <f>C2354*ID규칙_대사_그룹_단위+COUNTIF($C$4:C2354,C2354)</f>
        <v>1413601</v>
      </c>
      <c r="B2354" s="100" t="s">
        <v>382</v>
      </c>
      <c r="C2354" s="102">
        <f>INDEX(STUDENT!$A:$A,MATCH(B2354,STUDENT!$B:$B,0))</f>
        <v>14136</v>
      </c>
      <c r="D2354" s="101">
        <v>1</v>
      </c>
      <c r="E2354" s="101">
        <v>1</v>
      </c>
      <c r="F2354" s="101">
        <v>0</v>
      </c>
      <c r="G2354" s="101" t="str">
        <f t="shared" si="144"/>
        <v>SPEECH_DESC_1413601</v>
      </c>
      <c r="H2354" s="101" t="str">
        <f t="shared" si="145"/>
        <v>SPEECH_AUDIO_1413601</v>
      </c>
      <c r="I2354" s="118" t="str">
        <f t="shared" si="146"/>
        <v>일상</v>
      </c>
      <c r="J2354" s="118" t="str">
        <f t="shared" si="147"/>
        <v>입수</v>
      </c>
    </row>
    <row r="2355" spans="1:10" ht="13.8" customHeight="1">
      <c r="A2355" s="101">
        <f>C2355*ID규칙_대사_그룹_단위+COUNTIF($C$4:C2355,C2355)</f>
        <v>1413602</v>
      </c>
      <c r="B2355" s="100" t="s">
        <v>382</v>
      </c>
      <c r="C2355" s="102">
        <f>INDEX(STUDENT!$A:$A,MATCH(B2355,STUDENT!$B:$B,0))</f>
        <v>14136</v>
      </c>
      <c r="D2355" s="101">
        <v>1</v>
      </c>
      <c r="E2355" s="101">
        <v>2</v>
      </c>
      <c r="F2355" s="101">
        <v>1</v>
      </c>
      <c r="G2355" s="101" t="str">
        <f t="shared" si="144"/>
        <v>SPEECH_DESC_1413602</v>
      </c>
      <c r="H2355" s="101" t="str">
        <f t="shared" si="145"/>
        <v>SPEECH_AUDIO_1413602</v>
      </c>
      <c r="I2355" s="118" t="str">
        <f t="shared" si="146"/>
        <v>일상</v>
      </c>
      <c r="J2355" s="118" t="str">
        <f t="shared" si="147"/>
        <v>로비 방문 1</v>
      </c>
    </row>
    <row r="2356" spans="1:10" ht="13.8" customHeight="1">
      <c r="A2356" s="101">
        <f>C2356*ID규칙_대사_그룹_단위+COUNTIF($C$4:C2356,C2356)</f>
        <v>1413603</v>
      </c>
      <c r="B2356" s="100" t="s">
        <v>382</v>
      </c>
      <c r="C2356" s="102">
        <f>INDEX(STUDENT!$A:$A,MATCH(B2356,STUDENT!$B:$B,0))</f>
        <v>14136</v>
      </c>
      <c r="D2356" s="101">
        <v>1</v>
      </c>
      <c r="E2356" s="101">
        <v>2</v>
      </c>
      <c r="F2356" s="101">
        <v>2</v>
      </c>
      <c r="G2356" s="101" t="str">
        <f t="shared" si="144"/>
        <v>SPEECH_DESC_1413603</v>
      </c>
      <c r="H2356" s="101" t="str">
        <f t="shared" si="145"/>
        <v>SPEECH_AUDIO_1413603</v>
      </c>
      <c r="I2356" s="118" t="str">
        <f t="shared" si="146"/>
        <v>일상</v>
      </c>
      <c r="J2356" s="118" t="str">
        <f t="shared" si="147"/>
        <v>로비 방문 2</v>
      </c>
    </row>
    <row r="2357" spans="1:10" ht="13.8" customHeight="1">
      <c r="A2357" s="101">
        <f>C2357*ID규칙_대사_그룹_단위+COUNTIF($C$4:C2357,C2357)</f>
        <v>1413604</v>
      </c>
      <c r="B2357" s="100" t="s">
        <v>382</v>
      </c>
      <c r="C2357" s="102">
        <f>INDEX(STUDENT!$A:$A,MATCH(B2357,STUDENT!$B:$B,0))</f>
        <v>14136</v>
      </c>
      <c r="D2357" s="101">
        <v>1</v>
      </c>
      <c r="E2357" s="101">
        <v>3</v>
      </c>
      <c r="F2357" s="101">
        <v>1</v>
      </c>
      <c r="G2357" s="101" t="str">
        <f t="shared" si="144"/>
        <v>SPEECH_DESC_1413604</v>
      </c>
      <c r="H2357" s="101" t="str">
        <f t="shared" si="145"/>
        <v>SPEECH_AUDIO_1413604</v>
      </c>
      <c r="I2357" s="118" t="str">
        <f t="shared" si="146"/>
        <v>일상</v>
      </c>
      <c r="J2357" s="118" t="str">
        <f t="shared" si="147"/>
        <v>잡담 1</v>
      </c>
    </row>
    <row r="2358" spans="1:10" ht="13.8" customHeight="1">
      <c r="A2358" s="101">
        <f>C2358*ID규칙_대사_그룹_단위+COUNTIF($C$4:C2358,C2358)</f>
        <v>1413605</v>
      </c>
      <c r="B2358" s="100" t="s">
        <v>382</v>
      </c>
      <c r="C2358" s="102">
        <f>INDEX(STUDENT!$A:$A,MATCH(B2358,STUDENT!$B:$B,0))</f>
        <v>14136</v>
      </c>
      <c r="D2358" s="101">
        <v>1</v>
      </c>
      <c r="E2358" s="101">
        <v>3</v>
      </c>
      <c r="F2358" s="101">
        <v>2</v>
      </c>
      <c r="G2358" s="101" t="str">
        <f t="shared" si="144"/>
        <v>SPEECH_DESC_1413605</v>
      </c>
      <c r="H2358" s="101" t="str">
        <f t="shared" si="145"/>
        <v>SPEECH_AUDIO_1413605</v>
      </c>
      <c r="I2358" s="118" t="str">
        <f t="shared" si="146"/>
        <v>일상</v>
      </c>
      <c r="J2358" s="118" t="str">
        <f t="shared" si="147"/>
        <v>잡담 2</v>
      </c>
    </row>
    <row r="2359" spans="1:10" ht="13.8" customHeight="1">
      <c r="A2359" s="101">
        <f>C2359*ID규칙_대사_그룹_단위+COUNTIF($C$4:C2359,C2359)</f>
        <v>1413606</v>
      </c>
      <c r="B2359" s="100" t="s">
        <v>382</v>
      </c>
      <c r="C2359" s="102">
        <f>INDEX(STUDENT!$A:$A,MATCH(B2359,STUDENT!$B:$B,0))</f>
        <v>14136</v>
      </c>
      <c r="D2359" s="101">
        <v>1</v>
      </c>
      <c r="E2359" s="101">
        <v>3</v>
      </c>
      <c r="F2359" s="101">
        <v>3</v>
      </c>
      <c r="G2359" s="101" t="str">
        <f t="shared" si="144"/>
        <v>SPEECH_DESC_1413606</v>
      </c>
      <c r="H2359" s="101" t="str">
        <f t="shared" si="145"/>
        <v>SPEECH_AUDIO_1413606</v>
      </c>
      <c r="I2359" s="118" t="str">
        <f t="shared" si="146"/>
        <v>일상</v>
      </c>
      <c r="J2359" s="118" t="str">
        <f t="shared" si="147"/>
        <v>잡담 3</v>
      </c>
    </row>
    <row r="2360" spans="1:10" ht="13.8" customHeight="1">
      <c r="A2360" s="101">
        <f>C2360*ID규칙_대사_그룹_단위+COUNTIF($C$4:C2360,C2360)</f>
        <v>1413607</v>
      </c>
      <c r="B2360" s="100" t="s">
        <v>382</v>
      </c>
      <c r="C2360" s="102">
        <f>INDEX(STUDENT!$A:$A,MATCH(B2360,STUDENT!$B:$B,0))</f>
        <v>14136</v>
      </c>
      <c r="D2360" s="101">
        <v>1</v>
      </c>
      <c r="E2360" s="101">
        <v>3</v>
      </c>
      <c r="F2360" s="101">
        <v>4</v>
      </c>
      <c r="G2360" s="101" t="str">
        <f t="shared" si="144"/>
        <v>SPEECH_DESC_1413607</v>
      </c>
      <c r="H2360" s="101" t="str">
        <f t="shared" si="145"/>
        <v>SPEECH_AUDIO_1413607</v>
      </c>
      <c r="I2360" s="118" t="str">
        <f t="shared" si="146"/>
        <v>일상</v>
      </c>
      <c r="J2360" s="118" t="str">
        <f t="shared" si="147"/>
        <v>잡담 4</v>
      </c>
    </row>
    <row r="2361" spans="1:10" ht="13.8" customHeight="1">
      <c r="A2361" s="101">
        <f>C2361*ID규칙_대사_그룹_단위+COUNTIF($C$4:C2361,C2361)</f>
        <v>1413608</v>
      </c>
      <c r="B2361" s="100" t="s">
        <v>382</v>
      </c>
      <c r="C2361" s="102">
        <f>INDEX(STUDENT!$A:$A,MATCH(B2361,STUDENT!$B:$B,0))</f>
        <v>14136</v>
      </c>
      <c r="D2361" s="101">
        <v>1</v>
      </c>
      <c r="E2361" s="101">
        <v>3</v>
      </c>
      <c r="F2361" s="101">
        <v>5</v>
      </c>
      <c r="G2361" s="101" t="str">
        <f t="shared" si="144"/>
        <v>SPEECH_DESC_1413608</v>
      </c>
      <c r="H2361" s="101" t="str">
        <f t="shared" si="145"/>
        <v>SPEECH_AUDIO_1413608</v>
      </c>
      <c r="I2361" s="118" t="str">
        <f t="shared" si="146"/>
        <v>일상</v>
      </c>
      <c r="J2361" s="118" t="str">
        <f t="shared" si="147"/>
        <v>잡담 5</v>
      </c>
    </row>
    <row r="2362" spans="1:10" ht="13.8" customHeight="1">
      <c r="A2362" s="101">
        <f>C2362*ID규칙_대사_그룹_단위+COUNTIF($C$4:C2362,C2362)</f>
        <v>1413609</v>
      </c>
      <c r="B2362" s="100" t="s">
        <v>382</v>
      </c>
      <c r="C2362" s="102">
        <f>INDEX(STUDENT!$A:$A,MATCH(B2362,STUDENT!$B:$B,0))</f>
        <v>14136</v>
      </c>
      <c r="D2362" s="101">
        <v>2</v>
      </c>
      <c r="E2362" s="101">
        <v>4</v>
      </c>
      <c r="F2362" s="101">
        <v>1</v>
      </c>
      <c r="G2362" s="101" t="str">
        <f t="shared" si="144"/>
        <v>SPEECH_DESC_1413609</v>
      </c>
      <c r="H2362" s="101" t="str">
        <f t="shared" si="145"/>
        <v>SPEECH_AUDIO_1413609</v>
      </c>
      <c r="I2362" s="118" t="str">
        <f t="shared" si="146"/>
        <v>배치</v>
      </c>
      <c r="J2362" s="118" t="str">
        <f t="shared" si="147"/>
        <v>편성 1</v>
      </c>
    </row>
    <row r="2363" spans="1:10" ht="13.8" customHeight="1">
      <c r="A2363" s="101">
        <f>C2363*ID규칙_대사_그룹_단위+COUNTIF($C$4:C2363,C2363)</f>
        <v>1413610</v>
      </c>
      <c r="B2363" s="100" t="s">
        <v>382</v>
      </c>
      <c r="C2363" s="102">
        <f>INDEX(STUDENT!$A:$A,MATCH(B2363,STUDENT!$B:$B,0))</f>
        <v>14136</v>
      </c>
      <c r="D2363" s="101">
        <v>2</v>
      </c>
      <c r="E2363" s="101">
        <v>4</v>
      </c>
      <c r="F2363" s="101">
        <v>2</v>
      </c>
      <c r="G2363" s="101" t="str">
        <f t="shared" si="144"/>
        <v>SPEECH_DESC_1413610</v>
      </c>
      <c r="H2363" s="101" t="str">
        <f t="shared" si="145"/>
        <v>SPEECH_AUDIO_1413610</v>
      </c>
      <c r="I2363" s="118" t="str">
        <f t="shared" si="146"/>
        <v>배치</v>
      </c>
      <c r="J2363" s="118" t="str">
        <f t="shared" si="147"/>
        <v>편성 2</v>
      </c>
    </row>
    <row r="2364" spans="1:10" ht="13.8" customHeight="1">
      <c r="A2364" s="101">
        <f>C2364*ID규칙_대사_그룹_단위+COUNTIF($C$4:C2364,C2364)</f>
        <v>1413611</v>
      </c>
      <c r="B2364" s="100" t="s">
        <v>382</v>
      </c>
      <c r="C2364" s="102">
        <f>INDEX(STUDENT!$A:$A,MATCH(B2364,STUDENT!$B:$B,0))</f>
        <v>14136</v>
      </c>
      <c r="D2364" s="101">
        <v>2</v>
      </c>
      <c r="E2364" s="101">
        <v>4</v>
      </c>
      <c r="F2364" s="101">
        <v>3</v>
      </c>
      <c r="G2364" s="101" t="str">
        <f t="shared" si="144"/>
        <v>SPEECH_DESC_1413611</v>
      </c>
      <c r="H2364" s="101" t="str">
        <f t="shared" si="145"/>
        <v>SPEECH_AUDIO_1413611</v>
      </c>
      <c r="I2364" s="118" t="str">
        <f t="shared" si="146"/>
        <v>배치</v>
      </c>
      <c r="J2364" s="118" t="str">
        <f t="shared" si="147"/>
        <v>편성 3</v>
      </c>
    </row>
    <row r="2365" spans="1:10" ht="13.8" customHeight="1">
      <c r="A2365" s="101">
        <f>C2365*ID규칙_대사_그룹_단위+COUNTIF($C$4:C2365,C2365)</f>
        <v>1413612</v>
      </c>
      <c r="B2365" s="100" t="s">
        <v>382</v>
      </c>
      <c r="C2365" s="102">
        <f>INDEX(STUDENT!$A:$A,MATCH(B2365,STUDENT!$B:$B,0))</f>
        <v>14136</v>
      </c>
      <c r="D2365" s="101">
        <v>2</v>
      </c>
      <c r="E2365" s="101">
        <v>5</v>
      </c>
      <c r="F2365" s="101">
        <v>1</v>
      </c>
      <c r="G2365" s="101" t="str">
        <f t="shared" si="144"/>
        <v>SPEECH_DESC_1413612</v>
      </c>
      <c r="H2365" s="101" t="str">
        <f t="shared" si="145"/>
        <v>SPEECH_AUDIO_1413612</v>
      </c>
      <c r="I2365" s="118" t="str">
        <f t="shared" si="146"/>
        <v>배치</v>
      </c>
      <c r="J2365" s="118" t="str">
        <f t="shared" si="147"/>
        <v>출격 1</v>
      </c>
    </row>
    <row r="2366" spans="1:10" ht="13.8" customHeight="1">
      <c r="A2366" s="101">
        <f>C2366*ID규칙_대사_그룹_단위+COUNTIF($C$4:C2366,C2366)</f>
        <v>1413613</v>
      </c>
      <c r="B2366" s="100" t="s">
        <v>382</v>
      </c>
      <c r="C2366" s="102">
        <f>INDEX(STUDENT!$A:$A,MATCH(B2366,STUDENT!$B:$B,0))</f>
        <v>14136</v>
      </c>
      <c r="D2366" s="101">
        <v>2</v>
      </c>
      <c r="E2366" s="101">
        <v>5</v>
      </c>
      <c r="F2366" s="101">
        <v>2</v>
      </c>
      <c r="G2366" s="101" t="str">
        <f t="shared" si="144"/>
        <v>SPEECH_DESC_1413613</v>
      </c>
      <c r="H2366" s="101" t="str">
        <f t="shared" si="145"/>
        <v>SPEECH_AUDIO_1413613</v>
      </c>
      <c r="I2366" s="118" t="str">
        <f t="shared" si="146"/>
        <v>배치</v>
      </c>
      <c r="J2366" s="118" t="str">
        <f t="shared" si="147"/>
        <v>출격 2</v>
      </c>
    </row>
    <row r="2367" spans="1:10" ht="13.8" customHeight="1">
      <c r="A2367" s="101">
        <f>C2367*ID규칙_대사_그룹_단위+COUNTIF($C$4:C2367,C2367)</f>
        <v>1413614</v>
      </c>
      <c r="B2367" s="100" t="s">
        <v>382</v>
      </c>
      <c r="C2367" s="102">
        <f>INDEX(STUDENT!$A:$A,MATCH(B2367,STUDENT!$B:$B,0))</f>
        <v>14136</v>
      </c>
      <c r="D2367" s="101">
        <v>3</v>
      </c>
      <c r="E2367" s="101">
        <v>6</v>
      </c>
      <c r="F2367" s="101">
        <v>1</v>
      </c>
      <c r="G2367" s="101" t="str">
        <f t="shared" si="144"/>
        <v>SPEECH_DESC_1413614</v>
      </c>
      <c r="H2367" s="101" t="str">
        <f t="shared" si="145"/>
        <v>SPEECH_AUDIO_1413614</v>
      </c>
      <c r="I2367" s="118" t="str">
        <f t="shared" si="146"/>
        <v>전투</v>
      </c>
      <c r="J2367" s="118" t="str">
        <f t="shared" si="147"/>
        <v>전투개시 1</v>
      </c>
    </row>
    <row r="2368" spans="1:10" ht="13.8" customHeight="1">
      <c r="A2368" s="101">
        <f>C2368*ID규칙_대사_그룹_단위+COUNTIF($C$4:C2368,C2368)</f>
        <v>1413615</v>
      </c>
      <c r="B2368" s="100" t="s">
        <v>382</v>
      </c>
      <c r="C2368" s="102">
        <f>INDEX(STUDENT!$A:$A,MATCH(B2368,STUDENT!$B:$B,0))</f>
        <v>14136</v>
      </c>
      <c r="D2368" s="101">
        <v>3</v>
      </c>
      <c r="E2368" s="101">
        <v>6</v>
      </c>
      <c r="F2368" s="101">
        <v>2</v>
      </c>
      <c r="G2368" s="101" t="str">
        <f t="shared" si="144"/>
        <v>SPEECH_DESC_1413615</v>
      </c>
      <c r="H2368" s="101" t="str">
        <f t="shared" si="145"/>
        <v>SPEECH_AUDIO_1413615</v>
      </c>
      <c r="I2368" s="118" t="str">
        <f t="shared" si="146"/>
        <v>전투</v>
      </c>
      <c r="J2368" s="118" t="str">
        <f t="shared" si="147"/>
        <v>전투개시 2</v>
      </c>
    </row>
    <row r="2369" spans="1:10" ht="13.8" customHeight="1">
      <c r="A2369" s="101">
        <f>C2369*ID규칙_대사_그룹_단위+COUNTIF($C$4:C2369,C2369)</f>
        <v>1413616</v>
      </c>
      <c r="B2369" s="100" t="s">
        <v>382</v>
      </c>
      <c r="C2369" s="102">
        <f>INDEX(STUDENT!$A:$A,MATCH(B2369,STUDENT!$B:$B,0))</f>
        <v>14136</v>
      </c>
      <c r="D2369" s="101">
        <v>3</v>
      </c>
      <c r="E2369" s="101">
        <v>7</v>
      </c>
      <c r="F2369" s="101">
        <v>0</v>
      </c>
      <c r="G2369" s="101" t="str">
        <f t="shared" si="144"/>
        <v>SPEECH_DESC_1413616</v>
      </c>
      <c r="H2369" s="101" t="str">
        <f t="shared" si="145"/>
        <v>SPEECH_AUDIO_1413616</v>
      </c>
      <c r="I2369" s="118" t="str">
        <f t="shared" si="146"/>
        <v>전투</v>
      </c>
      <c r="J2369" s="118" t="str">
        <f t="shared" si="147"/>
        <v>이동</v>
      </c>
    </row>
    <row r="2370" spans="1:10" ht="13.8" customHeight="1">
      <c r="A2370" s="101">
        <f>C2370*ID규칙_대사_그룹_단위+COUNTIF($C$4:C2370,C2370)</f>
        <v>1413617</v>
      </c>
      <c r="B2370" s="100" t="s">
        <v>382</v>
      </c>
      <c r="C2370" s="102">
        <f>INDEX(STUDENT!$A:$A,MATCH(B2370,STUDENT!$B:$B,0))</f>
        <v>14136</v>
      </c>
      <c r="D2370" s="101">
        <v>3</v>
      </c>
      <c r="E2370" s="101">
        <v>8</v>
      </c>
      <c r="F2370" s="101">
        <v>1</v>
      </c>
      <c r="G2370" s="101" t="str">
        <f t="shared" si="144"/>
        <v>SPEECH_DESC_1413617</v>
      </c>
      <c r="H2370" s="101" t="str">
        <f t="shared" si="145"/>
        <v>SPEECH_AUDIO_1413617</v>
      </c>
      <c r="I2370" s="118" t="str">
        <f t="shared" si="146"/>
        <v>전투</v>
      </c>
      <c r="J2370" s="118" t="str">
        <f t="shared" si="147"/>
        <v>에이리어 이동 1</v>
      </c>
    </row>
    <row r="2371" spans="1:10" ht="13.8" customHeight="1">
      <c r="A2371" s="101">
        <f>C2371*ID규칙_대사_그룹_단위+COUNTIF($C$4:C2371,C2371)</f>
        <v>1413618</v>
      </c>
      <c r="B2371" s="100" t="s">
        <v>382</v>
      </c>
      <c r="C2371" s="102">
        <f>INDEX(STUDENT!$A:$A,MATCH(B2371,STUDENT!$B:$B,0))</f>
        <v>14136</v>
      </c>
      <c r="D2371" s="101">
        <v>3</v>
      </c>
      <c r="E2371" s="101">
        <v>8</v>
      </c>
      <c r="F2371" s="101">
        <v>2</v>
      </c>
      <c r="G2371" s="101" t="str">
        <f t="shared" si="144"/>
        <v>SPEECH_DESC_1413618</v>
      </c>
      <c r="H2371" s="101" t="str">
        <f t="shared" si="145"/>
        <v>SPEECH_AUDIO_1413618</v>
      </c>
      <c r="I2371" s="118" t="str">
        <f t="shared" si="146"/>
        <v>전투</v>
      </c>
      <c r="J2371" s="118" t="str">
        <f t="shared" si="147"/>
        <v>에이리어 이동 2</v>
      </c>
    </row>
    <row r="2372" spans="1:10" ht="13.8" customHeight="1">
      <c r="A2372" s="101">
        <f>C2372*ID규칙_대사_그룹_단위+COUNTIF($C$4:C2372,C2372)</f>
        <v>1413619</v>
      </c>
      <c r="B2372" s="100" t="s">
        <v>382</v>
      </c>
      <c r="C2372" s="102">
        <f>INDEX(STUDENT!$A:$A,MATCH(B2372,STUDENT!$B:$B,0))</f>
        <v>14136</v>
      </c>
      <c r="D2372" s="101">
        <v>3</v>
      </c>
      <c r="E2372" s="101">
        <v>9</v>
      </c>
      <c r="F2372" s="101">
        <v>0</v>
      </c>
      <c r="G2372" s="101" t="str">
        <f t="shared" ref="G2372:G2435" si="148">"SPEECH_DESC_"&amp;A2372</f>
        <v>SPEECH_DESC_1413619</v>
      </c>
      <c r="H2372" s="101" t="str">
        <f t="shared" ref="H2372:H2435" si="149">"SPEECH_AUDIO_"&amp;A2372</f>
        <v>SPEECH_AUDIO_1413619</v>
      </c>
      <c r="I2372" s="118" t="str">
        <f t="shared" ref="I2372:I2435" si="150">VLOOKUP(D2372,SPEECH_MAIN_TYPE,2,0)</f>
        <v>전투</v>
      </c>
      <c r="J2372" s="118" t="str">
        <f t="shared" ref="J2372:J2435" si="151">VLOOKUP(E2372,SPEECH_SUB_TYPE,2,0)&amp;IF(F2372=0,""," "&amp;F2372)</f>
        <v>엄폐</v>
      </c>
    </row>
    <row r="2373" spans="1:10" ht="13.8" customHeight="1">
      <c r="A2373" s="101">
        <f>C2373*ID규칙_대사_그룹_단위+COUNTIF($C$4:C2373,C2373)</f>
        <v>1413620</v>
      </c>
      <c r="B2373" s="100" t="s">
        <v>382</v>
      </c>
      <c r="C2373" s="102">
        <f>INDEX(STUDENT!$A:$A,MATCH(B2373,STUDENT!$B:$B,0))</f>
        <v>14136</v>
      </c>
      <c r="D2373" s="101">
        <v>3</v>
      </c>
      <c r="E2373" s="101">
        <v>10</v>
      </c>
      <c r="F2373" s="101">
        <v>0</v>
      </c>
      <c r="G2373" s="101" t="str">
        <f t="shared" si="148"/>
        <v>SPEECH_DESC_1413620</v>
      </c>
      <c r="H2373" s="101" t="str">
        <f t="shared" si="149"/>
        <v>SPEECH_AUDIO_1413620</v>
      </c>
      <c r="I2373" s="118" t="str">
        <f t="shared" si="150"/>
        <v>전투</v>
      </c>
      <c r="J2373" s="118" t="str">
        <f t="shared" si="151"/>
        <v>회피</v>
      </c>
    </row>
    <row r="2374" spans="1:10" ht="13.8" customHeight="1">
      <c r="A2374" s="101">
        <f>C2374*ID규칙_대사_그룹_단위+COUNTIF($C$4:C2374,C2374)</f>
        <v>1413621</v>
      </c>
      <c r="B2374" s="100" t="s">
        <v>382</v>
      </c>
      <c r="C2374" s="102">
        <f>INDEX(STUDENT!$A:$A,MATCH(B2374,STUDENT!$B:$B,0))</f>
        <v>14136</v>
      </c>
      <c r="D2374" s="101">
        <v>3</v>
      </c>
      <c r="E2374" s="101">
        <v>11</v>
      </c>
      <c r="F2374" s="101">
        <v>0</v>
      </c>
      <c r="G2374" s="101" t="str">
        <f t="shared" si="148"/>
        <v>SPEECH_DESC_1413621</v>
      </c>
      <c r="H2374" s="101" t="str">
        <f t="shared" si="149"/>
        <v>SPEECH_AUDIO_1413621</v>
      </c>
      <c r="I2374" s="118" t="str">
        <f t="shared" si="150"/>
        <v>전투</v>
      </c>
      <c r="J2374" s="118" t="str">
        <f t="shared" si="151"/>
        <v>회복</v>
      </c>
    </row>
    <row r="2375" spans="1:10" ht="13.8" customHeight="1">
      <c r="A2375" s="101">
        <f>C2375*ID규칙_대사_그룹_단위+COUNTIF($C$4:C2375,C2375)</f>
        <v>1413622</v>
      </c>
      <c r="B2375" s="100" t="s">
        <v>382</v>
      </c>
      <c r="C2375" s="102">
        <f>INDEX(STUDENT!$A:$A,MATCH(B2375,STUDENT!$B:$B,0))</f>
        <v>14136</v>
      </c>
      <c r="D2375" s="101">
        <v>3</v>
      </c>
      <c r="E2375" s="101">
        <v>12</v>
      </c>
      <c r="F2375" s="101">
        <v>0</v>
      </c>
      <c r="G2375" s="101" t="str">
        <f t="shared" si="148"/>
        <v>SPEECH_DESC_1413622</v>
      </c>
      <c r="H2375" s="101" t="str">
        <f t="shared" si="149"/>
        <v>SPEECH_AUDIO_1413622</v>
      </c>
      <c r="I2375" s="118" t="str">
        <f t="shared" si="150"/>
        <v>전투</v>
      </c>
      <c r="J2375" s="118" t="str">
        <f t="shared" si="151"/>
        <v>버프</v>
      </c>
    </row>
    <row r="2376" spans="1:10" ht="13.8" customHeight="1">
      <c r="A2376" s="101">
        <f>C2376*ID규칙_대사_그룹_단위+COUNTIF($C$4:C2376,C2376)</f>
        <v>1413623</v>
      </c>
      <c r="B2376" s="100" t="s">
        <v>382</v>
      </c>
      <c r="C2376" s="102">
        <f>INDEX(STUDENT!$A:$A,MATCH(B2376,STUDENT!$B:$B,0))</f>
        <v>14136</v>
      </c>
      <c r="D2376" s="101">
        <v>3</v>
      </c>
      <c r="E2376" s="101">
        <v>13</v>
      </c>
      <c r="F2376" s="101">
        <v>0</v>
      </c>
      <c r="G2376" s="101" t="str">
        <f t="shared" si="148"/>
        <v>SPEECH_DESC_1413623</v>
      </c>
      <c r="H2376" s="101" t="str">
        <f t="shared" si="149"/>
        <v>SPEECH_AUDIO_1413623</v>
      </c>
      <c r="I2376" s="118" t="str">
        <f t="shared" si="150"/>
        <v>전투</v>
      </c>
      <c r="J2376" s="118" t="str">
        <f t="shared" si="151"/>
        <v>기본 스킬</v>
      </c>
    </row>
    <row r="2377" spans="1:10" ht="13.8" customHeight="1">
      <c r="A2377" s="101">
        <f>C2377*ID규칙_대사_그룹_단위+COUNTIF($C$4:C2377,C2377)</f>
        <v>1413624</v>
      </c>
      <c r="B2377" s="100" t="s">
        <v>382</v>
      </c>
      <c r="C2377" s="102">
        <f>INDEX(STUDENT!$A:$A,MATCH(B2377,STUDENT!$B:$B,0))</f>
        <v>14136</v>
      </c>
      <c r="D2377" s="101">
        <v>3</v>
      </c>
      <c r="E2377" s="101">
        <v>14</v>
      </c>
      <c r="F2377" s="101">
        <v>1</v>
      </c>
      <c r="G2377" s="101" t="str">
        <f t="shared" si="148"/>
        <v>SPEECH_DESC_1413624</v>
      </c>
      <c r="H2377" s="101" t="str">
        <f t="shared" si="149"/>
        <v>SPEECH_AUDIO_1413624</v>
      </c>
      <c r="I2377" s="118" t="str">
        <f t="shared" si="150"/>
        <v>전투</v>
      </c>
      <c r="J2377" s="118" t="str">
        <f t="shared" si="151"/>
        <v>EX 스킬 컷인 1</v>
      </c>
    </row>
    <row r="2378" spans="1:10" ht="13.8" customHeight="1">
      <c r="A2378" s="101">
        <f>C2378*ID규칙_대사_그룹_단위+COUNTIF($C$4:C2378,C2378)</f>
        <v>1413625</v>
      </c>
      <c r="B2378" s="100" t="s">
        <v>382</v>
      </c>
      <c r="C2378" s="102">
        <f>INDEX(STUDENT!$A:$A,MATCH(B2378,STUDENT!$B:$B,0))</f>
        <v>14136</v>
      </c>
      <c r="D2378" s="101">
        <v>3</v>
      </c>
      <c r="E2378" s="101">
        <v>14</v>
      </c>
      <c r="F2378" s="101">
        <v>2</v>
      </c>
      <c r="G2378" s="101" t="str">
        <f t="shared" si="148"/>
        <v>SPEECH_DESC_1413625</v>
      </c>
      <c r="H2378" s="101" t="str">
        <f t="shared" si="149"/>
        <v>SPEECH_AUDIO_1413625</v>
      </c>
      <c r="I2378" s="118" t="str">
        <f t="shared" si="150"/>
        <v>전투</v>
      </c>
      <c r="J2378" s="118" t="str">
        <f t="shared" si="151"/>
        <v>EX 스킬 컷인 2</v>
      </c>
    </row>
    <row r="2379" spans="1:10" ht="13.8" customHeight="1">
      <c r="A2379" s="101">
        <f>C2379*ID규칙_대사_그룹_단위+COUNTIF($C$4:C2379,C2379)</f>
        <v>1413626</v>
      </c>
      <c r="B2379" s="100" t="s">
        <v>382</v>
      </c>
      <c r="C2379" s="102">
        <f>INDEX(STUDENT!$A:$A,MATCH(B2379,STUDENT!$B:$B,0))</f>
        <v>14136</v>
      </c>
      <c r="D2379" s="101">
        <v>3</v>
      </c>
      <c r="E2379" s="101">
        <v>14</v>
      </c>
      <c r="F2379" s="101">
        <v>3</v>
      </c>
      <c r="G2379" s="101" t="str">
        <f t="shared" si="148"/>
        <v>SPEECH_DESC_1413626</v>
      </c>
      <c r="H2379" s="101" t="str">
        <f t="shared" si="149"/>
        <v>SPEECH_AUDIO_1413626</v>
      </c>
      <c r="I2379" s="118" t="str">
        <f t="shared" si="150"/>
        <v>전투</v>
      </c>
      <c r="J2379" s="118" t="str">
        <f t="shared" si="151"/>
        <v>EX 스킬 컷인 3</v>
      </c>
    </row>
    <row r="2380" spans="1:10" ht="13.8" customHeight="1">
      <c r="A2380" s="101">
        <f>C2380*ID규칙_대사_그룹_단위+COUNTIF($C$4:C2380,C2380)</f>
        <v>1413627</v>
      </c>
      <c r="B2380" s="100" t="s">
        <v>382</v>
      </c>
      <c r="C2380" s="102">
        <f>INDEX(STUDENT!$A:$A,MATCH(B2380,STUDENT!$B:$B,0))</f>
        <v>14136</v>
      </c>
      <c r="D2380" s="101">
        <v>3</v>
      </c>
      <c r="E2380" s="101">
        <v>15</v>
      </c>
      <c r="F2380" s="101">
        <v>1</v>
      </c>
      <c r="G2380" s="101" t="str">
        <f t="shared" si="148"/>
        <v>SPEECH_DESC_1413627</v>
      </c>
      <c r="H2380" s="101" t="str">
        <f t="shared" si="149"/>
        <v>SPEECH_AUDIO_1413627</v>
      </c>
      <c r="I2380" s="118" t="str">
        <f t="shared" si="150"/>
        <v>전투</v>
      </c>
      <c r="J2380" s="118" t="str">
        <f t="shared" si="151"/>
        <v>EX 스킬 1</v>
      </c>
    </row>
    <row r="2381" spans="1:10" ht="13.8" customHeight="1">
      <c r="A2381" s="101">
        <f>C2381*ID규칙_대사_그룹_단위+COUNTIF($C$4:C2381,C2381)</f>
        <v>1413628</v>
      </c>
      <c r="B2381" s="100" t="s">
        <v>382</v>
      </c>
      <c r="C2381" s="102">
        <f>INDEX(STUDENT!$A:$A,MATCH(B2381,STUDENT!$B:$B,0))</f>
        <v>14136</v>
      </c>
      <c r="D2381" s="101">
        <v>3</v>
      </c>
      <c r="E2381" s="101">
        <v>15</v>
      </c>
      <c r="F2381" s="101">
        <v>2</v>
      </c>
      <c r="G2381" s="101" t="str">
        <f t="shared" si="148"/>
        <v>SPEECH_DESC_1413628</v>
      </c>
      <c r="H2381" s="101" t="str">
        <f t="shared" si="149"/>
        <v>SPEECH_AUDIO_1413628</v>
      </c>
      <c r="I2381" s="118" t="str">
        <f t="shared" si="150"/>
        <v>전투</v>
      </c>
      <c r="J2381" s="118" t="str">
        <f t="shared" si="151"/>
        <v>EX 스킬 2</v>
      </c>
    </row>
    <row r="2382" spans="1:10" ht="13.8" customHeight="1">
      <c r="A2382" s="101">
        <f>C2382*ID규칙_대사_그룹_단위+COUNTIF($C$4:C2382,C2382)</f>
        <v>1413629</v>
      </c>
      <c r="B2382" s="100" t="s">
        <v>382</v>
      </c>
      <c r="C2382" s="102">
        <f>INDEX(STUDENT!$A:$A,MATCH(B2382,STUDENT!$B:$B,0))</f>
        <v>14136</v>
      </c>
      <c r="D2382" s="101">
        <v>3</v>
      </c>
      <c r="E2382" s="101">
        <v>15</v>
      </c>
      <c r="F2382" s="101">
        <v>3</v>
      </c>
      <c r="G2382" s="101" t="str">
        <f t="shared" si="148"/>
        <v>SPEECH_DESC_1413629</v>
      </c>
      <c r="H2382" s="101" t="str">
        <f t="shared" si="149"/>
        <v>SPEECH_AUDIO_1413629</v>
      </c>
      <c r="I2382" s="118" t="str">
        <f t="shared" si="150"/>
        <v>전투</v>
      </c>
      <c r="J2382" s="118" t="str">
        <f t="shared" si="151"/>
        <v>EX 스킬 3</v>
      </c>
    </row>
    <row r="2383" spans="1:10" ht="13.8" customHeight="1">
      <c r="A2383" s="101">
        <f>C2383*ID규칙_대사_그룹_단위+COUNTIF($C$4:C2383,C2383)</f>
        <v>1413630</v>
      </c>
      <c r="B2383" s="100" t="s">
        <v>382</v>
      </c>
      <c r="C2383" s="102">
        <f>INDEX(STUDENT!$A:$A,MATCH(B2383,STUDENT!$B:$B,0))</f>
        <v>14136</v>
      </c>
      <c r="D2383" s="101">
        <v>3</v>
      </c>
      <c r="E2383" s="101">
        <v>16</v>
      </c>
      <c r="F2383" s="101">
        <v>1</v>
      </c>
      <c r="G2383" s="101" t="str">
        <f t="shared" si="148"/>
        <v>SPEECH_DESC_1413630</v>
      </c>
      <c r="H2383" s="101" t="str">
        <f t="shared" si="149"/>
        <v>SPEECH_AUDIO_1413630</v>
      </c>
      <c r="I2383" s="118" t="str">
        <f t="shared" si="150"/>
        <v>전투</v>
      </c>
      <c r="J2383" s="118" t="str">
        <f t="shared" si="151"/>
        <v>승리 1</v>
      </c>
    </row>
    <row r="2384" spans="1:10" ht="13.8" customHeight="1">
      <c r="A2384" s="101">
        <f>C2384*ID규칙_대사_그룹_단위+COUNTIF($C$4:C2384,C2384)</f>
        <v>1413631</v>
      </c>
      <c r="B2384" s="100" t="s">
        <v>382</v>
      </c>
      <c r="C2384" s="102">
        <f>INDEX(STUDENT!$A:$A,MATCH(B2384,STUDENT!$B:$B,0))</f>
        <v>14136</v>
      </c>
      <c r="D2384" s="101">
        <v>3</v>
      </c>
      <c r="E2384" s="101">
        <v>16</v>
      </c>
      <c r="F2384" s="101">
        <v>2</v>
      </c>
      <c r="G2384" s="101" t="str">
        <f t="shared" si="148"/>
        <v>SPEECH_DESC_1413631</v>
      </c>
      <c r="H2384" s="101" t="str">
        <f t="shared" si="149"/>
        <v>SPEECH_AUDIO_1413631</v>
      </c>
      <c r="I2384" s="118" t="str">
        <f t="shared" si="150"/>
        <v>전투</v>
      </c>
      <c r="J2384" s="118" t="str">
        <f t="shared" si="151"/>
        <v>승리 2</v>
      </c>
    </row>
    <row r="2385" spans="1:10" ht="13.8" customHeight="1">
      <c r="A2385" s="101">
        <f>C2385*ID규칙_대사_그룹_단위+COUNTIF($C$4:C2385,C2385)</f>
        <v>1413632</v>
      </c>
      <c r="B2385" s="100" t="s">
        <v>382</v>
      </c>
      <c r="C2385" s="102">
        <f>INDEX(STUDENT!$A:$A,MATCH(B2385,STUDENT!$B:$B,0))</f>
        <v>14136</v>
      </c>
      <c r="D2385" s="101">
        <v>3</v>
      </c>
      <c r="E2385" s="101">
        <v>17</v>
      </c>
      <c r="F2385" s="101">
        <v>0</v>
      </c>
      <c r="G2385" s="101" t="str">
        <f t="shared" si="148"/>
        <v>SPEECH_DESC_1413632</v>
      </c>
      <c r="H2385" s="101" t="str">
        <f t="shared" si="149"/>
        <v>SPEECH_AUDIO_1413632</v>
      </c>
      <c r="I2385" s="118" t="str">
        <f t="shared" si="150"/>
        <v>전투</v>
      </c>
      <c r="J2385" s="118" t="str">
        <f t="shared" si="151"/>
        <v>철수</v>
      </c>
    </row>
    <row r="2386" spans="1:10" ht="13.8" customHeight="1">
      <c r="A2386" s="101">
        <f>C2386*ID규칙_대사_그룹_단위+COUNTIF($C$4:C2386,C2386)</f>
        <v>1413633</v>
      </c>
      <c r="B2386" s="100" t="s">
        <v>382</v>
      </c>
      <c r="C2386" s="102">
        <f>INDEX(STUDENT!$A:$A,MATCH(B2386,STUDENT!$B:$B,0))</f>
        <v>14136</v>
      </c>
      <c r="D2386" s="101">
        <v>4</v>
      </c>
      <c r="E2386" s="101">
        <v>18</v>
      </c>
      <c r="F2386" s="101">
        <v>1</v>
      </c>
      <c r="G2386" s="101" t="str">
        <f t="shared" si="148"/>
        <v>SPEECH_DESC_1413633</v>
      </c>
      <c r="H2386" s="101" t="str">
        <f t="shared" si="149"/>
        <v>SPEECH_AUDIO_1413633</v>
      </c>
      <c r="I2386" s="118" t="str">
        <f t="shared" si="150"/>
        <v>결과</v>
      </c>
      <c r="J2386" s="118" t="str">
        <f t="shared" si="151"/>
        <v>임무 완료 1</v>
      </c>
    </row>
    <row r="2387" spans="1:10" ht="13.8" customHeight="1">
      <c r="A2387" s="101">
        <f>C2387*ID규칙_대사_그룹_단위+COUNTIF($C$4:C2387,C2387)</f>
        <v>1413634</v>
      </c>
      <c r="B2387" s="100" t="s">
        <v>382</v>
      </c>
      <c r="C2387" s="102">
        <f>INDEX(STUDENT!$A:$A,MATCH(B2387,STUDENT!$B:$B,0))</f>
        <v>14136</v>
      </c>
      <c r="D2387" s="101">
        <v>4</v>
      </c>
      <c r="E2387" s="101">
        <v>18</v>
      </c>
      <c r="F2387" s="101">
        <v>2</v>
      </c>
      <c r="G2387" s="101" t="str">
        <f t="shared" si="148"/>
        <v>SPEECH_DESC_1413634</v>
      </c>
      <c r="H2387" s="101" t="str">
        <f t="shared" si="149"/>
        <v>SPEECH_AUDIO_1413634</v>
      </c>
      <c r="I2387" s="118" t="str">
        <f t="shared" si="150"/>
        <v>결과</v>
      </c>
      <c r="J2387" s="118" t="str">
        <f t="shared" si="151"/>
        <v>임무 완료 2</v>
      </c>
    </row>
    <row r="2388" spans="1:10" ht="13.8" customHeight="1">
      <c r="A2388" s="101">
        <f>C2388*ID규칙_대사_그룹_단위+COUNTIF($C$4:C2388,C2388)</f>
        <v>1413635</v>
      </c>
      <c r="B2388" s="100" t="s">
        <v>382</v>
      </c>
      <c r="C2388" s="102">
        <f>INDEX(STUDENT!$A:$A,MATCH(B2388,STUDENT!$B:$B,0))</f>
        <v>14136</v>
      </c>
      <c r="D2388" s="101">
        <v>4</v>
      </c>
      <c r="E2388" s="101">
        <v>19</v>
      </c>
      <c r="F2388" s="101">
        <v>1</v>
      </c>
      <c r="G2388" s="101" t="str">
        <f t="shared" si="148"/>
        <v>SPEECH_DESC_1413635</v>
      </c>
      <c r="H2388" s="101" t="str">
        <f t="shared" si="149"/>
        <v>SPEECH_AUDIO_1413635</v>
      </c>
      <c r="I2388" s="118" t="str">
        <f t="shared" si="150"/>
        <v>결과</v>
      </c>
      <c r="J2388" s="118" t="str">
        <f t="shared" si="151"/>
        <v>임무 실패 1</v>
      </c>
    </row>
    <row r="2389" spans="1:10" ht="13.8" customHeight="1">
      <c r="A2389" s="101">
        <f>C2389*ID규칙_대사_그룹_단위+COUNTIF($C$4:C2389,C2389)</f>
        <v>1413636</v>
      </c>
      <c r="B2389" s="100" t="s">
        <v>382</v>
      </c>
      <c r="C2389" s="102">
        <f>INDEX(STUDENT!$A:$A,MATCH(B2389,STUDENT!$B:$B,0))</f>
        <v>14136</v>
      </c>
      <c r="D2389" s="101">
        <v>4</v>
      </c>
      <c r="E2389" s="101">
        <v>19</v>
      </c>
      <c r="F2389" s="101">
        <v>2</v>
      </c>
      <c r="G2389" s="101" t="str">
        <f t="shared" si="148"/>
        <v>SPEECH_DESC_1413636</v>
      </c>
      <c r="H2389" s="101" t="str">
        <f t="shared" si="149"/>
        <v>SPEECH_AUDIO_1413636</v>
      </c>
      <c r="I2389" s="118" t="str">
        <f t="shared" si="150"/>
        <v>결과</v>
      </c>
      <c r="J2389" s="118" t="str">
        <f t="shared" si="151"/>
        <v>임무 실패 2</v>
      </c>
    </row>
    <row r="2390" spans="1:10" ht="13.8" customHeight="1">
      <c r="A2390" s="101">
        <f>C2390*ID규칙_대사_그룹_단위+COUNTIF($C$4:C2390,C2390)</f>
        <v>1413637</v>
      </c>
      <c r="B2390" s="100" t="s">
        <v>382</v>
      </c>
      <c r="C2390" s="102">
        <f>INDEX(STUDENT!$A:$A,MATCH(B2390,STUDENT!$B:$B,0))</f>
        <v>14136</v>
      </c>
      <c r="D2390" s="101">
        <v>5</v>
      </c>
      <c r="E2390" s="101">
        <v>20</v>
      </c>
      <c r="F2390" s="101">
        <v>1</v>
      </c>
      <c r="G2390" s="101" t="str">
        <f t="shared" si="148"/>
        <v>SPEECH_DESC_1413637</v>
      </c>
      <c r="H2390" s="101" t="str">
        <f t="shared" si="149"/>
        <v>SPEECH_AUDIO_1413637</v>
      </c>
      <c r="I2390" s="118" t="str">
        <f t="shared" si="150"/>
        <v>기타</v>
      </c>
      <c r="J2390" s="118" t="str">
        <f t="shared" si="151"/>
        <v>강화 1</v>
      </c>
    </row>
    <row r="2391" spans="1:10" ht="13.8" customHeight="1">
      <c r="A2391" s="101">
        <f>C2391*ID규칙_대사_그룹_단위+COUNTIF($C$4:C2391,C2391)</f>
        <v>1413638</v>
      </c>
      <c r="B2391" s="100" t="s">
        <v>382</v>
      </c>
      <c r="C2391" s="102">
        <f>INDEX(STUDENT!$A:$A,MATCH(B2391,STUDENT!$B:$B,0))</f>
        <v>14136</v>
      </c>
      <c r="D2391" s="101">
        <v>5</v>
      </c>
      <c r="E2391" s="101">
        <v>20</v>
      </c>
      <c r="F2391" s="101">
        <v>2</v>
      </c>
      <c r="G2391" s="101" t="str">
        <f t="shared" si="148"/>
        <v>SPEECH_DESC_1413638</v>
      </c>
      <c r="H2391" s="101" t="str">
        <f t="shared" si="149"/>
        <v>SPEECH_AUDIO_1413638</v>
      </c>
      <c r="I2391" s="118" t="str">
        <f t="shared" si="150"/>
        <v>기타</v>
      </c>
      <c r="J2391" s="118" t="str">
        <f t="shared" si="151"/>
        <v>강화 2</v>
      </c>
    </row>
    <row r="2392" spans="1:10" ht="13.8" customHeight="1">
      <c r="A2392" s="101">
        <f>C2392*ID규칙_대사_그룹_단위+COUNTIF($C$4:C2392,C2392)</f>
        <v>1413639</v>
      </c>
      <c r="B2392" s="100" t="s">
        <v>382</v>
      </c>
      <c r="C2392" s="102">
        <f>INDEX(STUDENT!$A:$A,MATCH(B2392,STUDENT!$B:$B,0))</f>
        <v>14136</v>
      </c>
      <c r="D2392" s="101">
        <v>5</v>
      </c>
      <c r="E2392" s="101">
        <v>20</v>
      </c>
      <c r="F2392" s="101">
        <v>3</v>
      </c>
      <c r="G2392" s="101" t="str">
        <f t="shared" si="148"/>
        <v>SPEECH_DESC_1413639</v>
      </c>
      <c r="H2392" s="101" t="str">
        <f t="shared" si="149"/>
        <v>SPEECH_AUDIO_1413639</v>
      </c>
      <c r="I2392" s="118" t="str">
        <f t="shared" si="150"/>
        <v>기타</v>
      </c>
      <c r="J2392" s="118" t="str">
        <f t="shared" si="151"/>
        <v>강화 3</v>
      </c>
    </row>
    <row r="2393" spans="1:10" ht="13.8" customHeight="1">
      <c r="A2393" s="101">
        <f>C2393*ID규칙_대사_그룹_단위+COUNTIF($C$4:C2393,C2393)</f>
        <v>1413640</v>
      </c>
      <c r="B2393" s="100" t="s">
        <v>382</v>
      </c>
      <c r="C2393" s="102">
        <f>INDEX(STUDENT!$A:$A,MATCH(B2393,STUDENT!$B:$B,0))</f>
        <v>14136</v>
      </c>
      <c r="D2393" s="101">
        <v>5</v>
      </c>
      <c r="E2393" s="101">
        <v>20</v>
      </c>
      <c r="F2393" s="101">
        <v>4</v>
      </c>
      <c r="G2393" s="101" t="str">
        <f t="shared" si="148"/>
        <v>SPEECH_DESC_1413640</v>
      </c>
      <c r="H2393" s="101" t="str">
        <f t="shared" si="149"/>
        <v>SPEECH_AUDIO_1413640</v>
      </c>
      <c r="I2393" s="118" t="str">
        <f t="shared" si="150"/>
        <v>기타</v>
      </c>
      <c r="J2393" s="118" t="str">
        <f t="shared" si="151"/>
        <v>강화 4</v>
      </c>
    </row>
    <row r="2394" spans="1:10" ht="13.8" customHeight="1">
      <c r="A2394" s="101">
        <f>C2394*ID규칙_대사_그룹_단위+COUNTIF($C$4:C2394,C2394)</f>
        <v>1413641</v>
      </c>
      <c r="B2394" s="100" t="s">
        <v>382</v>
      </c>
      <c r="C2394" s="102">
        <f>INDEX(STUDENT!$A:$A,MATCH(B2394,STUDENT!$B:$B,0))</f>
        <v>14136</v>
      </c>
      <c r="D2394" s="101">
        <v>5</v>
      </c>
      <c r="E2394" s="101">
        <v>21</v>
      </c>
      <c r="F2394" s="101">
        <v>0</v>
      </c>
      <c r="G2394" s="101" t="str">
        <f t="shared" si="148"/>
        <v>SPEECH_DESC_1413641</v>
      </c>
      <c r="H2394" s="101" t="str">
        <f t="shared" si="149"/>
        <v>SPEECH_AUDIO_1413641</v>
      </c>
      <c r="I2394" s="118" t="str">
        <f t="shared" si="150"/>
        <v>기타</v>
      </c>
      <c r="J2394" s="118" t="str">
        <f t="shared" si="151"/>
        <v>고유무기 장착</v>
      </c>
    </row>
    <row r="2395" spans="1:10" ht="13.8" customHeight="1">
      <c r="A2395" s="101">
        <f>C2395*ID규칙_대사_그룹_단위+COUNTIF($C$4:C2395,C2395)</f>
        <v>1413642</v>
      </c>
      <c r="B2395" s="100" t="s">
        <v>382</v>
      </c>
      <c r="C2395" s="102">
        <f>INDEX(STUDENT!$A:$A,MATCH(B2395,STUDENT!$B:$B,0))</f>
        <v>14136</v>
      </c>
      <c r="D2395" s="101">
        <v>5</v>
      </c>
      <c r="E2395" s="101">
        <v>22</v>
      </c>
      <c r="F2395" s="101">
        <v>1</v>
      </c>
      <c r="G2395" s="101" t="str">
        <f t="shared" si="148"/>
        <v>SPEECH_DESC_1413642</v>
      </c>
      <c r="H2395" s="101" t="str">
        <f t="shared" si="149"/>
        <v>SPEECH_AUDIO_1413642</v>
      </c>
      <c r="I2395" s="118" t="str">
        <f t="shared" si="150"/>
        <v>기타</v>
      </c>
      <c r="J2395" s="118" t="str">
        <f t="shared" si="151"/>
        <v>카페 1</v>
      </c>
    </row>
    <row r="2396" spans="1:10" ht="13.8" customHeight="1">
      <c r="A2396" s="101">
        <f>C2396*ID규칙_대사_그룹_단위+COUNTIF($C$4:C2396,C2396)</f>
        <v>1413643</v>
      </c>
      <c r="B2396" s="100" t="s">
        <v>382</v>
      </c>
      <c r="C2396" s="102">
        <f>INDEX(STUDENT!$A:$A,MATCH(B2396,STUDENT!$B:$B,0))</f>
        <v>14136</v>
      </c>
      <c r="D2396" s="101">
        <v>5</v>
      </c>
      <c r="E2396" s="101">
        <v>22</v>
      </c>
      <c r="F2396" s="101">
        <v>2</v>
      </c>
      <c r="G2396" s="101" t="str">
        <f t="shared" si="148"/>
        <v>SPEECH_DESC_1413643</v>
      </c>
      <c r="H2396" s="101" t="str">
        <f t="shared" si="149"/>
        <v>SPEECH_AUDIO_1413643</v>
      </c>
      <c r="I2396" s="118" t="str">
        <f t="shared" si="150"/>
        <v>기타</v>
      </c>
      <c r="J2396" s="118" t="str">
        <f t="shared" si="151"/>
        <v>카페 2</v>
      </c>
    </row>
    <row r="2397" spans="1:10" ht="13.8" customHeight="1">
      <c r="A2397" s="101">
        <f>C2397*ID규칙_대사_그룹_단위+COUNTIF($C$4:C2397,C2397)</f>
        <v>1413644</v>
      </c>
      <c r="B2397" s="100" t="s">
        <v>382</v>
      </c>
      <c r="C2397" s="102">
        <f>INDEX(STUDENT!$A:$A,MATCH(B2397,STUDENT!$B:$B,0))</f>
        <v>14136</v>
      </c>
      <c r="D2397" s="101">
        <v>5</v>
      </c>
      <c r="E2397" s="101">
        <v>22</v>
      </c>
      <c r="F2397" s="101">
        <v>3</v>
      </c>
      <c r="G2397" s="101" t="str">
        <f t="shared" si="148"/>
        <v>SPEECH_DESC_1413644</v>
      </c>
      <c r="H2397" s="101" t="str">
        <f t="shared" si="149"/>
        <v>SPEECH_AUDIO_1413644</v>
      </c>
      <c r="I2397" s="118" t="str">
        <f t="shared" si="150"/>
        <v>기타</v>
      </c>
      <c r="J2397" s="118" t="str">
        <f t="shared" si="151"/>
        <v>카페 3</v>
      </c>
    </row>
    <row r="2398" spans="1:10" ht="13.8" customHeight="1">
      <c r="A2398" s="101">
        <f>C2398*ID규칙_대사_그룹_단위+COUNTIF($C$4:C2398,C2398)</f>
        <v>1413645</v>
      </c>
      <c r="B2398" s="100" t="s">
        <v>382</v>
      </c>
      <c r="C2398" s="102">
        <f>INDEX(STUDENT!$A:$A,MATCH(B2398,STUDENT!$B:$B,0))</f>
        <v>14136</v>
      </c>
      <c r="D2398" s="101">
        <v>5</v>
      </c>
      <c r="E2398" s="101">
        <v>22</v>
      </c>
      <c r="F2398" s="101">
        <v>4</v>
      </c>
      <c r="G2398" s="101" t="str">
        <f t="shared" si="148"/>
        <v>SPEECH_DESC_1413645</v>
      </c>
      <c r="H2398" s="101" t="str">
        <f t="shared" si="149"/>
        <v>SPEECH_AUDIO_1413645</v>
      </c>
      <c r="I2398" s="118" t="str">
        <f t="shared" si="150"/>
        <v>기타</v>
      </c>
      <c r="J2398" s="118" t="str">
        <f t="shared" si="151"/>
        <v>카페 4</v>
      </c>
    </row>
    <row r="2399" spans="1:10" ht="13.8" customHeight="1">
      <c r="A2399" s="101">
        <f>C2399*ID규칙_대사_그룹_단위+COUNTIF($C$4:C2399,C2399)</f>
        <v>1413646</v>
      </c>
      <c r="B2399" s="100" t="s">
        <v>382</v>
      </c>
      <c r="C2399" s="102">
        <f>INDEX(STUDENT!$A:$A,MATCH(B2399,STUDENT!$B:$B,0))</f>
        <v>14136</v>
      </c>
      <c r="D2399" s="101">
        <v>5</v>
      </c>
      <c r="E2399" s="101">
        <v>22</v>
      </c>
      <c r="F2399" s="101">
        <v>5</v>
      </c>
      <c r="G2399" s="101" t="str">
        <f t="shared" si="148"/>
        <v>SPEECH_DESC_1413646</v>
      </c>
      <c r="H2399" s="101" t="str">
        <f t="shared" si="149"/>
        <v>SPEECH_AUDIO_1413646</v>
      </c>
      <c r="I2399" s="118" t="str">
        <f t="shared" si="150"/>
        <v>기타</v>
      </c>
      <c r="J2399" s="118" t="str">
        <f t="shared" si="151"/>
        <v>카페 5</v>
      </c>
    </row>
    <row r="2400" spans="1:10" ht="13.8" customHeight="1">
      <c r="A2400" s="101">
        <f>C2400*ID규칙_대사_그룹_단위+COUNTIF($C$4:C2400,C2400)</f>
        <v>1413647</v>
      </c>
      <c r="B2400" s="100" t="s">
        <v>382</v>
      </c>
      <c r="C2400" s="102">
        <f>INDEX(STUDENT!$A:$A,MATCH(B2400,STUDENT!$B:$B,0))</f>
        <v>14136</v>
      </c>
      <c r="D2400" s="101">
        <v>5</v>
      </c>
      <c r="E2400" s="101">
        <v>23</v>
      </c>
      <c r="F2400" s="101">
        <v>1</v>
      </c>
      <c r="G2400" s="101" t="str">
        <f t="shared" si="148"/>
        <v>SPEECH_DESC_1413647</v>
      </c>
      <c r="H2400" s="101" t="str">
        <f t="shared" si="149"/>
        <v>SPEECH_AUDIO_1413647</v>
      </c>
      <c r="I2400" s="118" t="str">
        <f t="shared" si="150"/>
        <v>기타</v>
      </c>
      <c r="J2400" s="118" t="str">
        <f t="shared" si="151"/>
        <v>인연 랭크 업 1</v>
      </c>
    </row>
    <row r="2401" spans="1:10" ht="13.8" customHeight="1">
      <c r="A2401" s="101">
        <f>C2401*ID규칙_대사_그룹_단위+COUNTIF($C$4:C2401,C2401)</f>
        <v>1413648</v>
      </c>
      <c r="B2401" s="100" t="s">
        <v>382</v>
      </c>
      <c r="C2401" s="102">
        <f>INDEX(STUDENT!$A:$A,MATCH(B2401,STUDENT!$B:$B,0))</f>
        <v>14136</v>
      </c>
      <c r="D2401" s="101">
        <v>5</v>
      </c>
      <c r="E2401" s="101">
        <v>23</v>
      </c>
      <c r="F2401" s="101">
        <v>2</v>
      </c>
      <c r="G2401" s="101" t="str">
        <f t="shared" si="148"/>
        <v>SPEECH_DESC_1413648</v>
      </c>
      <c r="H2401" s="101" t="str">
        <f t="shared" si="149"/>
        <v>SPEECH_AUDIO_1413648</v>
      </c>
      <c r="I2401" s="118" t="str">
        <f t="shared" si="150"/>
        <v>기타</v>
      </c>
      <c r="J2401" s="118" t="str">
        <f t="shared" si="151"/>
        <v>인연 랭크 업 2</v>
      </c>
    </row>
    <row r="2402" spans="1:10" ht="13.8" customHeight="1">
      <c r="A2402" s="101">
        <f>C2402*ID규칙_대사_그룹_단위+COUNTIF($C$4:C2402,C2402)</f>
        <v>1413649</v>
      </c>
      <c r="B2402" s="100" t="s">
        <v>382</v>
      </c>
      <c r="C2402" s="102">
        <f>INDEX(STUDENT!$A:$A,MATCH(B2402,STUDENT!$B:$B,0))</f>
        <v>14136</v>
      </c>
      <c r="D2402" s="101">
        <v>5</v>
      </c>
      <c r="E2402" s="101">
        <v>23</v>
      </c>
      <c r="F2402" s="101">
        <v>3</v>
      </c>
      <c r="G2402" s="101" t="str">
        <f t="shared" si="148"/>
        <v>SPEECH_DESC_1413649</v>
      </c>
      <c r="H2402" s="101" t="str">
        <f t="shared" si="149"/>
        <v>SPEECH_AUDIO_1413649</v>
      </c>
      <c r="I2402" s="118" t="str">
        <f t="shared" si="150"/>
        <v>기타</v>
      </c>
      <c r="J2402" s="118" t="str">
        <f t="shared" si="151"/>
        <v>인연 랭크 업 3</v>
      </c>
    </row>
    <row r="2403" spans="1:10" ht="13.8" customHeight="1">
      <c r="A2403" s="101">
        <f>C2403*ID규칙_대사_그룹_단위+COUNTIF($C$4:C2403,C2403)</f>
        <v>1413650</v>
      </c>
      <c r="B2403" s="100" t="s">
        <v>382</v>
      </c>
      <c r="C2403" s="102">
        <f>INDEX(STUDENT!$A:$A,MATCH(B2403,STUDENT!$B:$B,0))</f>
        <v>14136</v>
      </c>
      <c r="D2403" s="101">
        <v>5</v>
      </c>
      <c r="E2403" s="101">
        <v>23</v>
      </c>
      <c r="F2403" s="101">
        <v>4</v>
      </c>
      <c r="G2403" s="101" t="str">
        <f t="shared" si="148"/>
        <v>SPEECH_DESC_1413650</v>
      </c>
      <c r="H2403" s="101" t="str">
        <f t="shared" si="149"/>
        <v>SPEECH_AUDIO_1413650</v>
      </c>
      <c r="I2403" s="118" t="str">
        <f t="shared" si="150"/>
        <v>기타</v>
      </c>
      <c r="J2403" s="118" t="str">
        <f t="shared" si="151"/>
        <v>인연 랭크 업 4</v>
      </c>
    </row>
    <row r="2404" spans="1:10" ht="13.8" customHeight="1">
      <c r="A2404" s="101">
        <f>C2404*ID규칙_대사_그룹_단위+COUNTIF($C$4:C2404,C2404)</f>
        <v>1413651</v>
      </c>
      <c r="B2404" s="100" t="s">
        <v>382</v>
      </c>
      <c r="C2404" s="102">
        <f>INDEX(STUDENT!$A:$A,MATCH(B2404,STUDENT!$B:$B,0))</f>
        <v>14136</v>
      </c>
      <c r="D2404" s="101">
        <v>6</v>
      </c>
      <c r="E2404" s="101">
        <v>24</v>
      </c>
      <c r="F2404" s="101">
        <v>1</v>
      </c>
      <c r="G2404" s="101" t="str">
        <f t="shared" si="148"/>
        <v>SPEECH_DESC_1413651</v>
      </c>
      <c r="H2404" s="101" t="str">
        <f t="shared" si="149"/>
        <v>SPEECH_AUDIO_1413651</v>
      </c>
      <c r="I2404" s="118" t="str">
        <f t="shared" si="150"/>
        <v>메모리얼</v>
      </c>
      <c r="J2404" s="118" t="str">
        <f t="shared" si="151"/>
        <v>메모리얼 로비 1</v>
      </c>
    </row>
    <row r="2405" spans="1:10" ht="13.8" customHeight="1">
      <c r="A2405" s="101">
        <f>C2405*ID규칙_대사_그룹_단위+COUNTIF($C$4:C2405,C2405)</f>
        <v>1413652</v>
      </c>
      <c r="B2405" s="100" t="s">
        <v>382</v>
      </c>
      <c r="C2405" s="102">
        <f>INDEX(STUDENT!$A:$A,MATCH(B2405,STUDENT!$B:$B,0))</f>
        <v>14136</v>
      </c>
      <c r="D2405" s="101">
        <v>6</v>
      </c>
      <c r="E2405" s="101">
        <v>24</v>
      </c>
      <c r="F2405" s="101">
        <v>2</v>
      </c>
      <c r="G2405" s="101" t="str">
        <f t="shared" si="148"/>
        <v>SPEECH_DESC_1413652</v>
      </c>
      <c r="H2405" s="101" t="str">
        <f t="shared" si="149"/>
        <v>SPEECH_AUDIO_1413652</v>
      </c>
      <c r="I2405" s="118" t="str">
        <f t="shared" si="150"/>
        <v>메모리얼</v>
      </c>
      <c r="J2405" s="118" t="str">
        <f t="shared" si="151"/>
        <v>메모리얼 로비 2</v>
      </c>
    </row>
    <row r="2406" spans="1:10" ht="13.8" customHeight="1">
      <c r="A2406" s="101">
        <f>C2406*ID규칙_대사_그룹_단위+COUNTIF($C$4:C2406,C2406)</f>
        <v>1413653</v>
      </c>
      <c r="B2406" s="100" t="s">
        <v>382</v>
      </c>
      <c r="C2406" s="102">
        <f>INDEX(STUDENT!$A:$A,MATCH(B2406,STUDENT!$B:$B,0))</f>
        <v>14136</v>
      </c>
      <c r="D2406" s="101">
        <v>6</v>
      </c>
      <c r="E2406" s="101">
        <v>24</v>
      </c>
      <c r="F2406" s="101">
        <v>3</v>
      </c>
      <c r="G2406" s="101" t="str">
        <f t="shared" si="148"/>
        <v>SPEECH_DESC_1413653</v>
      </c>
      <c r="H2406" s="101" t="str">
        <f t="shared" si="149"/>
        <v>SPEECH_AUDIO_1413653</v>
      </c>
      <c r="I2406" s="118" t="str">
        <f t="shared" si="150"/>
        <v>메모리얼</v>
      </c>
      <c r="J2406" s="118" t="str">
        <f t="shared" si="151"/>
        <v>메모리얼 로비 3</v>
      </c>
    </row>
    <row r="2407" spans="1:10" ht="13.8" customHeight="1">
      <c r="A2407" s="101">
        <f>C2407*ID규칙_대사_그룹_단위+COUNTIF($C$4:C2407,C2407)</f>
        <v>1413654</v>
      </c>
      <c r="B2407" s="100" t="s">
        <v>382</v>
      </c>
      <c r="C2407" s="102">
        <f>INDEX(STUDENT!$A:$A,MATCH(B2407,STUDENT!$B:$B,0))</f>
        <v>14136</v>
      </c>
      <c r="D2407" s="101">
        <v>6</v>
      </c>
      <c r="E2407" s="101">
        <v>24</v>
      </c>
      <c r="F2407" s="101">
        <v>4</v>
      </c>
      <c r="G2407" s="101" t="str">
        <f t="shared" si="148"/>
        <v>SPEECH_DESC_1413654</v>
      </c>
      <c r="H2407" s="101" t="str">
        <f t="shared" si="149"/>
        <v>SPEECH_AUDIO_1413654</v>
      </c>
      <c r="I2407" s="118" t="str">
        <f t="shared" si="150"/>
        <v>메모리얼</v>
      </c>
      <c r="J2407" s="118" t="str">
        <f t="shared" si="151"/>
        <v>메모리얼 로비 4</v>
      </c>
    </row>
    <row r="2408" spans="1:10" ht="13.8" customHeight="1">
      <c r="A2408" s="101">
        <f>C2408*ID규칙_대사_그룹_단위+COUNTIF($C$4:C2408,C2408)</f>
        <v>1413655</v>
      </c>
      <c r="B2408" s="100" t="s">
        <v>382</v>
      </c>
      <c r="C2408" s="102">
        <f>INDEX(STUDENT!$A:$A,MATCH(B2408,STUDENT!$B:$B,0))</f>
        <v>14136</v>
      </c>
      <c r="D2408" s="101">
        <v>6</v>
      </c>
      <c r="E2408" s="101">
        <v>24</v>
      </c>
      <c r="F2408" s="101">
        <v>5</v>
      </c>
      <c r="G2408" s="101" t="str">
        <f t="shared" si="148"/>
        <v>SPEECH_DESC_1413655</v>
      </c>
      <c r="H2408" s="101" t="str">
        <f t="shared" si="149"/>
        <v>SPEECH_AUDIO_1413655</v>
      </c>
      <c r="I2408" s="118" t="str">
        <f t="shared" si="150"/>
        <v>메모리얼</v>
      </c>
      <c r="J2408" s="118" t="str">
        <f t="shared" si="151"/>
        <v>메모리얼 로비 5</v>
      </c>
    </row>
    <row r="2409" spans="1:10" ht="13.8" customHeight="1">
      <c r="A2409" s="101">
        <f>C2409*ID규칙_대사_그룹_단위+COUNTIF($C$4:C2409,C2409)</f>
        <v>1413656</v>
      </c>
      <c r="B2409" s="100" t="s">
        <v>382</v>
      </c>
      <c r="C2409" s="102">
        <f>INDEX(STUDENT!$A:$A,MATCH(B2409,STUDENT!$B:$B,0))</f>
        <v>14136</v>
      </c>
      <c r="D2409" s="101">
        <v>7</v>
      </c>
      <c r="E2409" s="101">
        <v>25</v>
      </c>
      <c r="F2409" s="101">
        <v>0</v>
      </c>
      <c r="G2409" s="101" t="str">
        <f t="shared" si="148"/>
        <v>SPEECH_DESC_1413656</v>
      </c>
      <c r="H2409" s="101" t="str">
        <f t="shared" si="149"/>
        <v>SPEECH_AUDIO_1413656</v>
      </c>
      <c r="I2409" s="118" t="str">
        <f t="shared" si="150"/>
        <v>기념일</v>
      </c>
      <c r="J2409" s="118" t="str">
        <f t="shared" si="151"/>
        <v>생일</v>
      </c>
    </row>
    <row r="2410" spans="1:10" ht="13.8" customHeight="1">
      <c r="A2410" s="101">
        <f>C2410*ID규칙_대사_그룹_단위+COUNTIF($C$4:C2410,C2410)</f>
        <v>1413657</v>
      </c>
      <c r="B2410" s="100" t="s">
        <v>382</v>
      </c>
      <c r="C2410" s="102">
        <f>INDEX(STUDENT!$A:$A,MATCH(B2410,STUDENT!$B:$B,0))</f>
        <v>14136</v>
      </c>
      <c r="D2410" s="101">
        <v>7</v>
      </c>
      <c r="E2410" s="101">
        <v>26</v>
      </c>
      <c r="F2410" s="101">
        <v>0</v>
      </c>
      <c r="G2410" s="101" t="str">
        <f t="shared" si="148"/>
        <v>SPEECH_DESC_1413657</v>
      </c>
      <c r="H2410" s="101" t="str">
        <f t="shared" si="149"/>
        <v>SPEECH_AUDIO_1413657</v>
      </c>
      <c r="I2410" s="118" t="str">
        <f t="shared" si="150"/>
        <v>기념일</v>
      </c>
      <c r="J2410" s="118" t="str">
        <f t="shared" si="151"/>
        <v>선생의 생일</v>
      </c>
    </row>
    <row r="2411" spans="1:10" ht="13.8" customHeight="1">
      <c r="A2411" s="101">
        <f>C2411*ID규칙_대사_그룹_단위+COUNTIF($C$4:C2411,C2411)</f>
        <v>1413658</v>
      </c>
      <c r="B2411" s="100" t="s">
        <v>382</v>
      </c>
      <c r="C2411" s="102">
        <f>INDEX(STUDENT!$A:$A,MATCH(B2411,STUDENT!$B:$B,0))</f>
        <v>14136</v>
      </c>
      <c r="D2411" s="101">
        <v>7</v>
      </c>
      <c r="E2411" s="101">
        <v>27</v>
      </c>
      <c r="F2411" s="101">
        <v>0</v>
      </c>
      <c r="G2411" s="101" t="str">
        <f t="shared" si="148"/>
        <v>SPEECH_DESC_1413658</v>
      </c>
      <c r="H2411" s="101" t="str">
        <f t="shared" si="149"/>
        <v>SPEECH_AUDIO_1413658</v>
      </c>
      <c r="I2411" s="118" t="str">
        <f t="shared" si="150"/>
        <v>기념일</v>
      </c>
      <c r="J2411" s="118" t="str">
        <f t="shared" si="151"/>
        <v>할로윈</v>
      </c>
    </row>
    <row r="2412" spans="1:10" ht="13.8" customHeight="1">
      <c r="A2412" s="101">
        <f>C2412*ID규칙_대사_그룹_단위+COUNTIF($C$4:C2412,C2412)</f>
        <v>1413659</v>
      </c>
      <c r="B2412" s="100" t="s">
        <v>382</v>
      </c>
      <c r="C2412" s="102">
        <f>INDEX(STUDENT!$A:$A,MATCH(B2412,STUDENT!$B:$B,0))</f>
        <v>14136</v>
      </c>
      <c r="D2412" s="101">
        <v>7</v>
      </c>
      <c r="E2412" s="101">
        <v>28</v>
      </c>
      <c r="F2412" s="101">
        <v>0</v>
      </c>
      <c r="G2412" s="101" t="str">
        <f t="shared" si="148"/>
        <v>SPEECH_DESC_1413659</v>
      </c>
      <c r="H2412" s="101" t="str">
        <f t="shared" si="149"/>
        <v>SPEECH_AUDIO_1413659</v>
      </c>
      <c r="I2412" s="118" t="str">
        <f t="shared" si="150"/>
        <v>기념일</v>
      </c>
      <c r="J2412" s="118" t="str">
        <f t="shared" si="151"/>
        <v>크리스마스</v>
      </c>
    </row>
    <row r="2413" spans="1:10" ht="13.8" customHeight="1">
      <c r="A2413" s="101">
        <f>C2413*ID규칙_대사_그룹_단위+COUNTIF($C$4:C2413,C2413)</f>
        <v>1413660</v>
      </c>
      <c r="B2413" s="100" t="s">
        <v>382</v>
      </c>
      <c r="C2413" s="102">
        <f>INDEX(STUDENT!$A:$A,MATCH(B2413,STUDENT!$B:$B,0))</f>
        <v>14136</v>
      </c>
      <c r="D2413" s="101">
        <v>7</v>
      </c>
      <c r="E2413" s="101">
        <v>29</v>
      </c>
      <c r="F2413" s="101">
        <v>0</v>
      </c>
      <c r="G2413" s="101" t="str">
        <f t="shared" si="148"/>
        <v>SPEECH_DESC_1413660</v>
      </c>
      <c r="H2413" s="101" t="str">
        <f t="shared" si="149"/>
        <v>SPEECH_AUDIO_1413660</v>
      </c>
      <c r="I2413" s="118" t="str">
        <f t="shared" si="150"/>
        <v>기념일</v>
      </c>
      <c r="J2413" s="118" t="str">
        <f t="shared" si="151"/>
        <v>신년</v>
      </c>
    </row>
    <row r="2414" spans="1:10" ht="13.8" customHeight="1">
      <c r="A2414" s="101">
        <f>C2414*ID규칙_대사_그룹_단위+COUNTIF($C$4:C2414,C2414)</f>
        <v>1233701</v>
      </c>
      <c r="B2414" s="100" t="s">
        <v>384</v>
      </c>
      <c r="C2414" s="102">
        <f>INDEX(STUDENT!$A:$A,MATCH(B2414,STUDENT!$B:$B,0))</f>
        <v>12337</v>
      </c>
      <c r="D2414" s="101">
        <v>1</v>
      </c>
      <c r="E2414" s="101">
        <v>1</v>
      </c>
      <c r="F2414" s="101">
        <v>0</v>
      </c>
      <c r="G2414" s="101" t="str">
        <f t="shared" si="148"/>
        <v>SPEECH_DESC_1233701</v>
      </c>
      <c r="H2414" s="101" t="str">
        <f t="shared" si="149"/>
        <v>SPEECH_AUDIO_1233701</v>
      </c>
      <c r="I2414" s="118" t="str">
        <f t="shared" si="150"/>
        <v>일상</v>
      </c>
      <c r="J2414" s="118" t="str">
        <f t="shared" si="151"/>
        <v>입수</v>
      </c>
    </row>
    <row r="2415" spans="1:10" ht="13.8" customHeight="1">
      <c r="A2415" s="101">
        <f>C2415*ID규칙_대사_그룹_단위+COUNTIF($C$4:C2415,C2415)</f>
        <v>1233702</v>
      </c>
      <c r="B2415" s="100" t="s">
        <v>384</v>
      </c>
      <c r="C2415" s="102">
        <f>INDEX(STUDENT!$A:$A,MATCH(B2415,STUDENT!$B:$B,0))</f>
        <v>12337</v>
      </c>
      <c r="D2415" s="101">
        <v>1</v>
      </c>
      <c r="E2415" s="101">
        <v>2</v>
      </c>
      <c r="F2415" s="101">
        <v>1</v>
      </c>
      <c r="G2415" s="101" t="str">
        <f t="shared" si="148"/>
        <v>SPEECH_DESC_1233702</v>
      </c>
      <c r="H2415" s="101" t="str">
        <f t="shared" si="149"/>
        <v>SPEECH_AUDIO_1233702</v>
      </c>
      <c r="I2415" s="118" t="str">
        <f t="shared" si="150"/>
        <v>일상</v>
      </c>
      <c r="J2415" s="118" t="str">
        <f t="shared" si="151"/>
        <v>로비 방문 1</v>
      </c>
    </row>
    <row r="2416" spans="1:10" ht="13.8" customHeight="1">
      <c r="A2416" s="101">
        <f>C2416*ID규칙_대사_그룹_단위+COUNTIF($C$4:C2416,C2416)</f>
        <v>1233703</v>
      </c>
      <c r="B2416" s="100" t="s">
        <v>384</v>
      </c>
      <c r="C2416" s="102">
        <f>INDEX(STUDENT!$A:$A,MATCH(B2416,STUDENT!$B:$B,0))</f>
        <v>12337</v>
      </c>
      <c r="D2416" s="101">
        <v>1</v>
      </c>
      <c r="E2416" s="101">
        <v>2</v>
      </c>
      <c r="F2416" s="101">
        <v>2</v>
      </c>
      <c r="G2416" s="101" t="str">
        <f t="shared" si="148"/>
        <v>SPEECH_DESC_1233703</v>
      </c>
      <c r="H2416" s="101" t="str">
        <f t="shared" si="149"/>
        <v>SPEECH_AUDIO_1233703</v>
      </c>
      <c r="I2416" s="118" t="str">
        <f t="shared" si="150"/>
        <v>일상</v>
      </c>
      <c r="J2416" s="118" t="str">
        <f t="shared" si="151"/>
        <v>로비 방문 2</v>
      </c>
    </row>
    <row r="2417" spans="1:10" ht="13.8" customHeight="1">
      <c r="A2417" s="101">
        <f>C2417*ID규칙_대사_그룹_단위+COUNTIF($C$4:C2417,C2417)</f>
        <v>1233704</v>
      </c>
      <c r="B2417" s="100" t="s">
        <v>384</v>
      </c>
      <c r="C2417" s="102">
        <f>INDEX(STUDENT!$A:$A,MATCH(B2417,STUDENT!$B:$B,0))</f>
        <v>12337</v>
      </c>
      <c r="D2417" s="101">
        <v>1</v>
      </c>
      <c r="E2417" s="101">
        <v>3</v>
      </c>
      <c r="F2417" s="101">
        <v>1</v>
      </c>
      <c r="G2417" s="101" t="str">
        <f t="shared" si="148"/>
        <v>SPEECH_DESC_1233704</v>
      </c>
      <c r="H2417" s="101" t="str">
        <f t="shared" si="149"/>
        <v>SPEECH_AUDIO_1233704</v>
      </c>
      <c r="I2417" s="118" t="str">
        <f t="shared" si="150"/>
        <v>일상</v>
      </c>
      <c r="J2417" s="118" t="str">
        <f t="shared" si="151"/>
        <v>잡담 1</v>
      </c>
    </row>
    <row r="2418" spans="1:10" ht="13.8" customHeight="1">
      <c r="A2418" s="101">
        <f>C2418*ID규칙_대사_그룹_단위+COUNTIF($C$4:C2418,C2418)</f>
        <v>1233705</v>
      </c>
      <c r="B2418" s="100" t="s">
        <v>384</v>
      </c>
      <c r="C2418" s="102">
        <f>INDEX(STUDENT!$A:$A,MATCH(B2418,STUDENT!$B:$B,0))</f>
        <v>12337</v>
      </c>
      <c r="D2418" s="101">
        <v>1</v>
      </c>
      <c r="E2418" s="101">
        <v>3</v>
      </c>
      <c r="F2418" s="101">
        <v>2</v>
      </c>
      <c r="G2418" s="101" t="str">
        <f t="shared" si="148"/>
        <v>SPEECH_DESC_1233705</v>
      </c>
      <c r="H2418" s="101" t="str">
        <f t="shared" si="149"/>
        <v>SPEECH_AUDIO_1233705</v>
      </c>
      <c r="I2418" s="118" t="str">
        <f t="shared" si="150"/>
        <v>일상</v>
      </c>
      <c r="J2418" s="118" t="str">
        <f t="shared" si="151"/>
        <v>잡담 2</v>
      </c>
    </row>
    <row r="2419" spans="1:10" ht="13.8" customHeight="1">
      <c r="A2419" s="101">
        <f>C2419*ID규칙_대사_그룹_단위+COUNTIF($C$4:C2419,C2419)</f>
        <v>1233706</v>
      </c>
      <c r="B2419" s="100" t="s">
        <v>384</v>
      </c>
      <c r="C2419" s="102">
        <f>INDEX(STUDENT!$A:$A,MATCH(B2419,STUDENT!$B:$B,0))</f>
        <v>12337</v>
      </c>
      <c r="D2419" s="101">
        <v>1</v>
      </c>
      <c r="E2419" s="101">
        <v>3</v>
      </c>
      <c r="F2419" s="101">
        <v>3</v>
      </c>
      <c r="G2419" s="101" t="str">
        <f t="shared" si="148"/>
        <v>SPEECH_DESC_1233706</v>
      </c>
      <c r="H2419" s="101" t="str">
        <f t="shared" si="149"/>
        <v>SPEECH_AUDIO_1233706</v>
      </c>
      <c r="I2419" s="118" t="str">
        <f t="shared" si="150"/>
        <v>일상</v>
      </c>
      <c r="J2419" s="118" t="str">
        <f t="shared" si="151"/>
        <v>잡담 3</v>
      </c>
    </row>
    <row r="2420" spans="1:10" ht="13.8" customHeight="1">
      <c r="A2420" s="101">
        <f>C2420*ID규칙_대사_그룹_단위+COUNTIF($C$4:C2420,C2420)</f>
        <v>1233707</v>
      </c>
      <c r="B2420" s="100" t="s">
        <v>384</v>
      </c>
      <c r="C2420" s="102">
        <f>INDEX(STUDENT!$A:$A,MATCH(B2420,STUDENT!$B:$B,0))</f>
        <v>12337</v>
      </c>
      <c r="D2420" s="101">
        <v>1</v>
      </c>
      <c r="E2420" s="101">
        <v>3</v>
      </c>
      <c r="F2420" s="101">
        <v>4</v>
      </c>
      <c r="G2420" s="101" t="str">
        <f t="shared" si="148"/>
        <v>SPEECH_DESC_1233707</v>
      </c>
      <c r="H2420" s="101" t="str">
        <f t="shared" si="149"/>
        <v>SPEECH_AUDIO_1233707</v>
      </c>
      <c r="I2420" s="118" t="str">
        <f t="shared" si="150"/>
        <v>일상</v>
      </c>
      <c r="J2420" s="118" t="str">
        <f t="shared" si="151"/>
        <v>잡담 4</v>
      </c>
    </row>
    <row r="2421" spans="1:10" ht="13.8" customHeight="1">
      <c r="A2421" s="101">
        <f>C2421*ID규칙_대사_그룹_단위+COUNTIF($C$4:C2421,C2421)</f>
        <v>1233708</v>
      </c>
      <c r="B2421" s="100" t="s">
        <v>384</v>
      </c>
      <c r="C2421" s="102">
        <f>INDEX(STUDENT!$A:$A,MATCH(B2421,STUDENT!$B:$B,0))</f>
        <v>12337</v>
      </c>
      <c r="D2421" s="101">
        <v>1</v>
      </c>
      <c r="E2421" s="101">
        <v>3</v>
      </c>
      <c r="F2421" s="101">
        <v>5</v>
      </c>
      <c r="G2421" s="101" t="str">
        <f t="shared" si="148"/>
        <v>SPEECH_DESC_1233708</v>
      </c>
      <c r="H2421" s="101" t="str">
        <f t="shared" si="149"/>
        <v>SPEECH_AUDIO_1233708</v>
      </c>
      <c r="I2421" s="118" t="str">
        <f t="shared" si="150"/>
        <v>일상</v>
      </c>
      <c r="J2421" s="118" t="str">
        <f t="shared" si="151"/>
        <v>잡담 5</v>
      </c>
    </row>
    <row r="2422" spans="1:10" ht="13.8" customHeight="1">
      <c r="A2422" s="101">
        <f>C2422*ID규칙_대사_그룹_단위+COUNTIF($C$4:C2422,C2422)</f>
        <v>1233709</v>
      </c>
      <c r="B2422" s="100" t="s">
        <v>384</v>
      </c>
      <c r="C2422" s="102">
        <f>INDEX(STUDENT!$A:$A,MATCH(B2422,STUDENT!$B:$B,0))</f>
        <v>12337</v>
      </c>
      <c r="D2422" s="101">
        <v>2</v>
      </c>
      <c r="E2422" s="101">
        <v>4</v>
      </c>
      <c r="F2422" s="101">
        <v>1</v>
      </c>
      <c r="G2422" s="101" t="str">
        <f t="shared" si="148"/>
        <v>SPEECH_DESC_1233709</v>
      </c>
      <c r="H2422" s="101" t="str">
        <f t="shared" si="149"/>
        <v>SPEECH_AUDIO_1233709</v>
      </c>
      <c r="I2422" s="118" t="str">
        <f t="shared" si="150"/>
        <v>배치</v>
      </c>
      <c r="J2422" s="118" t="str">
        <f t="shared" si="151"/>
        <v>편성 1</v>
      </c>
    </row>
    <row r="2423" spans="1:10" ht="13.8" customHeight="1">
      <c r="A2423" s="101">
        <f>C2423*ID규칙_대사_그룹_단위+COUNTIF($C$4:C2423,C2423)</f>
        <v>1233710</v>
      </c>
      <c r="B2423" s="100" t="s">
        <v>384</v>
      </c>
      <c r="C2423" s="102">
        <f>INDEX(STUDENT!$A:$A,MATCH(B2423,STUDENT!$B:$B,0))</f>
        <v>12337</v>
      </c>
      <c r="D2423" s="101">
        <v>2</v>
      </c>
      <c r="E2423" s="101">
        <v>4</v>
      </c>
      <c r="F2423" s="101">
        <v>2</v>
      </c>
      <c r="G2423" s="101" t="str">
        <f t="shared" si="148"/>
        <v>SPEECH_DESC_1233710</v>
      </c>
      <c r="H2423" s="101" t="str">
        <f t="shared" si="149"/>
        <v>SPEECH_AUDIO_1233710</v>
      </c>
      <c r="I2423" s="118" t="str">
        <f t="shared" si="150"/>
        <v>배치</v>
      </c>
      <c r="J2423" s="118" t="str">
        <f t="shared" si="151"/>
        <v>편성 2</v>
      </c>
    </row>
    <row r="2424" spans="1:10" ht="13.8" customHeight="1">
      <c r="A2424" s="101">
        <f>C2424*ID규칙_대사_그룹_단위+COUNTIF($C$4:C2424,C2424)</f>
        <v>1233711</v>
      </c>
      <c r="B2424" s="100" t="s">
        <v>384</v>
      </c>
      <c r="C2424" s="102">
        <f>INDEX(STUDENT!$A:$A,MATCH(B2424,STUDENT!$B:$B,0))</f>
        <v>12337</v>
      </c>
      <c r="D2424" s="101">
        <v>2</v>
      </c>
      <c r="E2424" s="101">
        <v>4</v>
      </c>
      <c r="F2424" s="101">
        <v>3</v>
      </c>
      <c r="G2424" s="101" t="str">
        <f t="shared" si="148"/>
        <v>SPEECH_DESC_1233711</v>
      </c>
      <c r="H2424" s="101" t="str">
        <f t="shared" si="149"/>
        <v>SPEECH_AUDIO_1233711</v>
      </c>
      <c r="I2424" s="118" t="str">
        <f t="shared" si="150"/>
        <v>배치</v>
      </c>
      <c r="J2424" s="118" t="str">
        <f t="shared" si="151"/>
        <v>편성 3</v>
      </c>
    </row>
    <row r="2425" spans="1:10" ht="13.8" customHeight="1">
      <c r="A2425" s="101">
        <f>C2425*ID규칙_대사_그룹_단위+COUNTIF($C$4:C2425,C2425)</f>
        <v>1233712</v>
      </c>
      <c r="B2425" s="100" t="s">
        <v>384</v>
      </c>
      <c r="C2425" s="102">
        <f>INDEX(STUDENT!$A:$A,MATCH(B2425,STUDENT!$B:$B,0))</f>
        <v>12337</v>
      </c>
      <c r="D2425" s="101">
        <v>2</v>
      </c>
      <c r="E2425" s="101">
        <v>5</v>
      </c>
      <c r="F2425" s="101">
        <v>1</v>
      </c>
      <c r="G2425" s="101" t="str">
        <f t="shared" si="148"/>
        <v>SPEECH_DESC_1233712</v>
      </c>
      <c r="H2425" s="101" t="str">
        <f t="shared" si="149"/>
        <v>SPEECH_AUDIO_1233712</v>
      </c>
      <c r="I2425" s="118" t="str">
        <f t="shared" si="150"/>
        <v>배치</v>
      </c>
      <c r="J2425" s="118" t="str">
        <f t="shared" si="151"/>
        <v>출격 1</v>
      </c>
    </row>
    <row r="2426" spans="1:10" ht="13.8" customHeight="1">
      <c r="A2426" s="101">
        <f>C2426*ID규칙_대사_그룹_단위+COUNTIF($C$4:C2426,C2426)</f>
        <v>1233713</v>
      </c>
      <c r="B2426" s="100" t="s">
        <v>384</v>
      </c>
      <c r="C2426" s="102">
        <f>INDEX(STUDENT!$A:$A,MATCH(B2426,STUDENT!$B:$B,0))</f>
        <v>12337</v>
      </c>
      <c r="D2426" s="101">
        <v>2</v>
      </c>
      <c r="E2426" s="101">
        <v>5</v>
      </c>
      <c r="F2426" s="101">
        <v>2</v>
      </c>
      <c r="G2426" s="101" t="str">
        <f t="shared" si="148"/>
        <v>SPEECH_DESC_1233713</v>
      </c>
      <c r="H2426" s="101" t="str">
        <f t="shared" si="149"/>
        <v>SPEECH_AUDIO_1233713</v>
      </c>
      <c r="I2426" s="118" t="str">
        <f t="shared" si="150"/>
        <v>배치</v>
      </c>
      <c r="J2426" s="118" t="str">
        <f t="shared" si="151"/>
        <v>출격 2</v>
      </c>
    </row>
    <row r="2427" spans="1:10" ht="13.8" customHeight="1">
      <c r="A2427" s="101">
        <f>C2427*ID규칙_대사_그룹_단위+COUNTIF($C$4:C2427,C2427)</f>
        <v>1233714</v>
      </c>
      <c r="B2427" s="100" t="s">
        <v>384</v>
      </c>
      <c r="C2427" s="102">
        <f>INDEX(STUDENT!$A:$A,MATCH(B2427,STUDENT!$B:$B,0))</f>
        <v>12337</v>
      </c>
      <c r="D2427" s="101">
        <v>3</v>
      </c>
      <c r="E2427" s="101">
        <v>6</v>
      </c>
      <c r="F2427" s="101">
        <v>1</v>
      </c>
      <c r="G2427" s="101" t="str">
        <f t="shared" si="148"/>
        <v>SPEECH_DESC_1233714</v>
      </c>
      <c r="H2427" s="101" t="str">
        <f t="shared" si="149"/>
        <v>SPEECH_AUDIO_1233714</v>
      </c>
      <c r="I2427" s="118" t="str">
        <f t="shared" si="150"/>
        <v>전투</v>
      </c>
      <c r="J2427" s="118" t="str">
        <f t="shared" si="151"/>
        <v>전투개시 1</v>
      </c>
    </row>
    <row r="2428" spans="1:10" ht="13.8" customHeight="1">
      <c r="A2428" s="101">
        <f>C2428*ID규칙_대사_그룹_단위+COUNTIF($C$4:C2428,C2428)</f>
        <v>1233715</v>
      </c>
      <c r="B2428" s="100" t="s">
        <v>384</v>
      </c>
      <c r="C2428" s="102">
        <f>INDEX(STUDENT!$A:$A,MATCH(B2428,STUDENT!$B:$B,0))</f>
        <v>12337</v>
      </c>
      <c r="D2428" s="101">
        <v>3</v>
      </c>
      <c r="E2428" s="101">
        <v>6</v>
      </c>
      <c r="F2428" s="101">
        <v>2</v>
      </c>
      <c r="G2428" s="101" t="str">
        <f t="shared" si="148"/>
        <v>SPEECH_DESC_1233715</v>
      </c>
      <c r="H2428" s="101" t="str">
        <f t="shared" si="149"/>
        <v>SPEECH_AUDIO_1233715</v>
      </c>
      <c r="I2428" s="118" t="str">
        <f t="shared" si="150"/>
        <v>전투</v>
      </c>
      <c r="J2428" s="118" t="str">
        <f t="shared" si="151"/>
        <v>전투개시 2</v>
      </c>
    </row>
    <row r="2429" spans="1:10" ht="13.8" customHeight="1">
      <c r="A2429" s="101">
        <f>C2429*ID규칙_대사_그룹_단위+COUNTIF($C$4:C2429,C2429)</f>
        <v>1233716</v>
      </c>
      <c r="B2429" s="100" t="s">
        <v>384</v>
      </c>
      <c r="C2429" s="102">
        <f>INDEX(STUDENT!$A:$A,MATCH(B2429,STUDENT!$B:$B,0))</f>
        <v>12337</v>
      </c>
      <c r="D2429" s="101">
        <v>3</v>
      </c>
      <c r="E2429" s="101">
        <v>8</v>
      </c>
      <c r="F2429" s="101">
        <v>1</v>
      </c>
      <c r="G2429" s="101" t="str">
        <f t="shared" si="148"/>
        <v>SPEECH_DESC_1233716</v>
      </c>
      <c r="H2429" s="101" t="str">
        <f t="shared" si="149"/>
        <v>SPEECH_AUDIO_1233716</v>
      </c>
      <c r="I2429" s="118" t="str">
        <f t="shared" si="150"/>
        <v>전투</v>
      </c>
      <c r="J2429" s="118" t="str">
        <f t="shared" si="151"/>
        <v>에이리어 이동 1</v>
      </c>
    </row>
    <row r="2430" spans="1:10" ht="13.8" customHeight="1">
      <c r="A2430" s="101">
        <f>C2430*ID규칙_대사_그룹_단위+COUNTIF($C$4:C2430,C2430)</f>
        <v>1233717</v>
      </c>
      <c r="B2430" s="100" t="s">
        <v>384</v>
      </c>
      <c r="C2430" s="102">
        <f>INDEX(STUDENT!$A:$A,MATCH(B2430,STUDENT!$B:$B,0))</f>
        <v>12337</v>
      </c>
      <c r="D2430" s="101">
        <v>3</v>
      </c>
      <c r="E2430" s="101">
        <v>8</v>
      </c>
      <c r="F2430" s="101">
        <v>2</v>
      </c>
      <c r="G2430" s="101" t="str">
        <f t="shared" si="148"/>
        <v>SPEECH_DESC_1233717</v>
      </c>
      <c r="H2430" s="101" t="str">
        <f t="shared" si="149"/>
        <v>SPEECH_AUDIO_1233717</v>
      </c>
      <c r="I2430" s="118" t="str">
        <f t="shared" si="150"/>
        <v>전투</v>
      </c>
      <c r="J2430" s="118" t="str">
        <f t="shared" si="151"/>
        <v>에이리어 이동 2</v>
      </c>
    </row>
    <row r="2431" spans="1:10" ht="13.8" customHeight="1">
      <c r="A2431" s="101">
        <f>C2431*ID규칙_대사_그룹_단위+COUNTIF($C$4:C2431,C2431)</f>
        <v>1233718</v>
      </c>
      <c r="B2431" s="100" t="s">
        <v>384</v>
      </c>
      <c r="C2431" s="102">
        <f>INDEX(STUDENT!$A:$A,MATCH(B2431,STUDENT!$B:$B,0))</f>
        <v>12337</v>
      </c>
      <c r="D2431" s="101">
        <v>3</v>
      </c>
      <c r="E2431" s="101">
        <v>10</v>
      </c>
      <c r="F2431" s="101">
        <v>0</v>
      </c>
      <c r="G2431" s="101" t="str">
        <f t="shared" si="148"/>
        <v>SPEECH_DESC_1233718</v>
      </c>
      <c r="H2431" s="101" t="str">
        <f t="shared" si="149"/>
        <v>SPEECH_AUDIO_1233718</v>
      </c>
      <c r="I2431" s="118" t="str">
        <f t="shared" si="150"/>
        <v>전투</v>
      </c>
      <c r="J2431" s="118" t="str">
        <f t="shared" si="151"/>
        <v>회피</v>
      </c>
    </row>
    <row r="2432" spans="1:10" ht="13.8" customHeight="1">
      <c r="A2432" s="101">
        <f>C2432*ID규칙_대사_그룹_단위+COUNTIF($C$4:C2432,C2432)</f>
        <v>1233719</v>
      </c>
      <c r="B2432" s="100" t="s">
        <v>384</v>
      </c>
      <c r="C2432" s="102">
        <f>INDEX(STUDENT!$A:$A,MATCH(B2432,STUDENT!$B:$B,0))</f>
        <v>12337</v>
      </c>
      <c r="D2432" s="101">
        <v>3</v>
      </c>
      <c r="E2432" s="101">
        <v>11</v>
      </c>
      <c r="F2432" s="101">
        <v>0</v>
      </c>
      <c r="G2432" s="101" t="str">
        <f t="shared" si="148"/>
        <v>SPEECH_DESC_1233719</v>
      </c>
      <c r="H2432" s="101" t="str">
        <f t="shared" si="149"/>
        <v>SPEECH_AUDIO_1233719</v>
      </c>
      <c r="I2432" s="118" t="str">
        <f t="shared" si="150"/>
        <v>전투</v>
      </c>
      <c r="J2432" s="118" t="str">
        <f t="shared" si="151"/>
        <v>회복</v>
      </c>
    </row>
    <row r="2433" spans="1:10" ht="13.8" customHeight="1">
      <c r="A2433" s="101">
        <f>C2433*ID규칙_대사_그룹_단위+COUNTIF($C$4:C2433,C2433)</f>
        <v>1233720</v>
      </c>
      <c r="B2433" s="100" t="s">
        <v>384</v>
      </c>
      <c r="C2433" s="102">
        <f>INDEX(STUDENT!$A:$A,MATCH(B2433,STUDENT!$B:$B,0))</f>
        <v>12337</v>
      </c>
      <c r="D2433" s="101">
        <v>3</v>
      </c>
      <c r="E2433" s="101">
        <v>12</v>
      </c>
      <c r="F2433" s="101">
        <v>0</v>
      </c>
      <c r="G2433" s="101" t="str">
        <f t="shared" si="148"/>
        <v>SPEECH_DESC_1233720</v>
      </c>
      <c r="H2433" s="101" t="str">
        <f t="shared" si="149"/>
        <v>SPEECH_AUDIO_1233720</v>
      </c>
      <c r="I2433" s="118" t="str">
        <f t="shared" si="150"/>
        <v>전투</v>
      </c>
      <c r="J2433" s="118" t="str">
        <f t="shared" si="151"/>
        <v>버프</v>
      </c>
    </row>
    <row r="2434" spans="1:10" ht="13.8" customHeight="1">
      <c r="A2434" s="101">
        <f>C2434*ID규칙_대사_그룹_단위+COUNTIF($C$4:C2434,C2434)</f>
        <v>1233721</v>
      </c>
      <c r="B2434" s="100" t="s">
        <v>384</v>
      </c>
      <c r="C2434" s="102">
        <f>INDEX(STUDENT!$A:$A,MATCH(B2434,STUDENT!$B:$B,0))</f>
        <v>12337</v>
      </c>
      <c r="D2434" s="101">
        <v>3</v>
      </c>
      <c r="E2434" s="101">
        <v>13</v>
      </c>
      <c r="F2434" s="101">
        <v>0</v>
      </c>
      <c r="G2434" s="101" t="str">
        <f t="shared" si="148"/>
        <v>SPEECH_DESC_1233721</v>
      </c>
      <c r="H2434" s="101" t="str">
        <f t="shared" si="149"/>
        <v>SPEECH_AUDIO_1233721</v>
      </c>
      <c r="I2434" s="118" t="str">
        <f t="shared" si="150"/>
        <v>전투</v>
      </c>
      <c r="J2434" s="118" t="str">
        <f t="shared" si="151"/>
        <v>기본 스킬</v>
      </c>
    </row>
    <row r="2435" spans="1:10" ht="13.8" customHeight="1">
      <c r="A2435" s="101">
        <f>C2435*ID규칙_대사_그룹_단위+COUNTIF($C$4:C2435,C2435)</f>
        <v>1233722</v>
      </c>
      <c r="B2435" s="100" t="s">
        <v>384</v>
      </c>
      <c r="C2435" s="102">
        <f>INDEX(STUDENT!$A:$A,MATCH(B2435,STUDENT!$B:$B,0))</f>
        <v>12337</v>
      </c>
      <c r="D2435" s="101">
        <v>3</v>
      </c>
      <c r="E2435" s="101">
        <v>14</v>
      </c>
      <c r="F2435" s="101">
        <v>1</v>
      </c>
      <c r="G2435" s="101" t="str">
        <f t="shared" si="148"/>
        <v>SPEECH_DESC_1233722</v>
      </c>
      <c r="H2435" s="101" t="str">
        <f t="shared" si="149"/>
        <v>SPEECH_AUDIO_1233722</v>
      </c>
      <c r="I2435" s="118" t="str">
        <f t="shared" si="150"/>
        <v>전투</v>
      </c>
      <c r="J2435" s="118" t="str">
        <f t="shared" si="151"/>
        <v>EX 스킬 컷인 1</v>
      </c>
    </row>
    <row r="2436" spans="1:10" ht="13.8" customHeight="1">
      <c r="A2436" s="101">
        <f>C2436*ID규칙_대사_그룹_단위+COUNTIF($C$4:C2436,C2436)</f>
        <v>1233723</v>
      </c>
      <c r="B2436" s="100" t="s">
        <v>384</v>
      </c>
      <c r="C2436" s="102">
        <f>INDEX(STUDENT!$A:$A,MATCH(B2436,STUDENT!$B:$B,0))</f>
        <v>12337</v>
      </c>
      <c r="D2436" s="101">
        <v>3</v>
      </c>
      <c r="E2436" s="101">
        <v>14</v>
      </c>
      <c r="F2436" s="101">
        <v>2</v>
      </c>
      <c r="G2436" s="101" t="str">
        <f t="shared" ref="G2436:G2499" si="152">"SPEECH_DESC_"&amp;A2436</f>
        <v>SPEECH_DESC_1233723</v>
      </c>
      <c r="H2436" s="101" t="str">
        <f t="shared" ref="H2436:H2499" si="153">"SPEECH_AUDIO_"&amp;A2436</f>
        <v>SPEECH_AUDIO_1233723</v>
      </c>
      <c r="I2436" s="118" t="str">
        <f t="shared" ref="I2436:I2499" si="154">VLOOKUP(D2436,SPEECH_MAIN_TYPE,2,0)</f>
        <v>전투</v>
      </c>
      <c r="J2436" s="118" t="str">
        <f t="shared" ref="J2436:J2499" si="155">VLOOKUP(E2436,SPEECH_SUB_TYPE,2,0)&amp;IF(F2436=0,""," "&amp;F2436)</f>
        <v>EX 스킬 컷인 2</v>
      </c>
    </row>
    <row r="2437" spans="1:10" ht="13.8" customHeight="1">
      <c r="A2437" s="101">
        <f>C2437*ID규칙_대사_그룹_단위+COUNTIF($C$4:C2437,C2437)</f>
        <v>1233724</v>
      </c>
      <c r="B2437" s="100" t="s">
        <v>384</v>
      </c>
      <c r="C2437" s="102">
        <f>INDEX(STUDENT!$A:$A,MATCH(B2437,STUDENT!$B:$B,0))</f>
        <v>12337</v>
      </c>
      <c r="D2437" s="101">
        <v>3</v>
      </c>
      <c r="E2437" s="101">
        <v>14</v>
      </c>
      <c r="F2437" s="101">
        <v>3</v>
      </c>
      <c r="G2437" s="101" t="str">
        <f t="shared" si="152"/>
        <v>SPEECH_DESC_1233724</v>
      </c>
      <c r="H2437" s="101" t="str">
        <f t="shared" si="153"/>
        <v>SPEECH_AUDIO_1233724</v>
      </c>
      <c r="I2437" s="118" t="str">
        <f t="shared" si="154"/>
        <v>전투</v>
      </c>
      <c r="J2437" s="118" t="str">
        <f t="shared" si="155"/>
        <v>EX 스킬 컷인 3</v>
      </c>
    </row>
    <row r="2438" spans="1:10" ht="13.8" customHeight="1">
      <c r="A2438" s="101">
        <f>C2438*ID규칙_대사_그룹_단위+COUNTIF($C$4:C2438,C2438)</f>
        <v>1233725</v>
      </c>
      <c r="B2438" s="100" t="s">
        <v>384</v>
      </c>
      <c r="C2438" s="102">
        <f>INDEX(STUDENT!$A:$A,MATCH(B2438,STUDENT!$B:$B,0))</f>
        <v>12337</v>
      </c>
      <c r="D2438" s="101">
        <v>3</v>
      </c>
      <c r="E2438" s="101">
        <v>15</v>
      </c>
      <c r="F2438" s="101">
        <v>1</v>
      </c>
      <c r="G2438" s="101" t="str">
        <f t="shared" si="152"/>
        <v>SPEECH_DESC_1233725</v>
      </c>
      <c r="H2438" s="101" t="str">
        <f t="shared" si="153"/>
        <v>SPEECH_AUDIO_1233725</v>
      </c>
      <c r="I2438" s="118" t="str">
        <f t="shared" si="154"/>
        <v>전투</v>
      </c>
      <c r="J2438" s="118" t="str">
        <f t="shared" si="155"/>
        <v>EX 스킬 1</v>
      </c>
    </row>
    <row r="2439" spans="1:10" ht="13.8" customHeight="1">
      <c r="A2439" s="101">
        <f>C2439*ID규칙_대사_그룹_단위+COUNTIF($C$4:C2439,C2439)</f>
        <v>1233726</v>
      </c>
      <c r="B2439" s="100" t="s">
        <v>384</v>
      </c>
      <c r="C2439" s="102">
        <f>INDEX(STUDENT!$A:$A,MATCH(B2439,STUDENT!$B:$B,0))</f>
        <v>12337</v>
      </c>
      <c r="D2439" s="101">
        <v>3</v>
      </c>
      <c r="E2439" s="101">
        <v>15</v>
      </c>
      <c r="F2439" s="101">
        <v>2</v>
      </c>
      <c r="G2439" s="101" t="str">
        <f t="shared" si="152"/>
        <v>SPEECH_DESC_1233726</v>
      </c>
      <c r="H2439" s="101" t="str">
        <f t="shared" si="153"/>
        <v>SPEECH_AUDIO_1233726</v>
      </c>
      <c r="I2439" s="118" t="str">
        <f t="shared" si="154"/>
        <v>전투</v>
      </c>
      <c r="J2439" s="118" t="str">
        <f t="shared" si="155"/>
        <v>EX 스킬 2</v>
      </c>
    </row>
    <row r="2440" spans="1:10" ht="13.8" customHeight="1">
      <c r="A2440" s="101">
        <f>C2440*ID규칙_대사_그룹_단위+COUNTIF($C$4:C2440,C2440)</f>
        <v>1233727</v>
      </c>
      <c r="B2440" s="100" t="s">
        <v>384</v>
      </c>
      <c r="C2440" s="102">
        <f>INDEX(STUDENT!$A:$A,MATCH(B2440,STUDENT!$B:$B,0))</f>
        <v>12337</v>
      </c>
      <c r="D2440" s="101">
        <v>3</v>
      </c>
      <c r="E2440" s="101">
        <v>15</v>
      </c>
      <c r="F2440" s="101">
        <v>3</v>
      </c>
      <c r="G2440" s="101" t="str">
        <f t="shared" si="152"/>
        <v>SPEECH_DESC_1233727</v>
      </c>
      <c r="H2440" s="101" t="str">
        <f t="shared" si="153"/>
        <v>SPEECH_AUDIO_1233727</v>
      </c>
      <c r="I2440" s="118" t="str">
        <f t="shared" si="154"/>
        <v>전투</v>
      </c>
      <c r="J2440" s="118" t="str">
        <f t="shared" si="155"/>
        <v>EX 스킬 3</v>
      </c>
    </row>
    <row r="2441" spans="1:10" ht="13.8" customHeight="1">
      <c r="A2441" s="101">
        <f>C2441*ID규칙_대사_그룹_단위+COUNTIF($C$4:C2441,C2441)</f>
        <v>1233728</v>
      </c>
      <c r="B2441" s="100" t="s">
        <v>384</v>
      </c>
      <c r="C2441" s="102">
        <f>INDEX(STUDENT!$A:$A,MATCH(B2441,STUDENT!$B:$B,0))</f>
        <v>12337</v>
      </c>
      <c r="D2441" s="101">
        <v>3</v>
      </c>
      <c r="E2441" s="101">
        <v>16</v>
      </c>
      <c r="F2441" s="101">
        <v>1</v>
      </c>
      <c r="G2441" s="101" t="str">
        <f t="shared" si="152"/>
        <v>SPEECH_DESC_1233728</v>
      </c>
      <c r="H2441" s="101" t="str">
        <f t="shared" si="153"/>
        <v>SPEECH_AUDIO_1233728</v>
      </c>
      <c r="I2441" s="118" t="str">
        <f t="shared" si="154"/>
        <v>전투</v>
      </c>
      <c r="J2441" s="118" t="str">
        <f t="shared" si="155"/>
        <v>승리 1</v>
      </c>
    </row>
    <row r="2442" spans="1:10" ht="13.8" customHeight="1">
      <c r="A2442" s="101">
        <f>C2442*ID규칙_대사_그룹_단위+COUNTIF($C$4:C2442,C2442)</f>
        <v>1233729</v>
      </c>
      <c r="B2442" s="100" t="s">
        <v>384</v>
      </c>
      <c r="C2442" s="102">
        <f>INDEX(STUDENT!$A:$A,MATCH(B2442,STUDENT!$B:$B,0))</f>
        <v>12337</v>
      </c>
      <c r="D2442" s="101">
        <v>3</v>
      </c>
      <c r="E2442" s="101">
        <v>16</v>
      </c>
      <c r="F2442" s="101">
        <v>2</v>
      </c>
      <c r="G2442" s="101" t="str">
        <f t="shared" si="152"/>
        <v>SPEECH_DESC_1233729</v>
      </c>
      <c r="H2442" s="101" t="str">
        <f t="shared" si="153"/>
        <v>SPEECH_AUDIO_1233729</v>
      </c>
      <c r="I2442" s="118" t="str">
        <f t="shared" si="154"/>
        <v>전투</v>
      </c>
      <c r="J2442" s="118" t="str">
        <f t="shared" si="155"/>
        <v>승리 2</v>
      </c>
    </row>
    <row r="2443" spans="1:10" ht="13.8" customHeight="1">
      <c r="A2443" s="101">
        <f>C2443*ID규칙_대사_그룹_단위+COUNTIF($C$4:C2443,C2443)</f>
        <v>1233730</v>
      </c>
      <c r="B2443" s="100" t="s">
        <v>384</v>
      </c>
      <c r="C2443" s="102">
        <f>INDEX(STUDENT!$A:$A,MATCH(B2443,STUDENT!$B:$B,0))</f>
        <v>12337</v>
      </c>
      <c r="D2443" s="101">
        <v>3</v>
      </c>
      <c r="E2443" s="101">
        <v>17</v>
      </c>
      <c r="F2443" s="101">
        <v>0</v>
      </c>
      <c r="G2443" s="101" t="str">
        <f t="shared" si="152"/>
        <v>SPEECH_DESC_1233730</v>
      </c>
      <c r="H2443" s="101" t="str">
        <f t="shared" si="153"/>
        <v>SPEECH_AUDIO_1233730</v>
      </c>
      <c r="I2443" s="118" t="str">
        <f t="shared" si="154"/>
        <v>전투</v>
      </c>
      <c r="J2443" s="118" t="str">
        <f t="shared" si="155"/>
        <v>철수</v>
      </c>
    </row>
    <row r="2444" spans="1:10" ht="13.8" customHeight="1">
      <c r="A2444" s="101">
        <f>C2444*ID규칙_대사_그룹_단위+COUNTIF($C$4:C2444,C2444)</f>
        <v>1233731</v>
      </c>
      <c r="B2444" s="100" t="s">
        <v>384</v>
      </c>
      <c r="C2444" s="102">
        <f>INDEX(STUDENT!$A:$A,MATCH(B2444,STUDENT!$B:$B,0))</f>
        <v>12337</v>
      </c>
      <c r="D2444" s="101">
        <v>4</v>
      </c>
      <c r="E2444" s="101">
        <v>18</v>
      </c>
      <c r="F2444" s="101">
        <v>1</v>
      </c>
      <c r="G2444" s="101" t="str">
        <f t="shared" si="152"/>
        <v>SPEECH_DESC_1233731</v>
      </c>
      <c r="H2444" s="101" t="str">
        <f t="shared" si="153"/>
        <v>SPEECH_AUDIO_1233731</v>
      </c>
      <c r="I2444" s="118" t="str">
        <f t="shared" si="154"/>
        <v>결과</v>
      </c>
      <c r="J2444" s="118" t="str">
        <f t="shared" si="155"/>
        <v>임무 완료 1</v>
      </c>
    </row>
    <row r="2445" spans="1:10" ht="13.8" customHeight="1">
      <c r="A2445" s="101">
        <f>C2445*ID규칙_대사_그룹_단위+COUNTIF($C$4:C2445,C2445)</f>
        <v>1233732</v>
      </c>
      <c r="B2445" s="100" t="s">
        <v>384</v>
      </c>
      <c r="C2445" s="102">
        <f>INDEX(STUDENT!$A:$A,MATCH(B2445,STUDENT!$B:$B,0))</f>
        <v>12337</v>
      </c>
      <c r="D2445" s="101">
        <v>4</v>
      </c>
      <c r="E2445" s="101">
        <v>18</v>
      </c>
      <c r="F2445" s="101">
        <v>2</v>
      </c>
      <c r="G2445" s="101" t="str">
        <f t="shared" si="152"/>
        <v>SPEECH_DESC_1233732</v>
      </c>
      <c r="H2445" s="101" t="str">
        <f t="shared" si="153"/>
        <v>SPEECH_AUDIO_1233732</v>
      </c>
      <c r="I2445" s="118" t="str">
        <f t="shared" si="154"/>
        <v>결과</v>
      </c>
      <c r="J2445" s="118" t="str">
        <f t="shared" si="155"/>
        <v>임무 완료 2</v>
      </c>
    </row>
    <row r="2446" spans="1:10" ht="13.8" customHeight="1">
      <c r="A2446" s="101">
        <f>C2446*ID규칙_대사_그룹_단위+COUNTIF($C$4:C2446,C2446)</f>
        <v>1233733</v>
      </c>
      <c r="B2446" s="100" t="s">
        <v>384</v>
      </c>
      <c r="C2446" s="102">
        <f>INDEX(STUDENT!$A:$A,MATCH(B2446,STUDENT!$B:$B,0))</f>
        <v>12337</v>
      </c>
      <c r="D2446" s="101">
        <v>4</v>
      </c>
      <c r="E2446" s="101">
        <v>19</v>
      </c>
      <c r="F2446" s="101">
        <v>1</v>
      </c>
      <c r="G2446" s="101" t="str">
        <f t="shared" si="152"/>
        <v>SPEECH_DESC_1233733</v>
      </c>
      <c r="H2446" s="101" t="str">
        <f t="shared" si="153"/>
        <v>SPEECH_AUDIO_1233733</v>
      </c>
      <c r="I2446" s="118" t="str">
        <f t="shared" si="154"/>
        <v>결과</v>
      </c>
      <c r="J2446" s="118" t="str">
        <f t="shared" si="155"/>
        <v>임무 실패 1</v>
      </c>
    </row>
    <row r="2447" spans="1:10" ht="13.8" customHeight="1">
      <c r="A2447" s="101">
        <f>C2447*ID규칙_대사_그룹_단위+COUNTIF($C$4:C2447,C2447)</f>
        <v>1233734</v>
      </c>
      <c r="B2447" s="100" t="s">
        <v>384</v>
      </c>
      <c r="C2447" s="102">
        <f>INDEX(STUDENT!$A:$A,MATCH(B2447,STUDENT!$B:$B,0))</f>
        <v>12337</v>
      </c>
      <c r="D2447" s="101">
        <v>4</v>
      </c>
      <c r="E2447" s="101">
        <v>19</v>
      </c>
      <c r="F2447" s="101">
        <v>2</v>
      </c>
      <c r="G2447" s="101" t="str">
        <f t="shared" si="152"/>
        <v>SPEECH_DESC_1233734</v>
      </c>
      <c r="H2447" s="101" t="str">
        <f t="shared" si="153"/>
        <v>SPEECH_AUDIO_1233734</v>
      </c>
      <c r="I2447" s="118" t="str">
        <f t="shared" si="154"/>
        <v>결과</v>
      </c>
      <c r="J2447" s="118" t="str">
        <f t="shared" si="155"/>
        <v>임무 실패 2</v>
      </c>
    </row>
    <row r="2448" spans="1:10" ht="13.8" customHeight="1">
      <c r="A2448" s="101">
        <f>C2448*ID규칙_대사_그룹_단위+COUNTIF($C$4:C2448,C2448)</f>
        <v>1233735</v>
      </c>
      <c r="B2448" s="100" t="s">
        <v>384</v>
      </c>
      <c r="C2448" s="102">
        <f>INDEX(STUDENT!$A:$A,MATCH(B2448,STUDENT!$B:$B,0))</f>
        <v>12337</v>
      </c>
      <c r="D2448" s="101">
        <v>5</v>
      </c>
      <c r="E2448" s="101">
        <v>20</v>
      </c>
      <c r="F2448" s="101">
        <v>1</v>
      </c>
      <c r="G2448" s="101" t="str">
        <f t="shared" si="152"/>
        <v>SPEECH_DESC_1233735</v>
      </c>
      <c r="H2448" s="101" t="str">
        <f t="shared" si="153"/>
        <v>SPEECH_AUDIO_1233735</v>
      </c>
      <c r="I2448" s="118" t="str">
        <f t="shared" si="154"/>
        <v>기타</v>
      </c>
      <c r="J2448" s="118" t="str">
        <f t="shared" si="155"/>
        <v>강화 1</v>
      </c>
    </row>
    <row r="2449" spans="1:10" ht="13.8" customHeight="1">
      <c r="A2449" s="101">
        <f>C2449*ID규칙_대사_그룹_단위+COUNTIF($C$4:C2449,C2449)</f>
        <v>1233736</v>
      </c>
      <c r="B2449" s="100" t="s">
        <v>384</v>
      </c>
      <c r="C2449" s="102">
        <f>INDEX(STUDENT!$A:$A,MATCH(B2449,STUDENT!$B:$B,0))</f>
        <v>12337</v>
      </c>
      <c r="D2449" s="101">
        <v>5</v>
      </c>
      <c r="E2449" s="101">
        <v>20</v>
      </c>
      <c r="F2449" s="101">
        <v>2</v>
      </c>
      <c r="G2449" s="101" t="str">
        <f t="shared" si="152"/>
        <v>SPEECH_DESC_1233736</v>
      </c>
      <c r="H2449" s="101" t="str">
        <f t="shared" si="153"/>
        <v>SPEECH_AUDIO_1233736</v>
      </c>
      <c r="I2449" s="118" t="str">
        <f t="shared" si="154"/>
        <v>기타</v>
      </c>
      <c r="J2449" s="118" t="str">
        <f t="shared" si="155"/>
        <v>강화 2</v>
      </c>
    </row>
    <row r="2450" spans="1:10" ht="13.8" customHeight="1">
      <c r="A2450" s="101">
        <f>C2450*ID규칙_대사_그룹_단위+COUNTIF($C$4:C2450,C2450)</f>
        <v>1233737</v>
      </c>
      <c r="B2450" s="100" t="s">
        <v>384</v>
      </c>
      <c r="C2450" s="102">
        <f>INDEX(STUDENT!$A:$A,MATCH(B2450,STUDENT!$B:$B,0))</f>
        <v>12337</v>
      </c>
      <c r="D2450" s="101">
        <v>5</v>
      </c>
      <c r="E2450" s="101">
        <v>20</v>
      </c>
      <c r="F2450" s="101">
        <v>3</v>
      </c>
      <c r="G2450" s="101" t="str">
        <f t="shared" si="152"/>
        <v>SPEECH_DESC_1233737</v>
      </c>
      <c r="H2450" s="101" t="str">
        <f t="shared" si="153"/>
        <v>SPEECH_AUDIO_1233737</v>
      </c>
      <c r="I2450" s="118" t="str">
        <f t="shared" si="154"/>
        <v>기타</v>
      </c>
      <c r="J2450" s="118" t="str">
        <f t="shared" si="155"/>
        <v>강화 3</v>
      </c>
    </row>
    <row r="2451" spans="1:10" ht="13.8" customHeight="1">
      <c r="A2451" s="101">
        <f>C2451*ID규칙_대사_그룹_단위+COUNTIF($C$4:C2451,C2451)</f>
        <v>1233738</v>
      </c>
      <c r="B2451" s="100" t="s">
        <v>384</v>
      </c>
      <c r="C2451" s="102">
        <f>INDEX(STUDENT!$A:$A,MATCH(B2451,STUDENT!$B:$B,0))</f>
        <v>12337</v>
      </c>
      <c r="D2451" s="101">
        <v>5</v>
      </c>
      <c r="E2451" s="101">
        <v>20</v>
      </c>
      <c r="F2451" s="101">
        <v>4</v>
      </c>
      <c r="G2451" s="101" t="str">
        <f t="shared" si="152"/>
        <v>SPEECH_DESC_1233738</v>
      </c>
      <c r="H2451" s="101" t="str">
        <f t="shared" si="153"/>
        <v>SPEECH_AUDIO_1233738</v>
      </c>
      <c r="I2451" s="118" t="str">
        <f t="shared" si="154"/>
        <v>기타</v>
      </c>
      <c r="J2451" s="118" t="str">
        <f t="shared" si="155"/>
        <v>강화 4</v>
      </c>
    </row>
    <row r="2452" spans="1:10" ht="13.8" customHeight="1">
      <c r="A2452" s="101">
        <f>C2452*ID규칙_대사_그룹_단위+COUNTIF($C$4:C2452,C2452)</f>
        <v>1233739</v>
      </c>
      <c r="B2452" s="100" t="s">
        <v>384</v>
      </c>
      <c r="C2452" s="102">
        <f>INDEX(STUDENT!$A:$A,MATCH(B2452,STUDENT!$B:$B,0))</f>
        <v>12337</v>
      </c>
      <c r="D2452" s="101">
        <v>5</v>
      </c>
      <c r="E2452" s="101">
        <v>21</v>
      </c>
      <c r="F2452" s="101">
        <v>0</v>
      </c>
      <c r="G2452" s="101" t="str">
        <f t="shared" si="152"/>
        <v>SPEECH_DESC_1233739</v>
      </c>
      <c r="H2452" s="101" t="str">
        <f t="shared" si="153"/>
        <v>SPEECH_AUDIO_1233739</v>
      </c>
      <c r="I2452" s="118" t="str">
        <f t="shared" si="154"/>
        <v>기타</v>
      </c>
      <c r="J2452" s="118" t="str">
        <f t="shared" si="155"/>
        <v>고유무기 장착</v>
      </c>
    </row>
    <row r="2453" spans="1:10" ht="13.8" customHeight="1">
      <c r="A2453" s="101">
        <f>C2453*ID규칙_대사_그룹_단위+COUNTIF($C$4:C2453,C2453)</f>
        <v>1233740</v>
      </c>
      <c r="B2453" s="100" t="s">
        <v>384</v>
      </c>
      <c r="C2453" s="102">
        <f>INDEX(STUDENT!$A:$A,MATCH(B2453,STUDENT!$B:$B,0))</f>
        <v>12337</v>
      </c>
      <c r="D2453" s="101">
        <v>5</v>
      </c>
      <c r="E2453" s="101">
        <v>22</v>
      </c>
      <c r="F2453" s="101">
        <v>1</v>
      </c>
      <c r="G2453" s="101" t="str">
        <f t="shared" si="152"/>
        <v>SPEECH_DESC_1233740</v>
      </c>
      <c r="H2453" s="101" t="str">
        <f t="shared" si="153"/>
        <v>SPEECH_AUDIO_1233740</v>
      </c>
      <c r="I2453" s="118" t="str">
        <f t="shared" si="154"/>
        <v>기타</v>
      </c>
      <c r="J2453" s="118" t="str">
        <f t="shared" si="155"/>
        <v>카페 1</v>
      </c>
    </row>
    <row r="2454" spans="1:10" ht="13.8" customHeight="1">
      <c r="A2454" s="101">
        <f>C2454*ID규칙_대사_그룹_단위+COUNTIF($C$4:C2454,C2454)</f>
        <v>1233741</v>
      </c>
      <c r="B2454" s="100" t="s">
        <v>384</v>
      </c>
      <c r="C2454" s="102">
        <f>INDEX(STUDENT!$A:$A,MATCH(B2454,STUDENT!$B:$B,0))</f>
        <v>12337</v>
      </c>
      <c r="D2454" s="101">
        <v>5</v>
      </c>
      <c r="E2454" s="101">
        <v>22</v>
      </c>
      <c r="F2454" s="101">
        <v>2</v>
      </c>
      <c r="G2454" s="101" t="str">
        <f t="shared" si="152"/>
        <v>SPEECH_DESC_1233741</v>
      </c>
      <c r="H2454" s="101" t="str">
        <f t="shared" si="153"/>
        <v>SPEECH_AUDIO_1233741</v>
      </c>
      <c r="I2454" s="118" t="str">
        <f t="shared" si="154"/>
        <v>기타</v>
      </c>
      <c r="J2454" s="118" t="str">
        <f t="shared" si="155"/>
        <v>카페 2</v>
      </c>
    </row>
    <row r="2455" spans="1:10" ht="13.8" customHeight="1">
      <c r="A2455" s="101">
        <f>C2455*ID규칙_대사_그룹_단위+COUNTIF($C$4:C2455,C2455)</f>
        <v>1233742</v>
      </c>
      <c r="B2455" s="100" t="s">
        <v>384</v>
      </c>
      <c r="C2455" s="102">
        <f>INDEX(STUDENT!$A:$A,MATCH(B2455,STUDENT!$B:$B,0))</f>
        <v>12337</v>
      </c>
      <c r="D2455" s="101">
        <v>5</v>
      </c>
      <c r="E2455" s="101">
        <v>22</v>
      </c>
      <c r="F2455" s="101">
        <v>3</v>
      </c>
      <c r="G2455" s="101" t="str">
        <f t="shared" si="152"/>
        <v>SPEECH_DESC_1233742</v>
      </c>
      <c r="H2455" s="101" t="str">
        <f t="shared" si="153"/>
        <v>SPEECH_AUDIO_1233742</v>
      </c>
      <c r="I2455" s="118" t="str">
        <f t="shared" si="154"/>
        <v>기타</v>
      </c>
      <c r="J2455" s="118" t="str">
        <f t="shared" si="155"/>
        <v>카페 3</v>
      </c>
    </row>
    <row r="2456" spans="1:10" ht="13.8" customHeight="1">
      <c r="A2456" s="101">
        <f>C2456*ID규칙_대사_그룹_단위+COUNTIF($C$4:C2456,C2456)</f>
        <v>1233743</v>
      </c>
      <c r="B2456" s="100" t="s">
        <v>384</v>
      </c>
      <c r="C2456" s="102">
        <f>INDEX(STUDENT!$A:$A,MATCH(B2456,STUDENT!$B:$B,0))</f>
        <v>12337</v>
      </c>
      <c r="D2456" s="101">
        <v>5</v>
      </c>
      <c r="E2456" s="101">
        <v>22</v>
      </c>
      <c r="F2456" s="101">
        <v>4</v>
      </c>
      <c r="G2456" s="101" t="str">
        <f t="shared" si="152"/>
        <v>SPEECH_DESC_1233743</v>
      </c>
      <c r="H2456" s="101" t="str">
        <f t="shared" si="153"/>
        <v>SPEECH_AUDIO_1233743</v>
      </c>
      <c r="I2456" s="118" t="str">
        <f t="shared" si="154"/>
        <v>기타</v>
      </c>
      <c r="J2456" s="118" t="str">
        <f t="shared" si="155"/>
        <v>카페 4</v>
      </c>
    </row>
    <row r="2457" spans="1:10" ht="13.8" customHeight="1">
      <c r="A2457" s="101">
        <f>C2457*ID규칙_대사_그룹_단위+COUNTIF($C$4:C2457,C2457)</f>
        <v>1233744</v>
      </c>
      <c r="B2457" s="100" t="s">
        <v>384</v>
      </c>
      <c r="C2457" s="102">
        <f>INDEX(STUDENT!$A:$A,MATCH(B2457,STUDENT!$B:$B,0))</f>
        <v>12337</v>
      </c>
      <c r="D2457" s="101">
        <v>5</v>
      </c>
      <c r="E2457" s="101">
        <v>22</v>
      </c>
      <c r="F2457" s="101">
        <v>5</v>
      </c>
      <c r="G2457" s="101" t="str">
        <f t="shared" si="152"/>
        <v>SPEECH_DESC_1233744</v>
      </c>
      <c r="H2457" s="101" t="str">
        <f t="shared" si="153"/>
        <v>SPEECH_AUDIO_1233744</v>
      </c>
      <c r="I2457" s="118" t="str">
        <f t="shared" si="154"/>
        <v>기타</v>
      </c>
      <c r="J2457" s="118" t="str">
        <f t="shared" si="155"/>
        <v>카페 5</v>
      </c>
    </row>
    <row r="2458" spans="1:10" ht="13.8" customHeight="1">
      <c r="A2458" s="101">
        <f>C2458*ID규칙_대사_그룹_단위+COUNTIF($C$4:C2458,C2458)</f>
        <v>1233745</v>
      </c>
      <c r="B2458" s="100" t="s">
        <v>384</v>
      </c>
      <c r="C2458" s="102">
        <f>INDEX(STUDENT!$A:$A,MATCH(B2458,STUDENT!$B:$B,0))</f>
        <v>12337</v>
      </c>
      <c r="D2458" s="101">
        <v>5</v>
      </c>
      <c r="E2458" s="101">
        <v>23</v>
      </c>
      <c r="F2458" s="101">
        <v>1</v>
      </c>
      <c r="G2458" s="101" t="str">
        <f t="shared" si="152"/>
        <v>SPEECH_DESC_1233745</v>
      </c>
      <c r="H2458" s="101" t="str">
        <f t="shared" si="153"/>
        <v>SPEECH_AUDIO_1233745</v>
      </c>
      <c r="I2458" s="118" t="str">
        <f t="shared" si="154"/>
        <v>기타</v>
      </c>
      <c r="J2458" s="118" t="str">
        <f t="shared" si="155"/>
        <v>인연 랭크 업 1</v>
      </c>
    </row>
    <row r="2459" spans="1:10" ht="13.8" customHeight="1">
      <c r="A2459" s="101">
        <f>C2459*ID규칙_대사_그룹_단위+COUNTIF($C$4:C2459,C2459)</f>
        <v>1233746</v>
      </c>
      <c r="B2459" s="100" t="s">
        <v>384</v>
      </c>
      <c r="C2459" s="102">
        <f>INDEX(STUDENT!$A:$A,MATCH(B2459,STUDENT!$B:$B,0))</f>
        <v>12337</v>
      </c>
      <c r="D2459" s="101">
        <v>5</v>
      </c>
      <c r="E2459" s="101">
        <v>23</v>
      </c>
      <c r="F2459" s="101">
        <v>2</v>
      </c>
      <c r="G2459" s="101" t="str">
        <f t="shared" si="152"/>
        <v>SPEECH_DESC_1233746</v>
      </c>
      <c r="H2459" s="101" t="str">
        <f t="shared" si="153"/>
        <v>SPEECH_AUDIO_1233746</v>
      </c>
      <c r="I2459" s="118" t="str">
        <f t="shared" si="154"/>
        <v>기타</v>
      </c>
      <c r="J2459" s="118" t="str">
        <f t="shared" si="155"/>
        <v>인연 랭크 업 2</v>
      </c>
    </row>
    <row r="2460" spans="1:10" ht="13.8" customHeight="1">
      <c r="A2460" s="101">
        <f>C2460*ID규칙_대사_그룹_단위+COUNTIF($C$4:C2460,C2460)</f>
        <v>1233747</v>
      </c>
      <c r="B2460" s="100" t="s">
        <v>384</v>
      </c>
      <c r="C2460" s="102">
        <f>INDEX(STUDENT!$A:$A,MATCH(B2460,STUDENT!$B:$B,0))</f>
        <v>12337</v>
      </c>
      <c r="D2460" s="101">
        <v>5</v>
      </c>
      <c r="E2460" s="101">
        <v>23</v>
      </c>
      <c r="F2460" s="101">
        <v>3</v>
      </c>
      <c r="G2460" s="101" t="str">
        <f t="shared" si="152"/>
        <v>SPEECH_DESC_1233747</v>
      </c>
      <c r="H2460" s="101" t="str">
        <f t="shared" si="153"/>
        <v>SPEECH_AUDIO_1233747</v>
      </c>
      <c r="I2460" s="118" t="str">
        <f t="shared" si="154"/>
        <v>기타</v>
      </c>
      <c r="J2460" s="118" t="str">
        <f t="shared" si="155"/>
        <v>인연 랭크 업 3</v>
      </c>
    </row>
    <row r="2461" spans="1:10" ht="13.8" customHeight="1">
      <c r="A2461" s="101">
        <f>C2461*ID규칙_대사_그룹_단위+COUNTIF($C$4:C2461,C2461)</f>
        <v>1233748</v>
      </c>
      <c r="B2461" s="100" t="s">
        <v>384</v>
      </c>
      <c r="C2461" s="102">
        <f>INDEX(STUDENT!$A:$A,MATCH(B2461,STUDENT!$B:$B,0))</f>
        <v>12337</v>
      </c>
      <c r="D2461" s="101">
        <v>5</v>
      </c>
      <c r="E2461" s="101">
        <v>23</v>
      </c>
      <c r="F2461" s="101">
        <v>4</v>
      </c>
      <c r="G2461" s="101" t="str">
        <f t="shared" si="152"/>
        <v>SPEECH_DESC_1233748</v>
      </c>
      <c r="H2461" s="101" t="str">
        <f t="shared" si="153"/>
        <v>SPEECH_AUDIO_1233748</v>
      </c>
      <c r="I2461" s="118" t="str">
        <f t="shared" si="154"/>
        <v>기타</v>
      </c>
      <c r="J2461" s="118" t="str">
        <f t="shared" si="155"/>
        <v>인연 랭크 업 4</v>
      </c>
    </row>
    <row r="2462" spans="1:10" ht="13.8" customHeight="1">
      <c r="A2462" s="101">
        <f>C2462*ID규칙_대사_그룹_단위+COUNTIF($C$4:C2462,C2462)</f>
        <v>1233749</v>
      </c>
      <c r="B2462" s="100" t="s">
        <v>384</v>
      </c>
      <c r="C2462" s="102">
        <f>INDEX(STUDENT!$A:$A,MATCH(B2462,STUDENT!$B:$B,0))</f>
        <v>12337</v>
      </c>
      <c r="D2462" s="101">
        <v>6</v>
      </c>
      <c r="E2462" s="101">
        <v>24</v>
      </c>
      <c r="F2462" s="101">
        <v>1</v>
      </c>
      <c r="G2462" s="101" t="str">
        <f t="shared" si="152"/>
        <v>SPEECH_DESC_1233749</v>
      </c>
      <c r="H2462" s="101" t="str">
        <f t="shared" si="153"/>
        <v>SPEECH_AUDIO_1233749</v>
      </c>
      <c r="I2462" s="118" t="str">
        <f t="shared" si="154"/>
        <v>메모리얼</v>
      </c>
      <c r="J2462" s="118" t="str">
        <f t="shared" si="155"/>
        <v>메모리얼 로비 1</v>
      </c>
    </row>
    <row r="2463" spans="1:10" ht="13.8" customHeight="1">
      <c r="A2463" s="101">
        <f>C2463*ID규칙_대사_그룹_단위+COUNTIF($C$4:C2463,C2463)</f>
        <v>1233750</v>
      </c>
      <c r="B2463" s="100" t="s">
        <v>384</v>
      </c>
      <c r="C2463" s="102">
        <f>INDEX(STUDENT!$A:$A,MATCH(B2463,STUDENT!$B:$B,0))</f>
        <v>12337</v>
      </c>
      <c r="D2463" s="101">
        <v>6</v>
      </c>
      <c r="E2463" s="101">
        <v>24</v>
      </c>
      <c r="F2463" s="101">
        <v>2</v>
      </c>
      <c r="G2463" s="101" t="str">
        <f t="shared" si="152"/>
        <v>SPEECH_DESC_1233750</v>
      </c>
      <c r="H2463" s="101" t="str">
        <f t="shared" si="153"/>
        <v>SPEECH_AUDIO_1233750</v>
      </c>
      <c r="I2463" s="118" t="str">
        <f t="shared" si="154"/>
        <v>메모리얼</v>
      </c>
      <c r="J2463" s="118" t="str">
        <f t="shared" si="155"/>
        <v>메모리얼 로비 2</v>
      </c>
    </row>
    <row r="2464" spans="1:10" ht="13.8" customHeight="1">
      <c r="A2464" s="101">
        <f>C2464*ID규칙_대사_그룹_단위+COUNTIF($C$4:C2464,C2464)</f>
        <v>1233751</v>
      </c>
      <c r="B2464" s="100" t="s">
        <v>384</v>
      </c>
      <c r="C2464" s="102">
        <f>INDEX(STUDENT!$A:$A,MATCH(B2464,STUDENT!$B:$B,0))</f>
        <v>12337</v>
      </c>
      <c r="D2464" s="101">
        <v>6</v>
      </c>
      <c r="E2464" s="101">
        <v>24</v>
      </c>
      <c r="F2464" s="101">
        <v>3</v>
      </c>
      <c r="G2464" s="101" t="str">
        <f t="shared" si="152"/>
        <v>SPEECH_DESC_1233751</v>
      </c>
      <c r="H2464" s="101" t="str">
        <f t="shared" si="153"/>
        <v>SPEECH_AUDIO_1233751</v>
      </c>
      <c r="I2464" s="118" t="str">
        <f t="shared" si="154"/>
        <v>메모리얼</v>
      </c>
      <c r="J2464" s="118" t="str">
        <f t="shared" si="155"/>
        <v>메모리얼 로비 3</v>
      </c>
    </row>
    <row r="2465" spans="1:10" ht="13.8" customHeight="1">
      <c r="A2465" s="101">
        <f>C2465*ID규칙_대사_그룹_단위+COUNTIF($C$4:C2465,C2465)</f>
        <v>1233752</v>
      </c>
      <c r="B2465" s="100" t="s">
        <v>384</v>
      </c>
      <c r="C2465" s="102">
        <f>INDEX(STUDENT!$A:$A,MATCH(B2465,STUDENT!$B:$B,0))</f>
        <v>12337</v>
      </c>
      <c r="D2465" s="101">
        <v>6</v>
      </c>
      <c r="E2465" s="101">
        <v>24</v>
      </c>
      <c r="F2465" s="101">
        <v>4</v>
      </c>
      <c r="G2465" s="101" t="str">
        <f t="shared" si="152"/>
        <v>SPEECH_DESC_1233752</v>
      </c>
      <c r="H2465" s="101" t="str">
        <f t="shared" si="153"/>
        <v>SPEECH_AUDIO_1233752</v>
      </c>
      <c r="I2465" s="118" t="str">
        <f t="shared" si="154"/>
        <v>메모리얼</v>
      </c>
      <c r="J2465" s="118" t="str">
        <f t="shared" si="155"/>
        <v>메모리얼 로비 4</v>
      </c>
    </row>
    <row r="2466" spans="1:10" ht="13.8" customHeight="1">
      <c r="A2466" s="101">
        <f>C2466*ID규칙_대사_그룹_단위+COUNTIF($C$4:C2466,C2466)</f>
        <v>1233753</v>
      </c>
      <c r="B2466" s="100" t="s">
        <v>384</v>
      </c>
      <c r="C2466" s="102">
        <f>INDEX(STUDENT!$A:$A,MATCH(B2466,STUDENT!$B:$B,0))</f>
        <v>12337</v>
      </c>
      <c r="D2466" s="101">
        <v>6</v>
      </c>
      <c r="E2466" s="101">
        <v>24</v>
      </c>
      <c r="F2466" s="101">
        <v>5</v>
      </c>
      <c r="G2466" s="101" t="str">
        <f t="shared" si="152"/>
        <v>SPEECH_DESC_1233753</v>
      </c>
      <c r="H2466" s="101" t="str">
        <f t="shared" si="153"/>
        <v>SPEECH_AUDIO_1233753</v>
      </c>
      <c r="I2466" s="118" t="str">
        <f t="shared" si="154"/>
        <v>메모리얼</v>
      </c>
      <c r="J2466" s="118" t="str">
        <f t="shared" si="155"/>
        <v>메모리얼 로비 5</v>
      </c>
    </row>
    <row r="2467" spans="1:10" ht="13.8" customHeight="1">
      <c r="A2467" s="101">
        <f>C2467*ID규칙_대사_그룹_단위+COUNTIF($C$4:C2467,C2467)</f>
        <v>1233754</v>
      </c>
      <c r="B2467" s="100" t="s">
        <v>384</v>
      </c>
      <c r="C2467" s="102">
        <f>INDEX(STUDENT!$A:$A,MATCH(B2467,STUDENT!$B:$B,0))</f>
        <v>12337</v>
      </c>
      <c r="D2467" s="101">
        <v>7</v>
      </c>
      <c r="E2467" s="101">
        <v>25</v>
      </c>
      <c r="F2467" s="101">
        <v>0</v>
      </c>
      <c r="G2467" s="101" t="str">
        <f t="shared" si="152"/>
        <v>SPEECH_DESC_1233754</v>
      </c>
      <c r="H2467" s="101" t="str">
        <f t="shared" si="153"/>
        <v>SPEECH_AUDIO_1233754</v>
      </c>
      <c r="I2467" s="118" t="str">
        <f t="shared" si="154"/>
        <v>기념일</v>
      </c>
      <c r="J2467" s="118" t="str">
        <f t="shared" si="155"/>
        <v>생일</v>
      </c>
    </row>
    <row r="2468" spans="1:10" ht="13.8" customHeight="1">
      <c r="A2468" s="101">
        <f>C2468*ID규칙_대사_그룹_단위+COUNTIF($C$4:C2468,C2468)</f>
        <v>1233755</v>
      </c>
      <c r="B2468" s="100" t="s">
        <v>384</v>
      </c>
      <c r="C2468" s="102">
        <f>INDEX(STUDENT!$A:$A,MATCH(B2468,STUDENT!$B:$B,0))</f>
        <v>12337</v>
      </c>
      <c r="D2468" s="101">
        <v>7</v>
      </c>
      <c r="E2468" s="101">
        <v>26</v>
      </c>
      <c r="F2468" s="101">
        <v>0</v>
      </c>
      <c r="G2468" s="101" t="str">
        <f t="shared" si="152"/>
        <v>SPEECH_DESC_1233755</v>
      </c>
      <c r="H2468" s="101" t="str">
        <f t="shared" si="153"/>
        <v>SPEECH_AUDIO_1233755</v>
      </c>
      <c r="I2468" s="118" t="str">
        <f t="shared" si="154"/>
        <v>기념일</v>
      </c>
      <c r="J2468" s="118" t="str">
        <f t="shared" si="155"/>
        <v>선생의 생일</v>
      </c>
    </row>
    <row r="2469" spans="1:10" ht="13.8" customHeight="1">
      <c r="A2469" s="101">
        <f>C2469*ID규칙_대사_그룹_단위+COUNTIF($C$4:C2469,C2469)</f>
        <v>1233756</v>
      </c>
      <c r="B2469" s="100" t="s">
        <v>384</v>
      </c>
      <c r="C2469" s="102">
        <f>INDEX(STUDENT!$A:$A,MATCH(B2469,STUDENT!$B:$B,0))</f>
        <v>12337</v>
      </c>
      <c r="D2469" s="101">
        <v>7</v>
      </c>
      <c r="E2469" s="101">
        <v>27</v>
      </c>
      <c r="F2469" s="101">
        <v>0</v>
      </c>
      <c r="G2469" s="101" t="str">
        <f t="shared" si="152"/>
        <v>SPEECH_DESC_1233756</v>
      </c>
      <c r="H2469" s="101" t="str">
        <f t="shared" si="153"/>
        <v>SPEECH_AUDIO_1233756</v>
      </c>
      <c r="I2469" s="118" t="str">
        <f t="shared" si="154"/>
        <v>기념일</v>
      </c>
      <c r="J2469" s="118" t="str">
        <f t="shared" si="155"/>
        <v>할로윈</v>
      </c>
    </row>
    <row r="2470" spans="1:10" ht="13.8" customHeight="1">
      <c r="A2470" s="101">
        <f>C2470*ID규칙_대사_그룹_단위+COUNTIF($C$4:C2470,C2470)</f>
        <v>1233757</v>
      </c>
      <c r="B2470" s="100" t="s">
        <v>384</v>
      </c>
      <c r="C2470" s="102">
        <f>INDEX(STUDENT!$A:$A,MATCH(B2470,STUDENT!$B:$B,0))</f>
        <v>12337</v>
      </c>
      <c r="D2470" s="101">
        <v>7</v>
      </c>
      <c r="E2470" s="101">
        <v>28</v>
      </c>
      <c r="F2470" s="101">
        <v>0</v>
      </c>
      <c r="G2470" s="101" t="str">
        <f t="shared" si="152"/>
        <v>SPEECH_DESC_1233757</v>
      </c>
      <c r="H2470" s="101" t="str">
        <f t="shared" si="153"/>
        <v>SPEECH_AUDIO_1233757</v>
      </c>
      <c r="I2470" s="118" t="str">
        <f t="shared" si="154"/>
        <v>기념일</v>
      </c>
      <c r="J2470" s="118" t="str">
        <f t="shared" si="155"/>
        <v>크리스마스</v>
      </c>
    </row>
    <row r="2471" spans="1:10" ht="13.8" customHeight="1">
      <c r="A2471" s="101">
        <f>C2471*ID규칙_대사_그룹_단위+COUNTIF($C$4:C2471,C2471)</f>
        <v>1233758</v>
      </c>
      <c r="B2471" s="100" t="s">
        <v>384</v>
      </c>
      <c r="C2471" s="102">
        <f>INDEX(STUDENT!$A:$A,MATCH(B2471,STUDENT!$B:$B,0))</f>
        <v>12337</v>
      </c>
      <c r="D2471" s="101">
        <v>7</v>
      </c>
      <c r="E2471" s="101">
        <v>29</v>
      </c>
      <c r="F2471" s="101">
        <v>0</v>
      </c>
      <c r="G2471" s="101" t="str">
        <f t="shared" si="152"/>
        <v>SPEECH_DESC_1233758</v>
      </c>
      <c r="H2471" s="101" t="str">
        <f t="shared" si="153"/>
        <v>SPEECH_AUDIO_1233758</v>
      </c>
      <c r="I2471" s="118" t="str">
        <f t="shared" si="154"/>
        <v>기념일</v>
      </c>
      <c r="J2471" s="118" t="str">
        <f t="shared" si="155"/>
        <v>신년</v>
      </c>
    </row>
    <row r="2472" spans="1:10" ht="13.8" customHeight="1">
      <c r="A2472" s="101">
        <f>C2472*ID규칙_대사_그룹_단위+COUNTIF($C$4:C2472,C2472)</f>
        <v>1433801</v>
      </c>
      <c r="B2472" s="100" t="s">
        <v>386</v>
      </c>
      <c r="C2472" s="102">
        <f>INDEX(STUDENT!$A:$A,MATCH(B2472,STUDENT!$B:$B,0))</f>
        <v>14338</v>
      </c>
      <c r="D2472" s="101">
        <v>1</v>
      </c>
      <c r="E2472" s="101">
        <v>1</v>
      </c>
      <c r="F2472" s="101">
        <v>0</v>
      </c>
      <c r="G2472" s="101" t="str">
        <f t="shared" si="152"/>
        <v>SPEECH_DESC_1433801</v>
      </c>
      <c r="H2472" s="101" t="str">
        <f t="shared" si="153"/>
        <v>SPEECH_AUDIO_1433801</v>
      </c>
      <c r="I2472" s="118" t="str">
        <f t="shared" si="154"/>
        <v>일상</v>
      </c>
      <c r="J2472" s="118" t="str">
        <f t="shared" si="155"/>
        <v>입수</v>
      </c>
    </row>
    <row r="2473" spans="1:10" ht="13.8" customHeight="1">
      <c r="A2473" s="101">
        <f>C2473*ID규칙_대사_그룹_단위+COUNTIF($C$4:C2473,C2473)</f>
        <v>1433802</v>
      </c>
      <c r="B2473" s="100" t="s">
        <v>386</v>
      </c>
      <c r="C2473" s="102">
        <f>INDEX(STUDENT!$A:$A,MATCH(B2473,STUDENT!$B:$B,0))</f>
        <v>14338</v>
      </c>
      <c r="D2473" s="101">
        <v>1</v>
      </c>
      <c r="E2473" s="101">
        <v>2</v>
      </c>
      <c r="F2473" s="101">
        <v>1</v>
      </c>
      <c r="G2473" s="101" t="str">
        <f t="shared" si="152"/>
        <v>SPEECH_DESC_1433802</v>
      </c>
      <c r="H2473" s="101" t="str">
        <f t="shared" si="153"/>
        <v>SPEECH_AUDIO_1433802</v>
      </c>
      <c r="I2473" s="118" t="str">
        <f t="shared" si="154"/>
        <v>일상</v>
      </c>
      <c r="J2473" s="118" t="str">
        <f t="shared" si="155"/>
        <v>로비 방문 1</v>
      </c>
    </row>
    <row r="2474" spans="1:10" ht="13.8" customHeight="1">
      <c r="A2474" s="101">
        <f>C2474*ID규칙_대사_그룹_단위+COUNTIF($C$4:C2474,C2474)</f>
        <v>1433803</v>
      </c>
      <c r="B2474" s="100" t="s">
        <v>386</v>
      </c>
      <c r="C2474" s="102">
        <f>INDEX(STUDENT!$A:$A,MATCH(B2474,STUDENT!$B:$B,0))</f>
        <v>14338</v>
      </c>
      <c r="D2474" s="101">
        <v>1</v>
      </c>
      <c r="E2474" s="101">
        <v>2</v>
      </c>
      <c r="F2474" s="101">
        <v>2</v>
      </c>
      <c r="G2474" s="101" t="str">
        <f t="shared" si="152"/>
        <v>SPEECH_DESC_1433803</v>
      </c>
      <c r="H2474" s="101" t="str">
        <f t="shared" si="153"/>
        <v>SPEECH_AUDIO_1433803</v>
      </c>
      <c r="I2474" s="118" t="str">
        <f t="shared" si="154"/>
        <v>일상</v>
      </c>
      <c r="J2474" s="118" t="str">
        <f t="shared" si="155"/>
        <v>로비 방문 2</v>
      </c>
    </row>
    <row r="2475" spans="1:10" ht="13.8" customHeight="1">
      <c r="A2475" s="101">
        <f>C2475*ID규칙_대사_그룹_단위+COUNTIF($C$4:C2475,C2475)</f>
        <v>1433804</v>
      </c>
      <c r="B2475" s="100" t="s">
        <v>386</v>
      </c>
      <c r="C2475" s="102">
        <f>INDEX(STUDENT!$A:$A,MATCH(B2475,STUDENT!$B:$B,0))</f>
        <v>14338</v>
      </c>
      <c r="D2475" s="101">
        <v>1</v>
      </c>
      <c r="E2475" s="101">
        <v>3</v>
      </c>
      <c r="F2475" s="101">
        <v>1</v>
      </c>
      <c r="G2475" s="101" t="str">
        <f t="shared" si="152"/>
        <v>SPEECH_DESC_1433804</v>
      </c>
      <c r="H2475" s="101" t="str">
        <f t="shared" si="153"/>
        <v>SPEECH_AUDIO_1433804</v>
      </c>
      <c r="I2475" s="118" t="str">
        <f t="shared" si="154"/>
        <v>일상</v>
      </c>
      <c r="J2475" s="118" t="str">
        <f t="shared" si="155"/>
        <v>잡담 1</v>
      </c>
    </row>
    <row r="2476" spans="1:10" ht="13.8" customHeight="1">
      <c r="A2476" s="101">
        <f>C2476*ID규칙_대사_그룹_단위+COUNTIF($C$4:C2476,C2476)</f>
        <v>1433805</v>
      </c>
      <c r="B2476" s="100" t="s">
        <v>386</v>
      </c>
      <c r="C2476" s="102">
        <f>INDEX(STUDENT!$A:$A,MATCH(B2476,STUDENT!$B:$B,0))</f>
        <v>14338</v>
      </c>
      <c r="D2476" s="101">
        <v>1</v>
      </c>
      <c r="E2476" s="101">
        <v>3</v>
      </c>
      <c r="F2476" s="101">
        <v>2</v>
      </c>
      <c r="G2476" s="101" t="str">
        <f t="shared" si="152"/>
        <v>SPEECH_DESC_1433805</v>
      </c>
      <c r="H2476" s="101" t="str">
        <f t="shared" si="153"/>
        <v>SPEECH_AUDIO_1433805</v>
      </c>
      <c r="I2476" s="118" t="str">
        <f t="shared" si="154"/>
        <v>일상</v>
      </c>
      <c r="J2476" s="118" t="str">
        <f t="shared" si="155"/>
        <v>잡담 2</v>
      </c>
    </row>
    <row r="2477" spans="1:10" ht="13.8" customHeight="1">
      <c r="A2477" s="101">
        <f>C2477*ID규칙_대사_그룹_단위+COUNTIF($C$4:C2477,C2477)</f>
        <v>1433806</v>
      </c>
      <c r="B2477" s="100" t="s">
        <v>386</v>
      </c>
      <c r="C2477" s="102">
        <f>INDEX(STUDENT!$A:$A,MATCH(B2477,STUDENT!$B:$B,0))</f>
        <v>14338</v>
      </c>
      <c r="D2477" s="101">
        <v>1</v>
      </c>
      <c r="E2477" s="101">
        <v>3</v>
      </c>
      <c r="F2477" s="101">
        <v>3</v>
      </c>
      <c r="G2477" s="101" t="str">
        <f t="shared" si="152"/>
        <v>SPEECH_DESC_1433806</v>
      </c>
      <c r="H2477" s="101" t="str">
        <f t="shared" si="153"/>
        <v>SPEECH_AUDIO_1433806</v>
      </c>
      <c r="I2477" s="118" t="str">
        <f t="shared" si="154"/>
        <v>일상</v>
      </c>
      <c r="J2477" s="118" t="str">
        <f t="shared" si="155"/>
        <v>잡담 3</v>
      </c>
    </row>
    <row r="2478" spans="1:10" ht="13.8" customHeight="1">
      <c r="A2478" s="101">
        <f>C2478*ID규칙_대사_그룹_단위+COUNTIF($C$4:C2478,C2478)</f>
        <v>1433807</v>
      </c>
      <c r="B2478" s="100" t="s">
        <v>386</v>
      </c>
      <c r="C2478" s="102">
        <f>INDEX(STUDENT!$A:$A,MATCH(B2478,STUDENT!$B:$B,0))</f>
        <v>14338</v>
      </c>
      <c r="D2478" s="101">
        <v>1</v>
      </c>
      <c r="E2478" s="101">
        <v>3</v>
      </c>
      <c r="F2478" s="101">
        <v>4</v>
      </c>
      <c r="G2478" s="101" t="str">
        <f t="shared" si="152"/>
        <v>SPEECH_DESC_1433807</v>
      </c>
      <c r="H2478" s="101" t="str">
        <f t="shared" si="153"/>
        <v>SPEECH_AUDIO_1433807</v>
      </c>
      <c r="I2478" s="118" t="str">
        <f t="shared" si="154"/>
        <v>일상</v>
      </c>
      <c r="J2478" s="118" t="str">
        <f t="shared" si="155"/>
        <v>잡담 4</v>
      </c>
    </row>
    <row r="2479" spans="1:10" ht="13.8" customHeight="1">
      <c r="A2479" s="101">
        <f>C2479*ID규칙_대사_그룹_단위+COUNTIF($C$4:C2479,C2479)</f>
        <v>1433808</v>
      </c>
      <c r="B2479" s="100" t="s">
        <v>386</v>
      </c>
      <c r="C2479" s="102">
        <f>INDEX(STUDENT!$A:$A,MATCH(B2479,STUDENT!$B:$B,0))</f>
        <v>14338</v>
      </c>
      <c r="D2479" s="101">
        <v>2</v>
      </c>
      <c r="E2479" s="101">
        <v>4</v>
      </c>
      <c r="F2479" s="101">
        <v>1</v>
      </c>
      <c r="G2479" s="101" t="str">
        <f t="shared" si="152"/>
        <v>SPEECH_DESC_1433808</v>
      </c>
      <c r="H2479" s="101" t="str">
        <f t="shared" si="153"/>
        <v>SPEECH_AUDIO_1433808</v>
      </c>
      <c r="I2479" s="118" t="str">
        <f t="shared" si="154"/>
        <v>배치</v>
      </c>
      <c r="J2479" s="118" t="str">
        <f t="shared" si="155"/>
        <v>편성 1</v>
      </c>
    </row>
    <row r="2480" spans="1:10" ht="13.8" customHeight="1">
      <c r="A2480" s="101">
        <f>C2480*ID규칙_대사_그룹_단위+COUNTIF($C$4:C2480,C2480)</f>
        <v>1433809</v>
      </c>
      <c r="B2480" s="100" t="s">
        <v>386</v>
      </c>
      <c r="C2480" s="102">
        <f>INDEX(STUDENT!$A:$A,MATCH(B2480,STUDENT!$B:$B,0))</f>
        <v>14338</v>
      </c>
      <c r="D2480" s="101">
        <v>2</v>
      </c>
      <c r="E2480" s="101">
        <v>4</v>
      </c>
      <c r="F2480" s="101">
        <v>2</v>
      </c>
      <c r="G2480" s="101" t="str">
        <f t="shared" si="152"/>
        <v>SPEECH_DESC_1433809</v>
      </c>
      <c r="H2480" s="101" t="str">
        <f t="shared" si="153"/>
        <v>SPEECH_AUDIO_1433809</v>
      </c>
      <c r="I2480" s="118" t="str">
        <f t="shared" si="154"/>
        <v>배치</v>
      </c>
      <c r="J2480" s="118" t="str">
        <f t="shared" si="155"/>
        <v>편성 2</v>
      </c>
    </row>
    <row r="2481" spans="1:10" ht="13.8" customHeight="1">
      <c r="A2481" s="101">
        <f>C2481*ID규칙_대사_그룹_단위+COUNTIF($C$4:C2481,C2481)</f>
        <v>1433810</v>
      </c>
      <c r="B2481" s="100" t="s">
        <v>386</v>
      </c>
      <c r="C2481" s="102">
        <f>INDEX(STUDENT!$A:$A,MATCH(B2481,STUDENT!$B:$B,0))</f>
        <v>14338</v>
      </c>
      <c r="D2481" s="101">
        <v>2</v>
      </c>
      <c r="E2481" s="101">
        <v>4</v>
      </c>
      <c r="F2481" s="101">
        <v>3</v>
      </c>
      <c r="G2481" s="101" t="str">
        <f t="shared" si="152"/>
        <v>SPEECH_DESC_1433810</v>
      </c>
      <c r="H2481" s="101" t="str">
        <f t="shared" si="153"/>
        <v>SPEECH_AUDIO_1433810</v>
      </c>
      <c r="I2481" s="118" t="str">
        <f t="shared" si="154"/>
        <v>배치</v>
      </c>
      <c r="J2481" s="118" t="str">
        <f t="shared" si="155"/>
        <v>편성 3</v>
      </c>
    </row>
    <row r="2482" spans="1:10" ht="13.8" customHeight="1">
      <c r="A2482" s="101">
        <f>C2482*ID규칙_대사_그룹_단위+COUNTIF($C$4:C2482,C2482)</f>
        <v>1433811</v>
      </c>
      <c r="B2482" s="100" t="s">
        <v>386</v>
      </c>
      <c r="C2482" s="102">
        <f>INDEX(STUDENT!$A:$A,MATCH(B2482,STUDENT!$B:$B,0))</f>
        <v>14338</v>
      </c>
      <c r="D2482" s="101">
        <v>2</v>
      </c>
      <c r="E2482" s="101">
        <v>5</v>
      </c>
      <c r="F2482" s="101">
        <v>1</v>
      </c>
      <c r="G2482" s="101" t="str">
        <f t="shared" si="152"/>
        <v>SPEECH_DESC_1433811</v>
      </c>
      <c r="H2482" s="101" t="str">
        <f t="shared" si="153"/>
        <v>SPEECH_AUDIO_1433811</v>
      </c>
      <c r="I2482" s="118" t="str">
        <f t="shared" si="154"/>
        <v>배치</v>
      </c>
      <c r="J2482" s="118" t="str">
        <f t="shared" si="155"/>
        <v>출격 1</v>
      </c>
    </row>
    <row r="2483" spans="1:10" ht="13.8" customHeight="1">
      <c r="A2483" s="101">
        <f>C2483*ID규칙_대사_그룹_단위+COUNTIF($C$4:C2483,C2483)</f>
        <v>1433812</v>
      </c>
      <c r="B2483" s="100" t="s">
        <v>386</v>
      </c>
      <c r="C2483" s="102">
        <f>INDEX(STUDENT!$A:$A,MATCH(B2483,STUDENT!$B:$B,0))</f>
        <v>14338</v>
      </c>
      <c r="D2483" s="101">
        <v>2</v>
      </c>
      <c r="E2483" s="101">
        <v>5</v>
      </c>
      <c r="F2483" s="101">
        <v>2</v>
      </c>
      <c r="G2483" s="101" t="str">
        <f t="shared" si="152"/>
        <v>SPEECH_DESC_1433812</v>
      </c>
      <c r="H2483" s="101" t="str">
        <f t="shared" si="153"/>
        <v>SPEECH_AUDIO_1433812</v>
      </c>
      <c r="I2483" s="118" t="str">
        <f t="shared" si="154"/>
        <v>배치</v>
      </c>
      <c r="J2483" s="118" t="str">
        <f t="shared" si="155"/>
        <v>출격 2</v>
      </c>
    </row>
    <row r="2484" spans="1:10" ht="13.8" customHeight="1">
      <c r="A2484" s="101">
        <f>C2484*ID규칙_대사_그룹_단위+COUNTIF($C$4:C2484,C2484)</f>
        <v>1433813</v>
      </c>
      <c r="B2484" s="100" t="s">
        <v>386</v>
      </c>
      <c r="C2484" s="102">
        <f>INDEX(STUDENT!$A:$A,MATCH(B2484,STUDENT!$B:$B,0))</f>
        <v>14338</v>
      </c>
      <c r="D2484" s="101">
        <v>3</v>
      </c>
      <c r="E2484" s="101">
        <v>6</v>
      </c>
      <c r="F2484" s="101">
        <v>1</v>
      </c>
      <c r="G2484" s="101" t="str">
        <f t="shared" si="152"/>
        <v>SPEECH_DESC_1433813</v>
      </c>
      <c r="H2484" s="101" t="str">
        <f t="shared" si="153"/>
        <v>SPEECH_AUDIO_1433813</v>
      </c>
      <c r="I2484" s="118" t="str">
        <f t="shared" si="154"/>
        <v>전투</v>
      </c>
      <c r="J2484" s="118" t="str">
        <f t="shared" si="155"/>
        <v>전투개시 1</v>
      </c>
    </row>
    <row r="2485" spans="1:10" ht="13.8" customHeight="1">
      <c r="A2485" s="101">
        <f>C2485*ID규칙_대사_그룹_단위+COUNTIF($C$4:C2485,C2485)</f>
        <v>1433814</v>
      </c>
      <c r="B2485" s="100" t="s">
        <v>386</v>
      </c>
      <c r="C2485" s="102">
        <f>INDEX(STUDENT!$A:$A,MATCH(B2485,STUDENT!$B:$B,0))</f>
        <v>14338</v>
      </c>
      <c r="D2485" s="101">
        <v>3</v>
      </c>
      <c r="E2485" s="101">
        <v>6</v>
      </c>
      <c r="F2485" s="101">
        <v>2</v>
      </c>
      <c r="G2485" s="101" t="str">
        <f t="shared" si="152"/>
        <v>SPEECH_DESC_1433814</v>
      </c>
      <c r="H2485" s="101" t="str">
        <f t="shared" si="153"/>
        <v>SPEECH_AUDIO_1433814</v>
      </c>
      <c r="I2485" s="118" t="str">
        <f t="shared" si="154"/>
        <v>전투</v>
      </c>
      <c r="J2485" s="118" t="str">
        <f t="shared" si="155"/>
        <v>전투개시 2</v>
      </c>
    </row>
    <row r="2486" spans="1:10" ht="13.8" customHeight="1">
      <c r="A2486" s="101">
        <f>C2486*ID규칙_대사_그룹_단위+COUNTIF($C$4:C2486,C2486)</f>
        <v>1433815</v>
      </c>
      <c r="B2486" s="100" t="s">
        <v>386</v>
      </c>
      <c r="C2486" s="102">
        <f>INDEX(STUDENT!$A:$A,MATCH(B2486,STUDENT!$B:$B,0))</f>
        <v>14338</v>
      </c>
      <c r="D2486" s="101">
        <v>3</v>
      </c>
      <c r="E2486" s="101">
        <v>8</v>
      </c>
      <c r="F2486" s="101">
        <v>1</v>
      </c>
      <c r="G2486" s="101" t="str">
        <f t="shared" si="152"/>
        <v>SPEECH_DESC_1433815</v>
      </c>
      <c r="H2486" s="101" t="str">
        <f t="shared" si="153"/>
        <v>SPEECH_AUDIO_1433815</v>
      </c>
      <c r="I2486" s="118" t="str">
        <f t="shared" si="154"/>
        <v>전투</v>
      </c>
      <c r="J2486" s="118" t="str">
        <f t="shared" si="155"/>
        <v>에이리어 이동 1</v>
      </c>
    </row>
    <row r="2487" spans="1:10" ht="13.8" customHeight="1">
      <c r="A2487" s="101">
        <f>C2487*ID규칙_대사_그룹_단위+COUNTIF($C$4:C2487,C2487)</f>
        <v>1433816</v>
      </c>
      <c r="B2487" s="100" t="s">
        <v>386</v>
      </c>
      <c r="C2487" s="102">
        <f>INDEX(STUDENT!$A:$A,MATCH(B2487,STUDENT!$B:$B,0))</f>
        <v>14338</v>
      </c>
      <c r="D2487" s="101">
        <v>3</v>
      </c>
      <c r="E2487" s="101">
        <v>8</v>
      </c>
      <c r="F2487" s="101">
        <v>2</v>
      </c>
      <c r="G2487" s="101" t="str">
        <f t="shared" si="152"/>
        <v>SPEECH_DESC_1433816</v>
      </c>
      <c r="H2487" s="101" t="str">
        <f t="shared" si="153"/>
        <v>SPEECH_AUDIO_1433816</v>
      </c>
      <c r="I2487" s="118" t="str">
        <f t="shared" si="154"/>
        <v>전투</v>
      </c>
      <c r="J2487" s="118" t="str">
        <f t="shared" si="155"/>
        <v>에이리어 이동 2</v>
      </c>
    </row>
    <row r="2488" spans="1:10" ht="13.8" customHeight="1">
      <c r="A2488" s="101">
        <f>C2488*ID규칙_대사_그룹_단위+COUNTIF($C$4:C2488,C2488)</f>
        <v>1433817</v>
      </c>
      <c r="B2488" s="100" t="s">
        <v>386</v>
      </c>
      <c r="C2488" s="102">
        <f>INDEX(STUDENT!$A:$A,MATCH(B2488,STUDENT!$B:$B,0))</f>
        <v>14338</v>
      </c>
      <c r="D2488" s="101">
        <v>3</v>
      </c>
      <c r="E2488" s="101">
        <v>9</v>
      </c>
      <c r="F2488" s="101">
        <v>0</v>
      </c>
      <c r="G2488" s="101" t="str">
        <f t="shared" si="152"/>
        <v>SPEECH_DESC_1433817</v>
      </c>
      <c r="H2488" s="101" t="str">
        <f t="shared" si="153"/>
        <v>SPEECH_AUDIO_1433817</v>
      </c>
      <c r="I2488" s="118" t="str">
        <f t="shared" si="154"/>
        <v>전투</v>
      </c>
      <c r="J2488" s="118" t="str">
        <f t="shared" si="155"/>
        <v>엄폐</v>
      </c>
    </row>
    <row r="2489" spans="1:10" ht="13.8" customHeight="1">
      <c r="A2489" s="101">
        <f>C2489*ID규칙_대사_그룹_단위+COUNTIF($C$4:C2489,C2489)</f>
        <v>1433818</v>
      </c>
      <c r="B2489" s="100" t="s">
        <v>386</v>
      </c>
      <c r="C2489" s="102">
        <f>INDEX(STUDENT!$A:$A,MATCH(B2489,STUDENT!$B:$B,0))</f>
        <v>14338</v>
      </c>
      <c r="D2489" s="101">
        <v>3</v>
      </c>
      <c r="E2489" s="101">
        <v>10</v>
      </c>
      <c r="F2489" s="101">
        <v>0</v>
      </c>
      <c r="G2489" s="101" t="str">
        <f t="shared" si="152"/>
        <v>SPEECH_DESC_1433818</v>
      </c>
      <c r="H2489" s="101" t="str">
        <f t="shared" si="153"/>
        <v>SPEECH_AUDIO_1433818</v>
      </c>
      <c r="I2489" s="118" t="str">
        <f t="shared" si="154"/>
        <v>전투</v>
      </c>
      <c r="J2489" s="118" t="str">
        <f t="shared" si="155"/>
        <v>회피</v>
      </c>
    </row>
    <row r="2490" spans="1:10" ht="13.8" customHeight="1">
      <c r="A2490" s="101">
        <f>C2490*ID규칙_대사_그룹_단위+COUNTIF($C$4:C2490,C2490)</f>
        <v>1433819</v>
      </c>
      <c r="B2490" s="100" t="s">
        <v>386</v>
      </c>
      <c r="C2490" s="102">
        <f>INDEX(STUDENT!$A:$A,MATCH(B2490,STUDENT!$B:$B,0))</f>
        <v>14338</v>
      </c>
      <c r="D2490" s="101">
        <v>3</v>
      </c>
      <c r="E2490" s="101">
        <v>11</v>
      </c>
      <c r="F2490" s="101">
        <v>0</v>
      </c>
      <c r="G2490" s="101" t="str">
        <f t="shared" si="152"/>
        <v>SPEECH_DESC_1433819</v>
      </c>
      <c r="H2490" s="101" t="str">
        <f t="shared" si="153"/>
        <v>SPEECH_AUDIO_1433819</v>
      </c>
      <c r="I2490" s="118" t="str">
        <f t="shared" si="154"/>
        <v>전투</v>
      </c>
      <c r="J2490" s="118" t="str">
        <f t="shared" si="155"/>
        <v>회복</v>
      </c>
    </row>
    <row r="2491" spans="1:10" ht="13.8" customHeight="1">
      <c r="A2491" s="101">
        <f>C2491*ID규칙_대사_그룹_단위+COUNTIF($C$4:C2491,C2491)</f>
        <v>1433820</v>
      </c>
      <c r="B2491" s="100" t="s">
        <v>386</v>
      </c>
      <c r="C2491" s="102">
        <f>INDEX(STUDENT!$A:$A,MATCH(B2491,STUDENT!$B:$B,0))</f>
        <v>14338</v>
      </c>
      <c r="D2491" s="101">
        <v>3</v>
      </c>
      <c r="E2491" s="101">
        <v>12</v>
      </c>
      <c r="F2491" s="101">
        <v>0</v>
      </c>
      <c r="G2491" s="101" t="str">
        <f t="shared" si="152"/>
        <v>SPEECH_DESC_1433820</v>
      </c>
      <c r="H2491" s="101" t="str">
        <f t="shared" si="153"/>
        <v>SPEECH_AUDIO_1433820</v>
      </c>
      <c r="I2491" s="118" t="str">
        <f t="shared" si="154"/>
        <v>전투</v>
      </c>
      <c r="J2491" s="118" t="str">
        <f t="shared" si="155"/>
        <v>버프</v>
      </c>
    </row>
    <row r="2492" spans="1:10" ht="13.8" customHeight="1">
      <c r="A2492" s="101">
        <f>C2492*ID규칙_대사_그룹_단위+COUNTIF($C$4:C2492,C2492)</f>
        <v>1433821</v>
      </c>
      <c r="B2492" s="100" t="s">
        <v>386</v>
      </c>
      <c r="C2492" s="102">
        <f>INDEX(STUDENT!$A:$A,MATCH(B2492,STUDENT!$B:$B,0))</f>
        <v>14338</v>
      </c>
      <c r="D2492" s="101">
        <v>3</v>
      </c>
      <c r="E2492" s="101">
        <v>13</v>
      </c>
      <c r="F2492" s="101">
        <v>0</v>
      </c>
      <c r="G2492" s="101" t="str">
        <f t="shared" si="152"/>
        <v>SPEECH_DESC_1433821</v>
      </c>
      <c r="H2492" s="101" t="str">
        <f t="shared" si="153"/>
        <v>SPEECH_AUDIO_1433821</v>
      </c>
      <c r="I2492" s="118" t="str">
        <f t="shared" si="154"/>
        <v>전투</v>
      </c>
      <c r="J2492" s="118" t="str">
        <f t="shared" si="155"/>
        <v>기본 스킬</v>
      </c>
    </row>
    <row r="2493" spans="1:10" ht="13.8" customHeight="1">
      <c r="A2493" s="101">
        <f>C2493*ID규칙_대사_그룹_단위+COUNTIF($C$4:C2493,C2493)</f>
        <v>1433822</v>
      </c>
      <c r="B2493" s="100" t="s">
        <v>386</v>
      </c>
      <c r="C2493" s="102">
        <f>INDEX(STUDENT!$A:$A,MATCH(B2493,STUDENT!$B:$B,0))</f>
        <v>14338</v>
      </c>
      <c r="D2493" s="101">
        <v>3</v>
      </c>
      <c r="E2493" s="101">
        <v>14</v>
      </c>
      <c r="F2493" s="101">
        <v>1</v>
      </c>
      <c r="G2493" s="101" t="str">
        <f t="shared" si="152"/>
        <v>SPEECH_DESC_1433822</v>
      </c>
      <c r="H2493" s="101" t="str">
        <f t="shared" si="153"/>
        <v>SPEECH_AUDIO_1433822</v>
      </c>
      <c r="I2493" s="118" t="str">
        <f t="shared" si="154"/>
        <v>전투</v>
      </c>
      <c r="J2493" s="118" t="str">
        <f t="shared" si="155"/>
        <v>EX 스킬 컷인 1</v>
      </c>
    </row>
    <row r="2494" spans="1:10" ht="13.8" customHeight="1">
      <c r="A2494" s="101">
        <f>C2494*ID규칙_대사_그룹_단위+COUNTIF($C$4:C2494,C2494)</f>
        <v>1433823</v>
      </c>
      <c r="B2494" s="100" t="s">
        <v>386</v>
      </c>
      <c r="C2494" s="102">
        <f>INDEX(STUDENT!$A:$A,MATCH(B2494,STUDENT!$B:$B,0))</f>
        <v>14338</v>
      </c>
      <c r="D2494" s="101">
        <v>3</v>
      </c>
      <c r="E2494" s="101">
        <v>14</v>
      </c>
      <c r="F2494" s="101">
        <v>2</v>
      </c>
      <c r="G2494" s="101" t="str">
        <f t="shared" si="152"/>
        <v>SPEECH_DESC_1433823</v>
      </c>
      <c r="H2494" s="101" t="str">
        <f t="shared" si="153"/>
        <v>SPEECH_AUDIO_1433823</v>
      </c>
      <c r="I2494" s="118" t="str">
        <f t="shared" si="154"/>
        <v>전투</v>
      </c>
      <c r="J2494" s="118" t="str">
        <f t="shared" si="155"/>
        <v>EX 스킬 컷인 2</v>
      </c>
    </row>
    <row r="2495" spans="1:10" ht="13.8" customHeight="1">
      <c r="A2495" s="101">
        <f>C2495*ID규칙_대사_그룹_단위+COUNTIF($C$4:C2495,C2495)</f>
        <v>1433824</v>
      </c>
      <c r="B2495" s="100" t="s">
        <v>386</v>
      </c>
      <c r="C2495" s="102">
        <f>INDEX(STUDENT!$A:$A,MATCH(B2495,STUDENT!$B:$B,0))</f>
        <v>14338</v>
      </c>
      <c r="D2495" s="101">
        <v>3</v>
      </c>
      <c r="E2495" s="101">
        <v>14</v>
      </c>
      <c r="F2495" s="101">
        <v>3</v>
      </c>
      <c r="G2495" s="101" t="str">
        <f t="shared" si="152"/>
        <v>SPEECH_DESC_1433824</v>
      </c>
      <c r="H2495" s="101" t="str">
        <f t="shared" si="153"/>
        <v>SPEECH_AUDIO_1433824</v>
      </c>
      <c r="I2495" s="118" t="str">
        <f t="shared" si="154"/>
        <v>전투</v>
      </c>
      <c r="J2495" s="118" t="str">
        <f t="shared" si="155"/>
        <v>EX 스킬 컷인 3</v>
      </c>
    </row>
    <row r="2496" spans="1:10" ht="13.8" customHeight="1">
      <c r="A2496" s="101">
        <f>C2496*ID규칙_대사_그룹_단위+COUNTIF($C$4:C2496,C2496)</f>
        <v>1433825</v>
      </c>
      <c r="B2496" s="100" t="s">
        <v>386</v>
      </c>
      <c r="C2496" s="102">
        <f>INDEX(STUDENT!$A:$A,MATCH(B2496,STUDENT!$B:$B,0))</f>
        <v>14338</v>
      </c>
      <c r="D2496" s="101">
        <v>3</v>
      </c>
      <c r="E2496" s="101">
        <v>15</v>
      </c>
      <c r="F2496" s="101">
        <v>1</v>
      </c>
      <c r="G2496" s="101" t="str">
        <f t="shared" si="152"/>
        <v>SPEECH_DESC_1433825</v>
      </c>
      <c r="H2496" s="101" t="str">
        <f t="shared" si="153"/>
        <v>SPEECH_AUDIO_1433825</v>
      </c>
      <c r="I2496" s="118" t="str">
        <f t="shared" si="154"/>
        <v>전투</v>
      </c>
      <c r="J2496" s="118" t="str">
        <f t="shared" si="155"/>
        <v>EX 스킬 1</v>
      </c>
    </row>
    <row r="2497" spans="1:10" ht="13.8" customHeight="1">
      <c r="A2497" s="101">
        <f>C2497*ID규칙_대사_그룹_단위+COUNTIF($C$4:C2497,C2497)</f>
        <v>1433826</v>
      </c>
      <c r="B2497" s="100" t="s">
        <v>386</v>
      </c>
      <c r="C2497" s="102">
        <f>INDEX(STUDENT!$A:$A,MATCH(B2497,STUDENT!$B:$B,0))</f>
        <v>14338</v>
      </c>
      <c r="D2497" s="101">
        <v>3</v>
      </c>
      <c r="E2497" s="101">
        <v>15</v>
      </c>
      <c r="F2497" s="101">
        <v>2</v>
      </c>
      <c r="G2497" s="101" t="str">
        <f t="shared" si="152"/>
        <v>SPEECH_DESC_1433826</v>
      </c>
      <c r="H2497" s="101" t="str">
        <f t="shared" si="153"/>
        <v>SPEECH_AUDIO_1433826</v>
      </c>
      <c r="I2497" s="118" t="str">
        <f t="shared" si="154"/>
        <v>전투</v>
      </c>
      <c r="J2497" s="118" t="str">
        <f t="shared" si="155"/>
        <v>EX 스킬 2</v>
      </c>
    </row>
    <row r="2498" spans="1:10" ht="13.8" customHeight="1">
      <c r="A2498" s="101">
        <f>C2498*ID규칙_대사_그룹_단위+COUNTIF($C$4:C2498,C2498)</f>
        <v>1433827</v>
      </c>
      <c r="B2498" s="100" t="s">
        <v>386</v>
      </c>
      <c r="C2498" s="102">
        <f>INDEX(STUDENT!$A:$A,MATCH(B2498,STUDENT!$B:$B,0))</f>
        <v>14338</v>
      </c>
      <c r="D2498" s="101">
        <v>3</v>
      </c>
      <c r="E2498" s="101">
        <v>15</v>
      </c>
      <c r="F2498" s="101">
        <v>3</v>
      </c>
      <c r="G2498" s="101" t="str">
        <f t="shared" si="152"/>
        <v>SPEECH_DESC_1433827</v>
      </c>
      <c r="H2498" s="101" t="str">
        <f t="shared" si="153"/>
        <v>SPEECH_AUDIO_1433827</v>
      </c>
      <c r="I2498" s="118" t="str">
        <f t="shared" si="154"/>
        <v>전투</v>
      </c>
      <c r="J2498" s="118" t="str">
        <f t="shared" si="155"/>
        <v>EX 스킬 3</v>
      </c>
    </row>
    <row r="2499" spans="1:10" ht="13.8" customHeight="1">
      <c r="A2499" s="101">
        <f>C2499*ID규칙_대사_그룹_단위+COUNTIF($C$4:C2499,C2499)</f>
        <v>1433828</v>
      </c>
      <c r="B2499" s="100" t="s">
        <v>386</v>
      </c>
      <c r="C2499" s="102">
        <f>INDEX(STUDENT!$A:$A,MATCH(B2499,STUDENT!$B:$B,0))</f>
        <v>14338</v>
      </c>
      <c r="D2499" s="101">
        <v>3</v>
      </c>
      <c r="E2499" s="101">
        <v>16</v>
      </c>
      <c r="F2499" s="101">
        <v>1</v>
      </c>
      <c r="G2499" s="101" t="str">
        <f t="shared" si="152"/>
        <v>SPEECH_DESC_1433828</v>
      </c>
      <c r="H2499" s="101" t="str">
        <f t="shared" si="153"/>
        <v>SPEECH_AUDIO_1433828</v>
      </c>
      <c r="I2499" s="118" t="str">
        <f t="shared" si="154"/>
        <v>전투</v>
      </c>
      <c r="J2499" s="118" t="str">
        <f t="shared" si="155"/>
        <v>승리 1</v>
      </c>
    </row>
    <row r="2500" spans="1:10" ht="13.8" customHeight="1">
      <c r="A2500" s="101">
        <f>C2500*ID규칙_대사_그룹_단위+COUNTIF($C$4:C2500,C2500)</f>
        <v>1433829</v>
      </c>
      <c r="B2500" s="100" t="s">
        <v>386</v>
      </c>
      <c r="C2500" s="102">
        <f>INDEX(STUDENT!$A:$A,MATCH(B2500,STUDENT!$B:$B,0))</f>
        <v>14338</v>
      </c>
      <c r="D2500" s="101">
        <v>3</v>
      </c>
      <c r="E2500" s="101">
        <v>16</v>
      </c>
      <c r="F2500" s="101">
        <v>2</v>
      </c>
      <c r="G2500" s="101" t="str">
        <f t="shared" ref="G2500:G2563" si="156">"SPEECH_DESC_"&amp;A2500</f>
        <v>SPEECH_DESC_1433829</v>
      </c>
      <c r="H2500" s="101" t="str">
        <f t="shared" ref="H2500:H2563" si="157">"SPEECH_AUDIO_"&amp;A2500</f>
        <v>SPEECH_AUDIO_1433829</v>
      </c>
      <c r="I2500" s="118" t="str">
        <f t="shared" ref="I2500:I2563" si="158">VLOOKUP(D2500,SPEECH_MAIN_TYPE,2,0)</f>
        <v>전투</v>
      </c>
      <c r="J2500" s="118" t="str">
        <f t="shared" ref="J2500:J2563" si="159">VLOOKUP(E2500,SPEECH_SUB_TYPE,2,0)&amp;IF(F2500=0,""," "&amp;F2500)</f>
        <v>승리 2</v>
      </c>
    </row>
    <row r="2501" spans="1:10" ht="13.8" customHeight="1">
      <c r="A2501" s="101">
        <f>C2501*ID규칙_대사_그룹_단위+COUNTIF($C$4:C2501,C2501)</f>
        <v>1433830</v>
      </c>
      <c r="B2501" s="100" t="s">
        <v>386</v>
      </c>
      <c r="C2501" s="102">
        <f>INDEX(STUDENT!$A:$A,MATCH(B2501,STUDENT!$B:$B,0))</f>
        <v>14338</v>
      </c>
      <c r="D2501" s="101">
        <v>3</v>
      </c>
      <c r="E2501" s="101">
        <v>17</v>
      </c>
      <c r="F2501" s="101">
        <v>0</v>
      </c>
      <c r="G2501" s="101" t="str">
        <f t="shared" si="156"/>
        <v>SPEECH_DESC_1433830</v>
      </c>
      <c r="H2501" s="101" t="str">
        <f t="shared" si="157"/>
        <v>SPEECH_AUDIO_1433830</v>
      </c>
      <c r="I2501" s="118" t="str">
        <f t="shared" si="158"/>
        <v>전투</v>
      </c>
      <c r="J2501" s="118" t="str">
        <f t="shared" si="159"/>
        <v>철수</v>
      </c>
    </row>
    <row r="2502" spans="1:10" ht="13.8" customHeight="1">
      <c r="A2502" s="101">
        <f>C2502*ID규칙_대사_그룹_단위+COUNTIF($C$4:C2502,C2502)</f>
        <v>1433831</v>
      </c>
      <c r="B2502" s="100" t="s">
        <v>386</v>
      </c>
      <c r="C2502" s="102">
        <f>INDEX(STUDENT!$A:$A,MATCH(B2502,STUDENT!$B:$B,0))</f>
        <v>14338</v>
      </c>
      <c r="D2502" s="101">
        <v>4</v>
      </c>
      <c r="E2502" s="101">
        <v>18</v>
      </c>
      <c r="F2502" s="101">
        <v>1</v>
      </c>
      <c r="G2502" s="101" t="str">
        <f t="shared" si="156"/>
        <v>SPEECH_DESC_1433831</v>
      </c>
      <c r="H2502" s="101" t="str">
        <f t="shared" si="157"/>
        <v>SPEECH_AUDIO_1433831</v>
      </c>
      <c r="I2502" s="118" t="str">
        <f t="shared" si="158"/>
        <v>결과</v>
      </c>
      <c r="J2502" s="118" t="str">
        <f t="shared" si="159"/>
        <v>임무 완료 1</v>
      </c>
    </row>
    <row r="2503" spans="1:10" ht="13.8" customHeight="1">
      <c r="A2503" s="101">
        <f>C2503*ID규칙_대사_그룹_단위+COUNTIF($C$4:C2503,C2503)</f>
        <v>1433832</v>
      </c>
      <c r="B2503" s="100" t="s">
        <v>386</v>
      </c>
      <c r="C2503" s="102">
        <f>INDEX(STUDENT!$A:$A,MATCH(B2503,STUDENT!$B:$B,0))</f>
        <v>14338</v>
      </c>
      <c r="D2503" s="101">
        <v>4</v>
      </c>
      <c r="E2503" s="101">
        <v>18</v>
      </c>
      <c r="F2503" s="101">
        <v>2</v>
      </c>
      <c r="G2503" s="101" t="str">
        <f t="shared" si="156"/>
        <v>SPEECH_DESC_1433832</v>
      </c>
      <c r="H2503" s="101" t="str">
        <f t="shared" si="157"/>
        <v>SPEECH_AUDIO_1433832</v>
      </c>
      <c r="I2503" s="118" t="str">
        <f t="shared" si="158"/>
        <v>결과</v>
      </c>
      <c r="J2503" s="118" t="str">
        <f t="shared" si="159"/>
        <v>임무 완료 2</v>
      </c>
    </row>
    <row r="2504" spans="1:10" ht="13.8" customHeight="1">
      <c r="A2504" s="101">
        <f>C2504*ID규칙_대사_그룹_단위+COUNTIF($C$4:C2504,C2504)</f>
        <v>1433833</v>
      </c>
      <c r="B2504" s="100" t="s">
        <v>386</v>
      </c>
      <c r="C2504" s="102">
        <f>INDEX(STUDENT!$A:$A,MATCH(B2504,STUDENT!$B:$B,0))</f>
        <v>14338</v>
      </c>
      <c r="D2504" s="101">
        <v>4</v>
      </c>
      <c r="E2504" s="101">
        <v>19</v>
      </c>
      <c r="F2504" s="101">
        <v>1</v>
      </c>
      <c r="G2504" s="101" t="str">
        <f t="shared" si="156"/>
        <v>SPEECH_DESC_1433833</v>
      </c>
      <c r="H2504" s="101" t="str">
        <f t="shared" si="157"/>
        <v>SPEECH_AUDIO_1433833</v>
      </c>
      <c r="I2504" s="118" t="str">
        <f t="shared" si="158"/>
        <v>결과</v>
      </c>
      <c r="J2504" s="118" t="str">
        <f t="shared" si="159"/>
        <v>임무 실패 1</v>
      </c>
    </row>
    <row r="2505" spans="1:10" ht="13.8" customHeight="1">
      <c r="A2505" s="101">
        <f>C2505*ID규칙_대사_그룹_단위+COUNTIF($C$4:C2505,C2505)</f>
        <v>1433834</v>
      </c>
      <c r="B2505" s="100" t="s">
        <v>386</v>
      </c>
      <c r="C2505" s="102">
        <f>INDEX(STUDENT!$A:$A,MATCH(B2505,STUDENT!$B:$B,0))</f>
        <v>14338</v>
      </c>
      <c r="D2505" s="101">
        <v>4</v>
      </c>
      <c r="E2505" s="101">
        <v>19</v>
      </c>
      <c r="F2505" s="101">
        <v>2</v>
      </c>
      <c r="G2505" s="101" t="str">
        <f t="shared" si="156"/>
        <v>SPEECH_DESC_1433834</v>
      </c>
      <c r="H2505" s="101" t="str">
        <f t="shared" si="157"/>
        <v>SPEECH_AUDIO_1433834</v>
      </c>
      <c r="I2505" s="118" t="str">
        <f t="shared" si="158"/>
        <v>결과</v>
      </c>
      <c r="J2505" s="118" t="str">
        <f t="shared" si="159"/>
        <v>임무 실패 2</v>
      </c>
    </row>
    <row r="2506" spans="1:10" ht="13.8" customHeight="1">
      <c r="A2506" s="101">
        <f>C2506*ID규칙_대사_그룹_단위+COUNTIF($C$4:C2506,C2506)</f>
        <v>1433835</v>
      </c>
      <c r="B2506" s="100" t="s">
        <v>386</v>
      </c>
      <c r="C2506" s="102">
        <f>INDEX(STUDENT!$A:$A,MATCH(B2506,STUDENT!$B:$B,0))</f>
        <v>14338</v>
      </c>
      <c r="D2506" s="101">
        <v>5</v>
      </c>
      <c r="E2506" s="101">
        <v>20</v>
      </c>
      <c r="F2506" s="101">
        <v>1</v>
      </c>
      <c r="G2506" s="101" t="str">
        <f t="shared" si="156"/>
        <v>SPEECH_DESC_1433835</v>
      </c>
      <c r="H2506" s="101" t="str">
        <f t="shared" si="157"/>
        <v>SPEECH_AUDIO_1433835</v>
      </c>
      <c r="I2506" s="118" t="str">
        <f t="shared" si="158"/>
        <v>기타</v>
      </c>
      <c r="J2506" s="118" t="str">
        <f t="shared" si="159"/>
        <v>강화 1</v>
      </c>
    </row>
    <row r="2507" spans="1:10" ht="13.8" customHeight="1">
      <c r="A2507" s="101">
        <f>C2507*ID규칙_대사_그룹_단위+COUNTIF($C$4:C2507,C2507)</f>
        <v>1433836</v>
      </c>
      <c r="B2507" s="100" t="s">
        <v>386</v>
      </c>
      <c r="C2507" s="102">
        <f>INDEX(STUDENT!$A:$A,MATCH(B2507,STUDENT!$B:$B,0))</f>
        <v>14338</v>
      </c>
      <c r="D2507" s="101">
        <v>5</v>
      </c>
      <c r="E2507" s="101">
        <v>20</v>
      </c>
      <c r="F2507" s="101">
        <v>2</v>
      </c>
      <c r="G2507" s="101" t="str">
        <f t="shared" si="156"/>
        <v>SPEECH_DESC_1433836</v>
      </c>
      <c r="H2507" s="101" t="str">
        <f t="shared" si="157"/>
        <v>SPEECH_AUDIO_1433836</v>
      </c>
      <c r="I2507" s="118" t="str">
        <f t="shared" si="158"/>
        <v>기타</v>
      </c>
      <c r="J2507" s="118" t="str">
        <f t="shared" si="159"/>
        <v>강화 2</v>
      </c>
    </row>
    <row r="2508" spans="1:10" ht="13.8" customHeight="1">
      <c r="A2508" s="101">
        <f>C2508*ID규칙_대사_그룹_단위+COUNTIF($C$4:C2508,C2508)</f>
        <v>1433837</v>
      </c>
      <c r="B2508" s="100" t="s">
        <v>386</v>
      </c>
      <c r="C2508" s="102">
        <f>INDEX(STUDENT!$A:$A,MATCH(B2508,STUDENT!$B:$B,0))</f>
        <v>14338</v>
      </c>
      <c r="D2508" s="101">
        <v>5</v>
      </c>
      <c r="E2508" s="101">
        <v>20</v>
      </c>
      <c r="F2508" s="101">
        <v>3</v>
      </c>
      <c r="G2508" s="101" t="str">
        <f t="shared" si="156"/>
        <v>SPEECH_DESC_1433837</v>
      </c>
      <c r="H2508" s="101" t="str">
        <f t="shared" si="157"/>
        <v>SPEECH_AUDIO_1433837</v>
      </c>
      <c r="I2508" s="118" t="str">
        <f t="shared" si="158"/>
        <v>기타</v>
      </c>
      <c r="J2508" s="118" t="str">
        <f t="shared" si="159"/>
        <v>강화 3</v>
      </c>
    </row>
    <row r="2509" spans="1:10" ht="13.8" customHeight="1">
      <c r="A2509" s="101">
        <f>C2509*ID규칙_대사_그룹_단위+COUNTIF($C$4:C2509,C2509)</f>
        <v>1433838</v>
      </c>
      <c r="B2509" s="100" t="s">
        <v>386</v>
      </c>
      <c r="C2509" s="102">
        <f>INDEX(STUDENT!$A:$A,MATCH(B2509,STUDENT!$B:$B,0))</f>
        <v>14338</v>
      </c>
      <c r="D2509" s="101">
        <v>5</v>
      </c>
      <c r="E2509" s="101">
        <v>20</v>
      </c>
      <c r="F2509" s="101">
        <v>4</v>
      </c>
      <c r="G2509" s="101" t="str">
        <f t="shared" si="156"/>
        <v>SPEECH_DESC_1433838</v>
      </c>
      <c r="H2509" s="101" t="str">
        <f t="shared" si="157"/>
        <v>SPEECH_AUDIO_1433838</v>
      </c>
      <c r="I2509" s="118" t="str">
        <f t="shared" si="158"/>
        <v>기타</v>
      </c>
      <c r="J2509" s="118" t="str">
        <f t="shared" si="159"/>
        <v>강화 4</v>
      </c>
    </row>
    <row r="2510" spans="1:10" ht="13.8" customHeight="1">
      <c r="A2510" s="101">
        <f>C2510*ID규칙_대사_그룹_단위+COUNTIF($C$4:C2510,C2510)</f>
        <v>1433839</v>
      </c>
      <c r="B2510" s="100" t="s">
        <v>386</v>
      </c>
      <c r="C2510" s="102">
        <f>INDEX(STUDENT!$A:$A,MATCH(B2510,STUDENT!$B:$B,0))</f>
        <v>14338</v>
      </c>
      <c r="D2510" s="101">
        <v>5</v>
      </c>
      <c r="E2510" s="101">
        <v>21</v>
      </c>
      <c r="F2510" s="101">
        <v>0</v>
      </c>
      <c r="G2510" s="101" t="str">
        <f t="shared" si="156"/>
        <v>SPEECH_DESC_1433839</v>
      </c>
      <c r="H2510" s="101" t="str">
        <f t="shared" si="157"/>
        <v>SPEECH_AUDIO_1433839</v>
      </c>
      <c r="I2510" s="118" t="str">
        <f t="shared" si="158"/>
        <v>기타</v>
      </c>
      <c r="J2510" s="118" t="str">
        <f t="shared" si="159"/>
        <v>고유무기 장착</v>
      </c>
    </row>
    <row r="2511" spans="1:10" ht="13.8" customHeight="1">
      <c r="A2511" s="101">
        <f>C2511*ID규칙_대사_그룹_단위+COUNTIF($C$4:C2511,C2511)</f>
        <v>1433840</v>
      </c>
      <c r="B2511" s="100" t="s">
        <v>386</v>
      </c>
      <c r="C2511" s="102">
        <f>INDEX(STUDENT!$A:$A,MATCH(B2511,STUDENT!$B:$B,0))</f>
        <v>14338</v>
      </c>
      <c r="D2511" s="101">
        <v>5</v>
      </c>
      <c r="E2511" s="101">
        <v>22</v>
      </c>
      <c r="F2511" s="101">
        <v>1</v>
      </c>
      <c r="G2511" s="101" t="str">
        <f t="shared" si="156"/>
        <v>SPEECH_DESC_1433840</v>
      </c>
      <c r="H2511" s="101" t="str">
        <f t="shared" si="157"/>
        <v>SPEECH_AUDIO_1433840</v>
      </c>
      <c r="I2511" s="118" t="str">
        <f t="shared" si="158"/>
        <v>기타</v>
      </c>
      <c r="J2511" s="118" t="str">
        <f t="shared" si="159"/>
        <v>카페 1</v>
      </c>
    </row>
    <row r="2512" spans="1:10" ht="13.8" customHeight="1">
      <c r="A2512" s="101">
        <f>C2512*ID규칙_대사_그룹_단위+COUNTIF($C$4:C2512,C2512)</f>
        <v>1433841</v>
      </c>
      <c r="B2512" s="100" t="s">
        <v>386</v>
      </c>
      <c r="C2512" s="102">
        <f>INDEX(STUDENT!$A:$A,MATCH(B2512,STUDENT!$B:$B,0))</f>
        <v>14338</v>
      </c>
      <c r="D2512" s="101">
        <v>5</v>
      </c>
      <c r="E2512" s="101">
        <v>22</v>
      </c>
      <c r="F2512" s="101">
        <v>2</v>
      </c>
      <c r="G2512" s="101" t="str">
        <f t="shared" si="156"/>
        <v>SPEECH_DESC_1433841</v>
      </c>
      <c r="H2512" s="101" t="str">
        <f t="shared" si="157"/>
        <v>SPEECH_AUDIO_1433841</v>
      </c>
      <c r="I2512" s="118" t="str">
        <f t="shared" si="158"/>
        <v>기타</v>
      </c>
      <c r="J2512" s="118" t="str">
        <f t="shared" si="159"/>
        <v>카페 2</v>
      </c>
    </row>
    <row r="2513" spans="1:10" ht="13.8" customHeight="1">
      <c r="A2513" s="101">
        <f>C2513*ID규칙_대사_그룹_단위+COUNTIF($C$4:C2513,C2513)</f>
        <v>1433842</v>
      </c>
      <c r="B2513" s="100" t="s">
        <v>386</v>
      </c>
      <c r="C2513" s="102">
        <f>INDEX(STUDENT!$A:$A,MATCH(B2513,STUDENT!$B:$B,0))</f>
        <v>14338</v>
      </c>
      <c r="D2513" s="101">
        <v>5</v>
      </c>
      <c r="E2513" s="101">
        <v>22</v>
      </c>
      <c r="F2513" s="101">
        <v>3</v>
      </c>
      <c r="G2513" s="101" t="str">
        <f t="shared" si="156"/>
        <v>SPEECH_DESC_1433842</v>
      </c>
      <c r="H2513" s="101" t="str">
        <f t="shared" si="157"/>
        <v>SPEECH_AUDIO_1433842</v>
      </c>
      <c r="I2513" s="118" t="str">
        <f t="shared" si="158"/>
        <v>기타</v>
      </c>
      <c r="J2513" s="118" t="str">
        <f t="shared" si="159"/>
        <v>카페 3</v>
      </c>
    </row>
    <row r="2514" spans="1:10" ht="13.8" customHeight="1">
      <c r="A2514" s="101">
        <f>C2514*ID규칙_대사_그룹_단위+COUNTIF($C$4:C2514,C2514)</f>
        <v>1433843</v>
      </c>
      <c r="B2514" s="100" t="s">
        <v>386</v>
      </c>
      <c r="C2514" s="102">
        <f>INDEX(STUDENT!$A:$A,MATCH(B2514,STUDENT!$B:$B,0))</f>
        <v>14338</v>
      </c>
      <c r="D2514" s="101">
        <v>5</v>
      </c>
      <c r="E2514" s="101">
        <v>22</v>
      </c>
      <c r="F2514" s="101">
        <v>4</v>
      </c>
      <c r="G2514" s="101" t="str">
        <f t="shared" si="156"/>
        <v>SPEECH_DESC_1433843</v>
      </c>
      <c r="H2514" s="101" t="str">
        <f t="shared" si="157"/>
        <v>SPEECH_AUDIO_1433843</v>
      </c>
      <c r="I2514" s="118" t="str">
        <f t="shared" si="158"/>
        <v>기타</v>
      </c>
      <c r="J2514" s="118" t="str">
        <f t="shared" si="159"/>
        <v>카페 4</v>
      </c>
    </row>
    <row r="2515" spans="1:10" ht="13.8" customHeight="1">
      <c r="A2515" s="101">
        <f>C2515*ID규칙_대사_그룹_단위+COUNTIF($C$4:C2515,C2515)</f>
        <v>1433844</v>
      </c>
      <c r="B2515" s="100" t="s">
        <v>386</v>
      </c>
      <c r="C2515" s="102">
        <f>INDEX(STUDENT!$A:$A,MATCH(B2515,STUDENT!$B:$B,0))</f>
        <v>14338</v>
      </c>
      <c r="D2515" s="101">
        <v>5</v>
      </c>
      <c r="E2515" s="101">
        <v>22</v>
      </c>
      <c r="F2515" s="101">
        <v>5</v>
      </c>
      <c r="G2515" s="101" t="str">
        <f t="shared" si="156"/>
        <v>SPEECH_DESC_1433844</v>
      </c>
      <c r="H2515" s="101" t="str">
        <f t="shared" si="157"/>
        <v>SPEECH_AUDIO_1433844</v>
      </c>
      <c r="I2515" s="118" t="str">
        <f t="shared" si="158"/>
        <v>기타</v>
      </c>
      <c r="J2515" s="118" t="str">
        <f t="shared" si="159"/>
        <v>카페 5</v>
      </c>
    </row>
    <row r="2516" spans="1:10" ht="13.8" customHeight="1">
      <c r="A2516" s="101">
        <f>C2516*ID규칙_대사_그룹_단위+COUNTIF($C$4:C2516,C2516)</f>
        <v>1433845</v>
      </c>
      <c r="B2516" s="100" t="s">
        <v>386</v>
      </c>
      <c r="C2516" s="102">
        <f>INDEX(STUDENT!$A:$A,MATCH(B2516,STUDENT!$B:$B,0))</f>
        <v>14338</v>
      </c>
      <c r="D2516" s="101">
        <v>5</v>
      </c>
      <c r="E2516" s="101">
        <v>23</v>
      </c>
      <c r="F2516" s="101">
        <v>1</v>
      </c>
      <c r="G2516" s="101" t="str">
        <f t="shared" si="156"/>
        <v>SPEECH_DESC_1433845</v>
      </c>
      <c r="H2516" s="101" t="str">
        <f t="shared" si="157"/>
        <v>SPEECH_AUDIO_1433845</v>
      </c>
      <c r="I2516" s="118" t="str">
        <f t="shared" si="158"/>
        <v>기타</v>
      </c>
      <c r="J2516" s="118" t="str">
        <f t="shared" si="159"/>
        <v>인연 랭크 업 1</v>
      </c>
    </row>
    <row r="2517" spans="1:10" ht="13.8" customHeight="1">
      <c r="A2517" s="101">
        <f>C2517*ID규칙_대사_그룹_단위+COUNTIF($C$4:C2517,C2517)</f>
        <v>1433846</v>
      </c>
      <c r="B2517" s="100" t="s">
        <v>386</v>
      </c>
      <c r="C2517" s="102">
        <f>INDEX(STUDENT!$A:$A,MATCH(B2517,STUDENT!$B:$B,0))</f>
        <v>14338</v>
      </c>
      <c r="D2517" s="101">
        <v>5</v>
      </c>
      <c r="E2517" s="101">
        <v>23</v>
      </c>
      <c r="F2517" s="101">
        <v>2</v>
      </c>
      <c r="G2517" s="101" t="str">
        <f t="shared" si="156"/>
        <v>SPEECH_DESC_1433846</v>
      </c>
      <c r="H2517" s="101" t="str">
        <f t="shared" si="157"/>
        <v>SPEECH_AUDIO_1433846</v>
      </c>
      <c r="I2517" s="118" t="str">
        <f t="shared" si="158"/>
        <v>기타</v>
      </c>
      <c r="J2517" s="118" t="str">
        <f t="shared" si="159"/>
        <v>인연 랭크 업 2</v>
      </c>
    </row>
    <row r="2518" spans="1:10" ht="13.8" customHeight="1">
      <c r="A2518" s="101">
        <f>C2518*ID규칙_대사_그룹_단위+COUNTIF($C$4:C2518,C2518)</f>
        <v>1433847</v>
      </c>
      <c r="B2518" s="100" t="s">
        <v>386</v>
      </c>
      <c r="C2518" s="102">
        <f>INDEX(STUDENT!$A:$A,MATCH(B2518,STUDENT!$B:$B,0))</f>
        <v>14338</v>
      </c>
      <c r="D2518" s="101">
        <v>5</v>
      </c>
      <c r="E2518" s="101">
        <v>23</v>
      </c>
      <c r="F2518" s="101">
        <v>3</v>
      </c>
      <c r="G2518" s="101" t="str">
        <f t="shared" si="156"/>
        <v>SPEECH_DESC_1433847</v>
      </c>
      <c r="H2518" s="101" t="str">
        <f t="shared" si="157"/>
        <v>SPEECH_AUDIO_1433847</v>
      </c>
      <c r="I2518" s="118" t="str">
        <f t="shared" si="158"/>
        <v>기타</v>
      </c>
      <c r="J2518" s="118" t="str">
        <f t="shared" si="159"/>
        <v>인연 랭크 업 3</v>
      </c>
    </row>
    <row r="2519" spans="1:10" ht="13.8" customHeight="1">
      <c r="A2519" s="101">
        <f>C2519*ID규칙_대사_그룹_단위+COUNTIF($C$4:C2519,C2519)</f>
        <v>1433848</v>
      </c>
      <c r="B2519" s="100" t="s">
        <v>386</v>
      </c>
      <c r="C2519" s="102">
        <f>INDEX(STUDENT!$A:$A,MATCH(B2519,STUDENT!$B:$B,0))</f>
        <v>14338</v>
      </c>
      <c r="D2519" s="101">
        <v>5</v>
      </c>
      <c r="E2519" s="101">
        <v>23</v>
      </c>
      <c r="F2519" s="101">
        <v>4</v>
      </c>
      <c r="G2519" s="101" t="str">
        <f t="shared" si="156"/>
        <v>SPEECH_DESC_1433848</v>
      </c>
      <c r="H2519" s="101" t="str">
        <f t="shared" si="157"/>
        <v>SPEECH_AUDIO_1433848</v>
      </c>
      <c r="I2519" s="118" t="str">
        <f t="shared" si="158"/>
        <v>기타</v>
      </c>
      <c r="J2519" s="118" t="str">
        <f t="shared" si="159"/>
        <v>인연 랭크 업 4</v>
      </c>
    </row>
    <row r="2520" spans="1:10" ht="13.8" customHeight="1">
      <c r="A2520" s="101">
        <f>C2520*ID규칙_대사_그룹_단위+COUNTIF($C$4:C2520,C2520)</f>
        <v>1433849</v>
      </c>
      <c r="B2520" s="100" t="s">
        <v>386</v>
      </c>
      <c r="C2520" s="102">
        <f>INDEX(STUDENT!$A:$A,MATCH(B2520,STUDENT!$B:$B,0))</f>
        <v>14338</v>
      </c>
      <c r="D2520" s="101">
        <v>6</v>
      </c>
      <c r="E2520" s="101">
        <v>24</v>
      </c>
      <c r="F2520" s="101">
        <v>1</v>
      </c>
      <c r="G2520" s="101" t="str">
        <f t="shared" si="156"/>
        <v>SPEECH_DESC_1433849</v>
      </c>
      <c r="H2520" s="101" t="str">
        <f t="shared" si="157"/>
        <v>SPEECH_AUDIO_1433849</v>
      </c>
      <c r="I2520" s="118" t="str">
        <f t="shared" si="158"/>
        <v>메모리얼</v>
      </c>
      <c r="J2520" s="118" t="str">
        <f t="shared" si="159"/>
        <v>메모리얼 로비 1</v>
      </c>
    </row>
    <row r="2521" spans="1:10" ht="13.8" customHeight="1">
      <c r="A2521" s="101">
        <f>C2521*ID규칙_대사_그룹_단위+COUNTIF($C$4:C2521,C2521)</f>
        <v>1433850</v>
      </c>
      <c r="B2521" s="100" t="s">
        <v>386</v>
      </c>
      <c r="C2521" s="102">
        <f>INDEX(STUDENT!$A:$A,MATCH(B2521,STUDENT!$B:$B,0))</f>
        <v>14338</v>
      </c>
      <c r="D2521" s="101">
        <v>6</v>
      </c>
      <c r="E2521" s="101">
        <v>24</v>
      </c>
      <c r="F2521" s="101">
        <v>2</v>
      </c>
      <c r="G2521" s="101" t="str">
        <f t="shared" si="156"/>
        <v>SPEECH_DESC_1433850</v>
      </c>
      <c r="H2521" s="101" t="str">
        <f t="shared" si="157"/>
        <v>SPEECH_AUDIO_1433850</v>
      </c>
      <c r="I2521" s="118" t="str">
        <f t="shared" si="158"/>
        <v>메모리얼</v>
      </c>
      <c r="J2521" s="118" t="str">
        <f t="shared" si="159"/>
        <v>메모리얼 로비 2</v>
      </c>
    </row>
    <row r="2522" spans="1:10" ht="13.8" customHeight="1">
      <c r="A2522" s="101">
        <f>C2522*ID규칙_대사_그룹_단위+COUNTIF($C$4:C2522,C2522)</f>
        <v>1433851</v>
      </c>
      <c r="B2522" s="100" t="s">
        <v>386</v>
      </c>
      <c r="C2522" s="102">
        <f>INDEX(STUDENT!$A:$A,MATCH(B2522,STUDENT!$B:$B,0))</f>
        <v>14338</v>
      </c>
      <c r="D2522" s="101">
        <v>6</v>
      </c>
      <c r="E2522" s="101">
        <v>24</v>
      </c>
      <c r="F2522" s="101">
        <v>3</v>
      </c>
      <c r="G2522" s="101" t="str">
        <f t="shared" si="156"/>
        <v>SPEECH_DESC_1433851</v>
      </c>
      <c r="H2522" s="101" t="str">
        <f t="shared" si="157"/>
        <v>SPEECH_AUDIO_1433851</v>
      </c>
      <c r="I2522" s="118" t="str">
        <f t="shared" si="158"/>
        <v>메모리얼</v>
      </c>
      <c r="J2522" s="118" t="str">
        <f t="shared" si="159"/>
        <v>메모리얼 로비 3</v>
      </c>
    </row>
    <row r="2523" spans="1:10" ht="13.8" customHeight="1">
      <c r="A2523" s="101">
        <f>C2523*ID규칙_대사_그룹_단위+COUNTIF($C$4:C2523,C2523)</f>
        <v>1433852</v>
      </c>
      <c r="B2523" s="100" t="s">
        <v>386</v>
      </c>
      <c r="C2523" s="102">
        <f>INDEX(STUDENT!$A:$A,MATCH(B2523,STUDENT!$B:$B,0))</f>
        <v>14338</v>
      </c>
      <c r="D2523" s="101">
        <v>6</v>
      </c>
      <c r="E2523" s="101">
        <v>24</v>
      </c>
      <c r="F2523" s="101">
        <v>4</v>
      </c>
      <c r="G2523" s="101" t="str">
        <f t="shared" si="156"/>
        <v>SPEECH_DESC_1433852</v>
      </c>
      <c r="H2523" s="101" t="str">
        <f t="shared" si="157"/>
        <v>SPEECH_AUDIO_1433852</v>
      </c>
      <c r="I2523" s="118" t="str">
        <f t="shared" si="158"/>
        <v>메모리얼</v>
      </c>
      <c r="J2523" s="118" t="str">
        <f t="shared" si="159"/>
        <v>메모리얼 로비 4</v>
      </c>
    </row>
    <row r="2524" spans="1:10" ht="13.8" customHeight="1">
      <c r="A2524" s="101">
        <f>C2524*ID규칙_대사_그룹_단위+COUNTIF($C$4:C2524,C2524)</f>
        <v>1433853</v>
      </c>
      <c r="B2524" s="100" t="s">
        <v>386</v>
      </c>
      <c r="C2524" s="102">
        <f>INDEX(STUDENT!$A:$A,MATCH(B2524,STUDENT!$B:$B,0))</f>
        <v>14338</v>
      </c>
      <c r="D2524" s="101">
        <v>7</v>
      </c>
      <c r="E2524" s="101">
        <v>25</v>
      </c>
      <c r="F2524" s="101">
        <v>0</v>
      </c>
      <c r="G2524" s="101" t="str">
        <f t="shared" si="156"/>
        <v>SPEECH_DESC_1433853</v>
      </c>
      <c r="H2524" s="101" t="str">
        <f t="shared" si="157"/>
        <v>SPEECH_AUDIO_1433853</v>
      </c>
      <c r="I2524" s="118" t="str">
        <f t="shared" si="158"/>
        <v>기념일</v>
      </c>
      <c r="J2524" s="118" t="str">
        <f t="shared" si="159"/>
        <v>생일</v>
      </c>
    </row>
    <row r="2525" spans="1:10" ht="13.8" customHeight="1">
      <c r="A2525" s="101">
        <f>C2525*ID규칙_대사_그룹_단위+COUNTIF($C$4:C2525,C2525)</f>
        <v>1433854</v>
      </c>
      <c r="B2525" s="100" t="s">
        <v>386</v>
      </c>
      <c r="C2525" s="102">
        <f>INDEX(STUDENT!$A:$A,MATCH(B2525,STUDENT!$B:$B,0))</f>
        <v>14338</v>
      </c>
      <c r="D2525" s="101">
        <v>7</v>
      </c>
      <c r="E2525" s="101">
        <v>26</v>
      </c>
      <c r="F2525" s="101">
        <v>0</v>
      </c>
      <c r="G2525" s="101" t="str">
        <f t="shared" si="156"/>
        <v>SPEECH_DESC_1433854</v>
      </c>
      <c r="H2525" s="101" t="str">
        <f t="shared" si="157"/>
        <v>SPEECH_AUDIO_1433854</v>
      </c>
      <c r="I2525" s="118" t="str">
        <f t="shared" si="158"/>
        <v>기념일</v>
      </c>
      <c r="J2525" s="118" t="str">
        <f t="shared" si="159"/>
        <v>선생의 생일</v>
      </c>
    </row>
    <row r="2526" spans="1:10" ht="13.8" customHeight="1">
      <c r="A2526" s="101">
        <f>C2526*ID규칙_대사_그룹_단위+COUNTIF($C$4:C2526,C2526)</f>
        <v>1433855</v>
      </c>
      <c r="B2526" s="100" t="s">
        <v>386</v>
      </c>
      <c r="C2526" s="102">
        <f>INDEX(STUDENT!$A:$A,MATCH(B2526,STUDENT!$B:$B,0))</f>
        <v>14338</v>
      </c>
      <c r="D2526" s="101">
        <v>7</v>
      </c>
      <c r="E2526" s="101">
        <v>27</v>
      </c>
      <c r="F2526" s="101">
        <v>0</v>
      </c>
      <c r="G2526" s="101" t="str">
        <f t="shared" si="156"/>
        <v>SPEECH_DESC_1433855</v>
      </c>
      <c r="H2526" s="101" t="str">
        <f t="shared" si="157"/>
        <v>SPEECH_AUDIO_1433855</v>
      </c>
      <c r="I2526" s="118" t="str">
        <f t="shared" si="158"/>
        <v>기념일</v>
      </c>
      <c r="J2526" s="118" t="str">
        <f t="shared" si="159"/>
        <v>할로윈</v>
      </c>
    </row>
    <row r="2527" spans="1:10" ht="13.8" customHeight="1">
      <c r="A2527" s="101">
        <f>C2527*ID규칙_대사_그룹_단위+COUNTIF($C$4:C2527,C2527)</f>
        <v>1433856</v>
      </c>
      <c r="B2527" s="100" t="s">
        <v>386</v>
      </c>
      <c r="C2527" s="102">
        <f>INDEX(STUDENT!$A:$A,MATCH(B2527,STUDENT!$B:$B,0))</f>
        <v>14338</v>
      </c>
      <c r="D2527" s="101">
        <v>7</v>
      </c>
      <c r="E2527" s="101">
        <v>28</v>
      </c>
      <c r="F2527" s="101">
        <v>0</v>
      </c>
      <c r="G2527" s="101" t="str">
        <f t="shared" si="156"/>
        <v>SPEECH_DESC_1433856</v>
      </c>
      <c r="H2527" s="101" t="str">
        <f t="shared" si="157"/>
        <v>SPEECH_AUDIO_1433856</v>
      </c>
      <c r="I2527" s="118" t="str">
        <f t="shared" si="158"/>
        <v>기념일</v>
      </c>
      <c r="J2527" s="118" t="str">
        <f t="shared" si="159"/>
        <v>크리스마스</v>
      </c>
    </row>
    <row r="2528" spans="1:10" ht="13.8" customHeight="1">
      <c r="A2528" s="101">
        <f>C2528*ID규칙_대사_그룹_단위+COUNTIF($C$4:C2528,C2528)</f>
        <v>1433857</v>
      </c>
      <c r="B2528" s="100" t="s">
        <v>386</v>
      </c>
      <c r="C2528" s="102">
        <f>INDEX(STUDENT!$A:$A,MATCH(B2528,STUDENT!$B:$B,0))</f>
        <v>14338</v>
      </c>
      <c r="D2528" s="101">
        <v>7</v>
      </c>
      <c r="E2528" s="101">
        <v>29</v>
      </c>
      <c r="F2528" s="101">
        <v>0</v>
      </c>
      <c r="G2528" s="101" t="str">
        <f t="shared" si="156"/>
        <v>SPEECH_DESC_1433857</v>
      </c>
      <c r="H2528" s="101" t="str">
        <f t="shared" si="157"/>
        <v>SPEECH_AUDIO_1433857</v>
      </c>
      <c r="I2528" s="118" t="str">
        <f t="shared" si="158"/>
        <v>기념일</v>
      </c>
      <c r="J2528" s="118" t="str">
        <f t="shared" si="159"/>
        <v>신년</v>
      </c>
    </row>
    <row r="2529" spans="1:10" ht="13.8" customHeight="1">
      <c r="A2529" s="101">
        <f>C2529*ID규칙_대사_그룹_단위+COUNTIF($C$4:C2529,C2529)</f>
        <v>2411401</v>
      </c>
      <c r="B2529" s="100" t="s">
        <v>388</v>
      </c>
      <c r="C2529" s="102">
        <f>INDEX(STUDENT!$A:$A,MATCH(B2529,STUDENT!$B:$B,0))</f>
        <v>24114</v>
      </c>
      <c r="D2529" s="101">
        <v>1</v>
      </c>
      <c r="E2529" s="101">
        <v>1</v>
      </c>
      <c r="F2529" s="101">
        <v>0</v>
      </c>
      <c r="G2529" s="101" t="str">
        <f t="shared" si="156"/>
        <v>SPEECH_DESC_2411401</v>
      </c>
      <c r="H2529" s="101" t="str">
        <f t="shared" si="157"/>
        <v>SPEECH_AUDIO_2411401</v>
      </c>
      <c r="I2529" s="118" t="str">
        <f t="shared" si="158"/>
        <v>일상</v>
      </c>
      <c r="J2529" s="118" t="str">
        <f t="shared" si="159"/>
        <v>입수</v>
      </c>
    </row>
    <row r="2530" spans="1:10" ht="13.8" customHeight="1">
      <c r="A2530" s="101">
        <f>C2530*ID규칙_대사_그룹_단위+COUNTIF($C$4:C2530,C2530)</f>
        <v>2411402</v>
      </c>
      <c r="B2530" s="100" t="s">
        <v>388</v>
      </c>
      <c r="C2530" s="102">
        <f>INDEX(STUDENT!$A:$A,MATCH(B2530,STUDENT!$B:$B,0))</f>
        <v>24114</v>
      </c>
      <c r="D2530" s="101">
        <v>1</v>
      </c>
      <c r="E2530" s="101">
        <v>2</v>
      </c>
      <c r="F2530" s="101">
        <v>1</v>
      </c>
      <c r="G2530" s="101" t="str">
        <f t="shared" si="156"/>
        <v>SPEECH_DESC_2411402</v>
      </c>
      <c r="H2530" s="101" t="str">
        <f t="shared" si="157"/>
        <v>SPEECH_AUDIO_2411402</v>
      </c>
      <c r="I2530" s="118" t="str">
        <f t="shared" si="158"/>
        <v>일상</v>
      </c>
      <c r="J2530" s="118" t="str">
        <f t="shared" si="159"/>
        <v>로비 방문 1</v>
      </c>
    </row>
    <row r="2531" spans="1:10" ht="13.8" customHeight="1">
      <c r="A2531" s="101">
        <f>C2531*ID규칙_대사_그룹_단위+COUNTIF($C$4:C2531,C2531)</f>
        <v>2411403</v>
      </c>
      <c r="B2531" s="100" t="s">
        <v>388</v>
      </c>
      <c r="C2531" s="102">
        <f>INDEX(STUDENT!$A:$A,MATCH(B2531,STUDENT!$B:$B,0))</f>
        <v>24114</v>
      </c>
      <c r="D2531" s="101">
        <v>1</v>
      </c>
      <c r="E2531" s="101">
        <v>2</v>
      </c>
      <c r="F2531" s="101">
        <v>2</v>
      </c>
      <c r="G2531" s="101" t="str">
        <f t="shared" si="156"/>
        <v>SPEECH_DESC_2411403</v>
      </c>
      <c r="H2531" s="101" t="str">
        <f t="shared" si="157"/>
        <v>SPEECH_AUDIO_2411403</v>
      </c>
      <c r="I2531" s="118" t="str">
        <f t="shared" si="158"/>
        <v>일상</v>
      </c>
      <c r="J2531" s="118" t="str">
        <f t="shared" si="159"/>
        <v>로비 방문 2</v>
      </c>
    </row>
    <row r="2532" spans="1:10" ht="13.8" customHeight="1">
      <c r="A2532" s="101">
        <f>C2532*ID규칙_대사_그룹_단위+COUNTIF($C$4:C2532,C2532)</f>
        <v>2411404</v>
      </c>
      <c r="B2532" s="100" t="s">
        <v>388</v>
      </c>
      <c r="C2532" s="102">
        <f>INDEX(STUDENT!$A:$A,MATCH(B2532,STUDENT!$B:$B,0))</f>
        <v>24114</v>
      </c>
      <c r="D2532" s="101">
        <v>1</v>
      </c>
      <c r="E2532" s="101">
        <v>3</v>
      </c>
      <c r="F2532" s="101">
        <v>1</v>
      </c>
      <c r="G2532" s="101" t="str">
        <f t="shared" si="156"/>
        <v>SPEECH_DESC_2411404</v>
      </c>
      <c r="H2532" s="101" t="str">
        <f t="shared" si="157"/>
        <v>SPEECH_AUDIO_2411404</v>
      </c>
      <c r="I2532" s="118" t="str">
        <f t="shared" si="158"/>
        <v>일상</v>
      </c>
      <c r="J2532" s="118" t="str">
        <f t="shared" si="159"/>
        <v>잡담 1</v>
      </c>
    </row>
    <row r="2533" spans="1:10" ht="13.8" customHeight="1">
      <c r="A2533" s="101">
        <f>C2533*ID규칙_대사_그룹_단위+COUNTIF($C$4:C2533,C2533)</f>
        <v>2411405</v>
      </c>
      <c r="B2533" s="100" t="s">
        <v>388</v>
      </c>
      <c r="C2533" s="102">
        <f>INDEX(STUDENT!$A:$A,MATCH(B2533,STUDENT!$B:$B,0))</f>
        <v>24114</v>
      </c>
      <c r="D2533" s="101">
        <v>1</v>
      </c>
      <c r="E2533" s="101">
        <v>3</v>
      </c>
      <c r="F2533" s="101">
        <v>2</v>
      </c>
      <c r="G2533" s="101" t="str">
        <f t="shared" si="156"/>
        <v>SPEECH_DESC_2411405</v>
      </c>
      <c r="H2533" s="101" t="str">
        <f t="shared" si="157"/>
        <v>SPEECH_AUDIO_2411405</v>
      </c>
      <c r="I2533" s="118" t="str">
        <f t="shared" si="158"/>
        <v>일상</v>
      </c>
      <c r="J2533" s="118" t="str">
        <f t="shared" si="159"/>
        <v>잡담 2</v>
      </c>
    </row>
    <row r="2534" spans="1:10" ht="13.8" customHeight="1">
      <c r="A2534" s="101">
        <f>C2534*ID규칙_대사_그룹_단위+COUNTIF($C$4:C2534,C2534)</f>
        <v>2411406</v>
      </c>
      <c r="B2534" s="100" t="s">
        <v>388</v>
      </c>
      <c r="C2534" s="102">
        <f>INDEX(STUDENT!$A:$A,MATCH(B2534,STUDENT!$B:$B,0))</f>
        <v>24114</v>
      </c>
      <c r="D2534" s="101">
        <v>1</v>
      </c>
      <c r="E2534" s="101">
        <v>3</v>
      </c>
      <c r="F2534" s="101">
        <v>3</v>
      </c>
      <c r="G2534" s="101" t="str">
        <f t="shared" si="156"/>
        <v>SPEECH_DESC_2411406</v>
      </c>
      <c r="H2534" s="101" t="str">
        <f t="shared" si="157"/>
        <v>SPEECH_AUDIO_2411406</v>
      </c>
      <c r="I2534" s="118" t="str">
        <f t="shared" si="158"/>
        <v>일상</v>
      </c>
      <c r="J2534" s="118" t="str">
        <f t="shared" si="159"/>
        <v>잡담 3</v>
      </c>
    </row>
    <row r="2535" spans="1:10" ht="13.8" customHeight="1">
      <c r="A2535" s="101">
        <f>C2535*ID규칙_대사_그룹_단위+COUNTIF($C$4:C2535,C2535)</f>
        <v>2411407</v>
      </c>
      <c r="B2535" s="100" t="s">
        <v>388</v>
      </c>
      <c r="C2535" s="102">
        <f>INDEX(STUDENT!$A:$A,MATCH(B2535,STUDENT!$B:$B,0))</f>
        <v>24114</v>
      </c>
      <c r="D2535" s="101">
        <v>1</v>
      </c>
      <c r="E2535" s="101">
        <v>3</v>
      </c>
      <c r="F2535" s="101">
        <v>4</v>
      </c>
      <c r="G2535" s="101" t="str">
        <f t="shared" si="156"/>
        <v>SPEECH_DESC_2411407</v>
      </c>
      <c r="H2535" s="101" t="str">
        <f t="shared" si="157"/>
        <v>SPEECH_AUDIO_2411407</v>
      </c>
      <c r="I2535" s="118" t="str">
        <f t="shared" si="158"/>
        <v>일상</v>
      </c>
      <c r="J2535" s="118" t="str">
        <f t="shared" si="159"/>
        <v>잡담 4</v>
      </c>
    </row>
    <row r="2536" spans="1:10" ht="13.8" customHeight="1">
      <c r="A2536" s="101">
        <f>C2536*ID규칙_대사_그룹_단위+COUNTIF($C$4:C2536,C2536)</f>
        <v>2411408</v>
      </c>
      <c r="B2536" s="100" t="s">
        <v>388</v>
      </c>
      <c r="C2536" s="102">
        <f>INDEX(STUDENT!$A:$A,MATCH(B2536,STUDENT!$B:$B,0))</f>
        <v>24114</v>
      </c>
      <c r="D2536" s="101">
        <v>1</v>
      </c>
      <c r="E2536" s="101">
        <v>3</v>
      </c>
      <c r="F2536" s="101">
        <v>5</v>
      </c>
      <c r="G2536" s="101" t="str">
        <f t="shared" si="156"/>
        <v>SPEECH_DESC_2411408</v>
      </c>
      <c r="H2536" s="101" t="str">
        <f t="shared" si="157"/>
        <v>SPEECH_AUDIO_2411408</v>
      </c>
      <c r="I2536" s="118" t="str">
        <f t="shared" si="158"/>
        <v>일상</v>
      </c>
      <c r="J2536" s="118" t="str">
        <f t="shared" si="159"/>
        <v>잡담 5</v>
      </c>
    </row>
    <row r="2537" spans="1:10" ht="13.8" customHeight="1">
      <c r="A2537" s="101">
        <f>C2537*ID규칙_대사_그룹_단위+COUNTIF($C$4:C2537,C2537)</f>
        <v>2411409</v>
      </c>
      <c r="B2537" s="100" t="s">
        <v>388</v>
      </c>
      <c r="C2537" s="102">
        <f>INDEX(STUDENT!$A:$A,MATCH(B2537,STUDENT!$B:$B,0))</f>
        <v>24114</v>
      </c>
      <c r="D2537" s="101">
        <v>3</v>
      </c>
      <c r="E2537" s="101">
        <v>13</v>
      </c>
      <c r="F2537" s="101">
        <v>0</v>
      </c>
      <c r="G2537" s="101" t="str">
        <f t="shared" si="156"/>
        <v>SPEECH_DESC_2411409</v>
      </c>
      <c r="H2537" s="101" t="str">
        <f t="shared" si="157"/>
        <v>SPEECH_AUDIO_2411409</v>
      </c>
      <c r="I2537" s="118" t="str">
        <f t="shared" si="158"/>
        <v>전투</v>
      </c>
      <c r="J2537" s="118" t="str">
        <f t="shared" si="159"/>
        <v>기본 스킬</v>
      </c>
    </row>
    <row r="2538" spans="1:10" ht="13.8" customHeight="1">
      <c r="A2538" s="101">
        <f>C2538*ID규칙_대사_그룹_단위+COUNTIF($C$4:C2538,C2538)</f>
        <v>2411410</v>
      </c>
      <c r="B2538" s="100" t="s">
        <v>388</v>
      </c>
      <c r="C2538" s="102">
        <f>INDEX(STUDENT!$A:$A,MATCH(B2538,STUDENT!$B:$B,0))</f>
        <v>24114</v>
      </c>
      <c r="D2538" s="101">
        <v>3</v>
      </c>
      <c r="E2538" s="101">
        <v>14</v>
      </c>
      <c r="F2538" s="101">
        <v>1</v>
      </c>
      <c r="G2538" s="101" t="str">
        <f t="shared" si="156"/>
        <v>SPEECH_DESC_2411410</v>
      </c>
      <c r="H2538" s="101" t="str">
        <f t="shared" si="157"/>
        <v>SPEECH_AUDIO_2411410</v>
      </c>
      <c r="I2538" s="118" t="str">
        <f t="shared" si="158"/>
        <v>전투</v>
      </c>
      <c r="J2538" s="118" t="str">
        <f t="shared" si="159"/>
        <v>EX 스킬 컷인 1</v>
      </c>
    </row>
    <row r="2539" spans="1:10" ht="13.8" customHeight="1">
      <c r="A2539" s="101">
        <f>C2539*ID규칙_대사_그룹_단위+COUNTIF($C$4:C2539,C2539)</f>
        <v>2411411</v>
      </c>
      <c r="B2539" s="100" t="s">
        <v>388</v>
      </c>
      <c r="C2539" s="102">
        <f>INDEX(STUDENT!$A:$A,MATCH(B2539,STUDENT!$B:$B,0))</f>
        <v>24114</v>
      </c>
      <c r="D2539" s="101">
        <v>3</v>
      </c>
      <c r="E2539" s="101">
        <v>14</v>
      </c>
      <c r="F2539" s="101">
        <v>2</v>
      </c>
      <c r="G2539" s="101" t="str">
        <f t="shared" si="156"/>
        <v>SPEECH_DESC_2411411</v>
      </c>
      <c r="H2539" s="101" t="str">
        <f t="shared" si="157"/>
        <v>SPEECH_AUDIO_2411411</v>
      </c>
      <c r="I2539" s="118" t="str">
        <f t="shared" si="158"/>
        <v>전투</v>
      </c>
      <c r="J2539" s="118" t="str">
        <f t="shared" si="159"/>
        <v>EX 스킬 컷인 2</v>
      </c>
    </row>
    <row r="2540" spans="1:10" ht="13.8" customHeight="1">
      <c r="A2540" s="101">
        <f>C2540*ID규칙_대사_그룹_단위+COUNTIF($C$4:C2540,C2540)</f>
        <v>2411412</v>
      </c>
      <c r="B2540" s="100" t="s">
        <v>388</v>
      </c>
      <c r="C2540" s="102">
        <f>INDEX(STUDENT!$A:$A,MATCH(B2540,STUDENT!$B:$B,0))</f>
        <v>24114</v>
      </c>
      <c r="D2540" s="101">
        <v>3</v>
      </c>
      <c r="E2540" s="101">
        <v>14</v>
      </c>
      <c r="F2540" s="101">
        <v>3</v>
      </c>
      <c r="G2540" s="101" t="str">
        <f t="shared" si="156"/>
        <v>SPEECH_DESC_2411412</v>
      </c>
      <c r="H2540" s="101" t="str">
        <f t="shared" si="157"/>
        <v>SPEECH_AUDIO_2411412</v>
      </c>
      <c r="I2540" s="118" t="str">
        <f t="shared" si="158"/>
        <v>전투</v>
      </c>
      <c r="J2540" s="118" t="str">
        <f t="shared" si="159"/>
        <v>EX 스킬 컷인 3</v>
      </c>
    </row>
    <row r="2541" spans="1:10" ht="13.8" customHeight="1">
      <c r="A2541" s="101">
        <f>C2541*ID규칙_대사_그룹_단위+COUNTIF($C$4:C2541,C2541)</f>
        <v>2411413</v>
      </c>
      <c r="B2541" s="100" t="s">
        <v>388</v>
      </c>
      <c r="C2541" s="102">
        <f>INDEX(STUDENT!$A:$A,MATCH(B2541,STUDENT!$B:$B,0))</f>
        <v>24114</v>
      </c>
      <c r="D2541" s="101">
        <v>3</v>
      </c>
      <c r="E2541" s="101">
        <v>15</v>
      </c>
      <c r="F2541" s="101">
        <v>1</v>
      </c>
      <c r="G2541" s="101" t="str">
        <f t="shared" si="156"/>
        <v>SPEECH_DESC_2411413</v>
      </c>
      <c r="H2541" s="101" t="str">
        <f t="shared" si="157"/>
        <v>SPEECH_AUDIO_2411413</v>
      </c>
      <c r="I2541" s="118" t="str">
        <f t="shared" si="158"/>
        <v>전투</v>
      </c>
      <c r="J2541" s="118" t="str">
        <f t="shared" si="159"/>
        <v>EX 스킬 1</v>
      </c>
    </row>
    <row r="2542" spans="1:10" ht="13.8" customHeight="1">
      <c r="A2542" s="101">
        <f>C2542*ID규칙_대사_그룹_단위+COUNTIF($C$4:C2542,C2542)</f>
        <v>2411414</v>
      </c>
      <c r="B2542" s="100" t="s">
        <v>388</v>
      </c>
      <c r="C2542" s="102">
        <f>INDEX(STUDENT!$A:$A,MATCH(B2542,STUDENT!$B:$B,0))</f>
        <v>24114</v>
      </c>
      <c r="D2542" s="101">
        <v>3</v>
      </c>
      <c r="E2542" s="101">
        <v>15</v>
      </c>
      <c r="F2542" s="101">
        <v>2</v>
      </c>
      <c r="G2542" s="101" t="str">
        <f t="shared" si="156"/>
        <v>SPEECH_DESC_2411414</v>
      </c>
      <c r="H2542" s="101" t="str">
        <f t="shared" si="157"/>
        <v>SPEECH_AUDIO_2411414</v>
      </c>
      <c r="I2542" s="118" t="str">
        <f t="shared" si="158"/>
        <v>전투</v>
      </c>
      <c r="J2542" s="118" t="str">
        <f t="shared" si="159"/>
        <v>EX 스킬 2</v>
      </c>
    </row>
    <row r="2543" spans="1:10" ht="13.8" customHeight="1">
      <c r="A2543" s="101">
        <f>C2543*ID규칙_대사_그룹_단위+COUNTIF($C$4:C2543,C2543)</f>
        <v>2411415</v>
      </c>
      <c r="B2543" s="100" t="s">
        <v>388</v>
      </c>
      <c r="C2543" s="102">
        <f>INDEX(STUDENT!$A:$A,MATCH(B2543,STUDENT!$B:$B,0))</f>
        <v>24114</v>
      </c>
      <c r="D2543" s="101">
        <v>3</v>
      </c>
      <c r="E2543" s="101">
        <v>15</v>
      </c>
      <c r="F2543" s="101">
        <v>3</v>
      </c>
      <c r="G2543" s="101" t="str">
        <f t="shared" si="156"/>
        <v>SPEECH_DESC_2411415</v>
      </c>
      <c r="H2543" s="101" t="str">
        <f t="shared" si="157"/>
        <v>SPEECH_AUDIO_2411415</v>
      </c>
      <c r="I2543" s="118" t="str">
        <f t="shared" si="158"/>
        <v>전투</v>
      </c>
      <c r="J2543" s="118" t="str">
        <f t="shared" si="159"/>
        <v>EX 스킬 3</v>
      </c>
    </row>
    <row r="2544" spans="1:10" ht="13.8" customHeight="1">
      <c r="A2544" s="101">
        <f>C2544*ID규칙_대사_그룹_단위+COUNTIF($C$4:C2544,C2544)</f>
        <v>2411416</v>
      </c>
      <c r="B2544" s="100" t="s">
        <v>388</v>
      </c>
      <c r="C2544" s="102">
        <f>INDEX(STUDENT!$A:$A,MATCH(B2544,STUDENT!$B:$B,0))</f>
        <v>24114</v>
      </c>
      <c r="D2544" s="101">
        <v>5</v>
      </c>
      <c r="E2544" s="101">
        <v>20</v>
      </c>
      <c r="F2544" s="101">
        <v>1</v>
      </c>
      <c r="G2544" s="101" t="str">
        <f t="shared" si="156"/>
        <v>SPEECH_DESC_2411416</v>
      </c>
      <c r="H2544" s="101" t="str">
        <f t="shared" si="157"/>
        <v>SPEECH_AUDIO_2411416</v>
      </c>
      <c r="I2544" s="118" t="str">
        <f t="shared" si="158"/>
        <v>기타</v>
      </c>
      <c r="J2544" s="118" t="str">
        <f t="shared" si="159"/>
        <v>강화 1</v>
      </c>
    </row>
    <row r="2545" spans="1:10" ht="13.8" customHeight="1">
      <c r="A2545" s="101">
        <f>C2545*ID규칙_대사_그룹_단위+COUNTIF($C$4:C2545,C2545)</f>
        <v>2411417</v>
      </c>
      <c r="B2545" s="100" t="s">
        <v>388</v>
      </c>
      <c r="C2545" s="102">
        <f>INDEX(STUDENT!$A:$A,MATCH(B2545,STUDENT!$B:$B,0))</f>
        <v>24114</v>
      </c>
      <c r="D2545" s="101">
        <v>5</v>
      </c>
      <c r="E2545" s="101">
        <v>20</v>
      </c>
      <c r="F2545" s="101">
        <v>2</v>
      </c>
      <c r="G2545" s="101" t="str">
        <f t="shared" si="156"/>
        <v>SPEECH_DESC_2411417</v>
      </c>
      <c r="H2545" s="101" t="str">
        <f t="shared" si="157"/>
        <v>SPEECH_AUDIO_2411417</v>
      </c>
      <c r="I2545" s="118" t="str">
        <f t="shared" si="158"/>
        <v>기타</v>
      </c>
      <c r="J2545" s="118" t="str">
        <f t="shared" si="159"/>
        <v>강화 2</v>
      </c>
    </row>
    <row r="2546" spans="1:10" ht="13.8" customHeight="1">
      <c r="A2546" s="101">
        <f>C2546*ID규칙_대사_그룹_단위+COUNTIF($C$4:C2546,C2546)</f>
        <v>2411418</v>
      </c>
      <c r="B2546" s="100" t="s">
        <v>388</v>
      </c>
      <c r="C2546" s="102">
        <f>INDEX(STUDENT!$A:$A,MATCH(B2546,STUDENT!$B:$B,0))</f>
        <v>24114</v>
      </c>
      <c r="D2546" s="101">
        <v>5</v>
      </c>
      <c r="E2546" s="101">
        <v>20</v>
      </c>
      <c r="F2546" s="101">
        <v>3</v>
      </c>
      <c r="G2546" s="101" t="str">
        <f t="shared" si="156"/>
        <v>SPEECH_DESC_2411418</v>
      </c>
      <c r="H2546" s="101" t="str">
        <f t="shared" si="157"/>
        <v>SPEECH_AUDIO_2411418</v>
      </c>
      <c r="I2546" s="118" t="str">
        <f t="shared" si="158"/>
        <v>기타</v>
      </c>
      <c r="J2546" s="118" t="str">
        <f t="shared" si="159"/>
        <v>강화 3</v>
      </c>
    </row>
    <row r="2547" spans="1:10" ht="13.8" customHeight="1">
      <c r="A2547" s="101">
        <f>C2547*ID규칙_대사_그룹_단위+COUNTIF($C$4:C2547,C2547)</f>
        <v>2411419</v>
      </c>
      <c r="B2547" s="100" t="s">
        <v>388</v>
      </c>
      <c r="C2547" s="102">
        <f>INDEX(STUDENT!$A:$A,MATCH(B2547,STUDENT!$B:$B,0))</f>
        <v>24114</v>
      </c>
      <c r="D2547" s="101">
        <v>5</v>
      </c>
      <c r="E2547" s="101">
        <v>20</v>
      </c>
      <c r="F2547" s="101">
        <v>4</v>
      </c>
      <c r="G2547" s="101" t="str">
        <f t="shared" si="156"/>
        <v>SPEECH_DESC_2411419</v>
      </c>
      <c r="H2547" s="101" t="str">
        <f t="shared" si="157"/>
        <v>SPEECH_AUDIO_2411419</v>
      </c>
      <c r="I2547" s="118" t="str">
        <f t="shared" si="158"/>
        <v>기타</v>
      </c>
      <c r="J2547" s="118" t="str">
        <f t="shared" si="159"/>
        <v>강화 4</v>
      </c>
    </row>
    <row r="2548" spans="1:10" ht="13.8" customHeight="1">
      <c r="A2548" s="101">
        <f>C2548*ID규칙_대사_그룹_단위+COUNTIF($C$4:C2548,C2548)</f>
        <v>2411420</v>
      </c>
      <c r="B2548" s="100" t="s">
        <v>388</v>
      </c>
      <c r="C2548" s="102">
        <f>INDEX(STUDENT!$A:$A,MATCH(B2548,STUDENT!$B:$B,0))</f>
        <v>24114</v>
      </c>
      <c r="D2548" s="101">
        <v>5</v>
      </c>
      <c r="E2548" s="101">
        <v>21</v>
      </c>
      <c r="F2548" s="101">
        <v>0</v>
      </c>
      <c r="G2548" s="101" t="str">
        <f t="shared" si="156"/>
        <v>SPEECH_DESC_2411420</v>
      </c>
      <c r="H2548" s="101" t="str">
        <f t="shared" si="157"/>
        <v>SPEECH_AUDIO_2411420</v>
      </c>
      <c r="I2548" s="118" t="str">
        <f t="shared" si="158"/>
        <v>기타</v>
      </c>
      <c r="J2548" s="118" t="str">
        <f t="shared" si="159"/>
        <v>고유무기 장착</v>
      </c>
    </row>
    <row r="2549" spans="1:10" ht="13.8" customHeight="1">
      <c r="A2549" s="101">
        <f>C2549*ID규칙_대사_그룹_단위+COUNTIF($C$4:C2549,C2549)</f>
        <v>2411421</v>
      </c>
      <c r="B2549" s="100" t="s">
        <v>388</v>
      </c>
      <c r="C2549" s="102">
        <f>INDEX(STUDENT!$A:$A,MATCH(B2549,STUDENT!$B:$B,0))</f>
        <v>24114</v>
      </c>
      <c r="D2549" s="101">
        <v>5</v>
      </c>
      <c r="E2549" s="101">
        <v>22</v>
      </c>
      <c r="F2549" s="101">
        <v>1</v>
      </c>
      <c r="G2549" s="101" t="str">
        <f t="shared" si="156"/>
        <v>SPEECH_DESC_2411421</v>
      </c>
      <c r="H2549" s="101" t="str">
        <f t="shared" si="157"/>
        <v>SPEECH_AUDIO_2411421</v>
      </c>
      <c r="I2549" s="118" t="str">
        <f t="shared" si="158"/>
        <v>기타</v>
      </c>
      <c r="J2549" s="118" t="str">
        <f t="shared" si="159"/>
        <v>카페 1</v>
      </c>
    </row>
    <row r="2550" spans="1:10" ht="13.8" customHeight="1">
      <c r="A2550" s="101">
        <f>C2550*ID규칙_대사_그룹_단위+COUNTIF($C$4:C2550,C2550)</f>
        <v>2411422</v>
      </c>
      <c r="B2550" s="100" t="s">
        <v>388</v>
      </c>
      <c r="C2550" s="102">
        <f>INDEX(STUDENT!$A:$A,MATCH(B2550,STUDENT!$B:$B,0))</f>
        <v>24114</v>
      </c>
      <c r="D2550" s="101">
        <v>5</v>
      </c>
      <c r="E2550" s="101">
        <v>22</v>
      </c>
      <c r="F2550" s="101">
        <v>2</v>
      </c>
      <c r="G2550" s="101" t="str">
        <f t="shared" si="156"/>
        <v>SPEECH_DESC_2411422</v>
      </c>
      <c r="H2550" s="101" t="str">
        <f t="shared" si="157"/>
        <v>SPEECH_AUDIO_2411422</v>
      </c>
      <c r="I2550" s="118" t="str">
        <f t="shared" si="158"/>
        <v>기타</v>
      </c>
      <c r="J2550" s="118" t="str">
        <f t="shared" si="159"/>
        <v>카페 2</v>
      </c>
    </row>
    <row r="2551" spans="1:10" ht="13.8" customHeight="1">
      <c r="A2551" s="101">
        <f>C2551*ID규칙_대사_그룹_단위+COUNTIF($C$4:C2551,C2551)</f>
        <v>2411423</v>
      </c>
      <c r="B2551" s="100" t="s">
        <v>388</v>
      </c>
      <c r="C2551" s="102">
        <f>INDEX(STUDENT!$A:$A,MATCH(B2551,STUDENT!$B:$B,0))</f>
        <v>24114</v>
      </c>
      <c r="D2551" s="101">
        <v>5</v>
      </c>
      <c r="E2551" s="101">
        <v>22</v>
      </c>
      <c r="F2551" s="101">
        <v>3</v>
      </c>
      <c r="G2551" s="101" t="str">
        <f t="shared" si="156"/>
        <v>SPEECH_DESC_2411423</v>
      </c>
      <c r="H2551" s="101" t="str">
        <f t="shared" si="157"/>
        <v>SPEECH_AUDIO_2411423</v>
      </c>
      <c r="I2551" s="118" t="str">
        <f t="shared" si="158"/>
        <v>기타</v>
      </c>
      <c r="J2551" s="118" t="str">
        <f t="shared" si="159"/>
        <v>카페 3</v>
      </c>
    </row>
    <row r="2552" spans="1:10" ht="13.8" customHeight="1">
      <c r="A2552" s="101">
        <f>C2552*ID규칙_대사_그룹_단위+COUNTIF($C$4:C2552,C2552)</f>
        <v>2411424</v>
      </c>
      <c r="B2552" s="100" t="s">
        <v>388</v>
      </c>
      <c r="C2552" s="102">
        <f>INDEX(STUDENT!$A:$A,MATCH(B2552,STUDENT!$B:$B,0))</f>
        <v>24114</v>
      </c>
      <c r="D2552" s="101">
        <v>5</v>
      </c>
      <c r="E2552" s="101">
        <v>22</v>
      </c>
      <c r="F2552" s="101">
        <v>4</v>
      </c>
      <c r="G2552" s="101" t="str">
        <f t="shared" si="156"/>
        <v>SPEECH_DESC_2411424</v>
      </c>
      <c r="H2552" s="101" t="str">
        <f t="shared" si="157"/>
        <v>SPEECH_AUDIO_2411424</v>
      </c>
      <c r="I2552" s="118" t="str">
        <f t="shared" si="158"/>
        <v>기타</v>
      </c>
      <c r="J2552" s="118" t="str">
        <f t="shared" si="159"/>
        <v>카페 4</v>
      </c>
    </row>
    <row r="2553" spans="1:10" ht="13.8" customHeight="1">
      <c r="A2553" s="101">
        <f>C2553*ID규칙_대사_그룹_단위+COUNTIF($C$4:C2553,C2553)</f>
        <v>2411425</v>
      </c>
      <c r="B2553" s="100" t="s">
        <v>388</v>
      </c>
      <c r="C2553" s="102">
        <f>INDEX(STUDENT!$A:$A,MATCH(B2553,STUDENT!$B:$B,0))</f>
        <v>24114</v>
      </c>
      <c r="D2553" s="101">
        <v>5</v>
      </c>
      <c r="E2553" s="101">
        <v>22</v>
      </c>
      <c r="F2553" s="101">
        <v>5</v>
      </c>
      <c r="G2553" s="101" t="str">
        <f t="shared" si="156"/>
        <v>SPEECH_DESC_2411425</v>
      </c>
      <c r="H2553" s="101" t="str">
        <f t="shared" si="157"/>
        <v>SPEECH_AUDIO_2411425</v>
      </c>
      <c r="I2553" s="118" t="str">
        <f t="shared" si="158"/>
        <v>기타</v>
      </c>
      <c r="J2553" s="118" t="str">
        <f t="shared" si="159"/>
        <v>카페 5</v>
      </c>
    </row>
    <row r="2554" spans="1:10" ht="13.8" customHeight="1">
      <c r="A2554" s="101">
        <f>C2554*ID규칙_대사_그룹_단위+COUNTIF($C$4:C2554,C2554)</f>
        <v>2411426</v>
      </c>
      <c r="B2554" s="100" t="s">
        <v>388</v>
      </c>
      <c r="C2554" s="102">
        <f>INDEX(STUDENT!$A:$A,MATCH(B2554,STUDENT!$B:$B,0))</f>
        <v>24114</v>
      </c>
      <c r="D2554" s="101">
        <v>5</v>
      </c>
      <c r="E2554" s="101">
        <v>23</v>
      </c>
      <c r="F2554" s="101">
        <v>1</v>
      </c>
      <c r="G2554" s="101" t="str">
        <f t="shared" si="156"/>
        <v>SPEECH_DESC_2411426</v>
      </c>
      <c r="H2554" s="101" t="str">
        <f t="shared" si="157"/>
        <v>SPEECH_AUDIO_2411426</v>
      </c>
      <c r="I2554" s="118" t="str">
        <f t="shared" si="158"/>
        <v>기타</v>
      </c>
      <c r="J2554" s="118" t="str">
        <f t="shared" si="159"/>
        <v>인연 랭크 업 1</v>
      </c>
    </row>
    <row r="2555" spans="1:10" ht="13.8" customHeight="1">
      <c r="A2555" s="101">
        <f>C2555*ID규칙_대사_그룹_단위+COUNTIF($C$4:C2555,C2555)</f>
        <v>2411427</v>
      </c>
      <c r="B2555" s="100" t="s">
        <v>388</v>
      </c>
      <c r="C2555" s="102">
        <f>INDEX(STUDENT!$A:$A,MATCH(B2555,STUDENT!$B:$B,0))</f>
        <v>24114</v>
      </c>
      <c r="D2555" s="101">
        <v>5</v>
      </c>
      <c r="E2555" s="101">
        <v>23</v>
      </c>
      <c r="F2555" s="101">
        <v>2</v>
      </c>
      <c r="G2555" s="101" t="str">
        <f t="shared" si="156"/>
        <v>SPEECH_DESC_2411427</v>
      </c>
      <c r="H2555" s="101" t="str">
        <f t="shared" si="157"/>
        <v>SPEECH_AUDIO_2411427</v>
      </c>
      <c r="I2555" s="118" t="str">
        <f t="shared" si="158"/>
        <v>기타</v>
      </c>
      <c r="J2555" s="118" t="str">
        <f t="shared" si="159"/>
        <v>인연 랭크 업 2</v>
      </c>
    </row>
    <row r="2556" spans="1:10" ht="13.8" customHeight="1">
      <c r="A2556" s="101">
        <f>C2556*ID규칙_대사_그룹_단위+COUNTIF($C$4:C2556,C2556)</f>
        <v>2411428</v>
      </c>
      <c r="B2556" s="100" t="s">
        <v>388</v>
      </c>
      <c r="C2556" s="102">
        <f>INDEX(STUDENT!$A:$A,MATCH(B2556,STUDENT!$B:$B,0))</f>
        <v>24114</v>
      </c>
      <c r="D2556" s="101">
        <v>5</v>
      </c>
      <c r="E2556" s="101">
        <v>23</v>
      </c>
      <c r="F2556" s="101">
        <v>3</v>
      </c>
      <c r="G2556" s="101" t="str">
        <f t="shared" si="156"/>
        <v>SPEECH_DESC_2411428</v>
      </c>
      <c r="H2556" s="101" t="str">
        <f t="shared" si="157"/>
        <v>SPEECH_AUDIO_2411428</v>
      </c>
      <c r="I2556" s="118" t="str">
        <f t="shared" si="158"/>
        <v>기타</v>
      </c>
      <c r="J2556" s="118" t="str">
        <f t="shared" si="159"/>
        <v>인연 랭크 업 3</v>
      </c>
    </row>
    <row r="2557" spans="1:10" ht="13.8" customHeight="1">
      <c r="A2557" s="101">
        <f>C2557*ID규칙_대사_그룹_단위+COUNTIF($C$4:C2557,C2557)</f>
        <v>2411429</v>
      </c>
      <c r="B2557" s="100" t="s">
        <v>388</v>
      </c>
      <c r="C2557" s="102">
        <f>INDEX(STUDENT!$A:$A,MATCH(B2557,STUDENT!$B:$B,0))</f>
        <v>24114</v>
      </c>
      <c r="D2557" s="101">
        <v>5</v>
      </c>
      <c r="E2557" s="101">
        <v>23</v>
      </c>
      <c r="F2557" s="101">
        <v>4</v>
      </c>
      <c r="G2557" s="101" t="str">
        <f t="shared" si="156"/>
        <v>SPEECH_DESC_2411429</v>
      </c>
      <c r="H2557" s="101" t="str">
        <f t="shared" si="157"/>
        <v>SPEECH_AUDIO_2411429</v>
      </c>
      <c r="I2557" s="118" t="str">
        <f t="shared" si="158"/>
        <v>기타</v>
      </c>
      <c r="J2557" s="118" t="str">
        <f t="shared" si="159"/>
        <v>인연 랭크 업 4</v>
      </c>
    </row>
    <row r="2558" spans="1:10" ht="13.8" customHeight="1">
      <c r="A2558" s="101">
        <f>C2558*ID규칙_대사_그룹_단위+COUNTIF($C$4:C2558,C2558)</f>
        <v>2411430</v>
      </c>
      <c r="B2558" s="100" t="s">
        <v>388</v>
      </c>
      <c r="C2558" s="102">
        <f>INDEX(STUDENT!$A:$A,MATCH(B2558,STUDENT!$B:$B,0))</f>
        <v>24114</v>
      </c>
      <c r="D2558" s="101">
        <v>6</v>
      </c>
      <c r="E2558" s="101">
        <v>24</v>
      </c>
      <c r="F2558" s="101">
        <v>1</v>
      </c>
      <c r="G2558" s="101" t="str">
        <f t="shared" si="156"/>
        <v>SPEECH_DESC_2411430</v>
      </c>
      <c r="H2558" s="101" t="str">
        <f t="shared" si="157"/>
        <v>SPEECH_AUDIO_2411430</v>
      </c>
      <c r="I2558" s="118" t="str">
        <f t="shared" si="158"/>
        <v>메모리얼</v>
      </c>
      <c r="J2558" s="118" t="str">
        <f t="shared" si="159"/>
        <v>메모리얼 로비 1</v>
      </c>
    </row>
    <row r="2559" spans="1:10" ht="13.8" customHeight="1">
      <c r="A2559" s="101">
        <f>C2559*ID규칙_대사_그룹_단위+COUNTIF($C$4:C2559,C2559)</f>
        <v>2411431</v>
      </c>
      <c r="B2559" s="100" t="s">
        <v>388</v>
      </c>
      <c r="C2559" s="102">
        <f>INDEX(STUDENT!$A:$A,MATCH(B2559,STUDENT!$B:$B,0))</f>
        <v>24114</v>
      </c>
      <c r="D2559" s="101">
        <v>6</v>
      </c>
      <c r="E2559" s="101">
        <v>24</v>
      </c>
      <c r="F2559" s="101">
        <v>2</v>
      </c>
      <c r="G2559" s="101" t="str">
        <f t="shared" si="156"/>
        <v>SPEECH_DESC_2411431</v>
      </c>
      <c r="H2559" s="101" t="str">
        <f t="shared" si="157"/>
        <v>SPEECH_AUDIO_2411431</v>
      </c>
      <c r="I2559" s="118" t="str">
        <f t="shared" si="158"/>
        <v>메모리얼</v>
      </c>
      <c r="J2559" s="118" t="str">
        <f t="shared" si="159"/>
        <v>메모리얼 로비 2</v>
      </c>
    </row>
    <row r="2560" spans="1:10" ht="13.8" customHeight="1">
      <c r="A2560" s="101">
        <f>C2560*ID규칙_대사_그룹_단위+COUNTIF($C$4:C2560,C2560)</f>
        <v>2411432</v>
      </c>
      <c r="B2560" s="100" t="s">
        <v>388</v>
      </c>
      <c r="C2560" s="102">
        <f>INDEX(STUDENT!$A:$A,MATCH(B2560,STUDENT!$B:$B,0))</f>
        <v>24114</v>
      </c>
      <c r="D2560" s="101">
        <v>6</v>
      </c>
      <c r="E2560" s="101">
        <v>24</v>
      </c>
      <c r="F2560" s="101">
        <v>3</v>
      </c>
      <c r="G2560" s="101" t="str">
        <f t="shared" si="156"/>
        <v>SPEECH_DESC_2411432</v>
      </c>
      <c r="H2560" s="101" t="str">
        <f t="shared" si="157"/>
        <v>SPEECH_AUDIO_2411432</v>
      </c>
      <c r="I2560" s="118" t="str">
        <f t="shared" si="158"/>
        <v>메모리얼</v>
      </c>
      <c r="J2560" s="118" t="str">
        <f t="shared" si="159"/>
        <v>메모리얼 로비 3</v>
      </c>
    </row>
    <row r="2561" spans="1:10" ht="13.8" customHeight="1">
      <c r="A2561" s="101">
        <f>C2561*ID규칙_대사_그룹_단위+COUNTIF($C$4:C2561,C2561)</f>
        <v>2411433</v>
      </c>
      <c r="B2561" s="100" t="s">
        <v>388</v>
      </c>
      <c r="C2561" s="102">
        <f>INDEX(STUDENT!$A:$A,MATCH(B2561,STUDENT!$B:$B,0))</f>
        <v>24114</v>
      </c>
      <c r="D2561" s="101">
        <v>6</v>
      </c>
      <c r="E2561" s="101">
        <v>24</v>
      </c>
      <c r="F2561" s="101">
        <v>4</v>
      </c>
      <c r="G2561" s="101" t="str">
        <f t="shared" si="156"/>
        <v>SPEECH_DESC_2411433</v>
      </c>
      <c r="H2561" s="101" t="str">
        <f t="shared" si="157"/>
        <v>SPEECH_AUDIO_2411433</v>
      </c>
      <c r="I2561" s="118" t="str">
        <f t="shared" si="158"/>
        <v>메모리얼</v>
      </c>
      <c r="J2561" s="118" t="str">
        <f t="shared" si="159"/>
        <v>메모리얼 로비 4</v>
      </c>
    </row>
    <row r="2562" spans="1:10" ht="13.8" customHeight="1">
      <c r="A2562" s="101">
        <f>C2562*ID규칙_대사_그룹_단위+COUNTIF($C$4:C2562,C2562)</f>
        <v>2411434</v>
      </c>
      <c r="B2562" s="100" t="s">
        <v>388</v>
      </c>
      <c r="C2562" s="102">
        <f>INDEX(STUDENT!$A:$A,MATCH(B2562,STUDENT!$B:$B,0))</f>
        <v>24114</v>
      </c>
      <c r="D2562" s="101">
        <v>6</v>
      </c>
      <c r="E2562" s="101">
        <v>24</v>
      </c>
      <c r="F2562" s="101">
        <v>5</v>
      </c>
      <c r="G2562" s="101" t="str">
        <f t="shared" si="156"/>
        <v>SPEECH_DESC_2411434</v>
      </c>
      <c r="H2562" s="101" t="str">
        <f t="shared" si="157"/>
        <v>SPEECH_AUDIO_2411434</v>
      </c>
      <c r="I2562" s="118" t="str">
        <f t="shared" si="158"/>
        <v>메모리얼</v>
      </c>
      <c r="J2562" s="118" t="str">
        <f t="shared" si="159"/>
        <v>메모리얼 로비 5</v>
      </c>
    </row>
    <row r="2563" spans="1:10" ht="13.8" customHeight="1">
      <c r="A2563" s="101">
        <f>C2563*ID규칙_대사_그룹_단위+COUNTIF($C$4:C2563,C2563)</f>
        <v>2411435</v>
      </c>
      <c r="B2563" s="100" t="s">
        <v>388</v>
      </c>
      <c r="C2563" s="102">
        <f>INDEX(STUDENT!$A:$A,MATCH(B2563,STUDENT!$B:$B,0))</f>
        <v>24114</v>
      </c>
      <c r="D2563" s="101">
        <v>7</v>
      </c>
      <c r="E2563" s="101">
        <v>25</v>
      </c>
      <c r="F2563" s="101">
        <v>0</v>
      </c>
      <c r="G2563" s="101" t="str">
        <f t="shared" si="156"/>
        <v>SPEECH_DESC_2411435</v>
      </c>
      <c r="H2563" s="101" t="str">
        <f t="shared" si="157"/>
        <v>SPEECH_AUDIO_2411435</v>
      </c>
      <c r="I2563" s="118" t="str">
        <f t="shared" si="158"/>
        <v>기념일</v>
      </c>
      <c r="J2563" s="118" t="str">
        <f t="shared" si="159"/>
        <v>생일</v>
      </c>
    </row>
    <row r="2564" spans="1:10" ht="13.8" customHeight="1">
      <c r="A2564" s="101">
        <f>C2564*ID규칙_대사_그룹_단위+COUNTIF($C$4:C2564,C2564)</f>
        <v>2411436</v>
      </c>
      <c r="B2564" s="100" t="s">
        <v>388</v>
      </c>
      <c r="C2564" s="102">
        <f>INDEX(STUDENT!$A:$A,MATCH(B2564,STUDENT!$B:$B,0))</f>
        <v>24114</v>
      </c>
      <c r="D2564" s="101">
        <v>7</v>
      </c>
      <c r="E2564" s="101">
        <v>26</v>
      </c>
      <c r="F2564" s="101">
        <v>0</v>
      </c>
      <c r="G2564" s="101" t="str">
        <f t="shared" ref="G2564:G2627" si="160">"SPEECH_DESC_"&amp;A2564</f>
        <v>SPEECH_DESC_2411436</v>
      </c>
      <c r="H2564" s="101" t="str">
        <f t="shared" ref="H2564:H2627" si="161">"SPEECH_AUDIO_"&amp;A2564</f>
        <v>SPEECH_AUDIO_2411436</v>
      </c>
      <c r="I2564" s="118" t="str">
        <f t="shared" ref="I2564:I2627" si="162">VLOOKUP(D2564,SPEECH_MAIN_TYPE,2,0)</f>
        <v>기념일</v>
      </c>
      <c r="J2564" s="118" t="str">
        <f t="shared" ref="J2564:J2627" si="163">VLOOKUP(E2564,SPEECH_SUB_TYPE,2,0)&amp;IF(F2564=0,""," "&amp;F2564)</f>
        <v>선생의 생일</v>
      </c>
    </row>
    <row r="2565" spans="1:10" ht="13.8" customHeight="1">
      <c r="A2565" s="101">
        <f>C2565*ID규칙_대사_그룹_단위+COUNTIF($C$4:C2565,C2565)</f>
        <v>2411437</v>
      </c>
      <c r="B2565" s="100" t="s">
        <v>388</v>
      </c>
      <c r="C2565" s="102">
        <f>INDEX(STUDENT!$A:$A,MATCH(B2565,STUDENT!$B:$B,0))</f>
        <v>24114</v>
      </c>
      <c r="D2565" s="101">
        <v>7</v>
      </c>
      <c r="E2565" s="101">
        <v>27</v>
      </c>
      <c r="F2565" s="101">
        <v>0</v>
      </c>
      <c r="G2565" s="101" t="str">
        <f t="shared" si="160"/>
        <v>SPEECH_DESC_2411437</v>
      </c>
      <c r="H2565" s="101" t="str">
        <f t="shared" si="161"/>
        <v>SPEECH_AUDIO_2411437</v>
      </c>
      <c r="I2565" s="118" t="str">
        <f t="shared" si="162"/>
        <v>기념일</v>
      </c>
      <c r="J2565" s="118" t="str">
        <f t="shared" si="163"/>
        <v>할로윈</v>
      </c>
    </row>
    <row r="2566" spans="1:10" ht="13.8" customHeight="1">
      <c r="A2566" s="101">
        <f>C2566*ID규칙_대사_그룹_단위+COUNTIF($C$4:C2566,C2566)</f>
        <v>2411438</v>
      </c>
      <c r="B2566" s="100" t="s">
        <v>388</v>
      </c>
      <c r="C2566" s="102">
        <f>INDEX(STUDENT!$A:$A,MATCH(B2566,STUDENT!$B:$B,0))</f>
        <v>24114</v>
      </c>
      <c r="D2566" s="101">
        <v>7</v>
      </c>
      <c r="E2566" s="101">
        <v>28</v>
      </c>
      <c r="F2566" s="101">
        <v>0</v>
      </c>
      <c r="G2566" s="101" t="str">
        <f t="shared" si="160"/>
        <v>SPEECH_DESC_2411438</v>
      </c>
      <c r="H2566" s="101" t="str">
        <f t="shared" si="161"/>
        <v>SPEECH_AUDIO_2411438</v>
      </c>
      <c r="I2566" s="118" t="str">
        <f t="shared" si="162"/>
        <v>기념일</v>
      </c>
      <c r="J2566" s="118" t="str">
        <f t="shared" si="163"/>
        <v>크리스마스</v>
      </c>
    </row>
    <row r="2567" spans="1:10" ht="13.8" customHeight="1">
      <c r="A2567" s="101">
        <f>C2567*ID규칙_대사_그룹_단위+COUNTIF($C$4:C2567,C2567)</f>
        <v>2411439</v>
      </c>
      <c r="B2567" s="100" t="s">
        <v>388</v>
      </c>
      <c r="C2567" s="102">
        <f>INDEX(STUDENT!$A:$A,MATCH(B2567,STUDENT!$B:$B,0))</f>
        <v>24114</v>
      </c>
      <c r="D2567" s="101">
        <v>7</v>
      </c>
      <c r="E2567" s="101">
        <v>29</v>
      </c>
      <c r="F2567" s="101">
        <v>0</v>
      </c>
      <c r="G2567" s="101" t="str">
        <f t="shared" si="160"/>
        <v>SPEECH_DESC_2411439</v>
      </c>
      <c r="H2567" s="101" t="str">
        <f t="shared" si="161"/>
        <v>SPEECH_AUDIO_2411439</v>
      </c>
      <c r="I2567" s="118" t="str">
        <f t="shared" si="162"/>
        <v>기념일</v>
      </c>
      <c r="J2567" s="118" t="str">
        <f t="shared" si="163"/>
        <v>신년</v>
      </c>
    </row>
    <row r="2568" spans="1:10" ht="13.8" customHeight="1">
      <c r="A2568" s="101">
        <f>C2568*ID규칙_대사_그룹_단위+COUNTIF($C$4:C2568,C2568)</f>
        <v>2111501</v>
      </c>
      <c r="B2568" s="100" t="s">
        <v>390</v>
      </c>
      <c r="C2568" s="102">
        <f>INDEX(STUDENT!$A:$A,MATCH(B2568,STUDENT!$B:$B,0))</f>
        <v>21115</v>
      </c>
      <c r="D2568" s="101">
        <v>1</v>
      </c>
      <c r="E2568" s="101">
        <v>1</v>
      </c>
      <c r="F2568" s="101">
        <v>0</v>
      </c>
      <c r="G2568" s="101" t="str">
        <f t="shared" si="160"/>
        <v>SPEECH_DESC_2111501</v>
      </c>
      <c r="H2568" s="101" t="str">
        <f t="shared" si="161"/>
        <v>SPEECH_AUDIO_2111501</v>
      </c>
      <c r="I2568" s="118" t="str">
        <f t="shared" si="162"/>
        <v>일상</v>
      </c>
      <c r="J2568" s="118" t="str">
        <f t="shared" si="163"/>
        <v>입수</v>
      </c>
    </row>
    <row r="2569" spans="1:10" ht="13.8" customHeight="1">
      <c r="A2569" s="101">
        <f>C2569*ID규칙_대사_그룹_단위+COUNTIF($C$4:C2569,C2569)</f>
        <v>2111502</v>
      </c>
      <c r="B2569" s="100" t="s">
        <v>390</v>
      </c>
      <c r="C2569" s="102">
        <f>INDEX(STUDENT!$A:$A,MATCH(B2569,STUDENT!$B:$B,0))</f>
        <v>21115</v>
      </c>
      <c r="D2569" s="101">
        <v>1</v>
      </c>
      <c r="E2569" s="101">
        <v>2</v>
      </c>
      <c r="F2569" s="101">
        <v>1</v>
      </c>
      <c r="G2569" s="101" t="str">
        <f t="shared" si="160"/>
        <v>SPEECH_DESC_2111502</v>
      </c>
      <c r="H2569" s="101" t="str">
        <f t="shared" si="161"/>
        <v>SPEECH_AUDIO_2111502</v>
      </c>
      <c r="I2569" s="118" t="str">
        <f t="shared" si="162"/>
        <v>일상</v>
      </c>
      <c r="J2569" s="118" t="str">
        <f t="shared" si="163"/>
        <v>로비 방문 1</v>
      </c>
    </row>
    <row r="2570" spans="1:10" ht="13.8" customHeight="1">
      <c r="A2570" s="101">
        <f>C2570*ID규칙_대사_그룹_단위+COUNTIF($C$4:C2570,C2570)</f>
        <v>2111503</v>
      </c>
      <c r="B2570" s="100" t="s">
        <v>390</v>
      </c>
      <c r="C2570" s="102">
        <f>INDEX(STUDENT!$A:$A,MATCH(B2570,STUDENT!$B:$B,0))</f>
        <v>21115</v>
      </c>
      <c r="D2570" s="101">
        <v>1</v>
      </c>
      <c r="E2570" s="101">
        <v>2</v>
      </c>
      <c r="F2570" s="101">
        <v>2</v>
      </c>
      <c r="G2570" s="101" t="str">
        <f t="shared" si="160"/>
        <v>SPEECH_DESC_2111503</v>
      </c>
      <c r="H2570" s="101" t="str">
        <f t="shared" si="161"/>
        <v>SPEECH_AUDIO_2111503</v>
      </c>
      <c r="I2570" s="118" t="str">
        <f t="shared" si="162"/>
        <v>일상</v>
      </c>
      <c r="J2570" s="118" t="str">
        <f t="shared" si="163"/>
        <v>로비 방문 2</v>
      </c>
    </row>
    <row r="2571" spans="1:10" ht="13.8" customHeight="1">
      <c r="A2571" s="101">
        <f>C2571*ID규칙_대사_그룹_단위+COUNTIF($C$4:C2571,C2571)</f>
        <v>2111504</v>
      </c>
      <c r="B2571" s="100" t="s">
        <v>390</v>
      </c>
      <c r="C2571" s="102">
        <f>INDEX(STUDENT!$A:$A,MATCH(B2571,STUDENT!$B:$B,0))</f>
        <v>21115</v>
      </c>
      <c r="D2571" s="101">
        <v>1</v>
      </c>
      <c r="E2571" s="101">
        <v>3</v>
      </c>
      <c r="F2571" s="101">
        <v>1</v>
      </c>
      <c r="G2571" s="101" t="str">
        <f t="shared" si="160"/>
        <v>SPEECH_DESC_2111504</v>
      </c>
      <c r="H2571" s="101" t="str">
        <f t="shared" si="161"/>
        <v>SPEECH_AUDIO_2111504</v>
      </c>
      <c r="I2571" s="118" t="str">
        <f t="shared" si="162"/>
        <v>일상</v>
      </c>
      <c r="J2571" s="118" t="str">
        <f t="shared" si="163"/>
        <v>잡담 1</v>
      </c>
    </row>
    <row r="2572" spans="1:10" ht="13.8" customHeight="1">
      <c r="A2572" s="101">
        <f>C2572*ID규칙_대사_그룹_단위+COUNTIF($C$4:C2572,C2572)</f>
        <v>2111505</v>
      </c>
      <c r="B2572" s="100" t="s">
        <v>390</v>
      </c>
      <c r="C2572" s="102">
        <f>INDEX(STUDENT!$A:$A,MATCH(B2572,STUDENT!$B:$B,0))</f>
        <v>21115</v>
      </c>
      <c r="D2572" s="101">
        <v>1</v>
      </c>
      <c r="E2572" s="101">
        <v>3</v>
      </c>
      <c r="F2572" s="101">
        <v>2</v>
      </c>
      <c r="G2572" s="101" t="str">
        <f t="shared" si="160"/>
        <v>SPEECH_DESC_2111505</v>
      </c>
      <c r="H2572" s="101" t="str">
        <f t="shared" si="161"/>
        <v>SPEECH_AUDIO_2111505</v>
      </c>
      <c r="I2572" s="118" t="str">
        <f t="shared" si="162"/>
        <v>일상</v>
      </c>
      <c r="J2572" s="118" t="str">
        <f t="shared" si="163"/>
        <v>잡담 2</v>
      </c>
    </row>
    <row r="2573" spans="1:10" ht="13.8" customHeight="1">
      <c r="A2573" s="101">
        <f>C2573*ID규칙_대사_그룹_단위+COUNTIF($C$4:C2573,C2573)</f>
        <v>2111506</v>
      </c>
      <c r="B2573" s="100" t="s">
        <v>390</v>
      </c>
      <c r="C2573" s="102">
        <f>INDEX(STUDENT!$A:$A,MATCH(B2573,STUDENT!$B:$B,0))</f>
        <v>21115</v>
      </c>
      <c r="D2573" s="101">
        <v>1</v>
      </c>
      <c r="E2573" s="101">
        <v>3</v>
      </c>
      <c r="F2573" s="101">
        <v>3</v>
      </c>
      <c r="G2573" s="101" t="str">
        <f t="shared" si="160"/>
        <v>SPEECH_DESC_2111506</v>
      </c>
      <c r="H2573" s="101" t="str">
        <f t="shared" si="161"/>
        <v>SPEECH_AUDIO_2111506</v>
      </c>
      <c r="I2573" s="118" t="str">
        <f t="shared" si="162"/>
        <v>일상</v>
      </c>
      <c r="J2573" s="118" t="str">
        <f t="shared" si="163"/>
        <v>잡담 3</v>
      </c>
    </row>
    <row r="2574" spans="1:10" ht="13.8" customHeight="1">
      <c r="A2574" s="101">
        <f>C2574*ID규칙_대사_그룹_단위+COUNTIF($C$4:C2574,C2574)</f>
        <v>2111507</v>
      </c>
      <c r="B2574" s="100" t="s">
        <v>390</v>
      </c>
      <c r="C2574" s="102">
        <f>INDEX(STUDENT!$A:$A,MATCH(B2574,STUDENT!$B:$B,0))</f>
        <v>21115</v>
      </c>
      <c r="D2574" s="101">
        <v>1</v>
      </c>
      <c r="E2574" s="101">
        <v>3</v>
      </c>
      <c r="F2574" s="101">
        <v>4</v>
      </c>
      <c r="G2574" s="101" t="str">
        <f t="shared" si="160"/>
        <v>SPEECH_DESC_2111507</v>
      </c>
      <c r="H2574" s="101" t="str">
        <f t="shared" si="161"/>
        <v>SPEECH_AUDIO_2111507</v>
      </c>
      <c r="I2574" s="118" t="str">
        <f t="shared" si="162"/>
        <v>일상</v>
      </c>
      <c r="J2574" s="118" t="str">
        <f t="shared" si="163"/>
        <v>잡담 4</v>
      </c>
    </row>
    <row r="2575" spans="1:10" ht="13.8" customHeight="1">
      <c r="A2575" s="101">
        <f>C2575*ID규칙_대사_그룹_단위+COUNTIF($C$4:C2575,C2575)</f>
        <v>2111508</v>
      </c>
      <c r="B2575" s="100" t="s">
        <v>390</v>
      </c>
      <c r="C2575" s="102">
        <f>INDEX(STUDENT!$A:$A,MATCH(B2575,STUDENT!$B:$B,0))</f>
        <v>21115</v>
      </c>
      <c r="D2575" s="101">
        <v>1</v>
      </c>
      <c r="E2575" s="101">
        <v>3</v>
      </c>
      <c r="F2575" s="101">
        <v>5</v>
      </c>
      <c r="G2575" s="101" t="str">
        <f t="shared" si="160"/>
        <v>SPEECH_DESC_2111508</v>
      </c>
      <c r="H2575" s="101" t="str">
        <f t="shared" si="161"/>
        <v>SPEECH_AUDIO_2111508</v>
      </c>
      <c r="I2575" s="118" t="str">
        <f t="shared" si="162"/>
        <v>일상</v>
      </c>
      <c r="J2575" s="118" t="str">
        <f t="shared" si="163"/>
        <v>잡담 5</v>
      </c>
    </row>
    <row r="2576" spans="1:10" ht="13.8" customHeight="1">
      <c r="A2576" s="101">
        <f>C2576*ID규칙_대사_그룹_단위+COUNTIF($C$4:C2576,C2576)</f>
        <v>2111509</v>
      </c>
      <c r="B2576" s="100" t="s">
        <v>390</v>
      </c>
      <c r="C2576" s="102">
        <f>INDEX(STUDENT!$A:$A,MATCH(B2576,STUDENT!$B:$B,0))</f>
        <v>21115</v>
      </c>
      <c r="D2576" s="101">
        <v>3</v>
      </c>
      <c r="E2576" s="101">
        <v>13</v>
      </c>
      <c r="F2576" s="101">
        <v>0</v>
      </c>
      <c r="G2576" s="101" t="str">
        <f t="shared" si="160"/>
        <v>SPEECH_DESC_2111509</v>
      </c>
      <c r="H2576" s="101" t="str">
        <f t="shared" si="161"/>
        <v>SPEECH_AUDIO_2111509</v>
      </c>
      <c r="I2576" s="118" t="str">
        <f t="shared" si="162"/>
        <v>전투</v>
      </c>
      <c r="J2576" s="118" t="str">
        <f t="shared" si="163"/>
        <v>기본 스킬</v>
      </c>
    </row>
    <row r="2577" spans="1:10" ht="13.8" customHeight="1">
      <c r="A2577" s="101">
        <f>C2577*ID규칙_대사_그룹_단위+COUNTIF($C$4:C2577,C2577)</f>
        <v>2111510</v>
      </c>
      <c r="B2577" s="100" t="s">
        <v>390</v>
      </c>
      <c r="C2577" s="102">
        <f>INDEX(STUDENT!$A:$A,MATCH(B2577,STUDENT!$B:$B,0))</f>
        <v>21115</v>
      </c>
      <c r="D2577" s="101">
        <v>3</v>
      </c>
      <c r="E2577" s="101">
        <v>14</v>
      </c>
      <c r="F2577" s="101">
        <v>1</v>
      </c>
      <c r="G2577" s="101" t="str">
        <f t="shared" si="160"/>
        <v>SPEECH_DESC_2111510</v>
      </c>
      <c r="H2577" s="101" t="str">
        <f t="shared" si="161"/>
        <v>SPEECH_AUDIO_2111510</v>
      </c>
      <c r="I2577" s="118" t="str">
        <f t="shared" si="162"/>
        <v>전투</v>
      </c>
      <c r="J2577" s="118" t="str">
        <f t="shared" si="163"/>
        <v>EX 스킬 컷인 1</v>
      </c>
    </row>
    <row r="2578" spans="1:10" ht="13.8" customHeight="1">
      <c r="A2578" s="101">
        <f>C2578*ID규칙_대사_그룹_단위+COUNTIF($C$4:C2578,C2578)</f>
        <v>2111511</v>
      </c>
      <c r="B2578" s="100" t="s">
        <v>390</v>
      </c>
      <c r="C2578" s="102">
        <f>INDEX(STUDENT!$A:$A,MATCH(B2578,STUDENT!$B:$B,0))</f>
        <v>21115</v>
      </c>
      <c r="D2578" s="101">
        <v>3</v>
      </c>
      <c r="E2578" s="101">
        <v>14</v>
      </c>
      <c r="F2578" s="101">
        <v>2</v>
      </c>
      <c r="G2578" s="101" t="str">
        <f t="shared" si="160"/>
        <v>SPEECH_DESC_2111511</v>
      </c>
      <c r="H2578" s="101" t="str">
        <f t="shared" si="161"/>
        <v>SPEECH_AUDIO_2111511</v>
      </c>
      <c r="I2578" s="118" t="str">
        <f t="shared" si="162"/>
        <v>전투</v>
      </c>
      <c r="J2578" s="118" t="str">
        <f t="shared" si="163"/>
        <v>EX 스킬 컷인 2</v>
      </c>
    </row>
    <row r="2579" spans="1:10" ht="13.8" customHeight="1">
      <c r="A2579" s="101">
        <f>C2579*ID규칙_대사_그룹_단위+COUNTIF($C$4:C2579,C2579)</f>
        <v>2111512</v>
      </c>
      <c r="B2579" s="100" t="s">
        <v>390</v>
      </c>
      <c r="C2579" s="102">
        <f>INDEX(STUDENT!$A:$A,MATCH(B2579,STUDENT!$B:$B,0))</f>
        <v>21115</v>
      </c>
      <c r="D2579" s="101">
        <v>3</v>
      </c>
      <c r="E2579" s="101">
        <v>14</v>
      </c>
      <c r="F2579" s="101">
        <v>3</v>
      </c>
      <c r="G2579" s="101" t="str">
        <f t="shared" si="160"/>
        <v>SPEECH_DESC_2111512</v>
      </c>
      <c r="H2579" s="101" t="str">
        <f t="shared" si="161"/>
        <v>SPEECH_AUDIO_2111512</v>
      </c>
      <c r="I2579" s="118" t="str">
        <f t="shared" si="162"/>
        <v>전투</v>
      </c>
      <c r="J2579" s="118" t="str">
        <f t="shared" si="163"/>
        <v>EX 스킬 컷인 3</v>
      </c>
    </row>
    <row r="2580" spans="1:10" ht="13.8" customHeight="1">
      <c r="A2580" s="101">
        <f>C2580*ID규칙_대사_그룹_단위+COUNTIF($C$4:C2580,C2580)</f>
        <v>2111513</v>
      </c>
      <c r="B2580" s="100" t="s">
        <v>390</v>
      </c>
      <c r="C2580" s="102">
        <f>INDEX(STUDENT!$A:$A,MATCH(B2580,STUDENT!$B:$B,0))</f>
        <v>21115</v>
      </c>
      <c r="D2580" s="101">
        <v>3</v>
      </c>
      <c r="E2580" s="101">
        <v>15</v>
      </c>
      <c r="F2580" s="101">
        <v>1</v>
      </c>
      <c r="G2580" s="101" t="str">
        <f t="shared" si="160"/>
        <v>SPEECH_DESC_2111513</v>
      </c>
      <c r="H2580" s="101" t="str">
        <f t="shared" si="161"/>
        <v>SPEECH_AUDIO_2111513</v>
      </c>
      <c r="I2580" s="118" t="str">
        <f t="shared" si="162"/>
        <v>전투</v>
      </c>
      <c r="J2580" s="118" t="str">
        <f t="shared" si="163"/>
        <v>EX 스킬 1</v>
      </c>
    </row>
    <row r="2581" spans="1:10" ht="13.8" customHeight="1">
      <c r="A2581" s="101">
        <f>C2581*ID규칙_대사_그룹_단위+COUNTIF($C$4:C2581,C2581)</f>
        <v>2111514</v>
      </c>
      <c r="B2581" s="100" t="s">
        <v>390</v>
      </c>
      <c r="C2581" s="102">
        <f>INDEX(STUDENT!$A:$A,MATCH(B2581,STUDENT!$B:$B,0))</f>
        <v>21115</v>
      </c>
      <c r="D2581" s="101">
        <v>3</v>
      </c>
      <c r="E2581" s="101">
        <v>15</v>
      </c>
      <c r="F2581" s="101">
        <v>2</v>
      </c>
      <c r="G2581" s="101" t="str">
        <f t="shared" si="160"/>
        <v>SPEECH_DESC_2111514</v>
      </c>
      <c r="H2581" s="101" t="str">
        <f t="shared" si="161"/>
        <v>SPEECH_AUDIO_2111514</v>
      </c>
      <c r="I2581" s="118" t="str">
        <f t="shared" si="162"/>
        <v>전투</v>
      </c>
      <c r="J2581" s="118" t="str">
        <f t="shared" si="163"/>
        <v>EX 스킬 2</v>
      </c>
    </row>
    <row r="2582" spans="1:10" ht="13.8" customHeight="1">
      <c r="A2582" s="101">
        <f>C2582*ID규칙_대사_그룹_단위+COUNTIF($C$4:C2582,C2582)</f>
        <v>2111515</v>
      </c>
      <c r="B2582" s="100" t="s">
        <v>390</v>
      </c>
      <c r="C2582" s="102">
        <f>INDEX(STUDENT!$A:$A,MATCH(B2582,STUDENT!$B:$B,0))</f>
        <v>21115</v>
      </c>
      <c r="D2582" s="101">
        <v>3</v>
      </c>
      <c r="E2582" s="101">
        <v>15</v>
      </c>
      <c r="F2582" s="101">
        <v>3</v>
      </c>
      <c r="G2582" s="101" t="str">
        <f t="shared" si="160"/>
        <v>SPEECH_DESC_2111515</v>
      </c>
      <c r="H2582" s="101" t="str">
        <f t="shared" si="161"/>
        <v>SPEECH_AUDIO_2111515</v>
      </c>
      <c r="I2582" s="118" t="str">
        <f t="shared" si="162"/>
        <v>전투</v>
      </c>
      <c r="J2582" s="118" t="str">
        <f t="shared" si="163"/>
        <v>EX 스킬 3</v>
      </c>
    </row>
    <row r="2583" spans="1:10" ht="13.8" customHeight="1">
      <c r="A2583" s="101">
        <f>C2583*ID규칙_대사_그룹_단위+COUNTIF($C$4:C2583,C2583)</f>
        <v>2111516</v>
      </c>
      <c r="B2583" s="100" t="s">
        <v>390</v>
      </c>
      <c r="C2583" s="102">
        <f>INDEX(STUDENT!$A:$A,MATCH(B2583,STUDENT!$B:$B,0))</f>
        <v>21115</v>
      </c>
      <c r="D2583" s="101">
        <v>5</v>
      </c>
      <c r="E2583" s="101">
        <v>20</v>
      </c>
      <c r="F2583" s="101">
        <v>1</v>
      </c>
      <c r="G2583" s="101" t="str">
        <f t="shared" si="160"/>
        <v>SPEECH_DESC_2111516</v>
      </c>
      <c r="H2583" s="101" t="str">
        <f t="shared" si="161"/>
        <v>SPEECH_AUDIO_2111516</v>
      </c>
      <c r="I2583" s="118" t="str">
        <f t="shared" si="162"/>
        <v>기타</v>
      </c>
      <c r="J2583" s="118" t="str">
        <f t="shared" si="163"/>
        <v>강화 1</v>
      </c>
    </row>
    <row r="2584" spans="1:10" ht="13.8" customHeight="1">
      <c r="A2584" s="101">
        <f>C2584*ID규칙_대사_그룹_단위+COUNTIF($C$4:C2584,C2584)</f>
        <v>2111517</v>
      </c>
      <c r="B2584" s="100" t="s">
        <v>390</v>
      </c>
      <c r="C2584" s="102">
        <f>INDEX(STUDENT!$A:$A,MATCH(B2584,STUDENT!$B:$B,0))</f>
        <v>21115</v>
      </c>
      <c r="D2584" s="101">
        <v>5</v>
      </c>
      <c r="E2584" s="101">
        <v>20</v>
      </c>
      <c r="F2584" s="101">
        <v>2</v>
      </c>
      <c r="G2584" s="101" t="str">
        <f t="shared" si="160"/>
        <v>SPEECH_DESC_2111517</v>
      </c>
      <c r="H2584" s="101" t="str">
        <f t="shared" si="161"/>
        <v>SPEECH_AUDIO_2111517</v>
      </c>
      <c r="I2584" s="118" t="str">
        <f t="shared" si="162"/>
        <v>기타</v>
      </c>
      <c r="J2584" s="118" t="str">
        <f t="shared" si="163"/>
        <v>강화 2</v>
      </c>
    </row>
    <row r="2585" spans="1:10" ht="13.8" customHeight="1">
      <c r="A2585" s="101">
        <f>C2585*ID규칙_대사_그룹_단위+COUNTIF($C$4:C2585,C2585)</f>
        <v>2111518</v>
      </c>
      <c r="B2585" s="100" t="s">
        <v>390</v>
      </c>
      <c r="C2585" s="102">
        <f>INDEX(STUDENT!$A:$A,MATCH(B2585,STUDENT!$B:$B,0))</f>
        <v>21115</v>
      </c>
      <c r="D2585" s="101">
        <v>5</v>
      </c>
      <c r="E2585" s="101">
        <v>20</v>
      </c>
      <c r="F2585" s="101">
        <v>3</v>
      </c>
      <c r="G2585" s="101" t="str">
        <f t="shared" si="160"/>
        <v>SPEECH_DESC_2111518</v>
      </c>
      <c r="H2585" s="101" t="str">
        <f t="shared" si="161"/>
        <v>SPEECH_AUDIO_2111518</v>
      </c>
      <c r="I2585" s="118" t="str">
        <f t="shared" si="162"/>
        <v>기타</v>
      </c>
      <c r="J2585" s="118" t="str">
        <f t="shared" si="163"/>
        <v>강화 3</v>
      </c>
    </row>
    <row r="2586" spans="1:10" ht="13.8" customHeight="1">
      <c r="A2586" s="101">
        <f>C2586*ID규칙_대사_그룹_단위+COUNTIF($C$4:C2586,C2586)</f>
        <v>2111519</v>
      </c>
      <c r="B2586" s="100" t="s">
        <v>390</v>
      </c>
      <c r="C2586" s="102">
        <f>INDEX(STUDENT!$A:$A,MATCH(B2586,STUDENT!$B:$B,0))</f>
        <v>21115</v>
      </c>
      <c r="D2586" s="101">
        <v>5</v>
      </c>
      <c r="E2586" s="101">
        <v>20</v>
      </c>
      <c r="F2586" s="101">
        <v>4</v>
      </c>
      <c r="G2586" s="101" t="str">
        <f t="shared" si="160"/>
        <v>SPEECH_DESC_2111519</v>
      </c>
      <c r="H2586" s="101" t="str">
        <f t="shared" si="161"/>
        <v>SPEECH_AUDIO_2111519</v>
      </c>
      <c r="I2586" s="118" t="str">
        <f t="shared" si="162"/>
        <v>기타</v>
      </c>
      <c r="J2586" s="118" t="str">
        <f t="shared" si="163"/>
        <v>강화 4</v>
      </c>
    </row>
    <row r="2587" spans="1:10" ht="13.8" customHeight="1">
      <c r="A2587" s="101">
        <f>C2587*ID규칙_대사_그룹_단위+COUNTIF($C$4:C2587,C2587)</f>
        <v>2111520</v>
      </c>
      <c r="B2587" s="100" t="s">
        <v>390</v>
      </c>
      <c r="C2587" s="102">
        <f>INDEX(STUDENT!$A:$A,MATCH(B2587,STUDENT!$B:$B,0))</f>
        <v>21115</v>
      </c>
      <c r="D2587" s="101">
        <v>5</v>
      </c>
      <c r="E2587" s="101">
        <v>21</v>
      </c>
      <c r="F2587" s="101">
        <v>0</v>
      </c>
      <c r="G2587" s="101" t="str">
        <f t="shared" si="160"/>
        <v>SPEECH_DESC_2111520</v>
      </c>
      <c r="H2587" s="101" t="str">
        <f t="shared" si="161"/>
        <v>SPEECH_AUDIO_2111520</v>
      </c>
      <c r="I2587" s="118" t="str">
        <f t="shared" si="162"/>
        <v>기타</v>
      </c>
      <c r="J2587" s="118" t="str">
        <f t="shared" si="163"/>
        <v>고유무기 장착</v>
      </c>
    </row>
    <row r="2588" spans="1:10" ht="13.8" customHeight="1">
      <c r="A2588" s="101">
        <f>C2588*ID규칙_대사_그룹_단위+COUNTIF($C$4:C2588,C2588)</f>
        <v>2111521</v>
      </c>
      <c r="B2588" s="100" t="s">
        <v>390</v>
      </c>
      <c r="C2588" s="102">
        <f>INDEX(STUDENT!$A:$A,MATCH(B2588,STUDENT!$B:$B,0))</f>
        <v>21115</v>
      </c>
      <c r="D2588" s="101">
        <v>5</v>
      </c>
      <c r="E2588" s="101">
        <v>22</v>
      </c>
      <c r="F2588" s="101">
        <v>1</v>
      </c>
      <c r="G2588" s="101" t="str">
        <f t="shared" si="160"/>
        <v>SPEECH_DESC_2111521</v>
      </c>
      <c r="H2588" s="101" t="str">
        <f t="shared" si="161"/>
        <v>SPEECH_AUDIO_2111521</v>
      </c>
      <c r="I2588" s="118" t="str">
        <f t="shared" si="162"/>
        <v>기타</v>
      </c>
      <c r="J2588" s="118" t="str">
        <f t="shared" si="163"/>
        <v>카페 1</v>
      </c>
    </row>
    <row r="2589" spans="1:10" ht="13.8" customHeight="1">
      <c r="A2589" s="101">
        <f>C2589*ID규칙_대사_그룹_단위+COUNTIF($C$4:C2589,C2589)</f>
        <v>2111522</v>
      </c>
      <c r="B2589" s="100" t="s">
        <v>390</v>
      </c>
      <c r="C2589" s="102">
        <f>INDEX(STUDENT!$A:$A,MATCH(B2589,STUDENT!$B:$B,0))</f>
        <v>21115</v>
      </c>
      <c r="D2589" s="101">
        <v>5</v>
      </c>
      <c r="E2589" s="101">
        <v>22</v>
      </c>
      <c r="F2589" s="101">
        <v>2</v>
      </c>
      <c r="G2589" s="101" t="str">
        <f t="shared" si="160"/>
        <v>SPEECH_DESC_2111522</v>
      </c>
      <c r="H2589" s="101" t="str">
        <f t="shared" si="161"/>
        <v>SPEECH_AUDIO_2111522</v>
      </c>
      <c r="I2589" s="118" t="str">
        <f t="shared" si="162"/>
        <v>기타</v>
      </c>
      <c r="J2589" s="118" t="str">
        <f t="shared" si="163"/>
        <v>카페 2</v>
      </c>
    </row>
    <row r="2590" spans="1:10" ht="13.8" customHeight="1">
      <c r="A2590" s="101">
        <f>C2590*ID규칙_대사_그룹_단위+COUNTIF($C$4:C2590,C2590)</f>
        <v>2111523</v>
      </c>
      <c r="B2590" s="100" t="s">
        <v>390</v>
      </c>
      <c r="C2590" s="102">
        <f>INDEX(STUDENT!$A:$A,MATCH(B2590,STUDENT!$B:$B,0))</f>
        <v>21115</v>
      </c>
      <c r="D2590" s="101">
        <v>5</v>
      </c>
      <c r="E2590" s="101">
        <v>22</v>
      </c>
      <c r="F2590" s="101">
        <v>3</v>
      </c>
      <c r="G2590" s="101" t="str">
        <f t="shared" si="160"/>
        <v>SPEECH_DESC_2111523</v>
      </c>
      <c r="H2590" s="101" t="str">
        <f t="shared" si="161"/>
        <v>SPEECH_AUDIO_2111523</v>
      </c>
      <c r="I2590" s="118" t="str">
        <f t="shared" si="162"/>
        <v>기타</v>
      </c>
      <c r="J2590" s="118" t="str">
        <f t="shared" si="163"/>
        <v>카페 3</v>
      </c>
    </row>
    <row r="2591" spans="1:10" ht="13.8" customHeight="1">
      <c r="A2591" s="101">
        <f>C2591*ID규칙_대사_그룹_단위+COUNTIF($C$4:C2591,C2591)</f>
        <v>2111524</v>
      </c>
      <c r="B2591" s="100" t="s">
        <v>390</v>
      </c>
      <c r="C2591" s="102">
        <f>INDEX(STUDENT!$A:$A,MATCH(B2591,STUDENT!$B:$B,0))</f>
        <v>21115</v>
      </c>
      <c r="D2591" s="101">
        <v>5</v>
      </c>
      <c r="E2591" s="101">
        <v>22</v>
      </c>
      <c r="F2591" s="101">
        <v>4</v>
      </c>
      <c r="G2591" s="101" t="str">
        <f t="shared" si="160"/>
        <v>SPEECH_DESC_2111524</v>
      </c>
      <c r="H2591" s="101" t="str">
        <f t="shared" si="161"/>
        <v>SPEECH_AUDIO_2111524</v>
      </c>
      <c r="I2591" s="118" t="str">
        <f t="shared" si="162"/>
        <v>기타</v>
      </c>
      <c r="J2591" s="118" t="str">
        <f t="shared" si="163"/>
        <v>카페 4</v>
      </c>
    </row>
    <row r="2592" spans="1:10" ht="13.8" customHeight="1">
      <c r="A2592" s="101">
        <f>C2592*ID규칙_대사_그룹_단위+COUNTIF($C$4:C2592,C2592)</f>
        <v>2111525</v>
      </c>
      <c r="B2592" s="100" t="s">
        <v>390</v>
      </c>
      <c r="C2592" s="102">
        <f>INDEX(STUDENT!$A:$A,MATCH(B2592,STUDENT!$B:$B,0))</f>
        <v>21115</v>
      </c>
      <c r="D2592" s="101">
        <v>5</v>
      </c>
      <c r="E2592" s="101">
        <v>22</v>
      </c>
      <c r="F2592" s="101">
        <v>5</v>
      </c>
      <c r="G2592" s="101" t="str">
        <f t="shared" si="160"/>
        <v>SPEECH_DESC_2111525</v>
      </c>
      <c r="H2592" s="101" t="str">
        <f t="shared" si="161"/>
        <v>SPEECH_AUDIO_2111525</v>
      </c>
      <c r="I2592" s="118" t="str">
        <f t="shared" si="162"/>
        <v>기타</v>
      </c>
      <c r="J2592" s="118" t="str">
        <f t="shared" si="163"/>
        <v>카페 5</v>
      </c>
    </row>
    <row r="2593" spans="1:10" ht="13.8" customHeight="1">
      <c r="A2593" s="101">
        <f>C2593*ID규칙_대사_그룹_단위+COUNTIF($C$4:C2593,C2593)</f>
        <v>2111526</v>
      </c>
      <c r="B2593" s="100" t="s">
        <v>390</v>
      </c>
      <c r="C2593" s="102">
        <f>INDEX(STUDENT!$A:$A,MATCH(B2593,STUDENT!$B:$B,0))</f>
        <v>21115</v>
      </c>
      <c r="D2593" s="101">
        <v>5</v>
      </c>
      <c r="E2593" s="101">
        <v>23</v>
      </c>
      <c r="F2593" s="101">
        <v>1</v>
      </c>
      <c r="G2593" s="101" t="str">
        <f t="shared" si="160"/>
        <v>SPEECH_DESC_2111526</v>
      </c>
      <c r="H2593" s="101" t="str">
        <f t="shared" si="161"/>
        <v>SPEECH_AUDIO_2111526</v>
      </c>
      <c r="I2593" s="118" t="str">
        <f t="shared" si="162"/>
        <v>기타</v>
      </c>
      <c r="J2593" s="118" t="str">
        <f t="shared" si="163"/>
        <v>인연 랭크 업 1</v>
      </c>
    </row>
    <row r="2594" spans="1:10" ht="13.8" customHeight="1">
      <c r="A2594" s="101">
        <f>C2594*ID규칙_대사_그룹_단위+COUNTIF($C$4:C2594,C2594)</f>
        <v>2111527</v>
      </c>
      <c r="B2594" s="100" t="s">
        <v>390</v>
      </c>
      <c r="C2594" s="102">
        <f>INDEX(STUDENT!$A:$A,MATCH(B2594,STUDENT!$B:$B,0))</f>
        <v>21115</v>
      </c>
      <c r="D2594" s="101">
        <v>5</v>
      </c>
      <c r="E2594" s="101">
        <v>23</v>
      </c>
      <c r="F2594" s="101">
        <v>2</v>
      </c>
      <c r="G2594" s="101" t="str">
        <f t="shared" si="160"/>
        <v>SPEECH_DESC_2111527</v>
      </c>
      <c r="H2594" s="101" t="str">
        <f t="shared" si="161"/>
        <v>SPEECH_AUDIO_2111527</v>
      </c>
      <c r="I2594" s="118" t="str">
        <f t="shared" si="162"/>
        <v>기타</v>
      </c>
      <c r="J2594" s="118" t="str">
        <f t="shared" si="163"/>
        <v>인연 랭크 업 2</v>
      </c>
    </row>
    <row r="2595" spans="1:10" ht="13.8" customHeight="1">
      <c r="A2595" s="101">
        <f>C2595*ID규칙_대사_그룹_단위+COUNTIF($C$4:C2595,C2595)</f>
        <v>2111528</v>
      </c>
      <c r="B2595" s="100" t="s">
        <v>390</v>
      </c>
      <c r="C2595" s="102">
        <f>INDEX(STUDENT!$A:$A,MATCH(B2595,STUDENT!$B:$B,0))</f>
        <v>21115</v>
      </c>
      <c r="D2595" s="101">
        <v>5</v>
      </c>
      <c r="E2595" s="101">
        <v>23</v>
      </c>
      <c r="F2595" s="101">
        <v>3</v>
      </c>
      <c r="G2595" s="101" t="str">
        <f t="shared" si="160"/>
        <v>SPEECH_DESC_2111528</v>
      </c>
      <c r="H2595" s="101" t="str">
        <f t="shared" si="161"/>
        <v>SPEECH_AUDIO_2111528</v>
      </c>
      <c r="I2595" s="118" t="str">
        <f t="shared" si="162"/>
        <v>기타</v>
      </c>
      <c r="J2595" s="118" t="str">
        <f t="shared" si="163"/>
        <v>인연 랭크 업 3</v>
      </c>
    </row>
    <row r="2596" spans="1:10" ht="13.8" customHeight="1">
      <c r="A2596" s="101">
        <f>C2596*ID규칙_대사_그룹_단위+COUNTIF($C$4:C2596,C2596)</f>
        <v>2111529</v>
      </c>
      <c r="B2596" s="100" t="s">
        <v>390</v>
      </c>
      <c r="C2596" s="102">
        <f>INDEX(STUDENT!$A:$A,MATCH(B2596,STUDENT!$B:$B,0))</f>
        <v>21115</v>
      </c>
      <c r="D2596" s="101">
        <v>5</v>
      </c>
      <c r="E2596" s="101">
        <v>23</v>
      </c>
      <c r="F2596" s="101">
        <v>4</v>
      </c>
      <c r="G2596" s="101" t="str">
        <f t="shared" si="160"/>
        <v>SPEECH_DESC_2111529</v>
      </c>
      <c r="H2596" s="101" t="str">
        <f t="shared" si="161"/>
        <v>SPEECH_AUDIO_2111529</v>
      </c>
      <c r="I2596" s="118" t="str">
        <f t="shared" si="162"/>
        <v>기타</v>
      </c>
      <c r="J2596" s="118" t="str">
        <f t="shared" si="163"/>
        <v>인연 랭크 업 4</v>
      </c>
    </row>
    <row r="2597" spans="1:10" ht="13.8" customHeight="1">
      <c r="A2597" s="101">
        <f>C2597*ID규칙_대사_그룹_단위+COUNTIF($C$4:C2597,C2597)</f>
        <v>2111530</v>
      </c>
      <c r="B2597" s="100" t="s">
        <v>390</v>
      </c>
      <c r="C2597" s="102">
        <f>INDEX(STUDENT!$A:$A,MATCH(B2597,STUDENT!$B:$B,0))</f>
        <v>21115</v>
      </c>
      <c r="D2597" s="101">
        <v>6</v>
      </c>
      <c r="E2597" s="101">
        <v>24</v>
      </c>
      <c r="F2597" s="101">
        <v>1</v>
      </c>
      <c r="G2597" s="101" t="str">
        <f t="shared" si="160"/>
        <v>SPEECH_DESC_2111530</v>
      </c>
      <c r="H2597" s="101" t="str">
        <f t="shared" si="161"/>
        <v>SPEECH_AUDIO_2111530</v>
      </c>
      <c r="I2597" s="118" t="str">
        <f t="shared" si="162"/>
        <v>메모리얼</v>
      </c>
      <c r="J2597" s="118" t="str">
        <f t="shared" si="163"/>
        <v>메모리얼 로비 1</v>
      </c>
    </row>
    <row r="2598" spans="1:10" ht="13.8" customHeight="1">
      <c r="A2598" s="101">
        <f>C2598*ID규칙_대사_그룹_단위+COUNTIF($C$4:C2598,C2598)</f>
        <v>2111531</v>
      </c>
      <c r="B2598" s="100" t="s">
        <v>390</v>
      </c>
      <c r="C2598" s="102">
        <f>INDEX(STUDENT!$A:$A,MATCH(B2598,STUDENT!$B:$B,0))</f>
        <v>21115</v>
      </c>
      <c r="D2598" s="101">
        <v>6</v>
      </c>
      <c r="E2598" s="101">
        <v>24</v>
      </c>
      <c r="F2598" s="101">
        <v>2</v>
      </c>
      <c r="G2598" s="101" t="str">
        <f t="shared" si="160"/>
        <v>SPEECH_DESC_2111531</v>
      </c>
      <c r="H2598" s="101" t="str">
        <f t="shared" si="161"/>
        <v>SPEECH_AUDIO_2111531</v>
      </c>
      <c r="I2598" s="118" t="str">
        <f t="shared" si="162"/>
        <v>메모리얼</v>
      </c>
      <c r="J2598" s="118" t="str">
        <f t="shared" si="163"/>
        <v>메모리얼 로비 2</v>
      </c>
    </row>
    <row r="2599" spans="1:10" ht="13.8" customHeight="1">
      <c r="A2599" s="101">
        <f>C2599*ID규칙_대사_그룹_단위+COUNTIF($C$4:C2599,C2599)</f>
        <v>2111532</v>
      </c>
      <c r="B2599" s="100" t="s">
        <v>390</v>
      </c>
      <c r="C2599" s="102">
        <f>INDEX(STUDENT!$A:$A,MATCH(B2599,STUDENT!$B:$B,0))</f>
        <v>21115</v>
      </c>
      <c r="D2599" s="101">
        <v>6</v>
      </c>
      <c r="E2599" s="101">
        <v>24</v>
      </c>
      <c r="F2599" s="101">
        <v>3</v>
      </c>
      <c r="G2599" s="101" t="str">
        <f t="shared" si="160"/>
        <v>SPEECH_DESC_2111532</v>
      </c>
      <c r="H2599" s="101" t="str">
        <f t="shared" si="161"/>
        <v>SPEECH_AUDIO_2111532</v>
      </c>
      <c r="I2599" s="118" t="str">
        <f t="shared" si="162"/>
        <v>메모리얼</v>
      </c>
      <c r="J2599" s="118" t="str">
        <f t="shared" si="163"/>
        <v>메모리얼 로비 3</v>
      </c>
    </row>
    <row r="2600" spans="1:10" ht="13.8" customHeight="1">
      <c r="A2600" s="101">
        <f>C2600*ID규칙_대사_그룹_단위+COUNTIF($C$4:C2600,C2600)</f>
        <v>2111533</v>
      </c>
      <c r="B2600" s="100" t="s">
        <v>390</v>
      </c>
      <c r="C2600" s="102">
        <f>INDEX(STUDENT!$A:$A,MATCH(B2600,STUDENT!$B:$B,0))</f>
        <v>21115</v>
      </c>
      <c r="D2600" s="101">
        <v>6</v>
      </c>
      <c r="E2600" s="101">
        <v>24</v>
      </c>
      <c r="F2600" s="101">
        <v>4</v>
      </c>
      <c r="G2600" s="101" t="str">
        <f t="shared" si="160"/>
        <v>SPEECH_DESC_2111533</v>
      </c>
      <c r="H2600" s="101" t="str">
        <f t="shared" si="161"/>
        <v>SPEECH_AUDIO_2111533</v>
      </c>
      <c r="I2600" s="118" t="str">
        <f t="shared" si="162"/>
        <v>메모리얼</v>
      </c>
      <c r="J2600" s="118" t="str">
        <f t="shared" si="163"/>
        <v>메모리얼 로비 4</v>
      </c>
    </row>
    <row r="2601" spans="1:10" ht="13.8" customHeight="1">
      <c r="A2601" s="101">
        <f>C2601*ID규칙_대사_그룹_단위+COUNTIF($C$4:C2601,C2601)</f>
        <v>2111534</v>
      </c>
      <c r="B2601" s="100" t="s">
        <v>390</v>
      </c>
      <c r="C2601" s="102">
        <f>INDEX(STUDENT!$A:$A,MATCH(B2601,STUDENT!$B:$B,0))</f>
        <v>21115</v>
      </c>
      <c r="D2601" s="101">
        <v>6</v>
      </c>
      <c r="E2601" s="101">
        <v>24</v>
      </c>
      <c r="F2601" s="101">
        <v>5</v>
      </c>
      <c r="G2601" s="101" t="str">
        <f t="shared" si="160"/>
        <v>SPEECH_DESC_2111534</v>
      </c>
      <c r="H2601" s="101" t="str">
        <f t="shared" si="161"/>
        <v>SPEECH_AUDIO_2111534</v>
      </c>
      <c r="I2601" s="118" t="str">
        <f t="shared" si="162"/>
        <v>메모리얼</v>
      </c>
      <c r="J2601" s="118" t="str">
        <f t="shared" si="163"/>
        <v>메모리얼 로비 5</v>
      </c>
    </row>
    <row r="2602" spans="1:10" ht="13.8" customHeight="1">
      <c r="A2602" s="101">
        <f>C2602*ID규칙_대사_그룹_단위+COUNTIF($C$4:C2602,C2602)</f>
        <v>2111535</v>
      </c>
      <c r="B2602" s="100" t="s">
        <v>390</v>
      </c>
      <c r="C2602" s="102">
        <f>INDEX(STUDENT!$A:$A,MATCH(B2602,STUDENT!$B:$B,0))</f>
        <v>21115</v>
      </c>
      <c r="D2602" s="101">
        <v>7</v>
      </c>
      <c r="E2602" s="101">
        <v>25</v>
      </c>
      <c r="F2602" s="101">
        <v>0</v>
      </c>
      <c r="G2602" s="101" t="str">
        <f t="shared" si="160"/>
        <v>SPEECH_DESC_2111535</v>
      </c>
      <c r="H2602" s="101" t="str">
        <f t="shared" si="161"/>
        <v>SPEECH_AUDIO_2111535</v>
      </c>
      <c r="I2602" s="118" t="str">
        <f t="shared" si="162"/>
        <v>기념일</v>
      </c>
      <c r="J2602" s="118" t="str">
        <f t="shared" si="163"/>
        <v>생일</v>
      </c>
    </row>
    <row r="2603" spans="1:10" ht="13.8" customHeight="1">
      <c r="A2603" s="101">
        <f>C2603*ID규칙_대사_그룹_단위+COUNTIF($C$4:C2603,C2603)</f>
        <v>2111536</v>
      </c>
      <c r="B2603" s="100" t="s">
        <v>390</v>
      </c>
      <c r="C2603" s="102">
        <f>INDEX(STUDENT!$A:$A,MATCH(B2603,STUDENT!$B:$B,0))</f>
        <v>21115</v>
      </c>
      <c r="D2603" s="101">
        <v>7</v>
      </c>
      <c r="E2603" s="101">
        <v>26</v>
      </c>
      <c r="F2603" s="101">
        <v>0</v>
      </c>
      <c r="G2603" s="101" t="str">
        <f t="shared" si="160"/>
        <v>SPEECH_DESC_2111536</v>
      </c>
      <c r="H2603" s="101" t="str">
        <f t="shared" si="161"/>
        <v>SPEECH_AUDIO_2111536</v>
      </c>
      <c r="I2603" s="118" t="str">
        <f t="shared" si="162"/>
        <v>기념일</v>
      </c>
      <c r="J2603" s="118" t="str">
        <f t="shared" si="163"/>
        <v>선생의 생일</v>
      </c>
    </row>
    <row r="2604" spans="1:10" ht="13.8" customHeight="1">
      <c r="A2604" s="101">
        <f>C2604*ID규칙_대사_그룹_단위+COUNTIF($C$4:C2604,C2604)</f>
        <v>2111537</v>
      </c>
      <c r="B2604" s="100" t="s">
        <v>390</v>
      </c>
      <c r="C2604" s="102">
        <f>INDEX(STUDENT!$A:$A,MATCH(B2604,STUDENT!$B:$B,0))</f>
        <v>21115</v>
      </c>
      <c r="D2604" s="101">
        <v>7</v>
      </c>
      <c r="E2604" s="101">
        <v>27</v>
      </c>
      <c r="F2604" s="101">
        <v>0</v>
      </c>
      <c r="G2604" s="101" t="str">
        <f t="shared" si="160"/>
        <v>SPEECH_DESC_2111537</v>
      </c>
      <c r="H2604" s="101" t="str">
        <f t="shared" si="161"/>
        <v>SPEECH_AUDIO_2111537</v>
      </c>
      <c r="I2604" s="118" t="str">
        <f t="shared" si="162"/>
        <v>기념일</v>
      </c>
      <c r="J2604" s="118" t="str">
        <f t="shared" si="163"/>
        <v>할로윈</v>
      </c>
    </row>
    <row r="2605" spans="1:10" ht="13.8" customHeight="1">
      <c r="A2605" s="101">
        <f>C2605*ID규칙_대사_그룹_단위+COUNTIF($C$4:C2605,C2605)</f>
        <v>2111538</v>
      </c>
      <c r="B2605" s="100" t="s">
        <v>390</v>
      </c>
      <c r="C2605" s="102">
        <f>INDEX(STUDENT!$A:$A,MATCH(B2605,STUDENT!$B:$B,0))</f>
        <v>21115</v>
      </c>
      <c r="D2605" s="101">
        <v>7</v>
      </c>
      <c r="E2605" s="101">
        <v>28</v>
      </c>
      <c r="F2605" s="101">
        <v>0</v>
      </c>
      <c r="G2605" s="101" t="str">
        <f t="shared" si="160"/>
        <v>SPEECH_DESC_2111538</v>
      </c>
      <c r="H2605" s="101" t="str">
        <f t="shared" si="161"/>
        <v>SPEECH_AUDIO_2111538</v>
      </c>
      <c r="I2605" s="118" t="str">
        <f t="shared" si="162"/>
        <v>기념일</v>
      </c>
      <c r="J2605" s="118" t="str">
        <f t="shared" si="163"/>
        <v>크리스마스</v>
      </c>
    </row>
    <row r="2606" spans="1:10" ht="13.8" customHeight="1">
      <c r="A2606" s="101">
        <f>C2606*ID규칙_대사_그룹_단위+COUNTIF($C$4:C2606,C2606)</f>
        <v>2111539</v>
      </c>
      <c r="B2606" s="100" t="s">
        <v>390</v>
      </c>
      <c r="C2606" s="102">
        <f>INDEX(STUDENT!$A:$A,MATCH(B2606,STUDENT!$B:$B,0))</f>
        <v>21115</v>
      </c>
      <c r="D2606" s="101">
        <v>7</v>
      </c>
      <c r="E2606" s="101">
        <v>29</v>
      </c>
      <c r="F2606" s="101">
        <v>0</v>
      </c>
      <c r="G2606" s="101" t="str">
        <f t="shared" si="160"/>
        <v>SPEECH_DESC_2111539</v>
      </c>
      <c r="H2606" s="101" t="str">
        <f t="shared" si="161"/>
        <v>SPEECH_AUDIO_2111539</v>
      </c>
      <c r="I2606" s="118" t="str">
        <f t="shared" si="162"/>
        <v>기념일</v>
      </c>
      <c r="J2606" s="118" t="str">
        <f t="shared" si="163"/>
        <v>신년</v>
      </c>
    </row>
    <row r="2607" spans="1:10" ht="13.8" customHeight="1">
      <c r="A2607" s="101">
        <f>C2607*ID규칙_대사_그룹_단위+COUNTIF($C$4:C2607,C2607)</f>
        <v>2421601</v>
      </c>
      <c r="B2607" s="100" t="s">
        <v>392</v>
      </c>
      <c r="C2607" s="102">
        <f>INDEX(STUDENT!$A:$A,MATCH(B2607,STUDENT!$B:$B,0))</f>
        <v>24216</v>
      </c>
      <c r="D2607" s="101">
        <v>1</v>
      </c>
      <c r="E2607" s="101">
        <v>1</v>
      </c>
      <c r="F2607" s="101">
        <v>0</v>
      </c>
      <c r="G2607" s="101" t="str">
        <f t="shared" si="160"/>
        <v>SPEECH_DESC_2421601</v>
      </c>
      <c r="H2607" s="101" t="str">
        <f t="shared" si="161"/>
        <v>SPEECH_AUDIO_2421601</v>
      </c>
      <c r="I2607" s="118" t="str">
        <f t="shared" si="162"/>
        <v>일상</v>
      </c>
      <c r="J2607" s="118" t="str">
        <f t="shared" si="163"/>
        <v>입수</v>
      </c>
    </row>
    <row r="2608" spans="1:10" ht="13.8" customHeight="1">
      <c r="A2608" s="101">
        <f>C2608*ID규칙_대사_그룹_단위+COUNTIF($C$4:C2608,C2608)</f>
        <v>2421602</v>
      </c>
      <c r="B2608" s="100" t="s">
        <v>392</v>
      </c>
      <c r="C2608" s="102">
        <f>INDEX(STUDENT!$A:$A,MATCH(B2608,STUDENT!$B:$B,0))</f>
        <v>24216</v>
      </c>
      <c r="D2608" s="101">
        <v>1</v>
      </c>
      <c r="E2608" s="101">
        <v>2</v>
      </c>
      <c r="F2608" s="101">
        <v>1</v>
      </c>
      <c r="G2608" s="101" t="str">
        <f t="shared" si="160"/>
        <v>SPEECH_DESC_2421602</v>
      </c>
      <c r="H2608" s="101" t="str">
        <f t="shared" si="161"/>
        <v>SPEECH_AUDIO_2421602</v>
      </c>
      <c r="I2608" s="118" t="str">
        <f t="shared" si="162"/>
        <v>일상</v>
      </c>
      <c r="J2608" s="118" t="str">
        <f t="shared" si="163"/>
        <v>로비 방문 1</v>
      </c>
    </row>
    <row r="2609" spans="1:10" ht="13.8" customHeight="1">
      <c r="A2609" s="101">
        <f>C2609*ID규칙_대사_그룹_단위+COUNTIF($C$4:C2609,C2609)</f>
        <v>2421603</v>
      </c>
      <c r="B2609" s="100" t="s">
        <v>392</v>
      </c>
      <c r="C2609" s="102">
        <f>INDEX(STUDENT!$A:$A,MATCH(B2609,STUDENT!$B:$B,0))</f>
        <v>24216</v>
      </c>
      <c r="D2609" s="101">
        <v>1</v>
      </c>
      <c r="E2609" s="101">
        <v>2</v>
      </c>
      <c r="F2609" s="101">
        <v>2</v>
      </c>
      <c r="G2609" s="101" t="str">
        <f t="shared" si="160"/>
        <v>SPEECH_DESC_2421603</v>
      </c>
      <c r="H2609" s="101" t="str">
        <f t="shared" si="161"/>
        <v>SPEECH_AUDIO_2421603</v>
      </c>
      <c r="I2609" s="118" t="str">
        <f t="shared" si="162"/>
        <v>일상</v>
      </c>
      <c r="J2609" s="118" t="str">
        <f t="shared" si="163"/>
        <v>로비 방문 2</v>
      </c>
    </row>
    <row r="2610" spans="1:10" ht="13.8" customHeight="1">
      <c r="A2610" s="101">
        <f>C2610*ID규칙_대사_그룹_단위+COUNTIF($C$4:C2610,C2610)</f>
        <v>2421604</v>
      </c>
      <c r="B2610" s="100" t="s">
        <v>392</v>
      </c>
      <c r="C2610" s="102">
        <f>INDEX(STUDENT!$A:$A,MATCH(B2610,STUDENT!$B:$B,0))</f>
        <v>24216</v>
      </c>
      <c r="D2610" s="101">
        <v>1</v>
      </c>
      <c r="E2610" s="101">
        <v>3</v>
      </c>
      <c r="F2610" s="101">
        <v>1</v>
      </c>
      <c r="G2610" s="101" t="str">
        <f t="shared" si="160"/>
        <v>SPEECH_DESC_2421604</v>
      </c>
      <c r="H2610" s="101" t="str">
        <f t="shared" si="161"/>
        <v>SPEECH_AUDIO_2421604</v>
      </c>
      <c r="I2610" s="118" t="str">
        <f t="shared" si="162"/>
        <v>일상</v>
      </c>
      <c r="J2610" s="118" t="str">
        <f t="shared" si="163"/>
        <v>잡담 1</v>
      </c>
    </row>
    <row r="2611" spans="1:10" ht="13.8" customHeight="1">
      <c r="A2611" s="101">
        <f>C2611*ID규칙_대사_그룹_단위+COUNTIF($C$4:C2611,C2611)</f>
        <v>2421605</v>
      </c>
      <c r="B2611" s="100" t="s">
        <v>392</v>
      </c>
      <c r="C2611" s="102">
        <f>INDEX(STUDENT!$A:$A,MATCH(B2611,STUDENT!$B:$B,0))</f>
        <v>24216</v>
      </c>
      <c r="D2611" s="101">
        <v>1</v>
      </c>
      <c r="E2611" s="101">
        <v>3</v>
      </c>
      <c r="F2611" s="101">
        <v>2</v>
      </c>
      <c r="G2611" s="101" t="str">
        <f t="shared" si="160"/>
        <v>SPEECH_DESC_2421605</v>
      </c>
      <c r="H2611" s="101" t="str">
        <f t="shared" si="161"/>
        <v>SPEECH_AUDIO_2421605</v>
      </c>
      <c r="I2611" s="118" t="str">
        <f t="shared" si="162"/>
        <v>일상</v>
      </c>
      <c r="J2611" s="118" t="str">
        <f t="shared" si="163"/>
        <v>잡담 2</v>
      </c>
    </row>
    <row r="2612" spans="1:10" ht="13.8" customHeight="1">
      <c r="A2612" s="101">
        <f>C2612*ID규칙_대사_그룹_단위+COUNTIF($C$4:C2612,C2612)</f>
        <v>2421606</v>
      </c>
      <c r="B2612" s="100" t="s">
        <v>392</v>
      </c>
      <c r="C2612" s="102">
        <f>INDEX(STUDENT!$A:$A,MATCH(B2612,STUDENT!$B:$B,0))</f>
        <v>24216</v>
      </c>
      <c r="D2612" s="101">
        <v>1</v>
      </c>
      <c r="E2612" s="101">
        <v>3</v>
      </c>
      <c r="F2612" s="101">
        <v>3</v>
      </c>
      <c r="G2612" s="101" t="str">
        <f t="shared" si="160"/>
        <v>SPEECH_DESC_2421606</v>
      </c>
      <c r="H2612" s="101" t="str">
        <f t="shared" si="161"/>
        <v>SPEECH_AUDIO_2421606</v>
      </c>
      <c r="I2612" s="118" t="str">
        <f t="shared" si="162"/>
        <v>일상</v>
      </c>
      <c r="J2612" s="118" t="str">
        <f t="shared" si="163"/>
        <v>잡담 3</v>
      </c>
    </row>
    <row r="2613" spans="1:10" ht="13.8" customHeight="1">
      <c r="A2613" s="101">
        <f>C2613*ID규칙_대사_그룹_단위+COUNTIF($C$4:C2613,C2613)</f>
        <v>2421607</v>
      </c>
      <c r="B2613" s="100" t="s">
        <v>392</v>
      </c>
      <c r="C2613" s="102">
        <f>INDEX(STUDENT!$A:$A,MATCH(B2613,STUDENT!$B:$B,0))</f>
        <v>24216</v>
      </c>
      <c r="D2613" s="101">
        <v>1</v>
      </c>
      <c r="E2613" s="101">
        <v>3</v>
      </c>
      <c r="F2613" s="101">
        <v>4</v>
      </c>
      <c r="G2613" s="101" t="str">
        <f t="shared" si="160"/>
        <v>SPEECH_DESC_2421607</v>
      </c>
      <c r="H2613" s="101" t="str">
        <f t="shared" si="161"/>
        <v>SPEECH_AUDIO_2421607</v>
      </c>
      <c r="I2613" s="118" t="str">
        <f t="shared" si="162"/>
        <v>일상</v>
      </c>
      <c r="J2613" s="118" t="str">
        <f t="shared" si="163"/>
        <v>잡담 4</v>
      </c>
    </row>
    <row r="2614" spans="1:10" ht="13.8" customHeight="1">
      <c r="A2614" s="101">
        <f>C2614*ID규칙_대사_그룹_단위+COUNTIF($C$4:C2614,C2614)</f>
        <v>2421608</v>
      </c>
      <c r="B2614" s="100" t="s">
        <v>392</v>
      </c>
      <c r="C2614" s="102">
        <f>INDEX(STUDENT!$A:$A,MATCH(B2614,STUDENT!$B:$B,0))</f>
        <v>24216</v>
      </c>
      <c r="D2614" s="101">
        <v>1</v>
      </c>
      <c r="E2614" s="101">
        <v>3</v>
      </c>
      <c r="F2614" s="101">
        <v>5</v>
      </c>
      <c r="G2614" s="101" t="str">
        <f t="shared" si="160"/>
        <v>SPEECH_DESC_2421608</v>
      </c>
      <c r="H2614" s="101" t="str">
        <f t="shared" si="161"/>
        <v>SPEECH_AUDIO_2421608</v>
      </c>
      <c r="I2614" s="118" t="str">
        <f t="shared" si="162"/>
        <v>일상</v>
      </c>
      <c r="J2614" s="118" t="str">
        <f t="shared" si="163"/>
        <v>잡담 5</v>
      </c>
    </row>
    <row r="2615" spans="1:10" ht="13.8" customHeight="1">
      <c r="A2615" s="101">
        <f>C2615*ID규칙_대사_그룹_단위+COUNTIF($C$4:C2615,C2615)</f>
        <v>2421609</v>
      </c>
      <c r="B2615" s="100" t="s">
        <v>392</v>
      </c>
      <c r="C2615" s="102">
        <f>INDEX(STUDENT!$A:$A,MATCH(B2615,STUDENT!$B:$B,0))</f>
        <v>24216</v>
      </c>
      <c r="D2615" s="101">
        <v>3</v>
      </c>
      <c r="E2615" s="101">
        <v>13</v>
      </c>
      <c r="F2615" s="101">
        <v>0</v>
      </c>
      <c r="G2615" s="101" t="str">
        <f t="shared" si="160"/>
        <v>SPEECH_DESC_2421609</v>
      </c>
      <c r="H2615" s="101" t="str">
        <f t="shared" si="161"/>
        <v>SPEECH_AUDIO_2421609</v>
      </c>
      <c r="I2615" s="118" t="str">
        <f t="shared" si="162"/>
        <v>전투</v>
      </c>
      <c r="J2615" s="118" t="str">
        <f t="shared" si="163"/>
        <v>기본 스킬</v>
      </c>
    </row>
    <row r="2616" spans="1:10" ht="13.8" customHeight="1">
      <c r="A2616" s="101">
        <f>C2616*ID규칙_대사_그룹_단위+COUNTIF($C$4:C2616,C2616)</f>
        <v>2421610</v>
      </c>
      <c r="B2616" s="100" t="s">
        <v>392</v>
      </c>
      <c r="C2616" s="102">
        <f>INDEX(STUDENT!$A:$A,MATCH(B2616,STUDENT!$B:$B,0))</f>
        <v>24216</v>
      </c>
      <c r="D2616" s="101">
        <v>3</v>
      </c>
      <c r="E2616" s="101">
        <v>14</v>
      </c>
      <c r="F2616" s="101">
        <v>1</v>
      </c>
      <c r="G2616" s="101" t="str">
        <f t="shared" si="160"/>
        <v>SPEECH_DESC_2421610</v>
      </c>
      <c r="H2616" s="101" t="str">
        <f t="shared" si="161"/>
        <v>SPEECH_AUDIO_2421610</v>
      </c>
      <c r="I2616" s="118" t="str">
        <f t="shared" si="162"/>
        <v>전투</v>
      </c>
      <c r="J2616" s="118" t="str">
        <f t="shared" si="163"/>
        <v>EX 스킬 컷인 1</v>
      </c>
    </row>
    <row r="2617" spans="1:10" ht="13.8" customHeight="1">
      <c r="A2617" s="101">
        <f>C2617*ID규칙_대사_그룹_단위+COUNTIF($C$4:C2617,C2617)</f>
        <v>2421611</v>
      </c>
      <c r="B2617" s="100" t="s">
        <v>392</v>
      </c>
      <c r="C2617" s="102">
        <f>INDEX(STUDENT!$A:$A,MATCH(B2617,STUDENT!$B:$B,0))</f>
        <v>24216</v>
      </c>
      <c r="D2617" s="101">
        <v>3</v>
      </c>
      <c r="E2617" s="101">
        <v>14</v>
      </c>
      <c r="F2617" s="101">
        <v>2</v>
      </c>
      <c r="G2617" s="101" t="str">
        <f t="shared" si="160"/>
        <v>SPEECH_DESC_2421611</v>
      </c>
      <c r="H2617" s="101" t="str">
        <f t="shared" si="161"/>
        <v>SPEECH_AUDIO_2421611</v>
      </c>
      <c r="I2617" s="118" t="str">
        <f t="shared" si="162"/>
        <v>전투</v>
      </c>
      <c r="J2617" s="118" t="str">
        <f t="shared" si="163"/>
        <v>EX 스킬 컷인 2</v>
      </c>
    </row>
    <row r="2618" spans="1:10" ht="13.8" customHeight="1">
      <c r="A2618" s="101">
        <f>C2618*ID규칙_대사_그룹_단위+COUNTIF($C$4:C2618,C2618)</f>
        <v>2421612</v>
      </c>
      <c r="B2618" s="100" t="s">
        <v>392</v>
      </c>
      <c r="C2618" s="102">
        <f>INDEX(STUDENT!$A:$A,MATCH(B2618,STUDENT!$B:$B,0))</f>
        <v>24216</v>
      </c>
      <c r="D2618" s="101">
        <v>3</v>
      </c>
      <c r="E2618" s="101">
        <v>14</v>
      </c>
      <c r="F2618" s="101">
        <v>3</v>
      </c>
      <c r="G2618" s="101" t="str">
        <f t="shared" si="160"/>
        <v>SPEECH_DESC_2421612</v>
      </c>
      <c r="H2618" s="101" t="str">
        <f t="shared" si="161"/>
        <v>SPEECH_AUDIO_2421612</v>
      </c>
      <c r="I2618" s="118" t="str">
        <f t="shared" si="162"/>
        <v>전투</v>
      </c>
      <c r="J2618" s="118" t="str">
        <f t="shared" si="163"/>
        <v>EX 스킬 컷인 3</v>
      </c>
    </row>
    <row r="2619" spans="1:10" ht="13.8" customHeight="1">
      <c r="A2619" s="101">
        <f>C2619*ID규칙_대사_그룹_단위+COUNTIF($C$4:C2619,C2619)</f>
        <v>2421613</v>
      </c>
      <c r="B2619" s="100" t="s">
        <v>392</v>
      </c>
      <c r="C2619" s="102">
        <f>INDEX(STUDENT!$A:$A,MATCH(B2619,STUDENT!$B:$B,0))</f>
        <v>24216</v>
      </c>
      <c r="D2619" s="101">
        <v>3</v>
      </c>
      <c r="E2619" s="101">
        <v>15</v>
      </c>
      <c r="F2619" s="101">
        <v>1</v>
      </c>
      <c r="G2619" s="101" t="str">
        <f t="shared" si="160"/>
        <v>SPEECH_DESC_2421613</v>
      </c>
      <c r="H2619" s="101" t="str">
        <f t="shared" si="161"/>
        <v>SPEECH_AUDIO_2421613</v>
      </c>
      <c r="I2619" s="118" t="str">
        <f t="shared" si="162"/>
        <v>전투</v>
      </c>
      <c r="J2619" s="118" t="str">
        <f t="shared" si="163"/>
        <v>EX 스킬 1</v>
      </c>
    </row>
    <row r="2620" spans="1:10" ht="13.8" customHeight="1">
      <c r="A2620" s="101">
        <f>C2620*ID규칙_대사_그룹_단위+COUNTIF($C$4:C2620,C2620)</f>
        <v>2421614</v>
      </c>
      <c r="B2620" s="100" t="s">
        <v>392</v>
      </c>
      <c r="C2620" s="102">
        <f>INDEX(STUDENT!$A:$A,MATCH(B2620,STUDENT!$B:$B,0))</f>
        <v>24216</v>
      </c>
      <c r="D2620" s="101">
        <v>3</v>
      </c>
      <c r="E2620" s="101">
        <v>15</v>
      </c>
      <c r="F2620" s="101">
        <v>2</v>
      </c>
      <c r="G2620" s="101" t="str">
        <f t="shared" si="160"/>
        <v>SPEECH_DESC_2421614</v>
      </c>
      <c r="H2620" s="101" t="str">
        <f t="shared" si="161"/>
        <v>SPEECH_AUDIO_2421614</v>
      </c>
      <c r="I2620" s="118" t="str">
        <f t="shared" si="162"/>
        <v>전투</v>
      </c>
      <c r="J2620" s="118" t="str">
        <f t="shared" si="163"/>
        <v>EX 스킬 2</v>
      </c>
    </row>
    <row r="2621" spans="1:10" ht="13.8" customHeight="1">
      <c r="A2621" s="101">
        <f>C2621*ID규칙_대사_그룹_단위+COUNTIF($C$4:C2621,C2621)</f>
        <v>2421615</v>
      </c>
      <c r="B2621" s="100" t="s">
        <v>392</v>
      </c>
      <c r="C2621" s="102">
        <f>INDEX(STUDENT!$A:$A,MATCH(B2621,STUDENT!$B:$B,0))</f>
        <v>24216</v>
      </c>
      <c r="D2621" s="101">
        <v>5</v>
      </c>
      <c r="E2621" s="101">
        <v>20</v>
      </c>
      <c r="F2621" s="101">
        <v>1</v>
      </c>
      <c r="G2621" s="101" t="str">
        <f t="shared" si="160"/>
        <v>SPEECH_DESC_2421615</v>
      </c>
      <c r="H2621" s="101" t="str">
        <f t="shared" si="161"/>
        <v>SPEECH_AUDIO_2421615</v>
      </c>
      <c r="I2621" s="118" t="str">
        <f t="shared" si="162"/>
        <v>기타</v>
      </c>
      <c r="J2621" s="118" t="str">
        <f t="shared" si="163"/>
        <v>강화 1</v>
      </c>
    </row>
    <row r="2622" spans="1:10" ht="13.8" customHeight="1">
      <c r="A2622" s="101">
        <f>C2622*ID규칙_대사_그룹_단위+COUNTIF($C$4:C2622,C2622)</f>
        <v>2421616</v>
      </c>
      <c r="B2622" s="100" t="s">
        <v>392</v>
      </c>
      <c r="C2622" s="102">
        <f>INDEX(STUDENT!$A:$A,MATCH(B2622,STUDENT!$B:$B,0))</f>
        <v>24216</v>
      </c>
      <c r="D2622" s="101">
        <v>5</v>
      </c>
      <c r="E2622" s="101">
        <v>20</v>
      </c>
      <c r="F2622" s="101">
        <v>2</v>
      </c>
      <c r="G2622" s="101" t="str">
        <f t="shared" si="160"/>
        <v>SPEECH_DESC_2421616</v>
      </c>
      <c r="H2622" s="101" t="str">
        <f t="shared" si="161"/>
        <v>SPEECH_AUDIO_2421616</v>
      </c>
      <c r="I2622" s="118" t="str">
        <f t="shared" si="162"/>
        <v>기타</v>
      </c>
      <c r="J2622" s="118" t="str">
        <f t="shared" si="163"/>
        <v>강화 2</v>
      </c>
    </row>
    <row r="2623" spans="1:10" ht="13.8" customHeight="1">
      <c r="A2623" s="101">
        <f>C2623*ID규칙_대사_그룹_단위+COUNTIF($C$4:C2623,C2623)</f>
        <v>2421617</v>
      </c>
      <c r="B2623" s="100" t="s">
        <v>392</v>
      </c>
      <c r="C2623" s="102">
        <f>INDEX(STUDENT!$A:$A,MATCH(B2623,STUDENT!$B:$B,0))</f>
        <v>24216</v>
      </c>
      <c r="D2623" s="101">
        <v>5</v>
      </c>
      <c r="E2623" s="101">
        <v>20</v>
      </c>
      <c r="F2623" s="101">
        <v>3</v>
      </c>
      <c r="G2623" s="101" t="str">
        <f t="shared" si="160"/>
        <v>SPEECH_DESC_2421617</v>
      </c>
      <c r="H2623" s="101" t="str">
        <f t="shared" si="161"/>
        <v>SPEECH_AUDIO_2421617</v>
      </c>
      <c r="I2623" s="118" t="str">
        <f t="shared" si="162"/>
        <v>기타</v>
      </c>
      <c r="J2623" s="118" t="str">
        <f t="shared" si="163"/>
        <v>강화 3</v>
      </c>
    </row>
    <row r="2624" spans="1:10" ht="13.8" customHeight="1">
      <c r="A2624" s="101">
        <f>C2624*ID규칙_대사_그룹_단위+COUNTIF($C$4:C2624,C2624)</f>
        <v>2421618</v>
      </c>
      <c r="B2624" s="100" t="s">
        <v>392</v>
      </c>
      <c r="C2624" s="102">
        <f>INDEX(STUDENT!$A:$A,MATCH(B2624,STUDENT!$B:$B,0))</f>
        <v>24216</v>
      </c>
      <c r="D2624" s="101">
        <v>5</v>
      </c>
      <c r="E2624" s="101">
        <v>20</v>
      </c>
      <c r="F2624" s="101">
        <v>4</v>
      </c>
      <c r="G2624" s="101" t="str">
        <f t="shared" si="160"/>
        <v>SPEECH_DESC_2421618</v>
      </c>
      <c r="H2624" s="101" t="str">
        <f t="shared" si="161"/>
        <v>SPEECH_AUDIO_2421618</v>
      </c>
      <c r="I2624" s="118" t="str">
        <f t="shared" si="162"/>
        <v>기타</v>
      </c>
      <c r="J2624" s="118" t="str">
        <f t="shared" si="163"/>
        <v>강화 4</v>
      </c>
    </row>
    <row r="2625" spans="1:10" ht="13.8" customHeight="1">
      <c r="A2625" s="101">
        <f>C2625*ID규칙_대사_그룹_단위+COUNTIF($C$4:C2625,C2625)</f>
        <v>2421619</v>
      </c>
      <c r="B2625" s="100" t="s">
        <v>392</v>
      </c>
      <c r="C2625" s="102">
        <f>INDEX(STUDENT!$A:$A,MATCH(B2625,STUDENT!$B:$B,0))</f>
        <v>24216</v>
      </c>
      <c r="D2625" s="101">
        <v>5</v>
      </c>
      <c r="E2625" s="101">
        <v>21</v>
      </c>
      <c r="F2625" s="101">
        <v>0</v>
      </c>
      <c r="G2625" s="101" t="str">
        <f t="shared" si="160"/>
        <v>SPEECH_DESC_2421619</v>
      </c>
      <c r="H2625" s="101" t="str">
        <f t="shared" si="161"/>
        <v>SPEECH_AUDIO_2421619</v>
      </c>
      <c r="I2625" s="118" t="str">
        <f t="shared" si="162"/>
        <v>기타</v>
      </c>
      <c r="J2625" s="118" t="str">
        <f t="shared" si="163"/>
        <v>고유무기 장착</v>
      </c>
    </row>
    <row r="2626" spans="1:10" ht="13.8" customHeight="1">
      <c r="A2626" s="101">
        <f>C2626*ID규칙_대사_그룹_단위+COUNTIF($C$4:C2626,C2626)</f>
        <v>2421620</v>
      </c>
      <c r="B2626" s="100" t="s">
        <v>392</v>
      </c>
      <c r="C2626" s="102">
        <f>INDEX(STUDENT!$A:$A,MATCH(B2626,STUDENT!$B:$B,0))</f>
        <v>24216</v>
      </c>
      <c r="D2626" s="101">
        <v>5</v>
      </c>
      <c r="E2626" s="101">
        <v>22</v>
      </c>
      <c r="F2626" s="101">
        <v>1</v>
      </c>
      <c r="G2626" s="101" t="str">
        <f t="shared" si="160"/>
        <v>SPEECH_DESC_2421620</v>
      </c>
      <c r="H2626" s="101" t="str">
        <f t="shared" si="161"/>
        <v>SPEECH_AUDIO_2421620</v>
      </c>
      <c r="I2626" s="118" t="str">
        <f t="shared" si="162"/>
        <v>기타</v>
      </c>
      <c r="J2626" s="118" t="str">
        <f t="shared" si="163"/>
        <v>카페 1</v>
      </c>
    </row>
    <row r="2627" spans="1:10" ht="13.8" customHeight="1">
      <c r="A2627" s="101">
        <f>C2627*ID규칙_대사_그룹_단위+COUNTIF($C$4:C2627,C2627)</f>
        <v>2421621</v>
      </c>
      <c r="B2627" s="100" t="s">
        <v>392</v>
      </c>
      <c r="C2627" s="102">
        <f>INDEX(STUDENT!$A:$A,MATCH(B2627,STUDENT!$B:$B,0))</f>
        <v>24216</v>
      </c>
      <c r="D2627" s="101">
        <v>5</v>
      </c>
      <c r="E2627" s="101">
        <v>22</v>
      </c>
      <c r="F2627" s="101">
        <v>2</v>
      </c>
      <c r="G2627" s="101" t="str">
        <f t="shared" si="160"/>
        <v>SPEECH_DESC_2421621</v>
      </c>
      <c r="H2627" s="101" t="str">
        <f t="shared" si="161"/>
        <v>SPEECH_AUDIO_2421621</v>
      </c>
      <c r="I2627" s="118" t="str">
        <f t="shared" si="162"/>
        <v>기타</v>
      </c>
      <c r="J2627" s="118" t="str">
        <f t="shared" si="163"/>
        <v>카페 2</v>
      </c>
    </row>
    <row r="2628" spans="1:10" ht="13.8" customHeight="1">
      <c r="A2628" s="101">
        <f>C2628*ID규칙_대사_그룹_단위+COUNTIF($C$4:C2628,C2628)</f>
        <v>2421622</v>
      </c>
      <c r="B2628" s="100" t="s">
        <v>392</v>
      </c>
      <c r="C2628" s="102">
        <f>INDEX(STUDENT!$A:$A,MATCH(B2628,STUDENT!$B:$B,0))</f>
        <v>24216</v>
      </c>
      <c r="D2628" s="101">
        <v>5</v>
      </c>
      <c r="E2628" s="101">
        <v>22</v>
      </c>
      <c r="F2628" s="101">
        <v>3</v>
      </c>
      <c r="G2628" s="101" t="str">
        <f t="shared" ref="G2628:G2691" si="164">"SPEECH_DESC_"&amp;A2628</f>
        <v>SPEECH_DESC_2421622</v>
      </c>
      <c r="H2628" s="101" t="str">
        <f t="shared" ref="H2628:H2691" si="165">"SPEECH_AUDIO_"&amp;A2628</f>
        <v>SPEECH_AUDIO_2421622</v>
      </c>
      <c r="I2628" s="118" t="str">
        <f t="shared" ref="I2628:I2691" si="166">VLOOKUP(D2628,SPEECH_MAIN_TYPE,2,0)</f>
        <v>기타</v>
      </c>
      <c r="J2628" s="118" t="str">
        <f t="shared" ref="J2628:J2691" si="167">VLOOKUP(E2628,SPEECH_SUB_TYPE,2,0)&amp;IF(F2628=0,""," "&amp;F2628)</f>
        <v>카페 3</v>
      </c>
    </row>
    <row r="2629" spans="1:10" ht="13.8" customHeight="1">
      <c r="A2629" s="101">
        <f>C2629*ID규칙_대사_그룹_단위+COUNTIF($C$4:C2629,C2629)</f>
        <v>2421623</v>
      </c>
      <c r="B2629" s="100" t="s">
        <v>392</v>
      </c>
      <c r="C2629" s="102">
        <f>INDEX(STUDENT!$A:$A,MATCH(B2629,STUDENT!$B:$B,0))</f>
        <v>24216</v>
      </c>
      <c r="D2629" s="101">
        <v>5</v>
      </c>
      <c r="E2629" s="101">
        <v>22</v>
      </c>
      <c r="F2629" s="101">
        <v>4</v>
      </c>
      <c r="G2629" s="101" t="str">
        <f t="shared" si="164"/>
        <v>SPEECH_DESC_2421623</v>
      </c>
      <c r="H2629" s="101" t="str">
        <f t="shared" si="165"/>
        <v>SPEECH_AUDIO_2421623</v>
      </c>
      <c r="I2629" s="118" t="str">
        <f t="shared" si="166"/>
        <v>기타</v>
      </c>
      <c r="J2629" s="118" t="str">
        <f t="shared" si="167"/>
        <v>카페 4</v>
      </c>
    </row>
    <row r="2630" spans="1:10" ht="13.8" customHeight="1">
      <c r="A2630" s="101">
        <f>C2630*ID규칙_대사_그룹_단위+COUNTIF($C$4:C2630,C2630)</f>
        <v>2421624</v>
      </c>
      <c r="B2630" s="100" t="s">
        <v>392</v>
      </c>
      <c r="C2630" s="102">
        <f>INDEX(STUDENT!$A:$A,MATCH(B2630,STUDENT!$B:$B,0))</f>
        <v>24216</v>
      </c>
      <c r="D2630" s="101">
        <v>5</v>
      </c>
      <c r="E2630" s="101">
        <v>22</v>
      </c>
      <c r="F2630" s="101">
        <v>5</v>
      </c>
      <c r="G2630" s="101" t="str">
        <f t="shared" si="164"/>
        <v>SPEECH_DESC_2421624</v>
      </c>
      <c r="H2630" s="101" t="str">
        <f t="shared" si="165"/>
        <v>SPEECH_AUDIO_2421624</v>
      </c>
      <c r="I2630" s="118" t="str">
        <f t="shared" si="166"/>
        <v>기타</v>
      </c>
      <c r="J2630" s="118" t="str">
        <f t="shared" si="167"/>
        <v>카페 5</v>
      </c>
    </row>
    <row r="2631" spans="1:10" ht="13.8" customHeight="1">
      <c r="A2631" s="101">
        <f>C2631*ID규칙_대사_그룹_단위+COUNTIF($C$4:C2631,C2631)</f>
        <v>2421625</v>
      </c>
      <c r="B2631" s="100" t="s">
        <v>392</v>
      </c>
      <c r="C2631" s="102">
        <f>INDEX(STUDENT!$A:$A,MATCH(B2631,STUDENT!$B:$B,0))</f>
        <v>24216</v>
      </c>
      <c r="D2631" s="101">
        <v>5</v>
      </c>
      <c r="E2631" s="101">
        <v>23</v>
      </c>
      <c r="F2631" s="101">
        <v>1</v>
      </c>
      <c r="G2631" s="101" t="str">
        <f t="shared" si="164"/>
        <v>SPEECH_DESC_2421625</v>
      </c>
      <c r="H2631" s="101" t="str">
        <f t="shared" si="165"/>
        <v>SPEECH_AUDIO_2421625</v>
      </c>
      <c r="I2631" s="118" t="str">
        <f t="shared" si="166"/>
        <v>기타</v>
      </c>
      <c r="J2631" s="118" t="str">
        <f t="shared" si="167"/>
        <v>인연 랭크 업 1</v>
      </c>
    </row>
    <row r="2632" spans="1:10" ht="13.8" customHeight="1">
      <c r="A2632" s="101">
        <f>C2632*ID규칙_대사_그룹_단위+COUNTIF($C$4:C2632,C2632)</f>
        <v>2421626</v>
      </c>
      <c r="B2632" s="100" t="s">
        <v>392</v>
      </c>
      <c r="C2632" s="102">
        <f>INDEX(STUDENT!$A:$A,MATCH(B2632,STUDENT!$B:$B,0))</f>
        <v>24216</v>
      </c>
      <c r="D2632" s="101">
        <v>5</v>
      </c>
      <c r="E2632" s="101">
        <v>23</v>
      </c>
      <c r="F2632" s="101">
        <v>2</v>
      </c>
      <c r="G2632" s="101" t="str">
        <f t="shared" si="164"/>
        <v>SPEECH_DESC_2421626</v>
      </c>
      <c r="H2632" s="101" t="str">
        <f t="shared" si="165"/>
        <v>SPEECH_AUDIO_2421626</v>
      </c>
      <c r="I2632" s="118" t="str">
        <f t="shared" si="166"/>
        <v>기타</v>
      </c>
      <c r="J2632" s="118" t="str">
        <f t="shared" si="167"/>
        <v>인연 랭크 업 2</v>
      </c>
    </row>
    <row r="2633" spans="1:10" ht="13.8" customHeight="1">
      <c r="A2633" s="101">
        <f>C2633*ID규칙_대사_그룹_단위+COUNTIF($C$4:C2633,C2633)</f>
        <v>2421627</v>
      </c>
      <c r="B2633" s="100" t="s">
        <v>392</v>
      </c>
      <c r="C2633" s="102">
        <f>INDEX(STUDENT!$A:$A,MATCH(B2633,STUDENT!$B:$B,0))</f>
        <v>24216</v>
      </c>
      <c r="D2633" s="101">
        <v>5</v>
      </c>
      <c r="E2633" s="101">
        <v>23</v>
      </c>
      <c r="F2633" s="101">
        <v>3</v>
      </c>
      <c r="G2633" s="101" t="str">
        <f t="shared" si="164"/>
        <v>SPEECH_DESC_2421627</v>
      </c>
      <c r="H2633" s="101" t="str">
        <f t="shared" si="165"/>
        <v>SPEECH_AUDIO_2421627</v>
      </c>
      <c r="I2633" s="118" t="str">
        <f t="shared" si="166"/>
        <v>기타</v>
      </c>
      <c r="J2633" s="118" t="str">
        <f t="shared" si="167"/>
        <v>인연 랭크 업 3</v>
      </c>
    </row>
    <row r="2634" spans="1:10" ht="13.8" customHeight="1">
      <c r="A2634" s="101">
        <f>C2634*ID규칙_대사_그룹_단위+COUNTIF($C$4:C2634,C2634)</f>
        <v>2421628</v>
      </c>
      <c r="B2634" s="100" t="s">
        <v>392</v>
      </c>
      <c r="C2634" s="102">
        <f>INDEX(STUDENT!$A:$A,MATCH(B2634,STUDENT!$B:$B,0))</f>
        <v>24216</v>
      </c>
      <c r="D2634" s="101">
        <v>5</v>
      </c>
      <c r="E2634" s="101">
        <v>23</v>
      </c>
      <c r="F2634" s="101">
        <v>4</v>
      </c>
      <c r="G2634" s="101" t="str">
        <f t="shared" si="164"/>
        <v>SPEECH_DESC_2421628</v>
      </c>
      <c r="H2634" s="101" t="str">
        <f t="shared" si="165"/>
        <v>SPEECH_AUDIO_2421628</v>
      </c>
      <c r="I2634" s="118" t="str">
        <f t="shared" si="166"/>
        <v>기타</v>
      </c>
      <c r="J2634" s="118" t="str">
        <f t="shared" si="167"/>
        <v>인연 랭크 업 4</v>
      </c>
    </row>
    <row r="2635" spans="1:10" ht="13.8" customHeight="1">
      <c r="A2635" s="101">
        <f>C2635*ID규칙_대사_그룹_단위+COUNTIF($C$4:C2635,C2635)</f>
        <v>2421629</v>
      </c>
      <c r="B2635" s="100" t="s">
        <v>392</v>
      </c>
      <c r="C2635" s="102">
        <f>INDEX(STUDENT!$A:$A,MATCH(B2635,STUDENT!$B:$B,0))</f>
        <v>24216</v>
      </c>
      <c r="D2635" s="101">
        <v>6</v>
      </c>
      <c r="E2635" s="101">
        <v>24</v>
      </c>
      <c r="F2635" s="101">
        <v>1</v>
      </c>
      <c r="G2635" s="101" t="str">
        <f t="shared" si="164"/>
        <v>SPEECH_DESC_2421629</v>
      </c>
      <c r="H2635" s="101" t="str">
        <f t="shared" si="165"/>
        <v>SPEECH_AUDIO_2421629</v>
      </c>
      <c r="I2635" s="118" t="str">
        <f t="shared" si="166"/>
        <v>메모리얼</v>
      </c>
      <c r="J2635" s="118" t="str">
        <f t="shared" si="167"/>
        <v>메모리얼 로비 1</v>
      </c>
    </row>
    <row r="2636" spans="1:10" ht="13.8" customHeight="1">
      <c r="A2636" s="101">
        <f>C2636*ID규칙_대사_그룹_단위+COUNTIF($C$4:C2636,C2636)</f>
        <v>2421630</v>
      </c>
      <c r="B2636" s="100" t="s">
        <v>392</v>
      </c>
      <c r="C2636" s="102">
        <f>INDEX(STUDENT!$A:$A,MATCH(B2636,STUDENT!$B:$B,0))</f>
        <v>24216</v>
      </c>
      <c r="D2636" s="101">
        <v>6</v>
      </c>
      <c r="E2636" s="101">
        <v>24</v>
      </c>
      <c r="F2636" s="101">
        <v>2</v>
      </c>
      <c r="G2636" s="101" t="str">
        <f t="shared" si="164"/>
        <v>SPEECH_DESC_2421630</v>
      </c>
      <c r="H2636" s="101" t="str">
        <f t="shared" si="165"/>
        <v>SPEECH_AUDIO_2421630</v>
      </c>
      <c r="I2636" s="118" t="str">
        <f t="shared" si="166"/>
        <v>메모리얼</v>
      </c>
      <c r="J2636" s="118" t="str">
        <f t="shared" si="167"/>
        <v>메모리얼 로비 2</v>
      </c>
    </row>
    <row r="2637" spans="1:10" ht="13.8" customHeight="1">
      <c r="A2637" s="101">
        <f>C2637*ID규칙_대사_그룹_단위+COUNTIF($C$4:C2637,C2637)</f>
        <v>2421631</v>
      </c>
      <c r="B2637" s="100" t="s">
        <v>392</v>
      </c>
      <c r="C2637" s="102">
        <f>INDEX(STUDENT!$A:$A,MATCH(B2637,STUDENT!$B:$B,0))</f>
        <v>24216</v>
      </c>
      <c r="D2637" s="101">
        <v>6</v>
      </c>
      <c r="E2637" s="101">
        <v>24</v>
      </c>
      <c r="F2637" s="101">
        <v>3</v>
      </c>
      <c r="G2637" s="101" t="str">
        <f t="shared" si="164"/>
        <v>SPEECH_DESC_2421631</v>
      </c>
      <c r="H2637" s="101" t="str">
        <f t="shared" si="165"/>
        <v>SPEECH_AUDIO_2421631</v>
      </c>
      <c r="I2637" s="118" t="str">
        <f t="shared" si="166"/>
        <v>메모리얼</v>
      </c>
      <c r="J2637" s="118" t="str">
        <f t="shared" si="167"/>
        <v>메모리얼 로비 3</v>
      </c>
    </row>
    <row r="2638" spans="1:10" ht="13.8" customHeight="1">
      <c r="A2638" s="101">
        <f>C2638*ID규칙_대사_그룹_단위+COUNTIF($C$4:C2638,C2638)</f>
        <v>2421632</v>
      </c>
      <c r="B2638" s="100" t="s">
        <v>392</v>
      </c>
      <c r="C2638" s="102">
        <f>INDEX(STUDENT!$A:$A,MATCH(B2638,STUDENT!$B:$B,0))</f>
        <v>24216</v>
      </c>
      <c r="D2638" s="101">
        <v>6</v>
      </c>
      <c r="E2638" s="101">
        <v>24</v>
      </c>
      <c r="F2638" s="101">
        <v>4</v>
      </c>
      <c r="G2638" s="101" t="str">
        <f t="shared" si="164"/>
        <v>SPEECH_DESC_2421632</v>
      </c>
      <c r="H2638" s="101" t="str">
        <f t="shared" si="165"/>
        <v>SPEECH_AUDIO_2421632</v>
      </c>
      <c r="I2638" s="118" t="str">
        <f t="shared" si="166"/>
        <v>메모리얼</v>
      </c>
      <c r="J2638" s="118" t="str">
        <f t="shared" si="167"/>
        <v>메모리얼 로비 4</v>
      </c>
    </row>
    <row r="2639" spans="1:10" ht="13.8" customHeight="1">
      <c r="A2639" s="101">
        <f>C2639*ID규칙_대사_그룹_단위+COUNTIF($C$4:C2639,C2639)</f>
        <v>2421633</v>
      </c>
      <c r="B2639" s="100" t="s">
        <v>392</v>
      </c>
      <c r="C2639" s="102">
        <f>INDEX(STUDENT!$A:$A,MATCH(B2639,STUDENT!$B:$B,0))</f>
        <v>24216</v>
      </c>
      <c r="D2639" s="101">
        <v>6</v>
      </c>
      <c r="E2639" s="101">
        <v>24</v>
      </c>
      <c r="F2639" s="101">
        <v>5</v>
      </c>
      <c r="G2639" s="101" t="str">
        <f t="shared" si="164"/>
        <v>SPEECH_DESC_2421633</v>
      </c>
      <c r="H2639" s="101" t="str">
        <f t="shared" si="165"/>
        <v>SPEECH_AUDIO_2421633</v>
      </c>
      <c r="I2639" s="118" t="str">
        <f t="shared" si="166"/>
        <v>메모리얼</v>
      </c>
      <c r="J2639" s="118" t="str">
        <f t="shared" si="167"/>
        <v>메모리얼 로비 5</v>
      </c>
    </row>
    <row r="2640" spans="1:10" ht="13.8" customHeight="1">
      <c r="A2640" s="101">
        <f>C2640*ID규칙_대사_그룹_단위+COUNTIF($C$4:C2640,C2640)</f>
        <v>2421634</v>
      </c>
      <c r="B2640" s="100" t="s">
        <v>392</v>
      </c>
      <c r="C2640" s="102">
        <f>INDEX(STUDENT!$A:$A,MATCH(B2640,STUDENT!$B:$B,0))</f>
        <v>24216</v>
      </c>
      <c r="D2640" s="101">
        <v>7</v>
      </c>
      <c r="E2640" s="101">
        <v>25</v>
      </c>
      <c r="F2640" s="101">
        <v>0</v>
      </c>
      <c r="G2640" s="101" t="str">
        <f t="shared" si="164"/>
        <v>SPEECH_DESC_2421634</v>
      </c>
      <c r="H2640" s="101" t="str">
        <f t="shared" si="165"/>
        <v>SPEECH_AUDIO_2421634</v>
      </c>
      <c r="I2640" s="118" t="str">
        <f t="shared" si="166"/>
        <v>기념일</v>
      </c>
      <c r="J2640" s="118" t="str">
        <f t="shared" si="167"/>
        <v>생일</v>
      </c>
    </row>
    <row r="2641" spans="1:10" ht="13.8" customHeight="1">
      <c r="A2641" s="101">
        <f>C2641*ID규칙_대사_그룹_단위+COUNTIF($C$4:C2641,C2641)</f>
        <v>2421635</v>
      </c>
      <c r="B2641" s="100" t="s">
        <v>392</v>
      </c>
      <c r="C2641" s="102">
        <f>INDEX(STUDENT!$A:$A,MATCH(B2641,STUDENT!$B:$B,0))</f>
        <v>24216</v>
      </c>
      <c r="D2641" s="101">
        <v>7</v>
      </c>
      <c r="E2641" s="101">
        <v>26</v>
      </c>
      <c r="F2641" s="101">
        <v>0</v>
      </c>
      <c r="G2641" s="101" t="str">
        <f t="shared" si="164"/>
        <v>SPEECH_DESC_2421635</v>
      </c>
      <c r="H2641" s="101" t="str">
        <f t="shared" si="165"/>
        <v>SPEECH_AUDIO_2421635</v>
      </c>
      <c r="I2641" s="118" t="str">
        <f t="shared" si="166"/>
        <v>기념일</v>
      </c>
      <c r="J2641" s="118" t="str">
        <f t="shared" si="167"/>
        <v>선생의 생일</v>
      </c>
    </row>
    <row r="2642" spans="1:10" ht="13.8" customHeight="1">
      <c r="A2642" s="101">
        <f>C2642*ID규칙_대사_그룹_단위+COUNTIF($C$4:C2642,C2642)</f>
        <v>2421636</v>
      </c>
      <c r="B2642" s="100" t="s">
        <v>392</v>
      </c>
      <c r="C2642" s="102">
        <f>INDEX(STUDENT!$A:$A,MATCH(B2642,STUDENT!$B:$B,0))</f>
        <v>24216</v>
      </c>
      <c r="D2642" s="101">
        <v>7</v>
      </c>
      <c r="E2642" s="101">
        <v>27</v>
      </c>
      <c r="F2642" s="101">
        <v>0</v>
      </c>
      <c r="G2642" s="101" t="str">
        <f t="shared" si="164"/>
        <v>SPEECH_DESC_2421636</v>
      </c>
      <c r="H2642" s="101" t="str">
        <f t="shared" si="165"/>
        <v>SPEECH_AUDIO_2421636</v>
      </c>
      <c r="I2642" s="118" t="str">
        <f t="shared" si="166"/>
        <v>기념일</v>
      </c>
      <c r="J2642" s="118" t="str">
        <f t="shared" si="167"/>
        <v>할로윈</v>
      </c>
    </row>
    <row r="2643" spans="1:10" ht="13.8" customHeight="1">
      <c r="A2643" s="101">
        <f>C2643*ID규칙_대사_그룹_단위+COUNTIF($C$4:C2643,C2643)</f>
        <v>2421637</v>
      </c>
      <c r="B2643" s="100" t="s">
        <v>392</v>
      </c>
      <c r="C2643" s="102">
        <f>INDEX(STUDENT!$A:$A,MATCH(B2643,STUDENT!$B:$B,0))</f>
        <v>24216</v>
      </c>
      <c r="D2643" s="101">
        <v>7</v>
      </c>
      <c r="E2643" s="101">
        <v>28</v>
      </c>
      <c r="F2643" s="101">
        <v>0</v>
      </c>
      <c r="G2643" s="101" t="str">
        <f t="shared" si="164"/>
        <v>SPEECH_DESC_2421637</v>
      </c>
      <c r="H2643" s="101" t="str">
        <f t="shared" si="165"/>
        <v>SPEECH_AUDIO_2421637</v>
      </c>
      <c r="I2643" s="118" t="str">
        <f t="shared" si="166"/>
        <v>기념일</v>
      </c>
      <c r="J2643" s="118" t="str">
        <f t="shared" si="167"/>
        <v>크리스마스</v>
      </c>
    </row>
    <row r="2644" spans="1:10" ht="13.8" customHeight="1">
      <c r="A2644" s="101">
        <f>C2644*ID규칙_대사_그룹_단위+COUNTIF($C$4:C2644,C2644)</f>
        <v>2421638</v>
      </c>
      <c r="B2644" s="100" t="s">
        <v>392</v>
      </c>
      <c r="C2644" s="102">
        <f>INDEX(STUDENT!$A:$A,MATCH(B2644,STUDENT!$B:$B,0))</f>
        <v>24216</v>
      </c>
      <c r="D2644" s="101">
        <v>7</v>
      </c>
      <c r="E2644" s="101">
        <v>29</v>
      </c>
      <c r="F2644" s="101">
        <v>0</v>
      </c>
      <c r="G2644" s="101" t="str">
        <f t="shared" si="164"/>
        <v>SPEECH_DESC_2421638</v>
      </c>
      <c r="H2644" s="101" t="str">
        <f t="shared" si="165"/>
        <v>SPEECH_AUDIO_2421638</v>
      </c>
      <c r="I2644" s="118" t="str">
        <f t="shared" si="166"/>
        <v>기념일</v>
      </c>
      <c r="J2644" s="118" t="str">
        <f t="shared" si="167"/>
        <v>신년</v>
      </c>
    </row>
    <row r="2645" spans="1:10" ht="13.8" customHeight="1">
      <c r="A2645" s="101">
        <f>C2645*ID규칙_대사_그룹_단위+COUNTIF($C$4:C2645,C2645)</f>
        <v>1133901</v>
      </c>
      <c r="B2645" s="100" t="s">
        <v>394</v>
      </c>
      <c r="C2645" s="102">
        <f>INDEX(STUDENT!$A:$A,MATCH(B2645,STUDENT!$B:$B,0))</f>
        <v>11339</v>
      </c>
      <c r="D2645" s="101">
        <v>1</v>
      </c>
      <c r="E2645" s="101">
        <v>1</v>
      </c>
      <c r="F2645" s="101">
        <v>0</v>
      </c>
      <c r="G2645" s="101" t="str">
        <f t="shared" si="164"/>
        <v>SPEECH_DESC_1133901</v>
      </c>
      <c r="H2645" s="101" t="str">
        <f t="shared" si="165"/>
        <v>SPEECH_AUDIO_1133901</v>
      </c>
      <c r="I2645" s="118" t="str">
        <f t="shared" si="166"/>
        <v>일상</v>
      </c>
      <c r="J2645" s="118" t="str">
        <f t="shared" si="167"/>
        <v>입수</v>
      </c>
    </row>
    <row r="2646" spans="1:10" ht="13.8" customHeight="1">
      <c r="A2646" s="101">
        <f>C2646*ID규칙_대사_그룹_단위+COUNTIF($C$4:C2646,C2646)</f>
        <v>1133902</v>
      </c>
      <c r="B2646" s="100" t="s">
        <v>394</v>
      </c>
      <c r="C2646" s="102">
        <f>INDEX(STUDENT!$A:$A,MATCH(B2646,STUDENT!$B:$B,0))</f>
        <v>11339</v>
      </c>
      <c r="D2646" s="101">
        <v>1</v>
      </c>
      <c r="E2646" s="101">
        <v>2</v>
      </c>
      <c r="F2646" s="101">
        <v>1</v>
      </c>
      <c r="G2646" s="101" t="str">
        <f t="shared" si="164"/>
        <v>SPEECH_DESC_1133902</v>
      </c>
      <c r="H2646" s="101" t="str">
        <f t="shared" si="165"/>
        <v>SPEECH_AUDIO_1133902</v>
      </c>
      <c r="I2646" s="118" t="str">
        <f t="shared" si="166"/>
        <v>일상</v>
      </c>
      <c r="J2646" s="118" t="str">
        <f t="shared" si="167"/>
        <v>로비 방문 1</v>
      </c>
    </row>
    <row r="2647" spans="1:10" ht="13.8" customHeight="1">
      <c r="A2647" s="101">
        <f>C2647*ID규칙_대사_그룹_단위+COUNTIF($C$4:C2647,C2647)</f>
        <v>1133903</v>
      </c>
      <c r="B2647" s="100" t="s">
        <v>394</v>
      </c>
      <c r="C2647" s="102">
        <f>INDEX(STUDENT!$A:$A,MATCH(B2647,STUDENT!$B:$B,0))</f>
        <v>11339</v>
      </c>
      <c r="D2647" s="101">
        <v>1</v>
      </c>
      <c r="E2647" s="101">
        <v>2</v>
      </c>
      <c r="F2647" s="101">
        <v>2</v>
      </c>
      <c r="G2647" s="101" t="str">
        <f t="shared" si="164"/>
        <v>SPEECH_DESC_1133903</v>
      </c>
      <c r="H2647" s="101" t="str">
        <f t="shared" si="165"/>
        <v>SPEECH_AUDIO_1133903</v>
      </c>
      <c r="I2647" s="118" t="str">
        <f t="shared" si="166"/>
        <v>일상</v>
      </c>
      <c r="J2647" s="118" t="str">
        <f t="shared" si="167"/>
        <v>로비 방문 2</v>
      </c>
    </row>
    <row r="2648" spans="1:10" ht="13.8" customHeight="1">
      <c r="A2648" s="101">
        <f>C2648*ID규칙_대사_그룹_단위+COUNTIF($C$4:C2648,C2648)</f>
        <v>1133904</v>
      </c>
      <c r="B2648" s="100" t="s">
        <v>394</v>
      </c>
      <c r="C2648" s="102">
        <f>INDEX(STUDENT!$A:$A,MATCH(B2648,STUDENT!$B:$B,0))</f>
        <v>11339</v>
      </c>
      <c r="D2648" s="101">
        <v>1</v>
      </c>
      <c r="E2648" s="101">
        <v>3</v>
      </c>
      <c r="F2648" s="101">
        <v>1</v>
      </c>
      <c r="G2648" s="101" t="str">
        <f t="shared" si="164"/>
        <v>SPEECH_DESC_1133904</v>
      </c>
      <c r="H2648" s="101" t="str">
        <f t="shared" si="165"/>
        <v>SPEECH_AUDIO_1133904</v>
      </c>
      <c r="I2648" s="118" t="str">
        <f t="shared" si="166"/>
        <v>일상</v>
      </c>
      <c r="J2648" s="118" t="str">
        <f t="shared" si="167"/>
        <v>잡담 1</v>
      </c>
    </row>
    <row r="2649" spans="1:10" ht="13.8" customHeight="1">
      <c r="A2649" s="101">
        <f>C2649*ID규칙_대사_그룹_단위+COUNTIF($C$4:C2649,C2649)</f>
        <v>1133905</v>
      </c>
      <c r="B2649" s="100" t="s">
        <v>394</v>
      </c>
      <c r="C2649" s="102">
        <f>INDEX(STUDENT!$A:$A,MATCH(B2649,STUDENT!$B:$B,0))</f>
        <v>11339</v>
      </c>
      <c r="D2649" s="101">
        <v>1</v>
      </c>
      <c r="E2649" s="101">
        <v>3</v>
      </c>
      <c r="F2649" s="101">
        <v>2</v>
      </c>
      <c r="G2649" s="101" t="str">
        <f t="shared" si="164"/>
        <v>SPEECH_DESC_1133905</v>
      </c>
      <c r="H2649" s="101" t="str">
        <f t="shared" si="165"/>
        <v>SPEECH_AUDIO_1133905</v>
      </c>
      <c r="I2649" s="118" t="str">
        <f t="shared" si="166"/>
        <v>일상</v>
      </c>
      <c r="J2649" s="118" t="str">
        <f t="shared" si="167"/>
        <v>잡담 2</v>
      </c>
    </row>
    <row r="2650" spans="1:10" ht="13.8" customHeight="1">
      <c r="A2650" s="101">
        <f>C2650*ID규칙_대사_그룹_단위+COUNTIF($C$4:C2650,C2650)</f>
        <v>1133906</v>
      </c>
      <c r="B2650" s="100" t="s">
        <v>394</v>
      </c>
      <c r="C2650" s="102">
        <f>INDEX(STUDENT!$A:$A,MATCH(B2650,STUDENT!$B:$B,0))</f>
        <v>11339</v>
      </c>
      <c r="D2650" s="101">
        <v>1</v>
      </c>
      <c r="E2650" s="101">
        <v>3</v>
      </c>
      <c r="F2650" s="101">
        <v>3</v>
      </c>
      <c r="G2650" s="101" t="str">
        <f t="shared" si="164"/>
        <v>SPEECH_DESC_1133906</v>
      </c>
      <c r="H2650" s="101" t="str">
        <f t="shared" si="165"/>
        <v>SPEECH_AUDIO_1133906</v>
      </c>
      <c r="I2650" s="118" t="str">
        <f t="shared" si="166"/>
        <v>일상</v>
      </c>
      <c r="J2650" s="118" t="str">
        <f t="shared" si="167"/>
        <v>잡담 3</v>
      </c>
    </row>
    <row r="2651" spans="1:10" ht="13.8" customHeight="1">
      <c r="A2651" s="101">
        <f>C2651*ID규칙_대사_그룹_단위+COUNTIF($C$4:C2651,C2651)</f>
        <v>1133907</v>
      </c>
      <c r="B2651" s="100" t="s">
        <v>394</v>
      </c>
      <c r="C2651" s="102">
        <f>INDEX(STUDENT!$A:$A,MATCH(B2651,STUDENT!$B:$B,0))</f>
        <v>11339</v>
      </c>
      <c r="D2651" s="101">
        <v>1</v>
      </c>
      <c r="E2651" s="101">
        <v>3</v>
      </c>
      <c r="F2651" s="101">
        <v>4</v>
      </c>
      <c r="G2651" s="101" t="str">
        <f t="shared" si="164"/>
        <v>SPEECH_DESC_1133907</v>
      </c>
      <c r="H2651" s="101" t="str">
        <f t="shared" si="165"/>
        <v>SPEECH_AUDIO_1133907</v>
      </c>
      <c r="I2651" s="118" t="str">
        <f t="shared" si="166"/>
        <v>일상</v>
      </c>
      <c r="J2651" s="118" t="str">
        <f t="shared" si="167"/>
        <v>잡담 4</v>
      </c>
    </row>
    <row r="2652" spans="1:10" ht="13.8" customHeight="1">
      <c r="A2652" s="101">
        <f>C2652*ID규칙_대사_그룹_단위+COUNTIF($C$4:C2652,C2652)</f>
        <v>1133908</v>
      </c>
      <c r="B2652" s="100" t="s">
        <v>394</v>
      </c>
      <c r="C2652" s="102">
        <f>INDEX(STUDENT!$A:$A,MATCH(B2652,STUDENT!$B:$B,0))</f>
        <v>11339</v>
      </c>
      <c r="D2652" s="101">
        <v>1</v>
      </c>
      <c r="E2652" s="101">
        <v>3</v>
      </c>
      <c r="F2652" s="101">
        <v>5</v>
      </c>
      <c r="G2652" s="101" t="str">
        <f t="shared" si="164"/>
        <v>SPEECH_DESC_1133908</v>
      </c>
      <c r="H2652" s="101" t="str">
        <f t="shared" si="165"/>
        <v>SPEECH_AUDIO_1133908</v>
      </c>
      <c r="I2652" s="118" t="str">
        <f t="shared" si="166"/>
        <v>일상</v>
      </c>
      <c r="J2652" s="118" t="str">
        <f t="shared" si="167"/>
        <v>잡담 5</v>
      </c>
    </row>
    <row r="2653" spans="1:10" ht="13.8" customHeight="1">
      <c r="A2653" s="101">
        <f>C2653*ID규칙_대사_그룹_단위+COUNTIF($C$4:C2653,C2653)</f>
        <v>1133909</v>
      </c>
      <c r="B2653" s="100" t="s">
        <v>394</v>
      </c>
      <c r="C2653" s="102">
        <f>INDEX(STUDENT!$A:$A,MATCH(B2653,STUDENT!$B:$B,0))</f>
        <v>11339</v>
      </c>
      <c r="D2653" s="101">
        <v>2</v>
      </c>
      <c r="E2653" s="101">
        <v>4</v>
      </c>
      <c r="F2653" s="101">
        <v>1</v>
      </c>
      <c r="G2653" s="101" t="str">
        <f t="shared" si="164"/>
        <v>SPEECH_DESC_1133909</v>
      </c>
      <c r="H2653" s="101" t="str">
        <f t="shared" si="165"/>
        <v>SPEECH_AUDIO_1133909</v>
      </c>
      <c r="I2653" s="118" t="str">
        <f t="shared" si="166"/>
        <v>배치</v>
      </c>
      <c r="J2653" s="118" t="str">
        <f t="shared" si="167"/>
        <v>편성 1</v>
      </c>
    </row>
    <row r="2654" spans="1:10" ht="13.8" customHeight="1">
      <c r="A2654" s="101">
        <f>C2654*ID규칙_대사_그룹_단위+COUNTIF($C$4:C2654,C2654)</f>
        <v>1133910</v>
      </c>
      <c r="B2654" s="100" t="s">
        <v>394</v>
      </c>
      <c r="C2654" s="102">
        <f>INDEX(STUDENT!$A:$A,MATCH(B2654,STUDENT!$B:$B,0))</f>
        <v>11339</v>
      </c>
      <c r="D2654" s="101">
        <v>2</v>
      </c>
      <c r="E2654" s="101">
        <v>4</v>
      </c>
      <c r="F2654" s="101">
        <v>2</v>
      </c>
      <c r="G2654" s="101" t="str">
        <f t="shared" si="164"/>
        <v>SPEECH_DESC_1133910</v>
      </c>
      <c r="H2654" s="101" t="str">
        <f t="shared" si="165"/>
        <v>SPEECH_AUDIO_1133910</v>
      </c>
      <c r="I2654" s="118" t="str">
        <f t="shared" si="166"/>
        <v>배치</v>
      </c>
      <c r="J2654" s="118" t="str">
        <f t="shared" si="167"/>
        <v>편성 2</v>
      </c>
    </row>
    <row r="2655" spans="1:10" ht="13.8" customHeight="1">
      <c r="A2655" s="101">
        <f>C2655*ID규칙_대사_그룹_단위+COUNTIF($C$4:C2655,C2655)</f>
        <v>1133911</v>
      </c>
      <c r="B2655" s="100" t="s">
        <v>394</v>
      </c>
      <c r="C2655" s="102">
        <f>INDEX(STUDENT!$A:$A,MATCH(B2655,STUDENT!$B:$B,0))</f>
        <v>11339</v>
      </c>
      <c r="D2655" s="101">
        <v>2</v>
      </c>
      <c r="E2655" s="101">
        <v>4</v>
      </c>
      <c r="F2655" s="101">
        <v>3</v>
      </c>
      <c r="G2655" s="101" t="str">
        <f t="shared" si="164"/>
        <v>SPEECH_DESC_1133911</v>
      </c>
      <c r="H2655" s="101" t="str">
        <f t="shared" si="165"/>
        <v>SPEECH_AUDIO_1133911</v>
      </c>
      <c r="I2655" s="118" t="str">
        <f t="shared" si="166"/>
        <v>배치</v>
      </c>
      <c r="J2655" s="118" t="str">
        <f t="shared" si="167"/>
        <v>편성 3</v>
      </c>
    </row>
    <row r="2656" spans="1:10" ht="13.8" customHeight="1">
      <c r="A2656" s="101">
        <f>C2656*ID규칙_대사_그룹_단위+COUNTIF($C$4:C2656,C2656)</f>
        <v>1133912</v>
      </c>
      <c r="B2656" s="100" t="s">
        <v>394</v>
      </c>
      <c r="C2656" s="102">
        <f>INDEX(STUDENT!$A:$A,MATCH(B2656,STUDENT!$B:$B,0))</f>
        <v>11339</v>
      </c>
      <c r="D2656" s="101">
        <v>2</v>
      </c>
      <c r="E2656" s="101">
        <v>5</v>
      </c>
      <c r="F2656" s="101">
        <v>1</v>
      </c>
      <c r="G2656" s="101" t="str">
        <f t="shared" si="164"/>
        <v>SPEECH_DESC_1133912</v>
      </c>
      <c r="H2656" s="101" t="str">
        <f t="shared" si="165"/>
        <v>SPEECH_AUDIO_1133912</v>
      </c>
      <c r="I2656" s="118" t="str">
        <f t="shared" si="166"/>
        <v>배치</v>
      </c>
      <c r="J2656" s="118" t="str">
        <f t="shared" si="167"/>
        <v>출격 1</v>
      </c>
    </row>
    <row r="2657" spans="1:10" ht="13.8" customHeight="1">
      <c r="A2657" s="101">
        <f>C2657*ID규칙_대사_그룹_단위+COUNTIF($C$4:C2657,C2657)</f>
        <v>1133913</v>
      </c>
      <c r="B2657" s="100" t="s">
        <v>394</v>
      </c>
      <c r="C2657" s="102">
        <f>INDEX(STUDENT!$A:$A,MATCH(B2657,STUDENT!$B:$B,0))</f>
        <v>11339</v>
      </c>
      <c r="D2657" s="101">
        <v>2</v>
      </c>
      <c r="E2657" s="101">
        <v>5</v>
      </c>
      <c r="F2657" s="101">
        <v>2</v>
      </c>
      <c r="G2657" s="101" t="str">
        <f t="shared" si="164"/>
        <v>SPEECH_DESC_1133913</v>
      </c>
      <c r="H2657" s="101" t="str">
        <f t="shared" si="165"/>
        <v>SPEECH_AUDIO_1133913</v>
      </c>
      <c r="I2657" s="118" t="str">
        <f t="shared" si="166"/>
        <v>배치</v>
      </c>
      <c r="J2657" s="118" t="str">
        <f t="shared" si="167"/>
        <v>출격 2</v>
      </c>
    </row>
    <row r="2658" spans="1:10" ht="13.8" customHeight="1">
      <c r="A2658" s="101">
        <f>C2658*ID규칙_대사_그룹_단위+COUNTIF($C$4:C2658,C2658)</f>
        <v>1133914</v>
      </c>
      <c r="B2658" s="100" t="s">
        <v>394</v>
      </c>
      <c r="C2658" s="102">
        <f>INDEX(STUDENT!$A:$A,MATCH(B2658,STUDENT!$B:$B,0))</f>
        <v>11339</v>
      </c>
      <c r="D2658" s="101">
        <v>3</v>
      </c>
      <c r="E2658" s="101">
        <v>6</v>
      </c>
      <c r="F2658" s="101">
        <v>1</v>
      </c>
      <c r="G2658" s="101" t="str">
        <f t="shared" si="164"/>
        <v>SPEECH_DESC_1133914</v>
      </c>
      <c r="H2658" s="101" t="str">
        <f t="shared" si="165"/>
        <v>SPEECH_AUDIO_1133914</v>
      </c>
      <c r="I2658" s="118" t="str">
        <f t="shared" si="166"/>
        <v>전투</v>
      </c>
      <c r="J2658" s="118" t="str">
        <f t="shared" si="167"/>
        <v>전투개시 1</v>
      </c>
    </row>
    <row r="2659" spans="1:10" ht="13.8" customHeight="1">
      <c r="A2659" s="101">
        <f>C2659*ID규칙_대사_그룹_단위+COUNTIF($C$4:C2659,C2659)</f>
        <v>1133915</v>
      </c>
      <c r="B2659" s="100" t="s">
        <v>394</v>
      </c>
      <c r="C2659" s="102">
        <f>INDEX(STUDENT!$A:$A,MATCH(B2659,STUDENT!$B:$B,0))</f>
        <v>11339</v>
      </c>
      <c r="D2659" s="101">
        <v>3</v>
      </c>
      <c r="E2659" s="101">
        <v>6</v>
      </c>
      <c r="F2659" s="101">
        <v>2</v>
      </c>
      <c r="G2659" s="101" t="str">
        <f t="shared" si="164"/>
        <v>SPEECH_DESC_1133915</v>
      </c>
      <c r="H2659" s="101" t="str">
        <f t="shared" si="165"/>
        <v>SPEECH_AUDIO_1133915</v>
      </c>
      <c r="I2659" s="118" t="str">
        <f t="shared" si="166"/>
        <v>전투</v>
      </c>
      <c r="J2659" s="118" t="str">
        <f t="shared" si="167"/>
        <v>전투개시 2</v>
      </c>
    </row>
    <row r="2660" spans="1:10" ht="13.8" customHeight="1">
      <c r="A2660" s="101">
        <f>C2660*ID규칙_대사_그룹_단위+COUNTIF($C$4:C2660,C2660)</f>
        <v>1133916</v>
      </c>
      <c r="B2660" s="100" t="s">
        <v>394</v>
      </c>
      <c r="C2660" s="102">
        <f>INDEX(STUDENT!$A:$A,MATCH(B2660,STUDENT!$B:$B,0))</f>
        <v>11339</v>
      </c>
      <c r="D2660" s="101">
        <v>3</v>
      </c>
      <c r="E2660" s="101">
        <v>7</v>
      </c>
      <c r="F2660" s="101">
        <v>0</v>
      </c>
      <c r="G2660" s="101" t="str">
        <f t="shared" si="164"/>
        <v>SPEECH_DESC_1133916</v>
      </c>
      <c r="H2660" s="101" t="str">
        <f t="shared" si="165"/>
        <v>SPEECH_AUDIO_1133916</v>
      </c>
      <c r="I2660" s="118" t="str">
        <f t="shared" si="166"/>
        <v>전투</v>
      </c>
      <c r="J2660" s="118" t="str">
        <f t="shared" si="167"/>
        <v>이동</v>
      </c>
    </row>
    <row r="2661" spans="1:10" ht="13.8" customHeight="1">
      <c r="A2661" s="101">
        <f>C2661*ID규칙_대사_그룹_단위+COUNTIF($C$4:C2661,C2661)</f>
        <v>1133917</v>
      </c>
      <c r="B2661" s="100" t="s">
        <v>394</v>
      </c>
      <c r="C2661" s="102">
        <f>INDEX(STUDENT!$A:$A,MATCH(B2661,STUDENT!$B:$B,0))</f>
        <v>11339</v>
      </c>
      <c r="D2661" s="101">
        <v>3</v>
      </c>
      <c r="E2661" s="101">
        <v>8</v>
      </c>
      <c r="F2661" s="101">
        <v>1</v>
      </c>
      <c r="G2661" s="101" t="str">
        <f t="shared" si="164"/>
        <v>SPEECH_DESC_1133917</v>
      </c>
      <c r="H2661" s="101" t="str">
        <f t="shared" si="165"/>
        <v>SPEECH_AUDIO_1133917</v>
      </c>
      <c r="I2661" s="118" t="str">
        <f t="shared" si="166"/>
        <v>전투</v>
      </c>
      <c r="J2661" s="118" t="str">
        <f t="shared" si="167"/>
        <v>에이리어 이동 1</v>
      </c>
    </row>
    <row r="2662" spans="1:10" ht="13.8" customHeight="1">
      <c r="A2662" s="101">
        <f>C2662*ID규칙_대사_그룹_단위+COUNTIF($C$4:C2662,C2662)</f>
        <v>1133918</v>
      </c>
      <c r="B2662" s="100" t="s">
        <v>394</v>
      </c>
      <c r="C2662" s="102">
        <f>INDEX(STUDENT!$A:$A,MATCH(B2662,STUDENT!$B:$B,0))</f>
        <v>11339</v>
      </c>
      <c r="D2662" s="101">
        <v>3</v>
      </c>
      <c r="E2662" s="101">
        <v>8</v>
      </c>
      <c r="F2662" s="101">
        <v>2</v>
      </c>
      <c r="G2662" s="101" t="str">
        <f t="shared" si="164"/>
        <v>SPEECH_DESC_1133918</v>
      </c>
      <c r="H2662" s="101" t="str">
        <f t="shared" si="165"/>
        <v>SPEECH_AUDIO_1133918</v>
      </c>
      <c r="I2662" s="118" t="str">
        <f t="shared" si="166"/>
        <v>전투</v>
      </c>
      <c r="J2662" s="118" t="str">
        <f t="shared" si="167"/>
        <v>에이리어 이동 2</v>
      </c>
    </row>
    <row r="2663" spans="1:10" ht="13.8" customHeight="1">
      <c r="A2663" s="101">
        <f>C2663*ID규칙_대사_그룹_단위+COUNTIF($C$4:C2663,C2663)</f>
        <v>1133919</v>
      </c>
      <c r="B2663" s="100" t="s">
        <v>394</v>
      </c>
      <c r="C2663" s="102">
        <f>INDEX(STUDENT!$A:$A,MATCH(B2663,STUDENT!$B:$B,0))</f>
        <v>11339</v>
      </c>
      <c r="D2663" s="101">
        <v>3</v>
      </c>
      <c r="E2663" s="101">
        <v>10</v>
      </c>
      <c r="F2663" s="101">
        <v>0</v>
      </c>
      <c r="G2663" s="101" t="str">
        <f t="shared" si="164"/>
        <v>SPEECH_DESC_1133919</v>
      </c>
      <c r="H2663" s="101" t="str">
        <f t="shared" si="165"/>
        <v>SPEECH_AUDIO_1133919</v>
      </c>
      <c r="I2663" s="118" t="str">
        <f t="shared" si="166"/>
        <v>전투</v>
      </c>
      <c r="J2663" s="118" t="str">
        <f t="shared" si="167"/>
        <v>회피</v>
      </c>
    </row>
    <row r="2664" spans="1:10" ht="13.8" customHeight="1">
      <c r="A2664" s="101">
        <f>C2664*ID규칙_대사_그룹_단위+COUNTIF($C$4:C2664,C2664)</f>
        <v>1133920</v>
      </c>
      <c r="B2664" s="100" t="s">
        <v>394</v>
      </c>
      <c r="C2664" s="102">
        <f>INDEX(STUDENT!$A:$A,MATCH(B2664,STUDENT!$B:$B,0))</f>
        <v>11339</v>
      </c>
      <c r="D2664" s="101">
        <v>3</v>
      </c>
      <c r="E2664" s="101">
        <v>11</v>
      </c>
      <c r="F2664" s="101">
        <v>0</v>
      </c>
      <c r="G2664" s="101" t="str">
        <f t="shared" si="164"/>
        <v>SPEECH_DESC_1133920</v>
      </c>
      <c r="H2664" s="101" t="str">
        <f t="shared" si="165"/>
        <v>SPEECH_AUDIO_1133920</v>
      </c>
      <c r="I2664" s="118" t="str">
        <f t="shared" si="166"/>
        <v>전투</v>
      </c>
      <c r="J2664" s="118" t="str">
        <f t="shared" si="167"/>
        <v>회복</v>
      </c>
    </row>
    <row r="2665" spans="1:10" ht="13.8" customHeight="1">
      <c r="A2665" s="101">
        <f>C2665*ID규칙_대사_그룹_단위+COUNTIF($C$4:C2665,C2665)</f>
        <v>1133921</v>
      </c>
      <c r="B2665" s="100" t="s">
        <v>394</v>
      </c>
      <c r="C2665" s="102">
        <f>INDEX(STUDENT!$A:$A,MATCH(B2665,STUDENT!$B:$B,0))</f>
        <v>11339</v>
      </c>
      <c r="D2665" s="101">
        <v>3</v>
      </c>
      <c r="E2665" s="101">
        <v>12</v>
      </c>
      <c r="F2665" s="101">
        <v>0</v>
      </c>
      <c r="G2665" s="101" t="str">
        <f t="shared" si="164"/>
        <v>SPEECH_DESC_1133921</v>
      </c>
      <c r="H2665" s="101" t="str">
        <f t="shared" si="165"/>
        <v>SPEECH_AUDIO_1133921</v>
      </c>
      <c r="I2665" s="118" t="str">
        <f t="shared" si="166"/>
        <v>전투</v>
      </c>
      <c r="J2665" s="118" t="str">
        <f t="shared" si="167"/>
        <v>버프</v>
      </c>
    </row>
    <row r="2666" spans="1:10" ht="13.8" customHeight="1">
      <c r="A2666" s="101">
        <f>C2666*ID규칙_대사_그룹_단위+COUNTIF($C$4:C2666,C2666)</f>
        <v>1133922</v>
      </c>
      <c r="B2666" s="100" t="s">
        <v>394</v>
      </c>
      <c r="C2666" s="102">
        <f>INDEX(STUDENT!$A:$A,MATCH(B2666,STUDENT!$B:$B,0))</f>
        <v>11339</v>
      </c>
      <c r="D2666" s="101">
        <v>3</v>
      </c>
      <c r="E2666" s="101">
        <v>13</v>
      </c>
      <c r="F2666" s="101">
        <v>1</v>
      </c>
      <c r="G2666" s="101" t="str">
        <f t="shared" si="164"/>
        <v>SPEECH_DESC_1133922</v>
      </c>
      <c r="H2666" s="101" t="str">
        <f t="shared" si="165"/>
        <v>SPEECH_AUDIO_1133922</v>
      </c>
      <c r="I2666" s="118" t="str">
        <f t="shared" si="166"/>
        <v>전투</v>
      </c>
      <c r="J2666" s="118" t="str">
        <f t="shared" si="167"/>
        <v>기본 스킬 1</v>
      </c>
    </row>
    <row r="2667" spans="1:10" ht="13.8" customHeight="1">
      <c r="A2667" s="101">
        <f>C2667*ID규칙_대사_그룹_단위+COUNTIF($C$4:C2667,C2667)</f>
        <v>1133923</v>
      </c>
      <c r="B2667" s="100" t="s">
        <v>394</v>
      </c>
      <c r="C2667" s="102">
        <f>INDEX(STUDENT!$A:$A,MATCH(B2667,STUDENT!$B:$B,0))</f>
        <v>11339</v>
      </c>
      <c r="D2667" s="101">
        <v>3</v>
      </c>
      <c r="E2667" s="101">
        <v>13</v>
      </c>
      <c r="F2667" s="101">
        <v>2</v>
      </c>
      <c r="G2667" s="101" t="str">
        <f t="shared" si="164"/>
        <v>SPEECH_DESC_1133923</v>
      </c>
      <c r="H2667" s="101" t="str">
        <f t="shared" si="165"/>
        <v>SPEECH_AUDIO_1133923</v>
      </c>
      <c r="I2667" s="118" t="str">
        <f t="shared" si="166"/>
        <v>전투</v>
      </c>
      <c r="J2667" s="118" t="str">
        <f t="shared" si="167"/>
        <v>기본 스킬 2</v>
      </c>
    </row>
    <row r="2668" spans="1:10" ht="13.8" customHeight="1">
      <c r="A2668" s="101">
        <f>C2668*ID규칙_대사_그룹_단위+COUNTIF($C$4:C2668,C2668)</f>
        <v>1133924</v>
      </c>
      <c r="B2668" s="100" t="s">
        <v>394</v>
      </c>
      <c r="C2668" s="102">
        <f>INDEX(STUDENT!$A:$A,MATCH(B2668,STUDENT!$B:$B,0))</f>
        <v>11339</v>
      </c>
      <c r="D2668" s="101">
        <v>3</v>
      </c>
      <c r="E2668" s="101">
        <v>14</v>
      </c>
      <c r="F2668" s="101">
        <v>1</v>
      </c>
      <c r="G2668" s="101" t="str">
        <f t="shared" si="164"/>
        <v>SPEECH_DESC_1133924</v>
      </c>
      <c r="H2668" s="101" t="str">
        <f t="shared" si="165"/>
        <v>SPEECH_AUDIO_1133924</v>
      </c>
      <c r="I2668" s="118" t="str">
        <f t="shared" si="166"/>
        <v>전투</v>
      </c>
      <c r="J2668" s="118" t="str">
        <f t="shared" si="167"/>
        <v>EX 스킬 컷인 1</v>
      </c>
    </row>
    <row r="2669" spans="1:10" ht="13.8" customHeight="1">
      <c r="A2669" s="101">
        <f>C2669*ID규칙_대사_그룹_단위+COUNTIF($C$4:C2669,C2669)</f>
        <v>1133925</v>
      </c>
      <c r="B2669" s="100" t="s">
        <v>394</v>
      </c>
      <c r="C2669" s="102">
        <f>INDEX(STUDENT!$A:$A,MATCH(B2669,STUDENT!$B:$B,0))</f>
        <v>11339</v>
      </c>
      <c r="D2669" s="101">
        <v>3</v>
      </c>
      <c r="E2669" s="101">
        <v>14</v>
      </c>
      <c r="F2669" s="101">
        <v>2</v>
      </c>
      <c r="G2669" s="101" t="str">
        <f t="shared" si="164"/>
        <v>SPEECH_DESC_1133925</v>
      </c>
      <c r="H2669" s="101" t="str">
        <f t="shared" si="165"/>
        <v>SPEECH_AUDIO_1133925</v>
      </c>
      <c r="I2669" s="118" t="str">
        <f t="shared" si="166"/>
        <v>전투</v>
      </c>
      <c r="J2669" s="118" t="str">
        <f t="shared" si="167"/>
        <v>EX 스킬 컷인 2</v>
      </c>
    </row>
    <row r="2670" spans="1:10" ht="13.8" customHeight="1">
      <c r="A2670" s="101">
        <f>C2670*ID규칙_대사_그룹_단위+COUNTIF($C$4:C2670,C2670)</f>
        <v>1133926</v>
      </c>
      <c r="B2670" s="100" t="s">
        <v>394</v>
      </c>
      <c r="C2670" s="102">
        <f>INDEX(STUDENT!$A:$A,MATCH(B2670,STUDENT!$B:$B,0))</f>
        <v>11339</v>
      </c>
      <c r="D2670" s="101">
        <v>3</v>
      </c>
      <c r="E2670" s="101">
        <v>14</v>
      </c>
      <c r="F2670" s="101">
        <v>3</v>
      </c>
      <c r="G2670" s="101" t="str">
        <f t="shared" si="164"/>
        <v>SPEECH_DESC_1133926</v>
      </c>
      <c r="H2670" s="101" t="str">
        <f t="shared" si="165"/>
        <v>SPEECH_AUDIO_1133926</v>
      </c>
      <c r="I2670" s="118" t="str">
        <f t="shared" si="166"/>
        <v>전투</v>
      </c>
      <c r="J2670" s="118" t="str">
        <f t="shared" si="167"/>
        <v>EX 스킬 컷인 3</v>
      </c>
    </row>
    <row r="2671" spans="1:10" ht="13.8" customHeight="1">
      <c r="A2671" s="101">
        <f>C2671*ID규칙_대사_그룹_단위+COUNTIF($C$4:C2671,C2671)</f>
        <v>1133927</v>
      </c>
      <c r="B2671" s="100" t="s">
        <v>394</v>
      </c>
      <c r="C2671" s="102">
        <f>INDEX(STUDENT!$A:$A,MATCH(B2671,STUDENT!$B:$B,0))</f>
        <v>11339</v>
      </c>
      <c r="D2671" s="101">
        <v>3</v>
      </c>
      <c r="E2671" s="101">
        <v>15</v>
      </c>
      <c r="F2671" s="101">
        <v>1</v>
      </c>
      <c r="G2671" s="101" t="str">
        <f t="shared" si="164"/>
        <v>SPEECH_DESC_1133927</v>
      </c>
      <c r="H2671" s="101" t="str">
        <f t="shared" si="165"/>
        <v>SPEECH_AUDIO_1133927</v>
      </c>
      <c r="I2671" s="118" t="str">
        <f t="shared" si="166"/>
        <v>전투</v>
      </c>
      <c r="J2671" s="118" t="str">
        <f t="shared" si="167"/>
        <v>EX 스킬 1</v>
      </c>
    </row>
    <row r="2672" spans="1:10" ht="13.8" customHeight="1">
      <c r="A2672" s="101">
        <f>C2672*ID규칙_대사_그룹_단위+COUNTIF($C$4:C2672,C2672)</f>
        <v>1133928</v>
      </c>
      <c r="B2672" s="100" t="s">
        <v>394</v>
      </c>
      <c r="C2672" s="102">
        <f>INDEX(STUDENT!$A:$A,MATCH(B2672,STUDENT!$B:$B,0))</f>
        <v>11339</v>
      </c>
      <c r="D2672" s="101">
        <v>3</v>
      </c>
      <c r="E2672" s="101">
        <v>15</v>
      </c>
      <c r="F2672" s="101">
        <v>2</v>
      </c>
      <c r="G2672" s="101" t="str">
        <f t="shared" si="164"/>
        <v>SPEECH_DESC_1133928</v>
      </c>
      <c r="H2672" s="101" t="str">
        <f t="shared" si="165"/>
        <v>SPEECH_AUDIO_1133928</v>
      </c>
      <c r="I2672" s="118" t="str">
        <f t="shared" si="166"/>
        <v>전투</v>
      </c>
      <c r="J2672" s="118" t="str">
        <f t="shared" si="167"/>
        <v>EX 스킬 2</v>
      </c>
    </row>
    <row r="2673" spans="1:10" ht="13.8" customHeight="1">
      <c r="A2673" s="101">
        <f>C2673*ID규칙_대사_그룹_단위+COUNTIF($C$4:C2673,C2673)</f>
        <v>1133929</v>
      </c>
      <c r="B2673" s="100" t="s">
        <v>394</v>
      </c>
      <c r="C2673" s="102">
        <f>INDEX(STUDENT!$A:$A,MATCH(B2673,STUDENT!$B:$B,0))</f>
        <v>11339</v>
      </c>
      <c r="D2673" s="101">
        <v>3</v>
      </c>
      <c r="E2673" s="101">
        <v>15</v>
      </c>
      <c r="F2673" s="101">
        <v>3</v>
      </c>
      <c r="G2673" s="101" t="str">
        <f t="shared" si="164"/>
        <v>SPEECH_DESC_1133929</v>
      </c>
      <c r="H2673" s="101" t="str">
        <f t="shared" si="165"/>
        <v>SPEECH_AUDIO_1133929</v>
      </c>
      <c r="I2673" s="118" t="str">
        <f t="shared" si="166"/>
        <v>전투</v>
      </c>
      <c r="J2673" s="118" t="str">
        <f t="shared" si="167"/>
        <v>EX 스킬 3</v>
      </c>
    </row>
    <row r="2674" spans="1:10" ht="13.8" customHeight="1">
      <c r="A2674" s="101">
        <f>C2674*ID규칙_대사_그룹_단위+COUNTIF($C$4:C2674,C2674)</f>
        <v>1133930</v>
      </c>
      <c r="B2674" s="100" t="s">
        <v>394</v>
      </c>
      <c r="C2674" s="102">
        <f>INDEX(STUDENT!$A:$A,MATCH(B2674,STUDENT!$B:$B,0))</f>
        <v>11339</v>
      </c>
      <c r="D2674" s="101">
        <v>3</v>
      </c>
      <c r="E2674" s="101">
        <v>16</v>
      </c>
      <c r="F2674" s="101">
        <v>1</v>
      </c>
      <c r="G2674" s="101" t="str">
        <f t="shared" si="164"/>
        <v>SPEECH_DESC_1133930</v>
      </c>
      <c r="H2674" s="101" t="str">
        <f t="shared" si="165"/>
        <v>SPEECH_AUDIO_1133930</v>
      </c>
      <c r="I2674" s="118" t="str">
        <f t="shared" si="166"/>
        <v>전투</v>
      </c>
      <c r="J2674" s="118" t="str">
        <f t="shared" si="167"/>
        <v>승리 1</v>
      </c>
    </row>
    <row r="2675" spans="1:10" ht="13.8" customHeight="1">
      <c r="A2675" s="101">
        <f>C2675*ID규칙_대사_그룹_단위+COUNTIF($C$4:C2675,C2675)</f>
        <v>1133931</v>
      </c>
      <c r="B2675" s="100" t="s">
        <v>394</v>
      </c>
      <c r="C2675" s="102">
        <f>INDEX(STUDENT!$A:$A,MATCH(B2675,STUDENT!$B:$B,0))</f>
        <v>11339</v>
      </c>
      <c r="D2675" s="101">
        <v>3</v>
      </c>
      <c r="E2675" s="101">
        <v>16</v>
      </c>
      <c r="F2675" s="101">
        <v>2</v>
      </c>
      <c r="G2675" s="101" t="str">
        <f t="shared" si="164"/>
        <v>SPEECH_DESC_1133931</v>
      </c>
      <c r="H2675" s="101" t="str">
        <f t="shared" si="165"/>
        <v>SPEECH_AUDIO_1133931</v>
      </c>
      <c r="I2675" s="118" t="str">
        <f t="shared" si="166"/>
        <v>전투</v>
      </c>
      <c r="J2675" s="118" t="str">
        <f t="shared" si="167"/>
        <v>승리 2</v>
      </c>
    </row>
    <row r="2676" spans="1:10" ht="13.8" customHeight="1">
      <c r="A2676" s="101">
        <f>C2676*ID규칙_대사_그룹_단위+COUNTIF($C$4:C2676,C2676)</f>
        <v>1133932</v>
      </c>
      <c r="B2676" s="100" t="s">
        <v>394</v>
      </c>
      <c r="C2676" s="102">
        <f>INDEX(STUDENT!$A:$A,MATCH(B2676,STUDENT!$B:$B,0))</f>
        <v>11339</v>
      </c>
      <c r="D2676" s="101">
        <v>3</v>
      </c>
      <c r="E2676" s="101">
        <v>17</v>
      </c>
      <c r="F2676" s="101">
        <v>0</v>
      </c>
      <c r="G2676" s="101" t="str">
        <f t="shared" si="164"/>
        <v>SPEECH_DESC_1133932</v>
      </c>
      <c r="H2676" s="101" t="str">
        <f t="shared" si="165"/>
        <v>SPEECH_AUDIO_1133932</v>
      </c>
      <c r="I2676" s="118" t="str">
        <f t="shared" si="166"/>
        <v>전투</v>
      </c>
      <c r="J2676" s="118" t="str">
        <f t="shared" si="167"/>
        <v>철수</v>
      </c>
    </row>
    <row r="2677" spans="1:10" ht="13.8" customHeight="1">
      <c r="A2677" s="101">
        <f>C2677*ID규칙_대사_그룹_단위+COUNTIF($C$4:C2677,C2677)</f>
        <v>1133933</v>
      </c>
      <c r="B2677" s="100" t="s">
        <v>394</v>
      </c>
      <c r="C2677" s="102">
        <f>INDEX(STUDENT!$A:$A,MATCH(B2677,STUDENT!$B:$B,0))</f>
        <v>11339</v>
      </c>
      <c r="D2677" s="101">
        <v>4</v>
      </c>
      <c r="E2677" s="101">
        <v>18</v>
      </c>
      <c r="F2677" s="101">
        <v>1</v>
      </c>
      <c r="G2677" s="101" t="str">
        <f t="shared" si="164"/>
        <v>SPEECH_DESC_1133933</v>
      </c>
      <c r="H2677" s="101" t="str">
        <f t="shared" si="165"/>
        <v>SPEECH_AUDIO_1133933</v>
      </c>
      <c r="I2677" s="118" t="str">
        <f t="shared" si="166"/>
        <v>결과</v>
      </c>
      <c r="J2677" s="118" t="str">
        <f t="shared" si="167"/>
        <v>임무 완료 1</v>
      </c>
    </row>
    <row r="2678" spans="1:10" ht="13.8" customHeight="1">
      <c r="A2678" s="101">
        <f>C2678*ID규칙_대사_그룹_단위+COUNTIF($C$4:C2678,C2678)</f>
        <v>1133934</v>
      </c>
      <c r="B2678" s="100" t="s">
        <v>394</v>
      </c>
      <c r="C2678" s="102">
        <f>INDEX(STUDENT!$A:$A,MATCH(B2678,STUDENT!$B:$B,0))</f>
        <v>11339</v>
      </c>
      <c r="D2678" s="101">
        <v>4</v>
      </c>
      <c r="E2678" s="101">
        <v>18</v>
      </c>
      <c r="F2678" s="101">
        <v>2</v>
      </c>
      <c r="G2678" s="101" t="str">
        <f t="shared" si="164"/>
        <v>SPEECH_DESC_1133934</v>
      </c>
      <c r="H2678" s="101" t="str">
        <f t="shared" si="165"/>
        <v>SPEECH_AUDIO_1133934</v>
      </c>
      <c r="I2678" s="118" t="str">
        <f t="shared" si="166"/>
        <v>결과</v>
      </c>
      <c r="J2678" s="118" t="str">
        <f t="shared" si="167"/>
        <v>임무 완료 2</v>
      </c>
    </row>
    <row r="2679" spans="1:10" ht="13.8" customHeight="1">
      <c r="A2679" s="101">
        <f>C2679*ID규칙_대사_그룹_단위+COUNTIF($C$4:C2679,C2679)</f>
        <v>1133935</v>
      </c>
      <c r="B2679" s="100" t="s">
        <v>394</v>
      </c>
      <c r="C2679" s="102">
        <f>INDEX(STUDENT!$A:$A,MATCH(B2679,STUDENT!$B:$B,0))</f>
        <v>11339</v>
      </c>
      <c r="D2679" s="101">
        <v>4</v>
      </c>
      <c r="E2679" s="101">
        <v>19</v>
      </c>
      <c r="F2679" s="101">
        <v>1</v>
      </c>
      <c r="G2679" s="101" t="str">
        <f t="shared" si="164"/>
        <v>SPEECH_DESC_1133935</v>
      </c>
      <c r="H2679" s="101" t="str">
        <f t="shared" si="165"/>
        <v>SPEECH_AUDIO_1133935</v>
      </c>
      <c r="I2679" s="118" t="str">
        <f t="shared" si="166"/>
        <v>결과</v>
      </c>
      <c r="J2679" s="118" t="str">
        <f t="shared" si="167"/>
        <v>임무 실패 1</v>
      </c>
    </row>
    <row r="2680" spans="1:10" ht="13.8" customHeight="1">
      <c r="A2680" s="101">
        <f>C2680*ID규칙_대사_그룹_단위+COUNTIF($C$4:C2680,C2680)</f>
        <v>1133936</v>
      </c>
      <c r="B2680" s="100" t="s">
        <v>394</v>
      </c>
      <c r="C2680" s="102">
        <f>INDEX(STUDENT!$A:$A,MATCH(B2680,STUDENT!$B:$B,0))</f>
        <v>11339</v>
      </c>
      <c r="D2680" s="101">
        <v>4</v>
      </c>
      <c r="E2680" s="101">
        <v>19</v>
      </c>
      <c r="F2680" s="101">
        <v>2</v>
      </c>
      <c r="G2680" s="101" t="str">
        <f t="shared" si="164"/>
        <v>SPEECH_DESC_1133936</v>
      </c>
      <c r="H2680" s="101" t="str">
        <f t="shared" si="165"/>
        <v>SPEECH_AUDIO_1133936</v>
      </c>
      <c r="I2680" s="118" t="str">
        <f t="shared" si="166"/>
        <v>결과</v>
      </c>
      <c r="J2680" s="118" t="str">
        <f t="shared" si="167"/>
        <v>임무 실패 2</v>
      </c>
    </row>
    <row r="2681" spans="1:10" ht="13.8" customHeight="1">
      <c r="A2681" s="101">
        <f>C2681*ID규칙_대사_그룹_단위+COUNTIF($C$4:C2681,C2681)</f>
        <v>1133937</v>
      </c>
      <c r="B2681" s="100" t="s">
        <v>394</v>
      </c>
      <c r="C2681" s="102">
        <f>INDEX(STUDENT!$A:$A,MATCH(B2681,STUDENT!$B:$B,0))</f>
        <v>11339</v>
      </c>
      <c r="D2681" s="101">
        <v>5</v>
      </c>
      <c r="E2681" s="101">
        <v>21</v>
      </c>
      <c r="F2681" s="101">
        <v>0</v>
      </c>
      <c r="G2681" s="101" t="str">
        <f t="shared" si="164"/>
        <v>SPEECH_DESC_1133937</v>
      </c>
      <c r="H2681" s="101" t="str">
        <f t="shared" si="165"/>
        <v>SPEECH_AUDIO_1133937</v>
      </c>
      <c r="I2681" s="118" t="str">
        <f t="shared" si="166"/>
        <v>기타</v>
      </c>
      <c r="J2681" s="118" t="str">
        <f t="shared" si="167"/>
        <v>고유무기 장착</v>
      </c>
    </row>
    <row r="2682" spans="1:10" ht="13.8" customHeight="1">
      <c r="A2682" s="101">
        <f>C2682*ID규칙_대사_그룹_단위+COUNTIF($C$4:C2682,C2682)</f>
        <v>1133938</v>
      </c>
      <c r="B2682" s="100" t="s">
        <v>394</v>
      </c>
      <c r="C2682" s="102">
        <f>INDEX(STUDENT!$A:$A,MATCH(B2682,STUDENT!$B:$B,0))</f>
        <v>11339</v>
      </c>
      <c r="D2682" s="101">
        <v>5</v>
      </c>
      <c r="E2682" s="101">
        <v>22</v>
      </c>
      <c r="F2682" s="101">
        <v>1</v>
      </c>
      <c r="G2682" s="101" t="str">
        <f t="shared" si="164"/>
        <v>SPEECH_DESC_1133938</v>
      </c>
      <c r="H2682" s="101" t="str">
        <f t="shared" si="165"/>
        <v>SPEECH_AUDIO_1133938</v>
      </c>
      <c r="I2682" s="118" t="str">
        <f t="shared" si="166"/>
        <v>기타</v>
      </c>
      <c r="J2682" s="118" t="str">
        <f t="shared" si="167"/>
        <v>카페 1</v>
      </c>
    </row>
    <row r="2683" spans="1:10" ht="13.8" customHeight="1">
      <c r="A2683" s="101">
        <f>C2683*ID규칙_대사_그룹_단위+COUNTIF($C$4:C2683,C2683)</f>
        <v>1133939</v>
      </c>
      <c r="B2683" s="100" t="s">
        <v>394</v>
      </c>
      <c r="C2683" s="102">
        <f>INDEX(STUDENT!$A:$A,MATCH(B2683,STUDENT!$B:$B,0))</f>
        <v>11339</v>
      </c>
      <c r="D2683" s="101">
        <v>5</v>
      </c>
      <c r="E2683" s="101">
        <v>22</v>
      </c>
      <c r="F2683" s="101">
        <v>2</v>
      </c>
      <c r="G2683" s="101" t="str">
        <f t="shared" si="164"/>
        <v>SPEECH_DESC_1133939</v>
      </c>
      <c r="H2683" s="101" t="str">
        <f t="shared" si="165"/>
        <v>SPEECH_AUDIO_1133939</v>
      </c>
      <c r="I2683" s="118" t="str">
        <f t="shared" si="166"/>
        <v>기타</v>
      </c>
      <c r="J2683" s="118" t="str">
        <f t="shared" si="167"/>
        <v>카페 2</v>
      </c>
    </row>
    <row r="2684" spans="1:10" ht="13.8" customHeight="1">
      <c r="A2684" s="101">
        <f>C2684*ID규칙_대사_그룹_단위+COUNTIF($C$4:C2684,C2684)</f>
        <v>1133940</v>
      </c>
      <c r="B2684" s="100" t="s">
        <v>394</v>
      </c>
      <c r="C2684" s="102">
        <f>INDEX(STUDENT!$A:$A,MATCH(B2684,STUDENT!$B:$B,0))</f>
        <v>11339</v>
      </c>
      <c r="D2684" s="101">
        <v>5</v>
      </c>
      <c r="E2684" s="101">
        <v>22</v>
      </c>
      <c r="F2684" s="101">
        <v>3</v>
      </c>
      <c r="G2684" s="101" t="str">
        <f t="shared" si="164"/>
        <v>SPEECH_DESC_1133940</v>
      </c>
      <c r="H2684" s="101" t="str">
        <f t="shared" si="165"/>
        <v>SPEECH_AUDIO_1133940</v>
      </c>
      <c r="I2684" s="118" t="str">
        <f t="shared" si="166"/>
        <v>기타</v>
      </c>
      <c r="J2684" s="118" t="str">
        <f t="shared" si="167"/>
        <v>카페 3</v>
      </c>
    </row>
    <row r="2685" spans="1:10" ht="13.8" customHeight="1">
      <c r="A2685" s="101">
        <f>C2685*ID규칙_대사_그룹_단위+COUNTIF($C$4:C2685,C2685)</f>
        <v>1133941</v>
      </c>
      <c r="B2685" s="100" t="s">
        <v>394</v>
      </c>
      <c r="C2685" s="102">
        <f>INDEX(STUDENT!$A:$A,MATCH(B2685,STUDENT!$B:$B,0))</f>
        <v>11339</v>
      </c>
      <c r="D2685" s="101">
        <v>5</v>
      </c>
      <c r="E2685" s="101">
        <v>22</v>
      </c>
      <c r="F2685" s="101">
        <v>4</v>
      </c>
      <c r="G2685" s="101" t="str">
        <f t="shared" si="164"/>
        <v>SPEECH_DESC_1133941</v>
      </c>
      <c r="H2685" s="101" t="str">
        <f t="shared" si="165"/>
        <v>SPEECH_AUDIO_1133941</v>
      </c>
      <c r="I2685" s="118" t="str">
        <f t="shared" si="166"/>
        <v>기타</v>
      </c>
      <c r="J2685" s="118" t="str">
        <f t="shared" si="167"/>
        <v>카페 4</v>
      </c>
    </row>
    <row r="2686" spans="1:10" ht="13.8" customHeight="1">
      <c r="A2686" s="101">
        <f>C2686*ID규칙_대사_그룹_단위+COUNTIF($C$4:C2686,C2686)</f>
        <v>1133942</v>
      </c>
      <c r="B2686" s="100" t="s">
        <v>394</v>
      </c>
      <c r="C2686" s="102">
        <f>INDEX(STUDENT!$A:$A,MATCH(B2686,STUDENT!$B:$B,0))</f>
        <v>11339</v>
      </c>
      <c r="D2686" s="101">
        <v>5</v>
      </c>
      <c r="E2686" s="101">
        <v>23</v>
      </c>
      <c r="F2686" s="101">
        <v>1</v>
      </c>
      <c r="G2686" s="101" t="str">
        <f t="shared" si="164"/>
        <v>SPEECH_DESC_1133942</v>
      </c>
      <c r="H2686" s="101" t="str">
        <f t="shared" si="165"/>
        <v>SPEECH_AUDIO_1133942</v>
      </c>
      <c r="I2686" s="118" t="str">
        <f t="shared" si="166"/>
        <v>기타</v>
      </c>
      <c r="J2686" s="118" t="str">
        <f t="shared" si="167"/>
        <v>인연 랭크 업 1</v>
      </c>
    </row>
    <row r="2687" spans="1:10" ht="13.8" customHeight="1">
      <c r="A2687" s="101">
        <f>C2687*ID규칙_대사_그룹_단위+COUNTIF($C$4:C2687,C2687)</f>
        <v>1133943</v>
      </c>
      <c r="B2687" s="100" t="s">
        <v>394</v>
      </c>
      <c r="C2687" s="102">
        <f>INDEX(STUDENT!$A:$A,MATCH(B2687,STUDENT!$B:$B,0))</f>
        <v>11339</v>
      </c>
      <c r="D2687" s="101">
        <v>5</v>
      </c>
      <c r="E2687" s="101">
        <v>23</v>
      </c>
      <c r="F2687" s="101">
        <v>2</v>
      </c>
      <c r="G2687" s="101" t="str">
        <f t="shared" si="164"/>
        <v>SPEECH_DESC_1133943</v>
      </c>
      <c r="H2687" s="101" t="str">
        <f t="shared" si="165"/>
        <v>SPEECH_AUDIO_1133943</v>
      </c>
      <c r="I2687" s="118" t="str">
        <f t="shared" si="166"/>
        <v>기타</v>
      </c>
      <c r="J2687" s="118" t="str">
        <f t="shared" si="167"/>
        <v>인연 랭크 업 2</v>
      </c>
    </row>
    <row r="2688" spans="1:10" ht="13.8" customHeight="1">
      <c r="A2688" s="101">
        <f>C2688*ID규칙_대사_그룹_단위+COUNTIF($C$4:C2688,C2688)</f>
        <v>1133944</v>
      </c>
      <c r="B2688" s="100" t="s">
        <v>394</v>
      </c>
      <c r="C2688" s="102">
        <f>INDEX(STUDENT!$A:$A,MATCH(B2688,STUDENT!$B:$B,0))</f>
        <v>11339</v>
      </c>
      <c r="D2688" s="101">
        <v>7</v>
      </c>
      <c r="E2688" s="101">
        <v>25</v>
      </c>
      <c r="F2688" s="101">
        <v>0</v>
      </c>
      <c r="G2688" s="101" t="str">
        <f t="shared" si="164"/>
        <v>SPEECH_DESC_1133944</v>
      </c>
      <c r="H2688" s="101" t="str">
        <f t="shared" si="165"/>
        <v>SPEECH_AUDIO_1133944</v>
      </c>
      <c r="I2688" s="118" t="str">
        <f t="shared" si="166"/>
        <v>기념일</v>
      </c>
      <c r="J2688" s="118" t="str">
        <f t="shared" si="167"/>
        <v>생일</v>
      </c>
    </row>
    <row r="2689" spans="1:10" ht="13.8" customHeight="1">
      <c r="A2689" s="101">
        <f>C2689*ID규칙_대사_그룹_단위+COUNTIF($C$4:C2689,C2689)</f>
        <v>1133945</v>
      </c>
      <c r="B2689" s="100" t="s">
        <v>394</v>
      </c>
      <c r="C2689" s="102">
        <f>INDEX(STUDENT!$A:$A,MATCH(B2689,STUDENT!$B:$B,0))</f>
        <v>11339</v>
      </c>
      <c r="D2689" s="101">
        <v>7</v>
      </c>
      <c r="E2689" s="101">
        <v>26</v>
      </c>
      <c r="F2689" s="101">
        <v>0</v>
      </c>
      <c r="G2689" s="101" t="str">
        <f t="shared" si="164"/>
        <v>SPEECH_DESC_1133945</v>
      </c>
      <c r="H2689" s="101" t="str">
        <f t="shared" si="165"/>
        <v>SPEECH_AUDIO_1133945</v>
      </c>
      <c r="I2689" s="118" t="str">
        <f t="shared" si="166"/>
        <v>기념일</v>
      </c>
      <c r="J2689" s="118" t="str">
        <f t="shared" si="167"/>
        <v>선생의 생일</v>
      </c>
    </row>
    <row r="2690" spans="1:10" ht="13.8" customHeight="1">
      <c r="A2690" s="101">
        <f>C2690*ID규칙_대사_그룹_단위+COUNTIF($C$4:C2690,C2690)</f>
        <v>1133946</v>
      </c>
      <c r="B2690" s="100" t="s">
        <v>394</v>
      </c>
      <c r="C2690" s="102">
        <f>INDEX(STUDENT!$A:$A,MATCH(B2690,STUDENT!$B:$B,0))</f>
        <v>11339</v>
      </c>
      <c r="D2690" s="101">
        <v>7</v>
      </c>
      <c r="E2690" s="101">
        <v>27</v>
      </c>
      <c r="F2690" s="101">
        <v>0</v>
      </c>
      <c r="G2690" s="101" t="str">
        <f t="shared" si="164"/>
        <v>SPEECH_DESC_1133946</v>
      </c>
      <c r="H2690" s="101" t="str">
        <f t="shared" si="165"/>
        <v>SPEECH_AUDIO_1133946</v>
      </c>
      <c r="I2690" s="118" t="str">
        <f t="shared" si="166"/>
        <v>기념일</v>
      </c>
      <c r="J2690" s="118" t="str">
        <f t="shared" si="167"/>
        <v>할로윈</v>
      </c>
    </row>
    <row r="2691" spans="1:10" ht="13.8" customHeight="1">
      <c r="A2691" s="101">
        <f>C2691*ID규칙_대사_그룹_단위+COUNTIF($C$4:C2691,C2691)</f>
        <v>1133947</v>
      </c>
      <c r="B2691" s="100" t="s">
        <v>394</v>
      </c>
      <c r="C2691" s="102">
        <f>INDEX(STUDENT!$A:$A,MATCH(B2691,STUDENT!$B:$B,0))</f>
        <v>11339</v>
      </c>
      <c r="D2691" s="101">
        <v>7</v>
      </c>
      <c r="E2691" s="101">
        <v>28</v>
      </c>
      <c r="F2691" s="101">
        <v>0</v>
      </c>
      <c r="G2691" s="101" t="str">
        <f t="shared" si="164"/>
        <v>SPEECH_DESC_1133947</v>
      </c>
      <c r="H2691" s="101" t="str">
        <f t="shared" si="165"/>
        <v>SPEECH_AUDIO_1133947</v>
      </c>
      <c r="I2691" s="118" t="str">
        <f t="shared" si="166"/>
        <v>기념일</v>
      </c>
      <c r="J2691" s="118" t="str">
        <f t="shared" si="167"/>
        <v>크리스마스</v>
      </c>
    </row>
    <row r="2692" spans="1:10" ht="13.8" customHeight="1">
      <c r="A2692" s="101">
        <f>C2692*ID규칙_대사_그룹_단위+COUNTIF($C$4:C2692,C2692)</f>
        <v>1133948</v>
      </c>
      <c r="B2692" s="100" t="s">
        <v>394</v>
      </c>
      <c r="C2692" s="102">
        <f>INDEX(STUDENT!$A:$A,MATCH(B2692,STUDENT!$B:$B,0))</f>
        <v>11339</v>
      </c>
      <c r="D2692" s="101">
        <v>7</v>
      </c>
      <c r="E2692" s="101">
        <v>29</v>
      </c>
      <c r="F2692" s="101">
        <v>0</v>
      </c>
      <c r="G2692" s="101" t="str">
        <f t="shared" ref="G2692:G2755" si="168">"SPEECH_DESC_"&amp;A2692</f>
        <v>SPEECH_DESC_1133948</v>
      </c>
      <c r="H2692" s="101" t="str">
        <f t="shared" ref="H2692:H2755" si="169">"SPEECH_AUDIO_"&amp;A2692</f>
        <v>SPEECH_AUDIO_1133948</v>
      </c>
      <c r="I2692" s="118" t="str">
        <f t="shared" ref="I2692:I2755" si="170">VLOOKUP(D2692,SPEECH_MAIN_TYPE,2,0)</f>
        <v>기념일</v>
      </c>
      <c r="J2692" s="118" t="str">
        <f t="shared" ref="J2692:J2755" si="171">VLOOKUP(E2692,SPEECH_SUB_TYPE,2,0)&amp;IF(F2692=0,""," "&amp;F2692)</f>
        <v>신년</v>
      </c>
    </row>
    <row r="2693" spans="1:10" ht="13.8" customHeight="1">
      <c r="A2693" s="101">
        <f>C2693*ID규칙_대사_그룹_단위+COUNTIF($C$4:C2693,C2693)</f>
        <v>1234001</v>
      </c>
      <c r="B2693" s="100" t="s">
        <v>396</v>
      </c>
      <c r="C2693" s="102">
        <f>INDEX(STUDENT!$A:$A,MATCH(B2693,STUDENT!$B:$B,0))</f>
        <v>12340</v>
      </c>
      <c r="D2693" s="101">
        <v>1</v>
      </c>
      <c r="E2693" s="101">
        <v>1</v>
      </c>
      <c r="F2693" s="101">
        <v>0</v>
      </c>
      <c r="G2693" s="101" t="str">
        <f t="shared" si="168"/>
        <v>SPEECH_DESC_1234001</v>
      </c>
      <c r="H2693" s="101" t="str">
        <f t="shared" si="169"/>
        <v>SPEECH_AUDIO_1234001</v>
      </c>
      <c r="I2693" s="118" t="str">
        <f t="shared" si="170"/>
        <v>일상</v>
      </c>
      <c r="J2693" s="118" t="str">
        <f t="shared" si="171"/>
        <v>입수</v>
      </c>
    </row>
    <row r="2694" spans="1:10" ht="13.8" customHeight="1">
      <c r="A2694" s="101">
        <f>C2694*ID규칙_대사_그룹_단위+COUNTIF($C$4:C2694,C2694)</f>
        <v>1234002</v>
      </c>
      <c r="B2694" s="100" t="s">
        <v>396</v>
      </c>
      <c r="C2694" s="102">
        <f>INDEX(STUDENT!$A:$A,MATCH(B2694,STUDENT!$B:$B,0))</f>
        <v>12340</v>
      </c>
      <c r="D2694" s="101">
        <v>1</v>
      </c>
      <c r="E2694" s="101">
        <v>2</v>
      </c>
      <c r="F2694" s="101">
        <v>1</v>
      </c>
      <c r="G2694" s="101" t="str">
        <f t="shared" si="168"/>
        <v>SPEECH_DESC_1234002</v>
      </c>
      <c r="H2694" s="101" t="str">
        <f t="shared" si="169"/>
        <v>SPEECH_AUDIO_1234002</v>
      </c>
      <c r="I2694" s="118" t="str">
        <f t="shared" si="170"/>
        <v>일상</v>
      </c>
      <c r="J2694" s="118" t="str">
        <f t="shared" si="171"/>
        <v>로비 방문 1</v>
      </c>
    </row>
    <row r="2695" spans="1:10" ht="13.8" customHeight="1">
      <c r="A2695" s="101">
        <f>C2695*ID규칙_대사_그룹_단위+COUNTIF($C$4:C2695,C2695)</f>
        <v>1234003</v>
      </c>
      <c r="B2695" s="100" t="s">
        <v>396</v>
      </c>
      <c r="C2695" s="102">
        <f>INDEX(STUDENT!$A:$A,MATCH(B2695,STUDENT!$B:$B,0))</f>
        <v>12340</v>
      </c>
      <c r="D2695" s="101">
        <v>1</v>
      </c>
      <c r="E2695" s="101">
        <v>2</v>
      </c>
      <c r="F2695" s="101">
        <v>2</v>
      </c>
      <c r="G2695" s="101" t="str">
        <f t="shared" si="168"/>
        <v>SPEECH_DESC_1234003</v>
      </c>
      <c r="H2695" s="101" t="str">
        <f t="shared" si="169"/>
        <v>SPEECH_AUDIO_1234003</v>
      </c>
      <c r="I2695" s="118" t="str">
        <f t="shared" si="170"/>
        <v>일상</v>
      </c>
      <c r="J2695" s="118" t="str">
        <f t="shared" si="171"/>
        <v>로비 방문 2</v>
      </c>
    </row>
    <row r="2696" spans="1:10" ht="13.8" customHeight="1">
      <c r="A2696" s="101">
        <f>C2696*ID규칙_대사_그룹_단위+COUNTIF($C$4:C2696,C2696)</f>
        <v>1234004</v>
      </c>
      <c r="B2696" s="100" t="s">
        <v>396</v>
      </c>
      <c r="C2696" s="102">
        <f>INDEX(STUDENT!$A:$A,MATCH(B2696,STUDENT!$B:$B,0))</f>
        <v>12340</v>
      </c>
      <c r="D2696" s="101">
        <v>1</v>
      </c>
      <c r="E2696" s="101">
        <v>3</v>
      </c>
      <c r="F2696" s="101">
        <v>1</v>
      </c>
      <c r="G2696" s="101" t="str">
        <f t="shared" si="168"/>
        <v>SPEECH_DESC_1234004</v>
      </c>
      <c r="H2696" s="101" t="str">
        <f t="shared" si="169"/>
        <v>SPEECH_AUDIO_1234004</v>
      </c>
      <c r="I2696" s="118" t="str">
        <f t="shared" si="170"/>
        <v>일상</v>
      </c>
      <c r="J2696" s="118" t="str">
        <f t="shared" si="171"/>
        <v>잡담 1</v>
      </c>
    </row>
    <row r="2697" spans="1:10" ht="13.8" customHeight="1">
      <c r="A2697" s="101">
        <f>C2697*ID규칙_대사_그룹_단위+COUNTIF($C$4:C2697,C2697)</f>
        <v>1234005</v>
      </c>
      <c r="B2697" s="100" t="s">
        <v>396</v>
      </c>
      <c r="C2697" s="102">
        <f>INDEX(STUDENT!$A:$A,MATCH(B2697,STUDENT!$B:$B,0))</f>
        <v>12340</v>
      </c>
      <c r="D2697" s="101">
        <v>1</v>
      </c>
      <c r="E2697" s="101">
        <v>3</v>
      </c>
      <c r="F2697" s="101">
        <v>2</v>
      </c>
      <c r="G2697" s="101" t="str">
        <f t="shared" si="168"/>
        <v>SPEECH_DESC_1234005</v>
      </c>
      <c r="H2697" s="101" t="str">
        <f t="shared" si="169"/>
        <v>SPEECH_AUDIO_1234005</v>
      </c>
      <c r="I2697" s="118" t="str">
        <f t="shared" si="170"/>
        <v>일상</v>
      </c>
      <c r="J2697" s="118" t="str">
        <f t="shared" si="171"/>
        <v>잡담 2</v>
      </c>
    </row>
    <row r="2698" spans="1:10" ht="13.8" customHeight="1">
      <c r="A2698" s="101">
        <f>C2698*ID규칙_대사_그룹_단위+COUNTIF($C$4:C2698,C2698)</f>
        <v>1234006</v>
      </c>
      <c r="B2698" s="100" t="s">
        <v>396</v>
      </c>
      <c r="C2698" s="102">
        <f>INDEX(STUDENT!$A:$A,MATCH(B2698,STUDENT!$B:$B,0))</f>
        <v>12340</v>
      </c>
      <c r="D2698" s="101">
        <v>1</v>
      </c>
      <c r="E2698" s="101">
        <v>3</v>
      </c>
      <c r="F2698" s="101">
        <v>3</v>
      </c>
      <c r="G2698" s="101" t="str">
        <f t="shared" si="168"/>
        <v>SPEECH_DESC_1234006</v>
      </c>
      <c r="H2698" s="101" t="str">
        <f t="shared" si="169"/>
        <v>SPEECH_AUDIO_1234006</v>
      </c>
      <c r="I2698" s="118" t="str">
        <f t="shared" si="170"/>
        <v>일상</v>
      </c>
      <c r="J2698" s="118" t="str">
        <f t="shared" si="171"/>
        <v>잡담 3</v>
      </c>
    </row>
    <row r="2699" spans="1:10" ht="13.8" customHeight="1">
      <c r="A2699" s="101">
        <f>C2699*ID규칙_대사_그룹_단위+COUNTIF($C$4:C2699,C2699)</f>
        <v>1234007</v>
      </c>
      <c r="B2699" s="100" t="s">
        <v>396</v>
      </c>
      <c r="C2699" s="102">
        <f>INDEX(STUDENT!$A:$A,MATCH(B2699,STUDENT!$B:$B,0))</f>
        <v>12340</v>
      </c>
      <c r="D2699" s="101">
        <v>1</v>
      </c>
      <c r="E2699" s="101">
        <v>3</v>
      </c>
      <c r="F2699" s="101">
        <v>4</v>
      </c>
      <c r="G2699" s="101" t="str">
        <f t="shared" si="168"/>
        <v>SPEECH_DESC_1234007</v>
      </c>
      <c r="H2699" s="101" t="str">
        <f t="shared" si="169"/>
        <v>SPEECH_AUDIO_1234007</v>
      </c>
      <c r="I2699" s="118" t="str">
        <f t="shared" si="170"/>
        <v>일상</v>
      </c>
      <c r="J2699" s="118" t="str">
        <f t="shared" si="171"/>
        <v>잡담 4</v>
      </c>
    </row>
    <row r="2700" spans="1:10" ht="13.8" customHeight="1">
      <c r="A2700" s="101">
        <f>C2700*ID규칙_대사_그룹_단위+COUNTIF($C$4:C2700,C2700)</f>
        <v>1234008</v>
      </c>
      <c r="B2700" s="100" t="s">
        <v>396</v>
      </c>
      <c r="C2700" s="102">
        <f>INDEX(STUDENT!$A:$A,MATCH(B2700,STUDENT!$B:$B,0))</f>
        <v>12340</v>
      </c>
      <c r="D2700" s="101">
        <v>1</v>
      </c>
      <c r="E2700" s="101">
        <v>3</v>
      </c>
      <c r="F2700" s="101">
        <v>5</v>
      </c>
      <c r="G2700" s="101" t="str">
        <f t="shared" si="168"/>
        <v>SPEECH_DESC_1234008</v>
      </c>
      <c r="H2700" s="101" t="str">
        <f t="shared" si="169"/>
        <v>SPEECH_AUDIO_1234008</v>
      </c>
      <c r="I2700" s="118" t="str">
        <f t="shared" si="170"/>
        <v>일상</v>
      </c>
      <c r="J2700" s="118" t="str">
        <f t="shared" si="171"/>
        <v>잡담 5</v>
      </c>
    </row>
    <row r="2701" spans="1:10" ht="13.8" customHeight="1">
      <c r="A2701" s="101">
        <f>C2701*ID규칙_대사_그룹_단위+COUNTIF($C$4:C2701,C2701)</f>
        <v>1234009</v>
      </c>
      <c r="B2701" s="100" t="s">
        <v>396</v>
      </c>
      <c r="C2701" s="102">
        <f>INDEX(STUDENT!$A:$A,MATCH(B2701,STUDENT!$B:$B,0))</f>
        <v>12340</v>
      </c>
      <c r="D2701" s="101">
        <v>2</v>
      </c>
      <c r="E2701" s="101">
        <v>4</v>
      </c>
      <c r="F2701" s="101">
        <v>1</v>
      </c>
      <c r="G2701" s="101" t="str">
        <f t="shared" si="168"/>
        <v>SPEECH_DESC_1234009</v>
      </c>
      <c r="H2701" s="101" t="str">
        <f t="shared" si="169"/>
        <v>SPEECH_AUDIO_1234009</v>
      </c>
      <c r="I2701" s="118" t="str">
        <f t="shared" si="170"/>
        <v>배치</v>
      </c>
      <c r="J2701" s="118" t="str">
        <f t="shared" si="171"/>
        <v>편성 1</v>
      </c>
    </row>
    <row r="2702" spans="1:10" ht="13.8" customHeight="1">
      <c r="A2702" s="101">
        <f>C2702*ID규칙_대사_그룹_단위+COUNTIF($C$4:C2702,C2702)</f>
        <v>1234010</v>
      </c>
      <c r="B2702" s="100" t="s">
        <v>396</v>
      </c>
      <c r="C2702" s="102">
        <f>INDEX(STUDENT!$A:$A,MATCH(B2702,STUDENT!$B:$B,0))</f>
        <v>12340</v>
      </c>
      <c r="D2702" s="101">
        <v>2</v>
      </c>
      <c r="E2702" s="101">
        <v>4</v>
      </c>
      <c r="F2702" s="101">
        <v>2</v>
      </c>
      <c r="G2702" s="101" t="str">
        <f t="shared" si="168"/>
        <v>SPEECH_DESC_1234010</v>
      </c>
      <c r="H2702" s="101" t="str">
        <f t="shared" si="169"/>
        <v>SPEECH_AUDIO_1234010</v>
      </c>
      <c r="I2702" s="118" t="str">
        <f t="shared" si="170"/>
        <v>배치</v>
      </c>
      <c r="J2702" s="118" t="str">
        <f t="shared" si="171"/>
        <v>편성 2</v>
      </c>
    </row>
    <row r="2703" spans="1:10" ht="13.8" customHeight="1">
      <c r="A2703" s="101">
        <f>C2703*ID규칙_대사_그룹_단위+COUNTIF($C$4:C2703,C2703)</f>
        <v>1234011</v>
      </c>
      <c r="B2703" s="100" t="s">
        <v>396</v>
      </c>
      <c r="C2703" s="102">
        <f>INDEX(STUDENT!$A:$A,MATCH(B2703,STUDENT!$B:$B,0))</f>
        <v>12340</v>
      </c>
      <c r="D2703" s="101">
        <v>2</v>
      </c>
      <c r="E2703" s="101">
        <v>4</v>
      </c>
      <c r="F2703" s="101">
        <v>3</v>
      </c>
      <c r="G2703" s="101" t="str">
        <f t="shared" si="168"/>
        <v>SPEECH_DESC_1234011</v>
      </c>
      <c r="H2703" s="101" t="str">
        <f t="shared" si="169"/>
        <v>SPEECH_AUDIO_1234011</v>
      </c>
      <c r="I2703" s="118" t="str">
        <f t="shared" si="170"/>
        <v>배치</v>
      </c>
      <c r="J2703" s="118" t="str">
        <f t="shared" si="171"/>
        <v>편성 3</v>
      </c>
    </row>
    <row r="2704" spans="1:10" ht="13.8" customHeight="1">
      <c r="A2704" s="101">
        <f>C2704*ID규칙_대사_그룹_단위+COUNTIF($C$4:C2704,C2704)</f>
        <v>1234012</v>
      </c>
      <c r="B2704" s="100" t="s">
        <v>396</v>
      </c>
      <c r="C2704" s="102">
        <f>INDEX(STUDENT!$A:$A,MATCH(B2704,STUDENT!$B:$B,0))</f>
        <v>12340</v>
      </c>
      <c r="D2704" s="101">
        <v>2</v>
      </c>
      <c r="E2704" s="101">
        <v>5</v>
      </c>
      <c r="F2704" s="101">
        <v>1</v>
      </c>
      <c r="G2704" s="101" t="str">
        <f t="shared" si="168"/>
        <v>SPEECH_DESC_1234012</v>
      </c>
      <c r="H2704" s="101" t="str">
        <f t="shared" si="169"/>
        <v>SPEECH_AUDIO_1234012</v>
      </c>
      <c r="I2704" s="118" t="str">
        <f t="shared" si="170"/>
        <v>배치</v>
      </c>
      <c r="J2704" s="118" t="str">
        <f t="shared" si="171"/>
        <v>출격 1</v>
      </c>
    </row>
    <row r="2705" spans="1:10" ht="13.8" customHeight="1">
      <c r="A2705" s="101">
        <f>C2705*ID규칙_대사_그룹_단위+COUNTIF($C$4:C2705,C2705)</f>
        <v>1234013</v>
      </c>
      <c r="B2705" s="100" t="s">
        <v>396</v>
      </c>
      <c r="C2705" s="102">
        <f>INDEX(STUDENT!$A:$A,MATCH(B2705,STUDENT!$B:$B,0))</f>
        <v>12340</v>
      </c>
      <c r="D2705" s="101">
        <v>2</v>
      </c>
      <c r="E2705" s="101">
        <v>5</v>
      </c>
      <c r="F2705" s="101">
        <v>2</v>
      </c>
      <c r="G2705" s="101" t="str">
        <f t="shared" si="168"/>
        <v>SPEECH_DESC_1234013</v>
      </c>
      <c r="H2705" s="101" t="str">
        <f t="shared" si="169"/>
        <v>SPEECH_AUDIO_1234013</v>
      </c>
      <c r="I2705" s="118" t="str">
        <f t="shared" si="170"/>
        <v>배치</v>
      </c>
      <c r="J2705" s="118" t="str">
        <f t="shared" si="171"/>
        <v>출격 2</v>
      </c>
    </row>
    <row r="2706" spans="1:10" ht="13.8" customHeight="1">
      <c r="A2706" s="101">
        <f>C2706*ID규칙_대사_그룹_단위+COUNTIF($C$4:C2706,C2706)</f>
        <v>1234014</v>
      </c>
      <c r="B2706" s="100" t="s">
        <v>396</v>
      </c>
      <c r="C2706" s="102">
        <f>INDEX(STUDENT!$A:$A,MATCH(B2706,STUDENT!$B:$B,0))</f>
        <v>12340</v>
      </c>
      <c r="D2706" s="101">
        <v>3</v>
      </c>
      <c r="E2706" s="101">
        <v>6</v>
      </c>
      <c r="F2706" s="101">
        <v>1</v>
      </c>
      <c r="G2706" s="101" t="str">
        <f t="shared" si="168"/>
        <v>SPEECH_DESC_1234014</v>
      </c>
      <c r="H2706" s="101" t="str">
        <f t="shared" si="169"/>
        <v>SPEECH_AUDIO_1234014</v>
      </c>
      <c r="I2706" s="118" t="str">
        <f t="shared" si="170"/>
        <v>전투</v>
      </c>
      <c r="J2706" s="118" t="str">
        <f t="shared" si="171"/>
        <v>전투개시 1</v>
      </c>
    </row>
    <row r="2707" spans="1:10" ht="13.8" customHeight="1">
      <c r="A2707" s="101">
        <f>C2707*ID규칙_대사_그룹_단위+COUNTIF($C$4:C2707,C2707)</f>
        <v>1234015</v>
      </c>
      <c r="B2707" s="100" t="s">
        <v>396</v>
      </c>
      <c r="C2707" s="102">
        <f>INDEX(STUDENT!$A:$A,MATCH(B2707,STUDENT!$B:$B,0))</f>
        <v>12340</v>
      </c>
      <c r="D2707" s="101">
        <v>3</v>
      </c>
      <c r="E2707" s="101">
        <v>6</v>
      </c>
      <c r="F2707" s="101">
        <v>2</v>
      </c>
      <c r="G2707" s="101" t="str">
        <f t="shared" si="168"/>
        <v>SPEECH_DESC_1234015</v>
      </c>
      <c r="H2707" s="101" t="str">
        <f t="shared" si="169"/>
        <v>SPEECH_AUDIO_1234015</v>
      </c>
      <c r="I2707" s="118" t="str">
        <f t="shared" si="170"/>
        <v>전투</v>
      </c>
      <c r="J2707" s="118" t="str">
        <f t="shared" si="171"/>
        <v>전투개시 2</v>
      </c>
    </row>
    <row r="2708" spans="1:10" ht="13.8" customHeight="1">
      <c r="A2708" s="101">
        <f>C2708*ID규칙_대사_그룹_단위+COUNTIF($C$4:C2708,C2708)</f>
        <v>1234016</v>
      </c>
      <c r="B2708" s="100" t="s">
        <v>396</v>
      </c>
      <c r="C2708" s="102">
        <f>INDEX(STUDENT!$A:$A,MATCH(B2708,STUDENT!$B:$B,0))</f>
        <v>12340</v>
      </c>
      <c r="D2708" s="101">
        <v>3</v>
      </c>
      <c r="E2708" s="101">
        <v>7</v>
      </c>
      <c r="F2708" s="101">
        <v>0</v>
      </c>
      <c r="G2708" s="101" t="str">
        <f t="shared" si="168"/>
        <v>SPEECH_DESC_1234016</v>
      </c>
      <c r="H2708" s="101" t="str">
        <f t="shared" si="169"/>
        <v>SPEECH_AUDIO_1234016</v>
      </c>
      <c r="I2708" s="118" t="str">
        <f t="shared" si="170"/>
        <v>전투</v>
      </c>
      <c r="J2708" s="118" t="str">
        <f t="shared" si="171"/>
        <v>이동</v>
      </c>
    </row>
    <row r="2709" spans="1:10" ht="13.8" customHeight="1">
      <c r="A2709" s="101">
        <f>C2709*ID규칙_대사_그룹_단위+COUNTIF($C$4:C2709,C2709)</f>
        <v>1234017</v>
      </c>
      <c r="B2709" s="100" t="s">
        <v>396</v>
      </c>
      <c r="C2709" s="102">
        <f>INDEX(STUDENT!$A:$A,MATCH(B2709,STUDENT!$B:$B,0))</f>
        <v>12340</v>
      </c>
      <c r="D2709" s="101">
        <v>3</v>
      </c>
      <c r="E2709" s="101">
        <v>8</v>
      </c>
      <c r="F2709" s="101">
        <v>1</v>
      </c>
      <c r="G2709" s="101" t="str">
        <f t="shared" si="168"/>
        <v>SPEECH_DESC_1234017</v>
      </c>
      <c r="H2709" s="101" t="str">
        <f t="shared" si="169"/>
        <v>SPEECH_AUDIO_1234017</v>
      </c>
      <c r="I2709" s="118" t="str">
        <f t="shared" si="170"/>
        <v>전투</v>
      </c>
      <c r="J2709" s="118" t="str">
        <f t="shared" si="171"/>
        <v>에이리어 이동 1</v>
      </c>
    </row>
    <row r="2710" spans="1:10" ht="13.8" customHeight="1">
      <c r="A2710" s="101">
        <f>C2710*ID규칙_대사_그룹_단위+COUNTIF($C$4:C2710,C2710)</f>
        <v>1234018</v>
      </c>
      <c r="B2710" s="100" t="s">
        <v>396</v>
      </c>
      <c r="C2710" s="102">
        <f>INDEX(STUDENT!$A:$A,MATCH(B2710,STUDENT!$B:$B,0))</f>
        <v>12340</v>
      </c>
      <c r="D2710" s="101">
        <v>3</v>
      </c>
      <c r="E2710" s="101">
        <v>8</v>
      </c>
      <c r="F2710" s="101">
        <v>2</v>
      </c>
      <c r="G2710" s="101" t="str">
        <f t="shared" si="168"/>
        <v>SPEECH_DESC_1234018</v>
      </c>
      <c r="H2710" s="101" t="str">
        <f t="shared" si="169"/>
        <v>SPEECH_AUDIO_1234018</v>
      </c>
      <c r="I2710" s="118" t="str">
        <f t="shared" si="170"/>
        <v>전투</v>
      </c>
      <c r="J2710" s="118" t="str">
        <f t="shared" si="171"/>
        <v>에이리어 이동 2</v>
      </c>
    </row>
    <row r="2711" spans="1:10" ht="13.8" customHeight="1">
      <c r="A2711" s="101">
        <f>C2711*ID규칙_대사_그룹_단위+COUNTIF($C$4:C2711,C2711)</f>
        <v>1234019</v>
      </c>
      <c r="B2711" s="100" t="s">
        <v>396</v>
      </c>
      <c r="C2711" s="102">
        <f>INDEX(STUDENT!$A:$A,MATCH(B2711,STUDENT!$B:$B,0))</f>
        <v>12340</v>
      </c>
      <c r="D2711" s="101">
        <v>3</v>
      </c>
      <c r="E2711" s="101">
        <v>9</v>
      </c>
      <c r="F2711" s="101">
        <v>0</v>
      </c>
      <c r="G2711" s="101" t="str">
        <f t="shared" si="168"/>
        <v>SPEECH_DESC_1234019</v>
      </c>
      <c r="H2711" s="101" t="str">
        <f t="shared" si="169"/>
        <v>SPEECH_AUDIO_1234019</v>
      </c>
      <c r="I2711" s="118" t="str">
        <f t="shared" si="170"/>
        <v>전투</v>
      </c>
      <c r="J2711" s="118" t="str">
        <f t="shared" si="171"/>
        <v>엄폐</v>
      </c>
    </row>
    <row r="2712" spans="1:10" ht="13.8" customHeight="1">
      <c r="A2712" s="101">
        <f>C2712*ID규칙_대사_그룹_단위+COUNTIF($C$4:C2712,C2712)</f>
        <v>1234020</v>
      </c>
      <c r="B2712" s="100" t="s">
        <v>396</v>
      </c>
      <c r="C2712" s="102">
        <f>INDEX(STUDENT!$A:$A,MATCH(B2712,STUDENT!$B:$B,0))</f>
        <v>12340</v>
      </c>
      <c r="D2712" s="101">
        <v>3</v>
      </c>
      <c r="E2712" s="101">
        <v>10</v>
      </c>
      <c r="F2712" s="101">
        <v>0</v>
      </c>
      <c r="G2712" s="101" t="str">
        <f t="shared" si="168"/>
        <v>SPEECH_DESC_1234020</v>
      </c>
      <c r="H2712" s="101" t="str">
        <f t="shared" si="169"/>
        <v>SPEECH_AUDIO_1234020</v>
      </c>
      <c r="I2712" s="118" t="str">
        <f t="shared" si="170"/>
        <v>전투</v>
      </c>
      <c r="J2712" s="118" t="str">
        <f t="shared" si="171"/>
        <v>회피</v>
      </c>
    </row>
    <row r="2713" spans="1:10" ht="13.8" customHeight="1">
      <c r="A2713" s="101">
        <f>C2713*ID규칙_대사_그룹_단위+COUNTIF($C$4:C2713,C2713)</f>
        <v>1234021</v>
      </c>
      <c r="B2713" s="100" t="s">
        <v>396</v>
      </c>
      <c r="C2713" s="102">
        <f>INDEX(STUDENT!$A:$A,MATCH(B2713,STUDENT!$B:$B,0))</f>
        <v>12340</v>
      </c>
      <c r="D2713" s="101">
        <v>3</v>
      </c>
      <c r="E2713" s="101">
        <v>11</v>
      </c>
      <c r="F2713" s="101">
        <v>0</v>
      </c>
      <c r="G2713" s="101" t="str">
        <f t="shared" si="168"/>
        <v>SPEECH_DESC_1234021</v>
      </c>
      <c r="H2713" s="101" t="str">
        <f t="shared" si="169"/>
        <v>SPEECH_AUDIO_1234021</v>
      </c>
      <c r="I2713" s="118" t="str">
        <f t="shared" si="170"/>
        <v>전투</v>
      </c>
      <c r="J2713" s="118" t="str">
        <f t="shared" si="171"/>
        <v>회복</v>
      </c>
    </row>
    <row r="2714" spans="1:10" ht="13.8" customHeight="1">
      <c r="A2714" s="101">
        <f>C2714*ID규칙_대사_그룹_단위+COUNTIF($C$4:C2714,C2714)</f>
        <v>1234022</v>
      </c>
      <c r="B2714" s="100" t="s">
        <v>396</v>
      </c>
      <c r="C2714" s="102">
        <f>INDEX(STUDENT!$A:$A,MATCH(B2714,STUDENT!$B:$B,0))</f>
        <v>12340</v>
      </c>
      <c r="D2714" s="101">
        <v>3</v>
      </c>
      <c r="E2714" s="101">
        <v>12</v>
      </c>
      <c r="F2714" s="101">
        <v>0</v>
      </c>
      <c r="G2714" s="101" t="str">
        <f t="shared" si="168"/>
        <v>SPEECH_DESC_1234022</v>
      </c>
      <c r="H2714" s="101" t="str">
        <f t="shared" si="169"/>
        <v>SPEECH_AUDIO_1234022</v>
      </c>
      <c r="I2714" s="118" t="str">
        <f t="shared" si="170"/>
        <v>전투</v>
      </c>
      <c r="J2714" s="118" t="str">
        <f t="shared" si="171"/>
        <v>버프</v>
      </c>
    </row>
    <row r="2715" spans="1:10" ht="13.8" customHeight="1">
      <c r="A2715" s="101">
        <f>C2715*ID규칙_대사_그룹_단위+COUNTIF($C$4:C2715,C2715)</f>
        <v>1234023</v>
      </c>
      <c r="B2715" s="100" t="s">
        <v>396</v>
      </c>
      <c r="C2715" s="102">
        <f>INDEX(STUDENT!$A:$A,MATCH(B2715,STUDENT!$B:$B,0))</f>
        <v>12340</v>
      </c>
      <c r="D2715" s="101">
        <v>3</v>
      </c>
      <c r="E2715" s="101">
        <v>13</v>
      </c>
      <c r="F2715" s="101">
        <v>0</v>
      </c>
      <c r="G2715" s="101" t="str">
        <f t="shared" si="168"/>
        <v>SPEECH_DESC_1234023</v>
      </c>
      <c r="H2715" s="101" t="str">
        <f t="shared" si="169"/>
        <v>SPEECH_AUDIO_1234023</v>
      </c>
      <c r="I2715" s="118" t="str">
        <f t="shared" si="170"/>
        <v>전투</v>
      </c>
      <c r="J2715" s="118" t="str">
        <f t="shared" si="171"/>
        <v>기본 스킬</v>
      </c>
    </row>
    <row r="2716" spans="1:10" ht="13.8" customHeight="1">
      <c r="A2716" s="101">
        <f>C2716*ID규칙_대사_그룹_단위+COUNTIF($C$4:C2716,C2716)</f>
        <v>1234024</v>
      </c>
      <c r="B2716" s="100" t="s">
        <v>396</v>
      </c>
      <c r="C2716" s="102">
        <f>INDEX(STUDENT!$A:$A,MATCH(B2716,STUDENT!$B:$B,0))</f>
        <v>12340</v>
      </c>
      <c r="D2716" s="101">
        <v>3</v>
      </c>
      <c r="E2716" s="101">
        <v>14</v>
      </c>
      <c r="F2716" s="101">
        <v>1</v>
      </c>
      <c r="G2716" s="101" t="str">
        <f t="shared" si="168"/>
        <v>SPEECH_DESC_1234024</v>
      </c>
      <c r="H2716" s="101" t="str">
        <f t="shared" si="169"/>
        <v>SPEECH_AUDIO_1234024</v>
      </c>
      <c r="I2716" s="118" t="str">
        <f t="shared" si="170"/>
        <v>전투</v>
      </c>
      <c r="J2716" s="118" t="str">
        <f t="shared" si="171"/>
        <v>EX 스킬 컷인 1</v>
      </c>
    </row>
    <row r="2717" spans="1:10" ht="13.8" customHeight="1">
      <c r="A2717" s="101">
        <f>C2717*ID규칙_대사_그룹_단위+COUNTIF($C$4:C2717,C2717)</f>
        <v>1234025</v>
      </c>
      <c r="B2717" s="100" t="s">
        <v>396</v>
      </c>
      <c r="C2717" s="102">
        <f>INDEX(STUDENT!$A:$A,MATCH(B2717,STUDENT!$B:$B,0))</f>
        <v>12340</v>
      </c>
      <c r="D2717" s="101">
        <v>3</v>
      </c>
      <c r="E2717" s="101">
        <v>14</v>
      </c>
      <c r="F2717" s="101">
        <v>2</v>
      </c>
      <c r="G2717" s="101" t="str">
        <f t="shared" si="168"/>
        <v>SPEECH_DESC_1234025</v>
      </c>
      <c r="H2717" s="101" t="str">
        <f t="shared" si="169"/>
        <v>SPEECH_AUDIO_1234025</v>
      </c>
      <c r="I2717" s="118" t="str">
        <f t="shared" si="170"/>
        <v>전투</v>
      </c>
      <c r="J2717" s="118" t="str">
        <f t="shared" si="171"/>
        <v>EX 스킬 컷인 2</v>
      </c>
    </row>
    <row r="2718" spans="1:10" ht="13.8" customHeight="1">
      <c r="A2718" s="101">
        <f>C2718*ID규칙_대사_그룹_단위+COUNTIF($C$4:C2718,C2718)</f>
        <v>1234026</v>
      </c>
      <c r="B2718" s="100" t="s">
        <v>396</v>
      </c>
      <c r="C2718" s="102">
        <f>INDEX(STUDENT!$A:$A,MATCH(B2718,STUDENT!$B:$B,0))</f>
        <v>12340</v>
      </c>
      <c r="D2718" s="101">
        <v>3</v>
      </c>
      <c r="E2718" s="101">
        <v>14</v>
      </c>
      <c r="F2718" s="101">
        <v>3</v>
      </c>
      <c r="G2718" s="101" t="str">
        <f t="shared" si="168"/>
        <v>SPEECH_DESC_1234026</v>
      </c>
      <c r="H2718" s="101" t="str">
        <f t="shared" si="169"/>
        <v>SPEECH_AUDIO_1234026</v>
      </c>
      <c r="I2718" s="118" t="str">
        <f t="shared" si="170"/>
        <v>전투</v>
      </c>
      <c r="J2718" s="118" t="str">
        <f t="shared" si="171"/>
        <v>EX 스킬 컷인 3</v>
      </c>
    </row>
    <row r="2719" spans="1:10" ht="13.8" customHeight="1">
      <c r="A2719" s="101">
        <f>C2719*ID규칙_대사_그룹_단위+COUNTIF($C$4:C2719,C2719)</f>
        <v>1234027</v>
      </c>
      <c r="B2719" s="100" t="s">
        <v>396</v>
      </c>
      <c r="C2719" s="102">
        <f>INDEX(STUDENT!$A:$A,MATCH(B2719,STUDENT!$B:$B,0))</f>
        <v>12340</v>
      </c>
      <c r="D2719" s="101">
        <v>3</v>
      </c>
      <c r="E2719" s="101">
        <v>15</v>
      </c>
      <c r="F2719" s="101">
        <v>1</v>
      </c>
      <c r="G2719" s="101" t="str">
        <f t="shared" si="168"/>
        <v>SPEECH_DESC_1234027</v>
      </c>
      <c r="H2719" s="101" t="str">
        <f t="shared" si="169"/>
        <v>SPEECH_AUDIO_1234027</v>
      </c>
      <c r="I2719" s="118" t="str">
        <f t="shared" si="170"/>
        <v>전투</v>
      </c>
      <c r="J2719" s="118" t="str">
        <f t="shared" si="171"/>
        <v>EX 스킬 1</v>
      </c>
    </row>
    <row r="2720" spans="1:10" ht="13.8" customHeight="1">
      <c r="A2720" s="101">
        <f>C2720*ID규칙_대사_그룹_단위+COUNTIF($C$4:C2720,C2720)</f>
        <v>1234028</v>
      </c>
      <c r="B2720" s="100" t="s">
        <v>396</v>
      </c>
      <c r="C2720" s="102">
        <f>INDEX(STUDENT!$A:$A,MATCH(B2720,STUDENT!$B:$B,0))</f>
        <v>12340</v>
      </c>
      <c r="D2720" s="101">
        <v>3</v>
      </c>
      <c r="E2720" s="101">
        <v>15</v>
      </c>
      <c r="F2720" s="101">
        <v>2</v>
      </c>
      <c r="G2720" s="101" t="str">
        <f t="shared" si="168"/>
        <v>SPEECH_DESC_1234028</v>
      </c>
      <c r="H2720" s="101" t="str">
        <f t="shared" si="169"/>
        <v>SPEECH_AUDIO_1234028</v>
      </c>
      <c r="I2720" s="118" t="str">
        <f t="shared" si="170"/>
        <v>전투</v>
      </c>
      <c r="J2720" s="118" t="str">
        <f t="shared" si="171"/>
        <v>EX 스킬 2</v>
      </c>
    </row>
    <row r="2721" spans="1:10" ht="13.8" customHeight="1">
      <c r="A2721" s="101">
        <f>C2721*ID규칙_대사_그룹_단위+COUNTIF($C$4:C2721,C2721)</f>
        <v>1234029</v>
      </c>
      <c r="B2721" s="100" t="s">
        <v>396</v>
      </c>
      <c r="C2721" s="102">
        <f>INDEX(STUDENT!$A:$A,MATCH(B2721,STUDENT!$B:$B,0))</f>
        <v>12340</v>
      </c>
      <c r="D2721" s="101">
        <v>3</v>
      </c>
      <c r="E2721" s="101">
        <v>15</v>
      </c>
      <c r="F2721" s="101">
        <v>3</v>
      </c>
      <c r="G2721" s="101" t="str">
        <f t="shared" si="168"/>
        <v>SPEECH_DESC_1234029</v>
      </c>
      <c r="H2721" s="101" t="str">
        <f t="shared" si="169"/>
        <v>SPEECH_AUDIO_1234029</v>
      </c>
      <c r="I2721" s="118" t="str">
        <f t="shared" si="170"/>
        <v>전투</v>
      </c>
      <c r="J2721" s="118" t="str">
        <f t="shared" si="171"/>
        <v>EX 스킬 3</v>
      </c>
    </row>
    <row r="2722" spans="1:10" ht="13.8" customHeight="1">
      <c r="A2722" s="101">
        <f>C2722*ID규칙_대사_그룹_단위+COUNTIF($C$4:C2722,C2722)</f>
        <v>1234030</v>
      </c>
      <c r="B2722" s="100" t="s">
        <v>396</v>
      </c>
      <c r="C2722" s="102">
        <f>INDEX(STUDENT!$A:$A,MATCH(B2722,STUDENT!$B:$B,0))</f>
        <v>12340</v>
      </c>
      <c r="D2722" s="101">
        <v>3</v>
      </c>
      <c r="E2722" s="101">
        <v>16</v>
      </c>
      <c r="F2722" s="101">
        <v>1</v>
      </c>
      <c r="G2722" s="101" t="str">
        <f t="shared" si="168"/>
        <v>SPEECH_DESC_1234030</v>
      </c>
      <c r="H2722" s="101" t="str">
        <f t="shared" si="169"/>
        <v>SPEECH_AUDIO_1234030</v>
      </c>
      <c r="I2722" s="118" t="str">
        <f t="shared" si="170"/>
        <v>전투</v>
      </c>
      <c r="J2722" s="118" t="str">
        <f t="shared" si="171"/>
        <v>승리 1</v>
      </c>
    </row>
    <row r="2723" spans="1:10" ht="13.8" customHeight="1">
      <c r="A2723" s="101">
        <f>C2723*ID규칙_대사_그룹_단위+COUNTIF($C$4:C2723,C2723)</f>
        <v>1234031</v>
      </c>
      <c r="B2723" s="100" t="s">
        <v>396</v>
      </c>
      <c r="C2723" s="102">
        <f>INDEX(STUDENT!$A:$A,MATCH(B2723,STUDENT!$B:$B,0))</f>
        <v>12340</v>
      </c>
      <c r="D2723" s="101">
        <v>3</v>
      </c>
      <c r="E2723" s="101">
        <v>16</v>
      </c>
      <c r="F2723" s="101">
        <v>2</v>
      </c>
      <c r="G2723" s="101" t="str">
        <f t="shared" si="168"/>
        <v>SPEECH_DESC_1234031</v>
      </c>
      <c r="H2723" s="101" t="str">
        <f t="shared" si="169"/>
        <v>SPEECH_AUDIO_1234031</v>
      </c>
      <c r="I2723" s="118" t="str">
        <f t="shared" si="170"/>
        <v>전투</v>
      </c>
      <c r="J2723" s="118" t="str">
        <f t="shared" si="171"/>
        <v>승리 2</v>
      </c>
    </row>
    <row r="2724" spans="1:10" ht="13.8" customHeight="1">
      <c r="A2724" s="101">
        <f>C2724*ID규칙_대사_그룹_단위+COUNTIF($C$4:C2724,C2724)</f>
        <v>1234032</v>
      </c>
      <c r="B2724" s="100" t="s">
        <v>396</v>
      </c>
      <c r="C2724" s="102">
        <f>INDEX(STUDENT!$A:$A,MATCH(B2724,STUDENT!$B:$B,0))</f>
        <v>12340</v>
      </c>
      <c r="D2724" s="101">
        <v>3</v>
      </c>
      <c r="E2724" s="101">
        <v>17</v>
      </c>
      <c r="F2724" s="101">
        <v>0</v>
      </c>
      <c r="G2724" s="101" t="str">
        <f t="shared" si="168"/>
        <v>SPEECH_DESC_1234032</v>
      </c>
      <c r="H2724" s="101" t="str">
        <f t="shared" si="169"/>
        <v>SPEECH_AUDIO_1234032</v>
      </c>
      <c r="I2724" s="118" t="str">
        <f t="shared" si="170"/>
        <v>전투</v>
      </c>
      <c r="J2724" s="118" t="str">
        <f t="shared" si="171"/>
        <v>철수</v>
      </c>
    </row>
    <row r="2725" spans="1:10" ht="13.8" customHeight="1">
      <c r="A2725" s="101">
        <f>C2725*ID규칙_대사_그룹_단위+COUNTIF($C$4:C2725,C2725)</f>
        <v>1234033</v>
      </c>
      <c r="B2725" s="100" t="s">
        <v>396</v>
      </c>
      <c r="C2725" s="102">
        <f>INDEX(STUDENT!$A:$A,MATCH(B2725,STUDENT!$B:$B,0))</f>
        <v>12340</v>
      </c>
      <c r="D2725" s="101">
        <v>4</v>
      </c>
      <c r="E2725" s="101">
        <v>18</v>
      </c>
      <c r="F2725" s="101">
        <v>1</v>
      </c>
      <c r="G2725" s="101" t="str">
        <f t="shared" si="168"/>
        <v>SPEECH_DESC_1234033</v>
      </c>
      <c r="H2725" s="101" t="str">
        <f t="shared" si="169"/>
        <v>SPEECH_AUDIO_1234033</v>
      </c>
      <c r="I2725" s="118" t="str">
        <f t="shared" si="170"/>
        <v>결과</v>
      </c>
      <c r="J2725" s="118" t="str">
        <f t="shared" si="171"/>
        <v>임무 완료 1</v>
      </c>
    </row>
    <row r="2726" spans="1:10" ht="13.8" customHeight="1">
      <c r="A2726" s="101">
        <f>C2726*ID규칙_대사_그룹_단위+COUNTIF($C$4:C2726,C2726)</f>
        <v>1234034</v>
      </c>
      <c r="B2726" s="100" t="s">
        <v>396</v>
      </c>
      <c r="C2726" s="102">
        <f>INDEX(STUDENT!$A:$A,MATCH(B2726,STUDENT!$B:$B,0))</f>
        <v>12340</v>
      </c>
      <c r="D2726" s="101">
        <v>4</v>
      </c>
      <c r="E2726" s="101">
        <v>18</v>
      </c>
      <c r="F2726" s="101">
        <v>2</v>
      </c>
      <c r="G2726" s="101" t="str">
        <f t="shared" si="168"/>
        <v>SPEECH_DESC_1234034</v>
      </c>
      <c r="H2726" s="101" t="str">
        <f t="shared" si="169"/>
        <v>SPEECH_AUDIO_1234034</v>
      </c>
      <c r="I2726" s="118" t="str">
        <f t="shared" si="170"/>
        <v>결과</v>
      </c>
      <c r="J2726" s="118" t="str">
        <f t="shared" si="171"/>
        <v>임무 완료 2</v>
      </c>
    </row>
    <row r="2727" spans="1:10" ht="13.8" customHeight="1">
      <c r="A2727" s="101">
        <f>C2727*ID규칙_대사_그룹_단위+COUNTIF($C$4:C2727,C2727)</f>
        <v>1234035</v>
      </c>
      <c r="B2727" s="100" t="s">
        <v>396</v>
      </c>
      <c r="C2727" s="102">
        <f>INDEX(STUDENT!$A:$A,MATCH(B2727,STUDENT!$B:$B,0))</f>
        <v>12340</v>
      </c>
      <c r="D2727" s="101">
        <v>4</v>
      </c>
      <c r="E2727" s="101">
        <v>19</v>
      </c>
      <c r="F2727" s="101">
        <v>1</v>
      </c>
      <c r="G2727" s="101" t="str">
        <f t="shared" si="168"/>
        <v>SPEECH_DESC_1234035</v>
      </c>
      <c r="H2727" s="101" t="str">
        <f t="shared" si="169"/>
        <v>SPEECH_AUDIO_1234035</v>
      </c>
      <c r="I2727" s="118" t="str">
        <f t="shared" si="170"/>
        <v>결과</v>
      </c>
      <c r="J2727" s="118" t="str">
        <f t="shared" si="171"/>
        <v>임무 실패 1</v>
      </c>
    </row>
    <row r="2728" spans="1:10" ht="13.8" customHeight="1">
      <c r="A2728" s="101">
        <f>C2728*ID규칙_대사_그룹_단위+COUNTIF($C$4:C2728,C2728)</f>
        <v>1234036</v>
      </c>
      <c r="B2728" s="100" t="s">
        <v>396</v>
      </c>
      <c r="C2728" s="102">
        <f>INDEX(STUDENT!$A:$A,MATCH(B2728,STUDENT!$B:$B,0))</f>
        <v>12340</v>
      </c>
      <c r="D2728" s="101">
        <v>4</v>
      </c>
      <c r="E2728" s="101">
        <v>19</v>
      </c>
      <c r="F2728" s="101">
        <v>2</v>
      </c>
      <c r="G2728" s="101" t="str">
        <f t="shared" si="168"/>
        <v>SPEECH_DESC_1234036</v>
      </c>
      <c r="H2728" s="101" t="str">
        <f t="shared" si="169"/>
        <v>SPEECH_AUDIO_1234036</v>
      </c>
      <c r="I2728" s="118" t="str">
        <f t="shared" si="170"/>
        <v>결과</v>
      </c>
      <c r="J2728" s="118" t="str">
        <f t="shared" si="171"/>
        <v>임무 실패 2</v>
      </c>
    </row>
    <row r="2729" spans="1:10" ht="13.8" customHeight="1">
      <c r="A2729" s="101">
        <f>C2729*ID규칙_대사_그룹_단위+COUNTIF($C$4:C2729,C2729)</f>
        <v>1234037</v>
      </c>
      <c r="B2729" s="100" t="s">
        <v>396</v>
      </c>
      <c r="C2729" s="102">
        <f>INDEX(STUDENT!$A:$A,MATCH(B2729,STUDENT!$B:$B,0))</f>
        <v>12340</v>
      </c>
      <c r="D2729" s="101">
        <v>5</v>
      </c>
      <c r="E2729" s="101">
        <v>20</v>
      </c>
      <c r="F2729" s="101">
        <v>1</v>
      </c>
      <c r="G2729" s="101" t="str">
        <f t="shared" si="168"/>
        <v>SPEECH_DESC_1234037</v>
      </c>
      <c r="H2729" s="101" t="str">
        <f t="shared" si="169"/>
        <v>SPEECH_AUDIO_1234037</v>
      </c>
      <c r="I2729" s="118" t="str">
        <f t="shared" si="170"/>
        <v>기타</v>
      </c>
      <c r="J2729" s="118" t="str">
        <f t="shared" si="171"/>
        <v>강화 1</v>
      </c>
    </row>
    <row r="2730" spans="1:10" ht="13.8" customHeight="1">
      <c r="A2730" s="101">
        <f>C2730*ID규칙_대사_그룹_단위+COUNTIF($C$4:C2730,C2730)</f>
        <v>1234038</v>
      </c>
      <c r="B2730" s="100" t="s">
        <v>396</v>
      </c>
      <c r="C2730" s="102">
        <f>INDEX(STUDENT!$A:$A,MATCH(B2730,STUDENT!$B:$B,0))</f>
        <v>12340</v>
      </c>
      <c r="D2730" s="101">
        <v>5</v>
      </c>
      <c r="E2730" s="101">
        <v>20</v>
      </c>
      <c r="F2730" s="101">
        <v>2</v>
      </c>
      <c r="G2730" s="101" t="str">
        <f t="shared" si="168"/>
        <v>SPEECH_DESC_1234038</v>
      </c>
      <c r="H2730" s="101" t="str">
        <f t="shared" si="169"/>
        <v>SPEECH_AUDIO_1234038</v>
      </c>
      <c r="I2730" s="118" t="str">
        <f t="shared" si="170"/>
        <v>기타</v>
      </c>
      <c r="J2730" s="118" t="str">
        <f t="shared" si="171"/>
        <v>강화 2</v>
      </c>
    </row>
    <row r="2731" spans="1:10" ht="13.8" customHeight="1">
      <c r="A2731" s="101">
        <f>C2731*ID규칙_대사_그룹_단위+COUNTIF($C$4:C2731,C2731)</f>
        <v>1234039</v>
      </c>
      <c r="B2731" s="100" t="s">
        <v>396</v>
      </c>
      <c r="C2731" s="102">
        <f>INDEX(STUDENT!$A:$A,MATCH(B2731,STUDENT!$B:$B,0))</f>
        <v>12340</v>
      </c>
      <c r="D2731" s="101">
        <v>5</v>
      </c>
      <c r="E2731" s="101">
        <v>20</v>
      </c>
      <c r="F2731" s="101">
        <v>3</v>
      </c>
      <c r="G2731" s="101" t="str">
        <f t="shared" si="168"/>
        <v>SPEECH_DESC_1234039</v>
      </c>
      <c r="H2731" s="101" t="str">
        <f t="shared" si="169"/>
        <v>SPEECH_AUDIO_1234039</v>
      </c>
      <c r="I2731" s="118" t="str">
        <f t="shared" si="170"/>
        <v>기타</v>
      </c>
      <c r="J2731" s="118" t="str">
        <f t="shared" si="171"/>
        <v>강화 3</v>
      </c>
    </row>
    <row r="2732" spans="1:10" ht="13.8" customHeight="1">
      <c r="A2732" s="101">
        <f>C2732*ID규칙_대사_그룹_단위+COUNTIF($C$4:C2732,C2732)</f>
        <v>1234040</v>
      </c>
      <c r="B2732" s="100" t="s">
        <v>396</v>
      </c>
      <c r="C2732" s="102">
        <f>INDEX(STUDENT!$A:$A,MATCH(B2732,STUDENT!$B:$B,0))</f>
        <v>12340</v>
      </c>
      <c r="D2732" s="101">
        <v>5</v>
      </c>
      <c r="E2732" s="101">
        <v>20</v>
      </c>
      <c r="F2732" s="101">
        <v>4</v>
      </c>
      <c r="G2732" s="101" t="str">
        <f t="shared" si="168"/>
        <v>SPEECH_DESC_1234040</v>
      </c>
      <c r="H2732" s="101" t="str">
        <f t="shared" si="169"/>
        <v>SPEECH_AUDIO_1234040</v>
      </c>
      <c r="I2732" s="118" t="str">
        <f t="shared" si="170"/>
        <v>기타</v>
      </c>
      <c r="J2732" s="118" t="str">
        <f t="shared" si="171"/>
        <v>강화 4</v>
      </c>
    </row>
    <row r="2733" spans="1:10" ht="13.8" customHeight="1">
      <c r="A2733" s="101">
        <f>C2733*ID규칙_대사_그룹_단위+COUNTIF($C$4:C2733,C2733)</f>
        <v>1234041</v>
      </c>
      <c r="B2733" s="100" t="s">
        <v>396</v>
      </c>
      <c r="C2733" s="102">
        <f>INDEX(STUDENT!$A:$A,MATCH(B2733,STUDENT!$B:$B,0))</f>
        <v>12340</v>
      </c>
      <c r="D2733" s="101">
        <v>5</v>
      </c>
      <c r="E2733" s="101">
        <v>21</v>
      </c>
      <c r="F2733" s="101">
        <v>0</v>
      </c>
      <c r="G2733" s="101" t="str">
        <f t="shared" si="168"/>
        <v>SPEECH_DESC_1234041</v>
      </c>
      <c r="H2733" s="101" t="str">
        <f t="shared" si="169"/>
        <v>SPEECH_AUDIO_1234041</v>
      </c>
      <c r="I2733" s="118" t="str">
        <f t="shared" si="170"/>
        <v>기타</v>
      </c>
      <c r="J2733" s="118" t="str">
        <f t="shared" si="171"/>
        <v>고유무기 장착</v>
      </c>
    </row>
    <row r="2734" spans="1:10" ht="13.8" customHeight="1">
      <c r="A2734" s="101">
        <f>C2734*ID규칙_대사_그룹_단위+COUNTIF($C$4:C2734,C2734)</f>
        <v>1234042</v>
      </c>
      <c r="B2734" s="100" t="s">
        <v>396</v>
      </c>
      <c r="C2734" s="102">
        <f>INDEX(STUDENT!$A:$A,MATCH(B2734,STUDENT!$B:$B,0))</f>
        <v>12340</v>
      </c>
      <c r="D2734" s="101">
        <v>5</v>
      </c>
      <c r="E2734" s="101">
        <v>22</v>
      </c>
      <c r="F2734" s="101">
        <v>1</v>
      </c>
      <c r="G2734" s="101" t="str">
        <f t="shared" si="168"/>
        <v>SPEECH_DESC_1234042</v>
      </c>
      <c r="H2734" s="101" t="str">
        <f t="shared" si="169"/>
        <v>SPEECH_AUDIO_1234042</v>
      </c>
      <c r="I2734" s="118" t="str">
        <f t="shared" si="170"/>
        <v>기타</v>
      </c>
      <c r="J2734" s="118" t="str">
        <f t="shared" si="171"/>
        <v>카페 1</v>
      </c>
    </row>
    <row r="2735" spans="1:10" ht="13.8" customHeight="1">
      <c r="A2735" s="101">
        <f>C2735*ID규칙_대사_그룹_단위+COUNTIF($C$4:C2735,C2735)</f>
        <v>1234043</v>
      </c>
      <c r="B2735" s="100" t="s">
        <v>396</v>
      </c>
      <c r="C2735" s="102">
        <f>INDEX(STUDENT!$A:$A,MATCH(B2735,STUDENT!$B:$B,0))</f>
        <v>12340</v>
      </c>
      <c r="D2735" s="101">
        <v>5</v>
      </c>
      <c r="E2735" s="101">
        <v>22</v>
      </c>
      <c r="F2735" s="101">
        <v>2</v>
      </c>
      <c r="G2735" s="101" t="str">
        <f t="shared" si="168"/>
        <v>SPEECH_DESC_1234043</v>
      </c>
      <c r="H2735" s="101" t="str">
        <f t="shared" si="169"/>
        <v>SPEECH_AUDIO_1234043</v>
      </c>
      <c r="I2735" s="118" t="str">
        <f t="shared" si="170"/>
        <v>기타</v>
      </c>
      <c r="J2735" s="118" t="str">
        <f t="shared" si="171"/>
        <v>카페 2</v>
      </c>
    </row>
    <row r="2736" spans="1:10" ht="13.8" customHeight="1">
      <c r="A2736" s="101">
        <f>C2736*ID규칙_대사_그룹_단위+COUNTIF($C$4:C2736,C2736)</f>
        <v>1234044</v>
      </c>
      <c r="B2736" s="100" t="s">
        <v>396</v>
      </c>
      <c r="C2736" s="102">
        <f>INDEX(STUDENT!$A:$A,MATCH(B2736,STUDENT!$B:$B,0))</f>
        <v>12340</v>
      </c>
      <c r="D2736" s="101">
        <v>5</v>
      </c>
      <c r="E2736" s="101">
        <v>22</v>
      </c>
      <c r="F2736" s="101">
        <v>3</v>
      </c>
      <c r="G2736" s="101" t="str">
        <f t="shared" si="168"/>
        <v>SPEECH_DESC_1234044</v>
      </c>
      <c r="H2736" s="101" t="str">
        <f t="shared" si="169"/>
        <v>SPEECH_AUDIO_1234044</v>
      </c>
      <c r="I2736" s="118" t="str">
        <f t="shared" si="170"/>
        <v>기타</v>
      </c>
      <c r="J2736" s="118" t="str">
        <f t="shared" si="171"/>
        <v>카페 3</v>
      </c>
    </row>
    <row r="2737" spans="1:10" ht="13.8" customHeight="1">
      <c r="A2737" s="101">
        <f>C2737*ID규칙_대사_그룹_단위+COUNTIF($C$4:C2737,C2737)</f>
        <v>1234045</v>
      </c>
      <c r="B2737" s="100" t="s">
        <v>396</v>
      </c>
      <c r="C2737" s="102">
        <f>INDEX(STUDENT!$A:$A,MATCH(B2737,STUDENT!$B:$B,0))</f>
        <v>12340</v>
      </c>
      <c r="D2737" s="101">
        <v>5</v>
      </c>
      <c r="E2737" s="101">
        <v>22</v>
      </c>
      <c r="F2737" s="101">
        <v>4</v>
      </c>
      <c r="G2737" s="101" t="str">
        <f t="shared" si="168"/>
        <v>SPEECH_DESC_1234045</v>
      </c>
      <c r="H2737" s="101" t="str">
        <f t="shared" si="169"/>
        <v>SPEECH_AUDIO_1234045</v>
      </c>
      <c r="I2737" s="118" t="str">
        <f t="shared" si="170"/>
        <v>기타</v>
      </c>
      <c r="J2737" s="118" t="str">
        <f t="shared" si="171"/>
        <v>카페 4</v>
      </c>
    </row>
    <row r="2738" spans="1:10" ht="13.8" customHeight="1">
      <c r="A2738" s="101">
        <f>C2738*ID규칙_대사_그룹_단위+COUNTIF($C$4:C2738,C2738)</f>
        <v>1234046</v>
      </c>
      <c r="B2738" s="100" t="s">
        <v>396</v>
      </c>
      <c r="C2738" s="102">
        <f>INDEX(STUDENT!$A:$A,MATCH(B2738,STUDENT!$B:$B,0))</f>
        <v>12340</v>
      </c>
      <c r="D2738" s="101">
        <v>5</v>
      </c>
      <c r="E2738" s="101">
        <v>22</v>
      </c>
      <c r="F2738" s="101">
        <v>5</v>
      </c>
      <c r="G2738" s="101" t="str">
        <f t="shared" si="168"/>
        <v>SPEECH_DESC_1234046</v>
      </c>
      <c r="H2738" s="101" t="str">
        <f t="shared" si="169"/>
        <v>SPEECH_AUDIO_1234046</v>
      </c>
      <c r="I2738" s="118" t="str">
        <f t="shared" si="170"/>
        <v>기타</v>
      </c>
      <c r="J2738" s="118" t="str">
        <f t="shared" si="171"/>
        <v>카페 5</v>
      </c>
    </row>
    <row r="2739" spans="1:10" ht="13.8" customHeight="1">
      <c r="A2739" s="101">
        <f>C2739*ID규칙_대사_그룹_단위+COUNTIF($C$4:C2739,C2739)</f>
        <v>1234047</v>
      </c>
      <c r="B2739" s="100" t="s">
        <v>396</v>
      </c>
      <c r="C2739" s="102">
        <f>INDEX(STUDENT!$A:$A,MATCH(B2739,STUDENT!$B:$B,0))</f>
        <v>12340</v>
      </c>
      <c r="D2739" s="101">
        <v>5</v>
      </c>
      <c r="E2739" s="101">
        <v>23</v>
      </c>
      <c r="F2739" s="101">
        <v>1</v>
      </c>
      <c r="G2739" s="101" t="str">
        <f t="shared" si="168"/>
        <v>SPEECH_DESC_1234047</v>
      </c>
      <c r="H2739" s="101" t="str">
        <f t="shared" si="169"/>
        <v>SPEECH_AUDIO_1234047</v>
      </c>
      <c r="I2739" s="118" t="str">
        <f t="shared" si="170"/>
        <v>기타</v>
      </c>
      <c r="J2739" s="118" t="str">
        <f t="shared" si="171"/>
        <v>인연 랭크 업 1</v>
      </c>
    </row>
    <row r="2740" spans="1:10" ht="13.8" customHeight="1">
      <c r="A2740" s="101">
        <f>C2740*ID규칙_대사_그룹_단위+COUNTIF($C$4:C2740,C2740)</f>
        <v>1234048</v>
      </c>
      <c r="B2740" s="100" t="s">
        <v>396</v>
      </c>
      <c r="C2740" s="102">
        <f>INDEX(STUDENT!$A:$A,MATCH(B2740,STUDENT!$B:$B,0))</f>
        <v>12340</v>
      </c>
      <c r="D2740" s="101">
        <v>5</v>
      </c>
      <c r="E2740" s="101">
        <v>23</v>
      </c>
      <c r="F2740" s="101">
        <v>2</v>
      </c>
      <c r="G2740" s="101" t="str">
        <f t="shared" si="168"/>
        <v>SPEECH_DESC_1234048</v>
      </c>
      <c r="H2740" s="101" t="str">
        <f t="shared" si="169"/>
        <v>SPEECH_AUDIO_1234048</v>
      </c>
      <c r="I2740" s="118" t="str">
        <f t="shared" si="170"/>
        <v>기타</v>
      </c>
      <c r="J2740" s="118" t="str">
        <f t="shared" si="171"/>
        <v>인연 랭크 업 2</v>
      </c>
    </row>
    <row r="2741" spans="1:10" ht="13.8" customHeight="1">
      <c r="A2741" s="101">
        <f>C2741*ID규칙_대사_그룹_단위+COUNTIF($C$4:C2741,C2741)</f>
        <v>1234049</v>
      </c>
      <c r="B2741" s="100" t="s">
        <v>396</v>
      </c>
      <c r="C2741" s="102">
        <f>INDEX(STUDENT!$A:$A,MATCH(B2741,STUDENT!$B:$B,0))</f>
        <v>12340</v>
      </c>
      <c r="D2741" s="101">
        <v>5</v>
      </c>
      <c r="E2741" s="101">
        <v>23</v>
      </c>
      <c r="F2741" s="101">
        <v>3</v>
      </c>
      <c r="G2741" s="101" t="str">
        <f t="shared" si="168"/>
        <v>SPEECH_DESC_1234049</v>
      </c>
      <c r="H2741" s="101" t="str">
        <f t="shared" si="169"/>
        <v>SPEECH_AUDIO_1234049</v>
      </c>
      <c r="I2741" s="118" t="str">
        <f t="shared" si="170"/>
        <v>기타</v>
      </c>
      <c r="J2741" s="118" t="str">
        <f t="shared" si="171"/>
        <v>인연 랭크 업 3</v>
      </c>
    </row>
    <row r="2742" spans="1:10" ht="13.8" customHeight="1">
      <c r="A2742" s="101">
        <f>C2742*ID규칙_대사_그룹_단위+COUNTIF($C$4:C2742,C2742)</f>
        <v>1234050</v>
      </c>
      <c r="B2742" s="100" t="s">
        <v>396</v>
      </c>
      <c r="C2742" s="102">
        <f>INDEX(STUDENT!$A:$A,MATCH(B2742,STUDENT!$B:$B,0))</f>
        <v>12340</v>
      </c>
      <c r="D2742" s="101">
        <v>5</v>
      </c>
      <c r="E2742" s="101">
        <v>23</v>
      </c>
      <c r="F2742" s="101">
        <v>4</v>
      </c>
      <c r="G2742" s="101" t="str">
        <f t="shared" si="168"/>
        <v>SPEECH_DESC_1234050</v>
      </c>
      <c r="H2742" s="101" t="str">
        <f t="shared" si="169"/>
        <v>SPEECH_AUDIO_1234050</v>
      </c>
      <c r="I2742" s="118" t="str">
        <f t="shared" si="170"/>
        <v>기타</v>
      </c>
      <c r="J2742" s="118" t="str">
        <f t="shared" si="171"/>
        <v>인연 랭크 업 4</v>
      </c>
    </row>
    <row r="2743" spans="1:10" ht="13.8" customHeight="1">
      <c r="A2743" s="101">
        <f>C2743*ID규칙_대사_그룹_단위+COUNTIF($C$4:C2743,C2743)</f>
        <v>1234051</v>
      </c>
      <c r="B2743" s="100" t="s">
        <v>396</v>
      </c>
      <c r="C2743" s="102">
        <f>INDEX(STUDENT!$A:$A,MATCH(B2743,STUDENT!$B:$B,0))</f>
        <v>12340</v>
      </c>
      <c r="D2743" s="101">
        <v>6</v>
      </c>
      <c r="E2743" s="101">
        <v>24</v>
      </c>
      <c r="F2743" s="101">
        <v>1</v>
      </c>
      <c r="G2743" s="101" t="str">
        <f t="shared" si="168"/>
        <v>SPEECH_DESC_1234051</v>
      </c>
      <c r="H2743" s="101" t="str">
        <f t="shared" si="169"/>
        <v>SPEECH_AUDIO_1234051</v>
      </c>
      <c r="I2743" s="118" t="str">
        <f t="shared" si="170"/>
        <v>메모리얼</v>
      </c>
      <c r="J2743" s="118" t="str">
        <f t="shared" si="171"/>
        <v>메모리얼 로비 1</v>
      </c>
    </row>
    <row r="2744" spans="1:10" ht="13.8" customHeight="1">
      <c r="A2744" s="101">
        <f>C2744*ID규칙_대사_그룹_단위+COUNTIF($C$4:C2744,C2744)</f>
        <v>1234052</v>
      </c>
      <c r="B2744" s="100" t="s">
        <v>396</v>
      </c>
      <c r="C2744" s="102">
        <f>INDEX(STUDENT!$A:$A,MATCH(B2744,STUDENT!$B:$B,0))</f>
        <v>12340</v>
      </c>
      <c r="D2744" s="101">
        <v>6</v>
      </c>
      <c r="E2744" s="101">
        <v>24</v>
      </c>
      <c r="F2744" s="101">
        <v>2</v>
      </c>
      <c r="G2744" s="101" t="str">
        <f t="shared" si="168"/>
        <v>SPEECH_DESC_1234052</v>
      </c>
      <c r="H2744" s="101" t="str">
        <f t="shared" si="169"/>
        <v>SPEECH_AUDIO_1234052</v>
      </c>
      <c r="I2744" s="118" t="str">
        <f t="shared" si="170"/>
        <v>메모리얼</v>
      </c>
      <c r="J2744" s="118" t="str">
        <f t="shared" si="171"/>
        <v>메모리얼 로비 2</v>
      </c>
    </row>
    <row r="2745" spans="1:10" ht="13.8" customHeight="1">
      <c r="A2745" s="101">
        <f>C2745*ID규칙_대사_그룹_단위+COUNTIF($C$4:C2745,C2745)</f>
        <v>1234053</v>
      </c>
      <c r="B2745" s="100" t="s">
        <v>396</v>
      </c>
      <c r="C2745" s="102">
        <f>INDEX(STUDENT!$A:$A,MATCH(B2745,STUDENT!$B:$B,0))</f>
        <v>12340</v>
      </c>
      <c r="D2745" s="101">
        <v>6</v>
      </c>
      <c r="E2745" s="101">
        <v>24</v>
      </c>
      <c r="F2745" s="101">
        <v>3</v>
      </c>
      <c r="G2745" s="101" t="str">
        <f t="shared" si="168"/>
        <v>SPEECH_DESC_1234053</v>
      </c>
      <c r="H2745" s="101" t="str">
        <f t="shared" si="169"/>
        <v>SPEECH_AUDIO_1234053</v>
      </c>
      <c r="I2745" s="118" t="str">
        <f t="shared" si="170"/>
        <v>메모리얼</v>
      </c>
      <c r="J2745" s="118" t="str">
        <f t="shared" si="171"/>
        <v>메모리얼 로비 3</v>
      </c>
    </row>
    <row r="2746" spans="1:10" ht="13.8" customHeight="1">
      <c r="A2746" s="101">
        <f>C2746*ID규칙_대사_그룹_단위+COUNTIF($C$4:C2746,C2746)</f>
        <v>1234054</v>
      </c>
      <c r="B2746" s="100" t="s">
        <v>396</v>
      </c>
      <c r="C2746" s="102">
        <f>INDEX(STUDENT!$A:$A,MATCH(B2746,STUDENT!$B:$B,0))</f>
        <v>12340</v>
      </c>
      <c r="D2746" s="101">
        <v>6</v>
      </c>
      <c r="E2746" s="101">
        <v>24</v>
      </c>
      <c r="F2746" s="101">
        <v>4</v>
      </c>
      <c r="G2746" s="101" t="str">
        <f t="shared" si="168"/>
        <v>SPEECH_DESC_1234054</v>
      </c>
      <c r="H2746" s="101" t="str">
        <f t="shared" si="169"/>
        <v>SPEECH_AUDIO_1234054</v>
      </c>
      <c r="I2746" s="118" t="str">
        <f t="shared" si="170"/>
        <v>메모리얼</v>
      </c>
      <c r="J2746" s="118" t="str">
        <f t="shared" si="171"/>
        <v>메모리얼 로비 4</v>
      </c>
    </row>
    <row r="2747" spans="1:10" ht="13.8" customHeight="1">
      <c r="A2747" s="101">
        <f>C2747*ID규칙_대사_그룹_단위+COUNTIF($C$4:C2747,C2747)</f>
        <v>1234055</v>
      </c>
      <c r="B2747" s="100" t="s">
        <v>396</v>
      </c>
      <c r="C2747" s="102">
        <f>INDEX(STUDENT!$A:$A,MATCH(B2747,STUDENT!$B:$B,0))</f>
        <v>12340</v>
      </c>
      <c r="D2747" s="101">
        <v>7</v>
      </c>
      <c r="E2747" s="101">
        <v>25</v>
      </c>
      <c r="F2747" s="101">
        <v>0</v>
      </c>
      <c r="G2747" s="101" t="str">
        <f t="shared" si="168"/>
        <v>SPEECH_DESC_1234055</v>
      </c>
      <c r="H2747" s="101" t="str">
        <f t="shared" si="169"/>
        <v>SPEECH_AUDIO_1234055</v>
      </c>
      <c r="I2747" s="118" t="str">
        <f t="shared" si="170"/>
        <v>기념일</v>
      </c>
      <c r="J2747" s="118" t="str">
        <f t="shared" si="171"/>
        <v>생일</v>
      </c>
    </row>
    <row r="2748" spans="1:10" ht="13.8" customHeight="1">
      <c r="A2748" s="101">
        <f>C2748*ID규칙_대사_그룹_단위+COUNTIF($C$4:C2748,C2748)</f>
        <v>1234056</v>
      </c>
      <c r="B2748" s="100" t="s">
        <v>396</v>
      </c>
      <c r="C2748" s="102">
        <f>INDEX(STUDENT!$A:$A,MATCH(B2748,STUDENT!$B:$B,0))</f>
        <v>12340</v>
      </c>
      <c r="D2748" s="101">
        <v>7</v>
      </c>
      <c r="E2748" s="101">
        <v>26</v>
      </c>
      <c r="F2748" s="101">
        <v>0</v>
      </c>
      <c r="G2748" s="101" t="str">
        <f t="shared" si="168"/>
        <v>SPEECH_DESC_1234056</v>
      </c>
      <c r="H2748" s="101" t="str">
        <f t="shared" si="169"/>
        <v>SPEECH_AUDIO_1234056</v>
      </c>
      <c r="I2748" s="118" t="str">
        <f t="shared" si="170"/>
        <v>기념일</v>
      </c>
      <c r="J2748" s="118" t="str">
        <f t="shared" si="171"/>
        <v>선생의 생일</v>
      </c>
    </row>
    <row r="2749" spans="1:10" ht="13.8" customHeight="1">
      <c r="A2749" s="101">
        <f>C2749*ID규칙_대사_그룹_단위+COUNTIF($C$4:C2749,C2749)</f>
        <v>1234057</v>
      </c>
      <c r="B2749" s="100" t="s">
        <v>396</v>
      </c>
      <c r="C2749" s="102">
        <f>INDEX(STUDENT!$A:$A,MATCH(B2749,STUDENT!$B:$B,0))</f>
        <v>12340</v>
      </c>
      <c r="D2749" s="101">
        <v>7</v>
      </c>
      <c r="E2749" s="101">
        <v>27</v>
      </c>
      <c r="F2749" s="101">
        <v>0</v>
      </c>
      <c r="G2749" s="101" t="str">
        <f t="shared" si="168"/>
        <v>SPEECH_DESC_1234057</v>
      </c>
      <c r="H2749" s="101" t="str">
        <f t="shared" si="169"/>
        <v>SPEECH_AUDIO_1234057</v>
      </c>
      <c r="I2749" s="118" t="str">
        <f t="shared" si="170"/>
        <v>기념일</v>
      </c>
      <c r="J2749" s="118" t="str">
        <f t="shared" si="171"/>
        <v>할로윈</v>
      </c>
    </row>
    <row r="2750" spans="1:10" ht="13.8" customHeight="1">
      <c r="A2750" s="101">
        <f>C2750*ID규칙_대사_그룹_단위+COUNTIF($C$4:C2750,C2750)</f>
        <v>1234058</v>
      </c>
      <c r="B2750" s="100" t="s">
        <v>396</v>
      </c>
      <c r="C2750" s="102">
        <f>INDEX(STUDENT!$A:$A,MATCH(B2750,STUDENT!$B:$B,0))</f>
        <v>12340</v>
      </c>
      <c r="D2750" s="101">
        <v>7</v>
      </c>
      <c r="E2750" s="101">
        <v>28</v>
      </c>
      <c r="F2750" s="101">
        <v>0</v>
      </c>
      <c r="G2750" s="101" t="str">
        <f t="shared" si="168"/>
        <v>SPEECH_DESC_1234058</v>
      </c>
      <c r="H2750" s="101" t="str">
        <f t="shared" si="169"/>
        <v>SPEECH_AUDIO_1234058</v>
      </c>
      <c r="I2750" s="118" t="str">
        <f t="shared" si="170"/>
        <v>기념일</v>
      </c>
      <c r="J2750" s="118" t="str">
        <f t="shared" si="171"/>
        <v>크리스마스</v>
      </c>
    </row>
    <row r="2751" spans="1:10" ht="13.8" customHeight="1">
      <c r="A2751" s="101">
        <f>C2751*ID규칙_대사_그룹_단위+COUNTIF($C$4:C2751,C2751)</f>
        <v>1234059</v>
      </c>
      <c r="B2751" s="100" t="s">
        <v>396</v>
      </c>
      <c r="C2751" s="102">
        <f>INDEX(STUDENT!$A:$A,MATCH(B2751,STUDENT!$B:$B,0))</f>
        <v>12340</v>
      </c>
      <c r="D2751" s="101">
        <v>7</v>
      </c>
      <c r="E2751" s="101">
        <v>29</v>
      </c>
      <c r="F2751" s="101">
        <v>0</v>
      </c>
      <c r="G2751" s="101" t="str">
        <f t="shared" si="168"/>
        <v>SPEECH_DESC_1234059</v>
      </c>
      <c r="H2751" s="101" t="str">
        <f t="shared" si="169"/>
        <v>SPEECH_AUDIO_1234059</v>
      </c>
      <c r="I2751" s="118" t="str">
        <f t="shared" si="170"/>
        <v>기념일</v>
      </c>
      <c r="J2751" s="118" t="str">
        <f t="shared" si="171"/>
        <v>신년</v>
      </c>
    </row>
    <row r="2752" spans="1:10" ht="13.8" customHeight="1">
      <c r="A2752" s="101">
        <f>C2752*ID규칙_대사_그룹_단위+COUNTIF($C$4:C2752,C2752)</f>
        <v>1234101</v>
      </c>
      <c r="B2752" s="100" t="s">
        <v>398</v>
      </c>
      <c r="C2752" s="102">
        <f>INDEX(STUDENT!$A:$A,MATCH(B2752,STUDENT!$B:$B,0))</f>
        <v>12341</v>
      </c>
      <c r="D2752" s="101">
        <v>1</v>
      </c>
      <c r="E2752" s="101">
        <v>1</v>
      </c>
      <c r="F2752" s="101">
        <v>0</v>
      </c>
      <c r="G2752" s="101" t="str">
        <f t="shared" si="168"/>
        <v>SPEECH_DESC_1234101</v>
      </c>
      <c r="H2752" s="101" t="str">
        <f t="shared" si="169"/>
        <v>SPEECH_AUDIO_1234101</v>
      </c>
      <c r="I2752" s="118" t="str">
        <f t="shared" si="170"/>
        <v>일상</v>
      </c>
      <c r="J2752" s="118" t="str">
        <f t="shared" si="171"/>
        <v>입수</v>
      </c>
    </row>
    <row r="2753" spans="1:10" ht="13.8" customHeight="1">
      <c r="A2753" s="101">
        <f>C2753*ID규칙_대사_그룹_단위+COUNTIF($C$4:C2753,C2753)</f>
        <v>1234102</v>
      </c>
      <c r="B2753" s="100" t="s">
        <v>398</v>
      </c>
      <c r="C2753" s="102">
        <f>INDEX(STUDENT!$A:$A,MATCH(B2753,STUDENT!$B:$B,0))</f>
        <v>12341</v>
      </c>
      <c r="D2753" s="101">
        <v>1</v>
      </c>
      <c r="E2753" s="101">
        <v>2</v>
      </c>
      <c r="F2753" s="101">
        <v>1</v>
      </c>
      <c r="G2753" s="101" t="str">
        <f t="shared" si="168"/>
        <v>SPEECH_DESC_1234102</v>
      </c>
      <c r="H2753" s="101" t="str">
        <f t="shared" si="169"/>
        <v>SPEECH_AUDIO_1234102</v>
      </c>
      <c r="I2753" s="118" t="str">
        <f t="shared" si="170"/>
        <v>일상</v>
      </c>
      <c r="J2753" s="118" t="str">
        <f t="shared" si="171"/>
        <v>로비 방문 1</v>
      </c>
    </row>
    <row r="2754" spans="1:10" ht="13.8" customHeight="1">
      <c r="A2754" s="101">
        <f>C2754*ID규칙_대사_그룹_단위+COUNTIF($C$4:C2754,C2754)</f>
        <v>1234103</v>
      </c>
      <c r="B2754" s="100" t="s">
        <v>398</v>
      </c>
      <c r="C2754" s="102">
        <f>INDEX(STUDENT!$A:$A,MATCH(B2754,STUDENT!$B:$B,0))</f>
        <v>12341</v>
      </c>
      <c r="D2754" s="101">
        <v>1</v>
      </c>
      <c r="E2754" s="101">
        <v>2</v>
      </c>
      <c r="F2754" s="101">
        <v>2</v>
      </c>
      <c r="G2754" s="101" t="str">
        <f t="shared" si="168"/>
        <v>SPEECH_DESC_1234103</v>
      </c>
      <c r="H2754" s="101" t="str">
        <f t="shared" si="169"/>
        <v>SPEECH_AUDIO_1234103</v>
      </c>
      <c r="I2754" s="118" t="str">
        <f t="shared" si="170"/>
        <v>일상</v>
      </c>
      <c r="J2754" s="118" t="str">
        <f t="shared" si="171"/>
        <v>로비 방문 2</v>
      </c>
    </row>
    <row r="2755" spans="1:10" ht="13.8" customHeight="1">
      <c r="A2755" s="101">
        <f>C2755*ID규칙_대사_그룹_단위+COUNTIF($C$4:C2755,C2755)</f>
        <v>1234104</v>
      </c>
      <c r="B2755" s="100" t="s">
        <v>398</v>
      </c>
      <c r="C2755" s="102">
        <f>INDEX(STUDENT!$A:$A,MATCH(B2755,STUDENT!$B:$B,0))</f>
        <v>12341</v>
      </c>
      <c r="D2755" s="101">
        <v>1</v>
      </c>
      <c r="E2755" s="101">
        <v>3</v>
      </c>
      <c r="F2755" s="101">
        <v>1</v>
      </c>
      <c r="G2755" s="101" t="str">
        <f t="shared" si="168"/>
        <v>SPEECH_DESC_1234104</v>
      </c>
      <c r="H2755" s="101" t="str">
        <f t="shared" si="169"/>
        <v>SPEECH_AUDIO_1234104</v>
      </c>
      <c r="I2755" s="118" t="str">
        <f t="shared" si="170"/>
        <v>일상</v>
      </c>
      <c r="J2755" s="118" t="str">
        <f t="shared" si="171"/>
        <v>잡담 1</v>
      </c>
    </row>
    <row r="2756" spans="1:10" ht="13.8" customHeight="1">
      <c r="A2756" s="101">
        <f>C2756*ID규칙_대사_그룹_단위+COUNTIF($C$4:C2756,C2756)</f>
        <v>1234105</v>
      </c>
      <c r="B2756" s="100" t="s">
        <v>398</v>
      </c>
      <c r="C2756" s="102">
        <f>INDEX(STUDENT!$A:$A,MATCH(B2756,STUDENT!$B:$B,0))</f>
        <v>12341</v>
      </c>
      <c r="D2756" s="101">
        <v>1</v>
      </c>
      <c r="E2756" s="101">
        <v>3</v>
      </c>
      <c r="F2756" s="101">
        <v>2</v>
      </c>
      <c r="G2756" s="101" t="str">
        <f t="shared" ref="G2756:G2819" si="172">"SPEECH_DESC_"&amp;A2756</f>
        <v>SPEECH_DESC_1234105</v>
      </c>
      <c r="H2756" s="101" t="str">
        <f t="shared" ref="H2756:H2819" si="173">"SPEECH_AUDIO_"&amp;A2756</f>
        <v>SPEECH_AUDIO_1234105</v>
      </c>
      <c r="I2756" s="118" t="str">
        <f t="shared" ref="I2756:I2819" si="174">VLOOKUP(D2756,SPEECH_MAIN_TYPE,2,0)</f>
        <v>일상</v>
      </c>
      <c r="J2756" s="118" t="str">
        <f t="shared" ref="J2756:J2819" si="175">VLOOKUP(E2756,SPEECH_SUB_TYPE,2,0)&amp;IF(F2756=0,""," "&amp;F2756)</f>
        <v>잡담 2</v>
      </c>
    </row>
    <row r="2757" spans="1:10" ht="13.8" customHeight="1">
      <c r="A2757" s="101">
        <f>C2757*ID규칙_대사_그룹_단위+COUNTIF($C$4:C2757,C2757)</f>
        <v>1234106</v>
      </c>
      <c r="B2757" s="100" t="s">
        <v>398</v>
      </c>
      <c r="C2757" s="102">
        <f>INDEX(STUDENT!$A:$A,MATCH(B2757,STUDENT!$B:$B,0))</f>
        <v>12341</v>
      </c>
      <c r="D2757" s="101">
        <v>1</v>
      </c>
      <c r="E2757" s="101">
        <v>3</v>
      </c>
      <c r="F2757" s="101">
        <v>3</v>
      </c>
      <c r="G2757" s="101" t="str">
        <f t="shared" si="172"/>
        <v>SPEECH_DESC_1234106</v>
      </c>
      <c r="H2757" s="101" t="str">
        <f t="shared" si="173"/>
        <v>SPEECH_AUDIO_1234106</v>
      </c>
      <c r="I2757" s="118" t="str">
        <f t="shared" si="174"/>
        <v>일상</v>
      </c>
      <c r="J2757" s="118" t="str">
        <f t="shared" si="175"/>
        <v>잡담 3</v>
      </c>
    </row>
    <row r="2758" spans="1:10" ht="13.8" customHeight="1">
      <c r="A2758" s="101">
        <f>C2758*ID규칙_대사_그룹_단위+COUNTIF($C$4:C2758,C2758)</f>
        <v>1234107</v>
      </c>
      <c r="B2758" s="100" t="s">
        <v>398</v>
      </c>
      <c r="C2758" s="102">
        <f>INDEX(STUDENT!$A:$A,MATCH(B2758,STUDENT!$B:$B,0))</f>
        <v>12341</v>
      </c>
      <c r="D2758" s="101">
        <v>1</v>
      </c>
      <c r="E2758" s="101">
        <v>3</v>
      </c>
      <c r="F2758" s="101">
        <v>4</v>
      </c>
      <c r="G2758" s="101" t="str">
        <f t="shared" si="172"/>
        <v>SPEECH_DESC_1234107</v>
      </c>
      <c r="H2758" s="101" t="str">
        <f t="shared" si="173"/>
        <v>SPEECH_AUDIO_1234107</v>
      </c>
      <c r="I2758" s="118" t="str">
        <f t="shared" si="174"/>
        <v>일상</v>
      </c>
      <c r="J2758" s="118" t="str">
        <f t="shared" si="175"/>
        <v>잡담 4</v>
      </c>
    </row>
    <row r="2759" spans="1:10" ht="13.8" customHeight="1">
      <c r="A2759" s="101">
        <f>C2759*ID규칙_대사_그룹_단위+COUNTIF($C$4:C2759,C2759)</f>
        <v>1234108</v>
      </c>
      <c r="B2759" s="100" t="s">
        <v>398</v>
      </c>
      <c r="C2759" s="102">
        <f>INDEX(STUDENT!$A:$A,MATCH(B2759,STUDENT!$B:$B,0))</f>
        <v>12341</v>
      </c>
      <c r="D2759" s="101">
        <v>2</v>
      </c>
      <c r="E2759" s="101">
        <v>4</v>
      </c>
      <c r="F2759" s="101">
        <v>1</v>
      </c>
      <c r="G2759" s="101" t="str">
        <f t="shared" si="172"/>
        <v>SPEECH_DESC_1234108</v>
      </c>
      <c r="H2759" s="101" t="str">
        <f t="shared" si="173"/>
        <v>SPEECH_AUDIO_1234108</v>
      </c>
      <c r="I2759" s="118" t="str">
        <f t="shared" si="174"/>
        <v>배치</v>
      </c>
      <c r="J2759" s="118" t="str">
        <f t="shared" si="175"/>
        <v>편성 1</v>
      </c>
    </row>
    <row r="2760" spans="1:10" ht="13.8" customHeight="1">
      <c r="A2760" s="101">
        <f>C2760*ID규칙_대사_그룹_단위+COUNTIF($C$4:C2760,C2760)</f>
        <v>1234109</v>
      </c>
      <c r="B2760" s="100" t="s">
        <v>398</v>
      </c>
      <c r="C2760" s="102">
        <f>INDEX(STUDENT!$A:$A,MATCH(B2760,STUDENT!$B:$B,0))</f>
        <v>12341</v>
      </c>
      <c r="D2760" s="101">
        <v>2</v>
      </c>
      <c r="E2760" s="101">
        <v>4</v>
      </c>
      <c r="F2760" s="101">
        <v>2</v>
      </c>
      <c r="G2760" s="101" t="str">
        <f t="shared" si="172"/>
        <v>SPEECH_DESC_1234109</v>
      </c>
      <c r="H2760" s="101" t="str">
        <f t="shared" si="173"/>
        <v>SPEECH_AUDIO_1234109</v>
      </c>
      <c r="I2760" s="118" t="str">
        <f t="shared" si="174"/>
        <v>배치</v>
      </c>
      <c r="J2760" s="118" t="str">
        <f t="shared" si="175"/>
        <v>편성 2</v>
      </c>
    </row>
    <row r="2761" spans="1:10" ht="13.8" customHeight="1">
      <c r="A2761" s="101">
        <f>C2761*ID규칙_대사_그룹_단위+COUNTIF($C$4:C2761,C2761)</f>
        <v>1234110</v>
      </c>
      <c r="B2761" s="100" t="s">
        <v>398</v>
      </c>
      <c r="C2761" s="102">
        <f>INDEX(STUDENT!$A:$A,MATCH(B2761,STUDENT!$B:$B,0))</f>
        <v>12341</v>
      </c>
      <c r="D2761" s="101">
        <v>2</v>
      </c>
      <c r="E2761" s="101">
        <v>4</v>
      </c>
      <c r="F2761" s="101">
        <v>3</v>
      </c>
      <c r="G2761" s="101" t="str">
        <f t="shared" si="172"/>
        <v>SPEECH_DESC_1234110</v>
      </c>
      <c r="H2761" s="101" t="str">
        <f t="shared" si="173"/>
        <v>SPEECH_AUDIO_1234110</v>
      </c>
      <c r="I2761" s="118" t="str">
        <f t="shared" si="174"/>
        <v>배치</v>
      </c>
      <c r="J2761" s="118" t="str">
        <f t="shared" si="175"/>
        <v>편성 3</v>
      </c>
    </row>
    <row r="2762" spans="1:10" ht="13.8" customHeight="1">
      <c r="A2762" s="101">
        <f>C2762*ID규칙_대사_그룹_단위+COUNTIF($C$4:C2762,C2762)</f>
        <v>1234111</v>
      </c>
      <c r="B2762" s="100" t="s">
        <v>398</v>
      </c>
      <c r="C2762" s="102">
        <f>INDEX(STUDENT!$A:$A,MATCH(B2762,STUDENT!$B:$B,0))</f>
        <v>12341</v>
      </c>
      <c r="D2762" s="101">
        <v>2</v>
      </c>
      <c r="E2762" s="101">
        <v>5</v>
      </c>
      <c r="F2762" s="101">
        <v>1</v>
      </c>
      <c r="G2762" s="101" t="str">
        <f t="shared" si="172"/>
        <v>SPEECH_DESC_1234111</v>
      </c>
      <c r="H2762" s="101" t="str">
        <f t="shared" si="173"/>
        <v>SPEECH_AUDIO_1234111</v>
      </c>
      <c r="I2762" s="118" t="str">
        <f t="shared" si="174"/>
        <v>배치</v>
      </c>
      <c r="J2762" s="118" t="str">
        <f t="shared" si="175"/>
        <v>출격 1</v>
      </c>
    </row>
    <row r="2763" spans="1:10" ht="13.8" customHeight="1">
      <c r="A2763" s="101">
        <f>C2763*ID규칙_대사_그룹_단위+COUNTIF($C$4:C2763,C2763)</f>
        <v>1234112</v>
      </c>
      <c r="B2763" s="100" t="s">
        <v>398</v>
      </c>
      <c r="C2763" s="102">
        <f>INDEX(STUDENT!$A:$A,MATCH(B2763,STUDENT!$B:$B,0))</f>
        <v>12341</v>
      </c>
      <c r="D2763" s="101">
        <v>2</v>
      </c>
      <c r="E2763" s="101">
        <v>5</v>
      </c>
      <c r="F2763" s="101">
        <v>2</v>
      </c>
      <c r="G2763" s="101" t="str">
        <f t="shared" si="172"/>
        <v>SPEECH_DESC_1234112</v>
      </c>
      <c r="H2763" s="101" t="str">
        <f t="shared" si="173"/>
        <v>SPEECH_AUDIO_1234112</v>
      </c>
      <c r="I2763" s="118" t="str">
        <f t="shared" si="174"/>
        <v>배치</v>
      </c>
      <c r="J2763" s="118" t="str">
        <f t="shared" si="175"/>
        <v>출격 2</v>
      </c>
    </row>
    <row r="2764" spans="1:10" ht="13.8" customHeight="1">
      <c r="A2764" s="101">
        <f>C2764*ID규칙_대사_그룹_단위+COUNTIF($C$4:C2764,C2764)</f>
        <v>1234113</v>
      </c>
      <c r="B2764" s="100" t="s">
        <v>398</v>
      </c>
      <c r="C2764" s="102">
        <f>INDEX(STUDENT!$A:$A,MATCH(B2764,STUDENT!$B:$B,0))</f>
        <v>12341</v>
      </c>
      <c r="D2764" s="101">
        <v>3</v>
      </c>
      <c r="E2764" s="101">
        <v>6</v>
      </c>
      <c r="F2764" s="101">
        <v>1</v>
      </c>
      <c r="G2764" s="101" t="str">
        <f t="shared" si="172"/>
        <v>SPEECH_DESC_1234113</v>
      </c>
      <c r="H2764" s="101" t="str">
        <f t="shared" si="173"/>
        <v>SPEECH_AUDIO_1234113</v>
      </c>
      <c r="I2764" s="118" t="str">
        <f t="shared" si="174"/>
        <v>전투</v>
      </c>
      <c r="J2764" s="118" t="str">
        <f t="shared" si="175"/>
        <v>전투개시 1</v>
      </c>
    </row>
    <row r="2765" spans="1:10" ht="13.8" customHeight="1">
      <c r="A2765" s="101">
        <f>C2765*ID규칙_대사_그룹_단위+COUNTIF($C$4:C2765,C2765)</f>
        <v>1234114</v>
      </c>
      <c r="B2765" s="100" t="s">
        <v>398</v>
      </c>
      <c r="C2765" s="102">
        <f>INDEX(STUDENT!$A:$A,MATCH(B2765,STUDENT!$B:$B,0))</f>
        <v>12341</v>
      </c>
      <c r="D2765" s="101">
        <v>3</v>
      </c>
      <c r="E2765" s="101">
        <v>6</v>
      </c>
      <c r="F2765" s="101">
        <v>2</v>
      </c>
      <c r="G2765" s="101" t="str">
        <f t="shared" si="172"/>
        <v>SPEECH_DESC_1234114</v>
      </c>
      <c r="H2765" s="101" t="str">
        <f t="shared" si="173"/>
        <v>SPEECH_AUDIO_1234114</v>
      </c>
      <c r="I2765" s="118" t="str">
        <f t="shared" si="174"/>
        <v>전투</v>
      </c>
      <c r="J2765" s="118" t="str">
        <f t="shared" si="175"/>
        <v>전투개시 2</v>
      </c>
    </row>
    <row r="2766" spans="1:10" ht="13.8" customHeight="1">
      <c r="A2766" s="101">
        <f>C2766*ID규칙_대사_그룹_단위+COUNTIF($C$4:C2766,C2766)</f>
        <v>1234115</v>
      </c>
      <c r="B2766" s="100" t="s">
        <v>398</v>
      </c>
      <c r="C2766" s="102">
        <f>INDEX(STUDENT!$A:$A,MATCH(B2766,STUDENT!$B:$B,0))</f>
        <v>12341</v>
      </c>
      <c r="D2766" s="101">
        <v>3</v>
      </c>
      <c r="E2766" s="101">
        <v>7</v>
      </c>
      <c r="F2766" s="101">
        <v>0</v>
      </c>
      <c r="G2766" s="101" t="str">
        <f t="shared" si="172"/>
        <v>SPEECH_DESC_1234115</v>
      </c>
      <c r="H2766" s="101" t="str">
        <f t="shared" si="173"/>
        <v>SPEECH_AUDIO_1234115</v>
      </c>
      <c r="I2766" s="118" t="str">
        <f t="shared" si="174"/>
        <v>전투</v>
      </c>
      <c r="J2766" s="118" t="str">
        <f t="shared" si="175"/>
        <v>이동</v>
      </c>
    </row>
    <row r="2767" spans="1:10" ht="13.8" customHeight="1">
      <c r="A2767" s="101">
        <f>C2767*ID규칙_대사_그룹_단위+COUNTIF($C$4:C2767,C2767)</f>
        <v>1234116</v>
      </c>
      <c r="B2767" s="100" t="s">
        <v>398</v>
      </c>
      <c r="C2767" s="102">
        <f>INDEX(STUDENT!$A:$A,MATCH(B2767,STUDENT!$B:$B,0))</f>
        <v>12341</v>
      </c>
      <c r="D2767" s="101">
        <v>3</v>
      </c>
      <c r="E2767" s="101">
        <v>8</v>
      </c>
      <c r="F2767" s="101">
        <v>1</v>
      </c>
      <c r="G2767" s="101" t="str">
        <f t="shared" si="172"/>
        <v>SPEECH_DESC_1234116</v>
      </c>
      <c r="H2767" s="101" t="str">
        <f t="shared" si="173"/>
        <v>SPEECH_AUDIO_1234116</v>
      </c>
      <c r="I2767" s="118" t="str">
        <f t="shared" si="174"/>
        <v>전투</v>
      </c>
      <c r="J2767" s="118" t="str">
        <f t="shared" si="175"/>
        <v>에이리어 이동 1</v>
      </c>
    </row>
    <row r="2768" spans="1:10" ht="13.8" customHeight="1">
      <c r="A2768" s="101">
        <f>C2768*ID규칙_대사_그룹_단위+COUNTIF($C$4:C2768,C2768)</f>
        <v>1234117</v>
      </c>
      <c r="B2768" s="100" t="s">
        <v>398</v>
      </c>
      <c r="C2768" s="102">
        <f>INDEX(STUDENT!$A:$A,MATCH(B2768,STUDENT!$B:$B,0))</f>
        <v>12341</v>
      </c>
      <c r="D2768" s="101">
        <v>3</v>
      </c>
      <c r="E2768" s="101">
        <v>8</v>
      </c>
      <c r="F2768" s="101">
        <v>2</v>
      </c>
      <c r="G2768" s="101" t="str">
        <f t="shared" si="172"/>
        <v>SPEECH_DESC_1234117</v>
      </c>
      <c r="H2768" s="101" t="str">
        <f t="shared" si="173"/>
        <v>SPEECH_AUDIO_1234117</v>
      </c>
      <c r="I2768" s="118" t="str">
        <f t="shared" si="174"/>
        <v>전투</v>
      </c>
      <c r="J2768" s="118" t="str">
        <f t="shared" si="175"/>
        <v>에이리어 이동 2</v>
      </c>
    </row>
    <row r="2769" spans="1:10" ht="13.8" customHeight="1">
      <c r="A2769" s="101">
        <f>C2769*ID규칙_대사_그룹_단위+COUNTIF($C$4:C2769,C2769)</f>
        <v>1234118</v>
      </c>
      <c r="B2769" s="100" t="s">
        <v>398</v>
      </c>
      <c r="C2769" s="102">
        <f>INDEX(STUDENT!$A:$A,MATCH(B2769,STUDENT!$B:$B,0))</f>
        <v>12341</v>
      </c>
      <c r="D2769" s="101">
        <v>3</v>
      </c>
      <c r="E2769" s="101">
        <v>10</v>
      </c>
      <c r="F2769" s="101">
        <v>0</v>
      </c>
      <c r="G2769" s="101" t="str">
        <f t="shared" si="172"/>
        <v>SPEECH_DESC_1234118</v>
      </c>
      <c r="H2769" s="101" t="str">
        <f t="shared" si="173"/>
        <v>SPEECH_AUDIO_1234118</v>
      </c>
      <c r="I2769" s="118" t="str">
        <f t="shared" si="174"/>
        <v>전투</v>
      </c>
      <c r="J2769" s="118" t="str">
        <f t="shared" si="175"/>
        <v>회피</v>
      </c>
    </row>
    <row r="2770" spans="1:10" ht="13.8" customHeight="1">
      <c r="A2770" s="101">
        <f>C2770*ID규칙_대사_그룹_단위+COUNTIF($C$4:C2770,C2770)</f>
        <v>1234119</v>
      </c>
      <c r="B2770" s="100" t="s">
        <v>398</v>
      </c>
      <c r="C2770" s="102">
        <f>INDEX(STUDENT!$A:$A,MATCH(B2770,STUDENT!$B:$B,0))</f>
        <v>12341</v>
      </c>
      <c r="D2770" s="101">
        <v>3</v>
      </c>
      <c r="E2770" s="101">
        <v>11</v>
      </c>
      <c r="F2770" s="101">
        <v>0</v>
      </c>
      <c r="G2770" s="101" t="str">
        <f t="shared" si="172"/>
        <v>SPEECH_DESC_1234119</v>
      </c>
      <c r="H2770" s="101" t="str">
        <f t="shared" si="173"/>
        <v>SPEECH_AUDIO_1234119</v>
      </c>
      <c r="I2770" s="118" t="str">
        <f t="shared" si="174"/>
        <v>전투</v>
      </c>
      <c r="J2770" s="118" t="str">
        <f t="shared" si="175"/>
        <v>회복</v>
      </c>
    </row>
    <row r="2771" spans="1:10" ht="13.8" customHeight="1">
      <c r="A2771" s="101">
        <f>C2771*ID규칙_대사_그룹_단위+COUNTIF($C$4:C2771,C2771)</f>
        <v>1234120</v>
      </c>
      <c r="B2771" s="100" t="s">
        <v>398</v>
      </c>
      <c r="C2771" s="102">
        <f>INDEX(STUDENT!$A:$A,MATCH(B2771,STUDENT!$B:$B,0))</f>
        <v>12341</v>
      </c>
      <c r="D2771" s="101">
        <v>3</v>
      </c>
      <c r="E2771" s="101">
        <v>12</v>
      </c>
      <c r="F2771" s="101">
        <v>0</v>
      </c>
      <c r="G2771" s="101" t="str">
        <f t="shared" si="172"/>
        <v>SPEECH_DESC_1234120</v>
      </c>
      <c r="H2771" s="101" t="str">
        <f t="shared" si="173"/>
        <v>SPEECH_AUDIO_1234120</v>
      </c>
      <c r="I2771" s="118" t="str">
        <f t="shared" si="174"/>
        <v>전투</v>
      </c>
      <c r="J2771" s="118" t="str">
        <f t="shared" si="175"/>
        <v>버프</v>
      </c>
    </row>
    <row r="2772" spans="1:10" ht="13.8" customHeight="1">
      <c r="A2772" s="101">
        <f>C2772*ID규칙_대사_그룹_단위+COUNTIF($C$4:C2772,C2772)</f>
        <v>1234121</v>
      </c>
      <c r="B2772" s="100" t="s">
        <v>398</v>
      </c>
      <c r="C2772" s="102">
        <f>INDEX(STUDENT!$A:$A,MATCH(B2772,STUDENT!$B:$B,0))</f>
        <v>12341</v>
      </c>
      <c r="D2772" s="101">
        <v>3</v>
      </c>
      <c r="E2772" s="101">
        <v>13</v>
      </c>
      <c r="F2772" s="101">
        <v>0</v>
      </c>
      <c r="G2772" s="101" t="str">
        <f t="shared" si="172"/>
        <v>SPEECH_DESC_1234121</v>
      </c>
      <c r="H2772" s="101" t="str">
        <f t="shared" si="173"/>
        <v>SPEECH_AUDIO_1234121</v>
      </c>
      <c r="I2772" s="118" t="str">
        <f t="shared" si="174"/>
        <v>전투</v>
      </c>
      <c r="J2772" s="118" t="str">
        <f t="shared" si="175"/>
        <v>기본 스킬</v>
      </c>
    </row>
    <row r="2773" spans="1:10" ht="13.8" customHeight="1">
      <c r="A2773" s="101">
        <f>C2773*ID규칙_대사_그룹_단위+COUNTIF($C$4:C2773,C2773)</f>
        <v>1234122</v>
      </c>
      <c r="B2773" s="100" t="s">
        <v>398</v>
      </c>
      <c r="C2773" s="102">
        <f>INDEX(STUDENT!$A:$A,MATCH(B2773,STUDENT!$B:$B,0))</f>
        <v>12341</v>
      </c>
      <c r="D2773" s="101">
        <v>3</v>
      </c>
      <c r="E2773" s="101">
        <v>14</v>
      </c>
      <c r="F2773" s="101">
        <v>1</v>
      </c>
      <c r="G2773" s="101" t="str">
        <f t="shared" si="172"/>
        <v>SPEECH_DESC_1234122</v>
      </c>
      <c r="H2773" s="101" t="str">
        <f t="shared" si="173"/>
        <v>SPEECH_AUDIO_1234122</v>
      </c>
      <c r="I2773" s="118" t="str">
        <f t="shared" si="174"/>
        <v>전투</v>
      </c>
      <c r="J2773" s="118" t="str">
        <f t="shared" si="175"/>
        <v>EX 스킬 컷인 1</v>
      </c>
    </row>
    <row r="2774" spans="1:10" ht="13.8" customHeight="1">
      <c r="A2774" s="101">
        <f>C2774*ID규칙_대사_그룹_단위+COUNTIF($C$4:C2774,C2774)</f>
        <v>1234123</v>
      </c>
      <c r="B2774" s="100" t="s">
        <v>398</v>
      </c>
      <c r="C2774" s="102">
        <f>INDEX(STUDENT!$A:$A,MATCH(B2774,STUDENT!$B:$B,0))</f>
        <v>12341</v>
      </c>
      <c r="D2774" s="101">
        <v>3</v>
      </c>
      <c r="E2774" s="101">
        <v>14</v>
      </c>
      <c r="F2774" s="101">
        <v>2</v>
      </c>
      <c r="G2774" s="101" t="str">
        <f t="shared" si="172"/>
        <v>SPEECH_DESC_1234123</v>
      </c>
      <c r="H2774" s="101" t="str">
        <f t="shared" si="173"/>
        <v>SPEECH_AUDIO_1234123</v>
      </c>
      <c r="I2774" s="118" t="str">
        <f t="shared" si="174"/>
        <v>전투</v>
      </c>
      <c r="J2774" s="118" t="str">
        <f t="shared" si="175"/>
        <v>EX 스킬 컷인 2</v>
      </c>
    </row>
    <row r="2775" spans="1:10" ht="13.8" customHeight="1">
      <c r="A2775" s="101">
        <f>C2775*ID규칙_대사_그룹_단위+COUNTIF($C$4:C2775,C2775)</f>
        <v>1234124</v>
      </c>
      <c r="B2775" s="100" t="s">
        <v>398</v>
      </c>
      <c r="C2775" s="102">
        <f>INDEX(STUDENT!$A:$A,MATCH(B2775,STUDENT!$B:$B,0))</f>
        <v>12341</v>
      </c>
      <c r="D2775" s="101">
        <v>3</v>
      </c>
      <c r="E2775" s="101">
        <v>14</v>
      </c>
      <c r="F2775" s="101">
        <v>3</v>
      </c>
      <c r="G2775" s="101" t="str">
        <f t="shared" si="172"/>
        <v>SPEECH_DESC_1234124</v>
      </c>
      <c r="H2775" s="101" t="str">
        <f t="shared" si="173"/>
        <v>SPEECH_AUDIO_1234124</v>
      </c>
      <c r="I2775" s="118" t="str">
        <f t="shared" si="174"/>
        <v>전투</v>
      </c>
      <c r="J2775" s="118" t="str">
        <f t="shared" si="175"/>
        <v>EX 스킬 컷인 3</v>
      </c>
    </row>
    <row r="2776" spans="1:10" ht="13.8" customHeight="1">
      <c r="A2776" s="101">
        <f>C2776*ID규칙_대사_그룹_단위+COUNTIF($C$4:C2776,C2776)</f>
        <v>1234125</v>
      </c>
      <c r="B2776" s="100" t="s">
        <v>398</v>
      </c>
      <c r="C2776" s="102">
        <f>INDEX(STUDENT!$A:$A,MATCH(B2776,STUDENT!$B:$B,0))</f>
        <v>12341</v>
      </c>
      <c r="D2776" s="101">
        <v>3</v>
      </c>
      <c r="E2776" s="101">
        <v>15</v>
      </c>
      <c r="F2776" s="101">
        <v>1</v>
      </c>
      <c r="G2776" s="101" t="str">
        <f t="shared" si="172"/>
        <v>SPEECH_DESC_1234125</v>
      </c>
      <c r="H2776" s="101" t="str">
        <f t="shared" si="173"/>
        <v>SPEECH_AUDIO_1234125</v>
      </c>
      <c r="I2776" s="118" t="str">
        <f t="shared" si="174"/>
        <v>전투</v>
      </c>
      <c r="J2776" s="118" t="str">
        <f t="shared" si="175"/>
        <v>EX 스킬 1</v>
      </c>
    </row>
    <row r="2777" spans="1:10" ht="13.8" customHeight="1">
      <c r="A2777" s="101">
        <f>C2777*ID규칙_대사_그룹_단위+COUNTIF($C$4:C2777,C2777)</f>
        <v>1234126</v>
      </c>
      <c r="B2777" s="100" t="s">
        <v>398</v>
      </c>
      <c r="C2777" s="102">
        <f>INDEX(STUDENT!$A:$A,MATCH(B2777,STUDENT!$B:$B,0))</f>
        <v>12341</v>
      </c>
      <c r="D2777" s="101">
        <v>3</v>
      </c>
      <c r="E2777" s="101">
        <v>15</v>
      </c>
      <c r="F2777" s="101">
        <v>2</v>
      </c>
      <c r="G2777" s="101" t="str">
        <f t="shared" si="172"/>
        <v>SPEECH_DESC_1234126</v>
      </c>
      <c r="H2777" s="101" t="str">
        <f t="shared" si="173"/>
        <v>SPEECH_AUDIO_1234126</v>
      </c>
      <c r="I2777" s="118" t="str">
        <f t="shared" si="174"/>
        <v>전투</v>
      </c>
      <c r="J2777" s="118" t="str">
        <f t="shared" si="175"/>
        <v>EX 스킬 2</v>
      </c>
    </row>
    <row r="2778" spans="1:10" ht="13.8" customHeight="1">
      <c r="A2778" s="101">
        <f>C2778*ID규칙_대사_그룹_단위+COUNTIF($C$4:C2778,C2778)</f>
        <v>1234127</v>
      </c>
      <c r="B2778" s="100" t="s">
        <v>398</v>
      </c>
      <c r="C2778" s="102">
        <f>INDEX(STUDENT!$A:$A,MATCH(B2778,STUDENT!$B:$B,0))</f>
        <v>12341</v>
      </c>
      <c r="D2778" s="101">
        <v>3</v>
      </c>
      <c r="E2778" s="101">
        <v>15</v>
      </c>
      <c r="F2778" s="101">
        <v>3</v>
      </c>
      <c r="G2778" s="101" t="str">
        <f t="shared" si="172"/>
        <v>SPEECH_DESC_1234127</v>
      </c>
      <c r="H2778" s="101" t="str">
        <f t="shared" si="173"/>
        <v>SPEECH_AUDIO_1234127</v>
      </c>
      <c r="I2778" s="118" t="str">
        <f t="shared" si="174"/>
        <v>전투</v>
      </c>
      <c r="J2778" s="118" t="str">
        <f t="shared" si="175"/>
        <v>EX 스킬 3</v>
      </c>
    </row>
    <row r="2779" spans="1:10" ht="13.8" customHeight="1">
      <c r="A2779" s="101">
        <f>C2779*ID규칙_대사_그룹_단위+COUNTIF($C$4:C2779,C2779)</f>
        <v>1234128</v>
      </c>
      <c r="B2779" s="100" t="s">
        <v>398</v>
      </c>
      <c r="C2779" s="102">
        <f>INDEX(STUDENT!$A:$A,MATCH(B2779,STUDENT!$B:$B,0))</f>
        <v>12341</v>
      </c>
      <c r="D2779" s="101">
        <v>3</v>
      </c>
      <c r="E2779" s="101">
        <v>16</v>
      </c>
      <c r="F2779" s="101">
        <v>1</v>
      </c>
      <c r="G2779" s="101" t="str">
        <f t="shared" si="172"/>
        <v>SPEECH_DESC_1234128</v>
      </c>
      <c r="H2779" s="101" t="str">
        <f t="shared" si="173"/>
        <v>SPEECH_AUDIO_1234128</v>
      </c>
      <c r="I2779" s="118" t="str">
        <f t="shared" si="174"/>
        <v>전투</v>
      </c>
      <c r="J2779" s="118" t="str">
        <f t="shared" si="175"/>
        <v>승리 1</v>
      </c>
    </row>
    <row r="2780" spans="1:10" ht="13.8" customHeight="1">
      <c r="A2780" s="101">
        <f>C2780*ID규칙_대사_그룹_단위+COUNTIF($C$4:C2780,C2780)</f>
        <v>1234129</v>
      </c>
      <c r="B2780" s="100" t="s">
        <v>398</v>
      </c>
      <c r="C2780" s="102">
        <f>INDEX(STUDENT!$A:$A,MATCH(B2780,STUDENT!$B:$B,0))</f>
        <v>12341</v>
      </c>
      <c r="D2780" s="101">
        <v>3</v>
      </c>
      <c r="E2780" s="101">
        <v>16</v>
      </c>
      <c r="F2780" s="101">
        <v>2</v>
      </c>
      <c r="G2780" s="101" t="str">
        <f t="shared" si="172"/>
        <v>SPEECH_DESC_1234129</v>
      </c>
      <c r="H2780" s="101" t="str">
        <f t="shared" si="173"/>
        <v>SPEECH_AUDIO_1234129</v>
      </c>
      <c r="I2780" s="118" t="str">
        <f t="shared" si="174"/>
        <v>전투</v>
      </c>
      <c r="J2780" s="118" t="str">
        <f t="shared" si="175"/>
        <v>승리 2</v>
      </c>
    </row>
    <row r="2781" spans="1:10" ht="13.8" customHeight="1">
      <c r="A2781" s="101">
        <f>C2781*ID규칙_대사_그룹_단위+COUNTIF($C$4:C2781,C2781)</f>
        <v>1234130</v>
      </c>
      <c r="B2781" s="100" t="s">
        <v>398</v>
      </c>
      <c r="C2781" s="102">
        <f>INDEX(STUDENT!$A:$A,MATCH(B2781,STUDENT!$B:$B,0))</f>
        <v>12341</v>
      </c>
      <c r="D2781" s="101">
        <v>3</v>
      </c>
      <c r="E2781" s="101">
        <v>17</v>
      </c>
      <c r="F2781" s="101">
        <v>0</v>
      </c>
      <c r="G2781" s="101" t="str">
        <f t="shared" si="172"/>
        <v>SPEECH_DESC_1234130</v>
      </c>
      <c r="H2781" s="101" t="str">
        <f t="shared" si="173"/>
        <v>SPEECH_AUDIO_1234130</v>
      </c>
      <c r="I2781" s="118" t="str">
        <f t="shared" si="174"/>
        <v>전투</v>
      </c>
      <c r="J2781" s="118" t="str">
        <f t="shared" si="175"/>
        <v>철수</v>
      </c>
    </row>
    <row r="2782" spans="1:10" ht="13.8" customHeight="1">
      <c r="A2782" s="101">
        <f>C2782*ID규칙_대사_그룹_단위+COUNTIF($C$4:C2782,C2782)</f>
        <v>1234131</v>
      </c>
      <c r="B2782" s="100" t="s">
        <v>398</v>
      </c>
      <c r="C2782" s="102">
        <f>INDEX(STUDENT!$A:$A,MATCH(B2782,STUDENT!$B:$B,0))</f>
        <v>12341</v>
      </c>
      <c r="D2782" s="101">
        <v>4</v>
      </c>
      <c r="E2782" s="101">
        <v>18</v>
      </c>
      <c r="F2782" s="101">
        <v>1</v>
      </c>
      <c r="G2782" s="101" t="str">
        <f t="shared" si="172"/>
        <v>SPEECH_DESC_1234131</v>
      </c>
      <c r="H2782" s="101" t="str">
        <f t="shared" si="173"/>
        <v>SPEECH_AUDIO_1234131</v>
      </c>
      <c r="I2782" s="118" t="str">
        <f t="shared" si="174"/>
        <v>결과</v>
      </c>
      <c r="J2782" s="118" t="str">
        <f t="shared" si="175"/>
        <v>임무 완료 1</v>
      </c>
    </row>
    <row r="2783" spans="1:10" ht="13.8" customHeight="1">
      <c r="A2783" s="101">
        <f>C2783*ID규칙_대사_그룹_단위+COUNTIF($C$4:C2783,C2783)</f>
        <v>1234132</v>
      </c>
      <c r="B2783" s="100" t="s">
        <v>398</v>
      </c>
      <c r="C2783" s="102">
        <f>INDEX(STUDENT!$A:$A,MATCH(B2783,STUDENT!$B:$B,0))</f>
        <v>12341</v>
      </c>
      <c r="D2783" s="101">
        <v>4</v>
      </c>
      <c r="E2783" s="101">
        <v>18</v>
      </c>
      <c r="F2783" s="101">
        <v>2</v>
      </c>
      <c r="G2783" s="101" t="str">
        <f t="shared" si="172"/>
        <v>SPEECH_DESC_1234132</v>
      </c>
      <c r="H2783" s="101" t="str">
        <f t="shared" si="173"/>
        <v>SPEECH_AUDIO_1234132</v>
      </c>
      <c r="I2783" s="118" t="str">
        <f t="shared" si="174"/>
        <v>결과</v>
      </c>
      <c r="J2783" s="118" t="str">
        <f t="shared" si="175"/>
        <v>임무 완료 2</v>
      </c>
    </row>
    <row r="2784" spans="1:10" ht="13.8" customHeight="1">
      <c r="A2784" s="101">
        <f>C2784*ID규칙_대사_그룹_단위+COUNTIF($C$4:C2784,C2784)</f>
        <v>1234133</v>
      </c>
      <c r="B2784" s="100" t="s">
        <v>398</v>
      </c>
      <c r="C2784" s="102">
        <f>INDEX(STUDENT!$A:$A,MATCH(B2784,STUDENT!$B:$B,0))</f>
        <v>12341</v>
      </c>
      <c r="D2784" s="101">
        <v>4</v>
      </c>
      <c r="E2784" s="101">
        <v>19</v>
      </c>
      <c r="F2784" s="101">
        <v>1</v>
      </c>
      <c r="G2784" s="101" t="str">
        <f t="shared" si="172"/>
        <v>SPEECH_DESC_1234133</v>
      </c>
      <c r="H2784" s="101" t="str">
        <f t="shared" si="173"/>
        <v>SPEECH_AUDIO_1234133</v>
      </c>
      <c r="I2784" s="118" t="str">
        <f t="shared" si="174"/>
        <v>결과</v>
      </c>
      <c r="J2784" s="118" t="str">
        <f t="shared" si="175"/>
        <v>임무 실패 1</v>
      </c>
    </row>
    <row r="2785" spans="1:10" ht="13.8" customHeight="1">
      <c r="A2785" s="101">
        <f>C2785*ID규칙_대사_그룹_단위+COUNTIF($C$4:C2785,C2785)</f>
        <v>1234134</v>
      </c>
      <c r="B2785" s="100" t="s">
        <v>398</v>
      </c>
      <c r="C2785" s="102">
        <f>INDEX(STUDENT!$A:$A,MATCH(B2785,STUDENT!$B:$B,0))</f>
        <v>12341</v>
      </c>
      <c r="D2785" s="101">
        <v>4</v>
      </c>
      <c r="E2785" s="101">
        <v>19</v>
      </c>
      <c r="F2785" s="101">
        <v>2</v>
      </c>
      <c r="G2785" s="101" t="str">
        <f t="shared" si="172"/>
        <v>SPEECH_DESC_1234134</v>
      </c>
      <c r="H2785" s="101" t="str">
        <f t="shared" si="173"/>
        <v>SPEECH_AUDIO_1234134</v>
      </c>
      <c r="I2785" s="118" t="str">
        <f t="shared" si="174"/>
        <v>결과</v>
      </c>
      <c r="J2785" s="118" t="str">
        <f t="shared" si="175"/>
        <v>임무 실패 2</v>
      </c>
    </row>
    <row r="2786" spans="1:10" ht="13.8" customHeight="1">
      <c r="A2786" s="101">
        <f>C2786*ID규칙_대사_그룹_단위+COUNTIF($C$4:C2786,C2786)</f>
        <v>2311701</v>
      </c>
      <c r="B2786" s="100" t="s">
        <v>400</v>
      </c>
      <c r="C2786" s="102">
        <f>INDEX(STUDENT!$A:$A,MATCH(B2786,STUDENT!$B:$B,0))</f>
        <v>23117</v>
      </c>
      <c r="D2786" s="101">
        <v>1</v>
      </c>
      <c r="E2786" s="101">
        <v>1</v>
      </c>
      <c r="F2786" s="101">
        <v>0</v>
      </c>
      <c r="G2786" s="101" t="str">
        <f t="shared" si="172"/>
        <v>SPEECH_DESC_2311701</v>
      </c>
      <c r="H2786" s="101" t="str">
        <f t="shared" si="173"/>
        <v>SPEECH_AUDIO_2311701</v>
      </c>
      <c r="I2786" s="118" t="str">
        <f t="shared" si="174"/>
        <v>일상</v>
      </c>
      <c r="J2786" s="118" t="str">
        <f t="shared" si="175"/>
        <v>입수</v>
      </c>
    </row>
    <row r="2787" spans="1:10" ht="13.8" customHeight="1">
      <c r="A2787" s="101">
        <f>C2787*ID규칙_대사_그룹_단위+COUNTIF($C$4:C2787,C2787)</f>
        <v>2311702</v>
      </c>
      <c r="B2787" s="100" t="s">
        <v>400</v>
      </c>
      <c r="C2787" s="102">
        <f>INDEX(STUDENT!$A:$A,MATCH(B2787,STUDENT!$B:$B,0))</f>
        <v>23117</v>
      </c>
      <c r="D2787" s="101">
        <v>1</v>
      </c>
      <c r="E2787" s="101">
        <v>2</v>
      </c>
      <c r="F2787" s="101">
        <v>1</v>
      </c>
      <c r="G2787" s="101" t="str">
        <f t="shared" si="172"/>
        <v>SPEECH_DESC_2311702</v>
      </c>
      <c r="H2787" s="101" t="str">
        <f t="shared" si="173"/>
        <v>SPEECH_AUDIO_2311702</v>
      </c>
      <c r="I2787" s="118" t="str">
        <f t="shared" si="174"/>
        <v>일상</v>
      </c>
      <c r="J2787" s="118" t="str">
        <f t="shared" si="175"/>
        <v>로비 방문 1</v>
      </c>
    </row>
    <row r="2788" spans="1:10" ht="13.8" customHeight="1">
      <c r="A2788" s="101">
        <f>C2788*ID규칙_대사_그룹_단위+COUNTIF($C$4:C2788,C2788)</f>
        <v>2311703</v>
      </c>
      <c r="B2788" s="100" t="s">
        <v>400</v>
      </c>
      <c r="C2788" s="102">
        <f>INDEX(STUDENT!$A:$A,MATCH(B2788,STUDENT!$B:$B,0))</f>
        <v>23117</v>
      </c>
      <c r="D2788" s="101">
        <v>1</v>
      </c>
      <c r="E2788" s="101">
        <v>2</v>
      </c>
      <c r="F2788" s="101">
        <v>2</v>
      </c>
      <c r="G2788" s="101" t="str">
        <f t="shared" si="172"/>
        <v>SPEECH_DESC_2311703</v>
      </c>
      <c r="H2788" s="101" t="str">
        <f t="shared" si="173"/>
        <v>SPEECH_AUDIO_2311703</v>
      </c>
      <c r="I2788" s="118" t="str">
        <f t="shared" si="174"/>
        <v>일상</v>
      </c>
      <c r="J2788" s="118" t="str">
        <f t="shared" si="175"/>
        <v>로비 방문 2</v>
      </c>
    </row>
    <row r="2789" spans="1:10" ht="13.8" customHeight="1">
      <c r="A2789" s="101">
        <f>C2789*ID규칙_대사_그룹_단위+COUNTIF($C$4:C2789,C2789)</f>
        <v>2311704</v>
      </c>
      <c r="B2789" s="100" t="s">
        <v>400</v>
      </c>
      <c r="C2789" s="102">
        <f>INDEX(STUDENT!$A:$A,MATCH(B2789,STUDENT!$B:$B,0))</f>
        <v>23117</v>
      </c>
      <c r="D2789" s="101">
        <v>1</v>
      </c>
      <c r="E2789" s="101">
        <v>3</v>
      </c>
      <c r="F2789" s="101">
        <v>1</v>
      </c>
      <c r="G2789" s="101" t="str">
        <f t="shared" si="172"/>
        <v>SPEECH_DESC_2311704</v>
      </c>
      <c r="H2789" s="101" t="str">
        <f t="shared" si="173"/>
        <v>SPEECH_AUDIO_2311704</v>
      </c>
      <c r="I2789" s="118" t="str">
        <f t="shared" si="174"/>
        <v>일상</v>
      </c>
      <c r="J2789" s="118" t="str">
        <f t="shared" si="175"/>
        <v>잡담 1</v>
      </c>
    </row>
    <row r="2790" spans="1:10" ht="13.8" customHeight="1">
      <c r="A2790" s="101">
        <f>C2790*ID규칙_대사_그룹_단위+COUNTIF($C$4:C2790,C2790)</f>
        <v>2311705</v>
      </c>
      <c r="B2790" s="100" t="s">
        <v>400</v>
      </c>
      <c r="C2790" s="102">
        <f>INDEX(STUDENT!$A:$A,MATCH(B2790,STUDENT!$B:$B,0))</f>
        <v>23117</v>
      </c>
      <c r="D2790" s="101">
        <v>1</v>
      </c>
      <c r="E2790" s="101">
        <v>3</v>
      </c>
      <c r="F2790" s="101">
        <v>2</v>
      </c>
      <c r="G2790" s="101" t="str">
        <f t="shared" si="172"/>
        <v>SPEECH_DESC_2311705</v>
      </c>
      <c r="H2790" s="101" t="str">
        <f t="shared" si="173"/>
        <v>SPEECH_AUDIO_2311705</v>
      </c>
      <c r="I2790" s="118" t="str">
        <f t="shared" si="174"/>
        <v>일상</v>
      </c>
      <c r="J2790" s="118" t="str">
        <f t="shared" si="175"/>
        <v>잡담 2</v>
      </c>
    </row>
    <row r="2791" spans="1:10" ht="13.8" customHeight="1">
      <c r="A2791" s="101">
        <f>C2791*ID규칙_대사_그룹_단위+COUNTIF($C$4:C2791,C2791)</f>
        <v>2311706</v>
      </c>
      <c r="B2791" s="100" t="s">
        <v>400</v>
      </c>
      <c r="C2791" s="102">
        <f>INDEX(STUDENT!$A:$A,MATCH(B2791,STUDENT!$B:$B,0))</f>
        <v>23117</v>
      </c>
      <c r="D2791" s="101">
        <v>1</v>
      </c>
      <c r="E2791" s="101">
        <v>3</v>
      </c>
      <c r="F2791" s="101">
        <v>3</v>
      </c>
      <c r="G2791" s="101" t="str">
        <f t="shared" si="172"/>
        <v>SPEECH_DESC_2311706</v>
      </c>
      <c r="H2791" s="101" t="str">
        <f t="shared" si="173"/>
        <v>SPEECH_AUDIO_2311706</v>
      </c>
      <c r="I2791" s="118" t="str">
        <f t="shared" si="174"/>
        <v>일상</v>
      </c>
      <c r="J2791" s="118" t="str">
        <f t="shared" si="175"/>
        <v>잡담 3</v>
      </c>
    </row>
    <row r="2792" spans="1:10" ht="13.8" customHeight="1">
      <c r="A2792" s="101">
        <f>C2792*ID규칙_대사_그룹_단위+COUNTIF($C$4:C2792,C2792)</f>
        <v>2311707</v>
      </c>
      <c r="B2792" s="100" t="s">
        <v>400</v>
      </c>
      <c r="C2792" s="102">
        <f>INDEX(STUDENT!$A:$A,MATCH(B2792,STUDENT!$B:$B,0))</f>
        <v>23117</v>
      </c>
      <c r="D2792" s="101">
        <v>1</v>
      </c>
      <c r="E2792" s="101">
        <v>3</v>
      </c>
      <c r="F2792" s="101">
        <v>4</v>
      </c>
      <c r="G2792" s="101" t="str">
        <f t="shared" si="172"/>
        <v>SPEECH_DESC_2311707</v>
      </c>
      <c r="H2792" s="101" t="str">
        <f t="shared" si="173"/>
        <v>SPEECH_AUDIO_2311707</v>
      </c>
      <c r="I2792" s="118" t="str">
        <f t="shared" si="174"/>
        <v>일상</v>
      </c>
      <c r="J2792" s="118" t="str">
        <f t="shared" si="175"/>
        <v>잡담 4</v>
      </c>
    </row>
    <row r="2793" spans="1:10" ht="13.8" customHeight="1">
      <c r="A2793" s="101">
        <f>C2793*ID규칙_대사_그룹_단위+COUNTIF($C$4:C2793,C2793)</f>
        <v>2311708</v>
      </c>
      <c r="B2793" s="100" t="s">
        <v>400</v>
      </c>
      <c r="C2793" s="102">
        <f>INDEX(STUDENT!$A:$A,MATCH(B2793,STUDENT!$B:$B,0))</f>
        <v>23117</v>
      </c>
      <c r="D2793" s="101">
        <v>1</v>
      </c>
      <c r="E2793" s="101">
        <v>3</v>
      </c>
      <c r="F2793" s="101">
        <v>5</v>
      </c>
      <c r="G2793" s="101" t="str">
        <f t="shared" si="172"/>
        <v>SPEECH_DESC_2311708</v>
      </c>
      <c r="H2793" s="101" t="str">
        <f t="shared" si="173"/>
        <v>SPEECH_AUDIO_2311708</v>
      </c>
      <c r="I2793" s="118" t="str">
        <f t="shared" si="174"/>
        <v>일상</v>
      </c>
      <c r="J2793" s="118" t="str">
        <f t="shared" si="175"/>
        <v>잡담 5</v>
      </c>
    </row>
    <row r="2794" spans="1:10" ht="13.8" customHeight="1">
      <c r="A2794" s="101">
        <f>C2794*ID규칙_대사_그룹_단위+COUNTIF($C$4:C2794,C2794)</f>
        <v>2311709</v>
      </c>
      <c r="B2794" s="100" t="s">
        <v>400</v>
      </c>
      <c r="C2794" s="102">
        <f>INDEX(STUDENT!$A:$A,MATCH(B2794,STUDENT!$B:$B,0))</f>
        <v>23117</v>
      </c>
      <c r="D2794" s="101">
        <v>3</v>
      </c>
      <c r="E2794" s="101">
        <v>13</v>
      </c>
      <c r="F2794" s="101">
        <v>0</v>
      </c>
      <c r="G2794" s="101" t="str">
        <f t="shared" si="172"/>
        <v>SPEECH_DESC_2311709</v>
      </c>
      <c r="H2794" s="101" t="str">
        <f t="shared" si="173"/>
        <v>SPEECH_AUDIO_2311709</v>
      </c>
      <c r="I2794" s="118" t="str">
        <f t="shared" si="174"/>
        <v>전투</v>
      </c>
      <c r="J2794" s="118" t="str">
        <f t="shared" si="175"/>
        <v>기본 스킬</v>
      </c>
    </row>
    <row r="2795" spans="1:10" ht="13.8" customHeight="1">
      <c r="A2795" s="101">
        <f>C2795*ID규칙_대사_그룹_단위+COUNTIF($C$4:C2795,C2795)</f>
        <v>2311710</v>
      </c>
      <c r="B2795" s="100" t="s">
        <v>400</v>
      </c>
      <c r="C2795" s="102">
        <f>INDEX(STUDENT!$A:$A,MATCH(B2795,STUDENT!$B:$B,0))</f>
        <v>23117</v>
      </c>
      <c r="D2795" s="101">
        <v>3</v>
      </c>
      <c r="E2795" s="101">
        <v>14</v>
      </c>
      <c r="F2795" s="101">
        <v>1</v>
      </c>
      <c r="G2795" s="101" t="str">
        <f t="shared" si="172"/>
        <v>SPEECH_DESC_2311710</v>
      </c>
      <c r="H2795" s="101" t="str">
        <f t="shared" si="173"/>
        <v>SPEECH_AUDIO_2311710</v>
      </c>
      <c r="I2795" s="118" t="str">
        <f t="shared" si="174"/>
        <v>전투</v>
      </c>
      <c r="J2795" s="118" t="str">
        <f t="shared" si="175"/>
        <v>EX 스킬 컷인 1</v>
      </c>
    </row>
    <row r="2796" spans="1:10" ht="13.8" customHeight="1">
      <c r="A2796" s="101">
        <f>C2796*ID규칙_대사_그룹_단위+COUNTIF($C$4:C2796,C2796)</f>
        <v>2311711</v>
      </c>
      <c r="B2796" s="100" t="s">
        <v>400</v>
      </c>
      <c r="C2796" s="102">
        <f>INDEX(STUDENT!$A:$A,MATCH(B2796,STUDENT!$B:$B,0))</f>
        <v>23117</v>
      </c>
      <c r="D2796" s="101">
        <v>3</v>
      </c>
      <c r="E2796" s="101">
        <v>14</v>
      </c>
      <c r="F2796" s="101">
        <v>2</v>
      </c>
      <c r="G2796" s="101" t="str">
        <f t="shared" si="172"/>
        <v>SPEECH_DESC_2311711</v>
      </c>
      <c r="H2796" s="101" t="str">
        <f t="shared" si="173"/>
        <v>SPEECH_AUDIO_2311711</v>
      </c>
      <c r="I2796" s="118" t="str">
        <f t="shared" si="174"/>
        <v>전투</v>
      </c>
      <c r="J2796" s="118" t="str">
        <f t="shared" si="175"/>
        <v>EX 스킬 컷인 2</v>
      </c>
    </row>
    <row r="2797" spans="1:10" ht="13.8" customHeight="1">
      <c r="A2797" s="101">
        <f>C2797*ID규칙_대사_그룹_단위+COUNTIF($C$4:C2797,C2797)</f>
        <v>2311712</v>
      </c>
      <c r="B2797" s="100" t="s">
        <v>400</v>
      </c>
      <c r="C2797" s="102">
        <f>INDEX(STUDENT!$A:$A,MATCH(B2797,STUDENT!$B:$B,0))</f>
        <v>23117</v>
      </c>
      <c r="D2797" s="101">
        <v>3</v>
      </c>
      <c r="E2797" s="101">
        <v>14</v>
      </c>
      <c r="F2797" s="101">
        <v>3</v>
      </c>
      <c r="G2797" s="101" t="str">
        <f t="shared" si="172"/>
        <v>SPEECH_DESC_2311712</v>
      </c>
      <c r="H2797" s="101" t="str">
        <f t="shared" si="173"/>
        <v>SPEECH_AUDIO_2311712</v>
      </c>
      <c r="I2797" s="118" t="str">
        <f t="shared" si="174"/>
        <v>전투</v>
      </c>
      <c r="J2797" s="118" t="str">
        <f t="shared" si="175"/>
        <v>EX 스킬 컷인 3</v>
      </c>
    </row>
    <row r="2798" spans="1:10" ht="13.8" customHeight="1">
      <c r="A2798" s="101">
        <f>C2798*ID규칙_대사_그룹_단위+COUNTIF($C$4:C2798,C2798)</f>
        <v>2311713</v>
      </c>
      <c r="B2798" s="100" t="s">
        <v>400</v>
      </c>
      <c r="C2798" s="102">
        <f>INDEX(STUDENT!$A:$A,MATCH(B2798,STUDENT!$B:$B,0))</f>
        <v>23117</v>
      </c>
      <c r="D2798" s="101">
        <v>3</v>
      </c>
      <c r="E2798" s="101">
        <v>15</v>
      </c>
      <c r="F2798" s="101">
        <v>1</v>
      </c>
      <c r="G2798" s="101" t="str">
        <f t="shared" si="172"/>
        <v>SPEECH_DESC_2311713</v>
      </c>
      <c r="H2798" s="101" t="str">
        <f t="shared" si="173"/>
        <v>SPEECH_AUDIO_2311713</v>
      </c>
      <c r="I2798" s="118" t="str">
        <f t="shared" si="174"/>
        <v>전투</v>
      </c>
      <c r="J2798" s="118" t="str">
        <f t="shared" si="175"/>
        <v>EX 스킬 1</v>
      </c>
    </row>
    <row r="2799" spans="1:10" ht="13.8" customHeight="1">
      <c r="A2799" s="101">
        <f>C2799*ID규칙_대사_그룹_단위+COUNTIF($C$4:C2799,C2799)</f>
        <v>2311714</v>
      </c>
      <c r="B2799" s="100" t="s">
        <v>400</v>
      </c>
      <c r="C2799" s="102">
        <f>INDEX(STUDENT!$A:$A,MATCH(B2799,STUDENT!$B:$B,0))</f>
        <v>23117</v>
      </c>
      <c r="D2799" s="101">
        <v>3</v>
      </c>
      <c r="E2799" s="101">
        <v>15</v>
      </c>
      <c r="F2799" s="101">
        <v>2</v>
      </c>
      <c r="G2799" s="101" t="str">
        <f t="shared" si="172"/>
        <v>SPEECH_DESC_2311714</v>
      </c>
      <c r="H2799" s="101" t="str">
        <f t="shared" si="173"/>
        <v>SPEECH_AUDIO_2311714</v>
      </c>
      <c r="I2799" s="118" t="str">
        <f t="shared" si="174"/>
        <v>전투</v>
      </c>
      <c r="J2799" s="118" t="str">
        <f t="shared" si="175"/>
        <v>EX 스킬 2</v>
      </c>
    </row>
    <row r="2800" spans="1:10" ht="13.8" customHeight="1">
      <c r="A2800" s="101">
        <f>C2800*ID규칙_대사_그룹_단위+COUNTIF($C$4:C2800,C2800)</f>
        <v>2311715</v>
      </c>
      <c r="B2800" s="100" t="s">
        <v>400</v>
      </c>
      <c r="C2800" s="102">
        <f>INDEX(STUDENT!$A:$A,MATCH(B2800,STUDENT!$B:$B,0))</f>
        <v>23117</v>
      </c>
      <c r="D2800" s="101">
        <v>3</v>
      </c>
      <c r="E2800" s="101">
        <v>15</v>
      </c>
      <c r="F2800" s="101">
        <v>3</v>
      </c>
      <c r="G2800" s="101" t="str">
        <f t="shared" si="172"/>
        <v>SPEECH_DESC_2311715</v>
      </c>
      <c r="H2800" s="101" t="str">
        <f t="shared" si="173"/>
        <v>SPEECH_AUDIO_2311715</v>
      </c>
      <c r="I2800" s="118" t="str">
        <f t="shared" si="174"/>
        <v>전투</v>
      </c>
      <c r="J2800" s="118" t="str">
        <f t="shared" si="175"/>
        <v>EX 스킬 3</v>
      </c>
    </row>
    <row r="2801" spans="1:10" ht="13.8" customHeight="1">
      <c r="A2801" s="101">
        <f>C2801*ID규칙_대사_그룹_단위+COUNTIF($C$4:C2801,C2801)</f>
        <v>2311716</v>
      </c>
      <c r="B2801" s="100" t="s">
        <v>400</v>
      </c>
      <c r="C2801" s="102">
        <f>INDEX(STUDENT!$A:$A,MATCH(B2801,STUDENT!$B:$B,0))</f>
        <v>23117</v>
      </c>
      <c r="D2801" s="101">
        <v>5</v>
      </c>
      <c r="E2801" s="101">
        <v>20</v>
      </c>
      <c r="F2801" s="101">
        <v>1</v>
      </c>
      <c r="G2801" s="101" t="str">
        <f t="shared" si="172"/>
        <v>SPEECH_DESC_2311716</v>
      </c>
      <c r="H2801" s="101" t="str">
        <f t="shared" si="173"/>
        <v>SPEECH_AUDIO_2311716</v>
      </c>
      <c r="I2801" s="118" t="str">
        <f t="shared" si="174"/>
        <v>기타</v>
      </c>
      <c r="J2801" s="118" t="str">
        <f t="shared" si="175"/>
        <v>강화 1</v>
      </c>
    </row>
    <row r="2802" spans="1:10" ht="13.8" customHeight="1">
      <c r="A2802" s="101">
        <f>C2802*ID규칙_대사_그룹_단위+COUNTIF($C$4:C2802,C2802)</f>
        <v>2311717</v>
      </c>
      <c r="B2802" s="100" t="s">
        <v>400</v>
      </c>
      <c r="C2802" s="102">
        <f>INDEX(STUDENT!$A:$A,MATCH(B2802,STUDENT!$B:$B,0))</f>
        <v>23117</v>
      </c>
      <c r="D2802" s="101">
        <v>5</v>
      </c>
      <c r="E2802" s="101">
        <v>20</v>
      </c>
      <c r="F2802" s="101">
        <v>2</v>
      </c>
      <c r="G2802" s="101" t="str">
        <f t="shared" si="172"/>
        <v>SPEECH_DESC_2311717</v>
      </c>
      <c r="H2802" s="101" t="str">
        <f t="shared" si="173"/>
        <v>SPEECH_AUDIO_2311717</v>
      </c>
      <c r="I2802" s="118" t="str">
        <f t="shared" si="174"/>
        <v>기타</v>
      </c>
      <c r="J2802" s="118" t="str">
        <f t="shared" si="175"/>
        <v>강화 2</v>
      </c>
    </row>
    <row r="2803" spans="1:10" ht="13.8" customHeight="1">
      <c r="A2803" s="101">
        <f>C2803*ID규칙_대사_그룹_단위+COUNTIF($C$4:C2803,C2803)</f>
        <v>2311718</v>
      </c>
      <c r="B2803" s="100" t="s">
        <v>400</v>
      </c>
      <c r="C2803" s="102">
        <f>INDEX(STUDENT!$A:$A,MATCH(B2803,STUDENT!$B:$B,0))</f>
        <v>23117</v>
      </c>
      <c r="D2803" s="101">
        <v>5</v>
      </c>
      <c r="E2803" s="101">
        <v>20</v>
      </c>
      <c r="F2803" s="101">
        <v>3</v>
      </c>
      <c r="G2803" s="101" t="str">
        <f t="shared" si="172"/>
        <v>SPEECH_DESC_2311718</v>
      </c>
      <c r="H2803" s="101" t="str">
        <f t="shared" si="173"/>
        <v>SPEECH_AUDIO_2311718</v>
      </c>
      <c r="I2803" s="118" t="str">
        <f t="shared" si="174"/>
        <v>기타</v>
      </c>
      <c r="J2803" s="118" t="str">
        <f t="shared" si="175"/>
        <v>강화 3</v>
      </c>
    </row>
    <row r="2804" spans="1:10" ht="13.8" customHeight="1">
      <c r="A2804" s="101">
        <f>C2804*ID규칙_대사_그룹_단위+COUNTIF($C$4:C2804,C2804)</f>
        <v>2311719</v>
      </c>
      <c r="B2804" s="100" t="s">
        <v>400</v>
      </c>
      <c r="C2804" s="102">
        <f>INDEX(STUDENT!$A:$A,MATCH(B2804,STUDENT!$B:$B,0))</f>
        <v>23117</v>
      </c>
      <c r="D2804" s="101">
        <v>5</v>
      </c>
      <c r="E2804" s="101">
        <v>20</v>
      </c>
      <c r="F2804" s="101">
        <v>4</v>
      </c>
      <c r="G2804" s="101" t="str">
        <f t="shared" si="172"/>
        <v>SPEECH_DESC_2311719</v>
      </c>
      <c r="H2804" s="101" t="str">
        <f t="shared" si="173"/>
        <v>SPEECH_AUDIO_2311719</v>
      </c>
      <c r="I2804" s="118" t="str">
        <f t="shared" si="174"/>
        <v>기타</v>
      </c>
      <c r="J2804" s="118" t="str">
        <f t="shared" si="175"/>
        <v>강화 4</v>
      </c>
    </row>
    <row r="2805" spans="1:10" ht="13.8" customHeight="1">
      <c r="A2805" s="101">
        <f>C2805*ID규칙_대사_그룹_단위+COUNTIF($C$4:C2805,C2805)</f>
        <v>2311720</v>
      </c>
      <c r="B2805" s="100" t="s">
        <v>400</v>
      </c>
      <c r="C2805" s="102">
        <f>INDEX(STUDENT!$A:$A,MATCH(B2805,STUDENT!$B:$B,0))</f>
        <v>23117</v>
      </c>
      <c r="D2805" s="101">
        <v>5</v>
      </c>
      <c r="E2805" s="101">
        <v>21</v>
      </c>
      <c r="F2805" s="101">
        <v>0</v>
      </c>
      <c r="G2805" s="101" t="str">
        <f t="shared" si="172"/>
        <v>SPEECH_DESC_2311720</v>
      </c>
      <c r="H2805" s="101" t="str">
        <f t="shared" si="173"/>
        <v>SPEECH_AUDIO_2311720</v>
      </c>
      <c r="I2805" s="118" t="str">
        <f t="shared" si="174"/>
        <v>기타</v>
      </c>
      <c r="J2805" s="118" t="str">
        <f t="shared" si="175"/>
        <v>고유무기 장착</v>
      </c>
    </row>
    <row r="2806" spans="1:10" ht="13.8" customHeight="1">
      <c r="A2806" s="101">
        <f>C2806*ID규칙_대사_그룹_단위+COUNTIF($C$4:C2806,C2806)</f>
        <v>2311721</v>
      </c>
      <c r="B2806" s="100" t="s">
        <v>400</v>
      </c>
      <c r="C2806" s="102">
        <f>INDEX(STUDENT!$A:$A,MATCH(B2806,STUDENT!$B:$B,0))</f>
        <v>23117</v>
      </c>
      <c r="D2806" s="101">
        <v>5</v>
      </c>
      <c r="E2806" s="101">
        <v>22</v>
      </c>
      <c r="F2806" s="101">
        <v>1</v>
      </c>
      <c r="G2806" s="101" t="str">
        <f t="shared" si="172"/>
        <v>SPEECH_DESC_2311721</v>
      </c>
      <c r="H2806" s="101" t="str">
        <f t="shared" si="173"/>
        <v>SPEECH_AUDIO_2311721</v>
      </c>
      <c r="I2806" s="118" t="str">
        <f t="shared" si="174"/>
        <v>기타</v>
      </c>
      <c r="J2806" s="118" t="str">
        <f t="shared" si="175"/>
        <v>카페 1</v>
      </c>
    </row>
    <row r="2807" spans="1:10" ht="13.8" customHeight="1">
      <c r="A2807" s="101">
        <f>C2807*ID규칙_대사_그룹_단위+COUNTIF($C$4:C2807,C2807)</f>
        <v>2311722</v>
      </c>
      <c r="B2807" s="100" t="s">
        <v>400</v>
      </c>
      <c r="C2807" s="102">
        <f>INDEX(STUDENT!$A:$A,MATCH(B2807,STUDENT!$B:$B,0))</f>
        <v>23117</v>
      </c>
      <c r="D2807" s="101">
        <v>5</v>
      </c>
      <c r="E2807" s="101">
        <v>22</v>
      </c>
      <c r="F2807" s="101">
        <v>2</v>
      </c>
      <c r="G2807" s="101" t="str">
        <f t="shared" si="172"/>
        <v>SPEECH_DESC_2311722</v>
      </c>
      <c r="H2807" s="101" t="str">
        <f t="shared" si="173"/>
        <v>SPEECH_AUDIO_2311722</v>
      </c>
      <c r="I2807" s="118" t="str">
        <f t="shared" si="174"/>
        <v>기타</v>
      </c>
      <c r="J2807" s="118" t="str">
        <f t="shared" si="175"/>
        <v>카페 2</v>
      </c>
    </row>
    <row r="2808" spans="1:10" ht="13.8" customHeight="1">
      <c r="A2808" s="101">
        <f>C2808*ID규칙_대사_그룹_단위+COUNTIF($C$4:C2808,C2808)</f>
        <v>2311723</v>
      </c>
      <c r="B2808" s="100" t="s">
        <v>400</v>
      </c>
      <c r="C2808" s="102">
        <f>INDEX(STUDENT!$A:$A,MATCH(B2808,STUDENT!$B:$B,0))</f>
        <v>23117</v>
      </c>
      <c r="D2808" s="101">
        <v>5</v>
      </c>
      <c r="E2808" s="101">
        <v>22</v>
      </c>
      <c r="F2808" s="101">
        <v>3</v>
      </c>
      <c r="G2808" s="101" t="str">
        <f t="shared" si="172"/>
        <v>SPEECH_DESC_2311723</v>
      </c>
      <c r="H2808" s="101" t="str">
        <f t="shared" si="173"/>
        <v>SPEECH_AUDIO_2311723</v>
      </c>
      <c r="I2808" s="118" t="str">
        <f t="shared" si="174"/>
        <v>기타</v>
      </c>
      <c r="J2808" s="118" t="str">
        <f t="shared" si="175"/>
        <v>카페 3</v>
      </c>
    </row>
    <row r="2809" spans="1:10" ht="13.8" customHeight="1">
      <c r="A2809" s="101">
        <f>C2809*ID규칙_대사_그룹_단위+COUNTIF($C$4:C2809,C2809)</f>
        <v>2311724</v>
      </c>
      <c r="B2809" s="100" t="s">
        <v>400</v>
      </c>
      <c r="C2809" s="102">
        <f>INDEX(STUDENT!$A:$A,MATCH(B2809,STUDENT!$B:$B,0))</f>
        <v>23117</v>
      </c>
      <c r="D2809" s="101">
        <v>5</v>
      </c>
      <c r="E2809" s="101">
        <v>22</v>
      </c>
      <c r="F2809" s="101">
        <v>4</v>
      </c>
      <c r="G2809" s="101" t="str">
        <f t="shared" si="172"/>
        <v>SPEECH_DESC_2311724</v>
      </c>
      <c r="H2809" s="101" t="str">
        <f t="shared" si="173"/>
        <v>SPEECH_AUDIO_2311724</v>
      </c>
      <c r="I2809" s="118" t="str">
        <f t="shared" si="174"/>
        <v>기타</v>
      </c>
      <c r="J2809" s="118" t="str">
        <f t="shared" si="175"/>
        <v>카페 4</v>
      </c>
    </row>
    <row r="2810" spans="1:10" ht="13.8" customHeight="1">
      <c r="A2810" s="101">
        <f>C2810*ID규칙_대사_그룹_단위+COUNTIF($C$4:C2810,C2810)</f>
        <v>2311725</v>
      </c>
      <c r="B2810" s="100" t="s">
        <v>400</v>
      </c>
      <c r="C2810" s="102">
        <f>INDEX(STUDENT!$A:$A,MATCH(B2810,STUDENT!$B:$B,0))</f>
        <v>23117</v>
      </c>
      <c r="D2810" s="101">
        <v>5</v>
      </c>
      <c r="E2810" s="101">
        <v>22</v>
      </c>
      <c r="F2810" s="101">
        <v>5</v>
      </c>
      <c r="G2810" s="101" t="str">
        <f t="shared" si="172"/>
        <v>SPEECH_DESC_2311725</v>
      </c>
      <c r="H2810" s="101" t="str">
        <f t="shared" si="173"/>
        <v>SPEECH_AUDIO_2311725</v>
      </c>
      <c r="I2810" s="118" t="str">
        <f t="shared" si="174"/>
        <v>기타</v>
      </c>
      <c r="J2810" s="118" t="str">
        <f t="shared" si="175"/>
        <v>카페 5</v>
      </c>
    </row>
    <row r="2811" spans="1:10" ht="13.8" customHeight="1">
      <c r="A2811" s="101">
        <f>C2811*ID규칙_대사_그룹_단위+COUNTIF($C$4:C2811,C2811)</f>
        <v>2311726</v>
      </c>
      <c r="B2811" s="100" t="s">
        <v>400</v>
      </c>
      <c r="C2811" s="102">
        <f>INDEX(STUDENT!$A:$A,MATCH(B2811,STUDENT!$B:$B,0))</f>
        <v>23117</v>
      </c>
      <c r="D2811" s="101">
        <v>5</v>
      </c>
      <c r="E2811" s="101">
        <v>23</v>
      </c>
      <c r="F2811" s="101">
        <v>1</v>
      </c>
      <c r="G2811" s="101" t="str">
        <f t="shared" si="172"/>
        <v>SPEECH_DESC_2311726</v>
      </c>
      <c r="H2811" s="101" t="str">
        <f t="shared" si="173"/>
        <v>SPEECH_AUDIO_2311726</v>
      </c>
      <c r="I2811" s="118" t="str">
        <f t="shared" si="174"/>
        <v>기타</v>
      </c>
      <c r="J2811" s="118" t="str">
        <f t="shared" si="175"/>
        <v>인연 랭크 업 1</v>
      </c>
    </row>
    <row r="2812" spans="1:10" ht="13.8" customHeight="1">
      <c r="A2812" s="101">
        <f>C2812*ID규칙_대사_그룹_단위+COUNTIF($C$4:C2812,C2812)</f>
        <v>2311727</v>
      </c>
      <c r="B2812" s="100" t="s">
        <v>400</v>
      </c>
      <c r="C2812" s="102">
        <f>INDEX(STUDENT!$A:$A,MATCH(B2812,STUDENT!$B:$B,0))</f>
        <v>23117</v>
      </c>
      <c r="D2812" s="101">
        <v>5</v>
      </c>
      <c r="E2812" s="101">
        <v>23</v>
      </c>
      <c r="F2812" s="101">
        <v>2</v>
      </c>
      <c r="G2812" s="101" t="str">
        <f t="shared" si="172"/>
        <v>SPEECH_DESC_2311727</v>
      </c>
      <c r="H2812" s="101" t="str">
        <f t="shared" si="173"/>
        <v>SPEECH_AUDIO_2311727</v>
      </c>
      <c r="I2812" s="118" t="str">
        <f t="shared" si="174"/>
        <v>기타</v>
      </c>
      <c r="J2812" s="118" t="str">
        <f t="shared" si="175"/>
        <v>인연 랭크 업 2</v>
      </c>
    </row>
    <row r="2813" spans="1:10" ht="13.8" customHeight="1">
      <c r="A2813" s="101">
        <f>C2813*ID규칙_대사_그룹_단위+COUNTIF($C$4:C2813,C2813)</f>
        <v>2311728</v>
      </c>
      <c r="B2813" s="100" t="s">
        <v>400</v>
      </c>
      <c r="C2813" s="102">
        <f>INDEX(STUDENT!$A:$A,MATCH(B2813,STUDENT!$B:$B,0))</f>
        <v>23117</v>
      </c>
      <c r="D2813" s="101">
        <v>5</v>
      </c>
      <c r="E2813" s="101">
        <v>23</v>
      </c>
      <c r="F2813" s="101">
        <v>3</v>
      </c>
      <c r="G2813" s="101" t="str">
        <f t="shared" si="172"/>
        <v>SPEECH_DESC_2311728</v>
      </c>
      <c r="H2813" s="101" t="str">
        <f t="shared" si="173"/>
        <v>SPEECH_AUDIO_2311728</v>
      </c>
      <c r="I2813" s="118" t="str">
        <f t="shared" si="174"/>
        <v>기타</v>
      </c>
      <c r="J2813" s="118" t="str">
        <f t="shared" si="175"/>
        <v>인연 랭크 업 3</v>
      </c>
    </row>
    <row r="2814" spans="1:10" ht="13.8" customHeight="1">
      <c r="A2814" s="101">
        <f>C2814*ID규칙_대사_그룹_단위+COUNTIF($C$4:C2814,C2814)</f>
        <v>2311729</v>
      </c>
      <c r="B2814" s="100" t="s">
        <v>400</v>
      </c>
      <c r="C2814" s="102">
        <f>INDEX(STUDENT!$A:$A,MATCH(B2814,STUDENT!$B:$B,0))</f>
        <v>23117</v>
      </c>
      <c r="D2814" s="101">
        <v>5</v>
      </c>
      <c r="E2814" s="101">
        <v>23</v>
      </c>
      <c r="F2814" s="101">
        <v>4</v>
      </c>
      <c r="G2814" s="101" t="str">
        <f t="shared" si="172"/>
        <v>SPEECH_DESC_2311729</v>
      </c>
      <c r="H2814" s="101" t="str">
        <f t="shared" si="173"/>
        <v>SPEECH_AUDIO_2311729</v>
      </c>
      <c r="I2814" s="118" t="str">
        <f t="shared" si="174"/>
        <v>기타</v>
      </c>
      <c r="J2814" s="118" t="str">
        <f t="shared" si="175"/>
        <v>인연 랭크 업 4</v>
      </c>
    </row>
    <row r="2815" spans="1:10" ht="13.8" customHeight="1">
      <c r="A2815" s="101">
        <f>C2815*ID규칙_대사_그룹_단위+COUNTIF($C$4:C2815,C2815)</f>
        <v>2311730</v>
      </c>
      <c r="B2815" s="100" t="s">
        <v>400</v>
      </c>
      <c r="C2815" s="102">
        <f>INDEX(STUDENT!$A:$A,MATCH(B2815,STUDENT!$B:$B,0))</f>
        <v>23117</v>
      </c>
      <c r="D2815" s="101">
        <v>6</v>
      </c>
      <c r="E2815" s="101">
        <v>24</v>
      </c>
      <c r="F2815" s="101">
        <v>1</v>
      </c>
      <c r="G2815" s="101" t="str">
        <f t="shared" si="172"/>
        <v>SPEECH_DESC_2311730</v>
      </c>
      <c r="H2815" s="101" t="str">
        <f t="shared" si="173"/>
        <v>SPEECH_AUDIO_2311730</v>
      </c>
      <c r="I2815" s="118" t="str">
        <f t="shared" si="174"/>
        <v>메모리얼</v>
      </c>
      <c r="J2815" s="118" t="str">
        <f t="shared" si="175"/>
        <v>메모리얼 로비 1</v>
      </c>
    </row>
    <row r="2816" spans="1:10" ht="13.8" customHeight="1">
      <c r="A2816" s="101">
        <f>C2816*ID규칙_대사_그룹_단위+COUNTIF($C$4:C2816,C2816)</f>
        <v>2311731</v>
      </c>
      <c r="B2816" s="100" t="s">
        <v>400</v>
      </c>
      <c r="C2816" s="102">
        <f>INDEX(STUDENT!$A:$A,MATCH(B2816,STUDENT!$B:$B,0))</f>
        <v>23117</v>
      </c>
      <c r="D2816" s="101">
        <v>6</v>
      </c>
      <c r="E2816" s="101">
        <v>24</v>
      </c>
      <c r="F2816" s="101">
        <v>2</v>
      </c>
      <c r="G2816" s="101" t="str">
        <f t="shared" si="172"/>
        <v>SPEECH_DESC_2311731</v>
      </c>
      <c r="H2816" s="101" t="str">
        <f t="shared" si="173"/>
        <v>SPEECH_AUDIO_2311731</v>
      </c>
      <c r="I2816" s="118" t="str">
        <f t="shared" si="174"/>
        <v>메모리얼</v>
      </c>
      <c r="J2816" s="118" t="str">
        <f t="shared" si="175"/>
        <v>메모리얼 로비 2</v>
      </c>
    </row>
    <row r="2817" spans="1:10" ht="13.8" customHeight="1">
      <c r="A2817" s="101">
        <f>C2817*ID규칙_대사_그룹_단위+COUNTIF($C$4:C2817,C2817)</f>
        <v>2311732</v>
      </c>
      <c r="B2817" s="100" t="s">
        <v>400</v>
      </c>
      <c r="C2817" s="102">
        <f>INDEX(STUDENT!$A:$A,MATCH(B2817,STUDENT!$B:$B,0))</f>
        <v>23117</v>
      </c>
      <c r="D2817" s="101">
        <v>6</v>
      </c>
      <c r="E2817" s="101">
        <v>24</v>
      </c>
      <c r="F2817" s="101">
        <v>3</v>
      </c>
      <c r="G2817" s="101" t="str">
        <f t="shared" si="172"/>
        <v>SPEECH_DESC_2311732</v>
      </c>
      <c r="H2817" s="101" t="str">
        <f t="shared" si="173"/>
        <v>SPEECH_AUDIO_2311732</v>
      </c>
      <c r="I2817" s="118" t="str">
        <f t="shared" si="174"/>
        <v>메모리얼</v>
      </c>
      <c r="J2817" s="118" t="str">
        <f t="shared" si="175"/>
        <v>메모리얼 로비 3</v>
      </c>
    </row>
    <row r="2818" spans="1:10" ht="13.8" customHeight="1">
      <c r="A2818" s="101">
        <f>C2818*ID규칙_대사_그룹_단위+COUNTIF($C$4:C2818,C2818)</f>
        <v>2311733</v>
      </c>
      <c r="B2818" s="100" t="s">
        <v>400</v>
      </c>
      <c r="C2818" s="102">
        <f>INDEX(STUDENT!$A:$A,MATCH(B2818,STUDENT!$B:$B,0))</f>
        <v>23117</v>
      </c>
      <c r="D2818" s="101">
        <v>6</v>
      </c>
      <c r="E2818" s="101">
        <v>24</v>
      </c>
      <c r="F2818" s="101">
        <v>4</v>
      </c>
      <c r="G2818" s="101" t="str">
        <f t="shared" si="172"/>
        <v>SPEECH_DESC_2311733</v>
      </c>
      <c r="H2818" s="101" t="str">
        <f t="shared" si="173"/>
        <v>SPEECH_AUDIO_2311733</v>
      </c>
      <c r="I2818" s="118" t="str">
        <f t="shared" si="174"/>
        <v>메모리얼</v>
      </c>
      <c r="J2818" s="118" t="str">
        <f t="shared" si="175"/>
        <v>메모리얼 로비 4</v>
      </c>
    </row>
    <row r="2819" spans="1:10" ht="13.8" customHeight="1">
      <c r="A2819" s="101">
        <f>C2819*ID규칙_대사_그룹_단위+COUNTIF($C$4:C2819,C2819)</f>
        <v>2311734</v>
      </c>
      <c r="B2819" s="100" t="s">
        <v>400</v>
      </c>
      <c r="C2819" s="102">
        <f>INDEX(STUDENT!$A:$A,MATCH(B2819,STUDENT!$B:$B,0))</f>
        <v>23117</v>
      </c>
      <c r="D2819" s="101">
        <v>6</v>
      </c>
      <c r="E2819" s="101">
        <v>24</v>
      </c>
      <c r="F2819" s="101">
        <v>5</v>
      </c>
      <c r="G2819" s="101" t="str">
        <f t="shared" si="172"/>
        <v>SPEECH_DESC_2311734</v>
      </c>
      <c r="H2819" s="101" t="str">
        <f t="shared" si="173"/>
        <v>SPEECH_AUDIO_2311734</v>
      </c>
      <c r="I2819" s="118" t="str">
        <f t="shared" si="174"/>
        <v>메모리얼</v>
      </c>
      <c r="J2819" s="118" t="str">
        <f t="shared" si="175"/>
        <v>메모리얼 로비 5</v>
      </c>
    </row>
    <row r="2820" spans="1:10" ht="13.8" customHeight="1">
      <c r="A2820" s="101">
        <f>C2820*ID규칙_대사_그룹_단위+COUNTIF($C$4:C2820,C2820)</f>
        <v>2311735</v>
      </c>
      <c r="B2820" s="100" t="s">
        <v>400</v>
      </c>
      <c r="C2820" s="102">
        <f>INDEX(STUDENT!$A:$A,MATCH(B2820,STUDENT!$B:$B,0))</f>
        <v>23117</v>
      </c>
      <c r="D2820" s="101">
        <v>7</v>
      </c>
      <c r="E2820" s="101">
        <v>25</v>
      </c>
      <c r="F2820" s="101">
        <v>0</v>
      </c>
      <c r="G2820" s="101" t="str">
        <f t="shared" ref="G2820:G2883" si="176">"SPEECH_DESC_"&amp;A2820</f>
        <v>SPEECH_DESC_2311735</v>
      </c>
      <c r="H2820" s="101" t="str">
        <f t="shared" ref="H2820:H2883" si="177">"SPEECH_AUDIO_"&amp;A2820</f>
        <v>SPEECH_AUDIO_2311735</v>
      </c>
      <c r="I2820" s="118" t="str">
        <f t="shared" ref="I2820:I2883" si="178">VLOOKUP(D2820,SPEECH_MAIN_TYPE,2,0)</f>
        <v>기념일</v>
      </c>
      <c r="J2820" s="118" t="str">
        <f t="shared" ref="J2820:J2883" si="179">VLOOKUP(E2820,SPEECH_SUB_TYPE,2,0)&amp;IF(F2820=0,""," "&amp;F2820)</f>
        <v>생일</v>
      </c>
    </row>
    <row r="2821" spans="1:10" ht="13.8" customHeight="1">
      <c r="A2821" s="101">
        <f>C2821*ID규칙_대사_그룹_단위+COUNTIF($C$4:C2821,C2821)</f>
        <v>2311736</v>
      </c>
      <c r="B2821" s="100" t="s">
        <v>400</v>
      </c>
      <c r="C2821" s="102">
        <f>INDEX(STUDENT!$A:$A,MATCH(B2821,STUDENT!$B:$B,0))</f>
        <v>23117</v>
      </c>
      <c r="D2821" s="101">
        <v>7</v>
      </c>
      <c r="E2821" s="101">
        <v>26</v>
      </c>
      <c r="F2821" s="101">
        <v>0</v>
      </c>
      <c r="G2821" s="101" t="str">
        <f t="shared" si="176"/>
        <v>SPEECH_DESC_2311736</v>
      </c>
      <c r="H2821" s="101" t="str">
        <f t="shared" si="177"/>
        <v>SPEECH_AUDIO_2311736</v>
      </c>
      <c r="I2821" s="118" t="str">
        <f t="shared" si="178"/>
        <v>기념일</v>
      </c>
      <c r="J2821" s="118" t="str">
        <f t="shared" si="179"/>
        <v>선생의 생일</v>
      </c>
    </row>
    <row r="2822" spans="1:10" ht="13.8" customHeight="1">
      <c r="A2822" s="101">
        <f>C2822*ID규칙_대사_그룹_단위+COUNTIF($C$4:C2822,C2822)</f>
        <v>2311737</v>
      </c>
      <c r="B2822" s="100" t="s">
        <v>400</v>
      </c>
      <c r="C2822" s="102">
        <f>INDEX(STUDENT!$A:$A,MATCH(B2822,STUDENT!$B:$B,0))</f>
        <v>23117</v>
      </c>
      <c r="D2822" s="101">
        <v>7</v>
      </c>
      <c r="E2822" s="101">
        <v>27</v>
      </c>
      <c r="F2822" s="101">
        <v>0</v>
      </c>
      <c r="G2822" s="101" t="str">
        <f t="shared" si="176"/>
        <v>SPEECH_DESC_2311737</v>
      </c>
      <c r="H2822" s="101" t="str">
        <f t="shared" si="177"/>
        <v>SPEECH_AUDIO_2311737</v>
      </c>
      <c r="I2822" s="118" t="str">
        <f t="shared" si="178"/>
        <v>기념일</v>
      </c>
      <c r="J2822" s="118" t="str">
        <f t="shared" si="179"/>
        <v>할로윈</v>
      </c>
    </row>
    <row r="2823" spans="1:10" ht="13.8" customHeight="1">
      <c r="A2823" s="101">
        <f>C2823*ID규칙_대사_그룹_단위+COUNTIF($C$4:C2823,C2823)</f>
        <v>2311738</v>
      </c>
      <c r="B2823" s="100" t="s">
        <v>400</v>
      </c>
      <c r="C2823" s="102">
        <f>INDEX(STUDENT!$A:$A,MATCH(B2823,STUDENT!$B:$B,0))</f>
        <v>23117</v>
      </c>
      <c r="D2823" s="101">
        <v>7</v>
      </c>
      <c r="E2823" s="101">
        <v>28</v>
      </c>
      <c r="F2823" s="101">
        <v>0</v>
      </c>
      <c r="G2823" s="101" t="str">
        <f t="shared" si="176"/>
        <v>SPEECH_DESC_2311738</v>
      </c>
      <c r="H2823" s="101" t="str">
        <f t="shared" si="177"/>
        <v>SPEECH_AUDIO_2311738</v>
      </c>
      <c r="I2823" s="118" t="str">
        <f t="shared" si="178"/>
        <v>기념일</v>
      </c>
      <c r="J2823" s="118" t="str">
        <f t="shared" si="179"/>
        <v>크리스마스</v>
      </c>
    </row>
    <row r="2824" spans="1:10" ht="13.8" customHeight="1">
      <c r="A2824" s="101">
        <f>C2824*ID규칙_대사_그룹_단위+COUNTIF($C$4:C2824,C2824)</f>
        <v>2311739</v>
      </c>
      <c r="B2824" s="100" t="s">
        <v>400</v>
      </c>
      <c r="C2824" s="102">
        <f>INDEX(STUDENT!$A:$A,MATCH(B2824,STUDENT!$B:$B,0))</f>
        <v>23117</v>
      </c>
      <c r="D2824" s="101">
        <v>7</v>
      </c>
      <c r="E2824" s="101">
        <v>29</v>
      </c>
      <c r="F2824" s="101">
        <v>0</v>
      </c>
      <c r="G2824" s="101" t="str">
        <f t="shared" si="176"/>
        <v>SPEECH_DESC_2311739</v>
      </c>
      <c r="H2824" s="101" t="str">
        <f t="shared" si="177"/>
        <v>SPEECH_AUDIO_2311739</v>
      </c>
      <c r="I2824" s="118" t="str">
        <f t="shared" si="178"/>
        <v>기념일</v>
      </c>
      <c r="J2824" s="118" t="str">
        <f t="shared" si="179"/>
        <v>신년</v>
      </c>
    </row>
    <row r="2825" spans="1:10" ht="13.8" customHeight="1">
      <c r="A2825" s="101">
        <f>C2825*ID규칙_대사_그룹_단위+COUNTIF($C$4:C2825,C2825)</f>
        <v>2321801</v>
      </c>
      <c r="B2825" s="100" t="s">
        <v>402</v>
      </c>
      <c r="C2825" s="102">
        <f>INDEX(STUDENT!$A:$A,MATCH(B2825,STUDENT!$B:$B,0))</f>
        <v>23218</v>
      </c>
      <c r="D2825" s="101">
        <v>1</v>
      </c>
      <c r="E2825" s="101">
        <v>1</v>
      </c>
      <c r="F2825" s="101">
        <v>0</v>
      </c>
      <c r="G2825" s="101" t="str">
        <f t="shared" si="176"/>
        <v>SPEECH_DESC_2321801</v>
      </c>
      <c r="H2825" s="101" t="str">
        <f t="shared" si="177"/>
        <v>SPEECH_AUDIO_2321801</v>
      </c>
      <c r="I2825" s="118" t="str">
        <f t="shared" si="178"/>
        <v>일상</v>
      </c>
      <c r="J2825" s="118" t="str">
        <f t="shared" si="179"/>
        <v>입수</v>
      </c>
    </row>
    <row r="2826" spans="1:10" ht="13.8" customHeight="1">
      <c r="A2826" s="101">
        <f>C2826*ID규칙_대사_그룹_단위+COUNTIF($C$4:C2826,C2826)</f>
        <v>2321802</v>
      </c>
      <c r="B2826" s="100" t="s">
        <v>402</v>
      </c>
      <c r="C2826" s="102">
        <f>INDEX(STUDENT!$A:$A,MATCH(B2826,STUDENT!$B:$B,0))</f>
        <v>23218</v>
      </c>
      <c r="D2826" s="101">
        <v>1</v>
      </c>
      <c r="E2826" s="101">
        <v>2</v>
      </c>
      <c r="F2826" s="101">
        <v>1</v>
      </c>
      <c r="G2826" s="101" t="str">
        <f t="shared" si="176"/>
        <v>SPEECH_DESC_2321802</v>
      </c>
      <c r="H2826" s="101" t="str">
        <f t="shared" si="177"/>
        <v>SPEECH_AUDIO_2321802</v>
      </c>
      <c r="I2826" s="118" t="str">
        <f t="shared" si="178"/>
        <v>일상</v>
      </c>
      <c r="J2826" s="118" t="str">
        <f t="shared" si="179"/>
        <v>로비 방문 1</v>
      </c>
    </row>
    <row r="2827" spans="1:10" ht="13.8" customHeight="1">
      <c r="A2827" s="101">
        <f>C2827*ID규칙_대사_그룹_단위+COUNTIF($C$4:C2827,C2827)</f>
        <v>2321803</v>
      </c>
      <c r="B2827" s="100" t="s">
        <v>402</v>
      </c>
      <c r="C2827" s="102">
        <f>INDEX(STUDENT!$A:$A,MATCH(B2827,STUDENT!$B:$B,0))</f>
        <v>23218</v>
      </c>
      <c r="D2827" s="101">
        <v>1</v>
      </c>
      <c r="E2827" s="101">
        <v>2</v>
      </c>
      <c r="F2827" s="101">
        <v>2</v>
      </c>
      <c r="G2827" s="101" t="str">
        <f t="shared" si="176"/>
        <v>SPEECH_DESC_2321803</v>
      </c>
      <c r="H2827" s="101" t="str">
        <f t="shared" si="177"/>
        <v>SPEECH_AUDIO_2321803</v>
      </c>
      <c r="I2827" s="118" t="str">
        <f t="shared" si="178"/>
        <v>일상</v>
      </c>
      <c r="J2827" s="118" t="str">
        <f t="shared" si="179"/>
        <v>로비 방문 2</v>
      </c>
    </row>
    <row r="2828" spans="1:10" ht="13.8" customHeight="1">
      <c r="A2828" s="101">
        <f>C2828*ID규칙_대사_그룹_단위+COUNTIF($C$4:C2828,C2828)</f>
        <v>2321804</v>
      </c>
      <c r="B2828" s="100" t="s">
        <v>402</v>
      </c>
      <c r="C2828" s="102">
        <f>INDEX(STUDENT!$A:$A,MATCH(B2828,STUDENT!$B:$B,0))</f>
        <v>23218</v>
      </c>
      <c r="D2828" s="101">
        <v>1</v>
      </c>
      <c r="E2828" s="101">
        <v>3</v>
      </c>
      <c r="F2828" s="101">
        <v>1</v>
      </c>
      <c r="G2828" s="101" t="str">
        <f t="shared" si="176"/>
        <v>SPEECH_DESC_2321804</v>
      </c>
      <c r="H2828" s="101" t="str">
        <f t="shared" si="177"/>
        <v>SPEECH_AUDIO_2321804</v>
      </c>
      <c r="I2828" s="118" t="str">
        <f t="shared" si="178"/>
        <v>일상</v>
      </c>
      <c r="J2828" s="118" t="str">
        <f t="shared" si="179"/>
        <v>잡담 1</v>
      </c>
    </row>
    <row r="2829" spans="1:10" ht="13.8" customHeight="1">
      <c r="A2829" s="101">
        <f>C2829*ID규칙_대사_그룹_단위+COUNTIF($C$4:C2829,C2829)</f>
        <v>2321805</v>
      </c>
      <c r="B2829" s="100" t="s">
        <v>402</v>
      </c>
      <c r="C2829" s="102">
        <f>INDEX(STUDENT!$A:$A,MATCH(B2829,STUDENT!$B:$B,0))</f>
        <v>23218</v>
      </c>
      <c r="D2829" s="101">
        <v>1</v>
      </c>
      <c r="E2829" s="101">
        <v>3</v>
      </c>
      <c r="F2829" s="101">
        <v>2</v>
      </c>
      <c r="G2829" s="101" t="str">
        <f t="shared" si="176"/>
        <v>SPEECH_DESC_2321805</v>
      </c>
      <c r="H2829" s="101" t="str">
        <f t="shared" si="177"/>
        <v>SPEECH_AUDIO_2321805</v>
      </c>
      <c r="I2829" s="118" t="str">
        <f t="shared" si="178"/>
        <v>일상</v>
      </c>
      <c r="J2829" s="118" t="str">
        <f t="shared" si="179"/>
        <v>잡담 2</v>
      </c>
    </row>
    <row r="2830" spans="1:10" ht="13.8" customHeight="1">
      <c r="A2830" s="101">
        <f>C2830*ID규칙_대사_그룹_단위+COUNTIF($C$4:C2830,C2830)</f>
        <v>2321806</v>
      </c>
      <c r="B2830" s="100" t="s">
        <v>402</v>
      </c>
      <c r="C2830" s="102">
        <f>INDEX(STUDENT!$A:$A,MATCH(B2830,STUDENT!$B:$B,0))</f>
        <v>23218</v>
      </c>
      <c r="D2830" s="101">
        <v>1</v>
      </c>
      <c r="E2830" s="101">
        <v>3</v>
      </c>
      <c r="F2830" s="101">
        <v>3</v>
      </c>
      <c r="G2830" s="101" t="str">
        <f t="shared" si="176"/>
        <v>SPEECH_DESC_2321806</v>
      </c>
      <c r="H2830" s="101" t="str">
        <f t="shared" si="177"/>
        <v>SPEECH_AUDIO_2321806</v>
      </c>
      <c r="I2830" s="118" t="str">
        <f t="shared" si="178"/>
        <v>일상</v>
      </c>
      <c r="J2830" s="118" t="str">
        <f t="shared" si="179"/>
        <v>잡담 3</v>
      </c>
    </row>
    <row r="2831" spans="1:10" ht="13.8" customHeight="1">
      <c r="A2831" s="101">
        <f>C2831*ID규칙_대사_그룹_단위+COUNTIF($C$4:C2831,C2831)</f>
        <v>2321807</v>
      </c>
      <c r="B2831" s="100" t="s">
        <v>402</v>
      </c>
      <c r="C2831" s="102">
        <f>INDEX(STUDENT!$A:$A,MATCH(B2831,STUDENT!$B:$B,0))</f>
        <v>23218</v>
      </c>
      <c r="D2831" s="101">
        <v>1</v>
      </c>
      <c r="E2831" s="101">
        <v>3</v>
      </c>
      <c r="F2831" s="101">
        <v>4</v>
      </c>
      <c r="G2831" s="101" t="str">
        <f t="shared" si="176"/>
        <v>SPEECH_DESC_2321807</v>
      </c>
      <c r="H2831" s="101" t="str">
        <f t="shared" si="177"/>
        <v>SPEECH_AUDIO_2321807</v>
      </c>
      <c r="I2831" s="118" t="str">
        <f t="shared" si="178"/>
        <v>일상</v>
      </c>
      <c r="J2831" s="118" t="str">
        <f t="shared" si="179"/>
        <v>잡담 4</v>
      </c>
    </row>
    <row r="2832" spans="1:10" ht="13.8" customHeight="1">
      <c r="A2832" s="101">
        <f>C2832*ID규칙_대사_그룹_단위+COUNTIF($C$4:C2832,C2832)</f>
        <v>2321808</v>
      </c>
      <c r="B2832" s="100" t="s">
        <v>402</v>
      </c>
      <c r="C2832" s="102">
        <f>INDEX(STUDENT!$A:$A,MATCH(B2832,STUDENT!$B:$B,0))</f>
        <v>23218</v>
      </c>
      <c r="D2832" s="101">
        <v>1</v>
      </c>
      <c r="E2832" s="101">
        <v>3</v>
      </c>
      <c r="F2832" s="101">
        <v>5</v>
      </c>
      <c r="G2832" s="101" t="str">
        <f t="shared" si="176"/>
        <v>SPEECH_DESC_2321808</v>
      </c>
      <c r="H2832" s="101" t="str">
        <f t="shared" si="177"/>
        <v>SPEECH_AUDIO_2321808</v>
      </c>
      <c r="I2832" s="118" t="str">
        <f t="shared" si="178"/>
        <v>일상</v>
      </c>
      <c r="J2832" s="118" t="str">
        <f t="shared" si="179"/>
        <v>잡담 5</v>
      </c>
    </row>
    <row r="2833" spans="1:10" ht="13.8" customHeight="1">
      <c r="A2833" s="101">
        <f>C2833*ID규칙_대사_그룹_단위+COUNTIF($C$4:C2833,C2833)</f>
        <v>2321809</v>
      </c>
      <c r="B2833" s="100" t="s">
        <v>402</v>
      </c>
      <c r="C2833" s="102">
        <f>INDEX(STUDENT!$A:$A,MATCH(B2833,STUDENT!$B:$B,0))</f>
        <v>23218</v>
      </c>
      <c r="D2833" s="101">
        <v>3</v>
      </c>
      <c r="E2833" s="101">
        <v>13</v>
      </c>
      <c r="F2833" s="101">
        <v>0</v>
      </c>
      <c r="G2833" s="101" t="str">
        <f t="shared" si="176"/>
        <v>SPEECH_DESC_2321809</v>
      </c>
      <c r="H2833" s="101" t="str">
        <f t="shared" si="177"/>
        <v>SPEECH_AUDIO_2321809</v>
      </c>
      <c r="I2833" s="118" t="str">
        <f t="shared" si="178"/>
        <v>전투</v>
      </c>
      <c r="J2833" s="118" t="str">
        <f t="shared" si="179"/>
        <v>기본 스킬</v>
      </c>
    </row>
    <row r="2834" spans="1:10" ht="13.8" customHeight="1">
      <c r="A2834" s="101">
        <f>C2834*ID규칙_대사_그룹_단위+COUNTIF($C$4:C2834,C2834)</f>
        <v>2321810</v>
      </c>
      <c r="B2834" s="100" t="s">
        <v>402</v>
      </c>
      <c r="C2834" s="102">
        <f>INDEX(STUDENT!$A:$A,MATCH(B2834,STUDENT!$B:$B,0))</f>
        <v>23218</v>
      </c>
      <c r="D2834" s="101">
        <v>3</v>
      </c>
      <c r="E2834" s="101">
        <v>14</v>
      </c>
      <c r="F2834" s="101">
        <v>1</v>
      </c>
      <c r="G2834" s="101" t="str">
        <f t="shared" si="176"/>
        <v>SPEECH_DESC_2321810</v>
      </c>
      <c r="H2834" s="101" t="str">
        <f t="shared" si="177"/>
        <v>SPEECH_AUDIO_2321810</v>
      </c>
      <c r="I2834" s="118" t="str">
        <f t="shared" si="178"/>
        <v>전투</v>
      </c>
      <c r="J2834" s="118" t="str">
        <f t="shared" si="179"/>
        <v>EX 스킬 컷인 1</v>
      </c>
    </row>
    <row r="2835" spans="1:10" ht="13.8" customHeight="1">
      <c r="A2835" s="101">
        <f>C2835*ID규칙_대사_그룹_단위+COUNTIF($C$4:C2835,C2835)</f>
        <v>2321811</v>
      </c>
      <c r="B2835" s="100" t="s">
        <v>402</v>
      </c>
      <c r="C2835" s="102">
        <f>INDEX(STUDENT!$A:$A,MATCH(B2835,STUDENT!$B:$B,0))</f>
        <v>23218</v>
      </c>
      <c r="D2835" s="101">
        <v>3</v>
      </c>
      <c r="E2835" s="101">
        <v>14</v>
      </c>
      <c r="F2835" s="101">
        <v>2</v>
      </c>
      <c r="G2835" s="101" t="str">
        <f t="shared" si="176"/>
        <v>SPEECH_DESC_2321811</v>
      </c>
      <c r="H2835" s="101" t="str">
        <f t="shared" si="177"/>
        <v>SPEECH_AUDIO_2321811</v>
      </c>
      <c r="I2835" s="118" t="str">
        <f t="shared" si="178"/>
        <v>전투</v>
      </c>
      <c r="J2835" s="118" t="str">
        <f t="shared" si="179"/>
        <v>EX 스킬 컷인 2</v>
      </c>
    </row>
    <row r="2836" spans="1:10" ht="13.8" customHeight="1">
      <c r="A2836" s="101">
        <f>C2836*ID규칙_대사_그룹_단위+COUNTIF($C$4:C2836,C2836)</f>
        <v>2321812</v>
      </c>
      <c r="B2836" s="100" t="s">
        <v>402</v>
      </c>
      <c r="C2836" s="102">
        <f>INDEX(STUDENT!$A:$A,MATCH(B2836,STUDENT!$B:$B,0))</f>
        <v>23218</v>
      </c>
      <c r="D2836" s="101">
        <v>3</v>
      </c>
      <c r="E2836" s="101">
        <v>14</v>
      </c>
      <c r="F2836" s="101">
        <v>3</v>
      </c>
      <c r="G2836" s="101" t="str">
        <f t="shared" si="176"/>
        <v>SPEECH_DESC_2321812</v>
      </c>
      <c r="H2836" s="101" t="str">
        <f t="shared" si="177"/>
        <v>SPEECH_AUDIO_2321812</v>
      </c>
      <c r="I2836" s="118" t="str">
        <f t="shared" si="178"/>
        <v>전투</v>
      </c>
      <c r="J2836" s="118" t="str">
        <f t="shared" si="179"/>
        <v>EX 스킬 컷인 3</v>
      </c>
    </row>
    <row r="2837" spans="1:10" ht="13.8" customHeight="1">
      <c r="A2837" s="101">
        <f>C2837*ID규칙_대사_그룹_단위+COUNTIF($C$4:C2837,C2837)</f>
        <v>2321813</v>
      </c>
      <c r="B2837" s="100" t="s">
        <v>402</v>
      </c>
      <c r="C2837" s="102">
        <f>INDEX(STUDENT!$A:$A,MATCH(B2837,STUDENT!$B:$B,0))</f>
        <v>23218</v>
      </c>
      <c r="D2837" s="101">
        <v>3</v>
      </c>
      <c r="E2837" s="101">
        <v>15</v>
      </c>
      <c r="F2837" s="101">
        <v>1</v>
      </c>
      <c r="G2837" s="101" t="str">
        <f t="shared" si="176"/>
        <v>SPEECH_DESC_2321813</v>
      </c>
      <c r="H2837" s="101" t="str">
        <f t="shared" si="177"/>
        <v>SPEECH_AUDIO_2321813</v>
      </c>
      <c r="I2837" s="118" t="str">
        <f t="shared" si="178"/>
        <v>전투</v>
      </c>
      <c r="J2837" s="118" t="str">
        <f t="shared" si="179"/>
        <v>EX 스킬 1</v>
      </c>
    </row>
    <row r="2838" spans="1:10" ht="13.8" customHeight="1">
      <c r="A2838" s="101">
        <f>C2838*ID규칙_대사_그룹_단위+COUNTIF($C$4:C2838,C2838)</f>
        <v>2321814</v>
      </c>
      <c r="B2838" s="100" t="s">
        <v>402</v>
      </c>
      <c r="C2838" s="102">
        <f>INDEX(STUDENT!$A:$A,MATCH(B2838,STUDENT!$B:$B,0))</f>
        <v>23218</v>
      </c>
      <c r="D2838" s="101">
        <v>3</v>
      </c>
      <c r="E2838" s="101">
        <v>15</v>
      </c>
      <c r="F2838" s="101">
        <v>2</v>
      </c>
      <c r="G2838" s="101" t="str">
        <f t="shared" si="176"/>
        <v>SPEECH_DESC_2321814</v>
      </c>
      <c r="H2838" s="101" t="str">
        <f t="shared" si="177"/>
        <v>SPEECH_AUDIO_2321814</v>
      </c>
      <c r="I2838" s="118" t="str">
        <f t="shared" si="178"/>
        <v>전투</v>
      </c>
      <c r="J2838" s="118" t="str">
        <f t="shared" si="179"/>
        <v>EX 스킬 2</v>
      </c>
    </row>
    <row r="2839" spans="1:10" ht="13.8" customHeight="1">
      <c r="A2839" s="101">
        <f>C2839*ID규칙_대사_그룹_단위+COUNTIF($C$4:C2839,C2839)</f>
        <v>2321815</v>
      </c>
      <c r="B2839" s="100" t="s">
        <v>402</v>
      </c>
      <c r="C2839" s="102">
        <f>INDEX(STUDENT!$A:$A,MATCH(B2839,STUDENT!$B:$B,0))</f>
        <v>23218</v>
      </c>
      <c r="D2839" s="101">
        <v>3</v>
      </c>
      <c r="E2839" s="101">
        <v>15</v>
      </c>
      <c r="F2839" s="101">
        <v>3</v>
      </c>
      <c r="G2839" s="101" t="str">
        <f t="shared" si="176"/>
        <v>SPEECH_DESC_2321815</v>
      </c>
      <c r="H2839" s="101" t="str">
        <f t="shared" si="177"/>
        <v>SPEECH_AUDIO_2321815</v>
      </c>
      <c r="I2839" s="118" t="str">
        <f t="shared" si="178"/>
        <v>전투</v>
      </c>
      <c r="J2839" s="118" t="str">
        <f t="shared" si="179"/>
        <v>EX 스킬 3</v>
      </c>
    </row>
    <row r="2840" spans="1:10" ht="13.8" customHeight="1">
      <c r="A2840" s="101">
        <f>C2840*ID규칙_대사_그룹_단위+COUNTIF($C$4:C2840,C2840)</f>
        <v>2321816</v>
      </c>
      <c r="B2840" s="100" t="s">
        <v>402</v>
      </c>
      <c r="C2840" s="102">
        <f>INDEX(STUDENT!$A:$A,MATCH(B2840,STUDENT!$B:$B,0))</f>
        <v>23218</v>
      </c>
      <c r="D2840" s="101">
        <v>5</v>
      </c>
      <c r="E2840" s="101">
        <v>20</v>
      </c>
      <c r="F2840" s="101">
        <v>1</v>
      </c>
      <c r="G2840" s="101" t="str">
        <f t="shared" si="176"/>
        <v>SPEECH_DESC_2321816</v>
      </c>
      <c r="H2840" s="101" t="str">
        <f t="shared" si="177"/>
        <v>SPEECH_AUDIO_2321816</v>
      </c>
      <c r="I2840" s="118" t="str">
        <f t="shared" si="178"/>
        <v>기타</v>
      </c>
      <c r="J2840" s="118" t="str">
        <f t="shared" si="179"/>
        <v>강화 1</v>
      </c>
    </row>
    <row r="2841" spans="1:10" ht="13.8" customHeight="1">
      <c r="A2841" s="101">
        <f>C2841*ID규칙_대사_그룹_단위+COUNTIF($C$4:C2841,C2841)</f>
        <v>2321817</v>
      </c>
      <c r="B2841" s="100" t="s">
        <v>402</v>
      </c>
      <c r="C2841" s="102">
        <f>INDEX(STUDENT!$A:$A,MATCH(B2841,STUDENT!$B:$B,0))</f>
        <v>23218</v>
      </c>
      <c r="D2841" s="101">
        <v>5</v>
      </c>
      <c r="E2841" s="101">
        <v>20</v>
      </c>
      <c r="F2841" s="101">
        <v>2</v>
      </c>
      <c r="G2841" s="101" t="str">
        <f t="shared" si="176"/>
        <v>SPEECH_DESC_2321817</v>
      </c>
      <c r="H2841" s="101" t="str">
        <f t="shared" si="177"/>
        <v>SPEECH_AUDIO_2321817</v>
      </c>
      <c r="I2841" s="118" t="str">
        <f t="shared" si="178"/>
        <v>기타</v>
      </c>
      <c r="J2841" s="118" t="str">
        <f t="shared" si="179"/>
        <v>강화 2</v>
      </c>
    </row>
    <row r="2842" spans="1:10" ht="13.8" customHeight="1">
      <c r="A2842" s="101">
        <f>C2842*ID규칙_대사_그룹_단위+COUNTIF($C$4:C2842,C2842)</f>
        <v>2321818</v>
      </c>
      <c r="B2842" s="100" t="s">
        <v>402</v>
      </c>
      <c r="C2842" s="102">
        <f>INDEX(STUDENT!$A:$A,MATCH(B2842,STUDENT!$B:$B,0))</f>
        <v>23218</v>
      </c>
      <c r="D2842" s="101">
        <v>5</v>
      </c>
      <c r="E2842" s="101">
        <v>20</v>
      </c>
      <c r="F2842" s="101">
        <v>3</v>
      </c>
      <c r="G2842" s="101" t="str">
        <f t="shared" si="176"/>
        <v>SPEECH_DESC_2321818</v>
      </c>
      <c r="H2842" s="101" t="str">
        <f t="shared" si="177"/>
        <v>SPEECH_AUDIO_2321818</v>
      </c>
      <c r="I2842" s="118" t="str">
        <f t="shared" si="178"/>
        <v>기타</v>
      </c>
      <c r="J2842" s="118" t="str">
        <f t="shared" si="179"/>
        <v>강화 3</v>
      </c>
    </row>
    <row r="2843" spans="1:10" ht="13.8" customHeight="1">
      <c r="A2843" s="101">
        <f>C2843*ID규칙_대사_그룹_단위+COUNTIF($C$4:C2843,C2843)</f>
        <v>2321819</v>
      </c>
      <c r="B2843" s="100" t="s">
        <v>402</v>
      </c>
      <c r="C2843" s="102">
        <f>INDEX(STUDENT!$A:$A,MATCH(B2843,STUDENT!$B:$B,0))</f>
        <v>23218</v>
      </c>
      <c r="D2843" s="101">
        <v>5</v>
      </c>
      <c r="E2843" s="101">
        <v>20</v>
      </c>
      <c r="F2843" s="101">
        <v>4</v>
      </c>
      <c r="G2843" s="101" t="str">
        <f t="shared" si="176"/>
        <v>SPEECH_DESC_2321819</v>
      </c>
      <c r="H2843" s="101" t="str">
        <f t="shared" si="177"/>
        <v>SPEECH_AUDIO_2321819</v>
      </c>
      <c r="I2843" s="118" t="str">
        <f t="shared" si="178"/>
        <v>기타</v>
      </c>
      <c r="J2843" s="118" t="str">
        <f t="shared" si="179"/>
        <v>강화 4</v>
      </c>
    </row>
    <row r="2844" spans="1:10" ht="13.8" customHeight="1">
      <c r="A2844" s="101">
        <f>C2844*ID규칙_대사_그룹_단위+COUNTIF($C$4:C2844,C2844)</f>
        <v>2321820</v>
      </c>
      <c r="B2844" s="100" t="s">
        <v>402</v>
      </c>
      <c r="C2844" s="102">
        <f>INDEX(STUDENT!$A:$A,MATCH(B2844,STUDENT!$B:$B,0))</f>
        <v>23218</v>
      </c>
      <c r="D2844" s="101">
        <v>5</v>
      </c>
      <c r="E2844" s="101">
        <v>21</v>
      </c>
      <c r="F2844" s="101">
        <v>0</v>
      </c>
      <c r="G2844" s="101" t="str">
        <f t="shared" si="176"/>
        <v>SPEECH_DESC_2321820</v>
      </c>
      <c r="H2844" s="101" t="str">
        <f t="shared" si="177"/>
        <v>SPEECH_AUDIO_2321820</v>
      </c>
      <c r="I2844" s="118" t="str">
        <f t="shared" si="178"/>
        <v>기타</v>
      </c>
      <c r="J2844" s="118" t="str">
        <f t="shared" si="179"/>
        <v>고유무기 장착</v>
      </c>
    </row>
    <row r="2845" spans="1:10" ht="13.8" customHeight="1">
      <c r="A2845" s="101">
        <f>C2845*ID규칙_대사_그룹_단위+COUNTIF($C$4:C2845,C2845)</f>
        <v>2321821</v>
      </c>
      <c r="B2845" s="100" t="s">
        <v>402</v>
      </c>
      <c r="C2845" s="102">
        <f>INDEX(STUDENT!$A:$A,MATCH(B2845,STUDENT!$B:$B,0))</f>
        <v>23218</v>
      </c>
      <c r="D2845" s="101">
        <v>5</v>
      </c>
      <c r="E2845" s="101">
        <v>22</v>
      </c>
      <c r="F2845" s="101">
        <v>1</v>
      </c>
      <c r="G2845" s="101" t="str">
        <f t="shared" si="176"/>
        <v>SPEECH_DESC_2321821</v>
      </c>
      <c r="H2845" s="101" t="str">
        <f t="shared" si="177"/>
        <v>SPEECH_AUDIO_2321821</v>
      </c>
      <c r="I2845" s="118" t="str">
        <f t="shared" si="178"/>
        <v>기타</v>
      </c>
      <c r="J2845" s="118" t="str">
        <f t="shared" si="179"/>
        <v>카페 1</v>
      </c>
    </row>
    <row r="2846" spans="1:10" ht="13.8" customHeight="1">
      <c r="A2846" s="101">
        <f>C2846*ID규칙_대사_그룹_단위+COUNTIF($C$4:C2846,C2846)</f>
        <v>2321822</v>
      </c>
      <c r="B2846" s="100" t="s">
        <v>402</v>
      </c>
      <c r="C2846" s="102">
        <f>INDEX(STUDENT!$A:$A,MATCH(B2846,STUDENT!$B:$B,0))</f>
        <v>23218</v>
      </c>
      <c r="D2846" s="101">
        <v>5</v>
      </c>
      <c r="E2846" s="101">
        <v>22</v>
      </c>
      <c r="F2846" s="101">
        <v>2</v>
      </c>
      <c r="G2846" s="101" t="str">
        <f t="shared" si="176"/>
        <v>SPEECH_DESC_2321822</v>
      </c>
      <c r="H2846" s="101" t="str">
        <f t="shared" si="177"/>
        <v>SPEECH_AUDIO_2321822</v>
      </c>
      <c r="I2846" s="118" t="str">
        <f t="shared" si="178"/>
        <v>기타</v>
      </c>
      <c r="J2846" s="118" t="str">
        <f t="shared" si="179"/>
        <v>카페 2</v>
      </c>
    </row>
    <row r="2847" spans="1:10" ht="13.8" customHeight="1">
      <c r="A2847" s="101">
        <f>C2847*ID규칙_대사_그룹_단위+COUNTIF($C$4:C2847,C2847)</f>
        <v>2321823</v>
      </c>
      <c r="B2847" s="100" t="s">
        <v>402</v>
      </c>
      <c r="C2847" s="102">
        <f>INDEX(STUDENT!$A:$A,MATCH(B2847,STUDENT!$B:$B,0))</f>
        <v>23218</v>
      </c>
      <c r="D2847" s="101">
        <v>5</v>
      </c>
      <c r="E2847" s="101">
        <v>22</v>
      </c>
      <c r="F2847" s="101">
        <v>3</v>
      </c>
      <c r="G2847" s="101" t="str">
        <f t="shared" si="176"/>
        <v>SPEECH_DESC_2321823</v>
      </c>
      <c r="H2847" s="101" t="str">
        <f t="shared" si="177"/>
        <v>SPEECH_AUDIO_2321823</v>
      </c>
      <c r="I2847" s="118" t="str">
        <f t="shared" si="178"/>
        <v>기타</v>
      </c>
      <c r="J2847" s="118" t="str">
        <f t="shared" si="179"/>
        <v>카페 3</v>
      </c>
    </row>
    <row r="2848" spans="1:10" ht="13.8" customHeight="1">
      <c r="A2848" s="101">
        <f>C2848*ID규칙_대사_그룹_단위+COUNTIF($C$4:C2848,C2848)</f>
        <v>2321824</v>
      </c>
      <c r="B2848" s="100" t="s">
        <v>402</v>
      </c>
      <c r="C2848" s="102">
        <f>INDEX(STUDENT!$A:$A,MATCH(B2848,STUDENT!$B:$B,0))</f>
        <v>23218</v>
      </c>
      <c r="D2848" s="101">
        <v>5</v>
      </c>
      <c r="E2848" s="101">
        <v>22</v>
      </c>
      <c r="F2848" s="101">
        <v>4</v>
      </c>
      <c r="G2848" s="101" t="str">
        <f t="shared" si="176"/>
        <v>SPEECH_DESC_2321824</v>
      </c>
      <c r="H2848" s="101" t="str">
        <f t="shared" si="177"/>
        <v>SPEECH_AUDIO_2321824</v>
      </c>
      <c r="I2848" s="118" t="str">
        <f t="shared" si="178"/>
        <v>기타</v>
      </c>
      <c r="J2848" s="118" t="str">
        <f t="shared" si="179"/>
        <v>카페 4</v>
      </c>
    </row>
    <row r="2849" spans="1:10" ht="13.8" customHeight="1">
      <c r="A2849" s="101">
        <f>C2849*ID규칙_대사_그룹_단위+COUNTIF($C$4:C2849,C2849)</f>
        <v>2321825</v>
      </c>
      <c r="B2849" s="100" t="s">
        <v>402</v>
      </c>
      <c r="C2849" s="102">
        <f>INDEX(STUDENT!$A:$A,MATCH(B2849,STUDENT!$B:$B,0))</f>
        <v>23218</v>
      </c>
      <c r="D2849" s="101">
        <v>5</v>
      </c>
      <c r="E2849" s="101">
        <v>22</v>
      </c>
      <c r="F2849" s="101">
        <v>5</v>
      </c>
      <c r="G2849" s="101" t="str">
        <f t="shared" si="176"/>
        <v>SPEECH_DESC_2321825</v>
      </c>
      <c r="H2849" s="101" t="str">
        <f t="shared" si="177"/>
        <v>SPEECH_AUDIO_2321825</v>
      </c>
      <c r="I2849" s="118" t="str">
        <f t="shared" si="178"/>
        <v>기타</v>
      </c>
      <c r="J2849" s="118" t="str">
        <f t="shared" si="179"/>
        <v>카페 5</v>
      </c>
    </row>
    <row r="2850" spans="1:10" ht="13.8" customHeight="1">
      <c r="A2850" s="101">
        <f>C2850*ID규칙_대사_그룹_단위+COUNTIF($C$4:C2850,C2850)</f>
        <v>2321826</v>
      </c>
      <c r="B2850" s="100" t="s">
        <v>402</v>
      </c>
      <c r="C2850" s="102">
        <f>INDEX(STUDENT!$A:$A,MATCH(B2850,STUDENT!$B:$B,0))</f>
        <v>23218</v>
      </c>
      <c r="D2850" s="101">
        <v>5</v>
      </c>
      <c r="E2850" s="101">
        <v>23</v>
      </c>
      <c r="F2850" s="101">
        <v>1</v>
      </c>
      <c r="G2850" s="101" t="str">
        <f t="shared" si="176"/>
        <v>SPEECH_DESC_2321826</v>
      </c>
      <c r="H2850" s="101" t="str">
        <f t="shared" si="177"/>
        <v>SPEECH_AUDIO_2321826</v>
      </c>
      <c r="I2850" s="118" t="str">
        <f t="shared" si="178"/>
        <v>기타</v>
      </c>
      <c r="J2850" s="118" t="str">
        <f t="shared" si="179"/>
        <v>인연 랭크 업 1</v>
      </c>
    </row>
    <row r="2851" spans="1:10" ht="13.8" customHeight="1">
      <c r="A2851" s="101">
        <f>C2851*ID규칙_대사_그룹_단위+COUNTIF($C$4:C2851,C2851)</f>
        <v>2321827</v>
      </c>
      <c r="B2851" s="100" t="s">
        <v>402</v>
      </c>
      <c r="C2851" s="102">
        <f>INDEX(STUDENT!$A:$A,MATCH(B2851,STUDENT!$B:$B,0))</f>
        <v>23218</v>
      </c>
      <c r="D2851" s="101">
        <v>5</v>
      </c>
      <c r="E2851" s="101">
        <v>23</v>
      </c>
      <c r="F2851" s="101">
        <v>2</v>
      </c>
      <c r="G2851" s="101" t="str">
        <f t="shared" si="176"/>
        <v>SPEECH_DESC_2321827</v>
      </c>
      <c r="H2851" s="101" t="str">
        <f t="shared" si="177"/>
        <v>SPEECH_AUDIO_2321827</v>
      </c>
      <c r="I2851" s="118" t="str">
        <f t="shared" si="178"/>
        <v>기타</v>
      </c>
      <c r="J2851" s="118" t="str">
        <f t="shared" si="179"/>
        <v>인연 랭크 업 2</v>
      </c>
    </row>
    <row r="2852" spans="1:10" ht="13.8" customHeight="1">
      <c r="A2852" s="101">
        <f>C2852*ID규칙_대사_그룹_단위+COUNTIF($C$4:C2852,C2852)</f>
        <v>2321828</v>
      </c>
      <c r="B2852" s="100" t="s">
        <v>402</v>
      </c>
      <c r="C2852" s="102">
        <f>INDEX(STUDENT!$A:$A,MATCH(B2852,STUDENT!$B:$B,0))</f>
        <v>23218</v>
      </c>
      <c r="D2852" s="101">
        <v>5</v>
      </c>
      <c r="E2852" s="101">
        <v>23</v>
      </c>
      <c r="F2852" s="101">
        <v>3</v>
      </c>
      <c r="G2852" s="101" t="str">
        <f t="shared" si="176"/>
        <v>SPEECH_DESC_2321828</v>
      </c>
      <c r="H2852" s="101" t="str">
        <f t="shared" si="177"/>
        <v>SPEECH_AUDIO_2321828</v>
      </c>
      <c r="I2852" s="118" t="str">
        <f t="shared" si="178"/>
        <v>기타</v>
      </c>
      <c r="J2852" s="118" t="str">
        <f t="shared" si="179"/>
        <v>인연 랭크 업 3</v>
      </c>
    </row>
    <row r="2853" spans="1:10" ht="13.8" customHeight="1">
      <c r="A2853" s="101">
        <f>C2853*ID규칙_대사_그룹_단위+COUNTIF($C$4:C2853,C2853)</f>
        <v>2321829</v>
      </c>
      <c r="B2853" s="100" t="s">
        <v>402</v>
      </c>
      <c r="C2853" s="102">
        <f>INDEX(STUDENT!$A:$A,MATCH(B2853,STUDENT!$B:$B,0))</f>
        <v>23218</v>
      </c>
      <c r="D2853" s="101">
        <v>5</v>
      </c>
      <c r="E2853" s="101">
        <v>23</v>
      </c>
      <c r="F2853" s="101">
        <v>4</v>
      </c>
      <c r="G2853" s="101" t="str">
        <f t="shared" si="176"/>
        <v>SPEECH_DESC_2321829</v>
      </c>
      <c r="H2853" s="101" t="str">
        <f t="shared" si="177"/>
        <v>SPEECH_AUDIO_2321829</v>
      </c>
      <c r="I2853" s="118" t="str">
        <f t="shared" si="178"/>
        <v>기타</v>
      </c>
      <c r="J2853" s="118" t="str">
        <f t="shared" si="179"/>
        <v>인연 랭크 업 4</v>
      </c>
    </row>
    <row r="2854" spans="1:10" ht="13.8" customHeight="1">
      <c r="A2854" s="101">
        <f>C2854*ID규칙_대사_그룹_단위+COUNTIF($C$4:C2854,C2854)</f>
        <v>2321830</v>
      </c>
      <c r="B2854" s="100" t="s">
        <v>402</v>
      </c>
      <c r="C2854" s="102">
        <f>INDEX(STUDENT!$A:$A,MATCH(B2854,STUDENT!$B:$B,0))</f>
        <v>23218</v>
      </c>
      <c r="D2854" s="101">
        <v>6</v>
      </c>
      <c r="E2854" s="101">
        <v>24</v>
      </c>
      <c r="F2854" s="101">
        <v>1</v>
      </c>
      <c r="G2854" s="101" t="str">
        <f t="shared" si="176"/>
        <v>SPEECH_DESC_2321830</v>
      </c>
      <c r="H2854" s="101" t="str">
        <f t="shared" si="177"/>
        <v>SPEECH_AUDIO_2321830</v>
      </c>
      <c r="I2854" s="118" t="str">
        <f t="shared" si="178"/>
        <v>메모리얼</v>
      </c>
      <c r="J2854" s="118" t="str">
        <f t="shared" si="179"/>
        <v>메모리얼 로비 1</v>
      </c>
    </row>
    <row r="2855" spans="1:10" ht="13.8" customHeight="1">
      <c r="A2855" s="101">
        <f>C2855*ID규칙_대사_그룹_단위+COUNTIF($C$4:C2855,C2855)</f>
        <v>2321831</v>
      </c>
      <c r="B2855" s="100" t="s">
        <v>402</v>
      </c>
      <c r="C2855" s="102">
        <f>INDEX(STUDENT!$A:$A,MATCH(B2855,STUDENT!$B:$B,0))</f>
        <v>23218</v>
      </c>
      <c r="D2855" s="101">
        <v>6</v>
      </c>
      <c r="E2855" s="101">
        <v>24</v>
      </c>
      <c r="F2855" s="101">
        <v>2</v>
      </c>
      <c r="G2855" s="101" t="str">
        <f t="shared" si="176"/>
        <v>SPEECH_DESC_2321831</v>
      </c>
      <c r="H2855" s="101" t="str">
        <f t="shared" si="177"/>
        <v>SPEECH_AUDIO_2321831</v>
      </c>
      <c r="I2855" s="118" t="str">
        <f t="shared" si="178"/>
        <v>메모리얼</v>
      </c>
      <c r="J2855" s="118" t="str">
        <f t="shared" si="179"/>
        <v>메모리얼 로비 2</v>
      </c>
    </row>
    <row r="2856" spans="1:10" ht="13.8" customHeight="1">
      <c r="A2856" s="101">
        <f>C2856*ID규칙_대사_그룹_단위+COUNTIF($C$4:C2856,C2856)</f>
        <v>2321832</v>
      </c>
      <c r="B2856" s="100" t="s">
        <v>402</v>
      </c>
      <c r="C2856" s="102">
        <f>INDEX(STUDENT!$A:$A,MATCH(B2856,STUDENT!$B:$B,0))</f>
        <v>23218</v>
      </c>
      <c r="D2856" s="101">
        <v>6</v>
      </c>
      <c r="E2856" s="101">
        <v>24</v>
      </c>
      <c r="F2856" s="101">
        <v>3</v>
      </c>
      <c r="G2856" s="101" t="str">
        <f t="shared" si="176"/>
        <v>SPEECH_DESC_2321832</v>
      </c>
      <c r="H2856" s="101" t="str">
        <f t="shared" si="177"/>
        <v>SPEECH_AUDIO_2321832</v>
      </c>
      <c r="I2856" s="118" t="str">
        <f t="shared" si="178"/>
        <v>메모리얼</v>
      </c>
      <c r="J2856" s="118" t="str">
        <f t="shared" si="179"/>
        <v>메모리얼 로비 3</v>
      </c>
    </row>
    <row r="2857" spans="1:10" ht="13.8" customHeight="1">
      <c r="A2857" s="101">
        <f>C2857*ID규칙_대사_그룹_단위+COUNTIF($C$4:C2857,C2857)</f>
        <v>2321833</v>
      </c>
      <c r="B2857" s="100" t="s">
        <v>402</v>
      </c>
      <c r="C2857" s="102">
        <f>INDEX(STUDENT!$A:$A,MATCH(B2857,STUDENT!$B:$B,0))</f>
        <v>23218</v>
      </c>
      <c r="D2857" s="101">
        <v>6</v>
      </c>
      <c r="E2857" s="101">
        <v>24</v>
      </c>
      <c r="F2857" s="101">
        <v>4</v>
      </c>
      <c r="G2857" s="101" t="str">
        <f t="shared" si="176"/>
        <v>SPEECH_DESC_2321833</v>
      </c>
      <c r="H2857" s="101" t="str">
        <f t="shared" si="177"/>
        <v>SPEECH_AUDIO_2321833</v>
      </c>
      <c r="I2857" s="118" t="str">
        <f t="shared" si="178"/>
        <v>메모리얼</v>
      </c>
      <c r="J2857" s="118" t="str">
        <f t="shared" si="179"/>
        <v>메모리얼 로비 4</v>
      </c>
    </row>
    <row r="2858" spans="1:10" ht="13.8" customHeight="1">
      <c r="A2858" s="101">
        <f>C2858*ID규칙_대사_그룹_단위+COUNTIF($C$4:C2858,C2858)</f>
        <v>2321834</v>
      </c>
      <c r="B2858" s="100" t="s">
        <v>402</v>
      </c>
      <c r="C2858" s="102">
        <f>INDEX(STUDENT!$A:$A,MATCH(B2858,STUDENT!$B:$B,0))</f>
        <v>23218</v>
      </c>
      <c r="D2858" s="101">
        <v>6</v>
      </c>
      <c r="E2858" s="101">
        <v>24</v>
      </c>
      <c r="F2858" s="101">
        <v>5</v>
      </c>
      <c r="G2858" s="101" t="str">
        <f t="shared" si="176"/>
        <v>SPEECH_DESC_2321834</v>
      </c>
      <c r="H2858" s="101" t="str">
        <f t="shared" si="177"/>
        <v>SPEECH_AUDIO_2321834</v>
      </c>
      <c r="I2858" s="118" t="str">
        <f t="shared" si="178"/>
        <v>메모리얼</v>
      </c>
      <c r="J2858" s="118" t="str">
        <f t="shared" si="179"/>
        <v>메모리얼 로비 5</v>
      </c>
    </row>
    <row r="2859" spans="1:10" ht="13.8" customHeight="1">
      <c r="A2859" s="101">
        <f>C2859*ID규칙_대사_그룹_단위+COUNTIF($C$4:C2859,C2859)</f>
        <v>2321835</v>
      </c>
      <c r="B2859" s="100" t="s">
        <v>402</v>
      </c>
      <c r="C2859" s="102">
        <f>INDEX(STUDENT!$A:$A,MATCH(B2859,STUDENT!$B:$B,0))</f>
        <v>23218</v>
      </c>
      <c r="D2859" s="101">
        <v>6</v>
      </c>
      <c r="E2859" s="101">
        <v>24</v>
      </c>
      <c r="F2859" s="101">
        <v>6</v>
      </c>
      <c r="G2859" s="101" t="str">
        <f t="shared" si="176"/>
        <v>SPEECH_DESC_2321835</v>
      </c>
      <c r="H2859" s="101" t="str">
        <f t="shared" si="177"/>
        <v>SPEECH_AUDIO_2321835</v>
      </c>
      <c r="I2859" s="118" t="str">
        <f t="shared" si="178"/>
        <v>메모리얼</v>
      </c>
      <c r="J2859" s="118" t="str">
        <f t="shared" si="179"/>
        <v>메모리얼 로비 6</v>
      </c>
    </row>
    <row r="2860" spans="1:10" ht="13.8" customHeight="1">
      <c r="A2860" s="101">
        <f>C2860*ID규칙_대사_그룹_단위+COUNTIF($C$4:C2860,C2860)</f>
        <v>2321836</v>
      </c>
      <c r="B2860" s="100" t="s">
        <v>402</v>
      </c>
      <c r="C2860" s="102">
        <f>INDEX(STUDENT!$A:$A,MATCH(B2860,STUDENT!$B:$B,0))</f>
        <v>23218</v>
      </c>
      <c r="D2860" s="101">
        <v>6</v>
      </c>
      <c r="E2860" s="101">
        <v>24</v>
      </c>
      <c r="F2860" s="101">
        <v>7</v>
      </c>
      <c r="G2860" s="101" t="str">
        <f t="shared" si="176"/>
        <v>SPEECH_DESC_2321836</v>
      </c>
      <c r="H2860" s="101" t="str">
        <f t="shared" si="177"/>
        <v>SPEECH_AUDIO_2321836</v>
      </c>
      <c r="I2860" s="118" t="str">
        <f t="shared" si="178"/>
        <v>메모리얼</v>
      </c>
      <c r="J2860" s="118" t="str">
        <f t="shared" si="179"/>
        <v>메모리얼 로비 7</v>
      </c>
    </row>
    <row r="2861" spans="1:10" ht="13.8" customHeight="1">
      <c r="A2861" s="101">
        <f>C2861*ID규칙_대사_그룹_단위+COUNTIF($C$4:C2861,C2861)</f>
        <v>2321837</v>
      </c>
      <c r="B2861" s="100" t="s">
        <v>402</v>
      </c>
      <c r="C2861" s="102">
        <f>INDEX(STUDENT!$A:$A,MATCH(B2861,STUDENT!$B:$B,0))</f>
        <v>23218</v>
      </c>
      <c r="D2861" s="101">
        <v>7</v>
      </c>
      <c r="E2861" s="101">
        <v>25</v>
      </c>
      <c r="F2861" s="101">
        <v>0</v>
      </c>
      <c r="G2861" s="101" t="str">
        <f t="shared" si="176"/>
        <v>SPEECH_DESC_2321837</v>
      </c>
      <c r="H2861" s="101" t="str">
        <f t="shared" si="177"/>
        <v>SPEECH_AUDIO_2321837</v>
      </c>
      <c r="I2861" s="118" t="str">
        <f t="shared" si="178"/>
        <v>기념일</v>
      </c>
      <c r="J2861" s="118" t="str">
        <f t="shared" si="179"/>
        <v>생일</v>
      </c>
    </row>
    <row r="2862" spans="1:10" ht="13.8" customHeight="1">
      <c r="A2862" s="101">
        <f>C2862*ID규칙_대사_그룹_단위+COUNTIF($C$4:C2862,C2862)</f>
        <v>2321838</v>
      </c>
      <c r="B2862" s="100" t="s">
        <v>402</v>
      </c>
      <c r="C2862" s="102">
        <f>INDEX(STUDENT!$A:$A,MATCH(B2862,STUDENT!$B:$B,0))</f>
        <v>23218</v>
      </c>
      <c r="D2862" s="101">
        <v>7</v>
      </c>
      <c r="E2862" s="101">
        <v>26</v>
      </c>
      <c r="F2862" s="101">
        <v>0</v>
      </c>
      <c r="G2862" s="101" t="str">
        <f t="shared" si="176"/>
        <v>SPEECH_DESC_2321838</v>
      </c>
      <c r="H2862" s="101" t="str">
        <f t="shared" si="177"/>
        <v>SPEECH_AUDIO_2321838</v>
      </c>
      <c r="I2862" s="118" t="str">
        <f t="shared" si="178"/>
        <v>기념일</v>
      </c>
      <c r="J2862" s="118" t="str">
        <f t="shared" si="179"/>
        <v>선생의 생일</v>
      </c>
    </row>
    <row r="2863" spans="1:10" ht="13.8" customHeight="1">
      <c r="A2863" s="101">
        <f>C2863*ID규칙_대사_그룹_단위+COUNTIF($C$4:C2863,C2863)</f>
        <v>2321839</v>
      </c>
      <c r="B2863" s="100" t="s">
        <v>402</v>
      </c>
      <c r="C2863" s="102">
        <f>INDEX(STUDENT!$A:$A,MATCH(B2863,STUDENT!$B:$B,0))</f>
        <v>23218</v>
      </c>
      <c r="D2863" s="101">
        <v>7</v>
      </c>
      <c r="E2863" s="101">
        <v>27</v>
      </c>
      <c r="F2863" s="101">
        <v>0</v>
      </c>
      <c r="G2863" s="101" t="str">
        <f t="shared" si="176"/>
        <v>SPEECH_DESC_2321839</v>
      </c>
      <c r="H2863" s="101" t="str">
        <f t="shared" si="177"/>
        <v>SPEECH_AUDIO_2321839</v>
      </c>
      <c r="I2863" s="118" t="str">
        <f t="shared" si="178"/>
        <v>기념일</v>
      </c>
      <c r="J2863" s="118" t="str">
        <f t="shared" si="179"/>
        <v>할로윈</v>
      </c>
    </row>
    <row r="2864" spans="1:10" ht="13.8" customHeight="1">
      <c r="A2864" s="101">
        <f>C2864*ID규칙_대사_그룹_단위+COUNTIF($C$4:C2864,C2864)</f>
        <v>2321840</v>
      </c>
      <c r="B2864" s="100" t="s">
        <v>402</v>
      </c>
      <c r="C2864" s="102">
        <f>INDEX(STUDENT!$A:$A,MATCH(B2864,STUDENT!$B:$B,0))</f>
        <v>23218</v>
      </c>
      <c r="D2864" s="101">
        <v>7</v>
      </c>
      <c r="E2864" s="101">
        <v>28</v>
      </c>
      <c r="F2864" s="101">
        <v>0</v>
      </c>
      <c r="G2864" s="101" t="str">
        <f t="shared" si="176"/>
        <v>SPEECH_DESC_2321840</v>
      </c>
      <c r="H2864" s="101" t="str">
        <f t="shared" si="177"/>
        <v>SPEECH_AUDIO_2321840</v>
      </c>
      <c r="I2864" s="118" t="str">
        <f t="shared" si="178"/>
        <v>기념일</v>
      </c>
      <c r="J2864" s="118" t="str">
        <f t="shared" si="179"/>
        <v>크리스마스</v>
      </c>
    </row>
    <row r="2865" spans="1:10" ht="13.8" customHeight="1">
      <c r="A2865" s="101">
        <f>C2865*ID규칙_대사_그룹_단위+COUNTIF($C$4:C2865,C2865)</f>
        <v>2321841</v>
      </c>
      <c r="B2865" s="100" t="s">
        <v>402</v>
      </c>
      <c r="C2865" s="102">
        <f>INDEX(STUDENT!$A:$A,MATCH(B2865,STUDENT!$B:$B,0))</f>
        <v>23218</v>
      </c>
      <c r="D2865" s="101">
        <v>7</v>
      </c>
      <c r="E2865" s="101">
        <v>29</v>
      </c>
      <c r="F2865" s="101">
        <v>0</v>
      </c>
      <c r="G2865" s="101" t="str">
        <f t="shared" si="176"/>
        <v>SPEECH_DESC_2321841</v>
      </c>
      <c r="H2865" s="101" t="str">
        <f t="shared" si="177"/>
        <v>SPEECH_AUDIO_2321841</v>
      </c>
      <c r="I2865" s="118" t="str">
        <f t="shared" si="178"/>
        <v>기념일</v>
      </c>
      <c r="J2865" s="118" t="str">
        <f t="shared" si="179"/>
        <v>신년</v>
      </c>
    </row>
    <row r="2866" spans="1:10" ht="13.8" customHeight="1">
      <c r="A2866" s="101">
        <f>C2866*ID규칙_대사_그룹_단위+COUNTIF($C$4:C2866,C2866)</f>
        <v>1134201</v>
      </c>
      <c r="B2866" s="100" t="s">
        <v>404</v>
      </c>
      <c r="C2866" s="102">
        <f>INDEX(STUDENT!$A:$A,MATCH(B2866,STUDENT!$B:$B,0))</f>
        <v>11342</v>
      </c>
      <c r="D2866" s="101">
        <v>1</v>
      </c>
      <c r="E2866" s="101">
        <v>1</v>
      </c>
      <c r="F2866" s="101">
        <v>0</v>
      </c>
      <c r="G2866" s="101" t="str">
        <f t="shared" si="176"/>
        <v>SPEECH_DESC_1134201</v>
      </c>
      <c r="H2866" s="101" t="str">
        <f t="shared" si="177"/>
        <v>SPEECH_AUDIO_1134201</v>
      </c>
      <c r="I2866" s="118" t="str">
        <f t="shared" si="178"/>
        <v>일상</v>
      </c>
      <c r="J2866" s="118" t="str">
        <f t="shared" si="179"/>
        <v>입수</v>
      </c>
    </row>
    <row r="2867" spans="1:10" ht="13.8" customHeight="1">
      <c r="A2867" s="101">
        <f>C2867*ID규칙_대사_그룹_단위+COUNTIF($C$4:C2867,C2867)</f>
        <v>1134202</v>
      </c>
      <c r="B2867" s="100" t="s">
        <v>404</v>
      </c>
      <c r="C2867" s="102">
        <f>INDEX(STUDENT!$A:$A,MATCH(B2867,STUDENT!$B:$B,0))</f>
        <v>11342</v>
      </c>
      <c r="D2867" s="101">
        <v>1</v>
      </c>
      <c r="E2867" s="101">
        <v>2</v>
      </c>
      <c r="F2867" s="101">
        <v>1</v>
      </c>
      <c r="G2867" s="101" t="str">
        <f t="shared" si="176"/>
        <v>SPEECH_DESC_1134202</v>
      </c>
      <c r="H2867" s="101" t="str">
        <f t="shared" si="177"/>
        <v>SPEECH_AUDIO_1134202</v>
      </c>
      <c r="I2867" s="118" t="str">
        <f t="shared" si="178"/>
        <v>일상</v>
      </c>
      <c r="J2867" s="118" t="str">
        <f t="shared" si="179"/>
        <v>로비 방문 1</v>
      </c>
    </row>
    <row r="2868" spans="1:10" ht="13.8" customHeight="1">
      <c r="A2868" s="101">
        <f>C2868*ID규칙_대사_그룹_단위+COUNTIF($C$4:C2868,C2868)</f>
        <v>1134203</v>
      </c>
      <c r="B2868" s="100" t="s">
        <v>404</v>
      </c>
      <c r="C2868" s="102">
        <f>INDEX(STUDENT!$A:$A,MATCH(B2868,STUDENT!$B:$B,0))</f>
        <v>11342</v>
      </c>
      <c r="D2868" s="101">
        <v>1</v>
      </c>
      <c r="E2868" s="101">
        <v>2</v>
      </c>
      <c r="F2868" s="101">
        <v>2</v>
      </c>
      <c r="G2868" s="101" t="str">
        <f t="shared" si="176"/>
        <v>SPEECH_DESC_1134203</v>
      </c>
      <c r="H2868" s="101" t="str">
        <f t="shared" si="177"/>
        <v>SPEECH_AUDIO_1134203</v>
      </c>
      <c r="I2868" s="118" t="str">
        <f t="shared" si="178"/>
        <v>일상</v>
      </c>
      <c r="J2868" s="118" t="str">
        <f t="shared" si="179"/>
        <v>로비 방문 2</v>
      </c>
    </row>
    <row r="2869" spans="1:10" ht="13.8" customHeight="1">
      <c r="A2869" s="101">
        <f>C2869*ID규칙_대사_그룹_단위+COUNTIF($C$4:C2869,C2869)</f>
        <v>1134204</v>
      </c>
      <c r="B2869" s="100" t="s">
        <v>404</v>
      </c>
      <c r="C2869" s="102">
        <f>INDEX(STUDENT!$A:$A,MATCH(B2869,STUDENT!$B:$B,0))</f>
        <v>11342</v>
      </c>
      <c r="D2869" s="101">
        <v>1</v>
      </c>
      <c r="E2869" s="101">
        <v>3</v>
      </c>
      <c r="F2869" s="101">
        <v>1</v>
      </c>
      <c r="G2869" s="101" t="str">
        <f t="shared" si="176"/>
        <v>SPEECH_DESC_1134204</v>
      </c>
      <c r="H2869" s="101" t="str">
        <f t="shared" si="177"/>
        <v>SPEECH_AUDIO_1134204</v>
      </c>
      <c r="I2869" s="118" t="str">
        <f t="shared" si="178"/>
        <v>일상</v>
      </c>
      <c r="J2869" s="118" t="str">
        <f t="shared" si="179"/>
        <v>잡담 1</v>
      </c>
    </row>
    <row r="2870" spans="1:10" ht="13.8" customHeight="1">
      <c r="A2870" s="101">
        <f>C2870*ID규칙_대사_그룹_단위+COUNTIF($C$4:C2870,C2870)</f>
        <v>1134205</v>
      </c>
      <c r="B2870" s="100" t="s">
        <v>404</v>
      </c>
      <c r="C2870" s="102">
        <f>INDEX(STUDENT!$A:$A,MATCH(B2870,STUDENT!$B:$B,0))</f>
        <v>11342</v>
      </c>
      <c r="D2870" s="101">
        <v>1</v>
      </c>
      <c r="E2870" s="101">
        <v>3</v>
      </c>
      <c r="F2870" s="101">
        <v>2</v>
      </c>
      <c r="G2870" s="101" t="str">
        <f t="shared" si="176"/>
        <v>SPEECH_DESC_1134205</v>
      </c>
      <c r="H2870" s="101" t="str">
        <f t="shared" si="177"/>
        <v>SPEECH_AUDIO_1134205</v>
      </c>
      <c r="I2870" s="118" t="str">
        <f t="shared" si="178"/>
        <v>일상</v>
      </c>
      <c r="J2870" s="118" t="str">
        <f t="shared" si="179"/>
        <v>잡담 2</v>
      </c>
    </row>
    <row r="2871" spans="1:10" ht="13.8" customHeight="1">
      <c r="A2871" s="101">
        <f>C2871*ID규칙_대사_그룹_단위+COUNTIF($C$4:C2871,C2871)</f>
        <v>1134206</v>
      </c>
      <c r="B2871" s="100" t="s">
        <v>404</v>
      </c>
      <c r="C2871" s="102">
        <f>INDEX(STUDENT!$A:$A,MATCH(B2871,STUDENT!$B:$B,0))</f>
        <v>11342</v>
      </c>
      <c r="D2871" s="101">
        <v>1</v>
      </c>
      <c r="E2871" s="101">
        <v>3</v>
      </c>
      <c r="F2871" s="101">
        <v>3</v>
      </c>
      <c r="G2871" s="101" t="str">
        <f t="shared" si="176"/>
        <v>SPEECH_DESC_1134206</v>
      </c>
      <c r="H2871" s="101" t="str">
        <f t="shared" si="177"/>
        <v>SPEECH_AUDIO_1134206</v>
      </c>
      <c r="I2871" s="118" t="str">
        <f t="shared" si="178"/>
        <v>일상</v>
      </c>
      <c r="J2871" s="118" t="str">
        <f t="shared" si="179"/>
        <v>잡담 3</v>
      </c>
    </row>
    <row r="2872" spans="1:10" ht="13.8" customHeight="1">
      <c r="A2872" s="101">
        <f>C2872*ID규칙_대사_그룹_단위+COUNTIF($C$4:C2872,C2872)</f>
        <v>1134207</v>
      </c>
      <c r="B2872" s="100" t="s">
        <v>404</v>
      </c>
      <c r="C2872" s="102">
        <f>INDEX(STUDENT!$A:$A,MATCH(B2872,STUDENT!$B:$B,0))</f>
        <v>11342</v>
      </c>
      <c r="D2872" s="101">
        <v>1</v>
      </c>
      <c r="E2872" s="101">
        <v>3</v>
      </c>
      <c r="F2872" s="101">
        <v>4</v>
      </c>
      <c r="G2872" s="101" t="str">
        <f t="shared" si="176"/>
        <v>SPEECH_DESC_1134207</v>
      </c>
      <c r="H2872" s="101" t="str">
        <f t="shared" si="177"/>
        <v>SPEECH_AUDIO_1134207</v>
      </c>
      <c r="I2872" s="118" t="str">
        <f t="shared" si="178"/>
        <v>일상</v>
      </c>
      <c r="J2872" s="118" t="str">
        <f t="shared" si="179"/>
        <v>잡담 4</v>
      </c>
    </row>
    <row r="2873" spans="1:10" ht="13.8" customHeight="1">
      <c r="A2873" s="101">
        <f>C2873*ID규칙_대사_그룹_단위+COUNTIF($C$4:C2873,C2873)</f>
        <v>1134208</v>
      </c>
      <c r="B2873" s="100" t="s">
        <v>404</v>
      </c>
      <c r="C2873" s="102">
        <f>INDEX(STUDENT!$A:$A,MATCH(B2873,STUDENT!$B:$B,0))</f>
        <v>11342</v>
      </c>
      <c r="D2873" s="101">
        <v>1</v>
      </c>
      <c r="E2873" s="101">
        <v>3</v>
      </c>
      <c r="F2873" s="101">
        <v>5</v>
      </c>
      <c r="G2873" s="101" t="str">
        <f t="shared" si="176"/>
        <v>SPEECH_DESC_1134208</v>
      </c>
      <c r="H2873" s="101" t="str">
        <f t="shared" si="177"/>
        <v>SPEECH_AUDIO_1134208</v>
      </c>
      <c r="I2873" s="118" t="str">
        <f t="shared" si="178"/>
        <v>일상</v>
      </c>
      <c r="J2873" s="118" t="str">
        <f t="shared" si="179"/>
        <v>잡담 5</v>
      </c>
    </row>
    <row r="2874" spans="1:10" ht="13.8" customHeight="1">
      <c r="A2874" s="101">
        <f>C2874*ID규칙_대사_그룹_단위+COUNTIF($C$4:C2874,C2874)</f>
        <v>1134209</v>
      </c>
      <c r="B2874" s="100" t="s">
        <v>404</v>
      </c>
      <c r="C2874" s="102">
        <f>INDEX(STUDENT!$A:$A,MATCH(B2874,STUDENT!$B:$B,0))</f>
        <v>11342</v>
      </c>
      <c r="D2874" s="101">
        <v>2</v>
      </c>
      <c r="E2874" s="101">
        <v>4</v>
      </c>
      <c r="F2874" s="101">
        <v>1</v>
      </c>
      <c r="G2874" s="101" t="str">
        <f t="shared" si="176"/>
        <v>SPEECH_DESC_1134209</v>
      </c>
      <c r="H2874" s="101" t="str">
        <f t="shared" si="177"/>
        <v>SPEECH_AUDIO_1134209</v>
      </c>
      <c r="I2874" s="118" t="str">
        <f t="shared" si="178"/>
        <v>배치</v>
      </c>
      <c r="J2874" s="118" t="str">
        <f t="shared" si="179"/>
        <v>편성 1</v>
      </c>
    </row>
    <row r="2875" spans="1:10" ht="13.8" customHeight="1">
      <c r="A2875" s="101">
        <f>C2875*ID규칙_대사_그룹_단위+COUNTIF($C$4:C2875,C2875)</f>
        <v>1134210</v>
      </c>
      <c r="B2875" s="100" t="s">
        <v>404</v>
      </c>
      <c r="C2875" s="102">
        <f>INDEX(STUDENT!$A:$A,MATCH(B2875,STUDENT!$B:$B,0))</f>
        <v>11342</v>
      </c>
      <c r="D2875" s="101">
        <v>2</v>
      </c>
      <c r="E2875" s="101">
        <v>4</v>
      </c>
      <c r="F2875" s="101">
        <v>2</v>
      </c>
      <c r="G2875" s="101" t="str">
        <f t="shared" si="176"/>
        <v>SPEECH_DESC_1134210</v>
      </c>
      <c r="H2875" s="101" t="str">
        <f t="shared" si="177"/>
        <v>SPEECH_AUDIO_1134210</v>
      </c>
      <c r="I2875" s="118" t="str">
        <f t="shared" si="178"/>
        <v>배치</v>
      </c>
      <c r="J2875" s="118" t="str">
        <f t="shared" si="179"/>
        <v>편성 2</v>
      </c>
    </row>
    <row r="2876" spans="1:10" ht="13.8" customHeight="1">
      <c r="A2876" s="101">
        <f>C2876*ID규칙_대사_그룹_단위+COUNTIF($C$4:C2876,C2876)</f>
        <v>1134211</v>
      </c>
      <c r="B2876" s="100" t="s">
        <v>404</v>
      </c>
      <c r="C2876" s="102">
        <f>INDEX(STUDENT!$A:$A,MATCH(B2876,STUDENT!$B:$B,0))</f>
        <v>11342</v>
      </c>
      <c r="D2876" s="101">
        <v>2</v>
      </c>
      <c r="E2876" s="101">
        <v>4</v>
      </c>
      <c r="F2876" s="101">
        <v>3</v>
      </c>
      <c r="G2876" s="101" t="str">
        <f t="shared" si="176"/>
        <v>SPEECH_DESC_1134211</v>
      </c>
      <c r="H2876" s="101" t="str">
        <f t="shared" si="177"/>
        <v>SPEECH_AUDIO_1134211</v>
      </c>
      <c r="I2876" s="118" t="str">
        <f t="shared" si="178"/>
        <v>배치</v>
      </c>
      <c r="J2876" s="118" t="str">
        <f t="shared" si="179"/>
        <v>편성 3</v>
      </c>
    </row>
    <row r="2877" spans="1:10" ht="13.8" customHeight="1">
      <c r="A2877" s="101">
        <f>C2877*ID규칙_대사_그룹_단위+COUNTIF($C$4:C2877,C2877)</f>
        <v>1134212</v>
      </c>
      <c r="B2877" s="100" t="s">
        <v>404</v>
      </c>
      <c r="C2877" s="102">
        <f>INDEX(STUDENT!$A:$A,MATCH(B2877,STUDENT!$B:$B,0))</f>
        <v>11342</v>
      </c>
      <c r="D2877" s="101">
        <v>2</v>
      </c>
      <c r="E2877" s="101">
        <v>4</v>
      </c>
      <c r="F2877" s="101">
        <v>4</v>
      </c>
      <c r="G2877" s="101" t="str">
        <f t="shared" si="176"/>
        <v>SPEECH_DESC_1134212</v>
      </c>
      <c r="H2877" s="101" t="str">
        <f t="shared" si="177"/>
        <v>SPEECH_AUDIO_1134212</v>
      </c>
      <c r="I2877" s="118" t="str">
        <f t="shared" si="178"/>
        <v>배치</v>
      </c>
      <c r="J2877" s="118" t="str">
        <f t="shared" si="179"/>
        <v>편성 4</v>
      </c>
    </row>
    <row r="2878" spans="1:10" ht="13.8" customHeight="1">
      <c r="A2878" s="101">
        <f>C2878*ID규칙_대사_그룹_단위+COUNTIF($C$4:C2878,C2878)</f>
        <v>1134213</v>
      </c>
      <c r="B2878" s="100" t="s">
        <v>404</v>
      </c>
      <c r="C2878" s="102">
        <f>INDEX(STUDENT!$A:$A,MATCH(B2878,STUDENT!$B:$B,0))</f>
        <v>11342</v>
      </c>
      <c r="D2878" s="101">
        <v>2</v>
      </c>
      <c r="E2878" s="101">
        <v>5</v>
      </c>
      <c r="F2878" s="101">
        <v>1</v>
      </c>
      <c r="G2878" s="101" t="str">
        <f t="shared" si="176"/>
        <v>SPEECH_DESC_1134213</v>
      </c>
      <c r="H2878" s="101" t="str">
        <f t="shared" si="177"/>
        <v>SPEECH_AUDIO_1134213</v>
      </c>
      <c r="I2878" s="118" t="str">
        <f t="shared" si="178"/>
        <v>배치</v>
      </c>
      <c r="J2878" s="118" t="str">
        <f t="shared" si="179"/>
        <v>출격 1</v>
      </c>
    </row>
    <row r="2879" spans="1:10" ht="13.8" customHeight="1">
      <c r="A2879" s="101">
        <f>C2879*ID규칙_대사_그룹_단위+COUNTIF($C$4:C2879,C2879)</f>
        <v>1134214</v>
      </c>
      <c r="B2879" s="100" t="s">
        <v>404</v>
      </c>
      <c r="C2879" s="102">
        <f>INDEX(STUDENT!$A:$A,MATCH(B2879,STUDENT!$B:$B,0))</f>
        <v>11342</v>
      </c>
      <c r="D2879" s="101">
        <v>2</v>
      </c>
      <c r="E2879" s="101">
        <v>5</v>
      </c>
      <c r="F2879" s="101">
        <v>2</v>
      </c>
      <c r="G2879" s="101" t="str">
        <f t="shared" si="176"/>
        <v>SPEECH_DESC_1134214</v>
      </c>
      <c r="H2879" s="101" t="str">
        <f t="shared" si="177"/>
        <v>SPEECH_AUDIO_1134214</v>
      </c>
      <c r="I2879" s="118" t="str">
        <f t="shared" si="178"/>
        <v>배치</v>
      </c>
      <c r="J2879" s="118" t="str">
        <f t="shared" si="179"/>
        <v>출격 2</v>
      </c>
    </row>
    <row r="2880" spans="1:10" ht="13.8" customHeight="1">
      <c r="A2880" s="101">
        <f>C2880*ID규칙_대사_그룹_단위+COUNTIF($C$4:C2880,C2880)</f>
        <v>1134215</v>
      </c>
      <c r="B2880" s="100" t="s">
        <v>404</v>
      </c>
      <c r="C2880" s="102">
        <f>INDEX(STUDENT!$A:$A,MATCH(B2880,STUDENT!$B:$B,0))</f>
        <v>11342</v>
      </c>
      <c r="D2880" s="101">
        <v>3</v>
      </c>
      <c r="E2880" s="101">
        <v>6</v>
      </c>
      <c r="F2880" s="101">
        <v>1</v>
      </c>
      <c r="G2880" s="101" t="str">
        <f t="shared" si="176"/>
        <v>SPEECH_DESC_1134215</v>
      </c>
      <c r="H2880" s="101" t="str">
        <f t="shared" si="177"/>
        <v>SPEECH_AUDIO_1134215</v>
      </c>
      <c r="I2880" s="118" t="str">
        <f t="shared" si="178"/>
        <v>전투</v>
      </c>
      <c r="J2880" s="118" t="str">
        <f t="shared" si="179"/>
        <v>전투개시 1</v>
      </c>
    </row>
    <row r="2881" spans="1:10" ht="13.8" customHeight="1">
      <c r="A2881" s="101">
        <f>C2881*ID규칙_대사_그룹_단위+COUNTIF($C$4:C2881,C2881)</f>
        <v>1134216</v>
      </c>
      <c r="B2881" s="100" t="s">
        <v>404</v>
      </c>
      <c r="C2881" s="102">
        <f>INDEX(STUDENT!$A:$A,MATCH(B2881,STUDENT!$B:$B,0))</f>
        <v>11342</v>
      </c>
      <c r="D2881" s="101">
        <v>3</v>
      </c>
      <c r="E2881" s="101">
        <v>6</v>
      </c>
      <c r="F2881" s="101">
        <v>2</v>
      </c>
      <c r="G2881" s="101" t="str">
        <f t="shared" si="176"/>
        <v>SPEECH_DESC_1134216</v>
      </c>
      <c r="H2881" s="101" t="str">
        <f t="shared" si="177"/>
        <v>SPEECH_AUDIO_1134216</v>
      </c>
      <c r="I2881" s="118" t="str">
        <f t="shared" si="178"/>
        <v>전투</v>
      </c>
      <c r="J2881" s="118" t="str">
        <f t="shared" si="179"/>
        <v>전투개시 2</v>
      </c>
    </row>
    <row r="2882" spans="1:10" ht="13.8" customHeight="1">
      <c r="A2882" s="101">
        <f>C2882*ID규칙_대사_그룹_단위+COUNTIF($C$4:C2882,C2882)</f>
        <v>1134217</v>
      </c>
      <c r="B2882" s="100" t="s">
        <v>404</v>
      </c>
      <c r="C2882" s="102">
        <f>INDEX(STUDENT!$A:$A,MATCH(B2882,STUDENT!$B:$B,0))</f>
        <v>11342</v>
      </c>
      <c r="D2882" s="101">
        <v>3</v>
      </c>
      <c r="E2882" s="101">
        <v>11</v>
      </c>
      <c r="F2882" s="101">
        <v>0</v>
      </c>
      <c r="G2882" s="101" t="str">
        <f t="shared" si="176"/>
        <v>SPEECH_DESC_1134217</v>
      </c>
      <c r="H2882" s="101" t="str">
        <f t="shared" si="177"/>
        <v>SPEECH_AUDIO_1134217</v>
      </c>
      <c r="I2882" s="118" t="str">
        <f t="shared" si="178"/>
        <v>전투</v>
      </c>
      <c r="J2882" s="118" t="str">
        <f t="shared" si="179"/>
        <v>회복</v>
      </c>
    </row>
    <row r="2883" spans="1:10" ht="13.8" customHeight="1">
      <c r="A2883" s="101">
        <f>C2883*ID규칙_대사_그룹_단위+COUNTIF($C$4:C2883,C2883)</f>
        <v>1134218</v>
      </c>
      <c r="B2883" s="100" t="s">
        <v>404</v>
      </c>
      <c r="C2883" s="102">
        <f>INDEX(STUDENT!$A:$A,MATCH(B2883,STUDENT!$B:$B,0))</f>
        <v>11342</v>
      </c>
      <c r="D2883" s="101">
        <v>3</v>
      </c>
      <c r="E2883" s="101">
        <v>12</v>
      </c>
      <c r="F2883" s="101">
        <v>0</v>
      </c>
      <c r="G2883" s="101" t="str">
        <f t="shared" si="176"/>
        <v>SPEECH_DESC_1134218</v>
      </c>
      <c r="H2883" s="101" t="str">
        <f t="shared" si="177"/>
        <v>SPEECH_AUDIO_1134218</v>
      </c>
      <c r="I2883" s="118" t="str">
        <f t="shared" si="178"/>
        <v>전투</v>
      </c>
      <c r="J2883" s="118" t="str">
        <f t="shared" si="179"/>
        <v>버프</v>
      </c>
    </row>
    <row r="2884" spans="1:10" ht="13.8" customHeight="1">
      <c r="A2884" s="101">
        <f>C2884*ID규칙_대사_그룹_단위+COUNTIF($C$4:C2884,C2884)</f>
        <v>1134219</v>
      </c>
      <c r="B2884" s="100" t="s">
        <v>404</v>
      </c>
      <c r="C2884" s="102">
        <f>INDEX(STUDENT!$A:$A,MATCH(B2884,STUDENT!$B:$B,0))</f>
        <v>11342</v>
      </c>
      <c r="D2884" s="101">
        <v>3</v>
      </c>
      <c r="E2884" s="101">
        <v>13</v>
      </c>
      <c r="F2884" s="101">
        <v>0</v>
      </c>
      <c r="G2884" s="101" t="str">
        <f t="shared" ref="G2884:G2947" si="180">"SPEECH_DESC_"&amp;A2884</f>
        <v>SPEECH_DESC_1134219</v>
      </c>
      <c r="H2884" s="101" t="str">
        <f t="shared" ref="H2884:H2947" si="181">"SPEECH_AUDIO_"&amp;A2884</f>
        <v>SPEECH_AUDIO_1134219</v>
      </c>
      <c r="I2884" s="118" t="str">
        <f t="shared" ref="I2884:I2947" si="182">VLOOKUP(D2884,SPEECH_MAIN_TYPE,2,0)</f>
        <v>전투</v>
      </c>
      <c r="J2884" s="118" t="str">
        <f t="shared" ref="J2884:J2947" si="183">VLOOKUP(E2884,SPEECH_SUB_TYPE,2,0)&amp;IF(F2884=0,""," "&amp;F2884)</f>
        <v>기본 스킬</v>
      </c>
    </row>
    <row r="2885" spans="1:10" ht="13.8" customHeight="1">
      <c r="A2885" s="101">
        <f>C2885*ID규칙_대사_그룹_단위+COUNTIF($C$4:C2885,C2885)</f>
        <v>1134220</v>
      </c>
      <c r="B2885" s="100" t="s">
        <v>404</v>
      </c>
      <c r="C2885" s="102">
        <f>INDEX(STUDENT!$A:$A,MATCH(B2885,STUDENT!$B:$B,0))</f>
        <v>11342</v>
      </c>
      <c r="D2885" s="101">
        <v>3</v>
      </c>
      <c r="E2885" s="101">
        <v>14</v>
      </c>
      <c r="F2885" s="101">
        <v>1</v>
      </c>
      <c r="G2885" s="101" t="str">
        <f t="shared" si="180"/>
        <v>SPEECH_DESC_1134220</v>
      </c>
      <c r="H2885" s="101" t="str">
        <f t="shared" si="181"/>
        <v>SPEECH_AUDIO_1134220</v>
      </c>
      <c r="I2885" s="118" t="str">
        <f t="shared" si="182"/>
        <v>전투</v>
      </c>
      <c r="J2885" s="118" t="str">
        <f t="shared" si="183"/>
        <v>EX 스킬 컷인 1</v>
      </c>
    </row>
    <row r="2886" spans="1:10" ht="13.8" customHeight="1">
      <c r="A2886" s="101">
        <f>C2886*ID규칙_대사_그룹_단위+COUNTIF($C$4:C2886,C2886)</f>
        <v>1134221</v>
      </c>
      <c r="B2886" s="100" t="s">
        <v>404</v>
      </c>
      <c r="C2886" s="102">
        <f>INDEX(STUDENT!$A:$A,MATCH(B2886,STUDENT!$B:$B,0))</f>
        <v>11342</v>
      </c>
      <c r="D2886" s="101">
        <v>3</v>
      </c>
      <c r="E2886" s="101">
        <v>14</v>
      </c>
      <c r="F2886" s="101">
        <v>2</v>
      </c>
      <c r="G2886" s="101" t="str">
        <f t="shared" si="180"/>
        <v>SPEECH_DESC_1134221</v>
      </c>
      <c r="H2886" s="101" t="str">
        <f t="shared" si="181"/>
        <v>SPEECH_AUDIO_1134221</v>
      </c>
      <c r="I2886" s="118" t="str">
        <f t="shared" si="182"/>
        <v>전투</v>
      </c>
      <c r="J2886" s="118" t="str">
        <f t="shared" si="183"/>
        <v>EX 스킬 컷인 2</v>
      </c>
    </row>
    <row r="2887" spans="1:10" ht="13.8" customHeight="1">
      <c r="A2887" s="101">
        <f>C2887*ID규칙_대사_그룹_단위+COUNTIF($C$4:C2887,C2887)</f>
        <v>1134222</v>
      </c>
      <c r="B2887" s="100" t="s">
        <v>404</v>
      </c>
      <c r="C2887" s="102">
        <f>INDEX(STUDENT!$A:$A,MATCH(B2887,STUDENT!$B:$B,0))</f>
        <v>11342</v>
      </c>
      <c r="D2887" s="101">
        <v>3</v>
      </c>
      <c r="E2887" s="101">
        <v>14</v>
      </c>
      <c r="F2887" s="101">
        <v>3</v>
      </c>
      <c r="G2887" s="101" t="str">
        <f t="shared" si="180"/>
        <v>SPEECH_DESC_1134222</v>
      </c>
      <c r="H2887" s="101" t="str">
        <f t="shared" si="181"/>
        <v>SPEECH_AUDIO_1134222</v>
      </c>
      <c r="I2887" s="118" t="str">
        <f t="shared" si="182"/>
        <v>전투</v>
      </c>
      <c r="J2887" s="118" t="str">
        <f t="shared" si="183"/>
        <v>EX 스킬 컷인 3</v>
      </c>
    </row>
    <row r="2888" spans="1:10" ht="13.8" customHeight="1">
      <c r="A2888" s="101">
        <f>C2888*ID규칙_대사_그룹_단위+COUNTIF($C$4:C2888,C2888)</f>
        <v>1134223</v>
      </c>
      <c r="B2888" s="100" t="s">
        <v>404</v>
      </c>
      <c r="C2888" s="102">
        <f>INDEX(STUDENT!$A:$A,MATCH(B2888,STUDENT!$B:$B,0))</f>
        <v>11342</v>
      </c>
      <c r="D2888" s="101">
        <v>3</v>
      </c>
      <c r="E2888" s="101">
        <v>15</v>
      </c>
      <c r="F2888" s="101">
        <v>1</v>
      </c>
      <c r="G2888" s="101" t="str">
        <f t="shared" si="180"/>
        <v>SPEECH_DESC_1134223</v>
      </c>
      <c r="H2888" s="101" t="str">
        <f t="shared" si="181"/>
        <v>SPEECH_AUDIO_1134223</v>
      </c>
      <c r="I2888" s="118" t="str">
        <f t="shared" si="182"/>
        <v>전투</v>
      </c>
      <c r="J2888" s="118" t="str">
        <f t="shared" si="183"/>
        <v>EX 스킬 1</v>
      </c>
    </row>
    <row r="2889" spans="1:10" ht="13.8" customHeight="1">
      <c r="A2889" s="101">
        <f>C2889*ID규칙_대사_그룹_단위+COUNTIF($C$4:C2889,C2889)</f>
        <v>1134224</v>
      </c>
      <c r="B2889" s="100" t="s">
        <v>404</v>
      </c>
      <c r="C2889" s="102">
        <f>INDEX(STUDENT!$A:$A,MATCH(B2889,STUDENT!$B:$B,0))</f>
        <v>11342</v>
      </c>
      <c r="D2889" s="101">
        <v>3</v>
      </c>
      <c r="E2889" s="101">
        <v>15</v>
      </c>
      <c r="F2889" s="101">
        <v>2</v>
      </c>
      <c r="G2889" s="101" t="str">
        <f t="shared" si="180"/>
        <v>SPEECH_DESC_1134224</v>
      </c>
      <c r="H2889" s="101" t="str">
        <f t="shared" si="181"/>
        <v>SPEECH_AUDIO_1134224</v>
      </c>
      <c r="I2889" s="118" t="str">
        <f t="shared" si="182"/>
        <v>전투</v>
      </c>
      <c r="J2889" s="118" t="str">
        <f t="shared" si="183"/>
        <v>EX 스킬 2</v>
      </c>
    </row>
    <row r="2890" spans="1:10" ht="13.8" customHeight="1">
      <c r="A2890" s="101">
        <f>C2890*ID규칙_대사_그룹_단위+COUNTIF($C$4:C2890,C2890)</f>
        <v>1134225</v>
      </c>
      <c r="B2890" s="100" t="s">
        <v>404</v>
      </c>
      <c r="C2890" s="102">
        <f>INDEX(STUDENT!$A:$A,MATCH(B2890,STUDENT!$B:$B,0))</f>
        <v>11342</v>
      </c>
      <c r="D2890" s="101">
        <v>3</v>
      </c>
      <c r="E2890" s="101">
        <v>15</v>
      </c>
      <c r="F2890" s="101">
        <v>3</v>
      </c>
      <c r="G2890" s="101" t="str">
        <f t="shared" si="180"/>
        <v>SPEECH_DESC_1134225</v>
      </c>
      <c r="H2890" s="101" t="str">
        <f t="shared" si="181"/>
        <v>SPEECH_AUDIO_1134225</v>
      </c>
      <c r="I2890" s="118" t="str">
        <f t="shared" si="182"/>
        <v>전투</v>
      </c>
      <c r="J2890" s="118" t="str">
        <f t="shared" si="183"/>
        <v>EX 스킬 3</v>
      </c>
    </row>
    <row r="2891" spans="1:10" ht="13.8" customHeight="1">
      <c r="A2891" s="101">
        <f>C2891*ID규칙_대사_그룹_단위+COUNTIF($C$4:C2891,C2891)</f>
        <v>1134226</v>
      </c>
      <c r="B2891" s="100" t="s">
        <v>404</v>
      </c>
      <c r="C2891" s="102">
        <f>INDEX(STUDENT!$A:$A,MATCH(B2891,STUDENT!$B:$B,0))</f>
        <v>11342</v>
      </c>
      <c r="D2891" s="101">
        <v>3</v>
      </c>
      <c r="E2891" s="101">
        <v>16</v>
      </c>
      <c r="F2891" s="101">
        <v>1</v>
      </c>
      <c r="G2891" s="101" t="str">
        <f t="shared" si="180"/>
        <v>SPEECH_DESC_1134226</v>
      </c>
      <c r="H2891" s="101" t="str">
        <f t="shared" si="181"/>
        <v>SPEECH_AUDIO_1134226</v>
      </c>
      <c r="I2891" s="118" t="str">
        <f t="shared" si="182"/>
        <v>전투</v>
      </c>
      <c r="J2891" s="118" t="str">
        <f t="shared" si="183"/>
        <v>승리 1</v>
      </c>
    </row>
    <row r="2892" spans="1:10" ht="13.8" customHeight="1">
      <c r="A2892" s="101">
        <f>C2892*ID규칙_대사_그룹_단위+COUNTIF($C$4:C2892,C2892)</f>
        <v>1134227</v>
      </c>
      <c r="B2892" s="100" t="s">
        <v>404</v>
      </c>
      <c r="C2892" s="102">
        <f>INDEX(STUDENT!$A:$A,MATCH(B2892,STUDENT!$B:$B,0))</f>
        <v>11342</v>
      </c>
      <c r="D2892" s="101">
        <v>3</v>
      </c>
      <c r="E2892" s="101">
        <v>16</v>
      </c>
      <c r="F2892" s="101">
        <v>2</v>
      </c>
      <c r="G2892" s="101" t="str">
        <f t="shared" si="180"/>
        <v>SPEECH_DESC_1134227</v>
      </c>
      <c r="H2892" s="101" t="str">
        <f t="shared" si="181"/>
        <v>SPEECH_AUDIO_1134227</v>
      </c>
      <c r="I2892" s="118" t="str">
        <f t="shared" si="182"/>
        <v>전투</v>
      </c>
      <c r="J2892" s="118" t="str">
        <f t="shared" si="183"/>
        <v>승리 2</v>
      </c>
    </row>
    <row r="2893" spans="1:10" ht="13.8" customHeight="1">
      <c r="A2893" s="101">
        <f>C2893*ID규칙_대사_그룹_단위+COUNTIF($C$4:C2893,C2893)</f>
        <v>1134228</v>
      </c>
      <c r="B2893" s="100" t="s">
        <v>404</v>
      </c>
      <c r="C2893" s="102">
        <f>INDEX(STUDENT!$A:$A,MATCH(B2893,STUDENT!$B:$B,0))</f>
        <v>11342</v>
      </c>
      <c r="D2893" s="101">
        <v>3</v>
      </c>
      <c r="E2893" s="101">
        <v>17</v>
      </c>
      <c r="F2893" s="101">
        <v>0</v>
      </c>
      <c r="G2893" s="101" t="str">
        <f t="shared" si="180"/>
        <v>SPEECH_DESC_1134228</v>
      </c>
      <c r="H2893" s="101" t="str">
        <f t="shared" si="181"/>
        <v>SPEECH_AUDIO_1134228</v>
      </c>
      <c r="I2893" s="118" t="str">
        <f t="shared" si="182"/>
        <v>전투</v>
      </c>
      <c r="J2893" s="118" t="str">
        <f t="shared" si="183"/>
        <v>철수</v>
      </c>
    </row>
    <row r="2894" spans="1:10" ht="13.8" customHeight="1">
      <c r="A2894" s="101">
        <f>C2894*ID규칙_대사_그룹_단위+COUNTIF($C$4:C2894,C2894)</f>
        <v>1134229</v>
      </c>
      <c r="B2894" s="100" t="s">
        <v>404</v>
      </c>
      <c r="C2894" s="102">
        <f>INDEX(STUDENT!$A:$A,MATCH(B2894,STUDENT!$B:$B,0))</f>
        <v>11342</v>
      </c>
      <c r="D2894" s="101">
        <v>4</v>
      </c>
      <c r="E2894" s="101">
        <v>18</v>
      </c>
      <c r="F2894" s="101">
        <v>1</v>
      </c>
      <c r="G2894" s="101" t="str">
        <f t="shared" si="180"/>
        <v>SPEECH_DESC_1134229</v>
      </c>
      <c r="H2894" s="101" t="str">
        <f t="shared" si="181"/>
        <v>SPEECH_AUDIO_1134229</v>
      </c>
      <c r="I2894" s="118" t="str">
        <f t="shared" si="182"/>
        <v>결과</v>
      </c>
      <c r="J2894" s="118" t="str">
        <f t="shared" si="183"/>
        <v>임무 완료 1</v>
      </c>
    </row>
    <row r="2895" spans="1:10" ht="13.8" customHeight="1">
      <c r="A2895" s="101">
        <f>C2895*ID규칙_대사_그룹_단위+COUNTIF($C$4:C2895,C2895)</f>
        <v>1134230</v>
      </c>
      <c r="B2895" s="100" t="s">
        <v>404</v>
      </c>
      <c r="C2895" s="102">
        <f>INDEX(STUDENT!$A:$A,MATCH(B2895,STUDENT!$B:$B,0))</f>
        <v>11342</v>
      </c>
      <c r="D2895" s="101">
        <v>4</v>
      </c>
      <c r="E2895" s="101">
        <v>18</v>
      </c>
      <c r="F2895" s="101">
        <v>2</v>
      </c>
      <c r="G2895" s="101" t="str">
        <f t="shared" si="180"/>
        <v>SPEECH_DESC_1134230</v>
      </c>
      <c r="H2895" s="101" t="str">
        <f t="shared" si="181"/>
        <v>SPEECH_AUDIO_1134230</v>
      </c>
      <c r="I2895" s="118" t="str">
        <f t="shared" si="182"/>
        <v>결과</v>
      </c>
      <c r="J2895" s="118" t="str">
        <f t="shared" si="183"/>
        <v>임무 완료 2</v>
      </c>
    </row>
    <row r="2896" spans="1:10" ht="13.8" customHeight="1">
      <c r="A2896" s="101">
        <f>C2896*ID규칙_대사_그룹_단위+COUNTIF($C$4:C2896,C2896)</f>
        <v>1134231</v>
      </c>
      <c r="B2896" s="100" t="s">
        <v>404</v>
      </c>
      <c r="C2896" s="102">
        <f>INDEX(STUDENT!$A:$A,MATCH(B2896,STUDENT!$B:$B,0))</f>
        <v>11342</v>
      </c>
      <c r="D2896" s="101">
        <v>4</v>
      </c>
      <c r="E2896" s="101">
        <v>19</v>
      </c>
      <c r="F2896" s="101">
        <v>0</v>
      </c>
      <c r="G2896" s="101" t="str">
        <f t="shared" si="180"/>
        <v>SPEECH_DESC_1134231</v>
      </c>
      <c r="H2896" s="101" t="str">
        <f t="shared" si="181"/>
        <v>SPEECH_AUDIO_1134231</v>
      </c>
      <c r="I2896" s="118" t="str">
        <f t="shared" si="182"/>
        <v>결과</v>
      </c>
      <c r="J2896" s="118" t="str">
        <f t="shared" si="183"/>
        <v>임무 실패</v>
      </c>
    </row>
    <row r="2897" spans="1:10" ht="13.8" customHeight="1">
      <c r="A2897" s="101">
        <f>C2897*ID규칙_대사_그룹_단위+COUNTIF($C$4:C2897,C2897)</f>
        <v>1134232</v>
      </c>
      <c r="B2897" s="100" t="s">
        <v>404</v>
      </c>
      <c r="C2897" s="102">
        <f>INDEX(STUDENT!$A:$A,MATCH(B2897,STUDENT!$B:$B,0))</f>
        <v>11342</v>
      </c>
      <c r="D2897" s="101">
        <v>5</v>
      </c>
      <c r="E2897" s="101">
        <v>20</v>
      </c>
      <c r="F2897" s="101">
        <v>1</v>
      </c>
      <c r="G2897" s="101" t="str">
        <f t="shared" si="180"/>
        <v>SPEECH_DESC_1134232</v>
      </c>
      <c r="H2897" s="101" t="str">
        <f t="shared" si="181"/>
        <v>SPEECH_AUDIO_1134232</v>
      </c>
      <c r="I2897" s="118" t="str">
        <f t="shared" si="182"/>
        <v>기타</v>
      </c>
      <c r="J2897" s="118" t="str">
        <f t="shared" si="183"/>
        <v>강화 1</v>
      </c>
    </row>
    <row r="2898" spans="1:10" ht="13.8" customHeight="1">
      <c r="A2898" s="101">
        <f>C2898*ID규칙_대사_그룹_단위+COUNTIF($C$4:C2898,C2898)</f>
        <v>1134233</v>
      </c>
      <c r="B2898" s="100" t="s">
        <v>404</v>
      </c>
      <c r="C2898" s="102">
        <f>INDEX(STUDENT!$A:$A,MATCH(B2898,STUDENT!$B:$B,0))</f>
        <v>11342</v>
      </c>
      <c r="D2898" s="101">
        <v>5</v>
      </c>
      <c r="E2898" s="101">
        <v>20</v>
      </c>
      <c r="F2898" s="101">
        <v>2</v>
      </c>
      <c r="G2898" s="101" t="str">
        <f t="shared" si="180"/>
        <v>SPEECH_DESC_1134233</v>
      </c>
      <c r="H2898" s="101" t="str">
        <f t="shared" si="181"/>
        <v>SPEECH_AUDIO_1134233</v>
      </c>
      <c r="I2898" s="118" t="str">
        <f t="shared" si="182"/>
        <v>기타</v>
      </c>
      <c r="J2898" s="118" t="str">
        <f t="shared" si="183"/>
        <v>강화 2</v>
      </c>
    </row>
    <row r="2899" spans="1:10" ht="13.8" customHeight="1">
      <c r="A2899" s="101">
        <f>C2899*ID규칙_대사_그룹_단위+COUNTIF($C$4:C2899,C2899)</f>
        <v>1134234</v>
      </c>
      <c r="B2899" s="100" t="s">
        <v>404</v>
      </c>
      <c r="C2899" s="102">
        <f>INDEX(STUDENT!$A:$A,MATCH(B2899,STUDENT!$B:$B,0))</f>
        <v>11342</v>
      </c>
      <c r="D2899" s="101">
        <v>5</v>
      </c>
      <c r="E2899" s="101">
        <v>20</v>
      </c>
      <c r="F2899" s="101">
        <v>3</v>
      </c>
      <c r="G2899" s="101" t="str">
        <f t="shared" si="180"/>
        <v>SPEECH_DESC_1134234</v>
      </c>
      <c r="H2899" s="101" t="str">
        <f t="shared" si="181"/>
        <v>SPEECH_AUDIO_1134234</v>
      </c>
      <c r="I2899" s="118" t="str">
        <f t="shared" si="182"/>
        <v>기타</v>
      </c>
      <c r="J2899" s="118" t="str">
        <f t="shared" si="183"/>
        <v>강화 3</v>
      </c>
    </row>
    <row r="2900" spans="1:10" ht="13.8" customHeight="1">
      <c r="A2900" s="101">
        <f>C2900*ID규칙_대사_그룹_단위+COUNTIF($C$4:C2900,C2900)</f>
        <v>1134235</v>
      </c>
      <c r="B2900" s="100" t="s">
        <v>404</v>
      </c>
      <c r="C2900" s="102">
        <f>INDEX(STUDENT!$A:$A,MATCH(B2900,STUDENT!$B:$B,0))</f>
        <v>11342</v>
      </c>
      <c r="D2900" s="101">
        <v>5</v>
      </c>
      <c r="E2900" s="101">
        <v>20</v>
      </c>
      <c r="F2900" s="101">
        <v>4</v>
      </c>
      <c r="G2900" s="101" t="str">
        <f t="shared" si="180"/>
        <v>SPEECH_DESC_1134235</v>
      </c>
      <c r="H2900" s="101" t="str">
        <f t="shared" si="181"/>
        <v>SPEECH_AUDIO_1134235</v>
      </c>
      <c r="I2900" s="118" t="str">
        <f t="shared" si="182"/>
        <v>기타</v>
      </c>
      <c r="J2900" s="118" t="str">
        <f t="shared" si="183"/>
        <v>강화 4</v>
      </c>
    </row>
    <row r="2901" spans="1:10" ht="13.8" customHeight="1">
      <c r="A2901" s="101">
        <f>C2901*ID규칙_대사_그룹_단위+COUNTIF($C$4:C2901,C2901)</f>
        <v>1134236</v>
      </c>
      <c r="B2901" s="100" t="s">
        <v>404</v>
      </c>
      <c r="C2901" s="102">
        <f>INDEX(STUDENT!$A:$A,MATCH(B2901,STUDENT!$B:$B,0))</f>
        <v>11342</v>
      </c>
      <c r="D2901" s="101">
        <v>5</v>
      </c>
      <c r="E2901" s="101">
        <v>21</v>
      </c>
      <c r="F2901" s="101">
        <v>0</v>
      </c>
      <c r="G2901" s="101" t="str">
        <f t="shared" si="180"/>
        <v>SPEECH_DESC_1134236</v>
      </c>
      <c r="H2901" s="101" t="str">
        <f t="shared" si="181"/>
        <v>SPEECH_AUDIO_1134236</v>
      </c>
      <c r="I2901" s="118" t="str">
        <f t="shared" si="182"/>
        <v>기타</v>
      </c>
      <c r="J2901" s="118" t="str">
        <f t="shared" si="183"/>
        <v>고유무기 장착</v>
      </c>
    </row>
    <row r="2902" spans="1:10" ht="13.8" customHeight="1">
      <c r="A2902" s="101">
        <f>C2902*ID규칙_대사_그룹_단위+COUNTIF($C$4:C2902,C2902)</f>
        <v>1134237</v>
      </c>
      <c r="B2902" s="100" t="s">
        <v>404</v>
      </c>
      <c r="C2902" s="102">
        <f>INDEX(STUDENT!$A:$A,MATCH(B2902,STUDENT!$B:$B,0))</f>
        <v>11342</v>
      </c>
      <c r="D2902" s="101">
        <v>5</v>
      </c>
      <c r="E2902" s="101">
        <v>22</v>
      </c>
      <c r="F2902" s="101">
        <v>1</v>
      </c>
      <c r="G2902" s="101" t="str">
        <f t="shared" si="180"/>
        <v>SPEECH_DESC_1134237</v>
      </c>
      <c r="H2902" s="101" t="str">
        <f t="shared" si="181"/>
        <v>SPEECH_AUDIO_1134237</v>
      </c>
      <c r="I2902" s="118" t="str">
        <f t="shared" si="182"/>
        <v>기타</v>
      </c>
      <c r="J2902" s="118" t="str">
        <f t="shared" si="183"/>
        <v>카페 1</v>
      </c>
    </row>
    <row r="2903" spans="1:10" ht="13.8" customHeight="1">
      <c r="A2903" s="101">
        <f>C2903*ID규칙_대사_그룹_단위+COUNTIF($C$4:C2903,C2903)</f>
        <v>1134238</v>
      </c>
      <c r="B2903" s="100" t="s">
        <v>404</v>
      </c>
      <c r="C2903" s="102">
        <f>INDEX(STUDENT!$A:$A,MATCH(B2903,STUDENT!$B:$B,0))</f>
        <v>11342</v>
      </c>
      <c r="D2903" s="101">
        <v>5</v>
      </c>
      <c r="E2903" s="101">
        <v>22</v>
      </c>
      <c r="F2903" s="101">
        <v>2</v>
      </c>
      <c r="G2903" s="101" t="str">
        <f t="shared" si="180"/>
        <v>SPEECH_DESC_1134238</v>
      </c>
      <c r="H2903" s="101" t="str">
        <f t="shared" si="181"/>
        <v>SPEECH_AUDIO_1134238</v>
      </c>
      <c r="I2903" s="118" t="str">
        <f t="shared" si="182"/>
        <v>기타</v>
      </c>
      <c r="J2903" s="118" t="str">
        <f t="shared" si="183"/>
        <v>카페 2</v>
      </c>
    </row>
    <row r="2904" spans="1:10" ht="13.8" customHeight="1">
      <c r="A2904" s="101">
        <f>C2904*ID규칙_대사_그룹_단위+COUNTIF($C$4:C2904,C2904)</f>
        <v>1134239</v>
      </c>
      <c r="B2904" s="100" t="s">
        <v>404</v>
      </c>
      <c r="C2904" s="102">
        <f>INDEX(STUDENT!$A:$A,MATCH(B2904,STUDENT!$B:$B,0))</f>
        <v>11342</v>
      </c>
      <c r="D2904" s="101">
        <v>5</v>
      </c>
      <c r="E2904" s="101">
        <v>22</v>
      </c>
      <c r="F2904" s="101">
        <v>3</v>
      </c>
      <c r="G2904" s="101" t="str">
        <f t="shared" si="180"/>
        <v>SPEECH_DESC_1134239</v>
      </c>
      <c r="H2904" s="101" t="str">
        <f t="shared" si="181"/>
        <v>SPEECH_AUDIO_1134239</v>
      </c>
      <c r="I2904" s="118" t="str">
        <f t="shared" si="182"/>
        <v>기타</v>
      </c>
      <c r="J2904" s="118" t="str">
        <f t="shared" si="183"/>
        <v>카페 3</v>
      </c>
    </row>
    <row r="2905" spans="1:10" ht="13.8" customHeight="1">
      <c r="A2905" s="101">
        <f>C2905*ID규칙_대사_그룹_단위+COUNTIF($C$4:C2905,C2905)</f>
        <v>1134240</v>
      </c>
      <c r="B2905" s="100" t="s">
        <v>404</v>
      </c>
      <c r="C2905" s="102">
        <f>INDEX(STUDENT!$A:$A,MATCH(B2905,STUDENT!$B:$B,0))</f>
        <v>11342</v>
      </c>
      <c r="D2905" s="101">
        <v>5</v>
      </c>
      <c r="E2905" s="101">
        <v>22</v>
      </c>
      <c r="F2905" s="101">
        <v>4</v>
      </c>
      <c r="G2905" s="101" t="str">
        <f t="shared" si="180"/>
        <v>SPEECH_DESC_1134240</v>
      </c>
      <c r="H2905" s="101" t="str">
        <f t="shared" si="181"/>
        <v>SPEECH_AUDIO_1134240</v>
      </c>
      <c r="I2905" s="118" t="str">
        <f t="shared" si="182"/>
        <v>기타</v>
      </c>
      <c r="J2905" s="118" t="str">
        <f t="shared" si="183"/>
        <v>카페 4</v>
      </c>
    </row>
    <row r="2906" spans="1:10" ht="13.8" customHeight="1">
      <c r="A2906" s="101">
        <f>C2906*ID규칙_대사_그룹_단위+COUNTIF($C$4:C2906,C2906)</f>
        <v>1134241</v>
      </c>
      <c r="B2906" s="100" t="s">
        <v>404</v>
      </c>
      <c r="C2906" s="102">
        <f>INDEX(STUDENT!$A:$A,MATCH(B2906,STUDENT!$B:$B,0))</f>
        <v>11342</v>
      </c>
      <c r="D2906" s="101">
        <v>5</v>
      </c>
      <c r="E2906" s="101">
        <v>22</v>
      </c>
      <c r="F2906" s="101">
        <v>5</v>
      </c>
      <c r="G2906" s="101" t="str">
        <f t="shared" si="180"/>
        <v>SPEECH_DESC_1134241</v>
      </c>
      <c r="H2906" s="101" t="str">
        <f t="shared" si="181"/>
        <v>SPEECH_AUDIO_1134241</v>
      </c>
      <c r="I2906" s="118" t="str">
        <f t="shared" si="182"/>
        <v>기타</v>
      </c>
      <c r="J2906" s="118" t="str">
        <f t="shared" si="183"/>
        <v>카페 5</v>
      </c>
    </row>
    <row r="2907" spans="1:10" ht="13.8" customHeight="1">
      <c r="A2907" s="101">
        <f>C2907*ID규칙_대사_그룹_단위+COUNTIF($C$4:C2907,C2907)</f>
        <v>1134242</v>
      </c>
      <c r="B2907" s="100" t="s">
        <v>404</v>
      </c>
      <c r="C2907" s="102">
        <f>INDEX(STUDENT!$A:$A,MATCH(B2907,STUDENT!$B:$B,0))</f>
        <v>11342</v>
      </c>
      <c r="D2907" s="101">
        <v>5</v>
      </c>
      <c r="E2907" s="101">
        <v>23</v>
      </c>
      <c r="F2907" s="101">
        <v>0</v>
      </c>
      <c r="G2907" s="101" t="str">
        <f t="shared" si="180"/>
        <v>SPEECH_DESC_1134242</v>
      </c>
      <c r="H2907" s="101" t="str">
        <f t="shared" si="181"/>
        <v>SPEECH_AUDIO_1134242</v>
      </c>
      <c r="I2907" s="118" t="str">
        <f t="shared" si="182"/>
        <v>기타</v>
      </c>
      <c r="J2907" s="118" t="str">
        <f t="shared" si="183"/>
        <v>인연 랭크 업</v>
      </c>
    </row>
    <row r="2908" spans="1:10" ht="13.8" customHeight="1">
      <c r="A2908" s="101">
        <f>C2908*ID규칙_대사_그룹_단위+COUNTIF($C$4:C2908,C2908)</f>
        <v>1134243</v>
      </c>
      <c r="B2908" s="100" t="s">
        <v>404</v>
      </c>
      <c r="C2908" s="102">
        <f>INDEX(STUDENT!$A:$A,MATCH(B2908,STUDENT!$B:$B,0))</f>
        <v>11342</v>
      </c>
      <c r="D2908" s="101">
        <v>6</v>
      </c>
      <c r="E2908" s="101">
        <v>24</v>
      </c>
      <c r="F2908" s="101">
        <v>1</v>
      </c>
      <c r="G2908" s="101" t="str">
        <f t="shared" si="180"/>
        <v>SPEECH_DESC_1134243</v>
      </c>
      <c r="H2908" s="101" t="str">
        <f t="shared" si="181"/>
        <v>SPEECH_AUDIO_1134243</v>
      </c>
      <c r="I2908" s="118" t="str">
        <f t="shared" si="182"/>
        <v>메모리얼</v>
      </c>
      <c r="J2908" s="118" t="str">
        <f t="shared" si="183"/>
        <v>메모리얼 로비 1</v>
      </c>
    </row>
    <row r="2909" spans="1:10" ht="13.8" customHeight="1">
      <c r="A2909" s="101">
        <f>C2909*ID규칙_대사_그룹_단위+COUNTIF($C$4:C2909,C2909)</f>
        <v>1134244</v>
      </c>
      <c r="B2909" s="100" t="s">
        <v>404</v>
      </c>
      <c r="C2909" s="102">
        <f>INDEX(STUDENT!$A:$A,MATCH(B2909,STUDENT!$B:$B,0))</f>
        <v>11342</v>
      </c>
      <c r="D2909" s="101">
        <v>6</v>
      </c>
      <c r="E2909" s="101">
        <v>24</v>
      </c>
      <c r="F2909" s="101">
        <v>2</v>
      </c>
      <c r="G2909" s="101" t="str">
        <f t="shared" si="180"/>
        <v>SPEECH_DESC_1134244</v>
      </c>
      <c r="H2909" s="101" t="str">
        <f t="shared" si="181"/>
        <v>SPEECH_AUDIO_1134244</v>
      </c>
      <c r="I2909" s="118" t="str">
        <f t="shared" si="182"/>
        <v>메모리얼</v>
      </c>
      <c r="J2909" s="118" t="str">
        <f t="shared" si="183"/>
        <v>메모리얼 로비 2</v>
      </c>
    </row>
    <row r="2910" spans="1:10" ht="13.8" customHeight="1">
      <c r="A2910" s="101">
        <f>C2910*ID규칙_대사_그룹_단위+COUNTIF($C$4:C2910,C2910)</f>
        <v>1134245</v>
      </c>
      <c r="B2910" s="100" t="s">
        <v>404</v>
      </c>
      <c r="C2910" s="102">
        <f>INDEX(STUDENT!$A:$A,MATCH(B2910,STUDENT!$B:$B,0))</f>
        <v>11342</v>
      </c>
      <c r="D2910" s="101">
        <v>6</v>
      </c>
      <c r="E2910" s="101">
        <v>24</v>
      </c>
      <c r="F2910" s="101">
        <v>3</v>
      </c>
      <c r="G2910" s="101" t="str">
        <f t="shared" si="180"/>
        <v>SPEECH_DESC_1134245</v>
      </c>
      <c r="H2910" s="101" t="str">
        <f t="shared" si="181"/>
        <v>SPEECH_AUDIO_1134245</v>
      </c>
      <c r="I2910" s="118" t="str">
        <f t="shared" si="182"/>
        <v>메모리얼</v>
      </c>
      <c r="J2910" s="118" t="str">
        <f t="shared" si="183"/>
        <v>메모리얼 로비 3</v>
      </c>
    </row>
    <row r="2911" spans="1:10" ht="13.8" customHeight="1">
      <c r="A2911" s="101">
        <f>C2911*ID규칙_대사_그룹_단위+COUNTIF($C$4:C2911,C2911)</f>
        <v>1134246</v>
      </c>
      <c r="B2911" s="100" t="s">
        <v>404</v>
      </c>
      <c r="C2911" s="102">
        <f>INDEX(STUDENT!$A:$A,MATCH(B2911,STUDENT!$B:$B,0))</f>
        <v>11342</v>
      </c>
      <c r="D2911" s="101">
        <v>6</v>
      </c>
      <c r="E2911" s="101">
        <v>24</v>
      </c>
      <c r="F2911" s="101">
        <v>4</v>
      </c>
      <c r="G2911" s="101" t="str">
        <f t="shared" si="180"/>
        <v>SPEECH_DESC_1134246</v>
      </c>
      <c r="H2911" s="101" t="str">
        <f t="shared" si="181"/>
        <v>SPEECH_AUDIO_1134246</v>
      </c>
      <c r="I2911" s="118" t="str">
        <f t="shared" si="182"/>
        <v>메모리얼</v>
      </c>
      <c r="J2911" s="118" t="str">
        <f t="shared" si="183"/>
        <v>메모리얼 로비 4</v>
      </c>
    </row>
    <row r="2912" spans="1:10" ht="13.8" customHeight="1">
      <c r="A2912" s="101">
        <f>C2912*ID규칙_대사_그룹_단위+COUNTIF($C$4:C2912,C2912)</f>
        <v>1134247</v>
      </c>
      <c r="B2912" s="100" t="s">
        <v>404</v>
      </c>
      <c r="C2912" s="102">
        <f>INDEX(STUDENT!$A:$A,MATCH(B2912,STUDENT!$B:$B,0))</f>
        <v>11342</v>
      </c>
      <c r="D2912" s="101">
        <v>7</v>
      </c>
      <c r="E2912" s="101">
        <v>25</v>
      </c>
      <c r="F2912" s="101">
        <v>0</v>
      </c>
      <c r="G2912" s="101" t="str">
        <f t="shared" si="180"/>
        <v>SPEECH_DESC_1134247</v>
      </c>
      <c r="H2912" s="101" t="str">
        <f t="shared" si="181"/>
        <v>SPEECH_AUDIO_1134247</v>
      </c>
      <c r="I2912" s="118" t="str">
        <f t="shared" si="182"/>
        <v>기념일</v>
      </c>
      <c r="J2912" s="118" t="str">
        <f t="shared" si="183"/>
        <v>생일</v>
      </c>
    </row>
    <row r="2913" spans="1:10" ht="13.8" customHeight="1">
      <c r="A2913" s="101">
        <f>C2913*ID규칙_대사_그룹_단위+COUNTIF($C$4:C2913,C2913)</f>
        <v>1134248</v>
      </c>
      <c r="B2913" s="100" t="s">
        <v>404</v>
      </c>
      <c r="C2913" s="102">
        <f>INDEX(STUDENT!$A:$A,MATCH(B2913,STUDENT!$B:$B,0))</f>
        <v>11342</v>
      </c>
      <c r="D2913" s="101">
        <v>7</v>
      </c>
      <c r="E2913" s="101">
        <v>26</v>
      </c>
      <c r="F2913" s="101">
        <v>0</v>
      </c>
      <c r="G2913" s="101" t="str">
        <f t="shared" si="180"/>
        <v>SPEECH_DESC_1134248</v>
      </c>
      <c r="H2913" s="101" t="str">
        <f t="shared" si="181"/>
        <v>SPEECH_AUDIO_1134248</v>
      </c>
      <c r="I2913" s="118" t="str">
        <f t="shared" si="182"/>
        <v>기념일</v>
      </c>
      <c r="J2913" s="118" t="str">
        <f t="shared" si="183"/>
        <v>선생의 생일</v>
      </c>
    </row>
    <row r="2914" spans="1:10" ht="13.8" customHeight="1">
      <c r="A2914" s="101">
        <f>C2914*ID규칙_대사_그룹_단위+COUNTIF($C$4:C2914,C2914)</f>
        <v>1134249</v>
      </c>
      <c r="B2914" s="100" t="s">
        <v>404</v>
      </c>
      <c r="C2914" s="102">
        <f>INDEX(STUDENT!$A:$A,MATCH(B2914,STUDENT!$B:$B,0))</f>
        <v>11342</v>
      </c>
      <c r="D2914" s="101">
        <v>7</v>
      </c>
      <c r="E2914" s="101">
        <v>27</v>
      </c>
      <c r="F2914" s="101">
        <v>0</v>
      </c>
      <c r="G2914" s="101" t="str">
        <f t="shared" si="180"/>
        <v>SPEECH_DESC_1134249</v>
      </c>
      <c r="H2914" s="101" t="str">
        <f t="shared" si="181"/>
        <v>SPEECH_AUDIO_1134249</v>
      </c>
      <c r="I2914" s="118" t="str">
        <f t="shared" si="182"/>
        <v>기념일</v>
      </c>
      <c r="J2914" s="118" t="str">
        <f t="shared" si="183"/>
        <v>할로윈</v>
      </c>
    </row>
    <row r="2915" spans="1:10" ht="13.8" customHeight="1">
      <c r="A2915" s="101">
        <f>C2915*ID규칙_대사_그룹_단위+COUNTIF($C$4:C2915,C2915)</f>
        <v>1134250</v>
      </c>
      <c r="B2915" s="100" t="s">
        <v>404</v>
      </c>
      <c r="C2915" s="102">
        <f>INDEX(STUDENT!$A:$A,MATCH(B2915,STUDENT!$B:$B,0))</f>
        <v>11342</v>
      </c>
      <c r="D2915" s="101">
        <v>7</v>
      </c>
      <c r="E2915" s="101">
        <v>28</v>
      </c>
      <c r="F2915" s="101">
        <v>0</v>
      </c>
      <c r="G2915" s="101" t="str">
        <f t="shared" si="180"/>
        <v>SPEECH_DESC_1134250</v>
      </c>
      <c r="H2915" s="101" t="str">
        <f t="shared" si="181"/>
        <v>SPEECH_AUDIO_1134250</v>
      </c>
      <c r="I2915" s="118" t="str">
        <f t="shared" si="182"/>
        <v>기념일</v>
      </c>
      <c r="J2915" s="118" t="str">
        <f t="shared" si="183"/>
        <v>크리스마스</v>
      </c>
    </row>
    <row r="2916" spans="1:10" ht="13.8" customHeight="1">
      <c r="A2916" s="101">
        <f>C2916*ID규칙_대사_그룹_단위+COUNTIF($C$4:C2916,C2916)</f>
        <v>1134251</v>
      </c>
      <c r="B2916" s="100" t="s">
        <v>404</v>
      </c>
      <c r="C2916" s="102">
        <f>INDEX(STUDENT!$A:$A,MATCH(B2916,STUDENT!$B:$B,0))</f>
        <v>11342</v>
      </c>
      <c r="D2916" s="101">
        <v>7</v>
      </c>
      <c r="E2916" s="101">
        <v>29</v>
      </c>
      <c r="F2916" s="101">
        <v>0</v>
      </c>
      <c r="G2916" s="101" t="str">
        <f t="shared" si="180"/>
        <v>SPEECH_DESC_1134251</v>
      </c>
      <c r="H2916" s="101" t="str">
        <f t="shared" si="181"/>
        <v>SPEECH_AUDIO_1134251</v>
      </c>
      <c r="I2916" s="118" t="str">
        <f t="shared" si="182"/>
        <v>기념일</v>
      </c>
      <c r="J2916" s="118" t="str">
        <f t="shared" si="183"/>
        <v>신년</v>
      </c>
    </row>
    <row r="2917" spans="1:10" ht="13.8" customHeight="1">
      <c r="A2917" s="101">
        <f>C2917*ID규칙_대사_그룹_단위+COUNTIF($C$4:C2917,C2917)</f>
        <v>1124301</v>
      </c>
      <c r="B2917" s="100" t="s">
        <v>406</v>
      </c>
      <c r="C2917" s="102">
        <f>INDEX(STUDENT!$A:$A,MATCH(B2917,STUDENT!$B:$B,0))</f>
        <v>11243</v>
      </c>
      <c r="D2917" s="101">
        <v>1</v>
      </c>
      <c r="E2917" s="101">
        <v>1</v>
      </c>
      <c r="F2917" s="101">
        <v>0</v>
      </c>
      <c r="G2917" s="101" t="str">
        <f t="shared" si="180"/>
        <v>SPEECH_DESC_1124301</v>
      </c>
      <c r="H2917" s="101" t="str">
        <f t="shared" si="181"/>
        <v>SPEECH_AUDIO_1124301</v>
      </c>
      <c r="I2917" s="118" t="str">
        <f t="shared" si="182"/>
        <v>일상</v>
      </c>
      <c r="J2917" s="118" t="str">
        <f t="shared" si="183"/>
        <v>입수</v>
      </c>
    </row>
    <row r="2918" spans="1:10" ht="13.8" customHeight="1">
      <c r="A2918" s="101">
        <f>C2918*ID규칙_대사_그룹_단위+COUNTIF($C$4:C2918,C2918)</f>
        <v>1124302</v>
      </c>
      <c r="B2918" s="100" t="s">
        <v>406</v>
      </c>
      <c r="C2918" s="102">
        <f>INDEX(STUDENT!$A:$A,MATCH(B2918,STUDENT!$B:$B,0))</f>
        <v>11243</v>
      </c>
      <c r="D2918" s="101">
        <v>1</v>
      </c>
      <c r="E2918" s="101">
        <v>2</v>
      </c>
      <c r="F2918" s="101">
        <v>1</v>
      </c>
      <c r="G2918" s="101" t="str">
        <f t="shared" si="180"/>
        <v>SPEECH_DESC_1124302</v>
      </c>
      <c r="H2918" s="101" t="str">
        <f t="shared" si="181"/>
        <v>SPEECH_AUDIO_1124302</v>
      </c>
      <c r="I2918" s="118" t="str">
        <f t="shared" si="182"/>
        <v>일상</v>
      </c>
      <c r="J2918" s="118" t="str">
        <f t="shared" si="183"/>
        <v>로비 방문 1</v>
      </c>
    </row>
    <row r="2919" spans="1:10" ht="13.8" customHeight="1">
      <c r="A2919" s="101">
        <f>C2919*ID규칙_대사_그룹_단위+COUNTIF($C$4:C2919,C2919)</f>
        <v>1124303</v>
      </c>
      <c r="B2919" s="100" t="s">
        <v>406</v>
      </c>
      <c r="C2919" s="102">
        <f>INDEX(STUDENT!$A:$A,MATCH(B2919,STUDENT!$B:$B,0))</f>
        <v>11243</v>
      </c>
      <c r="D2919" s="101">
        <v>1</v>
      </c>
      <c r="E2919" s="101">
        <v>2</v>
      </c>
      <c r="F2919" s="101">
        <v>2</v>
      </c>
      <c r="G2919" s="101" t="str">
        <f t="shared" si="180"/>
        <v>SPEECH_DESC_1124303</v>
      </c>
      <c r="H2919" s="101" t="str">
        <f t="shared" si="181"/>
        <v>SPEECH_AUDIO_1124303</v>
      </c>
      <c r="I2919" s="118" t="str">
        <f t="shared" si="182"/>
        <v>일상</v>
      </c>
      <c r="J2919" s="118" t="str">
        <f t="shared" si="183"/>
        <v>로비 방문 2</v>
      </c>
    </row>
    <row r="2920" spans="1:10" ht="13.8" customHeight="1">
      <c r="A2920" s="101">
        <f>C2920*ID규칙_대사_그룹_단위+COUNTIF($C$4:C2920,C2920)</f>
        <v>1124304</v>
      </c>
      <c r="B2920" s="100" t="s">
        <v>406</v>
      </c>
      <c r="C2920" s="102">
        <f>INDEX(STUDENT!$A:$A,MATCH(B2920,STUDENT!$B:$B,0))</f>
        <v>11243</v>
      </c>
      <c r="D2920" s="101">
        <v>1</v>
      </c>
      <c r="E2920" s="101">
        <v>3</v>
      </c>
      <c r="F2920" s="101">
        <v>1</v>
      </c>
      <c r="G2920" s="101" t="str">
        <f t="shared" si="180"/>
        <v>SPEECH_DESC_1124304</v>
      </c>
      <c r="H2920" s="101" t="str">
        <f t="shared" si="181"/>
        <v>SPEECH_AUDIO_1124304</v>
      </c>
      <c r="I2920" s="118" t="str">
        <f t="shared" si="182"/>
        <v>일상</v>
      </c>
      <c r="J2920" s="118" t="str">
        <f t="shared" si="183"/>
        <v>잡담 1</v>
      </c>
    </row>
    <row r="2921" spans="1:10" ht="13.8" customHeight="1">
      <c r="A2921" s="101">
        <f>C2921*ID규칙_대사_그룹_단위+COUNTIF($C$4:C2921,C2921)</f>
        <v>1124305</v>
      </c>
      <c r="B2921" s="100" t="s">
        <v>406</v>
      </c>
      <c r="C2921" s="102">
        <f>INDEX(STUDENT!$A:$A,MATCH(B2921,STUDENT!$B:$B,0))</f>
        <v>11243</v>
      </c>
      <c r="D2921" s="101">
        <v>1</v>
      </c>
      <c r="E2921" s="101">
        <v>3</v>
      </c>
      <c r="F2921" s="101">
        <v>2</v>
      </c>
      <c r="G2921" s="101" t="str">
        <f t="shared" si="180"/>
        <v>SPEECH_DESC_1124305</v>
      </c>
      <c r="H2921" s="101" t="str">
        <f t="shared" si="181"/>
        <v>SPEECH_AUDIO_1124305</v>
      </c>
      <c r="I2921" s="118" t="str">
        <f t="shared" si="182"/>
        <v>일상</v>
      </c>
      <c r="J2921" s="118" t="str">
        <f t="shared" si="183"/>
        <v>잡담 2</v>
      </c>
    </row>
    <row r="2922" spans="1:10" ht="13.8" customHeight="1">
      <c r="A2922" s="101">
        <f>C2922*ID규칙_대사_그룹_단위+COUNTIF($C$4:C2922,C2922)</f>
        <v>1124306</v>
      </c>
      <c r="B2922" s="100" t="s">
        <v>406</v>
      </c>
      <c r="C2922" s="102">
        <f>INDEX(STUDENT!$A:$A,MATCH(B2922,STUDENT!$B:$B,0))</f>
        <v>11243</v>
      </c>
      <c r="D2922" s="101">
        <v>1</v>
      </c>
      <c r="E2922" s="101">
        <v>3</v>
      </c>
      <c r="F2922" s="101">
        <v>3</v>
      </c>
      <c r="G2922" s="101" t="str">
        <f t="shared" si="180"/>
        <v>SPEECH_DESC_1124306</v>
      </c>
      <c r="H2922" s="101" t="str">
        <f t="shared" si="181"/>
        <v>SPEECH_AUDIO_1124306</v>
      </c>
      <c r="I2922" s="118" t="str">
        <f t="shared" si="182"/>
        <v>일상</v>
      </c>
      <c r="J2922" s="118" t="str">
        <f t="shared" si="183"/>
        <v>잡담 3</v>
      </c>
    </row>
    <row r="2923" spans="1:10" ht="13.8" customHeight="1">
      <c r="A2923" s="101">
        <f>C2923*ID규칙_대사_그룹_단위+COUNTIF($C$4:C2923,C2923)</f>
        <v>1124307</v>
      </c>
      <c r="B2923" s="100" t="s">
        <v>406</v>
      </c>
      <c r="C2923" s="102">
        <f>INDEX(STUDENT!$A:$A,MATCH(B2923,STUDENT!$B:$B,0))</f>
        <v>11243</v>
      </c>
      <c r="D2923" s="101">
        <v>1</v>
      </c>
      <c r="E2923" s="101">
        <v>3</v>
      </c>
      <c r="F2923" s="101">
        <v>4</v>
      </c>
      <c r="G2923" s="101" t="str">
        <f t="shared" si="180"/>
        <v>SPEECH_DESC_1124307</v>
      </c>
      <c r="H2923" s="101" t="str">
        <f t="shared" si="181"/>
        <v>SPEECH_AUDIO_1124307</v>
      </c>
      <c r="I2923" s="118" t="str">
        <f t="shared" si="182"/>
        <v>일상</v>
      </c>
      <c r="J2923" s="118" t="str">
        <f t="shared" si="183"/>
        <v>잡담 4</v>
      </c>
    </row>
    <row r="2924" spans="1:10" ht="13.8" customHeight="1">
      <c r="A2924" s="101">
        <f>C2924*ID규칙_대사_그룹_단위+COUNTIF($C$4:C2924,C2924)</f>
        <v>1124308</v>
      </c>
      <c r="B2924" s="100" t="s">
        <v>406</v>
      </c>
      <c r="C2924" s="102">
        <f>INDEX(STUDENT!$A:$A,MATCH(B2924,STUDENT!$B:$B,0))</f>
        <v>11243</v>
      </c>
      <c r="D2924" s="101">
        <v>1</v>
      </c>
      <c r="E2924" s="101">
        <v>3</v>
      </c>
      <c r="F2924" s="101">
        <v>5</v>
      </c>
      <c r="G2924" s="101" t="str">
        <f t="shared" si="180"/>
        <v>SPEECH_DESC_1124308</v>
      </c>
      <c r="H2924" s="101" t="str">
        <f t="shared" si="181"/>
        <v>SPEECH_AUDIO_1124308</v>
      </c>
      <c r="I2924" s="118" t="str">
        <f t="shared" si="182"/>
        <v>일상</v>
      </c>
      <c r="J2924" s="118" t="str">
        <f t="shared" si="183"/>
        <v>잡담 5</v>
      </c>
    </row>
    <row r="2925" spans="1:10" ht="13.8" customHeight="1">
      <c r="A2925" s="101">
        <f>C2925*ID규칙_대사_그룹_단위+COUNTIF($C$4:C2925,C2925)</f>
        <v>1124309</v>
      </c>
      <c r="B2925" s="100" t="s">
        <v>406</v>
      </c>
      <c r="C2925" s="102">
        <f>INDEX(STUDENT!$A:$A,MATCH(B2925,STUDENT!$B:$B,0))</f>
        <v>11243</v>
      </c>
      <c r="D2925" s="101">
        <v>2</v>
      </c>
      <c r="E2925" s="101">
        <v>4</v>
      </c>
      <c r="F2925" s="101">
        <v>1</v>
      </c>
      <c r="G2925" s="101" t="str">
        <f t="shared" si="180"/>
        <v>SPEECH_DESC_1124309</v>
      </c>
      <c r="H2925" s="101" t="str">
        <f t="shared" si="181"/>
        <v>SPEECH_AUDIO_1124309</v>
      </c>
      <c r="I2925" s="118" t="str">
        <f t="shared" si="182"/>
        <v>배치</v>
      </c>
      <c r="J2925" s="118" t="str">
        <f t="shared" si="183"/>
        <v>편성 1</v>
      </c>
    </row>
    <row r="2926" spans="1:10" ht="13.8" customHeight="1">
      <c r="A2926" s="101">
        <f>C2926*ID규칙_대사_그룹_단위+COUNTIF($C$4:C2926,C2926)</f>
        <v>1124310</v>
      </c>
      <c r="B2926" s="100" t="s">
        <v>406</v>
      </c>
      <c r="C2926" s="102">
        <f>INDEX(STUDENT!$A:$A,MATCH(B2926,STUDENT!$B:$B,0))</f>
        <v>11243</v>
      </c>
      <c r="D2926" s="101">
        <v>2</v>
      </c>
      <c r="E2926" s="101">
        <v>4</v>
      </c>
      <c r="F2926" s="101">
        <v>2</v>
      </c>
      <c r="G2926" s="101" t="str">
        <f t="shared" si="180"/>
        <v>SPEECH_DESC_1124310</v>
      </c>
      <c r="H2926" s="101" t="str">
        <f t="shared" si="181"/>
        <v>SPEECH_AUDIO_1124310</v>
      </c>
      <c r="I2926" s="118" t="str">
        <f t="shared" si="182"/>
        <v>배치</v>
      </c>
      <c r="J2926" s="118" t="str">
        <f t="shared" si="183"/>
        <v>편성 2</v>
      </c>
    </row>
    <row r="2927" spans="1:10" ht="13.8" customHeight="1">
      <c r="A2927" s="101">
        <f>C2927*ID규칙_대사_그룹_단위+COUNTIF($C$4:C2927,C2927)</f>
        <v>1124311</v>
      </c>
      <c r="B2927" s="100" t="s">
        <v>406</v>
      </c>
      <c r="C2927" s="102">
        <f>INDEX(STUDENT!$A:$A,MATCH(B2927,STUDENT!$B:$B,0))</f>
        <v>11243</v>
      </c>
      <c r="D2927" s="101">
        <v>2</v>
      </c>
      <c r="E2927" s="101">
        <v>4</v>
      </c>
      <c r="F2927" s="101">
        <v>3</v>
      </c>
      <c r="G2927" s="101" t="str">
        <f t="shared" si="180"/>
        <v>SPEECH_DESC_1124311</v>
      </c>
      <c r="H2927" s="101" t="str">
        <f t="shared" si="181"/>
        <v>SPEECH_AUDIO_1124311</v>
      </c>
      <c r="I2927" s="118" t="str">
        <f t="shared" si="182"/>
        <v>배치</v>
      </c>
      <c r="J2927" s="118" t="str">
        <f t="shared" si="183"/>
        <v>편성 3</v>
      </c>
    </row>
    <row r="2928" spans="1:10" ht="13.8" customHeight="1">
      <c r="A2928" s="101">
        <f>C2928*ID규칙_대사_그룹_단위+COUNTIF($C$4:C2928,C2928)</f>
        <v>1124312</v>
      </c>
      <c r="B2928" s="100" t="s">
        <v>406</v>
      </c>
      <c r="C2928" s="102">
        <f>INDEX(STUDENT!$A:$A,MATCH(B2928,STUDENT!$B:$B,0))</f>
        <v>11243</v>
      </c>
      <c r="D2928" s="101">
        <v>2</v>
      </c>
      <c r="E2928" s="101">
        <v>5</v>
      </c>
      <c r="F2928" s="101">
        <v>1</v>
      </c>
      <c r="G2928" s="101" t="str">
        <f t="shared" si="180"/>
        <v>SPEECH_DESC_1124312</v>
      </c>
      <c r="H2928" s="101" t="str">
        <f t="shared" si="181"/>
        <v>SPEECH_AUDIO_1124312</v>
      </c>
      <c r="I2928" s="118" t="str">
        <f t="shared" si="182"/>
        <v>배치</v>
      </c>
      <c r="J2928" s="118" t="str">
        <f t="shared" si="183"/>
        <v>출격 1</v>
      </c>
    </row>
    <row r="2929" spans="1:10" ht="13.8" customHeight="1">
      <c r="A2929" s="101">
        <f>C2929*ID규칙_대사_그룹_단위+COUNTIF($C$4:C2929,C2929)</f>
        <v>1124313</v>
      </c>
      <c r="B2929" s="100" t="s">
        <v>406</v>
      </c>
      <c r="C2929" s="102">
        <f>INDEX(STUDENT!$A:$A,MATCH(B2929,STUDENT!$B:$B,0))</f>
        <v>11243</v>
      </c>
      <c r="D2929" s="101">
        <v>2</v>
      </c>
      <c r="E2929" s="101">
        <v>5</v>
      </c>
      <c r="F2929" s="101">
        <v>2</v>
      </c>
      <c r="G2929" s="101" t="str">
        <f t="shared" si="180"/>
        <v>SPEECH_DESC_1124313</v>
      </c>
      <c r="H2929" s="101" t="str">
        <f t="shared" si="181"/>
        <v>SPEECH_AUDIO_1124313</v>
      </c>
      <c r="I2929" s="118" t="str">
        <f t="shared" si="182"/>
        <v>배치</v>
      </c>
      <c r="J2929" s="118" t="str">
        <f t="shared" si="183"/>
        <v>출격 2</v>
      </c>
    </row>
    <row r="2930" spans="1:10" ht="13.8" customHeight="1">
      <c r="A2930" s="101">
        <f>C2930*ID규칙_대사_그룹_단위+COUNTIF($C$4:C2930,C2930)</f>
        <v>1124314</v>
      </c>
      <c r="B2930" s="100" t="s">
        <v>406</v>
      </c>
      <c r="C2930" s="102">
        <f>INDEX(STUDENT!$A:$A,MATCH(B2930,STUDENT!$B:$B,0))</f>
        <v>11243</v>
      </c>
      <c r="D2930" s="101">
        <v>3</v>
      </c>
      <c r="E2930" s="101">
        <v>6</v>
      </c>
      <c r="F2930" s="101">
        <v>1</v>
      </c>
      <c r="G2930" s="101" t="str">
        <f t="shared" si="180"/>
        <v>SPEECH_DESC_1124314</v>
      </c>
      <c r="H2930" s="101" t="str">
        <f t="shared" si="181"/>
        <v>SPEECH_AUDIO_1124314</v>
      </c>
      <c r="I2930" s="118" t="str">
        <f t="shared" si="182"/>
        <v>전투</v>
      </c>
      <c r="J2930" s="118" t="str">
        <f t="shared" si="183"/>
        <v>전투개시 1</v>
      </c>
    </row>
    <row r="2931" spans="1:10" ht="13.8" customHeight="1">
      <c r="A2931" s="101">
        <f>C2931*ID규칙_대사_그룹_단위+COUNTIF($C$4:C2931,C2931)</f>
        <v>1124315</v>
      </c>
      <c r="B2931" s="100" t="s">
        <v>406</v>
      </c>
      <c r="C2931" s="102">
        <f>INDEX(STUDENT!$A:$A,MATCH(B2931,STUDENT!$B:$B,0))</f>
        <v>11243</v>
      </c>
      <c r="D2931" s="101">
        <v>3</v>
      </c>
      <c r="E2931" s="101">
        <v>6</v>
      </c>
      <c r="F2931" s="101">
        <v>2</v>
      </c>
      <c r="G2931" s="101" t="str">
        <f t="shared" si="180"/>
        <v>SPEECH_DESC_1124315</v>
      </c>
      <c r="H2931" s="101" t="str">
        <f t="shared" si="181"/>
        <v>SPEECH_AUDIO_1124315</v>
      </c>
      <c r="I2931" s="118" t="str">
        <f t="shared" si="182"/>
        <v>전투</v>
      </c>
      <c r="J2931" s="118" t="str">
        <f t="shared" si="183"/>
        <v>전투개시 2</v>
      </c>
    </row>
    <row r="2932" spans="1:10" ht="13.8" customHeight="1">
      <c r="A2932" s="101">
        <f>C2932*ID규칙_대사_그룹_단위+COUNTIF($C$4:C2932,C2932)</f>
        <v>1124316</v>
      </c>
      <c r="B2932" s="100" t="s">
        <v>406</v>
      </c>
      <c r="C2932" s="102">
        <f>INDEX(STUDENT!$A:$A,MATCH(B2932,STUDENT!$B:$B,0))</f>
        <v>11243</v>
      </c>
      <c r="D2932" s="101">
        <v>3</v>
      </c>
      <c r="E2932" s="101">
        <v>11</v>
      </c>
      <c r="F2932" s="101">
        <v>0</v>
      </c>
      <c r="G2932" s="101" t="str">
        <f t="shared" si="180"/>
        <v>SPEECH_DESC_1124316</v>
      </c>
      <c r="H2932" s="101" t="str">
        <f t="shared" si="181"/>
        <v>SPEECH_AUDIO_1124316</v>
      </c>
      <c r="I2932" s="118" t="str">
        <f t="shared" si="182"/>
        <v>전투</v>
      </c>
      <c r="J2932" s="118" t="str">
        <f t="shared" si="183"/>
        <v>회복</v>
      </c>
    </row>
    <row r="2933" spans="1:10" ht="13.8" customHeight="1">
      <c r="A2933" s="101">
        <f>C2933*ID규칙_대사_그룹_단위+COUNTIF($C$4:C2933,C2933)</f>
        <v>1124317</v>
      </c>
      <c r="B2933" s="100" t="s">
        <v>406</v>
      </c>
      <c r="C2933" s="102">
        <f>INDEX(STUDENT!$A:$A,MATCH(B2933,STUDENT!$B:$B,0))</f>
        <v>11243</v>
      </c>
      <c r="D2933" s="101">
        <v>3</v>
      </c>
      <c r="E2933" s="101">
        <v>12</v>
      </c>
      <c r="F2933" s="101">
        <v>0</v>
      </c>
      <c r="G2933" s="101" t="str">
        <f t="shared" si="180"/>
        <v>SPEECH_DESC_1124317</v>
      </c>
      <c r="H2933" s="101" t="str">
        <f t="shared" si="181"/>
        <v>SPEECH_AUDIO_1124317</v>
      </c>
      <c r="I2933" s="118" t="str">
        <f t="shared" si="182"/>
        <v>전투</v>
      </c>
      <c r="J2933" s="118" t="str">
        <f t="shared" si="183"/>
        <v>버프</v>
      </c>
    </row>
    <row r="2934" spans="1:10" ht="13.8" customHeight="1">
      <c r="A2934" s="101">
        <f>C2934*ID규칙_대사_그룹_단위+COUNTIF($C$4:C2934,C2934)</f>
        <v>1124318</v>
      </c>
      <c r="B2934" s="100" t="s">
        <v>406</v>
      </c>
      <c r="C2934" s="102">
        <f>INDEX(STUDENT!$A:$A,MATCH(B2934,STUDENT!$B:$B,0))</f>
        <v>11243</v>
      </c>
      <c r="D2934" s="101">
        <v>3</v>
      </c>
      <c r="E2934" s="101">
        <v>13</v>
      </c>
      <c r="F2934" s="101">
        <v>0</v>
      </c>
      <c r="G2934" s="101" t="str">
        <f t="shared" si="180"/>
        <v>SPEECH_DESC_1124318</v>
      </c>
      <c r="H2934" s="101" t="str">
        <f t="shared" si="181"/>
        <v>SPEECH_AUDIO_1124318</v>
      </c>
      <c r="I2934" s="118" t="str">
        <f t="shared" si="182"/>
        <v>전투</v>
      </c>
      <c r="J2934" s="118" t="str">
        <f t="shared" si="183"/>
        <v>기본 스킬</v>
      </c>
    </row>
    <row r="2935" spans="1:10" ht="13.8" customHeight="1">
      <c r="A2935" s="101">
        <f>C2935*ID규칙_대사_그룹_단위+COUNTIF($C$4:C2935,C2935)</f>
        <v>1124319</v>
      </c>
      <c r="B2935" s="100" t="s">
        <v>406</v>
      </c>
      <c r="C2935" s="102">
        <f>INDEX(STUDENT!$A:$A,MATCH(B2935,STUDENT!$B:$B,0))</f>
        <v>11243</v>
      </c>
      <c r="D2935" s="101">
        <v>3</v>
      </c>
      <c r="E2935" s="101">
        <v>14</v>
      </c>
      <c r="F2935" s="101">
        <v>1</v>
      </c>
      <c r="G2935" s="101" t="str">
        <f t="shared" si="180"/>
        <v>SPEECH_DESC_1124319</v>
      </c>
      <c r="H2935" s="101" t="str">
        <f t="shared" si="181"/>
        <v>SPEECH_AUDIO_1124319</v>
      </c>
      <c r="I2935" s="118" t="str">
        <f t="shared" si="182"/>
        <v>전투</v>
      </c>
      <c r="J2935" s="118" t="str">
        <f t="shared" si="183"/>
        <v>EX 스킬 컷인 1</v>
      </c>
    </row>
    <row r="2936" spans="1:10" ht="13.8" customHeight="1">
      <c r="A2936" s="101">
        <f>C2936*ID규칙_대사_그룹_단위+COUNTIF($C$4:C2936,C2936)</f>
        <v>1124320</v>
      </c>
      <c r="B2936" s="100" t="s">
        <v>406</v>
      </c>
      <c r="C2936" s="102">
        <f>INDEX(STUDENT!$A:$A,MATCH(B2936,STUDENT!$B:$B,0))</f>
        <v>11243</v>
      </c>
      <c r="D2936" s="101">
        <v>3</v>
      </c>
      <c r="E2936" s="101">
        <v>14</v>
      </c>
      <c r="F2936" s="101">
        <v>2</v>
      </c>
      <c r="G2936" s="101" t="str">
        <f t="shared" si="180"/>
        <v>SPEECH_DESC_1124320</v>
      </c>
      <c r="H2936" s="101" t="str">
        <f t="shared" si="181"/>
        <v>SPEECH_AUDIO_1124320</v>
      </c>
      <c r="I2936" s="118" t="str">
        <f t="shared" si="182"/>
        <v>전투</v>
      </c>
      <c r="J2936" s="118" t="str">
        <f t="shared" si="183"/>
        <v>EX 스킬 컷인 2</v>
      </c>
    </row>
    <row r="2937" spans="1:10" ht="13.8" customHeight="1">
      <c r="A2937" s="101">
        <f>C2937*ID규칙_대사_그룹_단위+COUNTIF($C$4:C2937,C2937)</f>
        <v>1124321</v>
      </c>
      <c r="B2937" s="100" t="s">
        <v>406</v>
      </c>
      <c r="C2937" s="102">
        <f>INDEX(STUDENT!$A:$A,MATCH(B2937,STUDENT!$B:$B,0))</f>
        <v>11243</v>
      </c>
      <c r="D2937" s="101">
        <v>3</v>
      </c>
      <c r="E2937" s="101">
        <v>14</v>
      </c>
      <c r="F2937" s="101">
        <v>3</v>
      </c>
      <c r="G2937" s="101" t="str">
        <f t="shared" si="180"/>
        <v>SPEECH_DESC_1124321</v>
      </c>
      <c r="H2937" s="101" t="str">
        <f t="shared" si="181"/>
        <v>SPEECH_AUDIO_1124321</v>
      </c>
      <c r="I2937" s="118" t="str">
        <f t="shared" si="182"/>
        <v>전투</v>
      </c>
      <c r="J2937" s="118" t="str">
        <f t="shared" si="183"/>
        <v>EX 스킬 컷인 3</v>
      </c>
    </row>
    <row r="2938" spans="1:10" ht="13.8" customHeight="1">
      <c r="A2938" s="101">
        <f>C2938*ID규칙_대사_그룹_단위+COUNTIF($C$4:C2938,C2938)</f>
        <v>1124322</v>
      </c>
      <c r="B2938" s="100" t="s">
        <v>406</v>
      </c>
      <c r="C2938" s="102">
        <f>INDEX(STUDENT!$A:$A,MATCH(B2938,STUDENT!$B:$B,0))</f>
        <v>11243</v>
      </c>
      <c r="D2938" s="101">
        <v>3</v>
      </c>
      <c r="E2938" s="101">
        <v>15</v>
      </c>
      <c r="F2938" s="101">
        <v>1</v>
      </c>
      <c r="G2938" s="101" t="str">
        <f t="shared" si="180"/>
        <v>SPEECH_DESC_1124322</v>
      </c>
      <c r="H2938" s="101" t="str">
        <f t="shared" si="181"/>
        <v>SPEECH_AUDIO_1124322</v>
      </c>
      <c r="I2938" s="118" t="str">
        <f t="shared" si="182"/>
        <v>전투</v>
      </c>
      <c r="J2938" s="118" t="str">
        <f t="shared" si="183"/>
        <v>EX 스킬 1</v>
      </c>
    </row>
    <row r="2939" spans="1:10" ht="13.8" customHeight="1">
      <c r="A2939" s="101">
        <f>C2939*ID규칙_대사_그룹_단위+COUNTIF($C$4:C2939,C2939)</f>
        <v>1124323</v>
      </c>
      <c r="B2939" s="100" t="s">
        <v>406</v>
      </c>
      <c r="C2939" s="102">
        <f>INDEX(STUDENT!$A:$A,MATCH(B2939,STUDENT!$B:$B,0))</f>
        <v>11243</v>
      </c>
      <c r="D2939" s="101">
        <v>3</v>
      </c>
      <c r="E2939" s="101">
        <v>15</v>
      </c>
      <c r="F2939" s="101">
        <v>2</v>
      </c>
      <c r="G2939" s="101" t="str">
        <f t="shared" si="180"/>
        <v>SPEECH_DESC_1124323</v>
      </c>
      <c r="H2939" s="101" t="str">
        <f t="shared" si="181"/>
        <v>SPEECH_AUDIO_1124323</v>
      </c>
      <c r="I2939" s="118" t="str">
        <f t="shared" si="182"/>
        <v>전투</v>
      </c>
      <c r="J2939" s="118" t="str">
        <f t="shared" si="183"/>
        <v>EX 스킬 2</v>
      </c>
    </row>
    <row r="2940" spans="1:10" ht="13.8" customHeight="1">
      <c r="A2940" s="101">
        <f>C2940*ID규칙_대사_그룹_단위+COUNTIF($C$4:C2940,C2940)</f>
        <v>1124324</v>
      </c>
      <c r="B2940" s="100" t="s">
        <v>406</v>
      </c>
      <c r="C2940" s="102">
        <f>INDEX(STUDENT!$A:$A,MATCH(B2940,STUDENT!$B:$B,0))</f>
        <v>11243</v>
      </c>
      <c r="D2940" s="101">
        <v>3</v>
      </c>
      <c r="E2940" s="101">
        <v>15</v>
      </c>
      <c r="F2940" s="101">
        <v>3</v>
      </c>
      <c r="G2940" s="101" t="str">
        <f t="shared" si="180"/>
        <v>SPEECH_DESC_1124324</v>
      </c>
      <c r="H2940" s="101" t="str">
        <f t="shared" si="181"/>
        <v>SPEECH_AUDIO_1124324</v>
      </c>
      <c r="I2940" s="118" t="str">
        <f t="shared" si="182"/>
        <v>전투</v>
      </c>
      <c r="J2940" s="118" t="str">
        <f t="shared" si="183"/>
        <v>EX 스킬 3</v>
      </c>
    </row>
    <row r="2941" spans="1:10" ht="13.8" customHeight="1">
      <c r="A2941" s="101">
        <f>C2941*ID규칙_대사_그룹_단위+COUNTIF($C$4:C2941,C2941)</f>
        <v>1124325</v>
      </c>
      <c r="B2941" s="100" t="s">
        <v>406</v>
      </c>
      <c r="C2941" s="102">
        <f>INDEX(STUDENT!$A:$A,MATCH(B2941,STUDENT!$B:$B,0))</f>
        <v>11243</v>
      </c>
      <c r="D2941" s="101">
        <v>3</v>
      </c>
      <c r="E2941" s="101">
        <v>16</v>
      </c>
      <c r="F2941" s="101">
        <v>1</v>
      </c>
      <c r="G2941" s="101" t="str">
        <f t="shared" si="180"/>
        <v>SPEECH_DESC_1124325</v>
      </c>
      <c r="H2941" s="101" t="str">
        <f t="shared" si="181"/>
        <v>SPEECH_AUDIO_1124325</v>
      </c>
      <c r="I2941" s="118" t="str">
        <f t="shared" si="182"/>
        <v>전투</v>
      </c>
      <c r="J2941" s="118" t="str">
        <f t="shared" si="183"/>
        <v>승리 1</v>
      </c>
    </row>
    <row r="2942" spans="1:10" ht="13.8" customHeight="1">
      <c r="A2942" s="101">
        <f>C2942*ID규칙_대사_그룹_단위+COUNTIF($C$4:C2942,C2942)</f>
        <v>1124326</v>
      </c>
      <c r="B2942" s="100" t="s">
        <v>406</v>
      </c>
      <c r="C2942" s="102">
        <f>INDEX(STUDENT!$A:$A,MATCH(B2942,STUDENT!$B:$B,0))</f>
        <v>11243</v>
      </c>
      <c r="D2942" s="101">
        <v>3</v>
      </c>
      <c r="E2942" s="101">
        <v>16</v>
      </c>
      <c r="F2942" s="101">
        <v>2</v>
      </c>
      <c r="G2942" s="101" t="str">
        <f t="shared" si="180"/>
        <v>SPEECH_DESC_1124326</v>
      </c>
      <c r="H2942" s="101" t="str">
        <f t="shared" si="181"/>
        <v>SPEECH_AUDIO_1124326</v>
      </c>
      <c r="I2942" s="118" t="str">
        <f t="shared" si="182"/>
        <v>전투</v>
      </c>
      <c r="J2942" s="118" t="str">
        <f t="shared" si="183"/>
        <v>승리 2</v>
      </c>
    </row>
    <row r="2943" spans="1:10" ht="13.8" customHeight="1">
      <c r="A2943" s="101">
        <f>C2943*ID규칙_대사_그룹_단위+COUNTIF($C$4:C2943,C2943)</f>
        <v>1124327</v>
      </c>
      <c r="B2943" s="100" t="s">
        <v>406</v>
      </c>
      <c r="C2943" s="102">
        <f>INDEX(STUDENT!$A:$A,MATCH(B2943,STUDENT!$B:$B,0))</f>
        <v>11243</v>
      </c>
      <c r="D2943" s="101">
        <v>3</v>
      </c>
      <c r="E2943" s="101">
        <v>17</v>
      </c>
      <c r="F2943" s="101">
        <v>0</v>
      </c>
      <c r="G2943" s="101" t="str">
        <f t="shared" si="180"/>
        <v>SPEECH_DESC_1124327</v>
      </c>
      <c r="H2943" s="101" t="str">
        <f t="shared" si="181"/>
        <v>SPEECH_AUDIO_1124327</v>
      </c>
      <c r="I2943" s="118" t="str">
        <f t="shared" si="182"/>
        <v>전투</v>
      </c>
      <c r="J2943" s="118" t="str">
        <f t="shared" si="183"/>
        <v>철수</v>
      </c>
    </row>
    <row r="2944" spans="1:10" ht="13.8" customHeight="1">
      <c r="A2944" s="101">
        <f>C2944*ID규칙_대사_그룹_단위+COUNTIF($C$4:C2944,C2944)</f>
        <v>1124328</v>
      </c>
      <c r="B2944" s="100" t="s">
        <v>406</v>
      </c>
      <c r="C2944" s="102">
        <f>INDEX(STUDENT!$A:$A,MATCH(B2944,STUDENT!$B:$B,0))</f>
        <v>11243</v>
      </c>
      <c r="D2944" s="101">
        <v>5</v>
      </c>
      <c r="E2944" s="101">
        <v>20</v>
      </c>
      <c r="F2944" s="101">
        <v>1</v>
      </c>
      <c r="G2944" s="101" t="str">
        <f t="shared" si="180"/>
        <v>SPEECH_DESC_1124328</v>
      </c>
      <c r="H2944" s="101" t="str">
        <f t="shared" si="181"/>
        <v>SPEECH_AUDIO_1124328</v>
      </c>
      <c r="I2944" s="118" t="str">
        <f t="shared" si="182"/>
        <v>기타</v>
      </c>
      <c r="J2944" s="118" t="str">
        <f t="shared" si="183"/>
        <v>강화 1</v>
      </c>
    </row>
    <row r="2945" spans="1:10" ht="13.8" customHeight="1">
      <c r="A2945" s="101">
        <f>C2945*ID규칙_대사_그룹_단위+COUNTIF($C$4:C2945,C2945)</f>
        <v>1124329</v>
      </c>
      <c r="B2945" s="100" t="s">
        <v>406</v>
      </c>
      <c r="C2945" s="102">
        <f>INDEX(STUDENT!$A:$A,MATCH(B2945,STUDENT!$B:$B,0))</f>
        <v>11243</v>
      </c>
      <c r="D2945" s="101">
        <v>5</v>
      </c>
      <c r="E2945" s="101">
        <v>20</v>
      </c>
      <c r="F2945" s="101">
        <v>2</v>
      </c>
      <c r="G2945" s="101" t="str">
        <f t="shared" si="180"/>
        <v>SPEECH_DESC_1124329</v>
      </c>
      <c r="H2945" s="101" t="str">
        <f t="shared" si="181"/>
        <v>SPEECH_AUDIO_1124329</v>
      </c>
      <c r="I2945" s="118" t="str">
        <f t="shared" si="182"/>
        <v>기타</v>
      </c>
      <c r="J2945" s="118" t="str">
        <f t="shared" si="183"/>
        <v>강화 2</v>
      </c>
    </row>
    <row r="2946" spans="1:10" ht="13.8" customHeight="1">
      <c r="A2946" s="101">
        <f>C2946*ID규칙_대사_그룹_단위+COUNTIF($C$4:C2946,C2946)</f>
        <v>1124330</v>
      </c>
      <c r="B2946" s="100" t="s">
        <v>406</v>
      </c>
      <c r="C2946" s="102">
        <f>INDEX(STUDENT!$A:$A,MATCH(B2946,STUDENT!$B:$B,0))</f>
        <v>11243</v>
      </c>
      <c r="D2946" s="101">
        <v>5</v>
      </c>
      <c r="E2946" s="101">
        <v>20</v>
      </c>
      <c r="F2946" s="101">
        <v>3</v>
      </c>
      <c r="G2946" s="101" t="str">
        <f t="shared" si="180"/>
        <v>SPEECH_DESC_1124330</v>
      </c>
      <c r="H2946" s="101" t="str">
        <f t="shared" si="181"/>
        <v>SPEECH_AUDIO_1124330</v>
      </c>
      <c r="I2946" s="118" t="str">
        <f t="shared" si="182"/>
        <v>기타</v>
      </c>
      <c r="J2946" s="118" t="str">
        <f t="shared" si="183"/>
        <v>강화 3</v>
      </c>
    </row>
    <row r="2947" spans="1:10" ht="13.8" customHeight="1">
      <c r="A2947" s="101">
        <f>C2947*ID규칙_대사_그룹_단위+COUNTIF($C$4:C2947,C2947)</f>
        <v>1124331</v>
      </c>
      <c r="B2947" s="100" t="s">
        <v>406</v>
      </c>
      <c r="C2947" s="102">
        <f>INDEX(STUDENT!$A:$A,MATCH(B2947,STUDENT!$B:$B,0))</f>
        <v>11243</v>
      </c>
      <c r="D2947" s="101">
        <v>5</v>
      </c>
      <c r="E2947" s="101">
        <v>20</v>
      </c>
      <c r="F2947" s="101">
        <v>4</v>
      </c>
      <c r="G2947" s="101" t="str">
        <f t="shared" si="180"/>
        <v>SPEECH_DESC_1124331</v>
      </c>
      <c r="H2947" s="101" t="str">
        <f t="shared" si="181"/>
        <v>SPEECH_AUDIO_1124331</v>
      </c>
      <c r="I2947" s="118" t="str">
        <f t="shared" si="182"/>
        <v>기타</v>
      </c>
      <c r="J2947" s="118" t="str">
        <f t="shared" si="183"/>
        <v>강화 4</v>
      </c>
    </row>
    <row r="2948" spans="1:10" ht="13.8" customHeight="1">
      <c r="A2948" s="101">
        <f>C2948*ID규칙_대사_그룹_단위+COUNTIF($C$4:C2948,C2948)</f>
        <v>1124332</v>
      </c>
      <c r="B2948" s="100" t="s">
        <v>406</v>
      </c>
      <c r="C2948" s="102">
        <f>INDEX(STUDENT!$A:$A,MATCH(B2948,STUDENT!$B:$B,0))</f>
        <v>11243</v>
      </c>
      <c r="D2948" s="101">
        <v>5</v>
      </c>
      <c r="E2948" s="101">
        <v>21</v>
      </c>
      <c r="F2948" s="101">
        <v>0</v>
      </c>
      <c r="G2948" s="101" t="str">
        <f t="shared" ref="G2948:G3011" si="184">"SPEECH_DESC_"&amp;A2948</f>
        <v>SPEECH_DESC_1124332</v>
      </c>
      <c r="H2948" s="101" t="str">
        <f t="shared" ref="H2948:H3011" si="185">"SPEECH_AUDIO_"&amp;A2948</f>
        <v>SPEECH_AUDIO_1124332</v>
      </c>
      <c r="I2948" s="118" t="str">
        <f t="shared" ref="I2948:I3011" si="186">VLOOKUP(D2948,SPEECH_MAIN_TYPE,2,0)</f>
        <v>기타</v>
      </c>
      <c r="J2948" s="118" t="str">
        <f t="shared" ref="J2948:J3011" si="187">VLOOKUP(E2948,SPEECH_SUB_TYPE,2,0)&amp;IF(F2948=0,""," "&amp;F2948)</f>
        <v>고유무기 장착</v>
      </c>
    </row>
    <row r="2949" spans="1:10" ht="13.8" customHeight="1">
      <c r="A2949" s="101">
        <f>C2949*ID규칙_대사_그룹_단위+COUNTIF($C$4:C2949,C2949)</f>
        <v>1124333</v>
      </c>
      <c r="B2949" s="100" t="s">
        <v>406</v>
      </c>
      <c r="C2949" s="102">
        <f>INDEX(STUDENT!$A:$A,MATCH(B2949,STUDENT!$B:$B,0))</f>
        <v>11243</v>
      </c>
      <c r="D2949" s="101">
        <v>5</v>
      </c>
      <c r="E2949" s="101">
        <v>22</v>
      </c>
      <c r="F2949" s="101">
        <v>1</v>
      </c>
      <c r="G2949" s="101" t="str">
        <f t="shared" si="184"/>
        <v>SPEECH_DESC_1124333</v>
      </c>
      <c r="H2949" s="101" t="str">
        <f t="shared" si="185"/>
        <v>SPEECH_AUDIO_1124333</v>
      </c>
      <c r="I2949" s="118" t="str">
        <f t="shared" si="186"/>
        <v>기타</v>
      </c>
      <c r="J2949" s="118" t="str">
        <f t="shared" si="187"/>
        <v>카페 1</v>
      </c>
    </row>
    <row r="2950" spans="1:10" ht="13.8" customHeight="1">
      <c r="A2950" s="101">
        <f>C2950*ID규칙_대사_그룹_단위+COUNTIF($C$4:C2950,C2950)</f>
        <v>1124334</v>
      </c>
      <c r="B2950" s="100" t="s">
        <v>406</v>
      </c>
      <c r="C2950" s="102">
        <f>INDEX(STUDENT!$A:$A,MATCH(B2950,STUDENT!$B:$B,0))</f>
        <v>11243</v>
      </c>
      <c r="D2950" s="101">
        <v>5</v>
      </c>
      <c r="E2950" s="101">
        <v>22</v>
      </c>
      <c r="F2950" s="101">
        <v>2</v>
      </c>
      <c r="G2950" s="101" t="str">
        <f t="shared" si="184"/>
        <v>SPEECH_DESC_1124334</v>
      </c>
      <c r="H2950" s="101" t="str">
        <f t="shared" si="185"/>
        <v>SPEECH_AUDIO_1124334</v>
      </c>
      <c r="I2950" s="118" t="str">
        <f t="shared" si="186"/>
        <v>기타</v>
      </c>
      <c r="J2950" s="118" t="str">
        <f t="shared" si="187"/>
        <v>카페 2</v>
      </c>
    </row>
    <row r="2951" spans="1:10" ht="13.8" customHeight="1">
      <c r="A2951" s="101">
        <f>C2951*ID규칙_대사_그룹_단위+COUNTIF($C$4:C2951,C2951)</f>
        <v>1124335</v>
      </c>
      <c r="B2951" s="100" t="s">
        <v>406</v>
      </c>
      <c r="C2951" s="102">
        <f>INDEX(STUDENT!$A:$A,MATCH(B2951,STUDENT!$B:$B,0))</f>
        <v>11243</v>
      </c>
      <c r="D2951" s="101">
        <v>5</v>
      </c>
      <c r="E2951" s="101">
        <v>22</v>
      </c>
      <c r="F2951" s="101">
        <v>3</v>
      </c>
      <c r="G2951" s="101" t="str">
        <f t="shared" si="184"/>
        <v>SPEECH_DESC_1124335</v>
      </c>
      <c r="H2951" s="101" t="str">
        <f t="shared" si="185"/>
        <v>SPEECH_AUDIO_1124335</v>
      </c>
      <c r="I2951" s="118" t="str">
        <f t="shared" si="186"/>
        <v>기타</v>
      </c>
      <c r="J2951" s="118" t="str">
        <f t="shared" si="187"/>
        <v>카페 3</v>
      </c>
    </row>
    <row r="2952" spans="1:10" ht="13.8" customHeight="1">
      <c r="A2952" s="101">
        <f>C2952*ID규칙_대사_그룹_단위+COUNTIF($C$4:C2952,C2952)</f>
        <v>1124336</v>
      </c>
      <c r="B2952" s="100" t="s">
        <v>406</v>
      </c>
      <c r="C2952" s="102">
        <f>INDEX(STUDENT!$A:$A,MATCH(B2952,STUDENT!$B:$B,0))</f>
        <v>11243</v>
      </c>
      <c r="D2952" s="101">
        <v>5</v>
      </c>
      <c r="E2952" s="101">
        <v>22</v>
      </c>
      <c r="F2952" s="101">
        <v>4</v>
      </c>
      <c r="G2952" s="101" t="str">
        <f t="shared" si="184"/>
        <v>SPEECH_DESC_1124336</v>
      </c>
      <c r="H2952" s="101" t="str">
        <f t="shared" si="185"/>
        <v>SPEECH_AUDIO_1124336</v>
      </c>
      <c r="I2952" s="118" t="str">
        <f t="shared" si="186"/>
        <v>기타</v>
      </c>
      <c r="J2952" s="118" t="str">
        <f t="shared" si="187"/>
        <v>카페 4</v>
      </c>
    </row>
    <row r="2953" spans="1:10" ht="13.8" customHeight="1">
      <c r="A2953" s="101">
        <f>C2953*ID규칙_대사_그룹_단위+COUNTIF($C$4:C2953,C2953)</f>
        <v>1124337</v>
      </c>
      <c r="B2953" s="100" t="s">
        <v>406</v>
      </c>
      <c r="C2953" s="102">
        <f>INDEX(STUDENT!$A:$A,MATCH(B2953,STUDENT!$B:$B,0))</f>
        <v>11243</v>
      </c>
      <c r="D2953" s="101">
        <v>5</v>
      </c>
      <c r="E2953" s="101">
        <v>22</v>
      </c>
      <c r="F2953" s="101">
        <v>5</v>
      </c>
      <c r="G2953" s="101" t="str">
        <f t="shared" si="184"/>
        <v>SPEECH_DESC_1124337</v>
      </c>
      <c r="H2953" s="101" t="str">
        <f t="shared" si="185"/>
        <v>SPEECH_AUDIO_1124337</v>
      </c>
      <c r="I2953" s="118" t="str">
        <f t="shared" si="186"/>
        <v>기타</v>
      </c>
      <c r="J2953" s="118" t="str">
        <f t="shared" si="187"/>
        <v>카페 5</v>
      </c>
    </row>
    <row r="2954" spans="1:10" ht="13.8" customHeight="1">
      <c r="A2954" s="101">
        <f>C2954*ID규칙_대사_그룹_단위+COUNTIF($C$4:C2954,C2954)</f>
        <v>1124338</v>
      </c>
      <c r="B2954" s="100" t="s">
        <v>406</v>
      </c>
      <c r="C2954" s="102">
        <f>INDEX(STUDENT!$A:$A,MATCH(B2954,STUDENT!$B:$B,0))</f>
        <v>11243</v>
      </c>
      <c r="D2954" s="101">
        <v>5</v>
      </c>
      <c r="E2954" s="101">
        <v>23</v>
      </c>
      <c r="F2954" s="101">
        <v>1</v>
      </c>
      <c r="G2954" s="101" t="str">
        <f t="shared" si="184"/>
        <v>SPEECH_DESC_1124338</v>
      </c>
      <c r="H2954" s="101" t="str">
        <f t="shared" si="185"/>
        <v>SPEECH_AUDIO_1124338</v>
      </c>
      <c r="I2954" s="118" t="str">
        <f t="shared" si="186"/>
        <v>기타</v>
      </c>
      <c r="J2954" s="118" t="str">
        <f t="shared" si="187"/>
        <v>인연 랭크 업 1</v>
      </c>
    </row>
    <row r="2955" spans="1:10" ht="13.8" customHeight="1">
      <c r="A2955" s="101">
        <f>C2955*ID규칙_대사_그룹_단위+COUNTIF($C$4:C2955,C2955)</f>
        <v>1124339</v>
      </c>
      <c r="B2955" s="100" t="s">
        <v>406</v>
      </c>
      <c r="C2955" s="102">
        <f>INDEX(STUDENT!$A:$A,MATCH(B2955,STUDENT!$B:$B,0))</f>
        <v>11243</v>
      </c>
      <c r="D2955" s="101">
        <v>5</v>
      </c>
      <c r="E2955" s="101">
        <v>23</v>
      </c>
      <c r="F2955" s="101">
        <v>2</v>
      </c>
      <c r="G2955" s="101" t="str">
        <f t="shared" si="184"/>
        <v>SPEECH_DESC_1124339</v>
      </c>
      <c r="H2955" s="101" t="str">
        <f t="shared" si="185"/>
        <v>SPEECH_AUDIO_1124339</v>
      </c>
      <c r="I2955" s="118" t="str">
        <f t="shared" si="186"/>
        <v>기타</v>
      </c>
      <c r="J2955" s="118" t="str">
        <f t="shared" si="187"/>
        <v>인연 랭크 업 2</v>
      </c>
    </row>
    <row r="2956" spans="1:10" ht="13.8" customHeight="1">
      <c r="A2956" s="101">
        <f>C2956*ID규칙_대사_그룹_단위+COUNTIF($C$4:C2956,C2956)</f>
        <v>1124340</v>
      </c>
      <c r="B2956" s="100" t="s">
        <v>406</v>
      </c>
      <c r="C2956" s="102">
        <f>INDEX(STUDENT!$A:$A,MATCH(B2956,STUDENT!$B:$B,0))</f>
        <v>11243</v>
      </c>
      <c r="D2956" s="101">
        <v>5</v>
      </c>
      <c r="E2956" s="101">
        <v>23</v>
      </c>
      <c r="F2956" s="101">
        <v>3</v>
      </c>
      <c r="G2956" s="101" t="str">
        <f t="shared" si="184"/>
        <v>SPEECH_DESC_1124340</v>
      </c>
      <c r="H2956" s="101" t="str">
        <f t="shared" si="185"/>
        <v>SPEECH_AUDIO_1124340</v>
      </c>
      <c r="I2956" s="118" t="str">
        <f t="shared" si="186"/>
        <v>기타</v>
      </c>
      <c r="J2956" s="118" t="str">
        <f t="shared" si="187"/>
        <v>인연 랭크 업 3</v>
      </c>
    </row>
    <row r="2957" spans="1:10" ht="13.8" customHeight="1">
      <c r="A2957" s="101">
        <f>C2957*ID규칙_대사_그룹_단위+COUNTIF($C$4:C2957,C2957)</f>
        <v>1124341</v>
      </c>
      <c r="B2957" s="100" t="s">
        <v>406</v>
      </c>
      <c r="C2957" s="102">
        <f>INDEX(STUDENT!$A:$A,MATCH(B2957,STUDENT!$B:$B,0))</f>
        <v>11243</v>
      </c>
      <c r="D2957" s="101">
        <v>6</v>
      </c>
      <c r="E2957" s="101">
        <v>24</v>
      </c>
      <c r="F2957" s="101">
        <v>1</v>
      </c>
      <c r="G2957" s="101" t="str">
        <f t="shared" si="184"/>
        <v>SPEECH_DESC_1124341</v>
      </c>
      <c r="H2957" s="101" t="str">
        <f t="shared" si="185"/>
        <v>SPEECH_AUDIO_1124341</v>
      </c>
      <c r="I2957" s="118" t="str">
        <f t="shared" si="186"/>
        <v>메모리얼</v>
      </c>
      <c r="J2957" s="118" t="str">
        <f t="shared" si="187"/>
        <v>메모리얼 로비 1</v>
      </c>
    </row>
    <row r="2958" spans="1:10" ht="13.8" customHeight="1">
      <c r="A2958" s="101">
        <f>C2958*ID규칙_대사_그룹_단위+COUNTIF($C$4:C2958,C2958)</f>
        <v>1124342</v>
      </c>
      <c r="B2958" s="100" t="s">
        <v>406</v>
      </c>
      <c r="C2958" s="102">
        <f>INDEX(STUDENT!$A:$A,MATCH(B2958,STUDENT!$B:$B,0))</f>
        <v>11243</v>
      </c>
      <c r="D2958" s="101">
        <v>6</v>
      </c>
      <c r="E2958" s="101">
        <v>24</v>
      </c>
      <c r="F2958" s="101">
        <v>2</v>
      </c>
      <c r="G2958" s="101" t="str">
        <f t="shared" si="184"/>
        <v>SPEECH_DESC_1124342</v>
      </c>
      <c r="H2958" s="101" t="str">
        <f t="shared" si="185"/>
        <v>SPEECH_AUDIO_1124342</v>
      </c>
      <c r="I2958" s="118" t="str">
        <f t="shared" si="186"/>
        <v>메모리얼</v>
      </c>
      <c r="J2958" s="118" t="str">
        <f t="shared" si="187"/>
        <v>메모리얼 로비 2</v>
      </c>
    </row>
    <row r="2959" spans="1:10" ht="13.8" customHeight="1">
      <c r="A2959" s="101">
        <f>C2959*ID규칙_대사_그룹_단위+COUNTIF($C$4:C2959,C2959)</f>
        <v>1124343</v>
      </c>
      <c r="B2959" s="100" t="s">
        <v>406</v>
      </c>
      <c r="C2959" s="102">
        <f>INDEX(STUDENT!$A:$A,MATCH(B2959,STUDENT!$B:$B,0))</f>
        <v>11243</v>
      </c>
      <c r="D2959" s="101">
        <v>6</v>
      </c>
      <c r="E2959" s="101">
        <v>24</v>
      </c>
      <c r="F2959" s="101">
        <v>3</v>
      </c>
      <c r="G2959" s="101" t="str">
        <f t="shared" si="184"/>
        <v>SPEECH_DESC_1124343</v>
      </c>
      <c r="H2959" s="101" t="str">
        <f t="shared" si="185"/>
        <v>SPEECH_AUDIO_1124343</v>
      </c>
      <c r="I2959" s="118" t="str">
        <f t="shared" si="186"/>
        <v>메모리얼</v>
      </c>
      <c r="J2959" s="118" t="str">
        <f t="shared" si="187"/>
        <v>메모리얼 로비 3</v>
      </c>
    </row>
    <row r="2960" spans="1:10" ht="13.8" customHeight="1">
      <c r="A2960" s="101">
        <f>C2960*ID규칙_대사_그룹_단위+COUNTIF($C$4:C2960,C2960)</f>
        <v>1124344</v>
      </c>
      <c r="B2960" s="100" t="s">
        <v>406</v>
      </c>
      <c r="C2960" s="102">
        <f>INDEX(STUDENT!$A:$A,MATCH(B2960,STUDENT!$B:$B,0))</f>
        <v>11243</v>
      </c>
      <c r="D2960" s="101">
        <v>6</v>
      </c>
      <c r="E2960" s="101">
        <v>24</v>
      </c>
      <c r="F2960" s="101">
        <v>4</v>
      </c>
      <c r="G2960" s="101" t="str">
        <f t="shared" si="184"/>
        <v>SPEECH_DESC_1124344</v>
      </c>
      <c r="H2960" s="101" t="str">
        <f t="shared" si="185"/>
        <v>SPEECH_AUDIO_1124344</v>
      </c>
      <c r="I2960" s="118" t="str">
        <f t="shared" si="186"/>
        <v>메모리얼</v>
      </c>
      <c r="J2960" s="118" t="str">
        <f t="shared" si="187"/>
        <v>메모리얼 로비 4</v>
      </c>
    </row>
    <row r="2961" spans="1:10" ht="13.8" customHeight="1">
      <c r="A2961" s="101">
        <f>C2961*ID규칙_대사_그룹_단위+COUNTIF($C$4:C2961,C2961)</f>
        <v>1124345</v>
      </c>
      <c r="B2961" s="100" t="s">
        <v>406</v>
      </c>
      <c r="C2961" s="102">
        <f>INDEX(STUDENT!$A:$A,MATCH(B2961,STUDENT!$B:$B,0))</f>
        <v>11243</v>
      </c>
      <c r="D2961" s="101">
        <v>6</v>
      </c>
      <c r="E2961" s="101">
        <v>24</v>
      </c>
      <c r="F2961" s="101">
        <v>5</v>
      </c>
      <c r="G2961" s="101" t="str">
        <f t="shared" si="184"/>
        <v>SPEECH_DESC_1124345</v>
      </c>
      <c r="H2961" s="101" t="str">
        <f t="shared" si="185"/>
        <v>SPEECH_AUDIO_1124345</v>
      </c>
      <c r="I2961" s="118" t="str">
        <f t="shared" si="186"/>
        <v>메모리얼</v>
      </c>
      <c r="J2961" s="118" t="str">
        <f t="shared" si="187"/>
        <v>메모리얼 로비 5</v>
      </c>
    </row>
    <row r="2962" spans="1:10" ht="13.8" customHeight="1">
      <c r="A2962" s="101">
        <f>C2962*ID규칙_대사_그룹_단위+COUNTIF($C$4:C2962,C2962)</f>
        <v>1124346</v>
      </c>
      <c r="B2962" s="100" t="s">
        <v>406</v>
      </c>
      <c r="C2962" s="102">
        <f>INDEX(STUDENT!$A:$A,MATCH(B2962,STUDENT!$B:$B,0))</f>
        <v>11243</v>
      </c>
      <c r="D2962" s="101">
        <v>7</v>
      </c>
      <c r="E2962" s="101">
        <v>25</v>
      </c>
      <c r="F2962" s="101">
        <v>0</v>
      </c>
      <c r="G2962" s="101" t="str">
        <f t="shared" si="184"/>
        <v>SPEECH_DESC_1124346</v>
      </c>
      <c r="H2962" s="101" t="str">
        <f t="shared" si="185"/>
        <v>SPEECH_AUDIO_1124346</v>
      </c>
      <c r="I2962" s="118" t="str">
        <f t="shared" si="186"/>
        <v>기념일</v>
      </c>
      <c r="J2962" s="118" t="str">
        <f t="shared" si="187"/>
        <v>생일</v>
      </c>
    </row>
    <row r="2963" spans="1:10" ht="13.8" customHeight="1">
      <c r="A2963" s="101">
        <f>C2963*ID규칙_대사_그룹_단위+COUNTIF($C$4:C2963,C2963)</f>
        <v>1124347</v>
      </c>
      <c r="B2963" s="100" t="s">
        <v>406</v>
      </c>
      <c r="C2963" s="102">
        <f>INDEX(STUDENT!$A:$A,MATCH(B2963,STUDENT!$B:$B,0))</f>
        <v>11243</v>
      </c>
      <c r="D2963" s="101">
        <v>7</v>
      </c>
      <c r="E2963" s="101">
        <v>26</v>
      </c>
      <c r="F2963" s="101">
        <v>0</v>
      </c>
      <c r="G2963" s="101" t="str">
        <f t="shared" si="184"/>
        <v>SPEECH_DESC_1124347</v>
      </c>
      <c r="H2963" s="101" t="str">
        <f t="shared" si="185"/>
        <v>SPEECH_AUDIO_1124347</v>
      </c>
      <c r="I2963" s="118" t="str">
        <f t="shared" si="186"/>
        <v>기념일</v>
      </c>
      <c r="J2963" s="118" t="str">
        <f t="shared" si="187"/>
        <v>선생의 생일</v>
      </c>
    </row>
    <row r="2964" spans="1:10" ht="13.8" customHeight="1">
      <c r="A2964" s="101">
        <f>C2964*ID규칙_대사_그룹_단위+COUNTIF($C$4:C2964,C2964)</f>
        <v>1124348</v>
      </c>
      <c r="B2964" s="100" t="s">
        <v>406</v>
      </c>
      <c r="C2964" s="102">
        <f>INDEX(STUDENT!$A:$A,MATCH(B2964,STUDENT!$B:$B,0))</f>
        <v>11243</v>
      </c>
      <c r="D2964" s="101">
        <v>7</v>
      </c>
      <c r="E2964" s="101">
        <v>27</v>
      </c>
      <c r="F2964" s="101">
        <v>0</v>
      </c>
      <c r="G2964" s="101" t="str">
        <f t="shared" si="184"/>
        <v>SPEECH_DESC_1124348</v>
      </c>
      <c r="H2964" s="101" t="str">
        <f t="shared" si="185"/>
        <v>SPEECH_AUDIO_1124348</v>
      </c>
      <c r="I2964" s="118" t="str">
        <f t="shared" si="186"/>
        <v>기념일</v>
      </c>
      <c r="J2964" s="118" t="str">
        <f t="shared" si="187"/>
        <v>할로윈</v>
      </c>
    </row>
    <row r="2965" spans="1:10" ht="13.8" customHeight="1">
      <c r="A2965" s="101">
        <f>C2965*ID규칙_대사_그룹_단위+COUNTIF($C$4:C2965,C2965)</f>
        <v>1124349</v>
      </c>
      <c r="B2965" s="100" t="s">
        <v>406</v>
      </c>
      <c r="C2965" s="102">
        <f>INDEX(STUDENT!$A:$A,MATCH(B2965,STUDENT!$B:$B,0))</f>
        <v>11243</v>
      </c>
      <c r="D2965" s="101">
        <v>7</v>
      </c>
      <c r="E2965" s="101">
        <v>28</v>
      </c>
      <c r="F2965" s="101">
        <v>0</v>
      </c>
      <c r="G2965" s="101" t="str">
        <f t="shared" si="184"/>
        <v>SPEECH_DESC_1124349</v>
      </c>
      <c r="H2965" s="101" t="str">
        <f t="shared" si="185"/>
        <v>SPEECH_AUDIO_1124349</v>
      </c>
      <c r="I2965" s="118" t="str">
        <f t="shared" si="186"/>
        <v>기념일</v>
      </c>
      <c r="J2965" s="118" t="str">
        <f t="shared" si="187"/>
        <v>크리스마스</v>
      </c>
    </row>
    <row r="2966" spans="1:10" ht="13.8" customHeight="1">
      <c r="A2966" s="101">
        <f>C2966*ID규칙_대사_그룹_단위+COUNTIF($C$4:C2966,C2966)</f>
        <v>1124350</v>
      </c>
      <c r="B2966" s="100" t="s">
        <v>406</v>
      </c>
      <c r="C2966" s="102">
        <f>INDEX(STUDENT!$A:$A,MATCH(B2966,STUDENT!$B:$B,0))</f>
        <v>11243</v>
      </c>
      <c r="D2966" s="101">
        <v>7</v>
      </c>
      <c r="E2966" s="101">
        <v>29</v>
      </c>
      <c r="F2966" s="101">
        <v>0</v>
      </c>
      <c r="G2966" s="101" t="str">
        <f t="shared" si="184"/>
        <v>SPEECH_DESC_1124350</v>
      </c>
      <c r="H2966" s="101" t="str">
        <f t="shared" si="185"/>
        <v>SPEECH_AUDIO_1124350</v>
      </c>
      <c r="I2966" s="118" t="str">
        <f t="shared" si="186"/>
        <v>기념일</v>
      </c>
      <c r="J2966" s="118" t="str">
        <f t="shared" si="187"/>
        <v>신년</v>
      </c>
    </row>
    <row r="2967" spans="1:10" ht="13.8" customHeight="1">
      <c r="A2967" s="101">
        <f>C2967*ID규칙_대사_그룹_단위+COUNTIF($C$4:C2967,C2967)</f>
        <v>2131901</v>
      </c>
      <c r="B2967" s="100" t="s">
        <v>408</v>
      </c>
      <c r="C2967" s="102">
        <f>INDEX(STUDENT!$A:$A,MATCH(B2967,STUDENT!$B:$B,0))</f>
        <v>21319</v>
      </c>
      <c r="D2967" s="101">
        <v>1</v>
      </c>
      <c r="E2967" s="101">
        <v>1</v>
      </c>
      <c r="F2967" s="101">
        <v>0</v>
      </c>
      <c r="G2967" s="101" t="str">
        <f t="shared" si="184"/>
        <v>SPEECH_DESC_2131901</v>
      </c>
      <c r="H2967" s="101" t="str">
        <f t="shared" si="185"/>
        <v>SPEECH_AUDIO_2131901</v>
      </c>
      <c r="I2967" s="118" t="str">
        <f t="shared" si="186"/>
        <v>일상</v>
      </c>
      <c r="J2967" s="118" t="str">
        <f t="shared" si="187"/>
        <v>입수</v>
      </c>
    </row>
    <row r="2968" spans="1:10" ht="13.8" customHeight="1">
      <c r="A2968" s="101">
        <f>C2968*ID규칙_대사_그룹_단위+COUNTIF($C$4:C2968,C2968)</f>
        <v>2131902</v>
      </c>
      <c r="B2968" s="100" t="s">
        <v>408</v>
      </c>
      <c r="C2968" s="102">
        <f>INDEX(STUDENT!$A:$A,MATCH(B2968,STUDENT!$B:$B,0))</f>
        <v>21319</v>
      </c>
      <c r="D2968" s="101">
        <v>1</v>
      </c>
      <c r="E2968" s="101">
        <v>2</v>
      </c>
      <c r="F2968" s="101">
        <v>1</v>
      </c>
      <c r="G2968" s="101" t="str">
        <f t="shared" si="184"/>
        <v>SPEECH_DESC_2131902</v>
      </c>
      <c r="H2968" s="101" t="str">
        <f t="shared" si="185"/>
        <v>SPEECH_AUDIO_2131902</v>
      </c>
      <c r="I2968" s="118" t="str">
        <f t="shared" si="186"/>
        <v>일상</v>
      </c>
      <c r="J2968" s="118" t="str">
        <f t="shared" si="187"/>
        <v>로비 방문 1</v>
      </c>
    </row>
    <row r="2969" spans="1:10" ht="13.8" customHeight="1">
      <c r="A2969" s="101">
        <f>C2969*ID규칙_대사_그룹_단위+COUNTIF($C$4:C2969,C2969)</f>
        <v>2131903</v>
      </c>
      <c r="B2969" s="100" t="s">
        <v>408</v>
      </c>
      <c r="C2969" s="102">
        <f>INDEX(STUDENT!$A:$A,MATCH(B2969,STUDENT!$B:$B,0))</f>
        <v>21319</v>
      </c>
      <c r="D2969" s="101">
        <v>1</v>
      </c>
      <c r="E2969" s="101">
        <v>2</v>
      </c>
      <c r="F2969" s="101">
        <v>2</v>
      </c>
      <c r="G2969" s="101" t="str">
        <f t="shared" si="184"/>
        <v>SPEECH_DESC_2131903</v>
      </c>
      <c r="H2969" s="101" t="str">
        <f t="shared" si="185"/>
        <v>SPEECH_AUDIO_2131903</v>
      </c>
      <c r="I2969" s="118" t="str">
        <f t="shared" si="186"/>
        <v>일상</v>
      </c>
      <c r="J2969" s="118" t="str">
        <f t="shared" si="187"/>
        <v>로비 방문 2</v>
      </c>
    </row>
    <row r="2970" spans="1:10" ht="13.8" customHeight="1">
      <c r="A2970" s="101">
        <f>C2970*ID규칙_대사_그룹_단위+COUNTIF($C$4:C2970,C2970)</f>
        <v>2131904</v>
      </c>
      <c r="B2970" s="100" t="s">
        <v>408</v>
      </c>
      <c r="C2970" s="102">
        <f>INDEX(STUDENT!$A:$A,MATCH(B2970,STUDENT!$B:$B,0))</f>
        <v>21319</v>
      </c>
      <c r="D2970" s="101">
        <v>1</v>
      </c>
      <c r="E2970" s="101">
        <v>3</v>
      </c>
      <c r="F2970" s="101">
        <v>1</v>
      </c>
      <c r="G2970" s="101" t="str">
        <f t="shared" si="184"/>
        <v>SPEECH_DESC_2131904</v>
      </c>
      <c r="H2970" s="101" t="str">
        <f t="shared" si="185"/>
        <v>SPEECH_AUDIO_2131904</v>
      </c>
      <c r="I2970" s="118" t="str">
        <f t="shared" si="186"/>
        <v>일상</v>
      </c>
      <c r="J2970" s="118" t="str">
        <f t="shared" si="187"/>
        <v>잡담 1</v>
      </c>
    </row>
    <row r="2971" spans="1:10" ht="13.8" customHeight="1">
      <c r="A2971" s="101">
        <f>C2971*ID규칙_대사_그룹_단위+COUNTIF($C$4:C2971,C2971)</f>
        <v>2131905</v>
      </c>
      <c r="B2971" s="100" t="s">
        <v>408</v>
      </c>
      <c r="C2971" s="102">
        <f>INDEX(STUDENT!$A:$A,MATCH(B2971,STUDENT!$B:$B,0))</f>
        <v>21319</v>
      </c>
      <c r="D2971" s="101">
        <v>1</v>
      </c>
      <c r="E2971" s="101">
        <v>3</v>
      </c>
      <c r="F2971" s="101">
        <v>2</v>
      </c>
      <c r="G2971" s="101" t="str">
        <f t="shared" si="184"/>
        <v>SPEECH_DESC_2131905</v>
      </c>
      <c r="H2971" s="101" t="str">
        <f t="shared" si="185"/>
        <v>SPEECH_AUDIO_2131905</v>
      </c>
      <c r="I2971" s="118" t="str">
        <f t="shared" si="186"/>
        <v>일상</v>
      </c>
      <c r="J2971" s="118" t="str">
        <f t="shared" si="187"/>
        <v>잡담 2</v>
      </c>
    </row>
    <row r="2972" spans="1:10" ht="13.8" customHeight="1">
      <c r="A2972" s="101">
        <f>C2972*ID규칙_대사_그룹_단위+COUNTIF($C$4:C2972,C2972)</f>
        <v>2131906</v>
      </c>
      <c r="B2972" s="100" t="s">
        <v>408</v>
      </c>
      <c r="C2972" s="102">
        <f>INDEX(STUDENT!$A:$A,MATCH(B2972,STUDENT!$B:$B,0))</f>
        <v>21319</v>
      </c>
      <c r="D2972" s="101">
        <v>1</v>
      </c>
      <c r="E2972" s="101">
        <v>3</v>
      </c>
      <c r="F2972" s="101">
        <v>3</v>
      </c>
      <c r="G2972" s="101" t="str">
        <f t="shared" si="184"/>
        <v>SPEECH_DESC_2131906</v>
      </c>
      <c r="H2972" s="101" t="str">
        <f t="shared" si="185"/>
        <v>SPEECH_AUDIO_2131906</v>
      </c>
      <c r="I2972" s="118" t="str">
        <f t="shared" si="186"/>
        <v>일상</v>
      </c>
      <c r="J2972" s="118" t="str">
        <f t="shared" si="187"/>
        <v>잡담 3</v>
      </c>
    </row>
    <row r="2973" spans="1:10" ht="13.8" customHeight="1">
      <c r="A2973" s="101">
        <f>C2973*ID규칙_대사_그룹_단위+COUNTIF($C$4:C2973,C2973)</f>
        <v>2131907</v>
      </c>
      <c r="B2973" s="100" t="s">
        <v>408</v>
      </c>
      <c r="C2973" s="102">
        <f>INDEX(STUDENT!$A:$A,MATCH(B2973,STUDENT!$B:$B,0))</f>
        <v>21319</v>
      </c>
      <c r="D2973" s="101">
        <v>1</v>
      </c>
      <c r="E2973" s="101">
        <v>3</v>
      </c>
      <c r="F2973" s="101">
        <v>4</v>
      </c>
      <c r="G2973" s="101" t="str">
        <f t="shared" si="184"/>
        <v>SPEECH_DESC_2131907</v>
      </c>
      <c r="H2973" s="101" t="str">
        <f t="shared" si="185"/>
        <v>SPEECH_AUDIO_2131907</v>
      </c>
      <c r="I2973" s="118" t="str">
        <f t="shared" si="186"/>
        <v>일상</v>
      </c>
      <c r="J2973" s="118" t="str">
        <f t="shared" si="187"/>
        <v>잡담 4</v>
      </c>
    </row>
    <row r="2974" spans="1:10" ht="13.8" customHeight="1">
      <c r="A2974" s="101">
        <f>C2974*ID규칙_대사_그룹_단위+COUNTIF($C$4:C2974,C2974)</f>
        <v>2131908</v>
      </c>
      <c r="B2974" s="100" t="s">
        <v>408</v>
      </c>
      <c r="C2974" s="102">
        <f>INDEX(STUDENT!$A:$A,MATCH(B2974,STUDENT!$B:$B,0))</f>
        <v>21319</v>
      </c>
      <c r="D2974" s="101">
        <v>1</v>
      </c>
      <c r="E2974" s="101">
        <v>3</v>
      </c>
      <c r="F2974" s="101">
        <v>5</v>
      </c>
      <c r="G2974" s="101" t="str">
        <f t="shared" si="184"/>
        <v>SPEECH_DESC_2131908</v>
      </c>
      <c r="H2974" s="101" t="str">
        <f t="shared" si="185"/>
        <v>SPEECH_AUDIO_2131908</v>
      </c>
      <c r="I2974" s="118" t="str">
        <f t="shared" si="186"/>
        <v>일상</v>
      </c>
      <c r="J2974" s="118" t="str">
        <f t="shared" si="187"/>
        <v>잡담 5</v>
      </c>
    </row>
    <row r="2975" spans="1:10" ht="13.8" customHeight="1">
      <c r="A2975" s="101">
        <f>C2975*ID규칙_대사_그룹_단위+COUNTIF($C$4:C2975,C2975)</f>
        <v>2131909</v>
      </c>
      <c r="B2975" s="100" t="s">
        <v>408</v>
      </c>
      <c r="C2975" s="102">
        <f>INDEX(STUDENT!$A:$A,MATCH(B2975,STUDENT!$B:$B,0))</f>
        <v>21319</v>
      </c>
      <c r="D2975" s="101">
        <v>3</v>
      </c>
      <c r="E2975" s="101">
        <v>13</v>
      </c>
      <c r="F2975" s="101">
        <v>0</v>
      </c>
      <c r="G2975" s="101" t="str">
        <f t="shared" si="184"/>
        <v>SPEECH_DESC_2131909</v>
      </c>
      <c r="H2975" s="101" t="str">
        <f t="shared" si="185"/>
        <v>SPEECH_AUDIO_2131909</v>
      </c>
      <c r="I2975" s="118" t="str">
        <f t="shared" si="186"/>
        <v>전투</v>
      </c>
      <c r="J2975" s="118" t="str">
        <f t="shared" si="187"/>
        <v>기본 스킬</v>
      </c>
    </row>
    <row r="2976" spans="1:10" ht="13.8" customHeight="1">
      <c r="A2976" s="101">
        <f>C2976*ID규칙_대사_그룹_단위+COUNTIF($C$4:C2976,C2976)</f>
        <v>2131910</v>
      </c>
      <c r="B2976" s="100" t="s">
        <v>408</v>
      </c>
      <c r="C2976" s="102">
        <f>INDEX(STUDENT!$A:$A,MATCH(B2976,STUDENT!$B:$B,0))</f>
        <v>21319</v>
      </c>
      <c r="D2976" s="101">
        <v>3</v>
      </c>
      <c r="E2976" s="101">
        <v>14</v>
      </c>
      <c r="F2976" s="101">
        <v>1</v>
      </c>
      <c r="G2976" s="101" t="str">
        <f t="shared" si="184"/>
        <v>SPEECH_DESC_2131910</v>
      </c>
      <c r="H2976" s="101" t="str">
        <f t="shared" si="185"/>
        <v>SPEECH_AUDIO_2131910</v>
      </c>
      <c r="I2976" s="118" t="str">
        <f t="shared" si="186"/>
        <v>전투</v>
      </c>
      <c r="J2976" s="118" t="str">
        <f t="shared" si="187"/>
        <v>EX 스킬 컷인 1</v>
      </c>
    </row>
    <row r="2977" spans="1:10" ht="13.8" customHeight="1">
      <c r="A2977" s="101">
        <f>C2977*ID규칙_대사_그룹_단위+COUNTIF($C$4:C2977,C2977)</f>
        <v>2131911</v>
      </c>
      <c r="B2977" s="100" t="s">
        <v>408</v>
      </c>
      <c r="C2977" s="102">
        <f>INDEX(STUDENT!$A:$A,MATCH(B2977,STUDENT!$B:$B,0))</f>
        <v>21319</v>
      </c>
      <c r="D2977" s="101">
        <v>3</v>
      </c>
      <c r="E2977" s="101">
        <v>14</v>
      </c>
      <c r="F2977" s="101">
        <v>2</v>
      </c>
      <c r="G2977" s="101" t="str">
        <f t="shared" si="184"/>
        <v>SPEECH_DESC_2131911</v>
      </c>
      <c r="H2977" s="101" t="str">
        <f t="shared" si="185"/>
        <v>SPEECH_AUDIO_2131911</v>
      </c>
      <c r="I2977" s="118" t="str">
        <f t="shared" si="186"/>
        <v>전투</v>
      </c>
      <c r="J2977" s="118" t="str">
        <f t="shared" si="187"/>
        <v>EX 스킬 컷인 2</v>
      </c>
    </row>
    <row r="2978" spans="1:10" ht="13.8" customHeight="1">
      <c r="A2978" s="101">
        <f>C2978*ID규칙_대사_그룹_단위+COUNTIF($C$4:C2978,C2978)</f>
        <v>2131912</v>
      </c>
      <c r="B2978" s="100" t="s">
        <v>408</v>
      </c>
      <c r="C2978" s="102">
        <f>INDEX(STUDENT!$A:$A,MATCH(B2978,STUDENT!$B:$B,0))</f>
        <v>21319</v>
      </c>
      <c r="D2978" s="101">
        <v>3</v>
      </c>
      <c r="E2978" s="101">
        <v>14</v>
      </c>
      <c r="F2978" s="101">
        <v>3</v>
      </c>
      <c r="G2978" s="101" t="str">
        <f t="shared" si="184"/>
        <v>SPEECH_DESC_2131912</v>
      </c>
      <c r="H2978" s="101" t="str">
        <f t="shared" si="185"/>
        <v>SPEECH_AUDIO_2131912</v>
      </c>
      <c r="I2978" s="118" t="str">
        <f t="shared" si="186"/>
        <v>전투</v>
      </c>
      <c r="J2978" s="118" t="str">
        <f t="shared" si="187"/>
        <v>EX 스킬 컷인 3</v>
      </c>
    </row>
    <row r="2979" spans="1:10" ht="13.8" customHeight="1">
      <c r="A2979" s="101">
        <f>C2979*ID규칙_대사_그룹_단위+COUNTIF($C$4:C2979,C2979)</f>
        <v>2131913</v>
      </c>
      <c r="B2979" s="100" t="s">
        <v>408</v>
      </c>
      <c r="C2979" s="102">
        <f>INDEX(STUDENT!$A:$A,MATCH(B2979,STUDENT!$B:$B,0))</f>
        <v>21319</v>
      </c>
      <c r="D2979" s="101">
        <v>3</v>
      </c>
      <c r="E2979" s="101">
        <v>15</v>
      </c>
      <c r="F2979" s="101">
        <v>1</v>
      </c>
      <c r="G2979" s="101" t="str">
        <f t="shared" si="184"/>
        <v>SPEECH_DESC_2131913</v>
      </c>
      <c r="H2979" s="101" t="str">
        <f t="shared" si="185"/>
        <v>SPEECH_AUDIO_2131913</v>
      </c>
      <c r="I2979" s="118" t="str">
        <f t="shared" si="186"/>
        <v>전투</v>
      </c>
      <c r="J2979" s="118" t="str">
        <f t="shared" si="187"/>
        <v>EX 스킬 1</v>
      </c>
    </row>
    <row r="2980" spans="1:10" ht="13.8" customHeight="1">
      <c r="A2980" s="101">
        <f>C2980*ID규칙_대사_그룹_단위+COUNTIF($C$4:C2980,C2980)</f>
        <v>2131914</v>
      </c>
      <c r="B2980" s="100" t="s">
        <v>408</v>
      </c>
      <c r="C2980" s="102">
        <f>INDEX(STUDENT!$A:$A,MATCH(B2980,STUDENT!$B:$B,0))</f>
        <v>21319</v>
      </c>
      <c r="D2980" s="101">
        <v>3</v>
      </c>
      <c r="E2980" s="101">
        <v>15</v>
      </c>
      <c r="F2980" s="101">
        <v>2</v>
      </c>
      <c r="G2980" s="101" t="str">
        <f t="shared" si="184"/>
        <v>SPEECH_DESC_2131914</v>
      </c>
      <c r="H2980" s="101" t="str">
        <f t="shared" si="185"/>
        <v>SPEECH_AUDIO_2131914</v>
      </c>
      <c r="I2980" s="118" t="str">
        <f t="shared" si="186"/>
        <v>전투</v>
      </c>
      <c r="J2980" s="118" t="str">
        <f t="shared" si="187"/>
        <v>EX 스킬 2</v>
      </c>
    </row>
    <row r="2981" spans="1:10" ht="13.8" customHeight="1">
      <c r="A2981" s="101">
        <f>C2981*ID규칙_대사_그룹_단위+COUNTIF($C$4:C2981,C2981)</f>
        <v>2131915</v>
      </c>
      <c r="B2981" s="100" t="s">
        <v>408</v>
      </c>
      <c r="C2981" s="102">
        <f>INDEX(STUDENT!$A:$A,MATCH(B2981,STUDENT!$B:$B,0))</f>
        <v>21319</v>
      </c>
      <c r="D2981" s="101">
        <v>3</v>
      </c>
      <c r="E2981" s="101">
        <v>15</v>
      </c>
      <c r="F2981" s="101">
        <v>3</v>
      </c>
      <c r="G2981" s="101" t="str">
        <f t="shared" si="184"/>
        <v>SPEECH_DESC_2131915</v>
      </c>
      <c r="H2981" s="101" t="str">
        <f t="shared" si="185"/>
        <v>SPEECH_AUDIO_2131915</v>
      </c>
      <c r="I2981" s="118" t="str">
        <f t="shared" si="186"/>
        <v>전투</v>
      </c>
      <c r="J2981" s="118" t="str">
        <f t="shared" si="187"/>
        <v>EX 스킬 3</v>
      </c>
    </row>
    <row r="2982" spans="1:10" ht="13.8" customHeight="1">
      <c r="A2982" s="101">
        <f>C2982*ID규칙_대사_그룹_단위+COUNTIF($C$4:C2982,C2982)</f>
        <v>2131916</v>
      </c>
      <c r="B2982" s="100" t="s">
        <v>408</v>
      </c>
      <c r="C2982" s="102">
        <f>INDEX(STUDENT!$A:$A,MATCH(B2982,STUDENT!$B:$B,0))</f>
        <v>21319</v>
      </c>
      <c r="D2982" s="101">
        <v>5</v>
      </c>
      <c r="E2982" s="101">
        <v>22</v>
      </c>
      <c r="F2982" s="101">
        <v>1</v>
      </c>
      <c r="G2982" s="101" t="str">
        <f t="shared" si="184"/>
        <v>SPEECH_DESC_2131916</v>
      </c>
      <c r="H2982" s="101" t="str">
        <f t="shared" si="185"/>
        <v>SPEECH_AUDIO_2131916</v>
      </c>
      <c r="I2982" s="118" t="str">
        <f t="shared" si="186"/>
        <v>기타</v>
      </c>
      <c r="J2982" s="118" t="str">
        <f t="shared" si="187"/>
        <v>카페 1</v>
      </c>
    </row>
    <row r="2983" spans="1:10" ht="13.8" customHeight="1">
      <c r="A2983" s="101">
        <f>C2983*ID규칙_대사_그룹_단위+COUNTIF($C$4:C2983,C2983)</f>
        <v>2131917</v>
      </c>
      <c r="B2983" s="100" t="s">
        <v>408</v>
      </c>
      <c r="C2983" s="102">
        <f>INDEX(STUDENT!$A:$A,MATCH(B2983,STUDENT!$B:$B,0))</f>
        <v>21319</v>
      </c>
      <c r="D2983" s="101">
        <v>5</v>
      </c>
      <c r="E2983" s="101">
        <v>22</v>
      </c>
      <c r="F2983" s="101">
        <v>2</v>
      </c>
      <c r="G2983" s="101" t="str">
        <f t="shared" si="184"/>
        <v>SPEECH_DESC_2131917</v>
      </c>
      <c r="H2983" s="101" t="str">
        <f t="shared" si="185"/>
        <v>SPEECH_AUDIO_2131917</v>
      </c>
      <c r="I2983" s="118" t="str">
        <f t="shared" si="186"/>
        <v>기타</v>
      </c>
      <c r="J2983" s="118" t="str">
        <f t="shared" si="187"/>
        <v>카페 2</v>
      </c>
    </row>
    <row r="2984" spans="1:10" ht="13.8" customHeight="1">
      <c r="A2984" s="101">
        <f>C2984*ID규칙_대사_그룹_단위+COUNTIF($C$4:C2984,C2984)</f>
        <v>2131918</v>
      </c>
      <c r="B2984" s="100" t="s">
        <v>408</v>
      </c>
      <c r="C2984" s="102">
        <f>INDEX(STUDENT!$A:$A,MATCH(B2984,STUDENT!$B:$B,0))</f>
        <v>21319</v>
      </c>
      <c r="D2984" s="101">
        <v>5</v>
      </c>
      <c r="E2984" s="101">
        <v>22</v>
      </c>
      <c r="F2984" s="101">
        <v>3</v>
      </c>
      <c r="G2984" s="101" t="str">
        <f t="shared" si="184"/>
        <v>SPEECH_DESC_2131918</v>
      </c>
      <c r="H2984" s="101" t="str">
        <f t="shared" si="185"/>
        <v>SPEECH_AUDIO_2131918</v>
      </c>
      <c r="I2984" s="118" t="str">
        <f t="shared" si="186"/>
        <v>기타</v>
      </c>
      <c r="J2984" s="118" t="str">
        <f t="shared" si="187"/>
        <v>카페 3</v>
      </c>
    </row>
    <row r="2985" spans="1:10" ht="13.8" customHeight="1">
      <c r="A2985" s="101">
        <f>C2985*ID규칙_대사_그룹_단위+COUNTIF($C$4:C2985,C2985)</f>
        <v>2131919</v>
      </c>
      <c r="B2985" s="100" t="s">
        <v>408</v>
      </c>
      <c r="C2985" s="102">
        <f>INDEX(STUDENT!$A:$A,MATCH(B2985,STUDENT!$B:$B,0))</f>
        <v>21319</v>
      </c>
      <c r="D2985" s="101">
        <v>5</v>
      </c>
      <c r="E2985" s="101">
        <v>22</v>
      </c>
      <c r="F2985" s="101">
        <v>4</v>
      </c>
      <c r="G2985" s="101" t="str">
        <f t="shared" si="184"/>
        <v>SPEECH_DESC_2131919</v>
      </c>
      <c r="H2985" s="101" t="str">
        <f t="shared" si="185"/>
        <v>SPEECH_AUDIO_2131919</v>
      </c>
      <c r="I2985" s="118" t="str">
        <f t="shared" si="186"/>
        <v>기타</v>
      </c>
      <c r="J2985" s="118" t="str">
        <f t="shared" si="187"/>
        <v>카페 4</v>
      </c>
    </row>
    <row r="2986" spans="1:10" ht="13.8" customHeight="1">
      <c r="A2986" s="101">
        <f>C2986*ID규칙_대사_그룹_단위+COUNTIF($C$4:C2986,C2986)</f>
        <v>2131920</v>
      </c>
      <c r="B2986" s="100" t="s">
        <v>408</v>
      </c>
      <c r="C2986" s="102">
        <f>INDEX(STUDENT!$A:$A,MATCH(B2986,STUDENT!$B:$B,0))</f>
        <v>21319</v>
      </c>
      <c r="D2986" s="101">
        <v>5</v>
      </c>
      <c r="E2986" s="101">
        <v>22</v>
      </c>
      <c r="F2986" s="101">
        <v>5</v>
      </c>
      <c r="G2986" s="101" t="str">
        <f t="shared" si="184"/>
        <v>SPEECH_DESC_2131920</v>
      </c>
      <c r="H2986" s="101" t="str">
        <f t="shared" si="185"/>
        <v>SPEECH_AUDIO_2131920</v>
      </c>
      <c r="I2986" s="118" t="str">
        <f t="shared" si="186"/>
        <v>기타</v>
      </c>
      <c r="J2986" s="118" t="str">
        <f t="shared" si="187"/>
        <v>카페 5</v>
      </c>
    </row>
    <row r="2987" spans="1:10" ht="13.8" customHeight="1">
      <c r="A2987" s="101">
        <f>C2987*ID규칙_대사_그룹_단위+COUNTIF($C$4:C2987,C2987)</f>
        <v>2131921</v>
      </c>
      <c r="B2987" s="100" t="s">
        <v>408</v>
      </c>
      <c r="C2987" s="102">
        <f>INDEX(STUDENT!$A:$A,MATCH(B2987,STUDENT!$B:$B,0))</f>
        <v>21319</v>
      </c>
      <c r="D2987" s="101">
        <v>5</v>
      </c>
      <c r="E2987" s="101">
        <v>22</v>
      </c>
      <c r="F2987" s="101">
        <v>6</v>
      </c>
      <c r="G2987" s="101" t="str">
        <f t="shared" si="184"/>
        <v>SPEECH_DESC_2131921</v>
      </c>
      <c r="H2987" s="101" t="str">
        <f t="shared" si="185"/>
        <v>SPEECH_AUDIO_2131921</v>
      </c>
      <c r="I2987" s="118" t="str">
        <f t="shared" si="186"/>
        <v>기타</v>
      </c>
      <c r="J2987" s="118" t="str">
        <f t="shared" si="187"/>
        <v>카페 6</v>
      </c>
    </row>
    <row r="2988" spans="1:10" ht="13.8" customHeight="1">
      <c r="A2988" s="101">
        <f>C2988*ID규칙_대사_그룹_단위+COUNTIF($C$4:C2988,C2988)</f>
        <v>2131922</v>
      </c>
      <c r="B2988" s="100" t="s">
        <v>408</v>
      </c>
      <c r="C2988" s="102">
        <f>INDEX(STUDENT!$A:$A,MATCH(B2988,STUDENT!$B:$B,0))</f>
        <v>21319</v>
      </c>
      <c r="D2988" s="101">
        <v>5</v>
      </c>
      <c r="E2988" s="101">
        <v>23</v>
      </c>
      <c r="F2988" s="101">
        <v>1</v>
      </c>
      <c r="G2988" s="101" t="str">
        <f t="shared" si="184"/>
        <v>SPEECH_DESC_2131922</v>
      </c>
      <c r="H2988" s="101" t="str">
        <f t="shared" si="185"/>
        <v>SPEECH_AUDIO_2131922</v>
      </c>
      <c r="I2988" s="118" t="str">
        <f t="shared" si="186"/>
        <v>기타</v>
      </c>
      <c r="J2988" s="118" t="str">
        <f t="shared" si="187"/>
        <v>인연 랭크 업 1</v>
      </c>
    </row>
    <row r="2989" spans="1:10" ht="13.8" customHeight="1">
      <c r="A2989" s="101">
        <f>C2989*ID규칙_대사_그룹_단위+COUNTIF($C$4:C2989,C2989)</f>
        <v>2131923</v>
      </c>
      <c r="B2989" s="100" t="s">
        <v>408</v>
      </c>
      <c r="C2989" s="102">
        <f>INDEX(STUDENT!$A:$A,MATCH(B2989,STUDENT!$B:$B,0))</f>
        <v>21319</v>
      </c>
      <c r="D2989" s="101">
        <v>5</v>
      </c>
      <c r="E2989" s="101">
        <v>23</v>
      </c>
      <c r="F2989" s="101">
        <v>2</v>
      </c>
      <c r="G2989" s="101" t="str">
        <f t="shared" si="184"/>
        <v>SPEECH_DESC_2131923</v>
      </c>
      <c r="H2989" s="101" t="str">
        <f t="shared" si="185"/>
        <v>SPEECH_AUDIO_2131923</v>
      </c>
      <c r="I2989" s="118" t="str">
        <f t="shared" si="186"/>
        <v>기타</v>
      </c>
      <c r="J2989" s="118" t="str">
        <f t="shared" si="187"/>
        <v>인연 랭크 업 2</v>
      </c>
    </row>
    <row r="2990" spans="1:10" ht="13.8" customHeight="1">
      <c r="A2990" s="101">
        <f>C2990*ID규칙_대사_그룹_단위+COUNTIF($C$4:C2990,C2990)</f>
        <v>2131924</v>
      </c>
      <c r="B2990" s="100" t="s">
        <v>408</v>
      </c>
      <c r="C2990" s="102">
        <f>INDEX(STUDENT!$A:$A,MATCH(B2990,STUDENT!$B:$B,0))</f>
        <v>21319</v>
      </c>
      <c r="D2990" s="101">
        <v>6</v>
      </c>
      <c r="E2990" s="101">
        <v>24</v>
      </c>
      <c r="F2990" s="101">
        <v>1</v>
      </c>
      <c r="G2990" s="101" t="str">
        <f t="shared" si="184"/>
        <v>SPEECH_DESC_2131924</v>
      </c>
      <c r="H2990" s="101" t="str">
        <f t="shared" si="185"/>
        <v>SPEECH_AUDIO_2131924</v>
      </c>
      <c r="I2990" s="118" t="str">
        <f t="shared" si="186"/>
        <v>메모리얼</v>
      </c>
      <c r="J2990" s="118" t="str">
        <f t="shared" si="187"/>
        <v>메모리얼 로비 1</v>
      </c>
    </row>
    <row r="2991" spans="1:10" ht="13.8" customHeight="1">
      <c r="A2991" s="101">
        <f>C2991*ID규칙_대사_그룹_단위+COUNTIF($C$4:C2991,C2991)</f>
        <v>2131925</v>
      </c>
      <c r="B2991" s="100" t="s">
        <v>408</v>
      </c>
      <c r="C2991" s="102">
        <f>INDEX(STUDENT!$A:$A,MATCH(B2991,STUDENT!$B:$B,0))</f>
        <v>21319</v>
      </c>
      <c r="D2991" s="101">
        <v>6</v>
      </c>
      <c r="E2991" s="101">
        <v>24</v>
      </c>
      <c r="F2991" s="101">
        <v>2</v>
      </c>
      <c r="G2991" s="101" t="str">
        <f t="shared" si="184"/>
        <v>SPEECH_DESC_2131925</v>
      </c>
      <c r="H2991" s="101" t="str">
        <f t="shared" si="185"/>
        <v>SPEECH_AUDIO_2131925</v>
      </c>
      <c r="I2991" s="118" t="str">
        <f t="shared" si="186"/>
        <v>메모리얼</v>
      </c>
      <c r="J2991" s="118" t="str">
        <f t="shared" si="187"/>
        <v>메모리얼 로비 2</v>
      </c>
    </row>
    <row r="2992" spans="1:10" ht="13.8" customHeight="1">
      <c r="A2992" s="101">
        <f>C2992*ID규칙_대사_그룹_단위+COUNTIF($C$4:C2992,C2992)</f>
        <v>2131926</v>
      </c>
      <c r="B2992" s="100" t="s">
        <v>408</v>
      </c>
      <c r="C2992" s="102">
        <f>INDEX(STUDENT!$A:$A,MATCH(B2992,STUDENT!$B:$B,0))</f>
        <v>21319</v>
      </c>
      <c r="D2992" s="101">
        <v>6</v>
      </c>
      <c r="E2992" s="101">
        <v>24</v>
      </c>
      <c r="F2992" s="101">
        <v>3</v>
      </c>
      <c r="G2992" s="101" t="str">
        <f t="shared" si="184"/>
        <v>SPEECH_DESC_2131926</v>
      </c>
      <c r="H2992" s="101" t="str">
        <f t="shared" si="185"/>
        <v>SPEECH_AUDIO_2131926</v>
      </c>
      <c r="I2992" s="118" t="str">
        <f t="shared" si="186"/>
        <v>메모리얼</v>
      </c>
      <c r="J2992" s="118" t="str">
        <f t="shared" si="187"/>
        <v>메모리얼 로비 3</v>
      </c>
    </row>
    <row r="2993" spans="1:10" ht="13.8" customHeight="1">
      <c r="A2993" s="101">
        <f>C2993*ID규칙_대사_그룹_단위+COUNTIF($C$4:C2993,C2993)</f>
        <v>2131927</v>
      </c>
      <c r="B2993" s="100" t="s">
        <v>408</v>
      </c>
      <c r="C2993" s="102">
        <f>INDEX(STUDENT!$A:$A,MATCH(B2993,STUDENT!$B:$B,0))</f>
        <v>21319</v>
      </c>
      <c r="D2993" s="101">
        <v>6</v>
      </c>
      <c r="E2993" s="101">
        <v>24</v>
      </c>
      <c r="F2993" s="101">
        <v>4</v>
      </c>
      <c r="G2993" s="101" t="str">
        <f t="shared" si="184"/>
        <v>SPEECH_DESC_2131927</v>
      </c>
      <c r="H2993" s="101" t="str">
        <f t="shared" si="185"/>
        <v>SPEECH_AUDIO_2131927</v>
      </c>
      <c r="I2993" s="118" t="str">
        <f t="shared" si="186"/>
        <v>메모리얼</v>
      </c>
      <c r="J2993" s="118" t="str">
        <f t="shared" si="187"/>
        <v>메모리얼 로비 4</v>
      </c>
    </row>
    <row r="2994" spans="1:10" ht="13.8" customHeight="1">
      <c r="A2994" s="101">
        <f>C2994*ID규칙_대사_그룹_단위+COUNTIF($C$4:C2994,C2994)</f>
        <v>2131928</v>
      </c>
      <c r="B2994" s="100" t="s">
        <v>408</v>
      </c>
      <c r="C2994" s="102">
        <f>INDEX(STUDENT!$A:$A,MATCH(B2994,STUDENT!$B:$B,0))</f>
        <v>21319</v>
      </c>
      <c r="D2994" s="101">
        <v>6</v>
      </c>
      <c r="E2994" s="101">
        <v>24</v>
      </c>
      <c r="F2994" s="101">
        <v>5</v>
      </c>
      <c r="G2994" s="101" t="str">
        <f t="shared" si="184"/>
        <v>SPEECH_DESC_2131928</v>
      </c>
      <c r="H2994" s="101" t="str">
        <f t="shared" si="185"/>
        <v>SPEECH_AUDIO_2131928</v>
      </c>
      <c r="I2994" s="118" t="str">
        <f t="shared" si="186"/>
        <v>메모리얼</v>
      </c>
      <c r="J2994" s="118" t="str">
        <f t="shared" si="187"/>
        <v>메모리얼 로비 5</v>
      </c>
    </row>
    <row r="2995" spans="1:10" ht="13.8" customHeight="1">
      <c r="A2995" s="101">
        <f>C2995*ID규칙_대사_그룹_단위+COUNTIF($C$4:C2995,C2995)</f>
        <v>2131929</v>
      </c>
      <c r="B2995" s="100" t="s">
        <v>408</v>
      </c>
      <c r="C2995" s="102">
        <f>INDEX(STUDENT!$A:$A,MATCH(B2995,STUDENT!$B:$B,0))</f>
        <v>21319</v>
      </c>
      <c r="D2995" s="101">
        <v>7</v>
      </c>
      <c r="E2995" s="101">
        <v>25</v>
      </c>
      <c r="F2995" s="101">
        <v>0</v>
      </c>
      <c r="G2995" s="101" t="str">
        <f t="shared" si="184"/>
        <v>SPEECH_DESC_2131929</v>
      </c>
      <c r="H2995" s="101" t="str">
        <f t="shared" si="185"/>
        <v>SPEECH_AUDIO_2131929</v>
      </c>
      <c r="I2995" s="118" t="str">
        <f t="shared" si="186"/>
        <v>기념일</v>
      </c>
      <c r="J2995" s="118" t="str">
        <f t="shared" si="187"/>
        <v>생일</v>
      </c>
    </row>
    <row r="2996" spans="1:10" ht="13.8" customHeight="1">
      <c r="A2996" s="101">
        <f>C2996*ID규칙_대사_그룹_단위+COUNTIF($C$4:C2996,C2996)</f>
        <v>2131930</v>
      </c>
      <c r="B2996" s="100" t="s">
        <v>408</v>
      </c>
      <c r="C2996" s="102">
        <f>INDEX(STUDENT!$A:$A,MATCH(B2996,STUDENT!$B:$B,0))</f>
        <v>21319</v>
      </c>
      <c r="D2996" s="101">
        <v>7</v>
      </c>
      <c r="E2996" s="101">
        <v>27</v>
      </c>
      <c r="F2996" s="101">
        <v>0</v>
      </c>
      <c r="G2996" s="101" t="str">
        <f t="shared" si="184"/>
        <v>SPEECH_DESC_2131930</v>
      </c>
      <c r="H2996" s="101" t="str">
        <f t="shared" si="185"/>
        <v>SPEECH_AUDIO_2131930</v>
      </c>
      <c r="I2996" s="118" t="str">
        <f t="shared" si="186"/>
        <v>기념일</v>
      </c>
      <c r="J2996" s="118" t="str">
        <f t="shared" si="187"/>
        <v>할로윈</v>
      </c>
    </row>
    <row r="2997" spans="1:10" ht="13.8" customHeight="1">
      <c r="A2997" s="101">
        <f>C2997*ID규칙_대사_그룹_단위+COUNTIF($C$4:C2997,C2997)</f>
        <v>2131931</v>
      </c>
      <c r="B2997" s="100" t="s">
        <v>408</v>
      </c>
      <c r="C2997" s="102">
        <f>INDEX(STUDENT!$A:$A,MATCH(B2997,STUDENT!$B:$B,0))</f>
        <v>21319</v>
      </c>
      <c r="D2997" s="101">
        <v>7</v>
      </c>
      <c r="E2997" s="101">
        <v>28</v>
      </c>
      <c r="F2997" s="101">
        <v>0</v>
      </c>
      <c r="G2997" s="101" t="str">
        <f t="shared" si="184"/>
        <v>SPEECH_DESC_2131931</v>
      </c>
      <c r="H2997" s="101" t="str">
        <f t="shared" si="185"/>
        <v>SPEECH_AUDIO_2131931</v>
      </c>
      <c r="I2997" s="118" t="str">
        <f t="shared" si="186"/>
        <v>기념일</v>
      </c>
      <c r="J2997" s="118" t="str">
        <f t="shared" si="187"/>
        <v>크리스마스</v>
      </c>
    </row>
    <row r="2998" spans="1:10" ht="13.8" customHeight="1">
      <c r="A2998" s="101">
        <f>C2998*ID규칙_대사_그룹_단위+COUNTIF($C$4:C2998,C2998)</f>
        <v>2131932</v>
      </c>
      <c r="B2998" s="100" t="s">
        <v>408</v>
      </c>
      <c r="C2998" s="102">
        <f>INDEX(STUDENT!$A:$A,MATCH(B2998,STUDENT!$B:$B,0))</f>
        <v>21319</v>
      </c>
      <c r="D2998" s="101">
        <v>7</v>
      </c>
      <c r="E2998" s="101">
        <v>29</v>
      </c>
      <c r="F2998" s="101">
        <v>0</v>
      </c>
      <c r="G2998" s="101" t="str">
        <f t="shared" si="184"/>
        <v>SPEECH_DESC_2131932</v>
      </c>
      <c r="H2998" s="101" t="str">
        <f t="shared" si="185"/>
        <v>SPEECH_AUDIO_2131932</v>
      </c>
      <c r="I2998" s="118" t="str">
        <f t="shared" si="186"/>
        <v>기념일</v>
      </c>
      <c r="J2998" s="118" t="str">
        <f t="shared" si="187"/>
        <v>신년</v>
      </c>
    </row>
    <row r="2999" spans="1:10" ht="13.8" customHeight="1">
      <c r="A2999" s="101">
        <f>C2999*ID규칙_대사_그룹_단위+COUNTIF($C$4:C2999,C2999)</f>
        <v>2422001</v>
      </c>
      <c r="B2999" s="100" t="s">
        <v>410</v>
      </c>
      <c r="C2999" s="102">
        <f>INDEX(STUDENT!$A:$A,MATCH(B2999,STUDENT!$B:$B,0))</f>
        <v>24220</v>
      </c>
      <c r="D2999" s="101">
        <v>1</v>
      </c>
      <c r="E2999" s="101">
        <v>1</v>
      </c>
      <c r="F2999" s="101">
        <v>0</v>
      </c>
      <c r="G2999" s="101" t="str">
        <f t="shared" si="184"/>
        <v>SPEECH_DESC_2422001</v>
      </c>
      <c r="H2999" s="101" t="str">
        <f t="shared" si="185"/>
        <v>SPEECH_AUDIO_2422001</v>
      </c>
      <c r="I2999" s="118" t="str">
        <f t="shared" si="186"/>
        <v>일상</v>
      </c>
      <c r="J2999" s="118" t="str">
        <f t="shared" si="187"/>
        <v>입수</v>
      </c>
    </row>
    <row r="3000" spans="1:10" ht="13.8" customHeight="1">
      <c r="A3000" s="101">
        <f>C3000*ID규칙_대사_그룹_단위+COUNTIF($C$4:C3000,C3000)</f>
        <v>2422002</v>
      </c>
      <c r="B3000" s="100" t="s">
        <v>410</v>
      </c>
      <c r="C3000" s="102">
        <f>INDEX(STUDENT!$A:$A,MATCH(B3000,STUDENT!$B:$B,0))</f>
        <v>24220</v>
      </c>
      <c r="D3000" s="101">
        <v>1</v>
      </c>
      <c r="E3000" s="101">
        <v>2</v>
      </c>
      <c r="F3000" s="101">
        <v>1</v>
      </c>
      <c r="G3000" s="101" t="str">
        <f t="shared" si="184"/>
        <v>SPEECH_DESC_2422002</v>
      </c>
      <c r="H3000" s="101" t="str">
        <f t="shared" si="185"/>
        <v>SPEECH_AUDIO_2422002</v>
      </c>
      <c r="I3000" s="118" t="str">
        <f t="shared" si="186"/>
        <v>일상</v>
      </c>
      <c r="J3000" s="118" t="str">
        <f t="shared" si="187"/>
        <v>로비 방문 1</v>
      </c>
    </row>
    <row r="3001" spans="1:10" ht="13.8" customHeight="1">
      <c r="A3001" s="101">
        <f>C3001*ID규칙_대사_그룹_단위+COUNTIF($C$4:C3001,C3001)</f>
        <v>2422003</v>
      </c>
      <c r="B3001" s="100" t="s">
        <v>410</v>
      </c>
      <c r="C3001" s="102">
        <f>INDEX(STUDENT!$A:$A,MATCH(B3001,STUDENT!$B:$B,0))</f>
        <v>24220</v>
      </c>
      <c r="D3001" s="101">
        <v>1</v>
      </c>
      <c r="E3001" s="101">
        <v>2</v>
      </c>
      <c r="F3001" s="101">
        <v>2</v>
      </c>
      <c r="G3001" s="101" t="str">
        <f t="shared" si="184"/>
        <v>SPEECH_DESC_2422003</v>
      </c>
      <c r="H3001" s="101" t="str">
        <f t="shared" si="185"/>
        <v>SPEECH_AUDIO_2422003</v>
      </c>
      <c r="I3001" s="118" t="str">
        <f t="shared" si="186"/>
        <v>일상</v>
      </c>
      <c r="J3001" s="118" t="str">
        <f t="shared" si="187"/>
        <v>로비 방문 2</v>
      </c>
    </row>
    <row r="3002" spans="1:10" ht="13.8" customHeight="1">
      <c r="A3002" s="101">
        <f>C3002*ID규칙_대사_그룹_단위+COUNTIF($C$4:C3002,C3002)</f>
        <v>2422004</v>
      </c>
      <c r="B3002" s="100" t="s">
        <v>410</v>
      </c>
      <c r="C3002" s="102">
        <f>INDEX(STUDENT!$A:$A,MATCH(B3002,STUDENT!$B:$B,0))</f>
        <v>24220</v>
      </c>
      <c r="D3002" s="101">
        <v>1</v>
      </c>
      <c r="E3002" s="101">
        <v>3</v>
      </c>
      <c r="F3002" s="101">
        <v>1</v>
      </c>
      <c r="G3002" s="101" t="str">
        <f t="shared" si="184"/>
        <v>SPEECH_DESC_2422004</v>
      </c>
      <c r="H3002" s="101" t="str">
        <f t="shared" si="185"/>
        <v>SPEECH_AUDIO_2422004</v>
      </c>
      <c r="I3002" s="118" t="str">
        <f t="shared" si="186"/>
        <v>일상</v>
      </c>
      <c r="J3002" s="118" t="str">
        <f t="shared" si="187"/>
        <v>잡담 1</v>
      </c>
    </row>
    <row r="3003" spans="1:10" ht="13.8" customHeight="1">
      <c r="A3003" s="101">
        <f>C3003*ID규칙_대사_그룹_단위+COUNTIF($C$4:C3003,C3003)</f>
        <v>2422005</v>
      </c>
      <c r="B3003" s="100" t="s">
        <v>410</v>
      </c>
      <c r="C3003" s="102">
        <f>INDEX(STUDENT!$A:$A,MATCH(B3003,STUDENT!$B:$B,0))</f>
        <v>24220</v>
      </c>
      <c r="D3003" s="101">
        <v>1</v>
      </c>
      <c r="E3003" s="101">
        <v>3</v>
      </c>
      <c r="F3003" s="101">
        <v>2</v>
      </c>
      <c r="G3003" s="101" t="str">
        <f t="shared" si="184"/>
        <v>SPEECH_DESC_2422005</v>
      </c>
      <c r="H3003" s="101" t="str">
        <f t="shared" si="185"/>
        <v>SPEECH_AUDIO_2422005</v>
      </c>
      <c r="I3003" s="118" t="str">
        <f t="shared" si="186"/>
        <v>일상</v>
      </c>
      <c r="J3003" s="118" t="str">
        <f t="shared" si="187"/>
        <v>잡담 2</v>
      </c>
    </row>
    <row r="3004" spans="1:10" ht="13.8" customHeight="1">
      <c r="A3004" s="101">
        <f>C3004*ID규칙_대사_그룹_단위+COUNTIF($C$4:C3004,C3004)</f>
        <v>2422006</v>
      </c>
      <c r="B3004" s="100" t="s">
        <v>410</v>
      </c>
      <c r="C3004" s="102">
        <f>INDEX(STUDENT!$A:$A,MATCH(B3004,STUDENT!$B:$B,0))</f>
        <v>24220</v>
      </c>
      <c r="D3004" s="101">
        <v>1</v>
      </c>
      <c r="E3004" s="101">
        <v>3</v>
      </c>
      <c r="F3004" s="101">
        <v>3</v>
      </c>
      <c r="G3004" s="101" t="str">
        <f t="shared" si="184"/>
        <v>SPEECH_DESC_2422006</v>
      </c>
      <c r="H3004" s="101" t="str">
        <f t="shared" si="185"/>
        <v>SPEECH_AUDIO_2422006</v>
      </c>
      <c r="I3004" s="118" t="str">
        <f t="shared" si="186"/>
        <v>일상</v>
      </c>
      <c r="J3004" s="118" t="str">
        <f t="shared" si="187"/>
        <v>잡담 3</v>
      </c>
    </row>
    <row r="3005" spans="1:10" ht="13.8" customHeight="1">
      <c r="A3005" s="101">
        <f>C3005*ID규칙_대사_그룹_단위+COUNTIF($C$4:C3005,C3005)</f>
        <v>2422007</v>
      </c>
      <c r="B3005" s="100" t="s">
        <v>410</v>
      </c>
      <c r="C3005" s="102">
        <f>INDEX(STUDENT!$A:$A,MATCH(B3005,STUDENT!$B:$B,0))</f>
        <v>24220</v>
      </c>
      <c r="D3005" s="101">
        <v>1</v>
      </c>
      <c r="E3005" s="101">
        <v>3</v>
      </c>
      <c r="F3005" s="101">
        <v>4</v>
      </c>
      <c r="G3005" s="101" t="str">
        <f t="shared" si="184"/>
        <v>SPEECH_DESC_2422007</v>
      </c>
      <c r="H3005" s="101" t="str">
        <f t="shared" si="185"/>
        <v>SPEECH_AUDIO_2422007</v>
      </c>
      <c r="I3005" s="118" t="str">
        <f t="shared" si="186"/>
        <v>일상</v>
      </c>
      <c r="J3005" s="118" t="str">
        <f t="shared" si="187"/>
        <v>잡담 4</v>
      </c>
    </row>
    <row r="3006" spans="1:10" ht="13.8" customHeight="1">
      <c r="A3006" s="101">
        <f>C3006*ID규칙_대사_그룹_단위+COUNTIF($C$4:C3006,C3006)</f>
        <v>2422008</v>
      </c>
      <c r="B3006" s="100" t="s">
        <v>410</v>
      </c>
      <c r="C3006" s="102">
        <f>INDEX(STUDENT!$A:$A,MATCH(B3006,STUDENT!$B:$B,0))</f>
        <v>24220</v>
      </c>
      <c r="D3006" s="101">
        <v>1</v>
      </c>
      <c r="E3006" s="101">
        <v>3</v>
      </c>
      <c r="F3006" s="101">
        <v>5</v>
      </c>
      <c r="G3006" s="101" t="str">
        <f t="shared" si="184"/>
        <v>SPEECH_DESC_2422008</v>
      </c>
      <c r="H3006" s="101" t="str">
        <f t="shared" si="185"/>
        <v>SPEECH_AUDIO_2422008</v>
      </c>
      <c r="I3006" s="118" t="str">
        <f t="shared" si="186"/>
        <v>일상</v>
      </c>
      <c r="J3006" s="118" t="str">
        <f t="shared" si="187"/>
        <v>잡담 5</v>
      </c>
    </row>
    <row r="3007" spans="1:10" ht="13.8" customHeight="1">
      <c r="A3007" s="101">
        <f>C3007*ID규칙_대사_그룹_단위+COUNTIF($C$4:C3007,C3007)</f>
        <v>2422009</v>
      </c>
      <c r="B3007" s="100" t="s">
        <v>410</v>
      </c>
      <c r="C3007" s="102">
        <f>INDEX(STUDENT!$A:$A,MATCH(B3007,STUDENT!$B:$B,0))</f>
        <v>24220</v>
      </c>
      <c r="D3007" s="101">
        <v>5</v>
      </c>
      <c r="E3007" s="101">
        <v>20</v>
      </c>
      <c r="F3007" s="101">
        <v>1</v>
      </c>
      <c r="G3007" s="101" t="str">
        <f t="shared" si="184"/>
        <v>SPEECH_DESC_2422009</v>
      </c>
      <c r="H3007" s="101" t="str">
        <f t="shared" si="185"/>
        <v>SPEECH_AUDIO_2422009</v>
      </c>
      <c r="I3007" s="118" t="str">
        <f t="shared" si="186"/>
        <v>기타</v>
      </c>
      <c r="J3007" s="118" t="str">
        <f t="shared" si="187"/>
        <v>강화 1</v>
      </c>
    </row>
    <row r="3008" spans="1:10" ht="13.8" customHeight="1">
      <c r="A3008" s="101">
        <f>C3008*ID규칙_대사_그룹_단위+COUNTIF($C$4:C3008,C3008)</f>
        <v>2422010</v>
      </c>
      <c r="B3008" s="100" t="s">
        <v>410</v>
      </c>
      <c r="C3008" s="102">
        <f>INDEX(STUDENT!$A:$A,MATCH(B3008,STUDENT!$B:$B,0))</f>
        <v>24220</v>
      </c>
      <c r="D3008" s="101">
        <v>5</v>
      </c>
      <c r="E3008" s="101">
        <v>20</v>
      </c>
      <c r="F3008" s="101">
        <v>2</v>
      </c>
      <c r="G3008" s="101" t="str">
        <f t="shared" si="184"/>
        <v>SPEECH_DESC_2422010</v>
      </c>
      <c r="H3008" s="101" t="str">
        <f t="shared" si="185"/>
        <v>SPEECH_AUDIO_2422010</v>
      </c>
      <c r="I3008" s="118" t="str">
        <f t="shared" si="186"/>
        <v>기타</v>
      </c>
      <c r="J3008" s="118" t="str">
        <f t="shared" si="187"/>
        <v>강화 2</v>
      </c>
    </row>
    <row r="3009" spans="1:10" ht="13.8" customHeight="1">
      <c r="A3009" s="101">
        <f>C3009*ID규칙_대사_그룹_단위+COUNTIF($C$4:C3009,C3009)</f>
        <v>2422011</v>
      </c>
      <c r="B3009" s="100" t="s">
        <v>410</v>
      </c>
      <c r="C3009" s="102">
        <f>INDEX(STUDENT!$A:$A,MATCH(B3009,STUDENT!$B:$B,0))</f>
        <v>24220</v>
      </c>
      <c r="D3009" s="101">
        <v>5</v>
      </c>
      <c r="E3009" s="101">
        <v>20</v>
      </c>
      <c r="F3009" s="101">
        <v>3</v>
      </c>
      <c r="G3009" s="101" t="str">
        <f t="shared" si="184"/>
        <v>SPEECH_DESC_2422011</v>
      </c>
      <c r="H3009" s="101" t="str">
        <f t="shared" si="185"/>
        <v>SPEECH_AUDIO_2422011</v>
      </c>
      <c r="I3009" s="118" t="str">
        <f t="shared" si="186"/>
        <v>기타</v>
      </c>
      <c r="J3009" s="118" t="str">
        <f t="shared" si="187"/>
        <v>강화 3</v>
      </c>
    </row>
    <row r="3010" spans="1:10" ht="13.8" customHeight="1">
      <c r="A3010" s="101">
        <f>C3010*ID규칙_대사_그룹_단위+COUNTIF($C$4:C3010,C3010)</f>
        <v>2422012</v>
      </c>
      <c r="B3010" s="100" t="s">
        <v>410</v>
      </c>
      <c r="C3010" s="102">
        <f>INDEX(STUDENT!$A:$A,MATCH(B3010,STUDENT!$B:$B,0))</f>
        <v>24220</v>
      </c>
      <c r="D3010" s="101">
        <v>5</v>
      </c>
      <c r="E3010" s="101">
        <v>20</v>
      </c>
      <c r="F3010" s="101">
        <v>4</v>
      </c>
      <c r="G3010" s="101" t="str">
        <f t="shared" si="184"/>
        <v>SPEECH_DESC_2422012</v>
      </c>
      <c r="H3010" s="101" t="str">
        <f t="shared" si="185"/>
        <v>SPEECH_AUDIO_2422012</v>
      </c>
      <c r="I3010" s="118" t="str">
        <f t="shared" si="186"/>
        <v>기타</v>
      </c>
      <c r="J3010" s="118" t="str">
        <f t="shared" si="187"/>
        <v>강화 4</v>
      </c>
    </row>
    <row r="3011" spans="1:10" ht="13.8" customHeight="1">
      <c r="A3011" s="101">
        <f>C3011*ID규칙_대사_그룹_단위+COUNTIF($C$4:C3011,C3011)</f>
        <v>2422013</v>
      </c>
      <c r="B3011" s="100" t="s">
        <v>410</v>
      </c>
      <c r="C3011" s="102">
        <f>INDEX(STUDENT!$A:$A,MATCH(B3011,STUDENT!$B:$B,0))</f>
        <v>24220</v>
      </c>
      <c r="D3011" s="101">
        <v>5</v>
      </c>
      <c r="E3011" s="101">
        <v>21</v>
      </c>
      <c r="F3011" s="101">
        <v>0</v>
      </c>
      <c r="G3011" s="101" t="str">
        <f t="shared" si="184"/>
        <v>SPEECH_DESC_2422013</v>
      </c>
      <c r="H3011" s="101" t="str">
        <f t="shared" si="185"/>
        <v>SPEECH_AUDIO_2422013</v>
      </c>
      <c r="I3011" s="118" t="str">
        <f t="shared" si="186"/>
        <v>기타</v>
      </c>
      <c r="J3011" s="118" t="str">
        <f t="shared" si="187"/>
        <v>고유무기 장착</v>
      </c>
    </row>
    <row r="3012" spans="1:10" ht="13.8" customHeight="1">
      <c r="A3012" s="101">
        <f>C3012*ID규칙_대사_그룹_단위+COUNTIF($C$4:C3012,C3012)</f>
        <v>2422014</v>
      </c>
      <c r="B3012" s="100" t="s">
        <v>410</v>
      </c>
      <c r="C3012" s="102">
        <f>INDEX(STUDENT!$A:$A,MATCH(B3012,STUDENT!$B:$B,0))</f>
        <v>24220</v>
      </c>
      <c r="D3012" s="101">
        <v>5</v>
      </c>
      <c r="E3012" s="101">
        <v>22</v>
      </c>
      <c r="F3012" s="101">
        <v>1</v>
      </c>
      <c r="G3012" s="101" t="str">
        <f t="shared" ref="G3012:G3075" si="188">"SPEECH_DESC_"&amp;A3012</f>
        <v>SPEECH_DESC_2422014</v>
      </c>
      <c r="H3012" s="101" t="str">
        <f t="shared" ref="H3012:H3075" si="189">"SPEECH_AUDIO_"&amp;A3012</f>
        <v>SPEECH_AUDIO_2422014</v>
      </c>
      <c r="I3012" s="118" t="str">
        <f t="shared" ref="I3012:I3075" si="190">VLOOKUP(D3012,SPEECH_MAIN_TYPE,2,0)</f>
        <v>기타</v>
      </c>
      <c r="J3012" s="118" t="str">
        <f t="shared" ref="J3012:J3075" si="191">VLOOKUP(E3012,SPEECH_SUB_TYPE,2,0)&amp;IF(F3012=0,""," "&amp;F3012)</f>
        <v>카페 1</v>
      </c>
    </row>
    <row r="3013" spans="1:10" ht="13.8" customHeight="1">
      <c r="A3013" s="101">
        <f>C3013*ID규칙_대사_그룹_단위+COUNTIF($C$4:C3013,C3013)</f>
        <v>2422015</v>
      </c>
      <c r="B3013" s="100" t="s">
        <v>410</v>
      </c>
      <c r="C3013" s="102">
        <f>INDEX(STUDENT!$A:$A,MATCH(B3013,STUDENT!$B:$B,0))</f>
        <v>24220</v>
      </c>
      <c r="D3013" s="101">
        <v>5</v>
      </c>
      <c r="E3013" s="101">
        <v>22</v>
      </c>
      <c r="F3013" s="101">
        <v>2</v>
      </c>
      <c r="G3013" s="101" t="str">
        <f t="shared" si="188"/>
        <v>SPEECH_DESC_2422015</v>
      </c>
      <c r="H3013" s="101" t="str">
        <f t="shared" si="189"/>
        <v>SPEECH_AUDIO_2422015</v>
      </c>
      <c r="I3013" s="118" t="str">
        <f t="shared" si="190"/>
        <v>기타</v>
      </c>
      <c r="J3013" s="118" t="str">
        <f t="shared" si="191"/>
        <v>카페 2</v>
      </c>
    </row>
    <row r="3014" spans="1:10" ht="13.8" customHeight="1">
      <c r="A3014" s="101">
        <f>C3014*ID규칙_대사_그룹_단위+COUNTIF($C$4:C3014,C3014)</f>
        <v>2422016</v>
      </c>
      <c r="B3014" s="100" t="s">
        <v>410</v>
      </c>
      <c r="C3014" s="102">
        <f>INDEX(STUDENT!$A:$A,MATCH(B3014,STUDENT!$B:$B,0))</f>
        <v>24220</v>
      </c>
      <c r="D3014" s="101">
        <v>5</v>
      </c>
      <c r="E3014" s="101">
        <v>22</v>
      </c>
      <c r="F3014" s="101">
        <v>3</v>
      </c>
      <c r="G3014" s="101" t="str">
        <f t="shared" si="188"/>
        <v>SPEECH_DESC_2422016</v>
      </c>
      <c r="H3014" s="101" t="str">
        <f t="shared" si="189"/>
        <v>SPEECH_AUDIO_2422016</v>
      </c>
      <c r="I3014" s="118" t="str">
        <f t="shared" si="190"/>
        <v>기타</v>
      </c>
      <c r="J3014" s="118" t="str">
        <f t="shared" si="191"/>
        <v>카페 3</v>
      </c>
    </row>
    <row r="3015" spans="1:10" ht="13.8" customHeight="1">
      <c r="A3015" s="101">
        <f>C3015*ID규칙_대사_그룹_단위+COUNTIF($C$4:C3015,C3015)</f>
        <v>2422017</v>
      </c>
      <c r="B3015" s="100" t="s">
        <v>410</v>
      </c>
      <c r="C3015" s="102">
        <f>INDEX(STUDENT!$A:$A,MATCH(B3015,STUDENT!$B:$B,0))</f>
        <v>24220</v>
      </c>
      <c r="D3015" s="101">
        <v>5</v>
      </c>
      <c r="E3015" s="101">
        <v>22</v>
      </c>
      <c r="F3015" s="101">
        <v>4</v>
      </c>
      <c r="G3015" s="101" t="str">
        <f t="shared" si="188"/>
        <v>SPEECH_DESC_2422017</v>
      </c>
      <c r="H3015" s="101" t="str">
        <f t="shared" si="189"/>
        <v>SPEECH_AUDIO_2422017</v>
      </c>
      <c r="I3015" s="118" t="str">
        <f t="shared" si="190"/>
        <v>기타</v>
      </c>
      <c r="J3015" s="118" t="str">
        <f t="shared" si="191"/>
        <v>카페 4</v>
      </c>
    </row>
    <row r="3016" spans="1:10" ht="13.8" customHeight="1">
      <c r="A3016" s="101">
        <f>C3016*ID규칙_대사_그룹_단위+COUNTIF($C$4:C3016,C3016)</f>
        <v>2422018</v>
      </c>
      <c r="B3016" s="100" t="s">
        <v>410</v>
      </c>
      <c r="C3016" s="102">
        <f>INDEX(STUDENT!$A:$A,MATCH(B3016,STUDENT!$B:$B,0))</f>
        <v>24220</v>
      </c>
      <c r="D3016" s="101">
        <v>5</v>
      </c>
      <c r="E3016" s="101">
        <v>22</v>
      </c>
      <c r="F3016" s="101">
        <v>5</v>
      </c>
      <c r="G3016" s="101" t="str">
        <f t="shared" si="188"/>
        <v>SPEECH_DESC_2422018</v>
      </c>
      <c r="H3016" s="101" t="str">
        <f t="shared" si="189"/>
        <v>SPEECH_AUDIO_2422018</v>
      </c>
      <c r="I3016" s="118" t="str">
        <f t="shared" si="190"/>
        <v>기타</v>
      </c>
      <c r="J3016" s="118" t="str">
        <f t="shared" si="191"/>
        <v>카페 5</v>
      </c>
    </row>
    <row r="3017" spans="1:10" ht="13.8" customHeight="1">
      <c r="A3017" s="101">
        <f>C3017*ID규칙_대사_그룹_단위+COUNTIF($C$4:C3017,C3017)</f>
        <v>2422019</v>
      </c>
      <c r="B3017" s="100" t="s">
        <v>410</v>
      </c>
      <c r="C3017" s="102">
        <f>INDEX(STUDENT!$A:$A,MATCH(B3017,STUDENT!$B:$B,0))</f>
        <v>24220</v>
      </c>
      <c r="D3017" s="101">
        <v>5</v>
      </c>
      <c r="E3017" s="101">
        <v>23</v>
      </c>
      <c r="F3017" s="101">
        <v>1</v>
      </c>
      <c r="G3017" s="101" t="str">
        <f t="shared" si="188"/>
        <v>SPEECH_DESC_2422019</v>
      </c>
      <c r="H3017" s="101" t="str">
        <f t="shared" si="189"/>
        <v>SPEECH_AUDIO_2422019</v>
      </c>
      <c r="I3017" s="118" t="str">
        <f t="shared" si="190"/>
        <v>기타</v>
      </c>
      <c r="J3017" s="118" t="str">
        <f t="shared" si="191"/>
        <v>인연 랭크 업 1</v>
      </c>
    </row>
    <row r="3018" spans="1:10" ht="13.8" customHeight="1">
      <c r="A3018" s="101">
        <f>C3018*ID규칙_대사_그룹_단위+COUNTIF($C$4:C3018,C3018)</f>
        <v>2422020</v>
      </c>
      <c r="B3018" s="100" t="s">
        <v>410</v>
      </c>
      <c r="C3018" s="102">
        <f>INDEX(STUDENT!$A:$A,MATCH(B3018,STUDENT!$B:$B,0))</f>
        <v>24220</v>
      </c>
      <c r="D3018" s="101">
        <v>5</v>
      </c>
      <c r="E3018" s="101">
        <v>23</v>
      </c>
      <c r="F3018" s="101">
        <v>2</v>
      </c>
      <c r="G3018" s="101" t="str">
        <f t="shared" si="188"/>
        <v>SPEECH_DESC_2422020</v>
      </c>
      <c r="H3018" s="101" t="str">
        <f t="shared" si="189"/>
        <v>SPEECH_AUDIO_2422020</v>
      </c>
      <c r="I3018" s="118" t="str">
        <f t="shared" si="190"/>
        <v>기타</v>
      </c>
      <c r="J3018" s="118" t="str">
        <f t="shared" si="191"/>
        <v>인연 랭크 업 2</v>
      </c>
    </row>
    <row r="3019" spans="1:10" ht="13.8" customHeight="1">
      <c r="A3019" s="101">
        <f>C3019*ID규칙_대사_그룹_단위+COUNTIF($C$4:C3019,C3019)</f>
        <v>2422021</v>
      </c>
      <c r="B3019" s="100" t="s">
        <v>410</v>
      </c>
      <c r="C3019" s="102">
        <f>INDEX(STUDENT!$A:$A,MATCH(B3019,STUDENT!$B:$B,0))</f>
        <v>24220</v>
      </c>
      <c r="D3019" s="101">
        <v>6</v>
      </c>
      <c r="E3019" s="101">
        <v>24</v>
      </c>
      <c r="F3019" s="101">
        <v>1</v>
      </c>
      <c r="G3019" s="101" t="str">
        <f t="shared" si="188"/>
        <v>SPEECH_DESC_2422021</v>
      </c>
      <c r="H3019" s="101" t="str">
        <f t="shared" si="189"/>
        <v>SPEECH_AUDIO_2422021</v>
      </c>
      <c r="I3019" s="118" t="str">
        <f t="shared" si="190"/>
        <v>메모리얼</v>
      </c>
      <c r="J3019" s="118" t="str">
        <f t="shared" si="191"/>
        <v>메모리얼 로비 1</v>
      </c>
    </row>
    <row r="3020" spans="1:10" ht="13.8" customHeight="1">
      <c r="A3020" s="101">
        <f>C3020*ID규칙_대사_그룹_단위+COUNTIF($C$4:C3020,C3020)</f>
        <v>2422022</v>
      </c>
      <c r="B3020" s="100" t="s">
        <v>410</v>
      </c>
      <c r="C3020" s="102">
        <f>INDEX(STUDENT!$A:$A,MATCH(B3020,STUDENT!$B:$B,0))</f>
        <v>24220</v>
      </c>
      <c r="D3020" s="101">
        <v>6</v>
      </c>
      <c r="E3020" s="101">
        <v>24</v>
      </c>
      <c r="F3020" s="101">
        <v>2</v>
      </c>
      <c r="G3020" s="101" t="str">
        <f t="shared" si="188"/>
        <v>SPEECH_DESC_2422022</v>
      </c>
      <c r="H3020" s="101" t="str">
        <f t="shared" si="189"/>
        <v>SPEECH_AUDIO_2422022</v>
      </c>
      <c r="I3020" s="118" t="str">
        <f t="shared" si="190"/>
        <v>메모리얼</v>
      </c>
      <c r="J3020" s="118" t="str">
        <f t="shared" si="191"/>
        <v>메모리얼 로비 2</v>
      </c>
    </row>
    <row r="3021" spans="1:10" ht="13.8" customHeight="1">
      <c r="A3021" s="101">
        <f>C3021*ID규칙_대사_그룹_단위+COUNTIF($C$4:C3021,C3021)</f>
        <v>2422023</v>
      </c>
      <c r="B3021" s="100" t="s">
        <v>410</v>
      </c>
      <c r="C3021" s="102">
        <f>INDEX(STUDENT!$A:$A,MATCH(B3021,STUDENT!$B:$B,0))</f>
        <v>24220</v>
      </c>
      <c r="D3021" s="101">
        <v>6</v>
      </c>
      <c r="E3021" s="101">
        <v>24</v>
      </c>
      <c r="F3021" s="101">
        <v>3</v>
      </c>
      <c r="G3021" s="101" t="str">
        <f t="shared" si="188"/>
        <v>SPEECH_DESC_2422023</v>
      </c>
      <c r="H3021" s="101" t="str">
        <f t="shared" si="189"/>
        <v>SPEECH_AUDIO_2422023</v>
      </c>
      <c r="I3021" s="118" t="str">
        <f t="shared" si="190"/>
        <v>메모리얼</v>
      </c>
      <c r="J3021" s="118" t="str">
        <f t="shared" si="191"/>
        <v>메모리얼 로비 3</v>
      </c>
    </row>
    <row r="3022" spans="1:10" ht="13.8" customHeight="1">
      <c r="A3022" s="101">
        <f>C3022*ID규칙_대사_그룹_단위+COUNTIF($C$4:C3022,C3022)</f>
        <v>2422024</v>
      </c>
      <c r="B3022" s="100" t="s">
        <v>410</v>
      </c>
      <c r="C3022" s="102">
        <f>INDEX(STUDENT!$A:$A,MATCH(B3022,STUDENT!$B:$B,0))</f>
        <v>24220</v>
      </c>
      <c r="D3022" s="101">
        <v>6</v>
      </c>
      <c r="E3022" s="101">
        <v>24</v>
      </c>
      <c r="F3022" s="101">
        <v>4</v>
      </c>
      <c r="G3022" s="101" t="str">
        <f t="shared" si="188"/>
        <v>SPEECH_DESC_2422024</v>
      </c>
      <c r="H3022" s="101" t="str">
        <f t="shared" si="189"/>
        <v>SPEECH_AUDIO_2422024</v>
      </c>
      <c r="I3022" s="118" t="str">
        <f t="shared" si="190"/>
        <v>메모리얼</v>
      </c>
      <c r="J3022" s="118" t="str">
        <f t="shared" si="191"/>
        <v>메모리얼 로비 4</v>
      </c>
    </row>
    <row r="3023" spans="1:10" ht="13.8" customHeight="1">
      <c r="A3023" s="101">
        <f>C3023*ID규칙_대사_그룹_단위+COUNTIF($C$4:C3023,C3023)</f>
        <v>2422025</v>
      </c>
      <c r="B3023" s="100" t="s">
        <v>410</v>
      </c>
      <c r="C3023" s="102">
        <f>INDEX(STUDENT!$A:$A,MATCH(B3023,STUDENT!$B:$B,0))</f>
        <v>24220</v>
      </c>
      <c r="D3023" s="101">
        <v>7</v>
      </c>
      <c r="E3023" s="101">
        <v>25</v>
      </c>
      <c r="F3023" s="101">
        <v>0</v>
      </c>
      <c r="G3023" s="101" t="str">
        <f t="shared" si="188"/>
        <v>SPEECH_DESC_2422025</v>
      </c>
      <c r="H3023" s="101" t="str">
        <f t="shared" si="189"/>
        <v>SPEECH_AUDIO_2422025</v>
      </c>
      <c r="I3023" s="118" t="str">
        <f t="shared" si="190"/>
        <v>기념일</v>
      </c>
      <c r="J3023" s="118" t="str">
        <f t="shared" si="191"/>
        <v>생일</v>
      </c>
    </row>
    <row r="3024" spans="1:10" ht="13.8" customHeight="1">
      <c r="A3024" s="101">
        <f>C3024*ID규칙_대사_그룹_단위+COUNTIF($C$4:C3024,C3024)</f>
        <v>2422026</v>
      </c>
      <c r="B3024" s="100" t="s">
        <v>410</v>
      </c>
      <c r="C3024" s="102">
        <f>INDEX(STUDENT!$A:$A,MATCH(B3024,STUDENT!$B:$B,0))</f>
        <v>24220</v>
      </c>
      <c r="D3024" s="101">
        <v>7</v>
      </c>
      <c r="E3024" s="101">
        <v>26</v>
      </c>
      <c r="F3024" s="101">
        <v>0</v>
      </c>
      <c r="G3024" s="101" t="str">
        <f t="shared" si="188"/>
        <v>SPEECH_DESC_2422026</v>
      </c>
      <c r="H3024" s="101" t="str">
        <f t="shared" si="189"/>
        <v>SPEECH_AUDIO_2422026</v>
      </c>
      <c r="I3024" s="118" t="str">
        <f t="shared" si="190"/>
        <v>기념일</v>
      </c>
      <c r="J3024" s="118" t="str">
        <f t="shared" si="191"/>
        <v>선생의 생일</v>
      </c>
    </row>
    <row r="3025" spans="1:10" ht="13.8" customHeight="1">
      <c r="A3025" s="101">
        <f>C3025*ID규칙_대사_그룹_단위+COUNTIF($C$4:C3025,C3025)</f>
        <v>2422027</v>
      </c>
      <c r="B3025" s="100" t="s">
        <v>410</v>
      </c>
      <c r="C3025" s="102">
        <f>INDEX(STUDENT!$A:$A,MATCH(B3025,STUDENT!$B:$B,0))</f>
        <v>24220</v>
      </c>
      <c r="D3025" s="101">
        <v>7</v>
      </c>
      <c r="E3025" s="101">
        <v>27</v>
      </c>
      <c r="F3025" s="101">
        <v>0</v>
      </c>
      <c r="G3025" s="101" t="str">
        <f t="shared" si="188"/>
        <v>SPEECH_DESC_2422027</v>
      </c>
      <c r="H3025" s="101" t="str">
        <f t="shared" si="189"/>
        <v>SPEECH_AUDIO_2422027</v>
      </c>
      <c r="I3025" s="118" t="str">
        <f t="shared" si="190"/>
        <v>기념일</v>
      </c>
      <c r="J3025" s="118" t="str">
        <f t="shared" si="191"/>
        <v>할로윈</v>
      </c>
    </row>
    <row r="3026" spans="1:10" ht="13.8" customHeight="1">
      <c r="A3026" s="101">
        <f>C3026*ID규칙_대사_그룹_단위+COUNTIF($C$4:C3026,C3026)</f>
        <v>2422028</v>
      </c>
      <c r="B3026" s="100" t="s">
        <v>410</v>
      </c>
      <c r="C3026" s="102">
        <f>INDEX(STUDENT!$A:$A,MATCH(B3026,STUDENT!$B:$B,0))</f>
        <v>24220</v>
      </c>
      <c r="D3026" s="101">
        <v>7</v>
      </c>
      <c r="E3026" s="101">
        <v>28</v>
      </c>
      <c r="F3026" s="101">
        <v>0</v>
      </c>
      <c r="G3026" s="101" t="str">
        <f t="shared" si="188"/>
        <v>SPEECH_DESC_2422028</v>
      </c>
      <c r="H3026" s="101" t="str">
        <f t="shared" si="189"/>
        <v>SPEECH_AUDIO_2422028</v>
      </c>
      <c r="I3026" s="118" t="str">
        <f t="shared" si="190"/>
        <v>기념일</v>
      </c>
      <c r="J3026" s="118" t="str">
        <f t="shared" si="191"/>
        <v>크리스마스</v>
      </c>
    </row>
    <row r="3027" spans="1:10" ht="13.8" customHeight="1">
      <c r="A3027" s="101">
        <f>C3027*ID규칙_대사_그룹_단위+COUNTIF($C$4:C3027,C3027)</f>
        <v>2422029</v>
      </c>
      <c r="B3027" s="100" t="s">
        <v>410</v>
      </c>
      <c r="C3027" s="102">
        <f>INDEX(STUDENT!$A:$A,MATCH(B3027,STUDENT!$B:$B,0))</f>
        <v>24220</v>
      </c>
      <c r="D3027" s="101">
        <v>7</v>
      </c>
      <c r="E3027" s="101">
        <v>29</v>
      </c>
      <c r="F3027" s="101">
        <v>0</v>
      </c>
      <c r="G3027" s="101" t="str">
        <f t="shared" si="188"/>
        <v>SPEECH_DESC_2422029</v>
      </c>
      <c r="H3027" s="101" t="str">
        <f t="shared" si="189"/>
        <v>SPEECH_AUDIO_2422029</v>
      </c>
      <c r="I3027" s="118" t="str">
        <f t="shared" si="190"/>
        <v>기념일</v>
      </c>
      <c r="J3027" s="118" t="str">
        <f t="shared" si="191"/>
        <v>신년</v>
      </c>
    </row>
    <row r="3028" spans="1:10" ht="13.8" customHeight="1">
      <c r="A3028" s="101">
        <f>C3028*ID규칙_대사_그룹_단위+COUNTIF($C$4:C3028,C3028)</f>
        <v>1114401</v>
      </c>
      <c r="B3028" s="100" t="s">
        <v>412</v>
      </c>
      <c r="C3028" s="102">
        <f>INDEX(STUDENT!$A:$A,MATCH(B3028,STUDENT!$B:$B,0))</f>
        <v>11144</v>
      </c>
      <c r="D3028" s="101">
        <v>1</v>
      </c>
      <c r="E3028" s="101">
        <v>1</v>
      </c>
      <c r="F3028" s="101">
        <v>0</v>
      </c>
      <c r="G3028" s="101" t="str">
        <f t="shared" si="188"/>
        <v>SPEECH_DESC_1114401</v>
      </c>
      <c r="H3028" s="101" t="str">
        <f t="shared" si="189"/>
        <v>SPEECH_AUDIO_1114401</v>
      </c>
      <c r="I3028" s="118" t="str">
        <f t="shared" si="190"/>
        <v>일상</v>
      </c>
      <c r="J3028" s="118" t="str">
        <f t="shared" si="191"/>
        <v>입수</v>
      </c>
    </row>
    <row r="3029" spans="1:10" ht="13.8" customHeight="1">
      <c r="A3029" s="101">
        <f>C3029*ID규칙_대사_그룹_단위+COUNTIF($C$4:C3029,C3029)</f>
        <v>1114402</v>
      </c>
      <c r="B3029" s="100" t="s">
        <v>412</v>
      </c>
      <c r="C3029" s="102">
        <f>INDEX(STUDENT!$A:$A,MATCH(B3029,STUDENT!$B:$B,0))</f>
        <v>11144</v>
      </c>
      <c r="D3029" s="101">
        <v>1</v>
      </c>
      <c r="E3029" s="101">
        <v>2</v>
      </c>
      <c r="F3029" s="101">
        <v>1</v>
      </c>
      <c r="G3029" s="101" t="str">
        <f t="shared" si="188"/>
        <v>SPEECH_DESC_1114402</v>
      </c>
      <c r="H3029" s="101" t="str">
        <f t="shared" si="189"/>
        <v>SPEECH_AUDIO_1114402</v>
      </c>
      <c r="I3029" s="118" t="str">
        <f t="shared" si="190"/>
        <v>일상</v>
      </c>
      <c r="J3029" s="118" t="str">
        <f t="shared" si="191"/>
        <v>로비 방문 1</v>
      </c>
    </row>
    <row r="3030" spans="1:10" ht="13.8" customHeight="1">
      <c r="A3030" s="101">
        <f>C3030*ID규칙_대사_그룹_단위+COUNTIF($C$4:C3030,C3030)</f>
        <v>1114403</v>
      </c>
      <c r="B3030" s="100" t="s">
        <v>412</v>
      </c>
      <c r="C3030" s="102">
        <f>INDEX(STUDENT!$A:$A,MATCH(B3030,STUDENT!$B:$B,0))</f>
        <v>11144</v>
      </c>
      <c r="D3030" s="101">
        <v>1</v>
      </c>
      <c r="E3030" s="101">
        <v>2</v>
      </c>
      <c r="F3030" s="101">
        <v>2</v>
      </c>
      <c r="G3030" s="101" t="str">
        <f t="shared" si="188"/>
        <v>SPEECH_DESC_1114403</v>
      </c>
      <c r="H3030" s="101" t="str">
        <f t="shared" si="189"/>
        <v>SPEECH_AUDIO_1114403</v>
      </c>
      <c r="I3030" s="118" t="str">
        <f t="shared" si="190"/>
        <v>일상</v>
      </c>
      <c r="J3030" s="118" t="str">
        <f t="shared" si="191"/>
        <v>로비 방문 2</v>
      </c>
    </row>
    <row r="3031" spans="1:10" ht="13.8" customHeight="1">
      <c r="A3031" s="101">
        <f>C3031*ID규칙_대사_그룹_단위+COUNTIF($C$4:C3031,C3031)</f>
        <v>1114404</v>
      </c>
      <c r="B3031" s="100" t="s">
        <v>412</v>
      </c>
      <c r="C3031" s="102">
        <f>INDEX(STUDENT!$A:$A,MATCH(B3031,STUDENT!$B:$B,0))</f>
        <v>11144</v>
      </c>
      <c r="D3031" s="101">
        <v>1</v>
      </c>
      <c r="E3031" s="101">
        <v>3</v>
      </c>
      <c r="F3031" s="101">
        <v>1</v>
      </c>
      <c r="G3031" s="101" t="str">
        <f t="shared" si="188"/>
        <v>SPEECH_DESC_1114404</v>
      </c>
      <c r="H3031" s="101" t="str">
        <f t="shared" si="189"/>
        <v>SPEECH_AUDIO_1114404</v>
      </c>
      <c r="I3031" s="118" t="str">
        <f t="shared" si="190"/>
        <v>일상</v>
      </c>
      <c r="J3031" s="118" t="str">
        <f t="shared" si="191"/>
        <v>잡담 1</v>
      </c>
    </row>
    <row r="3032" spans="1:10" ht="13.8" customHeight="1">
      <c r="A3032" s="101">
        <f>C3032*ID규칙_대사_그룹_단위+COUNTIF($C$4:C3032,C3032)</f>
        <v>1114405</v>
      </c>
      <c r="B3032" s="100" t="s">
        <v>412</v>
      </c>
      <c r="C3032" s="102">
        <f>INDEX(STUDENT!$A:$A,MATCH(B3032,STUDENT!$B:$B,0))</f>
        <v>11144</v>
      </c>
      <c r="D3032" s="101">
        <v>1</v>
      </c>
      <c r="E3032" s="101">
        <v>3</v>
      </c>
      <c r="F3032" s="101">
        <v>2</v>
      </c>
      <c r="G3032" s="101" t="str">
        <f t="shared" si="188"/>
        <v>SPEECH_DESC_1114405</v>
      </c>
      <c r="H3032" s="101" t="str">
        <f t="shared" si="189"/>
        <v>SPEECH_AUDIO_1114405</v>
      </c>
      <c r="I3032" s="118" t="str">
        <f t="shared" si="190"/>
        <v>일상</v>
      </c>
      <c r="J3032" s="118" t="str">
        <f t="shared" si="191"/>
        <v>잡담 2</v>
      </c>
    </row>
    <row r="3033" spans="1:10" ht="13.8" customHeight="1">
      <c r="A3033" s="101">
        <f>C3033*ID규칙_대사_그룹_단위+COUNTIF($C$4:C3033,C3033)</f>
        <v>1114406</v>
      </c>
      <c r="B3033" s="100" t="s">
        <v>412</v>
      </c>
      <c r="C3033" s="102">
        <f>INDEX(STUDENT!$A:$A,MATCH(B3033,STUDENT!$B:$B,0))</f>
        <v>11144</v>
      </c>
      <c r="D3033" s="101">
        <v>1</v>
      </c>
      <c r="E3033" s="101">
        <v>3</v>
      </c>
      <c r="F3033" s="101">
        <v>3</v>
      </c>
      <c r="G3033" s="101" t="str">
        <f t="shared" si="188"/>
        <v>SPEECH_DESC_1114406</v>
      </c>
      <c r="H3033" s="101" t="str">
        <f t="shared" si="189"/>
        <v>SPEECH_AUDIO_1114406</v>
      </c>
      <c r="I3033" s="118" t="str">
        <f t="shared" si="190"/>
        <v>일상</v>
      </c>
      <c r="J3033" s="118" t="str">
        <f t="shared" si="191"/>
        <v>잡담 3</v>
      </c>
    </row>
    <row r="3034" spans="1:10" ht="13.8" customHeight="1">
      <c r="A3034" s="101">
        <f>C3034*ID규칙_대사_그룹_단위+COUNTIF($C$4:C3034,C3034)</f>
        <v>1114407</v>
      </c>
      <c r="B3034" s="100" t="s">
        <v>412</v>
      </c>
      <c r="C3034" s="102">
        <f>INDEX(STUDENT!$A:$A,MATCH(B3034,STUDENT!$B:$B,0))</f>
        <v>11144</v>
      </c>
      <c r="D3034" s="101">
        <v>1</v>
      </c>
      <c r="E3034" s="101">
        <v>3</v>
      </c>
      <c r="F3034" s="101">
        <v>4</v>
      </c>
      <c r="G3034" s="101" t="str">
        <f t="shared" si="188"/>
        <v>SPEECH_DESC_1114407</v>
      </c>
      <c r="H3034" s="101" t="str">
        <f t="shared" si="189"/>
        <v>SPEECH_AUDIO_1114407</v>
      </c>
      <c r="I3034" s="118" t="str">
        <f t="shared" si="190"/>
        <v>일상</v>
      </c>
      <c r="J3034" s="118" t="str">
        <f t="shared" si="191"/>
        <v>잡담 4</v>
      </c>
    </row>
    <row r="3035" spans="1:10" ht="13.8" customHeight="1">
      <c r="A3035" s="101">
        <f>C3035*ID규칙_대사_그룹_단위+COUNTIF($C$4:C3035,C3035)</f>
        <v>1114408</v>
      </c>
      <c r="B3035" s="100" t="s">
        <v>412</v>
      </c>
      <c r="C3035" s="102">
        <f>INDEX(STUDENT!$A:$A,MATCH(B3035,STUDENT!$B:$B,0))</f>
        <v>11144</v>
      </c>
      <c r="D3035" s="101">
        <v>1</v>
      </c>
      <c r="E3035" s="101">
        <v>3</v>
      </c>
      <c r="F3035" s="101">
        <v>5</v>
      </c>
      <c r="G3035" s="101" t="str">
        <f t="shared" si="188"/>
        <v>SPEECH_DESC_1114408</v>
      </c>
      <c r="H3035" s="101" t="str">
        <f t="shared" si="189"/>
        <v>SPEECH_AUDIO_1114408</v>
      </c>
      <c r="I3035" s="118" t="str">
        <f t="shared" si="190"/>
        <v>일상</v>
      </c>
      <c r="J3035" s="118" t="str">
        <f t="shared" si="191"/>
        <v>잡담 5</v>
      </c>
    </row>
    <row r="3036" spans="1:10" ht="13.8" customHeight="1">
      <c r="A3036" s="101">
        <f>C3036*ID규칙_대사_그룹_단위+COUNTIF($C$4:C3036,C3036)</f>
        <v>1114409</v>
      </c>
      <c r="B3036" s="100" t="s">
        <v>412</v>
      </c>
      <c r="C3036" s="102">
        <f>INDEX(STUDENT!$A:$A,MATCH(B3036,STUDENT!$B:$B,0))</f>
        <v>11144</v>
      </c>
      <c r="D3036" s="101">
        <v>2</v>
      </c>
      <c r="E3036" s="101">
        <v>4</v>
      </c>
      <c r="F3036" s="101">
        <v>1</v>
      </c>
      <c r="G3036" s="101" t="str">
        <f t="shared" si="188"/>
        <v>SPEECH_DESC_1114409</v>
      </c>
      <c r="H3036" s="101" t="str">
        <f t="shared" si="189"/>
        <v>SPEECH_AUDIO_1114409</v>
      </c>
      <c r="I3036" s="118" t="str">
        <f t="shared" si="190"/>
        <v>배치</v>
      </c>
      <c r="J3036" s="118" t="str">
        <f t="shared" si="191"/>
        <v>편성 1</v>
      </c>
    </row>
    <row r="3037" spans="1:10" ht="13.8" customHeight="1">
      <c r="A3037" s="101">
        <f>C3037*ID규칙_대사_그룹_단위+COUNTIF($C$4:C3037,C3037)</f>
        <v>1114410</v>
      </c>
      <c r="B3037" s="100" t="s">
        <v>412</v>
      </c>
      <c r="C3037" s="102">
        <f>INDEX(STUDENT!$A:$A,MATCH(B3037,STUDENT!$B:$B,0))</f>
        <v>11144</v>
      </c>
      <c r="D3037" s="101">
        <v>2</v>
      </c>
      <c r="E3037" s="101">
        <v>4</v>
      </c>
      <c r="F3037" s="101">
        <v>2</v>
      </c>
      <c r="G3037" s="101" t="str">
        <f t="shared" si="188"/>
        <v>SPEECH_DESC_1114410</v>
      </c>
      <c r="H3037" s="101" t="str">
        <f t="shared" si="189"/>
        <v>SPEECH_AUDIO_1114410</v>
      </c>
      <c r="I3037" s="118" t="str">
        <f t="shared" si="190"/>
        <v>배치</v>
      </c>
      <c r="J3037" s="118" t="str">
        <f t="shared" si="191"/>
        <v>편성 2</v>
      </c>
    </row>
    <row r="3038" spans="1:10" ht="13.8" customHeight="1">
      <c r="A3038" s="101">
        <f>C3038*ID규칙_대사_그룹_단위+COUNTIF($C$4:C3038,C3038)</f>
        <v>1114411</v>
      </c>
      <c r="B3038" s="100" t="s">
        <v>412</v>
      </c>
      <c r="C3038" s="102">
        <f>INDEX(STUDENT!$A:$A,MATCH(B3038,STUDENT!$B:$B,0))</f>
        <v>11144</v>
      </c>
      <c r="D3038" s="101">
        <v>2</v>
      </c>
      <c r="E3038" s="101">
        <v>4</v>
      </c>
      <c r="F3038" s="101">
        <v>3</v>
      </c>
      <c r="G3038" s="101" t="str">
        <f t="shared" si="188"/>
        <v>SPEECH_DESC_1114411</v>
      </c>
      <c r="H3038" s="101" t="str">
        <f t="shared" si="189"/>
        <v>SPEECH_AUDIO_1114411</v>
      </c>
      <c r="I3038" s="118" t="str">
        <f t="shared" si="190"/>
        <v>배치</v>
      </c>
      <c r="J3038" s="118" t="str">
        <f t="shared" si="191"/>
        <v>편성 3</v>
      </c>
    </row>
    <row r="3039" spans="1:10" ht="13.8" customHeight="1">
      <c r="A3039" s="101">
        <f>C3039*ID규칙_대사_그룹_단위+COUNTIF($C$4:C3039,C3039)</f>
        <v>1114412</v>
      </c>
      <c r="B3039" s="100" t="s">
        <v>412</v>
      </c>
      <c r="C3039" s="102">
        <f>INDEX(STUDENT!$A:$A,MATCH(B3039,STUDENT!$B:$B,0))</f>
        <v>11144</v>
      </c>
      <c r="D3039" s="101">
        <v>2</v>
      </c>
      <c r="E3039" s="101">
        <v>5</v>
      </c>
      <c r="F3039" s="101">
        <v>1</v>
      </c>
      <c r="G3039" s="101" t="str">
        <f t="shared" si="188"/>
        <v>SPEECH_DESC_1114412</v>
      </c>
      <c r="H3039" s="101" t="str">
        <f t="shared" si="189"/>
        <v>SPEECH_AUDIO_1114412</v>
      </c>
      <c r="I3039" s="118" t="str">
        <f t="shared" si="190"/>
        <v>배치</v>
      </c>
      <c r="J3039" s="118" t="str">
        <f t="shared" si="191"/>
        <v>출격 1</v>
      </c>
    </row>
    <row r="3040" spans="1:10" ht="13.8" customHeight="1">
      <c r="A3040" s="101">
        <f>C3040*ID규칙_대사_그룹_단위+COUNTIF($C$4:C3040,C3040)</f>
        <v>1114413</v>
      </c>
      <c r="B3040" s="100" t="s">
        <v>412</v>
      </c>
      <c r="C3040" s="102">
        <f>INDEX(STUDENT!$A:$A,MATCH(B3040,STUDENT!$B:$B,0))</f>
        <v>11144</v>
      </c>
      <c r="D3040" s="101">
        <v>2</v>
      </c>
      <c r="E3040" s="101">
        <v>5</v>
      </c>
      <c r="F3040" s="101">
        <v>2</v>
      </c>
      <c r="G3040" s="101" t="str">
        <f t="shared" si="188"/>
        <v>SPEECH_DESC_1114413</v>
      </c>
      <c r="H3040" s="101" t="str">
        <f t="shared" si="189"/>
        <v>SPEECH_AUDIO_1114413</v>
      </c>
      <c r="I3040" s="118" t="str">
        <f t="shared" si="190"/>
        <v>배치</v>
      </c>
      <c r="J3040" s="118" t="str">
        <f t="shared" si="191"/>
        <v>출격 2</v>
      </c>
    </row>
    <row r="3041" spans="1:10" ht="13.8" customHeight="1">
      <c r="A3041" s="101">
        <f>C3041*ID규칙_대사_그룹_단위+COUNTIF($C$4:C3041,C3041)</f>
        <v>1114414</v>
      </c>
      <c r="B3041" s="100" t="s">
        <v>412</v>
      </c>
      <c r="C3041" s="102">
        <f>INDEX(STUDENT!$A:$A,MATCH(B3041,STUDENT!$B:$B,0))</f>
        <v>11144</v>
      </c>
      <c r="D3041" s="101">
        <v>3</v>
      </c>
      <c r="E3041" s="101">
        <v>6</v>
      </c>
      <c r="F3041" s="101">
        <v>1</v>
      </c>
      <c r="G3041" s="101" t="str">
        <f t="shared" si="188"/>
        <v>SPEECH_DESC_1114414</v>
      </c>
      <c r="H3041" s="101" t="str">
        <f t="shared" si="189"/>
        <v>SPEECH_AUDIO_1114414</v>
      </c>
      <c r="I3041" s="118" t="str">
        <f t="shared" si="190"/>
        <v>전투</v>
      </c>
      <c r="J3041" s="118" t="str">
        <f t="shared" si="191"/>
        <v>전투개시 1</v>
      </c>
    </row>
    <row r="3042" spans="1:10" ht="13.8" customHeight="1">
      <c r="A3042" s="101">
        <f>C3042*ID규칙_대사_그룹_단위+COUNTIF($C$4:C3042,C3042)</f>
        <v>1114415</v>
      </c>
      <c r="B3042" s="100" t="s">
        <v>412</v>
      </c>
      <c r="C3042" s="102">
        <f>INDEX(STUDENT!$A:$A,MATCH(B3042,STUDENT!$B:$B,0))</f>
        <v>11144</v>
      </c>
      <c r="D3042" s="101">
        <v>3</v>
      </c>
      <c r="E3042" s="101">
        <v>6</v>
      </c>
      <c r="F3042" s="101">
        <v>2</v>
      </c>
      <c r="G3042" s="101" t="str">
        <f t="shared" si="188"/>
        <v>SPEECH_DESC_1114415</v>
      </c>
      <c r="H3042" s="101" t="str">
        <f t="shared" si="189"/>
        <v>SPEECH_AUDIO_1114415</v>
      </c>
      <c r="I3042" s="118" t="str">
        <f t="shared" si="190"/>
        <v>전투</v>
      </c>
      <c r="J3042" s="118" t="str">
        <f t="shared" si="191"/>
        <v>전투개시 2</v>
      </c>
    </row>
    <row r="3043" spans="1:10" ht="13.8" customHeight="1">
      <c r="A3043" s="101">
        <f>C3043*ID규칙_대사_그룹_단위+COUNTIF($C$4:C3043,C3043)</f>
        <v>1114416</v>
      </c>
      <c r="B3043" s="100" t="s">
        <v>412</v>
      </c>
      <c r="C3043" s="102">
        <f>INDEX(STUDENT!$A:$A,MATCH(B3043,STUDENT!$B:$B,0))</f>
        <v>11144</v>
      </c>
      <c r="D3043" s="101">
        <v>3</v>
      </c>
      <c r="E3043" s="101">
        <v>7</v>
      </c>
      <c r="F3043" s="101">
        <v>0</v>
      </c>
      <c r="G3043" s="101" t="str">
        <f t="shared" si="188"/>
        <v>SPEECH_DESC_1114416</v>
      </c>
      <c r="H3043" s="101" t="str">
        <f t="shared" si="189"/>
        <v>SPEECH_AUDIO_1114416</v>
      </c>
      <c r="I3043" s="118" t="str">
        <f t="shared" si="190"/>
        <v>전투</v>
      </c>
      <c r="J3043" s="118" t="str">
        <f t="shared" si="191"/>
        <v>이동</v>
      </c>
    </row>
    <row r="3044" spans="1:10" ht="13.8" customHeight="1">
      <c r="A3044" s="101">
        <f>C3044*ID규칙_대사_그룹_단위+COUNTIF($C$4:C3044,C3044)</f>
        <v>1114417</v>
      </c>
      <c r="B3044" s="100" t="s">
        <v>412</v>
      </c>
      <c r="C3044" s="102">
        <f>INDEX(STUDENT!$A:$A,MATCH(B3044,STUDENT!$B:$B,0))</f>
        <v>11144</v>
      </c>
      <c r="D3044" s="101">
        <v>3</v>
      </c>
      <c r="E3044" s="101">
        <v>8</v>
      </c>
      <c r="F3044" s="101">
        <v>1</v>
      </c>
      <c r="G3044" s="101" t="str">
        <f t="shared" si="188"/>
        <v>SPEECH_DESC_1114417</v>
      </c>
      <c r="H3044" s="101" t="str">
        <f t="shared" si="189"/>
        <v>SPEECH_AUDIO_1114417</v>
      </c>
      <c r="I3044" s="118" t="str">
        <f t="shared" si="190"/>
        <v>전투</v>
      </c>
      <c r="J3044" s="118" t="str">
        <f t="shared" si="191"/>
        <v>에이리어 이동 1</v>
      </c>
    </row>
    <row r="3045" spans="1:10" ht="13.8" customHeight="1">
      <c r="A3045" s="101">
        <f>C3045*ID규칙_대사_그룹_단위+COUNTIF($C$4:C3045,C3045)</f>
        <v>1114418</v>
      </c>
      <c r="B3045" s="100" t="s">
        <v>412</v>
      </c>
      <c r="C3045" s="102">
        <f>INDEX(STUDENT!$A:$A,MATCH(B3045,STUDENT!$B:$B,0))</f>
        <v>11144</v>
      </c>
      <c r="D3045" s="101">
        <v>3</v>
      </c>
      <c r="E3045" s="101">
        <v>8</v>
      </c>
      <c r="F3045" s="101">
        <v>2</v>
      </c>
      <c r="G3045" s="101" t="str">
        <f t="shared" si="188"/>
        <v>SPEECH_DESC_1114418</v>
      </c>
      <c r="H3045" s="101" t="str">
        <f t="shared" si="189"/>
        <v>SPEECH_AUDIO_1114418</v>
      </c>
      <c r="I3045" s="118" t="str">
        <f t="shared" si="190"/>
        <v>전투</v>
      </c>
      <c r="J3045" s="118" t="str">
        <f t="shared" si="191"/>
        <v>에이리어 이동 2</v>
      </c>
    </row>
    <row r="3046" spans="1:10" ht="13.8" customHeight="1">
      <c r="A3046" s="101">
        <f>C3046*ID규칙_대사_그룹_단위+COUNTIF($C$4:C3046,C3046)</f>
        <v>1114419</v>
      </c>
      <c r="B3046" s="100" t="s">
        <v>412</v>
      </c>
      <c r="C3046" s="102">
        <f>INDEX(STUDENT!$A:$A,MATCH(B3046,STUDENT!$B:$B,0))</f>
        <v>11144</v>
      </c>
      <c r="D3046" s="101">
        <v>3</v>
      </c>
      <c r="E3046" s="101">
        <v>10</v>
      </c>
      <c r="F3046" s="101">
        <v>0</v>
      </c>
      <c r="G3046" s="101" t="str">
        <f t="shared" si="188"/>
        <v>SPEECH_DESC_1114419</v>
      </c>
      <c r="H3046" s="101" t="str">
        <f t="shared" si="189"/>
        <v>SPEECH_AUDIO_1114419</v>
      </c>
      <c r="I3046" s="118" t="str">
        <f t="shared" si="190"/>
        <v>전투</v>
      </c>
      <c r="J3046" s="118" t="str">
        <f t="shared" si="191"/>
        <v>회피</v>
      </c>
    </row>
    <row r="3047" spans="1:10" ht="13.8" customHeight="1">
      <c r="A3047" s="101">
        <f>C3047*ID규칙_대사_그룹_단위+COUNTIF($C$4:C3047,C3047)</f>
        <v>1114420</v>
      </c>
      <c r="B3047" s="100" t="s">
        <v>412</v>
      </c>
      <c r="C3047" s="102">
        <f>INDEX(STUDENT!$A:$A,MATCH(B3047,STUDENT!$B:$B,0))</f>
        <v>11144</v>
      </c>
      <c r="D3047" s="101">
        <v>3</v>
      </c>
      <c r="E3047" s="101">
        <v>11</v>
      </c>
      <c r="F3047" s="101">
        <v>0</v>
      </c>
      <c r="G3047" s="101" t="str">
        <f t="shared" si="188"/>
        <v>SPEECH_DESC_1114420</v>
      </c>
      <c r="H3047" s="101" t="str">
        <f t="shared" si="189"/>
        <v>SPEECH_AUDIO_1114420</v>
      </c>
      <c r="I3047" s="118" t="str">
        <f t="shared" si="190"/>
        <v>전투</v>
      </c>
      <c r="J3047" s="118" t="str">
        <f t="shared" si="191"/>
        <v>회복</v>
      </c>
    </row>
    <row r="3048" spans="1:10" ht="13.8" customHeight="1">
      <c r="A3048" s="101">
        <f>C3048*ID규칙_대사_그룹_단위+COUNTIF($C$4:C3048,C3048)</f>
        <v>1114421</v>
      </c>
      <c r="B3048" s="100" t="s">
        <v>412</v>
      </c>
      <c r="C3048" s="102">
        <f>INDEX(STUDENT!$A:$A,MATCH(B3048,STUDENT!$B:$B,0))</f>
        <v>11144</v>
      </c>
      <c r="D3048" s="101">
        <v>3</v>
      </c>
      <c r="E3048" s="101">
        <v>12</v>
      </c>
      <c r="F3048" s="101">
        <v>0</v>
      </c>
      <c r="G3048" s="101" t="str">
        <f t="shared" si="188"/>
        <v>SPEECH_DESC_1114421</v>
      </c>
      <c r="H3048" s="101" t="str">
        <f t="shared" si="189"/>
        <v>SPEECH_AUDIO_1114421</v>
      </c>
      <c r="I3048" s="118" t="str">
        <f t="shared" si="190"/>
        <v>전투</v>
      </c>
      <c r="J3048" s="118" t="str">
        <f t="shared" si="191"/>
        <v>버프</v>
      </c>
    </row>
    <row r="3049" spans="1:10" ht="13.8" customHeight="1">
      <c r="A3049" s="101">
        <f>C3049*ID규칙_대사_그룹_단위+COUNTIF($C$4:C3049,C3049)</f>
        <v>1114422</v>
      </c>
      <c r="B3049" s="100" t="s">
        <v>412</v>
      </c>
      <c r="C3049" s="102">
        <f>INDEX(STUDENT!$A:$A,MATCH(B3049,STUDENT!$B:$B,0))</f>
        <v>11144</v>
      </c>
      <c r="D3049" s="101">
        <v>3</v>
      </c>
      <c r="E3049" s="101">
        <v>13</v>
      </c>
      <c r="F3049" s="101">
        <v>0</v>
      </c>
      <c r="G3049" s="101" t="str">
        <f t="shared" si="188"/>
        <v>SPEECH_DESC_1114422</v>
      </c>
      <c r="H3049" s="101" t="str">
        <f t="shared" si="189"/>
        <v>SPEECH_AUDIO_1114422</v>
      </c>
      <c r="I3049" s="118" t="str">
        <f t="shared" si="190"/>
        <v>전투</v>
      </c>
      <c r="J3049" s="118" t="str">
        <f t="shared" si="191"/>
        <v>기본 스킬</v>
      </c>
    </row>
    <row r="3050" spans="1:10" ht="13.8" customHeight="1">
      <c r="A3050" s="101">
        <f>C3050*ID규칙_대사_그룹_단위+COUNTIF($C$4:C3050,C3050)</f>
        <v>1114423</v>
      </c>
      <c r="B3050" s="100" t="s">
        <v>412</v>
      </c>
      <c r="C3050" s="102">
        <f>INDEX(STUDENT!$A:$A,MATCH(B3050,STUDENT!$B:$B,0))</f>
        <v>11144</v>
      </c>
      <c r="D3050" s="101">
        <v>3</v>
      </c>
      <c r="E3050" s="101">
        <v>14</v>
      </c>
      <c r="F3050" s="101">
        <v>1</v>
      </c>
      <c r="G3050" s="101" t="str">
        <f t="shared" si="188"/>
        <v>SPEECH_DESC_1114423</v>
      </c>
      <c r="H3050" s="101" t="str">
        <f t="shared" si="189"/>
        <v>SPEECH_AUDIO_1114423</v>
      </c>
      <c r="I3050" s="118" t="str">
        <f t="shared" si="190"/>
        <v>전투</v>
      </c>
      <c r="J3050" s="118" t="str">
        <f t="shared" si="191"/>
        <v>EX 스킬 컷인 1</v>
      </c>
    </row>
    <row r="3051" spans="1:10" ht="13.8" customHeight="1">
      <c r="A3051" s="101">
        <f>C3051*ID규칙_대사_그룹_단위+COUNTIF($C$4:C3051,C3051)</f>
        <v>1114424</v>
      </c>
      <c r="B3051" s="100" t="s">
        <v>412</v>
      </c>
      <c r="C3051" s="102">
        <f>INDEX(STUDENT!$A:$A,MATCH(B3051,STUDENT!$B:$B,0))</f>
        <v>11144</v>
      </c>
      <c r="D3051" s="101">
        <v>3</v>
      </c>
      <c r="E3051" s="101">
        <v>14</v>
      </c>
      <c r="F3051" s="101">
        <v>2</v>
      </c>
      <c r="G3051" s="101" t="str">
        <f t="shared" si="188"/>
        <v>SPEECH_DESC_1114424</v>
      </c>
      <c r="H3051" s="101" t="str">
        <f t="shared" si="189"/>
        <v>SPEECH_AUDIO_1114424</v>
      </c>
      <c r="I3051" s="118" t="str">
        <f t="shared" si="190"/>
        <v>전투</v>
      </c>
      <c r="J3051" s="118" t="str">
        <f t="shared" si="191"/>
        <v>EX 스킬 컷인 2</v>
      </c>
    </row>
    <row r="3052" spans="1:10" ht="13.8" customHeight="1">
      <c r="A3052" s="101">
        <f>C3052*ID규칙_대사_그룹_단위+COUNTIF($C$4:C3052,C3052)</f>
        <v>1114425</v>
      </c>
      <c r="B3052" s="100" t="s">
        <v>412</v>
      </c>
      <c r="C3052" s="102">
        <f>INDEX(STUDENT!$A:$A,MATCH(B3052,STUDENT!$B:$B,0))</f>
        <v>11144</v>
      </c>
      <c r="D3052" s="101">
        <v>3</v>
      </c>
      <c r="E3052" s="101">
        <v>14</v>
      </c>
      <c r="F3052" s="101">
        <v>3</v>
      </c>
      <c r="G3052" s="101" t="str">
        <f t="shared" si="188"/>
        <v>SPEECH_DESC_1114425</v>
      </c>
      <c r="H3052" s="101" t="str">
        <f t="shared" si="189"/>
        <v>SPEECH_AUDIO_1114425</v>
      </c>
      <c r="I3052" s="118" t="str">
        <f t="shared" si="190"/>
        <v>전투</v>
      </c>
      <c r="J3052" s="118" t="str">
        <f t="shared" si="191"/>
        <v>EX 스킬 컷인 3</v>
      </c>
    </row>
    <row r="3053" spans="1:10" ht="13.8" customHeight="1">
      <c r="A3053" s="101">
        <f>C3053*ID규칙_대사_그룹_단위+COUNTIF($C$4:C3053,C3053)</f>
        <v>1114426</v>
      </c>
      <c r="B3053" s="100" t="s">
        <v>412</v>
      </c>
      <c r="C3053" s="102">
        <f>INDEX(STUDENT!$A:$A,MATCH(B3053,STUDENT!$B:$B,0))</f>
        <v>11144</v>
      </c>
      <c r="D3053" s="101">
        <v>3</v>
      </c>
      <c r="E3053" s="101">
        <v>15</v>
      </c>
      <c r="F3053" s="101">
        <v>1</v>
      </c>
      <c r="G3053" s="101" t="str">
        <f t="shared" si="188"/>
        <v>SPEECH_DESC_1114426</v>
      </c>
      <c r="H3053" s="101" t="str">
        <f t="shared" si="189"/>
        <v>SPEECH_AUDIO_1114426</v>
      </c>
      <c r="I3053" s="118" t="str">
        <f t="shared" si="190"/>
        <v>전투</v>
      </c>
      <c r="J3053" s="118" t="str">
        <f t="shared" si="191"/>
        <v>EX 스킬 1</v>
      </c>
    </row>
    <row r="3054" spans="1:10" ht="13.8" customHeight="1">
      <c r="A3054" s="101">
        <f>C3054*ID규칙_대사_그룹_단위+COUNTIF($C$4:C3054,C3054)</f>
        <v>1114427</v>
      </c>
      <c r="B3054" s="100" t="s">
        <v>412</v>
      </c>
      <c r="C3054" s="102">
        <f>INDEX(STUDENT!$A:$A,MATCH(B3054,STUDENT!$B:$B,0))</f>
        <v>11144</v>
      </c>
      <c r="D3054" s="101">
        <v>3</v>
      </c>
      <c r="E3054" s="101">
        <v>15</v>
      </c>
      <c r="F3054" s="101">
        <v>2</v>
      </c>
      <c r="G3054" s="101" t="str">
        <f t="shared" si="188"/>
        <v>SPEECH_DESC_1114427</v>
      </c>
      <c r="H3054" s="101" t="str">
        <f t="shared" si="189"/>
        <v>SPEECH_AUDIO_1114427</v>
      </c>
      <c r="I3054" s="118" t="str">
        <f t="shared" si="190"/>
        <v>전투</v>
      </c>
      <c r="J3054" s="118" t="str">
        <f t="shared" si="191"/>
        <v>EX 스킬 2</v>
      </c>
    </row>
    <row r="3055" spans="1:10" ht="13.8" customHeight="1">
      <c r="A3055" s="101">
        <f>C3055*ID규칙_대사_그룹_단위+COUNTIF($C$4:C3055,C3055)</f>
        <v>1114428</v>
      </c>
      <c r="B3055" s="100" t="s">
        <v>412</v>
      </c>
      <c r="C3055" s="102">
        <f>INDEX(STUDENT!$A:$A,MATCH(B3055,STUDENT!$B:$B,0))</f>
        <v>11144</v>
      </c>
      <c r="D3055" s="101">
        <v>3</v>
      </c>
      <c r="E3055" s="101">
        <v>15</v>
      </c>
      <c r="F3055" s="101">
        <v>3</v>
      </c>
      <c r="G3055" s="101" t="str">
        <f t="shared" si="188"/>
        <v>SPEECH_DESC_1114428</v>
      </c>
      <c r="H3055" s="101" t="str">
        <f t="shared" si="189"/>
        <v>SPEECH_AUDIO_1114428</v>
      </c>
      <c r="I3055" s="118" t="str">
        <f t="shared" si="190"/>
        <v>전투</v>
      </c>
      <c r="J3055" s="118" t="str">
        <f t="shared" si="191"/>
        <v>EX 스킬 3</v>
      </c>
    </row>
    <row r="3056" spans="1:10" ht="13.8" customHeight="1">
      <c r="A3056" s="101">
        <f>C3056*ID규칙_대사_그룹_단위+COUNTIF($C$4:C3056,C3056)</f>
        <v>1114429</v>
      </c>
      <c r="B3056" s="100" t="s">
        <v>412</v>
      </c>
      <c r="C3056" s="102">
        <f>INDEX(STUDENT!$A:$A,MATCH(B3056,STUDENT!$B:$B,0))</f>
        <v>11144</v>
      </c>
      <c r="D3056" s="101">
        <v>3</v>
      </c>
      <c r="E3056" s="101">
        <v>16</v>
      </c>
      <c r="F3056" s="101">
        <v>1</v>
      </c>
      <c r="G3056" s="101" t="str">
        <f t="shared" si="188"/>
        <v>SPEECH_DESC_1114429</v>
      </c>
      <c r="H3056" s="101" t="str">
        <f t="shared" si="189"/>
        <v>SPEECH_AUDIO_1114429</v>
      </c>
      <c r="I3056" s="118" t="str">
        <f t="shared" si="190"/>
        <v>전투</v>
      </c>
      <c r="J3056" s="118" t="str">
        <f t="shared" si="191"/>
        <v>승리 1</v>
      </c>
    </row>
    <row r="3057" spans="1:10" ht="13.8" customHeight="1">
      <c r="A3057" s="101">
        <f>C3057*ID규칙_대사_그룹_단위+COUNTIF($C$4:C3057,C3057)</f>
        <v>1114430</v>
      </c>
      <c r="B3057" s="100" t="s">
        <v>412</v>
      </c>
      <c r="C3057" s="102">
        <f>INDEX(STUDENT!$A:$A,MATCH(B3057,STUDENT!$B:$B,0))</f>
        <v>11144</v>
      </c>
      <c r="D3057" s="101">
        <v>3</v>
      </c>
      <c r="E3057" s="101">
        <v>16</v>
      </c>
      <c r="F3057" s="101">
        <v>2</v>
      </c>
      <c r="G3057" s="101" t="str">
        <f t="shared" si="188"/>
        <v>SPEECH_DESC_1114430</v>
      </c>
      <c r="H3057" s="101" t="str">
        <f t="shared" si="189"/>
        <v>SPEECH_AUDIO_1114430</v>
      </c>
      <c r="I3057" s="118" t="str">
        <f t="shared" si="190"/>
        <v>전투</v>
      </c>
      <c r="J3057" s="118" t="str">
        <f t="shared" si="191"/>
        <v>승리 2</v>
      </c>
    </row>
    <row r="3058" spans="1:10" ht="13.8" customHeight="1">
      <c r="A3058" s="101">
        <f>C3058*ID규칙_대사_그룹_단위+COUNTIF($C$4:C3058,C3058)</f>
        <v>1114431</v>
      </c>
      <c r="B3058" s="100" t="s">
        <v>412</v>
      </c>
      <c r="C3058" s="102">
        <f>INDEX(STUDENT!$A:$A,MATCH(B3058,STUDENT!$B:$B,0))</f>
        <v>11144</v>
      </c>
      <c r="D3058" s="101">
        <v>3</v>
      </c>
      <c r="E3058" s="101">
        <v>17</v>
      </c>
      <c r="F3058" s="101">
        <v>0</v>
      </c>
      <c r="G3058" s="101" t="str">
        <f t="shared" si="188"/>
        <v>SPEECH_DESC_1114431</v>
      </c>
      <c r="H3058" s="101" t="str">
        <f t="shared" si="189"/>
        <v>SPEECH_AUDIO_1114431</v>
      </c>
      <c r="I3058" s="118" t="str">
        <f t="shared" si="190"/>
        <v>전투</v>
      </c>
      <c r="J3058" s="118" t="str">
        <f t="shared" si="191"/>
        <v>철수</v>
      </c>
    </row>
    <row r="3059" spans="1:10" ht="13.8" customHeight="1">
      <c r="A3059" s="101">
        <f>C3059*ID규칙_대사_그룹_단위+COUNTIF($C$4:C3059,C3059)</f>
        <v>1114432</v>
      </c>
      <c r="B3059" s="100" t="s">
        <v>412</v>
      </c>
      <c r="C3059" s="102">
        <f>INDEX(STUDENT!$A:$A,MATCH(B3059,STUDENT!$B:$B,0))</f>
        <v>11144</v>
      </c>
      <c r="D3059" s="101">
        <v>4</v>
      </c>
      <c r="E3059" s="101">
        <v>18</v>
      </c>
      <c r="F3059" s="101">
        <v>1</v>
      </c>
      <c r="G3059" s="101" t="str">
        <f t="shared" si="188"/>
        <v>SPEECH_DESC_1114432</v>
      </c>
      <c r="H3059" s="101" t="str">
        <f t="shared" si="189"/>
        <v>SPEECH_AUDIO_1114432</v>
      </c>
      <c r="I3059" s="118" t="str">
        <f t="shared" si="190"/>
        <v>결과</v>
      </c>
      <c r="J3059" s="118" t="str">
        <f t="shared" si="191"/>
        <v>임무 완료 1</v>
      </c>
    </row>
    <row r="3060" spans="1:10" ht="13.8" customHeight="1">
      <c r="A3060" s="101">
        <f>C3060*ID규칙_대사_그룹_단위+COUNTIF($C$4:C3060,C3060)</f>
        <v>1114433</v>
      </c>
      <c r="B3060" s="100" t="s">
        <v>412</v>
      </c>
      <c r="C3060" s="102">
        <f>INDEX(STUDENT!$A:$A,MATCH(B3060,STUDENT!$B:$B,0))</f>
        <v>11144</v>
      </c>
      <c r="D3060" s="101">
        <v>4</v>
      </c>
      <c r="E3060" s="101">
        <v>18</v>
      </c>
      <c r="F3060" s="101">
        <v>2</v>
      </c>
      <c r="G3060" s="101" t="str">
        <f t="shared" si="188"/>
        <v>SPEECH_DESC_1114433</v>
      </c>
      <c r="H3060" s="101" t="str">
        <f t="shared" si="189"/>
        <v>SPEECH_AUDIO_1114433</v>
      </c>
      <c r="I3060" s="118" t="str">
        <f t="shared" si="190"/>
        <v>결과</v>
      </c>
      <c r="J3060" s="118" t="str">
        <f t="shared" si="191"/>
        <v>임무 완료 2</v>
      </c>
    </row>
    <row r="3061" spans="1:10" ht="13.8" customHeight="1">
      <c r="A3061" s="101">
        <f>C3061*ID규칙_대사_그룹_단위+COUNTIF($C$4:C3061,C3061)</f>
        <v>1114434</v>
      </c>
      <c r="B3061" s="100" t="s">
        <v>412</v>
      </c>
      <c r="C3061" s="102">
        <f>INDEX(STUDENT!$A:$A,MATCH(B3061,STUDENT!$B:$B,0))</f>
        <v>11144</v>
      </c>
      <c r="D3061" s="101">
        <v>4</v>
      </c>
      <c r="E3061" s="101">
        <v>19</v>
      </c>
      <c r="F3061" s="101">
        <v>1</v>
      </c>
      <c r="G3061" s="101" t="str">
        <f t="shared" si="188"/>
        <v>SPEECH_DESC_1114434</v>
      </c>
      <c r="H3061" s="101" t="str">
        <f t="shared" si="189"/>
        <v>SPEECH_AUDIO_1114434</v>
      </c>
      <c r="I3061" s="118" t="str">
        <f t="shared" si="190"/>
        <v>결과</v>
      </c>
      <c r="J3061" s="118" t="str">
        <f t="shared" si="191"/>
        <v>임무 실패 1</v>
      </c>
    </row>
    <row r="3062" spans="1:10" ht="13.8" customHeight="1">
      <c r="A3062" s="101">
        <f>C3062*ID규칙_대사_그룹_단위+COUNTIF($C$4:C3062,C3062)</f>
        <v>1114435</v>
      </c>
      <c r="B3062" s="100" t="s">
        <v>412</v>
      </c>
      <c r="C3062" s="102">
        <f>INDEX(STUDENT!$A:$A,MATCH(B3062,STUDENT!$B:$B,0))</f>
        <v>11144</v>
      </c>
      <c r="D3062" s="101">
        <v>4</v>
      </c>
      <c r="E3062" s="101">
        <v>19</v>
      </c>
      <c r="F3062" s="101">
        <v>2</v>
      </c>
      <c r="G3062" s="101" t="str">
        <f t="shared" si="188"/>
        <v>SPEECH_DESC_1114435</v>
      </c>
      <c r="H3062" s="101" t="str">
        <f t="shared" si="189"/>
        <v>SPEECH_AUDIO_1114435</v>
      </c>
      <c r="I3062" s="118" t="str">
        <f t="shared" si="190"/>
        <v>결과</v>
      </c>
      <c r="J3062" s="118" t="str">
        <f t="shared" si="191"/>
        <v>임무 실패 2</v>
      </c>
    </row>
    <row r="3063" spans="1:10" ht="13.8" customHeight="1">
      <c r="A3063" s="101">
        <f>C3063*ID규칙_대사_그룹_단위+COUNTIF($C$4:C3063,C3063)</f>
        <v>1114436</v>
      </c>
      <c r="B3063" s="100" t="s">
        <v>412</v>
      </c>
      <c r="C3063" s="102">
        <f>INDEX(STUDENT!$A:$A,MATCH(B3063,STUDENT!$B:$B,0))</f>
        <v>11144</v>
      </c>
      <c r="D3063" s="101">
        <v>5</v>
      </c>
      <c r="E3063" s="101">
        <v>20</v>
      </c>
      <c r="F3063" s="101">
        <v>1</v>
      </c>
      <c r="G3063" s="101" t="str">
        <f t="shared" si="188"/>
        <v>SPEECH_DESC_1114436</v>
      </c>
      <c r="H3063" s="101" t="str">
        <f t="shared" si="189"/>
        <v>SPEECH_AUDIO_1114436</v>
      </c>
      <c r="I3063" s="118" t="str">
        <f t="shared" si="190"/>
        <v>기타</v>
      </c>
      <c r="J3063" s="118" t="str">
        <f t="shared" si="191"/>
        <v>강화 1</v>
      </c>
    </row>
    <row r="3064" spans="1:10" ht="13.8" customHeight="1">
      <c r="A3064" s="101">
        <f>C3064*ID규칙_대사_그룹_단위+COUNTIF($C$4:C3064,C3064)</f>
        <v>1114437</v>
      </c>
      <c r="B3064" s="100" t="s">
        <v>412</v>
      </c>
      <c r="C3064" s="102">
        <f>INDEX(STUDENT!$A:$A,MATCH(B3064,STUDENT!$B:$B,0))</f>
        <v>11144</v>
      </c>
      <c r="D3064" s="101">
        <v>5</v>
      </c>
      <c r="E3064" s="101">
        <v>20</v>
      </c>
      <c r="F3064" s="101">
        <v>2</v>
      </c>
      <c r="G3064" s="101" t="str">
        <f t="shared" si="188"/>
        <v>SPEECH_DESC_1114437</v>
      </c>
      <c r="H3064" s="101" t="str">
        <f t="shared" si="189"/>
        <v>SPEECH_AUDIO_1114437</v>
      </c>
      <c r="I3064" s="118" t="str">
        <f t="shared" si="190"/>
        <v>기타</v>
      </c>
      <c r="J3064" s="118" t="str">
        <f t="shared" si="191"/>
        <v>강화 2</v>
      </c>
    </row>
    <row r="3065" spans="1:10" ht="13.8" customHeight="1">
      <c r="A3065" s="101">
        <f>C3065*ID규칙_대사_그룹_단위+COUNTIF($C$4:C3065,C3065)</f>
        <v>1114438</v>
      </c>
      <c r="B3065" s="100" t="s">
        <v>412</v>
      </c>
      <c r="C3065" s="102">
        <f>INDEX(STUDENT!$A:$A,MATCH(B3065,STUDENT!$B:$B,0))</f>
        <v>11144</v>
      </c>
      <c r="D3065" s="101">
        <v>5</v>
      </c>
      <c r="E3065" s="101">
        <v>20</v>
      </c>
      <c r="F3065" s="101">
        <v>3</v>
      </c>
      <c r="G3065" s="101" t="str">
        <f t="shared" si="188"/>
        <v>SPEECH_DESC_1114438</v>
      </c>
      <c r="H3065" s="101" t="str">
        <f t="shared" si="189"/>
        <v>SPEECH_AUDIO_1114438</v>
      </c>
      <c r="I3065" s="118" t="str">
        <f t="shared" si="190"/>
        <v>기타</v>
      </c>
      <c r="J3065" s="118" t="str">
        <f t="shared" si="191"/>
        <v>강화 3</v>
      </c>
    </row>
    <row r="3066" spans="1:10" ht="13.8" customHeight="1">
      <c r="A3066" s="101">
        <f>C3066*ID규칙_대사_그룹_단위+COUNTIF($C$4:C3066,C3066)</f>
        <v>1114439</v>
      </c>
      <c r="B3066" s="100" t="s">
        <v>412</v>
      </c>
      <c r="C3066" s="102">
        <f>INDEX(STUDENT!$A:$A,MATCH(B3066,STUDENT!$B:$B,0))</f>
        <v>11144</v>
      </c>
      <c r="D3066" s="101">
        <v>5</v>
      </c>
      <c r="E3066" s="101">
        <v>20</v>
      </c>
      <c r="F3066" s="101">
        <v>4</v>
      </c>
      <c r="G3066" s="101" t="str">
        <f t="shared" si="188"/>
        <v>SPEECH_DESC_1114439</v>
      </c>
      <c r="H3066" s="101" t="str">
        <f t="shared" si="189"/>
        <v>SPEECH_AUDIO_1114439</v>
      </c>
      <c r="I3066" s="118" t="str">
        <f t="shared" si="190"/>
        <v>기타</v>
      </c>
      <c r="J3066" s="118" t="str">
        <f t="shared" si="191"/>
        <v>강화 4</v>
      </c>
    </row>
    <row r="3067" spans="1:10" ht="13.8" customHeight="1">
      <c r="A3067" s="101">
        <f>C3067*ID규칙_대사_그룹_단위+COUNTIF($C$4:C3067,C3067)</f>
        <v>1114440</v>
      </c>
      <c r="B3067" s="100" t="s">
        <v>412</v>
      </c>
      <c r="C3067" s="102">
        <f>INDEX(STUDENT!$A:$A,MATCH(B3067,STUDENT!$B:$B,0))</f>
        <v>11144</v>
      </c>
      <c r="D3067" s="101">
        <v>5</v>
      </c>
      <c r="E3067" s="101">
        <v>21</v>
      </c>
      <c r="F3067" s="101">
        <v>0</v>
      </c>
      <c r="G3067" s="101" t="str">
        <f t="shared" si="188"/>
        <v>SPEECH_DESC_1114440</v>
      </c>
      <c r="H3067" s="101" t="str">
        <f t="shared" si="189"/>
        <v>SPEECH_AUDIO_1114440</v>
      </c>
      <c r="I3067" s="118" t="str">
        <f t="shared" si="190"/>
        <v>기타</v>
      </c>
      <c r="J3067" s="118" t="str">
        <f t="shared" si="191"/>
        <v>고유무기 장착</v>
      </c>
    </row>
    <row r="3068" spans="1:10" ht="13.8" customHeight="1">
      <c r="A3068" s="101">
        <f>C3068*ID규칙_대사_그룹_단위+COUNTIF($C$4:C3068,C3068)</f>
        <v>1114441</v>
      </c>
      <c r="B3068" s="100" t="s">
        <v>412</v>
      </c>
      <c r="C3068" s="102">
        <f>INDEX(STUDENT!$A:$A,MATCH(B3068,STUDENT!$B:$B,0))</f>
        <v>11144</v>
      </c>
      <c r="D3068" s="101">
        <v>5</v>
      </c>
      <c r="E3068" s="101">
        <v>22</v>
      </c>
      <c r="F3068" s="101">
        <v>1</v>
      </c>
      <c r="G3068" s="101" t="str">
        <f t="shared" si="188"/>
        <v>SPEECH_DESC_1114441</v>
      </c>
      <c r="H3068" s="101" t="str">
        <f t="shared" si="189"/>
        <v>SPEECH_AUDIO_1114441</v>
      </c>
      <c r="I3068" s="118" t="str">
        <f t="shared" si="190"/>
        <v>기타</v>
      </c>
      <c r="J3068" s="118" t="str">
        <f t="shared" si="191"/>
        <v>카페 1</v>
      </c>
    </row>
    <row r="3069" spans="1:10" ht="13.8" customHeight="1">
      <c r="A3069" s="101">
        <f>C3069*ID규칙_대사_그룹_단위+COUNTIF($C$4:C3069,C3069)</f>
        <v>1114442</v>
      </c>
      <c r="B3069" s="100" t="s">
        <v>412</v>
      </c>
      <c r="C3069" s="102">
        <f>INDEX(STUDENT!$A:$A,MATCH(B3069,STUDENT!$B:$B,0))</f>
        <v>11144</v>
      </c>
      <c r="D3069" s="101">
        <v>5</v>
      </c>
      <c r="E3069" s="101">
        <v>22</v>
      </c>
      <c r="F3069" s="101">
        <v>2</v>
      </c>
      <c r="G3069" s="101" t="str">
        <f t="shared" si="188"/>
        <v>SPEECH_DESC_1114442</v>
      </c>
      <c r="H3069" s="101" t="str">
        <f t="shared" si="189"/>
        <v>SPEECH_AUDIO_1114442</v>
      </c>
      <c r="I3069" s="118" t="str">
        <f t="shared" si="190"/>
        <v>기타</v>
      </c>
      <c r="J3069" s="118" t="str">
        <f t="shared" si="191"/>
        <v>카페 2</v>
      </c>
    </row>
    <row r="3070" spans="1:10" ht="13.8" customHeight="1">
      <c r="A3070" s="101">
        <f>C3070*ID규칙_대사_그룹_단위+COUNTIF($C$4:C3070,C3070)</f>
        <v>1114443</v>
      </c>
      <c r="B3070" s="100" t="s">
        <v>412</v>
      </c>
      <c r="C3070" s="102">
        <f>INDEX(STUDENT!$A:$A,MATCH(B3070,STUDENT!$B:$B,0))</f>
        <v>11144</v>
      </c>
      <c r="D3070" s="101">
        <v>5</v>
      </c>
      <c r="E3070" s="101">
        <v>22</v>
      </c>
      <c r="F3070" s="101">
        <v>3</v>
      </c>
      <c r="G3070" s="101" t="str">
        <f t="shared" si="188"/>
        <v>SPEECH_DESC_1114443</v>
      </c>
      <c r="H3070" s="101" t="str">
        <f t="shared" si="189"/>
        <v>SPEECH_AUDIO_1114443</v>
      </c>
      <c r="I3070" s="118" t="str">
        <f t="shared" si="190"/>
        <v>기타</v>
      </c>
      <c r="J3070" s="118" t="str">
        <f t="shared" si="191"/>
        <v>카페 3</v>
      </c>
    </row>
    <row r="3071" spans="1:10" ht="13.8" customHeight="1">
      <c r="A3071" s="101">
        <f>C3071*ID규칙_대사_그룹_단위+COUNTIF($C$4:C3071,C3071)</f>
        <v>1114444</v>
      </c>
      <c r="B3071" s="100" t="s">
        <v>412</v>
      </c>
      <c r="C3071" s="102">
        <f>INDEX(STUDENT!$A:$A,MATCH(B3071,STUDENT!$B:$B,0))</f>
        <v>11144</v>
      </c>
      <c r="D3071" s="101">
        <v>5</v>
      </c>
      <c r="E3071" s="101">
        <v>22</v>
      </c>
      <c r="F3071" s="101">
        <v>4</v>
      </c>
      <c r="G3071" s="101" t="str">
        <f t="shared" si="188"/>
        <v>SPEECH_DESC_1114444</v>
      </c>
      <c r="H3071" s="101" t="str">
        <f t="shared" si="189"/>
        <v>SPEECH_AUDIO_1114444</v>
      </c>
      <c r="I3071" s="118" t="str">
        <f t="shared" si="190"/>
        <v>기타</v>
      </c>
      <c r="J3071" s="118" t="str">
        <f t="shared" si="191"/>
        <v>카페 4</v>
      </c>
    </row>
    <row r="3072" spans="1:10" ht="13.8" customHeight="1">
      <c r="A3072" s="101">
        <f>C3072*ID규칙_대사_그룹_단위+COUNTIF($C$4:C3072,C3072)</f>
        <v>1114445</v>
      </c>
      <c r="B3072" s="100" t="s">
        <v>412</v>
      </c>
      <c r="C3072" s="102">
        <f>INDEX(STUDENT!$A:$A,MATCH(B3072,STUDENT!$B:$B,0))</f>
        <v>11144</v>
      </c>
      <c r="D3072" s="101">
        <v>5</v>
      </c>
      <c r="E3072" s="101">
        <v>23</v>
      </c>
      <c r="F3072" s="101">
        <v>1</v>
      </c>
      <c r="G3072" s="101" t="str">
        <f t="shared" si="188"/>
        <v>SPEECH_DESC_1114445</v>
      </c>
      <c r="H3072" s="101" t="str">
        <f t="shared" si="189"/>
        <v>SPEECH_AUDIO_1114445</v>
      </c>
      <c r="I3072" s="118" t="str">
        <f t="shared" si="190"/>
        <v>기타</v>
      </c>
      <c r="J3072" s="118" t="str">
        <f t="shared" si="191"/>
        <v>인연 랭크 업 1</v>
      </c>
    </row>
    <row r="3073" spans="1:10" ht="13.8" customHeight="1">
      <c r="A3073" s="101">
        <f>C3073*ID규칙_대사_그룹_단위+COUNTIF($C$4:C3073,C3073)</f>
        <v>1114446</v>
      </c>
      <c r="B3073" s="100" t="s">
        <v>412</v>
      </c>
      <c r="C3073" s="102">
        <f>INDEX(STUDENT!$A:$A,MATCH(B3073,STUDENT!$B:$B,0))</f>
        <v>11144</v>
      </c>
      <c r="D3073" s="101">
        <v>5</v>
      </c>
      <c r="E3073" s="101">
        <v>23</v>
      </c>
      <c r="F3073" s="101">
        <v>2</v>
      </c>
      <c r="G3073" s="101" t="str">
        <f t="shared" si="188"/>
        <v>SPEECH_DESC_1114446</v>
      </c>
      <c r="H3073" s="101" t="str">
        <f t="shared" si="189"/>
        <v>SPEECH_AUDIO_1114446</v>
      </c>
      <c r="I3073" s="118" t="str">
        <f t="shared" si="190"/>
        <v>기타</v>
      </c>
      <c r="J3073" s="118" t="str">
        <f t="shared" si="191"/>
        <v>인연 랭크 업 2</v>
      </c>
    </row>
    <row r="3074" spans="1:10" ht="13.8" customHeight="1">
      <c r="A3074" s="101">
        <f>C3074*ID규칙_대사_그룹_단위+COUNTIF($C$4:C3074,C3074)</f>
        <v>1114447</v>
      </c>
      <c r="B3074" s="100" t="s">
        <v>412</v>
      </c>
      <c r="C3074" s="102">
        <f>INDEX(STUDENT!$A:$A,MATCH(B3074,STUDENT!$B:$B,0))</f>
        <v>11144</v>
      </c>
      <c r="D3074" s="101">
        <v>5</v>
      </c>
      <c r="E3074" s="101">
        <v>23</v>
      </c>
      <c r="F3074" s="101">
        <v>3</v>
      </c>
      <c r="G3074" s="101" t="str">
        <f t="shared" si="188"/>
        <v>SPEECH_DESC_1114447</v>
      </c>
      <c r="H3074" s="101" t="str">
        <f t="shared" si="189"/>
        <v>SPEECH_AUDIO_1114447</v>
      </c>
      <c r="I3074" s="118" t="str">
        <f t="shared" si="190"/>
        <v>기타</v>
      </c>
      <c r="J3074" s="118" t="str">
        <f t="shared" si="191"/>
        <v>인연 랭크 업 3</v>
      </c>
    </row>
    <row r="3075" spans="1:10" ht="13.8" customHeight="1">
      <c r="A3075" s="101">
        <f>C3075*ID규칙_대사_그룹_단위+COUNTIF($C$4:C3075,C3075)</f>
        <v>1114448</v>
      </c>
      <c r="B3075" s="100" t="s">
        <v>412</v>
      </c>
      <c r="C3075" s="102">
        <f>INDEX(STUDENT!$A:$A,MATCH(B3075,STUDENT!$B:$B,0))</f>
        <v>11144</v>
      </c>
      <c r="D3075" s="101">
        <v>5</v>
      </c>
      <c r="E3075" s="101">
        <v>23</v>
      </c>
      <c r="F3075" s="101">
        <v>4</v>
      </c>
      <c r="G3075" s="101" t="str">
        <f t="shared" si="188"/>
        <v>SPEECH_DESC_1114448</v>
      </c>
      <c r="H3075" s="101" t="str">
        <f t="shared" si="189"/>
        <v>SPEECH_AUDIO_1114448</v>
      </c>
      <c r="I3075" s="118" t="str">
        <f t="shared" si="190"/>
        <v>기타</v>
      </c>
      <c r="J3075" s="118" t="str">
        <f t="shared" si="191"/>
        <v>인연 랭크 업 4</v>
      </c>
    </row>
    <row r="3076" spans="1:10" ht="13.8" customHeight="1">
      <c r="A3076" s="101">
        <f>C3076*ID규칙_대사_그룹_단위+COUNTIF($C$4:C3076,C3076)</f>
        <v>1114449</v>
      </c>
      <c r="B3076" s="100" t="s">
        <v>412</v>
      </c>
      <c r="C3076" s="102">
        <f>INDEX(STUDENT!$A:$A,MATCH(B3076,STUDENT!$B:$B,0))</f>
        <v>11144</v>
      </c>
      <c r="D3076" s="101">
        <v>6</v>
      </c>
      <c r="E3076" s="101">
        <v>24</v>
      </c>
      <c r="F3076" s="101">
        <v>1</v>
      </c>
      <c r="G3076" s="101" t="str">
        <f t="shared" ref="G3076:G3139" si="192">"SPEECH_DESC_"&amp;A3076</f>
        <v>SPEECH_DESC_1114449</v>
      </c>
      <c r="H3076" s="101" t="str">
        <f t="shared" ref="H3076:H3139" si="193">"SPEECH_AUDIO_"&amp;A3076</f>
        <v>SPEECH_AUDIO_1114449</v>
      </c>
      <c r="I3076" s="118" t="str">
        <f t="shared" ref="I3076:I3139" si="194">VLOOKUP(D3076,SPEECH_MAIN_TYPE,2,0)</f>
        <v>메모리얼</v>
      </c>
      <c r="J3076" s="118" t="str">
        <f t="shared" ref="J3076:J3139" si="195">VLOOKUP(E3076,SPEECH_SUB_TYPE,2,0)&amp;IF(F3076=0,""," "&amp;F3076)</f>
        <v>메모리얼 로비 1</v>
      </c>
    </row>
    <row r="3077" spans="1:10" ht="13.8" customHeight="1">
      <c r="A3077" s="101">
        <f>C3077*ID규칙_대사_그룹_단위+COUNTIF($C$4:C3077,C3077)</f>
        <v>1114450</v>
      </c>
      <c r="B3077" s="100" t="s">
        <v>412</v>
      </c>
      <c r="C3077" s="102">
        <f>INDEX(STUDENT!$A:$A,MATCH(B3077,STUDENT!$B:$B,0))</f>
        <v>11144</v>
      </c>
      <c r="D3077" s="101">
        <v>6</v>
      </c>
      <c r="E3077" s="101">
        <v>24</v>
      </c>
      <c r="F3077" s="101">
        <v>2</v>
      </c>
      <c r="G3077" s="101" t="str">
        <f t="shared" si="192"/>
        <v>SPEECH_DESC_1114450</v>
      </c>
      <c r="H3077" s="101" t="str">
        <f t="shared" si="193"/>
        <v>SPEECH_AUDIO_1114450</v>
      </c>
      <c r="I3077" s="118" t="str">
        <f t="shared" si="194"/>
        <v>메모리얼</v>
      </c>
      <c r="J3077" s="118" t="str">
        <f t="shared" si="195"/>
        <v>메모리얼 로비 2</v>
      </c>
    </row>
    <row r="3078" spans="1:10" ht="13.8" customHeight="1">
      <c r="A3078" s="101">
        <f>C3078*ID규칙_대사_그룹_단위+COUNTIF($C$4:C3078,C3078)</f>
        <v>1114451</v>
      </c>
      <c r="B3078" s="100" t="s">
        <v>412</v>
      </c>
      <c r="C3078" s="102">
        <f>INDEX(STUDENT!$A:$A,MATCH(B3078,STUDENT!$B:$B,0))</f>
        <v>11144</v>
      </c>
      <c r="D3078" s="101">
        <v>6</v>
      </c>
      <c r="E3078" s="101">
        <v>24</v>
      </c>
      <c r="F3078" s="101">
        <v>3</v>
      </c>
      <c r="G3078" s="101" t="str">
        <f t="shared" si="192"/>
        <v>SPEECH_DESC_1114451</v>
      </c>
      <c r="H3078" s="101" t="str">
        <f t="shared" si="193"/>
        <v>SPEECH_AUDIO_1114451</v>
      </c>
      <c r="I3078" s="118" t="str">
        <f t="shared" si="194"/>
        <v>메모리얼</v>
      </c>
      <c r="J3078" s="118" t="str">
        <f t="shared" si="195"/>
        <v>메모리얼 로비 3</v>
      </c>
    </row>
    <row r="3079" spans="1:10" ht="13.8" customHeight="1">
      <c r="A3079" s="101">
        <f>C3079*ID규칙_대사_그룹_단위+COUNTIF($C$4:C3079,C3079)</f>
        <v>1114452</v>
      </c>
      <c r="B3079" s="100" t="s">
        <v>412</v>
      </c>
      <c r="C3079" s="102">
        <f>INDEX(STUDENT!$A:$A,MATCH(B3079,STUDENT!$B:$B,0))</f>
        <v>11144</v>
      </c>
      <c r="D3079" s="101">
        <v>6</v>
      </c>
      <c r="E3079" s="101">
        <v>24</v>
      </c>
      <c r="F3079" s="101">
        <v>4</v>
      </c>
      <c r="G3079" s="101" t="str">
        <f t="shared" si="192"/>
        <v>SPEECH_DESC_1114452</v>
      </c>
      <c r="H3079" s="101" t="str">
        <f t="shared" si="193"/>
        <v>SPEECH_AUDIO_1114452</v>
      </c>
      <c r="I3079" s="118" t="str">
        <f t="shared" si="194"/>
        <v>메모리얼</v>
      </c>
      <c r="J3079" s="118" t="str">
        <f t="shared" si="195"/>
        <v>메모리얼 로비 4</v>
      </c>
    </row>
    <row r="3080" spans="1:10" ht="13.8" customHeight="1">
      <c r="A3080" s="101">
        <f>C3080*ID규칙_대사_그룹_단위+COUNTIF($C$4:C3080,C3080)</f>
        <v>1114453</v>
      </c>
      <c r="B3080" s="100" t="s">
        <v>412</v>
      </c>
      <c r="C3080" s="102">
        <f>INDEX(STUDENT!$A:$A,MATCH(B3080,STUDENT!$B:$B,0))</f>
        <v>11144</v>
      </c>
      <c r="D3080" s="101">
        <v>6</v>
      </c>
      <c r="E3080" s="101">
        <v>24</v>
      </c>
      <c r="F3080" s="101">
        <v>5</v>
      </c>
      <c r="G3080" s="101" t="str">
        <f t="shared" si="192"/>
        <v>SPEECH_DESC_1114453</v>
      </c>
      <c r="H3080" s="101" t="str">
        <f t="shared" si="193"/>
        <v>SPEECH_AUDIO_1114453</v>
      </c>
      <c r="I3080" s="118" t="str">
        <f t="shared" si="194"/>
        <v>메모리얼</v>
      </c>
      <c r="J3080" s="118" t="str">
        <f t="shared" si="195"/>
        <v>메모리얼 로비 5</v>
      </c>
    </row>
    <row r="3081" spans="1:10" ht="13.8" customHeight="1">
      <c r="A3081" s="101">
        <f>C3081*ID규칙_대사_그룹_단위+COUNTIF($C$4:C3081,C3081)</f>
        <v>1114454</v>
      </c>
      <c r="B3081" s="100" t="s">
        <v>412</v>
      </c>
      <c r="C3081" s="102">
        <f>INDEX(STUDENT!$A:$A,MATCH(B3081,STUDENT!$B:$B,0))</f>
        <v>11144</v>
      </c>
      <c r="D3081" s="101">
        <v>7</v>
      </c>
      <c r="E3081" s="101">
        <v>25</v>
      </c>
      <c r="F3081" s="101">
        <v>0</v>
      </c>
      <c r="G3081" s="101" t="str">
        <f t="shared" si="192"/>
        <v>SPEECH_DESC_1114454</v>
      </c>
      <c r="H3081" s="101" t="str">
        <f t="shared" si="193"/>
        <v>SPEECH_AUDIO_1114454</v>
      </c>
      <c r="I3081" s="118" t="str">
        <f t="shared" si="194"/>
        <v>기념일</v>
      </c>
      <c r="J3081" s="118" t="str">
        <f t="shared" si="195"/>
        <v>생일</v>
      </c>
    </row>
    <row r="3082" spans="1:10" ht="13.8" customHeight="1">
      <c r="A3082" s="101">
        <f>C3082*ID규칙_대사_그룹_단위+COUNTIF($C$4:C3082,C3082)</f>
        <v>1114455</v>
      </c>
      <c r="B3082" s="100" t="s">
        <v>412</v>
      </c>
      <c r="C3082" s="102">
        <f>INDEX(STUDENT!$A:$A,MATCH(B3082,STUDENT!$B:$B,0))</f>
        <v>11144</v>
      </c>
      <c r="D3082" s="101">
        <v>7</v>
      </c>
      <c r="E3082" s="101">
        <v>26</v>
      </c>
      <c r="F3082" s="101">
        <v>0</v>
      </c>
      <c r="G3082" s="101" t="str">
        <f t="shared" si="192"/>
        <v>SPEECH_DESC_1114455</v>
      </c>
      <c r="H3082" s="101" t="str">
        <f t="shared" si="193"/>
        <v>SPEECH_AUDIO_1114455</v>
      </c>
      <c r="I3082" s="118" t="str">
        <f t="shared" si="194"/>
        <v>기념일</v>
      </c>
      <c r="J3082" s="118" t="str">
        <f t="shared" si="195"/>
        <v>선생의 생일</v>
      </c>
    </row>
    <row r="3083" spans="1:10" ht="13.8" customHeight="1">
      <c r="A3083" s="101">
        <f>C3083*ID규칙_대사_그룹_단위+COUNTIF($C$4:C3083,C3083)</f>
        <v>1114456</v>
      </c>
      <c r="B3083" s="100" t="s">
        <v>412</v>
      </c>
      <c r="C3083" s="102">
        <f>INDEX(STUDENT!$A:$A,MATCH(B3083,STUDENT!$B:$B,0))</f>
        <v>11144</v>
      </c>
      <c r="D3083" s="101">
        <v>7</v>
      </c>
      <c r="E3083" s="101">
        <v>27</v>
      </c>
      <c r="F3083" s="101">
        <v>0</v>
      </c>
      <c r="G3083" s="101" t="str">
        <f t="shared" si="192"/>
        <v>SPEECH_DESC_1114456</v>
      </c>
      <c r="H3083" s="101" t="str">
        <f t="shared" si="193"/>
        <v>SPEECH_AUDIO_1114456</v>
      </c>
      <c r="I3083" s="118" t="str">
        <f t="shared" si="194"/>
        <v>기념일</v>
      </c>
      <c r="J3083" s="118" t="str">
        <f t="shared" si="195"/>
        <v>할로윈</v>
      </c>
    </row>
    <row r="3084" spans="1:10" ht="13.8" customHeight="1">
      <c r="A3084" s="101">
        <f>C3084*ID규칙_대사_그룹_단위+COUNTIF($C$4:C3084,C3084)</f>
        <v>1114457</v>
      </c>
      <c r="B3084" s="100" t="s">
        <v>412</v>
      </c>
      <c r="C3084" s="102">
        <f>INDEX(STUDENT!$A:$A,MATCH(B3084,STUDENT!$B:$B,0))</f>
        <v>11144</v>
      </c>
      <c r="D3084" s="101">
        <v>7</v>
      </c>
      <c r="E3084" s="101">
        <v>28</v>
      </c>
      <c r="F3084" s="101">
        <v>0</v>
      </c>
      <c r="G3084" s="101" t="str">
        <f t="shared" si="192"/>
        <v>SPEECH_DESC_1114457</v>
      </c>
      <c r="H3084" s="101" t="str">
        <f t="shared" si="193"/>
        <v>SPEECH_AUDIO_1114457</v>
      </c>
      <c r="I3084" s="118" t="str">
        <f t="shared" si="194"/>
        <v>기념일</v>
      </c>
      <c r="J3084" s="118" t="str">
        <f t="shared" si="195"/>
        <v>크리스마스</v>
      </c>
    </row>
    <row r="3085" spans="1:10" ht="13.8" customHeight="1">
      <c r="A3085" s="101">
        <f>C3085*ID규칙_대사_그룹_단위+COUNTIF($C$4:C3085,C3085)</f>
        <v>1114458</v>
      </c>
      <c r="B3085" s="100" t="s">
        <v>412</v>
      </c>
      <c r="C3085" s="102">
        <f>INDEX(STUDENT!$A:$A,MATCH(B3085,STUDENT!$B:$B,0))</f>
        <v>11144</v>
      </c>
      <c r="D3085" s="101">
        <v>7</v>
      </c>
      <c r="E3085" s="101">
        <v>29</v>
      </c>
      <c r="F3085" s="101">
        <v>0</v>
      </c>
      <c r="G3085" s="101" t="str">
        <f t="shared" si="192"/>
        <v>SPEECH_DESC_1114458</v>
      </c>
      <c r="H3085" s="101" t="str">
        <f t="shared" si="193"/>
        <v>SPEECH_AUDIO_1114458</v>
      </c>
      <c r="I3085" s="118" t="str">
        <f t="shared" si="194"/>
        <v>기념일</v>
      </c>
      <c r="J3085" s="118" t="str">
        <f t="shared" si="195"/>
        <v>신년</v>
      </c>
    </row>
    <row r="3086" spans="1:10" ht="13.8" customHeight="1">
      <c r="A3086" s="101">
        <f>C3086*ID규칙_대사_그룹_단위+COUNTIF($C$4:C3086,C3086)</f>
        <v>1224501</v>
      </c>
      <c r="B3086" s="100" t="s">
        <v>414</v>
      </c>
      <c r="C3086" s="102">
        <f>INDEX(STUDENT!$A:$A,MATCH(B3086,STUDENT!$B:$B,0))</f>
        <v>12245</v>
      </c>
      <c r="D3086" s="101">
        <v>1</v>
      </c>
      <c r="E3086" s="101">
        <v>1</v>
      </c>
      <c r="F3086" s="101">
        <v>0</v>
      </c>
      <c r="G3086" s="101" t="str">
        <f t="shared" si="192"/>
        <v>SPEECH_DESC_1224501</v>
      </c>
      <c r="H3086" s="101" t="str">
        <f t="shared" si="193"/>
        <v>SPEECH_AUDIO_1224501</v>
      </c>
      <c r="I3086" s="118" t="str">
        <f t="shared" si="194"/>
        <v>일상</v>
      </c>
      <c r="J3086" s="118" t="str">
        <f t="shared" si="195"/>
        <v>입수</v>
      </c>
    </row>
    <row r="3087" spans="1:10" ht="13.8" customHeight="1">
      <c r="A3087" s="101">
        <f>C3087*ID규칙_대사_그룹_단위+COUNTIF($C$4:C3087,C3087)</f>
        <v>1224502</v>
      </c>
      <c r="B3087" s="100" t="s">
        <v>414</v>
      </c>
      <c r="C3087" s="102">
        <f>INDEX(STUDENT!$A:$A,MATCH(B3087,STUDENT!$B:$B,0))</f>
        <v>12245</v>
      </c>
      <c r="D3087" s="101">
        <v>1</v>
      </c>
      <c r="E3087" s="101">
        <v>2</v>
      </c>
      <c r="F3087" s="101">
        <v>1</v>
      </c>
      <c r="G3087" s="101" t="str">
        <f t="shared" si="192"/>
        <v>SPEECH_DESC_1224502</v>
      </c>
      <c r="H3087" s="101" t="str">
        <f t="shared" si="193"/>
        <v>SPEECH_AUDIO_1224502</v>
      </c>
      <c r="I3087" s="118" t="str">
        <f t="shared" si="194"/>
        <v>일상</v>
      </c>
      <c r="J3087" s="118" t="str">
        <f t="shared" si="195"/>
        <v>로비 방문 1</v>
      </c>
    </row>
    <row r="3088" spans="1:10" ht="13.8" customHeight="1">
      <c r="A3088" s="101">
        <f>C3088*ID규칙_대사_그룹_단위+COUNTIF($C$4:C3088,C3088)</f>
        <v>1224503</v>
      </c>
      <c r="B3088" s="100" t="s">
        <v>414</v>
      </c>
      <c r="C3088" s="102">
        <f>INDEX(STUDENT!$A:$A,MATCH(B3088,STUDENT!$B:$B,0))</f>
        <v>12245</v>
      </c>
      <c r="D3088" s="101">
        <v>1</v>
      </c>
      <c r="E3088" s="101">
        <v>2</v>
      </c>
      <c r="F3088" s="101">
        <v>2</v>
      </c>
      <c r="G3088" s="101" t="str">
        <f t="shared" si="192"/>
        <v>SPEECH_DESC_1224503</v>
      </c>
      <c r="H3088" s="101" t="str">
        <f t="shared" si="193"/>
        <v>SPEECH_AUDIO_1224503</v>
      </c>
      <c r="I3088" s="118" t="str">
        <f t="shared" si="194"/>
        <v>일상</v>
      </c>
      <c r="J3088" s="118" t="str">
        <f t="shared" si="195"/>
        <v>로비 방문 2</v>
      </c>
    </row>
    <row r="3089" spans="1:10" ht="13.8" customHeight="1">
      <c r="A3089" s="101">
        <f>C3089*ID규칙_대사_그룹_단위+COUNTIF($C$4:C3089,C3089)</f>
        <v>1224504</v>
      </c>
      <c r="B3089" s="100" t="s">
        <v>414</v>
      </c>
      <c r="C3089" s="102">
        <f>INDEX(STUDENT!$A:$A,MATCH(B3089,STUDENT!$B:$B,0))</f>
        <v>12245</v>
      </c>
      <c r="D3089" s="101">
        <v>1</v>
      </c>
      <c r="E3089" s="101">
        <v>3</v>
      </c>
      <c r="F3089" s="101">
        <v>1</v>
      </c>
      <c r="G3089" s="101" t="str">
        <f t="shared" si="192"/>
        <v>SPEECH_DESC_1224504</v>
      </c>
      <c r="H3089" s="101" t="str">
        <f t="shared" si="193"/>
        <v>SPEECH_AUDIO_1224504</v>
      </c>
      <c r="I3089" s="118" t="str">
        <f t="shared" si="194"/>
        <v>일상</v>
      </c>
      <c r="J3089" s="118" t="str">
        <f t="shared" si="195"/>
        <v>잡담 1</v>
      </c>
    </row>
    <row r="3090" spans="1:10" ht="13.8" customHeight="1">
      <c r="A3090" s="101">
        <f>C3090*ID규칙_대사_그룹_단위+COUNTIF($C$4:C3090,C3090)</f>
        <v>1224505</v>
      </c>
      <c r="B3090" s="100" t="s">
        <v>414</v>
      </c>
      <c r="C3090" s="102">
        <f>INDEX(STUDENT!$A:$A,MATCH(B3090,STUDENT!$B:$B,0))</f>
        <v>12245</v>
      </c>
      <c r="D3090" s="101">
        <v>1</v>
      </c>
      <c r="E3090" s="101">
        <v>3</v>
      </c>
      <c r="F3090" s="101">
        <v>2</v>
      </c>
      <c r="G3090" s="101" t="str">
        <f t="shared" si="192"/>
        <v>SPEECH_DESC_1224505</v>
      </c>
      <c r="H3090" s="101" t="str">
        <f t="shared" si="193"/>
        <v>SPEECH_AUDIO_1224505</v>
      </c>
      <c r="I3090" s="118" t="str">
        <f t="shared" si="194"/>
        <v>일상</v>
      </c>
      <c r="J3090" s="118" t="str">
        <f t="shared" si="195"/>
        <v>잡담 2</v>
      </c>
    </row>
    <row r="3091" spans="1:10" ht="13.8" customHeight="1">
      <c r="A3091" s="101">
        <f>C3091*ID규칙_대사_그룹_단위+COUNTIF($C$4:C3091,C3091)</f>
        <v>1224506</v>
      </c>
      <c r="B3091" s="100" t="s">
        <v>414</v>
      </c>
      <c r="C3091" s="102">
        <f>INDEX(STUDENT!$A:$A,MATCH(B3091,STUDENT!$B:$B,0))</f>
        <v>12245</v>
      </c>
      <c r="D3091" s="101">
        <v>1</v>
      </c>
      <c r="E3091" s="101">
        <v>3</v>
      </c>
      <c r="F3091" s="101">
        <v>3</v>
      </c>
      <c r="G3091" s="101" t="str">
        <f t="shared" si="192"/>
        <v>SPEECH_DESC_1224506</v>
      </c>
      <c r="H3091" s="101" t="str">
        <f t="shared" si="193"/>
        <v>SPEECH_AUDIO_1224506</v>
      </c>
      <c r="I3091" s="118" t="str">
        <f t="shared" si="194"/>
        <v>일상</v>
      </c>
      <c r="J3091" s="118" t="str">
        <f t="shared" si="195"/>
        <v>잡담 3</v>
      </c>
    </row>
    <row r="3092" spans="1:10" ht="13.8" customHeight="1">
      <c r="A3092" s="101">
        <f>C3092*ID규칙_대사_그룹_단위+COUNTIF($C$4:C3092,C3092)</f>
        <v>1224507</v>
      </c>
      <c r="B3092" s="100" t="s">
        <v>414</v>
      </c>
      <c r="C3092" s="102">
        <f>INDEX(STUDENT!$A:$A,MATCH(B3092,STUDENT!$B:$B,0))</f>
        <v>12245</v>
      </c>
      <c r="D3092" s="101">
        <v>1</v>
      </c>
      <c r="E3092" s="101">
        <v>3</v>
      </c>
      <c r="F3092" s="101">
        <v>4</v>
      </c>
      <c r="G3092" s="101" t="str">
        <f t="shared" si="192"/>
        <v>SPEECH_DESC_1224507</v>
      </c>
      <c r="H3092" s="101" t="str">
        <f t="shared" si="193"/>
        <v>SPEECH_AUDIO_1224507</v>
      </c>
      <c r="I3092" s="118" t="str">
        <f t="shared" si="194"/>
        <v>일상</v>
      </c>
      <c r="J3092" s="118" t="str">
        <f t="shared" si="195"/>
        <v>잡담 4</v>
      </c>
    </row>
    <row r="3093" spans="1:10" ht="13.8" customHeight="1">
      <c r="A3093" s="101">
        <f>C3093*ID규칙_대사_그룹_단위+COUNTIF($C$4:C3093,C3093)</f>
        <v>1224508</v>
      </c>
      <c r="B3093" s="100" t="s">
        <v>414</v>
      </c>
      <c r="C3093" s="102">
        <f>INDEX(STUDENT!$A:$A,MATCH(B3093,STUDENT!$B:$B,0))</f>
        <v>12245</v>
      </c>
      <c r="D3093" s="101">
        <v>1</v>
      </c>
      <c r="E3093" s="101">
        <v>3</v>
      </c>
      <c r="F3093" s="101">
        <v>5</v>
      </c>
      <c r="G3093" s="101" t="str">
        <f t="shared" si="192"/>
        <v>SPEECH_DESC_1224508</v>
      </c>
      <c r="H3093" s="101" t="str">
        <f t="shared" si="193"/>
        <v>SPEECH_AUDIO_1224508</v>
      </c>
      <c r="I3093" s="118" t="str">
        <f t="shared" si="194"/>
        <v>일상</v>
      </c>
      <c r="J3093" s="118" t="str">
        <f t="shared" si="195"/>
        <v>잡담 5</v>
      </c>
    </row>
    <row r="3094" spans="1:10" ht="13.8" customHeight="1">
      <c r="A3094" s="101">
        <f>C3094*ID규칙_대사_그룹_단위+COUNTIF($C$4:C3094,C3094)</f>
        <v>1224509</v>
      </c>
      <c r="B3094" s="100" t="s">
        <v>414</v>
      </c>
      <c r="C3094" s="102">
        <f>INDEX(STUDENT!$A:$A,MATCH(B3094,STUDENT!$B:$B,0))</f>
        <v>12245</v>
      </c>
      <c r="D3094" s="101">
        <v>2</v>
      </c>
      <c r="E3094" s="101">
        <v>4</v>
      </c>
      <c r="F3094" s="101">
        <v>1</v>
      </c>
      <c r="G3094" s="101" t="str">
        <f t="shared" si="192"/>
        <v>SPEECH_DESC_1224509</v>
      </c>
      <c r="H3094" s="101" t="str">
        <f t="shared" si="193"/>
        <v>SPEECH_AUDIO_1224509</v>
      </c>
      <c r="I3094" s="118" t="str">
        <f t="shared" si="194"/>
        <v>배치</v>
      </c>
      <c r="J3094" s="118" t="str">
        <f t="shared" si="195"/>
        <v>편성 1</v>
      </c>
    </row>
    <row r="3095" spans="1:10" ht="13.8" customHeight="1">
      <c r="A3095" s="101">
        <f>C3095*ID규칙_대사_그룹_단위+COUNTIF($C$4:C3095,C3095)</f>
        <v>1224510</v>
      </c>
      <c r="B3095" s="100" t="s">
        <v>414</v>
      </c>
      <c r="C3095" s="102">
        <f>INDEX(STUDENT!$A:$A,MATCH(B3095,STUDENT!$B:$B,0))</f>
        <v>12245</v>
      </c>
      <c r="D3095" s="101">
        <v>2</v>
      </c>
      <c r="E3095" s="101">
        <v>4</v>
      </c>
      <c r="F3095" s="101">
        <v>2</v>
      </c>
      <c r="G3095" s="101" t="str">
        <f t="shared" si="192"/>
        <v>SPEECH_DESC_1224510</v>
      </c>
      <c r="H3095" s="101" t="str">
        <f t="shared" si="193"/>
        <v>SPEECH_AUDIO_1224510</v>
      </c>
      <c r="I3095" s="118" t="str">
        <f t="shared" si="194"/>
        <v>배치</v>
      </c>
      <c r="J3095" s="118" t="str">
        <f t="shared" si="195"/>
        <v>편성 2</v>
      </c>
    </row>
    <row r="3096" spans="1:10" ht="13.8" customHeight="1">
      <c r="A3096" s="101">
        <f>C3096*ID규칙_대사_그룹_단위+COUNTIF($C$4:C3096,C3096)</f>
        <v>1224511</v>
      </c>
      <c r="B3096" s="100" t="s">
        <v>414</v>
      </c>
      <c r="C3096" s="102">
        <f>INDEX(STUDENT!$A:$A,MATCH(B3096,STUDENT!$B:$B,0))</f>
        <v>12245</v>
      </c>
      <c r="D3096" s="101">
        <v>2</v>
      </c>
      <c r="E3096" s="101">
        <v>4</v>
      </c>
      <c r="F3096" s="101">
        <v>3</v>
      </c>
      <c r="G3096" s="101" t="str">
        <f t="shared" si="192"/>
        <v>SPEECH_DESC_1224511</v>
      </c>
      <c r="H3096" s="101" t="str">
        <f t="shared" si="193"/>
        <v>SPEECH_AUDIO_1224511</v>
      </c>
      <c r="I3096" s="118" t="str">
        <f t="shared" si="194"/>
        <v>배치</v>
      </c>
      <c r="J3096" s="118" t="str">
        <f t="shared" si="195"/>
        <v>편성 3</v>
      </c>
    </row>
    <row r="3097" spans="1:10" ht="13.8" customHeight="1">
      <c r="A3097" s="101">
        <f>C3097*ID규칙_대사_그룹_단위+COUNTIF($C$4:C3097,C3097)</f>
        <v>1224512</v>
      </c>
      <c r="B3097" s="100" t="s">
        <v>414</v>
      </c>
      <c r="C3097" s="102">
        <f>INDEX(STUDENT!$A:$A,MATCH(B3097,STUDENT!$B:$B,0))</f>
        <v>12245</v>
      </c>
      <c r="D3097" s="101">
        <v>2</v>
      </c>
      <c r="E3097" s="101">
        <v>5</v>
      </c>
      <c r="F3097" s="101">
        <v>1</v>
      </c>
      <c r="G3097" s="101" t="str">
        <f t="shared" si="192"/>
        <v>SPEECH_DESC_1224512</v>
      </c>
      <c r="H3097" s="101" t="str">
        <f t="shared" si="193"/>
        <v>SPEECH_AUDIO_1224512</v>
      </c>
      <c r="I3097" s="118" t="str">
        <f t="shared" si="194"/>
        <v>배치</v>
      </c>
      <c r="J3097" s="118" t="str">
        <f t="shared" si="195"/>
        <v>출격 1</v>
      </c>
    </row>
    <row r="3098" spans="1:10" ht="13.8" customHeight="1">
      <c r="A3098" s="101">
        <f>C3098*ID규칙_대사_그룹_단위+COUNTIF($C$4:C3098,C3098)</f>
        <v>1224513</v>
      </c>
      <c r="B3098" s="100" t="s">
        <v>414</v>
      </c>
      <c r="C3098" s="102">
        <f>INDEX(STUDENT!$A:$A,MATCH(B3098,STUDENT!$B:$B,0))</f>
        <v>12245</v>
      </c>
      <c r="D3098" s="101">
        <v>2</v>
      </c>
      <c r="E3098" s="101">
        <v>5</v>
      </c>
      <c r="F3098" s="101">
        <v>2</v>
      </c>
      <c r="G3098" s="101" t="str">
        <f t="shared" si="192"/>
        <v>SPEECH_DESC_1224513</v>
      </c>
      <c r="H3098" s="101" t="str">
        <f t="shared" si="193"/>
        <v>SPEECH_AUDIO_1224513</v>
      </c>
      <c r="I3098" s="118" t="str">
        <f t="shared" si="194"/>
        <v>배치</v>
      </c>
      <c r="J3098" s="118" t="str">
        <f t="shared" si="195"/>
        <v>출격 2</v>
      </c>
    </row>
    <row r="3099" spans="1:10" ht="13.8" customHeight="1">
      <c r="A3099" s="101">
        <f>C3099*ID규칙_대사_그룹_단위+COUNTIF($C$4:C3099,C3099)</f>
        <v>1224514</v>
      </c>
      <c r="B3099" s="100" t="s">
        <v>414</v>
      </c>
      <c r="C3099" s="102">
        <f>INDEX(STUDENT!$A:$A,MATCH(B3099,STUDENT!$B:$B,0))</f>
        <v>12245</v>
      </c>
      <c r="D3099" s="101">
        <v>3</v>
      </c>
      <c r="E3099" s="101">
        <v>6</v>
      </c>
      <c r="F3099" s="101">
        <v>1</v>
      </c>
      <c r="G3099" s="101" t="str">
        <f t="shared" si="192"/>
        <v>SPEECH_DESC_1224514</v>
      </c>
      <c r="H3099" s="101" t="str">
        <f t="shared" si="193"/>
        <v>SPEECH_AUDIO_1224514</v>
      </c>
      <c r="I3099" s="118" t="str">
        <f t="shared" si="194"/>
        <v>전투</v>
      </c>
      <c r="J3099" s="118" t="str">
        <f t="shared" si="195"/>
        <v>전투개시 1</v>
      </c>
    </row>
    <row r="3100" spans="1:10" ht="13.8" customHeight="1">
      <c r="A3100" s="101">
        <f>C3100*ID규칙_대사_그룹_단위+COUNTIF($C$4:C3100,C3100)</f>
        <v>1224515</v>
      </c>
      <c r="B3100" s="100" t="s">
        <v>414</v>
      </c>
      <c r="C3100" s="102">
        <f>INDEX(STUDENT!$A:$A,MATCH(B3100,STUDENT!$B:$B,0))</f>
        <v>12245</v>
      </c>
      <c r="D3100" s="101">
        <v>3</v>
      </c>
      <c r="E3100" s="101">
        <v>6</v>
      </c>
      <c r="F3100" s="101">
        <v>2</v>
      </c>
      <c r="G3100" s="101" t="str">
        <f t="shared" si="192"/>
        <v>SPEECH_DESC_1224515</v>
      </c>
      <c r="H3100" s="101" t="str">
        <f t="shared" si="193"/>
        <v>SPEECH_AUDIO_1224515</v>
      </c>
      <c r="I3100" s="118" t="str">
        <f t="shared" si="194"/>
        <v>전투</v>
      </c>
      <c r="J3100" s="118" t="str">
        <f t="shared" si="195"/>
        <v>전투개시 2</v>
      </c>
    </row>
    <row r="3101" spans="1:10" ht="13.8" customHeight="1">
      <c r="A3101" s="101">
        <f>C3101*ID규칙_대사_그룹_단위+COUNTIF($C$4:C3101,C3101)</f>
        <v>1224516</v>
      </c>
      <c r="B3101" s="100" t="s">
        <v>414</v>
      </c>
      <c r="C3101" s="102">
        <f>INDEX(STUDENT!$A:$A,MATCH(B3101,STUDENT!$B:$B,0))</f>
        <v>12245</v>
      </c>
      <c r="D3101" s="101">
        <v>3</v>
      </c>
      <c r="E3101" s="101">
        <v>7</v>
      </c>
      <c r="F3101" s="101">
        <v>0</v>
      </c>
      <c r="G3101" s="101" t="str">
        <f t="shared" si="192"/>
        <v>SPEECH_DESC_1224516</v>
      </c>
      <c r="H3101" s="101" t="str">
        <f t="shared" si="193"/>
        <v>SPEECH_AUDIO_1224516</v>
      </c>
      <c r="I3101" s="118" t="str">
        <f t="shared" si="194"/>
        <v>전투</v>
      </c>
      <c r="J3101" s="118" t="str">
        <f t="shared" si="195"/>
        <v>이동</v>
      </c>
    </row>
    <row r="3102" spans="1:10" ht="13.8" customHeight="1">
      <c r="A3102" s="101">
        <f>C3102*ID규칙_대사_그룹_단위+COUNTIF($C$4:C3102,C3102)</f>
        <v>1224517</v>
      </c>
      <c r="B3102" s="100" t="s">
        <v>414</v>
      </c>
      <c r="C3102" s="102">
        <f>INDEX(STUDENT!$A:$A,MATCH(B3102,STUDENT!$B:$B,0))</f>
        <v>12245</v>
      </c>
      <c r="D3102" s="101">
        <v>3</v>
      </c>
      <c r="E3102" s="101">
        <v>11</v>
      </c>
      <c r="F3102" s="101">
        <v>0</v>
      </c>
      <c r="G3102" s="101" t="str">
        <f t="shared" si="192"/>
        <v>SPEECH_DESC_1224517</v>
      </c>
      <c r="H3102" s="101" t="str">
        <f t="shared" si="193"/>
        <v>SPEECH_AUDIO_1224517</v>
      </c>
      <c r="I3102" s="118" t="str">
        <f t="shared" si="194"/>
        <v>전투</v>
      </c>
      <c r="J3102" s="118" t="str">
        <f t="shared" si="195"/>
        <v>회복</v>
      </c>
    </row>
    <row r="3103" spans="1:10" ht="13.8" customHeight="1">
      <c r="A3103" s="101">
        <f>C3103*ID규칙_대사_그룹_단위+COUNTIF($C$4:C3103,C3103)</f>
        <v>1224518</v>
      </c>
      <c r="B3103" s="100" t="s">
        <v>414</v>
      </c>
      <c r="C3103" s="102">
        <f>INDEX(STUDENT!$A:$A,MATCH(B3103,STUDENT!$B:$B,0))</f>
        <v>12245</v>
      </c>
      <c r="D3103" s="101">
        <v>3</v>
      </c>
      <c r="E3103" s="101">
        <v>12</v>
      </c>
      <c r="F3103" s="101">
        <v>0</v>
      </c>
      <c r="G3103" s="101" t="str">
        <f t="shared" si="192"/>
        <v>SPEECH_DESC_1224518</v>
      </c>
      <c r="H3103" s="101" t="str">
        <f t="shared" si="193"/>
        <v>SPEECH_AUDIO_1224518</v>
      </c>
      <c r="I3103" s="118" t="str">
        <f t="shared" si="194"/>
        <v>전투</v>
      </c>
      <c r="J3103" s="118" t="str">
        <f t="shared" si="195"/>
        <v>버프</v>
      </c>
    </row>
    <row r="3104" spans="1:10" ht="13.8" customHeight="1">
      <c r="A3104" s="101">
        <f>C3104*ID규칙_대사_그룹_단위+COUNTIF($C$4:C3104,C3104)</f>
        <v>1224519</v>
      </c>
      <c r="B3104" s="100" t="s">
        <v>414</v>
      </c>
      <c r="C3104" s="102">
        <f>INDEX(STUDENT!$A:$A,MATCH(B3104,STUDENT!$B:$B,0))</f>
        <v>12245</v>
      </c>
      <c r="D3104" s="101">
        <v>3</v>
      </c>
      <c r="E3104" s="101">
        <v>14</v>
      </c>
      <c r="F3104" s="101">
        <v>1</v>
      </c>
      <c r="G3104" s="101" t="str">
        <f t="shared" si="192"/>
        <v>SPEECH_DESC_1224519</v>
      </c>
      <c r="H3104" s="101" t="str">
        <f t="shared" si="193"/>
        <v>SPEECH_AUDIO_1224519</v>
      </c>
      <c r="I3104" s="118" t="str">
        <f t="shared" si="194"/>
        <v>전투</v>
      </c>
      <c r="J3104" s="118" t="str">
        <f t="shared" si="195"/>
        <v>EX 스킬 컷인 1</v>
      </c>
    </row>
    <row r="3105" spans="1:10" ht="13.8" customHeight="1">
      <c r="A3105" s="101">
        <f>C3105*ID규칙_대사_그룹_단위+COUNTIF($C$4:C3105,C3105)</f>
        <v>1224520</v>
      </c>
      <c r="B3105" s="100" t="s">
        <v>414</v>
      </c>
      <c r="C3105" s="102">
        <f>INDEX(STUDENT!$A:$A,MATCH(B3105,STUDENT!$B:$B,0))</f>
        <v>12245</v>
      </c>
      <c r="D3105" s="101">
        <v>3</v>
      </c>
      <c r="E3105" s="101">
        <v>14</v>
      </c>
      <c r="F3105" s="101">
        <v>2</v>
      </c>
      <c r="G3105" s="101" t="str">
        <f t="shared" si="192"/>
        <v>SPEECH_DESC_1224520</v>
      </c>
      <c r="H3105" s="101" t="str">
        <f t="shared" si="193"/>
        <v>SPEECH_AUDIO_1224520</v>
      </c>
      <c r="I3105" s="118" t="str">
        <f t="shared" si="194"/>
        <v>전투</v>
      </c>
      <c r="J3105" s="118" t="str">
        <f t="shared" si="195"/>
        <v>EX 스킬 컷인 2</v>
      </c>
    </row>
    <row r="3106" spans="1:10" ht="13.8" customHeight="1">
      <c r="A3106" s="101">
        <f>C3106*ID규칙_대사_그룹_단위+COUNTIF($C$4:C3106,C3106)</f>
        <v>1224521</v>
      </c>
      <c r="B3106" s="100" t="s">
        <v>414</v>
      </c>
      <c r="C3106" s="102">
        <f>INDEX(STUDENT!$A:$A,MATCH(B3106,STUDENT!$B:$B,0))</f>
        <v>12245</v>
      </c>
      <c r="D3106" s="101">
        <v>3</v>
      </c>
      <c r="E3106" s="101">
        <v>14</v>
      </c>
      <c r="F3106" s="101">
        <v>3</v>
      </c>
      <c r="G3106" s="101" t="str">
        <f t="shared" si="192"/>
        <v>SPEECH_DESC_1224521</v>
      </c>
      <c r="H3106" s="101" t="str">
        <f t="shared" si="193"/>
        <v>SPEECH_AUDIO_1224521</v>
      </c>
      <c r="I3106" s="118" t="str">
        <f t="shared" si="194"/>
        <v>전투</v>
      </c>
      <c r="J3106" s="118" t="str">
        <f t="shared" si="195"/>
        <v>EX 스킬 컷인 3</v>
      </c>
    </row>
    <row r="3107" spans="1:10" ht="13.8" customHeight="1">
      <c r="A3107" s="101">
        <f>C3107*ID규칙_대사_그룹_단위+COUNTIF($C$4:C3107,C3107)</f>
        <v>1224522</v>
      </c>
      <c r="B3107" s="100" t="s">
        <v>414</v>
      </c>
      <c r="C3107" s="102">
        <f>INDEX(STUDENT!$A:$A,MATCH(B3107,STUDENT!$B:$B,0))</f>
        <v>12245</v>
      </c>
      <c r="D3107" s="101">
        <v>3</v>
      </c>
      <c r="E3107" s="101">
        <v>15</v>
      </c>
      <c r="F3107" s="101">
        <v>1</v>
      </c>
      <c r="G3107" s="101" t="str">
        <f t="shared" si="192"/>
        <v>SPEECH_DESC_1224522</v>
      </c>
      <c r="H3107" s="101" t="str">
        <f t="shared" si="193"/>
        <v>SPEECH_AUDIO_1224522</v>
      </c>
      <c r="I3107" s="118" t="str">
        <f t="shared" si="194"/>
        <v>전투</v>
      </c>
      <c r="J3107" s="118" t="str">
        <f t="shared" si="195"/>
        <v>EX 스킬 1</v>
      </c>
    </row>
    <row r="3108" spans="1:10" ht="13.8" customHeight="1">
      <c r="A3108" s="101">
        <f>C3108*ID규칙_대사_그룹_단위+COUNTIF($C$4:C3108,C3108)</f>
        <v>1224523</v>
      </c>
      <c r="B3108" s="100" t="s">
        <v>414</v>
      </c>
      <c r="C3108" s="102">
        <f>INDEX(STUDENT!$A:$A,MATCH(B3108,STUDENT!$B:$B,0))</f>
        <v>12245</v>
      </c>
      <c r="D3108" s="101">
        <v>3</v>
      </c>
      <c r="E3108" s="101">
        <v>15</v>
      </c>
      <c r="F3108" s="101">
        <v>2</v>
      </c>
      <c r="G3108" s="101" t="str">
        <f t="shared" si="192"/>
        <v>SPEECH_DESC_1224523</v>
      </c>
      <c r="H3108" s="101" t="str">
        <f t="shared" si="193"/>
        <v>SPEECH_AUDIO_1224523</v>
      </c>
      <c r="I3108" s="118" t="str">
        <f t="shared" si="194"/>
        <v>전투</v>
      </c>
      <c r="J3108" s="118" t="str">
        <f t="shared" si="195"/>
        <v>EX 스킬 2</v>
      </c>
    </row>
    <row r="3109" spans="1:10" ht="13.8" customHeight="1">
      <c r="A3109" s="101">
        <f>C3109*ID규칙_대사_그룹_단위+COUNTIF($C$4:C3109,C3109)</f>
        <v>1224524</v>
      </c>
      <c r="B3109" s="100" t="s">
        <v>414</v>
      </c>
      <c r="C3109" s="102">
        <f>INDEX(STUDENT!$A:$A,MATCH(B3109,STUDENT!$B:$B,0))</f>
        <v>12245</v>
      </c>
      <c r="D3109" s="101">
        <v>3</v>
      </c>
      <c r="E3109" s="101">
        <v>15</v>
      </c>
      <c r="F3109" s="101">
        <v>3</v>
      </c>
      <c r="G3109" s="101" t="str">
        <f t="shared" si="192"/>
        <v>SPEECH_DESC_1224524</v>
      </c>
      <c r="H3109" s="101" t="str">
        <f t="shared" si="193"/>
        <v>SPEECH_AUDIO_1224524</v>
      </c>
      <c r="I3109" s="118" t="str">
        <f t="shared" si="194"/>
        <v>전투</v>
      </c>
      <c r="J3109" s="118" t="str">
        <f t="shared" si="195"/>
        <v>EX 스킬 3</v>
      </c>
    </row>
    <row r="3110" spans="1:10" ht="13.8" customHeight="1">
      <c r="A3110" s="101">
        <f>C3110*ID규칙_대사_그룹_단위+COUNTIF($C$4:C3110,C3110)</f>
        <v>1224525</v>
      </c>
      <c r="B3110" s="100" t="s">
        <v>414</v>
      </c>
      <c r="C3110" s="102">
        <f>INDEX(STUDENT!$A:$A,MATCH(B3110,STUDENT!$B:$B,0))</f>
        <v>12245</v>
      </c>
      <c r="D3110" s="101">
        <v>3</v>
      </c>
      <c r="E3110" s="101">
        <v>16</v>
      </c>
      <c r="F3110" s="101">
        <v>1</v>
      </c>
      <c r="G3110" s="101" t="str">
        <f t="shared" si="192"/>
        <v>SPEECH_DESC_1224525</v>
      </c>
      <c r="H3110" s="101" t="str">
        <f t="shared" si="193"/>
        <v>SPEECH_AUDIO_1224525</v>
      </c>
      <c r="I3110" s="118" t="str">
        <f t="shared" si="194"/>
        <v>전투</v>
      </c>
      <c r="J3110" s="118" t="str">
        <f t="shared" si="195"/>
        <v>승리 1</v>
      </c>
    </row>
    <row r="3111" spans="1:10" ht="13.8" customHeight="1">
      <c r="A3111" s="101">
        <f>C3111*ID규칙_대사_그룹_단위+COUNTIF($C$4:C3111,C3111)</f>
        <v>1224526</v>
      </c>
      <c r="B3111" s="100" t="s">
        <v>414</v>
      </c>
      <c r="C3111" s="102">
        <f>INDEX(STUDENT!$A:$A,MATCH(B3111,STUDENT!$B:$B,0))</f>
        <v>12245</v>
      </c>
      <c r="D3111" s="101">
        <v>3</v>
      </c>
      <c r="E3111" s="101">
        <v>16</v>
      </c>
      <c r="F3111" s="101">
        <v>2</v>
      </c>
      <c r="G3111" s="101" t="str">
        <f t="shared" si="192"/>
        <v>SPEECH_DESC_1224526</v>
      </c>
      <c r="H3111" s="101" t="str">
        <f t="shared" si="193"/>
        <v>SPEECH_AUDIO_1224526</v>
      </c>
      <c r="I3111" s="118" t="str">
        <f t="shared" si="194"/>
        <v>전투</v>
      </c>
      <c r="J3111" s="118" t="str">
        <f t="shared" si="195"/>
        <v>승리 2</v>
      </c>
    </row>
    <row r="3112" spans="1:10" ht="13.8" customHeight="1">
      <c r="A3112" s="101">
        <f>C3112*ID규칙_대사_그룹_단위+COUNTIF($C$4:C3112,C3112)</f>
        <v>1224527</v>
      </c>
      <c r="B3112" s="100" t="s">
        <v>414</v>
      </c>
      <c r="C3112" s="102">
        <f>INDEX(STUDENT!$A:$A,MATCH(B3112,STUDENT!$B:$B,0))</f>
        <v>12245</v>
      </c>
      <c r="D3112" s="101">
        <v>4</v>
      </c>
      <c r="E3112" s="101">
        <v>18</v>
      </c>
      <c r="F3112" s="101">
        <v>1</v>
      </c>
      <c r="G3112" s="101" t="str">
        <f t="shared" si="192"/>
        <v>SPEECH_DESC_1224527</v>
      </c>
      <c r="H3112" s="101" t="str">
        <f t="shared" si="193"/>
        <v>SPEECH_AUDIO_1224527</v>
      </c>
      <c r="I3112" s="118" t="str">
        <f t="shared" si="194"/>
        <v>결과</v>
      </c>
      <c r="J3112" s="118" t="str">
        <f t="shared" si="195"/>
        <v>임무 완료 1</v>
      </c>
    </row>
    <row r="3113" spans="1:10" ht="13.8" customHeight="1">
      <c r="A3113" s="101">
        <f>C3113*ID규칙_대사_그룹_단위+COUNTIF($C$4:C3113,C3113)</f>
        <v>1224528</v>
      </c>
      <c r="B3113" s="100" t="s">
        <v>414</v>
      </c>
      <c r="C3113" s="102">
        <f>INDEX(STUDENT!$A:$A,MATCH(B3113,STUDENT!$B:$B,0))</f>
        <v>12245</v>
      </c>
      <c r="D3113" s="101">
        <v>4</v>
      </c>
      <c r="E3113" s="101">
        <v>18</v>
      </c>
      <c r="F3113" s="101">
        <v>2</v>
      </c>
      <c r="G3113" s="101" t="str">
        <f t="shared" si="192"/>
        <v>SPEECH_DESC_1224528</v>
      </c>
      <c r="H3113" s="101" t="str">
        <f t="shared" si="193"/>
        <v>SPEECH_AUDIO_1224528</v>
      </c>
      <c r="I3113" s="118" t="str">
        <f t="shared" si="194"/>
        <v>결과</v>
      </c>
      <c r="J3113" s="118" t="str">
        <f t="shared" si="195"/>
        <v>임무 완료 2</v>
      </c>
    </row>
    <row r="3114" spans="1:10" ht="13.8" customHeight="1">
      <c r="A3114" s="101">
        <f>C3114*ID규칙_대사_그룹_단위+COUNTIF($C$4:C3114,C3114)</f>
        <v>1224529</v>
      </c>
      <c r="B3114" s="100" t="s">
        <v>414</v>
      </c>
      <c r="C3114" s="102">
        <f>INDEX(STUDENT!$A:$A,MATCH(B3114,STUDENT!$B:$B,0))</f>
        <v>12245</v>
      </c>
      <c r="D3114" s="101">
        <v>5</v>
      </c>
      <c r="E3114" s="101">
        <v>20</v>
      </c>
      <c r="F3114" s="101">
        <v>1</v>
      </c>
      <c r="G3114" s="101" t="str">
        <f t="shared" si="192"/>
        <v>SPEECH_DESC_1224529</v>
      </c>
      <c r="H3114" s="101" t="str">
        <f t="shared" si="193"/>
        <v>SPEECH_AUDIO_1224529</v>
      </c>
      <c r="I3114" s="118" t="str">
        <f t="shared" si="194"/>
        <v>기타</v>
      </c>
      <c r="J3114" s="118" t="str">
        <f t="shared" si="195"/>
        <v>강화 1</v>
      </c>
    </row>
    <row r="3115" spans="1:10" ht="13.8" customHeight="1">
      <c r="A3115" s="101">
        <f>C3115*ID규칙_대사_그룹_단위+COUNTIF($C$4:C3115,C3115)</f>
        <v>1224530</v>
      </c>
      <c r="B3115" s="100" t="s">
        <v>414</v>
      </c>
      <c r="C3115" s="102">
        <f>INDEX(STUDENT!$A:$A,MATCH(B3115,STUDENT!$B:$B,0))</f>
        <v>12245</v>
      </c>
      <c r="D3115" s="101">
        <v>5</v>
      </c>
      <c r="E3115" s="101">
        <v>20</v>
      </c>
      <c r="F3115" s="101">
        <v>2</v>
      </c>
      <c r="G3115" s="101" t="str">
        <f t="shared" si="192"/>
        <v>SPEECH_DESC_1224530</v>
      </c>
      <c r="H3115" s="101" t="str">
        <f t="shared" si="193"/>
        <v>SPEECH_AUDIO_1224530</v>
      </c>
      <c r="I3115" s="118" t="str">
        <f t="shared" si="194"/>
        <v>기타</v>
      </c>
      <c r="J3115" s="118" t="str">
        <f t="shared" si="195"/>
        <v>강화 2</v>
      </c>
    </row>
    <row r="3116" spans="1:10" ht="13.8" customHeight="1">
      <c r="A3116" s="101">
        <f>C3116*ID규칙_대사_그룹_단위+COUNTIF($C$4:C3116,C3116)</f>
        <v>1224531</v>
      </c>
      <c r="B3116" s="100" t="s">
        <v>414</v>
      </c>
      <c r="C3116" s="102">
        <f>INDEX(STUDENT!$A:$A,MATCH(B3116,STUDENT!$B:$B,0))</f>
        <v>12245</v>
      </c>
      <c r="D3116" s="101">
        <v>5</v>
      </c>
      <c r="E3116" s="101">
        <v>20</v>
      </c>
      <c r="F3116" s="101">
        <v>3</v>
      </c>
      <c r="G3116" s="101" t="str">
        <f t="shared" si="192"/>
        <v>SPEECH_DESC_1224531</v>
      </c>
      <c r="H3116" s="101" t="str">
        <f t="shared" si="193"/>
        <v>SPEECH_AUDIO_1224531</v>
      </c>
      <c r="I3116" s="118" t="str">
        <f t="shared" si="194"/>
        <v>기타</v>
      </c>
      <c r="J3116" s="118" t="str">
        <f t="shared" si="195"/>
        <v>강화 3</v>
      </c>
    </row>
    <row r="3117" spans="1:10" ht="13.8" customHeight="1">
      <c r="A3117" s="101">
        <f>C3117*ID규칙_대사_그룹_단위+COUNTIF($C$4:C3117,C3117)</f>
        <v>1224532</v>
      </c>
      <c r="B3117" s="100" t="s">
        <v>414</v>
      </c>
      <c r="C3117" s="102">
        <f>INDEX(STUDENT!$A:$A,MATCH(B3117,STUDENT!$B:$B,0))</f>
        <v>12245</v>
      </c>
      <c r="D3117" s="101">
        <v>5</v>
      </c>
      <c r="E3117" s="101">
        <v>20</v>
      </c>
      <c r="F3117" s="101">
        <v>4</v>
      </c>
      <c r="G3117" s="101" t="str">
        <f t="shared" si="192"/>
        <v>SPEECH_DESC_1224532</v>
      </c>
      <c r="H3117" s="101" t="str">
        <f t="shared" si="193"/>
        <v>SPEECH_AUDIO_1224532</v>
      </c>
      <c r="I3117" s="118" t="str">
        <f t="shared" si="194"/>
        <v>기타</v>
      </c>
      <c r="J3117" s="118" t="str">
        <f t="shared" si="195"/>
        <v>강화 4</v>
      </c>
    </row>
    <row r="3118" spans="1:10" ht="13.8" customHeight="1">
      <c r="A3118" s="101">
        <f>C3118*ID규칙_대사_그룹_단위+COUNTIF($C$4:C3118,C3118)</f>
        <v>1224533</v>
      </c>
      <c r="B3118" s="100" t="s">
        <v>414</v>
      </c>
      <c r="C3118" s="102">
        <f>INDEX(STUDENT!$A:$A,MATCH(B3118,STUDENT!$B:$B,0))</f>
        <v>12245</v>
      </c>
      <c r="D3118" s="101">
        <v>5</v>
      </c>
      <c r="E3118" s="101">
        <v>21</v>
      </c>
      <c r="F3118" s="101">
        <v>0</v>
      </c>
      <c r="G3118" s="101" t="str">
        <f t="shared" si="192"/>
        <v>SPEECH_DESC_1224533</v>
      </c>
      <c r="H3118" s="101" t="str">
        <f t="shared" si="193"/>
        <v>SPEECH_AUDIO_1224533</v>
      </c>
      <c r="I3118" s="118" t="str">
        <f t="shared" si="194"/>
        <v>기타</v>
      </c>
      <c r="J3118" s="118" t="str">
        <f t="shared" si="195"/>
        <v>고유무기 장착</v>
      </c>
    </row>
    <row r="3119" spans="1:10" ht="13.8" customHeight="1">
      <c r="A3119" s="101">
        <f>C3119*ID규칙_대사_그룹_단위+COUNTIF($C$4:C3119,C3119)</f>
        <v>1224534</v>
      </c>
      <c r="B3119" s="100" t="s">
        <v>414</v>
      </c>
      <c r="C3119" s="102">
        <f>INDEX(STUDENT!$A:$A,MATCH(B3119,STUDENT!$B:$B,0))</f>
        <v>12245</v>
      </c>
      <c r="D3119" s="101">
        <v>5</v>
      </c>
      <c r="E3119" s="101">
        <v>22</v>
      </c>
      <c r="F3119" s="101">
        <v>1</v>
      </c>
      <c r="G3119" s="101" t="str">
        <f t="shared" si="192"/>
        <v>SPEECH_DESC_1224534</v>
      </c>
      <c r="H3119" s="101" t="str">
        <f t="shared" si="193"/>
        <v>SPEECH_AUDIO_1224534</v>
      </c>
      <c r="I3119" s="118" t="str">
        <f t="shared" si="194"/>
        <v>기타</v>
      </c>
      <c r="J3119" s="118" t="str">
        <f t="shared" si="195"/>
        <v>카페 1</v>
      </c>
    </row>
    <row r="3120" spans="1:10" ht="13.8" customHeight="1">
      <c r="A3120" s="101">
        <f>C3120*ID규칙_대사_그룹_단위+COUNTIF($C$4:C3120,C3120)</f>
        <v>1224535</v>
      </c>
      <c r="B3120" s="100" t="s">
        <v>414</v>
      </c>
      <c r="C3120" s="102">
        <f>INDEX(STUDENT!$A:$A,MATCH(B3120,STUDENT!$B:$B,0))</f>
        <v>12245</v>
      </c>
      <c r="D3120" s="101">
        <v>5</v>
      </c>
      <c r="E3120" s="101">
        <v>22</v>
      </c>
      <c r="F3120" s="101">
        <v>2</v>
      </c>
      <c r="G3120" s="101" t="str">
        <f t="shared" si="192"/>
        <v>SPEECH_DESC_1224535</v>
      </c>
      <c r="H3120" s="101" t="str">
        <f t="shared" si="193"/>
        <v>SPEECH_AUDIO_1224535</v>
      </c>
      <c r="I3120" s="118" t="str">
        <f t="shared" si="194"/>
        <v>기타</v>
      </c>
      <c r="J3120" s="118" t="str">
        <f t="shared" si="195"/>
        <v>카페 2</v>
      </c>
    </row>
    <row r="3121" spans="1:10" ht="13.8" customHeight="1">
      <c r="A3121" s="101">
        <f>C3121*ID규칙_대사_그룹_단위+COUNTIF($C$4:C3121,C3121)</f>
        <v>1224536</v>
      </c>
      <c r="B3121" s="100" t="s">
        <v>414</v>
      </c>
      <c r="C3121" s="102">
        <f>INDEX(STUDENT!$A:$A,MATCH(B3121,STUDENT!$B:$B,0))</f>
        <v>12245</v>
      </c>
      <c r="D3121" s="101">
        <v>5</v>
      </c>
      <c r="E3121" s="101">
        <v>22</v>
      </c>
      <c r="F3121" s="101">
        <v>3</v>
      </c>
      <c r="G3121" s="101" t="str">
        <f t="shared" si="192"/>
        <v>SPEECH_DESC_1224536</v>
      </c>
      <c r="H3121" s="101" t="str">
        <f t="shared" si="193"/>
        <v>SPEECH_AUDIO_1224536</v>
      </c>
      <c r="I3121" s="118" t="str">
        <f t="shared" si="194"/>
        <v>기타</v>
      </c>
      <c r="J3121" s="118" t="str">
        <f t="shared" si="195"/>
        <v>카페 3</v>
      </c>
    </row>
    <row r="3122" spans="1:10" ht="13.8" customHeight="1">
      <c r="A3122" s="101">
        <f>C3122*ID규칙_대사_그룹_단위+COUNTIF($C$4:C3122,C3122)</f>
        <v>1224537</v>
      </c>
      <c r="B3122" s="100" t="s">
        <v>414</v>
      </c>
      <c r="C3122" s="102">
        <f>INDEX(STUDENT!$A:$A,MATCH(B3122,STUDENT!$B:$B,0))</f>
        <v>12245</v>
      </c>
      <c r="D3122" s="101">
        <v>5</v>
      </c>
      <c r="E3122" s="101">
        <v>22</v>
      </c>
      <c r="F3122" s="101">
        <v>4</v>
      </c>
      <c r="G3122" s="101" t="str">
        <f t="shared" si="192"/>
        <v>SPEECH_DESC_1224537</v>
      </c>
      <c r="H3122" s="101" t="str">
        <f t="shared" si="193"/>
        <v>SPEECH_AUDIO_1224537</v>
      </c>
      <c r="I3122" s="118" t="str">
        <f t="shared" si="194"/>
        <v>기타</v>
      </c>
      <c r="J3122" s="118" t="str">
        <f t="shared" si="195"/>
        <v>카페 4</v>
      </c>
    </row>
    <row r="3123" spans="1:10" ht="13.8" customHeight="1">
      <c r="A3123" s="101">
        <f>C3123*ID규칙_대사_그룹_단위+COUNTIF($C$4:C3123,C3123)</f>
        <v>1224538</v>
      </c>
      <c r="B3123" s="100" t="s">
        <v>414</v>
      </c>
      <c r="C3123" s="102">
        <f>INDEX(STUDENT!$A:$A,MATCH(B3123,STUDENT!$B:$B,0))</f>
        <v>12245</v>
      </c>
      <c r="D3123" s="101">
        <v>5</v>
      </c>
      <c r="E3123" s="101">
        <v>22</v>
      </c>
      <c r="F3123" s="101">
        <v>5</v>
      </c>
      <c r="G3123" s="101" t="str">
        <f t="shared" si="192"/>
        <v>SPEECH_DESC_1224538</v>
      </c>
      <c r="H3123" s="101" t="str">
        <f t="shared" si="193"/>
        <v>SPEECH_AUDIO_1224538</v>
      </c>
      <c r="I3123" s="118" t="str">
        <f t="shared" si="194"/>
        <v>기타</v>
      </c>
      <c r="J3123" s="118" t="str">
        <f t="shared" si="195"/>
        <v>카페 5</v>
      </c>
    </row>
    <row r="3124" spans="1:10" ht="13.8" customHeight="1">
      <c r="A3124" s="101">
        <f>C3124*ID규칙_대사_그룹_단위+COUNTIF($C$4:C3124,C3124)</f>
        <v>1224539</v>
      </c>
      <c r="B3124" s="100" t="s">
        <v>414</v>
      </c>
      <c r="C3124" s="102">
        <f>INDEX(STUDENT!$A:$A,MATCH(B3124,STUDENT!$B:$B,0))</f>
        <v>12245</v>
      </c>
      <c r="D3124" s="101">
        <v>5</v>
      </c>
      <c r="E3124" s="101">
        <v>23</v>
      </c>
      <c r="F3124" s="101">
        <v>1</v>
      </c>
      <c r="G3124" s="101" t="str">
        <f t="shared" si="192"/>
        <v>SPEECH_DESC_1224539</v>
      </c>
      <c r="H3124" s="101" t="str">
        <f t="shared" si="193"/>
        <v>SPEECH_AUDIO_1224539</v>
      </c>
      <c r="I3124" s="118" t="str">
        <f t="shared" si="194"/>
        <v>기타</v>
      </c>
      <c r="J3124" s="118" t="str">
        <f t="shared" si="195"/>
        <v>인연 랭크 업 1</v>
      </c>
    </row>
    <row r="3125" spans="1:10" ht="13.8" customHeight="1">
      <c r="A3125" s="101">
        <f>C3125*ID규칙_대사_그룹_단위+COUNTIF($C$4:C3125,C3125)</f>
        <v>1224540</v>
      </c>
      <c r="B3125" s="100" t="s">
        <v>414</v>
      </c>
      <c r="C3125" s="102">
        <f>INDEX(STUDENT!$A:$A,MATCH(B3125,STUDENT!$B:$B,0))</f>
        <v>12245</v>
      </c>
      <c r="D3125" s="101">
        <v>5</v>
      </c>
      <c r="E3125" s="101">
        <v>23</v>
      </c>
      <c r="F3125" s="101">
        <v>2</v>
      </c>
      <c r="G3125" s="101" t="str">
        <f t="shared" si="192"/>
        <v>SPEECH_DESC_1224540</v>
      </c>
      <c r="H3125" s="101" t="str">
        <f t="shared" si="193"/>
        <v>SPEECH_AUDIO_1224540</v>
      </c>
      <c r="I3125" s="118" t="str">
        <f t="shared" si="194"/>
        <v>기타</v>
      </c>
      <c r="J3125" s="118" t="str">
        <f t="shared" si="195"/>
        <v>인연 랭크 업 2</v>
      </c>
    </row>
    <row r="3126" spans="1:10" ht="13.8" customHeight="1">
      <c r="A3126" s="101">
        <f>C3126*ID규칙_대사_그룹_단위+COUNTIF($C$4:C3126,C3126)</f>
        <v>1224541</v>
      </c>
      <c r="B3126" s="100" t="s">
        <v>414</v>
      </c>
      <c r="C3126" s="102">
        <f>INDEX(STUDENT!$A:$A,MATCH(B3126,STUDENT!$B:$B,0))</f>
        <v>12245</v>
      </c>
      <c r="D3126" s="101">
        <v>5</v>
      </c>
      <c r="E3126" s="101">
        <v>23</v>
      </c>
      <c r="F3126" s="101">
        <v>3</v>
      </c>
      <c r="G3126" s="101" t="str">
        <f t="shared" si="192"/>
        <v>SPEECH_DESC_1224541</v>
      </c>
      <c r="H3126" s="101" t="str">
        <f t="shared" si="193"/>
        <v>SPEECH_AUDIO_1224541</v>
      </c>
      <c r="I3126" s="118" t="str">
        <f t="shared" si="194"/>
        <v>기타</v>
      </c>
      <c r="J3126" s="118" t="str">
        <f t="shared" si="195"/>
        <v>인연 랭크 업 3</v>
      </c>
    </row>
    <row r="3127" spans="1:10" ht="13.8" customHeight="1">
      <c r="A3127" s="101">
        <f>C3127*ID규칙_대사_그룹_단위+COUNTIF($C$4:C3127,C3127)</f>
        <v>1224542</v>
      </c>
      <c r="B3127" s="100" t="s">
        <v>414</v>
      </c>
      <c r="C3127" s="102">
        <f>INDEX(STUDENT!$A:$A,MATCH(B3127,STUDENT!$B:$B,0))</f>
        <v>12245</v>
      </c>
      <c r="D3127" s="101">
        <v>6</v>
      </c>
      <c r="E3127" s="101">
        <v>24</v>
      </c>
      <c r="F3127" s="101">
        <v>1</v>
      </c>
      <c r="G3127" s="101" t="str">
        <f t="shared" si="192"/>
        <v>SPEECH_DESC_1224542</v>
      </c>
      <c r="H3127" s="101" t="str">
        <f t="shared" si="193"/>
        <v>SPEECH_AUDIO_1224542</v>
      </c>
      <c r="I3127" s="118" t="str">
        <f t="shared" si="194"/>
        <v>메모리얼</v>
      </c>
      <c r="J3127" s="118" t="str">
        <f t="shared" si="195"/>
        <v>메모리얼 로비 1</v>
      </c>
    </row>
    <row r="3128" spans="1:10" ht="13.8" customHeight="1">
      <c r="A3128" s="101">
        <f>C3128*ID규칙_대사_그룹_단위+COUNTIF($C$4:C3128,C3128)</f>
        <v>1224543</v>
      </c>
      <c r="B3128" s="100" t="s">
        <v>414</v>
      </c>
      <c r="C3128" s="102">
        <f>INDEX(STUDENT!$A:$A,MATCH(B3128,STUDENT!$B:$B,0))</f>
        <v>12245</v>
      </c>
      <c r="D3128" s="101">
        <v>6</v>
      </c>
      <c r="E3128" s="101">
        <v>24</v>
      </c>
      <c r="F3128" s="101">
        <v>2</v>
      </c>
      <c r="G3128" s="101" t="str">
        <f t="shared" si="192"/>
        <v>SPEECH_DESC_1224543</v>
      </c>
      <c r="H3128" s="101" t="str">
        <f t="shared" si="193"/>
        <v>SPEECH_AUDIO_1224543</v>
      </c>
      <c r="I3128" s="118" t="str">
        <f t="shared" si="194"/>
        <v>메모리얼</v>
      </c>
      <c r="J3128" s="118" t="str">
        <f t="shared" si="195"/>
        <v>메모리얼 로비 2</v>
      </c>
    </row>
    <row r="3129" spans="1:10" ht="13.8" customHeight="1">
      <c r="A3129" s="101">
        <f>C3129*ID규칙_대사_그룹_단위+COUNTIF($C$4:C3129,C3129)</f>
        <v>1224544</v>
      </c>
      <c r="B3129" s="100" t="s">
        <v>414</v>
      </c>
      <c r="C3129" s="102">
        <f>INDEX(STUDENT!$A:$A,MATCH(B3129,STUDENT!$B:$B,0))</f>
        <v>12245</v>
      </c>
      <c r="D3129" s="101">
        <v>6</v>
      </c>
      <c r="E3129" s="101">
        <v>24</v>
      </c>
      <c r="F3129" s="101">
        <v>3</v>
      </c>
      <c r="G3129" s="101" t="str">
        <f t="shared" si="192"/>
        <v>SPEECH_DESC_1224544</v>
      </c>
      <c r="H3129" s="101" t="str">
        <f t="shared" si="193"/>
        <v>SPEECH_AUDIO_1224544</v>
      </c>
      <c r="I3129" s="118" t="str">
        <f t="shared" si="194"/>
        <v>메모리얼</v>
      </c>
      <c r="J3129" s="118" t="str">
        <f t="shared" si="195"/>
        <v>메모리얼 로비 3</v>
      </c>
    </row>
    <row r="3130" spans="1:10" ht="13.8" customHeight="1">
      <c r="A3130" s="101">
        <f>C3130*ID규칙_대사_그룹_단위+COUNTIF($C$4:C3130,C3130)</f>
        <v>1224545</v>
      </c>
      <c r="B3130" s="100" t="s">
        <v>414</v>
      </c>
      <c r="C3130" s="102">
        <f>INDEX(STUDENT!$A:$A,MATCH(B3130,STUDENT!$B:$B,0))</f>
        <v>12245</v>
      </c>
      <c r="D3130" s="101">
        <v>6</v>
      </c>
      <c r="E3130" s="101">
        <v>24</v>
      </c>
      <c r="F3130" s="101">
        <v>4</v>
      </c>
      <c r="G3130" s="101" t="str">
        <f t="shared" si="192"/>
        <v>SPEECH_DESC_1224545</v>
      </c>
      <c r="H3130" s="101" t="str">
        <f t="shared" si="193"/>
        <v>SPEECH_AUDIO_1224545</v>
      </c>
      <c r="I3130" s="118" t="str">
        <f t="shared" si="194"/>
        <v>메모리얼</v>
      </c>
      <c r="J3130" s="118" t="str">
        <f t="shared" si="195"/>
        <v>메모리얼 로비 4</v>
      </c>
    </row>
    <row r="3131" spans="1:10" ht="13.8" customHeight="1">
      <c r="A3131" s="101">
        <f>C3131*ID규칙_대사_그룹_단위+COUNTIF($C$4:C3131,C3131)</f>
        <v>1224546</v>
      </c>
      <c r="B3131" s="100" t="s">
        <v>414</v>
      </c>
      <c r="C3131" s="102">
        <f>INDEX(STUDENT!$A:$A,MATCH(B3131,STUDENT!$B:$B,0))</f>
        <v>12245</v>
      </c>
      <c r="D3131" s="101">
        <v>6</v>
      </c>
      <c r="E3131" s="101">
        <v>24</v>
      </c>
      <c r="F3131" s="101">
        <v>5</v>
      </c>
      <c r="G3131" s="101" t="str">
        <f t="shared" si="192"/>
        <v>SPEECH_DESC_1224546</v>
      </c>
      <c r="H3131" s="101" t="str">
        <f t="shared" si="193"/>
        <v>SPEECH_AUDIO_1224546</v>
      </c>
      <c r="I3131" s="118" t="str">
        <f t="shared" si="194"/>
        <v>메모리얼</v>
      </c>
      <c r="J3131" s="118" t="str">
        <f t="shared" si="195"/>
        <v>메모리얼 로비 5</v>
      </c>
    </row>
    <row r="3132" spans="1:10" ht="13.8" customHeight="1">
      <c r="A3132" s="101">
        <f>C3132*ID규칙_대사_그룹_단위+COUNTIF($C$4:C3132,C3132)</f>
        <v>1224547</v>
      </c>
      <c r="B3132" s="100" t="s">
        <v>414</v>
      </c>
      <c r="C3132" s="102">
        <f>INDEX(STUDENT!$A:$A,MATCH(B3132,STUDENT!$B:$B,0))</f>
        <v>12245</v>
      </c>
      <c r="D3132" s="101">
        <v>7</v>
      </c>
      <c r="E3132" s="101">
        <v>25</v>
      </c>
      <c r="F3132" s="101">
        <v>0</v>
      </c>
      <c r="G3132" s="101" t="str">
        <f t="shared" si="192"/>
        <v>SPEECH_DESC_1224547</v>
      </c>
      <c r="H3132" s="101" t="str">
        <f t="shared" si="193"/>
        <v>SPEECH_AUDIO_1224547</v>
      </c>
      <c r="I3132" s="118" t="str">
        <f t="shared" si="194"/>
        <v>기념일</v>
      </c>
      <c r="J3132" s="118" t="str">
        <f t="shared" si="195"/>
        <v>생일</v>
      </c>
    </row>
    <row r="3133" spans="1:10" ht="13.8" customHeight="1">
      <c r="A3133" s="101">
        <f>C3133*ID규칙_대사_그룹_단위+COUNTIF($C$4:C3133,C3133)</f>
        <v>1224548</v>
      </c>
      <c r="B3133" s="100" t="s">
        <v>414</v>
      </c>
      <c r="C3133" s="102">
        <f>INDEX(STUDENT!$A:$A,MATCH(B3133,STUDENT!$B:$B,0))</f>
        <v>12245</v>
      </c>
      <c r="D3133" s="101">
        <v>7</v>
      </c>
      <c r="E3133" s="101">
        <v>26</v>
      </c>
      <c r="F3133" s="101">
        <v>0</v>
      </c>
      <c r="G3133" s="101" t="str">
        <f t="shared" si="192"/>
        <v>SPEECH_DESC_1224548</v>
      </c>
      <c r="H3133" s="101" t="str">
        <f t="shared" si="193"/>
        <v>SPEECH_AUDIO_1224548</v>
      </c>
      <c r="I3133" s="118" t="str">
        <f t="shared" si="194"/>
        <v>기념일</v>
      </c>
      <c r="J3133" s="118" t="str">
        <f t="shared" si="195"/>
        <v>선생의 생일</v>
      </c>
    </row>
    <row r="3134" spans="1:10" ht="13.8" customHeight="1">
      <c r="A3134" s="101">
        <f>C3134*ID규칙_대사_그룹_단위+COUNTIF($C$4:C3134,C3134)</f>
        <v>1224549</v>
      </c>
      <c r="B3134" s="100" t="s">
        <v>414</v>
      </c>
      <c r="C3134" s="102">
        <f>INDEX(STUDENT!$A:$A,MATCH(B3134,STUDENT!$B:$B,0))</f>
        <v>12245</v>
      </c>
      <c r="D3134" s="101">
        <v>7</v>
      </c>
      <c r="E3134" s="101">
        <v>27</v>
      </c>
      <c r="F3134" s="101">
        <v>0</v>
      </c>
      <c r="G3134" s="101" t="str">
        <f t="shared" si="192"/>
        <v>SPEECH_DESC_1224549</v>
      </c>
      <c r="H3134" s="101" t="str">
        <f t="shared" si="193"/>
        <v>SPEECH_AUDIO_1224549</v>
      </c>
      <c r="I3134" s="118" t="str">
        <f t="shared" si="194"/>
        <v>기념일</v>
      </c>
      <c r="J3134" s="118" t="str">
        <f t="shared" si="195"/>
        <v>할로윈</v>
      </c>
    </row>
    <row r="3135" spans="1:10" ht="13.8" customHeight="1">
      <c r="A3135" s="101">
        <f>C3135*ID규칙_대사_그룹_단위+COUNTIF($C$4:C3135,C3135)</f>
        <v>1224550</v>
      </c>
      <c r="B3135" s="100" t="s">
        <v>414</v>
      </c>
      <c r="C3135" s="102">
        <f>INDEX(STUDENT!$A:$A,MATCH(B3135,STUDENT!$B:$B,0))</f>
        <v>12245</v>
      </c>
      <c r="D3135" s="101">
        <v>7</v>
      </c>
      <c r="E3135" s="101">
        <v>28</v>
      </c>
      <c r="F3135" s="101">
        <v>0</v>
      </c>
      <c r="G3135" s="101" t="str">
        <f t="shared" si="192"/>
        <v>SPEECH_DESC_1224550</v>
      </c>
      <c r="H3135" s="101" t="str">
        <f t="shared" si="193"/>
        <v>SPEECH_AUDIO_1224550</v>
      </c>
      <c r="I3135" s="118" t="str">
        <f t="shared" si="194"/>
        <v>기념일</v>
      </c>
      <c r="J3135" s="118" t="str">
        <f t="shared" si="195"/>
        <v>크리스마스</v>
      </c>
    </row>
    <row r="3136" spans="1:10" ht="13.8" customHeight="1">
      <c r="A3136" s="101">
        <f>C3136*ID규칙_대사_그룹_단위+COUNTIF($C$4:C3136,C3136)</f>
        <v>1224551</v>
      </c>
      <c r="B3136" s="100" t="s">
        <v>414</v>
      </c>
      <c r="C3136" s="102">
        <f>INDEX(STUDENT!$A:$A,MATCH(B3136,STUDENT!$B:$B,0))</f>
        <v>12245</v>
      </c>
      <c r="D3136" s="101">
        <v>7</v>
      </c>
      <c r="E3136" s="101">
        <v>29</v>
      </c>
      <c r="F3136" s="101">
        <v>0</v>
      </c>
      <c r="G3136" s="101" t="str">
        <f t="shared" si="192"/>
        <v>SPEECH_DESC_1224551</v>
      </c>
      <c r="H3136" s="101" t="str">
        <f t="shared" si="193"/>
        <v>SPEECH_AUDIO_1224551</v>
      </c>
      <c r="I3136" s="118" t="str">
        <f t="shared" si="194"/>
        <v>기념일</v>
      </c>
      <c r="J3136" s="118" t="str">
        <f t="shared" si="195"/>
        <v>신년</v>
      </c>
    </row>
    <row r="3137" spans="1:10" ht="13.8" customHeight="1">
      <c r="A3137" s="101">
        <f>C3137*ID규칙_대사_그룹_단위+COUNTIF($C$4:C3137,C3137)</f>
        <v>1434601</v>
      </c>
      <c r="B3137" s="100" t="s">
        <v>416</v>
      </c>
      <c r="C3137" s="102">
        <f>INDEX(STUDENT!$A:$A,MATCH(B3137,STUDENT!$B:$B,0))</f>
        <v>14346</v>
      </c>
      <c r="D3137" s="101">
        <v>1</v>
      </c>
      <c r="E3137" s="101">
        <v>1</v>
      </c>
      <c r="F3137" s="101">
        <v>0</v>
      </c>
      <c r="G3137" s="101" t="str">
        <f t="shared" si="192"/>
        <v>SPEECH_DESC_1434601</v>
      </c>
      <c r="H3137" s="101" t="str">
        <f t="shared" si="193"/>
        <v>SPEECH_AUDIO_1434601</v>
      </c>
      <c r="I3137" s="118" t="str">
        <f t="shared" si="194"/>
        <v>일상</v>
      </c>
      <c r="J3137" s="118" t="str">
        <f t="shared" si="195"/>
        <v>입수</v>
      </c>
    </row>
    <row r="3138" spans="1:10" ht="13.8" customHeight="1">
      <c r="A3138" s="101">
        <f>C3138*ID규칙_대사_그룹_단위+COUNTIF($C$4:C3138,C3138)</f>
        <v>1434602</v>
      </c>
      <c r="B3138" s="100" t="s">
        <v>416</v>
      </c>
      <c r="C3138" s="102">
        <f>INDEX(STUDENT!$A:$A,MATCH(B3138,STUDENT!$B:$B,0))</f>
        <v>14346</v>
      </c>
      <c r="D3138" s="101">
        <v>1</v>
      </c>
      <c r="E3138" s="101">
        <v>2</v>
      </c>
      <c r="F3138" s="101">
        <v>1</v>
      </c>
      <c r="G3138" s="101" t="str">
        <f t="shared" si="192"/>
        <v>SPEECH_DESC_1434602</v>
      </c>
      <c r="H3138" s="101" t="str">
        <f t="shared" si="193"/>
        <v>SPEECH_AUDIO_1434602</v>
      </c>
      <c r="I3138" s="118" t="str">
        <f t="shared" si="194"/>
        <v>일상</v>
      </c>
      <c r="J3138" s="118" t="str">
        <f t="shared" si="195"/>
        <v>로비 방문 1</v>
      </c>
    </row>
    <row r="3139" spans="1:10" ht="13.8" customHeight="1">
      <c r="A3139" s="101">
        <f>C3139*ID규칙_대사_그룹_단위+COUNTIF($C$4:C3139,C3139)</f>
        <v>1434603</v>
      </c>
      <c r="B3139" s="100" t="s">
        <v>416</v>
      </c>
      <c r="C3139" s="102">
        <f>INDEX(STUDENT!$A:$A,MATCH(B3139,STUDENT!$B:$B,0))</f>
        <v>14346</v>
      </c>
      <c r="D3139" s="101">
        <v>1</v>
      </c>
      <c r="E3139" s="101">
        <v>2</v>
      </c>
      <c r="F3139" s="101">
        <v>2</v>
      </c>
      <c r="G3139" s="101" t="str">
        <f t="shared" si="192"/>
        <v>SPEECH_DESC_1434603</v>
      </c>
      <c r="H3139" s="101" t="str">
        <f t="shared" si="193"/>
        <v>SPEECH_AUDIO_1434603</v>
      </c>
      <c r="I3139" s="118" t="str">
        <f t="shared" si="194"/>
        <v>일상</v>
      </c>
      <c r="J3139" s="118" t="str">
        <f t="shared" si="195"/>
        <v>로비 방문 2</v>
      </c>
    </row>
    <row r="3140" spans="1:10" ht="13.8" customHeight="1">
      <c r="A3140" s="101">
        <f>C3140*ID규칙_대사_그룹_단위+COUNTIF($C$4:C3140,C3140)</f>
        <v>1434604</v>
      </c>
      <c r="B3140" s="100" t="s">
        <v>416</v>
      </c>
      <c r="C3140" s="102">
        <f>INDEX(STUDENT!$A:$A,MATCH(B3140,STUDENT!$B:$B,0))</f>
        <v>14346</v>
      </c>
      <c r="D3140" s="101">
        <v>1</v>
      </c>
      <c r="E3140" s="101">
        <v>3</v>
      </c>
      <c r="F3140" s="101">
        <v>1</v>
      </c>
      <c r="G3140" s="101" t="str">
        <f t="shared" ref="G3140:G3203" si="196">"SPEECH_DESC_"&amp;A3140</f>
        <v>SPEECH_DESC_1434604</v>
      </c>
      <c r="H3140" s="101" t="str">
        <f t="shared" ref="H3140:H3203" si="197">"SPEECH_AUDIO_"&amp;A3140</f>
        <v>SPEECH_AUDIO_1434604</v>
      </c>
      <c r="I3140" s="118" t="str">
        <f t="shared" ref="I3140:I3203" si="198">VLOOKUP(D3140,SPEECH_MAIN_TYPE,2,0)</f>
        <v>일상</v>
      </c>
      <c r="J3140" s="118" t="str">
        <f t="shared" ref="J3140:J3203" si="199">VLOOKUP(E3140,SPEECH_SUB_TYPE,2,0)&amp;IF(F3140=0,""," "&amp;F3140)</f>
        <v>잡담 1</v>
      </c>
    </row>
    <row r="3141" spans="1:10" ht="13.8" customHeight="1">
      <c r="A3141" s="101">
        <f>C3141*ID규칙_대사_그룹_단위+COUNTIF($C$4:C3141,C3141)</f>
        <v>1434605</v>
      </c>
      <c r="B3141" s="100" t="s">
        <v>416</v>
      </c>
      <c r="C3141" s="102">
        <f>INDEX(STUDENT!$A:$A,MATCH(B3141,STUDENT!$B:$B,0))</f>
        <v>14346</v>
      </c>
      <c r="D3141" s="101">
        <v>1</v>
      </c>
      <c r="E3141" s="101">
        <v>3</v>
      </c>
      <c r="F3141" s="101">
        <v>2</v>
      </c>
      <c r="G3141" s="101" t="str">
        <f t="shared" si="196"/>
        <v>SPEECH_DESC_1434605</v>
      </c>
      <c r="H3141" s="101" t="str">
        <f t="shared" si="197"/>
        <v>SPEECH_AUDIO_1434605</v>
      </c>
      <c r="I3141" s="118" t="str">
        <f t="shared" si="198"/>
        <v>일상</v>
      </c>
      <c r="J3141" s="118" t="str">
        <f t="shared" si="199"/>
        <v>잡담 2</v>
      </c>
    </row>
    <row r="3142" spans="1:10" ht="13.8" customHeight="1">
      <c r="A3142" s="101">
        <f>C3142*ID규칙_대사_그룹_단위+COUNTIF($C$4:C3142,C3142)</f>
        <v>1434606</v>
      </c>
      <c r="B3142" s="100" t="s">
        <v>416</v>
      </c>
      <c r="C3142" s="102">
        <f>INDEX(STUDENT!$A:$A,MATCH(B3142,STUDENT!$B:$B,0))</f>
        <v>14346</v>
      </c>
      <c r="D3142" s="101">
        <v>1</v>
      </c>
      <c r="E3142" s="101">
        <v>3</v>
      </c>
      <c r="F3142" s="101">
        <v>3</v>
      </c>
      <c r="G3142" s="101" t="str">
        <f t="shared" si="196"/>
        <v>SPEECH_DESC_1434606</v>
      </c>
      <c r="H3142" s="101" t="str">
        <f t="shared" si="197"/>
        <v>SPEECH_AUDIO_1434606</v>
      </c>
      <c r="I3142" s="118" t="str">
        <f t="shared" si="198"/>
        <v>일상</v>
      </c>
      <c r="J3142" s="118" t="str">
        <f t="shared" si="199"/>
        <v>잡담 3</v>
      </c>
    </row>
    <row r="3143" spans="1:10" ht="13.8" customHeight="1">
      <c r="A3143" s="101">
        <f>C3143*ID규칙_대사_그룹_단위+COUNTIF($C$4:C3143,C3143)</f>
        <v>1434607</v>
      </c>
      <c r="B3143" s="100" t="s">
        <v>416</v>
      </c>
      <c r="C3143" s="102">
        <f>INDEX(STUDENT!$A:$A,MATCH(B3143,STUDENT!$B:$B,0))</f>
        <v>14346</v>
      </c>
      <c r="D3143" s="101">
        <v>1</v>
      </c>
      <c r="E3143" s="101">
        <v>3</v>
      </c>
      <c r="F3143" s="101">
        <v>4</v>
      </c>
      <c r="G3143" s="101" t="str">
        <f t="shared" si="196"/>
        <v>SPEECH_DESC_1434607</v>
      </c>
      <c r="H3143" s="101" t="str">
        <f t="shared" si="197"/>
        <v>SPEECH_AUDIO_1434607</v>
      </c>
      <c r="I3143" s="118" t="str">
        <f t="shared" si="198"/>
        <v>일상</v>
      </c>
      <c r="J3143" s="118" t="str">
        <f t="shared" si="199"/>
        <v>잡담 4</v>
      </c>
    </row>
    <row r="3144" spans="1:10" ht="13.8" customHeight="1">
      <c r="A3144" s="101">
        <f>C3144*ID규칙_대사_그룹_단위+COUNTIF($C$4:C3144,C3144)</f>
        <v>1434608</v>
      </c>
      <c r="B3144" s="100" t="s">
        <v>416</v>
      </c>
      <c r="C3144" s="102">
        <f>INDEX(STUDENT!$A:$A,MATCH(B3144,STUDENT!$B:$B,0))</f>
        <v>14346</v>
      </c>
      <c r="D3144" s="101">
        <v>2</v>
      </c>
      <c r="E3144" s="101">
        <v>4</v>
      </c>
      <c r="F3144" s="101">
        <v>1</v>
      </c>
      <c r="G3144" s="101" t="str">
        <f t="shared" si="196"/>
        <v>SPEECH_DESC_1434608</v>
      </c>
      <c r="H3144" s="101" t="str">
        <f t="shared" si="197"/>
        <v>SPEECH_AUDIO_1434608</v>
      </c>
      <c r="I3144" s="118" t="str">
        <f t="shared" si="198"/>
        <v>배치</v>
      </c>
      <c r="J3144" s="118" t="str">
        <f t="shared" si="199"/>
        <v>편성 1</v>
      </c>
    </row>
    <row r="3145" spans="1:10" ht="13.8" customHeight="1">
      <c r="A3145" s="101">
        <f>C3145*ID규칙_대사_그룹_단위+COUNTIF($C$4:C3145,C3145)</f>
        <v>1434609</v>
      </c>
      <c r="B3145" s="100" t="s">
        <v>416</v>
      </c>
      <c r="C3145" s="102">
        <f>INDEX(STUDENT!$A:$A,MATCH(B3145,STUDENT!$B:$B,0))</f>
        <v>14346</v>
      </c>
      <c r="D3145" s="101">
        <v>2</v>
      </c>
      <c r="E3145" s="101">
        <v>4</v>
      </c>
      <c r="F3145" s="101">
        <v>2</v>
      </c>
      <c r="G3145" s="101" t="str">
        <f t="shared" si="196"/>
        <v>SPEECH_DESC_1434609</v>
      </c>
      <c r="H3145" s="101" t="str">
        <f t="shared" si="197"/>
        <v>SPEECH_AUDIO_1434609</v>
      </c>
      <c r="I3145" s="118" t="str">
        <f t="shared" si="198"/>
        <v>배치</v>
      </c>
      <c r="J3145" s="118" t="str">
        <f t="shared" si="199"/>
        <v>편성 2</v>
      </c>
    </row>
    <row r="3146" spans="1:10" ht="13.8" customHeight="1">
      <c r="A3146" s="101">
        <f>C3146*ID규칙_대사_그룹_단위+COUNTIF($C$4:C3146,C3146)</f>
        <v>1434610</v>
      </c>
      <c r="B3146" s="100" t="s">
        <v>416</v>
      </c>
      <c r="C3146" s="102">
        <f>INDEX(STUDENT!$A:$A,MATCH(B3146,STUDENT!$B:$B,0))</f>
        <v>14346</v>
      </c>
      <c r="D3146" s="101">
        <v>2</v>
      </c>
      <c r="E3146" s="101">
        <v>4</v>
      </c>
      <c r="F3146" s="101">
        <v>3</v>
      </c>
      <c r="G3146" s="101" t="str">
        <f t="shared" si="196"/>
        <v>SPEECH_DESC_1434610</v>
      </c>
      <c r="H3146" s="101" t="str">
        <f t="shared" si="197"/>
        <v>SPEECH_AUDIO_1434610</v>
      </c>
      <c r="I3146" s="118" t="str">
        <f t="shared" si="198"/>
        <v>배치</v>
      </c>
      <c r="J3146" s="118" t="str">
        <f t="shared" si="199"/>
        <v>편성 3</v>
      </c>
    </row>
    <row r="3147" spans="1:10" ht="13.8" customHeight="1">
      <c r="A3147" s="101">
        <f>C3147*ID규칙_대사_그룹_단위+COUNTIF($C$4:C3147,C3147)</f>
        <v>1434611</v>
      </c>
      <c r="B3147" s="100" t="s">
        <v>416</v>
      </c>
      <c r="C3147" s="102">
        <f>INDEX(STUDENT!$A:$A,MATCH(B3147,STUDENT!$B:$B,0))</f>
        <v>14346</v>
      </c>
      <c r="D3147" s="101">
        <v>2</v>
      </c>
      <c r="E3147" s="101">
        <v>5</v>
      </c>
      <c r="F3147" s="101">
        <v>1</v>
      </c>
      <c r="G3147" s="101" t="str">
        <f t="shared" si="196"/>
        <v>SPEECH_DESC_1434611</v>
      </c>
      <c r="H3147" s="101" t="str">
        <f t="shared" si="197"/>
        <v>SPEECH_AUDIO_1434611</v>
      </c>
      <c r="I3147" s="118" t="str">
        <f t="shared" si="198"/>
        <v>배치</v>
      </c>
      <c r="J3147" s="118" t="str">
        <f t="shared" si="199"/>
        <v>출격 1</v>
      </c>
    </row>
    <row r="3148" spans="1:10" ht="13.8" customHeight="1">
      <c r="A3148" s="101">
        <f>C3148*ID규칙_대사_그룹_단위+COUNTIF($C$4:C3148,C3148)</f>
        <v>1434612</v>
      </c>
      <c r="B3148" s="100" t="s">
        <v>416</v>
      </c>
      <c r="C3148" s="102">
        <f>INDEX(STUDENT!$A:$A,MATCH(B3148,STUDENT!$B:$B,0))</f>
        <v>14346</v>
      </c>
      <c r="D3148" s="101">
        <v>2</v>
      </c>
      <c r="E3148" s="101">
        <v>5</v>
      </c>
      <c r="F3148" s="101">
        <v>2</v>
      </c>
      <c r="G3148" s="101" t="str">
        <f t="shared" si="196"/>
        <v>SPEECH_DESC_1434612</v>
      </c>
      <c r="H3148" s="101" t="str">
        <f t="shared" si="197"/>
        <v>SPEECH_AUDIO_1434612</v>
      </c>
      <c r="I3148" s="118" t="str">
        <f t="shared" si="198"/>
        <v>배치</v>
      </c>
      <c r="J3148" s="118" t="str">
        <f t="shared" si="199"/>
        <v>출격 2</v>
      </c>
    </row>
    <row r="3149" spans="1:10" ht="13.8" customHeight="1">
      <c r="A3149" s="101">
        <f>C3149*ID규칙_대사_그룹_단위+COUNTIF($C$4:C3149,C3149)</f>
        <v>1434613</v>
      </c>
      <c r="B3149" s="100" t="s">
        <v>416</v>
      </c>
      <c r="C3149" s="102">
        <f>INDEX(STUDENT!$A:$A,MATCH(B3149,STUDENT!$B:$B,0))</f>
        <v>14346</v>
      </c>
      <c r="D3149" s="101">
        <v>3</v>
      </c>
      <c r="E3149" s="101">
        <v>6</v>
      </c>
      <c r="F3149" s="101">
        <v>1</v>
      </c>
      <c r="G3149" s="101" t="str">
        <f t="shared" si="196"/>
        <v>SPEECH_DESC_1434613</v>
      </c>
      <c r="H3149" s="101" t="str">
        <f t="shared" si="197"/>
        <v>SPEECH_AUDIO_1434613</v>
      </c>
      <c r="I3149" s="118" t="str">
        <f t="shared" si="198"/>
        <v>전투</v>
      </c>
      <c r="J3149" s="118" t="str">
        <f t="shared" si="199"/>
        <v>전투개시 1</v>
      </c>
    </row>
    <row r="3150" spans="1:10" ht="13.8" customHeight="1">
      <c r="A3150" s="101">
        <f>C3150*ID규칙_대사_그룹_단위+COUNTIF($C$4:C3150,C3150)</f>
        <v>1434614</v>
      </c>
      <c r="B3150" s="100" t="s">
        <v>416</v>
      </c>
      <c r="C3150" s="102">
        <f>INDEX(STUDENT!$A:$A,MATCH(B3150,STUDENT!$B:$B,0))</f>
        <v>14346</v>
      </c>
      <c r="D3150" s="101">
        <v>3</v>
      </c>
      <c r="E3150" s="101">
        <v>6</v>
      </c>
      <c r="F3150" s="101">
        <v>2</v>
      </c>
      <c r="G3150" s="101" t="str">
        <f t="shared" si="196"/>
        <v>SPEECH_DESC_1434614</v>
      </c>
      <c r="H3150" s="101" t="str">
        <f t="shared" si="197"/>
        <v>SPEECH_AUDIO_1434614</v>
      </c>
      <c r="I3150" s="118" t="str">
        <f t="shared" si="198"/>
        <v>전투</v>
      </c>
      <c r="J3150" s="118" t="str">
        <f t="shared" si="199"/>
        <v>전투개시 2</v>
      </c>
    </row>
    <row r="3151" spans="1:10" ht="13.8" customHeight="1">
      <c r="A3151" s="101">
        <f>C3151*ID규칙_대사_그룹_단위+COUNTIF($C$4:C3151,C3151)</f>
        <v>1434615</v>
      </c>
      <c r="B3151" s="100" t="s">
        <v>416</v>
      </c>
      <c r="C3151" s="102">
        <f>INDEX(STUDENT!$A:$A,MATCH(B3151,STUDENT!$B:$B,0))</f>
        <v>14346</v>
      </c>
      <c r="D3151" s="101">
        <v>3</v>
      </c>
      <c r="E3151" s="101">
        <v>8</v>
      </c>
      <c r="F3151" s="101">
        <v>1</v>
      </c>
      <c r="G3151" s="101" t="str">
        <f t="shared" si="196"/>
        <v>SPEECH_DESC_1434615</v>
      </c>
      <c r="H3151" s="101" t="str">
        <f t="shared" si="197"/>
        <v>SPEECH_AUDIO_1434615</v>
      </c>
      <c r="I3151" s="118" t="str">
        <f t="shared" si="198"/>
        <v>전투</v>
      </c>
      <c r="J3151" s="118" t="str">
        <f t="shared" si="199"/>
        <v>에이리어 이동 1</v>
      </c>
    </row>
    <row r="3152" spans="1:10" ht="13.8" customHeight="1">
      <c r="A3152" s="101">
        <f>C3152*ID규칙_대사_그룹_단위+COUNTIF($C$4:C3152,C3152)</f>
        <v>1434616</v>
      </c>
      <c r="B3152" s="100" t="s">
        <v>416</v>
      </c>
      <c r="C3152" s="102">
        <f>INDEX(STUDENT!$A:$A,MATCH(B3152,STUDENT!$B:$B,0))</f>
        <v>14346</v>
      </c>
      <c r="D3152" s="101">
        <v>3</v>
      </c>
      <c r="E3152" s="101">
        <v>8</v>
      </c>
      <c r="F3152" s="101">
        <v>2</v>
      </c>
      <c r="G3152" s="101" t="str">
        <f t="shared" si="196"/>
        <v>SPEECH_DESC_1434616</v>
      </c>
      <c r="H3152" s="101" t="str">
        <f t="shared" si="197"/>
        <v>SPEECH_AUDIO_1434616</v>
      </c>
      <c r="I3152" s="118" t="str">
        <f t="shared" si="198"/>
        <v>전투</v>
      </c>
      <c r="J3152" s="118" t="str">
        <f t="shared" si="199"/>
        <v>에이리어 이동 2</v>
      </c>
    </row>
    <row r="3153" spans="1:10" ht="13.8" customHeight="1">
      <c r="A3153" s="101">
        <f>C3153*ID규칙_대사_그룹_단위+COUNTIF($C$4:C3153,C3153)</f>
        <v>1434617</v>
      </c>
      <c r="B3153" s="100" t="s">
        <v>416</v>
      </c>
      <c r="C3153" s="102">
        <f>INDEX(STUDENT!$A:$A,MATCH(B3153,STUDENT!$B:$B,0))</f>
        <v>14346</v>
      </c>
      <c r="D3153" s="101">
        <v>3</v>
      </c>
      <c r="E3153" s="101">
        <v>9</v>
      </c>
      <c r="F3153" s="101">
        <v>0</v>
      </c>
      <c r="G3153" s="101" t="str">
        <f t="shared" si="196"/>
        <v>SPEECH_DESC_1434617</v>
      </c>
      <c r="H3153" s="101" t="str">
        <f t="shared" si="197"/>
        <v>SPEECH_AUDIO_1434617</v>
      </c>
      <c r="I3153" s="118" t="str">
        <f t="shared" si="198"/>
        <v>전투</v>
      </c>
      <c r="J3153" s="118" t="str">
        <f t="shared" si="199"/>
        <v>엄폐</v>
      </c>
    </row>
    <row r="3154" spans="1:10" ht="13.8" customHeight="1">
      <c r="A3154" s="101">
        <f>C3154*ID규칙_대사_그룹_단위+COUNTIF($C$4:C3154,C3154)</f>
        <v>1434618</v>
      </c>
      <c r="B3154" s="100" t="s">
        <v>416</v>
      </c>
      <c r="C3154" s="102">
        <f>INDEX(STUDENT!$A:$A,MATCH(B3154,STUDENT!$B:$B,0))</f>
        <v>14346</v>
      </c>
      <c r="D3154" s="101">
        <v>3</v>
      </c>
      <c r="E3154" s="101">
        <v>10</v>
      </c>
      <c r="F3154" s="101">
        <v>0</v>
      </c>
      <c r="G3154" s="101" t="str">
        <f t="shared" si="196"/>
        <v>SPEECH_DESC_1434618</v>
      </c>
      <c r="H3154" s="101" t="str">
        <f t="shared" si="197"/>
        <v>SPEECH_AUDIO_1434618</v>
      </c>
      <c r="I3154" s="118" t="str">
        <f t="shared" si="198"/>
        <v>전투</v>
      </c>
      <c r="J3154" s="118" t="str">
        <f t="shared" si="199"/>
        <v>회피</v>
      </c>
    </row>
    <row r="3155" spans="1:10" ht="13.8" customHeight="1">
      <c r="A3155" s="101">
        <f>C3155*ID규칙_대사_그룹_단위+COUNTIF($C$4:C3155,C3155)</f>
        <v>1434619</v>
      </c>
      <c r="B3155" s="100" t="s">
        <v>416</v>
      </c>
      <c r="C3155" s="102">
        <f>INDEX(STUDENT!$A:$A,MATCH(B3155,STUDENT!$B:$B,0))</f>
        <v>14346</v>
      </c>
      <c r="D3155" s="101">
        <v>3</v>
      </c>
      <c r="E3155" s="101">
        <v>11</v>
      </c>
      <c r="F3155" s="101">
        <v>0</v>
      </c>
      <c r="G3155" s="101" t="str">
        <f t="shared" si="196"/>
        <v>SPEECH_DESC_1434619</v>
      </c>
      <c r="H3155" s="101" t="str">
        <f t="shared" si="197"/>
        <v>SPEECH_AUDIO_1434619</v>
      </c>
      <c r="I3155" s="118" t="str">
        <f t="shared" si="198"/>
        <v>전투</v>
      </c>
      <c r="J3155" s="118" t="str">
        <f t="shared" si="199"/>
        <v>회복</v>
      </c>
    </row>
    <row r="3156" spans="1:10" ht="13.8" customHeight="1">
      <c r="A3156" s="101">
        <f>C3156*ID규칙_대사_그룹_단위+COUNTIF($C$4:C3156,C3156)</f>
        <v>1434620</v>
      </c>
      <c r="B3156" s="100" t="s">
        <v>416</v>
      </c>
      <c r="C3156" s="102">
        <f>INDEX(STUDENT!$A:$A,MATCH(B3156,STUDENT!$B:$B,0))</f>
        <v>14346</v>
      </c>
      <c r="D3156" s="101">
        <v>3</v>
      </c>
      <c r="E3156" s="101">
        <v>12</v>
      </c>
      <c r="F3156" s="101">
        <v>0</v>
      </c>
      <c r="G3156" s="101" t="str">
        <f t="shared" si="196"/>
        <v>SPEECH_DESC_1434620</v>
      </c>
      <c r="H3156" s="101" t="str">
        <f t="shared" si="197"/>
        <v>SPEECH_AUDIO_1434620</v>
      </c>
      <c r="I3156" s="118" t="str">
        <f t="shared" si="198"/>
        <v>전투</v>
      </c>
      <c r="J3156" s="118" t="str">
        <f t="shared" si="199"/>
        <v>버프</v>
      </c>
    </row>
    <row r="3157" spans="1:10" ht="13.8" customHeight="1">
      <c r="A3157" s="101">
        <f>C3157*ID규칙_대사_그룹_단위+COUNTIF($C$4:C3157,C3157)</f>
        <v>1434621</v>
      </c>
      <c r="B3157" s="100" t="s">
        <v>416</v>
      </c>
      <c r="C3157" s="102">
        <f>INDEX(STUDENT!$A:$A,MATCH(B3157,STUDENT!$B:$B,0))</f>
        <v>14346</v>
      </c>
      <c r="D3157" s="101">
        <v>3</v>
      </c>
      <c r="E3157" s="101">
        <v>13</v>
      </c>
      <c r="F3157" s="101">
        <v>0</v>
      </c>
      <c r="G3157" s="101" t="str">
        <f t="shared" si="196"/>
        <v>SPEECH_DESC_1434621</v>
      </c>
      <c r="H3157" s="101" t="str">
        <f t="shared" si="197"/>
        <v>SPEECH_AUDIO_1434621</v>
      </c>
      <c r="I3157" s="118" t="str">
        <f t="shared" si="198"/>
        <v>전투</v>
      </c>
      <c r="J3157" s="118" t="str">
        <f t="shared" si="199"/>
        <v>기본 스킬</v>
      </c>
    </row>
    <row r="3158" spans="1:10" ht="13.8" customHeight="1">
      <c r="A3158" s="101">
        <f>C3158*ID규칙_대사_그룹_단위+COUNTIF($C$4:C3158,C3158)</f>
        <v>1434622</v>
      </c>
      <c r="B3158" s="100" t="s">
        <v>416</v>
      </c>
      <c r="C3158" s="102">
        <f>INDEX(STUDENT!$A:$A,MATCH(B3158,STUDENT!$B:$B,0))</f>
        <v>14346</v>
      </c>
      <c r="D3158" s="101">
        <v>3</v>
      </c>
      <c r="E3158" s="101">
        <v>14</v>
      </c>
      <c r="F3158" s="101">
        <v>1</v>
      </c>
      <c r="G3158" s="101" t="str">
        <f t="shared" si="196"/>
        <v>SPEECH_DESC_1434622</v>
      </c>
      <c r="H3158" s="101" t="str">
        <f t="shared" si="197"/>
        <v>SPEECH_AUDIO_1434622</v>
      </c>
      <c r="I3158" s="118" t="str">
        <f t="shared" si="198"/>
        <v>전투</v>
      </c>
      <c r="J3158" s="118" t="str">
        <f t="shared" si="199"/>
        <v>EX 스킬 컷인 1</v>
      </c>
    </row>
    <row r="3159" spans="1:10" ht="13.8" customHeight="1">
      <c r="A3159" s="101">
        <f>C3159*ID규칙_대사_그룹_단위+COUNTIF($C$4:C3159,C3159)</f>
        <v>1434623</v>
      </c>
      <c r="B3159" s="100" t="s">
        <v>416</v>
      </c>
      <c r="C3159" s="102">
        <f>INDEX(STUDENT!$A:$A,MATCH(B3159,STUDENT!$B:$B,0))</f>
        <v>14346</v>
      </c>
      <c r="D3159" s="101">
        <v>3</v>
      </c>
      <c r="E3159" s="101">
        <v>14</v>
      </c>
      <c r="F3159" s="101">
        <v>2</v>
      </c>
      <c r="G3159" s="101" t="str">
        <f t="shared" si="196"/>
        <v>SPEECH_DESC_1434623</v>
      </c>
      <c r="H3159" s="101" t="str">
        <f t="shared" si="197"/>
        <v>SPEECH_AUDIO_1434623</v>
      </c>
      <c r="I3159" s="118" t="str">
        <f t="shared" si="198"/>
        <v>전투</v>
      </c>
      <c r="J3159" s="118" t="str">
        <f t="shared" si="199"/>
        <v>EX 스킬 컷인 2</v>
      </c>
    </row>
    <row r="3160" spans="1:10" ht="13.8" customHeight="1">
      <c r="A3160" s="101">
        <f>C3160*ID규칙_대사_그룹_단위+COUNTIF($C$4:C3160,C3160)</f>
        <v>1434624</v>
      </c>
      <c r="B3160" s="100" t="s">
        <v>416</v>
      </c>
      <c r="C3160" s="102">
        <f>INDEX(STUDENT!$A:$A,MATCH(B3160,STUDENT!$B:$B,0))</f>
        <v>14346</v>
      </c>
      <c r="D3160" s="101">
        <v>3</v>
      </c>
      <c r="E3160" s="101">
        <v>14</v>
      </c>
      <c r="F3160" s="101">
        <v>3</v>
      </c>
      <c r="G3160" s="101" t="str">
        <f t="shared" si="196"/>
        <v>SPEECH_DESC_1434624</v>
      </c>
      <c r="H3160" s="101" t="str">
        <f t="shared" si="197"/>
        <v>SPEECH_AUDIO_1434624</v>
      </c>
      <c r="I3160" s="118" t="str">
        <f t="shared" si="198"/>
        <v>전투</v>
      </c>
      <c r="J3160" s="118" t="str">
        <f t="shared" si="199"/>
        <v>EX 스킬 컷인 3</v>
      </c>
    </row>
    <row r="3161" spans="1:10" ht="13.8" customHeight="1">
      <c r="A3161" s="101">
        <f>C3161*ID규칙_대사_그룹_단위+COUNTIF($C$4:C3161,C3161)</f>
        <v>1434625</v>
      </c>
      <c r="B3161" s="100" t="s">
        <v>416</v>
      </c>
      <c r="C3161" s="102">
        <f>INDEX(STUDENT!$A:$A,MATCH(B3161,STUDENT!$B:$B,0))</f>
        <v>14346</v>
      </c>
      <c r="D3161" s="101">
        <v>3</v>
      </c>
      <c r="E3161" s="101">
        <v>15</v>
      </c>
      <c r="F3161" s="101">
        <v>1</v>
      </c>
      <c r="G3161" s="101" t="str">
        <f t="shared" si="196"/>
        <v>SPEECH_DESC_1434625</v>
      </c>
      <c r="H3161" s="101" t="str">
        <f t="shared" si="197"/>
        <v>SPEECH_AUDIO_1434625</v>
      </c>
      <c r="I3161" s="118" t="str">
        <f t="shared" si="198"/>
        <v>전투</v>
      </c>
      <c r="J3161" s="118" t="str">
        <f t="shared" si="199"/>
        <v>EX 스킬 1</v>
      </c>
    </row>
    <row r="3162" spans="1:10" ht="13.8" customHeight="1">
      <c r="A3162" s="101">
        <f>C3162*ID규칙_대사_그룹_단위+COUNTIF($C$4:C3162,C3162)</f>
        <v>1434626</v>
      </c>
      <c r="B3162" s="100" t="s">
        <v>416</v>
      </c>
      <c r="C3162" s="102">
        <f>INDEX(STUDENT!$A:$A,MATCH(B3162,STUDENT!$B:$B,0))</f>
        <v>14346</v>
      </c>
      <c r="D3162" s="101">
        <v>3</v>
      </c>
      <c r="E3162" s="101">
        <v>15</v>
      </c>
      <c r="F3162" s="101">
        <v>2</v>
      </c>
      <c r="G3162" s="101" t="str">
        <f t="shared" si="196"/>
        <v>SPEECH_DESC_1434626</v>
      </c>
      <c r="H3162" s="101" t="str">
        <f t="shared" si="197"/>
        <v>SPEECH_AUDIO_1434626</v>
      </c>
      <c r="I3162" s="118" t="str">
        <f t="shared" si="198"/>
        <v>전투</v>
      </c>
      <c r="J3162" s="118" t="str">
        <f t="shared" si="199"/>
        <v>EX 스킬 2</v>
      </c>
    </row>
    <row r="3163" spans="1:10" ht="13.8" customHeight="1">
      <c r="A3163" s="101">
        <f>C3163*ID규칙_대사_그룹_단위+COUNTIF($C$4:C3163,C3163)</f>
        <v>1434627</v>
      </c>
      <c r="B3163" s="100" t="s">
        <v>416</v>
      </c>
      <c r="C3163" s="102">
        <f>INDEX(STUDENT!$A:$A,MATCH(B3163,STUDENT!$B:$B,0))</f>
        <v>14346</v>
      </c>
      <c r="D3163" s="101">
        <v>3</v>
      </c>
      <c r="E3163" s="101">
        <v>15</v>
      </c>
      <c r="F3163" s="101">
        <v>3</v>
      </c>
      <c r="G3163" s="101" t="str">
        <f t="shared" si="196"/>
        <v>SPEECH_DESC_1434627</v>
      </c>
      <c r="H3163" s="101" t="str">
        <f t="shared" si="197"/>
        <v>SPEECH_AUDIO_1434627</v>
      </c>
      <c r="I3163" s="118" t="str">
        <f t="shared" si="198"/>
        <v>전투</v>
      </c>
      <c r="J3163" s="118" t="str">
        <f t="shared" si="199"/>
        <v>EX 스킬 3</v>
      </c>
    </row>
    <row r="3164" spans="1:10" ht="13.8" customHeight="1">
      <c r="A3164" s="101">
        <f>C3164*ID규칙_대사_그룹_단위+COUNTIF($C$4:C3164,C3164)</f>
        <v>1434628</v>
      </c>
      <c r="B3164" s="100" t="s">
        <v>416</v>
      </c>
      <c r="C3164" s="102">
        <f>INDEX(STUDENT!$A:$A,MATCH(B3164,STUDENT!$B:$B,0))</f>
        <v>14346</v>
      </c>
      <c r="D3164" s="101">
        <v>3</v>
      </c>
      <c r="E3164" s="101">
        <v>16</v>
      </c>
      <c r="F3164" s="101">
        <v>1</v>
      </c>
      <c r="G3164" s="101" t="str">
        <f t="shared" si="196"/>
        <v>SPEECH_DESC_1434628</v>
      </c>
      <c r="H3164" s="101" t="str">
        <f t="shared" si="197"/>
        <v>SPEECH_AUDIO_1434628</v>
      </c>
      <c r="I3164" s="118" t="str">
        <f t="shared" si="198"/>
        <v>전투</v>
      </c>
      <c r="J3164" s="118" t="str">
        <f t="shared" si="199"/>
        <v>승리 1</v>
      </c>
    </row>
    <row r="3165" spans="1:10" ht="13.8" customHeight="1">
      <c r="A3165" s="101">
        <f>C3165*ID규칙_대사_그룹_단위+COUNTIF($C$4:C3165,C3165)</f>
        <v>1434629</v>
      </c>
      <c r="B3165" s="100" t="s">
        <v>416</v>
      </c>
      <c r="C3165" s="102">
        <f>INDEX(STUDENT!$A:$A,MATCH(B3165,STUDENT!$B:$B,0))</f>
        <v>14346</v>
      </c>
      <c r="D3165" s="101">
        <v>3</v>
      </c>
      <c r="E3165" s="101">
        <v>16</v>
      </c>
      <c r="F3165" s="101">
        <v>2</v>
      </c>
      <c r="G3165" s="101" t="str">
        <f t="shared" si="196"/>
        <v>SPEECH_DESC_1434629</v>
      </c>
      <c r="H3165" s="101" t="str">
        <f t="shared" si="197"/>
        <v>SPEECH_AUDIO_1434629</v>
      </c>
      <c r="I3165" s="118" t="str">
        <f t="shared" si="198"/>
        <v>전투</v>
      </c>
      <c r="J3165" s="118" t="str">
        <f t="shared" si="199"/>
        <v>승리 2</v>
      </c>
    </row>
    <row r="3166" spans="1:10" ht="13.8" customHeight="1">
      <c r="A3166" s="101">
        <f>C3166*ID규칙_대사_그룹_단위+COUNTIF($C$4:C3166,C3166)</f>
        <v>1434630</v>
      </c>
      <c r="B3166" s="100" t="s">
        <v>416</v>
      </c>
      <c r="C3166" s="102">
        <f>INDEX(STUDENT!$A:$A,MATCH(B3166,STUDENT!$B:$B,0))</f>
        <v>14346</v>
      </c>
      <c r="D3166" s="101">
        <v>3</v>
      </c>
      <c r="E3166" s="101">
        <v>17</v>
      </c>
      <c r="F3166" s="101">
        <v>0</v>
      </c>
      <c r="G3166" s="101" t="str">
        <f t="shared" si="196"/>
        <v>SPEECH_DESC_1434630</v>
      </c>
      <c r="H3166" s="101" t="str">
        <f t="shared" si="197"/>
        <v>SPEECH_AUDIO_1434630</v>
      </c>
      <c r="I3166" s="118" t="str">
        <f t="shared" si="198"/>
        <v>전투</v>
      </c>
      <c r="J3166" s="118" t="str">
        <f t="shared" si="199"/>
        <v>철수</v>
      </c>
    </row>
    <row r="3167" spans="1:10" ht="13.8" customHeight="1">
      <c r="A3167" s="101">
        <f>C3167*ID규칙_대사_그룹_단위+COUNTIF($C$4:C3167,C3167)</f>
        <v>1434631</v>
      </c>
      <c r="B3167" s="100" t="s">
        <v>416</v>
      </c>
      <c r="C3167" s="102">
        <f>INDEX(STUDENT!$A:$A,MATCH(B3167,STUDENT!$B:$B,0))</f>
        <v>14346</v>
      </c>
      <c r="D3167" s="101">
        <v>4</v>
      </c>
      <c r="E3167" s="101">
        <v>18</v>
      </c>
      <c r="F3167" s="101">
        <v>1</v>
      </c>
      <c r="G3167" s="101" t="str">
        <f t="shared" si="196"/>
        <v>SPEECH_DESC_1434631</v>
      </c>
      <c r="H3167" s="101" t="str">
        <f t="shared" si="197"/>
        <v>SPEECH_AUDIO_1434631</v>
      </c>
      <c r="I3167" s="118" t="str">
        <f t="shared" si="198"/>
        <v>결과</v>
      </c>
      <c r="J3167" s="118" t="str">
        <f t="shared" si="199"/>
        <v>임무 완료 1</v>
      </c>
    </row>
    <row r="3168" spans="1:10" ht="13.8" customHeight="1">
      <c r="A3168" s="101">
        <f>C3168*ID규칙_대사_그룹_단위+COUNTIF($C$4:C3168,C3168)</f>
        <v>1434632</v>
      </c>
      <c r="B3168" s="100" t="s">
        <v>416</v>
      </c>
      <c r="C3168" s="102">
        <f>INDEX(STUDENT!$A:$A,MATCH(B3168,STUDENT!$B:$B,0))</f>
        <v>14346</v>
      </c>
      <c r="D3168" s="101">
        <v>4</v>
      </c>
      <c r="E3168" s="101">
        <v>18</v>
      </c>
      <c r="F3168" s="101">
        <v>2</v>
      </c>
      <c r="G3168" s="101" t="str">
        <f t="shared" si="196"/>
        <v>SPEECH_DESC_1434632</v>
      </c>
      <c r="H3168" s="101" t="str">
        <f t="shared" si="197"/>
        <v>SPEECH_AUDIO_1434632</v>
      </c>
      <c r="I3168" s="118" t="str">
        <f t="shared" si="198"/>
        <v>결과</v>
      </c>
      <c r="J3168" s="118" t="str">
        <f t="shared" si="199"/>
        <v>임무 완료 2</v>
      </c>
    </row>
    <row r="3169" spans="1:10" ht="13.8" customHeight="1">
      <c r="A3169" s="101">
        <f>C3169*ID규칙_대사_그룹_단위+COUNTIF($C$4:C3169,C3169)</f>
        <v>1434633</v>
      </c>
      <c r="B3169" s="100" t="s">
        <v>416</v>
      </c>
      <c r="C3169" s="102">
        <f>INDEX(STUDENT!$A:$A,MATCH(B3169,STUDENT!$B:$B,0))</f>
        <v>14346</v>
      </c>
      <c r="D3169" s="101">
        <v>4</v>
      </c>
      <c r="E3169" s="101">
        <v>19</v>
      </c>
      <c r="F3169" s="101">
        <v>1</v>
      </c>
      <c r="G3169" s="101" t="str">
        <f t="shared" si="196"/>
        <v>SPEECH_DESC_1434633</v>
      </c>
      <c r="H3169" s="101" t="str">
        <f t="shared" si="197"/>
        <v>SPEECH_AUDIO_1434633</v>
      </c>
      <c r="I3169" s="118" t="str">
        <f t="shared" si="198"/>
        <v>결과</v>
      </c>
      <c r="J3169" s="118" t="str">
        <f t="shared" si="199"/>
        <v>임무 실패 1</v>
      </c>
    </row>
    <row r="3170" spans="1:10" ht="13.8" customHeight="1">
      <c r="A3170" s="101">
        <f>C3170*ID규칙_대사_그룹_단위+COUNTIF($C$4:C3170,C3170)</f>
        <v>1434634</v>
      </c>
      <c r="B3170" s="100" t="s">
        <v>416</v>
      </c>
      <c r="C3170" s="102">
        <f>INDEX(STUDENT!$A:$A,MATCH(B3170,STUDENT!$B:$B,0))</f>
        <v>14346</v>
      </c>
      <c r="D3170" s="101">
        <v>4</v>
      </c>
      <c r="E3170" s="101">
        <v>19</v>
      </c>
      <c r="F3170" s="101">
        <v>2</v>
      </c>
      <c r="G3170" s="101" t="str">
        <f t="shared" si="196"/>
        <v>SPEECH_DESC_1434634</v>
      </c>
      <c r="H3170" s="101" t="str">
        <f t="shared" si="197"/>
        <v>SPEECH_AUDIO_1434634</v>
      </c>
      <c r="I3170" s="118" t="str">
        <f t="shared" si="198"/>
        <v>결과</v>
      </c>
      <c r="J3170" s="118" t="str">
        <f t="shared" si="199"/>
        <v>임무 실패 2</v>
      </c>
    </row>
    <row r="3171" spans="1:10" ht="13.8" customHeight="1">
      <c r="A3171" s="101">
        <f>C3171*ID규칙_대사_그룹_단위+COUNTIF($C$4:C3171,C3171)</f>
        <v>1434635</v>
      </c>
      <c r="B3171" s="100" t="s">
        <v>416</v>
      </c>
      <c r="C3171" s="102">
        <f>INDEX(STUDENT!$A:$A,MATCH(B3171,STUDENT!$B:$B,0))</f>
        <v>14346</v>
      </c>
      <c r="D3171" s="101">
        <v>5</v>
      </c>
      <c r="E3171" s="101">
        <v>20</v>
      </c>
      <c r="F3171" s="101">
        <v>1</v>
      </c>
      <c r="G3171" s="101" t="str">
        <f t="shared" si="196"/>
        <v>SPEECH_DESC_1434635</v>
      </c>
      <c r="H3171" s="101" t="str">
        <f t="shared" si="197"/>
        <v>SPEECH_AUDIO_1434635</v>
      </c>
      <c r="I3171" s="118" t="str">
        <f t="shared" si="198"/>
        <v>기타</v>
      </c>
      <c r="J3171" s="118" t="str">
        <f t="shared" si="199"/>
        <v>강화 1</v>
      </c>
    </row>
    <row r="3172" spans="1:10" ht="13.8" customHeight="1">
      <c r="A3172" s="101">
        <f>C3172*ID규칙_대사_그룹_단위+COUNTIF($C$4:C3172,C3172)</f>
        <v>1434636</v>
      </c>
      <c r="B3172" s="100" t="s">
        <v>416</v>
      </c>
      <c r="C3172" s="102">
        <f>INDEX(STUDENT!$A:$A,MATCH(B3172,STUDENT!$B:$B,0))</f>
        <v>14346</v>
      </c>
      <c r="D3172" s="101">
        <v>5</v>
      </c>
      <c r="E3172" s="101">
        <v>20</v>
      </c>
      <c r="F3172" s="101">
        <v>2</v>
      </c>
      <c r="G3172" s="101" t="str">
        <f t="shared" si="196"/>
        <v>SPEECH_DESC_1434636</v>
      </c>
      <c r="H3172" s="101" t="str">
        <f t="shared" si="197"/>
        <v>SPEECH_AUDIO_1434636</v>
      </c>
      <c r="I3172" s="118" t="str">
        <f t="shared" si="198"/>
        <v>기타</v>
      </c>
      <c r="J3172" s="118" t="str">
        <f t="shared" si="199"/>
        <v>강화 2</v>
      </c>
    </row>
    <row r="3173" spans="1:10" ht="13.8" customHeight="1">
      <c r="A3173" s="101">
        <f>C3173*ID규칙_대사_그룹_단위+COUNTIF($C$4:C3173,C3173)</f>
        <v>1434637</v>
      </c>
      <c r="B3173" s="100" t="s">
        <v>416</v>
      </c>
      <c r="C3173" s="102">
        <f>INDEX(STUDENT!$A:$A,MATCH(B3173,STUDENT!$B:$B,0))</f>
        <v>14346</v>
      </c>
      <c r="D3173" s="101">
        <v>5</v>
      </c>
      <c r="E3173" s="101">
        <v>20</v>
      </c>
      <c r="F3173" s="101">
        <v>3</v>
      </c>
      <c r="G3173" s="101" t="str">
        <f t="shared" si="196"/>
        <v>SPEECH_DESC_1434637</v>
      </c>
      <c r="H3173" s="101" t="str">
        <f t="shared" si="197"/>
        <v>SPEECH_AUDIO_1434637</v>
      </c>
      <c r="I3173" s="118" t="str">
        <f t="shared" si="198"/>
        <v>기타</v>
      </c>
      <c r="J3173" s="118" t="str">
        <f t="shared" si="199"/>
        <v>강화 3</v>
      </c>
    </row>
    <row r="3174" spans="1:10" ht="13.8" customHeight="1">
      <c r="A3174" s="101">
        <f>C3174*ID규칙_대사_그룹_단위+COUNTIF($C$4:C3174,C3174)</f>
        <v>1434638</v>
      </c>
      <c r="B3174" s="100" t="s">
        <v>416</v>
      </c>
      <c r="C3174" s="102">
        <f>INDEX(STUDENT!$A:$A,MATCH(B3174,STUDENT!$B:$B,0))</f>
        <v>14346</v>
      </c>
      <c r="D3174" s="101">
        <v>5</v>
      </c>
      <c r="E3174" s="101">
        <v>20</v>
      </c>
      <c r="F3174" s="101">
        <v>4</v>
      </c>
      <c r="G3174" s="101" t="str">
        <f t="shared" si="196"/>
        <v>SPEECH_DESC_1434638</v>
      </c>
      <c r="H3174" s="101" t="str">
        <f t="shared" si="197"/>
        <v>SPEECH_AUDIO_1434638</v>
      </c>
      <c r="I3174" s="118" t="str">
        <f t="shared" si="198"/>
        <v>기타</v>
      </c>
      <c r="J3174" s="118" t="str">
        <f t="shared" si="199"/>
        <v>강화 4</v>
      </c>
    </row>
    <row r="3175" spans="1:10" ht="13.8" customHeight="1">
      <c r="A3175" s="101">
        <f>C3175*ID규칙_대사_그룹_단위+COUNTIF($C$4:C3175,C3175)</f>
        <v>1434639</v>
      </c>
      <c r="B3175" s="100" t="s">
        <v>416</v>
      </c>
      <c r="C3175" s="102">
        <f>INDEX(STUDENT!$A:$A,MATCH(B3175,STUDENT!$B:$B,0))</f>
        <v>14346</v>
      </c>
      <c r="D3175" s="101">
        <v>5</v>
      </c>
      <c r="E3175" s="101">
        <v>21</v>
      </c>
      <c r="F3175" s="101">
        <v>0</v>
      </c>
      <c r="G3175" s="101" t="str">
        <f t="shared" si="196"/>
        <v>SPEECH_DESC_1434639</v>
      </c>
      <c r="H3175" s="101" t="str">
        <f t="shared" si="197"/>
        <v>SPEECH_AUDIO_1434639</v>
      </c>
      <c r="I3175" s="118" t="str">
        <f t="shared" si="198"/>
        <v>기타</v>
      </c>
      <c r="J3175" s="118" t="str">
        <f t="shared" si="199"/>
        <v>고유무기 장착</v>
      </c>
    </row>
    <row r="3176" spans="1:10" ht="13.8" customHeight="1">
      <c r="A3176" s="101">
        <f>C3176*ID규칙_대사_그룹_단위+COUNTIF($C$4:C3176,C3176)</f>
        <v>1434640</v>
      </c>
      <c r="B3176" s="100" t="s">
        <v>416</v>
      </c>
      <c r="C3176" s="102">
        <f>INDEX(STUDENT!$A:$A,MATCH(B3176,STUDENT!$B:$B,0))</f>
        <v>14346</v>
      </c>
      <c r="D3176" s="101">
        <v>5</v>
      </c>
      <c r="E3176" s="101">
        <v>22</v>
      </c>
      <c r="F3176" s="101">
        <v>1</v>
      </c>
      <c r="G3176" s="101" t="str">
        <f t="shared" si="196"/>
        <v>SPEECH_DESC_1434640</v>
      </c>
      <c r="H3176" s="101" t="str">
        <f t="shared" si="197"/>
        <v>SPEECH_AUDIO_1434640</v>
      </c>
      <c r="I3176" s="118" t="str">
        <f t="shared" si="198"/>
        <v>기타</v>
      </c>
      <c r="J3176" s="118" t="str">
        <f t="shared" si="199"/>
        <v>카페 1</v>
      </c>
    </row>
    <row r="3177" spans="1:10" ht="13.8" customHeight="1">
      <c r="A3177" s="101">
        <f>C3177*ID규칙_대사_그룹_단위+COUNTIF($C$4:C3177,C3177)</f>
        <v>1434641</v>
      </c>
      <c r="B3177" s="100" t="s">
        <v>416</v>
      </c>
      <c r="C3177" s="102">
        <f>INDEX(STUDENT!$A:$A,MATCH(B3177,STUDENT!$B:$B,0))</f>
        <v>14346</v>
      </c>
      <c r="D3177" s="101">
        <v>5</v>
      </c>
      <c r="E3177" s="101">
        <v>22</v>
      </c>
      <c r="F3177" s="101">
        <v>2</v>
      </c>
      <c r="G3177" s="101" t="str">
        <f t="shared" si="196"/>
        <v>SPEECH_DESC_1434641</v>
      </c>
      <c r="H3177" s="101" t="str">
        <f t="shared" si="197"/>
        <v>SPEECH_AUDIO_1434641</v>
      </c>
      <c r="I3177" s="118" t="str">
        <f t="shared" si="198"/>
        <v>기타</v>
      </c>
      <c r="J3177" s="118" t="str">
        <f t="shared" si="199"/>
        <v>카페 2</v>
      </c>
    </row>
    <row r="3178" spans="1:10" ht="13.8" customHeight="1">
      <c r="A3178" s="101">
        <f>C3178*ID규칙_대사_그룹_단위+COUNTIF($C$4:C3178,C3178)</f>
        <v>1434642</v>
      </c>
      <c r="B3178" s="100" t="s">
        <v>416</v>
      </c>
      <c r="C3178" s="102">
        <f>INDEX(STUDENT!$A:$A,MATCH(B3178,STUDENT!$B:$B,0))</f>
        <v>14346</v>
      </c>
      <c r="D3178" s="101">
        <v>5</v>
      </c>
      <c r="E3178" s="101">
        <v>22</v>
      </c>
      <c r="F3178" s="101">
        <v>3</v>
      </c>
      <c r="G3178" s="101" t="str">
        <f t="shared" si="196"/>
        <v>SPEECH_DESC_1434642</v>
      </c>
      <c r="H3178" s="101" t="str">
        <f t="shared" si="197"/>
        <v>SPEECH_AUDIO_1434642</v>
      </c>
      <c r="I3178" s="118" t="str">
        <f t="shared" si="198"/>
        <v>기타</v>
      </c>
      <c r="J3178" s="118" t="str">
        <f t="shared" si="199"/>
        <v>카페 3</v>
      </c>
    </row>
    <row r="3179" spans="1:10" ht="13.8" customHeight="1">
      <c r="A3179" s="101">
        <f>C3179*ID규칙_대사_그룹_단위+COUNTIF($C$4:C3179,C3179)</f>
        <v>1434643</v>
      </c>
      <c r="B3179" s="100" t="s">
        <v>416</v>
      </c>
      <c r="C3179" s="102">
        <f>INDEX(STUDENT!$A:$A,MATCH(B3179,STUDENT!$B:$B,0))</f>
        <v>14346</v>
      </c>
      <c r="D3179" s="101">
        <v>5</v>
      </c>
      <c r="E3179" s="101">
        <v>22</v>
      </c>
      <c r="F3179" s="101">
        <v>4</v>
      </c>
      <c r="G3179" s="101" t="str">
        <f t="shared" si="196"/>
        <v>SPEECH_DESC_1434643</v>
      </c>
      <c r="H3179" s="101" t="str">
        <f t="shared" si="197"/>
        <v>SPEECH_AUDIO_1434643</v>
      </c>
      <c r="I3179" s="118" t="str">
        <f t="shared" si="198"/>
        <v>기타</v>
      </c>
      <c r="J3179" s="118" t="str">
        <f t="shared" si="199"/>
        <v>카페 4</v>
      </c>
    </row>
    <row r="3180" spans="1:10" ht="13.8" customHeight="1">
      <c r="A3180" s="101">
        <f>C3180*ID규칙_대사_그룹_단위+COUNTIF($C$4:C3180,C3180)</f>
        <v>1434644</v>
      </c>
      <c r="B3180" s="100" t="s">
        <v>416</v>
      </c>
      <c r="C3180" s="102">
        <f>INDEX(STUDENT!$A:$A,MATCH(B3180,STUDENT!$B:$B,0))</f>
        <v>14346</v>
      </c>
      <c r="D3180" s="101">
        <v>5</v>
      </c>
      <c r="E3180" s="101">
        <v>22</v>
      </c>
      <c r="F3180" s="101">
        <v>5</v>
      </c>
      <c r="G3180" s="101" t="str">
        <f t="shared" si="196"/>
        <v>SPEECH_DESC_1434644</v>
      </c>
      <c r="H3180" s="101" t="str">
        <f t="shared" si="197"/>
        <v>SPEECH_AUDIO_1434644</v>
      </c>
      <c r="I3180" s="118" t="str">
        <f t="shared" si="198"/>
        <v>기타</v>
      </c>
      <c r="J3180" s="118" t="str">
        <f t="shared" si="199"/>
        <v>카페 5</v>
      </c>
    </row>
    <row r="3181" spans="1:10" ht="13.8" customHeight="1">
      <c r="A3181" s="101">
        <f>C3181*ID규칙_대사_그룹_단위+COUNTIF($C$4:C3181,C3181)</f>
        <v>1434645</v>
      </c>
      <c r="B3181" s="100" t="s">
        <v>416</v>
      </c>
      <c r="C3181" s="102">
        <f>INDEX(STUDENT!$A:$A,MATCH(B3181,STUDENT!$B:$B,0))</f>
        <v>14346</v>
      </c>
      <c r="D3181" s="101">
        <v>5</v>
      </c>
      <c r="E3181" s="101">
        <v>23</v>
      </c>
      <c r="F3181" s="101">
        <v>1</v>
      </c>
      <c r="G3181" s="101" t="str">
        <f t="shared" si="196"/>
        <v>SPEECH_DESC_1434645</v>
      </c>
      <c r="H3181" s="101" t="str">
        <f t="shared" si="197"/>
        <v>SPEECH_AUDIO_1434645</v>
      </c>
      <c r="I3181" s="118" t="str">
        <f t="shared" si="198"/>
        <v>기타</v>
      </c>
      <c r="J3181" s="118" t="str">
        <f t="shared" si="199"/>
        <v>인연 랭크 업 1</v>
      </c>
    </row>
    <row r="3182" spans="1:10" ht="13.8" customHeight="1">
      <c r="A3182" s="101">
        <f>C3182*ID규칙_대사_그룹_단위+COUNTIF($C$4:C3182,C3182)</f>
        <v>1434646</v>
      </c>
      <c r="B3182" s="100" t="s">
        <v>416</v>
      </c>
      <c r="C3182" s="102">
        <f>INDEX(STUDENT!$A:$A,MATCH(B3182,STUDENT!$B:$B,0))</f>
        <v>14346</v>
      </c>
      <c r="D3182" s="101">
        <v>5</v>
      </c>
      <c r="E3182" s="101">
        <v>23</v>
      </c>
      <c r="F3182" s="101">
        <v>2</v>
      </c>
      <c r="G3182" s="101" t="str">
        <f t="shared" si="196"/>
        <v>SPEECH_DESC_1434646</v>
      </c>
      <c r="H3182" s="101" t="str">
        <f t="shared" si="197"/>
        <v>SPEECH_AUDIO_1434646</v>
      </c>
      <c r="I3182" s="118" t="str">
        <f t="shared" si="198"/>
        <v>기타</v>
      </c>
      <c r="J3182" s="118" t="str">
        <f t="shared" si="199"/>
        <v>인연 랭크 업 2</v>
      </c>
    </row>
    <row r="3183" spans="1:10" ht="13.8" customHeight="1">
      <c r="A3183" s="101">
        <f>C3183*ID규칙_대사_그룹_단위+COUNTIF($C$4:C3183,C3183)</f>
        <v>1434647</v>
      </c>
      <c r="B3183" s="100" t="s">
        <v>416</v>
      </c>
      <c r="C3183" s="102">
        <f>INDEX(STUDENT!$A:$A,MATCH(B3183,STUDENT!$B:$B,0))</f>
        <v>14346</v>
      </c>
      <c r="D3183" s="101">
        <v>5</v>
      </c>
      <c r="E3183" s="101">
        <v>23</v>
      </c>
      <c r="F3183" s="101">
        <v>3</v>
      </c>
      <c r="G3183" s="101" t="str">
        <f t="shared" si="196"/>
        <v>SPEECH_DESC_1434647</v>
      </c>
      <c r="H3183" s="101" t="str">
        <f t="shared" si="197"/>
        <v>SPEECH_AUDIO_1434647</v>
      </c>
      <c r="I3183" s="118" t="str">
        <f t="shared" si="198"/>
        <v>기타</v>
      </c>
      <c r="J3183" s="118" t="str">
        <f t="shared" si="199"/>
        <v>인연 랭크 업 3</v>
      </c>
    </row>
    <row r="3184" spans="1:10" ht="13.8" customHeight="1">
      <c r="A3184" s="101">
        <f>C3184*ID규칙_대사_그룹_단위+COUNTIF($C$4:C3184,C3184)</f>
        <v>1434648</v>
      </c>
      <c r="B3184" s="100" t="s">
        <v>416</v>
      </c>
      <c r="C3184" s="102">
        <f>INDEX(STUDENT!$A:$A,MATCH(B3184,STUDENT!$B:$B,0))</f>
        <v>14346</v>
      </c>
      <c r="D3184" s="101">
        <v>5</v>
      </c>
      <c r="E3184" s="101">
        <v>23</v>
      </c>
      <c r="F3184" s="101">
        <v>4</v>
      </c>
      <c r="G3184" s="101" t="str">
        <f t="shared" si="196"/>
        <v>SPEECH_DESC_1434648</v>
      </c>
      <c r="H3184" s="101" t="str">
        <f t="shared" si="197"/>
        <v>SPEECH_AUDIO_1434648</v>
      </c>
      <c r="I3184" s="118" t="str">
        <f t="shared" si="198"/>
        <v>기타</v>
      </c>
      <c r="J3184" s="118" t="str">
        <f t="shared" si="199"/>
        <v>인연 랭크 업 4</v>
      </c>
    </row>
    <row r="3185" spans="1:10" ht="13.8" customHeight="1">
      <c r="A3185" s="101">
        <f>C3185*ID규칙_대사_그룹_단위+COUNTIF($C$4:C3185,C3185)</f>
        <v>1434649</v>
      </c>
      <c r="B3185" s="100" t="s">
        <v>416</v>
      </c>
      <c r="C3185" s="102">
        <f>INDEX(STUDENT!$A:$A,MATCH(B3185,STUDENT!$B:$B,0))</f>
        <v>14346</v>
      </c>
      <c r="D3185" s="101">
        <v>6</v>
      </c>
      <c r="E3185" s="101">
        <v>24</v>
      </c>
      <c r="F3185" s="101">
        <v>1</v>
      </c>
      <c r="G3185" s="101" t="str">
        <f t="shared" si="196"/>
        <v>SPEECH_DESC_1434649</v>
      </c>
      <c r="H3185" s="101" t="str">
        <f t="shared" si="197"/>
        <v>SPEECH_AUDIO_1434649</v>
      </c>
      <c r="I3185" s="118" t="str">
        <f t="shared" si="198"/>
        <v>메모리얼</v>
      </c>
      <c r="J3185" s="118" t="str">
        <f t="shared" si="199"/>
        <v>메모리얼 로비 1</v>
      </c>
    </row>
    <row r="3186" spans="1:10" ht="13.8" customHeight="1">
      <c r="A3186" s="101">
        <f>C3186*ID규칙_대사_그룹_단위+COUNTIF($C$4:C3186,C3186)</f>
        <v>1434650</v>
      </c>
      <c r="B3186" s="100" t="s">
        <v>416</v>
      </c>
      <c r="C3186" s="102">
        <f>INDEX(STUDENT!$A:$A,MATCH(B3186,STUDENT!$B:$B,0))</f>
        <v>14346</v>
      </c>
      <c r="D3186" s="101">
        <v>6</v>
      </c>
      <c r="E3186" s="101">
        <v>24</v>
      </c>
      <c r="F3186" s="101">
        <v>2</v>
      </c>
      <c r="G3186" s="101" t="str">
        <f t="shared" si="196"/>
        <v>SPEECH_DESC_1434650</v>
      </c>
      <c r="H3186" s="101" t="str">
        <f t="shared" si="197"/>
        <v>SPEECH_AUDIO_1434650</v>
      </c>
      <c r="I3186" s="118" t="str">
        <f t="shared" si="198"/>
        <v>메모리얼</v>
      </c>
      <c r="J3186" s="118" t="str">
        <f t="shared" si="199"/>
        <v>메모리얼 로비 2</v>
      </c>
    </row>
    <row r="3187" spans="1:10" ht="13.8" customHeight="1">
      <c r="A3187" s="101">
        <f>C3187*ID규칙_대사_그룹_단위+COUNTIF($C$4:C3187,C3187)</f>
        <v>1434651</v>
      </c>
      <c r="B3187" s="100" t="s">
        <v>416</v>
      </c>
      <c r="C3187" s="102">
        <f>INDEX(STUDENT!$A:$A,MATCH(B3187,STUDENT!$B:$B,0))</f>
        <v>14346</v>
      </c>
      <c r="D3187" s="101">
        <v>6</v>
      </c>
      <c r="E3187" s="101">
        <v>24</v>
      </c>
      <c r="F3187" s="101">
        <v>3</v>
      </c>
      <c r="G3187" s="101" t="str">
        <f t="shared" si="196"/>
        <v>SPEECH_DESC_1434651</v>
      </c>
      <c r="H3187" s="101" t="str">
        <f t="shared" si="197"/>
        <v>SPEECH_AUDIO_1434651</v>
      </c>
      <c r="I3187" s="118" t="str">
        <f t="shared" si="198"/>
        <v>메모리얼</v>
      </c>
      <c r="J3187" s="118" t="str">
        <f t="shared" si="199"/>
        <v>메모리얼 로비 3</v>
      </c>
    </row>
    <row r="3188" spans="1:10" ht="13.8" customHeight="1">
      <c r="A3188" s="101">
        <f>C3188*ID규칙_대사_그룹_단위+COUNTIF($C$4:C3188,C3188)</f>
        <v>1434652</v>
      </c>
      <c r="B3188" s="100" t="s">
        <v>416</v>
      </c>
      <c r="C3188" s="102">
        <f>INDEX(STUDENT!$A:$A,MATCH(B3188,STUDENT!$B:$B,0))</f>
        <v>14346</v>
      </c>
      <c r="D3188" s="101">
        <v>6</v>
      </c>
      <c r="E3188" s="101">
        <v>24</v>
      </c>
      <c r="F3188" s="101">
        <v>4</v>
      </c>
      <c r="G3188" s="101" t="str">
        <f t="shared" si="196"/>
        <v>SPEECH_DESC_1434652</v>
      </c>
      <c r="H3188" s="101" t="str">
        <f t="shared" si="197"/>
        <v>SPEECH_AUDIO_1434652</v>
      </c>
      <c r="I3188" s="118" t="str">
        <f t="shared" si="198"/>
        <v>메모리얼</v>
      </c>
      <c r="J3188" s="118" t="str">
        <f t="shared" si="199"/>
        <v>메모리얼 로비 4</v>
      </c>
    </row>
    <row r="3189" spans="1:10" ht="13.8" customHeight="1">
      <c r="A3189" s="101">
        <f>C3189*ID규칙_대사_그룹_단위+COUNTIF($C$4:C3189,C3189)</f>
        <v>1434653</v>
      </c>
      <c r="B3189" s="100" t="s">
        <v>416</v>
      </c>
      <c r="C3189" s="102">
        <f>INDEX(STUDENT!$A:$A,MATCH(B3189,STUDENT!$B:$B,0))</f>
        <v>14346</v>
      </c>
      <c r="D3189" s="101">
        <v>7</v>
      </c>
      <c r="E3189" s="101">
        <v>25</v>
      </c>
      <c r="F3189" s="101">
        <v>0</v>
      </c>
      <c r="G3189" s="101" t="str">
        <f t="shared" si="196"/>
        <v>SPEECH_DESC_1434653</v>
      </c>
      <c r="H3189" s="101" t="str">
        <f t="shared" si="197"/>
        <v>SPEECH_AUDIO_1434653</v>
      </c>
      <c r="I3189" s="118" t="str">
        <f t="shared" si="198"/>
        <v>기념일</v>
      </c>
      <c r="J3189" s="118" t="str">
        <f t="shared" si="199"/>
        <v>생일</v>
      </c>
    </row>
    <row r="3190" spans="1:10" ht="13.8" customHeight="1">
      <c r="A3190" s="101">
        <f>C3190*ID규칙_대사_그룹_단위+COUNTIF($C$4:C3190,C3190)</f>
        <v>1434654</v>
      </c>
      <c r="B3190" s="100" t="s">
        <v>416</v>
      </c>
      <c r="C3190" s="102">
        <f>INDEX(STUDENT!$A:$A,MATCH(B3190,STUDENT!$B:$B,0))</f>
        <v>14346</v>
      </c>
      <c r="D3190" s="101">
        <v>7</v>
      </c>
      <c r="E3190" s="101">
        <v>26</v>
      </c>
      <c r="F3190" s="101">
        <v>0</v>
      </c>
      <c r="G3190" s="101" t="str">
        <f t="shared" si="196"/>
        <v>SPEECH_DESC_1434654</v>
      </c>
      <c r="H3190" s="101" t="str">
        <f t="shared" si="197"/>
        <v>SPEECH_AUDIO_1434654</v>
      </c>
      <c r="I3190" s="118" t="str">
        <f t="shared" si="198"/>
        <v>기념일</v>
      </c>
      <c r="J3190" s="118" t="str">
        <f t="shared" si="199"/>
        <v>선생의 생일</v>
      </c>
    </row>
    <row r="3191" spans="1:10" ht="13.8" customHeight="1">
      <c r="A3191" s="101">
        <f>C3191*ID규칙_대사_그룹_단위+COUNTIF($C$4:C3191,C3191)</f>
        <v>1434655</v>
      </c>
      <c r="B3191" s="100" t="s">
        <v>416</v>
      </c>
      <c r="C3191" s="102">
        <f>INDEX(STUDENT!$A:$A,MATCH(B3191,STUDENT!$B:$B,0))</f>
        <v>14346</v>
      </c>
      <c r="D3191" s="101">
        <v>7</v>
      </c>
      <c r="E3191" s="101">
        <v>27</v>
      </c>
      <c r="F3191" s="101">
        <v>0</v>
      </c>
      <c r="G3191" s="101" t="str">
        <f t="shared" si="196"/>
        <v>SPEECH_DESC_1434655</v>
      </c>
      <c r="H3191" s="101" t="str">
        <f t="shared" si="197"/>
        <v>SPEECH_AUDIO_1434655</v>
      </c>
      <c r="I3191" s="118" t="str">
        <f t="shared" si="198"/>
        <v>기념일</v>
      </c>
      <c r="J3191" s="118" t="str">
        <f t="shared" si="199"/>
        <v>할로윈</v>
      </c>
    </row>
    <row r="3192" spans="1:10" ht="13.8" customHeight="1">
      <c r="A3192" s="101">
        <f>C3192*ID규칙_대사_그룹_단위+COUNTIF($C$4:C3192,C3192)</f>
        <v>1434656</v>
      </c>
      <c r="B3192" s="100" t="s">
        <v>416</v>
      </c>
      <c r="C3192" s="102">
        <f>INDEX(STUDENT!$A:$A,MATCH(B3192,STUDENT!$B:$B,0))</f>
        <v>14346</v>
      </c>
      <c r="D3192" s="101">
        <v>7</v>
      </c>
      <c r="E3192" s="101">
        <v>28</v>
      </c>
      <c r="F3192" s="101">
        <v>0</v>
      </c>
      <c r="G3192" s="101" t="str">
        <f t="shared" si="196"/>
        <v>SPEECH_DESC_1434656</v>
      </c>
      <c r="H3192" s="101" t="str">
        <f t="shared" si="197"/>
        <v>SPEECH_AUDIO_1434656</v>
      </c>
      <c r="I3192" s="118" t="str">
        <f t="shared" si="198"/>
        <v>기념일</v>
      </c>
      <c r="J3192" s="118" t="str">
        <f t="shared" si="199"/>
        <v>크리스마스</v>
      </c>
    </row>
    <row r="3193" spans="1:10" ht="13.8" customHeight="1">
      <c r="A3193" s="101">
        <f>C3193*ID규칙_대사_그룹_단위+COUNTIF($C$4:C3193,C3193)</f>
        <v>1434657</v>
      </c>
      <c r="B3193" s="100" t="s">
        <v>416</v>
      </c>
      <c r="C3193" s="102">
        <f>INDEX(STUDENT!$A:$A,MATCH(B3193,STUDENT!$B:$B,0))</f>
        <v>14346</v>
      </c>
      <c r="D3193" s="101">
        <v>7</v>
      </c>
      <c r="E3193" s="101">
        <v>29</v>
      </c>
      <c r="F3193" s="101">
        <v>0</v>
      </c>
      <c r="G3193" s="101" t="str">
        <f t="shared" si="196"/>
        <v>SPEECH_DESC_1434657</v>
      </c>
      <c r="H3193" s="101" t="str">
        <f t="shared" si="197"/>
        <v>SPEECH_AUDIO_1434657</v>
      </c>
      <c r="I3193" s="118" t="str">
        <f t="shared" si="198"/>
        <v>기념일</v>
      </c>
      <c r="J3193" s="118" t="str">
        <f t="shared" si="199"/>
        <v>신년</v>
      </c>
    </row>
    <row r="3194" spans="1:10" ht="13.8" customHeight="1">
      <c r="A3194" s="101">
        <f>C3194*ID규칙_대사_그룹_단위+COUNTIF($C$4:C3194,C3194)</f>
        <v>2432101</v>
      </c>
      <c r="B3194" s="100" t="s">
        <v>418</v>
      </c>
      <c r="C3194" s="102">
        <f>INDEX(STUDENT!$A:$A,MATCH(B3194,STUDENT!$B:$B,0))</f>
        <v>24321</v>
      </c>
      <c r="D3194" s="101">
        <v>1</v>
      </c>
      <c r="E3194" s="101">
        <v>1</v>
      </c>
      <c r="F3194" s="101">
        <v>0</v>
      </c>
      <c r="G3194" s="101" t="str">
        <f t="shared" si="196"/>
        <v>SPEECH_DESC_2432101</v>
      </c>
      <c r="H3194" s="101" t="str">
        <f t="shared" si="197"/>
        <v>SPEECH_AUDIO_2432101</v>
      </c>
      <c r="I3194" s="118" t="str">
        <f t="shared" si="198"/>
        <v>일상</v>
      </c>
      <c r="J3194" s="118" t="str">
        <f t="shared" si="199"/>
        <v>입수</v>
      </c>
    </row>
    <row r="3195" spans="1:10" ht="13.8" customHeight="1">
      <c r="A3195" s="101">
        <f>C3195*ID규칙_대사_그룹_단위+COUNTIF($C$4:C3195,C3195)</f>
        <v>2432102</v>
      </c>
      <c r="B3195" s="100" t="s">
        <v>418</v>
      </c>
      <c r="C3195" s="102">
        <f>INDEX(STUDENT!$A:$A,MATCH(B3195,STUDENT!$B:$B,0))</f>
        <v>24321</v>
      </c>
      <c r="D3195" s="101">
        <v>1</v>
      </c>
      <c r="E3195" s="101">
        <v>2</v>
      </c>
      <c r="F3195" s="101">
        <v>1</v>
      </c>
      <c r="G3195" s="101" t="str">
        <f t="shared" si="196"/>
        <v>SPEECH_DESC_2432102</v>
      </c>
      <c r="H3195" s="101" t="str">
        <f t="shared" si="197"/>
        <v>SPEECH_AUDIO_2432102</v>
      </c>
      <c r="I3195" s="118" t="str">
        <f t="shared" si="198"/>
        <v>일상</v>
      </c>
      <c r="J3195" s="118" t="str">
        <f t="shared" si="199"/>
        <v>로비 방문 1</v>
      </c>
    </row>
    <row r="3196" spans="1:10" ht="13.8" customHeight="1">
      <c r="A3196" s="101">
        <f>C3196*ID규칙_대사_그룹_단위+COUNTIF($C$4:C3196,C3196)</f>
        <v>2432103</v>
      </c>
      <c r="B3196" s="100" t="s">
        <v>418</v>
      </c>
      <c r="C3196" s="102">
        <f>INDEX(STUDENT!$A:$A,MATCH(B3196,STUDENT!$B:$B,0))</f>
        <v>24321</v>
      </c>
      <c r="D3196" s="101">
        <v>1</v>
      </c>
      <c r="E3196" s="101">
        <v>2</v>
      </c>
      <c r="F3196" s="101">
        <v>2</v>
      </c>
      <c r="G3196" s="101" t="str">
        <f t="shared" si="196"/>
        <v>SPEECH_DESC_2432103</v>
      </c>
      <c r="H3196" s="101" t="str">
        <f t="shared" si="197"/>
        <v>SPEECH_AUDIO_2432103</v>
      </c>
      <c r="I3196" s="118" t="str">
        <f t="shared" si="198"/>
        <v>일상</v>
      </c>
      <c r="J3196" s="118" t="str">
        <f t="shared" si="199"/>
        <v>로비 방문 2</v>
      </c>
    </row>
    <row r="3197" spans="1:10" ht="13.8" customHeight="1">
      <c r="A3197" s="101">
        <f>C3197*ID규칙_대사_그룹_단위+COUNTIF($C$4:C3197,C3197)</f>
        <v>2432104</v>
      </c>
      <c r="B3197" s="100" t="s">
        <v>418</v>
      </c>
      <c r="C3197" s="102">
        <f>INDEX(STUDENT!$A:$A,MATCH(B3197,STUDENT!$B:$B,0))</f>
        <v>24321</v>
      </c>
      <c r="D3197" s="101">
        <v>1</v>
      </c>
      <c r="E3197" s="101">
        <v>3</v>
      </c>
      <c r="F3197" s="101">
        <v>1</v>
      </c>
      <c r="G3197" s="101" t="str">
        <f t="shared" si="196"/>
        <v>SPEECH_DESC_2432104</v>
      </c>
      <c r="H3197" s="101" t="str">
        <f t="shared" si="197"/>
        <v>SPEECH_AUDIO_2432104</v>
      </c>
      <c r="I3197" s="118" t="str">
        <f t="shared" si="198"/>
        <v>일상</v>
      </c>
      <c r="J3197" s="118" t="str">
        <f t="shared" si="199"/>
        <v>잡담 1</v>
      </c>
    </row>
    <row r="3198" spans="1:10" ht="13.8" customHeight="1">
      <c r="A3198" s="101">
        <f>C3198*ID규칙_대사_그룹_단위+COUNTIF($C$4:C3198,C3198)</f>
        <v>2432105</v>
      </c>
      <c r="B3198" s="100" t="s">
        <v>418</v>
      </c>
      <c r="C3198" s="102">
        <f>INDEX(STUDENT!$A:$A,MATCH(B3198,STUDENT!$B:$B,0))</f>
        <v>24321</v>
      </c>
      <c r="D3198" s="101">
        <v>1</v>
      </c>
      <c r="E3198" s="101">
        <v>3</v>
      </c>
      <c r="F3198" s="101">
        <v>2</v>
      </c>
      <c r="G3198" s="101" t="str">
        <f t="shared" si="196"/>
        <v>SPEECH_DESC_2432105</v>
      </c>
      <c r="H3198" s="101" t="str">
        <f t="shared" si="197"/>
        <v>SPEECH_AUDIO_2432105</v>
      </c>
      <c r="I3198" s="118" t="str">
        <f t="shared" si="198"/>
        <v>일상</v>
      </c>
      <c r="J3198" s="118" t="str">
        <f t="shared" si="199"/>
        <v>잡담 2</v>
      </c>
    </row>
    <row r="3199" spans="1:10" ht="13.8" customHeight="1">
      <c r="A3199" s="101">
        <f>C3199*ID규칙_대사_그룹_단위+COUNTIF($C$4:C3199,C3199)</f>
        <v>2432106</v>
      </c>
      <c r="B3199" s="100" t="s">
        <v>418</v>
      </c>
      <c r="C3199" s="102">
        <f>INDEX(STUDENT!$A:$A,MATCH(B3199,STUDENT!$B:$B,0))</f>
        <v>24321</v>
      </c>
      <c r="D3199" s="101">
        <v>1</v>
      </c>
      <c r="E3199" s="101">
        <v>3</v>
      </c>
      <c r="F3199" s="101">
        <v>3</v>
      </c>
      <c r="G3199" s="101" t="str">
        <f t="shared" si="196"/>
        <v>SPEECH_DESC_2432106</v>
      </c>
      <c r="H3199" s="101" t="str">
        <f t="shared" si="197"/>
        <v>SPEECH_AUDIO_2432106</v>
      </c>
      <c r="I3199" s="118" t="str">
        <f t="shared" si="198"/>
        <v>일상</v>
      </c>
      <c r="J3199" s="118" t="str">
        <f t="shared" si="199"/>
        <v>잡담 3</v>
      </c>
    </row>
    <row r="3200" spans="1:10" ht="13.8" customHeight="1">
      <c r="A3200" s="101">
        <f>C3200*ID규칙_대사_그룹_단위+COUNTIF($C$4:C3200,C3200)</f>
        <v>2432107</v>
      </c>
      <c r="B3200" s="100" t="s">
        <v>418</v>
      </c>
      <c r="C3200" s="102">
        <f>INDEX(STUDENT!$A:$A,MATCH(B3200,STUDENT!$B:$B,0))</f>
        <v>24321</v>
      </c>
      <c r="D3200" s="101">
        <v>1</v>
      </c>
      <c r="E3200" s="101">
        <v>3</v>
      </c>
      <c r="F3200" s="101">
        <v>4</v>
      </c>
      <c r="G3200" s="101" t="str">
        <f t="shared" si="196"/>
        <v>SPEECH_DESC_2432107</v>
      </c>
      <c r="H3200" s="101" t="str">
        <f t="shared" si="197"/>
        <v>SPEECH_AUDIO_2432107</v>
      </c>
      <c r="I3200" s="118" t="str">
        <f t="shared" si="198"/>
        <v>일상</v>
      </c>
      <c r="J3200" s="118" t="str">
        <f t="shared" si="199"/>
        <v>잡담 4</v>
      </c>
    </row>
    <row r="3201" spans="1:10" ht="13.8" customHeight="1">
      <c r="A3201" s="101">
        <f>C3201*ID규칙_대사_그룹_단위+COUNTIF($C$4:C3201,C3201)</f>
        <v>2432108</v>
      </c>
      <c r="B3201" s="100" t="s">
        <v>418</v>
      </c>
      <c r="C3201" s="102">
        <f>INDEX(STUDENT!$A:$A,MATCH(B3201,STUDENT!$B:$B,0))</f>
        <v>24321</v>
      </c>
      <c r="D3201" s="101">
        <v>1</v>
      </c>
      <c r="E3201" s="101">
        <v>3</v>
      </c>
      <c r="F3201" s="101">
        <v>5</v>
      </c>
      <c r="G3201" s="101" t="str">
        <f t="shared" si="196"/>
        <v>SPEECH_DESC_2432108</v>
      </c>
      <c r="H3201" s="101" t="str">
        <f t="shared" si="197"/>
        <v>SPEECH_AUDIO_2432108</v>
      </c>
      <c r="I3201" s="118" t="str">
        <f t="shared" si="198"/>
        <v>일상</v>
      </c>
      <c r="J3201" s="118" t="str">
        <f t="shared" si="199"/>
        <v>잡담 5</v>
      </c>
    </row>
    <row r="3202" spans="1:10" ht="13.8" customHeight="1">
      <c r="A3202" s="101">
        <f>C3202*ID규칙_대사_그룹_단위+COUNTIF($C$4:C3202,C3202)</f>
        <v>2432109</v>
      </c>
      <c r="B3202" s="100" t="s">
        <v>418</v>
      </c>
      <c r="C3202" s="102">
        <f>INDEX(STUDENT!$A:$A,MATCH(B3202,STUDENT!$B:$B,0))</f>
        <v>24321</v>
      </c>
      <c r="D3202" s="101">
        <v>3</v>
      </c>
      <c r="E3202" s="101">
        <v>13</v>
      </c>
      <c r="F3202" s="101">
        <v>0</v>
      </c>
      <c r="G3202" s="101" t="str">
        <f t="shared" si="196"/>
        <v>SPEECH_DESC_2432109</v>
      </c>
      <c r="H3202" s="101" t="str">
        <f t="shared" si="197"/>
        <v>SPEECH_AUDIO_2432109</v>
      </c>
      <c r="I3202" s="118" t="str">
        <f t="shared" si="198"/>
        <v>전투</v>
      </c>
      <c r="J3202" s="118" t="str">
        <f t="shared" si="199"/>
        <v>기본 스킬</v>
      </c>
    </row>
    <row r="3203" spans="1:10" ht="13.8" customHeight="1">
      <c r="A3203" s="101">
        <f>C3203*ID규칙_대사_그룹_단위+COUNTIF($C$4:C3203,C3203)</f>
        <v>2432110</v>
      </c>
      <c r="B3203" s="100" t="s">
        <v>418</v>
      </c>
      <c r="C3203" s="102">
        <f>INDEX(STUDENT!$A:$A,MATCH(B3203,STUDENT!$B:$B,0))</f>
        <v>24321</v>
      </c>
      <c r="D3203" s="101">
        <v>3</v>
      </c>
      <c r="E3203" s="101">
        <v>14</v>
      </c>
      <c r="F3203" s="101">
        <v>1</v>
      </c>
      <c r="G3203" s="101" t="str">
        <f t="shared" si="196"/>
        <v>SPEECH_DESC_2432110</v>
      </c>
      <c r="H3203" s="101" t="str">
        <f t="shared" si="197"/>
        <v>SPEECH_AUDIO_2432110</v>
      </c>
      <c r="I3203" s="118" t="str">
        <f t="shared" si="198"/>
        <v>전투</v>
      </c>
      <c r="J3203" s="118" t="str">
        <f t="shared" si="199"/>
        <v>EX 스킬 컷인 1</v>
      </c>
    </row>
    <row r="3204" spans="1:10" ht="13.8" customHeight="1">
      <c r="A3204" s="101">
        <f>C3204*ID규칙_대사_그룹_단위+COUNTIF($C$4:C3204,C3204)</f>
        <v>2432111</v>
      </c>
      <c r="B3204" s="100" t="s">
        <v>418</v>
      </c>
      <c r="C3204" s="102">
        <f>INDEX(STUDENT!$A:$A,MATCH(B3204,STUDENT!$B:$B,0))</f>
        <v>24321</v>
      </c>
      <c r="D3204" s="101">
        <v>3</v>
      </c>
      <c r="E3204" s="101">
        <v>14</v>
      </c>
      <c r="F3204" s="101">
        <v>2</v>
      </c>
      <c r="G3204" s="101" t="str">
        <f t="shared" ref="G3204:G3267" si="200">"SPEECH_DESC_"&amp;A3204</f>
        <v>SPEECH_DESC_2432111</v>
      </c>
      <c r="H3204" s="101" t="str">
        <f t="shared" ref="H3204:H3267" si="201">"SPEECH_AUDIO_"&amp;A3204</f>
        <v>SPEECH_AUDIO_2432111</v>
      </c>
      <c r="I3204" s="118" t="str">
        <f t="shared" ref="I3204:I3267" si="202">VLOOKUP(D3204,SPEECH_MAIN_TYPE,2,0)</f>
        <v>전투</v>
      </c>
      <c r="J3204" s="118" t="str">
        <f t="shared" ref="J3204:J3267" si="203">VLOOKUP(E3204,SPEECH_SUB_TYPE,2,0)&amp;IF(F3204=0,""," "&amp;F3204)</f>
        <v>EX 스킬 컷인 2</v>
      </c>
    </row>
    <row r="3205" spans="1:10" ht="13.8" customHeight="1">
      <c r="A3205" s="101">
        <f>C3205*ID규칙_대사_그룹_단위+COUNTIF($C$4:C3205,C3205)</f>
        <v>2432112</v>
      </c>
      <c r="B3205" s="100" t="s">
        <v>418</v>
      </c>
      <c r="C3205" s="102">
        <f>INDEX(STUDENT!$A:$A,MATCH(B3205,STUDENT!$B:$B,0))</f>
        <v>24321</v>
      </c>
      <c r="D3205" s="101">
        <v>3</v>
      </c>
      <c r="E3205" s="101">
        <v>14</v>
      </c>
      <c r="F3205" s="101">
        <v>3</v>
      </c>
      <c r="G3205" s="101" t="str">
        <f t="shared" si="200"/>
        <v>SPEECH_DESC_2432112</v>
      </c>
      <c r="H3205" s="101" t="str">
        <f t="shared" si="201"/>
        <v>SPEECH_AUDIO_2432112</v>
      </c>
      <c r="I3205" s="118" t="str">
        <f t="shared" si="202"/>
        <v>전투</v>
      </c>
      <c r="J3205" s="118" t="str">
        <f t="shared" si="203"/>
        <v>EX 스킬 컷인 3</v>
      </c>
    </row>
    <row r="3206" spans="1:10" ht="13.8" customHeight="1">
      <c r="A3206" s="101">
        <f>C3206*ID규칙_대사_그룹_단위+COUNTIF($C$4:C3206,C3206)</f>
        <v>2432113</v>
      </c>
      <c r="B3206" s="100" t="s">
        <v>418</v>
      </c>
      <c r="C3206" s="102">
        <f>INDEX(STUDENT!$A:$A,MATCH(B3206,STUDENT!$B:$B,0))</f>
        <v>24321</v>
      </c>
      <c r="D3206" s="101">
        <v>3</v>
      </c>
      <c r="E3206" s="101">
        <v>15</v>
      </c>
      <c r="F3206" s="101">
        <v>1</v>
      </c>
      <c r="G3206" s="101" t="str">
        <f t="shared" si="200"/>
        <v>SPEECH_DESC_2432113</v>
      </c>
      <c r="H3206" s="101" t="str">
        <f t="shared" si="201"/>
        <v>SPEECH_AUDIO_2432113</v>
      </c>
      <c r="I3206" s="118" t="str">
        <f t="shared" si="202"/>
        <v>전투</v>
      </c>
      <c r="J3206" s="118" t="str">
        <f t="shared" si="203"/>
        <v>EX 스킬 1</v>
      </c>
    </row>
    <row r="3207" spans="1:10" ht="13.8" customHeight="1">
      <c r="A3207" s="101">
        <f>C3207*ID규칙_대사_그룹_단위+COUNTIF($C$4:C3207,C3207)</f>
        <v>2432114</v>
      </c>
      <c r="B3207" s="100" t="s">
        <v>418</v>
      </c>
      <c r="C3207" s="102">
        <f>INDEX(STUDENT!$A:$A,MATCH(B3207,STUDENT!$B:$B,0))</f>
        <v>24321</v>
      </c>
      <c r="D3207" s="101">
        <v>3</v>
      </c>
      <c r="E3207" s="101">
        <v>15</v>
      </c>
      <c r="F3207" s="101">
        <v>2</v>
      </c>
      <c r="G3207" s="101" t="str">
        <f t="shared" si="200"/>
        <v>SPEECH_DESC_2432114</v>
      </c>
      <c r="H3207" s="101" t="str">
        <f t="shared" si="201"/>
        <v>SPEECH_AUDIO_2432114</v>
      </c>
      <c r="I3207" s="118" t="str">
        <f t="shared" si="202"/>
        <v>전투</v>
      </c>
      <c r="J3207" s="118" t="str">
        <f t="shared" si="203"/>
        <v>EX 스킬 2</v>
      </c>
    </row>
    <row r="3208" spans="1:10" ht="13.8" customHeight="1">
      <c r="A3208" s="101">
        <f>C3208*ID규칙_대사_그룹_단위+COUNTIF($C$4:C3208,C3208)</f>
        <v>2432115</v>
      </c>
      <c r="B3208" s="100" t="s">
        <v>418</v>
      </c>
      <c r="C3208" s="102">
        <f>INDEX(STUDENT!$A:$A,MATCH(B3208,STUDENT!$B:$B,0))</f>
        <v>24321</v>
      </c>
      <c r="D3208" s="101">
        <v>5</v>
      </c>
      <c r="E3208" s="101">
        <v>20</v>
      </c>
      <c r="F3208" s="101">
        <v>1</v>
      </c>
      <c r="G3208" s="101" t="str">
        <f t="shared" si="200"/>
        <v>SPEECH_DESC_2432115</v>
      </c>
      <c r="H3208" s="101" t="str">
        <f t="shared" si="201"/>
        <v>SPEECH_AUDIO_2432115</v>
      </c>
      <c r="I3208" s="118" t="str">
        <f t="shared" si="202"/>
        <v>기타</v>
      </c>
      <c r="J3208" s="118" t="str">
        <f t="shared" si="203"/>
        <v>강화 1</v>
      </c>
    </row>
    <row r="3209" spans="1:10" ht="13.8" customHeight="1">
      <c r="A3209" s="101">
        <f>C3209*ID규칙_대사_그룹_단위+COUNTIF($C$4:C3209,C3209)</f>
        <v>2432116</v>
      </c>
      <c r="B3209" s="100" t="s">
        <v>418</v>
      </c>
      <c r="C3209" s="102">
        <f>INDEX(STUDENT!$A:$A,MATCH(B3209,STUDENT!$B:$B,0))</f>
        <v>24321</v>
      </c>
      <c r="D3209" s="101">
        <v>5</v>
      </c>
      <c r="E3209" s="101">
        <v>20</v>
      </c>
      <c r="F3209" s="101">
        <v>2</v>
      </c>
      <c r="G3209" s="101" t="str">
        <f t="shared" si="200"/>
        <v>SPEECH_DESC_2432116</v>
      </c>
      <c r="H3209" s="101" t="str">
        <f t="shared" si="201"/>
        <v>SPEECH_AUDIO_2432116</v>
      </c>
      <c r="I3209" s="118" t="str">
        <f t="shared" si="202"/>
        <v>기타</v>
      </c>
      <c r="J3209" s="118" t="str">
        <f t="shared" si="203"/>
        <v>강화 2</v>
      </c>
    </row>
    <row r="3210" spans="1:10" ht="13.8" customHeight="1">
      <c r="A3210" s="101">
        <f>C3210*ID규칙_대사_그룹_단위+COUNTIF($C$4:C3210,C3210)</f>
        <v>2432117</v>
      </c>
      <c r="B3210" s="100" t="s">
        <v>418</v>
      </c>
      <c r="C3210" s="102">
        <f>INDEX(STUDENT!$A:$A,MATCH(B3210,STUDENT!$B:$B,0))</f>
        <v>24321</v>
      </c>
      <c r="D3210" s="101">
        <v>5</v>
      </c>
      <c r="E3210" s="101">
        <v>20</v>
      </c>
      <c r="F3210" s="101">
        <v>3</v>
      </c>
      <c r="G3210" s="101" t="str">
        <f t="shared" si="200"/>
        <v>SPEECH_DESC_2432117</v>
      </c>
      <c r="H3210" s="101" t="str">
        <f t="shared" si="201"/>
        <v>SPEECH_AUDIO_2432117</v>
      </c>
      <c r="I3210" s="118" t="str">
        <f t="shared" si="202"/>
        <v>기타</v>
      </c>
      <c r="J3210" s="118" t="str">
        <f t="shared" si="203"/>
        <v>강화 3</v>
      </c>
    </row>
    <row r="3211" spans="1:10" ht="13.8" customHeight="1">
      <c r="A3211" s="101">
        <f>C3211*ID규칙_대사_그룹_단위+COUNTIF($C$4:C3211,C3211)</f>
        <v>2432118</v>
      </c>
      <c r="B3211" s="100" t="s">
        <v>418</v>
      </c>
      <c r="C3211" s="102">
        <f>INDEX(STUDENT!$A:$A,MATCH(B3211,STUDENT!$B:$B,0))</f>
        <v>24321</v>
      </c>
      <c r="D3211" s="101">
        <v>5</v>
      </c>
      <c r="E3211" s="101">
        <v>20</v>
      </c>
      <c r="F3211" s="101">
        <v>4</v>
      </c>
      <c r="G3211" s="101" t="str">
        <f t="shared" si="200"/>
        <v>SPEECH_DESC_2432118</v>
      </c>
      <c r="H3211" s="101" t="str">
        <f t="shared" si="201"/>
        <v>SPEECH_AUDIO_2432118</v>
      </c>
      <c r="I3211" s="118" t="str">
        <f t="shared" si="202"/>
        <v>기타</v>
      </c>
      <c r="J3211" s="118" t="str">
        <f t="shared" si="203"/>
        <v>강화 4</v>
      </c>
    </row>
    <row r="3212" spans="1:10" ht="13.8" customHeight="1">
      <c r="A3212" s="101">
        <f>C3212*ID규칙_대사_그룹_단위+COUNTIF($C$4:C3212,C3212)</f>
        <v>2432119</v>
      </c>
      <c r="B3212" s="100" t="s">
        <v>418</v>
      </c>
      <c r="C3212" s="102">
        <f>INDEX(STUDENT!$A:$A,MATCH(B3212,STUDENT!$B:$B,0))</f>
        <v>24321</v>
      </c>
      <c r="D3212" s="101">
        <v>5</v>
      </c>
      <c r="E3212" s="101">
        <v>22</v>
      </c>
      <c r="F3212" s="101">
        <v>1</v>
      </c>
      <c r="G3212" s="101" t="str">
        <f t="shared" si="200"/>
        <v>SPEECH_DESC_2432119</v>
      </c>
      <c r="H3212" s="101" t="str">
        <f t="shared" si="201"/>
        <v>SPEECH_AUDIO_2432119</v>
      </c>
      <c r="I3212" s="118" t="str">
        <f t="shared" si="202"/>
        <v>기타</v>
      </c>
      <c r="J3212" s="118" t="str">
        <f t="shared" si="203"/>
        <v>카페 1</v>
      </c>
    </row>
    <row r="3213" spans="1:10" ht="13.8" customHeight="1">
      <c r="A3213" s="101">
        <f>C3213*ID규칙_대사_그룹_단위+COUNTIF($C$4:C3213,C3213)</f>
        <v>2432120</v>
      </c>
      <c r="B3213" s="100" t="s">
        <v>418</v>
      </c>
      <c r="C3213" s="102">
        <f>INDEX(STUDENT!$A:$A,MATCH(B3213,STUDENT!$B:$B,0))</f>
        <v>24321</v>
      </c>
      <c r="D3213" s="101">
        <v>5</v>
      </c>
      <c r="E3213" s="101">
        <v>22</v>
      </c>
      <c r="F3213" s="101">
        <v>2</v>
      </c>
      <c r="G3213" s="101" t="str">
        <f t="shared" si="200"/>
        <v>SPEECH_DESC_2432120</v>
      </c>
      <c r="H3213" s="101" t="str">
        <f t="shared" si="201"/>
        <v>SPEECH_AUDIO_2432120</v>
      </c>
      <c r="I3213" s="118" t="str">
        <f t="shared" si="202"/>
        <v>기타</v>
      </c>
      <c r="J3213" s="118" t="str">
        <f t="shared" si="203"/>
        <v>카페 2</v>
      </c>
    </row>
    <row r="3214" spans="1:10" ht="13.8" customHeight="1">
      <c r="A3214" s="101">
        <f>C3214*ID규칙_대사_그룹_단위+COUNTIF($C$4:C3214,C3214)</f>
        <v>2432121</v>
      </c>
      <c r="B3214" s="100" t="s">
        <v>418</v>
      </c>
      <c r="C3214" s="102">
        <f>INDEX(STUDENT!$A:$A,MATCH(B3214,STUDENT!$B:$B,0))</f>
        <v>24321</v>
      </c>
      <c r="D3214" s="101">
        <v>5</v>
      </c>
      <c r="E3214" s="101">
        <v>22</v>
      </c>
      <c r="F3214" s="101">
        <v>3</v>
      </c>
      <c r="G3214" s="101" t="str">
        <f t="shared" si="200"/>
        <v>SPEECH_DESC_2432121</v>
      </c>
      <c r="H3214" s="101" t="str">
        <f t="shared" si="201"/>
        <v>SPEECH_AUDIO_2432121</v>
      </c>
      <c r="I3214" s="118" t="str">
        <f t="shared" si="202"/>
        <v>기타</v>
      </c>
      <c r="J3214" s="118" t="str">
        <f t="shared" si="203"/>
        <v>카페 3</v>
      </c>
    </row>
    <row r="3215" spans="1:10" ht="13.8" customHeight="1">
      <c r="A3215" s="101">
        <f>C3215*ID규칙_대사_그룹_단위+COUNTIF($C$4:C3215,C3215)</f>
        <v>2432122</v>
      </c>
      <c r="B3215" s="100" t="s">
        <v>418</v>
      </c>
      <c r="C3215" s="102">
        <f>INDEX(STUDENT!$A:$A,MATCH(B3215,STUDENT!$B:$B,0))</f>
        <v>24321</v>
      </c>
      <c r="D3215" s="101">
        <v>5</v>
      </c>
      <c r="E3215" s="101">
        <v>22</v>
      </c>
      <c r="F3215" s="101">
        <v>4</v>
      </c>
      <c r="G3215" s="101" t="str">
        <f t="shared" si="200"/>
        <v>SPEECH_DESC_2432122</v>
      </c>
      <c r="H3215" s="101" t="str">
        <f t="shared" si="201"/>
        <v>SPEECH_AUDIO_2432122</v>
      </c>
      <c r="I3215" s="118" t="str">
        <f t="shared" si="202"/>
        <v>기타</v>
      </c>
      <c r="J3215" s="118" t="str">
        <f t="shared" si="203"/>
        <v>카페 4</v>
      </c>
    </row>
    <row r="3216" spans="1:10" ht="13.8" customHeight="1">
      <c r="A3216" s="101">
        <f>C3216*ID규칙_대사_그룹_단위+COUNTIF($C$4:C3216,C3216)</f>
        <v>2432123</v>
      </c>
      <c r="B3216" s="100" t="s">
        <v>418</v>
      </c>
      <c r="C3216" s="102">
        <f>INDEX(STUDENT!$A:$A,MATCH(B3216,STUDENT!$B:$B,0))</f>
        <v>24321</v>
      </c>
      <c r="D3216" s="101">
        <v>5</v>
      </c>
      <c r="E3216" s="101">
        <v>22</v>
      </c>
      <c r="F3216" s="101">
        <v>5</v>
      </c>
      <c r="G3216" s="101" t="str">
        <f t="shared" si="200"/>
        <v>SPEECH_DESC_2432123</v>
      </c>
      <c r="H3216" s="101" t="str">
        <f t="shared" si="201"/>
        <v>SPEECH_AUDIO_2432123</v>
      </c>
      <c r="I3216" s="118" t="str">
        <f t="shared" si="202"/>
        <v>기타</v>
      </c>
      <c r="J3216" s="118" t="str">
        <f t="shared" si="203"/>
        <v>카페 5</v>
      </c>
    </row>
    <row r="3217" spans="1:10" ht="13.8" customHeight="1">
      <c r="A3217" s="101">
        <f>C3217*ID규칙_대사_그룹_단위+COUNTIF($C$4:C3217,C3217)</f>
        <v>2432124</v>
      </c>
      <c r="B3217" s="100" t="s">
        <v>418</v>
      </c>
      <c r="C3217" s="102">
        <f>INDEX(STUDENT!$A:$A,MATCH(B3217,STUDENT!$B:$B,0))</f>
        <v>24321</v>
      </c>
      <c r="D3217" s="101">
        <v>5</v>
      </c>
      <c r="E3217" s="101">
        <v>23</v>
      </c>
      <c r="F3217" s="101">
        <v>1</v>
      </c>
      <c r="G3217" s="101" t="str">
        <f t="shared" si="200"/>
        <v>SPEECH_DESC_2432124</v>
      </c>
      <c r="H3217" s="101" t="str">
        <f t="shared" si="201"/>
        <v>SPEECH_AUDIO_2432124</v>
      </c>
      <c r="I3217" s="118" t="str">
        <f t="shared" si="202"/>
        <v>기타</v>
      </c>
      <c r="J3217" s="118" t="str">
        <f t="shared" si="203"/>
        <v>인연 랭크 업 1</v>
      </c>
    </row>
    <row r="3218" spans="1:10" ht="13.8" customHeight="1">
      <c r="A3218" s="101">
        <f>C3218*ID규칙_대사_그룹_단위+COUNTIF($C$4:C3218,C3218)</f>
        <v>2432125</v>
      </c>
      <c r="B3218" s="100" t="s">
        <v>418</v>
      </c>
      <c r="C3218" s="102">
        <f>INDEX(STUDENT!$A:$A,MATCH(B3218,STUDENT!$B:$B,0))</f>
        <v>24321</v>
      </c>
      <c r="D3218" s="101">
        <v>5</v>
      </c>
      <c r="E3218" s="101">
        <v>23</v>
      </c>
      <c r="F3218" s="101">
        <v>2</v>
      </c>
      <c r="G3218" s="101" t="str">
        <f t="shared" si="200"/>
        <v>SPEECH_DESC_2432125</v>
      </c>
      <c r="H3218" s="101" t="str">
        <f t="shared" si="201"/>
        <v>SPEECH_AUDIO_2432125</v>
      </c>
      <c r="I3218" s="118" t="str">
        <f t="shared" si="202"/>
        <v>기타</v>
      </c>
      <c r="J3218" s="118" t="str">
        <f t="shared" si="203"/>
        <v>인연 랭크 업 2</v>
      </c>
    </row>
    <row r="3219" spans="1:10" ht="13.8" customHeight="1">
      <c r="A3219" s="101">
        <f>C3219*ID규칙_대사_그룹_단위+COUNTIF($C$4:C3219,C3219)</f>
        <v>2432126</v>
      </c>
      <c r="B3219" s="100" t="s">
        <v>418</v>
      </c>
      <c r="C3219" s="102">
        <f>INDEX(STUDENT!$A:$A,MATCH(B3219,STUDENT!$B:$B,0))</f>
        <v>24321</v>
      </c>
      <c r="D3219" s="101">
        <v>5</v>
      </c>
      <c r="E3219" s="101">
        <v>23</v>
      </c>
      <c r="F3219" s="101">
        <v>3</v>
      </c>
      <c r="G3219" s="101" t="str">
        <f t="shared" si="200"/>
        <v>SPEECH_DESC_2432126</v>
      </c>
      <c r="H3219" s="101" t="str">
        <f t="shared" si="201"/>
        <v>SPEECH_AUDIO_2432126</v>
      </c>
      <c r="I3219" s="118" t="str">
        <f t="shared" si="202"/>
        <v>기타</v>
      </c>
      <c r="J3219" s="118" t="str">
        <f t="shared" si="203"/>
        <v>인연 랭크 업 3</v>
      </c>
    </row>
    <row r="3220" spans="1:10" ht="13.8" customHeight="1">
      <c r="A3220" s="101">
        <f>C3220*ID규칙_대사_그룹_단위+COUNTIF($C$4:C3220,C3220)</f>
        <v>2432127</v>
      </c>
      <c r="B3220" s="100" t="s">
        <v>418</v>
      </c>
      <c r="C3220" s="102">
        <f>INDEX(STUDENT!$A:$A,MATCH(B3220,STUDENT!$B:$B,0))</f>
        <v>24321</v>
      </c>
      <c r="D3220" s="101">
        <v>5</v>
      </c>
      <c r="E3220" s="101">
        <v>23</v>
      </c>
      <c r="F3220" s="101">
        <v>4</v>
      </c>
      <c r="G3220" s="101" t="str">
        <f t="shared" si="200"/>
        <v>SPEECH_DESC_2432127</v>
      </c>
      <c r="H3220" s="101" t="str">
        <f t="shared" si="201"/>
        <v>SPEECH_AUDIO_2432127</v>
      </c>
      <c r="I3220" s="118" t="str">
        <f t="shared" si="202"/>
        <v>기타</v>
      </c>
      <c r="J3220" s="118" t="str">
        <f t="shared" si="203"/>
        <v>인연 랭크 업 4</v>
      </c>
    </row>
    <row r="3221" spans="1:10" ht="13.8" customHeight="1">
      <c r="A3221" s="101">
        <f>C3221*ID규칙_대사_그룹_단위+COUNTIF($C$4:C3221,C3221)</f>
        <v>2432128</v>
      </c>
      <c r="B3221" s="100" t="s">
        <v>418</v>
      </c>
      <c r="C3221" s="102">
        <f>INDEX(STUDENT!$A:$A,MATCH(B3221,STUDENT!$B:$B,0))</f>
        <v>24321</v>
      </c>
      <c r="D3221" s="101">
        <v>6</v>
      </c>
      <c r="E3221" s="101">
        <v>24</v>
      </c>
      <c r="F3221" s="101">
        <v>1</v>
      </c>
      <c r="G3221" s="101" t="str">
        <f t="shared" si="200"/>
        <v>SPEECH_DESC_2432128</v>
      </c>
      <c r="H3221" s="101" t="str">
        <f t="shared" si="201"/>
        <v>SPEECH_AUDIO_2432128</v>
      </c>
      <c r="I3221" s="118" t="str">
        <f t="shared" si="202"/>
        <v>메모리얼</v>
      </c>
      <c r="J3221" s="118" t="str">
        <f t="shared" si="203"/>
        <v>메모리얼 로비 1</v>
      </c>
    </row>
    <row r="3222" spans="1:10" ht="13.8" customHeight="1">
      <c r="A3222" s="101">
        <f>C3222*ID규칙_대사_그룹_단위+COUNTIF($C$4:C3222,C3222)</f>
        <v>2432129</v>
      </c>
      <c r="B3222" s="100" t="s">
        <v>418</v>
      </c>
      <c r="C3222" s="102">
        <f>INDEX(STUDENT!$A:$A,MATCH(B3222,STUDENT!$B:$B,0))</f>
        <v>24321</v>
      </c>
      <c r="D3222" s="101">
        <v>6</v>
      </c>
      <c r="E3222" s="101">
        <v>24</v>
      </c>
      <c r="F3222" s="101">
        <v>2</v>
      </c>
      <c r="G3222" s="101" t="str">
        <f t="shared" si="200"/>
        <v>SPEECH_DESC_2432129</v>
      </c>
      <c r="H3222" s="101" t="str">
        <f t="shared" si="201"/>
        <v>SPEECH_AUDIO_2432129</v>
      </c>
      <c r="I3222" s="118" t="str">
        <f t="shared" si="202"/>
        <v>메모리얼</v>
      </c>
      <c r="J3222" s="118" t="str">
        <f t="shared" si="203"/>
        <v>메모리얼 로비 2</v>
      </c>
    </row>
    <row r="3223" spans="1:10" ht="13.8" customHeight="1">
      <c r="A3223" s="101">
        <f>C3223*ID규칙_대사_그룹_단위+COUNTIF($C$4:C3223,C3223)</f>
        <v>2432130</v>
      </c>
      <c r="B3223" s="100" t="s">
        <v>418</v>
      </c>
      <c r="C3223" s="102">
        <f>INDEX(STUDENT!$A:$A,MATCH(B3223,STUDENT!$B:$B,0))</f>
        <v>24321</v>
      </c>
      <c r="D3223" s="101">
        <v>6</v>
      </c>
      <c r="E3223" s="101">
        <v>24</v>
      </c>
      <c r="F3223" s="101">
        <v>3</v>
      </c>
      <c r="G3223" s="101" t="str">
        <f t="shared" si="200"/>
        <v>SPEECH_DESC_2432130</v>
      </c>
      <c r="H3223" s="101" t="str">
        <f t="shared" si="201"/>
        <v>SPEECH_AUDIO_2432130</v>
      </c>
      <c r="I3223" s="118" t="str">
        <f t="shared" si="202"/>
        <v>메모리얼</v>
      </c>
      <c r="J3223" s="118" t="str">
        <f t="shared" si="203"/>
        <v>메모리얼 로비 3</v>
      </c>
    </row>
    <row r="3224" spans="1:10" ht="13.8" customHeight="1">
      <c r="A3224" s="101">
        <f>C3224*ID규칙_대사_그룹_단위+COUNTIF($C$4:C3224,C3224)</f>
        <v>2432131</v>
      </c>
      <c r="B3224" s="100" t="s">
        <v>418</v>
      </c>
      <c r="C3224" s="102">
        <f>INDEX(STUDENT!$A:$A,MATCH(B3224,STUDENT!$B:$B,0))</f>
        <v>24321</v>
      </c>
      <c r="D3224" s="101">
        <v>6</v>
      </c>
      <c r="E3224" s="101">
        <v>24</v>
      </c>
      <c r="F3224" s="101">
        <v>4</v>
      </c>
      <c r="G3224" s="101" t="str">
        <f t="shared" si="200"/>
        <v>SPEECH_DESC_2432131</v>
      </c>
      <c r="H3224" s="101" t="str">
        <f t="shared" si="201"/>
        <v>SPEECH_AUDIO_2432131</v>
      </c>
      <c r="I3224" s="118" t="str">
        <f t="shared" si="202"/>
        <v>메모리얼</v>
      </c>
      <c r="J3224" s="118" t="str">
        <f t="shared" si="203"/>
        <v>메모리얼 로비 4</v>
      </c>
    </row>
    <row r="3225" spans="1:10" ht="13.8" customHeight="1">
      <c r="A3225" s="101">
        <f>C3225*ID규칙_대사_그룹_단위+COUNTIF($C$4:C3225,C3225)</f>
        <v>2432132</v>
      </c>
      <c r="B3225" s="100" t="s">
        <v>418</v>
      </c>
      <c r="C3225" s="102">
        <f>INDEX(STUDENT!$A:$A,MATCH(B3225,STUDENT!$B:$B,0))</f>
        <v>24321</v>
      </c>
      <c r="D3225" s="101">
        <v>6</v>
      </c>
      <c r="E3225" s="101">
        <v>24</v>
      </c>
      <c r="F3225" s="101">
        <v>5</v>
      </c>
      <c r="G3225" s="101" t="str">
        <f t="shared" si="200"/>
        <v>SPEECH_DESC_2432132</v>
      </c>
      <c r="H3225" s="101" t="str">
        <f t="shared" si="201"/>
        <v>SPEECH_AUDIO_2432132</v>
      </c>
      <c r="I3225" s="118" t="str">
        <f t="shared" si="202"/>
        <v>메모리얼</v>
      </c>
      <c r="J3225" s="118" t="str">
        <f t="shared" si="203"/>
        <v>메모리얼 로비 5</v>
      </c>
    </row>
    <row r="3226" spans="1:10" ht="13.8" customHeight="1">
      <c r="A3226" s="101">
        <f>C3226*ID규칙_대사_그룹_단위+COUNTIF($C$4:C3226,C3226)</f>
        <v>2432133</v>
      </c>
      <c r="B3226" s="100" t="s">
        <v>418</v>
      </c>
      <c r="C3226" s="102">
        <f>INDEX(STUDENT!$A:$A,MATCH(B3226,STUDENT!$B:$B,0))</f>
        <v>24321</v>
      </c>
      <c r="D3226" s="101">
        <v>7</v>
      </c>
      <c r="E3226" s="101">
        <v>25</v>
      </c>
      <c r="F3226" s="101">
        <v>0</v>
      </c>
      <c r="G3226" s="101" t="str">
        <f t="shared" si="200"/>
        <v>SPEECH_DESC_2432133</v>
      </c>
      <c r="H3226" s="101" t="str">
        <f t="shared" si="201"/>
        <v>SPEECH_AUDIO_2432133</v>
      </c>
      <c r="I3226" s="118" t="str">
        <f t="shared" si="202"/>
        <v>기념일</v>
      </c>
      <c r="J3226" s="118" t="str">
        <f t="shared" si="203"/>
        <v>생일</v>
      </c>
    </row>
    <row r="3227" spans="1:10" ht="13.8" customHeight="1">
      <c r="A3227" s="101">
        <f>C3227*ID규칙_대사_그룹_단위+COUNTIF($C$4:C3227,C3227)</f>
        <v>2432134</v>
      </c>
      <c r="B3227" s="100" t="s">
        <v>418</v>
      </c>
      <c r="C3227" s="102">
        <f>INDEX(STUDENT!$A:$A,MATCH(B3227,STUDENT!$B:$B,0))</f>
        <v>24321</v>
      </c>
      <c r="D3227" s="101">
        <v>7</v>
      </c>
      <c r="E3227" s="101">
        <v>26</v>
      </c>
      <c r="F3227" s="101">
        <v>0</v>
      </c>
      <c r="G3227" s="101" t="str">
        <f t="shared" si="200"/>
        <v>SPEECH_DESC_2432134</v>
      </c>
      <c r="H3227" s="101" t="str">
        <f t="shared" si="201"/>
        <v>SPEECH_AUDIO_2432134</v>
      </c>
      <c r="I3227" s="118" t="str">
        <f t="shared" si="202"/>
        <v>기념일</v>
      </c>
      <c r="J3227" s="118" t="str">
        <f t="shared" si="203"/>
        <v>선생의 생일</v>
      </c>
    </row>
    <row r="3228" spans="1:10" ht="13.8" customHeight="1">
      <c r="A3228" s="101">
        <f>C3228*ID규칙_대사_그룹_단위+COUNTIF($C$4:C3228,C3228)</f>
        <v>1134701</v>
      </c>
      <c r="B3228" s="100" t="s">
        <v>420</v>
      </c>
      <c r="C3228" s="102">
        <f>INDEX(STUDENT!$A:$A,MATCH(B3228,STUDENT!$B:$B,0))</f>
        <v>11347</v>
      </c>
      <c r="D3228" s="101">
        <v>1</v>
      </c>
      <c r="E3228" s="101">
        <v>1</v>
      </c>
      <c r="F3228" s="101">
        <v>0</v>
      </c>
      <c r="G3228" s="101" t="str">
        <f t="shared" si="200"/>
        <v>SPEECH_DESC_1134701</v>
      </c>
      <c r="H3228" s="101" t="str">
        <f t="shared" si="201"/>
        <v>SPEECH_AUDIO_1134701</v>
      </c>
      <c r="I3228" s="118" t="str">
        <f t="shared" si="202"/>
        <v>일상</v>
      </c>
      <c r="J3228" s="118" t="str">
        <f t="shared" si="203"/>
        <v>입수</v>
      </c>
    </row>
    <row r="3229" spans="1:10" ht="13.8" customHeight="1">
      <c r="A3229" s="101">
        <f>C3229*ID규칙_대사_그룹_단위+COUNTIF($C$4:C3229,C3229)</f>
        <v>1134702</v>
      </c>
      <c r="B3229" s="100" t="s">
        <v>420</v>
      </c>
      <c r="C3229" s="102">
        <f>INDEX(STUDENT!$A:$A,MATCH(B3229,STUDENT!$B:$B,0))</f>
        <v>11347</v>
      </c>
      <c r="D3229" s="101">
        <v>1</v>
      </c>
      <c r="E3229" s="101">
        <v>2</v>
      </c>
      <c r="F3229" s="101">
        <v>1</v>
      </c>
      <c r="G3229" s="101" t="str">
        <f t="shared" si="200"/>
        <v>SPEECH_DESC_1134702</v>
      </c>
      <c r="H3229" s="101" t="str">
        <f t="shared" si="201"/>
        <v>SPEECH_AUDIO_1134702</v>
      </c>
      <c r="I3229" s="118" t="str">
        <f t="shared" si="202"/>
        <v>일상</v>
      </c>
      <c r="J3229" s="118" t="str">
        <f t="shared" si="203"/>
        <v>로비 방문 1</v>
      </c>
    </row>
    <row r="3230" spans="1:10" ht="13.8" customHeight="1">
      <c r="A3230" s="101">
        <f>C3230*ID규칙_대사_그룹_단위+COUNTIF($C$4:C3230,C3230)</f>
        <v>1134703</v>
      </c>
      <c r="B3230" s="100" t="s">
        <v>420</v>
      </c>
      <c r="C3230" s="102">
        <f>INDEX(STUDENT!$A:$A,MATCH(B3230,STUDENT!$B:$B,0))</f>
        <v>11347</v>
      </c>
      <c r="D3230" s="101">
        <v>1</v>
      </c>
      <c r="E3230" s="101">
        <v>2</v>
      </c>
      <c r="F3230" s="101">
        <v>2</v>
      </c>
      <c r="G3230" s="101" t="str">
        <f t="shared" si="200"/>
        <v>SPEECH_DESC_1134703</v>
      </c>
      <c r="H3230" s="101" t="str">
        <f t="shared" si="201"/>
        <v>SPEECH_AUDIO_1134703</v>
      </c>
      <c r="I3230" s="118" t="str">
        <f t="shared" si="202"/>
        <v>일상</v>
      </c>
      <c r="J3230" s="118" t="str">
        <f t="shared" si="203"/>
        <v>로비 방문 2</v>
      </c>
    </row>
    <row r="3231" spans="1:10" ht="13.8" customHeight="1">
      <c r="A3231" s="101">
        <f>C3231*ID규칙_대사_그룹_단위+COUNTIF($C$4:C3231,C3231)</f>
        <v>1134704</v>
      </c>
      <c r="B3231" s="100" t="s">
        <v>420</v>
      </c>
      <c r="C3231" s="102">
        <f>INDEX(STUDENT!$A:$A,MATCH(B3231,STUDENT!$B:$B,0))</f>
        <v>11347</v>
      </c>
      <c r="D3231" s="101">
        <v>1</v>
      </c>
      <c r="E3231" s="101">
        <v>3</v>
      </c>
      <c r="F3231" s="101">
        <v>1</v>
      </c>
      <c r="G3231" s="101" t="str">
        <f t="shared" si="200"/>
        <v>SPEECH_DESC_1134704</v>
      </c>
      <c r="H3231" s="101" t="str">
        <f t="shared" si="201"/>
        <v>SPEECH_AUDIO_1134704</v>
      </c>
      <c r="I3231" s="118" t="str">
        <f t="shared" si="202"/>
        <v>일상</v>
      </c>
      <c r="J3231" s="118" t="str">
        <f t="shared" si="203"/>
        <v>잡담 1</v>
      </c>
    </row>
    <row r="3232" spans="1:10" ht="13.8" customHeight="1">
      <c r="A3232" s="101">
        <f>C3232*ID규칙_대사_그룹_단위+COUNTIF($C$4:C3232,C3232)</f>
        <v>1134705</v>
      </c>
      <c r="B3232" s="100" t="s">
        <v>420</v>
      </c>
      <c r="C3232" s="102">
        <f>INDEX(STUDENT!$A:$A,MATCH(B3232,STUDENT!$B:$B,0))</f>
        <v>11347</v>
      </c>
      <c r="D3232" s="101">
        <v>1</v>
      </c>
      <c r="E3232" s="101">
        <v>3</v>
      </c>
      <c r="F3232" s="101">
        <v>2</v>
      </c>
      <c r="G3232" s="101" t="str">
        <f t="shared" si="200"/>
        <v>SPEECH_DESC_1134705</v>
      </c>
      <c r="H3232" s="101" t="str">
        <f t="shared" si="201"/>
        <v>SPEECH_AUDIO_1134705</v>
      </c>
      <c r="I3232" s="118" t="str">
        <f t="shared" si="202"/>
        <v>일상</v>
      </c>
      <c r="J3232" s="118" t="str">
        <f t="shared" si="203"/>
        <v>잡담 2</v>
      </c>
    </row>
    <row r="3233" spans="1:10" ht="13.8" customHeight="1">
      <c r="A3233" s="101">
        <f>C3233*ID규칙_대사_그룹_단위+COUNTIF($C$4:C3233,C3233)</f>
        <v>1134706</v>
      </c>
      <c r="B3233" s="100" t="s">
        <v>420</v>
      </c>
      <c r="C3233" s="102">
        <f>INDEX(STUDENT!$A:$A,MATCH(B3233,STUDENT!$B:$B,0))</f>
        <v>11347</v>
      </c>
      <c r="D3233" s="101">
        <v>1</v>
      </c>
      <c r="E3233" s="101">
        <v>3</v>
      </c>
      <c r="F3233" s="101">
        <v>3</v>
      </c>
      <c r="G3233" s="101" t="str">
        <f t="shared" si="200"/>
        <v>SPEECH_DESC_1134706</v>
      </c>
      <c r="H3233" s="101" t="str">
        <f t="shared" si="201"/>
        <v>SPEECH_AUDIO_1134706</v>
      </c>
      <c r="I3233" s="118" t="str">
        <f t="shared" si="202"/>
        <v>일상</v>
      </c>
      <c r="J3233" s="118" t="str">
        <f t="shared" si="203"/>
        <v>잡담 3</v>
      </c>
    </row>
    <row r="3234" spans="1:10" ht="13.8" customHeight="1">
      <c r="A3234" s="101">
        <f>C3234*ID규칙_대사_그룹_단위+COUNTIF($C$4:C3234,C3234)</f>
        <v>1134707</v>
      </c>
      <c r="B3234" s="100" t="s">
        <v>420</v>
      </c>
      <c r="C3234" s="102">
        <f>INDEX(STUDENT!$A:$A,MATCH(B3234,STUDENT!$B:$B,0))</f>
        <v>11347</v>
      </c>
      <c r="D3234" s="101">
        <v>1</v>
      </c>
      <c r="E3234" s="101">
        <v>3</v>
      </c>
      <c r="F3234" s="101">
        <v>4</v>
      </c>
      <c r="G3234" s="101" t="str">
        <f t="shared" si="200"/>
        <v>SPEECH_DESC_1134707</v>
      </c>
      <c r="H3234" s="101" t="str">
        <f t="shared" si="201"/>
        <v>SPEECH_AUDIO_1134707</v>
      </c>
      <c r="I3234" s="118" t="str">
        <f t="shared" si="202"/>
        <v>일상</v>
      </c>
      <c r="J3234" s="118" t="str">
        <f t="shared" si="203"/>
        <v>잡담 4</v>
      </c>
    </row>
    <row r="3235" spans="1:10" ht="13.8" customHeight="1">
      <c r="A3235" s="101">
        <f>C3235*ID규칙_대사_그룹_단위+COUNTIF($C$4:C3235,C3235)</f>
        <v>1134708</v>
      </c>
      <c r="B3235" s="100" t="s">
        <v>420</v>
      </c>
      <c r="C3235" s="102">
        <f>INDEX(STUDENT!$A:$A,MATCH(B3235,STUDENT!$B:$B,0))</f>
        <v>11347</v>
      </c>
      <c r="D3235" s="101">
        <v>1</v>
      </c>
      <c r="E3235" s="101">
        <v>3</v>
      </c>
      <c r="F3235" s="101">
        <v>5</v>
      </c>
      <c r="G3235" s="101" t="str">
        <f t="shared" si="200"/>
        <v>SPEECH_DESC_1134708</v>
      </c>
      <c r="H3235" s="101" t="str">
        <f t="shared" si="201"/>
        <v>SPEECH_AUDIO_1134708</v>
      </c>
      <c r="I3235" s="118" t="str">
        <f t="shared" si="202"/>
        <v>일상</v>
      </c>
      <c r="J3235" s="118" t="str">
        <f t="shared" si="203"/>
        <v>잡담 5</v>
      </c>
    </row>
    <row r="3236" spans="1:10" ht="13.8" customHeight="1">
      <c r="A3236" s="101">
        <f>C3236*ID규칙_대사_그룹_단위+COUNTIF($C$4:C3236,C3236)</f>
        <v>1134709</v>
      </c>
      <c r="B3236" s="100" t="s">
        <v>420</v>
      </c>
      <c r="C3236" s="102">
        <f>INDEX(STUDENT!$A:$A,MATCH(B3236,STUDENT!$B:$B,0))</f>
        <v>11347</v>
      </c>
      <c r="D3236" s="101">
        <v>3</v>
      </c>
      <c r="E3236" s="101">
        <v>14</v>
      </c>
      <c r="F3236" s="101">
        <v>1</v>
      </c>
      <c r="G3236" s="101" t="str">
        <f t="shared" si="200"/>
        <v>SPEECH_DESC_1134709</v>
      </c>
      <c r="H3236" s="101" t="str">
        <f t="shared" si="201"/>
        <v>SPEECH_AUDIO_1134709</v>
      </c>
      <c r="I3236" s="118" t="str">
        <f t="shared" si="202"/>
        <v>전투</v>
      </c>
      <c r="J3236" s="118" t="str">
        <f t="shared" si="203"/>
        <v>EX 스킬 컷인 1</v>
      </c>
    </row>
    <row r="3237" spans="1:10" ht="13.8" customHeight="1">
      <c r="A3237" s="101">
        <f>C3237*ID규칙_대사_그룹_단위+COUNTIF($C$4:C3237,C3237)</f>
        <v>1134710</v>
      </c>
      <c r="B3237" s="100" t="s">
        <v>420</v>
      </c>
      <c r="C3237" s="102">
        <f>INDEX(STUDENT!$A:$A,MATCH(B3237,STUDENT!$B:$B,0))</f>
        <v>11347</v>
      </c>
      <c r="D3237" s="101">
        <v>3</v>
      </c>
      <c r="E3237" s="101">
        <v>14</v>
      </c>
      <c r="F3237" s="101">
        <v>2</v>
      </c>
      <c r="G3237" s="101" t="str">
        <f t="shared" si="200"/>
        <v>SPEECH_DESC_1134710</v>
      </c>
      <c r="H3237" s="101" t="str">
        <f t="shared" si="201"/>
        <v>SPEECH_AUDIO_1134710</v>
      </c>
      <c r="I3237" s="118" t="str">
        <f t="shared" si="202"/>
        <v>전투</v>
      </c>
      <c r="J3237" s="118" t="str">
        <f t="shared" si="203"/>
        <v>EX 스킬 컷인 2</v>
      </c>
    </row>
    <row r="3238" spans="1:10" ht="13.8" customHeight="1">
      <c r="A3238" s="101">
        <f>C3238*ID규칙_대사_그룹_단위+COUNTIF($C$4:C3238,C3238)</f>
        <v>1134711</v>
      </c>
      <c r="B3238" s="100" t="s">
        <v>420</v>
      </c>
      <c r="C3238" s="102">
        <f>INDEX(STUDENT!$A:$A,MATCH(B3238,STUDENT!$B:$B,0))</f>
        <v>11347</v>
      </c>
      <c r="D3238" s="101">
        <v>3</v>
      </c>
      <c r="E3238" s="101">
        <v>14</v>
      </c>
      <c r="F3238" s="101">
        <v>3</v>
      </c>
      <c r="G3238" s="101" t="str">
        <f t="shared" si="200"/>
        <v>SPEECH_DESC_1134711</v>
      </c>
      <c r="H3238" s="101" t="str">
        <f t="shared" si="201"/>
        <v>SPEECH_AUDIO_1134711</v>
      </c>
      <c r="I3238" s="118" t="str">
        <f t="shared" si="202"/>
        <v>전투</v>
      </c>
      <c r="J3238" s="118" t="str">
        <f t="shared" si="203"/>
        <v>EX 스킬 컷인 3</v>
      </c>
    </row>
    <row r="3239" spans="1:10" ht="13.8" customHeight="1">
      <c r="A3239" s="101">
        <f>C3239*ID규칙_대사_그룹_단위+COUNTIF($C$4:C3239,C3239)</f>
        <v>1134712</v>
      </c>
      <c r="B3239" s="100" t="s">
        <v>420</v>
      </c>
      <c r="C3239" s="102">
        <f>INDEX(STUDENT!$A:$A,MATCH(B3239,STUDENT!$B:$B,0))</f>
        <v>11347</v>
      </c>
      <c r="D3239" s="101">
        <v>3</v>
      </c>
      <c r="E3239" s="101">
        <v>15</v>
      </c>
      <c r="F3239" s="101">
        <v>1</v>
      </c>
      <c r="G3239" s="101" t="str">
        <f t="shared" si="200"/>
        <v>SPEECH_DESC_1134712</v>
      </c>
      <c r="H3239" s="101" t="str">
        <f t="shared" si="201"/>
        <v>SPEECH_AUDIO_1134712</v>
      </c>
      <c r="I3239" s="118" t="str">
        <f t="shared" si="202"/>
        <v>전투</v>
      </c>
      <c r="J3239" s="118" t="str">
        <f t="shared" si="203"/>
        <v>EX 스킬 1</v>
      </c>
    </row>
    <row r="3240" spans="1:10" ht="13.8" customHeight="1">
      <c r="A3240" s="101">
        <f>C3240*ID규칙_대사_그룹_단위+COUNTIF($C$4:C3240,C3240)</f>
        <v>1134713</v>
      </c>
      <c r="B3240" s="100" t="s">
        <v>420</v>
      </c>
      <c r="C3240" s="102">
        <f>INDEX(STUDENT!$A:$A,MATCH(B3240,STUDENT!$B:$B,0))</f>
        <v>11347</v>
      </c>
      <c r="D3240" s="101">
        <v>3</v>
      </c>
      <c r="E3240" s="101">
        <v>15</v>
      </c>
      <c r="F3240" s="101">
        <v>2</v>
      </c>
      <c r="G3240" s="101" t="str">
        <f t="shared" si="200"/>
        <v>SPEECH_DESC_1134713</v>
      </c>
      <c r="H3240" s="101" t="str">
        <f t="shared" si="201"/>
        <v>SPEECH_AUDIO_1134713</v>
      </c>
      <c r="I3240" s="118" t="str">
        <f t="shared" si="202"/>
        <v>전투</v>
      </c>
      <c r="J3240" s="118" t="str">
        <f t="shared" si="203"/>
        <v>EX 스킬 2</v>
      </c>
    </row>
    <row r="3241" spans="1:10" ht="13.8" customHeight="1">
      <c r="A3241" s="101">
        <f>C3241*ID규칙_대사_그룹_단위+COUNTIF($C$4:C3241,C3241)</f>
        <v>1134714</v>
      </c>
      <c r="B3241" s="100" t="s">
        <v>420</v>
      </c>
      <c r="C3241" s="102">
        <f>INDEX(STUDENT!$A:$A,MATCH(B3241,STUDENT!$B:$B,0))</f>
        <v>11347</v>
      </c>
      <c r="D3241" s="101">
        <v>3</v>
      </c>
      <c r="E3241" s="101">
        <v>15</v>
      </c>
      <c r="F3241" s="101">
        <v>3</v>
      </c>
      <c r="G3241" s="101" t="str">
        <f t="shared" si="200"/>
        <v>SPEECH_DESC_1134714</v>
      </c>
      <c r="H3241" s="101" t="str">
        <f t="shared" si="201"/>
        <v>SPEECH_AUDIO_1134714</v>
      </c>
      <c r="I3241" s="118" t="str">
        <f t="shared" si="202"/>
        <v>전투</v>
      </c>
      <c r="J3241" s="118" t="str">
        <f t="shared" si="203"/>
        <v>EX 스킬 3</v>
      </c>
    </row>
    <row r="3242" spans="1:10" ht="13.8" customHeight="1">
      <c r="A3242" s="101">
        <f>C3242*ID규칙_대사_그룹_단위+COUNTIF($C$4:C3242,C3242)</f>
        <v>1134715</v>
      </c>
      <c r="B3242" s="100" t="s">
        <v>420</v>
      </c>
      <c r="C3242" s="102">
        <f>INDEX(STUDENT!$A:$A,MATCH(B3242,STUDENT!$B:$B,0))</f>
        <v>11347</v>
      </c>
      <c r="D3242" s="101">
        <v>5</v>
      </c>
      <c r="E3242" s="101">
        <v>21</v>
      </c>
      <c r="F3242" s="101">
        <v>0</v>
      </c>
      <c r="G3242" s="101" t="str">
        <f t="shared" si="200"/>
        <v>SPEECH_DESC_1134715</v>
      </c>
      <c r="H3242" s="101" t="str">
        <f t="shared" si="201"/>
        <v>SPEECH_AUDIO_1134715</v>
      </c>
      <c r="I3242" s="118" t="str">
        <f t="shared" si="202"/>
        <v>기타</v>
      </c>
      <c r="J3242" s="118" t="str">
        <f t="shared" si="203"/>
        <v>고유무기 장착</v>
      </c>
    </row>
    <row r="3243" spans="1:10" ht="13.8" customHeight="1">
      <c r="A3243" s="101">
        <f>C3243*ID규칙_대사_그룹_단위+COUNTIF($C$4:C3243,C3243)</f>
        <v>1134716</v>
      </c>
      <c r="B3243" s="100" t="s">
        <v>420</v>
      </c>
      <c r="C3243" s="102">
        <f>INDEX(STUDENT!$A:$A,MATCH(B3243,STUDENT!$B:$B,0))</f>
        <v>11347</v>
      </c>
      <c r="D3243" s="101">
        <v>5</v>
      </c>
      <c r="E3243" s="101">
        <v>22</v>
      </c>
      <c r="F3243" s="101">
        <v>1</v>
      </c>
      <c r="G3243" s="101" t="str">
        <f t="shared" si="200"/>
        <v>SPEECH_DESC_1134716</v>
      </c>
      <c r="H3243" s="101" t="str">
        <f t="shared" si="201"/>
        <v>SPEECH_AUDIO_1134716</v>
      </c>
      <c r="I3243" s="118" t="str">
        <f t="shared" si="202"/>
        <v>기타</v>
      </c>
      <c r="J3243" s="118" t="str">
        <f t="shared" si="203"/>
        <v>카페 1</v>
      </c>
    </row>
    <row r="3244" spans="1:10" ht="13.8" customHeight="1">
      <c r="A3244" s="101">
        <f>C3244*ID규칙_대사_그룹_단위+COUNTIF($C$4:C3244,C3244)</f>
        <v>1134717</v>
      </c>
      <c r="B3244" s="100" t="s">
        <v>420</v>
      </c>
      <c r="C3244" s="102">
        <f>INDEX(STUDENT!$A:$A,MATCH(B3244,STUDENT!$B:$B,0))</f>
        <v>11347</v>
      </c>
      <c r="D3244" s="101">
        <v>5</v>
      </c>
      <c r="E3244" s="101">
        <v>22</v>
      </c>
      <c r="F3244" s="101">
        <v>2</v>
      </c>
      <c r="G3244" s="101" t="str">
        <f t="shared" si="200"/>
        <v>SPEECH_DESC_1134717</v>
      </c>
      <c r="H3244" s="101" t="str">
        <f t="shared" si="201"/>
        <v>SPEECH_AUDIO_1134717</v>
      </c>
      <c r="I3244" s="118" t="str">
        <f t="shared" si="202"/>
        <v>기타</v>
      </c>
      <c r="J3244" s="118" t="str">
        <f t="shared" si="203"/>
        <v>카페 2</v>
      </c>
    </row>
    <row r="3245" spans="1:10" ht="13.8" customHeight="1">
      <c r="A3245" s="101">
        <f>C3245*ID규칙_대사_그룹_단위+COUNTIF($C$4:C3245,C3245)</f>
        <v>1134718</v>
      </c>
      <c r="B3245" s="100" t="s">
        <v>420</v>
      </c>
      <c r="C3245" s="102">
        <f>INDEX(STUDENT!$A:$A,MATCH(B3245,STUDENT!$B:$B,0))</f>
        <v>11347</v>
      </c>
      <c r="D3245" s="101">
        <v>5</v>
      </c>
      <c r="E3245" s="101">
        <v>22</v>
      </c>
      <c r="F3245" s="101">
        <v>3</v>
      </c>
      <c r="G3245" s="101" t="str">
        <f t="shared" si="200"/>
        <v>SPEECH_DESC_1134718</v>
      </c>
      <c r="H3245" s="101" t="str">
        <f t="shared" si="201"/>
        <v>SPEECH_AUDIO_1134718</v>
      </c>
      <c r="I3245" s="118" t="str">
        <f t="shared" si="202"/>
        <v>기타</v>
      </c>
      <c r="J3245" s="118" t="str">
        <f t="shared" si="203"/>
        <v>카페 3</v>
      </c>
    </row>
    <row r="3246" spans="1:10" ht="13.8" customHeight="1">
      <c r="A3246" s="101">
        <f>C3246*ID규칙_대사_그룹_단위+COUNTIF($C$4:C3246,C3246)</f>
        <v>1134719</v>
      </c>
      <c r="B3246" s="100" t="s">
        <v>420</v>
      </c>
      <c r="C3246" s="102">
        <f>INDEX(STUDENT!$A:$A,MATCH(B3246,STUDENT!$B:$B,0))</f>
        <v>11347</v>
      </c>
      <c r="D3246" s="101">
        <v>5</v>
      </c>
      <c r="E3246" s="101">
        <v>22</v>
      </c>
      <c r="F3246" s="101">
        <v>4</v>
      </c>
      <c r="G3246" s="101" t="str">
        <f t="shared" si="200"/>
        <v>SPEECH_DESC_1134719</v>
      </c>
      <c r="H3246" s="101" t="str">
        <f t="shared" si="201"/>
        <v>SPEECH_AUDIO_1134719</v>
      </c>
      <c r="I3246" s="118" t="str">
        <f t="shared" si="202"/>
        <v>기타</v>
      </c>
      <c r="J3246" s="118" t="str">
        <f t="shared" si="203"/>
        <v>카페 4</v>
      </c>
    </row>
    <row r="3247" spans="1:10" ht="13.8" customHeight="1">
      <c r="A3247" s="101">
        <f>C3247*ID규칙_대사_그룹_단위+COUNTIF($C$4:C3247,C3247)</f>
        <v>1134720</v>
      </c>
      <c r="B3247" s="100" t="s">
        <v>420</v>
      </c>
      <c r="C3247" s="102">
        <f>INDEX(STUDENT!$A:$A,MATCH(B3247,STUDENT!$B:$B,0))</f>
        <v>11347</v>
      </c>
      <c r="D3247" s="101">
        <v>5</v>
      </c>
      <c r="E3247" s="101">
        <v>22</v>
      </c>
      <c r="F3247" s="101">
        <v>5</v>
      </c>
      <c r="G3247" s="101" t="str">
        <f t="shared" si="200"/>
        <v>SPEECH_DESC_1134720</v>
      </c>
      <c r="H3247" s="101" t="str">
        <f t="shared" si="201"/>
        <v>SPEECH_AUDIO_1134720</v>
      </c>
      <c r="I3247" s="118" t="str">
        <f t="shared" si="202"/>
        <v>기타</v>
      </c>
      <c r="J3247" s="118" t="str">
        <f t="shared" si="203"/>
        <v>카페 5</v>
      </c>
    </row>
    <row r="3248" spans="1:10" ht="13.8" customHeight="1">
      <c r="A3248" s="101">
        <f>C3248*ID규칙_대사_그룹_단위+COUNTIF($C$4:C3248,C3248)</f>
        <v>1134721</v>
      </c>
      <c r="B3248" s="100" t="s">
        <v>420</v>
      </c>
      <c r="C3248" s="102">
        <f>INDEX(STUDENT!$A:$A,MATCH(B3248,STUDENT!$B:$B,0))</f>
        <v>11347</v>
      </c>
      <c r="D3248" s="101">
        <v>6</v>
      </c>
      <c r="E3248" s="101">
        <v>24</v>
      </c>
      <c r="F3248" s="101">
        <v>1</v>
      </c>
      <c r="G3248" s="101" t="str">
        <f t="shared" si="200"/>
        <v>SPEECH_DESC_1134721</v>
      </c>
      <c r="H3248" s="101" t="str">
        <f t="shared" si="201"/>
        <v>SPEECH_AUDIO_1134721</v>
      </c>
      <c r="I3248" s="118" t="str">
        <f t="shared" si="202"/>
        <v>메모리얼</v>
      </c>
      <c r="J3248" s="118" t="str">
        <f t="shared" si="203"/>
        <v>메모리얼 로비 1</v>
      </c>
    </row>
    <row r="3249" spans="1:10" ht="13.8" customHeight="1">
      <c r="A3249" s="101">
        <f>C3249*ID규칙_대사_그룹_단위+COUNTIF($C$4:C3249,C3249)</f>
        <v>1134722</v>
      </c>
      <c r="B3249" s="100" t="s">
        <v>420</v>
      </c>
      <c r="C3249" s="102">
        <f>INDEX(STUDENT!$A:$A,MATCH(B3249,STUDENT!$B:$B,0))</f>
        <v>11347</v>
      </c>
      <c r="D3249" s="101">
        <v>6</v>
      </c>
      <c r="E3249" s="101">
        <v>24</v>
      </c>
      <c r="F3249" s="101">
        <v>2</v>
      </c>
      <c r="G3249" s="101" t="str">
        <f t="shared" si="200"/>
        <v>SPEECH_DESC_1134722</v>
      </c>
      <c r="H3249" s="101" t="str">
        <f t="shared" si="201"/>
        <v>SPEECH_AUDIO_1134722</v>
      </c>
      <c r="I3249" s="118" t="str">
        <f t="shared" si="202"/>
        <v>메모리얼</v>
      </c>
      <c r="J3249" s="118" t="str">
        <f t="shared" si="203"/>
        <v>메모리얼 로비 2</v>
      </c>
    </row>
    <row r="3250" spans="1:10" ht="13.8" customHeight="1">
      <c r="A3250" s="101">
        <f>C3250*ID규칙_대사_그룹_단위+COUNTIF($C$4:C3250,C3250)</f>
        <v>1134723</v>
      </c>
      <c r="B3250" s="100" t="s">
        <v>420</v>
      </c>
      <c r="C3250" s="102">
        <f>INDEX(STUDENT!$A:$A,MATCH(B3250,STUDENT!$B:$B,0))</f>
        <v>11347</v>
      </c>
      <c r="D3250" s="101">
        <v>6</v>
      </c>
      <c r="E3250" s="101">
        <v>24</v>
      </c>
      <c r="F3250" s="101">
        <v>3</v>
      </c>
      <c r="G3250" s="101" t="str">
        <f t="shared" si="200"/>
        <v>SPEECH_DESC_1134723</v>
      </c>
      <c r="H3250" s="101" t="str">
        <f t="shared" si="201"/>
        <v>SPEECH_AUDIO_1134723</v>
      </c>
      <c r="I3250" s="118" t="str">
        <f t="shared" si="202"/>
        <v>메모리얼</v>
      </c>
      <c r="J3250" s="118" t="str">
        <f t="shared" si="203"/>
        <v>메모리얼 로비 3</v>
      </c>
    </row>
    <row r="3251" spans="1:10" ht="13.8" customHeight="1">
      <c r="A3251" s="101">
        <f>C3251*ID규칙_대사_그룹_단위+COUNTIF($C$4:C3251,C3251)</f>
        <v>1134724</v>
      </c>
      <c r="B3251" s="100" t="s">
        <v>420</v>
      </c>
      <c r="C3251" s="102">
        <f>INDEX(STUDENT!$A:$A,MATCH(B3251,STUDENT!$B:$B,0))</f>
        <v>11347</v>
      </c>
      <c r="D3251" s="101">
        <v>6</v>
      </c>
      <c r="E3251" s="101">
        <v>24</v>
      </c>
      <c r="F3251" s="101">
        <v>4</v>
      </c>
      <c r="G3251" s="101" t="str">
        <f t="shared" si="200"/>
        <v>SPEECH_DESC_1134724</v>
      </c>
      <c r="H3251" s="101" t="str">
        <f t="shared" si="201"/>
        <v>SPEECH_AUDIO_1134724</v>
      </c>
      <c r="I3251" s="118" t="str">
        <f t="shared" si="202"/>
        <v>메모리얼</v>
      </c>
      <c r="J3251" s="118" t="str">
        <f t="shared" si="203"/>
        <v>메모리얼 로비 4</v>
      </c>
    </row>
    <row r="3252" spans="1:10" ht="13.8" customHeight="1">
      <c r="A3252" s="101">
        <f>C3252*ID규칙_대사_그룹_단위+COUNTIF($C$4:C3252,C3252)</f>
        <v>1134725</v>
      </c>
      <c r="B3252" s="100" t="s">
        <v>420</v>
      </c>
      <c r="C3252" s="102">
        <f>INDEX(STUDENT!$A:$A,MATCH(B3252,STUDENT!$B:$B,0))</f>
        <v>11347</v>
      </c>
      <c r="D3252" s="101">
        <v>6</v>
      </c>
      <c r="E3252" s="101">
        <v>24</v>
      </c>
      <c r="F3252" s="101">
        <v>5</v>
      </c>
      <c r="G3252" s="101" t="str">
        <f t="shared" si="200"/>
        <v>SPEECH_DESC_1134725</v>
      </c>
      <c r="H3252" s="101" t="str">
        <f t="shared" si="201"/>
        <v>SPEECH_AUDIO_1134725</v>
      </c>
      <c r="I3252" s="118" t="str">
        <f t="shared" si="202"/>
        <v>메모리얼</v>
      </c>
      <c r="J3252" s="118" t="str">
        <f t="shared" si="203"/>
        <v>메모리얼 로비 5</v>
      </c>
    </row>
    <row r="3253" spans="1:10" ht="13.8" customHeight="1">
      <c r="A3253" s="101">
        <f>C3253*ID규칙_대사_그룹_단위+COUNTIF($C$4:C3253,C3253)</f>
        <v>1134726</v>
      </c>
      <c r="B3253" s="100" t="s">
        <v>420</v>
      </c>
      <c r="C3253" s="102">
        <f>INDEX(STUDENT!$A:$A,MATCH(B3253,STUDENT!$B:$B,0))</f>
        <v>11347</v>
      </c>
      <c r="D3253" s="101">
        <v>7</v>
      </c>
      <c r="E3253" s="101">
        <v>25</v>
      </c>
      <c r="F3253" s="101">
        <v>0</v>
      </c>
      <c r="G3253" s="101" t="str">
        <f t="shared" si="200"/>
        <v>SPEECH_DESC_1134726</v>
      </c>
      <c r="H3253" s="101" t="str">
        <f t="shared" si="201"/>
        <v>SPEECH_AUDIO_1134726</v>
      </c>
      <c r="I3253" s="118" t="str">
        <f t="shared" si="202"/>
        <v>기념일</v>
      </c>
      <c r="J3253" s="118" t="str">
        <f t="shared" si="203"/>
        <v>생일</v>
      </c>
    </row>
    <row r="3254" spans="1:10" ht="13.8" customHeight="1">
      <c r="A3254" s="101">
        <f>C3254*ID규칙_대사_그룹_단위+COUNTIF($C$4:C3254,C3254)</f>
        <v>1134727</v>
      </c>
      <c r="B3254" s="100" t="s">
        <v>420</v>
      </c>
      <c r="C3254" s="102">
        <f>INDEX(STUDENT!$A:$A,MATCH(B3254,STUDENT!$B:$B,0))</f>
        <v>11347</v>
      </c>
      <c r="D3254" s="101">
        <v>7</v>
      </c>
      <c r="E3254" s="101">
        <v>26</v>
      </c>
      <c r="F3254" s="101">
        <v>0</v>
      </c>
      <c r="G3254" s="101" t="str">
        <f t="shared" si="200"/>
        <v>SPEECH_DESC_1134727</v>
      </c>
      <c r="H3254" s="101" t="str">
        <f t="shared" si="201"/>
        <v>SPEECH_AUDIO_1134727</v>
      </c>
      <c r="I3254" s="118" t="str">
        <f t="shared" si="202"/>
        <v>기념일</v>
      </c>
      <c r="J3254" s="118" t="str">
        <f t="shared" si="203"/>
        <v>선생의 생일</v>
      </c>
    </row>
    <row r="3255" spans="1:10" ht="13.8" customHeight="1">
      <c r="A3255" s="101">
        <f>C3255*ID규칙_대사_그룹_단위+COUNTIF($C$4:C3255,C3255)</f>
        <v>1134728</v>
      </c>
      <c r="B3255" s="100" t="s">
        <v>420</v>
      </c>
      <c r="C3255" s="102">
        <f>INDEX(STUDENT!$A:$A,MATCH(B3255,STUDENT!$B:$B,0))</f>
        <v>11347</v>
      </c>
      <c r="D3255" s="101">
        <v>7</v>
      </c>
      <c r="E3255" s="101">
        <v>27</v>
      </c>
      <c r="F3255" s="101">
        <v>0</v>
      </c>
      <c r="G3255" s="101" t="str">
        <f t="shared" si="200"/>
        <v>SPEECH_DESC_1134728</v>
      </c>
      <c r="H3255" s="101" t="str">
        <f t="shared" si="201"/>
        <v>SPEECH_AUDIO_1134728</v>
      </c>
      <c r="I3255" s="118" t="str">
        <f t="shared" si="202"/>
        <v>기념일</v>
      </c>
      <c r="J3255" s="118" t="str">
        <f t="shared" si="203"/>
        <v>할로윈</v>
      </c>
    </row>
    <row r="3256" spans="1:10" ht="13.8" customHeight="1">
      <c r="A3256" s="101">
        <f>C3256*ID규칙_대사_그룹_단위+COUNTIF($C$4:C3256,C3256)</f>
        <v>1134729</v>
      </c>
      <c r="B3256" s="100" t="s">
        <v>420</v>
      </c>
      <c r="C3256" s="102">
        <f>INDEX(STUDENT!$A:$A,MATCH(B3256,STUDENT!$B:$B,0))</f>
        <v>11347</v>
      </c>
      <c r="D3256" s="101">
        <v>7</v>
      </c>
      <c r="E3256" s="101">
        <v>28</v>
      </c>
      <c r="F3256" s="101">
        <v>0</v>
      </c>
      <c r="G3256" s="101" t="str">
        <f t="shared" si="200"/>
        <v>SPEECH_DESC_1134729</v>
      </c>
      <c r="H3256" s="101" t="str">
        <f t="shared" si="201"/>
        <v>SPEECH_AUDIO_1134729</v>
      </c>
      <c r="I3256" s="118" t="str">
        <f t="shared" si="202"/>
        <v>기념일</v>
      </c>
      <c r="J3256" s="118" t="str">
        <f t="shared" si="203"/>
        <v>크리스마스</v>
      </c>
    </row>
    <row r="3257" spans="1:10" ht="13.8" customHeight="1">
      <c r="A3257" s="101">
        <f>C3257*ID규칙_대사_그룹_단위+COUNTIF($C$4:C3257,C3257)</f>
        <v>1134730</v>
      </c>
      <c r="B3257" s="100" t="s">
        <v>420</v>
      </c>
      <c r="C3257" s="102">
        <f>INDEX(STUDENT!$A:$A,MATCH(B3257,STUDENT!$B:$B,0))</f>
        <v>11347</v>
      </c>
      <c r="D3257" s="101">
        <v>7</v>
      </c>
      <c r="E3257" s="101">
        <v>29</v>
      </c>
      <c r="F3257" s="101">
        <v>0</v>
      </c>
      <c r="G3257" s="101" t="str">
        <f t="shared" si="200"/>
        <v>SPEECH_DESC_1134730</v>
      </c>
      <c r="H3257" s="101" t="str">
        <f t="shared" si="201"/>
        <v>SPEECH_AUDIO_1134730</v>
      </c>
      <c r="I3257" s="118" t="str">
        <f t="shared" si="202"/>
        <v>기념일</v>
      </c>
      <c r="J3257" s="118" t="str">
        <f t="shared" si="203"/>
        <v>신년</v>
      </c>
    </row>
    <row r="3258" spans="1:10" ht="13.8" customHeight="1">
      <c r="A3258" s="101">
        <f>C3258*ID규칙_대사_그룹_단위+COUNTIF($C$4:C3258,C3258)</f>
        <v>1424801</v>
      </c>
      <c r="B3258" s="100" t="s">
        <v>422</v>
      </c>
      <c r="C3258" s="102">
        <f>INDEX(STUDENT!$A:$A,MATCH(B3258,STUDENT!$B:$B,0))</f>
        <v>14248</v>
      </c>
      <c r="D3258" s="101">
        <v>1</v>
      </c>
      <c r="E3258" s="101">
        <v>1</v>
      </c>
      <c r="F3258" s="101">
        <v>0</v>
      </c>
      <c r="G3258" s="101" t="str">
        <f t="shared" si="200"/>
        <v>SPEECH_DESC_1424801</v>
      </c>
      <c r="H3258" s="101" t="str">
        <f t="shared" si="201"/>
        <v>SPEECH_AUDIO_1424801</v>
      </c>
      <c r="I3258" s="118" t="str">
        <f t="shared" si="202"/>
        <v>일상</v>
      </c>
      <c r="J3258" s="118" t="str">
        <f t="shared" si="203"/>
        <v>입수</v>
      </c>
    </row>
    <row r="3259" spans="1:10" ht="13.8" customHeight="1">
      <c r="A3259" s="101">
        <f>C3259*ID규칙_대사_그룹_단위+COUNTIF($C$4:C3259,C3259)</f>
        <v>1424802</v>
      </c>
      <c r="B3259" s="100" t="s">
        <v>422</v>
      </c>
      <c r="C3259" s="102">
        <f>INDEX(STUDENT!$A:$A,MATCH(B3259,STUDENT!$B:$B,0))</f>
        <v>14248</v>
      </c>
      <c r="D3259" s="101">
        <v>1</v>
      </c>
      <c r="E3259" s="101">
        <v>2</v>
      </c>
      <c r="F3259" s="101">
        <v>1</v>
      </c>
      <c r="G3259" s="101" t="str">
        <f t="shared" si="200"/>
        <v>SPEECH_DESC_1424802</v>
      </c>
      <c r="H3259" s="101" t="str">
        <f t="shared" si="201"/>
        <v>SPEECH_AUDIO_1424802</v>
      </c>
      <c r="I3259" s="118" t="str">
        <f t="shared" si="202"/>
        <v>일상</v>
      </c>
      <c r="J3259" s="118" t="str">
        <f t="shared" si="203"/>
        <v>로비 방문 1</v>
      </c>
    </row>
    <row r="3260" spans="1:10" ht="13.8" customHeight="1">
      <c r="A3260" s="101">
        <f>C3260*ID규칙_대사_그룹_단위+COUNTIF($C$4:C3260,C3260)</f>
        <v>1424803</v>
      </c>
      <c r="B3260" s="100" t="s">
        <v>422</v>
      </c>
      <c r="C3260" s="102">
        <f>INDEX(STUDENT!$A:$A,MATCH(B3260,STUDENT!$B:$B,0))</f>
        <v>14248</v>
      </c>
      <c r="D3260" s="101">
        <v>1</v>
      </c>
      <c r="E3260" s="101">
        <v>2</v>
      </c>
      <c r="F3260" s="101">
        <v>2</v>
      </c>
      <c r="G3260" s="101" t="str">
        <f t="shared" si="200"/>
        <v>SPEECH_DESC_1424803</v>
      </c>
      <c r="H3260" s="101" t="str">
        <f t="shared" si="201"/>
        <v>SPEECH_AUDIO_1424803</v>
      </c>
      <c r="I3260" s="118" t="str">
        <f t="shared" si="202"/>
        <v>일상</v>
      </c>
      <c r="J3260" s="118" t="str">
        <f t="shared" si="203"/>
        <v>로비 방문 2</v>
      </c>
    </row>
    <row r="3261" spans="1:10" ht="13.8" customHeight="1">
      <c r="A3261" s="101">
        <f>C3261*ID규칙_대사_그룹_단위+COUNTIF($C$4:C3261,C3261)</f>
        <v>1424804</v>
      </c>
      <c r="B3261" s="100" t="s">
        <v>422</v>
      </c>
      <c r="C3261" s="102">
        <f>INDEX(STUDENT!$A:$A,MATCH(B3261,STUDENT!$B:$B,0))</f>
        <v>14248</v>
      </c>
      <c r="D3261" s="101">
        <v>1</v>
      </c>
      <c r="E3261" s="101">
        <v>3</v>
      </c>
      <c r="F3261" s="101">
        <v>1</v>
      </c>
      <c r="G3261" s="101" t="str">
        <f t="shared" si="200"/>
        <v>SPEECH_DESC_1424804</v>
      </c>
      <c r="H3261" s="101" t="str">
        <f t="shared" si="201"/>
        <v>SPEECH_AUDIO_1424804</v>
      </c>
      <c r="I3261" s="118" t="str">
        <f t="shared" si="202"/>
        <v>일상</v>
      </c>
      <c r="J3261" s="118" t="str">
        <f t="shared" si="203"/>
        <v>잡담 1</v>
      </c>
    </row>
    <row r="3262" spans="1:10" ht="13.8" customHeight="1">
      <c r="A3262" s="101">
        <f>C3262*ID규칙_대사_그룹_단위+COUNTIF($C$4:C3262,C3262)</f>
        <v>1424805</v>
      </c>
      <c r="B3262" s="100" t="s">
        <v>422</v>
      </c>
      <c r="C3262" s="102">
        <f>INDEX(STUDENT!$A:$A,MATCH(B3262,STUDENT!$B:$B,0))</f>
        <v>14248</v>
      </c>
      <c r="D3262" s="101">
        <v>1</v>
      </c>
      <c r="E3262" s="101">
        <v>3</v>
      </c>
      <c r="F3262" s="101">
        <v>2</v>
      </c>
      <c r="G3262" s="101" t="str">
        <f t="shared" si="200"/>
        <v>SPEECH_DESC_1424805</v>
      </c>
      <c r="H3262" s="101" t="str">
        <f t="shared" si="201"/>
        <v>SPEECH_AUDIO_1424805</v>
      </c>
      <c r="I3262" s="118" t="str">
        <f t="shared" si="202"/>
        <v>일상</v>
      </c>
      <c r="J3262" s="118" t="str">
        <f t="shared" si="203"/>
        <v>잡담 2</v>
      </c>
    </row>
    <row r="3263" spans="1:10" ht="13.8" customHeight="1">
      <c r="A3263" s="101">
        <f>C3263*ID규칙_대사_그룹_단위+COUNTIF($C$4:C3263,C3263)</f>
        <v>1424806</v>
      </c>
      <c r="B3263" s="100" t="s">
        <v>422</v>
      </c>
      <c r="C3263" s="102">
        <f>INDEX(STUDENT!$A:$A,MATCH(B3263,STUDENT!$B:$B,0))</f>
        <v>14248</v>
      </c>
      <c r="D3263" s="101">
        <v>1</v>
      </c>
      <c r="E3263" s="101">
        <v>3</v>
      </c>
      <c r="F3263" s="101">
        <v>3</v>
      </c>
      <c r="G3263" s="101" t="str">
        <f t="shared" si="200"/>
        <v>SPEECH_DESC_1424806</v>
      </c>
      <c r="H3263" s="101" t="str">
        <f t="shared" si="201"/>
        <v>SPEECH_AUDIO_1424806</v>
      </c>
      <c r="I3263" s="118" t="str">
        <f t="shared" si="202"/>
        <v>일상</v>
      </c>
      <c r="J3263" s="118" t="str">
        <f t="shared" si="203"/>
        <v>잡담 3</v>
      </c>
    </row>
    <row r="3264" spans="1:10" ht="13.8" customHeight="1">
      <c r="A3264" s="101">
        <f>C3264*ID규칙_대사_그룹_단위+COUNTIF($C$4:C3264,C3264)</f>
        <v>1424807</v>
      </c>
      <c r="B3264" s="100" t="s">
        <v>422</v>
      </c>
      <c r="C3264" s="102">
        <f>INDEX(STUDENT!$A:$A,MATCH(B3264,STUDENT!$B:$B,0))</f>
        <v>14248</v>
      </c>
      <c r="D3264" s="101">
        <v>1</v>
      </c>
      <c r="E3264" s="101">
        <v>3</v>
      </c>
      <c r="F3264" s="101">
        <v>4</v>
      </c>
      <c r="G3264" s="101" t="str">
        <f t="shared" si="200"/>
        <v>SPEECH_DESC_1424807</v>
      </c>
      <c r="H3264" s="101" t="str">
        <f t="shared" si="201"/>
        <v>SPEECH_AUDIO_1424807</v>
      </c>
      <c r="I3264" s="118" t="str">
        <f t="shared" si="202"/>
        <v>일상</v>
      </c>
      <c r="J3264" s="118" t="str">
        <f t="shared" si="203"/>
        <v>잡담 4</v>
      </c>
    </row>
    <row r="3265" spans="1:10" ht="13.8" customHeight="1">
      <c r="A3265" s="101">
        <f>C3265*ID규칙_대사_그룹_단위+COUNTIF($C$4:C3265,C3265)</f>
        <v>1424808</v>
      </c>
      <c r="B3265" s="100" t="s">
        <v>422</v>
      </c>
      <c r="C3265" s="102">
        <f>INDEX(STUDENT!$A:$A,MATCH(B3265,STUDENT!$B:$B,0))</f>
        <v>14248</v>
      </c>
      <c r="D3265" s="101">
        <v>2</v>
      </c>
      <c r="E3265" s="101">
        <v>4</v>
      </c>
      <c r="F3265" s="101">
        <v>1</v>
      </c>
      <c r="G3265" s="101" t="str">
        <f t="shared" si="200"/>
        <v>SPEECH_DESC_1424808</v>
      </c>
      <c r="H3265" s="101" t="str">
        <f t="shared" si="201"/>
        <v>SPEECH_AUDIO_1424808</v>
      </c>
      <c r="I3265" s="118" t="str">
        <f t="shared" si="202"/>
        <v>배치</v>
      </c>
      <c r="J3265" s="118" t="str">
        <f t="shared" si="203"/>
        <v>편성 1</v>
      </c>
    </row>
    <row r="3266" spans="1:10" ht="13.8" customHeight="1">
      <c r="A3266" s="101">
        <f>C3266*ID규칙_대사_그룹_단위+COUNTIF($C$4:C3266,C3266)</f>
        <v>1424809</v>
      </c>
      <c r="B3266" s="100" t="s">
        <v>422</v>
      </c>
      <c r="C3266" s="102">
        <f>INDEX(STUDENT!$A:$A,MATCH(B3266,STUDENT!$B:$B,0))</f>
        <v>14248</v>
      </c>
      <c r="D3266" s="101">
        <v>2</v>
      </c>
      <c r="E3266" s="101">
        <v>4</v>
      </c>
      <c r="F3266" s="101">
        <v>2</v>
      </c>
      <c r="G3266" s="101" t="str">
        <f t="shared" si="200"/>
        <v>SPEECH_DESC_1424809</v>
      </c>
      <c r="H3266" s="101" t="str">
        <f t="shared" si="201"/>
        <v>SPEECH_AUDIO_1424809</v>
      </c>
      <c r="I3266" s="118" t="str">
        <f t="shared" si="202"/>
        <v>배치</v>
      </c>
      <c r="J3266" s="118" t="str">
        <f t="shared" si="203"/>
        <v>편성 2</v>
      </c>
    </row>
    <row r="3267" spans="1:10" ht="13.8" customHeight="1">
      <c r="A3267" s="101">
        <f>C3267*ID규칙_대사_그룹_단위+COUNTIF($C$4:C3267,C3267)</f>
        <v>1424810</v>
      </c>
      <c r="B3267" s="100" t="s">
        <v>422</v>
      </c>
      <c r="C3267" s="102">
        <f>INDEX(STUDENT!$A:$A,MATCH(B3267,STUDENT!$B:$B,0))</f>
        <v>14248</v>
      </c>
      <c r="D3267" s="101">
        <v>2</v>
      </c>
      <c r="E3267" s="101">
        <v>4</v>
      </c>
      <c r="F3267" s="101">
        <v>3</v>
      </c>
      <c r="G3267" s="101" t="str">
        <f t="shared" si="200"/>
        <v>SPEECH_DESC_1424810</v>
      </c>
      <c r="H3267" s="101" t="str">
        <f t="shared" si="201"/>
        <v>SPEECH_AUDIO_1424810</v>
      </c>
      <c r="I3267" s="118" t="str">
        <f t="shared" si="202"/>
        <v>배치</v>
      </c>
      <c r="J3267" s="118" t="str">
        <f t="shared" si="203"/>
        <v>편성 3</v>
      </c>
    </row>
    <row r="3268" spans="1:10" ht="13.8" customHeight="1">
      <c r="A3268" s="101">
        <f>C3268*ID규칙_대사_그룹_단위+COUNTIF($C$4:C3268,C3268)</f>
        <v>1424811</v>
      </c>
      <c r="B3268" s="100" t="s">
        <v>422</v>
      </c>
      <c r="C3268" s="102">
        <f>INDEX(STUDENT!$A:$A,MATCH(B3268,STUDENT!$B:$B,0))</f>
        <v>14248</v>
      </c>
      <c r="D3268" s="101">
        <v>2</v>
      </c>
      <c r="E3268" s="101">
        <v>5</v>
      </c>
      <c r="F3268" s="101">
        <v>1</v>
      </c>
      <c r="G3268" s="101" t="str">
        <f t="shared" ref="G3268:G3331" si="204">"SPEECH_DESC_"&amp;A3268</f>
        <v>SPEECH_DESC_1424811</v>
      </c>
      <c r="H3268" s="101" t="str">
        <f t="shared" ref="H3268:H3331" si="205">"SPEECH_AUDIO_"&amp;A3268</f>
        <v>SPEECH_AUDIO_1424811</v>
      </c>
      <c r="I3268" s="118" t="str">
        <f t="shared" ref="I3268:I3331" si="206">VLOOKUP(D3268,SPEECH_MAIN_TYPE,2,0)</f>
        <v>배치</v>
      </c>
      <c r="J3268" s="118" t="str">
        <f t="shared" ref="J3268:J3331" si="207">VLOOKUP(E3268,SPEECH_SUB_TYPE,2,0)&amp;IF(F3268=0,""," "&amp;F3268)</f>
        <v>출격 1</v>
      </c>
    </row>
    <row r="3269" spans="1:10" ht="13.8" customHeight="1">
      <c r="A3269" s="101">
        <f>C3269*ID규칙_대사_그룹_단위+COUNTIF($C$4:C3269,C3269)</f>
        <v>1424812</v>
      </c>
      <c r="B3269" s="100" t="s">
        <v>422</v>
      </c>
      <c r="C3269" s="102">
        <f>INDEX(STUDENT!$A:$A,MATCH(B3269,STUDENT!$B:$B,0))</f>
        <v>14248</v>
      </c>
      <c r="D3269" s="101">
        <v>2</v>
      </c>
      <c r="E3269" s="101">
        <v>5</v>
      </c>
      <c r="F3269" s="101">
        <v>2</v>
      </c>
      <c r="G3269" s="101" t="str">
        <f t="shared" si="204"/>
        <v>SPEECH_DESC_1424812</v>
      </c>
      <c r="H3269" s="101" t="str">
        <f t="shared" si="205"/>
        <v>SPEECH_AUDIO_1424812</v>
      </c>
      <c r="I3269" s="118" t="str">
        <f t="shared" si="206"/>
        <v>배치</v>
      </c>
      <c r="J3269" s="118" t="str">
        <f t="shared" si="207"/>
        <v>출격 2</v>
      </c>
    </row>
    <row r="3270" spans="1:10" ht="13.8" customHeight="1">
      <c r="A3270" s="101">
        <f>C3270*ID규칙_대사_그룹_단위+COUNTIF($C$4:C3270,C3270)</f>
        <v>1424813</v>
      </c>
      <c r="B3270" s="100" t="s">
        <v>422</v>
      </c>
      <c r="C3270" s="102">
        <f>INDEX(STUDENT!$A:$A,MATCH(B3270,STUDENT!$B:$B,0))</f>
        <v>14248</v>
      </c>
      <c r="D3270" s="101">
        <v>3</v>
      </c>
      <c r="E3270" s="101">
        <v>6</v>
      </c>
      <c r="F3270" s="101">
        <v>1</v>
      </c>
      <c r="G3270" s="101" t="str">
        <f t="shared" si="204"/>
        <v>SPEECH_DESC_1424813</v>
      </c>
      <c r="H3270" s="101" t="str">
        <f t="shared" si="205"/>
        <v>SPEECH_AUDIO_1424813</v>
      </c>
      <c r="I3270" s="118" t="str">
        <f t="shared" si="206"/>
        <v>전투</v>
      </c>
      <c r="J3270" s="118" t="str">
        <f t="shared" si="207"/>
        <v>전투개시 1</v>
      </c>
    </row>
    <row r="3271" spans="1:10" ht="13.8" customHeight="1">
      <c r="A3271" s="101">
        <f>C3271*ID규칙_대사_그룹_단위+COUNTIF($C$4:C3271,C3271)</f>
        <v>1424814</v>
      </c>
      <c r="B3271" s="100" t="s">
        <v>422</v>
      </c>
      <c r="C3271" s="102">
        <f>INDEX(STUDENT!$A:$A,MATCH(B3271,STUDENT!$B:$B,0))</f>
        <v>14248</v>
      </c>
      <c r="D3271" s="101">
        <v>3</v>
      </c>
      <c r="E3271" s="101">
        <v>6</v>
      </c>
      <c r="F3271" s="101">
        <v>2</v>
      </c>
      <c r="G3271" s="101" t="str">
        <f t="shared" si="204"/>
        <v>SPEECH_DESC_1424814</v>
      </c>
      <c r="H3271" s="101" t="str">
        <f t="shared" si="205"/>
        <v>SPEECH_AUDIO_1424814</v>
      </c>
      <c r="I3271" s="118" t="str">
        <f t="shared" si="206"/>
        <v>전투</v>
      </c>
      <c r="J3271" s="118" t="str">
        <f t="shared" si="207"/>
        <v>전투개시 2</v>
      </c>
    </row>
    <row r="3272" spans="1:10" ht="13.8" customHeight="1">
      <c r="A3272" s="101">
        <f>C3272*ID규칙_대사_그룹_단위+COUNTIF($C$4:C3272,C3272)</f>
        <v>1424815</v>
      </c>
      <c r="B3272" s="100" t="s">
        <v>422</v>
      </c>
      <c r="C3272" s="102">
        <f>INDEX(STUDENT!$A:$A,MATCH(B3272,STUDENT!$B:$B,0))</f>
        <v>14248</v>
      </c>
      <c r="D3272" s="101">
        <v>3</v>
      </c>
      <c r="E3272" s="101">
        <v>8</v>
      </c>
      <c r="F3272" s="101">
        <v>1</v>
      </c>
      <c r="G3272" s="101" t="str">
        <f t="shared" si="204"/>
        <v>SPEECH_DESC_1424815</v>
      </c>
      <c r="H3272" s="101" t="str">
        <f t="shared" si="205"/>
        <v>SPEECH_AUDIO_1424815</v>
      </c>
      <c r="I3272" s="118" t="str">
        <f t="shared" si="206"/>
        <v>전투</v>
      </c>
      <c r="J3272" s="118" t="str">
        <f t="shared" si="207"/>
        <v>에이리어 이동 1</v>
      </c>
    </row>
    <row r="3273" spans="1:10" ht="13.8" customHeight="1">
      <c r="A3273" s="101">
        <f>C3273*ID규칙_대사_그룹_단위+COUNTIF($C$4:C3273,C3273)</f>
        <v>1424816</v>
      </c>
      <c r="B3273" s="100" t="s">
        <v>422</v>
      </c>
      <c r="C3273" s="102">
        <f>INDEX(STUDENT!$A:$A,MATCH(B3273,STUDENT!$B:$B,0))</f>
        <v>14248</v>
      </c>
      <c r="D3273" s="101">
        <v>3</v>
      </c>
      <c r="E3273" s="101">
        <v>8</v>
      </c>
      <c r="F3273" s="101">
        <v>2</v>
      </c>
      <c r="G3273" s="101" t="str">
        <f t="shared" si="204"/>
        <v>SPEECH_DESC_1424816</v>
      </c>
      <c r="H3273" s="101" t="str">
        <f t="shared" si="205"/>
        <v>SPEECH_AUDIO_1424816</v>
      </c>
      <c r="I3273" s="118" t="str">
        <f t="shared" si="206"/>
        <v>전투</v>
      </c>
      <c r="J3273" s="118" t="str">
        <f t="shared" si="207"/>
        <v>에이리어 이동 2</v>
      </c>
    </row>
    <row r="3274" spans="1:10" ht="13.8" customHeight="1">
      <c r="A3274" s="101">
        <f>C3274*ID규칙_대사_그룹_단위+COUNTIF($C$4:C3274,C3274)</f>
        <v>1424817</v>
      </c>
      <c r="B3274" s="100" t="s">
        <v>422</v>
      </c>
      <c r="C3274" s="102">
        <f>INDEX(STUDENT!$A:$A,MATCH(B3274,STUDENT!$B:$B,0))</f>
        <v>14248</v>
      </c>
      <c r="D3274" s="101">
        <v>3</v>
      </c>
      <c r="E3274" s="101">
        <v>9</v>
      </c>
      <c r="F3274" s="101">
        <v>0</v>
      </c>
      <c r="G3274" s="101" t="str">
        <f t="shared" si="204"/>
        <v>SPEECH_DESC_1424817</v>
      </c>
      <c r="H3274" s="101" t="str">
        <f t="shared" si="205"/>
        <v>SPEECH_AUDIO_1424817</v>
      </c>
      <c r="I3274" s="118" t="str">
        <f t="shared" si="206"/>
        <v>전투</v>
      </c>
      <c r="J3274" s="118" t="str">
        <f t="shared" si="207"/>
        <v>엄폐</v>
      </c>
    </row>
    <row r="3275" spans="1:10" ht="13.8" customHeight="1">
      <c r="A3275" s="101">
        <f>C3275*ID규칙_대사_그룹_단위+COUNTIF($C$4:C3275,C3275)</f>
        <v>1424818</v>
      </c>
      <c r="B3275" s="100" t="s">
        <v>422</v>
      </c>
      <c r="C3275" s="102">
        <f>INDEX(STUDENT!$A:$A,MATCH(B3275,STUDENT!$B:$B,0))</f>
        <v>14248</v>
      </c>
      <c r="D3275" s="101">
        <v>3</v>
      </c>
      <c r="E3275" s="101">
        <v>11</v>
      </c>
      <c r="F3275" s="101">
        <v>0</v>
      </c>
      <c r="G3275" s="101" t="str">
        <f t="shared" si="204"/>
        <v>SPEECH_DESC_1424818</v>
      </c>
      <c r="H3275" s="101" t="str">
        <f t="shared" si="205"/>
        <v>SPEECH_AUDIO_1424818</v>
      </c>
      <c r="I3275" s="118" t="str">
        <f t="shared" si="206"/>
        <v>전투</v>
      </c>
      <c r="J3275" s="118" t="str">
        <f t="shared" si="207"/>
        <v>회복</v>
      </c>
    </row>
    <row r="3276" spans="1:10" ht="13.8" customHeight="1">
      <c r="A3276" s="101">
        <f>C3276*ID규칙_대사_그룹_단위+COUNTIF($C$4:C3276,C3276)</f>
        <v>1424819</v>
      </c>
      <c r="B3276" s="100" t="s">
        <v>422</v>
      </c>
      <c r="C3276" s="102">
        <f>INDEX(STUDENT!$A:$A,MATCH(B3276,STUDENT!$B:$B,0))</f>
        <v>14248</v>
      </c>
      <c r="D3276" s="101">
        <v>3</v>
      </c>
      <c r="E3276" s="101">
        <v>12</v>
      </c>
      <c r="F3276" s="101">
        <v>0</v>
      </c>
      <c r="G3276" s="101" t="str">
        <f t="shared" si="204"/>
        <v>SPEECH_DESC_1424819</v>
      </c>
      <c r="H3276" s="101" t="str">
        <f t="shared" si="205"/>
        <v>SPEECH_AUDIO_1424819</v>
      </c>
      <c r="I3276" s="118" t="str">
        <f t="shared" si="206"/>
        <v>전투</v>
      </c>
      <c r="J3276" s="118" t="str">
        <f t="shared" si="207"/>
        <v>버프</v>
      </c>
    </row>
    <row r="3277" spans="1:10" ht="13.8" customHeight="1">
      <c r="A3277" s="101">
        <f>C3277*ID규칙_대사_그룹_단위+COUNTIF($C$4:C3277,C3277)</f>
        <v>1424820</v>
      </c>
      <c r="B3277" s="100" t="s">
        <v>422</v>
      </c>
      <c r="C3277" s="102">
        <f>INDEX(STUDENT!$A:$A,MATCH(B3277,STUDENT!$B:$B,0))</f>
        <v>14248</v>
      </c>
      <c r="D3277" s="101">
        <v>3</v>
      </c>
      <c r="E3277" s="101">
        <v>13</v>
      </c>
      <c r="F3277" s="101">
        <v>0</v>
      </c>
      <c r="G3277" s="101" t="str">
        <f t="shared" si="204"/>
        <v>SPEECH_DESC_1424820</v>
      </c>
      <c r="H3277" s="101" t="str">
        <f t="shared" si="205"/>
        <v>SPEECH_AUDIO_1424820</v>
      </c>
      <c r="I3277" s="118" t="str">
        <f t="shared" si="206"/>
        <v>전투</v>
      </c>
      <c r="J3277" s="118" t="str">
        <f t="shared" si="207"/>
        <v>기본 스킬</v>
      </c>
    </row>
    <row r="3278" spans="1:10" ht="13.8" customHeight="1">
      <c r="A3278" s="101">
        <f>C3278*ID규칙_대사_그룹_단위+COUNTIF($C$4:C3278,C3278)</f>
        <v>1424821</v>
      </c>
      <c r="B3278" s="100" t="s">
        <v>422</v>
      </c>
      <c r="C3278" s="102">
        <f>INDEX(STUDENT!$A:$A,MATCH(B3278,STUDENT!$B:$B,0))</f>
        <v>14248</v>
      </c>
      <c r="D3278" s="101">
        <v>3</v>
      </c>
      <c r="E3278" s="101">
        <v>14</v>
      </c>
      <c r="F3278" s="101">
        <v>1</v>
      </c>
      <c r="G3278" s="101" t="str">
        <f t="shared" si="204"/>
        <v>SPEECH_DESC_1424821</v>
      </c>
      <c r="H3278" s="101" t="str">
        <f t="shared" si="205"/>
        <v>SPEECH_AUDIO_1424821</v>
      </c>
      <c r="I3278" s="118" t="str">
        <f t="shared" si="206"/>
        <v>전투</v>
      </c>
      <c r="J3278" s="118" t="str">
        <f t="shared" si="207"/>
        <v>EX 스킬 컷인 1</v>
      </c>
    </row>
    <row r="3279" spans="1:10" ht="13.8" customHeight="1">
      <c r="A3279" s="101">
        <f>C3279*ID규칙_대사_그룹_단위+COUNTIF($C$4:C3279,C3279)</f>
        <v>1424822</v>
      </c>
      <c r="B3279" s="100" t="s">
        <v>422</v>
      </c>
      <c r="C3279" s="102">
        <f>INDEX(STUDENT!$A:$A,MATCH(B3279,STUDENT!$B:$B,0))</f>
        <v>14248</v>
      </c>
      <c r="D3279" s="101">
        <v>3</v>
      </c>
      <c r="E3279" s="101">
        <v>14</v>
      </c>
      <c r="F3279" s="101">
        <v>2</v>
      </c>
      <c r="G3279" s="101" t="str">
        <f t="shared" si="204"/>
        <v>SPEECH_DESC_1424822</v>
      </c>
      <c r="H3279" s="101" t="str">
        <f t="shared" si="205"/>
        <v>SPEECH_AUDIO_1424822</v>
      </c>
      <c r="I3279" s="118" t="str">
        <f t="shared" si="206"/>
        <v>전투</v>
      </c>
      <c r="J3279" s="118" t="str">
        <f t="shared" si="207"/>
        <v>EX 스킬 컷인 2</v>
      </c>
    </row>
    <row r="3280" spans="1:10" ht="13.8" customHeight="1">
      <c r="A3280" s="101">
        <f>C3280*ID규칙_대사_그룹_단위+COUNTIF($C$4:C3280,C3280)</f>
        <v>1424823</v>
      </c>
      <c r="B3280" s="100" t="s">
        <v>422</v>
      </c>
      <c r="C3280" s="102">
        <f>INDEX(STUDENT!$A:$A,MATCH(B3280,STUDENT!$B:$B,0))</f>
        <v>14248</v>
      </c>
      <c r="D3280" s="101">
        <v>3</v>
      </c>
      <c r="E3280" s="101">
        <v>14</v>
      </c>
      <c r="F3280" s="101">
        <v>3</v>
      </c>
      <c r="G3280" s="101" t="str">
        <f t="shared" si="204"/>
        <v>SPEECH_DESC_1424823</v>
      </c>
      <c r="H3280" s="101" t="str">
        <f t="shared" si="205"/>
        <v>SPEECH_AUDIO_1424823</v>
      </c>
      <c r="I3280" s="118" t="str">
        <f t="shared" si="206"/>
        <v>전투</v>
      </c>
      <c r="J3280" s="118" t="str">
        <f t="shared" si="207"/>
        <v>EX 스킬 컷인 3</v>
      </c>
    </row>
    <row r="3281" spans="1:10" ht="13.8" customHeight="1">
      <c r="A3281" s="101">
        <f>C3281*ID규칙_대사_그룹_단위+COUNTIF($C$4:C3281,C3281)</f>
        <v>1424824</v>
      </c>
      <c r="B3281" s="100" t="s">
        <v>422</v>
      </c>
      <c r="C3281" s="102">
        <f>INDEX(STUDENT!$A:$A,MATCH(B3281,STUDENT!$B:$B,0))</f>
        <v>14248</v>
      </c>
      <c r="D3281" s="101">
        <v>3</v>
      </c>
      <c r="E3281" s="101">
        <v>15</v>
      </c>
      <c r="F3281" s="101">
        <v>1</v>
      </c>
      <c r="G3281" s="101" t="str">
        <f t="shared" si="204"/>
        <v>SPEECH_DESC_1424824</v>
      </c>
      <c r="H3281" s="101" t="str">
        <f t="shared" si="205"/>
        <v>SPEECH_AUDIO_1424824</v>
      </c>
      <c r="I3281" s="118" t="str">
        <f t="shared" si="206"/>
        <v>전투</v>
      </c>
      <c r="J3281" s="118" t="str">
        <f t="shared" si="207"/>
        <v>EX 스킬 1</v>
      </c>
    </row>
    <row r="3282" spans="1:10" ht="13.8" customHeight="1">
      <c r="A3282" s="101">
        <f>C3282*ID규칙_대사_그룹_단위+COUNTIF($C$4:C3282,C3282)</f>
        <v>1424825</v>
      </c>
      <c r="B3282" s="100" t="s">
        <v>422</v>
      </c>
      <c r="C3282" s="102">
        <f>INDEX(STUDENT!$A:$A,MATCH(B3282,STUDENT!$B:$B,0))</f>
        <v>14248</v>
      </c>
      <c r="D3282" s="101">
        <v>3</v>
      </c>
      <c r="E3282" s="101">
        <v>15</v>
      </c>
      <c r="F3282" s="101">
        <v>2</v>
      </c>
      <c r="G3282" s="101" t="str">
        <f t="shared" si="204"/>
        <v>SPEECH_DESC_1424825</v>
      </c>
      <c r="H3282" s="101" t="str">
        <f t="shared" si="205"/>
        <v>SPEECH_AUDIO_1424825</v>
      </c>
      <c r="I3282" s="118" t="str">
        <f t="shared" si="206"/>
        <v>전투</v>
      </c>
      <c r="J3282" s="118" t="str">
        <f t="shared" si="207"/>
        <v>EX 스킬 2</v>
      </c>
    </row>
    <row r="3283" spans="1:10" ht="13.8" customHeight="1">
      <c r="A3283" s="101">
        <f>C3283*ID규칙_대사_그룹_단위+COUNTIF($C$4:C3283,C3283)</f>
        <v>1424826</v>
      </c>
      <c r="B3283" s="100" t="s">
        <v>422</v>
      </c>
      <c r="C3283" s="102">
        <f>INDEX(STUDENT!$A:$A,MATCH(B3283,STUDENT!$B:$B,0))</f>
        <v>14248</v>
      </c>
      <c r="D3283" s="101">
        <v>3</v>
      </c>
      <c r="E3283" s="101">
        <v>15</v>
      </c>
      <c r="F3283" s="101">
        <v>3</v>
      </c>
      <c r="G3283" s="101" t="str">
        <f t="shared" si="204"/>
        <v>SPEECH_DESC_1424826</v>
      </c>
      <c r="H3283" s="101" t="str">
        <f t="shared" si="205"/>
        <v>SPEECH_AUDIO_1424826</v>
      </c>
      <c r="I3283" s="118" t="str">
        <f t="shared" si="206"/>
        <v>전투</v>
      </c>
      <c r="J3283" s="118" t="str">
        <f t="shared" si="207"/>
        <v>EX 스킬 3</v>
      </c>
    </row>
    <row r="3284" spans="1:10" ht="13.8" customHeight="1">
      <c r="A3284" s="101">
        <f>C3284*ID규칙_대사_그룹_단위+COUNTIF($C$4:C3284,C3284)</f>
        <v>1424827</v>
      </c>
      <c r="B3284" s="100" t="s">
        <v>422</v>
      </c>
      <c r="C3284" s="102">
        <f>INDEX(STUDENT!$A:$A,MATCH(B3284,STUDENT!$B:$B,0))</f>
        <v>14248</v>
      </c>
      <c r="D3284" s="101">
        <v>3</v>
      </c>
      <c r="E3284" s="101">
        <v>16</v>
      </c>
      <c r="F3284" s="101">
        <v>1</v>
      </c>
      <c r="G3284" s="101" t="str">
        <f t="shared" si="204"/>
        <v>SPEECH_DESC_1424827</v>
      </c>
      <c r="H3284" s="101" t="str">
        <f t="shared" si="205"/>
        <v>SPEECH_AUDIO_1424827</v>
      </c>
      <c r="I3284" s="118" t="str">
        <f t="shared" si="206"/>
        <v>전투</v>
      </c>
      <c r="J3284" s="118" t="str">
        <f t="shared" si="207"/>
        <v>승리 1</v>
      </c>
    </row>
    <row r="3285" spans="1:10" ht="13.8" customHeight="1">
      <c r="A3285" s="101">
        <f>C3285*ID규칙_대사_그룹_단위+COUNTIF($C$4:C3285,C3285)</f>
        <v>1424828</v>
      </c>
      <c r="B3285" s="100" t="s">
        <v>422</v>
      </c>
      <c r="C3285" s="102">
        <f>INDEX(STUDENT!$A:$A,MATCH(B3285,STUDENT!$B:$B,0))</f>
        <v>14248</v>
      </c>
      <c r="D3285" s="101">
        <v>3</v>
      </c>
      <c r="E3285" s="101">
        <v>16</v>
      </c>
      <c r="F3285" s="101">
        <v>2</v>
      </c>
      <c r="G3285" s="101" t="str">
        <f t="shared" si="204"/>
        <v>SPEECH_DESC_1424828</v>
      </c>
      <c r="H3285" s="101" t="str">
        <f t="shared" si="205"/>
        <v>SPEECH_AUDIO_1424828</v>
      </c>
      <c r="I3285" s="118" t="str">
        <f t="shared" si="206"/>
        <v>전투</v>
      </c>
      <c r="J3285" s="118" t="str">
        <f t="shared" si="207"/>
        <v>승리 2</v>
      </c>
    </row>
    <row r="3286" spans="1:10" ht="13.8" customHeight="1">
      <c r="A3286" s="101">
        <f>C3286*ID규칙_대사_그룹_단위+COUNTIF($C$4:C3286,C3286)</f>
        <v>1424829</v>
      </c>
      <c r="B3286" s="100" t="s">
        <v>422</v>
      </c>
      <c r="C3286" s="102">
        <f>INDEX(STUDENT!$A:$A,MATCH(B3286,STUDENT!$B:$B,0))</f>
        <v>14248</v>
      </c>
      <c r="D3286" s="101">
        <v>3</v>
      </c>
      <c r="E3286" s="101">
        <v>17</v>
      </c>
      <c r="F3286" s="101">
        <v>0</v>
      </c>
      <c r="G3286" s="101" t="str">
        <f t="shared" si="204"/>
        <v>SPEECH_DESC_1424829</v>
      </c>
      <c r="H3286" s="101" t="str">
        <f t="shared" si="205"/>
        <v>SPEECH_AUDIO_1424829</v>
      </c>
      <c r="I3286" s="118" t="str">
        <f t="shared" si="206"/>
        <v>전투</v>
      </c>
      <c r="J3286" s="118" t="str">
        <f t="shared" si="207"/>
        <v>철수</v>
      </c>
    </row>
    <row r="3287" spans="1:10" ht="13.8" customHeight="1">
      <c r="A3287" s="101">
        <f>C3287*ID규칙_대사_그룹_단위+COUNTIF($C$4:C3287,C3287)</f>
        <v>1424830</v>
      </c>
      <c r="B3287" s="100" t="s">
        <v>422</v>
      </c>
      <c r="C3287" s="102">
        <f>INDEX(STUDENT!$A:$A,MATCH(B3287,STUDENT!$B:$B,0))</f>
        <v>14248</v>
      </c>
      <c r="D3287" s="101">
        <v>4</v>
      </c>
      <c r="E3287" s="101">
        <v>18</v>
      </c>
      <c r="F3287" s="101">
        <v>1</v>
      </c>
      <c r="G3287" s="101" t="str">
        <f t="shared" si="204"/>
        <v>SPEECH_DESC_1424830</v>
      </c>
      <c r="H3287" s="101" t="str">
        <f t="shared" si="205"/>
        <v>SPEECH_AUDIO_1424830</v>
      </c>
      <c r="I3287" s="118" t="str">
        <f t="shared" si="206"/>
        <v>결과</v>
      </c>
      <c r="J3287" s="118" t="str">
        <f t="shared" si="207"/>
        <v>임무 완료 1</v>
      </c>
    </row>
    <row r="3288" spans="1:10" ht="13.8" customHeight="1">
      <c r="A3288" s="101">
        <f>C3288*ID규칙_대사_그룹_단위+COUNTIF($C$4:C3288,C3288)</f>
        <v>1424831</v>
      </c>
      <c r="B3288" s="100" t="s">
        <v>422</v>
      </c>
      <c r="C3288" s="102">
        <f>INDEX(STUDENT!$A:$A,MATCH(B3288,STUDENT!$B:$B,0))</f>
        <v>14248</v>
      </c>
      <c r="D3288" s="101">
        <v>4</v>
      </c>
      <c r="E3288" s="101">
        <v>18</v>
      </c>
      <c r="F3288" s="101">
        <v>2</v>
      </c>
      <c r="G3288" s="101" t="str">
        <f t="shared" si="204"/>
        <v>SPEECH_DESC_1424831</v>
      </c>
      <c r="H3288" s="101" t="str">
        <f t="shared" si="205"/>
        <v>SPEECH_AUDIO_1424831</v>
      </c>
      <c r="I3288" s="118" t="str">
        <f t="shared" si="206"/>
        <v>결과</v>
      </c>
      <c r="J3288" s="118" t="str">
        <f t="shared" si="207"/>
        <v>임무 완료 2</v>
      </c>
    </row>
    <row r="3289" spans="1:10" ht="13.8" customHeight="1">
      <c r="A3289" s="101">
        <f>C3289*ID규칙_대사_그룹_단위+COUNTIF($C$4:C3289,C3289)</f>
        <v>1424832</v>
      </c>
      <c r="B3289" s="100" t="s">
        <v>422</v>
      </c>
      <c r="C3289" s="102">
        <f>INDEX(STUDENT!$A:$A,MATCH(B3289,STUDENT!$B:$B,0))</f>
        <v>14248</v>
      </c>
      <c r="D3289" s="101">
        <v>4</v>
      </c>
      <c r="E3289" s="101">
        <v>19</v>
      </c>
      <c r="F3289" s="101">
        <v>1</v>
      </c>
      <c r="G3289" s="101" t="str">
        <f t="shared" si="204"/>
        <v>SPEECH_DESC_1424832</v>
      </c>
      <c r="H3289" s="101" t="str">
        <f t="shared" si="205"/>
        <v>SPEECH_AUDIO_1424832</v>
      </c>
      <c r="I3289" s="118" t="str">
        <f t="shared" si="206"/>
        <v>결과</v>
      </c>
      <c r="J3289" s="118" t="str">
        <f t="shared" si="207"/>
        <v>임무 실패 1</v>
      </c>
    </row>
    <row r="3290" spans="1:10" ht="13.8" customHeight="1">
      <c r="A3290" s="101">
        <f>C3290*ID규칙_대사_그룹_단위+COUNTIF($C$4:C3290,C3290)</f>
        <v>1424833</v>
      </c>
      <c r="B3290" s="100" t="s">
        <v>422</v>
      </c>
      <c r="C3290" s="102">
        <f>INDEX(STUDENT!$A:$A,MATCH(B3290,STUDENT!$B:$B,0))</f>
        <v>14248</v>
      </c>
      <c r="D3290" s="101">
        <v>4</v>
      </c>
      <c r="E3290" s="101">
        <v>19</v>
      </c>
      <c r="F3290" s="101">
        <v>2</v>
      </c>
      <c r="G3290" s="101" t="str">
        <f t="shared" si="204"/>
        <v>SPEECH_DESC_1424833</v>
      </c>
      <c r="H3290" s="101" t="str">
        <f t="shared" si="205"/>
        <v>SPEECH_AUDIO_1424833</v>
      </c>
      <c r="I3290" s="118" t="str">
        <f t="shared" si="206"/>
        <v>결과</v>
      </c>
      <c r="J3290" s="118" t="str">
        <f t="shared" si="207"/>
        <v>임무 실패 2</v>
      </c>
    </row>
    <row r="3291" spans="1:10" ht="13.8" customHeight="1">
      <c r="A3291" s="101">
        <f>C3291*ID규칙_대사_그룹_단위+COUNTIF($C$4:C3291,C3291)</f>
        <v>1424834</v>
      </c>
      <c r="B3291" s="100" t="s">
        <v>422</v>
      </c>
      <c r="C3291" s="102">
        <f>INDEX(STUDENT!$A:$A,MATCH(B3291,STUDENT!$B:$B,0))</f>
        <v>14248</v>
      </c>
      <c r="D3291" s="101">
        <v>5</v>
      </c>
      <c r="E3291" s="101">
        <v>20</v>
      </c>
      <c r="F3291" s="101">
        <v>1</v>
      </c>
      <c r="G3291" s="101" t="str">
        <f t="shared" si="204"/>
        <v>SPEECH_DESC_1424834</v>
      </c>
      <c r="H3291" s="101" t="str">
        <f t="shared" si="205"/>
        <v>SPEECH_AUDIO_1424834</v>
      </c>
      <c r="I3291" s="118" t="str">
        <f t="shared" si="206"/>
        <v>기타</v>
      </c>
      <c r="J3291" s="118" t="str">
        <f t="shared" si="207"/>
        <v>강화 1</v>
      </c>
    </row>
    <row r="3292" spans="1:10" ht="13.8" customHeight="1">
      <c r="A3292" s="101">
        <f>C3292*ID규칙_대사_그룹_단위+COUNTIF($C$4:C3292,C3292)</f>
        <v>1424835</v>
      </c>
      <c r="B3292" s="100" t="s">
        <v>422</v>
      </c>
      <c r="C3292" s="102">
        <f>INDEX(STUDENT!$A:$A,MATCH(B3292,STUDENT!$B:$B,0))</f>
        <v>14248</v>
      </c>
      <c r="D3292" s="101">
        <v>5</v>
      </c>
      <c r="E3292" s="101">
        <v>20</v>
      </c>
      <c r="F3292" s="101">
        <v>2</v>
      </c>
      <c r="G3292" s="101" t="str">
        <f t="shared" si="204"/>
        <v>SPEECH_DESC_1424835</v>
      </c>
      <c r="H3292" s="101" t="str">
        <f t="shared" si="205"/>
        <v>SPEECH_AUDIO_1424835</v>
      </c>
      <c r="I3292" s="118" t="str">
        <f t="shared" si="206"/>
        <v>기타</v>
      </c>
      <c r="J3292" s="118" t="str">
        <f t="shared" si="207"/>
        <v>강화 2</v>
      </c>
    </row>
    <row r="3293" spans="1:10" ht="13.8" customHeight="1">
      <c r="A3293" s="101">
        <f>C3293*ID규칙_대사_그룹_단위+COUNTIF($C$4:C3293,C3293)</f>
        <v>1424836</v>
      </c>
      <c r="B3293" s="100" t="s">
        <v>422</v>
      </c>
      <c r="C3293" s="102">
        <f>INDEX(STUDENT!$A:$A,MATCH(B3293,STUDENT!$B:$B,0))</f>
        <v>14248</v>
      </c>
      <c r="D3293" s="101">
        <v>5</v>
      </c>
      <c r="E3293" s="101">
        <v>20</v>
      </c>
      <c r="F3293" s="101">
        <v>3</v>
      </c>
      <c r="G3293" s="101" t="str">
        <f t="shared" si="204"/>
        <v>SPEECH_DESC_1424836</v>
      </c>
      <c r="H3293" s="101" t="str">
        <f t="shared" si="205"/>
        <v>SPEECH_AUDIO_1424836</v>
      </c>
      <c r="I3293" s="118" t="str">
        <f t="shared" si="206"/>
        <v>기타</v>
      </c>
      <c r="J3293" s="118" t="str">
        <f t="shared" si="207"/>
        <v>강화 3</v>
      </c>
    </row>
    <row r="3294" spans="1:10" ht="13.8" customHeight="1">
      <c r="A3294" s="101">
        <f>C3294*ID규칙_대사_그룹_단위+COUNTIF($C$4:C3294,C3294)</f>
        <v>1424837</v>
      </c>
      <c r="B3294" s="100" t="s">
        <v>422</v>
      </c>
      <c r="C3294" s="102">
        <f>INDEX(STUDENT!$A:$A,MATCH(B3294,STUDENT!$B:$B,0))</f>
        <v>14248</v>
      </c>
      <c r="D3294" s="101">
        <v>5</v>
      </c>
      <c r="E3294" s="101">
        <v>20</v>
      </c>
      <c r="F3294" s="101">
        <v>4</v>
      </c>
      <c r="G3294" s="101" t="str">
        <f t="shared" si="204"/>
        <v>SPEECH_DESC_1424837</v>
      </c>
      <c r="H3294" s="101" t="str">
        <f t="shared" si="205"/>
        <v>SPEECH_AUDIO_1424837</v>
      </c>
      <c r="I3294" s="118" t="str">
        <f t="shared" si="206"/>
        <v>기타</v>
      </c>
      <c r="J3294" s="118" t="str">
        <f t="shared" si="207"/>
        <v>강화 4</v>
      </c>
    </row>
    <row r="3295" spans="1:10" ht="13.8" customHeight="1">
      <c r="A3295" s="101">
        <f>C3295*ID규칙_대사_그룹_단위+COUNTIF($C$4:C3295,C3295)</f>
        <v>1424838</v>
      </c>
      <c r="B3295" s="100" t="s">
        <v>422</v>
      </c>
      <c r="C3295" s="102">
        <f>INDEX(STUDENT!$A:$A,MATCH(B3295,STUDENT!$B:$B,0))</f>
        <v>14248</v>
      </c>
      <c r="D3295" s="101">
        <v>5</v>
      </c>
      <c r="E3295" s="101">
        <v>21</v>
      </c>
      <c r="F3295" s="101">
        <v>0</v>
      </c>
      <c r="G3295" s="101" t="str">
        <f t="shared" si="204"/>
        <v>SPEECH_DESC_1424838</v>
      </c>
      <c r="H3295" s="101" t="str">
        <f t="shared" si="205"/>
        <v>SPEECH_AUDIO_1424838</v>
      </c>
      <c r="I3295" s="118" t="str">
        <f t="shared" si="206"/>
        <v>기타</v>
      </c>
      <c r="J3295" s="118" t="str">
        <f t="shared" si="207"/>
        <v>고유무기 장착</v>
      </c>
    </row>
    <row r="3296" spans="1:10" ht="13.8" customHeight="1">
      <c r="A3296" s="101">
        <f>C3296*ID규칙_대사_그룹_단위+COUNTIF($C$4:C3296,C3296)</f>
        <v>1424839</v>
      </c>
      <c r="B3296" s="100" t="s">
        <v>422</v>
      </c>
      <c r="C3296" s="102">
        <f>INDEX(STUDENT!$A:$A,MATCH(B3296,STUDENT!$B:$B,0))</f>
        <v>14248</v>
      </c>
      <c r="D3296" s="101">
        <v>5</v>
      </c>
      <c r="E3296" s="101">
        <v>22</v>
      </c>
      <c r="F3296" s="101">
        <v>1</v>
      </c>
      <c r="G3296" s="101" t="str">
        <f t="shared" si="204"/>
        <v>SPEECH_DESC_1424839</v>
      </c>
      <c r="H3296" s="101" t="str">
        <f t="shared" si="205"/>
        <v>SPEECH_AUDIO_1424839</v>
      </c>
      <c r="I3296" s="118" t="str">
        <f t="shared" si="206"/>
        <v>기타</v>
      </c>
      <c r="J3296" s="118" t="str">
        <f t="shared" si="207"/>
        <v>카페 1</v>
      </c>
    </row>
    <row r="3297" spans="1:10" ht="13.8" customHeight="1">
      <c r="A3297" s="101">
        <f>C3297*ID규칙_대사_그룹_단위+COUNTIF($C$4:C3297,C3297)</f>
        <v>1424840</v>
      </c>
      <c r="B3297" s="100" t="s">
        <v>422</v>
      </c>
      <c r="C3297" s="102">
        <f>INDEX(STUDENT!$A:$A,MATCH(B3297,STUDENT!$B:$B,0))</f>
        <v>14248</v>
      </c>
      <c r="D3297" s="101">
        <v>5</v>
      </c>
      <c r="E3297" s="101">
        <v>22</v>
      </c>
      <c r="F3297" s="101">
        <v>2</v>
      </c>
      <c r="G3297" s="101" t="str">
        <f t="shared" si="204"/>
        <v>SPEECH_DESC_1424840</v>
      </c>
      <c r="H3297" s="101" t="str">
        <f t="shared" si="205"/>
        <v>SPEECH_AUDIO_1424840</v>
      </c>
      <c r="I3297" s="118" t="str">
        <f t="shared" si="206"/>
        <v>기타</v>
      </c>
      <c r="J3297" s="118" t="str">
        <f t="shared" si="207"/>
        <v>카페 2</v>
      </c>
    </row>
    <row r="3298" spans="1:10" ht="13.8" customHeight="1">
      <c r="A3298" s="101">
        <f>C3298*ID규칙_대사_그룹_단위+COUNTIF($C$4:C3298,C3298)</f>
        <v>1424841</v>
      </c>
      <c r="B3298" s="100" t="s">
        <v>422</v>
      </c>
      <c r="C3298" s="102">
        <f>INDEX(STUDENT!$A:$A,MATCH(B3298,STUDENT!$B:$B,0))</f>
        <v>14248</v>
      </c>
      <c r="D3298" s="101">
        <v>5</v>
      </c>
      <c r="E3298" s="101">
        <v>22</v>
      </c>
      <c r="F3298" s="101">
        <v>3</v>
      </c>
      <c r="G3298" s="101" t="str">
        <f t="shared" si="204"/>
        <v>SPEECH_DESC_1424841</v>
      </c>
      <c r="H3298" s="101" t="str">
        <f t="shared" si="205"/>
        <v>SPEECH_AUDIO_1424841</v>
      </c>
      <c r="I3298" s="118" t="str">
        <f t="shared" si="206"/>
        <v>기타</v>
      </c>
      <c r="J3298" s="118" t="str">
        <f t="shared" si="207"/>
        <v>카페 3</v>
      </c>
    </row>
    <row r="3299" spans="1:10" ht="13.8" customHeight="1">
      <c r="A3299" s="101">
        <f>C3299*ID규칙_대사_그룹_단위+COUNTIF($C$4:C3299,C3299)</f>
        <v>1424842</v>
      </c>
      <c r="B3299" s="100" t="s">
        <v>422</v>
      </c>
      <c r="C3299" s="102">
        <f>INDEX(STUDENT!$A:$A,MATCH(B3299,STUDENT!$B:$B,0))</f>
        <v>14248</v>
      </c>
      <c r="D3299" s="101">
        <v>5</v>
      </c>
      <c r="E3299" s="101">
        <v>22</v>
      </c>
      <c r="F3299" s="101">
        <v>4</v>
      </c>
      <c r="G3299" s="101" t="str">
        <f t="shared" si="204"/>
        <v>SPEECH_DESC_1424842</v>
      </c>
      <c r="H3299" s="101" t="str">
        <f t="shared" si="205"/>
        <v>SPEECH_AUDIO_1424842</v>
      </c>
      <c r="I3299" s="118" t="str">
        <f t="shared" si="206"/>
        <v>기타</v>
      </c>
      <c r="J3299" s="118" t="str">
        <f t="shared" si="207"/>
        <v>카페 4</v>
      </c>
    </row>
    <row r="3300" spans="1:10" ht="13.8" customHeight="1">
      <c r="A3300" s="101">
        <f>C3300*ID규칙_대사_그룹_단위+COUNTIF($C$4:C3300,C3300)</f>
        <v>1424843</v>
      </c>
      <c r="B3300" s="100" t="s">
        <v>422</v>
      </c>
      <c r="C3300" s="102">
        <f>INDEX(STUDENT!$A:$A,MATCH(B3300,STUDENT!$B:$B,0))</f>
        <v>14248</v>
      </c>
      <c r="D3300" s="101">
        <v>5</v>
      </c>
      <c r="E3300" s="101">
        <v>22</v>
      </c>
      <c r="F3300" s="101">
        <v>5</v>
      </c>
      <c r="G3300" s="101" t="str">
        <f t="shared" si="204"/>
        <v>SPEECH_DESC_1424843</v>
      </c>
      <c r="H3300" s="101" t="str">
        <f t="shared" si="205"/>
        <v>SPEECH_AUDIO_1424843</v>
      </c>
      <c r="I3300" s="118" t="str">
        <f t="shared" si="206"/>
        <v>기타</v>
      </c>
      <c r="J3300" s="118" t="str">
        <f t="shared" si="207"/>
        <v>카페 5</v>
      </c>
    </row>
    <row r="3301" spans="1:10" ht="13.8" customHeight="1">
      <c r="A3301" s="101">
        <f>C3301*ID규칙_대사_그룹_단위+COUNTIF($C$4:C3301,C3301)</f>
        <v>1424844</v>
      </c>
      <c r="B3301" s="100" t="s">
        <v>422</v>
      </c>
      <c r="C3301" s="102">
        <f>INDEX(STUDENT!$A:$A,MATCH(B3301,STUDENT!$B:$B,0))</f>
        <v>14248</v>
      </c>
      <c r="D3301" s="101">
        <v>5</v>
      </c>
      <c r="E3301" s="101">
        <v>23</v>
      </c>
      <c r="F3301" s="101">
        <v>1</v>
      </c>
      <c r="G3301" s="101" t="str">
        <f t="shared" si="204"/>
        <v>SPEECH_DESC_1424844</v>
      </c>
      <c r="H3301" s="101" t="str">
        <f t="shared" si="205"/>
        <v>SPEECH_AUDIO_1424844</v>
      </c>
      <c r="I3301" s="118" t="str">
        <f t="shared" si="206"/>
        <v>기타</v>
      </c>
      <c r="J3301" s="118" t="str">
        <f t="shared" si="207"/>
        <v>인연 랭크 업 1</v>
      </c>
    </row>
    <row r="3302" spans="1:10" ht="13.8" customHeight="1">
      <c r="A3302" s="101">
        <f>C3302*ID규칙_대사_그룹_단위+COUNTIF($C$4:C3302,C3302)</f>
        <v>1424845</v>
      </c>
      <c r="B3302" s="100" t="s">
        <v>422</v>
      </c>
      <c r="C3302" s="102">
        <f>INDEX(STUDENT!$A:$A,MATCH(B3302,STUDENT!$B:$B,0))</f>
        <v>14248</v>
      </c>
      <c r="D3302" s="101">
        <v>5</v>
      </c>
      <c r="E3302" s="101">
        <v>23</v>
      </c>
      <c r="F3302" s="101">
        <v>2</v>
      </c>
      <c r="G3302" s="101" t="str">
        <f t="shared" si="204"/>
        <v>SPEECH_DESC_1424845</v>
      </c>
      <c r="H3302" s="101" t="str">
        <f t="shared" si="205"/>
        <v>SPEECH_AUDIO_1424845</v>
      </c>
      <c r="I3302" s="118" t="str">
        <f t="shared" si="206"/>
        <v>기타</v>
      </c>
      <c r="J3302" s="118" t="str">
        <f t="shared" si="207"/>
        <v>인연 랭크 업 2</v>
      </c>
    </row>
    <row r="3303" spans="1:10" ht="13.8" customHeight="1">
      <c r="A3303" s="101">
        <f>C3303*ID규칙_대사_그룹_단위+COUNTIF($C$4:C3303,C3303)</f>
        <v>1424846</v>
      </c>
      <c r="B3303" s="100" t="s">
        <v>422</v>
      </c>
      <c r="C3303" s="102">
        <f>INDEX(STUDENT!$A:$A,MATCH(B3303,STUDENT!$B:$B,0))</f>
        <v>14248</v>
      </c>
      <c r="D3303" s="101">
        <v>5</v>
      </c>
      <c r="E3303" s="101">
        <v>23</v>
      </c>
      <c r="F3303" s="101">
        <v>3</v>
      </c>
      <c r="G3303" s="101" t="str">
        <f t="shared" si="204"/>
        <v>SPEECH_DESC_1424846</v>
      </c>
      <c r="H3303" s="101" t="str">
        <f t="shared" si="205"/>
        <v>SPEECH_AUDIO_1424846</v>
      </c>
      <c r="I3303" s="118" t="str">
        <f t="shared" si="206"/>
        <v>기타</v>
      </c>
      <c r="J3303" s="118" t="str">
        <f t="shared" si="207"/>
        <v>인연 랭크 업 3</v>
      </c>
    </row>
    <row r="3304" spans="1:10" ht="13.8" customHeight="1">
      <c r="A3304" s="101">
        <f>C3304*ID규칙_대사_그룹_단위+COUNTIF($C$4:C3304,C3304)</f>
        <v>1424847</v>
      </c>
      <c r="B3304" s="100" t="s">
        <v>422</v>
      </c>
      <c r="C3304" s="102">
        <f>INDEX(STUDENT!$A:$A,MATCH(B3304,STUDENT!$B:$B,0))</f>
        <v>14248</v>
      </c>
      <c r="D3304" s="101">
        <v>5</v>
      </c>
      <c r="E3304" s="101">
        <v>23</v>
      </c>
      <c r="F3304" s="101">
        <v>4</v>
      </c>
      <c r="G3304" s="101" t="str">
        <f t="shared" si="204"/>
        <v>SPEECH_DESC_1424847</v>
      </c>
      <c r="H3304" s="101" t="str">
        <f t="shared" si="205"/>
        <v>SPEECH_AUDIO_1424847</v>
      </c>
      <c r="I3304" s="118" t="str">
        <f t="shared" si="206"/>
        <v>기타</v>
      </c>
      <c r="J3304" s="118" t="str">
        <f t="shared" si="207"/>
        <v>인연 랭크 업 4</v>
      </c>
    </row>
    <row r="3305" spans="1:10" ht="13.8" customHeight="1">
      <c r="A3305" s="101">
        <f>C3305*ID규칙_대사_그룹_단위+COUNTIF($C$4:C3305,C3305)</f>
        <v>1424848</v>
      </c>
      <c r="B3305" s="100" t="s">
        <v>422</v>
      </c>
      <c r="C3305" s="102">
        <f>INDEX(STUDENT!$A:$A,MATCH(B3305,STUDENT!$B:$B,0))</f>
        <v>14248</v>
      </c>
      <c r="D3305" s="101">
        <v>6</v>
      </c>
      <c r="E3305" s="101">
        <v>24</v>
      </c>
      <c r="F3305" s="101">
        <v>1</v>
      </c>
      <c r="G3305" s="101" t="str">
        <f t="shared" si="204"/>
        <v>SPEECH_DESC_1424848</v>
      </c>
      <c r="H3305" s="101" t="str">
        <f t="shared" si="205"/>
        <v>SPEECH_AUDIO_1424848</v>
      </c>
      <c r="I3305" s="118" t="str">
        <f t="shared" si="206"/>
        <v>메모리얼</v>
      </c>
      <c r="J3305" s="118" t="str">
        <f t="shared" si="207"/>
        <v>메모리얼 로비 1</v>
      </c>
    </row>
    <row r="3306" spans="1:10" ht="13.8" customHeight="1">
      <c r="A3306" s="101">
        <f>C3306*ID규칙_대사_그룹_단위+COUNTIF($C$4:C3306,C3306)</f>
        <v>1424849</v>
      </c>
      <c r="B3306" s="100" t="s">
        <v>422</v>
      </c>
      <c r="C3306" s="102">
        <f>INDEX(STUDENT!$A:$A,MATCH(B3306,STUDENT!$B:$B,0))</f>
        <v>14248</v>
      </c>
      <c r="D3306" s="101">
        <v>6</v>
      </c>
      <c r="E3306" s="101">
        <v>24</v>
      </c>
      <c r="F3306" s="101">
        <v>2</v>
      </c>
      <c r="G3306" s="101" t="str">
        <f t="shared" si="204"/>
        <v>SPEECH_DESC_1424849</v>
      </c>
      <c r="H3306" s="101" t="str">
        <f t="shared" si="205"/>
        <v>SPEECH_AUDIO_1424849</v>
      </c>
      <c r="I3306" s="118" t="str">
        <f t="shared" si="206"/>
        <v>메모리얼</v>
      </c>
      <c r="J3306" s="118" t="str">
        <f t="shared" si="207"/>
        <v>메모리얼 로비 2</v>
      </c>
    </row>
    <row r="3307" spans="1:10" ht="13.8" customHeight="1">
      <c r="A3307" s="101">
        <f>C3307*ID규칙_대사_그룹_단위+COUNTIF($C$4:C3307,C3307)</f>
        <v>1424850</v>
      </c>
      <c r="B3307" s="100" t="s">
        <v>422</v>
      </c>
      <c r="C3307" s="102">
        <f>INDEX(STUDENT!$A:$A,MATCH(B3307,STUDENT!$B:$B,0))</f>
        <v>14248</v>
      </c>
      <c r="D3307" s="101">
        <v>6</v>
      </c>
      <c r="E3307" s="101">
        <v>24</v>
      </c>
      <c r="F3307" s="101">
        <v>3</v>
      </c>
      <c r="G3307" s="101" t="str">
        <f t="shared" si="204"/>
        <v>SPEECH_DESC_1424850</v>
      </c>
      <c r="H3307" s="101" t="str">
        <f t="shared" si="205"/>
        <v>SPEECH_AUDIO_1424850</v>
      </c>
      <c r="I3307" s="118" t="str">
        <f t="shared" si="206"/>
        <v>메모리얼</v>
      </c>
      <c r="J3307" s="118" t="str">
        <f t="shared" si="207"/>
        <v>메모리얼 로비 3</v>
      </c>
    </row>
    <row r="3308" spans="1:10" ht="13.8" customHeight="1">
      <c r="A3308" s="101">
        <f>C3308*ID규칙_대사_그룹_단위+COUNTIF($C$4:C3308,C3308)</f>
        <v>1424851</v>
      </c>
      <c r="B3308" s="100" t="s">
        <v>422</v>
      </c>
      <c r="C3308" s="102">
        <f>INDEX(STUDENT!$A:$A,MATCH(B3308,STUDENT!$B:$B,0))</f>
        <v>14248</v>
      </c>
      <c r="D3308" s="101">
        <v>6</v>
      </c>
      <c r="E3308" s="101">
        <v>24</v>
      </c>
      <c r="F3308" s="101">
        <v>4</v>
      </c>
      <c r="G3308" s="101" t="str">
        <f t="shared" si="204"/>
        <v>SPEECH_DESC_1424851</v>
      </c>
      <c r="H3308" s="101" t="str">
        <f t="shared" si="205"/>
        <v>SPEECH_AUDIO_1424851</v>
      </c>
      <c r="I3308" s="118" t="str">
        <f t="shared" si="206"/>
        <v>메모리얼</v>
      </c>
      <c r="J3308" s="118" t="str">
        <f t="shared" si="207"/>
        <v>메모리얼 로비 4</v>
      </c>
    </row>
    <row r="3309" spans="1:10" ht="13.8" customHeight="1">
      <c r="A3309" s="101">
        <f>C3309*ID규칙_대사_그룹_단위+COUNTIF($C$4:C3309,C3309)</f>
        <v>1424852</v>
      </c>
      <c r="B3309" s="100" t="s">
        <v>422</v>
      </c>
      <c r="C3309" s="102">
        <f>INDEX(STUDENT!$A:$A,MATCH(B3309,STUDENT!$B:$B,0))</f>
        <v>14248</v>
      </c>
      <c r="D3309" s="101">
        <v>6</v>
      </c>
      <c r="E3309" s="101">
        <v>24</v>
      </c>
      <c r="F3309" s="101">
        <v>5</v>
      </c>
      <c r="G3309" s="101" t="str">
        <f t="shared" si="204"/>
        <v>SPEECH_DESC_1424852</v>
      </c>
      <c r="H3309" s="101" t="str">
        <f t="shared" si="205"/>
        <v>SPEECH_AUDIO_1424852</v>
      </c>
      <c r="I3309" s="118" t="str">
        <f t="shared" si="206"/>
        <v>메모리얼</v>
      </c>
      <c r="J3309" s="118" t="str">
        <f t="shared" si="207"/>
        <v>메모리얼 로비 5</v>
      </c>
    </row>
    <row r="3310" spans="1:10" ht="13.8" customHeight="1">
      <c r="A3310" s="101">
        <f>C3310*ID규칙_대사_그룹_단위+COUNTIF($C$4:C3310,C3310)</f>
        <v>1424853</v>
      </c>
      <c r="B3310" s="100" t="s">
        <v>422</v>
      </c>
      <c r="C3310" s="102">
        <f>INDEX(STUDENT!$A:$A,MATCH(B3310,STUDENT!$B:$B,0))</f>
        <v>14248</v>
      </c>
      <c r="D3310" s="101">
        <v>7</v>
      </c>
      <c r="E3310" s="101">
        <v>25</v>
      </c>
      <c r="F3310" s="101">
        <v>0</v>
      </c>
      <c r="G3310" s="101" t="str">
        <f t="shared" si="204"/>
        <v>SPEECH_DESC_1424853</v>
      </c>
      <c r="H3310" s="101" t="str">
        <f t="shared" si="205"/>
        <v>SPEECH_AUDIO_1424853</v>
      </c>
      <c r="I3310" s="118" t="str">
        <f t="shared" si="206"/>
        <v>기념일</v>
      </c>
      <c r="J3310" s="118" t="str">
        <f t="shared" si="207"/>
        <v>생일</v>
      </c>
    </row>
    <row r="3311" spans="1:10" ht="13.8" customHeight="1">
      <c r="A3311" s="101">
        <f>C3311*ID규칙_대사_그룹_단위+COUNTIF($C$4:C3311,C3311)</f>
        <v>1424854</v>
      </c>
      <c r="B3311" s="100" t="s">
        <v>422</v>
      </c>
      <c r="C3311" s="102">
        <f>INDEX(STUDENT!$A:$A,MATCH(B3311,STUDENT!$B:$B,0))</f>
        <v>14248</v>
      </c>
      <c r="D3311" s="101">
        <v>7</v>
      </c>
      <c r="E3311" s="101">
        <v>26</v>
      </c>
      <c r="F3311" s="101">
        <v>0</v>
      </c>
      <c r="G3311" s="101" t="str">
        <f t="shared" si="204"/>
        <v>SPEECH_DESC_1424854</v>
      </c>
      <c r="H3311" s="101" t="str">
        <f t="shared" si="205"/>
        <v>SPEECH_AUDIO_1424854</v>
      </c>
      <c r="I3311" s="118" t="str">
        <f t="shared" si="206"/>
        <v>기념일</v>
      </c>
      <c r="J3311" s="118" t="str">
        <f t="shared" si="207"/>
        <v>선생의 생일</v>
      </c>
    </row>
    <row r="3312" spans="1:10" ht="13.8" customHeight="1">
      <c r="A3312" s="101">
        <f>C3312*ID규칙_대사_그룹_단위+COUNTIF($C$4:C3312,C3312)</f>
        <v>1424855</v>
      </c>
      <c r="B3312" s="100" t="s">
        <v>422</v>
      </c>
      <c r="C3312" s="102">
        <f>INDEX(STUDENT!$A:$A,MATCH(B3312,STUDENT!$B:$B,0))</f>
        <v>14248</v>
      </c>
      <c r="D3312" s="101">
        <v>7</v>
      </c>
      <c r="E3312" s="101">
        <v>27</v>
      </c>
      <c r="F3312" s="101">
        <v>0</v>
      </c>
      <c r="G3312" s="101" t="str">
        <f t="shared" si="204"/>
        <v>SPEECH_DESC_1424855</v>
      </c>
      <c r="H3312" s="101" t="str">
        <f t="shared" si="205"/>
        <v>SPEECH_AUDIO_1424855</v>
      </c>
      <c r="I3312" s="118" t="str">
        <f t="shared" si="206"/>
        <v>기념일</v>
      </c>
      <c r="J3312" s="118" t="str">
        <f t="shared" si="207"/>
        <v>할로윈</v>
      </c>
    </row>
    <row r="3313" spans="1:10" ht="13.8" customHeight="1">
      <c r="A3313" s="101">
        <f>C3313*ID규칙_대사_그룹_단위+COUNTIF($C$4:C3313,C3313)</f>
        <v>1424856</v>
      </c>
      <c r="B3313" s="100" t="s">
        <v>422</v>
      </c>
      <c r="C3313" s="102">
        <f>INDEX(STUDENT!$A:$A,MATCH(B3313,STUDENT!$B:$B,0))</f>
        <v>14248</v>
      </c>
      <c r="D3313" s="101">
        <v>7</v>
      </c>
      <c r="E3313" s="101">
        <v>28</v>
      </c>
      <c r="F3313" s="101">
        <v>0</v>
      </c>
      <c r="G3313" s="101" t="str">
        <f t="shared" si="204"/>
        <v>SPEECH_DESC_1424856</v>
      </c>
      <c r="H3313" s="101" t="str">
        <f t="shared" si="205"/>
        <v>SPEECH_AUDIO_1424856</v>
      </c>
      <c r="I3313" s="118" t="str">
        <f t="shared" si="206"/>
        <v>기념일</v>
      </c>
      <c r="J3313" s="118" t="str">
        <f t="shared" si="207"/>
        <v>크리스마스</v>
      </c>
    </row>
    <row r="3314" spans="1:10" ht="13.8" customHeight="1">
      <c r="A3314" s="101">
        <f>C3314*ID규칙_대사_그룹_단위+COUNTIF($C$4:C3314,C3314)</f>
        <v>1424857</v>
      </c>
      <c r="B3314" s="100" t="s">
        <v>422</v>
      </c>
      <c r="C3314" s="102">
        <f>INDEX(STUDENT!$A:$A,MATCH(B3314,STUDENT!$B:$B,0))</f>
        <v>14248</v>
      </c>
      <c r="D3314" s="101">
        <v>7</v>
      </c>
      <c r="E3314" s="101">
        <v>29</v>
      </c>
      <c r="F3314" s="101">
        <v>0</v>
      </c>
      <c r="G3314" s="101" t="str">
        <f t="shared" si="204"/>
        <v>SPEECH_DESC_1424857</v>
      </c>
      <c r="H3314" s="101" t="str">
        <f t="shared" si="205"/>
        <v>SPEECH_AUDIO_1424857</v>
      </c>
      <c r="I3314" s="118" t="str">
        <f t="shared" si="206"/>
        <v>기념일</v>
      </c>
      <c r="J3314" s="118" t="str">
        <f t="shared" si="207"/>
        <v>신년</v>
      </c>
    </row>
    <row r="3315" spans="1:10" ht="13.8" customHeight="1">
      <c r="A3315" s="101">
        <f>C3315*ID규칙_대사_그룹_단위+COUNTIF($C$4:C3315,C3315)</f>
        <v>1114901</v>
      </c>
      <c r="B3315" s="100" t="s">
        <v>424</v>
      </c>
      <c r="C3315" s="102">
        <f>INDEX(STUDENT!$A:$A,MATCH(B3315,STUDENT!$B:$B,0))</f>
        <v>11149</v>
      </c>
      <c r="D3315" s="101">
        <v>1</v>
      </c>
      <c r="E3315" s="101">
        <v>1</v>
      </c>
      <c r="F3315" s="101">
        <v>0</v>
      </c>
      <c r="G3315" s="101" t="str">
        <f t="shared" si="204"/>
        <v>SPEECH_DESC_1114901</v>
      </c>
      <c r="H3315" s="101" t="str">
        <f t="shared" si="205"/>
        <v>SPEECH_AUDIO_1114901</v>
      </c>
      <c r="I3315" s="118" t="str">
        <f t="shared" si="206"/>
        <v>일상</v>
      </c>
      <c r="J3315" s="118" t="str">
        <f t="shared" si="207"/>
        <v>입수</v>
      </c>
    </row>
    <row r="3316" spans="1:10" ht="13.8" customHeight="1">
      <c r="A3316" s="101">
        <f>C3316*ID규칙_대사_그룹_단위+COUNTIF($C$4:C3316,C3316)</f>
        <v>1114902</v>
      </c>
      <c r="B3316" s="100" t="s">
        <v>424</v>
      </c>
      <c r="C3316" s="102">
        <f>INDEX(STUDENT!$A:$A,MATCH(B3316,STUDENT!$B:$B,0))</f>
        <v>11149</v>
      </c>
      <c r="D3316" s="101">
        <v>1</v>
      </c>
      <c r="E3316" s="101">
        <v>2</v>
      </c>
      <c r="F3316" s="101">
        <v>1</v>
      </c>
      <c r="G3316" s="101" t="str">
        <f t="shared" si="204"/>
        <v>SPEECH_DESC_1114902</v>
      </c>
      <c r="H3316" s="101" t="str">
        <f t="shared" si="205"/>
        <v>SPEECH_AUDIO_1114902</v>
      </c>
      <c r="I3316" s="118" t="str">
        <f t="shared" si="206"/>
        <v>일상</v>
      </c>
      <c r="J3316" s="118" t="str">
        <f t="shared" si="207"/>
        <v>로비 방문 1</v>
      </c>
    </row>
    <row r="3317" spans="1:10" ht="13.8" customHeight="1">
      <c r="A3317" s="101">
        <f>C3317*ID규칙_대사_그룹_단위+COUNTIF($C$4:C3317,C3317)</f>
        <v>1114903</v>
      </c>
      <c r="B3317" s="100" t="s">
        <v>424</v>
      </c>
      <c r="C3317" s="102">
        <f>INDEX(STUDENT!$A:$A,MATCH(B3317,STUDENT!$B:$B,0))</f>
        <v>11149</v>
      </c>
      <c r="D3317" s="101">
        <v>1</v>
      </c>
      <c r="E3317" s="101">
        <v>2</v>
      </c>
      <c r="F3317" s="101">
        <v>2</v>
      </c>
      <c r="G3317" s="101" t="str">
        <f t="shared" si="204"/>
        <v>SPEECH_DESC_1114903</v>
      </c>
      <c r="H3317" s="101" t="str">
        <f t="shared" si="205"/>
        <v>SPEECH_AUDIO_1114903</v>
      </c>
      <c r="I3317" s="118" t="str">
        <f t="shared" si="206"/>
        <v>일상</v>
      </c>
      <c r="J3317" s="118" t="str">
        <f t="shared" si="207"/>
        <v>로비 방문 2</v>
      </c>
    </row>
    <row r="3318" spans="1:10" ht="13.8" customHeight="1">
      <c r="A3318" s="101">
        <f>C3318*ID규칙_대사_그룹_단위+COUNTIF($C$4:C3318,C3318)</f>
        <v>1114904</v>
      </c>
      <c r="B3318" s="100" t="s">
        <v>424</v>
      </c>
      <c r="C3318" s="102">
        <f>INDEX(STUDENT!$A:$A,MATCH(B3318,STUDENT!$B:$B,0))</f>
        <v>11149</v>
      </c>
      <c r="D3318" s="101">
        <v>1</v>
      </c>
      <c r="E3318" s="101">
        <v>3</v>
      </c>
      <c r="F3318" s="101">
        <v>1</v>
      </c>
      <c r="G3318" s="101" t="str">
        <f t="shared" si="204"/>
        <v>SPEECH_DESC_1114904</v>
      </c>
      <c r="H3318" s="101" t="str">
        <f t="shared" si="205"/>
        <v>SPEECH_AUDIO_1114904</v>
      </c>
      <c r="I3318" s="118" t="str">
        <f t="shared" si="206"/>
        <v>일상</v>
      </c>
      <c r="J3318" s="118" t="str">
        <f t="shared" si="207"/>
        <v>잡담 1</v>
      </c>
    </row>
    <row r="3319" spans="1:10" ht="13.8" customHeight="1">
      <c r="A3319" s="101">
        <f>C3319*ID규칙_대사_그룹_단위+COUNTIF($C$4:C3319,C3319)</f>
        <v>1114905</v>
      </c>
      <c r="B3319" s="100" t="s">
        <v>424</v>
      </c>
      <c r="C3319" s="102">
        <f>INDEX(STUDENT!$A:$A,MATCH(B3319,STUDENT!$B:$B,0))</f>
        <v>11149</v>
      </c>
      <c r="D3319" s="101">
        <v>1</v>
      </c>
      <c r="E3319" s="101">
        <v>3</v>
      </c>
      <c r="F3319" s="101">
        <v>2</v>
      </c>
      <c r="G3319" s="101" t="str">
        <f t="shared" si="204"/>
        <v>SPEECH_DESC_1114905</v>
      </c>
      <c r="H3319" s="101" t="str">
        <f t="shared" si="205"/>
        <v>SPEECH_AUDIO_1114905</v>
      </c>
      <c r="I3319" s="118" t="str">
        <f t="shared" si="206"/>
        <v>일상</v>
      </c>
      <c r="J3319" s="118" t="str">
        <f t="shared" si="207"/>
        <v>잡담 2</v>
      </c>
    </row>
    <row r="3320" spans="1:10" ht="13.8" customHeight="1">
      <c r="A3320" s="101">
        <f>C3320*ID규칙_대사_그룹_단위+COUNTIF($C$4:C3320,C3320)</f>
        <v>1114906</v>
      </c>
      <c r="B3320" s="100" t="s">
        <v>424</v>
      </c>
      <c r="C3320" s="102">
        <f>INDEX(STUDENT!$A:$A,MATCH(B3320,STUDENT!$B:$B,0))</f>
        <v>11149</v>
      </c>
      <c r="D3320" s="101">
        <v>1</v>
      </c>
      <c r="E3320" s="101">
        <v>3</v>
      </c>
      <c r="F3320" s="101">
        <v>3</v>
      </c>
      <c r="G3320" s="101" t="str">
        <f t="shared" si="204"/>
        <v>SPEECH_DESC_1114906</v>
      </c>
      <c r="H3320" s="101" t="str">
        <f t="shared" si="205"/>
        <v>SPEECH_AUDIO_1114906</v>
      </c>
      <c r="I3320" s="118" t="str">
        <f t="shared" si="206"/>
        <v>일상</v>
      </c>
      <c r="J3320" s="118" t="str">
        <f t="shared" si="207"/>
        <v>잡담 3</v>
      </c>
    </row>
    <row r="3321" spans="1:10" ht="13.8" customHeight="1">
      <c r="A3321" s="101">
        <f>C3321*ID규칙_대사_그룹_단위+COUNTIF($C$4:C3321,C3321)</f>
        <v>1114907</v>
      </c>
      <c r="B3321" s="100" t="s">
        <v>424</v>
      </c>
      <c r="C3321" s="102">
        <f>INDEX(STUDENT!$A:$A,MATCH(B3321,STUDENT!$B:$B,0))</f>
        <v>11149</v>
      </c>
      <c r="D3321" s="101">
        <v>1</v>
      </c>
      <c r="E3321" s="101">
        <v>3</v>
      </c>
      <c r="F3321" s="101">
        <v>4</v>
      </c>
      <c r="G3321" s="101" t="str">
        <f t="shared" si="204"/>
        <v>SPEECH_DESC_1114907</v>
      </c>
      <c r="H3321" s="101" t="str">
        <f t="shared" si="205"/>
        <v>SPEECH_AUDIO_1114907</v>
      </c>
      <c r="I3321" s="118" t="str">
        <f t="shared" si="206"/>
        <v>일상</v>
      </c>
      <c r="J3321" s="118" t="str">
        <f t="shared" si="207"/>
        <v>잡담 4</v>
      </c>
    </row>
    <row r="3322" spans="1:10" ht="13.8" customHeight="1">
      <c r="A3322" s="101">
        <f>C3322*ID규칙_대사_그룹_단위+COUNTIF($C$4:C3322,C3322)</f>
        <v>1114908</v>
      </c>
      <c r="B3322" s="100" t="s">
        <v>424</v>
      </c>
      <c r="C3322" s="102">
        <f>INDEX(STUDENT!$A:$A,MATCH(B3322,STUDENT!$B:$B,0))</f>
        <v>11149</v>
      </c>
      <c r="D3322" s="101">
        <v>1</v>
      </c>
      <c r="E3322" s="101">
        <v>3</v>
      </c>
      <c r="F3322" s="101">
        <v>5</v>
      </c>
      <c r="G3322" s="101" t="str">
        <f t="shared" si="204"/>
        <v>SPEECH_DESC_1114908</v>
      </c>
      <c r="H3322" s="101" t="str">
        <f t="shared" si="205"/>
        <v>SPEECH_AUDIO_1114908</v>
      </c>
      <c r="I3322" s="118" t="str">
        <f t="shared" si="206"/>
        <v>일상</v>
      </c>
      <c r="J3322" s="118" t="str">
        <f t="shared" si="207"/>
        <v>잡담 5</v>
      </c>
    </row>
    <row r="3323" spans="1:10" ht="13.8" customHeight="1">
      <c r="A3323" s="101">
        <f>C3323*ID규칙_대사_그룹_단위+COUNTIF($C$4:C3323,C3323)</f>
        <v>1114909</v>
      </c>
      <c r="B3323" s="100" t="s">
        <v>424</v>
      </c>
      <c r="C3323" s="102">
        <f>INDEX(STUDENT!$A:$A,MATCH(B3323,STUDENT!$B:$B,0))</f>
        <v>11149</v>
      </c>
      <c r="D3323" s="101">
        <v>2</v>
      </c>
      <c r="E3323" s="101">
        <v>4</v>
      </c>
      <c r="F3323" s="101">
        <v>1</v>
      </c>
      <c r="G3323" s="101" t="str">
        <f t="shared" si="204"/>
        <v>SPEECH_DESC_1114909</v>
      </c>
      <c r="H3323" s="101" t="str">
        <f t="shared" si="205"/>
        <v>SPEECH_AUDIO_1114909</v>
      </c>
      <c r="I3323" s="118" t="str">
        <f t="shared" si="206"/>
        <v>배치</v>
      </c>
      <c r="J3323" s="118" t="str">
        <f t="shared" si="207"/>
        <v>편성 1</v>
      </c>
    </row>
    <row r="3324" spans="1:10" ht="13.8" customHeight="1">
      <c r="A3324" s="101">
        <f>C3324*ID규칙_대사_그룹_단위+COUNTIF($C$4:C3324,C3324)</f>
        <v>1114910</v>
      </c>
      <c r="B3324" s="100" t="s">
        <v>424</v>
      </c>
      <c r="C3324" s="102">
        <f>INDEX(STUDENT!$A:$A,MATCH(B3324,STUDENT!$B:$B,0))</f>
        <v>11149</v>
      </c>
      <c r="D3324" s="101">
        <v>2</v>
      </c>
      <c r="E3324" s="101">
        <v>4</v>
      </c>
      <c r="F3324" s="101">
        <v>2</v>
      </c>
      <c r="G3324" s="101" t="str">
        <f t="shared" si="204"/>
        <v>SPEECH_DESC_1114910</v>
      </c>
      <c r="H3324" s="101" t="str">
        <f t="shared" si="205"/>
        <v>SPEECH_AUDIO_1114910</v>
      </c>
      <c r="I3324" s="118" t="str">
        <f t="shared" si="206"/>
        <v>배치</v>
      </c>
      <c r="J3324" s="118" t="str">
        <f t="shared" si="207"/>
        <v>편성 2</v>
      </c>
    </row>
    <row r="3325" spans="1:10" ht="13.8" customHeight="1">
      <c r="A3325" s="101">
        <f>C3325*ID규칙_대사_그룹_단위+COUNTIF($C$4:C3325,C3325)</f>
        <v>1114911</v>
      </c>
      <c r="B3325" s="100" t="s">
        <v>424</v>
      </c>
      <c r="C3325" s="102">
        <f>INDEX(STUDENT!$A:$A,MATCH(B3325,STUDENT!$B:$B,0))</f>
        <v>11149</v>
      </c>
      <c r="D3325" s="101">
        <v>2</v>
      </c>
      <c r="E3325" s="101">
        <v>4</v>
      </c>
      <c r="F3325" s="101">
        <v>3</v>
      </c>
      <c r="G3325" s="101" t="str">
        <f t="shared" si="204"/>
        <v>SPEECH_DESC_1114911</v>
      </c>
      <c r="H3325" s="101" t="str">
        <f t="shared" si="205"/>
        <v>SPEECH_AUDIO_1114911</v>
      </c>
      <c r="I3325" s="118" t="str">
        <f t="shared" si="206"/>
        <v>배치</v>
      </c>
      <c r="J3325" s="118" t="str">
        <f t="shared" si="207"/>
        <v>편성 3</v>
      </c>
    </row>
    <row r="3326" spans="1:10" ht="13.8" customHeight="1">
      <c r="A3326" s="101">
        <f>C3326*ID규칙_대사_그룹_단위+COUNTIF($C$4:C3326,C3326)</f>
        <v>1114912</v>
      </c>
      <c r="B3326" s="100" t="s">
        <v>424</v>
      </c>
      <c r="C3326" s="102">
        <f>INDEX(STUDENT!$A:$A,MATCH(B3326,STUDENT!$B:$B,0))</f>
        <v>11149</v>
      </c>
      <c r="D3326" s="101">
        <v>2</v>
      </c>
      <c r="E3326" s="101">
        <v>5</v>
      </c>
      <c r="F3326" s="101">
        <v>1</v>
      </c>
      <c r="G3326" s="101" t="str">
        <f t="shared" si="204"/>
        <v>SPEECH_DESC_1114912</v>
      </c>
      <c r="H3326" s="101" t="str">
        <f t="shared" si="205"/>
        <v>SPEECH_AUDIO_1114912</v>
      </c>
      <c r="I3326" s="118" t="str">
        <f t="shared" si="206"/>
        <v>배치</v>
      </c>
      <c r="J3326" s="118" t="str">
        <f t="shared" si="207"/>
        <v>출격 1</v>
      </c>
    </row>
    <row r="3327" spans="1:10" ht="13.8" customHeight="1">
      <c r="A3327" s="101">
        <f>C3327*ID규칙_대사_그룹_단위+COUNTIF($C$4:C3327,C3327)</f>
        <v>1114913</v>
      </c>
      <c r="B3327" s="100" t="s">
        <v>424</v>
      </c>
      <c r="C3327" s="102">
        <f>INDEX(STUDENT!$A:$A,MATCH(B3327,STUDENT!$B:$B,0))</f>
        <v>11149</v>
      </c>
      <c r="D3327" s="101">
        <v>2</v>
      </c>
      <c r="E3327" s="101">
        <v>5</v>
      </c>
      <c r="F3327" s="101">
        <v>2</v>
      </c>
      <c r="G3327" s="101" t="str">
        <f t="shared" si="204"/>
        <v>SPEECH_DESC_1114913</v>
      </c>
      <c r="H3327" s="101" t="str">
        <f t="shared" si="205"/>
        <v>SPEECH_AUDIO_1114913</v>
      </c>
      <c r="I3327" s="118" t="str">
        <f t="shared" si="206"/>
        <v>배치</v>
      </c>
      <c r="J3327" s="118" t="str">
        <f t="shared" si="207"/>
        <v>출격 2</v>
      </c>
    </row>
    <row r="3328" spans="1:10" ht="13.8" customHeight="1">
      <c r="A3328" s="101">
        <f>C3328*ID규칙_대사_그룹_단위+COUNTIF($C$4:C3328,C3328)</f>
        <v>1114914</v>
      </c>
      <c r="B3328" s="100" t="s">
        <v>424</v>
      </c>
      <c r="C3328" s="102">
        <f>INDEX(STUDENT!$A:$A,MATCH(B3328,STUDENT!$B:$B,0))</f>
        <v>11149</v>
      </c>
      <c r="D3328" s="101">
        <v>3</v>
      </c>
      <c r="E3328" s="101">
        <v>6</v>
      </c>
      <c r="F3328" s="101">
        <v>1</v>
      </c>
      <c r="G3328" s="101" t="str">
        <f t="shared" si="204"/>
        <v>SPEECH_DESC_1114914</v>
      </c>
      <c r="H3328" s="101" t="str">
        <f t="shared" si="205"/>
        <v>SPEECH_AUDIO_1114914</v>
      </c>
      <c r="I3328" s="118" t="str">
        <f t="shared" si="206"/>
        <v>전투</v>
      </c>
      <c r="J3328" s="118" t="str">
        <f t="shared" si="207"/>
        <v>전투개시 1</v>
      </c>
    </row>
    <row r="3329" spans="1:10" ht="13.8" customHeight="1">
      <c r="A3329" s="101">
        <f>C3329*ID규칙_대사_그룹_단위+COUNTIF($C$4:C3329,C3329)</f>
        <v>1114915</v>
      </c>
      <c r="B3329" s="100" t="s">
        <v>424</v>
      </c>
      <c r="C3329" s="102">
        <f>INDEX(STUDENT!$A:$A,MATCH(B3329,STUDENT!$B:$B,0))</f>
        <v>11149</v>
      </c>
      <c r="D3329" s="101">
        <v>3</v>
      </c>
      <c r="E3329" s="101">
        <v>6</v>
      </c>
      <c r="F3329" s="101">
        <v>2</v>
      </c>
      <c r="G3329" s="101" t="str">
        <f t="shared" si="204"/>
        <v>SPEECH_DESC_1114915</v>
      </c>
      <c r="H3329" s="101" t="str">
        <f t="shared" si="205"/>
        <v>SPEECH_AUDIO_1114915</v>
      </c>
      <c r="I3329" s="118" t="str">
        <f t="shared" si="206"/>
        <v>전투</v>
      </c>
      <c r="J3329" s="118" t="str">
        <f t="shared" si="207"/>
        <v>전투개시 2</v>
      </c>
    </row>
    <row r="3330" spans="1:10" ht="13.8" customHeight="1">
      <c r="A3330" s="101">
        <f>C3330*ID규칙_대사_그룹_단위+COUNTIF($C$4:C3330,C3330)</f>
        <v>1114916</v>
      </c>
      <c r="B3330" s="100" t="s">
        <v>424</v>
      </c>
      <c r="C3330" s="102">
        <f>INDEX(STUDENT!$A:$A,MATCH(B3330,STUDENT!$B:$B,0))</f>
        <v>11149</v>
      </c>
      <c r="D3330" s="101">
        <v>3</v>
      </c>
      <c r="E3330" s="101">
        <v>7</v>
      </c>
      <c r="F3330" s="101">
        <v>0</v>
      </c>
      <c r="G3330" s="101" t="str">
        <f t="shared" si="204"/>
        <v>SPEECH_DESC_1114916</v>
      </c>
      <c r="H3330" s="101" t="str">
        <f t="shared" si="205"/>
        <v>SPEECH_AUDIO_1114916</v>
      </c>
      <c r="I3330" s="118" t="str">
        <f t="shared" si="206"/>
        <v>전투</v>
      </c>
      <c r="J3330" s="118" t="str">
        <f t="shared" si="207"/>
        <v>이동</v>
      </c>
    </row>
    <row r="3331" spans="1:10" ht="13.8" customHeight="1">
      <c r="A3331" s="101">
        <f>C3331*ID규칙_대사_그룹_단위+COUNTIF($C$4:C3331,C3331)</f>
        <v>1114917</v>
      </c>
      <c r="B3331" s="100" t="s">
        <v>424</v>
      </c>
      <c r="C3331" s="102">
        <f>INDEX(STUDENT!$A:$A,MATCH(B3331,STUDENT!$B:$B,0))</f>
        <v>11149</v>
      </c>
      <c r="D3331" s="101">
        <v>3</v>
      </c>
      <c r="E3331" s="101">
        <v>8</v>
      </c>
      <c r="F3331" s="101">
        <v>1</v>
      </c>
      <c r="G3331" s="101" t="str">
        <f t="shared" si="204"/>
        <v>SPEECH_DESC_1114917</v>
      </c>
      <c r="H3331" s="101" t="str">
        <f t="shared" si="205"/>
        <v>SPEECH_AUDIO_1114917</v>
      </c>
      <c r="I3331" s="118" t="str">
        <f t="shared" si="206"/>
        <v>전투</v>
      </c>
      <c r="J3331" s="118" t="str">
        <f t="shared" si="207"/>
        <v>에이리어 이동 1</v>
      </c>
    </row>
    <row r="3332" spans="1:10" ht="13.8" customHeight="1">
      <c r="A3332" s="101">
        <f>C3332*ID규칙_대사_그룹_단위+COUNTIF($C$4:C3332,C3332)</f>
        <v>1114918</v>
      </c>
      <c r="B3332" s="100" t="s">
        <v>424</v>
      </c>
      <c r="C3332" s="102">
        <f>INDEX(STUDENT!$A:$A,MATCH(B3332,STUDENT!$B:$B,0))</f>
        <v>11149</v>
      </c>
      <c r="D3332" s="101">
        <v>3</v>
      </c>
      <c r="E3332" s="101">
        <v>8</v>
      </c>
      <c r="F3332" s="101">
        <v>2</v>
      </c>
      <c r="G3332" s="101" t="str">
        <f t="shared" ref="G3332:G3395" si="208">"SPEECH_DESC_"&amp;A3332</f>
        <v>SPEECH_DESC_1114918</v>
      </c>
      <c r="H3332" s="101" t="str">
        <f t="shared" ref="H3332:H3395" si="209">"SPEECH_AUDIO_"&amp;A3332</f>
        <v>SPEECH_AUDIO_1114918</v>
      </c>
      <c r="I3332" s="118" t="str">
        <f t="shared" ref="I3332:I3395" si="210">VLOOKUP(D3332,SPEECH_MAIN_TYPE,2,0)</f>
        <v>전투</v>
      </c>
      <c r="J3332" s="118" t="str">
        <f t="shared" ref="J3332:J3395" si="211">VLOOKUP(E3332,SPEECH_SUB_TYPE,2,0)&amp;IF(F3332=0,""," "&amp;F3332)</f>
        <v>에이리어 이동 2</v>
      </c>
    </row>
    <row r="3333" spans="1:10" ht="13.8" customHeight="1">
      <c r="A3333" s="101">
        <f>C3333*ID규칙_대사_그룹_단위+COUNTIF($C$4:C3333,C3333)</f>
        <v>1114919</v>
      </c>
      <c r="B3333" s="100" t="s">
        <v>424</v>
      </c>
      <c r="C3333" s="102">
        <f>INDEX(STUDENT!$A:$A,MATCH(B3333,STUDENT!$B:$B,0))</f>
        <v>11149</v>
      </c>
      <c r="D3333" s="101">
        <v>3</v>
      </c>
      <c r="E3333" s="101">
        <v>10</v>
      </c>
      <c r="F3333" s="101">
        <v>0</v>
      </c>
      <c r="G3333" s="101" t="str">
        <f t="shared" si="208"/>
        <v>SPEECH_DESC_1114919</v>
      </c>
      <c r="H3333" s="101" t="str">
        <f t="shared" si="209"/>
        <v>SPEECH_AUDIO_1114919</v>
      </c>
      <c r="I3333" s="118" t="str">
        <f t="shared" si="210"/>
        <v>전투</v>
      </c>
      <c r="J3333" s="118" t="str">
        <f t="shared" si="211"/>
        <v>회피</v>
      </c>
    </row>
    <row r="3334" spans="1:10" ht="13.8" customHeight="1">
      <c r="A3334" s="101">
        <f>C3334*ID규칙_대사_그룹_단위+COUNTIF($C$4:C3334,C3334)</f>
        <v>1114920</v>
      </c>
      <c r="B3334" s="100" t="s">
        <v>424</v>
      </c>
      <c r="C3334" s="102">
        <f>INDEX(STUDENT!$A:$A,MATCH(B3334,STUDENT!$B:$B,0))</f>
        <v>11149</v>
      </c>
      <c r="D3334" s="101">
        <v>3</v>
      </c>
      <c r="E3334" s="101">
        <v>11</v>
      </c>
      <c r="F3334" s="101">
        <v>0</v>
      </c>
      <c r="G3334" s="101" t="str">
        <f t="shared" si="208"/>
        <v>SPEECH_DESC_1114920</v>
      </c>
      <c r="H3334" s="101" t="str">
        <f t="shared" si="209"/>
        <v>SPEECH_AUDIO_1114920</v>
      </c>
      <c r="I3334" s="118" t="str">
        <f t="shared" si="210"/>
        <v>전투</v>
      </c>
      <c r="J3334" s="118" t="str">
        <f t="shared" si="211"/>
        <v>회복</v>
      </c>
    </row>
    <row r="3335" spans="1:10" ht="13.8" customHeight="1">
      <c r="A3335" s="101">
        <f>C3335*ID규칙_대사_그룹_단위+COUNTIF($C$4:C3335,C3335)</f>
        <v>1114921</v>
      </c>
      <c r="B3335" s="100" t="s">
        <v>424</v>
      </c>
      <c r="C3335" s="102">
        <f>INDEX(STUDENT!$A:$A,MATCH(B3335,STUDENT!$B:$B,0))</f>
        <v>11149</v>
      </c>
      <c r="D3335" s="101">
        <v>3</v>
      </c>
      <c r="E3335" s="101">
        <v>12</v>
      </c>
      <c r="F3335" s="101">
        <v>0</v>
      </c>
      <c r="G3335" s="101" t="str">
        <f t="shared" si="208"/>
        <v>SPEECH_DESC_1114921</v>
      </c>
      <c r="H3335" s="101" t="str">
        <f t="shared" si="209"/>
        <v>SPEECH_AUDIO_1114921</v>
      </c>
      <c r="I3335" s="118" t="str">
        <f t="shared" si="210"/>
        <v>전투</v>
      </c>
      <c r="J3335" s="118" t="str">
        <f t="shared" si="211"/>
        <v>버프</v>
      </c>
    </row>
    <row r="3336" spans="1:10" ht="13.8" customHeight="1">
      <c r="A3336" s="101">
        <f>C3336*ID규칙_대사_그룹_단위+COUNTIF($C$4:C3336,C3336)</f>
        <v>1114922</v>
      </c>
      <c r="B3336" s="100" t="s">
        <v>424</v>
      </c>
      <c r="C3336" s="102">
        <f>INDEX(STUDENT!$A:$A,MATCH(B3336,STUDENT!$B:$B,0))</f>
        <v>11149</v>
      </c>
      <c r="D3336" s="101">
        <v>3</v>
      </c>
      <c r="E3336" s="101">
        <v>13</v>
      </c>
      <c r="F3336" s="101">
        <v>0</v>
      </c>
      <c r="G3336" s="101" t="str">
        <f t="shared" si="208"/>
        <v>SPEECH_DESC_1114922</v>
      </c>
      <c r="H3336" s="101" t="str">
        <f t="shared" si="209"/>
        <v>SPEECH_AUDIO_1114922</v>
      </c>
      <c r="I3336" s="118" t="str">
        <f t="shared" si="210"/>
        <v>전투</v>
      </c>
      <c r="J3336" s="118" t="str">
        <f t="shared" si="211"/>
        <v>기본 스킬</v>
      </c>
    </row>
    <row r="3337" spans="1:10" ht="13.8" customHeight="1">
      <c r="A3337" s="101">
        <f>C3337*ID규칙_대사_그룹_단위+COUNTIF($C$4:C3337,C3337)</f>
        <v>1114923</v>
      </c>
      <c r="B3337" s="100" t="s">
        <v>424</v>
      </c>
      <c r="C3337" s="102">
        <f>INDEX(STUDENT!$A:$A,MATCH(B3337,STUDENT!$B:$B,0))</f>
        <v>11149</v>
      </c>
      <c r="D3337" s="101">
        <v>3</v>
      </c>
      <c r="E3337" s="101">
        <v>14</v>
      </c>
      <c r="F3337" s="101">
        <v>1</v>
      </c>
      <c r="G3337" s="101" t="str">
        <f t="shared" si="208"/>
        <v>SPEECH_DESC_1114923</v>
      </c>
      <c r="H3337" s="101" t="str">
        <f t="shared" si="209"/>
        <v>SPEECH_AUDIO_1114923</v>
      </c>
      <c r="I3337" s="118" t="str">
        <f t="shared" si="210"/>
        <v>전투</v>
      </c>
      <c r="J3337" s="118" t="str">
        <f t="shared" si="211"/>
        <v>EX 스킬 컷인 1</v>
      </c>
    </row>
    <row r="3338" spans="1:10" ht="13.8" customHeight="1">
      <c r="A3338" s="101">
        <f>C3338*ID규칙_대사_그룹_단위+COUNTIF($C$4:C3338,C3338)</f>
        <v>1114924</v>
      </c>
      <c r="B3338" s="100" t="s">
        <v>424</v>
      </c>
      <c r="C3338" s="102">
        <f>INDEX(STUDENT!$A:$A,MATCH(B3338,STUDENT!$B:$B,0))</f>
        <v>11149</v>
      </c>
      <c r="D3338" s="101">
        <v>3</v>
      </c>
      <c r="E3338" s="101">
        <v>14</v>
      </c>
      <c r="F3338" s="101">
        <v>2</v>
      </c>
      <c r="G3338" s="101" t="str">
        <f t="shared" si="208"/>
        <v>SPEECH_DESC_1114924</v>
      </c>
      <c r="H3338" s="101" t="str">
        <f t="shared" si="209"/>
        <v>SPEECH_AUDIO_1114924</v>
      </c>
      <c r="I3338" s="118" t="str">
        <f t="shared" si="210"/>
        <v>전투</v>
      </c>
      <c r="J3338" s="118" t="str">
        <f t="shared" si="211"/>
        <v>EX 스킬 컷인 2</v>
      </c>
    </row>
    <row r="3339" spans="1:10" ht="13.8" customHeight="1">
      <c r="A3339" s="101">
        <f>C3339*ID규칙_대사_그룹_단위+COUNTIF($C$4:C3339,C3339)</f>
        <v>1114925</v>
      </c>
      <c r="B3339" s="100" t="s">
        <v>424</v>
      </c>
      <c r="C3339" s="102">
        <f>INDEX(STUDENT!$A:$A,MATCH(B3339,STUDENT!$B:$B,0))</f>
        <v>11149</v>
      </c>
      <c r="D3339" s="101">
        <v>3</v>
      </c>
      <c r="E3339" s="101">
        <v>14</v>
      </c>
      <c r="F3339" s="101">
        <v>3</v>
      </c>
      <c r="G3339" s="101" t="str">
        <f t="shared" si="208"/>
        <v>SPEECH_DESC_1114925</v>
      </c>
      <c r="H3339" s="101" t="str">
        <f t="shared" si="209"/>
        <v>SPEECH_AUDIO_1114925</v>
      </c>
      <c r="I3339" s="118" t="str">
        <f t="shared" si="210"/>
        <v>전투</v>
      </c>
      <c r="J3339" s="118" t="str">
        <f t="shared" si="211"/>
        <v>EX 스킬 컷인 3</v>
      </c>
    </row>
    <row r="3340" spans="1:10" ht="13.8" customHeight="1">
      <c r="A3340" s="101">
        <f>C3340*ID규칙_대사_그룹_단위+COUNTIF($C$4:C3340,C3340)</f>
        <v>1114926</v>
      </c>
      <c r="B3340" s="100" t="s">
        <v>424</v>
      </c>
      <c r="C3340" s="102">
        <f>INDEX(STUDENT!$A:$A,MATCH(B3340,STUDENT!$B:$B,0))</f>
        <v>11149</v>
      </c>
      <c r="D3340" s="101">
        <v>3</v>
      </c>
      <c r="E3340" s="101">
        <v>15</v>
      </c>
      <c r="F3340" s="101">
        <v>1</v>
      </c>
      <c r="G3340" s="101" t="str">
        <f t="shared" si="208"/>
        <v>SPEECH_DESC_1114926</v>
      </c>
      <c r="H3340" s="101" t="str">
        <f t="shared" si="209"/>
        <v>SPEECH_AUDIO_1114926</v>
      </c>
      <c r="I3340" s="118" t="str">
        <f t="shared" si="210"/>
        <v>전투</v>
      </c>
      <c r="J3340" s="118" t="str">
        <f t="shared" si="211"/>
        <v>EX 스킬 1</v>
      </c>
    </row>
    <row r="3341" spans="1:10" ht="13.8" customHeight="1">
      <c r="A3341" s="101">
        <f>C3341*ID규칙_대사_그룹_단위+COUNTIF($C$4:C3341,C3341)</f>
        <v>1114927</v>
      </c>
      <c r="B3341" s="100" t="s">
        <v>424</v>
      </c>
      <c r="C3341" s="102">
        <f>INDEX(STUDENT!$A:$A,MATCH(B3341,STUDENT!$B:$B,0))</f>
        <v>11149</v>
      </c>
      <c r="D3341" s="101">
        <v>3</v>
      </c>
      <c r="E3341" s="101">
        <v>15</v>
      </c>
      <c r="F3341" s="101">
        <v>2</v>
      </c>
      <c r="G3341" s="101" t="str">
        <f t="shared" si="208"/>
        <v>SPEECH_DESC_1114927</v>
      </c>
      <c r="H3341" s="101" t="str">
        <f t="shared" si="209"/>
        <v>SPEECH_AUDIO_1114927</v>
      </c>
      <c r="I3341" s="118" t="str">
        <f t="shared" si="210"/>
        <v>전투</v>
      </c>
      <c r="J3341" s="118" t="str">
        <f t="shared" si="211"/>
        <v>EX 스킬 2</v>
      </c>
    </row>
    <row r="3342" spans="1:10" ht="13.8" customHeight="1">
      <c r="A3342" s="101">
        <f>C3342*ID규칙_대사_그룹_단위+COUNTIF($C$4:C3342,C3342)</f>
        <v>1114928</v>
      </c>
      <c r="B3342" s="100" t="s">
        <v>424</v>
      </c>
      <c r="C3342" s="102">
        <f>INDEX(STUDENT!$A:$A,MATCH(B3342,STUDENT!$B:$B,0))</f>
        <v>11149</v>
      </c>
      <c r="D3342" s="101">
        <v>3</v>
      </c>
      <c r="E3342" s="101">
        <v>15</v>
      </c>
      <c r="F3342" s="101">
        <v>3</v>
      </c>
      <c r="G3342" s="101" t="str">
        <f t="shared" si="208"/>
        <v>SPEECH_DESC_1114928</v>
      </c>
      <c r="H3342" s="101" t="str">
        <f t="shared" si="209"/>
        <v>SPEECH_AUDIO_1114928</v>
      </c>
      <c r="I3342" s="118" t="str">
        <f t="shared" si="210"/>
        <v>전투</v>
      </c>
      <c r="J3342" s="118" t="str">
        <f t="shared" si="211"/>
        <v>EX 스킬 3</v>
      </c>
    </row>
    <row r="3343" spans="1:10" ht="13.8" customHeight="1">
      <c r="A3343" s="101">
        <f>C3343*ID규칙_대사_그룹_단위+COUNTIF($C$4:C3343,C3343)</f>
        <v>1114929</v>
      </c>
      <c r="B3343" s="100" t="s">
        <v>424</v>
      </c>
      <c r="C3343" s="102">
        <f>INDEX(STUDENT!$A:$A,MATCH(B3343,STUDENT!$B:$B,0))</f>
        <v>11149</v>
      </c>
      <c r="D3343" s="101">
        <v>3</v>
      </c>
      <c r="E3343" s="101">
        <v>16</v>
      </c>
      <c r="F3343" s="101">
        <v>1</v>
      </c>
      <c r="G3343" s="101" t="str">
        <f t="shared" si="208"/>
        <v>SPEECH_DESC_1114929</v>
      </c>
      <c r="H3343" s="101" t="str">
        <f t="shared" si="209"/>
        <v>SPEECH_AUDIO_1114929</v>
      </c>
      <c r="I3343" s="118" t="str">
        <f t="shared" si="210"/>
        <v>전투</v>
      </c>
      <c r="J3343" s="118" t="str">
        <f t="shared" si="211"/>
        <v>승리 1</v>
      </c>
    </row>
    <row r="3344" spans="1:10" ht="13.8" customHeight="1">
      <c r="A3344" s="101">
        <f>C3344*ID규칙_대사_그룹_단위+COUNTIF($C$4:C3344,C3344)</f>
        <v>1114930</v>
      </c>
      <c r="B3344" s="100" t="s">
        <v>424</v>
      </c>
      <c r="C3344" s="102">
        <f>INDEX(STUDENT!$A:$A,MATCH(B3344,STUDENT!$B:$B,0))</f>
        <v>11149</v>
      </c>
      <c r="D3344" s="101">
        <v>3</v>
      </c>
      <c r="E3344" s="101">
        <v>16</v>
      </c>
      <c r="F3344" s="101">
        <v>2</v>
      </c>
      <c r="G3344" s="101" t="str">
        <f t="shared" si="208"/>
        <v>SPEECH_DESC_1114930</v>
      </c>
      <c r="H3344" s="101" t="str">
        <f t="shared" si="209"/>
        <v>SPEECH_AUDIO_1114930</v>
      </c>
      <c r="I3344" s="118" t="str">
        <f t="shared" si="210"/>
        <v>전투</v>
      </c>
      <c r="J3344" s="118" t="str">
        <f t="shared" si="211"/>
        <v>승리 2</v>
      </c>
    </row>
    <row r="3345" spans="1:10" ht="13.8" customHeight="1">
      <c r="A3345" s="101">
        <f>C3345*ID규칙_대사_그룹_단위+COUNTIF($C$4:C3345,C3345)</f>
        <v>1114931</v>
      </c>
      <c r="B3345" s="100" t="s">
        <v>424</v>
      </c>
      <c r="C3345" s="102">
        <f>INDEX(STUDENT!$A:$A,MATCH(B3345,STUDENT!$B:$B,0))</f>
        <v>11149</v>
      </c>
      <c r="D3345" s="101">
        <v>3</v>
      </c>
      <c r="E3345" s="101">
        <v>17</v>
      </c>
      <c r="F3345" s="101">
        <v>0</v>
      </c>
      <c r="G3345" s="101" t="str">
        <f t="shared" si="208"/>
        <v>SPEECH_DESC_1114931</v>
      </c>
      <c r="H3345" s="101" t="str">
        <f t="shared" si="209"/>
        <v>SPEECH_AUDIO_1114931</v>
      </c>
      <c r="I3345" s="118" t="str">
        <f t="shared" si="210"/>
        <v>전투</v>
      </c>
      <c r="J3345" s="118" t="str">
        <f t="shared" si="211"/>
        <v>철수</v>
      </c>
    </row>
    <row r="3346" spans="1:10" ht="13.8" customHeight="1">
      <c r="A3346" s="101">
        <f>C3346*ID규칙_대사_그룹_단위+COUNTIF($C$4:C3346,C3346)</f>
        <v>1114932</v>
      </c>
      <c r="B3346" s="100" t="s">
        <v>424</v>
      </c>
      <c r="C3346" s="102">
        <f>INDEX(STUDENT!$A:$A,MATCH(B3346,STUDENT!$B:$B,0))</f>
        <v>11149</v>
      </c>
      <c r="D3346" s="101">
        <v>4</v>
      </c>
      <c r="E3346" s="101">
        <v>18</v>
      </c>
      <c r="F3346" s="101">
        <v>1</v>
      </c>
      <c r="G3346" s="101" t="str">
        <f t="shared" si="208"/>
        <v>SPEECH_DESC_1114932</v>
      </c>
      <c r="H3346" s="101" t="str">
        <f t="shared" si="209"/>
        <v>SPEECH_AUDIO_1114932</v>
      </c>
      <c r="I3346" s="118" t="str">
        <f t="shared" si="210"/>
        <v>결과</v>
      </c>
      <c r="J3346" s="118" t="str">
        <f t="shared" si="211"/>
        <v>임무 완료 1</v>
      </c>
    </row>
    <row r="3347" spans="1:10" ht="13.8" customHeight="1">
      <c r="A3347" s="101">
        <f>C3347*ID규칙_대사_그룹_단위+COUNTIF($C$4:C3347,C3347)</f>
        <v>1114933</v>
      </c>
      <c r="B3347" s="100" t="s">
        <v>424</v>
      </c>
      <c r="C3347" s="102">
        <f>INDEX(STUDENT!$A:$A,MATCH(B3347,STUDENT!$B:$B,0))</f>
        <v>11149</v>
      </c>
      <c r="D3347" s="101">
        <v>4</v>
      </c>
      <c r="E3347" s="101">
        <v>18</v>
      </c>
      <c r="F3347" s="101">
        <v>2</v>
      </c>
      <c r="G3347" s="101" t="str">
        <f t="shared" si="208"/>
        <v>SPEECH_DESC_1114933</v>
      </c>
      <c r="H3347" s="101" t="str">
        <f t="shared" si="209"/>
        <v>SPEECH_AUDIO_1114933</v>
      </c>
      <c r="I3347" s="118" t="str">
        <f t="shared" si="210"/>
        <v>결과</v>
      </c>
      <c r="J3347" s="118" t="str">
        <f t="shared" si="211"/>
        <v>임무 완료 2</v>
      </c>
    </row>
    <row r="3348" spans="1:10" ht="13.8" customHeight="1">
      <c r="A3348" s="101">
        <f>C3348*ID규칙_대사_그룹_단위+COUNTIF($C$4:C3348,C3348)</f>
        <v>1114934</v>
      </c>
      <c r="B3348" s="100" t="s">
        <v>424</v>
      </c>
      <c r="C3348" s="102">
        <f>INDEX(STUDENT!$A:$A,MATCH(B3348,STUDENT!$B:$B,0))</f>
        <v>11149</v>
      </c>
      <c r="D3348" s="101">
        <v>4</v>
      </c>
      <c r="E3348" s="101">
        <v>19</v>
      </c>
      <c r="F3348" s="101">
        <v>1</v>
      </c>
      <c r="G3348" s="101" t="str">
        <f t="shared" si="208"/>
        <v>SPEECH_DESC_1114934</v>
      </c>
      <c r="H3348" s="101" t="str">
        <f t="shared" si="209"/>
        <v>SPEECH_AUDIO_1114934</v>
      </c>
      <c r="I3348" s="118" t="str">
        <f t="shared" si="210"/>
        <v>결과</v>
      </c>
      <c r="J3348" s="118" t="str">
        <f t="shared" si="211"/>
        <v>임무 실패 1</v>
      </c>
    </row>
    <row r="3349" spans="1:10" ht="13.8" customHeight="1">
      <c r="A3349" s="101">
        <f>C3349*ID규칙_대사_그룹_단위+COUNTIF($C$4:C3349,C3349)</f>
        <v>1114935</v>
      </c>
      <c r="B3349" s="100" t="s">
        <v>424</v>
      </c>
      <c r="C3349" s="102">
        <f>INDEX(STUDENT!$A:$A,MATCH(B3349,STUDENT!$B:$B,0))</f>
        <v>11149</v>
      </c>
      <c r="D3349" s="101">
        <v>4</v>
      </c>
      <c r="E3349" s="101">
        <v>19</v>
      </c>
      <c r="F3349" s="101">
        <v>2</v>
      </c>
      <c r="G3349" s="101" t="str">
        <f t="shared" si="208"/>
        <v>SPEECH_DESC_1114935</v>
      </c>
      <c r="H3349" s="101" t="str">
        <f t="shared" si="209"/>
        <v>SPEECH_AUDIO_1114935</v>
      </c>
      <c r="I3349" s="118" t="str">
        <f t="shared" si="210"/>
        <v>결과</v>
      </c>
      <c r="J3349" s="118" t="str">
        <f t="shared" si="211"/>
        <v>임무 실패 2</v>
      </c>
    </row>
    <row r="3350" spans="1:10" ht="13.8" customHeight="1">
      <c r="A3350" s="101">
        <f>C3350*ID규칙_대사_그룹_단위+COUNTIF($C$4:C3350,C3350)</f>
        <v>1114936</v>
      </c>
      <c r="B3350" s="100" t="s">
        <v>424</v>
      </c>
      <c r="C3350" s="102">
        <f>INDEX(STUDENT!$A:$A,MATCH(B3350,STUDENT!$B:$B,0))</f>
        <v>11149</v>
      </c>
      <c r="D3350" s="101">
        <v>5</v>
      </c>
      <c r="E3350" s="101">
        <v>20</v>
      </c>
      <c r="F3350" s="101">
        <v>1</v>
      </c>
      <c r="G3350" s="101" t="str">
        <f t="shared" si="208"/>
        <v>SPEECH_DESC_1114936</v>
      </c>
      <c r="H3350" s="101" t="str">
        <f t="shared" si="209"/>
        <v>SPEECH_AUDIO_1114936</v>
      </c>
      <c r="I3350" s="118" t="str">
        <f t="shared" si="210"/>
        <v>기타</v>
      </c>
      <c r="J3350" s="118" t="str">
        <f t="shared" si="211"/>
        <v>강화 1</v>
      </c>
    </row>
    <row r="3351" spans="1:10" ht="13.8" customHeight="1">
      <c r="A3351" s="101">
        <f>C3351*ID규칙_대사_그룹_단위+COUNTIF($C$4:C3351,C3351)</f>
        <v>1114937</v>
      </c>
      <c r="B3351" s="100" t="s">
        <v>424</v>
      </c>
      <c r="C3351" s="102">
        <f>INDEX(STUDENT!$A:$A,MATCH(B3351,STUDENT!$B:$B,0))</f>
        <v>11149</v>
      </c>
      <c r="D3351" s="101">
        <v>5</v>
      </c>
      <c r="E3351" s="101">
        <v>20</v>
      </c>
      <c r="F3351" s="101">
        <v>2</v>
      </c>
      <c r="G3351" s="101" t="str">
        <f t="shared" si="208"/>
        <v>SPEECH_DESC_1114937</v>
      </c>
      <c r="H3351" s="101" t="str">
        <f t="shared" si="209"/>
        <v>SPEECH_AUDIO_1114937</v>
      </c>
      <c r="I3351" s="118" t="str">
        <f t="shared" si="210"/>
        <v>기타</v>
      </c>
      <c r="J3351" s="118" t="str">
        <f t="shared" si="211"/>
        <v>강화 2</v>
      </c>
    </row>
    <row r="3352" spans="1:10" ht="13.8" customHeight="1">
      <c r="A3352" s="101">
        <f>C3352*ID규칙_대사_그룹_단위+COUNTIF($C$4:C3352,C3352)</f>
        <v>1114938</v>
      </c>
      <c r="B3352" s="100" t="s">
        <v>424</v>
      </c>
      <c r="C3352" s="102">
        <f>INDEX(STUDENT!$A:$A,MATCH(B3352,STUDENT!$B:$B,0))</f>
        <v>11149</v>
      </c>
      <c r="D3352" s="101">
        <v>5</v>
      </c>
      <c r="E3352" s="101">
        <v>20</v>
      </c>
      <c r="F3352" s="101">
        <v>3</v>
      </c>
      <c r="G3352" s="101" t="str">
        <f t="shared" si="208"/>
        <v>SPEECH_DESC_1114938</v>
      </c>
      <c r="H3352" s="101" t="str">
        <f t="shared" si="209"/>
        <v>SPEECH_AUDIO_1114938</v>
      </c>
      <c r="I3352" s="118" t="str">
        <f t="shared" si="210"/>
        <v>기타</v>
      </c>
      <c r="J3352" s="118" t="str">
        <f t="shared" si="211"/>
        <v>강화 3</v>
      </c>
    </row>
    <row r="3353" spans="1:10" ht="13.8" customHeight="1">
      <c r="A3353" s="101">
        <f>C3353*ID규칙_대사_그룹_단위+COUNTIF($C$4:C3353,C3353)</f>
        <v>1114939</v>
      </c>
      <c r="B3353" s="100" t="s">
        <v>424</v>
      </c>
      <c r="C3353" s="102">
        <f>INDEX(STUDENT!$A:$A,MATCH(B3353,STUDENT!$B:$B,0))</f>
        <v>11149</v>
      </c>
      <c r="D3353" s="101">
        <v>5</v>
      </c>
      <c r="E3353" s="101">
        <v>20</v>
      </c>
      <c r="F3353" s="101">
        <v>4</v>
      </c>
      <c r="G3353" s="101" t="str">
        <f t="shared" si="208"/>
        <v>SPEECH_DESC_1114939</v>
      </c>
      <c r="H3353" s="101" t="str">
        <f t="shared" si="209"/>
        <v>SPEECH_AUDIO_1114939</v>
      </c>
      <c r="I3353" s="118" t="str">
        <f t="shared" si="210"/>
        <v>기타</v>
      </c>
      <c r="J3353" s="118" t="str">
        <f t="shared" si="211"/>
        <v>강화 4</v>
      </c>
    </row>
    <row r="3354" spans="1:10" ht="13.8" customHeight="1">
      <c r="A3354" s="101">
        <f>C3354*ID규칙_대사_그룹_단위+COUNTIF($C$4:C3354,C3354)</f>
        <v>1114940</v>
      </c>
      <c r="B3354" s="100" t="s">
        <v>424</v>
      </c>
      <c r="C3354" s="102">
        <f>INDEX(STUDENT!$A:$A,MATCH(B3354,STUDENT!$B:$B,0))</f>
        <v>11149</v>
      </c>
      <c r="D3354" s="101">
        <v>5</v>
      </c>
      <c r="E3354" s="101">
        <v>21</v>
      </c>
      <c r="F3354" s="101">
        <v>0</v>
      </c>
      <c r="G3354" s="101" t="str">
        <f t="shared" si="208"/>
        <v>SPEECH_DESC_1114940</v>
      </c>
      <c r="H3354" s="101" t="str">
        <f t="shared" si="209"/>
        <v>SPEECH_AUDIO_1114940</v>
      </c>
      <c r="I3354" s="118" t="str">
        <f t="shared" si="210"/>
        <v>기타</v>
      </c>
      <c r="J3354" s="118" t="str">
        <f t="shared" si="211"/>
        <v>고유무기 장착</v>
      </c>
    </row>
    <row r="3355" spans="1:10" ht="13.8" customHeight="1">
      <c r="A3355" s="101">
        <f>C3355*ID규칙_대사_그룹_단위+COUNTIF($C$4:C3355,C3355)</f>
        <v>1114941</v>
      </c>
      <c r="B3355" s="100" t="s">
        <v>424</v>
      </c>
      <c r="C3355" s="102">
        <f>INDEX(STUDENT!$A:$A,MATCH(B3355,STUDENT!$B:$B,0))</f>
        <v>11149</v>
      </c>
      <c r="D3355" s="101">
        <v>5</v>
      </c>
      <c r="E3355" s="101">
        <v>22</v>
      </c>
      <c r="F3355" s="101">
        <v>1</v>
      </c>
      <c r="G3355" s="101" t="str">
        <f t="shared" si="208"/>
        <v>SPEECH_DESC_1114941</v>
      </c>
      <c r="H3355" s="101" t="str">
        <f t="shared" si="209"/>
        <v>SPEECH_AUDIO_1114941</v>
      </c>
      <c r="I3355" s="118" t="str">
        <f t="shared" si="210"/>
        <v>기타</v>
      </c>
      <c r="J3355" s="118" t="str">
        <f t="shared" si="211"/>
        <v>카페 1</v>
      </c>
    </row>
    <row r="3356" spans="1:10" ht="13.8" customHeight="1">
      <c r="A3356" s="101">
        <f>C3356*ID규칙_대사_그룹_단위+COUNTIF($C$4:C3356,C3356)</f>
        <v>1114942</v>
      </c>
      <c r="B3356" s="100" t="s">
        <v>424</v>
      </c>
      <c r="C3356" s="102">
        <f>INDEX(STUDENT!$A:$A,MATCH(B3356,STUDENT!$B:$B,0))</f>
        <v>11149</v>
      </c>
      <c r="D3356" s="101">
        <v>5</v>
      </c>
      <c r="E3356" s="101">
        <v>22</v>
      </c>
      <c r="F3356" s="101">
        <v>2</v>
      </c>
      <c r="G3356" s="101" t="str">
        <f t="shared" si="208"/>
        <v>SPEECH_DESC_1114942</v>
      </c>
      <c r="H3356" s="101" t="str">
        <f t="shared" si="209"/>
        <v>SPEECH_AUDIO_1114942</v>
      </c>
      <c r="I3356" s="118" t="str">
        <f t="shared" si="210"/>
        <v>기타</v>
      </c>
      <c r="J3356" s="118" t="str">
        <f t="shared" si="211"/>
        <v>카페 2</v>
      </c>
    </row>
    <row r="3357" spans="1:10" ht="13.8" customHeight="1">
      <c r="A3357" s="101">
        <f>C3357*ID규칙_대사_그룹_단위+COUNTIF($C$4:C3357,C3357)</f>
        <v>1114943</v>
      </c>
      <c r="B3357" s="100" t="s">
        <v>424</v>
      </c>
      <c r="C3357" s="102">
        <f>INDEX(STUDENT!$A:$A,MATCH(B3357,STUDENT!$B:$B,0))</f>
        <v>11149</v>
      </c>
      <c r="D3357" s="101">
        <v>5</v>
      </c>
      <c r="E3357" s="101">
        <v>22</v>
      </c>
      <c r="F3357" s="101">
        <v>3</v>
      </c>
      <c r="G3357" s="101" t="str">
        <f t="shared" si="208"/>
        <v>SPEECH_DESC_1114943</v>
      </c>
      <c r="H3357" s="101" t="str">
        <f t="shared" si="209"/>
        <v>SPEECH_AUDIO_1114943</v>
      </c>
      <c r="I3357" s="118" t="str">
        <f t="shared" si="210"/>
        <v>기타</v>
      </c>
      <c r="J3357" s="118" t="str">
        <f t="shared" si="211"/>
        <v>카페 3</v>
      </c>
    </row>
    <row r="3358" spans="1:10" ht="13.8" customHeight="1">
      <c r="A3358" s="101">
        <f>C3358*ID규칙_대사_그룹_단위+COUNTIF($C$4:C3358,C3358)</f>
        <v>1114944</v>
      </c>
      <c r="B3358" s="100" t="s">
        <v>424</v>
      </c>
      <c r="C3358" s="102">
        <f>INDEX(STUDENT!$A:$A,MATCH(B3358,STUDENT!$B:$B,0))</f>
        <v>11149</v>
      </c>
      <c r="D3358" s="101">
        <v>5</v>
      </c>
      <c r="E3358" s="101">
        <v>22</v>
      </c>
      <c r="F3358" s="101">
        <v>4</v>
      </c>
      <c r="G3358" s="101" t="str">
        <f t="shared" si="208"/>
        <v>SPEECH_DESC_1114944</v>
      </c>
      <c r="H3358" s="101" t="str">
        <f t="shared" si="209"/>
        <v>SPEECH_AUDIO_1114944</v>
      </c>
      <c r="I3358" s="118" t="str">
        <f t="shared" si="210"/>
        <v>기타</v>
      </c>
      <c r="J3358" s="118" t="str">
        <f t="shared" si="211"/>
        <v>카페 4</v>
      </c>
    </row>
    <row r="3359" spans="1:10" ht="13.8" customHeight="1">
      <c r="A3359" s="101">
        <f>C3359*ID규칙_대사_그룹_단위+COUNTIF($C$4:C3359,C3359)</f>
        <v>1114945</v>
      </c>
      <c r="B3359" s="100" t="s">
        <v>424</v>
      </c>
      <c r="C3359" s="102">
        <f>INDEX(STUDENT!$A:$A,MATCH(B3359,STUDENT!$B:$B,0))</f>
        <v>11149</v>
      </c>
      <c r="D3359" s="101">
        <v>5</v>
      </c>
      <c r="E3359" s="101">
        <v>22</v>
      </c>
      <c r="F3359" s="101">
        <v>5</v>
      </c>
      <c r="G3359" s="101" t="str">
        <f t="shared" si="208"/>
        <v>SPEECH_DESC_1114945</v>
      </c>
      <c r="H3359" s="101" t="str">
        <f t="shared" si="209"/>
        <v>SPEECH_AUDIO_1114945</v>
      </c>
      <c r="I3359" s="118" t="str">
        <f t="shared" si="210"/>
        <v>기타</v>
      </c>
      <c r="J3359" s="118" t="str">
        <f t="shared" si="211"/>
        <v>카페 5</v>
      </c>
    </row>
    <row r="3360" spans="1:10" ht="13.8" customHeight="1">
      <c r="A3360" s="101">
        <f>C3360*ID규칙_대사_그룹_단위+COUNTIF($C$4:C3360,C3360)</f>
        <v>1114946</v>
      </c>
      <c r="B3360" s="100" t="s">
        <v>424</v>
      </c>
      <c r="C3360" s="102">
        <f>INDEX(STUDENT!$A:$A,MATCH(B3360,STUDENT!$B:$B,0))</f>
        <v>11149</v>
      </c>
      <c r="D3360" s="101">
        <v>5</v>
      </c>
      <c r="E3360" s="101">
        <v>23</v>
      </c>
      <c r="F3360" s="101">
        <v>1</v>
      </c>
      <c r="G3360" s="101" t="str">
        <f t="shared" si="208"/>
        <v>SPEECH_DESC_1114946</v>
      </c>
      <c r="H3360" s="101" t="str">
        <f t="shared" si="209"/>
        <v>SPEECH_AUDIO_1114946</v>
      </c>
      <c r="I3360" s="118" t="str">
        <f t="shared" si="210"/>
        <v>기타</v>
      </c>
      <c r="J3360" s="118" t="str">
        <f t="shared" si="211"/>
        <v>인연 랭크 업 1</v>
      </c>
    </row>
    <row r="3361" spans="1:10" ht="13.8" customHeight="1">
      <c r="A3361" s="101">
        <f>C3361*ID규칙_대사_그룹_단위+COUNTIF($C$4:C3361,C3361)</f>
        <v>1114947</v>
      </c>
      <c r="B3361" s="100" t="s">
        <v>424</v>
      </c>
      <c r="C3361" s="102">
        <f>INDEX(STUDENT!$A:$A,MATCH(B3361,STUDENT!$B:$B,0))</f>
        <v>11149</v>
      </c>
      <c r="D3361" s="101">
        <v>5</v>
      </c>
      <c r="E3361" s="101">
        <v>23</v>
      </c>
      <c r="F3361" s="101">
        <v>2</v>
      </c>
      <c r="G3361" s="101" t="str">
        <f t="shared" si="208"/>
        <v>SPEECH_DESC_1114947</v>
      </c>
      <c r="H3361" s="101" t="str">
        <f t="shared" si="209"/>
        <v>SPEECH_AUDIO_1114947</v>
      </c>
      <c r="I3361" s="118" t="str">
        <f t="shared" si="210"/>
        <v>기타</v>
      </c>
      <c r="J3361" s="118" t="str">
        <f t="shared" si="211"/>
        <v>인연 랭크 업 2</v>
      </c>
    </row>
    <row r="3362" spans="1:10" ht="13.8" customHeight="1">
      <c r="A3362" s="101">
        <f>C3362*ID규칙_대사_그룹_단위+COUNTIF($C$4:C3362,C3362)</f>
        <v>1114948</v>
      </c>
      <c r="B3362" s="100" t="s">
        <v>424</v>
      </c>
      <c r="C3362" s="102">
        <f>INDEX(STUDENT!$A:$A,MATCH(B3362,STUDENT!$B:$B,0))</f>
        <v>11149</v>
      </c>
      <c r="D3362" s="101">
        <v>5</v>
      </c>
      <c r="E3362" s="101">
        <v>23</v>
      </c>
      <c r="F3362" s="101">
        <v>3</v>
      </c>
      <c r="G3362" s="101" t="str">
        <f t="shared" si="208"/>
        <v>SPEECH_DESC_1114948</v>
      </c>
      <c r="H3362" s="101" t="str">
        <f t="shared" si="209"/>
        <v>SPEECH_AUDIO_1114948</v>
      </c>
      <c r="I3362" s="118" t="str">
        <f t="shared" si="210"/>
        <v>기타</v>
      </c>
      <c r="J3362" s="118" t="str">
        <f t="shared" si="211"/>
        <v>인연 랭크 업 3</v>
      </c>
    </row>
    <row r="3363" spans="1:10" ht="13.8" customHeight="1">
      <c r="A3363" s="101">
        <f>C3363*ID규칙_대사_그룹_단위+COUNTIF($C$4:C3363,C3363)</f>
        <v>1114949</v>
      </c>
      <c r="B3363" s="100" t="s">
        <v>424</v>
      </c>
      <c r="C3363" s="102">
        <f>INDEX(STUDENT!$A:$A,MATCH(B3363,STUDENT!$B:$B,0))</f>
        <v>11149</v>
      </c>
      <c r="D3363" s="101">
        <v>5</v>
      </c>
      <c r="E3363" s="101">
        <v>23</v>
      </c>
      <c r="F3363" s="101">
        <v>4</v>
      </c>
      <c r="G3363" s="101" t="str">
        <f t="shared" si="208"/>
        <v>SPEECH_DESC_1114949</v>
      </c>
      <c r="H3363" s="101" t="str">
        <f t="shared" si="209"/>
        <v>SPEECH_AUDIO_1114949</v>
      </c>
      <c r="I3363" s="118" t="str">
        <f t="shared" si="210"/>
        <v>기타</v>
      </c>
      <c r="J3363" s="118" t="str">
        <f t="shared" si="211"/>
        <v>인연 랭크 업 4</v>
      </c>
    </row>
    <row r="3364" spans="1:10" ht="13.8" customHeight="1">
      <c r="A3364" s="101">
        <f>C3364*ID규칙_대사_그룹_단위+COUNTIF($C$4:C3364,C3364)</f>
        <v>1114950</v>
      </c>
      <c r="B3364" s="100" t="s">
        <v>424</v>
      </c>
      <c r="C3364" s="102">
        <f>INDEX(STUDENT!$A:$A,MATCH(B3364,STUDENT!$B:$B,0))</f>
        <v>11149</v>
      </c>
      <c r="D3364" s="101">
        <v>6</v>
      </c>
      <c r="E3364" s="101">
        <v>24</v>
      </c>
      <c r="F3364" s="101">
        <v>1</v>
      </c>
      <c r="G3364" s="101" t="str">
        <f t="shared" si="208"/>
        <v>SPEECH_DESC_1114950</v>
      </c>
      <c r="H3364" s="101" t="str">
        <f t="shared" si="209"/>
        <v>SPEECH_AUDIO_1114950</v>
      </c>
      <c r="I3364" s="118" t="str">
        <f t="shared" si="210"/>
        <v>메모리얼</v>
      </c>
      <c r="J3364" s="118" t="str">
        <f t="shared" si="211"/>
        <v>메모리얼 로비 1</v>
      </c>
    </row>
    <row r="3365" spans="1:10" ht="13.8" customHeight="1">
      <c r="A3365" s="101">
        <f>C3365*ID규칙_대사_그룹_단위+COUNTIF($C$4:C3365,C3365)</f>
        <v>1114951</v>
      </c>
      <c r="B3365" s="100" t="s">
        <v>424</v>
      </c>
      <c r="C3365" s="102">
        <f>INDEX(STUDENT!$A:$A,MATCH(B3365,STUDENT!$B:$B,0))</f>
        <v>11149</v>
      </c>
      <c r="D3365" s="101">
        <v>6</v>
      </c>
      <c r="E3365" s="101">
        <v>24</v>
      </c>
      <c r="F3365" s="101">
        <v>2</v>
      </c>
      <c r="G3365" s="101" t="str">
        <f t="shared" si="208"/>
        <v>SPEECH_DESC_1114951</v>
      </c>
      <c r="H3365" s="101" t="str">
        <f t="shared" si="209"/>
        <v>SPEECH_AUDIO_1114951</v>
      </c>
      <c r="I3365" s="118" t="str">
        <f t="shared" si="210"/>
        <v>메모리얼</v>
      </c>
      <c r="J3365" s="118" t="str">
        <f t="shared" si="211"/>
        <v>메모리얼 로비 2</v>
      </c>
    </row>
    <row r="3366" spans="1:10" ht="13.8" customHeight="1">
      <c r="A3366" s="101">
        <f>C3366*ID규칙_대사_그룹_단위+COUNTIF($C$4:C3366,C3366)</f>
        <v>1114952</v>
      </c>
      <c r="B3366" s="100" t="s">
        <v>424</v>
      </c>
      <c r="C3366" s="102">
        <f>INDEX(STUDENT!$A:$A,MATCH(B3366,STUDENT!$B:$B,0))</f>
        <v>11149</v>
      </c>
      <c r="D3366" s="101">
        <v>6</v>
      </c>
      <c r="E3366" s="101">
        <v>24</v>
      </c>
      <c r="F3366" s="101">
        <v>3</v>
      </c>
      <c r="G3366" s="101" t="str">
        <f t="shared" si="208"/>
        <v>SPEECH_DESC_1114952</v>
      </c>
      <c r="H3366" s="101" t="str">
        <f t="shared" si="209"/>
        <v>SPEECH_AUDIO_1114952</v>
      </c>
      <c r="I3366" s="118" t="str">
        <f t="shared" si="210"/>
        <v>메모리얼</v>
      </c>
      <c r="J3366" s="118" t="str">
        <f t="shared" si="211"/>
        <v>메모리얼 로비 3</v>
      </c>
    </row>
    <row r="3367" spans="1:10" ht="13.8" customHeight="1">
      <c r="A3367" s="101">
        <f>C3367*ID규칙_대사_그룹_단위+COUNTIF($C$4:C3367,C3367)</f>
        <v>1114953</v>
      </c>
      <c r="B3367" s="100" t="s">
        <v>424</v>
      </c>
      <c r="C3367" s="102">
        <f>INDEX(STUDENT!$A:$A,MATCH(B3367,STUDENT!$B:$B,0))</f>
        <v>11149</v>
      </c>
      <c r="D3367" s="101">
        <v>6</v>
      </c>
      <c r="E3367" s="101">
        <v>24</v>
      </c>
      <c r="F3367" s="101">
        <v>4</v>
      </c>
      <c r="G3367" s="101" t="str">
        <f t="shared" si="208"/>
        <v>SPEECH_DESC_1114953</v>
      </c>
      <c r="H3367" s="101" t="str">
        <f t="shared" si="209"/>
        <v>SPEECH_AUDIO_1114953</v>
      </c>
      <c r="I3367" s="118" t="str">
        <f t="shared" si="210"/>
        <v>메모리얼</v>
      </c>
      <c r="J3367" s="118" t="str">
        <f t="shared" si="211"/>
        <v>메모리얼 로비 4</v>
      </c>
    </row>
    <row r="3368" spans="1:10" ht="13.8" customHeight="1">
      <c r="A3368" s="101">
        <f>C3368*ID규칙_대사_그룹_단위+COUNTIF($C$4:C3368,C3368)</f>
        <v>1114954</v>
      </c>
      <c r="B3368" s="100" t="s">
        <v>424</v>
      </c>
      <c r="C3368" s="102">
        <f>INDEX(STUDENT!$A:$A,MATCH(B3368,STUDENT!$B:$B,0))</f>
        <v>11149</v>
      </c>
      <c r="D3368" s="101">
        <v>6</v>
      </c>
      <c r="E3368" s="101">
        <v>24</v>
      </c>
      <c r="F3368" s="101">
        <v>5</v>
      </c>
      <c r="G3368" s="101" t="str">
        <f t="shared" si="208"/>
        <v>SPEECH_DESC_1114954</v>
      </c>
      <c r="H3368" s="101" t="str">
        <f t="shared" si="209"/>
        <v>SPEECH_AUDIO_1114954</v>
      </c>
      <c r="I3368" s="118" t="str">
        <f t="shared" si="210"/>
        <v>메모리얼</v>
      </c>
      <c r="J3368" s="118" t="str">
        <f t="shared" si="211"/>
        <v>메모리얼 로비 5</v>
      </c>
    </row>
    <row r="3369" spans="1:10" ht="13.8" customHeight="1">
      <c r="A3369" s="101">
        <f>C3369*ID규칙_대사_그룹_단위+COUNTIF($C$4:C3369,C3369)</f>
        <v>1114955</v>
      </c>
      <c r="B3369" s="100" t="s">
        <v>424</v>
      </c>
      <c r="C3369" s="102">
        <f>INDEX(STUDENT!$A:$A,MATCH(B3369,STUDENT!$B:$B,0))</f>
        <v>11149</v>
      </c>
      <c r="D3369" s="101">
        <v>7</v>
      </c>
      <c r="E3369" s="101">
        <v>25</v>
      </c>
      <c r="F3369" s="101">
        <v>0</v>
      </c>
      <c r="G3369" s="101" t="str">
        <f t="shared" si="208"/>
        <v>SPEECH_DESC_1114955</v>
      </c>
      <c r="H3369" s="101" t="str">
        <f t="shared" si="209"/>
        <v>SPEECH_AUDIO_1114955</v>
      </c>
      <c r="I3369" s="118" t="str">
        <f t="shared" si="210"/>
        <v>기념일</v>
      </c>
      <c r="J3369" s="118" t="str">
        <f t="shared" si="211"/>
        <v>생일</v>
      </c>
    </row>
    <row r="3370" spans="1:10" ht="13.8" customHeight="1">
      <c r="A3370" s="101">
        <f>C3370*ID규칙_대사_그룹_단위+COUNTIF($C$4:C3370,C3370)</f>
        <v>1114956</v>
      </c>
      <c r="B3370" s="100" t="s">
        <v>424</v>
      </c>
      <c r="C3370" s="102">
        <f>INDEX(STUDENT!$A:$A,MATCH(B3370,STUDENT!$B:$B,0))</f>
        <v>11149</v>
      </c>
      <c r="D3370" s="101">
        <v>7</v>
      </c>
      <c r="E3370" s="101">
        <v>28</v>
      </c>
      <c r="F3370" s="101">
        <v>0</v>
      </c>
      <c r="G3370" s="101" t="str">
        <f t="shared" si="208"/>
        <v>SPEECH_DESC_1114956</v>
      </c>
      <c r="H3370" s="101" t="str">
        <f t="shared" si="209"/>
        <v>SPEECH_AUDIO_1114956</v>
      </c>
      <c r="I3370" s="118" t="str">
        <f t="shared" si="210"/>
        <v>기념일</v>
      </c>
      <c r="J3370" s="118" t="str">
        <f t="shared" si="211"/>
        <v>크리스마스</v>
      </c>
    </row>
    <row r="3371" spans="1:10" ht="13.8" customHeight="1">
      <c r="A3371" s="101">
        <f>C3371*ID규칙_대사_그룹_단위+COUNTIF($C$4:C3371,C3371)</f>
        <v>1114957</v>
      </c>
      <c r="B3371" s="100" t="s">
        <v>424</v>
      </c>
      <c r="C3371" s="102">
        <f>INDEX(STUDENT!$A:$A,MATCH(B3371,STUDENT!$B:$B,0))</f>
        <v>11149</v>
      </c>
      <c r="D3371" s="101">
        <v>7</v>
      </c>
      <c r="E3371" s="101">
        <v>29</v>
      </c>
      <c r="F3371" s="101">
        <v>0</v>
      </c>
      <c r="G3371" s="101" t="str">
        <f t="shared" si="208"/>
        <v>SPEECH_DESC_1114957</v>
      </c>
      <c r="H3371" s="101" t="str">
        <f t="shared" si="209"/>
        <v>SPEECH_AUDIO_1114957</v>
      </c>
      <c r="I3371" s="118" t="str">
        <f t="shared" si="210"/>
        <v>기념일</v>
      </c>
      <c r="J3371" s="118" t="str">
        <f t="shared" si="211"/>
        <v>신년</v>
      </c>
    </row>
    <row r="3372" spans="1:10" ht="13.8" customHeight="1">
      <c r="A3372" s="101">
        <f>C3372*ID규칙_대사_그룹_단위+COUNTIF($C$4:C3372,C3372)</f>
        <v>1135001</v>
      </c>
      <c r="B3372" s="100" t="s">
        <v>426</v>
      </c>
      <c r="C3372" s="102">
        <f>INDEX(STUDENT!$A:$A,MATCH(B3372,STUDENT!$B:$B,0))</f>
        <v>11350</v>
      </c>
      <c r="D3372" s="101">
        <v>1</v>
      </c>
      <c r="E3372" s="101">
        <v>1</v>
      </c>
      <c r="F3372" s="101">
        <v>0</v>
      </c>
      <c r="G3372" s="101" t="str">
        <f t="shared" si="208"/>
        <v>SPEECH_DESC_1135001</v>
      </c>
      <c r="H3372" s="101" t="str">
        <f t="shared" si="209"/>
        <v>SPEECH_AUDIO_1135001</v>
      </c>
      <c r="I3372" s="118" t="str">
        <f t="shared" si="210"/>
        <v>일상</v>
      </c>
      <c r="J3372" s="118" t="str">
        <f t="shared" si="211"/>
        <v>입수</v>
      </c>
    </row>
    <row r="3373" spans="1:10" ht="13.8" customHeight="1">
      <c r="A3373" s="101">
        <f>C3373*ID규칙_대사_그룹_단위+COUNTIF($C$4:C3373,C3373)</f>
        <v>1135002</v>
      </c>
      <c r="B3373" s="100" t="s">
        <v>426</v>
      </c>
      <c r="C3373" s="102">
        <f>INDEX(STUDENT!$A:$A,MATCH(B3373,STUDENT!$B:$B,0))</f>
        <v>11350</v>
      </c>
      <c r="D3373" s="101">
        <v>1</v>
      </c>
      <c r="E3373" s="101">
        <v>2</v>
      </c>
      <c r="F3373" s="101">
        <v>1</v>
      </c>
      <c r="G3373" s="101" t="str">
        <f t="shared" si="208"/>
        <v>SPEECH_DESC_1135002</v>
      </c>
      <c r="H3373" s="101" t="str">
        <f t="shared" si="209"/>
        <v>SPEECH_AUDIO_1135002</v>
      </c>
      <c r="I3373" s="118" t="str">
        <f t="shared" si="210"/>
        <v>일상</v>
      </c>
      <c r="J3373" s="118" t="str">
        <f t="shared" si="211"/>
        <v>로비 방문 1</v>
      </c>
    </row>
    <row r="3374" spans="1:10" ht="13.8" customHeight="1">
      <c r="A3374" s="101">
        <f>C3374*ID규칙_대사_그룹_단위+COUNTIF($C$4:C3374,C3374)</f>
        <v>1135003</v>
      </c>
      <c r="B3374" s="100" t="s">
        <v>426</v>
      </c>
      <c r="C3374" s="102">
        <f>INDEX(STUDENT!$A:$A,MATCH(B3374,STUDENT!$B:$B,0))</f>
        <v>11350</v>
      </c>
      <c r="D3374" s="101">
        <v>1</v>
      </c>
      <c r="E3374" s="101">
        <v>2</v>
      </c>
      <c r="F3374" s="101">
        <v>2</v>
      </c>
      <c r="G3374" s="101" t="str">
        <f t="shared" si="208"/>
        <v>SPEECH_DESC_1135003</v>
      </c>
      <c r="H3374" s="101" t="str">
        <f t="shared" si="209"/>
        <v>SPEECH_AUDIO_1135003</v>
      </c>
      <c r="I3374" s="118" t="str">
        <f t="shared" si="210"/>
        <v>일상</v>
      </c>
      <c r="J3374" s="118" t="str">
        <f t="shared" si="211"/>
        <v>로비 방문 2</v>
      </c>
    </row>
    <row r="3375" spans="1:10" ht="13.8" customHeight="1">
      <c r="A3375" s="101">
        <f>C3375*ID규칙_대사_그룹_단위+COUNTIF($C$4:C3375,C3375)</f>
        <v>1135004</v>
      </c>
      <c r="B3375" s="100" t="s">
        <v>426</v>
      </c>
      <c r="C3375" s="102">
        <f>INDEX(STUDENT!$A:$A,MATCH(B3375,STUDENT!$B:$B,0))</f>
        <v>11350</v>
      </c>
      <c r="D3375" s="101">
        <v>1</v>
      </c>
      <c r="E3375" s="101">
        <v>3</v>
      </c>
      <c r="F3375" s="101">
        <v>1</v>
      </c>
      <c r="G3375" s="101" t="str">
        <f t="shared" si="208"/>
        <v>SPEECH_DESC_1135004</v>
      </c>
      <c r="H3375" s="101" t="str">
        <f t="shared" si="209"/>
        <v>SPEECH_AUDIO_1135004</v>
      </c>
      <c r="I3375" s="118" t="str">
        <f t="shared" si="210"/>
        <v>일상</v>
      </c>
      <c r="J3375" s="118" t="str">
        <f t="shared" si="211"/>
        <v>잡담 1</v>
      </c>
    </row>
    <row r="3376" spans="1:10" ht="13.8" customHeight="1">
      <c r="A3376" s="101">
        <f>C3376*ID규칙_대사_그룹_단위+COUNTIF($C$4:C3376,C3376)</f>
        <v>1135005</v>
      </c>
      <c r="B3376" s="100" t="s">
        <v>426</v>
      </c>
      <c r="C3376" s="102">
        <f>INDEX(STUDENT!$A:$A,MATCH(B3376,STUDENT!$B:$B,0))</f>
        <v>11350</v>
      </c>
      <c r="D3376" s="101">
        <v>1</v>
      </c>
      <c r="E3376" s="101">
        <v>3</v>
      </c>
      <c r="F3376" s="101">
        <v>2</v>
      </c>
      <c r="G3376" s="101" t="str">
        <f t="shared" si="208"/>
        <v>SPEECH_DESC_1135005</v>
      </c>
      <c r="H3376" s="101" t="str">
        <f t="shared" si="209"/>
        <v>SPEECH_AUDIO_1135005</v>
      </c>
      <c r="I3376" s="118" t="str">
        <f t="shared" si="210"/>
        <v>일상</v>
      </c>
      <c r="J3376" s="118" t="str">
        <f t="shared" si="211"/>
        <v>잡담 2</v>
      </c>
    </row>
    <row r="3377" spans="1:10" ht="13.8" customHeight="1">
      <c r="A3377" s="101">
        <f>C3377*ID규칙_대사_그룹_단위+COUNTIF($C$4:C3377,C3377)</f>
        <v>1135006</v>
      </c>
      <c r="B3377" s="100" t="s">
        <v>426</v>
      </c>
      <c r="C3377" s="102">
        <f>INDEX(STUDENT!$A:$A,MATCH(B3377,STUDENT!$B:$B,0))</f>
        <v>11350</v>
      </c>
      <c r="D3377" s="101">
        <v>1</v>
      </c>
      <c r="E3377" s="101">
        <v>3</v>
      </c>
      <c r="F3377" s="101">
        <v>3</v>
      </c>
      <c r="G3377" s="101" t="str">
        <f t="shared" si="208"/>
        <v>SPEECH_DESC_1135006</v>
      </c>
      <c r="H3377" s="101" t="str">
        <f t="shared" si="209"/>
        <v>SPEECH_AUDIO_1135006</v>
      </c>
      <c r="I3377" s="118" t="str">
        <f t="shared" si="210"/>
        <v>일상</v>
      </c>
      <c r="J3377" s="118" t="str">
        <f t="shared" si="211"/>
        <v>잡담 3</v>
      </c>
    </row>
    <row r="3378" spans="1:10" ht="13.8" customHeight="1">
      <c r="A3378" s="101">
        <f>C3378*ID규칙_대사_그룹_단위+COUNTIF($C$4:C3378,C3378)</f>
        <v>1135007</v>
      </c>
      <c r="B3378" s="100" t="s">
        <v>426</v>
      </c>
      <c r="C3378" s="102">
        <f>INDEX(STUDENT!$A:$A,MATCH(B3378,STUDENT!$B:$B,0))</f>
        <v>11350</v>
      </c>
      <c r="D3378" s="101">
        <v>1</v>
      </c>
      <c r="E3378" s="101">
        <v>3</v>
      </c>
      <c r="F3378" s="101">
        <v>4</v>
      </c>
      <c r="G3378" s="101" t="str">
        <f t="shared" si="208"/>
        <v>SPEECH_DESC_1135007</v>
      </c>
      <c r="H3378" s="101" t="str">
        <f t="shared" si="209"/>
        <v>SPEECH_AUDIO_1135007</v>
      </c>
      <c r="I3378" s="118" t="str">
        <f t="shared" si="210"/>
        <v>일상</v>
      </c>
      <c r="J3378" s="118" t="str">
        <f t="shared" si="211"/>
        <v>잡담 4</v>
      </c>
    </row>
    <row r="3379" spans="1:10" ht="13.8" customHeight="1">
      <c r="A3379" s="101">
        <f>C3379*ID규칙_대사_그룹_단위+COUNTIF($C$4:C3379,C3379)</f>
        <v>1135008</v>
      </c>
      <c r="B3379" s="100" t="s">
        <v>426</v>
      </c>
      <c r="C3379" s="102">
        <f>INDEX(STUDENT!$A:$A,MATCH(B3379,STUDENT!$B:$B,0))</f>
        <v>11350</v>
      </c>
      <c r="D3379" s="101">
        <v>1</v>
      </c>
      <c r="E3379" s="101">
        <v>3</v>
      </c>
      <c r="F3379" s="101">
        <v>5</v>
      </c>
      <c r="G3379" s="101" t="str">
        <f t="shared" si="208"/>
        <v>SPEECH_DESC_1135008</v>
      </c>
      <c r="H3379" s="101" t="str">
        <f t="shared" si="209"/>
        <v>SPEECH_AUDIO_1135008</v>
      </c>
      <c r="I3379" s="118" t="str">
        <f t="shared" si="210"/>
        <v>일상</v>
      </c>
      <c r="J3379" s="118" t="str">
        <f t="shared" si="211"/>
        <v>잡담 5</v>
      </c>
    </row>
    <row r="3380" spans="1:10" ht="13.8" customHeight="1">
      <c r="A3380" s="101">
        <f>C3380*ID규칙_대사_그룹_단위+COUNTIF($C$4:C3380,C3380)</f>
        <v>1135009</v>
      </c>
      <c r="B3380" s="100" t="s">
        <v>426</v>
      </c>
      <c r="C3380" s="102">
        <f>INDEX(STUDENT!$A:$A,MATCH(B3380,STUDENT!$B:$B,0))</f>
        <v>11350</v>
      </c>
      <c r="D3380" s="101">
        <v>2</v>
      </c>
      <c r="E3380" s="101">
        <v>4</v>
      </c>
      <c r="F3380" s="101">
        <v>1</v>
      </c>
      <c r="G3380" s="101" t="str">
        <f t="shared" si="208"/>
        <v>SPEECH_DESC_1135009</v>
      </c>
      <c r="H3380" s="101" t="str">
        <f t="shared" si="209"/>
        <v>SPEECH_AUDIO_1135009</v>
      </c>
      <c r="I3380" s="118" t="str">
        <f t="shared" si="210"/>
        <v>배치</v>
      </c>
      <c r="J3380" s="118" t="str">
        <f t="shared" si="211"/>
        <v>편성 1</v>
      </c>
    </row>
    <row r="3381" spans="1:10" ht="13.8" customHeight="1">
      <c r="A3381" s="101">
        <f>C3381*ID규칙_대사_그룹_단위+COUNTIF($C$4:C3381,C3381)</f>
        <v>1135010</v>
      </c>
      <c r="B3381" s="100" t="s">
        <v>426</v>
      </c>
      <c r="C3381" s="102">
        <f>INDEX(STUDENT!$A:$A,MATCH(B3381,STUDENT!$B:$B,0))</f>
        <v>11350</v>
      </c>
      <c r="D3381" s="101">
        <v>2</v>
      </c>
      <c r="E3381" s="101">
        <v>4</v>
      </c>
      <c r="F3381" s="101">
        <v>2</v>
      </c>
      <c r="G3381" s="101" t="str">
        <f t="shared" si="208"/>
        <v>SPEECH_DESC_1135010</v>
      </c>
      <c r="H3381" s="101" t="str">
        <f t="shared" si="209"/>
        <v>SPEECH_AUDIO_1135010</v>
      </c>
      <c r="I3381" s="118" t="str">
        <f t="shared" si="210"/>
        <v>배치</v>
      </c>
      <c r="J3381" s="118" t="str">
        <f t="shared" si="211"/>
        <v>편성 2</v>
      </c>
    </row>
    <row r="3382" spans="1:10" ht="13.8" customHeight="1">
      <c r="A3382" s="101">
        <f>C3382*ID규칙_대사_그룹_단위+COUNTIF($C$4:C3382,C3382)</f>
        <v>1135011</v>
      </c>
      <c r="B3382" s="100" t="s">
        <v>426</v>
      </c>
      <c r="C3382" s="102">
        <f>INDEX(STUDENT!$A:$A,MATCH(B3382,STUDENT!$B:$B,0))</f>
        <v>11350</v>
      </c>
      <c r="D3382" s="101">
        <v>2</v>
      </c>
      <c r="E3382" s="101">
        <v>4</v>
      </c>
      <c r="F3382" s="101">
        <v>3</v>
      </c>
      <c r="G3382" s="101" t="str">
        <f t="shared" si="208"/>
        <v>SPEECH_DESC_1135011</v>
      </c>
      <c r="H3382" s="101" t="str">
        <f t="shared" si="209"/>
        <v>SPEECH_AUDIO_1135011</v>
      </c>
      <c r="I3382" s="118" t="str">
        <f t="shared" si="210"/>
        <v>배치</v>
      </c>
      <c r="J3382" s="118" t="str">
        <f t="shared" si="211"/>
        <v>편성 3</v>
      </c>
    </row>
    <row r="3383" spans="1:10" ht="13.8" customHeight="1">
      <c r="A3383" s="101">
        <f>C3383*ID규칙_대사_그룹_단위+COUNTIF($C$4:C3383,C3383)</f>
        <v>1135012</v>
      </c>
      <c r="B3383" s="100" t="s">
        <v>426</v>
      </c>
      <c r="C3383" s="102">
        <f>INDEX(STUDENT!$A:$A,MATCH(B3383,STUDENT!$B:$B,0))</f>
        <v>11350</v>
      </c>
      <c r="D3383" s="101">
        <v>2</v>
      </c>
      <c r="E3383" s="101">
        <v>5</v>
      </c>
      <c r="F3383" s="101">
        <v>1</v>
      </c>
      <c r="G3383" s="101" t="str">
        <f t="shared" si="208"/>
        <v>SPEECH_DESC_1135012</v>
      </c>
      <c r="H3383" s="101" t="str">
        <f t="shared" si="209"/>
        <v>SPEECH_AUDIO_1135012</v>
      </c>
      <c r="I3383" s="118" t="str">
        <f t="shared" si="210"/>
        <v>배치</v>
      </c>
      <c r="J3383" s="118" t="str">
        <f t="shared" si="211"/>
        <v>출격 1</v>
      </c>
    </row>
    <row r="3384" spans="1:10" ht="13.8" customHeight="1">
      <c r="A3384" s="101">
        <f>C3384*ID규칙_대사_그룹_단위+COUNTIF($C$4:C3384,C3384)</f>
        <v>1135013</v>
      </c>
      <c r="B3384" s="100" t="s">
        <v>426</v>
      </c>
      <c r="C3384" s="102">
        <f>INDEX(STUDENT!$A:$A,MATCH(B3384,STUDENT!$B:$B,0))</f>
        <v>11350</v>
      </c>
      <c r="D3384" s="101">
        <v>2</v>
      </c>
      <c r="E3384" s="101">
        <v>5</v>
      </c>
      <c r="F3384" s="101">
        <v>2</v>
      </c>
      <c r="G3384" s="101" t="str">
        <f t="shared" si="208"/>
        <v>SPEECH_DESC_1135013</v>
      </c>
      <c r="H3384" s="101" t="str">
        <f t="shared" si="209"/>
        <v>SPEECH_AUDIO_1135013</v>
      </c>
      <c r="I3384" s="118" t="str">
        <f t="shared" si="210"/>
        <v>배치</v>
      </c>
      <c r="J3384" s="118" t="str">
        <f t="shared" si="211"/>
        <v>출격 2</v>
      </c>
    </row>
    <row r="3385" spans="1:10" ht="13.8" customHeight="1">
      <c r="A3385" s="101">
        <f>C3385*ID규칙_대사_그룹_단위+COUNTIF($C$4:C3385,C3385)</f>
        <v>1135014</v>
      </c>
      <c r="B3385" s="100" t="s">
        <v>426</v>
      </c>
      <c r="C3385" s="102">
        <f>INDEX(STUDENT!$A:$A,MATCH(B3385,STUDENT!$B:$B,0))</f>
        <v>11350</v>
      </c>
      <c r="D3385" s="101">
        <v>3</v>
      </c>
      <c r="E3385" s="101">
        <v>6</v>
      </c>
      <c r="F3385" s="101">
        <v>1</v>
      </c>
      <c r="G3385" s="101" t="str">
        <f t="shared" si="208"/>
        <v>SPEECH_DESC_1135014</v>
      </c>
      <c r="H3385" s="101" t="str">
        <f t="shared" si="209"/>
        <v>SPEECH_AUDIO_1135014</v>
      </c>
      <c r="I3385" s="118" t="str">
        <f t="shared" si="210"/>
        <v>전투</v>
      </c>
      <c r="J3385" s="118" t="str">
        <f t="shared" si="211"/>
        <v>전투개시 1</v>
      </c>
    </row>
    <row r="3386" spans="1:10" ht="13.8" customHeight="1">
      <c r="A3386" s="101">
        <f>C3386*ID규칙_대사_그룹_단위+COUNTIF($C$4:C3386,C3386)</f>
        <v>1135015</v>
      </c>
      <c r="B3386" s="100" t="s">
        <v>426</v>
      </c>
      <c r="C3386" s="102">
        <f>INDEX(STUDENT!$A:$A,MATCH(B3386,STUDENT!$B:$B,0))</f>
        <v>11350</v>
      </c>
      <c r="D3386" s="101">
        <v>3</v>
      </c>
      <c r="E3386" s="101">
        <v>6</v>
      </c>
      <c r="F3386" s="101">
        <v>2</v>
      </c>
      <c r="G3386" s="101" t="str">
        <f t="shared" si="208"/>
        <v>SPEECH_DESC_1135015</v>
      </c>
      <c r="H3386" s="101" t="str">
        <f t="shared" si="209"/>
        <v>SPEECH_AUDIO_1135015</v>
      </c>
      <c r="I3386" s="118" t="str">
        <f t="shared" si="210"/>
        <v>전투</v>
      </c>
      <c r="J3386" s="118" t="str">
        <f t="shared" si="211"/>
        <v>전투개시 2</v>
      </c>
    </row>
    <row r="3387" spans="1:10" ht="13.8" customHeight="1">
      <c r="A3387" s="101">
        <f>C3387*ID규칙_대사_그룹_단위+COUNTIF($C$4:C3387,C3387)</f>
        <v>1135016</v>
      </c>
      <c r="B3387" s="100" t="s">
        <v>426</v>
      </c>
      <c r="C3387" s="102">
        <f>INDEX(STUDENT!$A:$A,MATCH(B3387,STUDENT!$B:$B,0))</f>
        <v>11350</v>
      </c>
      <c r="D3387" s="101">
        <v>3</v>
      </c>
      <c r="E3387" s="101">
        <v>7</v>
      </c>
      <c r="F3387" s="101">
        <v>1</v>
      </c>
      <c r="G3387" s="101" t="str">
        <f t="shared" si="208"/>
        <v>SPEECH_DESC_1135016</v>
      </c>
      <c r="H3387" s="101" t="str">
        <f t="shared" si="209"/>
        <v>SPEECH_AUDIO_1135016</v>
      </c>
      <c r="I3387" s="118" t="str">
        <f t="shared" si="210"/>
        <v>전투</v>
      </c>
      <c r="J3387" s="118" t="str">
        <f t="shared" si="211"/>
        <v>이동 1</v>
      </c>
    </row>
    <row r="3388" spans="1:10" ht="13.8" customHeight="1">
      <c r="A3388" s="101">
        <f>C3388*ID규칙_대사_그룹_단위+COUNTIF($C$4:C3388,C3388)</f>
        <v>1135017</v>
      </c>
      <c r="B3388" s="100" t="s">
        <v>426</v>
      </c>
      <c r="C3388" s="102">
        <f>INDEX(STUDENT!$A:$A,MATCH(B3388,STUDENT!$B:$B,0))</f>
        <v>11350</v>
      </c>
      <c r="D3388" s="101">
        <v>3</v>
      </c>
      <c r="E3388" s="101">
        <v>7</v>
      </c>
      <c r="F3388" s="101">
        <v>2</v>
      </c>
      <c r="G3388" s="101" t="str">
        <f t="shared" si="208"/>
        <v>SPEECH_DESC_1135017</v>
      </c>
      <c r="H3388" s="101" t="str">
        <f t="shared" si="209"/>
        <v>SPEECH_AUDIO_1135017</v>
      </c>
      <c r="I3388" s="118" t="str">
        <f t="shared" si="210"/>
        <v>전투</v>
      </c>
      <c r="J3388" s="118" t="str">
        <f t="shared" si="211"/>
        <v>이동 2</v>
      </c>
    </row>
    <row r="3389" spans="1:10" ht="13.8" customHeight="1">
      <c r="A3389" s="101">
        <f>C3389*ID규칙_대사_그룹_단위+COUNTIF($C$4:C3389,C3389)</f>
        <v>1135018</v>
      </c>
      <c r="B3389" s="100" t="s">
        <v>426</v>
      </c>
      <c r="C3389" s="102">
        <f>INDEX(STUDENT!$A:$A,MATCH(B3389,STUDENT!$B:$B,0))</f>
        <v>11350</v>
      </c>
      <c r="D3389" s="101">
        <v>3</v>
      </c>
      <c r="E3389" s="101">
        <v>8</v>
      </c>
      <c r="F3389" s="101">
        <v>1</v>
      </c>
      <c r="G3389" s="101" t="str">
        <f t="shared" si="208"/>
        <v>SPEECH_DESC_1135018</v>
      </c>
      <c r="H3389" s="101" t="str">
        <f t="shared" si="209"/>
        <v>SPEECH_AUDIO_1135018</v>
      </c>
      <c r="I3389" s="118" t="str">
        <f t="shared" si="210"/>
        <v>전투</v>
      </c>
      <c r="J3389" s="118" t="str">
        <f t="shared" si="211"/>
        <v>에이리어 이동 1</v>
      </c>
    </row>
    <row r="3390" spans="1:10" ht="13.8" customHeight="1">
      <c r="A3390" s="101">
        <f>C3390*ID규칙_대사_그룹_단위+COUNTIF($C$4:C3390,C3390)</f>
        <v>1135019</v>
      </c>
      <c r="B3390" s="100" t="s">
        <v>426</v>
      </c>
      <c r="C3390" s="102">
        <f>INDEX(STUDENT!$A:$A,MATCH(B3390,STUDENT!$B:$B,0))</f>
        <v>11350</v>
      </c>
      <c r="D3390" s="101">
        <v>3</v>
      </c>
      <c r="E3390" s="101">
        <v>8</v>
      </c>
      <c r="F3390" s="101">
        <v>2</v>
      </c>
      <c r="G3390" s="101" t="str">
        <f t="shared" si="208"/>
        <v>SPEECH_DESC_1135019</v>
      </c>
      <c r="H3390" s="101" t="str">
        <f t="shared" si="209"/>
        <v>SPEECH_AUDIO_1135019</v>
      </c>
      <c r="I3390" s="118" t="str">
        <f t="shared" si="210"/>
        <v>전투</v>
      </c>
      <c r="J3390" s="118" t="str">
        <f t="shared" si="211"/>
        <v>에이리어 이동 2</v>
      </c>
    </row>
    <row r="3391" spans="1:10" ht="13.8" customHeight="1">
      <c r="A3391" s="101">
        <f>C3391*ID규칙_대사_그룹_단위+COUNTIF($C$4:C3391,C3391)</f>
        <v>1135020</v>
      </c>
      <c r="B3391" s="100" t="s">
        <v>426</v>
      </c>
      <c r="C3391" s="102">
        <f>INDEX(STUDENT!$A:$A,MATCH(B3391,STUDENT!$B:$B,0))</f>
        <v>11350</v>
      </c>
      <c r="D3391" s="101">
        <v>3</v>
      </c>
      <c r="E3391" s="101">
        <v>9</v>
      </c>
      <c r="F3391" s="101">
        <v>0</v>
      </c>
      <c r="G3391" s="101" t="str">
        <f t="shared" si="208"/>
        <v>SPEECH_DESC_1135020</v>
      </c>
      <c r="H3391" s="101" t="str">
        <f t="shared" si="209"/>
        <v>SPEECH_AUDIO_1135020</v>
      </c>
      <c r="I3391" s="118" t="str">
        <f t="shared" si="210"/>
        <v>전투</v>
      </c>
      <c r="J3391" s="118" t="str">
        <f t="shared" si="211"/>
        <v>엄폐</v>
      </c>
    </row>
    <row r="3392" spans="1:10" ht="13.8" customHeight="1">
      <c r="A3392" s="101">
        <f>C3392*ID규칙_대사_그룹_단위+COUNTIF($C$4:C3392,C3392)</f>
        <v>1135021</v>
      </c>
      <c r="B3392" s="100" t="s">
        <v>426</v>
      </c>
      <c r="C3392" s="102">
        <f>INDEX(STUDENT!$A:$A,MATCH(B3392,STUDENT!$B:$B,0))</f>
        <v>11350</v>
      </c>
      <c r="D3392" s="101">
        <v>3</v>
      </c>
      <c r="E3392" s="101">
        <v>10</v>
      </c>
      <c r="F3392" s="101">
        <v>0</v>
      </c>
      <c r="G3392" s="101" t="str">
        <f t="shared" si="208"/>
        <v>SPEECH_DESC_1135021</v>
      </c>
      <c r="H3392" s="101" t="str">
        <f t="shared" si="209"/>
        <v>SPEECH_AUDIO_1135021</v>
      </c>
      <c r="I3392" s="118" t="str">
        <f t="shared" si="210"/>
        <v>전투</v>
      </c>
      <c r="J3392" s="118" t="str">
        <f t="shared" si="211"/>
        <v>회피</v>
      </c>
    </row>
    <row r="3393" spans="1:10" ht="13.8" customHeight="1">
      <c r="A3393" s="101">
        <f>C3393*ID규칙_대사_그룹_단위+COUNTIF($C$4:C3393,C3393)</f>
        <v>1135022</v>
      </c>
      <c r="B3393" s="100" t="s">
        <v>426</v>
      </c>
      <c r="C3393" s="102">
        <f>INDEX(STUDENT!$A:$A,MATCH(B3393,STUDENT!$B:$B,0))</f>
        <v>11350</v>
      </c>
      <c r="D3393" s="101">
        <v>3</v>
      </c>
      <c r="E3393" s="101">
        <v>11</v>
      </c>
      <c r="F3393" s="101">
        <v>0</v>
      </c>
      <c r="G3393" s="101" t="str">
        <f t="shared" si="208"/>
        <v>SPEECH_DESC_1135022</v>
      </c>
      <c r="H3393" s="101" t="str">
        <f t="shared" si="209"/>
        <v>SPEECH_AUDIO_1135022</v>
      </c>
      <c r="I3393" s="118" t="str">
        <f t="shared" si="210"/>
        <v>전투</v>
      </c>
      <c r="J3393" s="118" t="str">
        <f t="shared" si="211"/>
        <v>회복</v>
      </c>
    </row>
    <row r="3394" spans="1:10" ht="13.8" customHeight="1">
      <c r="A3394" s="101">
        <f>C3394*ID규칙_대사_그룹_단위+COUNTIF($C$4:C3394,C3394)</f>
        <v>1135023</v>
      </c>
      <c r="B3394" s="100" t="s">
        <v>426</v>
      </c>
      <c r="C3394" s="102">
        <f>INDEX(STUDENT!$A:$A,MATCH(B3394,STUDENT!$B:$B,0))</f>
        <v>11350</v>
      </c>
      <c r="D3394" s="101">
        <v>3</v>
      </c>
      <c r="E3394" s="101">
        <v>12</v>
      </c>
      <c r="F3394" s="101">
        <v>0</v>
      </c>
      <c r="G3394" s="101" t="str">
        <f t="shared" si="208"/>
        <v>SPEECH_DESC_1135023</v>
      </c>
      <c r="H3394" s="101" t="str">
        <f t="shared" si="209"/>
        <v>SPEECH_AUDIO_1135023</v>
      </c>
      <c r="I3394" s="118" t="str">
        <f t="shared" si="210"/>
        <v>전투</v>
      </c>
      <c r="J3394" s="118" t="str">
        <f t="shared" si="211"/>
        <v>버프</v>
      </c>
    </row>
    <row r="3395" spans="1:10" ht="13.8" customHeight="1">
      <c r="A3395" s="101">
        <f>C3395*ID규칙_대사_그룹_단위+COUNTIF($C$4:C3395,C3395)</f>
        <v>1135024</v>
      </c>
      <c r="B3395" s="100" t="s">
        <v>426</v>
      </c>
      <c r="C3395" s="102">
        <f>INDEX(STUDENT!$A:$A,MATCH(B3395,STUDENT!$B:$B,0))</f>
        <v>11350</v>
      </c>
      <c r="D3395" s="101">
        <v>3</v>
      </c>
      <c r="E3395" s="101">
        <v>13</v>
      </c>
      <c r="F3395" s="101">
        <v>0</v>
      </c>
      <c r="G3395" s="101" t="str">
        <f t="shared" si="208"/>
        <v>SPEECH_DESC_1135024</v>
      </c>
      <c r="H3395" s="101" t="str">
        <f t="shared" si="209"/>
        <v>SPEECH_AUDIO_1135024</v>
      </c>
      <c r="I3395" s="118" t="str">
        <f t="shared" si="210"/>
        <v>전투</v>
      </c>
      <c r="J3395" s="118" t="str">
        <f t="shared" si="211"/>
        <v>기본 스킬</v>
      </c>
    </row>
    <row r="3396" spans="1:10" ht="13.8" customHeight="1">
      <c r="A3396" s="101">
        <f>C3396*ID규칙_대사_그룹_단위+COUNTIF($C$4:C3396,C3396)</f>
        <v>1135025</v>
      </c>
      <c r="B3396" s="100" t="s">
        <v>426</v>
      </c>
      <c r="C3396" s="102">
        <f>INDEX(STUDENT!$A:$A,MATCH(B3396,STUDENT!$B:$B,0))</f>
        <v>11350</v>
      </c>
      <c r="D3396" s="101">
        <v>3</v>
      </c>
      <c r="E3396" s="101">
        <v>14</v>
      </c>
      <c r="F3396" s="101">
        <v>1</v>
      </c>
      <c r="G3396" s="101" t="str">
        <f t="shared" ref="G3396:G3459" si="212">"SPEECH_DESC_"&amp;A3396</f>
        <v>SPEECH_DESC_1135025</v>
      </c>
      <c r="H3396" s="101" t="str">
        <f t="shared" ref="H3396:H3459" si="213">"SPEECH_AUDIO_"&amp;A3396</f>
        <v>SPEECH_AUDIO_1135025</v>
      </c>
      <c r="I3396" s="118" t="str">
        <f t="shared" ref="I3396:I3459" si="214">VLOOKUP(D3396,SPEECH_MAIN_TYPE,2,0)</f>
        <v>전투</v>
      </c>
      <c r="J3396" s="118" t="str">
        <f t="shared" ref="J3396:J3459" si="215">VLOOKUP(E3396,SPEECH_SUB_TYPE,2,0)&amp;IF(F3396=0,""," "&amp;F3396)</f>
        <v>EX 스킬 컷인 1</v>
      </c>
    </row>
    <row r="3397" spans="1:10" ht="13.8" customHeight="1">
      <c r="A3397" s="101">
        <f>C3397*ID규칙_대사_그룹_단위+COUNTIF($C$4:C3397,C3397)</f>
        <v>1135026</v>
      </c>
      <c r="B3397" s="100" t="s">
        <v>426</v>
      </c>
      <c r="C3397" s="102">
        <f>INDEX(STUDENT!$A:$A,MATCH(B3397,STUDENT!$B:$B,0))</f>
        <v>11350</v>
      </c>
      <c r="D3397" s="101">
        <v>3</v>
      </c>
      <c r="E3397" s="101">
        <v>14</v>
      </c>
      <c r="F3397" s="101">
        <v>2</v>
      </c>
      <c r="G3397" s="101" t="str">
        <f t="shared" si="212"/>
        <v>SPEECH_DESC_1135026</v>
      </c>
      <c r="H3397" s="101" t="str">
        <f t="shared" si="213"/>
        <v>SPEECH_AUDIO_1135026</v>
      </c>
      <c r="I3397" s="118" t="str">
        <f t="shared" si="214"/>
        <v>전투</v>
      </c>
      <c r="J3397" s="118" t="str">
        <f t="shared" si="215"/>
        <v>EX 스킬 컷인 2</v>
      </c>
    </row>
    <row r="3398" spans="1:10" ht="13.8" customHeight="1">
      <c r="A3398" s="101">
        <f>C3398*ID규칙_대사_그룹_단위+COUNTIF($C$4:C3398,C3398)</f>
        <v>1135027</v>
      </c>
      <c r="B3398" s="100" t="s">
        <v>426</v>
      </c>
      <c r="C3398" s="102">
        <f>INDEX(STUDENT!$A:$A,MATCH(B3398,STUDENT!$B:$B,0))</f>
        <v>11350</v>
      </c>
      <c r="D3398" s="101">
        <v>3</v>
      </c>
      <c r="E3398" s="101">
        <v>14</v>
      </c>
      <c r="F3398" s="101">
        <v>3</v>
      </c>
      <c r="G3398" s="101" t="str">
        <f t="shared" si="212"/>
        <v>SPEECH_DESC_1135027</v>
      </c>
      <c r="H3398" s="101" t="str">
        <f t="shared" si="213"/>
        <v>SPEECH_AUDIO_1135027</v>
      </c>
      <c r="I3398" s="118" t="str">
        <f t="shared" si="214"/>
        <v>전투</v>
      </c>
      <c r="J3398" s="118" t="str">
        <f t="shared" si="215"/>
        <v>EX 스킬 컷인 3</v>
      </c>
    </row>
    <row r="3399" spans="1:10" ht="13.8" customHeight="1">
      <c r="A3399" s="101">
        <f>C3399*ID규칙_대사_그룹_단위+COUNTIF($C$4:C3399,C3399)</f>
        <v>1135028</v>
      </c>
      <c r="B3399" s="100" t="s">
        <v>426</v>
      </c>
      <c r="C3399" s="102">
        <f>INDEX(STUDENT!$A:$A,MATCH(B3399,STUDENT!$B:$B,0))</f>
        <v>11350</v>
      </c>
      <c r="D3399" s="101">
        <v>3</v>
      </c>
      <c r="E3399" s="101">
        <v>15</v>
      </c>
      <c r="F3399" s="101">
        <v>1</v>
      </c>
      <c r="G3399" s="101" t="str">
        <f t="shared" si="212"/>
        <v>SPEECH_DESC_1135028</v>
      </c>
      <c r="H3399" s="101" t="str">
        <f t="shared" si="213"/>
        <v>SPEECH_AUDIO_1135028</v>
      </c>
      <c r="I3399" s="118" t="str">
        <f t="shared" si="214"/>
        <v>전투</v>
      </c>
      <c r="J3399" s="118" t="str">
        <f t="shared" si="215"/>
        <v>EX 스킬 1</v>
      </c>
    </row>
    <row r="3400" spans="1:10" ht="13.8" customHeight="1">
      <c r="A3400" s="101">
        <f>C3400*ID규칙_대사_그룹_단위+COUNTIF($C$4:C3400,C3400)</f>
        <v>1135029</v>
      </c>
      <c r="B3400" s="100" t="s">
        <v>426</v>
      </c>
      <c r="C3400" s="102">
        <f>INDEX(STUDENT!$A:$A,MATCH(B3400,STUDENT!$B:$B,0))</f>
        <v>11350</v>
      </c>
      <c r="D3400" s="101">
        <v>3</v>
      </c>
      <c r="E3400" s="101">
        <v>15</v>
      </c>
      <c r="F3400" s="101">
        <v>2</v>
      </c>
      <c r="G3400" s="101" t="str">
        <f t="shared" si="212"/>
        <v>SPEECH_DESC_1135029</v>
      </c>
      <c r="H3400" s="101" t="str">
        <f t="shared" si="213"/>
        <v>SPEECH_AUDIO_1135029</v>
      </c>
      <c r="I3400" s="118" t="str">
        <f t="shared" si="214"/>
        <v>전투</v>
      </c>
      <c r="J3400" s="118" t="str">
        <f t="shared" si="215"/>
        <v>EX 스킬 2</v>
      </c>
    </row>
    <row r="3401" spans="1:10" ht="13.8" customHeight="1">
      <c r="A3401" s="101">
        <f>C3401*ID규칙_대사_그룹_단위+COUNTIF($C$4:C3401,C3401)</f>
        <v>1135030</v>
      </c>
      <c r="B3401" s="100" t="s">
        <v>426</v>
      </c>
      <c r="C3401" s="102">
        <f>INDEX(STUDENT!$A:$A,MATCH(B3401,STUDENT!$B:$B,0))</f>
        <v>11350</v>
      </c>
      <c r="D3401" s="101">
        <v>3</v>
      </c>
      <c r="E3401" s="101">
        <v>15</v>
      </c>
      <c r="F3401" s="101">
        <v>3</v>
      </c>
      <c r="G3401" s="101" t="str">
        <f t="shared" si="212"/>
        <v>SPEECH_DESC_1135030</v>
      </c>
      <c r="H3401" s="101" t="str">
        <f t="shared" si="213"/>
        <v>SPEECH_AUDIO_1135030</v>
      </c>
      <c r="I3401" s="118" t="str">
        <f t="shared" si="214"/>
        <v>전투</v>
      </c>
      <c r="J3401" s="118" t="str">
        <f t="shared" si="215"/>
        <v>EX 스킬 3</v>
      </c>
    </row>
    <row r="3402" spans="1:10" ht="13.8" customHeight="1">
      <c r="A3402" s="101">
        <f>C3402*ID규칙_대사_그룹_단위+COUNTIF($C$4:C3402,C3402)</f>
        <v>1135031</v>
      </c>
      <c r="B3402" s="100" t="s">
        <v>426</v>
      </c>
      <c r="C3402" s="102">
        <f>INDEX(STUDENT!$A:$A,MATCH(B3402,STUDENT!$B:$B,0))</f>
        <v>11350</v>
      </c>
      <c r="D3402" s="101">
        <v>3</v>
      </c>
      <c r="E3402" s="101">
        <v>16</v>
      </c>
      <c r="F3402" s="101">
        <v>1</v>
      </c>
      <c r="G3402" s="101" t="str">
        <f t="shared" si="212"/>
        <v>SPEECH_DESC_1135031</v>
      </c>
      <c r="H3402" s="101" t="str">
        <f t="shared" si="213"/>
        <v>SPEECH_AUDIO_1135031</v>
      </c>
      <c r="I3402" s="118" t="str">
        <f t="shared" si="214"/>
        <v>전투</v>
      </c>
      <c r="J3402" s="118" t="str">
        <f t="shared" si="215"/>
        <v>승리 1</v>
      </c>
    </row>
    <row r="3403" spans="1:10" ht="13.8" customHeight="1">
      <c r="A3403" s="101">
        <f>C3403*ID규칙_대사_그룹_단위+COUNTIF($C$4:C3403,C3403)</f>
        <v>1135032</v>
      </c>
      <c r="B3403" s="100" t="s">
        <v>426</v>
      </c>
      <c r="C3403" s="102">
        <f>INDEX(STUDENT!$A:$A,MATCH(B3403,STUDENT!$B:$B,0))</f>
        <v>11350</v>
      </c>
      <c r="D3403" s="101">
        <v>3</v>
      </c>
      <c r="E3403" s="101">
        <v>16</v>
      </c>
      <c r="F3403" s="101">
        <v>2</v>
      </c>
      <c r="G3403" s="101" t="str">
        <f t="shared" si="212"/>
        <v>SPEECH_DESC_1135032</v>
      </c>
      <c r="H3403" s="101" t="str">
        <f t="shared" si="213"/>
        <v>SPEECH_AUDIO_1135032</v>
      </c>
      <c r="I3403" s="118" t="str">
        <f t="shared" si="214"/>
        <v>전투</v>
      </c>
      <c r="J3403" s="118" t="str">
        <f t="shared" si="215"/>
        <v>승리 2</v>
      </c>
    </row>
    <row r="3404" spans="1:10" ht="13.8" customHeight="1">
      <c r="A3404" s="101">
        <f>C3404*ID규칙_대사_그룹_단위+COUNTIF($C$4:C3404,C3404)</f>
        <v>1135033</v>
      </c>
      <c r="B3404" s="100" t="s">
        <v>426</v>
      </c>
      <c r="C3404" s="102">
        <f>INDEX(STUDENT!$A:$A,MATCH(B3404,STUDENT!$B:$B,0))</f>
        <v>11350</v>
      </c>
      <c r="D3404" s="101">
        <v>3</v>
      </c>
      <c r="E3404" s="101">
        <v>17</v>
      </c>
      <c r="F3404" s="101">
        <v>0</v>
      </c>
      <c r="G3404" s="101" t="str">
        <f t="shared" si="212"/>
        <v>SPEECH_DESC_1135033</v>
      </c>
      <c r="H3404" s="101" t="str">
        <f t="shared" si="213"/>
        <v>SPEECH_AUDIO_1135033</v>
      </c>
      <c r="I3404" s="118" t="str">
        <f t="shared" si="214"/>
        <v>전투</v>
      </c>
      <c r="J3404" s="118" t="str">
        <f t="shared" si="215"/>
        <v>철수</v>
      </c>
    </row>
    <row r="3405" spans="1:10" ht="13.8" customHeight="1">
      <c r="A3405" s="101">
        <f>C3405*ID규칙_대사_그룹_단위+COUNTIF($C$4:C3405,C3405)</f>
        <v>1135034</v>
      </c>
      <c r="B3405" s="100" t="s">
        <v>426</v>
      </c>
      <c r="C3405" s="102">
        <f>INDEX(STUDENT!$A:$A,MATCH(B3405,STUDENT!$B:$B,0))</f>
        <v>11350</v>
      </c>
      <c r="D3405" s="101">
        <v>4</v>
      </c>
      <c r="E3405" s="101">
        <v>18</v>
      </c>
      <c r="F3405" s="101">
        <v>1</v>
      </c>
      <c r="G3405" s="101" t="str">
        <f t="shared" si="212"/>
        <v>SPEECH_DESC_1135034</v>
      </c>
      <c r="H3405" s="101" t="str">
        <f t="shared" si="213"/>
        <v>SPEECH_AUDIO_1135034</v>
      </c>
      <c r="I3405" s="118" t="str">
        <f t="shared" si="214"/>
        <v>결과</v>
      </c>
      <c r="J3405" s="118" t="str">
        <f t="shared" si="215"/>
        <v>임무 완료 1</v>
      </c>
    </row>
    <row r="3406" spans="1:10" ht="13.8" customHeight="1">
      <c r="A3406" s="101">
        <f>C3406*ID규칙_대사_그룹_단위+COUNTIF($C$4:C3406,C3406)</f>
        <v>1135035</v>
      </c>
      <c r="B3406" s="100" t="s">
        <v>426</v>
      </c>
      <c r="C3406" s="102">
        <f>INDEX(STUDENT!$A:$A,MATCH(B3406,STUDENT!$B:$B,0))</f>
        <v>11350</v>
      </c>
      <c r="D3406" s="101">
        <v>4</v>
      </c>
      <c r="E3406" s="101">
        <v>18</v>
      </c>
      <c r="F3406" s="101">
        <v>2</v>
      </c>
      <c r="G3406" s="101" t="str">
        <f t="shared" si="212"/>
        <v>SPEECH_DESC_1135035</v>
      </c>
      <c r="H3406" s="101" t="str">
        <f t="shared" si="213"/>
        <v>SPEECH_AUDIO_1135035</v>
      </c>
      <c r="I3406" s="118" t="str">
        <f t="shared" si="214"/>
        <v>결과</v>
      </c>
      <c r="J3406" s="118" t="str">
        <f t="shared" si="215"/>
        <v>임무 완료 2</v>
      </c>
    </row>
    <row r="3407" spans="1:10" ht="13.8" customHeight="1">
      <c r="A3407" s="101">
        <f>C3407*ID규칙_대사_그룹_단위+COUNTIF($C$4:C3407,C3407)</f>
        <v>1135036</v>
      </c>
      <c r="B3407" s="100" t="s">
        <v>426</v>
      </c>
      <c r="C3407" s="102">
        <f>INDEX(STUDENT!$A:$A,MATCH(B3407,STUDENT!$B:$B,0))</f>
        <v>11350</v>
      </c>
      <c r="D3407" s="101">
        <v>4</v>
      </c>
      <c r="E3407" s="101">
        <v>19</v>
      </c>
      <c r="F3407" s="101">
        <v>1</v>
      </c>
      <c r="G3407" s="101" t="str">
        <f t="shared" si="212"/>
        <v>SPEECH_DESC_1135036</v>
      </c>
      <c r="H3407" s="101" t="str">
        <f t="shared" si="213"/>
        <v>SPEECH_AUDIO_1135036</v>
      </c>
      <c r="I3407" s="118" t="str">
        <f t="shared" si="214"/>
        <v>결과</v>
      </c>
      <c r="J3407" s="118" t="str">
        <f t="shared" si="215"/>
        <v>임무 실패 1</v>
      </c>
    </row>
    <row r="3408" spans="1:10" ht="13.8" customHeight="1">
      <c r="A3408" s="101">
        <f>C3408*ID규칙_대사_그룹_단위+COUNTIF($C$4:C3408,C3408)</f>
        <v>1135037</v>
      </c>
      <c r="B3408" s="100" t="s">
        <v>426</v>
      </c>
      <c r="C3408" s="102">
        <f>INDEX(STUDENT!$A:$A,MATCH(B3408,STUDENT!$B:$B,0))</f>
        <v>11350</v>
      </c>
      <c r="D3408" s="101">
        <v>4</v>
      </c>
      <c r="E3408" s="101">
        <v>19</v>
      </c>
      <c r="F3408" s="101">
        <v>2</v>
      </c>
      <c r="G3408" s="101" t="str">
        <f t="shared" si="212"/>
        <v>SPEECH_DESC_1135037</v>
      </c>
      <c r="H3408" s="101" t="str">
        <f t="shared" si="213"/>
        <v>SPEECH_AUDIO_1135037</v>
      </c>
      <c r="I3408" s="118" t="str">
        <f t="shared" si="214"/>
        <v>결과</v>
      </c>
      <c r="J3408" s="118" t="str">
        <f t="shared" si="215"/>
        <v>임무 실패 2</v>
      </c>
    </row>
    <row r="3409" spans="1:10" ht="13.8" customHeight="1">
      <c r="A3409" s="101">
        <f>C3409*ID규칙_대사_그룹_단위+COUNTIF($C$4:C3409,C3409)</f>
        <v>1135038</v>
      </c>
      <c r="B3409" s="100" t="s">
        <v>426</v>
      </c>
      <c r="C3409" s="102">
        <f>INDEX(STUDENT!$A:$A,MATCH(B3409,STUDENT!$B:$B,0))</f>
        <v>11350</v>
      </c>
      <c r="D3409" s="101">
        <v>5</v>
      </c>
      <c r="E3409" s="101">
        <v>20</v>
      </c>
      <c r="F3409" s="101">
        <v>1</v>
      </c>
      <c r="G3409" s="101" t="str">
        <f t="shared" si="212"/>
        <v>SPEECH_DESC_1135038</v>
      </c>
      <c r="H3409" s="101" t="str">
        <f t="shared" si="213"/>
        <v>SPEECH_AUDIO_1135038</v>
      </c>
      <c r="I3409" s="118" t="str">
        <f t="shared" si="214"/>
        <v>기타</v>
      </c>
      <c r="J3409" s="118" t="str">
        <f t="shared" si="215"/>
        <v>강화 1</v>
      </c>
    </row>
    <row r="3410" spans="1:10" ht="13.8" customHeight="1">
      <c r="A3410" s="101">
        <f>C3410*ID규칙_대사_그룹_단위+COUNTIF($C$4:C3410,C3410)</f>
        <v>1135039</v>
      </c>
      <c r="B3410" s="100" t="s">
        <v>426</v>
      </c>
      <c r="C3410" s="102">
        <f>INDEX(STUDENT!$A:$A,MATCH(B3410,STUDENT!$B:$B,0))</f>
        <v>11350</v>
      </c>
      <c r="D3410" s="101">
        <v>5</v>
      </c>
      <c r="E3410" s="101">
        <v>20</v>
      </c>
      <c r="F3410" s="101">
        <v>2</v>
      </c>
      <c r="G3410" s="101" t="str">
        <f t="shared" si="212"/>
        <v>SPEECH_DESC_1135039</v>
      </c>
      <c r="H3410" s="101" t="str">
        <f t="shared" si="213"/>
        <v>SPEECH_AUDIO_1135039</v>
      </c>
      <c r="I3410" s="118" t="str">
        <f t="shared" si="214"/>
        <v>기타</v>
      </c>
      <c r="J3410" s="118" t="str">
        <f t="shared" si="215"/>
        <v>강화 2</v>
      </c>
    </row>
    <row r="3411" spans="1:10" ht="13.8" customHeight="1">
      <c r="A3411" s="101">
        <f>C3411*ID규칙_대사_그룹_단위+COUNTIF($C$4:C3411,C3411)</f>
        <v>1135040</v>
      </c>
      <c r="B3411" s="100" t="s">
        <v>426</v>
      </c>
      <c r="C3411" s="102">
        <f>INDEX(STUDENT!$A:$A,MATCH(B3411,STUDENT!$B:$B,0))</f>
        <v>11350</v>
      </c>
      <c r="D3411" s="101">
        <v>5</v>
      </c>
      <c r="E3411" s="101">
        <v>20</v>
      </c>
      <c r="F3411" s="101">
        <v>3</v>
      </c>
      <c r="G3411" s="101" t="str">
        <f t="shared" si="212"/>
        <v>SPEECH_DESC_1135040</v>
      </c>
      <c r="H3411" s="101" t="str">
        <f t="shared" si="213"/>
        <v>SPEECH_AUDIO_1135040</v>
      </c>
      <c r="I3411" s="118" t="str">
        <f t="shared" si="214"/>
        <v>기타</v>
      </c>
      <c r="J3411" s="118" t="str">
        <f t="shared" si="215"/>
        <v>강화 3</v>
      </c>
    </row>
    <row r="3412" spans="1:10" ht="13.8" customHeight="1">
      <c r="A3412" s="101">
        <f>C3412*ID규칙_대사_그룹_단위+COUNTIF($C$4:C3412,C3412)</f>
        <v>1135041</v>
      </c>
      <c r="B3412" s="100" t="s">
        <v>426</v>
      </c>
      <c r="C3412" s="102">
        <f>INDEX(STUDENT!$A:$A,MATCH(B3412,STUDENT!$B:$B,0))</f>
        <v>11350</v>
      </c>
      <c r="D3412" s="101">
        <v>5</v>
      </c>
      <c r="E3412" s="101">
        <v>20</v>
      </c>
      <c r="F3412" s="101">
        <v>4</v>
      </c>
      <c r="G3412" s="101" t="str">
        <f t="shared" si="212"/>
        <v>SPEECH_DESC_1135041</v>
      </c>
      <c r="H3412" s="101" t="str">
        <f t="shared" si="213"/>
        <v>SPEECH_AUDIO_1135041</v>
      </c>
      <c r="I3412" s="118" t="str">
        <f t="shared" si="214"/>
        <v>기타</v>
      </c>
      <c r="J3412" s="118" t="str">
        <f t="shared" si="215"/>
        <v>강화 4</v>
      </c>
    </row>
    <row r="3413" spans="1:10" ht="13.8" customHeight="1">
      <c r="A3413" s="101">
        <f>C3413*ID규칙_대사_그룹_단위+COUNTIF($C$4:C3413,C3413)</f>
        <v>1135042</v>
      </c>
      <c r="B3413" s="100" t="s">
        <v>426</v>
      </c>
      <c r="C3413" s="102">
        <f>INDEX(STUDENT!$A:$A,MATCH(B3413,STUDENT!$B:$B,0))</f>
        <v>11350</v>
      </c>
      <c r="D3413" s="101">
        <v>5</v>
      </c>
      <c r="E3413" s="101">
        <v>21</v>
      </c>
      <c r="F3413" s="101">
        <v>0</v>
      </c>
      <c r="G3413" s="101" t="str">
        <f t="shared" si="212"/>
        <v>SPEECH_DESC_1135042</v>
      </c>
      <c r="H3413" s="101" t="str">
        <f t="shared" si="213"/>
        <v>SPEECH_AUDIO_1135042</v>
      </c>
      <c r="I3413" s="118" t="str">
        <f t="shared" si="214"/>
        <v>기타</v>
      </c>
      <c r="J3413" s="118" t="str">
        <f t="shared" si="215"/>
        <v>고유무기 장착</v>
      </c>
    </row>
    <row r="3414" spans="1:10" ht="13.8" customHeight="1">
      <c r="A3414" s="101">
        <f>C3414*ID규칙_대사_그룹_단위+COUNTIF($C$4:C3414,C3414)</f>
        <v>1135043</v>
      </c>
      <c r="B3414" s="100" t="s">
        <v>426</v>
      </c>
      <c r="C3414" s="102">
        <f>INDEX(STUDENT!$A:$A,MATCH(B3414,STUDENT!$B:$B,0))</f>
        <v>11350</v>
      </c>
      <c r="D3414" s="101">
        <v>5</v>
      </c>
      <c r="E3414" s="101">
        <v>22</v>
      </c>
      <c r="F3414" s="101">
        <v>1</v>
      </c>
      <c r="G3414" s="101" t="str">
        <f t="shared" si="212"/>
        <v>SPEECH_DESC_1135043</v>
      </c>
      <c r="H3414" s="101" t="str">
        <f t="shared" si="213"/>
        <v>SPEECH_AUDIO_1135043</v>
      </c>
      <c r="I3414" s="118" t="str">
        <f t="shared" si="214"/>
        <v>기타</v>
      </c>
      <c r="J3414" s="118" t="str">
        <f t="shared" si="215"/>
        <v>카페 1</v>
      </c>
    </row>
    <row r="3415" spans="1:10" ht="13.8" customHeight="1">
      <c r="A3415" s="101">
        <f>C3415*ID규칙_대사_그룹_단위+COUNTIF($C$4:C3415,C3415)</f>
        <v>1135044</v>
      </c>
      <c r="B3415" s="100" t="s">
        <v>426</v>
      </c>
      <c r="C3415" s="102">
        <f>INDEX(STUDENT!$A:$A,MATCH(B3415,STUDENT!$B:$B,0))</f>
        <v>11350</v>
      </c>
      <c r="D3415" s="101">
        <v>5</v>
      </c>
      <c r="E3415" s="101">
        <v>22</v>
      </c>
      <c r="F3415" s="101">
        <v>2</v>
      </c>
      <c r="G3415" s="101" t="str">
        <f t="shared" si="212"/>
        <v>SPEECH_DESC_1135044</v>
      </c>
      <c r="H3415" s="101" t="str">
        <f t="shared" si="213"/>
        <v>SPEECH_AUDIO_1135044</v>
      </c>
      <c r="I3415" s="118" t="str">
        <f t="shared" si="214"/>
        <v>기타</v>
      </c>
      <c r="J3415" s="118" t="str">
        <f t="shared" si="215"/>
        <v>카페 2</v>
      </c>
    </row>
    <row r="3416" spans="1:10" ht="13.8" customHeight="1">
      <c r="A3416" s="101">
        <f>C3416*ID규칙_대사_그룹_단위+COUNTIF($C$4:C3416,C3416)</f>
        <v>1135045</v>
      </c>
      <c r="B3416" s="100" t="s">
        <v>426</v>
      </c>
      <c r="C3416" s="102">
        <f>INDEX(STUDENT!$A:$A,MATCH(B3416,STUDENT!$B:$B,0))</f>
        <v>11350</v>
      </c>
      <c r="D3416" s="101">
        <v>5</v>
      </c>
      <c r="E3416" s="101">
        <v>22</v>
      </c>
      <c r="F3416" s="101">
        <v>3</v>
      </c>
      <c r="G3416" s="101" t="str">
        <f t="shared" si="212"/>
        <v>SPEECH_DESC_1135045</v>
      </c>
      <c r="H3416" s="101" t="str">
        <f t="shared" si="213"/>
        <v>SPEECH_AUDIO_1135045</v>
      </c>
      <c r="I3416" s="118" t="str">
        <f t="shared" si="214"/>
        <v>기타</v>
      </c>
      <c r="J3416" s="118" t="str">
        <f t="shared" si="215"/>
        <v>카페 3</v>
      </c>
    </row>
    <row r="3417" spans="1:10" ht="13.8" customHeight="1">
      <c r="A3417" s="101">
        <f>C3417*ID규칙_대사_그룹_단위+COUNTIF($C$4:C3417,C3417)</f>
        <v>1135046</v>
      </c>
      <c r="B3417" s="100" t="s">
        <v>426</v>
      </c>
      <c r="C3417" s="102">
        <f>INDEX(STUDENT!$A:$A,MATCH(B3417,STUDENT!$B:$B,0))</f>
        <v>11350</v>
      </c>
      <c r="D3417" s="101">
        <v>5</v>
      </c>
      <c r="E3417" s="101">
        <v>22</v>
      </c>
      <c r="F3417" s="101">
        <v>4</v>
      </c>
      <c r="G3417" s="101" t="str">
        <f t="shared" si="212"/>
        <v>SPEECH_DESC_1135046</v>
      </c>
      <c r="H3417" s="101" t="str">
        <f t="shared" si="213"/>
        <v>SPEECH_AUDIO_1135046</v>
      </c>
      <c r="I3417" s="118" t="str">
        <f t="shared" si="214"/>
        <v>기타</v>
      </c>
      <c r="J3417" s="118" t="str">
        <f t="shared" si="215"/>
        <v>카페 4</v>
      </c>
    </row>
    <row r="3418" spans="1:10" ht="13.8" customHeight="1">
      <c r="A3418" s="101">
        <f>C3418*ID규칙_대사_그룹_단위+COUNTIF($C$4:C3418,C3418)</f>
        <v>1135047</v>
      </c>
      <c r="B3418" s="100" t="s">
        <v>426</v>
      </c>
      <c r="C3418" s="102">
        <f>INDEX(STUDENT!$A:$A,MATCH(B3418,STUDENT!$B:$B,0))</f>
        <v>11350</v>
      </c>
      <c r="D3418" s="101">
        <v>5</v>
      </c>
      <c r="E3418" s="101">
        <v>22</v>
      </c>
      <c r="F3418" s="101">
        <v>5</v>
      </c>
      <c r="G3418" s="101" t="str">
        <f t="shared" si="212"/>
        <v>SPEECH_DESC_1135047</v>
      </c>
      <c r="H3418" s="101" t="str">
        <f t="shared" si="213"/>
        <v>SPEECH_AUDIO_1135047</v>
      </c>
      <c r="I3418" s="118" t="str">
        <f t="shared" si="214"/>
        <v>기타</v>
      </c>
      <c r="J3418" s="118" t="str">
        <f t="shared" si="215"/>
        <v>카페 5</v>
      </c>
    </row>
    <row r="3419" spans="1:10" ht="13.8" customHeight="1">
      <c r="A3419" s="101">
        <f>C3419*ID규칙_대사_그룹_단위+COUNTIF($C$4:C3419,C3419)</f>
        <v>1135048</v>
      </c>
      <c r="B3419" s="100" t="s">
        <v>426</v>
      </c>
      <c r="C3419" s="102">
        <f>INDEX(STUDENT!$A:$A,MATCH(B3419,STUDENT!$B:$B,0))</f>
        <v>11350</v>
      </c>
      <c r="D3419" s="101">
        <v>5</v>
      </c>
      <c r="E3419" s="101">
        <v>23</v>
      </c>
      <c r="F3419" s="101">
        <v>1</v>
      </c>
      <c r="G3419" s="101" t="str">
        <f t="shared" si="212"/>
        <v>SPEECH_DESC_1135048</v>
      </c>
      <c r="H3419" s="101" t="str">
        <f t="shared" si="213"/>
        <v>SPEECH_AUDIO_1135048</v>
      </c>
      <c r="I3419" s="118" t="str">
        <f t="shared" si="214"/>
        <v>기타</v>
      </c>
      <c r="J3419" s="118" t="str">
        <f t="shared" si="215"/>
        <v>인연 랭크 업 1</v>
      </c>
    </row>
    <row r="3420" spans="1:10" ht="13.8" customHeight="1">
      <c r="A3420" s="101">
        <f>C3420*ID규칙_대사_그룹_단위+COUNTIF($C$4:C3420,C3420)</f>
        <v>1135049</v>
      </c>
      <c r="B3420" s="100" t="s">
        <v>426</v>
      </c>
      <c r="C3420" s="102">
        <f>INDEX(STUDENT!$A:$A,MATCH(B3420,STUDENT!$B:$B,0))</f>
        <v>11350</v>
      </c>
      <c r="D3420" s="101">
        <v>5</v>
      </c>
      <c r="E3420" s="101">
        <v>23</v>
      </c>
      <c r="F3420" s="101">
        <v>2</v>
      </c>
      <c r="G3420" s="101" t="str">
        <f t="shared" si="212"/>
        <v>SPEECH_DESC_1135049</v>
      </c>
      <c r="H3420" s="101" t="str">
        <f t="shared" si="213"/>
        <v>SPEECH_AUDIO_1135049</v>
      </c>
      <c r="I3420" s="118" t="str">
        <f t="shared" si="214"/>
        <v>기타</v>
      </c>
      <c r="J3420" s="118" t="str">
        <f t="shared" si="215"/>
        <v>인연 랭크 업 2</v>
      </c>
    </row>
    <row r="3421" spans="1:10" ht="13.8" customHeight="1">
      <c r="A3421" s="101">
        <f>C3421*ID규칙_대사_그룹_단위+COUNTIF($C$4:C3421,C3421)</f>
        <v>1135050</v>
      </c>
      <c r="B3421" s="100" t="s">
        <v>426</v>
      </c>
      <c r="C3421" s="102">
        <f>INDEX(STUDENT!$A:$A,MATCH(B3421,STUDENT!$B:$B,0))</f>
        <v>11350</v>
      </c>
      <c r="D3421" s="101">
        <v>5</v>
      </c>
      <c r="E3421" s="101">
        <v>23</v>
      </c>
      <c r="F3421" s="101">
        <v>3</v>
      </c>
      <c r="G3421" s="101" t="str">
        <f t="shared" si="212"/>
        <v>SPEECH_DESC_1135050</v>
      </c>
      <c r="H3421" s="101" t="str">
        <f t="shared" si="213"/>
        <v>SPEECH_AUDIO_1135050</v>
      </c>
      <c r="I3421" s="118" t="str">
        <f t="shared" si="214"/>
        <v>기타</v>
      </c>
      <c r="J3421" s="118" t="str">
        <f t="shared" si="215"/>
        <v>인연 랭크 업 3</v>
      </c>
    </row>
    <row r="3422" spans="1:10" ht="13.8" customHeight="1">
      <c r="A3422" s="101">
        <f>C3422*ID규칙_대사_그룹_단위+COUNTIF($C$4:C3422,C3422)</f>
        <v>1135051</v>
      </c>
      <c r="B3422" s="100" t="s">
        <v>426</v>
      </c>
      <c r="C3422" s="102">
        <f>INDEX(STUDENT!$A:$A,MATCH(B3422,STUDENT!$B:$B,0))</f>
        <v>11350</v>
      </c>
      <c r="D3422" s="101">
        <v>5</v>
      </c>
      <c r="E3422" s="101">
        <v>23</v>
      </c>
      <c r="F3422" s="101">
        <v>4</v>
      </c>
      <c r="G3422" s="101" t="str">
        <f t="shared" si="212"/>
        <v>SPEECH_DESC_1135051</v>
      </c>
      <c r="H3422" s="101" t="str">
        <f t="shared" si="213"/>
        <v>SPEECH_AUDIO_1135051</v>
      </c>
      <c r="I3422" s="118" t="str">
        <f t="shared" si="214"/>
        <v>기타</v>
      </c>
      <c r="J3422" s="118" t="str">
        <f t="shared" si="215"/>
        <v>인연 랭크 업 4</v>
      </c>
    </row>
    <row r="3423" spans="1:10" ht="13.8" customHeight="1">
      <c r="A3423" s="101">
        <f>C3423*ID규칙_대사_그룹_단위+COUNTIF($C$4:C3423,C3423)</f>
        <v>1135052</v>
      </c>
      <c r="B3423" s="100" t="s">
        <v>426</v>
      </c>
      <c r="C3423" s="102">
        <f>INDEX(STUDENT!$A:$A,MATCH(B3423,STUDENT!$B:$B,0))</f>
        <v>11350</v>
      </c>
      <c r="D3423" s="101">
        <v>6</v>
      </c>
      <c r="E3423" s="101">
        <v>24</v>
      </c>
      <c r="F3423" s="101">
        <v>1</v>
      </c>
      <c r="G3423" s="101" t="str">
        <f t="shared" si="212"/>
        <v>SPEECH_DESC_1135052</v>
      </c>
      <c r="H3423" s="101" t="str">
        <f t="shared" si="213"/>
        <v>SPEECH_AUDIO_1135052</v>
      </c>
      <c r="I3423" s="118" t="str">
        <f t="shared" si="214"/>
        <v>메모리얼</v>
      </c>
      <c r="J3423" s="118" t="str">
        <f t="shared" si="215"/>
        <v>메모리얼 로비 1</v>
      </c>
    </row>
    <row r="3424" spans="1:10" ht="13.8" customHeight="1">
      <c r="A3424" s="101">
        <f>C3424*ID규칙_대사_그룹_단위+COUNTIF($C$4:C3424,C3424)</f>
        <v>1135053</v>
      </c>
      <c r="B3424" s="100" t="s">
        <v>426</v>
      </c>
      <c r="C3424" s="102">
        <f>INDEX(STUDENT!$A:$A,MATCH(B3424,STUDENT!$B:$B,0))</f>
        <v>11350</v>
      </c>
      <c r="D3424" s="101">
        <v>6</v>
      </c>
      <c r="E3424" s="101">
        <v>24</v>
      </c>
      <c r="F3424" s="101">
        <v>2</v>
      </c>
      <c r="G3424" s="101" t="str">
        <f t="shared" si="212"/>
        <v>SPEECH_DESC_1135053</v>
      </c>
      <c r="H3424" s="101" t="str">
        <f t="shared" si="213"/>
        <v>SPEECH_AUDIO_1135053</v>
      </c>
      <c r="I3424" s="118" t="str">
        <f t="shared" si="214"/>
        <v>메모리얼</v>
      </c>
      <c r="J3424" s="118" t="str">
        <f t="shared" si="215"/>
        <v>메모리얼 로비 2</v>
      </c>
    </row>
    <row r="3425" spans="1:10" ht="13.8" customHeight="1">
      <c r="A3425" s="101">
        <f>C3425*ID규칙_대사_그룹_단위+COUNTIF($C$4:C3425,C3425)</f>
        <v>1135054</v>
      </c>
      <c r="B3425" s="100" t="s">
        <v>426</v>
      </c>
      <c r="C3425" s="102">
        <f>INDEX(STUDENT!$A:$A,MATCH(B3425,STUDENT!$B:$B,0))</f>
        <v>11350</v>
      </c>
      <c r="D3425" s="101">
        <v>6</v>
      </c>
      <c r="E3425" s="101">
        <v>24</v>
      </c>
      <c r="F3425" s="101">
        <v>3</v>
      </c>
      <c r="G3425" s="101" t="str">
        <f t="shared" si="212"/>
        <v>SPEECH_DESC_1135054</v>
      </c>
      <c r="H3425" s="101" t="str">
        <f t="shared" si="213"/>
        <v>SPEECH_AUDIO_1135054</v>
      </c>
      <c r="I3425" s="118" t="str">
        <f t="shared" si="214"/>
        <v>메모리얼</v>
      </c>
      <c r="J3425" s="118" t="str">
        <f t="shared" si="215"/>
        <v>메모리얼 로비 3</v>
      </c>
    </row>
    <row r="3426" spans="1:10" ht="13.8" customHeight="1">
      <c r="A3426" s="101">
        <f>C3426*ID규칙_대사_그룹_단위+COUNTIF($C$4:C3426,C3426)</f>
        <v>1135055</v>
      </c>
      <c r="B3426" s="100" t="s">
        <v>426</v>
      </c>
      <c r="C3426" s="102">
        <f>INDEX(STUDENT!$A:$A,MATCH(B3426,STUDENT!$B:$B,0))</f>
        <v>11350</v>
      </c>
      <c r="D3426" s="101">
        <v>6</v>
      </c>
      <c r="E3426" s="101">
        <v>24</v>
      </c>
      <c r="F3426" s="101">
        <v>4</v>
      </c>
      <c r="G3426" s="101" t="str">
        <f t="shared" si="212"/>
        <v>SPEECH_DESC_1135055</v>
      </c>
      <c r="H3426" s="101" t="str">
        <f t="shared" si="213"/>
        <v>SPEECH_AUDIO_1135055</v>
      </c>
      <c r="I3426" s="118" t="str">
        <f t="shared" si="214"/>
        <v>메모리얼</v>
      </c>
      <c r="J3426" s="118" t="str">
        <f t="shared" si="215"/>
        <v>메모리얼 로비 4</v>
      </c>
    </row>
    <row r="3427" spans="1:10" ht="13.8" customHeight="1">
      <c r="A3427" s="101">
        <f>C3427*ID규칙_대사_그룹_단위+COUNTIF($C$4:C3427,C3427)</f>
        <v>1135056</v>
      </c>
      <c r="B3427" s="100" t="s">
        <v>426</v>
      </c>
      <c r="C3427" s="102">
        <f>INDEX(STUDENT!$A:$A,MATCH(B3427,STUDENT!$B:$B,0))</f>
        <v>11350</v>
      </c>
      <c r="D3427" s="101">
        <v>6</v>
      </c>
      <c r="E3427" s="101">
        <v>24</v>
      </c>
      <c r="F3427" s="101">
        <v>5</v>
      </c>
      <c r="G3427" s="101" t="str">
        <f t="shared" si="212"/>
        <v>SPEECH_DESC_1135056</v>
      </c>
      <c r="H3427" s="101" t="str">
        <f t="shared" si="213"/>
        <v>SPEECH_AUDIO_1135056</v>
      </c>
      <c r="I3427" s="118" t="str">
        <f t="shared" si="214"/>
        <v>메모리얼</v>
      </c>
      <c r="J3427" s="118" t="str">
        <f t="shared" si="215"/>
        <v>메모리얼 로비 5</v>
      </c>
    </row>
    <row r="3428" spans="1:10" ht="13.8" customHeight="1">
      <c r="A3428" s="101">
        <f>C3428*ID규칙_대사_그룹_단위+COUNTIF($C$4:C3428,C3428)</f>
        <v>1135057</v>
      </c>
      <c r="B3428" s="100" t="s">
        <v>426</v>
      </c>
      <c r="C3428" s="102">
        <f>INDEX(STUDENT!$A:$A,MATCH(B3428,STUDENT!$B:$B,0))</f>
        <v>11350</v>
      </c>
      <c r="D3428" s="101">
        <v>7</v>
      </c>
      <c r="E3428" s="101">
        <v>25</v>
      </c>
      <c r="F3428" s="101">
        <v>0</v>
      </c>
      <c r="G3428" s="101" t="str">
        <f t="shared" si="212"/>
        <v>SPEECH_DESC_1135057</v>
      </c>
      <c r="H3428" s="101" t="str">
        <f t="shared" si="213"/>
        <v>SPEECH_AUDIO_1135057</v>
      </c>
      <c r="I3428" s="118" t="str">
        <f t="shared" si="214"/>
        <v>기념일</v>
      </c>
      <c r="J3428" s="118" t="str">
        <f t="shared" si="215"/>
        <v>생일</v>
      </c>
    </row>
    <row r="3429" spans="1:10" ht="13.8" customHeight="1">
      <c r="A3429" s="101">
        <f>C3429*ID규칙_대사_그룹_단위+COUNTIF($C$4:C3429,C3429)</f>
        <v>1135058</v>
      </c>
      <c r="B3429" s="100" t="s">
        <v>426</v>
      </c>
      <c r="C3429" s="102">
        <f>INDEX(STUDENT!$A:$A,MATCH(B3429,STUDENT!$B:$B,0))</f>
        <v>11350</v>
      </c>
      <c r="D3429" s="101">
        <v>7</v>
      </c>
      <c r="E3429" s="101">
        <v>26</v>
      </c>
      <c r="F3429" s="101">
        <v>0</v>
      </c>
      <c r="G3429" s="101" t="str">
        <f t="shared" si="212"/>
        <v>SPEECH_DESC_1135058</v>
      </c>
      <c r="H3429" s="101" t="str">
        <f t="shared" si="213"/>
        <v>SPEECH_AUDIO_1135058</v>
      </c>
      <c r="I3429" s="118" t="str">
        <f t="shared" si="214"/>
        <v>기념일</v>
      </c>
      <c r="J3429" s="118" t="str">
        <f t="shared" si="215"/>
        <v>선생의 생일</v>
      </c>
    </row>
    <row r="3430" spans="1:10" ht="13.8" customHeight="1">
      <c r="A3430" s="101">
        <f>C3430*ID규칙_대사_그룹_단위+COUNTIF($C$4:C3430,C3430)</f>
        <v>1135059</v>
      </c>
      <c r="B3430" s="100" t="s">
        <v>426</v>
      </c>
      <c r="C3430" s="102">
        <f>INDEX(STUDENT!$A:$A,MATCH(B3430,STUDENT!$B:$B,0))</f>
        <v>11350</v>
      </c>
      <c r="D3430" s="101">
        <v>7</v>
      </c>
      <c r="E3430" s="101">
        <v>27</v>
      </c>
      <c r="F3430" s="101">
        <v>0</v>
      </c>
      <c r="G3430" s="101" t="str">
        <f t="shared" si="212"/>
        <v>SPEECH_DESC_1135059</v>
      </c>
      <c r="H3430" s="101" t="str">
        <f t="shared" si="213"/>
        <v>SPEECH_AUDIO_1135059</v>
      </c>
      <c r="I3430" s="118" t="str">
        <f t="shared" si="214"/>
        <v>기념일</v>
      </c>
      <c r="J3430" s="118" t="str">
        <f t="shared" si="215"/>
        <v>할로윈</v>
      </c>
    </row>
    <row r="3431" spans="1:10" ht="13.8" customHeight="1">
      <c r="A3431" s="101">
        <f>C3431*ID규칙_대사_그룹_단위+COUNTIF($C$4:C3431,C3431)</f>
        <v>1135060</v>
      </c>
      <c r="B3431" s="100" t="s">
        <v>426</v>
      </c>
      <c r="C3431" s="102">
        <f>INDEX(STUDENT!$A:$A,MATCH(B3431,STUDENT!$B:$B,0))</f>
        <v>11350</v>
      </c>
      <c r="D3431" s="101">
        <v>7</v>
      </c>
      <c r="E3431" s="101">
        <v>28</v>
      </c>
      <c r="F3431" s="101">
        <v>0</v>
      </c>
      <c r="G3431" s="101" t="str">
        <f t="shared" si="212"/>
        <v>SPEECH_DESC_1135060</v>
      </c>
      <c r="H3431" s="101" t="str">
        <f t="shared" si="213"/>
        <v>SPEECH_AUDIO_1135060</v>
      </c>
      <c r="I3431" s="118" t="str">
        <f t="shared" si="214"/>
        <v>기념일</v>
      </c>
      <c r="J3431" s="118" t="str">
        <f t="shared" si="215"/>
        <v>크리스마스</v>
      </c>
    </row>
    <row r="3432" spans="1:10" ht="13.8" customHeight="1">
      <c r="A3432" s="101">
        <f>C3432*ID규칙_대사_그룹_단위+COUNTIF($C$4:C3432,C3432)</f>
        <v>1135061</v>
      </c>
      <c r="B3432" s="100" t="s">
        <v>426</v>
      </c>
      <c r="C3432" s="102">
        <f>INDEX(STUDENT!$A:$A,MATCH(B3432,STUDENT!$B:$B,0))</f>
        <v>11350</v>
      </c>
      <c r="D3432" s="101">
        <v>7</v>
      </c>
      <c r="E3432" s="101">
        <v>29</v>
      </c>
      <c r="F3432" s="101">
        <v>0</v>
      </c>
      <c r="G3432" s="101" t="str">
        <f t="shared" si="212"/>
        <v>SPEECH_DESC_1135061</v>
      </c>
      <c r="H3432" s="101" t="str">
        <f t="shared" si="213"/>
        <v>SPEECH_AUDIO_1135061</v>
      </c>
      <c r="I3432" s="118" t="str">
        <f t="shared" si="214"/>
        <v>기념일</v>
      </c>
      <c r="J3432" s="118" t="str">
        <f t="shared" si="215"/>
        <v>신년</v>
      </c>
    </row>
    <row r="3433" spans="1:10" ht="13.8" customHeight="1">
      <c r="A3433" s="101">
        <f>C3433*ID규칙_대사_그룹_단위+COUNTIF($C$4:C3433,C3433)</f>
        <v>1235101</v>
      </c>
      <c r="B3433" s="100" t="s">
        <v>428</v>
      </c>
      <c r="C3433" s="102">
        <f>INDEX(STUDENT!$A:$A,MATCH(B3433,STUDENT!$B:$B,0))</f>
        <v>12351</v>
      </c>
      <c r="D3433" s="101">
        <v>1</v>
      </c>
      <c r="E3433" s="101">
        <v>1</v>
      </c>
      <c r="F3433" s="101">
        <v>0</v>
      </c>
      <c r="G3433" s="101" t="str">
        <f t="shared" si="212"/>
        <v>SPEECH_DESC_1235101</v>
      </c>
      <c r="H3433" s="101" t="str">
        <f t="shared" si="213"/>
        <v>SPEECH_AUDIO_1235101</v>
      </c>
      <c r="I3433" s="118" t="str">
        <f t="shared" si="214"/>
        <v>일상</v>
      </c>
      <c r="J3433" s="118" t="str">
        <f t="shared" si="215"/>
        <v>입수</v>
      </c>
    </row>
    <row r="3434" spans="1:10" ht="13.8" customHeight="1">
      <c r="A3434" s="101">
        <f>C3434*ID규칙_대사_그룹_단위+COUNTIF($C$4:C3434,C3434)</f>
        <v>1235102</v>
      </c>
      <c r="B3434" s="100" t="s">
        <v>428</v>
      </c>
      <c r="C3434" s="102">
        <f>INDEX(STUDENT!$A:$A,MATCH(B3434,STUDENT!$B:$B,0))</f>
        <v>12351</v>
      </c>
      <c r="D3434" s="101">
        <v>1</v>
      </c>
      <c r="E3434" s="101">
        <v>2</v>
      </c>
      <c r="F3434" s="101">
        <v>1</v>
      </c>
      <c r="G3434" s="101" t="str">
        <f t="shared" si="212"/>
        <v>SPEECH_DESC_1235102</v>
      </c>
      <c r="H3434" s="101" t="str">
        <f t="shared" si="213"/>
        <v>SPEECH_AUDIO_1235102</v>
      </c>
      <c r="I3434" s="118" t="str">
        <f t="shared" si="214"/>
        <v>일상</v>
      </c>
      <c r="J3434" s="118" t="str">
        <f t="shared" si="215"/>
        <v>로비 방문 1</v>
      </c>
    </row>
    <row r="3435" spans="1:10" ht="13.8" customHeight="1">
      <c r="A3435" s="101">
        <f>C3435*ID규칙_대사_그룹_단위+COUNTIF($C$4:C3435,C3435)</f>
        <v>1235103</v>
      </c>
      <c r="B3435" s="100" t="s">
        <v>428</v>
      </c>
      <c r="C3435" s="102">
        <f>INDEX(STUDENT!$A:$A,MATCH(B3435,STUDENT!$B:$B,0))</f>
        <v>12351</v>
      </c>
      <c r="D3435" s="101">
        <v>1</v>
      </c>
      <c r="E3435" s="101">
        <v>2</v>
      </c>
      <c r="F3435" s="101">
        <v>2</v>
      </c>
      <c r="G3435" s="101" t="str">
        <f t="shared" si="212"/>
        <v>SPEECH_DESC_1235103</v>
      </c>
      <c r="H3435" s="101" t="str">
        <f t="shared" si="213"/>
        <v>SPEECH_AUDIO_1235103</v>
      </c>
      <c r="I3435" s="118" t="str">
        <f t="shared" si="214"/>
        <v>일상</v>
      </c>
      <c r="J3435" s="118" t="str">
        <f t="shared" si="215"/>
        <v>로비 방문 2</v>
      </c>
    </row>
    <row r="3436" spans="1:10" ht="13.8" customHeight="1">
      <c r="A3436" s="101">
        <f>C3436*ID규칙_대사_그룹_단위+COUNTIF($C$4:C3436,C3436)</f>
        <v>1235104</v>
      </c>
      <c r="B3436" s="100" t="s">
        <v>428</v>
      </c>
      <c r="C3436" s="102">
        <f>INDEX(STUDENT!$A:$A,MATCH(B3436,STUDENT!$B:$B,0))</f>
        <v>12351</v>
      </c>
      <c r="D3436" s="101">
        <v>1</v>
      </c>
      <c r="E3436" s="101">
        <v>3</v>
      </c>
      <c r="F3436" s="101">
        <v>1</v>
      </c>
      <c r="G3436" s="101" t="str">
        <f t="shared" si="212"/>
        <v>SPEECH_DESC_1235104</v>
      </c>
      <c r="H3436" s="101" t="str">
        <f t="shared" si="213"/>
        <v>SPEECH_AUDIO_1235104</v>
      </c>
      <c r="I3436" s="118" t="str">
        <f t="shared" si="214"/>
        <v>일상</v>
      </c>
      <c r="J3436" s="118" t="str">
        <f t="shared" si="215"/>
        <v>잡담 1</v>
      </c>
    </row>
    <row r="3437" spans="1:10" ht="13.8" customHeight="1">
      <c r="A3437" s="101">
        <f>C3437*ID규칙_대사_그룹_단위+COUNTIF($C$4:C3437,C3437)</f>
        <v>1235105</v>
      </c>
      <c r="B3437" s="100" t="s">
        <v>428</v>
      </c>
      <c r="C3437" s="102">
        <f>INDEX(STUDENT!$A:$A,MATCH(B3437,STUDENT!$B:$B,0))</f>
        <v>12351</v>
      </c>
      <c r="D3437" s="101">
        <v>1</v>
      </c>
      <c r="E3437" s="101">
        <v>3</v>
      </c>
      <c r="F3437" s="101">
        <v>2</v>
      </c>
      <c r="G3437" s="101" t="str">
        <f t="shared" si="212"/>
        <v>SPEECH_DESC_1235105</v>
      </c>
      <c r="H3437" s="101" t="str">
        <f t="shared" si="213"/>
        <v>SPEECH_AUDIO_1235105</v>
      </c>
      <c r="I3437" s="118" t="str">
        <f t="shared" si="214"/>
        <v>일상</v>
      </c>
      <c r="J3437" s="118" t="str">
        <f t="shared" si="215"/>
        <v>잡담 2</v>
      </c>
    </row>
    <row r="3438" spans="1:10" ht="13.8" customHeight="1">
      <c r="A3438" s="101">
        <f>C3438*ID규칙_대사_그룹_단위+COUNTIF($C$4:C3438,C3438)</f>
        <v>1235106</v>
      </c>
      <c r="B3438" s="100" t="s">
        <v>428</v>
      </c>
      <c r="C3438" s="102">
        <f>INDEX(STUDENT!$A:$A,MATCH(B3438,STUDENT!$B:$B,0))</f>
        <v>12351</v>
      </c>
      <c r="D3438" s="101">
        <v>1</v>
      </c>
      <c r="E3438" s="101">
        <v>3</v>
      </c>
      <c r="F3438" s="101">
        <v>3</v>
      </c>
      <c r="G3438" s="101" t="str">
        <f t="shared" si="212"/>
        <v>SPEECH_DESC_1235106</v>
      </c>
      <c r="H3438" s="101" t="str">
        <f t="shared" si="213"/>
        <v>SPEECH_AUDIO_1235106</v>
      </c>
      <c r="I3438" s="118" t="str">
        <f t="shared" si="214"/>
        <v>일상</v>
      </c>
      <c r="J3438" s="118" t="str">
        <f t="shared" si="215"/>
        <v>잡담 3</v>
      </c>
    </row>
    <row r="3439" spans="1:10" ht="13.8" customHeight="1">
      <c r="A3439" s="101">
        <f>C3439*ID규칙_대사_그룹_단위+COUNTIF($C$4:C3439,C3439)</f>
        <v>1235107</v>
      </c>
      <c r="B3439" s="100" t="s">
        <v>428</v>
      </c>
      <c r="C3439" s="102">
        <f>INDEX(STUDENT!$A:$A,MATCH(B3439,STUDENT!$B:$B,0))</f>
        <v>12351</v>
      </c>
      <c r="D3439" s="101">
        <v>1</v>
      </c>
      <c r="E3439" s="101">
        <v>3</v>
      </c>
      <c r="F3439" s="101">
        <v>4</v>
      </c>
      <c r="G3439" s="101" t="str">
        <f t="shared" si="212"/>
        <v>SPEECH_DESC_1235107</v>
      </c>
      <c r="H3439" s="101" t="str">
        <f t="shared" si="213"/>
        <v>SPEECH_AUDIO_1235107</v>
      </c>
      <c r="I3439" s="118" t="str">
        <f t="shared" si="214"/>
        <v>일상</v>
      </c>
      <c r="J3439" s="118" t="str">
        <f t="shared" si="215"/>
        <v>잡담 4</v>
      </c>
    </row>
    <row r="3440" spans="1:10" ht="13.8" customHeight="1">
      <c r="A3440" s="101">
        <f>C3440*ID규칙_대사_그룹_단위+COUNTIF($C$4:C3440,C3440)</f>
        <v>1235108</v>
      </c>
      <c r="B3440" s="100" t="s">
        <v>428</v>
      </c>
      <c r="C3440" s="102">
        <f>INDEX(STUDENT!$A:$A,MATCH(B3440,STUDENT!$B:$B,0))</f>
        <v>12351</v>
      </c>
      <c r="D3440" s="101">
        <v>1</v>
      </c>
      <c r="E3440" s="101">
        <v>3</v>
      </c>
      <c r="F3440" s="101">
        <v>5</v>
      </c>
      <c r="G3440" s="101" t="str">
        <f t="shared" si="212"/>
        <v>SPEECH_DESC_1235108</v>
      </c>
      <c r="H3440" s="101" t="str">
        <f t="shared" si="213"/>
        <v>SPEECH_AUDIO_1235108</v>
      </c>
      <c r="I3440" s="118" t="str">
        <f t="shared" si="214"/>
        <v>일상</v>
      </c>
      <c r="J3440" s="118" t="str">
        <f t="shared" si="215"/>
        <v>잡담 5</v>
      </c>
    </row>
    <row r="3441" spans="1:10" ht="13.8" customHeight="1">
      <c r="A3441" s="101">
        <f>C3441*ID규칙_대사_그룹_단위+COUNTIF($C$4:C3441,C3441)</f>
        <v>1235109</v>
      </c>
      <c r="B3441" s="100" t="s">
        <v>428</v>
      </c>
      <c r="C3441" s="102">
        <f>INDEX(STUDENT!$A:$A,MATCH(B3441,STUDENT!$B:$B,0))</f>
        <v>12351</v>
      </c>
      <c r="D3441" s="101">
        <v>2</v>
      </c>
      <c r="E3441" s="101">
        <v>4</v>
      </c>
      <c r="F3441" s="101">
        <v>1</v>
      </c>
      <c r="G3441" s="101" t="str">
        <f t="shared" si="212"/>
        <v>SPEECH_DESC_1235109</v>
      </c>
      <c r="H3441" s="101" t="str">
        <f t="shared" si="213"/>
        <v>SPEECH_AUDIO_1235109</v>
      </c>
      <c r="I3441" s="118" t="str">
        <f t="shared" si="214"/>
        <v>배치</v>
      </c>
      <c r="J3441" s="118" t="str">
        <f t="shared" si="215"/>
        <v>편성 1</v>
      </c>
    </row>
    <row r="3442" spans="1:10" ht="13.8" customHeight="1">
      <c r="A3442" s="101">
        <f>C3442*ID규칙_대사_그룹_단위+COUNTIF($C$4:C3442,C3442)</f>
        <v>1235110</v>
      </c>
      <c r="B3442" s="100" t="s">
        <v>428</v>
      </c>
      <c r="C3442" s="102">
        <f>INDEX(STUDENT!$A:$A,MATCH(B3442,STUDENT!$B:$B,0))</f>
        <v>12351</v>
      </c>
      <c r="D3442" s="101">
        <v>2</v>
      </c>
      <c r="E3442" s="101">
        <v>4</v>
      </c>
      <c r="F3442" s="101">
        <v>2</v>
      </c>
      <c r="G3442" s="101" t="str">
        <f t="shared" si="212"/>
        <v>SPEECH_DESC_1235110</v>
      </c>
      <c r="H3442" s="101" t="str">
        <f t="shared" si="213"/>
        <v>SPEECH_AUDIO_1235110</v>
      </c>
      <c r="I3442" s="118" t="str">
        <f t="shared" si="214"/>
        <v>배치</v>
      </c>
      <c r="J3442" s="118" t="str">
        <f t="shared" si="215"/>
        <v>편성 2</v>
      </c>
    </row>
    <row r="3443" spans="1:10" ht="13.8" customHeight="1">
      <c r="A3443" s="101">
        <f>C3443*ID규칙_대사_그룹_단위+COUNTIF($C$4:C3443,C3443)</f>
        <v>1235111</v>
      </c>
      <c r="B3443" s="100" t="s">
        <v>428</v>
      </c>
      <c r="C3443" s="102">
        <f>INDEX(STUDENT!$A:$A,MATCH(B3443,STUDENT!$B:$B,0))</f>
        <v>12351</v>
      </c>
      <c r="D3443" s="101">
        <v>2</v>
      </c>
      <c r="E3443" s="101">
        <v>4</v>
      </c>
      <c r="F3443" s="101">
        <v>3</v>
      </c>
      <c r="G3443" s="101" t="str">
        <f t="shared" si="212"/>
        <v>SPEECH_DESC_1235111</v>
      </c>
      <c r="H3443" s="101" t="str">
        <f t="shared" si="213"/>
        <v>SPEECH_AUDIO_1235111</v>
      </c>
      <c r="I3443" s="118" t="str">
        <f t="shared" si="214"/>
        <v>배치</v>
      </c>
      <c r="J3443" s="118" t="str">
        <f t="shared" si="215"/>
        <v>편성 3</v>
      </c>
    </row>
    <row r="3444" spans="1:10" ht="13.8" customHeight="1">
      <c r="A3444" s="101">
        <f>C3444*ID규칙_대사_그룹_단위+COUNTIF($C$4:C3444,C3444)</f>
        <v>1235112</v>
      </c>
      <c r="B3444" s="100" t="s">
        <v>428</v>
      </c>
      <c r="C3444" s="102">
        <f>INDEX(STUDENT!$A:$A,MATCH(B3444,STUDENT!$B:$B,0))</f>
        <v>12351</v>
      </c>
      <c r="D3444" s="101">
        <v>2</v>
      </c>
      <c r="E3444" s="101">
        <v>5</v>
      </c>
      <c r="F3444" s="101">
        <v>1</v>
      </c>
      <c r="G3444" s="101" t="str">
        <f t="shared" si="212"/>
        <v>SPEECH_DESC_1235112</v>
      </c>
      <c r="H3444" s="101" t="str">
        <f t="shared" si="213"/>
        <v>SPEECH_AUDIO_1235112</v>
      </c>
      <c r="I3444" s="118" t="str">
        <f t="shared" si="214"/>
        <v>배치</v>
      </c>
      <c r="J3444" s="118" t="str">
        <f t="shared" si="215"/>
        <v>출격 1</v>
      </c>
    </row>
    <row r="3445" spans="1:10" ht="13.8" customHeight="1">
      <c r="A3445" s="101">
        <f>C3445*ID규칙_대사_그룹_단위+COUNTIF($C$4:C3445,C3445)</f>
        <v>1235113</v>
      </c>
      <c r="B3445" s="100" t="s">
        <v>428</v>
      </c>
      <c r="C3445" s="102">
        <f>INDEX(STUDENT!$A:$A,MATCH(B3445,STUDENT!$B:$B,0))</f>
        <v>12351</v>
      </c>
      <c r="D3445" s="101">
        <v>2</v>
      </c>
      <c r="E3445" s="101">
        <v>5</v>
      </c>
      <c r="F3445" s="101">
        <v>2</v>
      </c>
      <c r="G3445" s="101" t="str">
        <f t="shared" si="212"/>
        <v>SPEECH_DESC_1235113</v>
      </c>
      <c r="H3445" s="101" t="str">
        <f t="shared" si="213"/>
        <v>SPEECH_AUDIO_1235113</v>
      </c>
      <c r="I3445" s="118" t="str">
        <f t="shared" si="214"/>
        <v>배치</v>
      </c>
      <c r="J3445" s="118" t="str">
        <f t="shared" si="215"/>
        <v>출격 2</v>
      </c>
    </row>
    <row r="3446" spans="1:10" ht="13.8" customHeight="1">
      <c r="A3446" s="101">
        <f>C3446*ID규칙_대사_그룹_단위+COUNTIF($C$4:C3446,C3446)</f>
        <v>1235114</v>
      </c>
      <c r="B3446" s="100" t="s">
        <v>428</v>
      </c>
      <c r="C3446" s="102">
        <f>INDEX(STUDENT!$A:$A,MATCH(B3446,STUDENT!$B:$B,0))</f>
        <v>12351</v>
      </c>
      <c r="D3446" s="101">
        <v>3</v>
      </c>
      <c r="E3446" s="101">
        <v>6</v>
      </c>
      <c r="F3446" s="101">
        <v>1</v>
      </c>
      <c r="G3446" s="101" t="str">
        <f t="shared" si="212"/>
        <v>SPEECH_DESC_1235114</v>
      </c>
      <c r="H3446" s="101" t="str">
        <f t="shared" si="213"/>
        <v>SPEECH_AUDIO_1235114</v>
      </c>
      <c r="I3446" s="118" t="str">
        <f t="shared" si="214"/>
        <v>전투</v>
      </c>
      <c r="J3446" s="118" t="str">
        <f t="shared" si="215"/>
        <v>전투개시 1</v>
      </c>
    </row>
    <row r="3447" spans="1:10" ht="13.8" customHeight="1">
      <c r="A3447" s="101">
        <f>C3447*ID규칙_대사_그룹_단위+COUNTIF($C$4:C3447,C3447)</f>
        <v>1235115</v>
      </c>
      <c r="B3447" s="100" t="s">
        <v>428</v>
      </c>
      <c r="C3447" s="102">
        <f>INDEX(STUDENT!$A:$A,MATCH(B3447,STUDENT!$B:$B,0))</f>
        <v>12351</v>
      </c>
      <c r="D3447" s="101">
        <v>3</v>
      </c>
      <c r="E3447" s="101">
        <v>6</v>
      </c>
      <c r="F3447" s="101">
        <v>2</v>
      </c>
      <c r="G3447" s="101" t="str">
        <f t="shared" si="212"/>
        <v>SPEECH_DESC_1235115</v>
      </c>
      <c r="H3447" s="101" t="str">
        <f t="shared" si="213"/>
        <v>SPEECH_AUDIO_1235115</v>
      </c>
      <c r="I3447" s="118" t="str">
        <f t="shared" si="214"/>
        <v>전투</v>
      </c>
      <c r="J3447" s="118" t="str">
        <f t="shared" si="215"/>
        <v>전투개시 2</v>
      </c>
    </row>
    <row r="3448" spans="1:10" ht="13.8" customHeight="1">
      <c r="A3448" s="101">
        <f>C3448*ID규칙_대사_그룹_단위+COUNTIF($C$4:C3448,C3448)</f>
        <v>1235116</v>
      </c>
      <c r="B3448" s="100" t="s">
        <v>428</v>
      </c>
      <c r="C3448" s="102">
        <f>INDEX(STUDENT!$A:$A,MATCH(B3448,STUDENT!$B:$B,0))</f>
        <v>12351</v>
      </c>
      <c r="D3448" s="101">
        <v>3</v>
      </c>
      <c r="E3448" s="101">
        <v>7</v>
      </c>
      <c r="F3448" s="101">
        <v>0</v>
      </c>
      <c r="G3448" s="101" t="str">
        <f t="shared" si="212"/>
        <v>SPEECH_DESC_1235116</v>
      </c>
      <c r="H3448" s="101" t="str">
        <f t="shared" si="213"/>
        <v>SPEECH_AUDIO_1235116</v>
      </c>
      <c r="I3448" s="118" t="str">
        <f t="shared" si="214"/>
        <v>전투</v>
      </c>
      <c r="J3448" s="118" t="str">
        <f t="shared" si="215"/>
        <v>이동</v>
      </c>
    </row>
    <row r="3449" spans="1:10" ht="13.8" customHeight="1">
      <c r="A3449" s="101">
        <f>C3449*ID규칙_대사_그룹_단위+COUNTIF($C$4:C3449,C3449)</f>
        <v>1235117</v>
      </c>
      <c r="B3449" s="100" t="s">
        <v>428</v>
      </c>
      <c r="C3449" s="102">
        <f>INDEX(STUDENT!$A:$A,MATCH(B3449,STUDENT!$B:$B,0))</f>
        <v>12351</v>
      </c>
      <c r="D3449" s="101">
        <v>3</v>
      </c>
      <c r="E3449" s="101">
        <v>8</v>
      </c>
      <c r="F3449" s="101">
        <v>1</v>
      </c>
      <c r="G3449" s="101" t="str">
        <f t="shared" si="212"/>
        <v>SPEECH_DESC_1235117</v>
      </c>
      <c r="H3449" s="101" t="str">
        <f t="shared" si="213"/>
        <v>SPEECH_AUDIO_1235117</v>
      </c>
      <c r="I3449" s="118" t="str">
        <f t="shared" si="214"/>
        <v>전투</v>
      </c>
      <c r="J3449" s="118" t="str">
        <f t="shared" si="215"/>
        <v>에이리어 이동 1</v>
      </c>
    </row>
    <row r="3450" spans="1:10" ht="13.8" customHeight="1">
      <c r="A3450" s="101">
        <f>C3450*ID규칙_대사_그룹_단위+COUNTIF($C$4:C3450,C3450)</f>
        <v>1235118</v>
      </c>
      <c r="B3450" s="100" t="s">
        <v>428</v>
      </c>
      <c r="C3450" s="102">
        <f>INDEX(STUDENT!$A:$A,MATCH(B3450,STUDENT!$B:$B,0))</f>
        <v>12351</v>
      </c>
      <c r="D3450" s="101">
        <v>3</v>
      </c>
      <c r="E3450" s="101">
        <v>8</v>
      </c>
      <c r="F3450" s="101">
        <v>2</v>
      </c>
      <c r="G3450" s="101" t="str">
        <f t="shared" si="212"/>
        <v>SPEECH_DESC_1235118</v>
      </c>
      <c r="H3450" s="101" t="str">
        <f t="shared" si="213"/>
        <v>SPEECH_AUDIO_1235118</v>
      </c>
      <c r="I3450" s="118" t="str">
        <f t="shared" si="214"/>
        <v>전투</v>
      </c>
      <c r="J3450" s="118" t="str">
        <f t="shared" si="215"/>
        <v>에이리어 이동 2</v>
      </c>
    </row>
    <row r="3451" spans="1:10" ht="13.8" customHeight="1">
      <c r="A3451" s="101">
        <f>C3451*ID규칙_대사_그룹_단위+COUNTIF($C$4:C3451,C3451)</f>
        <v>1235119</v>
      </c>
      <c r="B3451" s="100" t="s">
        <v>428</v>
      </c>
      <c r="C3451" s="102">
        <f>INDEX(STUDENT!$A:$A,MATCH(B3451,STUDENT!$B:$B,0))</f>
        <v>12351</v>
      </c>
      <c r="D3451" s="101">
        <v>3</v>
      </c>
      <c r="E3451" s="101">
        <v>9</v>
      </c>
      <c r="F3451" s="101">
        <v>0</v>
      </c>
      <c r="G3451" s="101" t="str">
        <f t="shared" si="212"/>
        <v>SPEECH_DESC_1235119</v>
      </c>
      <c r="H3451" s="101" t="str">
        <f t="shared" si="213"/>
        <v>SPEECH_AUDIO_1235119</v>
      </c>
      <c r="I3451" s="118" t="str">
        <f t="shared" si="214"/>
        <v>전투</v>
      </c>
      <c r="J3451" s="118" t="str">
        <f t="shared" si="215"/>
        <v>엄폐</v>
      </c>
    </row>
    <row r="3452" spans="1:10" ht="13.8" customHeight="1">
      <c r="A3452" s="101">
        <f>C3452*ID규칙_대사_그룹_단위+COUNTIF($C$4:C3452,C3452)</f>
        <v>1235120</v>
      </c>
      <c r="B3452" s="100" t="s">
        <v>428</v>
      </c>
      <c r="C3452" s="102">
        <f>INDEX(STUDENT!$A:$A,MATCH(B3452,STUDENT!$B:$B,0))</f>
        <v>12351</v>
      </c>
      <c r="D3452" s="101">
        <v>3</v>
      </c>
      <c r="E3452" s="101">
        <v>10</v>
      </c>
      <c r="F3452" s="101">
        <v>0</v>
      </c>
      <c r="G3452" s="101" t="str">
        <f t="shared" si="212"/>
        <v>SPEECH_DESC_1235120</v>
      </c>
      <c r="H3452" s="101" t="str">
        <f t="shared" si="213"/>
        <v>SPEECH_AUDIO_1235120</v>
      </c>
      <c r="I3452" s="118" t="str">
        <f t="shared" si="214"/>
        <v>전투</v>
      </c>
      <c r="J3452" s="118" t="str">
        <f t="shared" si="215"/>
        <v>회피</v>
      </c>
    </row>
    <row r="3453" spans="1:10" ht="13.8" customHeight="1">
      <c r="A3453" s="101">
        <f>C3453*ID규칙_대사_그룹_단위+COUNTIF($C$4:C3453,C3453)</f>
        <v>1235121</v>
      </c>
      <c r="B3453" s="100" t="s">
        <v>428</v>
      </c>
      <c r="C3453" s="102">
        <f>INDEX(STUDENT!$A:$A,MATCH(B3453,STUDENT!$B:$B,0))</f>
        <v>12351</v>
      </c>
      <c r="D3453" s="101">
        <v>3</v>
      </c>
      <c r="E3453" s="101">
        <v>13</v>
      </c>
      <c r="F3453" s="101">
        <v>0</v>
      </c>
      <c r="G3453" s="101" t="str">
        <f t="shared" si="212"/>
        <v>SPEECH_DESC_1235121</v>
      </c>
      <c r="H3453" s="101" t="str">
        <f t="shared" si="213"/>
        <v>SPEECH_AUDIO_1235121</v>
      </c>
      <c r="I3453" s="118" t="str">
        <f t="shared" si="214"/>
        <v>전투</v>
      </c>
      <c r="J3453" s="118" t="str">
        <f t="shared" si="215"/>
        <v>기본 스킬</v>
      </c>
    </row>
    <row r="3454" spans="1:10" ht="13.8" customHeight="1">
      <c r="A3454" s="101">
        <f>C3454*ID규칙_대사_그룹_단위+COUNTIF($C$4:C3454,C3454)</f>
        <v>1235122</v>
      </c>
      <c r="B3454" s="100" t="s">
        <v>428</v>
      </c>
      <c r="C3454" s="102">
        <f>INDEX(STUDENT!$A:$A,MATCH(B3454,STUDENT!$B:$B,0))</f>
        <v>12351</v>
      </c>
      <c r="D3454" s="101">
        <v>3</v>
      </c>
      <c r="E3454" s="101">
        <v>14</v>
      </c>
      <c r="F3454" s="101">
        <v>1</v>
      </c>
      <c r="G3454" s="101" t="str">
        <f t="shared" si="212"/>
        <v>SPEECH_DESC_1235122</v>
      </c>
      <c r="H3454" s="101" t="str">
        <f t="shared" si="213"/>
        <v>SPEECH_AUDIO_1235122</v>
      </c>
      <c r="I3454" s="118" t="str">
        <f t="shared" si="214"/>
        <v>전투</v>
      </c>
      <c r="J3454" s="118" t="str">
        <f t="shared" si="215"/>
        <v>EX 스킬 컷인 1</v>
      </c>
    </row>
    <row r="3455" spans="1:10" ht="13.8" customHeight="1">
      <c r="A3455" s="101">
        <f>C3455*ID규칙_대사_그룹_단위+COUNTIF($C$4:C3455,C3455)</f>
        <v>1235123</v>
      </c>
      <c r="B3455" s="100" t="s">
        <v>428</v>
      </c>
      <c r="C3455" s="102">
        <f>INDEX(STUDENT!$A:$A,MATCH(B3455,STUDENT!$B:$B,0))</f>
        <v>12351</v>
      </c>
      <c r="D3455" s="101">
        <v>3</v>
      </c>
      <c r="E3455" s="101">
        <v>14</v>
      </c>
      <c r="F3455" s="101">
        <v>2</v>
      </c>
      <c r="G3455" s="101" t="str">
        <f t="shared" si="212"/>
        <v>SPEECH_DESC_1235123</v>
      </c>
      <c r="H3455" s="101" t="str">
        <f t="shared" si="213"/>
        <v>SPEECH_AUDIO_1235123</v>
      </c>
      <c r="I3455" s="118" t="str">
        <f t="shared" si="214"/>
        <v>전투</v>
      </c>
      <c r="J3455" s="118" t="str">
        <f t="shared" si="215"/>
        <v>EX 스킬 컷인 2</v>
      </c>
    </row>
    <row r="3456" spans="1:10" ht="13.8" customHeight="1">
      <c r="A3456" s="101">
        <f>C3456*ID규칙_대사_그룹_단위+COUNTIF($C$4:C3456,C3456)</f>
        <v>1235124</v>
      </c>
      <c r="B3456" s="100" t="s">
        <v>428</v>
      </c>
      <c r="C3456" s="102">
        <f>INDEX(STUDENT!$A:$A,MATCH(B3456,STUDENT!$B:$B,0))</f>
        <v>12351</v>
      </c>
      <c r="D3456" s="101">
        <v>3</v>
      </c>
      <c r="E3456" s="101">
        <v>14</v>
      </c>
      <c r="F3456" s="101">
        <v>3</v>
      </c>
      <c r="G3456" s="101" t="str">
        <f t="shared" si="212"/>
        <v>SPEECH_DESC_1235124</v>
      </c>
      <c r="H3456" s="101" t="str">
        <f t="shared" si="213"/>
        <v>SPEECH_AUDIO_1235124</v>
      </c>
      <c r="I3456" s="118" t="str">
        <f t="shared" si="214"/>
        <v>전투</v>
      </c>
      <c r="J3456" s="118" t="str">
        <f t="shared" si="215"/>
        <v>EX 스킬 컷인 3</v>
      </c>
    </row>
    <row r="3457" spans="1:10" ht="13.8" customHeight="1">
      <c r="A3457" s="101">
        <f>C3457*ID규칙_대사_그룹_단위+COUNTIF($C$4:C3457,C3457)</f>
        <v>1235125</v>
      </c>
      <c r="B3457" s="100" t="s">
        <v>428</v>
      </c>
      <c r="C3457" s="102">
        <f>INDEX(STUDENT!$A:$A,MATCH(B3457,STUDENT!$B:$B,0))</f>
        <v>12351</v>
      </c>
      <c r="D3457" s="101">
        <v>3</v>
      </c>
      <c r="E3457" s="101">
        <v>15</v>
      </c>
      <c r="F3457" s="101">
        <v>1</v>
      </c>
      <c r="G3457" s="101" t="str">
        <f t="shared" si="212"/>
        <v>SPEECH_DESC_1235125</v>
      </c>
      <c r="H3457" s="101" t="str">
        <f t="shared" si="213"/>
        <v>SPEECH_AUDIO_1235125</v>
      </c>
      <c r="I3457" s="118" t="str">
        <f t="shared" si="214"/>
        <v>전투</v>
      </c>
      <c r="J3457" s="118" t="str">
        <f t="shared" si="215"/>
        <v>EX 스킬 1</v>
      </c>
    </row>
    <row r="3458" spans="1:10" ht="13.8" customHeight="1">
      <c r="A3458" s="101">
        <f>C3458*ID규칙_대사_그룹_단위+COUNTIF($C$4:C3458,C3458)</f>
        <v>1235126</v>
      </c>
      <c r="B3458" s="100" t="s">
        <v>428</v>
      </c>
      <c r="C3458" s="102">
        <f>INDEX(STUDENT!$A:$A,MATCH(B3458,STUDENT!$B:$B,0))</f>
        <v>12351</v>
      </c>
      <c r="D3458" s="101">
        <v>3</v>
      </c>
      <c r="E3458" s="101">
        <v>15</v>
      </c>
      <c r="F3458" s="101">
        <v>2</v>
      </c>
      <c r="G3458" s="101" t="str">
        <f t="shared" si="212"/>
        <v>SPEECH_DESC_1235126</v>
      </c>
      <c r="H3458" s="101" t="str">
        <f t="shared" si="213"/>
        <v>SPEECH_AUDIO_1235126</v>
      </c>
      <c r="I3458" s="118" t="str">
        <f t="shared" si="214"/>
        <v>전투</v>
      </c>
      <c r="J3458" s="118" t="str">
        <f t="shared" si="215"/>
        <v>EX 스킬 2</v>
      </c>
    </row>
    <row r="3459" spans="1:10" ht="13.8" customHeight="1">
      <c r="A3459" s="101">
        <f>C3459*ID규칙_대사_그룹_단위+COUNTIF($C$4:C3459,C3459)</f>
        <v>1235127</v>
      </c>
      <c r="B3459" s="100" t="s">
        <v>428</v>
      </c>
      <c r="C3459" s="102">
        <f>INDEX(STUDENT!$A:$A,MATCH(B3459,STUDENT!$B:$B,0))</f>
        <v>12351</v>
      </c>
      <c r="D3459" s="101">
        <v>3</v>
      </c>
      <c r="E3459" s="101">
        <v>15</v>
      </c>
      <c r="F3459" s="101">
        <v>3</v>
      </c>
      <c r="G3459" s="101" t="str">
        <f t="shared" si="212"/>
        <v>SPEECH_DESC_1235127</v>
      </c>
      <c r="H3459" s="101" t="str">
        <f t="shared" si="213"/>
        <v>SPEECH_AUDIO_1235127</v>
      </c>
      <c r="I3459" s="118" t="str">
        <f t="shared" si="214"/>
        <v>전투</v>
      </c>
      <c r="J3459" s="118" t="str">
        <f t="shared" si="215"/>
        <v>EX 스킬 3</v>
      </c>
    </row>
    <row r="3460" spans="1:10" ht="13.8" customHeight="1">
      <c r="A3460" s="101">
        <f>C3460*ID규칙_대사_그룹_단위+COUNTIF($C$4:C3460,C3460)</f>
        <v>1235128</v>
      </c>
      <c r="B3460" s="100" t="s">
        <v>428</v>
      </c>
      <c r="C3460" s="102">
        <f>INDEX(STUDENT!$A:$A,MATCH(B3460,STUDENT!$B:$B,0))</f>
        <v>12351</v>
      </c>
      <c r="D3460" s="101">
        <v>3</v>
      </c>
      <c r="E3460" s="101">
        <v>16</v>
      </c>
      <c r="F3460" s="101">
        <v>1</v>
      </c>
      <c r="G3460" s="101" t="str">
        <f t="shared" ref="G3460:G3523" si="216">"SPEECH_DESC_"&amp;A3460</f>
        <v>SPEECH_DESC_1235128</v>
      </c>
      <c r="H3460" s="101" t="str">
        <f t="shared" ref="H3460:H3523" si="217">"SPEECH_AUDIO_"&amp;A3460</f>
        <v>SPEECH_AUDIO_1235128</v>
      </c>
      <c r="I3460" s="118" t="str">
        <f t="shared" ref="I3460:I3523" si="218">VLOOKUP(D3460,SPEECH_MAIN_TYPE,2,0)</f>
        <v>전투</v>
      </c>
      <c r="J3460" s="118" t="str">
        <f t="shared" ref="J3460:J3523" si="219">VLOOKUP(E3460,SPEECH_SUB_TYPE,2,0)&amp;IF(F3460=0,""," "&amp;F3460)</f>
        <v>승리 1</v>
      </c>
    </row>
    <row r="3461" spans="1:10" ht="13.8" customHeight="1">
      <c r="A3461" s="101">
        <f>C3461*ID규칙_대사_그룹_단위+COUNTIF($C$4:C3461,C3461)</f>
        <v>1235129</v>
      </c>
      <c r="B3461" s="100" t="s">
        <v>428</v>
      </c>
      <c r="C3461" s="102">
        <f>INDEX(STUDENT!$A:$A,MATCH(B3461,STUDENT!$B:$B,0))</f>
        <v>12351</v>
      </c>
      <c r="D3461" s="101">
        <v>3</v>
      </c>
      <c r="E3461" s="101">
        <v>16</v>
      </c>
      <c r="F3461" s="101">
        <v>2</v>
      </c>
      <c r="G3461" s="101" t="str">
        <f t="shared" si="216"/>
        <v>SPEECH_DESC_1235129</v>
      </c>
      <c r="H3461" s="101" t="str">
        <f t="shared" si="217"/>
        <v>SPEECH_AUDIO_1235129</v>
      </c>
      <c r="I3461" s="118" t="str">
        <f t="shared" si="218"/>
        <v>전투</v>
      </c>
      <c r="J3461" s="118" t="str">
        <f t="shared" si="219"/>
        <v>승리 2</v>
      </c>
    </row>
    <row r="3462" spans="1:10" ht="13.8" customHeight="1">
      <c r="A3462" s="101">
        <f>C3462*ID규칙_대사_그룹_단위+COUNTIF($C$4:C3462,C3462)</f>
        <v>1235130</v>
      </c>
      <c r="B3462" s="100" t="s">
        <v>428</v>
      </c>
      <c r="C3462" s="102">
        <f>INDEX(STUDENT!$A:$A,MATCH(B3462,STUDENT!$B:$B,0))</f>
        <v>12351</v>
      </c>
      <c r="D3462" s="101">
        <v>3</v>
      </c>
      <c r="E3462" s="101">
        <v>17</v>
      </c>
      <c r="F3462" s="101">
        <v>0</v>
      </c>
      <c r="G3462" s="101" t="str">
        <f t="shared" si="216"/>
        <v>SPEECH_DESC_1235130</v>
      </c>
      <c r="H3462" s="101" t="str">
        <f t="shared" si="217"/>
        <v>SPEECH_AUDIO_1235130</v>
      </c>
      <c r="I3462" s="118" t="str">
        <f t="shared" si="218"/>
        <v>전투</v>
      </c>
      <c r="J3462" s="118" t="str">
        <f t="shared" si="219"/>
        <v>철수</v>
      </c>
    </row>
    <row r="3463" spans="1:10" ht="13.8" customHeight="1">
      <c r="A3463" s="101">
        <f>C3463*ID규칙_대사_그룹_단위+COUNTIF($C$4:C3463,C3463)</f>
        <v>1235131</v>
      </c>
      <c r="B3463" s="100" t="s">
        <v>428</v>
      </c>
      <c r="C3463" s="102">
        <f>INDEX(STUDENT!$A:$A,MATCH(B3463,STUDENT!$B:$B,0))</f>
        <v>12351</v>
      </c>
      <c r="D3463" s="101">
        <v>4</v>
      </c>
      <c r="E3463" s="101">
        <v>18</v>
      </c>
      <c r="F3463" s="101">
        <v>0</v>
      </c>
      <c r="G3463" s="101" t="str">
        <f t="shared" si="216"/>
        <v>SPEECH_DESC_1235131</v>
      </c>
      <c r="H3463" s="101" t="str">
        <f t="shared" si="217"/>
        <v>SPEECH_AUDIO_1235131</v>
      </c>
      <c r="I3463" s="118" t="str">
        <f t="shared" si="218"/>
        <v>결과</v>
      </c>
      <c r="J3463" s="118" t="str">
        <f t="shared" si="219"/>
        <v>임무 완료</v>
      </c>
    </row>
    <row r="3464" spans="1:10" ht="13.8" customHeight="1">
      <c r="A3464" s="101">
        <f>C3464*ID규칙_대사_그룹_단위+COUNTIF($C$4:C3464,C3464)</f>
        <v>1235132</v>
      </c>
      <c r="B3464" s="100" t="s">
        <v>428</v>
      </c>
      <c r="C3464" s="102">
        <f>INDEX(STUDENT!$A:$A,MATCH(B3464,STUDENT!$B:$B,0))</f>
        <v>12351</v>
      </c>
      <c r="D3464" s="101">
        <v>4</v>
      </c>
      <c r="E3464" s="101">
        <v>19</v>
      </c>
      <c r="F3464" s="101">
        <v>1</v>
      </c>
      <c r="G3464" s="101" t="str">
        <f t="shared" si="216"/>
        <v>SPEECH_DESC_1235132</v>
      </c>
      <c r="H3464" s="101" t="str">
        <f t="shared" si="217"/>
        <v>SPEECH_AUDIO_1235132</v>
      </c>
      <c r="I3464" s="118" t="str">
        <f t="shared" si="218"/>
        <v>결과</v>
      </c>
      <c r="J3464" s="118" t="str">
        <f t="shared" si="219"/>
        <v>임무 실패 1</v>
      </c>
    </row>
    <row r="3465" spans="1:10" ht="13.8" customHeight="1">
      <c r="A3465" s="101">
        <f>C3465*ID규칙_대사_그룹_단위+COUNTIF($C$4:C3465,C3465)</f>
        <v>1235133</v>
      </c>
      <c r="B3465" s="100" t="s">
        <v>428</v>
      </c>
      <c r="C3465" s="102">
        <f>INDEX(STUDENT!$A:$A,MATCH(B3465,STUDENT!$B:$B,0))</f>
        <v>12351</v>
      </c>
      <c r="D3465" s="101">
        <v>4</v>
      </c>
      <c r="E3465" s="101">
        <v>19</v>
      </c>
      <c r="F3465" s="101">
        <v>2</v>
      </c>
      <c r="G3465" s="101" t="str">
        <f t="shared" si="216"/>
        <v>SPEECH_DESC_1235133</v>
      </c>
      <c r="H3465" s="101" t="str">
        <f t="shared" si="217"/>
        <v>SPEECH_AUDIO_1235133</v>
      </c>
      <c r="I3465" s="118" t="str">
        <f t="shared" si="218"/>
        <v>결과</v>
      </c>
      <c r="J3465" s="118" t="str">
        <f t="shared" si="219"/>
        <v>임무 실패 2</v>
      </c>
    </row>
    <row r="3466" spans="1:10" ht="13.8" customHeight="1">
      <c r="A3466" s="101">
        <f>C3466*ID규칙_대사_그룹_단위+COUNTIF($C$4:C3466,C3466)</f>
        <v>1235134</v>
      </c>
      <c r="B3466" s="100" t="s">
        <v>428</v>
      </c>
      <c r="C3466" s="102">
        <f>INDEX(STUDENT!$A:$A,MATCH(B3466,STUDENT!$B:$B,0))</f>
        <v>12351</v>
      </c>
      <c r="D3466" s="101">
        <v>5</v>
      </c>
      <c r="E3466" s="101">
        <v>21</v>
      </c>
      <c r="F3466" s="101">
        <v>0</v>
      </c>
      <c r="G3466" s="101" t="str">
        <f t="shared" si="216"/>
        <v>SPEECH_DESC_1235134</v>
      </c>
      <c r="H3466" s="101" t="str">
        <f t="shared" si="217"/>
        <v>SPEECH_AUDIO_1235134</v>
      </c>
      <c r="I3466" s="118" t="str">
        <f t="shared" si="218"/>
        <v>기타</v>
      </c>
      <c r="J3466" s="118" t="str">
        <f t="shared" si="219"/>
        <v>고유무기 장착</v>
      </c>
    </row>
    <row r="3467" spans="1:10" ht="13.8" customHeight="1">
      <c r="A3467" s="101">
        <f>C3467*ID규칙_대사_그룹_단위+COUNTIF($C$4:C3467,C3467)</f>
        <v>1235135</v>
      </c>
      <c r="B3467" s="100" t="s">
        <v>428</v>
      </c>
      <c r="C3467" s="102">
        <f>INDEX(STUDENT!$A:$A,MATCH(B3467,STUDENT!$B:$B,0))</f>
        <v>12351</v>
      </c>
      <c r="D3467" s="101">
        <v>5</v>
      </c>
      <c r="E3467" s="101">
        <v>22</v>
      </c>
      <c r="F3467" s="101">
        <v>1</v>
      </c>
      <c r="G3467" s="101" t="str">
        <f t="shared" si="216"/>
        <v>SPEECH_DESC_1235135</v>
      </c>
      <c r="H3467" s="101" t="str">
        <f t="shared" si="217"/>
        <v>SPEECH_AUDIO_1235135</v>
      </c>
      <c r="I3467" s="118" t="str">
        <f t="shared" si="218"/>
        <v>기타</v>
      </c>
      <c r="J3467" s="118" t="str">
        <f t="shared" si="219"/>
        <v>카페 1</v>
      </c>
    </row>
    <row r="3468" spans="1:10" ht="13.8" customHeight="1">
      <c r="A3468" s="101">
        <f>C3468*ID규칙_대사_그룹_단위+COUNTIF($C$4:C3468,C3468)</f>
        <v>1235136</v>
      </c>
      <c r="B3468" s="100" t="s">
        <v>428</v>
      </c>
      <c r="C3468" s="102">
        <f>INDEX(STUDENT!$A:$A,MATCH(B3468,STUDENT!$B:$B,0))</f>
        <v>12351</v>
      </c>
      <c r="D3468" s="101">
        <v>5</v>
      </c>
      <c r="E3468" s="101">
        <v>22</v>
      </c>
      <c r="F3468" s="101">
        <v>2</v>
      </c>
      <c r="G3468" s="101" t="str">
        <f t="shared" si="216"/>
        <v>SPEECH_DESC_1235136</v>
      </c>
      <c r="H3468" s="101" t="str">
        <f t="shared" si="217"/>
        <v>SPEECH_AUDIO_1235136</v>
      </c>
      <c r="I3468" s="118" t="str">
        <f t="shared" si="218"/>
        <v>기타</v>
      </c>
      <c r="J3468" s="118" t="str">
        <f t="shared" si="219"/>
        <v>카페 2</v>
      </c>
    </row>
    <row r="3469" spans="1:10" ht="13.8" customHeight="1">
      <c r="A3469" s="101">
        <f>C3469*ID규칙_대사_그룹_단위+COUNTIF($C$4:C3469,C3469)</f>
        <v>1235137</v>
      </c>
      <c r="B3469" s="100" t="s">
        <v>428</v>
      </c>
      <c r="C3469" s="102">
        <f>INDEX(STUDENT!$A:$A,MATCH(B3469,STUDENT!$B:$B,0))</f>
        <v>12351</v>
      </c>
      <c r="D3469" s="101">
        <v>5</v>
      </c>
      <c r="E3469" s="101">
        <v>22</v>
      </c>
      <c r="F3469" s="101">
        <v>3</v>
      </c>
      <c r="G3469" s="101" t="str">
        <f t="shared" si="216"/>
        <v>SPEECH_DESC_1235137</v>
      </c>
      <c r="H3469" s="101" t="str">
        <f t="shared" si="217"/>
        <v>SPEECH_AUDIO_1235137</v>
      </c>
      <c r="I3469" s="118" t="str">
        <f t="shared" si="218"/>
        <v>기타</v>
      </c>
      <c r="J3469" s="118" t="str">
        <f t="shared" si="219"/>
        <v>카페 3</v>
      </c>
    </row>
    <row r="3470" spans="1:10" ht="13.8" customHeight="1">
      <c r="A3470" s="101">
        <f>C3470*ID규칙_대사_그룹_단위+COUNTIF($C$4:C3470,C3470)</f>
        <v>1235138</v>
      </c>
      <c r="B3470" s="100" t="s">
        <v>428</v>
      </c>
      <c r="C3470" s="102">
        <f>INDEX(STUDENT!$A:$A,MATCH(B3470,STUDENT!$B:$B,0))</f>
        <v>12351</v>
      </c>
      <c r="D3470" s="101">
        <v>5</v>
      </c>
      <c r="E3470" s="101">
        <v>22</v>
      </c>
      <c r="F3470" s="101">
        <v>4</v>
      </c>
      <c r="G3470" s="101" t="str">
        <f t="shared" si="216"/>
        <v>SPEECH_DESC_1235138</v>
      </c>
      <c r="H3470" s="101" t="str">
        <f t="shared" si="217"/>
        <v>SPEECH_AUDIO_1235138</v>
      </c>
      <c r="I3470" s="118" t="str">
        <f t="shared" si="218"/>
        <v>기타</v>
      </c>
      <c r="J3470" s="118" t="str">
        <f t="shared" si="219"/>
        <v>카페 4</v>
      </c>
    </row>
    <row r="3471" spans="1:10" ht="13.8" customHeight="1">
      <c r="A3471" s="101">
        <f>C3471*ID규칙_대사_그룹_단위+COUNTIF($C$4:C3471,C3471)</f>
        <v>1235139</v>
      </c>
      <c r="B3471" s="100" t="s">
        <v>428</v>
      </c>
      <c r="C3471" s="102">
        <f>INDEX(STUDENT!$A:$A,MATCH(B3471,STUDENT!$B:$B,0))</f>
        <v>12351</v>
      </c>
      <c r="D3471" s="101">
        <v>5</v>
      </c>
      <c r="E3471" s="101">
        <v>22</v>
      </c>
      <c r="F3471" s="101">
        <v>5</v>
      </c>
      <c r="G3471" s="101" t="str">
        <f t="shared" si="216"/>
        <v>SPEECH_DESC_1235139</v>
      </c>
      <c r="H3471" s="101" t="str">
        <f t="shared" si="217"/>
        <v>SPEECH_AUDIO_1235139</v>
      </c>
      <c r="I3471" s="118" t="str">
        <f t="shared" si="218"/>
        <v>기타</v>
      </c>
      <c r="J3471" s="118" t="str">
        <f t="shared" si="219"/>
        <v>카페 5</v>
      </c>
    </row>
    <row r="3472" spans="1:10" ht="13.8" customHeight="1">
      <c r="A3472" s="101">
        <f>C3472*ID규칙_대사_그룹_단위+COUNTIF($C$4:C3472,C3472)</f>
        <v>1235140</v>
      </c>
      <c r="B3472" s="100" t="s">
        <v>428</v>
      </c>
      <c r="C3472" s="102">
        <f>INDEX(STUDENT!$A:$A,MATCH(B3472,STUDENT!$B:$B,0))</f>
        <v>12351</v>
      </c>
      <c r="D3472" s="101">
        <v>6</v>
      </c>
      <c r="E3472" s="101">
        <v>24</v>
      </c>
      <c r="F3472" s="101">
        <v>1</v>
      </c>
      <c r="G3472" s="101" t="str">
        <f t="shared" si="216"/>
        <v>SPEECH_DESC_1235140</v>
      </c>
      <c r="H3472" s="101" t="str">
        <f t="shared" si="217"/>
        <v>SPEECH_AUDIO_1235140</v>
      </c>
      <c r="I3472" s="118" t="str">
        <f t="shared" si="218"/>
        <v>메모리얼</v>
      </c>
      <c r="J3472" s="118" t="str">
        <f t="shared" si="219"/>
        <v>메모리얼 로비 1</v>
      </c>
    </row>
    <row r="3473" spans="1:10" ht="13.8" customHeight="1">
      <c r="A3473" s="101">
        <f>C3473*ID규칙_대사_그룹_단위+COUNTIF($C$4:C3473,C3473)</f>
        <v>1235141</v>
      </c>
      <c r="B3473" s="100" t="s">
        <v>428</v>
      </c>
      <c r="C3473" s="102">
        <f>INDEX(STUDENT!$A:$A,MATCH(B3473,STUDENT!$B:$B,0))</f>
        <v>12351</v>
      </c>
      <c r="D3473" s="101">
        <v>6</v>
      </c>
      <c r="E3473" s="101">
        <v>24</v>
      </c>
      <c r="F3473" s="101">
        <v>2</v>
      </c>
      <c r="G3473" s="101" t="str">
        <f t="shared" si="216"/>
        <v>SPEECH_DESC_1235141</v>
      </c>
      <c r="H3473" s="101" t="str">
        <f t="shared" si="217"/>
        <v>SPEECH_AUDIO_1235141</v>
      </c>
      <c r="I3473" s="118" t="str">
        <f t="shared" si="218"/>
        <v>메모리얼</v>
      </c>
      <c r="J3473" s="118" t="str">
        <f t="shared" si="219"/>
        <v>메모리얼 로비 2</v>
      </c>
    </row>
    <row r="3474" spans="1:10" ht="13.8" customHeight="1">
      <c r="A3474" s="101">
        <f>C3474*ID규칙_대사_그룹_단위+COUNTIF($C$4:C3474,C3474)</f>
        <v>1235142</v>
      </c>
      <c r="B3474" s="100" t="s">
        <v>428</v>
      </c>
      <c r="C3474" s="102">
        <f>INDEX(STUDENT!$A:$A,MATCH(B3474,STUDENT!$B:$B,0))</f>
        <v>12351</v>
      </c>
      <c r="D3474" s="101">
        <v>6</v>
      </c>
      <c r="E3474" s="101">
        <v>24</v>
      </c>
      <c r="F3474" s="101">
        <v>3</v>
      </c>
      <c r="G3474" s="101" t="str">
        <f t="shared" si="216"/>
        <v>SPEECH_DESC_1235142</v>
      </c>
      <c r="H3474" s="101" t="str">
        <f t="shared" si="217"/>
        <v>SPEECH_AUDIO_1235142</v>
      </c>
      <c r="I3474" s="118" t="str">
        <f t="shared" si="218"/>
        <v>메모리얼</v>
      </c>
      <c r="J3474" s="118" t="str">
        <f t="shared" si="219"/>
        <v>메모리얼 로비 3</v>
      </c>
    </row>
    <row r="3475" spans="1:10" ht="13.8" customHeight="1">
      <c r="A3475" s="101">
        <f>C3475*ID규칙_대사_그룹_단위+COUNTIF($C$4:C3475,C3475)</f>
        <v>1235143</v>
      </c>
      <c r="B3475" s="100" t="s">
        <v>428</v>
      </c>
      <c r="C3475" s="102">
        <f>INDEX(STUDENT!$A:$A,MATCH(B3475,STUDENT!$B:$B,0))</f>
        <v>12351</v>
      </c>
      <c r="D3475" s="101">
        <v>6</v>
      </c>
      <c r="E3475" s="101">
        <v>24</v>
      </c>
      <c r="F3475" s="101">
        <v>4</v>
      </c>
      <c r="G3475" s="101" t="str">
        <f t="shared" si="216"/>
        <v>SPEECH_DESC_1235143</v>
      </c>
      <c r="H3475" s="101" t="str">
        <f t="shared" si="217"/>
        <v>SPEECH_AUDIO_1235143</v>
      </c>
      <c r="I3475" s="118" t="str">
        <f t="shared" si="218"/>
        <v>메모리얼</v>
      </c>
      <c r="J3475" s="118" t="str">
        <f t="shared" si="219"/>
        <v>메모리얼 로비 4</v>
      </c>
    </row>
    <row r="3476" spans="1:10" ht="13.8" customHeight="1">
      <c r="A3476" s="101">
        <f>C3476*ID규칙_대사_그룹_단위+COUNTIF($C$4:C3476,C3476)</f>
        <v>1235144</v>
      </c>
      <c r="B3476" s="100" t="s">
        <v>428</v>
      </c>
      <c r="C3476" s="102">
        <f>INDEX(STUDENT!$A:$A,MATCH(B3476,STUDENT!$B:$B,0))</f>
        <v>12351</v>
      </c>
      <c r="D3476" s="101">
        <v>6</v>
      </c>
      <c r="E3476" s="101">
        <v>24</v>
      </c>
      <c r="F3476" s="101">
        <v>5</v>
      </c>
      <c r="G3476" s="101" t="str">
        <f t="shared" si="216"/>
        <v>SPEECH_DESC_1235144</v>
      </c>
      <c r="H3476" s="101" t="str">
        <f t="shared" si="217"/>
        <v>SPEECH_AUDIO_1235144</v>
      </c>
      <c r="I3476" s="118" t="str">
        <f t="shared" si="218"/>
        <v>메모리얼</v>
      </c>
      <c r="J3476" s="118" t="str">
        <f t="shared" si="219"/>
        <v>메모리얼 로비 5</v>
      </c>
    </row>
    <row r="3477" spans="1:10" ht="13.8" customHeight="1">
      <c r="A3477" s="101">
        <f>C3477*ID규칙_대사_그룹_단위+COUNTIF($C$4:C3477,C3477)</f>
        <v>1235145</v>
      </c>
      <c r="B3477" s="100" t="s">
        <v>428</v>
      </c>
      <c r="C3477" s="102">
        <f>INDEX(STUDENT!$A:$A,MATCH(B3477,STUDENT!$B:$B,0))</f>
        <v>12351</v>
      </c>
      <c r="D3477" s="101">
        <v>7</v>
      </c>
      <c r="E3477" s="101">
        <v>25</v>
      </c>
      <c r="F3477" s="101">
        <v>0</v>
      </c>
      <c r="G3477" s="101" t="str">
        <f t="shared" si="216"/>
        <v>SPEECH_DESC_1235145</v>
      </c>
      <c r="H3477" s="101" t="str">
        <f t="shared" si="217"/>
        <v>SPEECH_AUDIO_1235145</v>
      </c>
      <c r="I3477" s="118" t="str">
        <f t="shared" si="218"/>
        <v>기념일</v>
      </c>
      <c r="J3477" s="118" t="str">
        <f t="shared" si="219"/>
        <v>생일</v>
      </c>
    </row>
    <row r="3478" spans="1:10" ht="13.8" customHeight="1">
      <c r="A3478" s="101">
        <f>C3478*ID규칙_대사_그룹_단위+COUNTIF($C$4:C3478,C3478)</f>
        <v>1235146</v>
      </c>
      <c r="B3478" s="100" t="s">
        <v>428</v>
      </c>
      <c r="C3478" s="102">
        <f>INDEX(STUDENT!$A:$A,MATCH(B3478,STUDENT!$B:$B,0))</f>
        <v>12351</v>
      </c>
      <c r="D3478" s="101">
        <v>7</v>
      </c>
      <c r="E3478" s="101">
        <v>26</v>
      </c>
      <c r="F3478" s="101">
        <v>0</v>
      </c>
      <c r="G3478" s="101" t="str">
        <f t="shared" si="216"/>
        <v>SPEECH_DESC_1235146</v>
      </c>
      <c r="H3478" s="101" t="str">
        <f t="shared" si="217"/>
        <v>SPEECH_AUDIO_1235146</v>
      </c>
      <c r="I3478" s="118" t="str">
        <f t="shared" si="218"/>
        <v>기념일</v>
      </c>
      <c r="J3478" s="118" t="str">
        <f t="shared" si="219"/>
        <v>선생의 생일</v>
      </c>
    </row>
    <row r="3479" spans="1:10" ht="13.8" customHeight="1">
      <c r="A3479" s="101">
        <f>C3479*ID규칙_대사_그룹_단위+COUNTIF($C$4:C3479,C3479)</f>
        <v>1235147</v>
      </c>
      <c r="B3479" s="100" t="s">
        <v>428</v>
      </c>
      <c r="C3479" s="102">
        <f>INDEX(STUDENT!$A:$A,MATCH(B3479,STUDENT!$B:$B,0))</f>
        <v>12351</v>
      </c>
      <c r="D3479" s="101">
        <v>7</v>
      </c>
      <c r="E3479" s="101">
        <v>27</v>
      </c>
      <c r="F3479" s="101">
        <v>0</v>
      </c>
      <c r="G3479" s="101" t="str">
        <f t="shared" si="216"/>
        <v>SPEECH_DESC_1235147</v>
      </c>
      <c r="H3479" s="101" t="str">
        <f t="shared" si="217"/>
        <v>SPEECH_AUDIO_1235147</v>
      </c>
      <c r="I3479" s="118" t="str">
        <f t="shared" si="218"/>
        <v>기념일</v>
      </c>
      <c r="J3479" s="118" t="str">
        <f t="shared" si="219"/>
        <v>할로윈</v>
      </c>
    </row>
    <row r="3480" spans="1:10" ht="13.8" customHeight="1">
      <c r="A3480" s="101">
        <f>C3480*ID규칙_대사_그룹_단위+COUNTIF($C$4:C3480,C3480)</f>
        <v>1235148</v>
      </c>
      <c r="B3480" s="100" t="s">
        <v>428</v>
      </c>
      <c r="C3480" s="102">
        <f>INDEX(STUDENT!$A:$A,MATCH(B3480,STUDENT!$B:$B,0))</f>
        <v>12351</v>
      </c>
      <c r="D3480" s="101">
        <v>7</v>
      </c>
      <c r="E3480" s="101">
        <v>28</v>
      </c>
      <c r="F3480" s="101">
        <v>0</v>
      </c>
      <c r="G3480" s="101" t="str">
        <f t="shared" si="216"/>
        <v>SPEECH_DESC_1235148</v>
      </c>
      <c r="H3480" s="101" t="str">
        <f t="shared" si="217"/>
        <v>SPEECH_AUDIO_1235148</v>
      </c>
      <c r="I3480" s="118" t="str">
        <f t="shared" si="218"/>
        <v>기념일</v>
      </c>
      <c r="J3480" s="118" t="str">
        <f t="shared" si="219"/>
        <v>크리스마스</v>
      </c>
    </row>
    <row r="3481" spans="1:10" ht="13.8" customHeight="1">
      <c r="A3481" s="101">
        <f>C3481*ID규칙_대사_그룹_단위+COUNTIF($C$4:C3481,C3481)</f>
        <v>1235149</v>
      </c>
      <c r="B3481" s="100" t="s">
        <v>428</v>
      </c>
      <c r="C3481" s="102">
        <f>INDEX(STUDENT!$A:$A,MATCH(B3481,STUDENT!$B:$B,0))</f>
        <v>12351</v>
      </c>
      <c r="D3481" s="101">
        <v>7</v>
      </c>
      <c r="E3481" s="101">
        <v>29</v>
      </c>
      <c r="F3481" s="101">
        <v>0</v>
      </c>
      <c r="G3481" s="101" t="str">
        <f t="shared" si="216"/>
        <v>SPEECH_DESC_1235149</v>
      </c>
      <c r="H3481" s="101" t="str">
        <f t="shared" si="217"/>
        <v>SPEECH_AUDIO_1235149</v>
      </c>
      <c r="I3481" s="118" t="str">
        <f t="shared" si="218"/>
        <v>기념일</v>
      </c>
      <c r="J3481" s="118" t="str">
        <f t="shared" si="219"/>
        <v>신년</v>
      </c>
    </row>
    <row r="3482" spans="1:10" ht="13.8" customHeight="1">
      <c r="A3482" s="101">
        <f>C3482*ID규칙_대사_그룹_단위+COUNTIF($C$4:C3482,C3482)</f>
        <v>1135201</v>
      </c>
      <c r="B3482" s="100" t="s">
        <v>430</v>
      </c>
      <c r="C3482" s="102">
        <f>INDEX(STUDENT!$A:$A,MATCH(B3482,STUDENT!$B:$B,0))</f>
        <v>11352</v>
      </c>
      <c r="D3482" s="101">
        <v>1</v>
      </c>
      <c r="E3482" s="101">
        <v>1</v>
      </c>
      <c r="F3482" s="101">
        <v>0</v>
      </c>
      <c r="G3482" s="101" t="str">
        <f t="shared" si="216"/>
        <v>SPEECH_DESC_1135201</v>
      </c>
      <c r="H3482" s="101" t="str">
        <f t="shared" si="217"/>
        <v>SPEECH_AUDIO_1135201</v>
      </c>
      <c r="I3482" s="118" t="str">
        <f t="shared" si="218"/>
        <v>일상</v>
      </c>
      <c r="J3482" s="118" t="str">
        <f t="shared" si="219"/>
        <v>입수</v>
      </c>
    </row>
    <row r="3483" spans="1:10" ht="13.8" customHeight="1">
      <c r="A3483" s="101">
        <f>C3483*ID규칙_대사_그룹_단위+COUNTIF($C$4:C3483,C3483)</f>
        <v>1135202</v>
      </c>
      <c r="B3483" s="100" t="s">
        <v>430</v>
      </c>
      <c r="C3483" s="102">
        <f>INDEX(STUDENT!$A:$A,MATCH(B3483,STUDENT!$B:$B,0))</f>
        <v>11352</v>
      </c>
      <c r="D3483" s="101">
        <v>1</v>
      </c>
      <c r="E3483" s="101">
        <v>2</v>
      </c>
      <c r="F3483" s="101">
        <v>1</v>
      </c>
      <c r="G3483" s="101" t="str">
        <f t="shared" si="216"/>
        <v>SPEECH_DESC_1135202</v>
      </c>
      <c r="H3483" s="101" t="str">
        <f t="shared" si="217"/>
        <v>SPEECH_AUDIO_1135202</v>
      </c>
      <c r="I3483" s="118" t="str">
        <f t="shared" si="218"/>
        <v>일상</v>
      </c>
      <c r="J3483" s="118" t="str">
        <f t="shared" si="219"/>
        <v>로비 방문 1</v>
      </c>
    </row>
    <row r="3484" spans="1:10" ht="13.8" customHeight="1">
      <c r="A3484" s="101">
        <f>C3484*ID규칙_대사_그룹_단위+COUNTIF($C$4:C3484,C3484)</f>
        <v>1135203</v>
      </c>
      <c r="B3484" s="100" t="s">
        <v>430</v>
      </c>
      <c r="C3484" s="102">
        <f>INDEX(STUDENT!$A:$A,MATCH(B3484,STUDENT!$B:$B,0))</f>
        <v>11352</v>
      </c>
      <c r="D3484" s="101">
        <v>1</v>
      </c>
      <c r="E3484" s="101">
        <v>2</v>
      </c>
      <c r="F3484" s="101">
        <v>2</v>
      </c>
      <c r="G3484" s="101" t="str">
        <f t="shared" si="216"/>
        <v>SPEECH_DESC_1135203</v>
      </c>
      <c r="H3484" s="101" t="str">
        <f t="shared" si="217"/>
        <v>SPEECH_AUDIO_1135203</v>
      </c>
      <c r="I3484" s="118" t="str">
        <f t="shared" si="218"/>
        <v>일상</v>
      </c>
      <c r="J3484" s="118" t="str">
        <f t="shared" si="219"/>
        <v>로비 방문 2</v>
      </c>
    </row>
    <row r="3485" spans="1:10" ht="13.8" customHeight="1">
      <c r="A3485" s="101">
        <f>C3485*ID규칙_대사_그룹_단위+COUNTIF($C$4:C3485,C3485)</f>
        <v>1135204</v>
      </c>
      <c r="B3485" s="100" t="s">
        <v>430</v>
      </c>
      <c r="C3485" s="102">
        <f>INDEX(STUDENT!$A:$A,MATCH(B3485,STUDENT!$B:$B,0))</f>
        <v>11352</v>
      </c>
      <c r="D3485" s="101">
        <v>1</v>
      </c>
      <c r="E3485" s="101">
        <v>3</v>
      </c>
      <c r="F3485" s="101">
        <v>1</v>
      </c>
      <c r="G3485" s="101" t="str">
        <f t="shared" si="216"/>
        <v>SPEECH_DESC_1135204</v>
      </c>
      <c r="H3485" s="101" t="str">
        <f t="shared" si="217"/>
        <v>SPEECH_AUDIO_1135204</v>
      </c>
      <c r="I3485" s="118" t="str">
        <f t="shared" si="218"/>
        <v>일상</v>
      </c>
      <c r="J3485" s="118" t="str">
        <f t="shared" si="219"/>
        <v>잡담 1</v>
      </c>
    </row>
    <row r="3486" spans="1:10" ht="13.8" customHeight="1">
      <c r="A3486" s="101">
        <f>C3486*ID규칙_대사_그룹_단위+COUNTIF($C$4:C3486,C3486)</f>
        <v>1135205</v>
      </c>
      <c r="B3486" s="100" t="s">
        <v>430</v>
      </c>
      <c r="C3486" s="102">
        <f>INDEX(STUDENT!$A:$A,MATCH(B3486,STUDENT!$B:$B,0))</f>
        <v>11352</v>
      </c>
      <c r="D3486" s="101">
        <v>1</v>
      </c>
      <c r="E3486" s="101">
        <v>3</v>
      </c>
      <c r="F3486" s="101">
        <v>2</v>
      </c>
      <c r="G3486" s="101" t="str">
        <f t="shared" si="216"/>
        <v>SPEECH_DESC_1135205</v>
      </c>
      <c r="H3486" s="101" t="str">
        <f t="shared" si="217"/>
        <v>SPEECH_AUDIO_1135205</v>
      </c>
      <c r="I3486" s="118" t="str">
        <f t="shared" si="218"/>
        <v>일상</v>
      </c>
      <c r="J3486" s="118" t="str">
        <f t="shared" si="219"/>
        <v>잡담 2</v>
      </c>
    </row>
    <row r="3487" spans="1:10" ht="13.8" customHeight="1">
      <c r="A3487" s="101">
        <f>C3487*ID규칙_대사_그룹_단위+COUNTIF($C$4:C3487,C3487)</f>
        <v>1135206</v>
      </c>
      <c r="B3487" s="100" t="s">
        <v>430</v>
      </c>
      <c r="C3487" s="102">
        <f>INDEX(STUDENT!$A:$A,MATCH(B3487,STUDENT!$B:$B,0))</f>
        <v>11352</v>
      </c>
      <c r="D3487" s="101">
        <v>1</v>
      </c>
      <c r="E3487" s="101">
        <v>3</v>
      </c>
      <c r="F3487" s="101">
        <v>3</v>
      </c>
      <c r="G3487" s="101" t="str">
        <f t="shared" si="216"/>
        <v>SPEECH_DESC_1135206</v>
      </c>
      <c r="H3487" s="101" t="str">
        <f t="shared" si="217"/>
        <v>SPEECH_AUDIO_1135206</v>
      </c>
      <c r="I3487" s="118" t="str">
        <f t="shared" si="218"/>
        <v>일상</v>
      </c>
      <c r="J3487" s="118" t="str">
        <f t="shared" si="219"/>
        <v>잡담 3</v>
      </c>
    </row>
    <row r="3488" spans="1:10" ht="13.8" customHeight="1">
      <c r="A3488" s="101">
        <f>C3488*ID규칙_대사_그룹_단위+COUNTIF($C$4:C3488,C3488)</f>
        <v>1135207</v>
      </c>
      <c r="B3488" s="100" t="s">
        <v>430</v>
      </c>
      <c r="C3488" s="102">
        <f>INDEX(STUDENT!$A:$A,MATCH(B3488,STUDENT!$B:$B,0))</f>
        <v>11352</v>
      </c>
      <c r="D3488" s="101">
        <v>1</v>
      </c>
      <c r="E3488" s="101">
        <v>3</v>
      </c>
      <c r="F3488" s="101">
        <v>4</v>
      </c>
      <c r="G3488" s="101" t="str">
        <f t="shared" si="216"/>
        <v>SPEECH_DESC_1135207</v>
      </c>
      <c r="H3488" s="101" t="str">
        <f t="shared" si="217"/>
        <v>SPEECH_AUDIO_1135207</v>
      </c>
      <c r="I3488" s="118" t="str">
        <f t="shared" si="218"/>
        <v>일상</v>
      </c>
      <c r="J3488" s="118" t="str">
        <f t="shared" si="219"/>
        <v>잡담 4</v>
      </c>
    </row>
    <row r="3489" spans="1:10" ht="13.8" customHeight="1">
      <c r="A3489" s="101">
        <f>C3489*ID규칙_대사_그룹_단위+COUNTIF($C$4:C3489,C3489)</f>
        <v>1135208</v>
      </c>
      <c r="B3489" s="100" t="s">
        <v>430</v>
      </c>
      <c r="C3489" s="102">
        <f>INDEX(STUDENT!$A:$A,MATCH(B3489,STUDENT!$B:$B,0))</f>
        <v>11352</v>
      </c>
      <c r="D3489" s="101">
        <v>1</v>
      </c>
      <c r="E3489" s="101">
        <v>3</v>
      </c>
      <c r="F3489" s="101">
        <v>5</v>
      </c>
      <c r="G3489" s="101" t="str">
        <f t="shared" si="216"/>
        <v>SPEECH_DESC_1135208</v>
      </c>
      <c r="H3489" s="101" t="str">
        <f t="shared" si="217"/>
        <v>SPEECH_AUDIO_1135208</v>
      </c>
      <c r="I3489" s="118" t="str">
        <f t="shared" si="218"/>
        <v>일상</v>
      </c>
      <c r="J3489" s="118" t="str">
        <f t="shared" si="219"/>
        <v>잡담 5</v>
      </c>
    </row>
    <row r="3490" spans="1:10" ht="13.8" customHeight="1">
      <c r="A3490" s="101">
        <f>C3490*ID규칙_대사_그룹_단위+COUNTIF($C$4:C3490,C3490)</f>
        <v>1135209</v>
      </c>
      <c r="B3490" s="100" t="s">
        <v>430</v>
      </c>
      <c r="C3490" s="102">
        <f>INDEX(STUDENT!$A:$A,MATCH(B3490,STUDENT!$B:$B,0))</f>
        <v>11352</v>
      </c>
      <c r="D3490" s="101">
        <v>1</v>
      </c>
      <c r="E3490" s="101">
        <v>3</v>
      </c>
      <c r="F3490" s="101">
        <v>6</v>
      </c>
      <c r="G3490" s="101" t="str">
        <f t="shared" si="216"/>
        <v>SPEECH_DESC_1135209</v>
      </c>
      <c r="H3490" s="101" t="str">
        <f t="shared" si="217"/>
        <v>SPEECH_AUDIO_1135209</v>
      </c>
      <c r="I3490" s="118" t="str">
        <f t="shared" si="218"/>
        <v>일상</v>
      </c>
      <c r="J3490" s="118" t="str">
        <f t="shared" si="219"/>
        <v>잡담 6</v>
      </c>
    </row>
    <row r="3491" spans="1:10" ht="13.8" customHeight="1">
      <c r="A3491" s="101">
        <f>C3491*ID규칙_대사_그룹_단위+COUNTIF($C$4:C3491,C3491)</f>
        <v>1135210</v>
      </c>
      <c r="B3491" s="100" t="s">
        <v>430</v>
      </c>
      <c r="C3491" s="102">
        <f>INDEX(STUDENT!$A:$A,MATCH(B3491,STUDENT!$B:$B,0))</f>
        <v>11352</v>
      </c>
      <c r="D3491" s="101">
        <v>1</v>
      </c>
      <c r="E3491" s="101">
        <v>3</v>
      </c>
      <c r="F3491" s="101">
        <v>7</v>
      </c>
      <c r="G3491" s="101" t="str">
        <f t="shared" si="216"/>
        <v>SPEECH_DESC_1135210</v>
      </c>
      <c r="H3491" s="101" t="str">
        <f t="shared" si="217"/>
        <v>SPEECH_AUDIO_1135210</v>
      </c>
      <c r="I3491" s="118" t="str">
        <f t="shared" si="218"/>
        <v>일상</v>
      </c>
      <c r="J3491" s="118" t="str">
        <f t="shared" si="219"/>
        <v>잡담 7</v>
      </c>
    </row>
    <row r="3492" spans="1:10" ht="13.8" customHeight="1">
      <c r="A3492" s="101">
        <f>C3492*ID규칙_대사_그룹_단위+COUNTIF($C$4:C3492,C3492)</f>
        <v>1135211</v>
      </c>
      <c r="B3492" s="100" t="s">
        <v>430</v>
      </c>
      <c r="C3492" s="102">
        <f>INDEX(STUDENT!$A:$A,MATCH(B3492,STUDENT!$B:$B,0))</f>
        <v>11352</v>
      </c>
      <c r="D3492" s="101">
        <v>1</v>
      </c>
      <c r="E3492" s="101">
        <v>3</v>
      </c>
      <c r="F3492" s="101">
        <v>8</v>
      </c>
      <c r="G3492" s="101" t="str">
        <f t="shared" si="216"/>
        <v>SPEECH_DESC_1135211</v>
      </c>
      <c r="H3492" s="101" t="str">
        <f t="shared" si="217"/>
        <v>SPEECH_AUDIO_1135211</v>
      </c>
      <c r="I3492" s="118" t="str">
        <f t="shared" si="218"/>
        <v>일상</v>
      </c>
      <c r="J3492" s="118" t="str">
        <f t="shared" si="219"/>
        <v>잡담 8</v>
      </c>
    </row>
    <row r="3493" spans="1:10" ht="13.8" customHeight="1">
      <c r="A3493" s="101">
        <f>C3493*ID규칙_대사_그룹_단위+COUNTIF($C$4:C3493,C3493)</f>
        <v>1135212</v>
      </c>
      <c r="B3493" s="100" t="s">
        <v>430</v>
      </c>
      <c r="C3493" s="102">
        <f>INDEX(STUDENT!$A:$A,MATCH(B3493,STUDENT!$B:$B,0))</f>
        <v>11352</v>
      </c>
      <c r="D3493" s="101">
        <v>1</v>
      </c>
      <c r="E3493" s="101">
        <v>3</v>
      </c>
      <c r="F3493" s="101">
        <v>9</v>
      </c>
      <c r="G3493" s="101" t="str">
        <f t="shared" si="216"/>
        <v>SPEECH_DESC_1135212</v>
      </c>
      <c r="H3493" s="101" t="str">
        <f t="shared" si="217"/>
        <v>SPEECH_AUDIO_1135212</v>
      </c>
      <c r="I3493" s="118" t="str">
        <f t="shared" si="218"/>
        <v>일상</v>
      </c>
      <c r="J3493" s="118" t="str">
        <f t="shared" si="219"/>
        <v>잡담 9</v>
      </c>
    </row>
    <row r="3494" spans="1:10" ht="13.8" customHeight="1">
      <c r="A3494" s="101">
        <f>C3494*ID규칙_대사_그룹_단위+COUNTIF($C$4:C3494,C3494)</f>
        <v>1135213</v>
      </c>
      <c r="B3494" s="100" t="s">
        <v>430</v>
      </c>
      <c r="C3494" s="102">
        <f>INDEX(STUDENT!$A:$A,MATCH(B3494,STUDENT!$B:$B,0))</f>
        <v>11352</v>
      </c>
      <c r="D3494" s="101">
        <v>2</v>
      </c>
      <c r="E3494" s="101">
        <v>4</v>
      </c>
      <c r="F3494" s="101">
        <v>1</v>
      </c>
      <c r="G3494" s="101" t="str">
        <f t="shared" si="216"/>
        <v>SPEECH_DESC_1135213</v>
      </c>
      <c r="H3494" s="101" t="str">
        <f t="shared" si="217"/>
        <v>SPEECH_AUDIO_1135213</v>
      </c>
      <c r="I3494" s="118" t="str">
        <f t="shared" si="218"/>
        <v>배치</v>
      </c>
      <c r="J3494" s="118" t="str">
        <f t="shared" si="219"/>
        <v>편성 1</v>
      </c>
    </row>
    <row r="3495" spans="1:10" ht="13.8" customHeight="1">
      <c r="A3495" s="101">
        <f>C3495*ID규칙_대사_그룹_단위+COUNTIF($C$4:C3495,C3495)</f>
        <v>1135214</v>
      </c>
      <c r="B3495" s="100" t="s">
        <v>430</v>
      </c>
      <c r="C3495" s="102">
        <f>INDEX(STUDENT!$A:$A,MATCH(B3495,STUDENT!$B:$B,0))</f>
        <v>11352</v>
      </c>
      <c r="D3495" s="101">
        <v>2</v>
      </c>
      <c r="E3495" s="101">
        <v>4</v>
      </c>
      <c r="F3495" s="101">
        <v>2</v>
      </c>
      <c r="G3495" s="101" t="str">
        <f t="shared" si="216"/>
        <v>SPEECH_DESC_1135214</v>
      </c>
      <c r="H3495" s="101" t="str">
        <f t="shared" si="217"/>
        <v>SPEECH_AUDIO_1135214</v>
      </c>
      <c r="I3495" s="118" t="str">
        <f t="shared" si="218"/>
        <v>배치</v>
      </c>
      <c r="J3495" s="118" t="str">
        <f t="shared" si="219"/>
        <v>편성 2</v>
      </c>
    </row>
    <row r="3496" spans="1:10" ht="13.8" customHeight="1">
      <c r="A3496" s="101">
        <f>C3496*ID규칙_대사_그룹_단위+COUNTIF($C$4:C3496,C3496)</f>
        <v>1135215</v>
      </c>
      <c r="B3496" s="100" t="s">
        <v>430</v>
      </c>
      <c r="C3496" s="102">
        <f>INDEX(STUDENT!$A:$A,MATCH(B3496,STUDENT!$B:$B,0))</f>
        <v>11352</v>
      </c>
      <c r="D3496" s="101">
        <v>2</v>
      </c>
      <c r="E3496" s="101">
        <v>4</v>
      </c>
      <c r="F3496" s="101">
        <v>3</v>
      </c>
      <c r="G3496" s="101" t="str">
        <f t="shared" si="216"/>
        <v>SPEECH_DESC_1135215</v>
      </c>
      <c r="H3496" s="101" t="str">
        <f t="shared" si="217"/>
        <v>SPEECH_AUDIO_1135215</v>
      </c>
      <c r="I3496" s="118" t="str">
        <f t="shared" si="218"/>
        <v>배치</v>
      </c>
      <c r="J3496" s="118" t="str">
        <f t="shared" si="219"/>
        <v>편성 3</v>
      </c>
    </row>
    <row r="3497" spans="1:10" ht="13.8" customHeight="1">
      <c r="A3497" s="101">
        <f>C3497*ID규칙_대사_그룹_단위+COUNTIF($C$4:C3497,C3497)</f>
        <v>1135216</v>
      </c>
      <c r="B3497" s="100" t="s">
        <v>430</v>
      </c>
      <c r="C3497" s="102">
        <f>INDEX(STUDENT!$A:$A,MATCH(B3497,STUDENT!$B:$B,0))</f>
        <v>11352</v>
      </c>
      <c r="D3497" s="101">
        <v>2</v>
      </c>
      <c r="E3497" s="101">
        <v>5</v>
      </c>
      <c r="F3497" s="101">
        <v>1</v>
      </c>
      <c r="G3497" s="101" t="str">
        <f t="shared" si="216"/>
        <v>SPEECH_DESC_1135216</v>
      </c>
      <c r="H3497" s="101" t="str">
        <f t="shared" si="217"/>
        <v>SPEECH_AUDIO_1135216</v>
      </c>
      <c r="I3497" s="118" t="str">
        <f t="shared" si="218"/>
        <v>배치</v>
      </c>
      <c r="J3497" s="118" t="str">
        <f t="shared" si="219"/>
        <v>출격 1</v>
      </c>
    </row>
    <row r="3498" spans="1:10" ht="13.8" customHeight="1">
      <c r="A3498" s="101">
        <f>C3498*ID규칙_대사_그룹_단위+COUNTIF($C$4:C3498,C3498)</f>
        <v>1135217</v>
      </c>
      <c r="B3498" s="100" t="s">
        <v>430</v>
      </c>
      <c r="C3498" s="102">
        <f>INDEX(STUDENT!$A:$A,MATCH(B3498,STUDENT!$B:$B,0))</f>
        <v>11352</v>
      </c>
      <c r="D3498" s="101">
        <v>2</v>
      </c>
      <c r="E3498" s="101">
        <v>5</v>
      </c>
      <c r="F3498" s="101">
        <v>2</v>
      </c>
      <c r="G3498" s="101" t="str">
        <f t="shared" si="216"/>
        <v>SPEECH_DESC_1135217</v>
      </c>
      <c r="H3498" s="101" t="str">
        <f t="shared" si="217"/>
        <v>SPEECH_AUDIO_1135217</v>
      </c>
      <c r="I3498" s="118" t="str">
        <f t="shared" si="218"/>
        <v>배치</v>
      </c>
      <c r="J3498" s="118" t="str">
        <f t="shared" si="219"/>
        <v>출격 2</v>
      </c>
    </row>
    <row r="3499" spans="1:10" ht="13.8" customHeight="1">
      <c r="A3499" s="101">
        <f>C3499*ID규칙_대사_그룹_단위+COUNTIF($C$4:C3499,C3499)</f>
        <v>1135218</v>
      </c>
      <c r="B3499" s="100" t="s">
        <v>430</v>
      </c>
      <c r="C3499" s="102">
        <f>INDEX(STUDENT!$A:$A,MATCH(B3499,STUDENT!$B:$B,0))</f>
        <v>11352</v>
      </c>
      <c r="D3499" s="101">
        <v>3</v>
      </c>
      <c r="E3499" s="101">
        <v>6</v>
      </c>
      <c r="F3499" s="101">
        <v>1</v>
      </c>
      <c r="G3499" s="101" t="str">
        <f t="shared" si="216"/>
        <v>SPEECH_DESC_1135218</v>
      </c>
      <c r="H3499" s="101" t="str">
        <f t="shared" si="217"/>
        <v>SPEECH_AUDIO_1135218</v>
      </c>
      <c r="I3499" s="118" t="str">
        <f t="shared" si="218"/>
        <v>전투</v>
      </c>
      <c r="J3499" s="118" t="str">
        <f t="shared" si="219"/>
        <v>전투개시 1</v>
      </c>
    </row>
    <row r="3500" spans="1:10" ht="13.8" customHeight="1">
      <c r="A3500" s="101">
        <f>C3500*ID규칙_대사_그룹_단위+COUNTIF($C$4:C3500,C3500)</f>
        <v>1135219</v>
      </c>
      <c r="B3500" s="100" t="s">
        <v>430</v>
      </c>
      <c r="C3500" s="102">
        <f>INDEX(STUDENT!$A:$A,MATCH(B3500,STUDENT!$B:$B,0))</f>
        <v>11352</v>
      </c>
      <c r="D3500" s="101">
        <v>3</v>
      </c>
      <c r="E3500" s="101">
        <v>6</v>
      </c>
      <c r="F3500" s="101">
        <v>2</v>
      </c>
      <c r="G3500" s="101" t="str">
        <f t="shared" si="216"/>
        <v>SPEECH_DESC_1135219</v>
      </c>
      <c r="H3500" s="101" t="str">
        <f t="shared" si="217"/>
        <v>SPEECH_AUDIO_1135219</v>
      </c>
      <c r="I3500" s="118" t="str">
        <f t="shared" si="218"/>
        <v>전투</v>
      </c>
      <c r="J3500" s="118" t="str">
        <f t="shared" si="219"/>
        <v>전투개시 2</v>
      </c>
    </row>
    <row r="3501" spans="1:10" ht="13.8" customHeight="1">
      <c r="A3501" s="101">
        <f>C3501*ID규칙_대사_그룹_단위+COUNTIF($C$4:C3501,C3501)</f>
        <v>1135220</v>
      </c>
      <c r="B3501" s="100" t="s">
        <v>430</v>
      </c>
      <c r="C3501" s="102">
        <f>INDEX(STUDENT!$A:$A,MATCH(B3501,STUDENT!$B:$B,0))</f>
        <v>11352</v>
      </c>
      <c r="D3501" s="101">
        <v>3</v>
      </c>
      <c r="E3501" s="101">
        <v>8</v>
      </c>
      <c r="F3501" s="101">
        <v>1</v>
      </c>
      <c r="G3501" s="101" t="str">
        <f t="shared" si="216"/>
        <v>SPEECH_DESC_1135220</v>
      </c>
      <c r="H3501" s="101" t="str">
        <f t="shared" si="217"/>
        <v>SPEECH_AUDIO_1135220</v>
      </c>
      <c r="I3501" s="118" t="str">
        <f t="shared" si="218"/>
        <v>전투</v>
      </c>
      <c r="J3501" s="118" t="str">
        <f t="shared" si="219"/>
        <v>에이리어 이동 1</v>
      </c>
    </row>
    <row r="3502" spans="1:10" ht="13.8" customHeight="1">
      <c r="A3502" s="101">
        <f>C3502*ID규칙_대사_그룹_단위+COUNTIF($C$4:C3502,C3502)</f>
        <v>1135221</v>
      </c>
      <c r="B3502" s="100" t="s">
        <v>430</v>
      </c>
      <c r="C3502" s="102">
        <f>INDEX(STUDENT!$A:$A,MATCH(B3502,STUDENT!$B:$B,0))</f>
        <v>11352</v>
      </c>
      <c r="D3502" s="101">
        <v>3</v>
      </c>
      <c r="E3502" s="101">
        <v>8</v>
      </c>
      <c r="F3502" s="101">
        <v>2</v>
      </c>
      <c r="G3502" s="101" t="str">
        <f t="shared" si="216"/>
        <v>SPEECH_DESC_1135221</v>
      </c>
      <c r="H3502" s="101" t="str">
        <f t="shared" si="217"/>
        <v>SPEECH_AUDIO_1135221</v>
      </c>
      <c r="I3502" s="118" t="str">
        <f t="shared" si="218"/>
        <v>전투</v>
      </c>
      <c r="J3502" s="118" t="str">
        <f t="shared" si="219"/>
        <v>에이리어 이동 2</v>
      </c>
    </row>
    <row r="3503" spans="1:10" ht="13.8" customHeight="1">
      <c r="A3503" s="101">
        <f>C3503*ID규칙_대사_그룹_단위+COUNTIF($C$4:C3503,C3503)</f>
        <v>1135222</v>
      </c>
      <c r="B3503" s="100" t="s">
        <v>430</v>
      </c>
      <c r="C3503" s="102">
        <f>INDEX(STUDENT!$A:$A,MATCH(B3503,STUDENT!$B:$B,0))</f>
        <v>11352</v>
      </c>
      <c r="D3503" s="101">
        <v>3</v>
      </c>
      <c r="E3503" s="101">
        <v>9</v>
      </c>
      <c r="F3503" s="101">
        <v>0</v>
      </c>
      <c r="G3503" s="101" t="str">
        <f t="shared" si="216"/>
        <v>SPEECH_DESC_1135222</v>
      </c>
      <c r="H3503" s="101" t="str">
        <f t="shared" si="217"/>
        <v>SPEECH_AUDIO_1135222</v>
      </c>
      <c r="I3503" s="118" t="str">
        <f t="shared" si="218"/>
        <v>전투</v>
      </c>
      <c r="J3503" s="118" t="str">
        <f t="shared" si="219"/>
        <v>엄폐</v>
      </c>
    </row>
    <row r="3504" spans="1:10" ht="13.8" customHeight="1">
      <c r="A3504" s="101">
        <f>C3504*ID규칙_대사_그룹_단위+COUNTIF($C$4:C3504,C3504)</f>
        <v>1135223</v>
      </c>
      <c r="B3504" s="100" t="s">
        <v>430</v>
      </c>
      <c r="C3504" s="102">
        <f>INDEX(STUDENT!$A:$A,MATCH(B3504,STUDENT!$B:$B,0))</f>
        <v>11352</v>
      </c>
      <c r="D3504" s="101">
        <v>3</v>
      </c>
      <c r="E3504" s="101">
        <v>10</v>
      </c>
      <c r="F3504" s="101">
        <v>0</v>
      </c>
      <c r="G3504" s="101" t="str">
        <f t="shared" si="216"/>
        <v>SPEECH_DESC_1135223</v>
      </c>
      <c r="H3504" s="101" t="str">
        <f t="shared" si="217"/>
        <v>SPEECH_AUDIO_1135223</v>
      </c>
      <c r="I3504" s="118" t="str">
        <f t="shared" si="218"/>
        <v>전투</v>
      </c>
      <c r="J3504" s="118" t="str">
        <f t="shared" si="219"/>
        <v>회피</v>
      </c>
    </row>
    <row r="3505" spans="1:10" ht="13.8" customHeight="1">
      <c r="A3505" s="101">
        <f>C3505*ID규칙_대사_그룹_단위+COUNTIF($C$4:C3505,C3505)</f>
        <v>1135224</v>
      </c>
      <c r="B3505" s="100" t="s">
        <v>430</v>
      </c>
      <c r="C3505" s="102">
        <f>INDEX(STUDENT!$A:$A,MATCH(B3505,STUDENT!$B:$B,0))</f>
        <v>11352</v>
      </c>
      <c r="D3505" s="101">
        <v>3</v>
      </c>
      <c r="E3505" s="101">
        <v>11</v>
      </c>
      <c r="F3505" s="101">
        <v>0</v>
      </c>
      <c r="G3505" s="101" t="str">
        <f t="shared" si="216"/>
        <v>SPEECH_DESC_1135224</v>
      </c>
      <c r="H3505" s="101" t="str">
        <f t="shared" si="217"/>
        <v>SPEECH_AUDIO_1135224</v>
      </c>
      <c r="I3505" s="118" t="str">
        <f t="shared" si="218"/>
        <v>전투</v>
      </c>
      <c r="J3505" s="118" t="str">
        <f t="shared" si="219"/>
        <v>회복</v>
      </c>
    </row>
    <row r="3506" spans="1:10" ht="13.8" customHeight="1">
      <c r="A3506" s="101">
        <f>C3506*ID규칙_대사_그룹_단위+COUNTIF($C$4:C3506,C3506)</f>
        <v>1135225</v>
      </c>
      <c r="B3506" s="100" t="s">
        <v>430</v>
      </c>
      <c r="C3506" s="102">
        <f>INDEX(STUDENT!$A:$A,MATCH(B3506,STUDENT!$B:$B,0))</f>
        <v>11352</v>
      </c>
      <c r="D3506" s="101">
        <v>3</v>
      </c>
      <c r="E3506" s="101">
        <v>12</v>
      </c>
      <c r="F3506" s="101">
        <v>0</v>
      </c>
      <c r="G3506" s="101" t="str">
        <f t="shared" si="216"/>
        <v>SPEECH_DESC_1135225</v>
      </c>
      <c r="H3506" s="101" t="str">
        <f t="shared" si="217"/>
        <v>SPEECH_AUDIO_1135225</v>
      </c>
      <c r="I3506" s="118" t="str">
        <f t="shared" si="218"/>
        <v>전투</v>
      </c>
      <c r="J3506" s="118" t="str">
        <f t="shared" si="219"/>
        <v>버프</v>
      </c>
    </row>
    <row r="3507" spans="1:10" ht="13.8" customHeight="1">
      <c r="A3507" s="101">
        <f>C3507*ID규칙_대사_그룹_단위+COUNTIF($C$4:C3507,C3507)</f>
        <v>1135226</v>
      </c>
      <c r="B3507" s="100" t="s">
        <v>430</v>
      </c>
      <c r="C3507" s="102">
        <f>INDEX(STUDENT!$A:$A,MATCH(B3507,STUDENT!$B:$B,0))</f>
        <v>11352</v>
      </c>
      <c r="D3507" s="101">
        <v>3</v>
      </c>
      <c r="E3507" s="101">
        <v>13</v>
      </c>
      <c r="F3507" s="101">
        <v>0</v>
      </c>
      <c r="G3507" s="101" t="str">
        <f t="shared" si="216"/>
        <v>SPEECH_DESC_1135226</v>
      </c>
      <c r="H3507" s="101" t="str">
        <f t="shared" si="217"/>
        <v>SPEECH_AUDIO_1135226</v>
      </c>
      <c r="I3507" s="118" t="str">
        <f t="shared" si="218"/>
        <v>전투</v>
      </c>
      <c r="J3507" s="118" t="str">
        <f t="shared" si="219"/>
        <v>기본 스킬</v>
      </c>
    </row>
    <row r="3508" spans="1:10" ht="13.8" customHeight="1">
      <c r="A3508" s="101">
        <f>C3508*ID규칙_대사_그룹_단위+COUNTIF($C$4:C3508,C3508)</f>
        <v>1135227</v>
      </c>
      <c r="B3508" s="100" t="s">
        <v>430</v>
      </c>
      <c r="C3508" s="102">
        <f>INDEX(STUDENT!$A:$A,MATCH(B3508,STUDENT!$B:$B,0))</f>
        <v>11352</v>
      </c>
      <c r="D3508" s="101">
        <v>3</v>
      </c>
      <c r="E3508" s="101">
        <v>14</v>
      </c>
      <c r="F3508" s="101">
        <v>1</v>
      </c>
      <c r="G3508" s="101" t="str">
        <f t="shared" si="216"/>
        <v>SPEECH_DESC_1135227</v>
      </c>
      <c r="H3508" s="101" t="str">
        <f t="shared" si="217"/>
        <v>SPEECH_AUDIO_1135227</v>
      </c>
      <c r="I3508" s="118" t="str">
        <f t="shared" si="218"/>
        <v>전투</v>
      </c>
      <c r="J3508" s="118" t="str">
        <f t="shared" si="219"/>
        <v>EX 스킬 컷인 1</v>
      </c>
    </row>
    <row r="3509" spans="1:10" ht="13.8" customHeight="1">
      <c r="A3509" s="101">
        <f>C3509*ID규칙_대사_그룹_단위+COUNTIF($C$4:C3509,C3509)</f>
        <v>1135228</v>
      </c>
      <c r="B3509" s="100" t="s">
        <v>430</v>
      </c>
      <c r="C3509" s="102">
        <f>INDEX(STUDENT!$A:$A,MATCH(B3509,STUDENT!$B:$B,0))</f>
        <v>11352</v>
      </c>
      <c r="D3509" s="101">
        <v>3</v>
      </c>
      <c r="E3509" s="101">
        <v>14</v>
      </c>
      <c r="F3509" s="101">
        <v>2</v>
      </c>
      <c r="G3509" s="101" t="str">
        <f t="shared" si="216"/>
        <v>SPEECH_DESC_1135228</v>
      </c>
      <c r="H3509" s="101" t="str">
        <f t="shared" si="217"/>
        <v>SPEECH_AUDIO_1135228</v>
      </c>
      <c r="I3509" s="118" t="str">
        <f t="shared" si="218"/>
        <v>전투</v>
      </c>
      <c r="J3509" s="118" t="str">
        <f t="shared" si="219"/>
        <v>EX 스킬 컷인 2</v>
      </c>
    </row>
    <row r="3510" spans="1:10" ht="13.8" customHeight="1">
      <c r="A3510" s="101">
        <f>C3510*ID규칙_대사_그룹_단위+COUNTIF($C$4:C3510,C3510)</f>
        <v>1135229</v>
      </c>
      <c r="B3510" s="100" t="s">
        <v>430</v>
      </c>
      <c r="C3510" s="102">
        <f>INDEX(STUDENT!$A:$A,MATCH(B3510,STUDENT!$B:$B,0))</f>
        <v>11352</v>
      </c>
      <c r="D3510" s="101">
        <v>3</v>
      </c>
      <c r="E3510" s="101">
        <v>14</v>
      </c>
      <c r="F3510" s="101">
        <v>3</v>
      </c>
      <c r="G3510" s="101" t="str">
        <f t="shared" si="216"/>
        <v>SPEECH_DESC_1135229</v>
      </c>
      <c r="H3510" s="101" t="str">
        <f t="shared" si="217"/>
        <v>SPEECH_AUDIO_1135229</v>
      </c>
      <c r="I3510" s="118" t="str">
        <f t="shared" si="218"/>
        <v>전투</v>
      </c>
      <c r="J3510" s="118" t="str">
        <f t="shared" si="219"/>
        <v>EX 스킬 컷인 3</v>
      </c>
    </row>
    <row r="3511" spans="1:10" ht="13.8" customHeight="1">
      <c r="A3511" s="101">
        <f>C3511*ID규칙_대사_그룹_단위+COUNTIF($C$4:C3511,C3511)</f>
        <v>1135230</v>
      </c>
      <c r="B3511" s="100" t="s">
        <v>430</v>
      </c>
      <c r="C3511" s="102">
        <f>INDEX(STUDENT!$A:$A,MATCH(B3511,STUDENT!$B:$B,0))</f>
        <v>11352</v>
      </c>
      <c r="D3511" s="101">
        <v>3</v>
      </c>
      <c r="E3511" s="101">
        <v>15</v>
      </c>
      <c r="F3511" s="101">
        <v>1</v>
      </c>
      <c r="G3511" s="101" t="str">
        <f t="shared" si="216"/>
        <v>SPEECH_DESC_1135230</v>
      </c>
      <c r="H3511" s="101" t="str">
        <f t="shared" si="217"/>
        <v>SPEECH_AUDIO_1135230</v>
      </c>
      <c r="I3511" s="118" t="str">
        <f t="shared" si="218"/>
        <v>전투</v>
      </c>
      <c r="J3511" s="118" t="str">
        <f t="shared" si="219"/>
        <v>EX 스킬 1</v>
      </c>
    </row>
    <row r="3512" spans="1:10" ht="13.8" customHeight="1">
      <c r="A3512" s="101">
        <f>C3512*ID규칙_대사_그룹_단위+COUNTIF($C$4:C3512,C3512)</f>
        <v>1135231</v>
      </c>
      <c r="B3512" s="100" t="s">
        <v>430</v>
      </c>
      <c r="C3512" s="102">
        <f>INDEX(STUDENT!$A:$A,MATCH(B3512,STUDENT!$B:$B,0))</f>
        <v>11352</v>
      </c>
      <c r="D3512" s="101">
        <v>3</v>
      </c>
      <c r="E3512" s="101">
        <v>15</v>
      </c>
      <c r="F3512" s="101">
        <v>2</v>
      </c>
      <c r="G3512" s="101" t="str">
        <f t="shared" si="216"/>
        <v>SPEECH_DESC_1135231</v>
      </c>
      <c r="H3512" s="101" t="str">
        <f t="shared" si="217"/>
        <v>SPEECH_AUDIO_1135231</v>
      </c>
      <c r="I3512" s="118" t="str">
        <f t="shared" si="218"/>
        <v>전투</v>
      </c>
      <c r="J3512" s="118" t="str">
        <f t="shared" si="219"/>
        <v>EX 스킬 2</v>
      </c>
    </row>
    <row r="3513" spans="1:10" ht="13.8" customHeight="1">
      <c r="A3513" s="101">
        <f>C3513*ID규칙_대사_그룹_단위+COUNTIF($C$4:C3513,C3513)</f>
        <v>1135232</v>
      </c>
      <c r="B3513" s="100" t="s">
        <v>430</v>
      </c>
      <c r="C3513" s="102">
        <f>INDEX(STUDENT!$A:$A,MATCH(B3513,STUDENT!$B:$B,0))</f>
        <v>11352</v>
      </c>
      <c r="D3513" s="101">
        <v>3</v>
      </c>
      <c r="E3513" s="101">
        <v>15</v>
      </c>
      <c r="F3513" s="101">
        <v>3</v>
      </c>
      <c r="G3513" s="101" t="str">
        <f t="shared" si="216"/>
        <v>SPEECH_DESC_1135232</v>
      </c>
      <c r="H3513" s="101" t="str">
        <f t="shared" si="217"/>
        <v>SPEECH_AUDIO_1135232</v>
      </c>
      <c r="I3513" s="118" t="str">
        <f t="shared" si="218"/>
        <v>전투</v>
      </c>
      <c r="J3513" s="118" t="str">
        <f t="shared" si="219"/>
        <v>EX 스킬 3</v>
      </c>
    </row>
    <row r="3514" spans="1:10" ht="13.8" customHeight="1">
      <c r="A3514" s="101">
        <f>C3514*ID규칙_대사_그룹_단위+COUNTIF($C$4:C3514,C3514)</f>
        <v>1135233</v>
      </c>
      <c r="B3514" s="100" t="s">
        <v>430</v>
      </c>
      <c r="C3514" s="102">
        <f>INDEX(STUDENT!$A:$A,MATCH(B3514,STUDENT!$B:$B,0))</f>
        <v>11352</v>
      </c>
      <c r="D3514" s="101">
        <v>3</v>
      </c>
      <c r="E3514" s="101">
        <v>16</v>
      </c>
      <c r="F3514" s="101">
        <v>1</v>
      </c>
      <c r="G3514" s="101" t="str">
        <f t="shared" si="216"/>
        <v>SPEECH_DESC_1135233</v>
      </c>
      <c r="H3514" s="101" t="str">
        <f t="shared" si="217"/>
        <v>SPEECH_AUDIO_1135233</v>
      </c>
      <c r="I3514" s="118" t="str">
        <f t="shared" si="218"/>
        <v>전투</v>
      </c>
      <c r="J3514" s="118" t="str">
        <f t="shared" si="219"/>
        <v>승리 1</v>
      </c>
    </row>
    <row r="3515" spans="1:10" ht="13.8" customHeight="1">
      <c r="A3515" s="101">
        <f>C3515*ID규칙_대사_그룹_단위+COUNTIF($C$4:C3515,C3515)</f>
        <v>1135234</v>
      </c>
      <c r="B3515" s="100" t="s">
        <v>430</v>
      </c>
      <c r="C3515" s="102">
        <f>INDEX(STUDENT!$A:$A,MATCH(B3515,STUDENT!$B:$B,0))</f>
        <v>11352</v>
      </c>
      <c r="D3515" s="101">
        <v>3</v>
      </c>
      <c r="E3515" s="101">
        <v>16</v>
      </c>
      <c r="F3515" s="101">
        <v>2</v>
      </c>
      <c r="G3515" s="101" t="str">
        <f t="shared" si="216"/>
        <v>SPEECH_DESC_1135234</v>
      </c>
      <c r="H3515" s="101" t="str">
        <f t="shared" si="217"/>
        <v>SPEECH_AUDIO_1135234</v>
      </c>
      <c r="I3515" s="118" t="str">
        <f t="shared" si="218"/>
        <v>전투</v>
      </c>
      <c r="J3515" s="118" t="str">
        <f t="shared" si="219"/>
        <v>승리 2</v>
      </c>
    </row>
    <row r="3516" spans="1:10" ht="13.8" customHeight="1">
      <c r="A3516" s="101">
        <f>C3516*ID규칙_대사_그룹_단위+COUNTIF($C$4:C3516,C3516)</f>
        <v>1135235</v>
      </c>
      <c r="B3516" s="100" t="s">
        <v>430</v>
      </c>
      <c r="C3516" s="102">
        <f>INDEX(STUDENT!$A:$A,MATCH(B3516,STUDENT!$B:$B,0))</f>
        <v>11352</v>
      </c>
      <c r="D3516" s="101">
        <v>3</v>
      </c>
      <c r="E3516" s="101">
        <v>17</v>
      </c>
      <c r="F3516" s="101">
        <v>0</v>
      </c>
      <c r="G3516" s="101" t="str">
        <f t="shared" si="216"/>
        <v>SPEECH_DESC_1135235</v>
      </c>
      <c r="H3516" s="101" t="str">
        <f t="shared" si="217"/>
        <v>SPEECH_AUDIO_1135235</v>
      </c>
      <c r="I3516" s="118" t="str">
        <f t="shared" si="218"/>
        <v>전투</v>
      </c>
      <c r="J3516" s="118" t="str">
        <f t="shared" si="219"/>
        <v>철수</v>
      </c>
    </row>
    <row r="3517" spans="1:10" ht="13.8" customHeight="1">
      <c r="A3517" s="101">
        <f>C3517*ID규칙_대사_그룹_단위+COUNTIF($C$4:C3517,C3517)</f>
        <v>1135236</v>
      </c>
      <c r="B3517" s="100" t="s">
        <v>430</v>
      </c>
      <c r="C3517" s="102">
        <f>INDEX(STUDENT!$A:$A,MATCH(B3517,STUDENT!$B:$B,0))</f>
        <v>11352</v>
      </c>
      <c r="D3517" s="101">
        <v>4</v>
      </c>
      <c r="E3517" s="101">
        <v>18</v>
      </c>
      <c r="F3517" s="101">
        <v>1</v>
      </c>
      <c r="G3517" s="101" t="str">
        <f t="shared" si="216"/>
        <v>SPEECH_DESC_1135236</v>
      </c>
      <c r="H3517" s="101" t="str">
        <f t="shared" si="217"/>
        <v>SPEECH_AUDIO_1135236</v>
      </c>
      <c r="I3517" s="118" t="str">
        <f t="shared" si="218"/>
        <v>결과</v>
      </c>
      <c r="J3517" s="118" t="str">
        <f t="shared" si="219"/>
        <v>임무 완료 1</v>
      </c>
    </row>
    <row r="3518" spans="1:10" ht="13.8" customHeight="1">
      <c r="A3518" s="101">
        <f>C3518*ID규칙_대사_그룹_단위+COUNTIF($C$4:C3518,C3518)</f>
        <v>1135237</v>
      </c>
      <c r="B3518" s="100" t="s">
        <v>430</v>
      </c>
      <c r="C3518" s="102">
        <f>INDEX(STUDENT!$A:$A,MATCH(B3518,STUDENT!$B:$B,0))</f>
        <v>11352</v>
      </c>
      <c r="D3518" s="101">
        <v>4</v>
      </c>
      <c r="E3518" s="101">
        <v>18</v>
      </c>
      <c r="F3518" s="101">
        <v>2</v>
      </c>
      <c r="G3518" s="101" t="str">
        <f t="shared" si="216"/>
        <v>SPEECH_DESC_1135237</v>
      </c>
      <c r="H3518" s="101" t="str">
        <f t="shared" si="217"/>
        <v>SPEECH_AUDIO_1135237</v>
      </c>
      <c r="I3518" s="118" t="str">
        <f t="shared" si="218"/>
        <v>결과</v>
      </c>
      <c r="J3518" s="118" t="str">
        <f t="shared" si="219"/>
        <v>임무 완료 2</v>
      </c>
    </row>
    <row r="3519" spans="1:10" ht="13.8" customHeight="1">
      <c r="A3519" s="101">
        <f>C3519*ID규칙_대사_그룹_단위+COUNTIF($C$4:C3519,C3519)</f>
        <v>1135238</v>
      </c>
      <c r="B3519" s="100" t="s">
        <v>430</v>
      </c>
      <c r="C3519" s="102">
        <f>INDEX(STUDENT!$A:$A,MATCH(B3519,STUDENT!$B:$B,0))</f>
        <v>11352</v>
      </c>
      <c r="D3519" s="101">
        <v>4</v>
      </c>
      <c r="E3519" s="101">
        <v>19</v>
      </c>
      <c r="F3519" s="101">
        <v>1</v>
      </c>
      <c r="G3519" s="101" t="str">
        <f t="shared" si="216"/>
        <v>SPEECH_DESC_1135238</v>
      </c>
      <c r="H3519" s="101" t="str">
        <f t="shared" si="217"/>
        <v>SPEECH_AUDIO_1135238</v>
      </c>
      <c r="I3519" s="118" t="str">
        <f t="shared" si="218"/>
        <v>결과</v>
      </c>
      <c r="J3519" s="118" t="str">
        <f t="shared" si="219"/>
        <v>임무 실패 1</v>
      </c>
    </row>
    <row r="3520" spans="1:10" ht="13.8" customHeight="1">
      <c r="A3520" s="101">
        <f>C3520*ID규칙_대사_그룹_단위+COUNTIF($C$4:C3520,C3520)</f>
        <v>1135239</v>
      </c>
      <c r="B3520" s="100" t="s">
        <v>430</v>
      </c>
      <c r="C3520" s="102">
        <f>INDEX(STUDENT!$A:$A,MATCH(B3520,STUDENT!$B:$B,0))</f>
        <v>11352</v>
      </c>
      <c r="D3520" s="101">
        <v>4</v>
      </c>
      <c r="E3520" s="101">
        <v>19</v>
      </c>
      <c r="F3520" s="101">
        <v>2</v>
      </c>
      <c r="G3520" s="101" t="str">
        <f t="shared" si="216"/>
        <v>SPEECH_DESC_1135239</v>
      </c>
      <c r="H3520" s="101" t="str">
        <f t="shared" si="217"/>
        <v>SPEECH_AUDIO_1135239</v>
      </c>
      <c r="I3520" s="118" t="str">
        <f t="shared" si="218"/>
        <v>결과</v>
      </c>
      <c r="J3520" s="118" t="str">
        <f t="shared" si="219"/>
        <v>임무 실패 2</v>
      </c>
    </row>
    <row r="3521" spans="1:10" ht="13.8" customHeight="1">
      <c r="A3521" s="101">
        <f>C3521*ID규칙_대사_그룹_단위+COUNTIF($C$4:C3521,C3521)</f>
        <v>1135240</v>
      </c>
      <c r="B3521" s="100" t="s">
        <v>430</v>
      </c>
      <c r="C3521" s="102">
        <f>INDEX(STUDENT!$A:$A,MATCH(B3521,STUDENT!$B:$B,0))</f>
        <v>11352</v>
      </c>
      <c r="D3521" s="101">
        <v>5</v>
      </c>
      <c r="E3521" s="101">
        <v>20</v>
      </c>
      <c r="F3521" s="101">
        <v>1</v>
      </c>
      <c r="G3521" s="101" t="str">
        <f t="shared" si="216"/>
        <v>SPEECH_DESC_1135240</v>
      </c>
      <c r="H3521" s="101" t="str">
        <f t="shared" si="217"/>
        <v>SPEECH_AUDIO_1135240</v>
      </c>
      <c r="I3521" s="118" t="str">
        <f t="shared" si="218"/>
        <v>기타</v>
      </c>
      <c r="J3521" s="118" t="str">
        <f t="shared" si="219"/>
        <v>강화 1</v>
      </c>
    </row>
    <row r="3522" spans="1:10" ht="13.8" customHeight="1">
      <c r="A3522" s="101">
        <f>C3522*ID규칙_대사_그룹_단위+COUNTIF($C$4:C3522,C3522)</f>
        <v>1135241</v>
      </c>
      <c r="B3522" s="100" t="s">
        <v>430</v>
      </c>
      <c r="C3522" s="102">
        <f>INDEX(STUDENT!$A:$A,MATCH(B3522,STUDENT!$B:$B,0))</f>
        <v>11352</v>
      </c>
      <c r="D3522" s="101">
        <v>5</v>
      </c>
      <c r="E3522" s="101">
        <v>20</v>
      </c>
      <c r="F3522" s="101">
        <v>2</v>
      </c>
      <c r="G3522" s="101" t="str">
        <f t="shared" si="216"/>
        <v>SPEECH_DESC_1135241</v>
      </c>
      <c r="H3522" s="101" t="str">
        <f t="shared" si="217"/>
        <v>SPEECH_AUDIO_1135241</v>
      </c>
      <c r="I3522" s="118" t="str">
        <f t="shared" si="218"/>
        <v>기타</v>
      </c>
      <c r="J3522" s="118" t="str">
        <f t="shared" si="219"/>
        <v>강화 2</v>
      </c>
    </row>
    <row r="3523" spans="1:10" ht="13.8" customHeight="1">
      <c r="A3523" s="101">
        <f>C3523*ID규칙_대사_그룹_단위+COUNTIF($C$4:C3523,C3523)</f>
        <v>1135242</v>
      </c>
      <c r="B3523" s="100" t="s">
        <v>430</v>
      </c>
      <c r="C3523" s="102">
        <f>INDEX(STUDENT!$A:$A,MATCH(B3523,STUDENT!$B:$B,0))</f>
        <v>11352</v>
      </c>
      <c r="D3523" s="101">
        <v>5</v>
      </c>
      <c r="E3523" s="101">
        <v>20</v>
      </c>
      <c r="F3523" s="101">
        <v>3</v>
      </c>
      <c r="G3523" s="101" t="str">
        <f t="shared" si="216"/>
        <v>SPEECH_DESC_1135242</v>
      </c>
      <c r="H3523" s="101" t="str">
        <f t="shared" si="217"/>
        <v>SPEECH_AUDIO_1135242</v>
      </c>
      <c r="I3523" s="118" t="str">
        <f t="shared" si="218"/>
        <v>기타</v>
      </c>
      <c r="J3523" s="118" t="str">
        <f t="shared" si="219"/>
        <v>강화 3</v>
      </c>
    </row>
    <row r="3524" spans="1:10" ht="13.8" customHeight="1">
      <c r="A3524" s="101">
        <f>C3524*ID규칙_대사_그룹_단위+COUNTIF($C$4:C3524,C3524)</f>
        <v>1135243</v>
      </c>
      <c r="B3524" s="100" t="s">
        <v>430</v>
      </c>
      <c r="C3524" s="102">
        <f>INDEX(STUDENT!$A:$A,MATCH(B3524,STUDENT!$B:$B,0))</f>
        <v>11352</v>
      </c>
      <c r="D3524" s="101">
        <v>5</v>
      </c>
      <c r="E3524" s="101">
        <v>20</v>
      </c>
      <c r="F3524" s="101">
        <v>4</v>
      </c>
      <c r="G3524" s="101" t="str">
        <f t="shared" ref="G3524:G3587" si="220">"SPEECH_DESC_"&amp;A3524</f>
        <v>SPEECH_DESC_1135243</v>
      </c>
      <c r="H3524" s="101" t="str">
        <f t="shared" ref="H3524:H3587" si="221">"SPEECH_AUDIO_"&amp;A3524</f>
        <v>SPEECH_AUDIO_1135243</v>
      </c>
      <c r="I3524" s="118" t="str">
        <f t="shared" ref="I3524:I3587" si="222">VLOOKUP(D3524,SPEECH_MAIN_TYPE,2,0)</f>
        <v>기타</v>
      </c>
      <c r="J3524" s="118" t="str">
        <f t="shared" ref="J3524:J3587" si="223">VLOOKUP(E3524,SPEECH_SUB_TYPE,2,0)&amp;IF(F3524=0,""," "&amp;F3524)</f>
        <v>강화 4</v>
      </c>
    </row>
    <row r="3525" spans="1:10" ht="13.8" customHeight="1">
      <c r="A3525" s="101">
        <f>C3525*ID규칙_대사_그룹_단위+COUNTIF($C$4:C3525,C3525)</f>
        <v>1135244</v>
      </c>
      <c r="B3525" s="100" t="s">
        <v>430</v>
      </c>
      <c r="C3525" s="102">
        <f>INDEX(STUDENT!$A:$A,MATCH(B3525,STUDENT!$B:$B,0))</f>
        <v>11352</v>
      </c>
      <c r="D3525" s="101">
        <v>5</v>
      </c>
      <c r="E3525" s="101">
        <v>21</v>
      </c>
      <c r="F3525" s="101">
        <v>0</v>
      </c>
      <c r="G3525" s="101" t="str">
        <f t="shared" si="220"/>
        <v>SPEECH_DESC_1135244</v>
      </c>
      <c r="H3525" s="101" t="str">
        <f t="shared" si="221"/>
        <v>SPEECH_AUDIO_1135244</v>
      </c>
      <c r="I3525" s="118" t="str">
        <f t="shared" si="222"/>
        <v>기타</v>
      </c>
      <c r="J3525" s="118" t="str">
        <f t="shared" si="223"/>
        <v>고유무기 장착</v>
      </c>
    </row>
    <row r="3526" spans="1:10" ht="13.8" customHeight="1">
      <c r="A3526" s="101">
        <f>C3526*ID규칙_대사_그룹_단위+COUNTIF($C$4:C3526,C3526)</f>
        <v>1135245</v>
      </c>
      <c r="B3526" s="100" t="s">
        <v>430</v>
      </c>
      <c r="C3526" s="102">
        <f>INDEX(STUDENT!$A:$A,MATCH(B3526,STUDENT!$B:$B,0))</f>
        <v>11352</v>
      </c>
      <c r="D3526" s="101">
        <v>5</v>
      </c>
      <c r="E3526" s="101">
        <v>22</v>
      </c>
      <c r="F3526" s="101">
        <v>1</v>
      </c>
      <c r="G3526" s="101" t="str">
        <f t="shared" si="220"/>
        <v>SPEECH_DESC_1135245</v>
      </c>
      <c r="H3526" s="101" t="str">
        <f t="shared" si="221"/>
        <v>SPEECH_AUDIO_1135245</v>
      </c>
      <c r="I3526" s="118" t="str">
        <f t="shared" si="222"/>
        <v>기타</v>
      </c>
      <c r="J3526" s="118" t="str">
        <f t="shared" si="223"/>
        <v>카페 1</v>
      </c>
    </row>
    <row r="3527" spans="1:10" ht="13.8" customHeight="1">
      <c r="A3527" s="101">
        <f>C3527*ID규칙_대사_그룹_단위+COUNTIF($C$4:C3527,C3527)</f>
        <v>1135246</v>
      </c>
      <c r="B3527" s="100" t="s">
        <v>430</v>
      </c>
      <c r="C3527" s="102">
        <f>INDEX(STUDENT!$A:$A,MATCH(B3527,STUDENT!$B:$B,0))</f>
        <v>11352</v>
      </c>
      <c r="D3527" s="101">
        <v>5</v>
      </c>
      <c r="E3527" s="101">
        <v>22</v>
      </c>
      <c r="F3527" s="101">
        <v>2</v>
      </c>
      <c r="G3527" s="101" t="str">
        <f t="shared" si="220"/>
        <v>SPEECH_DESC_1135246</v>
      </c>
      <c r="H3527" s="101" t="str">
        <f t="shared" si="221"/>
        <v>SPEECH_AUDIO_1135246</v>
      </c>
      <c r="I3527" s="118" t="str">
        <f t="shared" si="222"/>
        <v>기타</v>
      </c>
      <c r="J3527" s="118" t="str">
        <f t="shared" si="223"/>
        <v>카페 2</v>
      </c>
    </row>
    <row r="3528" spans="1:10" ht="13.8" customHeight="1">
      <c r="A3528" s="101">
        <f>C3528*ID규칙_대사_그룹_단위+COUNTIF($C$4:C3528,C3528)</f>
        <v>1135247</v>
      </c>
      <c r="B3528" s="100" t="s">
        <v>430</v>
      </c>
      <c r="C3528" s="102">
        <f>INDEX(STUDENT!$A:$A,MATCH(B3528,STUDENT!$B:$B,0))</f>
        <v>11352</v>
      </c>
      <c r="D3528" s="101">
        <v>5</v>
      </c>
      <c r="E3528" s="101">
        <v>22</v>
      </c>
      <c r="F3528" s="101">
        <v>3</v>
      </c>
      <c r="G3528" s="101" t="str">
        <f t="shared" si="220"/>
        <v>SPEECH_DESC_1135247</v>
      </c>
      <c r="H3528" s="101" t="str">
        <f t="shared" si="221"/>
        <v>SPEECH_AUDIO_1135247</v>
      </c>
      <c r="I3528" s="118" t="str">
        <f t="shared" si="222"/>
        <v>기타</v>
      </c>
      <c r="J3528" s="118" t="str">
        <f t="shared" si="223"/>
        <v>카페 3</v>
      </c>
    </row>
    <row r="3529" spans="1:10" ht="13.8" customHeight="1">
      <c r="A3529" s="101">
        <f>C3529*ID규칙_대사_그룹_단위+COUNTIF($C$4:C3529,C3529)</f>
        <v>1135248</v>
      </c>
      <c r="B3529" s="100" t="s">
        <v>430</v>
      </c>
      <c r="C3529" s="102">
        <f>INDEX(STUDENT!$A:$A,MATCH(B3529,STUDENT!$B:$B,0))</f>
        <v>11352</v>
      </c>
      <c r="D3529" s="101">
        <v>5</v>
      </c>
      <c r="E3529" s="101">
        <v>22</v>
      </c>
      <c r="F3529" s="101">
        <v>4</v>
      </c>
      <c r="G3529" s="101" t="str">
        <f t="shared" si="220"/>
        <v>SPEECH_DESC_1135248</v>
      </c>
      <c r="H3529" s="101" t="str">
        <f t="shared" si="221"/>
        <v>SPEECH_AUDIO_1135248</v>
      </c>
      <c r="I3529" s="118" t="str">
        <f t="shared" si="222"/>
        <v>기타</v>
      </c>
      <c r="J3529" s="118" t="str">
        <f t="shared" si="223"/>
        <v>카페 4</v>
      </c>
    </row>
    <row r="3530" spans="1:10" ht="13.8" customHeight="1">
      <c r="A3530" s="101">
        <f>C3530*ID규칙_대사_그룹_단위+COUNTIF($C$4:C3530,C3530)</f>
        <v>1135249</v>
      </c>
      <c r="B3530" s="100" t="s">
        <v>430</v>
      </c>
      <c r="C3530" s="102">
        <f>INDEX(STUDENT!$A:$A,MATCH(B3530,STUDENT!$B:$B,0))</f>
        <v>11352</v>
      </c>
      <c r="D3530" s="101">
        <v>5</v>
      </c>
      <c r="E3530" s="101">
        <v>22</v>
      </c>
      <c r="F3530" s="101">
        <v>5</v>
      </c>
      <c r="G3530" s="101" t="str">
        <f t="shared" si="220"/>
        <v>SPEECH_DESC_1135249</v>
      </c>
      <c r="H3530" s="101" t="str">
        <f t="shared" si="221"/>
        <v>SPEECH_AUDIO_1135249</v>
      </c>
      <c r="I3530" s="118" t="str">
        <f t="shared" si="222"/>
        <v>기타</v>
      </c>
      <c r="J3530" s="118" t="str">
        <f t="shared" si="223"/>
        <v>카페 5</v>
      </c>
    </row>
    <row r="3531" spans="1:10" ht="13.8" customHeight="1">
      <c r="A3531" s="101">
        <f>C3531*ID규칙_대사_그룹_단위+COUNTIF($C$4:C3531,C3531)</f>
        <v>1135250</v>
      </c>
      <c r="B3531" s="100" t="s">
        <v>430</v>
      </c>
      <c r="C3531" s="102">
        <f>INDEX(STUDENT!$A:$A,MATCH(B3531,STUDENT!$B:$B,0))</f>
        <v>11352</v>
      </c>
      <c r="D3531" s="101">
        <v>5</v>
      </c>
      <c r="E3531" s="101">
        <v>23</v>
      </c>
      <c r="F3531" s="101">
        <v>1</v>
      </c>
      <c r="G3531" s="101" t="str">
        <f t="shared" si="220"/>
        <v>SPEECH_DESC_1135250</v>
      </c>
      <c r="H3531" s="101" t="str">
        <f t="shared" si="221"/>
        <v>SPEECH_AUDIO_1135250</v>
      </c>
      <c r="I3531" s="118" t="str">
        <f t="shared" si="222"/>
        <v>기타</v>
      </c>
      <c r="J3531" s="118" t="str">
        <f t="shared" si="223"/>
        <v>인연 랭크 업 1</v>
      </c>
    </row>
    <row r="3532" spans="1:10" ht="13.8" customHeight="1">
      <c r="A3532" s="101">
        <f>C3532*ID규칙_대사_그룹_단위+COUNTIF($C$4:C3532,C3532)</f>
        <v>1135251</v>
      </c>
      <c r="B3532" s="100" t="s">
        <v>430</v>
      </c>
      <c r="C3532" s="102">
        <f>INDEX(STUDENT!$A:$A,MATCH(B3532,STUDENT!$B:$B,0))</f>
        <v>11352</v>
      </c>
      <c r="D3532" s="101">
        <v>5</v>
      </c>
      <c r="E3532" s="101">
        <v>23</v>
      </c>
      <c r="F3532" s="101">
        <v>2</v>
      </c>
      <c r="G3532" s="101" t="str">
        <f t="shared" si="220"/>
        <v>SPEECH_DESC_1135251</v>
      </c>
      <c r="H3532" s="101" t="str">
        <f t="shared" si="221"/>
        <v>SPEECH_AUDIO_1135251</v>
      </c>
      <c r="I3532" s="118" t="str">
        <f t="shared" si="222"/>
        <v>기타</v>
      </c>
      <c r="J3532" s="118" t="str">
        <f t="shared" si="223"/>
        <v>인연 랭크 업 2</v>
      </c>
    </row>
    <row r="3533" spans="1:10" ht="13.8" customHeight="1">
      <c r="A3533" s="101">
        <f>C3533*ID규칙_대사_그룹_단위+COUNTIF($C$4:C3533,C3533)</f>
        <v>1135252</v>
      </c>
      <c r="B3533" s="100" t="s">
        <v>430</v>
      </c>
      <c r="C3533" s="102">
        <f>INDEX(STUDENT!$A:$A,MATCH(B3533,STUDENT!$B:$B,0))</f>
        <v>11352</v>
      </c>
      <c r="D3533" s="101">
        <v>5</v>
      </c>
      <c r="E3533" s="101">
        <v>23</v>
      </c>
      <c r="F3533" s="101">
        <v>3</v>
      </c>
      <c r="G3533" s="101" t="str">
        <f t="shared" si="220"/>
        <v>SPEECH_DESC_1135252</v>
      </c>
      <c r="H3533" s="101" t="str">
        <f t="shared" si="221"/>
        <v>SPEECH_AUDIO_1135252</v>
      </c>
      <c r="I3533" s="118" t="str">
        <f t="shared" si="222"/>
        <v>기타</v>
      </c>
      <c r="J3533" s="118" t="str">
        <f t="shared" si="223"/>
        <v>인연 랭크 업 3</v>
      </c>
    </row>
    <row r="3534" spans="1:10" ht="13.8" customHeight="1">
      <c r="A3534" s="101">
        <f>C3534*ID규칙_대사_그룹_단위+COUNTIF($C$4:C3534,C3534)</f>
        <v>1135253</v>
      </c>
      <c r="B3534" s="100" t="s">
        <v>430</v>
      </c>
      <c r="C3534" s="102">
        <f>INDEX(STUDENT!$A:$A,MATCH(B3534,STUDENT!$B:$B,0))</f>
        <v>11352</v>
      </c>
      <c r="D3534" s="101">
        <v>5</v>
      </c>
      <c r="E3534" s="101">
        <v>23</v>
      </c>
      <c r="F3534" s="101">
        <v>4</v>
      </c>
      <c r="G3534" s="101" t="str">
        <f t="shared" si="220"/>
        <v>SPEECH_DESC_1135253</v>
      </c>
      <c r="H3534" s="101" t="str">
        <f t="shared" si="221"/>
        <v>SPEECH_AUDIO_1135253</v>
      </c>
      <c r="I3534" s="118" t="str">
        <f t="shared" si="222"/>
        <v>기타</v>
      </c>
      <c r="J3534" s="118" t="str">
        <f t="shared" si="223"/>
        <v>인연 랭크 업 4</v>
      </c>
    </row>
    <row r="3535" spans="1:10" ht="13.8" customHeight="1">
      <c r="A3535" s="101">
        <f>C3535*ID규칙_대사_그룹_단위+COUNTIF($C$4:C3535,C3535)</f>
        <v>1135254</v>
      </c>
      <c r="B3535" s="100" t="s">
        <v>430</v>
      </c>
      <c r="C3535" s="102">
        <f>INDEX(STUDENT!$A:$A,MATCH(B3535,STUDENT!$B:$B,0))</f>
        <v>11352</v>
      </c>
      <c r="D3535" s="101">
        <v>6</v>
      </c>
      <c r="E3535" s="101">
        <v>24</v>
      </c>
      <c r="F3535" s="101">
        <v>1</v>
      </c>
      <c r="G3535" s="101" t="str">
        <f t="shared" si="220"/>
        <v>SPEECH_DESC_1135254</v>
      </c>
      <c r="H3535" s="101" t="str">
        <f t="shared" si="221"/>
        <v>SPEECH_AUDIO_1135254</v>
      </c>
      <c r="I3535" s="118" t="str">
        <f t="shared" si="222"/>
        <v>메모리얼</v>
      </c>
      <c r="J3535" s="118" t="str">
        <f t="shared" si="223"/>
        <v>메모리얼 로비 1</v>
      </c>
    </row>
    <row r="3536" spans="1:10" ht="13.8" customHeight="1">
      <c r="A3536" s="101">
        <f>C3536*ID규칙_대사_그룹_단위+COUNTIF($C$4:C3536,C3536)</f>
        <v>1135255</v>
      </c>
      <c r="B3536" s="100" t="s">
        <v>430</v>
      </c>
      <c r="C3536" s="102">
        <f>INDEX(STUDENT!$A:$A,MATCH(B3536,STUDENT!$B:$B,0))</f>
        <v>11352</v>
      </c>
      <c r="D3536" s="101">
        <v>6</v>
      </c>
      <c r="E3536" s="101">
        <v>24</v>
      </c>
      <c r="F3536" s="101">
        <v>2</v>
      </c>
      <c r="G3536" s="101" t="str">
        <f t="shared" si="220"/>
        <v>SPEECH_DESC_1135255</v>
      </c>
      <c r="H3536" s="101" t="str">
        <f t="shared" si="221"/>
        <v>SPEECH_AUDIO_1135255</v>
      </c>
      <c r="I3536" s="118" t="str">
        <f t="shared" si="222"/>
        <v>메모리얼</v>
      </c>
      <c r="J3536" s="118" t="str">
        <f t="shared" si="223"/>
        <v>메모리얼 로비 2</v>
      </c>
    </row>
    <row r="3537" spans="1:10" ht="13.8" customHeight="1">
      <c r="A3537" s="101">
        <f>C3537*ID규칙_대사_그룹_단위+COUNTIF($C$4:C3537,C3537)</f>
        <v>1135256</v>
      </c>
      <c r="B3537" s="100" t="s">
        <v>430</v>
      </c>
      <c r="C3537" s="102">
        <f>INDEX(STUDENT!$A:$A,MATCH(B3537,STUDENT!$B:$B,0))</f>
        <v>11352</v>
      </c>
      <c r="D3537" s="101">
        <v>6</v>
      </c>
      <c r="E3537" s="101">
        <v>24</v>
      </c>
      <c r="F3537" s="101">
        <v>3</v>
      </c>
      <c r="G3537" s="101" t="str">
        <f t="shared" si="220"/>
        <v>SPEECH_DESC_1135256</v>
      </c>
      <c r="H3537" s="101" t="str">
        <f t="shared" si="221"/>
        <v>SPEECH_AUDIO_1135256</v>
      </c>
      <c r="I3537" s="118" t="str">
        <f t="shared" si="222"/>
        <v>메모리얼</v>
      </c>
      <c r="J3537" s="118" t="str">
        <f t="shared" si="223"/>
        <v>메모리얼 로비 3</v>
      </c>
    </row>
    <row r="3538" spans="1:10" ht="13.8" customHeight="1">
      <c r="A3538" s="101">
        <f>C3538*ID규칙_대사_그룹_단위+COUNTIF($C$4:C3538,C3538)</f>
        <v>1135257</v>
      </c>
      <c r="B3538" s="100" t="s">
        <v>430</v>
      </c>
      <c r="C3538" s="102">
        <f>INDEX(STUDENT!$A:$A,MATCH(B3538,STUDENT!$B:$B,0))</f>
        <v>11352</v>
      </c>
      <c r="D3538" s="101">
        <v>6</v>
      </c>
      <c r="E3538" s="101">
        <v>24</v>
      </c>
      <c r="F3538" s="101">
        <v>4</v>
      </c>
      <c r="G3538" s="101" t="str">
        <f t="shared" si="220"/>
        <v>SPEECH_DESC_1135257</v>
      </c>
      <c r="H3538" s="101" t="str">
        <f t="shared" si="221"/>
        <v>SPEECH_AUDIO_1135257</v>
      </c>
      <c r="I3538" s="118" t="str">
        <f t="shared" si="222"/>
        <v>메모리얼</v>
      </c>
      <c r="J3538" s="118" t="str">
        <f t="shared" si="223"/>
        <v>메모리얼 로비 4</v>
      </c>
    </row>
    <row r="3539" spans="1:10" ht="13.8" customHeight="1">
      <c r="A3539" s="101">
        <f>C3539*ID규칙_대사_그룹_단위+COUNTIF($C$4:C3539,C3539)</f>
        <v>1135258</v>
      </c>
      <c r="B3539" s="100" t="s">
        <v>430</v>
      </c>
      <c r="C3539" s="102">
        <f>INDEX(STUDENT!$A:$A,MATCH(B3539,STUDENT!$B:$B,0))</f>
        <v>11352</v>
      </c>
      <c r="D3539" s="101">
        <v>6</v>
      </c>
      <c r="E3539" s="101">
        <v>24</v>
      </c>
      <c r="F3539" s="101">
        <v>5</v>
      </c>
      <c r="G3539" s="101" t="str">
        <f t="shared" si="220"/>
        <v>SPEECH_DESC_1135258</v>
      </c>
      <c r="H3539" s="101" t="str">
        <f t="shared" si="221"/>
        <v>SPEECH_AUDIO_1135258</v>
      </c>
      <c r="I3539" s="118" t="str">
        <f t="shared" si="222"/>
        <v>메모리얼</v>
      </c>
      <c r="J3539" s="118" t="str">
        <f t="shared" si="223"/>
        <v>메모리얼 로비 5</v>
      </c>
    </row>
    <row r="3540" spans="1:10" ht="13.8" customHeight="1">
      <c r="A3540" s="101">
        <f>C3540*ID규칙_대사_그룹_단위+COUNTIF($C$4:C3540,C3540)</f>
        <v>1135259</v>
      </c>
      <c r="B3540" s="100" t="s">
        <v>430</v>
      </c>
      <c r="C3540" s="102">
        <f>INDEX(STUDENT!$A:$A,MATCH(B3540,STUDENT!$B:$B,0))</f>
        <v>11352</v>
      </c>
      <c r="D3540" s="101">
        <v>7</v>
      </c>
      <c r="E3540" s="101">
        <v>25</v>
      </c>
      <c r="F3540" s="101">
        <v>0</v>
      </c>
      <c r="G3540" s="101" t="str">
        <f t="shared" si="220"/>
        <v>SPEECH_DESC_1135259</v>
      </c>
      <c r="H3540" s="101" t="str">
        <f t="shared" si="221"/>
        <v>SPEECH_AUDIO_1135259</v>
      </c>
      <c r="I3540" s="118" t="str">
        <f t="shared" si="222"/>
        <v>기념일</v>
      </c>
      <c r="J3540" s="118" t="str">
        <f t="shared" si="223"/>
        <v>생일</v>
      </c>
    </row>
    <row r="3541" spans="1:10" ht="13.8" customHeight="1">
      <c r="A3541" s="101">
        <f>C3541*ID규칙_대사_그룹_단위+COUNTIF($C$4:C3541,C3541)</f>
        <v>1135260</v>
      </c>
      <c r="B3541" s="100" t="s">
        <v>430</v>
      </c>
      <c r="C3541" s="102">
        <f>INDEX(STUDENT!$A:$A,MATCH(B3541,STUDENT!$B:$B,0))</f>
        <v>11352</v>
      </c>
      <c r="D3541" s="101">
        <v>7</v>
      </c>
      <c r="E3541" s="101">
        <v>26</v>
      </c>
      <c r="F3541" s="101">
        <v>0</v>
      </c>
      <c r="G3541" s="101" t="str">
        <f t="shared" si="220"/>
        <v>SPEECH_DESC_1135260</v>
      </c>
      <c r="H3541" s="101" t="str">
        <f t="shared" si="221"/>
        <v>SPEECH_AUDIO_1135260</v>
      </c>
      <c r="I3541" s="118" t="str">
        <f t="shared" si="222"/>
        <v>기념일</v>
      </c>
      <c r="J3541" s="118" t="str">
        <f t="shared" si="223"/>
        <v>선생의 생일</v>
      </c>
    </row>
    <row r="3542" spans="1:10" ht="13.8" customHeight="1">
      <c r="A3542" s="101">
        <f>C3542*ID규칙_대사_그룹_단위+COUNTIF($C$4:C3542,C3542)</f>
        <v>1135261</v>
      </c>
      <c r="B3542" s="100" t="s">
        <v>430</v>
      </c>
      <c r="C3542" s="102">
        <f>INDEX(STUDENT!$A:$A,MATCH(B3542,STUDENT!$B:$B,0))</f>
        <v>11352</v>
      </c>
      <c r="D3542" s="101">
        <v>7</v>
      </c>
      <c r="E3542" s="101">
        <v>27</v>
      </c>
      <c r="F3542" s="101">
        <v>0</v>
      </c>
      <c r="G3542" s="101" t="str">
        <f t="shared" si="220"/>
        <v>SPEECH_DESC_1135261</v>
      </c>
      <c r="H3542" s="101" t="str">
        <f t="shared" si="221"/>
        <v>SPEECH_AUDIO_1135261</v>
      </c>
      <c r="I3542" s="118" t="str">
        <f t="shared" si="222"/>
        <v>기념일</v>
      </c>
      <c r="J3542" s="118" t="str">
        <f t="shared" si="223"/>
        <v>할로윈</v>
      </c>
    </row>
    <row r="3543" spans="1:10" ht="13.8" customHeight="1">
      <c r="A3543" s="101">
        <f>C3543*ID규칙_대사_그룹_단위+COUNTIF($C$4:C3543,C3543)</f>
        <v>1135262</v>
      </c>
      <c r="B3543" s="100" t="s">
        <v>430</v>
      </c>
      <c r="C3543" s="102">
        <f>INDEX(STUDENT!$A:$A,MATCH(B3543,STUDENT!$B:$B,0))</f>
        <v>11352</v>
      </c>
      <c r="D3543" s="101">
        <v>7</v>
      </c>
      <c r="E3543" s="101">
        <v>28</v>
      </c>
      <c r="F3543" s="101">
        <v>0</v>
      </c>
      <c r="G3543" s="101" t="str">
        <f t="shared" si="220"/>
        <v>SPEECH_DESC_1135262</v>
      </c>
      <c r="H3543" s="101" t="str">
        <f t="shared" si="221"/>
        <v>SPEECH_AUDIO_1135262</v>
      </c>
      <c r="I3543" s="118" t="str">
        <f t="shared" si="222"/>
        <v>기념일</v>
      </c>
      <c r="J3543" s="118" t="str">
        <f t="shared" si="223"/>
        <v>크리스마스</v>
      </c>
    </row>
    <row r="3544" spans="1:10" ht="13.8" customHeight="1">
      <c r="A3544" s="101">
        <f>C3544*ID규칙_대사_그룹_단위+COUNTIF($C$4:C3544,C3544)</f>
        <v>1135263</v>
      </c>
      <c r="B3544" s="100" t="s">
        <v>430</v>
      </c>
      <c r="C3544" s="102">
        <f>INDEX(STUDENT!$A:$A,MATCH(B3544,STUDENT!$B:$B,0))</f>
        <v>11352</v>
      </c>
      <c r="D3544" s="101">
        <v>7</v>
      </c>
      <c r="E3544" s="101">
        <v>29</v>
      </c>
      <c r="F3544" s="101">
        <v>0</v>
      </c>
      <c r="G3544" s="101" t="str">
        <f t="shared" si="220"/>
        <v>SPEECH_DESC_1135263</v>
      </c>
      <c r="H3544" s="101" t="str">
        <f t="shared" si="221"/>
        <v>SPEECH_AUDIO_1135263</v>
      </c>
      <c r="I3544" s="118" t="str">
        <f t="shared" si="222"/>
        <v>기념일</v>
      </c>
      <c r="J3544" s="118" t="str">
        <f t="shared" si="223"/>
        <v>신년</v>
      </c>
    </row>
    <row r="3545" spans="1:10" ht="13.8" customHeight="1">
      <c r="A3545" s="101">
        <f>C3545*ID규칙_대사_그룹_단위+COUNTIF($C$4:C3545,C3545)</f>
        <v>2112201</v>
      </c>
      <c r="B3545" s="100" t="s">
        <v>432</v>
      </c>
      <c r="C3545" s="102">
        <f>INDEX(STUDENT!$A:$A,MATCH(B3545,STUDENT!$B:$B,0))</f>
        <v>21122</v>
      </c>
      <c r="D3545" s="101">
        <v>1</v>
      </c>
      <c r="E3545" s="101">
        <v>1</v>
      </c>
      <c r="F3545" s="101">
        <v>0</v>
      </c>
      <c r="G3545" s="101" t="str">
        <f t="shared" si="220"/>
        <v>SPEECH_DESC_2112201</v>
      </c>
      <c r="H3545" s="101" t="str">
        <f t="shared" si="221"/>
        <v>SPEECH_AUDIO_2112201</v>
      </c>
      <c r="I3545" s="118" t="str">
        <f t="shared" si="222"/>
        <v>일상</v>
      </c>
      <c r="J3545" s="118" t="str">
        <f t="shared" si="223"/>
        <v>입수</v>
      </c>
    </row>
    <row r="3546" spans="1:10" ht="13.8" customHeight="1">
      <c r="A3546" s="101">
        <f>C3546*ID규칙_대사_그룹_단위+COUNTIF($C$4:C3546,C3546)</f>
        <v>2112202</v>
      </c>
      <c r="B3546" s="100" t="s">
        <v>432</v>
      </c>
      <c r="C3546" s="102">
        <f>INDEX(STUDENT!$A:$A,MATCH(B3546,STUDENT!$B:$B,0))</f>
        <v>21122</v>
      </c>
      <c r="D3546" s="101">
        <v>1</v>
      </c>
      <c r="E3546" s="101">
        <v>2</v>
      </c>
      <c r="F3546" s="101">
        <v>1</v>
      </c>
      <c r="G3546" s="101" t="str">
        <f t="shared" si="220"/>
        <v>SPEECH_DESC_2112202</v>
      </c>
      <c r="H3546" s="101" t="str">
        <f t="shared" si="221"/>
        <v>SPEECH_AUDIO_2112202</v>
      </c>
      <c r="I3546" s="118" t="str">
        <f t="shared" si="222"/>
        <v>일상</v>
      </c>
      <c r="J3546" s="118" t="str">
        <f t="shared" si="223"/>
        <v>로비 방문 1</v>
      </c>
    </row>
    <row r="3547" spans="1:10" ht="13.8" customHeight="1">
      <c r="A3547" s="101">
        <f>C3547*ID규칙_대사_그룹_단위+COUNTIF($C$4:C3547,C3547)</f>
        <v>2112203</v>
      </c>
      <c r="B3547" s="100" t="s">
        <v>432</v>
      </c>
      <c r="C3547" s="102">
        <f>INDEX(STUDENT!$A:$A,MATCH(B3547,STUDENT!$B:$B,0))</f>
        <v>21122</v>
      </c>
      <c r="D3547" s="101">
        <v>1</v>
      </c>
      <c r="E3547" s="101">
        <v>2</v>
      </c>
      <c r="F3547" s="101">
        <v>2</v>
      </c>
      <c r="G3547" s="101" t="str">
        <f t="shared" si="220"/>
        <v>SPEECH_DESC_2112203</v>
      </c>
      <c r="H3547" s="101" t="str">
        <f t="shared" si="221"/>
        <v>SPEECH_AUDIO_2112203</v>
      </c>
      <c r="I3547" s="118" t="str">
        <f t="shared" si="222"/>
        <v>일상</v>
      </c>
      <c r="J3547" s="118" t="str">
        <f t="shared" si="223"/>
        <v>로비 방문 2</v>
      </c>
    </row>
    <row r="3548" spans="1:10" ht="13.8" customHeight="1">
      <c r="A3548" s="101">
        <f>C3548*ID규칙_대사_그룹_단위+COUNTIF($C$4:C3548,C3548)</f>
        <v>2112204</v>
      </c>
      <c r="B3548" s="100" t="s">
        <v>432</v>
      </c>
      <c r="C3548" s="102">
        <f>INDEX(STUDENT!$A:$A,MATCH(B3548,STUDENT!$B:$B,0))</f>
        <v>21122</v>
      </c>
      <c r="D3548" s="101">
        <v>1</v>
      </c>
      <c r="E3548" s="101">
        <v>3</v>
      </c>
      <c r="F3548" s="101">
        <v>1</v>
      </c>
      <c r="G3548" s="101" t="str">
        <f t="shared" si="220"/>
        <v>SPEECH_DESC_2112204</v>
      </c>
      <c r="H3548" s="101" t="str">
        <f t="shared" si="221"/>
        <v>SPEECH_AUDIO_2112204</v>
      </c>
      <c r="I3548" s="118" t="str">
        <f t="shared" si="222"/>
        <v>일상</v>
      </c>
      <c r="J3548" s="118" t="str">
        <f t="shared" si="223"/>
        <v>잡담 1</v>
      </c>
    </row>
    <row r="3549" spans="1:10" ht="13.8" customHeight="1">
      <c r="A3549" s="101">
        <f>C3549*ID규칙_대사_그룹_단위+COUNTIF($C$4:C3549,C3549)</f>
        <v>2112205</v>
      </c>
      <c r="B3549" s="100" t="s">
        <v>432</v>
      </c>
      <c r="C3549" s="102">
        <f>INDEX(STUDENT!$A:$A,MATCH(B3549,STUDENT!$B:$B,0))</f>
        <v>21122</v>
      </c>
      <c r="D3549" s="101">
        <v>1</v>
      </c>
      <c r="E3549" s="101">
        <v>3</v>
      </c>
      <c r="F3549" s="101">
        <v>2</v>
      </c>
      <c r="G3549" s="101" t="str">
        <f t="shared" si="220"/>
        <v>SPEECH_DESC_2112205</v>
      </c>
      <c r="H3549" s="101" t="str">
        <f t="shared" si="221"/>
        <v>SPEECH_AUDIO_2112205</v>
      </c>
      <c r="I3549" s="118" t="str">
        <f t="shared" si="222"/>
        <v>일상</v>
      </c>
      <c r="J3549" s="118" t="str">
        <f t="shared" si="223"/>
        <v>잡담 2</v>
      </c>
    </row>
    <row r="3550" spans="1:10" ht="13.8" customHeight="1">
      <c r="A3550" s="101">
        <f>C3550*ID규칙_대사_그룹_단위+COUNTIF($C$4:C3550,C3550)</f>
        <v>2112206</v>
      </c>
      <c r="B3550" s="100" t="s">
        <v>432</v>
      </c>
      <c r="C3550" s="102">
        <f>INDEX(STUDENT!$A:$A,MATCH(B3550,STUDENT!$B:$B,0))</f>
        <v>21122</v>
      </c>
      <c r="D3550" s="101">
        <v>1</v>
      </c>
      <c r="E3550" s="101">
        <v>3</v>
      </c>
      <c r="F3550" s="101">
        <v>3</v>
      </c>
      <c r="G3550" s="101" t="str">
        <f t="shared" si="220"/>
        <v>SPEECH_DESC_2112206</v>
      </c>
      <c r="H3550" s="101" t="str">
        <f t="shared" si="221"/>
        <v>SPEECH_AUDIO_2112206</v>
      </c>
      <c r="I3550" s="118" t="str">
        <f t="shared" si="222"/>
        <v>일상</v>
      </c>
      <c r="J3550" s="118" t="str">
        <f t="shared" si="223"/>
        <v>잡담 3</v>
      </c>
    </row>
    <row r="3551" spans="1:10" ht="13.8" customHeight="1">
      <c r="A3551" s="101">
        <f>C3551*ID규칙_대사_그룹_단위+COUNTIF($C$4:C3551,C3551)</f>
        <v>2112207</v>
      </c>
      <c r="B3551" s="100" t="s">
        <v>432</v>
      </c>
      <c r="C3551" s="102">
        <f>INDEX(STUDENT!$A:$A,MATCH(B3551,STUDENT!$B:$B,0))</f>
        <v>21122</v>
      </c>
      <c r="D3551" s="101">
        <v>1</v>
      </c>
      <c r="E3551" s="101">
        <v>3</v>
      </c>
      <c r="F3551" s="101">
        <v>4</v>
      </c>
      <c r="G3551" s="101" t="str">
        <f t="shared" si="220"/>
        <v>SPEECH_DESC_2112207</v>
      </c>
      <c r="H3551" s="101" t="str">
        <f t="shared" si="221"/>
        <v>SPEECH_AUDIO_2112207</v>
      </c>
      <c r="I3551" s="118" t="str">
        <f t="shared" si="222"/>
        <v>일상</v>
      </c>
      <c r="J3551" s="118" t="str">
        <f t="shared" si="223"/>
        <v>잡담 4</v>
      </c>
    </row>
    <row r="3552" spans="1:10" ht="13.8" customHeight="1">
      <c r="A3552" s="101">
        <f>C3552*ID규칙_대사_그룹_단위+COUNTIF($C$4:C3552,C3552)</f>
        <v>2112208</v>
      </c>
      <c r="B3552" s="100" t="s">
        <v>432</v>
      </c>
      <c r="C3552" s="102">
        <f>INDEX(STUDENT!$A:$A,MATCH(B3552,STUDENT!$B:$B,0))</f>
        <v>21122</v>
      </c>
      <c r="D3552" s="101">
        <v>1</v>
      </c>
      <c r="E3552" s="101">
        <v>3</v>
      </c>
      <c r="F3552" s="101">
        <v>5</v>
      </c>
      <c r="G3552" s="101" t="str">
        <f t="shared" si="220"/>
        <v>SPEECH_DESC_2112208</v>
      </c>
      <c r="H3552" s="101" t="str">
        <f t="shared" si="221"/>
        <v>SPEECH_AUDIO_2112208</v>
      </c>
      <c r="I3552" s="118" t="str">
        <f t="shared" si="222"/>
        <v>일상</v>
      </c>
      <c r="J3552" s="118" t="str">
        <f t="shared" si="223"/>
        <v>잡담 5</v>
      </c>
    </row>
    <row r="3553" spans="1:10" ht="13.8" customHeight="1">
      <c r="A3553" s="101">
        <f>C3553*ID규칙_대사_그룹_단위+COUNTIF($C$4:C3553,C3553)</f>
        <v>2112209</v>
      </c>
      <c r="B3553" s="100" t="s">
        <v>432</v>
      </c>
      <c r="C3553" s="102">
        <f>INDEX(STUDENT!$A:$A,MATCH(B3553,STUDENT!$B:$B,0))</f>
        <v>21122</v>
      </c>
      <c r="D3553" s="101">
        <v>5</v>
      </c>
      <c r="E3553" s="101">
        <v>21</v>
      </c>
      <c r="F3553" s="101">
        <v>0</v>
      </c>
      <c r="G3553" s="101" t="str">
        <f t="shared" si="220"/>
        <v>SPEECH_DESC_2112209</v>
      </c>
      <c r="H3553" s="101" t="str">
        <f t="shared" si="221"/>
        <v>SPEECH_AUDIO_2112209</v>
      </c>
      <c r="I3553" s="118" t="str">
        <f t="shared" si="222"/>
        <v>기타</v>
      </c>
      <c r="J3553" s="118" t="str">
        <f t="shared" si="223"/>
        <v>고유무기 장착</v>
      </c>
    </row>
    <row r="3554" spans="1:10" ht="13.8" customHeight="1">
      <c r="A3554" s="101">
        <f>C3554*ID규칙_대사_그룹_단위+COUNTIF($C$4:C3554,C3554)</f>
        <v>2112210</v>
      </c>
      <c r="B3554" s="100" t="s">
        <v>432</v>
      </c>
      <c r="C3554" s="102">
        <f>INDEX(STUDENT!$A:$A,MATCH(B3554,STUDENT!$B:$B,0))</f>
        <v>21122</v>
      </c>
      <c r="D3554" s="101">
        <v>5</v>
      </c>
      <c r="E3554" s="101">
        <v>22</v>
      </c>
      <c r="F3554" s="101">
        <v>1</v>
      </c>
      <c r="G3554" s="101" t="str">
        <f t="shared" si="220"/>
        <v>SPEECH_DESC_2112210</v>
      </c>
      <c r="H3554" s="101" t="str">
        <f t="shared" si="221"/>
        <v>SPEECH_AUDIO_2112210</v>
      </c>
      <c r="I3554" s="118" t="str">
        <f t="shared" si="222"/>
        <v>기타</v>
      </c>
      <c r="J3554" s="118" t="str">
        <f t="shared" si="223"/>
        <v>카페 1</v>
      </c>
    </row>
    <row r="3555" spans="1:10" ht="13.8" customHeight="1">
      <c r="A3555" s="101">
        <f>C3555*ID규칙_대사_그룹_단위+COUNTIF($C$4:C3555,C3555)</f>
        <v>2112211</v>
      </c>
      <c r="B3555" s="100" t="s">
        <v>432</v>
      </c>
      <c r="C3555" s="102">
        <f>INDEX(STUDENT!$A:$A,MATCH(B3555,STUDENT!$B:$B,0))</f>
        <v>21122</v>
      </c>
      <c r="D3555" s="101">
        <v>5</v>
      </c>
      <c r="E3555" s="101">
        <v>22</v>
      </c>
      <c r="F3555" s="101">
        <v>2</v>
      </c>
      <c r="G3555" s="101" t="str">
        <f t="shared" si="220"/>
        <v>SPEECH_DESC_2112211</v>
      </c>
      <c r="H3555" s="101" t="str">
        <f t="shared" si="221"/>
        <v>SPEECH_AUDIO_2112211</v>
      </c>
      <c r="I3555" s="118" t="str">
        <f t="shared" si="222"/>
        <v>기타</v>
      </c>
      <c r="J3555" s="118" t="str">
        <f t="shared" si="223"/>
        <v>카페 2</v>
      </c>
    </row>
    <row r="3556" spans="1:10" ht="13.8" customHeight="1">
      <c r="A3556" s="101">
        <f>C3556*ID규칙_대사_그룹_단위+COUNTIF($C$4:C3556,C3556)</f>
        <v>2112212</v>
      </c>
      <c r="B3556" s="100" t="s">
        <v>432</v>
      </c>
      <c r="C3556" s="102">
        <f>INDEX(STUDENT!$A:$A,MATCH(B3556,STUDENT!$B:$B,0))</f>
        <v>21122</v>
      </c>
      <c r="D3556" s="101">
        <v>5</v>
      </c>
      <c r="E3556" s="101">
        <v>22</v>
      </c>
      <c r="F3556" s="101">
        <v>3</v>
      </c>
      <c r="G3556" s="101" t="str">
        <f t="shared" si="220"/>
        <v>SPEECH_DESC_2112212</v>
      </c>
      <c r="H3556" s="101" t="str">
        <f t="shared" si="221"/>
        <v>SPEECH_AUDIO_2112212</v>
      </c>
      <c r="I3556" s="118" t="str">
        <f t="shared" si="222"/>
        <v>기타</v>
      </c>
      <c r="J3556" s="118" t="str">
        <f t="shared" si="223"/>
        <v>카페 3</v>
      </c>
    </row>
    <row r="3557" spans="1:10" ht="13.8" customHeight="1">
      <c r="A3557" s="101">
        <f>C3557*ID규칙_대사_그룹_단위+COUNTIF($C$4:C3557,C3557)</f>
        <v>2112213</v>
      </c>
      <c r="B3557" s="100" t="s">
        <v>432</v>
      </c>
      <c r="C3557" s="102">
        <f>INDEX(STUDENT!$A:$A,MATCH(B3557,STUDENT!$B:$B,0))</f>
        <v>21122</v>
      </c>
      <c r="D3557" s="101">
        <v>5</v>
      </c>
      <c r="E3557" s="101">
        <v>22</v>
      </c>
      <c r="F3557" s="101">
        <v>4</v>
      </c>
      <c r="G3557" s="101" t="str">
        <f t="shared" si="220"/>
        <v>SPEECH_DESC_2112213</v>
      </c>
      <c r="H3557" s="101" t="str">
        <f t="shared" si="221"/>
        <v>SPEECH_AUDIO_2112213</v>
      </c>
      <c r="I3557" s="118" t="str">
        <f t="shared" si="222"/>
        <v>기타</v>
      </c>
      <c r="J3557" s="118" t="str">
        <f t="shared" si="223"/>
        <v>카페 4</v>
      </c>
    </row>
    <row r="3558" spans="1:10" ht="13.8" customHeight="1">
      <c r="A3558" s="101">
        <f>C3558*ID규칙_대사_그룹_단위+COUNTIF($C$4:C3558,C3558)</f>
        <v>2112214</v>
      </c>
      <c r="B3558" s="100" t="s">
        <v>432</v>
      </c>
      <c r="C3558" s="102">
        <f>INDEX(STUDENT!$A:$A,MATCH(B3558,STUDENT!$B:$B,0))</f>
        <v>21122</v>
      </c>
      <c r="D3558" s="101">
        <v>5</v>
      </c>
      <c r="E3558" s="101">
        <v>22</v>
      </c>
      <c r="F3558" s="101">
        <v>5</v>
      </c>
      <c r="G3558" s="101" t="str">
        <f t="shared" si="220"/>
        <v>SPEECH_DESC_2112214</v>
      </c>
      <c r="H3558" s="101" t="str">
        <f t="shared" si="221"/>
        <v>SPEECH_AUDIO_2112214</v>
      </c>
      <c r="I3558" s="118" t="str">
        <f t="shared" si="222"/>
        <v>기타</v>
      </c>
      <c r="J3558" s="118" t="str">
        <f t="shared" si="223"/>
        <v>카페 5</v>
      </c>
    </row>
    <row r="3559" spans="1:10" ht="13.8" customHeight="1">
      <c r="A3559" s="101">
        <f>C3559*ID규칙_대사_그룹_단위+COUNTIF($C$4:C3559,C3559)</f>
        <v>2112215</v>
      </c>
      <c r="B3559" s="100" t="s">
        <v>432</v>
      </c>
      <c r="C3559" s="102">
        <f>INDEX(STUDENT!$A:$A,MATCH(B3559,STUDENT!$B:$B,0))</f>
        <v>21122</v>
      </c>
      <c r="D3559" s="101">
        <v>6</v>
      </c>
      <c r="E3559" s="101">
        <v>24</v>
      </c>
      <c r="F3559" s="101">
        <v>1</v>
      </c>
      <c r="G3559" s="101" t="str">
        <f t="shared" si="220"/>
        <v>SPEECH_DESC_2112215</v>
      </c>
      <c r="H3559" s="101" t="str">
        <f t="shared" si="221"/>
        <v>SPEECH_AUDIO_2112215</v>
      </c>
      <c r="I3559" s="118" t="str">
        <f t="shared" si="222"/>
        <v>메모리얼</v>
      </c>
      <c r="J3559" s="118" t="str">
        <f t="shared" si="223"/>
        <v>메모리얼 로비 1</v>
      </c>
    </row>
    <row r="3560" spans="1:10" ht="13.8" customHeight="1">
      <c r="A3560" s="101">
        <f>C3560*ID규칙_대사_그룹_단위+COUNTIF($C$4:C3560,C3560)</f>
        <v>2112216</v>
      </c>
      <c r="B3560" s="100" t="s">
        <v>432</v>
      </c>
      <c r="C3560" s="102">
        <f>INDEX(STUDENT!$A:$A,MATCH(B3560,STUDENT!$B:$B,0))</f>
        <v>21122</v>
      </c>
      <c r="D3560" s="101">
        <v>6</v>
      </c>
      <c r="E3560" s="101">
        <v>24</v>
      </c>
      <c r="F3560" s="101">
        <v>2</v>
      </c>
      <c r="G3560" s="101" t="str">
        <f t="shared" si="220"/>
        <v>SPEECH_DESC_2112216</v>
      </c>
      <c r="H3560" s="101" t="str">
        <f t="shared" si="221"/>
        <v>SPEECH_AUDIO_2112216</v>
      </c>
      <c r="I3560" s="118" t="str">
        <f t="shared" si="222"/>
        <v>메모리얼</v>
      </c>
      <c r="J3560" s="118" t="str">
        <f t="shared" si="223"/>
        <v>메모리얼 로비 2</v>
      </c>
    </row>
    <row r="3561" spans="1:10" ht="13.8" customHeight="1">
      <c r="A3561" s="101">
        <f>C3561*ID규칙_대사_그룹_단위+COUNTIF($C$4:C3561,C3561)</f>
        <v>2112217</v>
      </c>
      <c r="B3561" s="100" t="s">
        <v>432</v>
      </c>
      <c r="C3561" s="102">
        <f>INDEX(STUDENT!$A:$A,MATCH(B3561,STUDENT!$B:$B,0))</f>
        <v>21122</v>
      </c>
      <c r="D3561" s="101">
        <v>6</v>
      </c>
      <c r="E3561" s="101">
        <v>24</v>
      </c>
      <c r="F3561" s="101">
        <v>3</v>
      </c>
      <c r="G3561" s="101" t="str">
        <f t="shared" si="220"/>
        <v>SPEECH_DESC_2112217</v>
      </c>
      <c r="H3561" s="101" t="str">
        <f t="shared" si="221"/>
        <v>SPEECH_AUDIO_2112217</v>
      </c>
      <c r="I3561" s="118" t="str">
        <f t="shared" si="222"/>
        <v>메모리얼</v>
      </c>
      <c r="J3561" s="118" t="str">
        <f t="shared" si="223"/>
        <v>메모리얼 로비 3</v>
      </c>
    </row>
    <row r="3562" spans="1:10" ht="13.8" customHeight="1">
      <c r="A3562" s="101">
        <f>C3562*ID규칙_대사_그룹_단위+COUNTIF($C$4:C3562,C3562)</f>
        <v>2112218</v>
      </c>
      <c r="B3562" s="100" t="s">
        <v>432</v>
      </c>
      <c r="C3562" s="102">
        <f>INDEX(STUDENT!$A:$A,MATCH(B3562,STUDENT!$B:$B,0))</f>
        <v>21122</v>
      </c>
      <c r="D3562" s="101">
        <v>6</v>
      </c>
      <c r="E3562" s="101">
        <v>24</v>
      </c>
      <c r="F3562" s="101">
        <v>4</v>
      </c>
      <c r="G3562" s="101" t="str">
        <f t="shared" si="220"/>
        <v>SPEECH_DESC_2112218</v>
      </c>
      <c r="H3562" s="101" t="str">
        <f t="shared" si="221"/>
        <v>SPEECH_AUDIO_2112218</v>
      </c>
      <c r="I3562" s="118" t="str">
        <f t="shared" si="222"/>
        <v>메모리얼</v>
      </c>
      <c r="J3562" s="118" t="str">
        <f t="shared" si="223"/>
        <v>메모리얼 로비 4</v>
      </c>
    </row>
    <row r="3563" spans="1:10" ht="13.8" customHeight="1">
      <c r="A3563" s="101">
        <f>C3563*ID규칙_대사_그룹_단위+COUNTIF($C$4:C3563,C3563)</f>
        <v>2112219</v>
      </c>
      <c r="B3563" s="100" t="s">
        <v>432</v>
      </c>
      <c r="C3563" s="102">
        <f>INDEX(STUDENT!$A:$A,MATCH(B3563,STUDENT!$B:$B,0))</f>
        <v>21122</v>
      </c>
      <c r="D3563" s="101">
        <v>6</v>
      </c>
      <c r="E3563" s="101">
        <v>24</v>
      </c>
      <c r="F3563" s="101">
        <v>5</v>
      </c>
      <c r="G3563" s="101" t="str">
        <f t="shared" si="220"/>
        <v>SPEECH_DESC_2112219</v>
      </c>
      <c r="H3563" s="101" t="str">
        <f t="shared" si="221"/>
        <v>SPEECH_AUDIO_2112219</v>
      </c>
      <c r="I3563" s="118" t="str">
        <f t="shared" si="222"/>
        <v>메모리얼</v>
      </c>
      <c r="J3563" s="118" t="str">
        <f t="shared" si="223"/>
        <v>메모리얼 로비 5</v>
      </c>
    </row>
    <row r="3564" spans="1:10" ht="13.8" customHeight="1">
      <c r="A3564" s="101">
        <f>C3564*ID규칙_대사_그룹_단위+COUNTIF($C$4:C3564,C3564)</f>
        <v>2112220</v>
      </c>
      <c r="B3564" s="100" t="s">
        <v>432</v>
      </c>
      <c r="C3564" s="102">
        <f>INDEX(STUDENT!$A:$A,MATCH(B3564,STUDENT!$B:$B,0))</f>
        <v>21122</v>
      </c>
      <c r="D3564" s="101">
        <v>6</v>
      </c>
      <c r="E3564" s="101">
        <v>24</v>
      </c>
      <c r="F3564" s="101">
        <v>6</v>
      </c>
      <c r="G3564" s="101" t="str">
        <f t="shared" si="220"/>
        <v>SPEECH_DESC_2112220</v>
      </c>
      <c r="H3564" s="101" t="str">
        <f t="shared" si="221"/>
        <v>SPEECH_AUDIO_2112220</v>
      </c>
      <c r="I3564" s="118" t="str">
        <f t="shared" si="222"/>
        <v>메모리얼</v>
      </c>
      <c r="J3564" s="118" t="str">
        <f t="shared" si="223"/>
        <v>메모리얼 로비 6</v>
      </c>
    </row>
    <row r="3565" spans="1:10" ht="13.8" customHeight="1">
      <c r="A3565" s="101">
        <f>C3565*ID규칙_대사_그룹_단위+COUNTIF($C$4:C3565,C3565)</f>
        <v>2112221</v>
      </c>
      <c r="B3565" s="100" t="s">
        <v>432</v>
      </c>
      <c r="C3565" s="102">
        <f>INDEX(STUDENT!$A:$A,MATCH(B3565,STUDENT!$B:$B,0))</f>
        <v>21122</v>
      </c>
      <c r="D3565" s="101">
        <v>6</v>
      </c>
      <c r="E3565" s="101">
        <v>24</v>
      </c>
      <c r="F3565" s="101">
        <v>7</v>
      </c>
      <c r="G3565" s="101" t="str">
        <f t="shared" si="220"/>
        <v>SPEECH_DESC_2112221</v>
      </c>
      <c r="H3565" s="101" t="str">
        <f t="shared" si="221"/>
        <v>SPEECH_AUDIO_2112221</v>
      </c>
      <c r="I3565" s="118" t="str">
        <f t="shared" si="222"/>
        <v>메모리얼</v>
      </c>
      <c r="J3565" s="118" t="str">
        <f t="shared" si="223"/>
        <v>메모리얼 로비 7</v>
      </c>
    </row>
    <row r="3566" spans="1:10" ht="13.8" customHeight="1">
      <c r="A3566" s="101">
        <f>C3566*ID규칙_대사_그룹_단위+COUNTIF($C$4:C3566,C3566)</f>
        <v>2112222</v>
      </c>
      <c r="B3566" s="100" t="s">
        <v>432</v>
      </c>
      <c r="C3566" s="102">
        <f>INDEX(STUDENT!$A:$A,MATCH(B3566,STUDENT!$B:$B,0))</f>
        <v>21122</v>
      </c>
      <c r="D3566" s="101">
        <v>6</v>
      </c>
      <c r="E3566" s="101">
        <v>24</v>
      </c>
      <c r="F3566" s="101">
        <v>8</v>
      </c>
      <c r="G3566" s="101" t="str">
        <f t="shared" si="220"/>
        <v>SPEECH_DESC_2112222</v>
      </c>
      <c r="H3566" s="101" t="str">
        <f t="shared" si="221"/>
        <v>SPEECH_AUDIO_2112222</v>
      </c>
      <c r="I3566" s="118" t="str">
        <f t="shared" si="222"/>
        <v>메모리얼</v>
      </c>
      <c r="J3566" s="118" t="str">
        <f t="shared" si="223"/>
        <v>메모리얼 로비 8</v>
      </c>
    </row>
    <row r="3567" spans="1:10" ht="13.8" customHeight="1">
      <c r="A3567" s="101">
        <f>C3567*ID규칙_대사_그룹_단위+COUNTIF($C$4:C3567,C3567)</f>
        <v>2112223</v>
      </c>
      <c r="B3567" s="100" t="s">
        <v>432</v>
      </c>
      <c r="C3567" s="102">
        <f>INDEX(STUDENT!$A:$A,MATCH(B3567,STUDENT!$B:$B,0))</f>
        <v>21122</v>
      </c>
      <c r="D3567" s="101">
        <v>7</v>
      </c>
      <c r="E3567" s="101">
        <v>25</v>
      </c>
      <c r="F3567" s="101">
        <v>0</v>
      </c>
      <c r="G3567" s="101" t="str">
        <f t="shared" si="220"/>
        <v>SPEECH_DESC_2112223</v>
      </c>
      <c r="H3567" s="101" t="str">
        <f t="shared" si="221"/>
        <v>SPEECH_AUDIO_2112223</v>
      </c>
      <c r="I3567" s="118" t="str">
        <f t="shared" si="222"/>
        <v>기념일</v>
      </c>
      <c r="J3567" s="118" t="str">
        <f t="shared" si="223"/>
        <v>생일</v>
      </c>
    </row>
    <row r="3568" spans="1:10" ht="13.8" customHeight="1">
      <c r="A3568" s="101">
        <f>C3568*ID규칙_대사_그룹_단위+COUNTIF($C$4:C3568,C3568)</f>
        <v>2112224</v>
      </c>
      <c r="B3568" s="100" t="s">
        <v>432</v>
      </c>
      <c r="C3568" s="102">
        <f>INDEX(STUDENT!$A:$A,MATCH(B3568,STUDENT!$B:$B,0))</f>
        <v>21122</v>
      </c>
      <c r="D3568" s="101">
        <v>7</v>
      </c>
      <c r="E3568" s="101">
        <v>27</v>
      </c>
      <c r="F3568" s="101">
        <v>0</v>
      </c>
      <c r="G3568" s="101" t="str">
        <f t="shared" si="220"/>
        <v>SPEECH_DESC_2112224</v>
      </c>
      <c r="H3568" s="101" t="str">
        <f t="shared" si="221"/>
        <v>SPEECH_AUDIO_2112224</v>
      </c>
      <c r="I3568" s="118" t="str">
        <f t="shared" si="222"/>
        <v>기념일</v>
      </c>
      <c r="J3568" s="118" t="str">
        <f t="shared" si="223"/>
        <v>할로윈</v>
      </c>
    </row>
    <row r="3569" spans="1:10" ht="13.8" customHeight="1">
      <c r="A3569" s="101">
        <f>C3569*ID규칙_대사_그룹_단위+COUNTIF($C$4:C3569,C3569)</f>
        <v>2112225</v>
      </c>
      <c r="B3569" s="100" t="s">
        <v>432</v>
      </c>
      <c r="C3569" s="102">
        <f>INDEX(STUDENT!$A:$A,MATCH(B3569,STUDENT!$B:$B,0))</f>
        <v>21122</v>
      </c>
      <c r="D3569" s="101">
        <v>7</v>
      </c>
      <c r="E3569" s="101">
        <v>28</v>
      </c>
      <c r="F3569" s="101">
        <v>0</v>
      </c>
      <c r="G3569" s="101" t="str">
        <f t="shared" si="220"/>
        <v>SPEECH_DESC_2112225</v>
      </c>
      <c r="H3569" s="101" t="str">
        <f t="shared" si="221"/>
        <v>SPEECH_AUDIO_2112225</v>
      </c>
      <c r="I3569" s="118" t="str">
        <f t="shared" si="222"/>
        <v>기념일</v>
      </c>
      <c r="J3569" s="118" t="str">
        <f t="shared" si="223"/>
        <v>크리스마스</v>
      </c>
    </row>
    <row r="3570" spans="1:10" ht="13.8" customHeight="1">
      <c r="A3570" s="101">
        <f>C3570*ID규칙_대사_그룹_단위+COUNTIF($C$4:C3570,C3570)</f>
        <v>2112226</v>
      </c>
      <c r="B3570" s="100" t="s">
        <v>432</v>
      </c>
      <c r="C3570" s="102">
        <f>INDEX(STUDENT!$A:$A,MATCH(B3570,STUDENT!$B:$B,0))</f>
        <v>21122</v>
      </c>
      <c r="D3570" s="101">
        <v>7</v>
      </c>
      <c r="E3570" s="101">
        <v>29</v>
      </c>
      <c r="F3570" s="101">
        <v>0</v>
      </c>
      <c r="G3570" s="101" t="str">
        <f t="shared" si="220"/>
        <v>SPEECH_DESC_2112226</v>
      </c>
      <c r="H3570" s="101" t="str">
        <f t="shared" si="221"/>
        <v>SPEECH_AUDIO_2112226</v>
      </c>
      <c r="I3570" s="118" t="str">
        <f t="shared" si="222"/>
        <v>기념일</v>
      </c>
      <c r="J3570" s="118" t="str">
        <f t="shared" si="223"/>
        <v>신년</v>
      </c>
    </row>
    <row r="3571" spans="1:10" ht="13.8" customHeight="1">
      <c r="A3571" s="101">
        <f>C3571*ID규칙_대사_그룹_단위+COUNTIF($C$4:C3571,C3571)</f>
        <v>1135301</v>
      </c>
      <c r="B3571" s="100" t="s">
        <v>434</v>
      </c>
      <c r="C3571" s="102">
        <f>INDEX(STUDENT!$A:$A,MATCH(B3571,STUDENT!$B:$B,0))</f>
        <v>11353</v>
      </c>
      <c r="D3571" s="101">
        <v>1</v>
      </c>
      <c r="E3571" s="101">
        <v>1</v>
      </c>
      <c r="F3571" s="101">
        <v>0</v>
      </c>
      <c r="G3571" s="101" t="str">
        <f t="shared" si="220"/>
        <v>SPEECH_DESC_1135301</v>
      </c>
      <c r="H3571" s="101" t="str">
        <f t="shared" si="221"/>
        <v>SPEECH_AUDIO_1135301</v>
      </c>
      <c r="I3571" s="118" t="str">
        <f t="shared" si="222"/>
        <v>일상</v>
      </c>
      <c r="J3571" s="118" t="str">
        <f t="shared" si="223"/>
        <v>입수</v>
      </c>
    </row>
    <row r="3572" spans="1:10" ht="13.8" customHeight="1">
      <c r="A3572" s="101">
        <f>C3572*ID규칙_대사_그룹_단위+COUNTIF($C$4:C3572,C3572)</f>
        <v>1135302</v>
      </c>
      <c r="B3572" s="100" t="s">
        <v>434</v>
      </c>
      <c r="C3572" s="102">
        <f>INDEX(STUDENT!$A:$A,MATCH(B3572,STUDENT!$B:$B,0))</f>
        <v>11353</v>
      </c>
      <c r="D3572" s="101">
        <v>1</v>
      </c>
      <c r="E3572" s="101">
        <v>2</v>
      </c>
      <c r="F3572" s="101">
        <v>1</v>
      </c>
      <c r="G3572" s="101" t="str">
        <f t="shared" si="220"/>
        <v>SPEECH_DESC_1135302</v>
      </c>
      <c r="H3572" s="101" t="str">
        <f t="shared" si="221"/>
        <v>SPEECH_AUDIO_1135302</v>
      </c>
      <c r="I3572" s="118" t="str">
        <f t="shared" si="222"/>
        <v>일상</v>
      </c>
      <c r="J3572" s="118" t="str">
        <f t="shared" si="223"/>
        <v>로비 방문 1</v>
      </c>
    </row>
    <row r="3573" spans="1:10" ht="13.8" customHeight="1">
      <c r="A3573" s="101">
        <f>C3573*ID규칙_대사_그룹_단위+COUNTIF($C$4:C3573,C3573)</f>
        <v>1135303</v>
      </c>
      <c r="B3573" s="100" t="s">
        <v>434</v>
      </c>
      <c r="C3573" s="102">
        <f>INDEX(STUDENT!$A:$A,MATCH(B3573,STUDENT!$B:$B,0))</f>
        <v>11353</v>
      </c>
      <c r="D3573" s="101">
        <v>1</v>
      </c>
      <c r="E3573" s="101">
        <v>2</v>
      </c>
      <c r="F3573" s="101">
        <v>2</v>
      </c>
      <c r="G3573" s="101" t="str">
        <f t="shared" si="220"/>
        <v>SPEECH_DESC_1135303</v>
      </c>
      <c r="H3573" s="101" t="str">
        <f t="shared" si="221"/>
        <v>SPEECH_AUDIO_1135303</v>
      </c>
      <c r="I3573" s="118" t="str">
        <f t="shared" si="222"/>
        <v>일상</v>
      </c>
      <c r="J3573" s="118" t="str">
        <f t="shared" si="223"/>
        <v>로비 방문 2</v>
      </c>
    </row>
    <row r="3574" spans="1:10" ht="13.8" customHeight="1">
      <c r="A3574" s="101">
        <f>C3574*ID규칙_대사_그룹_단위+COUNTIF($C$4:C3574,C3574)</f>
        <v>1135304</v>
      </c>
      <c r="B3574" s="100" t="s">
        <v>434</v>
      </c>
      <c r="C3574" s="102">
        <f>INDEX(STUDENT!$A:$A,MATCH(B3574,STUDENT!$B:$B,0))</f>
        <v>11353</v>
      </c>
      <c r="D3574" s="101">
        <v>1</v>
      </c>
      <c r="E3574" s="101">
        <v>3</v>
      </c>
      <c r="F3574" s="101">
        <v>1</v>
      </c>
      <c r="G3574" s="101" t="str">
        <f t="shared" si="220"/>
        <v>SPEECH_DESC_1135304</v>
      </c>
      <c r="H3574" s="101" t="str">
        <f t="shared" si="221"/>
        <v>SPEECH_AUDIO_1135304</v>
      </c>
      <c r="I3574" s="118" t="str">
        <f t="shared" si="222"/>
        <v>일상</v>
      </c>
      <c r="J3574" s="118" t="str">
        <f t="shared" si="223"/>
        <v>잡담 1</v>
      </c>
    </row>
    <row r="3575" spans="1:10" ht="13.8" customHeight="1">
      <c r="A3575" s="101">
        <f>C3575*ID규칙_대사_그룹_단위+COUNTIF($C$4:C3575,C3575)</f>
        <v>1135305</v>
      </c>
      <c r="B3575" s="100" t="s">
        <v>434</v>
      </c>
      <c r="C3575" s="102">
        <f>INDEX(STUDENT!$A:$A,MATCH(B3575,STUDENT!$B:$B,0))</f>
        <v>11353</v>
      </c>
      <c r="D3575" s="101">
        <v>1</v>
      </c>
      <c r="E3575" s="101">
        <v>3</v>
      </c>
      <c r="F3575" s="101">
        <v>2</v>
      </c>
      <c r="G3575" s="101" t="str">
        <f t="shared" si="220"/>
        <v>SPEECH_DESC_1135305</v>
      </c>
      <c r="H3575" s="101" t="str">
        <f t="shared" si="221"/>
        <v>SPEECH_AUDIO_1135305</v>
      </c>
      <c r="I3575" s="118" t="str">
        <f t="shared" si="222"/>
        <v>일상</v>
      </c>
      <c r="J3575" s="118" t="str">
        <f t="shared" si="223"/>
        <v>잡담 2</v>
      </c>
    </row>
    <row r="3576" spans="1:10" ht="13.8" customHeight="1">
      <c r="A3576" s="101">
        <f>C3576*ID규칙_대사_그룹_단위+COUNTIF($C$4:C3576,C3576)</f>
        <v>1135306</v>
      </c>
      <c r="B3576" s="100" t="s">
        <v>434</v>
      </c>
      <c r="C3576" s="102">
        <f>INDEX(STUDENT!$A:$A,MATCH(B3576,STUDENT!$B:$B,0))</f>
        <v>11353</v>
      </c>
      <c r="D3576" s="101">
        <v>1</v>
      </c>
      <c r="E3576" s="101">
        <v>3</v>
      </c>
      <c r="F3576" s="101">
        <v>3</v>
      </c>
      <c r="G3576" s="101" t="str">
        <f t="shared" si="220"/>
        <v>SPEECH_DESC_1135306</v>
      </c>
      <c r="H3576" s="101" t="str">
        <f t="shared" si="221"/>
        <v>SPEECH_AUDIO_1135306</v>
      </c>
      <c r="I3576" s="118" t="str">
        <f t="shared" si="222"/>
        <v>일상</v>
      </c>
      <c r="J3576" s="118" t="str">
        <f t="shared" si="223"/>
        <v>잡담 3</v>
      </c>
    </row>
    <row r="3577" spans="1:10" ht="13.8" customHeight="1">
      <c r="A3577" s="101">
        <f>C3577*ID규칙_대사_그룹_단위+COUNTIF($C$4:C3577,C3577)</f>
        <v>1135307</v>
      </c>
      <c r="B3577" s="100" t="s">
        <v>434</v>
      </c>
      <c r="C3577" s="102">
        <f>INDEX(STUDENT!$A:$A,MATCH(B3577,STUDENT!$B:$B,0))</f>
        <v>11353</v>
      </c>
      <c r="D3577" s="101">
        <v>1</v>
      </c>
      <c r="E3577" s="101">
        <v>3</v>
      </c>
      <c r="F3577" s="101">
        <v>4</v>
      </c>
      <c r="G3577" s="101" t="str">
        <f t="shared" si="220"/>
        <v>SPEECH_DESC_1135307</v>
      </c>
      <c r="H3577" s="101" t="str">
        <f t="shared" si="221"/>
        <v>SPEECH_AUDIO_1135307</v>
      </c>
      <c r="I3577" s="118" t="str">
        <f t="shared" si="222"/>
        <v>일상</v>
      </c>
      <c r="J3577" s="118" t="str">
        <f t="shared" si="223"/>
        <v>잡담 4</v>
      </c>
    </row>
    <row r="3578" spans="1:10" ht="13.8" customHeight="1">
      <c r="A3578" s="101">
        <f>C3578*ID규칙_대사_그룹_단위+COUNTIF($C$4:C3578,C3578)</f>
        <v>1135308</v>
      </c>
      <c r="B3578" s="100" t="s">
        <v>434</v>
      </c>
      <c r="C3578" s="102">
        <f>INDEX(STUDENT!$A:$A,MATCH(B3578,STUDENT!$B:$B,0))</f>
        <v>11353</v>
      </c>
      <c r="D3578" s="101">
        <v>1</v>
      </c>
      <c r="E3578" s="101">
        <v>3</v>
      </c>
      <c r="F3578" s="101">
        <v>5</v>
      </c>
      <c r="G3578" s="101" t="str">
        <f t="shared" si="220"/>
        <v>SPEECH_DESC_1135308</v>
      </c>
      <c r="H3578" s="101" t="str">
        <f t="shared" si="221"/>
        <v>SPEECH_AUDIO_1135308</v>
      </c>
      <c r="I3578" s="118" t="str">
        <f t="shared" si="222"/>
        <v>일상</v>
      </c>
      <c r="J3578" s="118" t="str">
        <f t="shared" si="223"/>
        <v>잡담 5</v>
      </c>
    </row>
    <row r="3579" spans="1:10" ht="13.8" customHeight="1">
      <c r="A3579" s="101">
        <f>C3579*ID규칙_대사_그룹_단위+COUNTIF($C$4:C3579,C3579)</f>
        <v>1135309</v>
      </c>
      <c r="B3579" s="100" t="s">
        <v>434</v>
      </c>
      <c r="C3579" s="102">
        <f>INDEX(STUDENT!$A:$A,MATCH(B3579,STUDENT!$B:$B,0))</f>
        <v>11353</v>
      </c>
      <c r="D3579" s="101">
        <v>2</v>
      </c>
      <c r="E3579" s="101">
        <v>4</v>
      </c>
      <c r="F3579" s="101">
        <v>1</v>
      </c>
      <c r="G3579" s="101" t="str">
        <f t="shared" si="220"/>
        <v>SPEECH_DESC_1135309</v>
      </c>
      <c r="H3579" s="101" t="str">
        <f t="shared" si="221"/>
        <v>SPEECH_AUDIO_1135309</v>
      </c>
      <c r="I3579" s="118" t="str">
        <f t="shared" si="222"/>
        <v>배치</v>
      </c>
      <c r="J3579" s="118" t="str">
        <f t="shared" si="223"/>
        <v>편성 1</v>
      </c>
    </row>
    <row r="3580" spans="1:10" ht="13.8" customHeight="1">
      <c r="A3580" s="101">
        <f>C3580*ID규칙_대사_그룹_단위+COUNTIF($C$4:C3580,C3580)</f>
        <v>1135310</v>
      </c>
      <c r="B3580" s="100" t="s">
        <v>434</v>
      </c>
      <c r="C3580" s="102">
        <f>INDEX(STUDENT!$A:$A,MATCH(B3580,STUDENT!$B:$B,0))</f>
        <v>11353</v>
      </c>
      <c r="D3580" s="101">
        <v>2</v>
      </c>
      <c r="E3580" s="101">
        <v>4</v>
      </c>
      <c r="F3580" s="101">
        <v>2</v>
      </c>
      <c r="G3580" s="101" t="str">
        <f t="shared" si="220"/>
        <v>SPEECH_DESC_1135310</v>
      </c>
      <c r="H3580" s="101" t="str">
        <f t="shared" si="221"/>
        <v>SPEECH_AUDIO_1135310</v>
      </c>
      <c r="I3580" s="118" t="str">
        <f t="shared" si="222"/>
        <v>배치</v>
      </c>
      <c r="J3580" s="118" t="str">
        <f t="shared" si="223"/>
        <v>편성 2</v>
      </c>
    </row>
    <row r="3581" spans="1:10" ht="13.8" customHeight="1">
      <c r="A3581" s="101">
        <f>C3581*ID규칙_대사_그룹_단위+COUNTIF($C$4:C3581,C3581)</f>
        <v>1135311</v>
      </c>
      <c r="B3581" s="100" t="s">
        <v>434</v>
      </c>
      <c r="C3581" s="102">
        <f>INDEX(STUDENT!$A:$A,MATCH(B3581,STUDENT!$B:$B,0))</f>
        <v>11353</v>
      </c>
      <c r="D3581" s="101">
        <v>2</v>
      </c>
      <c r="E3581" s="101">
        <v>4</v>
      </c>
      <c r="F3581" s="101">
        <v>3</v>
      </c>
      <c r="G3581" s="101" t="str">
        <f t="shared" si="220"/>
        <v>SPEECH_DESC_1135311</v>
      </c>
      <c r="H3581" s="101" t="str">
        <f t="shared" si="221"/>
        <v>SPEECH_AUDIO_1135311</v>
      </c>
      <c r="I3581" s="118" t="str">
        <f t="shared" si="222"/>
        <v>배치</v>
      </c>
      <c r="J3581" s="118" t="str">
        <f t="shared" si="223"/>
        <v>편성 3</v>
      </c>
    </row>
    <row r="3582" spans="1:10" ht="13.8" customHeight="1">
      <c r="A3582" s="101">
        <f>C3582*ID규칙_대사_그룹_단위+COUNTIF($C$4:C3582,C3582)</f>
        <v>1135312</v>
      </c>
      <c r="B3582" s="100" t="s">
        <v>434</v>
      </c>
      <c r="C3582" s="102">
        <f>INDEX(STUDENT!$A:$A,MATCH(B3582,STUDENT!$B:$B,0))</f>
        <v>11353</v>
      </c>
      <c r="D3582" s="101">
        <v>2</v>
      </c>
      <c r="E3582" s="101">
        <v>5</v>
      </c>
      <c r="F3582" s="101">
        <v>1</v>
      </c>
      <c r="G3582" s="101" t="str">
        <f t="shared" si="220"/>
        <v>SPEECH_DESC_1135312</v>
      </c>
      <c r="H3582" s="101" t="str">
        <f t="shared" si="221"/>
        <v>SPEECH_AUDIO_1135312</v>
      </c>
      <c r="I3582" s="118" t="str">
        <f t="shared" si="222"/>
        <v>배치</v>
      </c>
      <c r="J3582" s="118" t="str">
        <f t="shared" si="223"/>
        <v>출격 1</v>
      </c>
    </row>
    <row r="3583" spans="1:10" ht="13.8" customHeight="1">
      <c r="A3583" s="101">
        <f>C3583*ID규칙_대사_그룹_단위+COUNTIF($C$4:C3583,C3583)</f>
        <v>1135313</v>
      </c>
      <c r="B3583" s="100" t="s">
        <v>434</v>
      </c>
      <c r="C3583" s="102">
        <f>INDEX(STUDENT!$A:$A,MATCH(B3583,STUDENT!$B:$B,0))</f>
        <v>11353</v>
      </c>
      <c r="D3583" s="101">
        <v>2</v>
      </c>
      <c r="E3583" s="101">
        <v>5</v>
      </c>
      <c r="F3583" s="101">
        <v>2</v>
      </c>
      <c r="G3583" s="101" t="str">
        <f t="shared" si="220"/>
        <v>SPEECH_DESC_1135313</v>
      </c>
      <c r="H3583" s="101" t="str">
        <f t="shared" si="221"/>
        <v>SPEECH_AUDIO_1135313</v>
      </c>
      <c r="I3583" s="118" t="str">
        <f t="shared" si="222"/>
        <v>배치</v>
      </c>
      <c r="J3583" s="118" t="str">
        <f t="shared" si="223"/>
        <v>출격 2</v>
      </c>
    </row>
    <row r="3584" spans="1:10" ht="13.8" customHeight="1">
      <c r="A3584" s="101">
        <f>C3584*ID규칙_대사_그룹_단위+COUNTIF($C$4:C3584,C3584)</f>
        <v>1135314</v>
      </c>
      <c r="B3584" s="100" t="s">
        <v>434</v>
      </c>
      <c r="C3584" s="102">
        <f>INDEX(STUDENT!$A:$A,MATCH(B3584,STUDENT!$B:$B,0))</f>
        <v>11353</v>
      </c>
      <c r="D3584" s="101">
        <v>3</v>
      </c>
      <c r="E3584" s="101">
        <v>6</v>
      </c>
      <c r="F3584" s="101">
        <v>1</v>
      </c>
      <c r="G3584" s="101" t="str">
        <f t="shared" si="220"/>
        <v>SPEECH_DESC_1135314</v>
      </c>
      <c r="H3584" s="101" t="str">
        <f t="shared" si="221"/>
        <v>SPEECH_AUDIO_1135314</v>
      </c>
      <c r="I3584" s="118" t="str">
        <f t="shared" si="222"/>
        <v>전투</v>
      </c>
      <c r="J3584" s="118" t="str">
        <f t="shared" si="223"/>
        <v>전투개시 1</v>
      </c>
    </row>
    <row r="3585" spans="1:10" ht="13.8" customHeight="1">
      <c r="A3585" s="101">
        <f>C3585*ID규칙_대사_그룹_단위+COUNTIF($C$4:C3585,C3585)</f>
        <v>1135315</v>
      </c>
      <c r="B3585" s="100" t="s">
        <v>434</v>
      </c>
      <c r="C3585" s="102">
        <f>INDEX(STUDENT!$A:$A,MATCH(B3585,STUDENT!$B:$B,0))</f>
        <v>11353</v>
      </c>
      <c r="D3585" s="101">
        <v>3</v>
      </c>
      <c r="E3585" s="101">
        <v>6</v>
      </c>
      <c r="F3585" s="101">
        <v>2</v>
      </c>
      <c r="G3585" s="101" t="str">
        <f t="shared" si="220"/>
        <v>SPEECH_DESC_1135315</v>
      </c>
      <c r="H3585" s="101" t="str">
        <f t="shared" si="221"/>
        <v>SPEECH_AUDIO_1135315</v>
      </c>
      <c r="I3585" s="118" t="str">
        <f t="shared" si="222"/>
        <v>전투</v>
      </c>
      <c r="J3585" s="118" t="str">
        <f t="shared" si="223"/>
        <v>전투개시 2</v>
      </c>
    </row>
    <row r="3586" spans="1:10" ht="13.8" customHeight="1">
      <c r="A3586" s="101">
        <f>C3586*ID규칙_대사_그룹_단위+COUNTIF($C$4:C3586,C3586)</f>
        <v>1135316</v>
      </c>
      <c r="B3586" s="100" t="s">
        <v>434</v>
      </c>
      <c r="C3586" s="102">
        <f>INDEX(STUDENT!$A:$A,MATCH(B3586,STUDENT!$B:$B,0))</f>
        <v>11353</v>
      </c>
      <c r="D3586" s="101">
        <v>3</v>
      </c>
      <c r="E3586" s="101">
        <v>7</v>
      </c>
      <c r="F3586" s="101">
        <v>0</v>
      </c>
      <c r="G3586" s="101" t="str">
        <f t="shared" si="220"/>
        <v>SPEECH_DESC_1135316</v>
      </c>
      <c r="H3586" s="101" t="str">
        <f t="shared" si="221"/>
        <v>SPEECH_AUDIO_1135316</v>
      </c>
      <c r="I3586" s="118" t="str">
        <f t="shared" si="222"/>
        <v>전투</v>
      </c>
      <c r="J3586" s="118" t="str">
        <f t="shared" si="223"/>
        <v>이동</v>
      </c>
    </row>
    <row r="3587" spans="1:10" ht="13.8" customHeight="1">
      <c r="A3587" s="101">
        <f>C3587*ID규칙_대사_그룹_단위+COUNTIF($C$4:C3587,C3587)</f>
        <v>1135317</v>
      </c>
      <c r="B3587" s="100" t="s">
        <v>434</v>
      </c>
      <c r="C3587" s="102">
        <f>INDEX(STUDENT!$A:$A,MATCH(B3587,STUDENT!$B:$B,0))</f>
        <v>11353</v>
      </c>
      <c r="D3587" s="101">
        <v>3</v>
      </c>
      <c r="E3587" s="101">
        <v>8</v>
      </c>
      <c r="F3587" s="101">
        <v>1</v>
      </c>
      <c r="G3587" s="101" t="str">
        <f t="shared" si="220"/>
        <v>SPEECH_DESC_1135317</v>
      </c>
      <c r="H3587" s="101" t="str">
        <f t="shared" si="221"/>
        <v>SPEECH_AUDIO_1135317</v>
      </c>
      <c r="I3587" s="118" t="str">
        <f t="shared" si="222"/>
        <v>전투</v>
      </c>
      <c r="J3587" s="118" t="str">
        <f t="shared" si="223"/>
        <v>에이리어 이동 1</v>
      </c>
    </row>
    <row r="3588" spans="1:10" ht="13.8" customHeight="1">
      <c r="A3588" s="101">
        <f>C3588*ID규칙_대사_그룹_단위+COUNTIF($C$4:C3588,C3588)</f>
        <v>1135318</v>
      </c>
      <c r="B3588" s="100" t="s">
        <v>434</v>
      </c>
      <c r="C3588" s="102">
        <f>INDEX(STUDENT!$A:$A,MATCH(B3588,STUDENT!$B:$B,0))</f>
        <v>11353</v>
      </c>
      <c r="D3588" s="101">
        <v>3</v>
      </c>
      <c r="E3588" s="101">
        <v>8</v>
      </c>
      <c r="F3588" s="101">
        <v>2</v>
      </c>
      <c r="G3588" s="101" t="str">
        <f t="shared" ref="G3588:G3651" si="224">"SPEECH_DESC_"&amp;A3588</f>
        <v>SPEECH_DESC_1135318</v>
      </c>
      <c r="H3588" s="101" t="str">
        <f t="shared" ref="H3588:H3651" si="225">"SPEECH_AUDIO_"&amp;A3588</f>
        <v>SPEECH_AUDIO_1135318</v>
      </c>
      <c r="I3588" s="118" t="str">
        <f t="shared" ref="I3588:I3651" si="226">VLOOKUP(D3588,SPEECH_MAIN_TYPE,2,0)</f>
        <v>전투</v>
      </c>
      <c r="J3588" s="118" t="str">
        <f t="shared" ref="J3588:J3651" si="227">VLOOKUP(E3588,SPEECH_SUB_TYPE,2,0)&amp;IF(F3588=0,""," "&amp;F3588)</f>
        <v>에이리어 이동 2</v>
      </c>
    </row>
    <row r="3589" spans="1:10" ht="13.8" customHeight="1">
      <c r="A3589" s="101">
        <f>C3589*ID규칙_대사_그룹_단위+COUNTIF($C$4:C3589,C3589)</f>
        <v>1135319</v>
      </c>
      <c r="B3589" s="100" t="s">
        <v>434</v>
      </c>
      <c r="C3589" s="102">
        <f>INDEX(STUDENT!$A:$A,MATCH(B3589,STUDENT!$B:$B,0))</f>
        <v>11353</v>
      </c>
      <c r="D3589" s="101">
        <v>3</v>
      </c>
      <c r="E3589" s="101">
        <v>9</v>
      </c>
      <c r="F3589" s="101">
        <v>0</v>
      </c>
      <c r="G3589" s="101" t="str">
        <f t="shared" si="224"/>
        <v>SPEECH_DESC_1135319</v>
      </c>
      <c r="H3589" s="101" t="str">
        <f t="shared" si="225"/>
        <v>SPEECH_AUDIO_1135319</v>
      </c>
      <c r="I3589" s="118" t="str">
        <f t="shared" si="226"/>
        <v>전투</v>
      </c>
      <c r="J3589" s="118" t="str">
        <f t="shared" si="227"/>
        <v>엄폐</v>
      </c>
    </row>
    <row r="3590" spans="1:10" ht="13.8" customHeight="1">
      <c r="A3590" s="101">
        <f>C3590*ID규칙_대사_그룹_단위+COUNTIF($C$4:C3590,C3590)</f>
        <v>1135320</v>
      </c>
      <c r="B3590" s="100" t="s">
        <v>434</v>
      </c>
      <c r="C3590" s="102">
        <f>INDEX(STUDENT!$A:$A,MATCH(B3590,STUDENT!$B:$B,0))</f>
        <v>11353</v>
      </c>
      <c r="D3590" s="101">
        <v>3</v>
      </c>
      <c r="E3590" s="101">
        <v>10</v>
      </c>
      <c r="F3590" s="101">
        <v>0</v>
      </c>
      <c r="G3590" s="101" t="str">
        <f t="shared" si="224"/>
        <v>SPEECH_DESC_1135320</v>
      </c>
      <c r="H3590" s="101" t="str">
        <f t="shared" si="225"/>
        <v>SPEECH_AUDIO_1135320</v>
      </c>
      <c r="I3590" s="118" t="str">
        <f t="shared" si="226"/>
        <v>전투</v>
      </c>
      <c r="J3590" s="118" t="str">
        <f t="shared" si="227"/>
        <v>회피</v>
      </c>
    </row>
    <row r="3591" spans="1:10" ht="13.8" customHeight="1">
      <c r="A3591" s="101">
        <f>C3591*ID규칙_대사_그룹_단위+COUNTIF($C$4:C3591,C3591)</f>
        <v>1135321</v>
      </c>
      <c r="B3591" s="100" t="s">
        <v>434</v>
      </c>
      <c r="C3591" s="102">
        <f>INDEX(STUDENT!$A:$A,MATCH(B3591,STUDENT!$B:$B,0))</f>
        <v>11353</v>
      </c>
      <c r="D3591" s="101">
        <v>3</v>
      </c>
      <c r="E3591" s="101">
        <v>11</v>
      </c>
      <c r="F3591" s="101">
        <v>0</v>
      </c>
      <c r="G3591" s="101" t="str">
        <f t="shared" si="224"/>
        <v>SPEECH_DESC_1135321</v>
      </c>
      <c r="H3591" s="101" t="str">
        <f t="shared" si="225"/>
        <v>SPEECH_AUDIO_1135321</v>
      </c>
      <c r="I3591" s="118" t="str">
        <f t="shared" si="226"/>
        <v>전투</v>
      </c>
      <c r="J3591" s="118" t="str">
        <f t="shared" si="227"/>
        <v>회복</v>
      </c>
    </row>
    <row r="3592" spans="1:10" ht="13.8" customHeight="1">
      <c r="A3592" s="101">
        <f>C3592*ID규칙_대사_그룹_단위+COUNTIF($C$4:C3592,C3592)</f>
        <v>1135322</v>
      </c>
      <c r="B3592" s="100" t="s">
        <v>434</v>
      </c>
      <c r="C3592" s="102">
        <f>INDEX(STUDENT!$A:$A,MATCH(B3592,STUDENT!$B:$B,0))</f>
        <v>11353</v>
      </c>
      <c r="D3592" s="101">
        <v>3</v>
      </c>
      <c r="E3592" s="101">
        <v>12</v>
      </c>
      <c r="F3592" s="101">
        <v>0</v>
      </c>
      <c r="G3592" s="101" t="str">
        <f t="shared" si="224"/>
        <v>SPEECH_DESC_1135322</v>
      </c>
      <c r="H3592" s="101" t="str">
        <f t="shared" si="225"/>
        <v>SPEECH_AUDIO_1135322</v>
      </c>
      <c r="I3592" s="118" t="str">
        <f t="shared" si="226"/>
        <v>전투</v>
      </c>
      <c r="J3592" s="118" t="str">
        <f t="shared" si="227"/>
        <v>버프</v>
      </c>
    </row>
    <row r="3593" spans="1:10" ht="13.8" customHeight="1">
      <c r="A3593" s="101">
        <f>C3593*ID규칙_대사_그룹_단위+COUNTIF($C$4:C3593,C3593)</f>
        <v>1135323</v>
      </c>
      <c r="B3593" s="100" t="s">
        <v>434</v>
      </c>
      <c r="C3593" s="102">
        <f>INDEX(STUDENT!$A:$A,MATCH(B3593,STUDENT!$B:$B,0))</f>
        <v>11353</v>
      </c>
      <c r="D3593" s="101">
        <v>3</v>
      </c>
      <c r="E3593" s="101">
        <v>13</v>
      </c>
      <c r="F3593" s="101">
        <v>0</v>
      </c>
      <c r="G3593" s="101" t="str">
        <f t="shared" si="224"/>
        <v>SPEECH_DESC_1135323</v>
      </c>
      <c r="H3593" s="101" t="str">
        <f t="shared" si="225"/>
        <v>SPEECH_AUDIO_1135323</v>
      </c>
      <c r="I3593" s="118" t="str">
        <f t="shared" si="226"/>
        <v>전투</v>
      </c>
      <c r="J3593" s="118" t="str">
        <f t="shared" si="227"/>
        <v>기본 스킬</v>
      </c>
    </row>
    <row r="3594" spans="1:10" ht="13.8" customHeight="1">
      <c r="A3594" s="101">
        <f>C3594*ID규칙_대사_그룹_단위+COUNTIF($C$4:C3594,C3594)</f>
        <v>1135324</v>
      </c>
      <c r="B3594" s="100" t="s">
        <v>434</v>
      </c>
      <c r="C3594" s="102">
        <f>INDEX(STUDENT!$A:$A,MATCH(B3594,STUDENT!$B:$B,0))</f>
        <v>11353</v>
      </c>
      <c r="D3594" s="101">
        <v>3</v>
      </c>
      <c r="E3594" s="101">
        <v>14</v>
      </c>
      <c r="F3594" s="101">
        <v>1</v>
      </c>
      <c r="G3594" s="101" t="str">
        <f t="shared" si="224"/>
        <v>SPEECH_DESC_1135324</v>
      </c>
      <c r="H3594" s="101" t="str">
        <f t="shared" si="225"/>
        <v>SPEECH_AUDIO_1135324</v>
      </c>
      <c r="I3594" s="118" t="str">
        <f t="shared" si="226"/>
        <v>전투</v>
      </c>
      <c r="J3594" s="118" t="str">
        <f t="shared" si="227"/>
        <v>EX 스킬 컷인 1</v>
      </c>
    </row>
    <row r="3595" spans="1:10" ht="13.8" customHeight="1">
      <c r="A3595" s="101">
        <f>C3595*ID규칙_대사_그룹_단위+COUNTIF($C$4:C3595,C3595)</f>
        <v>1135325</v>
      </c>
      <c r="B3595" s="100" t="s">
        <v>434</v>
      </c>
      <c r="C3595" s="102">
        <f>INDEX(STUDENT!$A:$A,MATCH(B3595,STUDENT!$B:$B,0))</f>
        <v>11353</v>
      </c>
      <c r="D3595" s="101">
        <v>3</v>
      </c>
      <c r="E3595" s="101">
        <v>14</v>
      </c>
      <c r="F3595" s="101">
        <v>2</v>
      </c>
      <c r="G3595" s="101" t="str">
        <f t="shared" si="224"/>
        <v>SPEECH_DESC_1135325</v>
      </c>
      <c r="H3595" s="101" t="str">
        <f t="shared" si="225"/>
        <v>SPEECH_AUDIO_1135325</v>
      </c>
      <c r="I3595" s="118" t="str">
        <f t="shared" si="226"/>
        <v>전투</v>
      </c>
      <c r="J3595" s="118" t="str">
        <f t="shared" si="227"/>
        <v>EX 스킬 컷인 2</v>
      </c>
    </row>
    <row r="3596" spans="1:10" ht="13.8" customHeight="1">
      <c r="A3596" s="101">
        <f>C3596*ID규칙_대사_그룹_단위+COUNTIF($C$4:C3596,C3596)</f>
        <v>1135326</v>
      </c>
      <c r="B3596" s="100" t="s">
        <v>434</v>
      </c>
      <c r="C3596" s="102">
        <f>INDEX(STUDENT!$A:$A,MATCH(B3596,STUDENT!$B:$B,0))</f>
        <v>11353</v>
      </c>
      <c r="D3596" s="101">
        <v>3</v>
      </c>
      <c r="E3596" s="101">
        <v>14</v>
      </c>
      <c r="F3596" s="101">
        <v>3</v>
      </c>
      <c r="G3596" s="101" t="str">
        <f t="shared" si="224"/>
        <v>SPEECH_DESC_1135326</v>
      </c>
      <c r="H3596" s="101" t="str">
        <f t="shared" si="225"/>
        <v>SPEECH_AUDIO_1135326</v>
      </c>
      <c r="I3596" s="118" t="str">
        <f t="shared" si="226"/>
        <v>전투</v>
      </c>
      <c r="J3596" s="118" t="str">
        <f t="shared" si="227"/>
        <v>EX 스킬 컷인 3</v>
      </c>
    </row>
    <row r="3597" spans="1:10" ht="13.8" customHeight="1">
      <c r="A3597" s="101">
        <f>C3597*ID규칙_대사_그룹_단위+COUNTIF($C$4:C3597,C3597)</f>
        <v>1135327</v>
      </c>
      <c r="B3597" s="100" t="s">
        <v>434</v>
      </c>
      <c r="C3597" s="102">
        <f>INDEX(STUDENT!$A:$A,MATCH(B3597,STUDENT!$B:$B,0))</f>
        <v>11353</v>
      </c>
      <c r="D3597" s="101">
        <v>3</v>
      </c>
      <c r="E3597" s="101">
        <v>15</v>
      </c>
      <c r="F3597" s="101">
        <v>1</v>
      </c>
      <c r="G3597" s="101" t="str">
        <f t="shared" si="224"/>
        <v>SPEECH_DESC_1135327</v>
      </c>
      <c r="H3597" s="101" t="str">
        <f t="shared" si="225"/>
        <v>SPEECH_AUDIO_1135327</v>
      </c>
      <c r="I3597" s="118" t="str">
        <f t="shared" si="226"/>
        <v>전투</v>
      </c>
      <c r="J3597" s="118" t="str">
        <f t="shared" si="227"/>
        <v>EX 스킬 1</v>
      </c>
    </row>
    <row r="3598" spans="1:10" ht="13.8" customHeight="1">
      <c r="A3598" s="101">
        <f>C3598*ID규칙_대사_그룹_단위+COUNTIF($C$4:C3598,C3598)</f>
        <v>1135328</v>
      </c>
      <c r="B3598" s="100" t="s">
        <v>434</v>
      </c>
      <c r="C3598" s="102">
        <f>INDEX(STUDENT!$A:$A,MATCH(B3598,STUDENT!$B:$B,0))</f>
        <v>11353</v>
      </c>
      <c r="D3598" s="101">
        <v>3</v>
      </c>
      <c r="E3598" s="101">
        <v>15</v>
      </c>
      <c r="F3598" s="101">
        <v>2</v>
      </c>
      <c r="G3598" s="101" t="str">
        <f t="shared" si="224"/>
        <v>SPEECH_DESC_1135328</v>
      </c>
      <c r="H3598" s="101" t="str">
        <f t="shared" si="225"/>
        <v>SPEECH_AUDIO_1135328</v>
      </c>
      <c r="I3598" s="118" t="str">
        <f t="shared" si="226"/>
        <v>전투</v>
      </c>
      <c r="J3598" s="118" t="str">
        <f t="shared" si="227"/>
        <v>EX 스킬 2</v>
      </c>
    </row>
    <row r="3599" spans="1:10" ht="13.8" customHeight="1">
      <c r="A3599" s="101">
        <f>C3599*ID규칙_대사_그룹_단위+COUNTIF($C$4:C3599,C3599)</f>
        <v>1135329</v>
      </c>
      <c r="B3599" s="100" t="s">
        <v>434</v>
      </c>
      <c r="C3599" s="102">
        <f>INDEX(STUDENT!$A:$A,MATCH(B3599,STUDENT!$B:$B,0))</f>
        <v>11353</v>
      </c>
      <c r="D3599" s="101">
        <v>3</v>
      </c>
      <c r="E3599" s="101">
        <v>15</v>
      </c>
      <c r="F3599" s="101">
        <v>3</v>
      </c>
      <c r="G3599" s="101" t="str">
        <f t="shared" si="224"/>
        <v>SPEECH_DESC_1135329</v>
      </c>
      <c r="H3599" s="101" t="str">
        <f t="shared" si="225"/>
        <v>SPEECH_AUDIO_1135329</v>
      </c>
      <c r="I3599" s="118" t="str">
        <f t="shared" si="226"/>
        <v>전투</v>
      </c>
      <c r="J3599" s="118" t="str">
        <f t="shared" si="227"/>
        <v>EX 스킬 3</v>
      </c>
    </row>
    <row r="3600" spans="1:10" ht="13.8" customHeight="1">
      <c r="A3600" s="101">
        <f>C3600*ID규칙_대사_그룹_단위+COUNTIF($C$4:C3600,C3600)</f>
        <v>1135330</v>
      </c>
      <c r="B3600" s="100" t="s">
        <v>434</v>
      </c>
      <c r="C3600" s="102">
        <f>INDEX(STUDENT!$A:$A,MATCH(B3600,STUDENT!$B:$B,0))</f>
        <v>11353</v>
      </c>
      <c r="D3600" s="101">
        <v>3</v>
      </c>
      <c r="E3600" s="101">
        <v>16</v>
      </c>
      <c r="F3600" s="101">
        <v>1</v>
      </c>
      <c r="G3600" s="101" t="str">
        <f t="shared" si="224"/>
        <v>SPEECH_DESC_1135330</v>
      </c>
      <c r="H3600" s="101" t="str">
        <f t="shared" si="225"/>
        <v>SPEECH_AUDIO_1135330</v>
      </c>
      <c r="I3600" s="118" t="str">
        <f t="shared" si="226"/>
        <v>전투</v>
      </c>
      <c r="J3600" s="118" t="str">
        <f t="shared" si="227"/>
        <v>승리 1</v>
      </c>
    </row>
    <row r="3601" spans="1:10" ht="13.8" customHeight="1">
      <c r="A3601" s="101">
        <f>C3601*ID규칙_대사_그룹_단위+COUNTIF($C$4:C3601,C3601)</f>
        <v>1135331</v>
      </c>
      <c r="B3601" s="100" t="s">
        <v>434</v>
      </c>
      <c r="C3601" s="102">
        <f>INDEX(STUDENT!$A:$A,MATCH(B3601,STUDENT!$B:$B,0))</f>
        <v>11353</v>
      </c>
      <c r="D3601" s="101">
        <v>3</v>
      </c>
      <c r="E3601" s="101">
        <v>16</v>
      </c>
      <c r="F3601" s="101">
        <v>2</v>
      </c>
      <c r="G3601" s="101" t="str">
        <f t="shared" si="224"/>
        <v>SPEECH_DESC_1135331</v>
      </c>
      <c r="H3601" s="101" t="str">
        <f t="shared" si="225"/>
        <v>SPEECH_AUDIO_1135331</v>
      </c>
      <c r="I3601" s="118" t="str">
        <f t="shared" si="226"/>
        <v>전투</v>
      </c>
      <c r="J3601" s="118" t="str">
        <f t="shared" si="227"/>
        <v>승리 2</v>
      </c>
    </row>
    <row r="3602" spans="1:10" ht="13.8" customHeight="1">
      <c r="A3602" s="101">
        <f>C3602*ID규칙_대사_그룹_단위+COUNTIF($C$4:C3602,C3602)</f>
        <v>1135332</v>
      </c>
      <c r="B3602" s="100" t="s">
        <v>434</v>
      </c>
      <c r="C3602" s="102">
        <f>INDEX(STUDENT!$A:$A,MATCH(B3602,STUDENT!$B:$B,0))</f>
        <v>11353</v>
      </c>
      <c r="D3602" s="101">
        <v>3</v>
      </c>
      <c r="E3602" s="101">
        <v>17</v>
      </c>
      <c r="F3602" s="101">
        <v>0</v>
      </c>
      <c r="G3602" s="101" t="str">
        <f t="shared" si="224"/>
        <v>SPEECH_DESC_1135332</v>
      </c>
      <c r="H3602" s="101" t="str">
        <f t="shared" si="225"/>
        <v>SPEECH_AUDIO_1135332</v>
      </c>
      <c r="I3602" s="118" t="str">
        <f t="shared" si="226"/>
        <v>전투</v>
      </c>
      <c r="J3602" s="118" t="str">
        <f t="shared" si="227"/>
        <v>철수</v>
      </c>
    </row>
    <row r="3603" spans="1:10" ht="13.8" customHeight="1">
      <c r="A3603" s="101">
        <f>C3603*ID규칙_대사_그룹_단위+COUNTIF($C$4:C3603,C3603)</f>
        <v>1135333</v>
      </c>
      <c r="B3603" s="100" t="s">
        <v>434</v>
      </c>
      <c r="C3603" s="102">
        <f>INDEX(STUDENT!$A:$A,MATCH(B3603,STUDENT!$B:$B,0))</f>
        <v>11353</v>
      </c>
      <c r="D3603" s="101">
        <v>4</v>
      </c>
      <c r="E3603" s="101">
        <v>18</v>
      </c>
      <c r="F3603" s="101">
        <v>1</v>
      </c>
      <c r="G3603" s="101" t="str">
        <f t="shared" si="224"/>
        <v>SPEECH_DESC_1135333</v>
      </c>
      <c r="H3603" s="101" t="str">
        <f t="shared" si="225"/>
        <v>SPEECH_AUDIO_1135333</v>
      </c>
      <c r="I3603" s="118" t="str">
        <f t="shared" si="226"/>
        <v>결과</v>
      </c>
      <c r="J3603" s="118" t="str">
        <f t="shared" si="227"/>
        <v>임무 완료 1</v>
      </c>
    </row>
    <row r="3604" spans="1:10" ht="13.8" customHeight="1">
      <c r="A3604" s="101">
        <f>C3604*ID규칙_대사_그룹_단위+COUNTIF($C$4:C3604,C3604)</f>
        <v>1135334</v>
      </c>
      <c r="B3604" s="100" t="s">
        <v>434</v>
      </c>
      <c r="C3604" s="102">
        <f>INDEX(STUDENT!$A:$A,MATCH(B3604,STUDENT!$B:$B,0))</f>
        <v>11353</v>
      </c>
      <c r="D3604" s="101">
        <v>4</v>
      </c>
      <c r="E3604" s="101">
        <v>18</v>
      </c>
      <c r="F3604" s="101">
        <v>2</v>
      </c>
      <c r="G3604" s="101" t="str">
        <f t="shared" si="224"/>
        <v>SPEECH_DESC_1135334</v>
      </c>
      <c r="H3604" s="101" t="str">
        <f t="shared" si="225"/>
        <v>SPEECH_AUDIO_1135334</v>
      </c>
      <c r="I3604" s="118" t="str">
        <f t="shared" si="226"/>
        <v>결과</v>
      </c>
      <c r="J3604" s="118" t="str">
        <f t="shared" si="227"/>
        <v>임무 완료 2</v>
      </c>
    </row>
    <row r="3605" spans="1:10" ht="13.8" customHeight="1">
      <c r="A3605" s="101">
        <f>C3605*ID규칙_대사_그룹_단위+COUNTIF($C$4:C3605,C3605)</f>
        <v>1135335</v>
      </c>
      <c r="B3605" s="100" t="s">
        <v>434</v>
      </c>
      <c r="C3605" s="102">
        <f>INDEX(STUDENT!$A:$A,MATCH(B3605,STUDENT!$B:$B,0))</f>
        <v>11353</v>
      </c>
      <c r="D3605" s="101">
        <v>4</v>
      </c>
      <c r="E3605" s="101">
        <v>19</v>
      </c>
      <c r="F3605" s="101">
        <v>1</v>
      </c>
      <c r="G3605" s="101" t="str">
        <f t="shared" si="224"/>
        <v>SPEECH_DESC_1135335</v>
      </c>
      <c r="H3605" s="101" t="str">
        <f t="shared" si="225"/>
        <v>SPEECH_AUDIO_1135335</v>
      </c>
      <c r="I3605" s="118" t="str">
        <f t="shared" si="226"/>
        <v>결과</v>
      </c>
      <c r="J3605" s="118" t="str">
        <f t="shared" si="227"/>
        <v>임무 실패 1</v>
      </c>
    </row>
    <row r="3606" spans="1:10" ht="13.8" customHeight="1">
      <c r="A3606" s="101">
        <f>C3606*ID규칙_대사_그룹_단위+COUNTIF($C$4:C3606,C3606)</f>
        <v>1135336</v>
      </c>
      <c r="B3606" s="100" t="s">
        <v>434</v>
      </c>
      <c r="C3606" s="102">
        <f>INDEX(STUDENT!$A:$A,MATCH(B3606,STUDENT!$B:$B,0))</f>
        <v>11353</v>
      </c>
      <c r="D3606" s="101">
        <v>4</v>
      </c>
      <c r="E3606" s="101">
        <v>19</v>
      </c>
      <c r="F3606" s="101">
        <v>2</v>
      </c>
      <c r="G3606" s="101" t="str">
        <f t="shared" si="224"/>
        <v>SPEECH_DESC_1135336</v>
      </c>
      <c r="H3606" s="101" t="str">
        <f t="shared" si="225"/>
        <v>SPEECH_AUDIO_1135336</v>
      </c>
      <c r="I3606" s="118" t="str">
        <f t="shared" si="226"/>
        <v>결과</v>
      </c>
      <c r="J3606" s="118" t="str">
        <f t="shared" si="227"/>
        <v>임무 실패 2</v>
      </c>
    </row>
    <row r="3607" spans="1:10" ht="13.8" customHeight="1">
      <c r="A3607" s="101">
        <f>C3607*ID규칙_대사_그룹_단위+COUNTIF($C$4:C3607,C3607)</f>
        <v>1135337</v>
      </c>
      <c r="B3607" s="100" t="s">
        <v>434</v>
      </c>
      <c r="C3607" s="102">
        <f>INDEX(STUDENT!$A:$A,MATCH(B3607,STUDENT!$B:$B,0))</f>
        <v>11353</v>
      </c>
      <c r="D3607" s="101">
        <v>5</v>
      </c>
      <c r="E3607" s="101">
        <v>20</v>
      </c>
      <c r="F3607" s="101">
        <v>1</v>
      </c>
      <c r="G3607" s="101" t="str">
        <f t="shared" si="224"/>
        <v>SPEECH_DESC_1135337</v>
      </c>
      <c r="H3607" s="101" t="str">
        <f t="shared" si="225"/>
        <v>SPEECH_AUDIO_1135337</v>
      </c>
      <c r="I3607" s="118" t="str">
        <f t="shared" si="226"/>
        <v>기타</v>
      </c>
      <c r="J3607" s="118" t="str">
        <f t="shared" si="227"/>
        <v>강화 1</v>
      </c>
    </row>
    <row r="3608" spans="1:10" ht="13.8" customHeight="1">
      <c r="A3608" s="101">
        <f>C3608*ID규칙_대사_그룹_단위+COUNTIF($C$4:C3608,C3608)</f>
        <v>1135338</v>
      </c>
      <c r="B3608" s="100" t="s">
        <v>434</v>
      </c>
      <c r="C3608" s="102">
        <f>INDEX(STUDENT!$A:$A,MATCH(B3608,STUDENT!$B:$B,0))</f>
        <v>11353</v>
      </c>
      <c r="D3608" s="101">
        <v>5</v>
      </c>
      <c r="E3608" s="101">
        <v>20</v>
      </c>
      <c r="F3608" s="101">
        <v>2</v>
      </c>
      <c r="G3608" s="101" t="str">
        <f t="shared" si="224"/>
        <v>SPEECH_DESC_1135338</v>
      </c>
      <c r="H3608" s="101" t="str">
        <f t="shared" si="225"/>
        <v>SPEECH_AUDIO_1135338</v>
      </c>
      <c r="I3608" s="118" t="str">
        <f t="shared" si="226"/>
        <v>기타</v>
      </c>
      <c r="J3608" s="118" t="str">
        <f t="shared" si="227"/>
        <v>강화 2</v>
      </c>
    </row>
    <row r="3609" spans="1:10" ht="13.8" customHeight="1">
      <c r="A3609" s="101">
        <f>C3609*ID규칙_대사_그룹_단위+COUNTIF($C$4:C3609,C3609)</f>
        <v>1135339</v>
      </c>
      <c r="B3609" s="100" t="s">
        <v>434</v>
      </c>
      <c r="C3609" s="102">
        <f>INDEX(STUDENT!$A:$A,MATCH(B3609,STUDENT!$B:$B,0))</f>
        <v>11353</v>
      </c>
      <c r="D3609" s="101">
        <v>5</v>
      </c>
      <c r="E3609" s="101">
        <v>20</v>
      </c>
      <c r="F3609" s="101">
        <v>3</v>
      </c>
      <c r="G3609" s="101" t="str">
        <f t="shared" si="224"/>
        <v>SPEECH_DESC_1135339</v>
      </c>
      <c r="H3609" s="101" t="str">
        <f t="shared" si="225"/>
        <v>SPEECH_AUDIO_1135339</v>
      </c>
      <c r="I3609" s="118" t="str">
        <f t="shared" si="226"/>
        <v>기타</v>
      </c>
      <c r="J3609" s="118" t="str">
        <f t="shared" si="227"/>
        <v>강화 3</v>
      </c>
    </row>
    <row r="3610" spans="1:10" ht="13.8" customHeight="1">
      <c r="A3610" s="101">
        <f>C3610*ID규칙_대사_그룹_단위+COUNTIF($C$4:C3610,C3610)</f>
        <v>1135340</v>
      </c>
      <c r="B3610" s="100" t="s">
        <v>434</v>
      </c>
      <c r="C3610" s="102">
        <f>INDEX(STUDENT!$A:$A,MATCH(B3610,STUDENT!$B:$B,0))</f>
        <v>11353</v>
      </c>
      <c r="D3610" s="101">
        <v>5</v>
      </c>
      <c r="E3610" s="101">
        <v>20</v>
      </c>
      <c r="F3610" s="101">
        <v>4</v>
      </c>
      <c r="G3610" s="101" t="str">
        <f t="shared" si="224"/>
        <v>SPEECH_DESC_1135340</v>
      </c>
      <c r="H3610" s="101" t="str">
        <f t="shared" si="225"/>
        <v>SPEECH_AUDIO_1135340</v>
      </c>
      <c r="I3610" s="118" t="str">
        <f t="shared" si="226"/>
        <v>기타</v>
      </c>
      <c r="J3610" s="118" t="str">
        <f t="shared" si="227"/>
        <v>강화 4</v>
      </c>
    </row>
    <row r="3611" spans="1:10" ht="13.8" customHeight="1">
      <c r="A3611" s="101">
        <f>C3611*ID규칙_대사_그룹_단위+COUNTIF($C$4:C3611,C3611)</f>
        <v>1135341</v>
      </c>
      <c r="B3611" s="100" t="s">
        <v>434</v>
      </c>
      <c r="C3611" s="102">
        <f>INDEX(STUDENT!$A:$A,MATCH(B3611,STUDENT!$B:$B,0))</f>
        <v>11353</v>
      </c>
      <c r="D3611" s="101">
        <v>5</v>
      </c>
      <c r="E3611" s="101">
        <v>21</v>
      </c>
      <c r="F3611" s="101">
        <v>0</v>
      </c>
      <c r="G3611" s="101" t="str">
        <f t="shared" si="224"/>
        <v>SPEECH_DESC_1135341</v>
      </c>
      <c r="H3611" s="101" t="str">
        <f t="shared" si="225"/>
        <v>SPEECH_AUDIO_1135341</v>
      </c>
      <c r="I3611" s="118" t="str">
        <f t="shared" si="226"/>
        <v>기타</v>
      </c>
      <c r="J3611" s="118" t="str">
        <f t="shared" si="227"/>
        <v>고유무기 장착</v>
      </c>
    </row>
    <row r="3612" spans="1:10" ht="13.8" customHeight="1">
      <c r="A3612" s="101">
        <f>C3612*ID규칙_대사_그룹_단위+COUNTIF($C$4:C3612,C3612)</f>
        <v>1135342</v>
      </c>
      <c r="B3612" s="100" t="s">
        <v>434</v>
      </c>
      <c r="C3612" s="102">
        <f>INDEX(STUDENT!$A:$A,MATCH(B3612,STUDENT!$B:$B,0))</f>
        <v>11353</v>
      </c>
      <c r="D3612" s="101">
        <v>5</v>
      </c>
      <c r="E3612" s="101">
        <v>22</v>
      </c>
      <c r="F3612" s="101">
        <v>1</v>
      </c>
      <c r="G3612" s="101" t="str">
        <f t="shared" si="224"/>
        <v>SPEECH_DESC_1135342</v>
      </c>
      <c r="H3612" s="101" t="str">
        <f t="shared" si="225"/>
        <v>SPEECH_AUDIO_1135342</v>
      </c>
      <c r="I3612" s="118" t="str">
        <f t="shared" si="226"/>
        <v>기타</v>
      </c>
      <c r="J3612" s="118" t="str">
        <f t="shared" si="227"/>
        <v>카페 1</v>
      </c>
    </row>
    <row r="3613" spans="1:10" ht="13.8" customHeight="1">
      <c r="A3613" s="101">
        <f>C3613*ID규칙_대사_그룹_단위+COUNTIF($C$4:C3613,C3613)</f>
        <v>1135343</v>
      </c>
      <c r="B3613" s="100" t="s">
        <v>434</v>
      </c>
      <c r="C3613" s="102">
        <f>INDEX(STUDENT!$A:$A,MATCH(B3613,STUDENT!$B:$B,0))</f>
        <v>11353</v>
      </c>
      <c r="D3613" s="101">
        <v>5</v>
      </c>
      <c r="E3613" s="101">
        <v>22</v>
      </c>
      <c r="F3613" s="101">
        <v>2</v>
      </c>
      <c r="G3613" s="101" t="str">
        <f t="shared" si="224"/>
        <v>SPEECH_DESC_1135343</v>
      </c>
      <c r="H3613" s="101" t="str">
        <f t="shared" si="225"/>
        <v>SPEECH_AUDIO_1135343</v>
      </c>
      <c r="I3613" s="118" t="str">
        <f t="shared" si="226"/>
        <v>기타</v>
      </c>
      <c r="J3613" s="118" t="str">
        <f t="shared" si="227"/>
        <v>카페 2</v>
      </c>
    </row>
    <row r="3614" spans="1:10" ht="13.8" customHeight="1">
      <c r="A3614" s="101">
        <f>C3614*ID규칙_대사_그룹_단위+COUNTIF($C$4:C3614,C3614)</f>
        <v>1135344</v>
      </c>
      <c r="B3614" s="100" t="s">
        <v>434</v>
      </c>
      <c r="C3614" s="102">
        <f>INDEX(STUDENT!$A:$A,MATCH(B3614,STUDENT!$B:$B,0))</f>
        <v>11353</v>
      </c>
      <c r="D3614" s="101">
        <v>5</v>
      </c>
      <c r="E3614" s="101">
        <v>22</v>
      </c>
      <c r="F3614" s="101">
        <v>3</v>
      </c>
      <c r="G3614" s="101" t="str">
        <f t="shared" si="224"/>
        <v>SPEECH_DESC_1135344</v>
      </c>
      <c r="H3614" s="101" t="str">
        <f t="shared" si="225"/>
        <v>SPEECH_AUDIO_1135344</v>
      </c>
      <c r="I3614" s="118" t="str">
        <f t="shared" si="226"/>
        <v>기타</v>
      </c>
      <c r="J3614" s="118" t="str">
        <f t="shared" si="227"/>
        <v>카페 3</v>
      </c>
    </row>
    <row r="3615" spans="1:10" ht="13.8" customHeight="1">
      <c r="A3615" s="101">
        <f>C3615*ID규칙_대사_그룹_단위+COUNTIF($C$4:C3615,C3615)</f>
        <v>1135345</v>
      </c>
      <c r="B3615" s="100" t="s">
        <v>434</v>
      </c>
      <c r="C3615" s="102">
        <f>INDEX(STUDENT!$A:$A,MATCH(B3615,STUDENT!$B:$B,0))</f>
        <v>11353</v>
      </c>
      <c r="D3615" s="101">
        <v>5</v>
      </c>
      <c r="E3615" s="101">
        <v>22</v>
      </c>
      <c r="F3615" s="101">
        <v>4</v>
      </c>
      <c r="G3615" s="101" t="str">
        <f t="shared" si="224"/>
        <v>SPEECH_DESC_1135345</v>
      </c>
      <c r="H3615" s="101" t="str">
        <f t="shared" si="225"/>
        <v>SPEECH_AUDIO_1135345</v>
      </c>
      <c r="I3615" s="118" t="str">
        <f t="shared" si="226"/>
        <v>기타</v>
      </c>
      <c r="J3615" s="118" t="str">
        <f t="shared" si="227"/>
        <v>카페 4</v>
      </c>
    </row>
    <row r="3616" spans="1:10" ht="13.8" customHeight="1">
      <c r="A3616" s="101">
        <f>C3616*ID규칙_대사_그룹_단위+COUNTIF($C$4:C3616,C3616)</f>
        <v>1135346</v>
      </c>
      <c r="B3616" s="100" t="s">
        <v>434</v>
      </c>
      <c r="C3616" s="102">
        <f>INDEX(STUDENT!$A:$A,MATCH(B3616,STUDENT!$B:$B,0))</f>
        <v>11353</v>
      </c>
      <c r="D3616" s="101">
        <v>5</v>
      </c>
      <c r="E3616" s="101">
        <v>22</v>
      </c>
      <c r="F3616" s="101">
        <v>5</v>
      </c>
      <c r="G3616" s="101" t="str">
        <f t="shared" si="224"/>
        <v>SPEECH_DESC_1135346</v>
      </c>
      <c r="H3616" s="101" t="str">
        <f t="shared" si="225"/>
        <v>SPEECH_AUDIO_1135346</v>
      </c>
      <c r="I3616" s="118" t="str">
        <f t="shared" si="226"/>
        <v>기타</v>
      </c>
      <c r="J3616" s="118" t="str">
        <f t="shared" si="227"/>
        <v>카페 5</v>
      </c>
    </row>
    <row r="3617" spans="1:10" ht="13.8" customHeight="1">
      <c r="A3617" s="101">
        <f>C3617*ID규칙_대사_그룹_단위+COUNTIF($C$4:C3617,C3617)</f>
        <v>1135347</v>
      </c>
      <c r="B3617" s="100" t="s">
        <v>434</v>
      </c>
      <c r="C3617" s="102">
        <f>INDEX(STUDENT!$A:$A,MATCH(B3617,STUDENT!$B:$B,0))</f>
        <v>11353</v>
      </c>
      <c r="D3617" s="101">
        <v>5</v>
      </c>
      <c r="E3617" s="101">
        <v>23</v>
      </c>
      <c r="F3617" s="101">
        <v>1</v>
      </c>
      <c r="G3617" s="101" t="str">
        <f t="shared" si="224"/>
        <v>SPEECH_DESC_1135347</v>
      </c>
      <c r="H3617" s="101" t="str">
        <f t="shared" si="225"/>
        <v>SPEECH_AUDIO_1135347</v>
      </c>
      <c r="I3617" s="118" t="str">
        <f t="shared" si="226"/>
        <v>기타</v>
      </c>
      <c r="J3617" s="118" t="str">
        <f t="shared" si="227"/>
        <v>인연 랭크 업 1</v>
      </c>
    </row>
    <row r="3618" spans="1:10" ht="13.8" customHeight="1">
      <c r="A3618" s="101">
        <f>C3618*ID규칙_대사_그룹_단위+COUNTIF($C$4:C3618,C3618)</f>
        <v>1135348</v>
      </c>
      <c r="B3618" s="100" t="s">
        <v>434</v>
      </c>
      <c r="C3618" s="102">
        <f>INDEX(STUDENT!$A:$A,MATCH(B3618,STUDENT!$B:$B,0))</f>
        <v>11353</v>
      </c>
      <c r="D3618" s="101">
        <v>5</v>
      </c>
      <c r="E3618" s="101">
        <v>23</v>
      </c>
      <c r="F3618" s="101">
        <v>2</v>
      </c>
      <c r="G3618" s="101" t="str">
        <f t="shared" si="224"/>
        <v>SPEECH_DESC_1135348</v>
      </c>
      <c r="H3618" s="101" t="str">
        <f t="shared" si="225"/>
        <v>SPEECH_AUDIO_1135348</v>
      </c>
      <c r="I3618" s="118" t="str">
        <f t="shared" si="226"/>
        <v>기타</v>
      </c>
      <c r="J3618" s="118" t="str">
        <f t="shared" si="227"/>
        <v>인연 랭크 업 2</v>
      </c>
    </row>
    <row r="3619" spans="1:10" ht="13.8" customHeight="1">
      <c r="A3619" s="101">
        <f>C3619*ID규칙_대사_그룹_단위+COUNTIF($C$4:C3619,C3619)</f>
        <v>1135349</v>
      </c>
      <c r="B3619" s="100" t="s">
        <v>434</v>
      </c>
      <c r="C3619" s="102">
        <f>INDEX(STUDENT!$A:$A,MATCH(B3619,STUDENT!$B:$B,0))</f>
        <v>11353</v>
      </c>
      <c r="D3619" s="101">
        <v>5</v>
      </c>
      <c r="E3619" s="101">
        <v>23</v>
      </c>
      <c r="F3619" s="101">
        <v>3</v>
      </c>
      <c r="G3619" s="101" t="str">
        <f t="shared" si="224"/>
        <v>SPEECH_DESC_1135349</v>
      </c>
      <c r="H3619" s="101" t="str">
        <f t="shared" si="225"/>
        <v>SPEECH_AUDIO_1135349</v>
      </c>
      <c r="I3619" s="118" t="str">
        <f t="shared" si="226"/>
        <v>기타</v>
      </c>
      <c r="J3619" s="118" t="str">
        <f t="shared" si="227"/>
        <v>인연 랭크 업 3</v>
      </c>
    </row>
    <row r="3620" spans="1:10" ht="13.8" customHeight="1">
      <c r="A3620" s="101">
        <f>C3620*ID규칙_대사_그룹_단위+COUNTIF($C$4:C3620,C3620)</f>
        <v>1135350</v>
      </c>
      <c r="B3620" s="100" t="s">
        <v>434</v>
      </c>
      <c r="C3620" s="102">
        <f>INDEX(STUDENT!$A:$A,MATCH(B3620,STUDENT!$B:$B,0))</f>
        <v>11353</v>
      </c>
      <c r="D3620" s="101">
        <v>5</v>
      </c>
      <c r="E3620" s="101">
        <v>23</v>
      </c>
      <c r="F3620" s="101">
        <v>4</v>
      </c>
      <c r="G3620" s="101" t="str">
        <f t="shared" si="224"/>
        <v>SPEECH_DESC_1135350</v>
      </c>
      <c r="H3620" s="101" t="str">
        <f t="shared" si="225"/>
        <v>SPEECH_AUDIO_1135350</v>
      </c>
      <c r="I3620" s="118" t="str">
        <f t="shared" si="226"/>
        <v>기타</v>
      </c>
      <c r="J3620" s="118" t="str">
        <f t="shared" si="227"/>
        <v>인연 랭크 업 4</v>
      </c>
    </row>
    <row r="3621" spans="1:10" ht="13.8" customHeight="1">
      <c r="A3621" s="101">
        <f>C3621*ID규칙_대사_그룹_단위+COUNTIF($C$4:C3621,C3621)</f>
        <v>1135351</v>
      </c>
      <c r="B3621" s="100" t="s">
        <v>434</v>
      </c>
      <c r="C3621" s="102">
        <f>INDEX(STUDENT!$A:$A,MATCH(B3621,STUDENT!$B:$B,0))</f>
        <v>11353</v>
      </c>
      <c r="D3621" s="101">
        <v>6</v>
      </c>
      <c r="E3621" s="101">
        <v>24</v>
      </c>
      <c r="F3621" s="101">
        <v>1</v>
      </c>
      <c r="G3621" s="101" t="str">
        <f t="shared" si="224"/>
        <v>SPEECH_DESC_1135351</v>
      </c>
      <c r="H3621" s="101" t="str">
        <f t="shared" si="225"/>
        <v>SPEECH_AUDIO_1135351</v>
      </c>
      <c r="I3621" s="118" t="str">
        <f t="shared" si="226"/>
        <v>메모리얼</v>
      </c>
      <c r="J3621" s="118" t="str">
        <f t="shared" si="227"/>
        <v>메모리얼 로비 1</v>
      </c>
    </row>
    <row r="3622" spans="1:10" ht="13.8" customHeight="1">
      <c r="A3622" s="101">
        <f>C3622*ID규칙_대사_그룹_단위+COUNTIF($C$4:C3622,C3622)</f>
        <v>1135352</v>
      </c>
      <c r="B3622" s="100" t="s">
        <v>434</v>
      </c>
      <c r="C3622" s="102">
        <f>INDEX(STUDENT!$A:$A,MATCH(B3622,STUDENT!$B:$B,0))</f>
        <v>11353</v>
      </c>
      <c r="D3622" s="101">
        <v>6</v>
      </c>
      <c r="E3622" s="101">
        <v>24</v>
      </c>
      <c r="F3622" s="101">
        <v>2</v>
      </c>
      <c r="G3622" s="101" t="str">
        <f t="shared" si="224"/>
        <v>SPEECH_DESC_1135352</v>
      </c>
      <c r="H3622" s="101" t="str">
        <f t="shared" si="225"/>
        <v>SPEECH_AUDIO_1135352</v>
      </c>
      <c r="I3622" s="118" t="str">
        <f t="shared" si="226"/>
        <v>메모리얼</v>
      </c>
      <c r="J3622" s="118" t="str">
        <f t="shared" si="227"/>
        <v>메모리얼 로비 2</v>
      </c>
    </row>
    <row r="3623" spans="1:10" ht="13.8" customHeight="1">
      <c r="A3623" s="101">
        <f>C3623*ID규칙_대사_그룹_단위+COUNTIF($C$4:C3623,C3623)</f>
        <v>1135353</v>
      </c>
      <c r="B3623" s="100" t="s">
        <v>434</v>
      </c>
      <c r="C3623" s="102">
        <f>INDEX(STUDENT!$A:$A,MATCH(B3623,STUDENT!$B:$B,0))</f>
        <v>11353</v>
      </c>
      <c r="D3623" s="101">
        <v>6</v>
      </c>
      <c r="E3623" s="101">
        <v>24</v>
      </c>
      <c r="F3623" s="101">
        <v>3</v>
      </c>
      <c r="G3623" s="101" t="str">
        <f t="shared" si="224"/>
        <v>SPEECH_DESC_1135353</v>
      </c>
      <c r="H3623" s="101" t="str">
        <f t="shared" si="225"/>
        <v>SPEECH_AUDIO_1135353</v>
      </c>
      <c r="I3623" s="118" t="str">
        <f t="shared" si="226"/>
        <v>메모리얼</v>
      </c>
      <c r="J3623" s="118" t="str">
        <f t="shared" si="227"/>
        <v>메모리얼 로비 3</v>
      </c>
    </row>
    <row r="3624" spans="1:10" ht="13.8" customHeight="1">
      <c r="A3624" s="101">
        <f>C3624*ID규칙_대사_그룹_단위+COUNTIF($C$4:C3624,C3624)</f>
        <v>1135354</v>
      </c>
      <c r="B3624" s="100" t="s">
        <v>434</v>
      </c>
      <c r="C3624" s="102">
        <f>INDEX(STUDENT!$A:$A,MATCH(B3624,STUDENT!$B:$B,0))</f>
        <v>11353</v>
      </c>
      <c r="D3624" s="101">
        <v>6</v>
      </c>
      <c r="E3624" s="101">
        <v>24</v>
      </c>
      <c r="F3624" s="101">
        <v>4</v>
      </c>
      <c r="G3624" s="101" t="str">
        <f t="shared" si="224"/>
        <v>SPEECH_DESC_1135354</v>
      </c>
      <c r="H3624" s="101" t="str">
        <f t="shared" si="225"/>
        <v>SPEECH_AUDIO_1135354</v>
      </c>
      <c r="I3624" s="118" t="str">
        <f t="shared" si="226"/>
        <v>메모리얼</v>
      </c>
      <c r="J3624" s="118" t="str">
        <f t="shared" si="227"/>
        <v>메모리얼 로비 4</v>
      </c>
    </row>
    <row r="3625" spans="1:10" ht="13.8" customHeight="1">
      <c r="A3625" s="101">
        <f>C3625*ID규칙_대사_그룹_단위+COUNTIF($C$4:C3625,C3625)</f>
        <v>1135355</v>
      </c>
      <c r="B3625" s="100" t="s">
        <v>434</v>
      </c>
      <c r="C3625" s="102">
        <f>INDEX(STUDENT!$A:$A,MATCH(B3625,STUDENT!$B:$B,0))</f>
        <v>11353</v>
      </c>
      <c r="D3625" s="101">
        <v>6</v>
      </c>
      <c r="E3625" s="101">
        <v>24</v>
      </c>
      <c r="F3625" s="101">
        <v>5</v>
      </c>
      <c r="G3625" s="101" t="str">
        <f t="shared" si="224"/>
        <v>SPEECH_DESC_1135355</v>
      </c>
      <c r="H3625" s="101" t="str">
        <f t="shared" si="225"/>
        <v>SPEECH_AUDIO_1135355</v>
      </c>
      <c r="I3625" s="118" t="str">
        <f t="shared" si="226"/>
        <v>메모리얼</v>
      </c>
      <c r="J3625" s="118" t="str">
        <f t="shared" si="227"/>
        <v>메모리얼 로비 5</v>
      </c>
    </row>
    <row r="3626" spans="1:10" ht="13.8" customHeight="1">
      <c r="A3626" s="101">
        <f>C3626*ID규칙_대사_그룹_단위+COUNTIF($C$4:C3626,C3626)</f>
        <v>1135356</v>
      </c>
      <c r="B3626" s="100" t="s">
        <v>434</v>
      </c>
      <c r="C3626" s="102">
        <f>INDEX(STUDENT!$A:$A,MATCH(B3626,STUDENT!$B:$B,0))</f>
        <v>11353</v>
      </c>
      <c r="D3626" s="101">
        <v>7</v>
      </c>
      <c r="E3626" s="101">
        <v>25</v>
      </c>
      <c r="F3626" s="101">
        <v>0</v>
      </c>
      <c r="G3626" s="101" t="str">
        <f t="shared" si="224"/>
        <v>SPEECH_DESC_1135356</v>
      </c>
      <c r="H3626" s="101" t="str">
        <f t="shared" si="225"/>
        <v>SPEECH_AUDIO_1135356</v>
      </c>
      <c r="I3626" s="118" t="str">
        <f t="shared" si="226"/>
        <v>기념일</v>
      </c>
      <c r="J3626" s="118" t="str">
        <f t="shared" si="227"/>
        <v>생일</v>
      </c>
    </row>
    <row r="3627" spans="1:10" ht="13.8" customHeight="1">
      <c r="A3627" s="101">
        <f>C3627*ID규칙_대사_그룹_단위+COUNTIF($C$4:C3627,C3627)</f>
        <v>1135357</v>
      </c>
      <c r="B3627" s="100" t="s">
        <v>434</v>
      </c>
      <c r="C3627" s="102">
        <f>INDEX(STUDENT!$A:$A,MATCH(B3627,STUDENT!$B:$B,0))</f>
        <v>11353</v>
      </c>
      <c r="D3627" s="101">
        <v>7</v>
      </c>
      <c r="E3627" s="101">
        <v>26</v>
      </c>
      <c r="F3627" s="101">
        <v>0</v>
      </c>
      <c r="G3627" s="101" t="str">
        <f t="shared" si="224"/>
        <v>SPEECH_DESC_1135357</v>
      </c>
      <c r="H3627" s="101" t="str">
        <f t="shared" si="225"/>
        <v>SPEECH_AUDIO_1135357</v>
      </c>
      <c r="I3627" s="118" t="str">
        <f t="shared" si="226"/>
        <v>기념일</v>
      </c>
      <c r="J3627" s="118" t="str">
        <f t="shared" si="227"/>
        <v>선생의 생일</v>
      </c>
    </row>
    <row r="3628" spans="1:10" ht="13.8" customHeight="1">
      <c r="A3628" s="101">
        <f>C3628*ID규칙_대사_그룹_단위+COUNTIF($C$4:C3628,C3628)</f>
        <v>1135358</v>
      </c>
      <c r="B3628" s="100" t="s">
        <v>434</v>
      </c>
      <c r="C3628" s="102">
        <f>INDEX(STUDENT!$A:$A,MATCH(B3628,STUDENT!$B:$B,0))</f>
        <v>11353</v>
      </c>
      <c r="D3628" s="101">
        <v>7</v>
      </c>
      <c r="E3628" s="101">
        <v>27</v>
      </c>
      <c r="F3628" s="101">
        <v>0</v>
      </c>
      <c r="G3628" s="101" t="str">
        <f t="shared" si="224"/>
        <v>SPEECH_DESC_1135358</v>
      </c>
      <c r="H3628" s="101" t="str">
        <f t="shared" si="225"/>
        <v>SPEECH_AUDIO_1135358</v>
      </c>
      <c r="I3628" s="118" t="str">
        <f t="shared" si="226"/>
        <v>기념일</v>
      </c>
      <c r="J3628" s="118" t="str">
        <f t="shared" si="227"/>
        <v>할로윈</v>
      </c>
    </row>
    <row r="3629" spans="1:10" ht="13.8" customHeight="1">
      <c r="A3629" s="101">
        <f>C3629*ID규칙_대사_그룹_단위+COUNTIF($C$4:C3629,C3629)</f>
        <v>1135359</v>
      </c>
      <c r="B3629" s="100" t="s">
        <v>434</v>
      </c>
      <c r="C3629" s="102">
        <f>INDEX(STUDENT!$A:$A,MATCH(B3629,STUDENT!$B:$B,0))</f>
        <v>11353</v>
      </c>
      <c r="D3629" s="101">
        <v>7</v>
      </c>
      <c r="E3629" s="101">
        <v>28</v>
      </c>
      <c r="F3629" s="101">
        <v>0</v>
      </c>
      <c r="G3629" s="101" t="str">
        <f t="shared" si="224"/>
        <v>SPEECH_DESC_1135359</v>
      </c>
      <c r="H3629" s="101" t="str">
        <f t="shared" si="225"/>
        <v>SPEECH_AUDIO_1135359</v>
      </c>
      <c r="I3629" s="118" t="str">
        <f t="shared" si="226"/>
        <v>기념일</v>
      </c>
      <c r="J3629" s="118" t="str">
        <f t="shared" si="227"/>
        <v>크리스마스</v>
      </c>
    </row>
    <row r="3630" spans="1:10" ht="13.8" customHeight="1">
      <c r="A3630" s="101">
        <f>C3630*ID규칙_대사_그룹_단위+COUNTIF($C$4:C3630,C3630)</f>
        <v>1135360</v>
      </c>
      <c r="B3630" s="100" t="s">
        <v>434</v>
      </c>
      <c r="C3630" s="102">
        <f>INDEX(STUDENT!$A:$A,MATCH(B3630,STUDENT!$B:$B,0))</f>
        <v>11353</v>
      </c>
      <c r="D3630" s="101">
        <v>7</v>
      </c>
      <c r="E3630" s="101">
        <v>29</v>
      </c>
      <c r="F3630" s="101">
        <v>0</v>
      </c>
      <c r="G3630" s="101" t="str">
        <f t="shared" si="224"/>
        <v>SPEECH_DESC_1135360</v>
      </c>
      <c r="H3630" s="101" t="str">
        <f t="shared" si="225"/>
        <v>SPEECH_AUDIO_1135360</v>
      </c>
      <c r="I3630" s="118" t="str">
        <f t="shared" si="226"/>
        <v>기념일</v>
      </c>
      <c r="J3630" s="118" t="str">
        <f t="shared" si="227"/>
        <v>신년</v>
      </c>
    </row>
    <row r="3631" spans="1:10" ht="13.8" customHeight="1">
      <c r="A3631" s="101">
        <f>C3631*ID규칙_대사_그룹_단위+COUNTIF($C$4:C3631,C3631)</f>
        <v>1335401</v>
      </c>
      <c r="B3631" s="100" t="s">
        <v>436</v>
      </c>
      <c r="C3631" s="102">
        <f>INDEX(STUDENT!$A:$A,MATCH(B3631,STUDENT!$B:$B,0))</f>
        <v>13354</v>
      </c>
      <c r="D3631" s="101">
        <v>1</v>
      </c>
      <c r="E3631" s="101">
        <v>1</v>
      </c>
      <c r="F3631" s="101">
        <v>0</v>
      </c>
      <c r="G3631" s="101" t="str">
        <f t="shared" si="224"/>
        <v>SPEECH_DESC_1335401</v>
      </c>
      <c r="H3631" s="101" t="str">
        <f t="shared" si="225"/>
        <v>SPEECH_AUDIO_1335401</v>
      </c>
      <c r="I3631" s="118" t="str">
        <f t="shared" si="226"/>
        <v>일상</v>
      </c>
      <c r="J3631" s="118" t="str">
        <f t="shared" si="227"/>
        <v>입수</v>
      </c>
    </row>
    <row r="3632" spans="1:10" ht="13.8" customHeight="1">
      <c r="A3632" s="101">
        <f>C3632*ID규칙_대사_그룹_단위+COUNTIF($C$4:C3632,C3632)</f>
        <v>1335402</v>
      </c>
      <c r="B3632" s="100" t="s">
        <v>436</v>
      </c>
      <c r="C3632" s="102">
        <f>INDEX(STUDENT!$A:$A,MATCH(B3632,STUDENT!$B:$B,0))</f>
        <v>13354</v>
      </c>
      <c r="D3632" s="101">
        <v>1</v>
      </c>
      <c r="E3632" s="101">
        <v>2</v>
      </c>
      <c r="F3632" s="101">
        <v>1</v>
      </c>
      <c r="G3632" s="101" t="str">
        <f t="shared" si="224"/>
        <v>SPEECH_DESC_1335402</v>
      </c>
      <c r="H3632" s="101" t="str">
        <f t="shared" si="225"/>
        <v>SPEECH_AUDIO_1335402</v>
      </c>
      <c r="I3632" s="118" t="str">
        <f t="shared" si="226"/>
        <v>일상</v>
      </c>
      <c r="J3632" s="118" t="str">
        <f t="shared" si="227"/>
        <v>로비 방문 1</v>
      </c>
    </row>
    <row r="3633" spans="1:10" ht="13.8" customHeight="1">
      <c r="A3633" s="101">
        <f>C3633*ID규칙_대사_그룹_단위+COUNTIF($C$4:C3633,C3633)</f>
        <v>1335403</v>
      </c>
      <c r="B3633" s="100" t="s">
        <v>436</v>
      </c>
      <c r="C3633" s="102">
        <f>INDEX(STUDENT!$A:$A,MATCH(B3633,STUDENT!$B:$B,0))</f>
        <v>13354</v>
      </c>
      <c r="D3633" s="101">
        <v>1</v>
      </c>
      <c r="E3633" s="101">
        <v>2</v>
      </c>
      <c r="F3633" s="101">
        <v>2</v>
      </c>
      <c r="G3633" s="101" t="str">
        <f t="shared" si="224"/>
        <v>SPEECH_DESC_1335403</v>
      </c>
      <c r="H3633" s="101" t="str">
        <f t="shared" si="225"/>
        <v>SPEECH_AUDIO_1335403</v>
      </c>
      <c r="I3633" s="118" t="str">
        <f t="shared" si="226"/>
        <v>일상</v>
      </c>
      <c r="J3633" s="118" t="str">
        <f t="shared" si="227"/>
        <v>로비 방문 2</v>
      </c>
    </row>
    <row r="3634" spans="1:10" ht="13.8" customHeight="1">
      <c r="A3634" s="101">
        <f>C3634*ID규칙_대사_그룹_단위+COUNTIF($C$4:C3634,C3634)</f>
        <v>1335404</v>
      </c>
      <c r="B3634" s="100" t="s">
        <v>436</v>
      </c>
      <c r="C3634" s="102">
        <f>INDEX(STUDENT!$A:$A,MATCH(B3634,STUDENT!$B:$B,0))</f>
        <v>13354</v>
      </c>
      <c r="D3634" s="101">
        <v>1</v>
      </c>
      <c r="E3634" s="101">
        <v>3</v>
      </c>
      <c r="F3634" s="101">
        <v>1</v>
      </c>
      <c r="G3634" s="101" t="str">
        <f t="shared" si="224"/>
        <v>SPEECH_DESC_1335404</v>
      </c>
      <c r="H3634" s="101" t="str">
        <f t="shared" si="225"/>
        <v>SPEECH_AUDIO_1335404</v>
      </c>
      <c r="I3634" s="118" t="str">
        <f t="shared" si="226"/>
        <v>일상</v>
      </c>
      <c r="J3634" s="118" t="str">
        <f t="shared" si="227"/>
        <v>잡담 1</v>
      </c>
    </row>
    <row r="3635" spans="1:10" ht="13.8" customHeight="1">
      <c r="A3635" s="101">
        <f>C3635*ID규칙_대사_그룹_단위+COUNTIF($C$4:C3635,C3635)</f>
        <v>1335405</v>
      </c>
      <c r="B3635" s="100" t="s">
        <v>436</v>
      </c>
      <c r="C3635" s="102">
        <f>INDEX(STUDENT!$A:$A,MATCH(B3635,STUDENT!$B:$B,0))</f>
        <v>13354</v>
      </c>
      <c r="D3635" s="101">
        <v>1</v>
      </c>
      <c r="E3635" s="101">
        <v>3</v>
      </c>
      <c r="F3635" s="101">
        <v>2</v>
      </c>
      <c r="G3635" s="101" t="str">
        <f t="shared" si="224"/>
        <v>SPEECH_DESC_1335405</v>
      </c>
      <c r="H3635" s="101" t="str">
        <f t="shared" si="225"/>
        <v>SPEECH_AUDIO_1335405</v>
      </c>
      <c r="I3635" s="118" t="str">
        <f t="shared" si="226"/>
        <v>일상</v>
      </c>
      <c r="J3635" s="118" t="str">
        <f t="shared" si="227"/>
        <v>잡담 2</v>
      </c>
    </row>
    <row r="3636" spans="1:10" ht="13.8" customHeight="1">
      <c r="A3636" s="101">
        <f>C3636*ID규칙_대사_그룹_단위+COUNTIF($C$4:C3636,C3636)</f>
        <v>1335406</v>
      </c>
      <c r="B3636" s="100" t="s">
        <v>436</v>
      </c>
      <c r="C3636" s="102">
        <f>INDEX(STUDENT!$A:$A,MATCH(B3636,STUDENT!$B:$B,0))</f>
        <v>13354</v>
      </c>
      <c r="D3636" s="101">
        <v>1</v>
      </c>
      <c r="E3636" s="101">
        <v>3</v>
      </c>
      <c r="F3636" s="101">
        <v>3</v>
      </c>
      <c r="G3636" s="101" t="str">
        <f t="shared" si="224"/>
        <v>SPEECH_DESC_1335406</v>
      </c>
      <c r="H3636" s="101" t="str">
        <f t="shared" si="225"/>
        <v>SPEECH_AUDIO_1335406</v>
      </c>
      <c r="I3636" s="118" t="str">
        <f t="shared" si="226"/>
        <v>일상</v>
      </c>
      <c r="J3636" s="118" t="str">
        <f t="shared" si="227"/>
        <v>잡담 3</v>
      </c>
    </row>
    <row r="3637" spans="1:10" ht="13.8" customHeight="1">
      <c r="A3637" s="101">
        <f>C3637*ID규칙_대사_그룹_단위+COUNTIF($C$4:C3637,C3637)</f>
        <v>1335407</v>
      </c>
      <c r="B3637" s="100" t="s">
        <v>436</v>
      </c>
      <c r="C3637" s="102">
        <f>INDEX(STUDENT!$A:$A,MATCH(B3637,STUDENT!$B:$B,0))</f>
        <v>13354</v>
      </c>
      <c r="D3637" s="101">
        <v>1</v>
      </c>
      <c r="E3637" s="101">
        <v>3</v>
      </c>
      <c r="F3637" s="101">
        <v>4</v>
      </c>
      <c r="G3637" s="101" t="str">
        <f t="shared" si="224"/>
        <v>SPEECH_DESC_1335407</v>
      </c>
      <c r="H3637" s="101" t="str">
        <f t="shared" si="225"/>
        <v>SPEECH_AUDIO_1335407</v>
      </c>
      <c r="I3637" s="118" t="str">
        <f t="shared" si="226"/>
        <v>일상</v>
      </c>
      <c r="J3637" s="118" t="str">
        <f t="shared" si="227"/>
        <v>잡담 4</v>
      </c>
    </row>
    <row r="3638" spans="1:10" ht="13.8" customHeight="1">
      <c r="A3638" s="101">
        <f>C3638*ID규칙_대사_그룹_단위+COUNTIF($C$4:C3638,C3638)</f>
        <v>1335408</v>
      </c>
      <c r="B3638" s="100" t="s">
        <v>436</v>
      </c>
      <c r="C3638" s="102">
        <f>INDEX(STUDENT!$A:$A,MATCH(B3638,STUDENT!$B:$B,0))</f>
        <v>13354</v>
      </c>
      <c r="D3638" s="101">
        <v>1</v>
      </c>
      <c r="E3638" s="101">
        <v>3</v>
      </c>
      <c r="F3638" s="101">
        <v>5</v>
      </c>
      <c r="G3638" s="101" t="str">
        <f t="shared" si="224"/>
        <v>SPEECH_DESC_1335408</v>
      </c>
      <c r="H3638" s="101" t="str">
        <f t="shared" si="225"/>
        <v>SPEECH_AUDIO_1335408</v>
      </c>
      <c r="I3638" s="118" t="str">
        <f t="shared" si="226"/>
        <v>일상</v>
      </c>
      <c r="J3638" s="118" t="str">
        <f t="shared" si="227"/>
        <v>잡담 5</v>
      </c>
    </row>
    <row r="3639" spans="1:10" ht="13.8" customHeight="1">
      <c r="A3639" s="101">
        <f>C3639*ID규칙_대사_그룹_단위+COUNTIF($C$4:C3639,C3639)</f>
        <v>1335409</v>
      </c>
      <c r="B3639" s="100" t="s">
        <v>436</v>
      </c>
      <c r="C3639" s="102">
        <f>INDEX(STUDENT!$A:$A,MATCH(B3639,STUDENT!$B:$B,0))</f>
        <v>13354</v>
      </c>
      <c r="D3639" s="101">
        <v>2</v>
      </c>
      <c r="E3639" s="101">
        <v>4</v>
      </c>
      <c r="F3639" s="101">
        <v>1</v>
      </c>
      <c r="G3639" s="101" t="str">
        <f t="shared" si="224"/>
        <v>SPEECH_DESC_1335409</v>
      </c>
      <c r="H3639" s="101" t="str">
        <f t="shared" si="225"/>
        <v>SPEECH_AUDIO_1335409</v>
      </c>
      <c r="I3639" s="118" t="str">
        <f t="shared" si="226"/>
        <v>배치</v>
      </c>
      <c r="J3639" s="118" t="str">
        <f t="shared" si="227"/>
        <v>편성 1</v>
      </c>
    </row>
    <row r="3640" spans="1:10" ht="13.8" customHeight="1">
      <c r="A3640" s="101">
        <f>C3640*ID규칙_대사_그룹_단위+COUNTIF($C$4:C3640,C3640)</f>
        <v>1335410</v>
      </c>
      <c r="B3640" s="100" t="s">
        <v>436</v>
      </c>
      <c r="C3640" s="102">
        <f>INDEX(STUDENT!$A:$A,MATCH(B3640,STUDENT!$B:$B,0))</f>
        <v>13354</v>
      </c>
      <c r="D3640" s="101">
        <v>2</v>
      </c>
      <c r="E3640" s="101">
        <v>4</v>
      </c>
      <c r="F3640" s="101">
        <v>2</v>
      </c>
      <c r="G3640" s="101" t="str">
        <f t="shared" si="224"/>
        <v>SPEECH_DESC_1335410</v>
      </c>
      <c r="H3640" s="101" t="str">
        <f t="shared" si="225"/>
        <v>SPEECH_AUDIO_1335410</v>
      </c>
      <c r="I3640" s="118" t="str">
        <f t="shared" si="226"/>
        <v>배치</v>
      </c>
      <c r="J3640" s="118" t="str">
        <f t="shared" si="227"/>
        <v>편성 2</v>
      </c>
    </row>
    <row r="3641" spans="1:10" ht="13.8" customHeight="1">
      <c r="A3641" s="101">
        <f>C3641*ID규칙_대사_그룹_단위+COUNTIF($C$4:C3641,C3641)</f>
        <v>1335411</v>
      </c>
      <c r="B3641" s="100" t="s">
        <v>436</v>
      </c>
      <c r="C3641" s="102">
        <f>INDEX(STUDENT!$A:$A,MATCH(B3641,STUDENT!$B:$B,0))</f>
        <v>13354</v>
      </c>
      <c r="D3641" s="101">
        <v>2</v>
      </c>
      <c r="E3641" s="101">
        <v>4</v>
      </c>
      <c r="F3641" s="101">
        <v>3</v>
      </c>
      <c r="G3641" s="101" t="str">
        <f t="shared" si="224"/>
        <v>SPEECH_DESC_1335411</v>
      </c>
      <c r="H3641" s="101" t="str">
        <f t="shared" si="225"/>
        <v>SPEECH_AUDIO_1335411</v>
      </c>
      <c r="I3641" s="118" t="str">
        <f t="shared" si="226"/>
        <v>배치</v>
      </c>
      <c r="J3641" s="118" t="str">
        <f t="shared" si="227"/>
        <v>편성 3</v>
      </c>
    </row>
    <row r="3642" spans="1:10" ht="13.8" customHeight="1">
      <c r="A3642" s="101">
        <f>C3642*ID규칙_대사_그룹_단위+COUNTIF($C$4:C3642,C3642)</f>
        <v>1335412</v>
      </c>
      <c r="B3642" s="100" t="s">
        <v>436</v>
      </c>
      <c r="C3642" s="102">
        <f>INDEX(STUDENT!$A:$A,MATCH(B3642,STUDENT!$B:$B,0))</f>
        <v>13354</v>
      </c>
      <c r="D3642" s="101">
        <v>2</v>
      </c>
      <c r="E3642" s="101">
        <v>5</v>
      </c>
      <c r="F3642" s="101">
        <v>1</v>
      </c>
      <c r="G3642" s="101" t="str">
        <f t="shared" si="224"/>
        <v>SPEECH_DESC_1335412</v>
      </c>
      <c r="H3642" s="101" t="str">
        <f t="shared" si="225"/>
        <v>SPEECH_AUDIO_1335412</v>
      </c>
      <c r="I3642" s="118" t="str">
        <f t="shared" si="226"/>
        <v>배치</v>
      </c>
      <c r="J3642" s="118" t="str">
        <f t="shared" si="227"/>
        <v>출격 1</v>
      </c>
    </row>
    <row r="3643" spans="1:10" ht="13.8" customHeight="1">
      <c r="A3643" s="101">
        <f>C3643*ID규칙_대사_그룹_단위+COUNTIF($C$4:C3643,C3643)</f>
        <v>1335413</v>
      </c>
      <c r="B3643" s="100" t="s">
        <v>436</v>
      </c>
      <c r="C3643" s="102">
        <f>INDEX(STUDENT!$A:$A,MATCH(B3643,STUDENT!$B:$B,0))</f>
        <v>13354</v>
      </c>
      <c r="D3643" s="101">
        <v>2</v>
      </c>
      <c r="E3643" s="101">
        <v>5</v>
      </c>
      <c r="F3643" s="101">
        <v>2</v>
      </c>
      <c r="G3643" s="101" t="str">
        <f t="shared" si="224"/>
        <v>SPEECH_DESC_1335413</v>
      </c>
      <c r="H3643" s="101" t="str">
        <f t="shared" si="225"/>
        <v>SPEECH_AUDIO_1335413</v>
      </c>
      <c r="I3643" s="118" t="str">
        <f t="shared" si="226"/>
        <v>배치</v>
      </c>
      <c r="J3643" s="118" t="str">
        <f t="shared" si="227"/>
        <v>출격 2</v>
      </c>
    </row>
    <row r="3644" spans="1:10" ht="13.8" customHeight="1">
      <c r="A3644" s="101">
        <f>C3644*ID규칙_대사_그룹_단위+COUNTIF($C$4:C3644,C3644)</f>
        <v>1335414</v>
      </c>
      <c r="B3644" s="100" t="s">
        <v>436</v>
      </c>
      <c r="C3644" s="102">
        <f>INDEX(STUDENT!$A:$A,MATCH(B3644,STUDENT!$B:$B,0))</f>
        <v>13354</v>
      </c>
      <c r="D3644" s="101">
        <v>3</v>
      </c>
      <c r="E3644" s="101">
        <v>6</v>
      </c>
      <c r="F3644" s="101">
        <v>1</v>
      </c>
      <c r="G3644" s="101" t="str">
        <f t="shared" si="224"/>
        <v>SPEECH_DESC_1335414</v>
      </c>
      <c r="H3644" s="101" t="str">
        <f t="shared" si="225"/>
        <v>SPEECH_AUDIO_1335414</v>
      </c>
      <c r="I3644" s="118" t="str">
        <f t="shared" si="226"/>
        <v>전투</v>
      </c>
      <c r="J3644" s="118" t="str">
        <f t="shared" si="227"/>
        <v>전투개시 1</v>
      </c>
    </row>
    <row r="3645" spans="1:10" ht="13.8" customHeight="1">
      <c r="A3645" s="101">
        <f>C3645*ID규칙_대사_그룹_단위+COUNTIF($C$4:C3645,C3645)</f>
        <v>1335415</v>
      </c>
      <c r="B3645" s="100" t="s">
        <v>436</v>
      </c>
      <c r="C3645" s="102">
        <f>INDEX(STUDENT!$A:$A,MATCH(B3645,STUDENT!$B:$B,0))</f>
        <v>13354</v>
      </c>
      <c r="D3645" s="101">
        <v>3</v>
      </c>
      <c r="E3645" s="101">
        <v>6</v>
      </c>
      <c r="F3645" s="101">
        <v>2</v>
      </c>
      <c r="G3645" s="101" t="str">
        <f t="shared" si="224"/>
        <v>SPEECH_DESC_1335415</v>
      </c>
      <c r="H3645" s="101" t="str">
        <f t="shared" si="225"/>
        <v>SPEECH_AUDIO_1335415</v>
      </c>
      <c r="I3645" s="118" t="str">
        <f t="shared" si="226"/>
        <v>전투</v>
      </c>
      <c r="J3645" s="118" t="str">
        <f t="shared" si="227"/>
        <v>전투개시 2</v>
      </c>
    </row>
    <row r="3646" spans="1:10" ht="13.8" customHeight="1">
      <c r="A3646" s="101">
        <f>C3646*ID규칙_대사_그룹_단위+COUNTIF($C$4:C3646,C3646)</f>
        <v>1335416</v>
      </c>
      <c r="B3646" s="100" t="s">
        <v>436</v>
      </c>
      <c r="C3646" s="102">
        <f>INDEX(STUDENT!$A:$A,MATCH(B3646,STUDENT!$B:$B,0))</f>
        <v>13354</v>
      </c>
      <c r="D3646" s="101">
        <v>3</v>
      </c>
      <c r="E3646" s="101">
        <v>7</v>
      </c>
      <c r="F3646" s="101">
        <v>0</v>
      </c>
      <c r="G3646" s="101" t="str">
        <f t="shared" si="224"/>
        <v>SPEECH_DESC_1335416</v>
      </c>
      <c r="H3646" s="101" t="str">
        <f t="shared" si="225"/>
        <v>SPEECH_AUDIO_1335416</v>
      </c>
      <c r="I3646" s="118" t="str">
        <f t="shared" si="226"/>
        <v>전투</v>
      </c>
      <c r="J3646" s="118" t="str">
        <f t="shared" si="227"/>
        <v>이동</v>
      </c>
    </row>
    <row r="3647" spans="1:10" ht="13.8" customHeight="1">
      <c r="A3647" s="101">
        <f>C3647*ID규칙_대사_그룹_단위+COUNTIF($C$4:C3647,C3647)</f>
        <v>1335417</v>
      </c>
      <c r="B3647" s="100" t="s">
        <v>436</v>
      </c>
      <c r="C3647" s="102">
        <f>INDEX(STUDENT!$A:$A,MATCH(B3647,STUDENT!$B:$B,0))</f>
        <v>13354</v>
      </c>
      <c r="D3647" s="101">
        <v>3</v>
      </c>
      <c r="E3647" s="101">
        <v>8</v>
      </c>
      <c r="F3647" s="101">
        <v>1</v>
      </c>
      <c r="G3647" s="101" t="str">
        <f t="shared" si="224"/>
        <v>SPEECH_DESC_1335417</v>
      </c>
      <c r="H3647" s="101" t="str">
        <f t="shared" si="225"/>
        <v>SPEECH_AUDIO_1335417</v>
      </c>
      <c r="I3647" s="118" t="str">
        <f t="shared" si="226"/>
        <v>전투</v>
      </c>
      <c r="J3647" s="118" t="str">
        <f t="shared" si="227"/>
        <v>에이리어 이동 1</v>
      </c>
    </row>
    <row r="3648" spans="1:10" ht="13.8" customHeight="1">
      <c r="A3648" s="101">
        <f>C3648*ID규칙_대사_그룹_단위+COUNTIF($C$4:C3648,C3648)</f>
        <v>1335418</v>
      </c>
      <c r="B3648" s="100" t="s">
        <v>436</v>
      </c>
      <c r="C3648" s="102">
        <f>INDEX(STUDENT!$A:$A,MATCH(B3648,STUDENT!$B:$B,0))</f>
        <v>13354</v>
      </c>
      <c r="D3648" s="101">
        <v>3</v>
      </c>
      <c r="E3648" s="101">
        <v>8</v>
      </c>
      <c r="F3648" s="101">
        <v>2</v>
      </c>
      <c r="G3648" s="101" t="str">
        <f t="shared" si="224"/>
        <v>SPEECH_DESC_1335418</v>
      </c>
      <c r="H3648" s="101" t="str">
        <f t="shared" si="225"/>
        <v>SPEECH_AUDIO_1335418</v>
      </c>
      <c r="I3648" s="118" t="str">
        <f t="shared" si="226"/>
        <v>전투</v>
      </c>
      <c r="J3648" s="118" t="str">
        <f t="shared" si="227"/>
        <v>에이리어 이동 2</v>
      </c>
    </row>
    <row r="3649" spans="1:10" ht="13.8" customHeight="1">
      <c r="A3649" s="101">
        <f>C3649*ID규칙_대사_그룹_단위+COUNTIF($C$4:C3649,C3649)</f>
        <v>1335419</v>
      </c>
      <c r="B3649" s="100" t="s">
        <v>436</v>
      </c>
      <c r="C3649" s="102">
        <f>INDEX(STUDENT!$A:$A,MATCH(B3649,STUDENT!$B:$B,0))</f>
        <v>13354</v>
      </c>
      <c r="D3649" s="101">
        <v>3</v>
      </c>
      <c r="E3649" s="101">
        <v>9</v>
      </c>
      <c r="F3649" s="101">
        <v>0</v>
      </c>
      <c r="G3649" s="101" t="str">
        <f t="shared" si="224"/>
        <v>SPEECH_DESC_1335419</v>
      </c>
      <c r="H3649" s="101" t="str">
        <f t="shared" si="225"/>
        <v>SPEECH_AUDIO_1335419</v>
      </c>
      <c r="I3649" s="118" t="str">
        <f t="shared" si="226"/>
        <v>전투</v>
      </c>
      <c r="J3649" s="118" t="str">
        <f t="shared" si="227"/>
        <v>엄폐</v>
      </c>
    </row>
    <row r="3650" spans="1:10" ht="13.8" customHeight="1">
      <c r="A3650" s="101">
        <f>C3650*ID규칙_대사_그룹_단위+COUNTIF($C$4:C3650,C3650)</f>
        <v>1335420</v>
      </c>
      <c r="B3650" s="100" t="s">
        <v>436</v>
      </c>
      <c r="C3650" s="102">
        <f>INDEX(STUDENT!$A:$A,MATCH(B3650,STUDENT!$B:$B,0))</f>
        <v>13354</v>
      </c>
      <c r="D3650" s="101">
        <v>3</v>
      </c>
      <c r="E3650" s="101">
        <v>10</v>
      </c>
      <c r="F3650" s="101">
        <v>0</v>
      </c>
      <c r="G3650" s="101" t="str">
        <f t="shared" si="224"/>
        <v>SPEECH_DESC_1335420</v>
      </c>
      <c r="H3650" s="101" t="str">
        <f t="shared" si="225"/>
        <v>SPEECH_AUDIO_1335420</v>
      </c>
      <c r="I3650" s="118" t="str">
        <f t="shared" si="226"/>
        <v>전투</v>
      </c>
      <c r="J3650" s="118" t="str">
        <f t="shared" si="227"/>
        <v>회피</v>
      </c>
    </row>
    <row r="3651" spans="1:10" ht="13.8" customHeight="1">
      <c r="A3651" s="101">
        <f>C3651*ID규칙_대사_그룹_단위+COUNTIF($C$4:C3651,C3651)</f>
        <v>1335421</v>
      </c>
      <c r="B3651" s="100" t="s">
        <v>436</v>
      </c>
      <c r="C3651" s="102">
        <f>INDEX(STUDENT!$A:$A,MATCH(B3651,STUDENT!$B:$B,0))</f>
        <v>13354</v>
      </c>
      <c r="D3651" s="101">
        <v>3</v>
      </c>
      <c r="E3651" s="101">
        <v>11</v>
      </c>
      <c r="F3651" s="101">
        <v>0</v>
      </c>
      <c r="G3651" s="101" t="str">
        <f t="shared" si="224"/>
        <v>SPEECH_DESC_1335421</v>
      </c>
      <c r="H3651" s="101" t="str">
        <f t="shared" si="225"/>
        <v>SPEECH_AUDIO_1335421</v>
      </c>
      <c r="I3651" s="118" t="str">
        <f t="shared" si="226"/>
        <v>전투</v>
      </c>
      <c r="J3651" s="118" t="str">
        <f t="shared" si="227"/>
        <v>회복</v>
      </c>
    </row>
    <row r="3652" spans="1:10" ht="13.8" customHeight="1">
      <c r="A3652" s="101">
        <f>C3652*ID규칙_대사_그룹_단위+COUNTIF($C$4:C3652,C3652)</f>
        <v>1335422</v>
      </c>
      <c r="B3652" s="100" t="s">
        <v>436</v>
      </c>
      <c r="C3652" s="102">
        <f>INDEX(STUDENT!$A:$A,MATCH(B3652,STUDENT!$B:$B,0))</f>
        <v>13354</v>
      </c>
      <c r="D3652" s="101">
        <v>3</v>
      </c>
      <c r="E3652" s="101">
        <v>12</v>
      </c>
      <c r="F3652" s="101">
        <v>0</v>
      </c>
      <c r="G3652" s="101" t="str">
        <f t="shared" ref="G3652:G3715" si="228">"SPEECH_DESC_"&amp;A3652</f>
        <v>SPEECH_DESC_1335422</v>
      </c>
      <c r="H3652" s="101" t="str">
        <f t="shared" ref="H3652:H3715" si="229">"SPEECH_AUDIO_"&amp;A3652</f>
        <v>SPEECH_AUDIO_1335422</v>
      </c>
      <c r="I3652" s="118" t="str">
        <f t="shared" ref="I3652:I3715" si="230">VLOOKUP(D3652,SPEECH_MAIN_TYPE,2,0)</f>
        <v>전투</v>
      </c>
      <c r="J3652" s="118" t="str">
        <f t="shared" ref="J3652:J3715" si="231">VLOOKUP(E3652,SPEECH_SUB_TYPE,2,0)&amp;IF(F3652=0,""," "&amp;F3652)</f>
        <v>버프</v>
      </c>
    </row>
    <row r="3653" spans="1:10" ht="13.8" customHeight="1">
      <c r="A3653" s="101">
        <f>C3653*ID규칙_대사_그룹_단위+COUNTIF($C$4:C3653,C3653)</f>
        <v>1335423</v>
      </c>
      <c r="B3653" s="100" t="s">
        <v>436</v>
      </c>
      <c r="C3653" s="102">
        <f>INDEX(STUDENT!$A:$A,MATCH(B3653,STUDENT!$B:$B,0))</f>
        <v>13354</v>
      </c>
      <c r="D3653" s="101">
        <v>3</v>
      </c>
      <c r="E3653" s="101">
        <v>13</v>
      </c>
      <c r="F3653" s="101">
        <v>0</v>
      </c>
      <c r="G3653" s="101" t="str">
        <f t="shared" si="228"/>
        <v>SPEECH_DESC_1335423</v>
      </c>
      <c r="H3653" s="101" t="str">
        <f t="shared" si="229"/>
        <v>SPEECH_AUDIO_1335423</v>
      </c>
      <c r="I3653" s="118" t="str">
        <f t="shared" si="230"/>
        <v>전투</v>
      </c>
      <c r="J3653" s="118" t="str">
        <f t="shared" si="231"/>
        <v>기본 스킬</v>
      </c>
    </row>
    <row r="3654" spans="1:10" ht="13.8" customHeight="1">
      <c r="A3654" s="101">
        <f>C3654*ID규칙_대사_그룹_단위+COUNTIF($C$4:C3654,C3654)</f>
        <v>1335424</v>
      </c>
      <c r="B3654" s="100" t="s">
        <v>436</v>
      </c>
      <c r="C3654" s="102">
        <f>INDEX(STUDENT!$A:$A,MATCH(B3654,STUDENT!$B:$B,0))</f>
        <v>13354</v>
      </c>
      <c r="D3654" s="101">
        <v>3</v>
      </c>
      <c r="E3654" s="101">
        <v>14</v>
      </c>
      <c r="F3654" s="101">
        <v>1</v>
      </c>
      <c r="G3654" s="101" t="str">
        <f t="shared" si="228"/>
        <v>SPEECH_DESC_1335424</v>
      </c>
      <c r="H3654" s="101" t="str">
        <f t="shared" si="229"/>
        <v>SPEECH_AUDIO_1335424</v>
      </c>
      <c r="I3654" s="118" t="str">
        <f t="shared" si="230"/>
        <v>전투</v>
      </c>
      <c r="J3654" s="118" t="str">
        <f t="shared" si="231"/>
        <v>EX 스킬 컷인 1</v>
      </c>
    </row>
    <row r="3655" spans="1:10" ht="13.8" customHeight="1">
      <c r="A3655" s="101">
        <f>C3655*ID규칙_대사_그룹_단위+COUNTIF($C$4:C3655,C3655)</f>
        <v>1335425</v>
      </c>
      <c r="B3655" s="100" t="s">
        <v>436</v>
      </c>
      <c r="C3655" s="102">
        <f>INDEX(STUDENT!$A:$A,MATCH(B3655,STUDENT!$B:$B,0))</f>
        <v>13354</v>
      </c>
      <c r="D3655" s="101">
        <v>3</v>
      </c>
      <c r="E3655" s="101">
        <v>14</v>
      </c>
      <c r="F3655" s="101">
        <v>2</v>
      </c>
      <c r="G3655" s="101" t="str">
        <f t="shared" si="228"/>
        <v>SPEECH_DESC_1335425</v>
      </c>
      <c r="H3655" s="101" t="str">
        <f t="shared" si="229"/>
        <v>SPEECH_AUDIO_1335425</v>
      </c>
      <c r="I3655" s="118" t="str">
        <f t="shared" si="230"/>
        <v>전투</v>
      </c>
      <c r="J3655" s="118" t="str">
        <f t="shared" si="231"/>
        <v>EX 스킬 컷인 2</v>
      </c>
    </row>
    <row r="3656" spans="1:10" ht="13.8" customHeight="1">
      <c r="A3656" s="101">
        <f>C3656*ID규칙_대사_그룹_단위+COUNTIF($C$4:C3656,C3656)</f>
        <v>1335426</v>
      </c>
      <c r="B3656" s="100" t="s">
        <v>436</v>
      </c>
      <c r="C3656" s="102">
        <f>INDEX(STUDENT!$A:$A,MATCH(B3656,STUDENT!$B:$B,0))</f>
        <v>13354</v>
      </c>
      <c r="D3656" s="101">
        <v>3</v>
      </c>
      <c r="E3656" s="101">
        <v>14</v>
      </c>
      <c r="F3656" s="101">
        <v>3</v>
      </c>
      <c r="G3656" s="101" t="str">
        <f t="shared" si="228"/>
        <v>SPEECH_DESC_1335426</v>
      </c>
      <c r="H3656" s="101" t="str">
        <f t="shared" si="229"/>
        <v>SPEECH_AUDIO_1335426</v>
      </c>
      <c r="I3656" s="118" t="str">
        <f t="shared" si="230"/>
        <v>전투</v>
      </c>
      <c r="J3656" s="118" t="str">
        <f t="shared" si="231"/>
        <v>EX 스킬 컷인 3</v>
      </c>
    </row>
    <row r="3657" spans="1:10" ht="13.8" customHeight="1">
      <c r="A3657" s="101">
        <f>C3657*ID규칙_대사_그룹_단위+COUNTIF($C$4:C3657,C3657)</f>
        <v>1335427</v>
      </c>
      <c r="B3657" s="100" t="s">
        <v>436</v>
      </c>
      <c r="C3657" s="102">
        <f>INDEX(STUDENT!$A:$A,MATCH(B3657,STUDENT!$B:$B,0))</f>
        <v>13354</v>
      </c>
      <c r="D3657" s="101">
        <v>3</v>
      </c>
      <c r="E3657" s="101">
        <v>15</v>
      </c>
      <c r="F3657" s="101">
        <v>1</v>
      </c>
      <c r="G3657" s="101" t="str">
        <f t="shared" si="228"/>
        <v>SPEECH_DESC_1335427</v>
      </c>
      <c r="H3657" s="101" t="str">
        <f t="shared" si="229"/>
        <v>SPEECH_AUDIO_1335427</v>
      </c>
      <c r="I3657" s="118" t="str">
        <f t="shared" si="230"/>
        <v>전투</v>
      </c>
      <c r="J3657" s="118" t="str">
        <f t="shared" si="231"/>
        <v>EX 스킬 1</v>
      </c>
    </row>
    <row r="3658" spans="1:10" ht="13.8" customHeight="1">
      <c r="A3658" s="101">
        <f>C3658*ID규칙_대사_그룹_단위+COUNTIF($C$4:C3658,C3658)</f>
        <v>1335428</v>
      </c>
      <c r="B3658" s="100" t="s">
        <v>436</v>
      </c>
      <c r="C3658" s="102">
        <f>INDEX(STUDENT!$A:$A,MATCH(B3658,STUDENT!$B:$B,0))</f>
        <v>13354</v>
      </c>
      <c r="D3658" s="101">
        <v>3</v>
      </c>
      <c r="E3658" s="101">
        <v>15</v>
      </c>
      <c r="F3658" s="101">
        <v>2</v>
      </c>
      <c r="G3658" s="101" t="str">
        <f t="shared" si="228"/>
        <v>SPEECH_DESC_1335428</v>
      </c>
      <c r="H3658" s="101" t="str">
        <f t="shared" si="229"/>
        <v>SPEECH_AUDIO_1335428</v>
      </c>
      <c r="I3658" s="118" t="str">
        <f t="shared" si="230"/>
        <v>전투</v>
      </c>
      <c r="J3658" s="118" t="str">
        <f t="shared" si="231"/>
        <v>EX 스킬 2</v>
      </c>
    </row>
    <row r="3659" spans="1:10" ht="13.8" customHeight="1">
      <c r="A3659" s="101">
        <f>C3659*ID규칙_대사_그룹_단위+COUNTIF($C$4:C3659,C3659)</f>
        <v>1335429</v>
      </c>
      <c r="B3659" s="100" t="s">
        <v>436</v>
      </c>
      <c r="C3659" s="102">
        <f>INDEX(STUDENT!$A:$A,MATCH(B3659,STUDENT!$B:$B,0))</f>
        <v>13354</v>
      </c>
      <c r="D3659" s="101">
        <v>3</v>
      </c>
      <c r="E3659" s="101">
        <v>15</v>
      </c>
      <c r="F3659" s="101">
        <v>3</v>
      </c>
      <c r="G3659" s="101" t="str">
        <f t="shared" si="228"/>
        <v>SPEECH_DESC_1335429</v>
      </c>
      <c r="H3659" s="101" t="str">
        <f t="shared" si="229"/>
        <v>SPEECH_AUDIO_1335429</v>
      </c>
      <c r="I3659" s="118" t="str">
        <f t="shared" si="230"/>
        <v>전투</v>
      </c>
      <c r="J3659" s="118" t="str">
        <f t="shared" si="231"/>
        <v>EX 스킬 3</v>
      </c>
    </row>
    <row r="3660" spans="1:10" ht="13.8" customHeight="1">
      <c r="A3660" s="101">
        <f>C3660*ID규칙_대사_그룹_단위+COUNTIF($C$4:C3660,C3660)</f>
        <v>1335430</v>
      </c>
      <c r="B3660" s="100" t="s">
        <v>436</v>
      </c>
      <c r="C3660" s="102">
        <f>INDEX(STUDENT!$A:$A,MATCH(B3660,STUDENT!$B:$B,0))</f>
        <v>13354</v>
      </c>
      <c r="D3660" s="101">
        <v>3</v>
      </c>
      <c r="E3660" s="101">
        <v>16</v>
      </c>
      <c r="F3660" s="101">
        <v>1</v>
      </c>
      <c r="G3660" s="101" t="str">
        <f t="shared" si="228"/>
        <v>SPEECH_DESC_1335430</v>
      </c>
      <c r="H3660" s="101" t="str">
        <f t="shared" si="229"/>
        <v>SPEECH_AUDIO_1335430</v>
      </c>
      <c r="I3660" s="118" t="str">
        <f t="shared" si="230"/>
        <v>전투</v>
      </c>
      <c r="J3660" s="118" t="str">
        <f t="shared" si="231"/>
        <v>승리 1</v>
      </c>
    </row>
    <row r="3661" spans="1:10" ht="13.8" customHeight="1">
      <c r="A3661" s="101">
        <f>C3661*ID규칙_대사_그룹_단위+COUNTIF($C$4:C3661,C3661)</f>
        <v>1335431</v>
      </c>
      <c r="B3661" s="100" t="s">
        <v>436</v>
      </c>
      <c r="C3661" s="102">
        <f>INDEX(STUDENT!$A:$A,MATCH(B3661,STUDENT!$B:$B,0))</f>
        <v>13354</v>
      </c>
      <c r="D3661" s="101">
        <v>3</v>
      </c>
      <c r="E3661" s="101">
        <v>16</v>
      </c>
      <c r="F3661" s="101">
        <v>2</v>
      </c>
      <c r="G3661" s="101" t="str">
        <f t="shared" si="228"/>
        <v>SPEECH_DESC_1335431</v>
      </c>
      <c r="H3661" s="101" t="str">
        <f t="shared" si="229"/>
        <v>SPEECH_AUDIO_1335431</v>
      </c>
      <c r="I3661" s="118" t="str">
        <f t="shared" si="230"/>
        <v>전투</v>
      </c>
      <c r="J3661" s="118" t="str">
        <f t="shared" si="231"/>
        <v>승리 2</v>
      </c>
    </row>
    <row r="3662" spans="1:10" ht="13.8" customHeight="1">
      <c r="A3662" s="101">
        <f>C3662*ID규칙_대사_그룹_단위+COUNTIF($C$4:C3662,C3662)</f>
        <v>1335432</v>
      </c>
      <c r="B3662" s="100" t="s">
        <v>436</v>
      </c>
      <c r="C3662" s="102">
        <f>INDEX(STUDENT!$A:$A,MATCH(B3662,STUDENT!$B:$B,0))</f>
        <v>13354</v>
      </c>
      <c r="D3662" s="101">
        <v>3</v>
      </c>
      <c r="E3662" s="101">
        <v>17</v>
      </c>
      <c r="F3662" s="101">
        <v>0</v>
      </c>
      <c r="G3662" s="101" t="str">
        <f t="shared" si="228"/>
        <v>SPEECH_DESC_1335432</v>
      </c>
      <c r="H3662" s="101" t="str">
        <f t="shared" si="229"/>
        <v>SPEECH_AUDIO_1335432</v>
      </c>
      <c r="I3662" s="118" t="str">
        <f t="shared" si="230"/>
        <v>전투</v>
      </c>
      <c r="J3662" s="118" t="str">
        <f t="shared" si="231"/>
        <v>철수</v>
      </c>
    </row>
    <row r="3663" spans="1:10" ht="13.8" customHeight="1">
      <c r="A3663" s="101">
        <f>C3663*ID규칙_대사_그룹_단위+COUNTIF($C$4:C3663,C3663)</f>
        <v>1335433</v>
      </c>
      <c r="B3663" s="100" t="s">
        <v>436</v>
      </c>
      <c r="C3663" s="102">
        <f>INDEX(STUDENT!$A:$A,MATCH(B3663,STUDENT!$B:$B,0))</f>
        <v>13354</v>
      </c>
      <c r="D3663" s="101">
        <v>4</v>
      </c>
      <c r="E3663" s="101">
        <v>18</v>
      </c>
      <c r="F3663" s="101">
        <v>1</v>
      </c>
      <c r="G3663" s="101" t="str">
        <f t="shared" si="228"/>
        <v>SPEECH_DESC_1335433</v>
      </c>
      <c r="H3663" s="101" t="str">
        <f t="shared" si="229"/>
        <v>SPEECH_AUDIO_1335433</v>
      </c>
      <c r="I3663" s="118" t="str">
        <f t="shared" si="230"/>
        <v>결과</v>
      </c>
      <c r="J3663" s="118" t="str">
        <f t="shared" si="231"/>
        <v>임무 완료 1</v>
      </c>
    </row>
    <row r="3664" spans="1:10" ht="13.8" customHeight="1">
      <c r="A3664" s="101">
        <f>C3664*ID규칙_대사_그룹_단위+COUNTIF($C$4:C3664,C3664)</f>
        <v>1335434</v>
      </c>
      <c r="B3664" s="100" t="s">
        <v>436</v>
      </c>
      <c r="C3664" s="102">
        <f>INDEX(STUDENT!$A:$A,MATCH(B3664,STUDENT!$B:$B,0))</f>
        <v>13354</v>
      </c>
      <c r="D3664" s="101">
        <v>4</v>
      </c>
      <c r="E3664" s="101">
        <v>18</v>
      </c>
      <c r="F3664" s="101">
        <v>2</v>
      </c>
      <c r="G3664" s="101" t="str">
        <f t="shared" si="228"/>
        <v>SPEECH_DESC_1335434</v>
      </c>
      <c r="H3664" s="101" t="str">
        <f t="shared" si="229"/>
        <v>SPEECH_AUDIO_1335434</v>
      </c>
      <c r="I3664" s="118" t="str">
        <f t="shared" si="230"/>
        <v>결과</v>
      </c>
      <c r="J3664" s="118" t="str">
        <f t="shared" si="231"/>
        <v>임무 완료 2</v>
      </c>
    </row>
    <row r="3665" spans="1:10" ht="13.8" customHeight="1">
      <c r="A3665" s="101">
        <f>C3665*ID규칙_대사_그룹_단위+COUNTIF($C$4:C3665,C3665)</f>
        <v>1335435</v>
      </c>
      <c r="B3665" s="100" t="s">
        <v>436</v>
      </c>
      <c r="C3665" s="102">
        <f>INDEX(STUDENT!$A:$A,MATCH(B3665,STUDENT!$B:$B,0))</f>
        <v>13354</v>
      </c>
      <c r="D3665" s="101">
        <v>4</v>
      </c>
      <c r="E3665" s="101">
        <v>19</v>
      </c>
      <c r="F3665" s="101">
        <v>1</v>
      </c>
      <c r="G3665" s="101" t="str">
        <f t="shared" si="228"/>
        <v>SPEECH_DESC_1335435</v>
      </c>
      <c r="H3665" s="101" t="str">
        <f t="shared" si="229"/>
        <v>SPEECH_AUDIO_1335435</v>
      </c>
      <c r="I3665" s="118" t="str">
        <f t="shared" si="230"/>
        <v>결과</v>
      </c>
      <c r="J3665" s="118" t="str">
        <f t="shared" si="231"/>
        <v>임무 실패 1</v>
      </c>
    </row>
    <row r="3666" spans="1:10" ht="13.8" customHeight="1">
      <c r="A3666" s="101">
        <f>C3666*ID규칙_대사_그룹_단위+COUNTIF($C$4:C3666,C3666)</f>
        <v>1335436</v>
      </c>
      <c r="B3666" s="100" t="s">
        <v>436</v>
      </c>
      <c r="C3666" s="102">
        <f>INDEX(STUDENT!$A:$A,MATCH(B3666,STUDENT!$B:$B,0))</f>
        <v>13354</v>
      </c>
      <c r="D3666" s="101">
        <v>4</v>
      </c>
      <c r="E3666" s="101">
        <v>19</v>
      </c>
      <c r="F3666" s="101">
        <v>2</v>
      </c>
      <c r="G3666" s="101" t="str">
        <f t="shared" si="228"/>
        <v>SPEECH_DESC_1335436</v>
      </c>
      <c r="H3666" s="101" t="str">
        <f t="shared" si="229"/>
        <v>SPEECH_AUDIO_1335436</v>
      </c>
      <c r="I3666" s="118" t="str">
        <f t="shared" si="230"/>
        <v>결과</v>
      </c>
      <c r="J3666" s="118" t="str">
        <f t="shared" si="231"/>
        <v>임무 실패 2</v>
      </c>
    </row>
    <row r="3667" spans="1:10" ht="13.8" customHeight="1">
      <c r="A3667" s="101">
        <f>C3667*ID규칙_대사_그룹_단위+COUNTIF($C$4:C3667,C3667)</f>
        <v>1335437</v>
      </c>
      <c r="B3667" s="100" t="s">
        <v>436</v>
      </c>
      <c r="C3667" s="102">
        <f>INDEX(STUDENT!$A:$A,MATCH(B3667,STUDENT!$B:$B,0))</f>
        <v>13354</v>
      </c>
      <c r="D3667" s="101">
        <v>5</v>
      </c>
      <c r="E3667" s="101">
        <v>20</v>
      </c>
      <c r="F3667" s="101">
        <v>1</v>
      </c>
      <c r="G3667" s="101" t="str">
        <f t="shared" si="228"/>
        <v>SPEECH_DESC_1335437</v>
      </c>
      <c r="H3667" s="101" t="str">
        <f t="shared" si="229"/>
        <v>SPEECH_AUDIO_1335437</v>
      </c>
      <c r="I3667" s="118" t="str">
        <f t="shared" si="230"/>
        <v>기타</v>
      </c>
      <c r="J3667" s="118" t="str">
        <f t="shared" si="231"/>
        <v>강화 1</v>
      </c>
    </row>
    <row r="3668" spans="1:10" ht="13.8" customHeight="1">
      <c r="A3668" s="101">
        <f>C3668*ID규칙_대사_그룹_단위+COUNTIF($C$4:C3668,C3668)</f>
        <v>1335438</v>
      </c>
      <c r="B3668" s="100" t="s">
        <v>436</v>
      </c>
      <c r="C3668" s="102">
        <f>INDEX(STUDENT!$A:$A,MATCH(B3668,STUDENT!$B:$B,0))</f>
        <v>13354</v>
      </c>
      <c r="D3668" s="101">
        <v>5</v>
      </c>
      <c r="E3668" s="101">
        <v>20</v>
      </c>
      <c r="F3668" s="101">
        <v>2</v>
      </c>
      <c r="G3668" s="101" t="str">
        <f t="shared" si="228"/>
        <v>SPEECH_DESC_1335438</v>
      </c>
      <c r="H3668" s="101" t="str">
        <f t="shared" si="229"/>
        <v>SPEECH_AUDIO_1335438</v>
      </c>
      <c r="I3668" s="118" t="str">
        <f t="shared" si="230"/>
        <v>기타</v>
      </c>
      <c r="J3668" s="118" t="str">
        <f t="shared" si="231"/>
        <v>강화 2</v>
      </c>
    </row>
    <row r="3669" spans="1:10" ht="13.8" customHeight="1">
      <c r="A3669" s="101">
        <f>C3669*ID규칙_대사_그룹_단위+COUNTIF($C$4:C3669,C3669)</f>
        <v>1335439</v>
      </c>
      <c r="B3669" s="100" t="s">
        <v>436</v>
      </c>
      <c r="C3669" s="102">
        <f>INDEX(STUDENT!$A:$A,MATCH(B3669,STUDENT!$B:$B,0))</f>
        <v>13354</v>
      </c>
      <c r="D3669" s="101">
        <v>5</v>
      </c>
      <c r="E3669" s="101">
        <v>20</v>
      </c>
      <c r="F3669" s="101">
        <v>3</v>
      </c>
      <c r="G3669" s="101" t="str">
        <f t="shared" si="228"/>
        <v>SPEECH_DESC_1335439</v>
      </c>
      <c r="H3669" s="101" t="str">
        <f t="shared" si="229"/>
        <v>SPEECH_AUDIO_1335439</v>
      </c>
      <c r="I3669" s="118" t="str">
        <f t="shared" si="230"/>
        <v>기타</v>
      </c>
      <c r="J3669" s="118" t="str">
        <f t="shared" si="231"/>
        <v>강화 3</v>
      </c>
    </row>
    <row r="3670" spans="1:10" ht="13.8" customHeight="1">
      <c r="A3670" s="101">
        <f>C3670*ID규칙_대사_그룹_단위+COUNTIF($C$4:C3670,C3670)</f>
        <v>1335440</v>
      </c>
      <c r="B3670" s="100" t="s">
        <v>436</v>
      </c>
      <c r="C3670" s="102">
        <f>INDEX(STUDENT!$A:$A,MATCH(B3670,STUDENT!$B:$B,0))</f>
        <v>13354</v>
      </c>
      <c r="D3670" s="101">
        <v>5</v>
      </c>
      <c r="E3670" s="101">
        <v>20</v>
      </c>
      <c r="F3670" s="101">
        <v>4</v>
      </c>
      <c r="G3670" s="101" t="str">
        <f t="shared" si="228"/>
        <v>SPEECH_DESC_1335440</v>
      </c>
      <c r="H3670" s="101" t="str">
        <f t="shared" si="229"/>
        <v>SPEECH_AUDIO_1335440</v>
      </c>
      <c r="I3670" s="118" t="str">
        <f t="shared" si="230"/>
        <v>기타</v>
      </c>
      <c r="J3670" s="118" t="str">
        <f t="shared" si="231"/>
        <v>강화 4</v>
      </c>
    </row>
    <row r="3671" spans="1:10" ht="13.8" customHeight="1">
      <c r="A3671" s="101">
        <f>C3671*ID규칙_대사_그룹_단위+COUNTIF($C$4:C3671,C3671)</f>
        <v>1335441</v>
      </c>
      <c r="B3671" s="100" t="s">
        <v>436</v>
      </c>
      <c r="C3671" s="102">
        <f>INDEX(STUDENT!$A:$A,MATCH(B3671,STUDENT!$B:$B,0))</f>
        <v>13354</v>
      </c>
      <c r="D3671" s="101">
        <v>5</v>
      </c>
      <c r="E3671" s="101">
        <v>21</v>
      </c>
      <c r="F3671" s="101">
        <v>0</v>
      </c>
      <c r="G3671" s="101" t="str">
        <f t="shared" si="228"/>
        <v>SPEECH_DESC_1335441</v>
      </c>
      <c r="H3671" s="101" t="str">
        <f t="shared" si="229"/>
        <v>SPEECH_AUDIO_1335441</v>
      </c>
      <c r="I3671" s="118" t="str">
        <f t="shared" si="230"/>
        <v>기타</v>
      </c>
      <c r="J3671" s="118" t="str">
        <f t="shared" si="231"/>
        <v>고유무기 장착</v>
      </c>
    </row>
    <row r="3672" spans="1:10" ht="13.8" customHeight="1">
      <c r="A3672" s="101">
        <f>C3672*ID규칙_대사_그룹_단위+COUNTIF($C$4:C3672,C3672)</f>
        <v>1335442</v>
      </c>
      <c r="B3672" s="100" t="s">
        <v>436</v>
      </c>
      <c r="C3672" s="102">
        <f>INDEX(STUDENT!$A:$A,MATCH(B3672,STUDENT!$B:$B,0))</f>
        <v>13354</v>
      </c>
      <c r="D3672" s="101">
        <v>5</v>
      </c>
      <c r="E3672" s="101">
        <v>22</v>
      </c>
      <c r="F3672" s="101">
        <v>1</v>
      </c>
      <c r="G3672" s="101" t="str">
        <f t="shared" si="228"/>
        <v>SPEECH_DESC_1335442</v>
      </c>
      <c r="H3672" s="101" t="str">
        <f t="shared" si="229"/>
        <v>SPEECH_AUDIO_1335442</v>
      </c>
      <c r="I3672" s="118" t="str">
        <f t="shared" si="230"/>
        <v>기타</v>
      </c>
      <c r="J3672" s="118" t="str">
        <f t="shared" si="231"/>
        <v>카페 1</v>
      </c>
    </row>
    <row r="3673" spans="1:10" ht="13.8" customHeight="1">
      <c r="A3673" s="101">
        <f>C3673*ID규칙_대사_그룹_단위+COUNTIF($C$4:C3673,C3673)</f>
        <v>1335443</v>
      </c>
      <c r="B3673" s="100" t="s">
        <v>436</v>
      </c>
      <c r="C3673" s="102">
        <f>INDEX(STUDENT!$A:$A,MATCH(B3673,STUDENT!$B:$B,0))</f>
        <v>13354</v>
      </c>
      <c r="D3673" s="101">
        <v>5</v>
      </c>
      <c r="E3673" s="101">
        <v>22</v>
      </c>
      <c r="F3673" s="101">
        <v>2</v>
      </c>
      <c r="G3673" s="101" t="str">
        <f t="shared" si="228"/>
        <v>SPEECH_DESC_1335443</v>
      </c>
      <c r="H3673" s="101" t="str">
        <f t="shared" si="229"/>
        <v>SPEECH_AUDIO_1335443</v>
      </c>
      <c r="I3673" s="118" t="str">
        <f t="shared" si="230"/>
        <v>기타</v>
      </c>
      <c r="J3673" s="118" t="str">
        <f t="shared" si="231"/>
        <v>카페 2</v>
      </c>
    </row>
    <row r="3674" spans="1:10" ht="13.8" customHeight="1">
      <c r="A3674" s="101">
        <f>C3674*ID규칙_대사_그룹_단위+COUNTIF($C$4:C3674,C3674)</f>
        <v>1335444</v>
      </c>
      <c r="B3674" s="100" t="s">
        <v>436</v>
      </c>
      <c r="C3674" s="102">
        <f>INDEX(STUDENT!$A:$A,MATCH(B3674,STUDENT!$B:$B,0))</f>
        <v>13354</v>
      </c>
      <c r="D3674" s="101">
        <v>5</v>
      </c>
      <c r="E3674" s="101">
        <v>22</v>
      </c>
      <c r="F3674" s="101">
        <v>3</v>
      </c>
      <c r="G3674" s="101" t="str">
        <f t="shared" si="228"/>
        <v>SPEECH_DESC_1335444</v>
      </c>
      <c r="H3674" s="101" t="str">
        <f t="shared" si="229"/>
        <v>SPEECH_AUDIO_1335444</v>
      </c>
      <c r="I3674" s="118" t="str">
        <f t="shared" si="230"/>
        <v>기타</v>
      </c>
      <c r="J3674" s="118" t="str">
        <f t="shared" si="231"/>
        <v>카페 3</v>
      </c>
    </row>
    <row r="3675" spans="1:10" ht="13.8" customHeight="1">
      <c r="A3675" s="101">
        <f>C3675*ID규칙_대사_그룹_단위+COUNTIF($C$4:C3675,C3675)</f>
        <v>1335445</v>
      </c>
      <c r="B3675" s="100" t="s">
        <v>436</v>
      </c>
      <c r="C3675" s="102">
        <f>INDEX(STUDENT!$A:$A,MATCH(B3675,STUDENT!$B:$B,0))</f>
        <v>13354</v>
      </c>
      <c r="D3675" s="101">
        <v>5</v>
      </c>
      <c r="E3675" s="101">
        <v>22</v>
      </c>
      <c r="F3675" s="101">
        <v>4</v>
      </c>
      <c r="G3675" s="101" t="str">
        <f t="shared" si="228"/>
        <v>SPEECH_DESC_1335445</v>
      </c>
      <c r="H3675" s="101" t="str">
        <f t="shared" si="229"/>
        <v>SPEECH_AUDIO_1335445</v>
      </c>
      <c r="I3675" s="118" t="str">
        <f t="shared" si="230"/>
        <v>기타</v>
      </c>
      <c r="J3675" s="118" t="str">
        <f t="shared" si="231"/>
        <v>카페 4</v>
      </c>
    </row>
    <row r="3676" spans="1:10" ht="13.8" customHeight="1">
      <c r="A3676" s="101">
        <f>C3676*ID규칙_대사_그룹_단위+COUNTIF($C$4:C3676,C3676)</f>
        <v>1335446</v>
      </c>
      <c r="B3676" s="100" t="s">
        <v>436</v>
      </c>
      <c r="C3676" s="102">
        <f>INDEX(STUDENT!$A:$A,MATCH(B3676,STUDENT!$B:$B,0))</f>
        <v>13354</v>
      </c>
      <c r="D3676" s="101">
        <v>5</v>
      </c>
      <c r="E3676" s="101">
        <v>22</v>
      </c>
      <c r="F3676" s="101">
        <v>5</v>
      </c>
      <c r="G3676" s="101" t="str">
        <f t="shared" si="228"/>
        <v>SPEECH_DESC_1335446</v>
      </c>
      <c r="H3676" s="101" t="str">
        <f t="shared" si="229"/>
        <v>SPEECH_AUDIO_1335446</v>
      </c>
      <c r="I3676" s="118" t="str">
        <f t="shared" si="230"/>
        <v>기타</v>
      </c>
      <c r="J3676" s="118" t="str">
        <f t="shared" si="231"/>
        <v>카페 5</v>
      </c>
    </row>
    <row r="3677" spans="1:10" ht="13.8" customHeight="1">
      <c r="A3677" s="101">
        <f>C3677*ID규칙_대사_그룹_단위+COUNTIF($C$4:C3677,C3677)</f>
        <v>1335447</v>
      </c>
      <c r="B3677" s="100" t="s">
        <v>436</v>
      </c>
      <c r="C3677" s="102">
        <f>INDEX(STUDENT!$A:$A,MATCH(B3677,STUDENT!$B:$B,0))</f>
        <v>13354</v>
      </c>
      <c r="D3677" s="101">
        <v>5</v>
      </c>
      <c r="E3677" s="101">
        <v>23</v>
      </c>
      <c r="F3677" s="101">
        <v>1</v>
      </c>
      <c r="G3677" s="101" t="str">
        <f t="shared" si="228"/>
        <v>SPEECH_DESC_1335447</v>
      </c>
      <c r="H3677" s="101" t="str">
        <f t="shared" si="229"/>
        <v>SPEECH_AUDIO_1335447</v>
      </c>
      <c r="I3677" s="118" t="str">
        <f t="shared" si="230"/>
        <v>기타</v>
      </c>
      <c r="J3677" s="118" t="str">
        <f t="shared" si="231"/>
        <v>인연 랭크 업 1</v>
      </c>
    </row>
    <row r="3678" spans="1:10" ht="13.8" customHeight="1">
      <c r="A3678" s="101">
        <f>C3678*ID규칙_대사_그룹_단위+COUNTIF($C$4:C3678,C3678)</f>
        <v>1335448</v>
      </c>
      <c r="B3678" s="100" t="s">
        <v>436</v>
      </c>
      <c r="C3678" s="102">
        <f>INDEX(STUDENT!$A:$A,MATCH(B3678,STUDENT!$B:$B,0))</f>
        <v>13354</v>
      </c>
      <c r="D3678" s="101">
        <v>5</v>
      </c>
      <c r="E3678" s="101">
        <v>23</v>
      </c>
      <c r="F3678" s="101">
        <v>2</v>
      </c>
      <c r="G3678" s="101" t="str">
        <f t="shared" si="228"/>
        <v>SPEECH_DESC_1335448</v>
      </c>
      <c r="H3678" s="101" t="str">
        <f t="shared" si="229"/>
        <v>SPEECH_AUDIO_1335448</v>
      </c>
      <c r="I3678" s="118" t="str">
        <f t="shared" si="230"/>
        <v>기타</v>
      </c>
      <c r="J3678" s="118" t="str">
        <f t="shared" si="231"/>
        <v>인연 랭크 업 2</v>
      </c>
    </row>
    <row r="3679" spans="1:10" ht="13.8" customHeight="1">
      <c r="A3679" s="101">
        <f>C3679*ID규칙_대사_그룹_단위+COUNTIF($C$4:C3679,C3679)</f>
        <v>1335449</v>
      </c>
      <c r="B3679" s="100" t="s">
        <v>436</v>
      </c>
      <c r="C3679" s="102">
        <f>INDEX(STUDENT!$A:$A,MATCH(B3679,STUDENT!$B:$B,0))</f>
        <v>13354</v>
      </c>
      <c r="D3679" s="101">
        <v>5</v>
      </c>
      <c r="E3679" s="101">
        <v>23</v>
      </c>
      <c r="F3679" s="101">
        <v>3</v>
      </c>
      <c r="G3679" s="101" t="str">
        <f t="shared" si="228"/>
        <v>SPEECH_DESC_1335449</v>
      </c>
      <c r="H3679" s="101" t="str">
        <f t="shared" si="229"/>
        <v>SPEECH_AUDIO_1335449</v>
      </c>
      <c r="I3679" s="118" t="str">
        <f t="shared" si="230"/>
        <v>기타</v>
      </c>
      <c r="J3679" s="118" t="str">
        <f t="shared" si="231"/>
        <v>인연 랭크 업 3</v>
      </c>
    </row>
    <row r="3680" spans="1:10" ht="13.8" customHeight="1">
      <c r="A3680" s="101">
        <f>C3680*ID규칙_대사_그룹_단위+COUNTIF($C$4:C3680,C3680)</f>
        <v>1335450</v>
      </c>
      <c r="B3680" s="100" t="s">
        <v>436</v>
      </c>
      <c r="C3680" s="102">
        <f>INDEX(STUDENT!$A:$A,MATCH(B3680,STUDENT!$B:$B,0))</f>
        <v>13354</v>
      </c>
      <c r="D3680" s="101">
        <v>5</v>
      </c>
      <c r="E3680" s="101">
        <v>23</v>
      </c>
      <c r="F3680" s="101">
        <v>4</v>
      </c>
      <c r="G3680" s="101" t="str">
        <f t="shared" si="228"/>
        <v>SPEECH_DESC_1335450</v>
      </c>
      <c r="H3680" s="101" t="str">
        <f t="shared" si="229"/>
        <v>SPEECH_AUDIO_1335450</v>
      </c>
      <c r="I3680" s="118" t="str">
        <f t="shared" si="230"/>
        <v>기타</v>
      </c>
      <c r="J3680" s="118" t="str">
        <f t="shared" si="231"/>
        <v>인연 랭크 업 4</v>
      </c>
    </row>
    <row r="3681" spans="1:10" ht="13.8" customHeight="1">
      <c r="A3681" s="101">
        <f>C3681*ID규칙_대사_그룹_단위+COUNTIF($C$4:C3681,C3681)</f>
        <v>1335451</v>
      </c>
      <c r="B3681" s="100" t="s">
        <v>436</v>
      </c>
      <c r="C3681" s="102">
        <f>INDEX(STUDENT!$A:$A,MATCH(B3681,STUDENT!$B:$B,0))</f>
        <v>13354</v>
      </c>
      <c r="D3681" s="101">
        <v>6</v>
      </c>
      <c r="E3681" s="101">
        <v>24</v>
      </c>
      <c r="F3681" s="101">
        <v>1</v>
      </c>
      <c r="G3681" s="101" t="str">
        <f t="shared" si="228"/>
        <v>SPEECH_DESC_1335451</v>
      </c>
      <c r="H3681" s="101" t="str">
        <f t="shared" si="229"/>
        <v>SPEECH_AUDIO_1335451</v>
      </c>
      <c r="I3681" s="118" t="str">
        <f t="shared" si="230"/>
        <v>메모리얼</v>
      </c>
      <c r="J3681" s="118" t="str">
        <f t="shared" si="231"/>
        <v>메모리얼 로비 1</v>
      </c>
    </row>
    <row r="3682" spans="1:10" ht="13.8" customHeight="1">
      <c r="A3682" s="101">
        <f>C3682*ID규칙_대사_그룹_단위+COUNTIF($C$4:C3682,C3682)</f>
        <v>1335452</v>
      </c>
      <c r="B3682" s="100" t="s">
        <v>436</v>
      </c>
      <c r="C3682" s="102">
        <f>INDEX(STUDENT!$A:$A,MATCH(B3682,STUDENT!$B:$B,0))</f>
        <v>13354</v>
      </c>
      <c r="D3682" s="101">
        <v>6</v>
      </c>
      <c r="E3682" s="101">
        <v>24</v>
      </c>
      <c r="F3682" s="101">
        <v>2</v>
      </c>
      <c r="G3682" s="101" t="str">
        <f t="shared" si="228"/>
        <v>SPEECH_DESC_1335452</v>
      </c>
      <c r="H3682" s="101" t="str">
        <f t="shared" si="229"/>
        <v>SPEECH_AUDIO_1335452</v>
      </c>
      <c r="I3682" s="118" t="str">
        <f t="shared" si="230"/>
        <v>메모리얼</v>
      </c>
      <c r="J3682" s="118" t="str">
        <f t="shared" si="231"/>
        <v>메모리얼 로비 2</v>
      </c>
    </row>
    <row r="3683" spans="1:10" ht="13.8" customHeight="1">
      <c r="A3683" s="101">
        <f>C3683*ID규칙_대사_그룹_단위+COUNTIF($C$4:C3683,C3683)</f>
        <v>1335453</v>
      </c>
      <c r="B3683" s="100" t="s">
        <v>436</v>
      </c>
      <c r="C3683" s="102">
        <f>INDEX(STUDENT!$A:$A,MATCH(B3683,STUDENT!$B:$B,0))</f>
        <v>13354</v>
      </c>
      <c r="D3683" s="101">
        <v>6</v>
      </c>
      <c r="E3683" s="101">
        <v>24</v>
      </c>
      <c r="F3683" s="101">
        <v>3</v>
      </c>
      <c r="G3683" s="101" t="str">
        <f t="shared" si="228"/>
        <v>SPEECH_DESC_1335453</v>
      </c>
      <c r="H3683" s="101" t="str">
        <f t="shared" si="229"/>
        <v>SPEECH_AUDIO_1335453</v>
      </c>
      <c r="I3683" s="118" t="str">
        <f t="shared" si="230"/>
        <v>메모리얼</v>
      </c>
      <c r="J3683" s="118" t="str">
        <f t="shared" si="231"/>
        <v>메모리얼 로비 3</v>
      </c>
    </row>
    <row r="3684" spans="1:10" ht="13.8" customHeight="1">
      <c r="A3684" s="101">
        <f>C3684*ID규칙_대사_그룹_단위+COUNTIF($C$4:C3684,C3684)</f>
        <v>1335454</v>
      </c>
      <c r="B3684" s="100" t="s">
        <v>436</v>
      </c>
      <c r="C3684" s="102">
        <f>INDEX(STUDENT!$A:$A,MATCH(B3684,STUDENT!$B:$B,0))</f>
        <v>13354</v>
      </c>
      <c r="D3684" s="101">
        <v>6</v>
      </c>
      <c r="E3684" s="101">
        <v>24</v>
      </c>
      <c r="F3684" s="101">
        <v>4</v>
      </c>
      <c r="G3684" s="101" t="str">
        <f t="shared" si="228"/>
        <v>SPEECH_DESC_1335454</v>
      </c>
      <c r="H3684" s="101" t="str">
        <f t="shared" si="229"/>
        <v>SPEECH_AUDIO_1335454</v>
      </c>
      <c r="I3684" s="118" t="str">
        <f t="shared" si="230"/>
        <v>메모리얼</v>
      </c>
      <c r="J3684" s="118" t="str">
        <f t="shared" si="231"/>
        <v>메모리얼 로비 4</v>
      </c>
    </row>
    <row r="3685" spans="1:10" ht="13.8" customHeight="1">
      <c r="A3685" s="101">
        <f>C3685*ID규칙_대사_그룹_단위+COUNTIF($C$4:C3685,C3685)</f>
        <v>1335455</v>
      </c>
      <c r="B3685" s="100" t="s">
        <v>436</v>
      </c>
      <c r="C3685" s="102">
        <f>INDEX(STUDENT!$A:$A,MATCH(B3685,STUDENT!$B:$B,0))</f>
        <v>13354</v>
      </c>
      <c r="D3685" s="101">
        <v>6</v>
      </c>
      <c r="E3685" s="101">
        <v>24</v>
      </c>
      <c r="F3685" s="101">
        <v>5</v>
      </c>
      <c r="G3685" s="101" t="str">
        <f t="shared" si="228"/>
        <v>SPEECH_DESC_1335455</v>
      </c>
      <c r="H3685" s="101" t="str">
        <f t="shared" si="229"/>
        <v>SPEECH_AUDIO_1335455</v>
      </c>
      <c r="I3685" s="118" t="str">
        <f t="shared" si="230"/>
        <v>메모리얼</v>
      </c>
      <c r="J3685" s="118" t="str">
        <f t="shared" si="231"/>
        <v>메모리얼 로비 5</v>
      </c>
    </row>
    <row r="3686" spans="1:10" ht="13.8" customHeight="1">
      <c r="A3686" s="101">
        <f>C3686*ID규칙_대사_그룹_단위+COUNTIF($C$4:C3686,C3686)</f>
        <v>1335456</v>
      </c>
      <c r="B3686" s="100" t="s">
        <v>436</v>
      </c>
      <c r="C3686" s="102">
        <f>INDEX(STUDENT!$A:$A,MATCH(B3686,STUDENT!$B:$B,0))</f>
        <v>13354</v>
      </c>
      <c r="D3686" s="101">
        <v>7</v>
      </c>
      <c r="E3686" s="101">
        <v>25</v>
      </c>
      <c r="F3686" s="101">
        <v>0</v>
      </c>
      <c r="G3686" s="101" t="str">
        <f t="shared" si="228"/>
        <v>SPEECH_DESC_1335456</v>
      </c>
      <c r="H3686" s="101" t="str">
        <f t="shared" si="229"/>
        <v>SPEECH_AUDIO_1335456</v>
      </c>
      <c r="I3686" s="118" t="str">
        <f t="shared" si="230"/>
        <v>기념일</v>
      </c>
      <c r="J3686" s="118" t="str">
        <f t="shared" si="231"/>
        <v>생일</v>
      </c>
    </row>
    <row r="3687" spans="1:10" ht="13.8" customHeight="1">
      <c r="A3687" s="101">
        <f>C3687*ID규칙_대사_그룹_단위+COUNTIF($C$4:C3687,C3687)</f>
        <v>1335457</v>
      </c>
      <c r="B3687" s="100" t="s">
        <v>436</v>
      </c>
      <c r="C3687" s="102">
        <f>INDEX(STUDENT!$A:$A,MATCH(B3687,STUDENT!$B:$B,0))</f>
        <v>13354</v>
      </c>
      <c r="D3687" s="101">
        <v>7</v>
      </c>
      <c r="E3687" s="101">
        <v>26</v>
      </c>
      <c r="F3687" s="101">
        <v>0</v>
      </c>
      <c r="G3687" s="101" t="str">
        <f t="shared" si="228"/>
        <v>SPEECH_DESC_1335457</v>
      </c>
      <c r="H3687" s="101" t="str">
        <f t="shared" si="229"/>
        <v>SPEECH_AUDIO_1335457</v>
      </c>
      <c r="I3687" s="118" t="str">
        <f t="shared" si="230"/>
        <v>기념일</v>
      </c>
      <c r="J3687" s="118" t="str">
        <f t="shared" si="231"/>
        <v>선생의 생일</v>
      </c>
    </row>
    <row r="3688" spans="1:10" ht="13.8" customHeight="1">
      <c r="A3688" s="101">
        <f>C3688*ID규칙_대사_그룹_단위+COUNTIF($C$4:C3688,C3688)</f>
        <v>1335458</v>
      </c>
      <c r="B3688" s="100" t="s">
        <v>436</v>
      </c>
      <c r="C3688" s="102">
        <f>INDEX(STUDENT!$A:$A,MATCH(B3688,STUDENT!$B:$B,0))</f>
        <v>13354</v>
      </c>
      <c r="D3688" s="101">
        <v>7</v>
      </c>
      <c r="E3688" s="101">
        <v>27</v>
      </c>
      <c r="F3688" s="101">
        <v>0</v>
      </c>
      <c r="G3688" s="101" t="str">
        <f t="shared" si="228"/>
        <v>SPEECH_DESC_1335458</v>
      </c>
      <c r="H3688" s="101" t="str">
        <f t="shared" si="229"/>
        <v>SPEECH_AUDIO_1335458</v>
      </c>
      <c r="I3688" s="118" t="str">
        <f t="shared" si="230"/>
        <v>기념일</v>
      </c>
      <c r="J3688" s="118" t="str">
        <f t="shared" si="231"/>
        <v>할로윈</v>
      </c>
    </row>
    <row r="3689" spans="1:10" ht="13.8" customHeight="1">
      <c r="A3689" s="101">
        <f>C3689*ID규칙_대사_그룹_단위+COUNTIF($C$4:C3689,C3689)</f>
        <v>1335459</v>
      </c>
      <c r="B3689" s="100" t="s">
        <v>436</v>
      </c>
      <c r="C3689" s="102">
        <f>INDEX(STUDENT!$A:$A,MATCH(B3689,STUDENT!$B:$B,0))</f>
        <v>13354</v>
      </c>
      <c r="D3689" s="101">
        <v>7</v>
      </c>
      <c r="E3689" s="101">
        <v>28</v>
      </c>
      <c r="F3689" s="101">
        <v>0</v>
      </c>
      <c r="G3689" s="101" t="str">
        <f t="shared" si="228"/>
        <v>SPEECH_DESC_1335459</v>
      </c>
      <c r="H3689" s="101" t="str">
        <f t="shared" si="229"/>
        <v>SPEECH_AUDIO_1335459</v>
      </c>
      <c r="I3689" s="118" t="str">
        <f t="shared" si="230"/>
        <v>기념일</v>
      </c>
      <c r="J3689" s="118" t="str">
        <f t="shared" si="231"/>
        <v>크리스마스</v>
      </c>
    </row>
    <row r="3690" spans="1:10" ht="13.8" customHeight="1">
      <c r="A3690" s="101">
        <f>C3690*ID규칙_대사_그룹_단위+COUNTIF($C$4:C3690,C3690)</f>
        <v>1335460</v>
      </c>
      <c r="B3690" s="100" t="s">
        <v>436</v>
      </c>
      <c r="C3690" s="102">
        <f>INDEX(STUDENT!$A:$A,MATCH(B3690,STUDENT!$B:$B,0))</f>
        <v>13354</v>
      </c>
      <c r="D3690" s="101">
        <v>7</v>
      </c>
      <c r="E3690" s="101">
        <v>29</v>
      </c>
      <c r="F3690" s="101">
        <v>0</v>
      </c>
      <c r="G3690" s="101" t="str">
        <f t="shared" si="228"/>
        <v>SPEECH_DESC_1335460</v>
      </c>
      <c r="H3690" s="101" t="str">
        <f t="shared" si="229"/>
        <v>SPEECH_AUDIO_1335460</v>
      </c>
      <c r="I3690" s="118" t="str">
        <f t="shared" si="230"/>
        <v>기념일</v>
      </c>
      <c r="J3690" s="118" t="str">
        <f t="shared" si="231"/>
        <v>신년</v>
      </c>
    </row>
    <row r="3691" spans="1:10" ht="13.8" customHeight="1">
      <c r="A3691" s="101">
        <f>C3691*ID규칙_대사_그룹_단위+COUNTIF($C$4:C3691,C3691)</f>
        <v>1335501</v>
      </c>
      <c r="B3691" s="100" t="s">
        <v>438</v>
      </c>
      <c r="C3691" s="102">
        <f>INDEX(STUDENT!$A:$A,MATCH(B3691,STUDENT!$B:$B,0))</f>
        <v>13355</v>
      </c>
      <c r="D3691" s="101">
        <v>1</v>
      </c>
      <c r="E3691" s="101">
        <v>1</v>
      </c>
      <c r="F3691" s="101">
        <v>0</v>
      </c>
      <c r="G3691" s="101" t="str">
        <f t="shared" si="228"/>
        <v>SPEECH_DESC_1335501</v>
      </c>
      <c r="H3691" s="101" t="str">
        <f t="shared" si="229"/>
        <v>SPEECH_AUDIO_1335501</v>
      </c>
      <c r="I3691" s="118" t="str">
        <f t="shared" si="230"/>
        <v>일상</v>
      </c>
      <c r="J3691" s="118" t="str">
        <f t="shared" si="231"/>
        <v>입수</v>
      </c>
    </row>
    <row r="3692" spans="1:10" ht="13.8" customHeight="1">
      <c r="A3692" s="101">
        <f>C3692*ID규칙_대사_그룹_단위+COUNTIF($C$4:C3692,C3692)</f>
        <v>1335502</v>
      </c>
      <c r="B3692" s="100" t="s">
        <v>438</v>
      </c>
      <c r="C3692" s="102">
        <f>INDEX(STUDENT!$A:$A,MATCH(B3692,STUDENT!$B:$B,0))</f>
        <v>13355</v>
      </c>
      <c r="D3692" s="101">
        <v>1</v>
      </c>
      <c r="E3692" s="101">
        <v>2</v>
      </c>
      <c r="F3692" s="101">
        <v>1</v>
      </c>
      <c r="G3692" s="101" t="str">
        <f t="shared" si="228"/>
        <v>SPEECH_DESC_1335502</v>
      </c>
      <c r="H3692" s="101" t="str">
        <f t="shared" si="229"/>
        <v>SPEECH_AUDIO_1335502</v>
      </c>
      <c r="I3692" s="118" t="str">
        <f t="shared" si="230"/>
        <v>일상</v>
      </c>
      <c r="J3692" s="118" t="str">
        <f t="shared" si="231"/>
        <v>로비 방문 1</v>
      </c>
    </row>
    <row r="3693" spans="1:10" ht="13.8" customHeight="1">
      <c r="A3693" s="101">
        <f>C3693*ID규칙_대사_그룹_단위+COUNTIF($C$4:C3693,C3693)</f>
        <v>1335503</v>
      </c>
      <c r="B3693" s="100" t="s">
        <v>438</v>
      </c>
      <c r="C3693" s="102">
        <f>INDEX(STUDENT!$A:$A,MATCH(B3693,STUDENT!$B:$B,0))</f>
        <v>13355</v>
      </c>
      <c r="D3693" s="101">
        <v>1</v>
      </c>
      <c r="E3693" s="101">
        <v>2</v>
      </c>
      <c r="F3693" s="101">
        <v>2</v>
      </c>
      <c r="G3693" s="101" t="str">
        <f t="shared" si="228"/>
        <v>SPEECH_DESC_1335503</v>
      </c>
      <c r="H3693" s="101" t="str">
        <f t="shared" si="229"/>
        <v>SPEECH_AUDIO_1335503</v>
      </c>
      <c r="I3693" s="118" t="str">
        <f t="shared" si="230"/>
        <v>일상</v>
      </c>
      <c r="J3693" s="118" t="str">
        <f t="shared" si="231"/>
        <v>로비 방문 2</v>
      </c>
    </row>
    <row r="3694" spans="1:10" ht="13.8" customHeight="1">
      <c r="A3694" s="101">
        <f>C3694*ID규칙_대사_그룹_단위+COUNTIF($C$4:C3694,C3694)</f>
        <v>1335504</v>
      </c>
      <c r="B3694" s="100" t="s">
        <v>438</v>
      </c>
      <c r="C3694" s="102">
        <f>INDEX(STUDENT!$A:$A,MATCH(B3694,STUDENT!$B:$B,0))</f>
        <v>13355</v>
      </c>
      <c r="D3694" s="101">
        <v>1</v>
      </c>
      <c r="E3694" s="101">
        <v>3</v>
      </c>
      <c r="F3694" s="101">
        <v>1</v>
      </c>
      <c r="G3694" s="101" t="str">
        <f t="shared" si="228"/>
        <v>SPEECH_DESC_1335504</v>
      </c>
      <c r="H3694" s="101" t="str">
        <f t="shared" si="229"/>
        <v>SPEECH_AUDIO_1335504</v>
      </c>
      <c r="I3694" s="118" t="str">
        <f t="shared" si="230"/>
        <v>일상</v>
      </c>
      <c r="J3694" s="118" t="str">
        <f t="shared" si="231"/>
        <v>잡담 1</v>
      </c>
    </row>
    <row r="3695" spans="1:10" ht="13.8" customHeight="1">
      <c r="A3695" s="101">
        <f>C3695*ID규칙_대사_그룹_단위+COUNTIF($C$4:C3695,C3695)</f>
        <v>1335505</v>
      </c>
      <c r="B3695" s="100" t="s">
        <v>438</v>
      </c>
      <c r="C3695" s="102">
        <f>INDEX(STUDENT!$A:$A,MATCH(B3695,STUDENT!$B:$B,0))</f>
        <v>13355</v>
      </c>
      <c r="D3695" s="101">
        <v>1</v>
      </c>
      <c r="E3695" s="101">
        <v>3</v>
      </c>
      <c r="F3695" s="101">
        <v>2</v>
      </c>
      <c r="G3695" s="101" t="str">
        <f t="shared" si="228"/>
        <v>SPEECH_DESC_1335505</v>
      </c>
      <c r="H3695" s="101" t="str">
        <f t="shared" si="229"/>
        <v>SPEECH_AUDIO_1335505</v>
      </c>
      <c r="I3695" s="118" t="str">
        <f t="shared" si="230"/>
        <v>일상</v>
      </c>
      <c r="J3695" s="118" t="str">
        <f t="shared" si="231"/>
        <v>잡담 2</v>
      </c>
    </row>
    <row r="3696" spans="1:10" ht="13.8" customHeight="1">
      <c r="A3696" s="101">
        <f>C3696*ID규칙_대사_그룹_단위+COUNTIF($C$4:C3696,C3696)</f>
        <v>1335506</v>
      </c>
      <c r="B3696" s="100" t="s">
        <v>438</v>
      </c>
      <c r="C3696" s="102">
        <f>INDEX(STUDENT!$A:$A,MATCH(B3696,STUDENT!$B:$B,0))</f>
        <v>13355</v>
      </c>
      <c r="D3696" s="101">
        <v>1</v>
      </c>
      <c r="E3696" s="101">
        <v>3</v>
      </c>
      <c r="F3696" s="101">
        <v>3</v>
      </c>
      <c r="G3696" s="101" t="str">
        <f t="shared" si="228"/>
        <v>SPEECH_DESC_1335506</v>
      </c>
      <c r="H3696" s="101" t="str">
        <f t="shared" si="229"/>
        <v>SPEECH_AUDIO_1335506</v>
      </c>
      <c r="I3696" s="118" t="str">
        <f t="shared" si="230"/>
        <v>일상</v>
      </c>
      <c r="J3696" s="118" t="str">
        <f t="shared" si="231"/>
        <v>잡담 3</v>
      </c>
    </row>
    <row r="3697" spans="1:10" ht="13.8" customHeight="1">
      <c r="A3697" s="101">
        <f>C3697*ID규칙_대사_그룹_단위+COUNTIF($C$4:C3697,C3697)</f>
        <v>1335507</v>
      </c>
      <c r="B3697" s="100" t="s">
        <v>438</v>
      </c>
      <c r="C3697" s="102">
        <f>INDEX(STUDENT!$A:$A,MATCH(B3697,STUDENT!$B:$B,0))</f>
        <v>13355</v>
      </c>
      <c r="D3697" s="101">
        <v>1</v>
      </c>
      <c r="E3697" s="101">
        <v>3</v>
      </c>
      <c r="F3697" s="101">
        <v>4</v>
      </c>
      <c r="G3697" s="101" t="str">
        <f t="shared" si="228"/>
        <v>SPEECH_DESC_1335507</v>
      </c>
      <c r="H3697" s="101" t="str">
        <f t="shared" si="229"/>
        <v>SPEECH_AUDIO_1335507</v>
      </c>
      <c r="I3697" s="118" t="str">
        <f t="shared" si="230"/>
        <v>일상</v>
      </c>
      <c r="J3697" s="118" t="str">
        <f t="shared" si="231"/>
        <v>잡담 4</v>
      </c>
    </row>
    <row r="3698" spans="1:10" ht="13.8" customHeight="1">
      <c r="A3698" s="101">
        <f>C3698*ID규칙_대사_그룹_단위+COUNTIF($C$4:C3698,C3698)</f>
        <v>1335508</v>
      </c>
      <c r="B3698" s="100" t="s">
        <v>438</v>
      </c>
      <c r="C3698" s="102">
        <f>INDEX(STUDENT!$A:$A,MATCH(B3698,STUDENT!$B:$B,0))</f>
        <v>13355</v>
      </c>
      <c r="D3698" s="101">
        <v>1</v>
      </c>
      <c r="E3698" s="101">
        <v>3</v>
      </c>
      <c r="F3698" s="101">
        <v>5</v>
      </c>
      <c r="G3698" s="101" t="str">
        <f t="shared" si="228"/>
        <v>SPEECH_DESC_1335508</v>
      </c>
      <c r="H3698" s="101" t="str">
        <f t="shared" si="229"/>
        <v>SPEECH_AUDIO_1335508</v>
      </c>
      <c r="I3698" s="118" t="str">
        <f t="shared" si="230"/>
        <v>일상</v>
      </c>
      <c r="J3698" s="118" t="str">
        <f t="shared" si="231"/>
        <v>잡담 5</v>
      </c>
    </row>
    <row r="3699" spans="1:10" ht="13.8" customHeight="1">
      <c r="A3699" s="101">
        <f>C3699*ID규칙_대사_그룹_단위+COUNTIF($C$4:C3699,C3699)</f>
        <v>1335509</v>
      </c>
      <c r="B3699" s="100" t="s">
        <v>438</v>
      </c>
      <c r="C3699" s="102">
        <f>INDEX(STUDENT!$A:$A,MATCH(B3699,STUDENT!$B:$B,0))</f>
        <v>13355</v>
      </c>
      <c r="D3699" s="101">
        <v>2</v>
      </c>
      <c r="E3699" s="101">
        <v>4</v>
      </c>
      <c r="F3699" s="101">
        <v>1</v>
      </c>
      <c r="G3699" s="101" t="str">
        <f t="shared" si="228"/>
        <v>SPEECH_DESC_1335509</v>
      </c>
      <c r="H3699" s="101" t="str">
        <f t="shared" si="229"/>
        <v>SPEECH_AUDIO_1335509</v>
      </c>
      <c r="I3699" s="118" t="str">
        <f t="shared" si="230"/>
        <v>배치</v>
      </c>
      <c r="J3699" s="118" t="str">
        <f t="shared" si="231"/>
        <v>편성 1</v>
      </c>
    </row>
    <row r="3700" spans="1:10" ht="13.8" customHeight="1">
      <c r="A3700" s="101">
        <f>C3700*ID규칙_대사_그룹_단위+COUNTIF($C$4:C3700,C3700)</f>
        <v>1335510</v>
      </c>
      <c r="B3700" s="100" t="s">
        <v>438</v>
      </c>
      <c r="C3700" s="102">
        <f>INDEX(STUDENT!$A:$A,MATCH(B3700,STUDENT!$B:$B,0))</f>
        <v>13355</v>
      </c>
      <c r="D3700" s="101">
        <v>2</v>
      </c>
      <c r="E3700" s="101">
        <v>4</v>
      </c>
      <c r="F3700" s="101">
        <v>2</v>
      </c>
      <c r="G3700" s="101" t="str">
        <f t="shared" si="228"/>
        <v>SPEECH_DESC_1335510</v>
      </c>
      <c r="H3700" s="101" t="str">
        <f t="shared" si="229"/>
        <v>SPEECH_AUDIO_1335510</v>
      </c>
      <c r="I3700" s="118" t="str">
        <f t="shared" si="230"/>
        <v>배치</v>
      </c>
      <c r="J3700" s="118" t="str">
        <f t="shared" si="231"/>
        <v>편성 2</v>
      </c>
    </row>
    <row r="3701" spans="1:10" ht="13.8" customHeight="1">
      <c r="A3701" s="101">
        <f>C3701*ID규칙_대사_그룹_단위+COUNTIF($C$4:C3701,C3701)</f>
        <v>1335511</v>
      </c>
      <c r="B3701" s="100" t="s">
        <v>438</v>
      </c>
      <c r="C3701" s="102">
        <f>INDEX(STUDENT!$A:$A,MATCH(B3701,STUDENT!$B:$B,0))</f>
        <v>13355</v>
      </c>
      <c r="D3701" s="101">
        <v>2</v>
      </c>
      <c r="E3701" s="101">
        <v>4</v>
      </c>
      <c r="F3701" s="101">
        <v>3</v>
      </c>
      <c r="G3701" s="101" t="str">
        <f t="shared" si="228"/>
        <v>SPEECH_DESC_1335511</v>
      </c>
      <c r="H3701" s="101" t="str">
        <f t="shared" si="229"/>
        <v>SPEECH_AUDIO_1335511</v>
      </c>
      <c r="I3701" s="118" t="str">
        <f t="shared" si="230"/>
        <v>배치</v>
      </c>
      <c r="J3701" s="118" t="str">
        <f t="shared" si="231"/>
        <v>편성 3</v>
      </c>
    </row>
    <row r="3702" spans="1:10" ht="13.8" customHeight="1">
      <c r="A3702" s="101">
        <f>C3702*ID규칙_대사_그룹_단위+COUNTIF($C$4:C3702,C3702)</f>
        <v>1335512</v>
      </c>
      <c r="B3702" s="100" t="s">
        <v>438</v>
      </c>
      <c r="C3702" s="102">
        <f>INDEX(STUDENT!$A:$A,MATCH(B3702,STUDENT!$B:$B,0))</f>
        <v>13355</v>
      </c>
      <c r="D3702" s="101">
        <v>2</v>
      </c>
      <c r="E3702" s="101">
        <v>5</v>
      </c>
      <c r="F3702" s="101">
        <v>1</v>
      </c>
      <c r="G3702" s="101" t="str">
        <f t="shared" si="228"/>
        <v>SPEECH_DESC_1335512</v>
      </c>
      <c r="H3702" s="101" t="str">
        <f t="shared" si="229"/>
        <v>SPEECH_AUDIO_1335512</v>
      </c>
      <c r="I3702" s="118" t="str">
        <f t="shared" si="230"/>
        <v>배치</v>
      </c>
      <c r="J3702" s="118" t="str">
        <f t="shared" si="231"/>
        <v>출격 1</v>
      </c>
    </row>
    <row r="3703" spans="1:10" ht="13.8" customHeight="1">
      <c r="A3703" s="101">
        <f>C3703*ID규칙_대사_그룹_단위+COUNTIF($C$4:C3703,C3703)</f>
        <v>1335513</v>
      </c>
      <c r="B3703" s="100" t="s">
        <v>438</v>
      </c>
      <c r="C3703" s="102">
        <f>INDEX(STUDENT!$A:$A,MATCH(B3703,STUDENT!$B:$B,0))</f>
        <v>13355</v>
      </c>
      <c r="D3703" s="101">
        <v>2</v>
      </c>
      <c r="E3703" s="101">
        <v>5</v>
      </c>
      <c r="F3703" s="101">
        <v>2</v>
      </c>
      <c r="G3703" s="101" t="str">
        <f t="shared" si="228"/>
        <v>SPEECH_DESC_1335513</v>
      </c>
      <c r="H3703" s="101" t="str">
        <f t="shared" si="229"/>
        <v>SPEECH_AUDIO_1335513</v>
      </c>
      <c r="I3703" s="118" t="str">
        <f t="shared" si="230"/>
        <v>배치</v>
      </c>
      <c r="J3703" s="118" t="str">
        <f t="shared" si="231"/>
        <v>출격 2</v>
      </c>
    </row>
    <row r="3704" spans="1:10" ht="13.8" customHeight="1">
      <c r="A3704" s="101">
        <f>C3704*ID규칙_대사_그룹_단위+COUNTIF($C$4:C3704,C3704)</f>
        <v>1335514</v>
      </c>
      <c r="B3704" s="100" t="s">
        <v>438</v>
      </c>
      <c r="C3704" s="102">
        <f>INDEX(STUDENT!$A:$A,MATCH(B3704,STUDENT!$B:$B,0))</f>
        <v>13355</v>
      </c>
      <c r="D3704" s="101">
        <v>3</v>
      </c>
      <c r="E3704" s="101">
        <v>6</v>
      </c>
      <c r="F3704" s="101">
        <v>1</v>
      </c>
      <c r="G3704" s="101" t="str">
        <f t="shared" si="228"/>
        <v>SPEECH_DESC_1335514</v>
      </c>
      <c r="H3704" s="101" t="str">
        <f t="shared" si="229"/>
        <v>SPEECH_AUDIO_1335514</v>
      </c>
      <c r="I3704" s="118" t="str">
        <f t="shared" si="230"/>
        <v>전투</v>
      </c>
      <c r="J3704" s="118" t="str">
        <f t="shared" si="231"/>
        <v>전투개시 1</v>
      </c>
    </row>
    <row r="3705" spans="1:10" ht="13.8" customHeight="1">
      <c r="A3705" s="101">
        <f>C3705*ID규칙_대사_그룹_단위+COUNTIF($C$4:C3705,C3705)</f>
        <v>1335515</v>
      </c>
      <c r="B3705" s="100" t="s">
        <v>438</v>
      </c>
      <c r="C3705" s="102">
        <f>INDEX(STUDENT!$A:$A,MATCH(B3705,STUDENT!$B:$B,0))</f>
        <v>13355</v>
      </c>
      <c r="D3705" s="101">
        <v>3</v>
      </c>
      <c r="E3705" s="101">
        <v>6</v>
      </c>
      <c r="F3705" s="101">
        <v>2</v>
      </c>
      <c r="G3705" s="101" t="str">
        <f t="shared" si="228"/>
        <v>SPEECH_DESC_1335515</v>
      </c>
      <c r="H3705" s="101" t="str">
        <f t="shared" si="229"/>
        <v>SPEECH_AUDIO_1335515</v>
      </c>
      <c r="I3705" s="118" t="str">
        <f t="shared" si="230"/>
        <v>전투</v>
      </c>
      <c r="J3705" s="118" t="str">
        <f t="shared" si="231"/>
        <v>전투개시 2</v>
      </c>
    </row>
    <row r="3706" spans="1:10" ht="13.8" customHeight="1">
      <c r="A3706" s="101">
        <f>C3706*ID규칙_대사_그룹_단위+COUNTIF($C$4:C3706,C3706)</f>
        <v>1335516</v>
      </c>
      <c r="B3706" s="100" t="s">
        <v>438</v>
      </c>
      <c r="C3706" s="102">
        <f>INDEX(STUDENT!$A:$A,MATCH(B3706,STUDENT!$B:$B,0))</f>
        <v>13355</v>
      </c>
      <c r="D3706" s="101">
        <v>3</v>
      </c>
      <c r="E3706" s="101">
        <v>7</v>
      </c>
      <c r="F3706" s="101">
        <v>0</v>
      </c>
      <c r="G3706" s="101" t="str">
        <f t="shared" si="228"/>
        <v>SPEECH_DESC_1335516</v>
      </c>
      <c r="H3706" s="101" t="str">
        <f t="shared" si="229"/>
        <v>SPEECH_AUDIO_1335516</v>
      </c>
      <c r="I3706" s="118" t="str">
        <f t="shared" si="230"/>
        <v>전투</v>
      </c>
      <c r="J3706" s="118" t="str">
        <f t="shared" si="231"/>
        <v>이동</v>
      </c>
    </row>
    <row r="3707" spans="1:10" ht="13.8" customHeight="1">
      <c r="A3707" s="101">
        <f>C3707*ID규칙_대사_그룹_단위+COUNTIF($C$4:C3707,C3707)</f>
        <v>1335517</v>
      </c>
      <c r="B3707" s="100" t="s">
        <v>438</v>
      </c>
      <c r="C3707" s="102">
        <f>INDEX(STUDENT!$A:$A,MATCH(B3707,STUDENT!$B:$B,0))</f>
        <v>13355</v>
      </c>
      <c r="D3707" s="101">
        <v>3</v>
      </c>
      <c r="E3707" s="101">
        <v>8</v>
      </c>
      <c r="F3707" s="101">
        <v>1</v>
      </c>
      <c r="G3707" s="101" t="str">
        <f t="shared" si="228"/>
        <v>SPEECH_DESC_1335517</v>
      </c>
      <c r="H3707" s="101" t="str">
        <f t="shared" si="229"/>
        <v>SPEECH_AUDIO_1335517</v>
      </c>
      <c r="I3707" s="118" t="str">
        <f t="shared" si="230"/>
        <v>전투</v>
      </c>
      <c r="J3707" s="118" t="str">
        <f t="shared" si="231"/>
        <v>에이리어 이동 1</v>
      </c>
    </row>
    <row r="3708" spans="1:10" ht="13.8" customHeight="1">
      <c r="A3708" s="101">
        <f>C3708*ID규칙_대사_그룹_단위+COUNTIF($C$4:C3708,C3708)</f>
        <v>1335518</v>
      </c>
      <c r="B3708" s="100" t="s">
        <v>438</v>
      </c>
      <c r="C3708" s="102">
        <f>INDEX(STUDENT!$A:$A,MATCH(B3708,STUDENT!$B:$B,0))</f>
        <v>13355</v>
      </c>
      <c r="D3708" s="101">
        <v>3</v>
      </c>
      <c r="E3708" s="101">
        <v>8</v>
      </c>
      <c r="F3708" s="101">
        <v>2</v>
      </c>
      <c r="G3708" s="101" t="str">
        <f t="shared" si="228"/>
        <v>SPEECH_DESC_1335518</v>
      </c>
      <c r="H3708" s="101" t="str">
        <f t="shared" si="229"/>
        <v>SPEECH_AUDIO_1335518</v>
      </c>
      <c r="I3708" s="118" t="str">
        <f t="shared" si="230"/>
        <v>전투</v>
      </c>
      <c r="J3708" s="118" t="str">
        <f t="shared" si="231"/>
        <v>에이리어 이동 2</v>
      </c>
    </row>
    <row r="3709" spans="1:10" ht="13.8" customHeight="1">
      <c r="A3709" s="101">
        <f>C3709*ID규칙_대사_그룹_단위+COUNTIF($C$4:C3709,C3709)</f>
        <v>1335519</v>
      </c>
      <c r="B3709" s="100" t="s">
        <v>438</v>
      </c>
      <c r="C3709" s="102">
        <f>INDEX(STUDENT!$A:$A,MATCH(B3709,STUDENT!$B:$B,0))</f>
        <v>13355</v>
      </c>
      <c r="D3709" s="101">
        <v>3</v>
      </c>
      <c r="E3709" s="101">
        <v>9</v>
      </c>
      <c r="F3709" s="101">
        <v>0</v>
      </c>
      <c r="G3709" s="101" t="str">
        <f t="shared" si="228"/>
        <v>SPEECH_DESC_1335519</v>
      </c>
      <c r="H3709" s="101" t="str">
        <f t="shared" si="229"/>
        <v>SPEECH_AUDIO_1335519</v>
      </c>
      <c r="I3709" s="118" t="str">
        <f t="shared" si="230"/>
        <v>전투</v>
      </c>
      <c r="J3709" s="118" t="str">
        <f t="shared" si="231"/>
        <v>엄폐</v>
      </c>
    </row>
    <row r="3710" spans="1:10" ht="13.8" customHeight="1">
      <c r="A3710" s="101">
        <f>C3710*ID규칙_대사_그룹_단위+COUNTIF($C$4:C3710,C3710)</f>
        <v>1335520</v>
      </c>
      <c r="B3710" s="100" t="s">
        <v>438</v>
      </c>
      <c r="C3710" s="102">
        <f>INDEX(STUDENT!$A:$A,MATCH(B3710,STUDENT!$B:$B,0))</f>
        <v>13355</v>
      </c>
      <c r="D3710" s="101">
        <v>3</v>
      </c>
      <c r="E3710" s="101">
        <v>10</v>
      </c>
      <c r="F3710" s="101">
        <v>0</v>
      </c>
      <c r="G3710" s="101" t="str">
        <f t="shared" si="228"/>
        <v>SPEECH_DESC_1335520</v>
      </c>
      <c r="H3710" s="101" t="str">
        <f t="shared" si="229"/>
        <v>SPEECH_AUDIO_1335520</v>
      </c>
      <c r="I3710" s="118" t="str">
        <f t="shared" si="230"/>
        <v>전투</v>
      </c>
      <c r="J3710" s="118" t="str">
        <f t="shared" si="231"/>
        <v>회피</v>
      </c>
    </row>
    <row r="3711" spans="1:10" ht="13.8" customHeight="1">
      <c r="A3711" s="101">
        <f>C3711*ID규칙_대사_그룹_단위+COUNTIF($C$4:C3711,C3711)</f>
        <v>1335521</v>
      </c>
      <c r="B3711" s="100" t="s">
        <v>438</v>
      </c>
      <c r="C3711" s="102">
        <f>INDEX(STUDENT!$A:$A,MATCH(B3711,STUDENT!$B:$B,0))</f>
        <v>13355</v>
      </c>
      <c r="D3711" s="101">
        <v>3</v>
      </c>
      <c r="E3711" s="101">
        <v>11</v>
      </c>
      <c r="F3711" s="101">
        <v>0</v>
      </c>
      <c r="G3711" s="101" t="str">
        <f t="shared" si="228"/>
        <v>SPEECH_DESC_1335521</v>
      </c>
      <c r="H3711" s="101" t="str">
        <f t="shared" si="229"/>
        <v>SPEECH_AUDIO_1335521</v>
      </c>
      <c r="I3711" s="118" t="str">
        <f t="shared" si="230"/>
        <v>전투</v>
      </c>
      <c r="J3711" s="118" t="str">
        <f t="shared" si="231"/>
        <v>회복</v>
      </c>
    </row>
    <row r="3712" spans="1:10" ht="13.8" customHeight="1">
      <c r="A3712" s="101">
        <f>C3712*ID규칙_대사_그룹_단위+COUNTIF($C$4:C3712,C3712)</f>
        <v>1335522</v>
      </c>
      <c r="B3712" s="100" t="s">
        <v>438</v>
      </c>
      <c r="C3712" s="102">
        <f>INDEX(STUDENT!$A:$A,MATCH(B3712,STUDENT!$B:$B,0))</f>
        <v>13355</v>
      </c>
      <c r="D3712" s="101">
        <v>3</v>
      </c>
      <c r="E3712" s="101">
        <v>12</v>
      </c>
      <c r="F3712" s="101">
        <v>0</v>
      </c>
      <c r="G3712" s="101" t="str">
        <f t="shared" si="228"/>
        <v>SPEECH_DESC_1335522</v>
      </c>
      <c r="H3712" s="101" t="str">
        <f t="shared" si="229"/>
        <v>SPEECH_AUDIO_1335522</v>
      </c>
      <c r="I3712" s="118" t="str">
        <f t="shared" si="230"/>
        <v>전투</v>
      </c>
      <c r="J3712" s="118" t="str">
        <f t="shared" si="231"/>
        <v>버프</v>
      </c>
    </row>
    <row r="3713" spans="1:10" ht="13.8" customHeight="1">
      <c r="A3713" s="101">
        <f>C3713*ID규칙_대사_그룹_단위+COUNTIF($C$4:C3713,C3713)</f>
        <v>1335523</v>
      </c>
      <c r="B3713" s="100" t="s">
        <v>438</v>
      </c>
      <c r="C3713" s="102">
        <f>INDEX(STUDENT!$A:$A,MATCH(B3713,STUDENT!$B:$B,0))</f>
        <v>13355</v>
      </c>
      <c r="D3713" s="101">
        <v>3</v>
      </c>
      <c r="E3713" s="101">
        <v>13</v>
      </c>
      <c r="F3713" s="101">
        <v>0</v>
      </c>
      <c r="G3713" s="101" t="str">
        <f t="shared" si="228"/>
        <v>SPEECH_DESC_1335523</v>
      </c>
      <c r="H3713" s="101" t="str">
        <f t="shared" si="229"/>
        <v>SPEECH_AUDIO_1335523</v>
      </c>
      <c r="I3713" s="118" t="str">
        <f t="shared" si="230"/>
        <v>전투</v>
      </c>
      <c r="J3713" s="118" t="str">
        <f t="shared" si="231"/>
        <v>기본 스킬</v>
      </c>
    </row>
    <row r="3714" spans="1:10" ht="13.8" customHeight="1">
      <c r="A3714" s="101">
        <f>C3714*ID규칙_대사_그룹_단위+COUNTIF($C$4:C3714,C3714)</f>
        <v>1335524</v>
      </c>
      <c r="B3714" s="100" t="s">
        <v>438</v>
      </c>
      <c r="C3714" s="102">
        <f>INDEX(STUDENT!$A:$A,MATCH(B3714,STUDENT!$B:$B,0))</f>
        <v>13355</v>
      </c>
      <c r="D3714" s="101">
        <v>3</v>
      </c>
      <c r="E3714" s="101">
        <v>14</v>
      </c>
      <c r="F3714" s="101">
        <v>1</v>
      </c>
      <c r="G3714" s="101" t="str">
        <f t="shared" si="228"/>
        <v>SPEECH_DESC_1335524</v>
      </c>
      <c r="H3714" s="101" t="str">
        <f t="shared" si="229"/>
        <v>SPEECH_AUDIO_1335524</v>
      </c>
      <c r="I3714" s="118" t="str">
        <f t="shared" si="230"/>
        <v>전투</v>
      </c>
      <c r="J3714" s="118" t="str">
        <f t="shared" si="231"/>
        <v>EX 스킬 컷인 1</v>
      </c>
    </row>
    <row r="3715" spans="1:10" ht="13.8" customHeight="1">
      <c r="A3715" s="101">
        <f>C3715*ID규칙_대사_그룹_단위+COUNTIF($C$4:C3715,C3715)</f>
        <v>1335525</v>
      </c>
      <c r="B3715" s="100" t="s">
        <v>438</v>
      </c>
      <c r="C3715" s="102">
        <f>INDEX(STUDENT!$A:$A,MATCH(B3715,STUDENT!$B:$B,0))</f>
        <v>13355</v>
      </c>
      <c r="D3715" s="101">
        <v>3</v>
      </c>
      <c r="E3715" s="101">
        <v>14</v>
      </c>
      <c r="F3715" s="101">
        <v>2</v>
      </c>
      <c r="G3715" s="101" t="str">
        <f t="shared" si="228"/>
        <v>SPEECH_DESC_1335525</v>
      </c>
      <c r="H3715" s="101" t="str">
        <f t="shared" si="229"/>
        <v>SPEECH_AUDIO_1335525</v>
      </c>
      <c r="I3715" s="118" t="str">
        <f t="shared" si="230"/>
        <v>전투</v>
      </c>
      <c r="J3715" s="118" t="str">
        <f t="shared" si="231"/>
        <v>EX 스킬 컷인 2</v>
      </c>
    </row>
    <row r="3716" spans="1:10" ht="13.8" customHeight="1">
      <c r="A3716" s="101">
        <f>C3716*ID규칙_대사_그룹_단위+COUNTIF($C$4:C3716,C3716)</f>
        <v>1335526</v>
      </c>
      <c r="B3716" s="100" t="s">
        <v>438</v>
      </c>
      <c r="C3716" s="102">
        <f>INDEX(STUDENT!$A:$A,MATCH(B3716,STUDENT!$B:$B,0))</f>
        <v>13355</v>
      </c>
      <c r="D3716" s="101">
        <v>3</v>
      </c>
      <c r="E3716" s="101">
        <v>14</v>
      </c>
      <c r="F3716" s="101">
        <v>3</v>
      </c>
      <c r="G3716" s="101" t="str">
        <f t="shared" ref="G3716:G3779" si="232">"SPEECH_DESC_"&amp;A3716</f>
        <v>SPEECH_DESC_1335526</v>
      </c>
      <c r="H3716" s="101" t="str">
        <f t="shared" ref="H3716:H3779" si="233">"SPEECH_AUDIO_"&amp;A3716</f>
        <v>SPEECH_AUDIO_1335526</v>
      </c>
      <c r="I3716" s="118" t="str">
        <f t="shared" ref="I3716:I3779" si="234">VLOOKUP(D3716,SPEECH_MAIN_TYPE,2,0)</f>
        <v>전투</v>
      </c>
      <c r="J3716" s="118" t="str">
        <f t="shared" ref="J3716:J3779" si="235">VLOOKUP(E3716,SPEECH_SUB_TYPE,2,0)&amp;IF(F3716=0,""," "&amp;F3716)</f>
        <v>EX 스킬 컷인 3</v>
      </c>
    </row>
    <row r="3717" spans="1:10" ht="13.8" customHeight="1">
      <c r="A3717" s="101">
        <f>C3717*ID규칙_대사_그룹_단위+COUNTIF($C$4:C3717,C3717)</f>
        <v>1335527</v>
      </c>
      <c r="B3717" s="100" t="s">
        <v>438</v>
      </c>
      <c r="C3717" s="102">
        <f>INDEX(STUDENT!$A:$A,MATCH(B3717,STUDENT!$B:$B,0))</f>
        <v>13355</v>
      </c>
      <c r="D3717" s="101">
        <v>3</v>
      </c>
      <c r="E3717" s="101">
        <v>15</v>
      </c>
      <c r="F3717" s="101">
        <v>1</v>
      </c>
      <c r="G3717" s="101" t="str">
        <f t="shared" si="232"/>
        <v>SPEECH_DESC_1335527</v>
      </c>
      <c r="H3717" s="101" t="str">
        <f t="shared" si="233"/>
        <v>SPEECH_AUDIO_1335527</v>
      </c>
      <c r="I3717" s="118" t="str">
        <f t="shared" si="234"/>
        <v>전투</v>
      </c>
      <c r="J3717" s="118" t="str">
        <f t="shared" si="235"/>
        <v>EX 스킬 1</v>
      </c>
    </row>
    <row r="3718" spans="1:10" ht="13.8" customHeight="1">
      <c r="A3718" s="101">
        <f>C3718*ID규칙_대사_그룹_단위+COUNTIF($C$4:C3718,C3718)</f>
        <v>1335528</v>
      </c>
      <c r="B3718" s="100" t="s">
        <v>438</v>
      </c>
      <c r="C3718" s="102">
        <f>INDEX(STUDENT!$A:$A,MATCH(B3718,STUDENT!$B:$B,0))</f>
        <v>13355</v>
      </c>
      <c r="D3718" s="101">
        <v>3</v>
      </c>
      <c r="E3718" s="101">
        <v>15</v>
      </c>
      <c r="F3718" s="101">
        <v>2</v>
      </c>
      <c r="G3718" s="101" t="str">
        <f t="shared" si="232"/>
        <v>SPEECH_DESC_1335528</v>
      </c>
      <c r="H3718" s="101" t="str">
        <f t="shared" si="233"/>
        <v>SPEECH_AUDIO_1335528</v>
      </c>
      <c r="I3718" s="118" t="str">
        <f t="shared" si="234"/>
        <v>전투</v>
      </c>
      <c r="J3718" s="118" t="str">
        <f t="shared" si="235"/>
        <v>EX 스킬 2</v>
      </c>
    </row>
    <row r="3719" spans="1:10" ht="13.8" customHeight="1">
      <c r="A3719" s="101">
        <f>C3719*ID규칙_대사_그룹_단위+COUNTIF($C$4:C3719,C3719)</f>
        <v>1335529</v>
      </c>
      <c r="B3719" s="100" t="s">
        <v>438</v>
      </c>
      <c r="C3719" s="102">
        <f>INDEX(STUDENT!$A:$A,MATCH(B3719,STUDENT!$B:$B,0))</f>
        <v>13355</v>
      </c>
      <c r="D3719" s="101">
        <v>3</v>
      </c>
      <c r="E3719" s="101">
        <v>15</v>
      </c>
      <c r="F3719" s="101">
        <v>3</v>
      </c>
      <c r="G3719" s="101" t="str">
        <f t="shared" si="232"/>
        <v>SPEECH_DESC_1335529</v>
      </c>
      <c r="H3719" s="101" t="str">
        <f t="shared" si="233"/>
        <v>SPEECH_AUDIO_1335529</v>
      </c>
      <c r="I3719" s="118" t="str">
        <f t="shared" si="234"/>
        <v>전투</v>
      </c>
      <c r="J3719" s="118" t="str">
        <f t="shared" si="235"/>
        <v>EX 스킬 3</v>
      </c>
    </row>
    <row r="3720" spans="1:10" ht="13.8" customHeight="1">
      <c r="A3720" s="101">
        <f>C3720*ID규칙_대사_그룹_단위+COUNTIF($C$4:C3720,C3720)</f>
        <v>1335530</v>
      </c>
      <c r="B3720" s="100" t="s">
        <v>438</v>
      </c>
      <c r="C3720" s="102">
        <f>INDEX(STUDENT!$A:$A,MATCH(B3720,STUDENT!$B:$B,0))</f>
        <v>13355</v>
      </c>
      <c r="D3720" s="101">
        <v>3</v>
      </c>
      <c r="E3720" s="101">
        <v>16</v>
      </c>
      <c r="F3720" s="101">
        <v>1</v>
      </c>
      <c r="G3720" s="101" t="str">
        <f t="shared" si="232"/>
        <v>SPEECH_DESC_1335530</v>
      </c>
      <c r="H3720" s="101" t="str">
        <f t="shared" si="233"/>
        <v>SPEECH_AUDIO_1335530</v>
      </c>
      <c r="I3720" s="118" t="str">
        <f t="shared" si="234"/>
        <v>전투</v>
      </c>
      <c r="J3720" s="118" t="str">
        <f t="shared" si="235"/>
        <v>승리 1</v>
      </c>
    </row>
    <row r="3721" spans="1:10" ht="13.8" customHeight="1">
      <c r="A3721" s="101">
        <f>C3721*ID규칙_대사_그룹_단위+COUNTIF($C$4:C3721,C3721)</f>
        <v>1335531</v>
      </c>
      <c r="B3721" s="100" t="s">
        <v>438</v>
      </c>
      <c r="C3721" s="102">
        <f>INDEX(STUDENT!$A:$A,MATCH(B3721,STUDENT!$B:$B,0))</f>
        <v>13355</v>
      </c>
      <c r="D3721" s="101">
        <v>3</v>
      </c>
      <c r="E3721" s="101">
        <v>16</v>
      </c>
      <c r="F3721" s="101">
        <v>2</v>
      </c>
      <c r="G3721" s="101" t="str">
        <f t="shared" si="232"/>
        <v>SPEECH_DESC_1335531</v>
      </c>
      <c r="H3721" s="101" t="str">
        <f t="shared" si="233"/>
        <v>SPEECH_AUDIO_1335531</v>
      </c>
      <c r="I3721" s="118" t="str">
        <f t="shared" si="234"/>
        <v>전투</v>
      </c>
      <c r="J3721" s="118" t="str">
        <f t="shared" si="235"/>
        <v>승리 2</v>
      </c>
    </row>
    <row r="3722" spans="1:10" ht="13.8" customHeight="1">
      <c r="A3722" s="101">
        <f>C3722*ID규칙_대사_그룹_단위+COUNTIF($C$4:C3722,C3722)</f>
        <v>1335532</v>
      </c>
      <c r="B3722" s="100" t="s">
        <v>438</v>
      </c>
      <c r="C3722" s="102">
        <f>INDEX(STUDENT!$A:$A,MATCH(B3722,STUDENT!$B:$B,0))</f>
        <v>13355</v>
      </c>
      <c r="D3722" s="101">
        <v>3</v>
      </c>
      <c r="E3722" s="101">
        <v>17</v>
      </c>
      <c r="F3722" s="101">
        <v>0</v>
      </c>
      <c r="G3722" s="101" t="str">
        <f t="shared" si="232"/>
        <v>SPEECH_DESC_1335532</v>
      </c>
      <c r="H3722" s="101" t="str">
        <f t="shared" si="233"/>
        <v>SPEECH_AUDIO_1335532</v>
      </c>
      <c r="I3722" s="118" t="str">
        <f t="shared" si="234"/>
        <v>전투</v>
      </c>
      <c r="J3722" s="118" t="str">
        <f t="shared" si="235"/>
        <v>철수</v>
      </c>
    </row>
    <row r="3723" spans="1:10" ht="13.8" customHeight="1">
      <c r="A3723" s="101">
        <f>C3723*ID규칙_대사_그룹_단위+COUNTIF($C$4:C3723,C3723)</f>
        <v>1335533</v>
      </c>
      <c r="B3723" s="100" t="s">
        <v>438</v>
      </c>
      <c r="C3723" s="102">
        <f>INDEX(STUDENT!$A:$A,MATCH(B3723,STUDENT!$B:$B,0))</f>
        <v>13355</v>
      </c>
      <c r="D3723" s="101">
        <v>4</v>
      </c>
      <c r="E3723" s="101">
        <v>18</v>
      </c>
      <c r="F3723" s="101">
        <v>1</v>
      </c>
      <c r="G3723" s="101" t="str">
        <f t="shared" si="232"/>
        <v>SPEECH_DESC_1335533</v>
      </c>
      <c r="H3723" s="101" t="str">
        <f t="shared" si="233"/>
        <v>SPEECH_AUDIO_1335533</v>
      </c>
      <c r="I3723" s="118" t="str">
        <f t="shared" si="234"/>
        <v>결과</v>
      </c>
      <c r="J3723" s="118" t="str">
        <f t="shared" si="235"/>
        <v>임무 완료 1</v>
      </c>
    </row>
    <row r="3724" spans="1:10" ht="13.8" customHeight="1">
      <c r="A3724" s="101">
        <f>C3724*ID규칙_대사_그룹_단위+COUNTIF($C$4:C3724,C3724)</f>
        <v>1335534</v>
      </c>
      <c r="B3724" s="100" t="s">
        <v>438</v>
      </c>
      <c r="C3724" s="102">
        <f>INDEX(STUDENT!$A:$A,MATCH(B3724,STUDENT!$B:$B,0))</f>
        <v>13355</v>
      </c>
      <c r="D3724" s="101">
        <v>4</v>
      </c>
      <c r="E3724" s="101">
        <v>18</v>
      </c>
      <c r="F3724" s="101">
        <v>2</v>
      </c>
      <c r="G3724" s="101" t="str">
        <f t="shared" si="232"/>
        <v>SPEECH_DESC_1335534</v>
      </c>
      <c r="H3724" s="101" t="str">
        <f t="shared" si="233"/>
        <v>SPEECH_AUDIO_1335534</v>
      </c>
      <c r="I3724" s="118" t="str">
        <f t="shared" si="234"/>
        <v>결과</v>
      </c>
      <c r="J3724" s="118" t="str">
        <f t="shared" si="235"/>
        <v>임무 완료 2</v>
      </c>
    </row>
    <row r="3725" spans="1:10" ht="13.8" customHeight="1">
      <c r="A3725" s="101">
        <f>C3725*ID규칙_대사_그룹_단위+COUNTIF($C$4:C3725,C3725)</f>
        <v>1335535</v>
      </c>
      <c r="B3725" s="100" t="s">
        <v>438</v>
      </c>
      <c r="C3725" s="102">
        <f>INDEX(STUDENT!$A:$A,MATCH(B3725,STUDENT!$B:$B,0))</f>
        <v>13355</v>
      </c>
      <c r="D3725" s="101">
        <v>4</v>
      </c>
      <c r="E3725" s="101">
        <v>19</v>
      </c>
      <c r="F3725" s="101">
        <v>1</v>
      </c>
      <c r="G3725" s="101" t="str">
        <f t="shared" si="232"/>
        <v>SPEECH_DESC_1335535</v>
      </c>
      <c r="H3725" s="101" t="str">
        <f t="shared" si="233"/>
        <v>SPEECH_AUDIO_1335535</v>
      </c>
      <c r="I3725" s="118" t="str">
        <f t="shared" si="234"/>
        <v>결과</v>
      </c>
      <c r="J3725" s="118" t="str">
        <f t="shared" si="235"/>
        <v>임무 실패 1</v>
      </c>
    </row>
    <row r="3726" spans="1:10" ht="13.8" customHeight="1">
      <c r="A3726" s="101">
        <f>C3726*ID규칙_대사_그룹_단위+COUNTIF($C$4:C3726,C3726)</f>
        <v>1335536</v>
      </c>
      <c r="B3726" s="100" t="s">
        <v>438</v>
      </c>
      <c r="C3726" s="102">
        <f>INDEX(STUDENT!$A:$A,MATCH(B3726,STUDENT!$B:$B,0))</f>
        <v>13355</v>
      </c>
      <c r="D3726" s="101">
        <v>4</v>
      </c>
      <c r="E3726" s="101">
        <v>19</v>
      </c>
      <c r="F3726" s="101">
        <v>2</v>
      </c>
      <c r="G3726" s="101" t="str">
        <f t="shared" si="232"/>
        <v>SPEECH_DESC_1335536</v>
      </c>
      <c r="H3726" s="101" t="str">
        <f t="shared" si="233"/>
        <v>SPEECH_AUDIO_1335536</v>
      </c>
      <c r="I3726" s="118" t="str">
        <f t="shared" si="234"/>
        <v>결과</v>
      </c>
      <c r="J3726" s="118" t="str">
        <f t="shared" si="235"/>
        <v>임무 실패 2</v>
      </c>
    </row>
    <row r="3727" spans="1:10" ht="13.8" customHeight="1">
      <c r="A3727" s="101">
        <f>C3727*ID규칙_대사_그룹_단위+COUNTIF($C$4:C3727,C3727)</f>
        <v>1335537</v>
      </c>
      <c r="B3727" s="100" t="s">
        <v>438</v>
      </c>
      <c r="C3727" s="102">
        <f>INDEX(STUDENT!$A:$A,MATCH(B3727,STUDENT!$B:$B,0))</f>
        <v>13355</v>
      </c>
      <c r="D3727" s="101">
        <v>5</v>
      </c>
      <c r="E3727" s="101">
        <v>20</v>
      </c>
      <c r="F3727" s="101">
        <v>1</v>
      </c>
      <c r="G3727" s="101" t="str">
        <f t="shared" si="232"/>
        <v>SPEECH_DESC_1335537</v>
      </c>
      <c r="H3727" s="101" t="str">
        <f t="shared" si="233"/>
        <v>SPEECH_AUDIO_1335537</v>
      </c>
      <c r="I3727" s="118" t="str">
        <f t="shared" si="234"/>
        <v>기타</v>
      </c>
      <c r="J3727" s="118" t="str">
        <f t="shared" si="235"/>
        <v>강화 1</v>
      </c>
    </row>
    <row r="3728" spans="1:10" ht="13.8" customHeight="1">
      <c r="A3728" s="101">
        <f>C3728*ID규칙_대사_그룹_단위+COUNTIF($C$4:C3728,C3728)</f>
        <v>1335538</v>
      </c>
      <c r="B3728" s="100" t="s">
        <v>438</v>
      </c>
      <c r="C3728" s="102">
        <f>INDEX(STUDENT!$A:$A,MATCH(B3728,STUDENT!$B:$B,0))</f>
        <v>13355</v>
      </c>
      <c r="D3728" s="101">
        <v>5</v>
      </c>
      <c r="E3728" s="101">
        <v>20</v>
      </c>
      <c r="F3728" s="101">
        <v>2</v>
      </c>
      <c r="G3728" s="101" t="str">
        <f t="shared" si="232"/>
        <v>SPEECH_DESC_1335538</v>
      </c>
      <c r="H3728" s="101" t="str">
        <f t="shared" si="233"/>
        <v>SPEECH_AUDIO_1335538</v>
      </c>
      <c r="I3728" s="118" t="str">
        <f t="shared" si="234"/>
        <v>기타</v>
      </c>
      <c r="J3728" s="118" t="str">
        <f t="shared" si="235"/>
        <v>강화 2</v>
      </c>
    </row>
    <row r="3729" spans="1:10" ht="13.8" customHeight="1">
      <c r="A3729" s="101">
        <f>C3729*ID규칙_대사_그룹_단위+COUNTIF($C$4:C3729,C3729)</f>
        <v>1335539</v>
      </c>
      <c r="B3729" s="100" t="s">
        <v>438</v>
      </c>
      <c r="C3729" s="102">
        <f>INDEX(STUDENT!$A:$A,MATCH(B3729,STUDENT!$B:$B,0))</f>
        <v>13355</v>
      </c>
      <c r="D3729" s="101">
        <v>5</v>
      </c>
      <c r="E3729" s="101">
        <v>20</v>
      </c>
      <c r="F3729" s="101">
        <v>3</v>
      </c>
      <c r="G3729" s="101" t="str">
        <f t="shared" si="232"/>
        <v>SPEECH_DESC_1335539</v>
      </c>
      <c r="H3729" s="101" t="str">
        <f t="shared" si="233"/>
        <v>SPEECH_AUDIO_1335539</v>
      </c>
      <c r="I3729" s="118" t="str">
        <f t="shared" si="234"/>
        <v>기타</v>
      </c>
      <c r="J3729" s="118" t="str">
        <f t="shared" si="235"/>
        <v>강화 3</v>
      </c>
    </row>
    <row r="3730" spans="1:10" ht="13.8" customHeight="1">
      <c r="A3730" s="101">
        <f>C3730*ID규칙_대사_그룹_단위+COUNTIF($C$4:C3730,C3730)</f>
        <v>1335540</v>
      </c>
      <c r="B3730" s="100" t="s">
        <v>438</v>
      </c>
      <c r="C3730" s="102">
        <f>INDEX(STUDENT!$A:$A,MATCH(B3730,STUDENT!$B:$B,0))</f>
        <v>13355</v>
      </c>
      <c r="D3730" s="101">
        <v>5</v>
      </c>
      <c r="E3730" s="101">
        <v>20</v>
      </c>
      <c r="F3730" s="101">
        <v>4</v>
      </c>
      <c r="G3730" s="101" t="str">
        <f t="shared" si="232"/>
        <v>SPEECH_DESC_1335540</v>
      </c>
      <c r="H3730" s="101" t="str">
        <f t="shared" si="233"/>
        <v>SPEECH_AUDIO_1335540</v>
      </c>
      <c r="I3730" s="118" t="str">
        <f t="shared" si="234"/>
        <v>기타</v>
      </c>
      <c r="J3730" s="118" t="str">
        <f t="shared" si="235"/>
        <v>강화 4</v>
      </c>
    </row>
    <row r="3731" spans="1:10" ht="13.8" customHeight="1">
      <c r="A3731" s="101">
        <f>C3731*ID규칙_대사_그룹_단위+COUNTIF($C$4:C3731,C3731)</f>
        <v>1335541</v>
      </c>
      <c r="B3731" s="100" t="s">
        <v>438</v>
      </c>
      <c r="C3731" s="102">
        <f>INDEX(STUDENT!$A:$A,MATCH(B3731,STUDENT!$B:$B,0))</f>
        <v>13355</v>
      </c>
      <c r="D3731" s="101">
        <v>5</v>
      </c>
      <c r="E3731" s="101">
        <v>21</v>
      </c>
      <c r="F3731" s="101">
        <v>0</v>
      </c>
      <c r="G3731" s="101" t="str">
        <f t="shared" si="232"/>
        <v>SPEECH_DESC_1335541</v>
      </c>
      <c r="H3731" s="101" t="str">
        <f t="shared" si="233"/>
        <v>SPEECH_AUDIO_1335541</v>
      </c>
      <c r="I3731" s="118" t="str">
        <f t="shared" si="234"/>
        <v>기타</v>
      </c>
      <c r="J3731" s="118" t="str">
        <f t="shared" si="235"/>
        <v>고유무기 장착</v>
      </c>
    </row>
    <row r="3732" spans="1:10" ht="13.8" customHeight="1">
      <c r="A3732" s="101">
        <f>C3732*ID규칙_대사_그룹_단위+COUNTIF($C$4:C3732,C3732)</f>
        <v>1335542</v>
      </c>
      <c r="B3732" s="100" t="s">
        <v>438</v>
      </c>
      <c r="C3732" s="102">
        <f>INDEX(STUDENT!$A:$A,MATCH(B3732,STUDENT!$B:$B,0))</f>
        <v>13355</v>
      </c>
      <c r="D3732" s="101">
        <v>5</v>
      </c>
      <c r="E3732" s="101">
        <v>22</v>
      </c>
      <c r="F3732" s="101">
        <v>1</v>
      </c>
      <c r="G3732" s="101" t="str">
        <f t="shared" si="232"/>
        <v>SPEECH_DESC_1335542</v>
      </c>
      <c r="H3732" s="101" t="str">
        <f t="shared" si="233"/>
        <v>SPEECH_AUDIO_1335542</v>
      </c>
      <c r="I3732" s="118" t="str">
        <f t="shared" si="234"/>
        <v>기타</v>
      </c>
      <c r="J3732" s="118" t="str">
        <f t="shared" si="235"/>
        <v>카페 1</v>
      </c>
    </row>
    <row r="3733" spans="1:10" ht="13.8" customHeight="1">
      <c r="A3733" s="101">
        <f>C3733*ID규칙_대사_그룹_단위+COUNTIF($C$4:C3733,C3733)</f>
        <v>1335543</v>
      </c>
      <c r="B3733" s="100" t="s">
        <v>438</v>
      </c>
      <c r="C3733" s="102">
        <f>INDEX(STUDENT!$A:$A,MATCH(B3733,STUDENT!$B:$B,0))</f>
        <v>13355</v>
      </c>
      <c r="D3733" s="101">
        <v>5</v>
      </c>
      <c r="E3733" s="101">
        <v>22</v>
      </c>
      <c r="F3733" s="101">
        <v>2</v>
      </c>
      <c r="G3733" s="101" t="str">
        <f t="shared" si="232"/>
        <v>SPEECH_DESC_1335543</v>
      </c>
      <c r="H3733" s="101" t="str">
        <f t="shared" si="233"/>
        <v>SPEECH_AUDIO_1335543</v>
      </c>
      <c r="I3733" s="118" t="str">
        <f t="shared" si="234"/>
        <v>기타</v>
      </c>
      <c r="J3733" s="118" t="str">
        <f t="shared" si="235"/>
        <v>카페 2</v>
      </c>
    </row>
    <row r="3734" spans="1:10" ht="13.8" customHeight="1">
      <c r="A3734" s="101">
        <f>C3734*ID규칙_대사_그룹_단위+COUNTIF($C$4:C3734,C3734)</f>
        <v>1335544</v>
      </c>
      <c r="B3734" s="100" t="s">
        <v>438</v>
      </c>
      <c r="C3734" s="102">
        <f>INDEX(STUDENT!$A:$A,MATCH(B3734,STUDENT!$B:$B,0))</f>
        <v>13355</v>
      </c>
      <c r="D3734" s="101">
        <v>5</v>
      </c>
      <c r="E3734" s="101">
        <v>22</v>
      </c>
      <c r="F3734" s="101">
        <v>3</v>
      </c>
      <c r="G3734" s="101" t="str">
        <f t="shared" si="232"/>
        <v>SPEECH_DESC_1335544</v>
      </c>
      <c r="H3734" s="101" t="str">
        <f t="shared" si="233"/>
        <v>SPEECH_AUDIO_1335544</v>
      </c>
      <c r="I3734" s="118" t="str">
        <f t="shared" si="234"/>
        <v>기타</v>
      </c>
      <c r="J3734" s="118" t="str">
        <f t="shared" si="235"/>
        <v>카페 3</v>
      </c>
    </row>
    <row r="3735" spans="1:10" ht="13.8" customHeight="1">
      <c r="A3735" s="101">
        <f>C3735*ID규칙_대사_그룹_단위+COUNTIF($C$4:C3735,C3735)</f>
        <v>1335545</v>
      </c>
      <c r="B3735" s="100" t="s">
        <v>438</v>
      </c>
      <c r="C3735" s="102">
        <f>INDEX(STUDENT!$A:$A,MATCH(B3735,STUDENT!$B:$B,0))</f>
        <v>13355</v>
      </c>
      <c r="D3735" s="101">
        <v>5</v>
      </c>
      <c r="E3735" s="101">
        <v>22</v>
      </c>
      <c r="F3735" s="101">
        <v>4</v>
      </c>
      <c r="G3735" s="101" t="str">
        <f t="shared" si="232"/>
        <v>SPEECH_DESC_1335545</v>
      </c>
      <c r="H3735" s="101" t="str">
        <f t="shared" si="233"/>
        <v>SPEECH_AUDIO_1335545</v>
      </c>
      <c r="I3735" s="118" t="str">
        <f t="shared" si="234"/>
        <v>기타</v>
      </c>
      <c r="J3735" s="118" t="str">
        <f t="shared" si="235"/>
        <v>카페 4</v>
      </c>
    </row>
    <row r="3736" spans="1:10" ht="13.8" customHeight="1">
      <c r="A3736" s="101">
        <f>C3736*ID규칙_대사_그룹_단위+COUNTIF($C$4:C3736,C3736)</f>
        <v>1335546</v>
      </c>
      <c r="B3736" s="100" t="s">
        <v>438</v>
      </c>
      <c r="C3736" s="102">
        <f>INDEX(STUDENT!$A:$A,MATCH(B3736,STUDENT!$B:$B,0))</f>
        <v>13355</v>
      </c>
      <c r="D3736" s="101">
        <v>5</v>
      </c>
      <c r="E3736" s="101">
        <v>22</v>
      </c>
      <c r="F3736" s="101">
        <v>5</v>
      </c>
      <c r="G3736" s="101" t="str">
        <f t="shared" si="232"/>
        <v>SPEECH_DESC_1335546</v>
      </c>
      <c r="H3736" s="101" t="str">
        <f t="shared" si="233"/>
        <v>SPEECH_AUDIO_1335546</v>
      </c>
      <c r="I3736" s="118" t="str">
        <f t="shared" si="234"/>
        <v>기타</v>
      </c>
      <c r="J3736" s="118" t="str">
        <f t="shared" si="235"/>
        <v>카페 5</v>
      </c>
    </row>
    <row r="3737" spans="1:10" ht="13.8" customHeight="1">
      <c r="A3737" s="101">
        <f>C3737*ID규칙_대사_그룹_단위+COUNTIF($C$4:C3737,C3737)</f>
        <v>1335547</v>
      </c>
      <c r="B3737" s="100" t="s">
        <v>438</v>
      </c>
      <c r="C3737" s="102">
        <f>INDEX(STUDENT!$A:$A,MATCH(B3737,STUDENT!$B:$B,0))</f>
        <v>13355</v>
      </c>
      <c r="D3737" s="101">
        <v>5</v>
      </c>
      <c r="E3737" s="101">
        <v>23</v>
      </c>
      <c r="F3737" s="101">
        <v>1</v>
      </c>
      <c r="G3737" s="101" t="str">
        <f t="shared" si="232"/>
        <v>SPEECH_DESC_1335547</v>
      </c>
      <c r="H3737" s="101" t="str">
        <f t="shared" si="233"/>
        <v>SPEECH_AUDIO_1335547</v>
      </c>
      <c r="I3737" s="118" t="str">
        <f t="shared" si="234"/>
        <v>기타</v>
      </c>
      <c r="J3737" s="118" t="str">
        <f t="shared" si="235"/>
        <v>인연 랭크 업 1</v>
      </c>
    </row>
    <row r="3738" spans="1:10" ht="13.8" customHeight="1">
      <c r="A3738" s="101">
        <f>C3738*ID규칙_대사_그룹_단위+COUNTIF($C$4:C3738,C3738)</f>
        <v>1335548</v>
      </c>
      <c r="B3738" s="100" t="s">
        <v>438</v>
      </c>
      <c r="C3738" s="102">
        <f>INDEX(STUDENT!$A:$A,MATCH(B3738,STUDENT!$B:$B,0))</f>
        <v>13355</v>
      </c>
      <c r="D3738" s="101">
        <v>5</v>
      </c>
      <c r="E3738" s="101">
        <v>23</v>
      </c>
      <c r="F3738" s="101">
        <v>2</v>
      </c>
      <c r="G3738" s="101" t="str">
        <f t="shared" si="232"/>
        <v>SPEECH_DESC_1335548</v>
      </c>
      <c r="H3738" s="101" t="str">
        <f t="shared" si="233"/>
        <v>SPEECH_AUDIO_1335548</v>
      </c>
      <c r="I3738" s="118" t="str">
        <f t="shared" si="234"/>
        <v>기타</v>
      </c>
      <c r="J3738" s="118" t="str">
        <f t="shared" si="235"/>
        <v>인연 랭크 업 2</v>
      </c>
    </row>
    <row r="3739" spans="1:10" ht="13.8" customHeight="1">
      <c r="A3739" s="101">
        <f>C3739*ID규칙_대사_그룹_단위+COUNTIF($C$4:C3739,C3739)</f>
        <v>1335549</v>
      </c>
      <c r="B3739" s="100" t="s">
        <v>438</v>
      </c>
      <c r="C3739" s="102">
        <f>INDEX(STUDENT!$A:$A,MATCH(B3739,STUDENT!$B:$B,0))</f>
        <v>13355</v>
      </c>
      <c r="D3739" s="101">
        <v>5</v>
      </c>
      <c r="E3739" s="101">
        <v>23</v>
      </c>
      <c r="F3739" s="101">
        <v>3</v>
      </c>
      <c r="G3739" s="101" t="str">
        <f t="shared" si="232"/>
        <v>SPEECH_DESC_1335549</v>
      </c>
      <c r="H3739" s="101" t="str">
        <f t="shared" si="233"/>
        <v>SPEECH_AUDIO_1335549</v>
      </c>
      <c r="I3739" s="118" t="str">
        <f t="shared" si="234"/>
        <v>기타</v>
      </c>
      <c r="J3739" s="118" t="str">
        <f t="shared" si="235"/>
        <v>인연 랭크 업 3</v>
      </c>
    </row>
    <row r="3740" spans="1:10" ht="13.8" customHeight="1">
      <c r="A3740" s="101">
        <f>C3740*ID규칙_대사_그룹_단위+COUNTIF($C$4:C3740,C3740)</f>
        <v>1335550</v>
      </c>
      <c r="B3740" s="100" t="s">
        <v>438</v>
      </c>
      <c r="C3740" s="102">
        <f>INDEX(STUDENT!$A:$A,MATCH(B3740,STUDENT!$B:$B,0))</f>
        <v>13355</v>
      </c>
      <c r="D3740" s="101">
        <v>5</v>
      </c>
      <c r="E3740" s="101">
        <v>23</v>
      </c>
      <c r="F3740" s="101">
        <v>4</v>
      </c>
      <c r="G3740" s="101" t="str">
        <f t="shared" si="232"/>
        <v>SPEECH_DESC_1335550</v>
      </c>
      <c r="H3740" s="101" t="str">
        <f t="shared" si="233"/>
        <v>SPEECH_AUDIO_1335550</v>
      </c>
      <c r="I3740" s="118" t="str">
        <f t="shared" si="234"/>
        <v>기타</v>
      </c>
      <c r="J3740" s="118" t="str">
        <f t="shared" si="235"/>
        <v>인연 랭크 업 4</v>
      </c>
    </row>
    <row r="3741" spans="1:10" ht="13.8" customHeight="1">
      <c r="A3741" s="101">
        <f>C3741*ID규칙_대사_그룹_단위+COUNTIF($C$4:C3741,C3741)</f>
        <v>1335551</v>
      </c>
      <c r="B3741" s="100" t="s">
        <v>438</v>
      </c>
      <c r="C3741" s="102">
        <f>INDEX(STUDENT!$A:$A,MATCH(B3741,STUDENT!$B:$B,0))</f>
        <v>13355</v>
      </c>
      <c r="D3741" s="101">
        <v>6</v>
      </c>
      <c r="E3741" s="101">
        <v>24</v>
      </c>
      <c r="F3741" s="101">
        <v>1</v>
      </c>
      <c r="G3741" s="101" t="str">
        <f t="shared" si="232"/>
        <v>SPEECH_DESC_1335551</v>
      </c>
      <c r="H3741" s="101" t="str">
        <f t="shared" si="233"/>
        <v>SPEECH_AUDIO_1335551</v>
      </c>
      <c r="I3741" s="118" t="str">
        <f t="shared" si="234"/>
        <v>메모리얼</v>
      </c>
      <c r="J3741" s="118" t="str">
        <f t="shared" si="235"/>
        <v>메모리얼 로비 1</v>
      </c>
    </row>
    <row r="3742" spans="1:10" ht="13.8" customHeight="1">
      <c r="A3742" s="101">
        <f>C3742*ID규칙_대사_그룹_단위+COUNTIF($C$4:C3742,C3742)</f>
        <v>1335552</v>
      </c>
      <c r="B3742" s="100" t="s">
        <v>438</v>
      </c>
      <c r="C3742" s="102">
        <f>INDEX(STUDENT!$A:$A,MATCH(B3742,STUDENT!$B:$B,0))</f>
        <v>13355</v>
      </c>
      <c r="D3742" s="101">
        <v>6</v>
      </c>
      <c r="E3742" s="101">
        <v>24</v>
      </c>
      <c r="F3742" s="101">
        <v>2</v>
      </c>
      <c r="G3742" s="101" t="str">
        <f t="shared" si="232"/>
        <v>SPEECH_DESC_1335552</v>
      </c>
      <c r="H3742" s="101" t="str">
        <f t="shared" si="233"/>
        <v>SPEECH_AUDIO_1335552</v>
      </c>
      <c r="I3742" s="118" t="str">
        <f t="shared" si="234"/>
        <v>메모리얼</v>
      </c>
      <c r="J3742" s="118" t="str">
        <f t="shared" si="235"/>
        <v>메모리얼 로비 2</v>
      </c>
    </row>
    <row r="3743" spans="1:10" ht="13.8" customHeight="1">
      <c r="A3743" s="101">
        <f>C3743*ID규칙_대사_그룹_단위+COUNTIF($C$4:C3743,C3743)</f>
        <v>1335553</v>
      </c>
      <c r="B3743" s="100" t="s">
        <v>438</v>
      </c>
      <c r="C3743" s="102">
        <f>INDEX(STUDENT!$A:$A,MATCH(B3743,STUDENT!$B:$B,0))</f>
        <v>13355</v>
      </c>
      <c r="D3743" s="101">
        <v>6</v>
      </c>
      <c r="E3743" s="101">
        <v>24</v>
      </c>
      <c r="F3743" s="101">
        <v>3</v>
      </c>
      <c r="G3743" s="101" t="str">
        <f t="shared" si="232"/>
        <v>SPEECH_DESC_1335553</v>
      </c>
      <c r="H3743" s="101" t="str">
        <f t="shared" si="233"/>
        <v>SPEECH_AUDIO_1335553</v>
      </c>
      <c r="I3743" s="118" t="str">
        <f t="shared" si="234"/>
        <v>메모리얼</v>
      </c>
      <c r="J3743" s="118" t="str">
        <f t="shared" si="235"/>
        <v>메모리얼 로비 3</v>
      </c>
    </row>
    <row r="3744" spans="1:10" ht="13.8" customHeight="1">
      <c r="A3744" s="101">
        <f>C3744*ID규칙_대사_그룹_단위+COUNTIF($C$4:C3744,C3744)</f>
        <v>1335554</v>
      </c>
      <c r="B3744" s="100" t="s">
        <v>438</v>
      </c>
      <c r="C3744" s="102">
        <f>INDEX(STUDENT!$A:$A,MATCH(B3744,STUDENT!$B:$B,0))</f>
        <v>13355</v>
      </c>
      <c r="D3744" s="101">
        <v>6</v>
      </c>
      <c r="E3744" s="101">
        <v>24</v>
      </c>
      <c r="F3744" s="101">
        <v>4</v>
      </c>
      <c r="G3744" s="101" t="str">
        <f t="shared" si="232"/>
        <v>SPEECH_DESC_1335554</v>
      </c>
      <c r="H3744" s="101" t="str">
        <f t="shared" si="233"/>
        <v>SPEECH_AUDIO_1335554</v>
      </c>
      <c r="I3744" s="118" t="str">
        <f t="shared" si="234"/>
        <v>메모리얼</v>
      </c>
      <c r="J3744" s="118" t="str">
        <f t="shared" si="235"/>
        <v>메모리얼 로비 4</v>
      </c>
    </row>
    <row r="3745" spans="1:10" ht="13.8" customHeight="1">
      <c r="A3745" s="101">
        <f>C3745*ID규칙_대사_그룹_단위+COUNTIF($C$4:C3745,C3745)</f>
        <v>1335555</v>
      </c>
      <c r="B3745" s="100" t="s">
        <v>438</v>
      </c>
      <c r="C3745" s="102">
        <f>INDEX(STUDENT!$A:$A,MATCH(B3745,STUDENT!$B:$B,0))</f>
        <v>13355</v>
      </c>
      <c r="D3745" s="101">
        <v>6</v>
      </c>
      <c r="E3745" s="101">
        <v>24</v>
      </c>
      <c r="F3745" s="101">
        <v>5</v>
      </c>
      <c r="G3745" s="101" t="str">
        <f t="shared" si="232"/>
        <v>SPEECH_DESC_1335555</v>
      </c>
      <c r="H3745" s="101" t="str">
        <f t="shared" si="233"/>
        <v>SPEECH_AUDIO_1335555</v>
      </c>
      <c r="I3745" s="118" t="str">
        <f t="shared" si="234"/>
        <v>메모리얼</v>
      </c>
      <c r="J3745" s="118" t="str">
        <f t="shared" si="235"/>
        <v>메모리얼 로비 5</v>
      </c>
    </row>
    <row r="3746" spans="1:10" ht="13.8" customHeight="1">
      <c r="A3746" s="101">
        <f>C3746*ID규칙_대사_그룹_단위+COUNTIF($C$4:C3746,C3746)</f>
        <v>1335556</v>
      </c>
      <c r="B3746" s="100" t="s">
        <v>438</v>
      </c>
      <c r="C3746" s="102">
        <f>INDEX(STUDENT!$A:$A,MATCH(B3746,STUDENT!$B:$B,0))</f>
        <v>13355</v>
      </c>
      <c r="D3746" s="101">
        <v>7</v>
      </c>
      <c r="E3746" s="101">
        <v>25</v>
      </c>
      <c r="F3746" s="101">
        <v>0</v>
      </c>
      <c r="G3746" s="101" t="str">
        <f t="shared" si="232"/>
        <v>SPEECH_DESC_1335556</v>
      </c>
      <c r="H3746" s="101" t="str">
        <f t="shared" si="233"/>
        <v>SPEECH_AUDIO_1335556</v>
      </c>
      <c r="I3746" s="118" t="str">
        <f t="shared" si="234"/>
        <v>기념일</v>
      </c>
      <c r="J3746" s="118" t="str">
        <f t="shared" si="235"/>
        <v>생일</v>
      </c>
    </row>
    <row r="3747" spans="1:10" ht="13.8" customHeight="1">
      <c r="A3747" s="101">
        <f>C3747*ID규칙_대사_그룹_단위+COUNTIF($C$4:C3747,C3747)</f>
        <v>1335557</v>
      </c>
      <c r="B3747" s="100" t="s">
        <v>438</v>
      </c>
      <c r="C3747" s="102">
        <f>INDEX(STUDENT!$A:$A,MATCH(B3747,STUDENT!$B:$B,0))</f>
        <v>13355</v>
      </c>
      <c r="D3747" s="101">
        <v>7</v>
      </c>
      <c r="E3747" s="101">
        <v>26</v>
      </c>
      <c r="F3747" s="101">
        <v>0</v>
      </c>
      <c r="G3747" s="101" t="str">
        <f t="shared" si="232"/>
        <v>SPEECH_DESC_1335557</v>
      </c>
      <c r="H3747" s="101" t="str">
        <f t="shared" si="233"/>
        <v>SPEECH_AUDIO_1335557</v>
      </c>
      <c r="I3747" s="118" t="str">
        <f t="shared" si="234"/>
        <v>기념일</v>
      </c>
      <c r="J3747" s="118" t="str">
        <f t="shared" si="235"/>
        <v>선생의 생일</v>
      </c>
    </row>
    <row r="3748" spans="1:10" ht="13.8" customHeight="1">
      <c r="A3748" s="101">
        <f>C3748*ID규칙_대사_그룹_단위+COUNTIF($C$4:C3748,C3748)</f>
        <v>1335558</v>
      </c>
      <c r="B3748" s="100" t="s">
        <v>438</v>
      </c>
      <c r="C3748" s="102">
        <f>INDEX(STUDENT!$A:$A,MATCH(B3748,STUDENT!$B:$B,0))</f>
        <v>13355</v>
      </c>
      <c r="D3748" s="101">
        <v>7</v>
      </c>
      <c r="E3748" s="101">
        <v>27</v>
      </c>
      <c r="F3748" s="101">
        <v>0</v>
      </c>
      <c r="G3748" s="101" t="str">
        <f t="shared" si="232"/>
        <v>SPEECH_DESC_1335558</v>
      </c>
      <c r="H3748" s="101" t="str">
        <f t="shared" si="233"/>
        <v>SPEECH_AUDIO_1335558</v>
      </c>
      <c r="I3748" s="118" t="str">
        <f t="shared" si="234"/>
        <v>기념일</v>
      </c>
      <c r="J3748" s="118" t="str">
        <f t="shared" si="235"/>
        <v>할로윈</v>
      </c>
    </row>
    <row r="3749" spans="1:10" ht="13.8" customHeight="1">
      <c r="A3749" s="101">
        <f>C3749*ID규칙_대사_그룹_단위+COUNTIF($C$4:C3749,C3749)</f>
        <v>1335559</v>
      </c>
      <c r="B3749" s="100" t="s">
        <v>438</v>
      </c>
      <c r="C3749" s="102">
        <f>INDEX(STUDENT!$A:$A,MATCH(B3749,STUDENT!$B:$B,0))</f>
        <v>13355</v>
      </c>
      <c r="D3749" s="101">
        <v>7</v>
      </c>
      <c r="E3749" s="101">
        <v>28</v>
      </c>
      <c r="F3749" s="101">
        <v>0</v>
      </c>
      <c r="G3749" s="101" t="str">
        <f t="shared" si="232"/>
        <v>SPEECH_DESC_1335559</v>
      </c>
      <c r="H3749" s="101" t="str">
        <f t="shared" si="233"/>
        <v>SPEECH_AUDIO_1335559</v>
      </c>
      <c r="I3749" s="118" t="str">
        <f t="shared" si="234"/>
        <v>기념일</v>
      </c>
      <c r="J3749" s="118" t="str">
        <f t="shared" si="235"/>
        <v>크리스마스</v>
      </c>
    </row>
    <row r="3750" spans="1:10" ht="13.8" customHeight="1">
      <c r="A3750" s="101">
        <f>C3750*ID규칙_대사_그룹_단위+COUNTIF($C$4:C3750,C3750)</f>
        <v>1335560</v>
      </c>
      <c r="B3750" s="100" t="s">
        <v>438</v>
      </c>
      <c r="C3750" s="102">
        <f>INDEX(STUDENT!$A:$A,MATCH(B3750,STUDENT!$B:$B,0))</f>
        <v>13355</v>
      </c>
      <c r="D3750" s="101">
        <v>7</v>
      </c>
      <c r="E3750" s="101">
        <v>29</v>
      </c>
      <c r="F3750" s="101">
        <v>0</v>
      </c>
      <c r="G3750" s="101" t="str">
        <f t="shared" si="232"/>
        <v>SPEECH_DESC_1335560</v>
      </c>
      <c r="H3750" s="101" t="str">
        <f t="shared" si="233"/>
        <v>SPEECH_AUDIO_1335560</v>
      </c>
      <c r="I3750" s="118" t="str">
        <f t="shared" si="234"/>
        <v>기념일</v>
      </c>
      <c r="J3750" s="118" t="str">
        <f t="shared" si="235"/>
        <v>신년</v>
      </c>
    </row>
    <row r="3751" spans="1:10" ht="13.8" customHeight="1">
      <c r="A3751" s="101">
        <f>C3751*ID규칙_대사_그룹_단위+COUNTIF($C$4:C3751,C3751)</f>
        <v>1435601</v>
      </c>
      <c r="B3751" s="100" t="s">
        <v>440</v>
      </c>
      <c r="C3751" s="102">
        <f>INDEX(STUDENT!$A:$A,MATCH(B3751,STUDENT!$B:$B,0))</f>
        <v>14356</v>
      </c>
      <c r="D3751" s="101">
        <v>1</v>
      </c>
      <c r="E3751" s="101">
        <v>1</v>
      </c>
      <c r="F3751" s="101">
        <v>0</v>
      </c>
      <c r="G3751" s="101" t="str">
        <f t="shared" si="232"/>
        <v>SPEECH_DESC_1435601</v>
      </c>
      <c r="H3751" s="101" t="str">
        <f t="shared" si="233"/>
        <v>SPEECH_AUDIO_1435601</v>
      </c>
      <c r="I3751" s="118" t="str">
        <f t="shared" si="234"/>
        <v>일상</v>
      </c>
      <c r="J3751" s="118" t="str">
        <f t="shared" si="235"/>
        <v>입수</v>
      </c>
    </row>
    <row r="3752" spans="1:10" ht="13.8" customHeight="1">
      <c r="A3752" s="101">
        <f>C3752*ID규칙_대사_그룹_단위+COUNTIF($C$4:C3752,C3752)</f>
        <v>1435602</v>
      </c>
      <c r="B3752" s="100" t="s">
        <v>440</v>
      </c>
      <c r="C3752" s="102">
        <f>INDEX(STUDENT!$A:$A,MATCH(B3752,STUDENT!$B:$B,0))</f>
        <v>14356</v>
      </c>
      <c r="D3752" s="101">
        <v>1</v>
      </c>
      <c r="E3752" s="101">
        <v>2</v>
      </c>
      <c r="F3752" s="101">
        <v>1</v>
      </c>
      <c r="G3752" s="101" t="str">
        <f t="shared" si="232"/>
        <v>SPEECH_DESC_1435602</v>
      </c>
      <c r="H3752" s="101" t="str">
        <f t="shared" si="233"/>
        <v>SPEECH_AUDIO_1435602</v>
      </c>
      <c r="I3752" s="118" t="str">
        <f t="shared" si="234"/>
        <v>일상</v>
      </c>
      <c r="J3752" s="118" t="str">
        <f t="shared" si="235"/>
        <v>로비 방문 1</v>
      </c>
    </row>
    <row r="3753" spans="1:10" ht="13.8" customHeight="1">
      <c r="A3753" s="101">
        <f>C3753*ID규칙_대사_그룹_단위+COUNTIF($C$4:C3753,C3753)</f>
        <v>1435603</v>
      </c>
      <c r="B3753" s="100" t="s">
        <v>440</v>
      </c>
      <c r="C3753" s="102">
        <f>INDEX(STUDENT!$A:$A,MATCH(B3753,STUDENT!$B:$B,0))</f>
        <v>14356</v>
      </c>
      <c r="D3753" s="101">
        <v>1</v>
      </c>
      <c r="E3753" s="101">
        <v>2</v>
      </c>
      <c r="F3753" s="101">
        <v>2</v>
      </c>
      <c r="G3753" s="101" t="str">
        <f t="shared" si="232"/>
        <v>SPEECH_DESC_1435603</v>
      </c>
      <c r="H3753" s="101" t="str">
        <f t="shared" si="233"/>
        <v>SPEECH_AUDIO_1435603</v>
      </c>
      <c r="I3753" s="118" t="str">
        <f t="shared" si="234"/>
        <v>일상</v>
      </c>
      <c r="J3753" s="118" t="str">
        <f t="shared" si="235"/>
        <v>로비 방문 2</v>
      </c>
    </row>
    <row r="3754" spans="1:10" ht="13.8" customHeight="1">
      <c r="A3754" s="101">
        <f>C3754*ID규칙_대사_그룹_단위+COUNTIF($C$4:C3754,C3754)</f>
        <v>1435604</v>
      </c>
      <c r="B3754" s="100" t="s">
        <v>440</v>
      </c>
      <c r="C3754" s="102">
        <f>INDEX(STUDENT!$A:$A,MATCH(B3754,STUDENT!$B:$B,0))</f>
        <v>14356</v>
      </c>
      <c r="D3754" s="101">
        <v>1</v>
      </c>
      <c r="E3754" s="101">
        <v>3</v>
      </c>
      <c r="F3754" s="101">
        <v>1</v>
      </c>
      <c r="G3754" s="101" t="str">
        <f t="shared" si="232"/>
        <v>SPEECH_DESC_1435604</v>
      </c>
      <c r="H3754" s="101" t="str">
        <f t="shared" si="233"/>
        <v>SPEECH_AUDIO_1435604</v>
      </c>
      <c r="I3754" s="118" t="str">
        <f t="shared" si="234"/>
        <v>일상</v>
      </c>
      <c r="J3754" s="118" t="str">
        <f t="shared" si="235"/>
        <v>잡담 1</v>
      </c>
    </row>
    <row r="3755" spans="1:10" ht="13.8" customHeight="1">
      <c r="A3755" s="101">
        <f>C3755*ID규칙_대사_그룹_단위+COUNTIF($C$4:C3755,C3755)</f>
        <v>1435605</v>
      </c>
      <c r="B3755" s="100" t="s">
        <v>440</v>
      </c>
      <c r="C3755" s="102">
        <f>INDEX(STUDENT!$A:$A,MATCH(B3755,STUDENT!$B:$B,0))</f>
        <v>14356</v>
      </c>
      <c r="D3755" s="101">
        <v>1</v>
      </c>
      <c r="E3755" s="101">
        <v>3</v>
      </c>
      <c r="F3755" s="101">
        <v>2</v>
      </c>
      <c r="G3755" s="101" t="str">
        <f t="shared" si="232"/>
        <v>SPEECH_DESC_1435605</v>
      </c>
      <c r="H3755" s="101" t="str">
        <f t="shared" si="233"/>
        <v>SPEECH_AUDIO_1435605</v>
      </c>
      <c r="I3755" s="118" t="str">
        <f t="shared" si="234"/>
        <v>일상</v>
      </c>
      <c r="J3755" s="118" t="str">
        <f t="shared" si="235"/>
        <v>잡담 2</v>
      </c>
    </row>
    <row r="3756" spans="1:10" ht="13.8" customHeight="1">
      <c r="A3756" s="101">
        <f>C3756*ID규칙_대사_그룹_단위+COUNTIF($C$4:C3756,C3756)</f>
        <v>1435606</v>
      </c>
      <c r="B3756" s="100" t="s">
        <v>440</v>
      </c>
      <c r="C3756" s="102">
        <f>INDEX(STUDENT!$A:$A,MATCH(B3756,STUDENT!$B:$B,0))</f>
        <v>14356</v>
      </c>
      <c r="D3756" s="101">
        <v>1</v>
      </c>
      <c r="E3756" s="101">
        <v>3</v>
      </c>
      <c r="F3756" s="101">
        <v>3</v>
      </c>
      <c r="G3756" s="101" t="str">
        <f t="shared" si="232"/>
        <v>SPEECH_DESC_1435606</v>
      </c>
      <c r="H3756" s="101" t="str">
        <f t="shared" si="233"/>
        <v>SPEECH_AUDIO_1435606</v>
      </c>
      <c r="I3756" s="118" t="str">
        <f t="shared" si="234"/>
        <v>일상</v>
      </c>
      <c r="J3756" s="118" t="str">
        <f t="shared" si="235"/>
        <v>잡담 3</v>
      </c>
    </row>
    <row r="3757" spans="1:10" ht="13.8" customHeight="1">
      <c r="A3757" s="101">
        <f>C3757*ID규칙_대사_그룹_단위+COUNTIF($C$4:C3757,C3757)</f>
        <v>1435607</v>
      </c>
      <c r="B3757" s="100" t="s">
        <v>440</v>
      </c>
      <c r="C3757" s="102">
        <f>INDEX(STUDENT!$A:$A,MATCH(B3757,STUDENT!$B:$B,0))</f>
        <v>14356</v>
      </c>
      <c r="D3757" s="101">
        <v>1</v>
      </c>
      <c r="E3757" s="101">
        <v>3</v>
      </c>
      <c r="F3757" s="101">
        <v>4</v>
      </c>
      <c r="G3757" s="101" t="str">
        <f t="shared" si="232"/>
        <v>SPEECH_DESC_1435607</v>
      </c>
      <c r="H3757" s="101" t="str">
        <f t="shared" si="233"/>
        <v>SPEECH_AUDIO_1435607</v>
      </c>
      <c r="I3757" s="118" t="str">
        <f t="shared" si="234"/>
        <v>일상</v>
      </c>
      <c r="J3757" s="118" t="str">
        <f t="shared" si="235"/>
        <v>잡담 4</v>
      </c>
    </row>
    <row r="3758" spans="1:10" ht="13.8" customHeight="1">
      <c r="A3758" s="101">
        <f>C3758*ID규칙_대사_그룹_단위+COUNTIF($C$4:C3758,C3758)</f>
        <v>1435608</v>
      </c>
      <c r="B3758" s="100" t="s">
        <v>440</v>
      </c>
      <c r="C3758" s="102">
        <f>INDEX(STUDENT!$A:$A,MATCH(B3758,STUDENT!$B:$B,0))</f>
        <v>14356</v>
      </c>
      <c r="D3758" s="101">
        <v>1</v>
      </c>
      <c r="E3758" s="101">
        <v>3</v>
      </c>
      <c r="F3758" s="101">
        <v>5</v>
      </c>
      <c r="G3758" s="101" t="str">
        <f t="shared" si="232"/>
        <v>SPEECH_DESC_1435608</v>
      </c>
      <c r="H3758" s="101" t="str">
        <f t="shared" si="233"/>
        <v>SPEECH_AUDIO_1435608</v>
      </c>
      <c r="I3758" s="118" t="str">
        <f t="shared" si="234"/>
        <v>일상</v>
      </c>
      <c r="J3758" s="118" t="str">
        <f t="shared" si="235"/>
        <v>잡담 5</v>
      </c>
    </row>
    <row r="3759" spans="1:10" ht="13.8" customHeight="1">
      <c r="A3759" s="101">
        <f>C3759*ID규칙_대사_그룹_단위+COUNTIF($C$4:C3759,C3759)</f>
        <v>1435609</v>
      </c>
      <c r="B3759" s="100" t="s">
        <v>440</v>
      </c>
      <c r="C3759" s="102">
        <f>INDEX(STUDENT!$A:$A,MATCH(B3759,STUDENT!$B:$B,0))</f>
        <v>14356</v>
      </c>
      <c r="D3759" s="101">
        <v>2</v>
      </c>
      <c r="E3759" s="101">
        <v>4</v>
      </c>
      <c r="F3759" s="101">
        <v>1</v>
      </c>
      <c r="G3759" s="101" t="str">
        <f t="shared" si="232"/>
        <v>SPEECH_DESC_1435609</v>
      </c>
      <c r="H3759" s="101" t="str">
        <f t="shared" si="233"/>
        <v>SPEECH_AUDIO_1435609</v>
      </c>
      <c r="I3759" s="118" t="str">
        <f t="shared" si="234"/>
        <v>배치</v>
      </c>
      <c r="J3759" s="118" t="str">
        <f t="shared" si="235"/>
        <v>편성 1</v>
      </c>
    </row>
    <row r="3760" spans="1:10" ht="13.8" customHeight="1">
      <c r="A3760" s="101">
        <f>C3760*ID규칙_대사_그룹_단위+COUNTIF($C$4:C3760,C3760)</f>
        <v>1435610</v>
      </c>
      <c r="B3760" s="100" t="s">
        <v>440</v>
      </c>
      <c r="C3760" s="102">
        <f>INDEX(STUDENT!$A:$A,MATCH(B3760,STUDENT!$B:$B,0))</f>
        <v>14356</v>
      </c>
      <c r="D3760" s="101">
        <v>2</v>
      </c>
      <c r="E3760" s="101">
        <v>4</v>
      </c>
      <c r="F3760" s="101">
        <v>2</v>
      </c>
      <c r="G3760" s="101" t="str">
        <f t="shared" si="232"/>
        <v>SPEECH_DESC_1435610</v>
      </c>
      <c r="H3760" s="101" t="str">
        <f t="shared" si="233"/>
        <v>SPEECH_AUDIO_1435610</v>
      </c>
      <c r="I3760" s="118" t="str">
        <f t="shared" si="234"/>
        <v>배치</v>
      </c>
      <c r="J3760" s="118" t="str">
        <f t="shared" si="235"/>
        <v>편성 2</v>
      </c>
    </row>
    <row r="3761" spans="1:10" ht="13.8" customHeight="1">
      <c r="A3761" s="101">
        <f>C3761*ID규칙_대사_그룹_단위+COUNTIF($C$4:C3761,C3761)</f>
        <v>1435611</v>
      </c>
      <c r="B3761" s="100" t="s">
        <v>440</v>
      </c>
      <c r="C3761" s="102">
        <f>INDEX(STUDENT!$A:$A,MATCH(B3761,STUDENT!$B:$B,0))</f>
        <v>14356</v>
      </c>
      <c r="D3761" s="101">
        <v>2</v>
      </c>
      <c r="E3761" s="101">
        <v>4</v>
      </c>
      <c r="F3761" s="101">
        <v>3</v>
      </c>
      <c r="G3761" s="101" t="str">
        <f t="shared" si="232"/>
        <v>SPEECH_DESC_1435611</v>
      </c>
      <c r="H3761" s="101" t="str">
        <f t="shared" si="233"/>
        <v>SPEECH_AUDIO_1435611</v>
      </c>
      <c r="I3761" s="118" t="str">
        <f t="shared" si="234"/>
        <v>배치</v>
      </c>
      <c r="J3761" s="118" t="str">
        <f t="shared" si="235"/>
        <v>편성 3</v>
      </c>
    </row>
    <row r="3762" spans="1:10" ht="13.8" customHeight="1">
      <c r="A3762" s="101">
        <f>C3762*ID규칙_대사_그룹_단위+COUNTIF($C$4:C3762,C3762)</f>
        <v>1435612</v>
      </c>
      <c r="B3762" s="100" t="s">
        <v>440</v>
      </c>
      <c r="C3762" s="102">
        <f>INDEX(STUDENT!$A:$A,MATCH(B3762,STUDENT!$B:$B,0))</f>
        <v>14356</v>
      </c>
      <c r="D3762" s="101">
        <v>2</v>
      </c>
      <c r="E3762" s="101">
        <v>5</v>
      </c>
      <c r="F3762" s="101">
        <v>1</v>
      </c>
      <c r="G3762" s="101" t="str">
        <f t="shared" si="232"/>
        <v>SPEECH_DESC_1435612</v>
      </c>
      <c r="H3762" s="101" t="str">
        <f t="shared" si="233"/>
        <v>SPEECH_AUDIO_1435612</v>
      </c>
      <c r="I3762" s="118" t="str">
        <f t="shared" si="234"/>
        <v>배치</v>
      </c>
      <c r="J3762" s="118" t="str">
        <f t="shared" si="235"/>
        <v>출격 1</v>
      </c>
    </row>
    <row r="3763" spans="1:10" ht="13.8" customHeight="1">
      <c r="A3763" s="101">
        <f>C3763*ID규칙_대사_그룹_단위+COUNTIF($C$4:C3763,C3763)</f>
        <v>1435613</v>
      </c>
      <c r="B3763" s="100" t="s">
        <v>440</v>
      </c>
      <c r="C3763" s="102">
        <f>INDEX(STUDENT!$A:$A,MATCH(B3763,STUDENT!$B:$B,0))</f>
        <v>14356</v>
      </c>
      <c r="D3763" s="101">
        <v>2</v>
      </c>
      <c r="E3763" s="101">
        <v>5</v>
      </c>
      <c r="F3763" s="101">
        <v>2</v>
      </c>
      <c r="G3763" s="101" t="str">
        <f t="shared" si="232"/>
        <v>SPEECH_DESC_1435613</v>
      </c>
      <c r="H3763" s="101" t="str">
        <f t="shared" si="233"/>
        <v>SPEECH_AUDIO_1435613</v>
      </c>
      <c r="I3763" s="118" t="str">
        <f t="shared" si="234"/>
        <v>배치</v>
      </c>
      <c r="J3763" s="118" t="str">
        <f t="shared" si="235"/>
        <v>출격 2</v>
      </c>
    </row>
    <row r="3764" spans="1:10" ht="13.8" customHeight="1">
      <c r="A3764" s="101">
        <f>C3764*ID규칙_대사_그룹_단위+COUNTIF($C$4:C3764,C3764)</f>
        <v>1435614</v>
      </c>
      <c r="B3764" s="100" t="s">
        <v>440</v>
      </c>
      <c r="C3764" s="102">
        <f>INDEX(STUDENT!$A:$A,MATCH(B3764,STUDENT!$B:$B,0))</f>
        <v>14356</v>
      </c>
      <c r="D3764" s="101">
        <v>3</v>
      </c>
      <c r="E3764" s="101">
        <v>6</v>
      </c>
      <c r="F3764" s="101">
        <v>1</v>
      </c>
      <c r="G3764" s="101" t="str">
        <f t="shared" si="232"/>
        <v>SPEECH_DESC_1435614</v>
      </c>
      <c r="H3764" s="101" t="str">
        <f t="shared" si="233"/>
        <v>SPEECH_AUDIO_1435614</v>
      </c>
      <c r="I3764" s="118" t="str">
        <f t="shared" si="234"/>
        <v>전투</v>
      </c>
      <c r="J3764" s="118" t="str">
        <f t="shared" si="235"/>
        <v>전투개시 1</v>
      </c>
    </row>
    <row r="3765" spans="1:10" ht="13.8" customHeight="1">
      <c r="A3765" s="101">
        <f>C3765*ID규칙_대사_그룹_단위+COUNTIF($C$4:C3765,C3765)</f>
        <v>1435615</v>
      </c>
      <c r="B3765" s="100" t="s">
        <v>440</v>
      </c>
      <c r="C3765" s="102">
        <f>INDEX(STUDENT!$A:$A,MATCH(B3765,STUDENT!$B:$B,0))</f>
        <v>14356</v>
      </c>
      <c r="D3765" s="101">
        <v>3</v>
      </c>
      <c r="E3765" s="101">
        <v>6</v>
      </c>
      <c r="F3765" s="101">
        <v>2</v>
      </c>
      <c r="G3765" s="101" t="str">
        <f t="shared" si="232"/>
        <v>SPEECH_DESC_1435615</v>
      </c>
      <c r="H3765" s="101" t="str">
        <f t="shared" si="233"/>
        <v>SPEECH_AUDIO_1435615</v>
      </c>
      <c r="I3765" s="118" t="str">
        <f t="shared" si="234"/>
        <v>전투</v>
      </c>
      <c r="J3765" s="118" t="str">
        <f t="shared" si="235"/>
        <v>전투개시 2</v>
      </c>
    </row>
    <row r="3766" spans="1:10" ht="13.8" customHeight="1">
      <c r="A3766" s="101">
        <f>C3766*ID규칙_대사_그룹_단위+COUNTIF($C$4:C3766,C3766)</f>
        <v>1435616</v>
      </c>
      <c r="B3766" s="100" t="s">
        <v>440</v>
      </c>
      <c r="C3766" s="102">
        <f>INDEX(STUDENT!$A:$A,MATCH(B3766,STUDENT!$B:$B,0))</f>
        <v>14356</v>
      </c>
      <c r="D3766" s="101">
        <v>3</v>
      </c>
      <c r="E3766" s="101">
        <v>7</v>
      </c>
      <c r="F3766" s="101">
        <v>0</v>
      </c>
      <c r="G3766" s="101" t="str">
        <f t="shared" si="232"/>
        <v>SPEECH_DESC_1435616</v>
      </c>
      <c r="H3766" s="101" t="str">
        <f t="shared" si="233"/>
        <v>SPEECH_AUDIO_1435616</v>
      </c>
      <c r="I3766" s="118" t="str">
        <f t="shared" si="234"/>
        <v>전투</v>
      </c>
      <c r="J3766" s="118" t="str">
        <f t="shared" si="235"/>
        <v>이동</v>
      </c>
    </row>
    <row r="3767" spans="1:10" ht="13.8" customHeight="1">
      <c r="A3767" s="101">
        <f>C3767*ID규칙_대사_그룹_단위+COUNTIF($C$4:C3767,C3767)</f>
        <v>1435617</v>
      </c>
      <c r="B3767" s="100" t="s">
        <v>440</v>
      </c>
      <c r="C3767" s="102">
        <f>INDEX(STUDENT!$A:$A,MATCH(B3767,STUDENT!$B:$B,0))</f>
        <v>14356</v>
      </c>
      <c r="D3767" s="101">
        <v>3</v>
      </c>
      <c r="E3767" s="101">
        <v>8</v>
      </c>
      <c r="F3767" s="101">
        <v>1</v>
      </c>
      <c r="G3767" s="101" t="str">
        <f t="shared" si="232"/>
        <v>SPEECH_DESC_1435617</v>
      </c>
      <c r="H3767" s="101" t="str">
        <f t="shared" si="233"/>
        <v>SPEECH_AUDIO_1435617</v>
      </c>
      <c r="I3767" s="118" t="str">
        <f t="shared" si="234"/>
        <v>전투</v>
      </c>
      <c r="J3767" s="118" t="str">
        <f t="shared" si="235"/>
        <v>에이리어 이동 1</v>
      </c>
    </row>
    <row r="3768" spans="1:10" ht="13.8" customHeight="1">
      <c r="A3768" s="101">
        <f>C3768*ID규칙_대사_그룹_단위+COUNTIF($C$4:C3768,C3768)</f>
        <v>1435618</v>
      </c>
      <c r="B3768" s="100" t="s">
        <v>440</v>
      </c>
      <c r="C3768" s="102">
        <f>INDEX(STUDENT!$A:$A,MATCH(B3768,STUDENT!$B:$B,0))</f>
        <v>14356</v>
      </c>
      <c r="D3768" s="101">
        <v>3</v>
      </c>
      <c r="E3768" s="101">
        <v>8</v>
      </c>
      <c r="F3768" s="101">
        <v>2</v>
      </c>
      <c r="G3768" s="101" t="str">
        <f t="shared" si="232"/>
        <v>SPEECH_DESC_1435618</v>
      </c>
      <c r="H3768" s="101" t="str">
        <f t="shared" si="233"/>
        <v>SPEECH_AUDIO_1435618</v>
      </c>
      <c r="I3768" s="118" t="str">
        <f t="shared" si="234"/>
        <v>전투</v>
      </c>
      <c r="J3768" s="118" t="str">
        <f t="shared" si="235"/>
        <v>에이리어 이동 2</v>
      </c>
    </row>
    <row r="3769" spans="1:10" ht="13.8" customHeight="1">
      <c r="A3769" s="101">
        <f>C3769*ID규칙_대사_그룹_단위+COUNTIF($C$4:C3769,C3769)</f>
        <v>1435619</v>
      </c>
      <c r="B3769" s="100" t="s">
        <v>440</v>
      </c>
      <c r="C3769" s="102">
        <f>INDEX(STUDENT!$A:$A,MATCH(B3769,STUDENT!$B:$B,0))</f>
        <v>14356</v>
      </c>
      <c r="D3769" s="101">
        <v>3</v>
      </c>
      <c r="E3769" s="101">
        <v>9</v>
      </c>
      <c r="F3769" s="101">
        <v>0</v>
      </c>
      <c r="G3769" s="101" t="str">
        <f t="shared" si="232"/>
        <v>SPEECH_DESC_1435619</v>
      </c>
      <c r="H3769" s="101" t="str">
        <f t="shared" si="233"/>
        <v>SPEECH_AUDIO_1435619</v>
      </c>
      <c r="I3769" s="118" t="str">
        <f t="shared" si="234"/>
        <v>전투</v>
      </c>
      <c r="J3769" s="118" t="str">
        <f t="shared" si="235"/>
        <v>엄폐</v>
      </c>
    </row>
    <row r="3770" spans="1:10" ht="13.8" customHeight="1">
      <c r="A3770" s="101">
        <f>C3770*ID규칙_대사_그룹_단위+COUNTIF($C$4:C3770,C3770)</f>
        <v>1435620</v>
      </c>
      <c r="B3770" s="100" t="s">
        <v>440</v>
      </c>
      <c r="C3770" s="102">
        <f>INDEX(STUDENT!$A:$A,MATCH(B3770,STUDENT!$B:$B,0))</f>
        <v>14356</v>
      </c>
      <c r="D3770" s="101">
        <v>3</v>
      </c>
      <c r="E3770" s="101">
        <v>10</v>
      </c>
      <c r="F3770" s="101">
        <v>0</v>
      </c>
      <c r="G3770" s="101" t="str">
        <f t="shared" si="232"/>
        <v>SPEECH_DESC_1435620</v>
      </c>
      <c r="H3770" s="101" t="str">
        <f t="shared" si="233"/>
        <v>SPEECH_AUDIO_1435620</v>
      </c>
      <c r="I3770" s="118" t="str">
        <f t="shared" si="234"/>
        <v>전투</v>
      </c>
      <c r="J3770" s="118" t="str">
        <f t="shared" si="235"/>
        <v>회피</v>
      </c>
    </row>
    <row r="3771" spans="1:10" ht="13.8" customHeight="1">
      <c r="A3771" s="101">
        <f>C3771*ID규칙_대사_그룹_단위+COUNTIF($C$4:C3771,C3771)</f>
        <v>1435621</v>
      </c>
      <c r="B3771" s="100" t="s">
        <v>440</v>
      </c>
      <c r="C3771" s="102">
        <f>INDEX(STUDENT!$A:$A,MATCH(B3771,STUDENT!$B:$B,0))</f>
        <v>14356</v>
      </c>
      <c r="D3771" s="101">
        <v>3</v>
      </c>
      <c r="E3771" s="101">
        <v>11</v>
      </c>
      <c r="F3771" s="101">
        <v>0</v>
      </c>
      <c r="G3771" s="101" t="str">
        <f t="shared" si="232"/>
        <v>SPEECH_DESC_1435621</v>
      </c>
      <c r="H3771" s="101" t="str">
        <f t="shared" si="233"/>
        <v>SPEECH_AUDIO_1435621</v>
      </c>
      <c r="I3771" s="118" t="str">
        <f t="shared" si="234"/>
        <v>전투</v>
      </c>
      <c r="J3771" s="118" t="str">
        <f t="shared" si="235"/>
        <v>회복</v>
      </c>
    </row>
    <row r="3772" spans="1:10" ht="13.8" customHeight="1">
      <c r="A3772" s="101">
        <f>C3772*ID규칙_대사_그룹_단위+COUNTIF($C$4:C3772,C3772)</f>
        <v>1435622</v>
      </c>
      <c r="B3772" s="100" t="s">
        <v>440</v>
      </c>
      <c r="C3772" s="102">
        <f>INDEX(STUDENT!$A:$A,MATCH(B3772,STUDENT!$B:$B,0))</f>
        <v>14356</v>
      </c>
      <c r="D3772" s="101">
        <v>3</v>
      </c>
      <c r="E3772" s="101">
        <v>12</v>
      </c>
      <c r="F3772" s="101">
        <v>0</v>
      </c>
      <c r="G3772" s="101" t="str">
        <f t="shared" si="232"/>
        <v>SPEECH_DESC_1435622</v>
      </c>
      <c r="H3772" s="101" t="str">
        <f t="shared" si="233"/>
        <v>SPEECH_AUDIO_1435622</v>
      </c>
      <c r="I3772" s="118" t="str">
        <f t="shared" si="234"/>
        <v>전투</v>
      </c>
      <c r="J3772" s="118" t="str">
        <f t="shared" si="235"/>
        <v>버프</v>
      </c>
    </row>
    <row r="3773" spans="1:10" ht="13.8" customHeight="1">
      <c r="A3773" s="101">
        <f>C3773*ID규칙_대사_그룹_단위+COUNTIF($C$4:C3773,C3773)</f>
        <v>1435623</v>
      </c>
      <c r="B3773" s="100" t="s">
        <v>440</v>
      </c>
      <c r="C3773" s="102">
        <f>INDEX(STUDENT!$A:$A,MATCH(B3773,STUDENT!$B:$B,0))</f>
        <v>14356</v>
      </c>
      <c r="D3773" s="101">
        <v>3</v>
      </c>
      <c r="E3773" s="101">
        <v>13</v>
      </c>
      <c r="F3773" s="101">
        <v>0</v>
      </c>
      <c r="G3773" s="101" t="str">
        <f t="shared" si="232"/>
        <v>SPEECH_DESC_1435623</v>
      </c>
      <c r="H3773" s="101" t="str">
        <f t="shared" si="233"/>
        <v>SPEECH_AUDIO_1435623</v>
      </c>
      <c r="I3773" s="118" t="str">
        <f t="shared" si="234"/>
        <v>전투</v>
      </c>
      <c r="J3773" s="118" t="str">
        <f t="shared" si="235"/>
        <v>기본 스킬</v>
      </c>
    </row>
    <row r="3774" spans="1:10" ht="13.8" customHeight="1">
      <c r="A3774" s="101">
        <f>C3774*ID규칙_대사_그룹_단위+COUNTIF($C$4:C3774,C3774)</f>
        <v>1435624</v>
      </c>
      <c r="B3774" s="100" t="s">
        <v>440</v>
      </c>
      <c r="C3774" s="102">
        <f>INDEX(STUDENT!$A:$A,MATCH(B3774,STUDENT!$B:$B,0))</f>
        <v>14356</v>
      </c>
      <c r="D3774" s="101">
        <v>3</v>
      </c>
      <c r="E3774" s="101">
        <v>14</v>
      </c>
      <c r="F3774" s="101">
        <v>1</v>
      </c>
      <c r="G3774" s="101" t="str">
        <f t="shared" si="232"/>
        <v>SPEECH_DESC_1435624</v>
      </c>
      <c r="H3774" s="101" t="str">
        <f t="shared" si="233"/>
        <v>SPEECH_AUDIO_1435624</v>
      </c>
      <c r="I3774" s="118" t="str">
        <f t="shared" si="234"/>
        <v>전투</v>
      </c>
      <c r="J3774" s="118" t="str">
        <f t="shared" si="235"/>
        <v>EX 스킬 컷인 1</v>
      </c>
    </row>
    <row r="3775" spans="1:10" ht="13.8" customHeight="1">
      <c r="A3775" s="101">
        <f>C3775*ID규칙_대사_그룹_단위+COUNTIF($C$4:C3775,C3775)</f>
        <v>1435625</v>
      </c>
      <c r="B3775" s="100" t="s">
        <v>440</v>
      </c>
      <c r="C3775" s="102">
        <f>INDEX(STUDENT!$A:$A,MATCH(B3775,STUDENT!$B:$B,0))</f>
        <v>14356</v>
      </c>
      <c r="D3775" s="101">
        <v>3</v>
      </c>
      <c r="E3775" s="101">
        <v>14</v>
      </c>
      <c r="F3775" s="101">
        <v>2</v>
      </c>
      <c r="G3775" s="101" t="str">
        <f t="shared" si="232"/>
        <v>SPEECH_DESC_1435625</v>
      </c>
      <c r="H3775" s="101" t="str">
        <f t="shared" si="233"/>
        <v>SPEECH_AUDIO_1435625</v>
      </c>
      <c r="I3775" s="118" t="str">
        <f t="shared" si="234"/>
        <v>전투</v>
      </c>
      <c r="J3775" s="118" t="str">
        <f t="shared" si="235"/>
        <v>EX 스킬 컷인 2</v>
      </c>
    </row>
    <row r="3776" spans="1:10" ht="13.8" customHeight="1">
      <c r="A3776" s="101">
        <f>C3776*ID규칙_대사_그룹_단위+COUNTIF($C$4:C3776,C3776)</f>
        <v>1435626</v>
      </c>
      <c r="B3776" s="100" t="s">
        <v>440</v>
      </c>
      <c r="C3776" s="102">
        <f>INDEX(STUDENT!$A:$A,MATCH(B3776,STUDENT!$B:$B,0))</f>
        <v>14356</v>
      </c>
      <c r="D3776" s="101">
        <v>3</v>
      </c>
      <c r="E3776" s="101">
        <v>14</v>
      </c>
      <c r="F3776" s="101">
        <v>3</v>
      </c>
      <c r="G3776" s="101" t="str">
        <f t="shared" si="232"/>
        <v>SPEECH_DESC_1435626</v>
      </c>
      <c r="H3776" s="101" t="str">
        <f t="shared" si="233"/>
        <v>SPEECH_AUDIO_1435626</v>
      </c>
      <c r="I3776" s="118" t="str">
        <f t="shared" si="234"/>
        <v>전투</v>
      </c>
      <c r="J3776" s="118" t="str">
        <f t="shared" si="235"/>
        <v>EX 스킬 컷인 3</v>
      </c>
    </row>
    <row r="3777" spans="1:10" ht="13.8" customHeight="1">
      <c r="A3777" s="101">
        <f>C3777*ID규칙_대사_그룹_단위+COUNTIF($C$4:C3777,C3777)</f>
        <v>1435627</v>
      </c>
      <c r="B3777" s="100" t="s">
        <v>440</v>
      </c>
      <c r="C3777" s="102">
        <f>INDEX(STUDENT!$A:$A,MATCH(B3777,STUDENT!$B:$B,0))</f>
        <v>14356</v>
      </c>
      <c r="D3777" s="101">
        <v>3</v>
      </c>
      <c r="E3777" s="101">
        <v>15</v>
      </c>
      <c r="F3777" s="101">
        <v>1</v>
      </c>
      <c r="G3777" s="101" t="str">
        <f t="shared" si="232"/>
        <v>SPEECH_DESC_1435627</v>
      </c>
      <c r="H3777" s="101" t="str">
        <f t="shared" si="233"/>
        <v>SPEECH_AUDIO_1435627</v>
      </c>
      <c r="I3777" s="118" t="str">
        <f t="shared" si="234"/>
        <v>전투</v>
      </c>
      <c r="J3777" s="118" t="str">
        <f t="shared" si="235"/>
        <v>EX 스킬 1</v>
      </c>
    </row>
    <row r="3778" spans="1:10" ht="13.8" customHeight="1">
      <c r="A3778" s="101">
        <f>C3778*ID규칙_대사_그룹_단위+COUNTIF($C$4:C3778,C3778)</f>
        <v>1435628</v>
      </c>
      <c r="B3778" s="100" t="s">
        <v>440</v>
      </c>
      <c r="C3778" s="102">
        <f>INDEX(STUDENT!$A:$A,MATCH(B3778,STUDENT!$B:$B,0))</f>
        <v>14356</v>
      </c>
      <c r="D3778" s="101">
        <v>3</v>
      </c>
      <c r="E3778" s="101">
        <v>15</v>
      </c>
      <c r="F3778" s="101">
        <v>2</v>
      </c>
      <c r="G3778" s="101" t="str">
        <f t="shared" si="232"/>
        <v>SPEECH_DESC_1435628</v>
      </c>
      <c r="H3778" s="101" t="str">
        <f t="shared" si="233"/>
        <v>SPEECH_AUDIO_1435628</v>
      </c>
      <c r="I3778" s="118" t="str">
        <f t="shared" si="234"/>
        <v>전투</v>
      </c>
      <c r="J3778" s="118" t="str">
        <f t="shared" si="235"/>
        <v>EX 스킬 2</v>
      </c>
    </row>
    <row r="3779" spans="1:10" ht="13.8" customHeight="1">
      <c r="A3779" s="101">
        <f>C3779*ID규칙_대사_그룹_단위+COUNTIF($C$4:C3779,C3779)</f>
        <v>1435629</v>
      </c>
      <c r="B3779" s="100" t="s">
        <v>440</v>
      </c>
      <c r="C3779" s="102">
        <f>INDEX(STUDENT!$A:$A,MATCH(B3779,STUDENT!$B:$B,0))</f>
        <v>14356</v>
      </c>
      <c r="D3779" s="101">
        <v>3</v>
      </c>
      <c r="E3779" s="101">
        <v>15</v>
      </c>
      <c r="F3779" s="101">
        <v>3</v>
      </c>
      <c r="G3779" s="101" t="str">
        <f t="shared" si="232"/>
        <v>SPEECH_DESC_1435629</v>
      </c>
      <c r="H3779" s="101" t="str">
        <f t="shared" si="233"/>
        <v>SPEECH_AUDIO_1435629</v>
      </c>
      <c r="I3779" s="118" t="str">
        <f t="shared" si="234"/>
        <v>전투</v>
      </c>
      <c r="J3779" s="118" t="str">
        <f t="shared" si="235"/>
        <v>EX 스킬 3</v>
      </c>
    </row>
    <row r="3780" spans="1:10" ht="13.8" customHeight="1">
      <c r="A3780" s="101">
        <f>C3780*ID규칙_대사_그룹_단위+COUNTIF($C$4:C3780,C3780)</f>
        <v>1435630</v>
      </c>
      <c r="B3780" s="100" t="s">
        <v>440</v>
      </c>
      <c r="C3780" s="102">
        <f>INDEX(STUDENT!$A:$A,MATCH(B3780,STUDENT!$B:$B,0))</f>
        <v>14356</v>
      </c>
      <c r="D3780" s="101">
        <v>3</v>
      </c>
      <c r="E3780" s="101">
        <v>16</v>
      </c>
      <c r="F3780" s="101">
        <v>1</v>
      </c>
      <c r="G3780" s="101" t="str">
        <f t="shared" ref="G3780:G3843" si="236">"SPEECH_DESC_"&amp;A3780</f>
        <v>SPEECH_DESC_1435630</v>
      </c>
      <c r="H3780" s="101" t="str">
        <f t="shared" ref="H3780:H3843" si="237">"SPEECH_AUDIO_"&amp;A3780</f>
        <v>SPEECH_AUDIO_1435630</v>
      </c>
      <c r="I3780" s="118" t="str">
        <f t="shared" ref="I3780:I3843" si="238">VLOOKUP(D3780,SPEECH_MAIN_TYPE,2,0)</f>
        <v>전투</v>
      </c>
      <c r="J3780" s="118" t="str">
        <f t="shared" ref="J3780:J3843" si="239">VLOOKUP(E3780,SPEECH_SUB_TYPE,2,0)&amp;IF(F3780=0,""," "&amp;F3780)</f>
        <v>승리 1</v>
      </c>
    </row>
    <row r="3781" spans="1:10" ht="13.8" customHeight="1">
      <c r="A3781" s="101">
        <f>C3781*ID규칙_대사_그룹_단위+COUNTIF($C$4:C3781,C3781)</f>
        <v>1435631</v>
      </c>
      <c r="B3781" s="100" t="s">
        <v>440</v>
      </c>
      <c r="C3781" s="102">
        <f>INDEX(STUDENT!$A:$A,MATCH(B3781,STUDENT!$B:$B,0))</f>
        <v>14356</v>
      </c>
      <c r="D3781" s="101">
        <v>3</v>
      </c>
      <c r="E3781" s="101">
        <v>16</v>
      </c>
      <c r="F3781" s="101">
        <v>2</v>
      </c>
      <c r="G3781" s="101" t="str">
        <f t="shared" si="236"/>
        <v>SPEECH_DESC_1435631</v>
      </c>
      <c r="H3781" s="101" t="str">
        <f t="shared" si="237"/>
        <v>SPEECH_AUDIO_1435631</v>
      </c>
      <c r="I3781" s="118" t="str">
        <f t="shared" si="238"/>
        <v>전투</v>
      </c>
      <c r="J3781" s="118" t="str">
        <f t="shared" si="239"/>
        <v>승리 2</v>
      </c>
    </row>
    <row r="3782" spans="1:10" ht="13.8" customHeight="1">
      <c r="A3782" s="101">
        <f>C3782*ID규칙_대사_그룹_단위+COUNTIF($C$4:C3782,C3782)</f>
        <v>1435632</v>
      </c>
      <c r="B3782" s="100" t="s">
        <v>440</v>
      </c>
      <c r="C3782" s="102">
        <f>INDEX(STUDENT!$A:$A,MATCH(B3782,STUDENT!$B:$B,0))</f>
        <v>14356</v>
      </c>
      <c r="D3782" s="101">
        <v>3</v>
      </c>
      <c r="E3782" s="101">
        <v>17</v>
      </c>
      <c r="F3782" s="101">
        <v>0</v>
      </c>
      <c r="G3782" s="101" t="str">
        <f t="shared" si="236"/>
        <v>SPEECH_DESC_1435632</v>
      </c>
      <c r="H3782" s="101" t="str">
        <f t="shared" si="237"/>
        <v>SPEECH_AUDIO_1435632</v>
      </c>
      <c r="I3782" s="118" t="str">
        <f t="shared" si="238"/>
        <v>전투</v>
      </c>
      <c r="J3782" s="118" t="str">
        <f t="shared" si="239"/>
        <v>철수</v>
      </c>
    </row>
    <row r="3783" spans="1:10" ht="13.8" customHeight="1">
      <c r="A3783" s="101">
        <f>C3783*ID규칙_대사_그룹_단위+COUNTIF($C$4:C3783,C3783)</f>
        <v>1435633</v>
      </c>
      <c r="B3783" s="100" t="s">
        <v>440</v>
      </c>
      <c r="C3783" s="102">
        <f>INDEX(STUDENT!$A:$A,MATCH(B3783,STUDENT!$B:$B,0))</f>
        <v>14356</v>
      </c>
      <c r="D3783" s="101">
        <v>4</v>
      </c>
      <c r="E3783" s="101">
        <v>18</v>
      </c>
      <c r="F3783" s="101">
        <v>0</v>
      </c>
      <c r="G3783" s="101" t="str">
        <f t="shared" si="236"/>
        <v>SPEECH_DESC_1435633</v>
      </c>
      <c r="H3783" s="101" t="str">
        <f t="shared" si="237"/>
        <v>SPEECH_AUDIO_1435633</v>
      </c>
      <c r="I3783" s="118" t="str">
        <f t="shared" si="238"/>
        <v>결과</v>
      </c>
      <c r="J3783" s="118" t="str">
        <f t="shared" si="239"/>
        <v>임무 완료</v>
      </c>
    </row>
    <row r="3784" spans="1:10" ht="13.8" customHeight="1">
      <c r="A3784" s="101">
        <f>C3784*ID규칙_대사_그룹_단위+COUNTIF($C$4:C3784,C3784)</f>
        <v>1435634</v>
      </c>
      <c r="B3784" s="100" t="s">
        <v>440</v>
      </c>
      <c r="C3784" s="102">
        <f>INDEX(STUDENT!$A:$A,MATCH(B3784,STUDENT!$B:$B,0))</f>
        <v>14356</v>
      </c>
      <c r="D3784" s="101">
        <v>4</v>
      </c>
      <c r="E3784" s="101">
        <v>19</v>
      </c>
      <c r="F3784" s="101">
        <v>1</v>
      </c>
      <c r="G3784" s="101" t="str">
        <f t="shared" si="236"/>
        <v>SPEECH_DESC_1435634</v>
      </c>
      <c r="H3784" s="101" t="str">
        <f t="shared" si="237"/>
        <v>SPEECH_AUDIO_1435634</v>
      </c>
      <c r="I3784" s="118" t="str">
        <f t="shared" si="238"/>
        <v>결과</v>
      </c>
      <c r="J3784" s="118" t="str">
        <f t="shared" si="239"/>
        <v>임무 실패 1</v>
      </c>
    </row>
    <row r="3785" spans="1:10" ht="13.8" customHeight="1">
      <c r="A3785" s="101">
        <f>C3785*ID규칙_대사_그룹_단위+COUNTIF($C$4:C3785,C3785)</f>
        <v>1435635</v>
      </c>
      <c r="B3785" s="100" t="s">
        <v>440</v>
      </c>
      <c r="C3785" s="102">
        <f>INDEX(STUDENT!$A:$A,MATCH(B3785,STUDENT!$B:$B,0))</f>
        <v>14356</v>
      </c>
      <c r="D3785" s="101">
        <v>4</v>
      </c>
      <c r="E3785" s="101">
        <v>19</v>
      </c>
      <c r="F3785" s="101">
        <v>2</v>
      </c>
      <c r="G3785" s="101" t="str">
        <f t="shared" si="236"/>
        <v>SPEECH_DESC_1435635</v>
      </c>
      <c r="H3785" s="101" t="str">
        <f t="shared" si="237"/>
        <v>SPEECH_AUDIO_1435635</v>
      </c>
      <c r="I3785" s="118" t="str">
        <f t="shared" si="238"/>
        <v>결과</v>
      </c>
      <c r="J3785" s="118" t="str">
        <f t="shared" si="239"/>
        <v>임무 실패 2</v>
      </c>
    </row>
    <row r="3786" spans="1:10" ht="13.8" customHeight="1">
      <c r="A3786" s="101">
        <f>C3786*ID규칙_대사_그룹_단위+COUNTIF($C$4:C3786,C3786)</f>
        <v>1435636</v>
      </c>
      <c r="B3786" s="100" t="s">
        <v>440</v>
      </c>
      <c r="C3786" s="102">
        <f>INDEX(STUDENT!$A:$A,MATCH(B3786,STUDENT!$B:$B,0))</f>
        <v>14356</v>
      </c>
      <c r="D3786" s="101">
        <v>5</v>
      </c>
      <c r="E3786" s="101">
        <v>20</v>
      </c>
      <c r="F3786" s="101">
        <v>1</v>
      </c>
      <c r="G3786" s="101" t="str">
        <f t="shared" si="236"/>
        <v>SPEECH_DESC_1435636</v>
      </c>
      <c r="H3786" s="101" t="str">
        <f t="shared" si="237"/>
        <v>SPEECH_AUDIO_1435636</v>
      </c>
      <c r="I3786" s="118" t="str">
        <f t="shared" si="238"/>
        <v>기타</v>
      </c>
      <c r="J3786" s="118" t="str">
        <f t="shared" si="239"/>
        <v>강화 1</v>
      </c>
    </row>
    <row r="3787" spans="1:10" ht="13.8" customHeight="1">
      <c r="A3787" s="101">
        <f>C3787*ID규칙_대사_그룹_단위+COUNTIF($C$4:C3787,C3787)</f>
        <v>1435637</v>
      </c>
      <c r="B3787" s="100" t="s">
        <v>440</v>
      </c>
      <c r="C3787" s="102">
        <f>INDEX(STUDENT!$A:$A,MATCH(B3787,STUDENT!$B:$B,0))</f>
        <v>14356</v>
      </c>
      <c r="D3787" s="101">
        <v>5</v>
      </c>
      <c r="E3787" s="101">
        <v>20</v>
      </c>
      <c r="F3787" s="101">
        <v>2</v>
      </c>
      <c r="G3787" s="101" t="str">
        <f t="shared" si="236"/>
        <v>SPEECH_DESC_1435637</v>
      </c>
      <c r="H3787" s="101" t="str">
        <f t="shared" si="237"/>
        <v>SPEECH_AUDIO_1435637</v>
      </c>
      <c r="I3787" s="118" t="str">
        <f t="shared" si="238"/>
        <v>기타</v>
      </c>
      <c r="J3787" s="118" t="str">
        <f t="shared" si="239"/>
        <v>강화 2</v>
      </c>
    </row>
    <row r="3788" spans="1:10" ht="13.8" customHeight="1">
      <c r="A3788" s="101">
        <f>C3788*ID규칙_대사_그룹_단위+COUNTIF($C$4:C3788,C3788)</f>
        <v>1435638</v>
      </c>
      <c r="B3788" s="100" t="s">
        <v>440</v>
      </c>
      <c r="C3788" s="102">
        <f>INDEX(STUDENT!$A:$A,MATCH(B3788,STUDENT!$B:$B,0))</f>
        <v>14356</v>
      </c>
      <c r="D3788" s="101">
        <v>5</v>
      </c>
      <c r="E3788" s="101">
        <v>20</v>
      </c>
      <c r="F3788" s="101">
        <v>3</v>
      </c>
      <c r="G3788" s="101" t="str">
        <f t="shared" si="236"/>
        <v>SPEECH_DESC_1435638</v>
      </c>
      <c r="H3788" s="101" t="str">
        <f t="shared" si="237"/>
        <v>SPEECH_AUDIO_1435638</v>
      </c>
      <c r="I3788" s="118" t="str">
        <f t="shared" si="238"/>
        <v>기타</v>
      </c>
      <c r="J3788" s="118" t="str">
        <f t="shared" si="239"/>
        <v>강화 3</v>
      </c>
    </row>
    <row r="3789" spans="1:10" ht="13.8" customHeight="1">
      <c r="A3789" s="101">
        <f>C3789*ID규칙_대사_그룹_단위+COUNTIF($C$4:C3789,C3789)</f>
        <v>1435639</v>
      </c>
      <c r="B3789" s="100" t="s">
        <v>440</v>
      </c>
      <c r="C3789" s="102">
        <f>INDEX(STUDENT!$A:$A,MATCH(B3789,STUDENT!$B:$B,0))</f>
        <v>14356</v>
      </c>
      <c r="D3789" s="101">
        <v>5</v>
      </c>
      <c r="E3789" s="101">
        <v>20</v>
      </c>
      <c r="F3789" s="101">
        <v>4</v>
      </c>
      <c r="G3789" s="101" t="str">
        <f t="shared" si="236"/>
        <v>SPEECH_DESC_1435639</v>
      </c>
      <c r="H3789" s="101" t="str">
        <f t="shared" si="237"/>
        <v>SPEECH_AUDIO_1435639</v>
      </c>
      <c r="I3789" s="118" t="str">
        <f t="shared" si="238"/>
        <v>기타</v>
      </c>
      <c r="J3789" s="118" t="str">
        <f t="shared" si="239"/>
        <v>강화 4</v>
      </c>
    </row>
    <row r="3790" spans="1:10" ht="13.8" customHeight="1">
      <c r="A3790" s="101">
        <f>C3790*ID규칙_대사_그룹_단위+COUNTIF($C$4:C3790,C3790)</f>
        <v>1435640</v>
      </c>
      <c r="B3790" s="100" t="s">
        <v>440</v>
      </c>
      <c r="C3790" s="102">
        <f>INDEX(STUDENT!$A:$A,MATCH(B3790,STUDENT!$B:$B,0))</f>
        <v>14356</v>
      </c>
      <c r="D3790" s="101">
        <v>5</v>
      </c>
      <c r="E3790" s="101">
        <v>22</v>
      </c>
      <c r="F3790" s="101">
        <v>1</v>
      </c>
      <c r="G3790" s="101" t="str">
        <f t="shared" si="236"/>
        <v>SPEECH_DESC_1435640</v>
      </c>
      <c r="H3790" s="101" t="str">
        <f t="shared" si="237"/>
        <v>SPEECH_AUDIO_1435640</v>
      </c>
      <c r="I3790" s="118" t="str">
        <f t="shared" si="238"/>
        <v>기타</v>
      </c>
      <c r="J3790" s="118" t="str">
        <f t="shared" si="239"/>
        <v>카페 1</v>
      </c>
    </row>
    <row r="3791" spans="1:10" ht="13.8" customHeight="1">
      <c r="A3791" s="101">
        <f>C3791*ID규칙_대사_그룹_단위+COUNTIF($C$4:C3791,C3791)</f>
        <v>1435641</v>
      </c>
      <c r="B3791" s="100" t="s">
        <v>440</v>
      </c>
      <c r="C3791" s="102">
        <f>INDEX(STUDENT!$A:$A,MATCH(B3791,STUDENT!$B:$B,0))</f>
        <v>14356</v>
      </c>
      <c r="D3791" s="101">
        <v>5</v>
      </c>
      <c r="E3791" s="101">
        <v>22</v>
      </c>
      <c r="F3791" s="101">
        <v>2</v>
      </c>
      <c r="G3791" s="101" t="str">
        <f t="shared" si="236"/>
        <v>SPEECH_DESC_1435641</v>
      </c>
      <c r="H3791" s="101" t="str">
        <f t="shared" si="237"/>
        <v>SPEECH_AUDIO_1435641</v>
      </c>
      <c r="I3791" s="118" t="str">
        <f t="shared" si="238"/>
        <v>기타</v>
      </c>
      <c r="J3791" s="118" t="str">
        <f t="shared" si="239"/>
        <v>카페 2</v>
      </c>
    </row>
    <row r="3792" spans="1:10" ht="13.8" customHeight="1">
      <c r="A3792" s="101">
        <f>C3792*ID규칙_대사_그룹_단위+COUNTIF($C$4:C3792,C3792)</f>
        <v>1435642</v>
      </c>
      <c r="B3792" s="100" t="s">
        <v>440</v>
      </c>
      <c r="C3792" s="102">
        <f>INDEX(STUDENT!$A:$A,MATCH(B3792,STUDENT!$B:$B,0))</f>
        <v>14356</v>
      </c>
      <c r="D3792" s="101">
        <v>5</v>
      </c>
      <c r="E3792" s="101">
        <v>22</v>
      </c>
      <c r="F3792" s="101">
        <v>3</v>
      </c>
      <c r="G3792" s="101" t="str">
        <f t="shared" si="236"/>
        <v>SPEECH_DESC_1435642</v>
      </c>
      <c r="H3792" s="101" t="str">
        <f t="shared" si="237"/>
        <v>SPEECH_AUDIO_1435642</v>
      </c>
      <c r="I3792" s="118" t="str">
        <f t="shared" si="238"/>
        <v>기타</v>
      </c>
      <c r="J3792" s="118" t="str">
        <f t="shared" si="239"/>
        <v>카페 3</v>
      </c>
    </row>
    <row r="3793" spans="1:10" ht="13.8" customHeight="1">
      <c r="A3793" s="101">
        <f>C3793*ID규칙_대사_그룹_단위+COUNTIF($C$4:C3793,C3793)</f>
        <v>1435643</v>
      </c>
      <c r="B3793" s="100" t="s">
        <v>440</v>
      </c>
      <c r="C3793" s="102">
        <f>INDEX(STUDENT!$A:$A,MATCH(B3793,STUDENT!$B:$B,0))</f>
        <v>14356</v>
      </c>
      <c r="D3793" s="101">
        <v>5</v>
      </c>
      <c r="E3793" s="101">
        <v>22</v>
      </c>
      <c r="F3793" s="101">
        <v>4</v>
      </c>
      <c r="G3793" s="101" t="str">
        <f t="shared" si="236"/>
        <v>SPEECH_DESC_1435643</v>
      </c>
      <c r="H3793" s="101" t="str">
        <f t="shared" si="237"/>
        <v>SPEECH_AUDIO_1435643</v>
      </c>
      <c r="I3793" s="118" t="str">
        <f t="shared" si="238"/>
        <v>기타</v>
      </c>
      <c r="J3793" s="118" t="str">
        <f t="shared" si="239"/>
        <v>카페 4</v>
      </c>
    </row>
    <row r="3794" spans="1:10" ht="13.8" customHeight="1">
      <c r="A3794" s="101">
        <f>C3794*ID규칙_대사_그룹_단위+COUNTIF($C$4:C3794,C3794)</f>
        <v>1435644</v>
      </c>
      <c r="B3794" s="100" t="s">
        <v>440</v>
      </c>
      <c r="C3794" s="102">
        <f>INDEX(STUDENT!$A:$A,MATCH(B3794,STUDENT!$B:$B,0))</f>
        <v>14356</v>
      </c>
      <c r="D3794" s="101">
        <v>5</v>
      </c>
      <c r="E3794" s="101">
        <v>22</v>
      </c>
      <c r="F3794" s="101">
        <v>5</v>
      </c>
      <c r="G3794" s="101" t="str">
        <f t="shared" si="236"/>
        <v>SPEECH_DESC_1435644</v>
      </c>
      <c r="H3794" s="101" t="str">
        <f t="shared" si="237"/>
        <v>SPEECH_AUDIO_1435644</v>
      </c>
      <c r="I3794" s="118" t="str">
        <f t="shared" si="238"/>
        <v>기타</v>
      </c>
      <c r="J3794" s="118" t="str">
        <f t="shared" si="239"/>
        <v>카페 5</v>
      </c>
    </row>
    <row r="3795" spans="1:10" ht="13.8" customHeight="1">
      <c r="A3795" s="101">
        <f>C3795*ID규칙_대사_그룹_단위+COUNTIF($C$4:C3795,C3795)</f>
        <v>1435645</v>
      </c>
      <c r="B3795" s="100" t="s">
        <v>440</v>
      </c>
      <c r="C3795" s="102">
        <f>INDEX(STUDENT!$A:$A,MATCH(B3795,STUDENT!$B:$B,0))</f>
        <v>14356</v>
      </c>
      <c r="D3795" s="101">
        <v>5</v>
      </c>
      <c r="E3795" s="101">
        <v>23</v>
      </c>
      <c r="F3795" s="101">
        <v>1</v>
      </c>
      <c r="G3795" s="101" t="str">
        <f t="shared" si="236"/>
        <v>SPEECH_DESC_1435645</v>
      </c>
      <c r="H3795" s="101" t="str">
        <f t="shared" si="237"/>
        <v>SPEECH_AUDIO_1435645</v>
      </c>
      <c r="I3795" s="118" t="str">
        <f t="shared" si="238"/>
        <v>기타</v>
      </c>
      <c r="J3795" s="118" t="str">
        <f t="shared" si="239"/>
        <v>인연 랭크 업 1</v>
      </c>
    </row>
    <row r="3796" spans="1:10" ht="13.8" customHeight="1">
      <c r="A3796" s="101">
        <f>C3796*ID규칙_대사_그룹_단위+COUNTIF($C$4:C3796,C3796)</f>
        <v>1435646</v>
      </c>
      <c r="B3796" s="100" t="s">
        <v>440</v>
      </c>
      <c r="C3796" s="102">
        <f>INDEX(STUDENT!$A:$A,MATCH(B3796,STUDENT!$B:$B,0))</f>
        <v>14356</v>
      </c>
      <c r="D3796" s="101">
        <v>5</v>
      </c>
      <c r="E3796" s="101">
        <v>23</v>
      </c>
      <c r="F3796" s="101">
        <v>2</v>
      </c>
      <c r="G3796" s="101" t="str">
        <f t="shared" si="236"/>
        <v>SPEECH_DESC_1435646</v>
      </c>
      <c r="H3796" s="101" t="str">
        <f t="shared" si="237"/>
        <v>SPEECH_AUDIO_1435646</v>
      </c>
      <c r="I3796" s="118" t="str">
        <f t="shared" si="238"/>
        <v>기타</v>
      </c>
      <c r="J3796" s="118" t="str">
        <f t="shared" si="239"/>
        <v>인연 랭크 업 2</v>
      </c>
    </row>
    <row r="3797" spans="1:10" ht="13.8" customHeight="1">
      <c r="A3797" s="101">
        <f>C3797*ID규칙_대사_그룹_단위+COUNTIF($C$4:C3797,C3797)</f>
        <v>1435647</v>
      </c>
      <c r="B3797" s="100" t="s">
        <v>440</v>
      </c>
      <c r="C3797" s="102">
        <f>INDEX(STUDENT!$A:$A,MATCH(B3797,STUDENT!$B:$B,0))</f>
        <v>14356</v>
      </c>
      <c r="D3797" s="101">
        <v>5</v>
      </c>
      <c r="E3797" s="101">
        <v>23</v>
      </c>
      <c r="F3797" s="101">
        <v>3</v>
      </c>
      <c r="G3797" s="101" t="str">
        <f t="shared" si="236"/>
        <v>SPEECH_DESC_1435647</v>
      </c>
      <c r="H3797" s="101" t="str">
        <f t="shared" si="237"/>
        <v>SPEECH_AUDIO_1435647</v>
      </c>
      <c r="I3797" s="118" t="str">
        <f t="shared" si="238"/>
        <v>기타</v>
      </c>
      <c r="J3797" s="118" t="str">
        <f t="shared" si="239"/>
        <v>인연 랭크 업 3</v>
      </c>
    </row>
    <row r="3798" spans="1:10" ht="13.8" customHeight="1">
      <c r="A3798" s="101">
        <f>C3798*ID규칙_대사_그룹_단위+COUNTIF($C$4:C3798,C3798)</f>
        <v>1435648</v>
      </c>
      <c r="B3798" s="100" t="s">
        <v>440</v>
      </c>
      <c r="C3798" s="102">
        <f>INDEX(STUDENT!$A:$A,MATCH(B3798,STUDENT!$B:$B,0))</f>
        <v>14356</v>
      </c>
      <c r="D3798" s="101">
        <v>5</v>
      </c>
      <c r="E3798" s="101">
        <v>23</v>
      </c>
      <c r="F3798" s="101">
        <v>4</v>
      </c>
      <c r="G3798" s="101" t="str">
        <f t="shared" si="236"/>
        <v>SPEECH_DESC_1435648</v>
      </c>
      <c r="H3798" s="101" t="str">
        <f t="shared" si="237"/>
        <v>SPEECH_AUDIO_1435648</v>
      </c>
      <c r="I3798" s="118" t="str">
        <f t="shared" si="238"/>
        <v>기타</v>
      </c>
      <c r="J3798" s="118" t="str">
        <f t="shared" si="239"/>
        <v>인연 랭크 업 4</v>
      </c>
    </row>
    <row r="3799" spans="1:10" ht="13.8" customHeight="1">
      <c r="A3799" s="101">
        <f>C3799*ID규칙_대사_그룹_단위+COUNTIF($C$4:C3799,C3799)</f>
        <v>1435649</v>
      </c>
      <c r="B3799" s="100" t="s">
        <v>440</v>
      </c>
      <c r="C3799" s="102">
        <f>INDEX(STUDENT!$A:$A,MATCH(B3799,STUDENT!$B:$B,0))</f>
        <v>14356</v>
      </c>
      <c r="D3799" s="101">
        <v>6</v>
      </c>
      <c r="E3799" s="101">
        <v>24</v>
      </c>
      <c r="F3799" s="101">
        <v>1</v>
      </c>
      <c r="G3799" s="101" t="str">
        <f t="shared" si="236"/>
        <v>SPEECH_DESC_1435649</v>
      </c>
      <c r="H3799" s="101" t="str">
        <f t="shared" si="237"/>
        <v>SPEECH_AUDIO_1435649</v>
      </c>
      <c r="I3799" s="118" t="str">
        <f t="shared" si="238"/>
        <v>메모리얼</v>
      </c>
      <c r="J3799" s="118" t="str">
        <f t="shared" si="239"/>
        <v>메모리얼 로비 1</v>
      </c>
    </row>
    <row r="3800" spans="1:10" ht="13.8" customHeight="1">
      <c r="A3800" s="101">
        <f>C3800*ID규칙_대사_그룹_단위+COUNTIF($C$4:C3800,C3800)</f>
        <v>1435650</v>
      </c>
      <c r="B3800" s="100" t="s">
        <v>440</v>
      </c>
      <c r="C3800" s="102">
        <f>INDEX(STUDENT!$A:$A,MATCH(B3800,STUDENT!$B:$B,0))</f>
        <v>14356</v>
      </c>
      <c r="D3800" s="101">
        <v>6</v>
      </c>
      <c r="E3800" s="101">
        <v>24</v>
      </c>
      <c r="F3800" s="101">
        <v>2</v>
      </c>
      <c r="G3800" s="101" t="str">
        <f t="shared" si="236"/>
        <v>SPEECH_DESC_1435650</v>
      </c>
      <c r="H3800" s="101" t="str">
        <f t="shared" si="237"/>
        <v>SPEECH_AUDIO_1435650</v>
      </c>
      <c r="I3800" s="118" t="str">
        <f t="shared" si="238"/>
        <v>메모리얼</v>
      </c>
      <c r="J3800" s="118" t="str">
        <f t="shared" si="239"/>
        <v>메모리얼 로비 2</v>
      </c>
    </row>
    <row r="3801" spans="1:10" ht="13.8" customHeight="1">
      <c r="A3801" s="101">
        <f>C3801*ID규칙_대사_그룹_단위+COUNTIF($C$4:C3801,C3801)</f>
        <v>1435651</v>
      </c>
      <c r="B3801" s="100" t="s">
        <v>440</v>
      </c>
      <c r="C3801" s="102">
        <f>INDEX(STUDENT!$A:$A,MATCH(B3801,STUDENT!$B:$B,0))</f>
        <v>14356</v>
      </c>
      <c r="D3801" s="101">
        <v>6</v>
      </c>
      <c r="E3801" s="101">
        <v>24</v>
      </c>
      <c r="F3801" s="101">
        <v>3</v>
      </c>
      <c r="G3801" s="101" t="str">
        <f t="shared" si="236"/>
        <v>SPEECH_DESC_1435651</v>
      </c>
      <c r="H3801" s="101" t="str">
        <f t="shared" si="237"/>
        <v>SPEECH_AUDIO_1435651</v>
      </c>
      <c r="I3801" s="118" t="str">
        <f t="shared" si="238"/>
        <v>메모리얼</v>
      </c>
      <c r="J3801" s="118" t="str">
        <f t="shared" si="239"/>
        <v>메모리얼 로비 3</v>
      </c>
    </row>
    <row r="3802" spans="1:10" ht="13.8" customHeight="1">
      <c r="A3802" s="101">
        <f>C3802*ID규칙_대사_그룹_단위+COUNTIF($C$4:C3802,C3802)</f>
        <v>1435652</v>
      </c>
      <c r="B3802" s="100" t="s">
        <v>440</v>
      </c>
      <c r="C3802" s="102">
        <f>INDEX(STUDENT!$A:$A,MATCH(B3802,STUDENT!$B:$B,0))</f>
        <v>14356</v>
      </c>
      <c r="D3802" s="101">
        <v>6</v>
      </c>
      <c r="E3802" s="101">
        <v>24</v>
      </c>
      <c r="F3802" s="101">
        <v>4</v>
      </c>
      <c r="G3802" s="101" t="str">
        <f t="shared" si="236"/>
        <v>SPEECH_DESC_1435652</v>
      </c>
      <c r="H3802" s="101" t="str">
        <f t="shared" si="237"/>
        <v>SPEECH_AUDIO_1435652</v>
      </c>
      <c r="I3802" s="118" t="str">
        <f t="shared" si="238"/>
        <v>메모리얼</v>
      </c>
      <c r="J3802" s="118" t="str">
        <f t="shared" si="239"/>
        <v>메모리얼 로비 4</v>
      </c>
    </row>
    <row r="3803" spans="1:10" ht="13.8" customHeight="1">
      <c r="A3803" s="101">
        <f>C3803*ID규칙_대사_그룹_단위+COUNTIF($C$4:C3803,C3803)</f>
        <v>1135701</v>
      </c>
      <c r="B3803" s="100" t="s">
        <v>442</v>
      </c>
      <c r="C3803" s="102">
        <f>INDEX(STUDENT!$A:$A,MATCH(B3803,STUDENT!$B:$B,0))</f>
        <v>11357</v>
      </c>
      <c r="D3803" s="101">
        <v>1</v>
      </c>
      <c r="E3803" s="101">
        <v>1</v>
      </c>
      <c r="F3803" s="101">
        <v>0</v>
      </c>
      <c r="G3803" s="101" t="str">
        <f t="shared" si="236"/>
        <v>SPEECH_DESC_1135701</v>
      </c>
      <c r="H3803" s="101" t="str">
        <f t="shared" si="237"/>
        <v>SPEECH_AUDIO_1135701</v>
      </c>
      <c r="I3803" s="118" t="str">
        <f t="shared" si="238"/>
        <v>일상</v>
      </c>
      <c r="J3803" s="118" t="str">
        <f t="shared" si="239"/>
        <v>입수</v>
      </c>
    </row>
    <row r="3804" spans="1:10" ht="13.8" customHeight="1">
      <c r="A3804" s="101">
        <f>C3804*ID규칙_대사_그룹_단위+COUNTIF($C$4:C3804,C3804)</f>
        <v>1135702</v>
      </c>
      <c r="B3804" s="100" t="s">
        <v>442</v>
      </c>
      <c r="C3804" s="102">
        <f>INDEX(STUDENT!$A:$A,MATCH(B3804,STUDENT!$B:$B,0))</f>
        <v>11357</v>
      </c>
      <c r="D3804" s="101">
        <v>1</v>
      </c>
      <c r="E3804" s="101">
        <v>2</v>
      </c>
      <c r="F3804" s="101">
        <v>1</v>
      </c>
      <c r="G3804" s="101" t="str">
        <f t="shared" si="236"/>
        <v>SPEECH_DESC_1135702</v>
      </c>
      <c r="H3804" s="101" t="str">
        <f t="shared" si="237"/>
        <v>SPEECH_AUDIO_1135702</v>
      </c>
      <c r="I3804" s="118" t="str">
        <f t="shared" si="238"/>
        <v>일상</v>
      </c>
      <c r="J3804" s="118" t="str">
        <f t="shared" si="239"/>
        <v>로비 방문 1</v>
      </c>
    </row>
    <row r="3805" spans="1:10" ht="13.8" customHeight="1">
      <c r="A3805" s="101">
        <f>C3805*ID규칙_대사_그룹_단위+COUNTIF($C$4:C3805,C3805)</f>
        <v>1135703</v>
      </c>
      <c r="B3805" s="100" t="s">
        <v>442</v>
      </c>
      <c r="C3805" s="102">
        <f>INDEX(STUDENT!$A:$A,MATCH(B3805,STUDENT!$B:$B,0))</f>
        <v>11357</v>
      </c>
      <c r="D3805" s="101">
        <v>1</v>
      </c>
      <c r="E3805" s="101">
        <v>2</v>
      </c>
      <c r="F3805" s="101">
        <v>2</v>
      </c>
      <c r="G3805" s="101" t="str">
        <f t="shared" si="236"/>
        <v>SPEECH_DESC_1135703</v>
      </c>
      <c r="H3805" s="101" t="str">
        <f t="shared" si="237"/>
        <v>SPEECH_AUDIO_1135703</v>
      </c>
      <c r="I3805" s="118" t="str">
        <f t="shared" si="238"/>
        <v>일상</v>
      </c>
      <c r="J3805" s="118" t="str">
        <f t="shared" si="239"/>
        <v>로비 방문 2</v>
      </c>
    </row>
    <row r="3806" spans="1:10" ht="13.8" customHeight="1">
      <c r="A3806" s="101">
        <f>C3806*ID규칙_대사_그룹_단위+COUNTIF($C$4:C3806,C3806)</f>
        <v>1135704</v>
      </c>
      <c r="B3806" s="100" t="s">
        <v>442</v>
      </c>
      <c r="C3806" s="102">
        <f>INDEX(STUDENT!$A:$A,MATCH(B3806,STUDENT!$B:$B,0))</f>
        <v>11357</v>
      </c>
      <c r="D3806" s="101">
        <v>1</v>
      </c>
      <c r="E3806" s="101">
        <v>3</v>
      </c>
      <c r="F3806" s="101">
        <v>1</v>
      </c>
      <c r="G3806" s="101" t="str">
        <f t="shared" si="236"/>
        <v>SPEECH_DESC_1135704</v>
      </c>
      <c r="H3806" s="101" t="str">
        <f t="shared" si="237"/>
        <v>SPEECH_AUDIO_1135704</v>
      </c>
      <c r="I3806" s="118" t="str">
        <f t="shared" si="238"/>
        <v>일상</v>
      </c>
      <c r="J3806" s="118" t="str">
        <f t="shared" si="239"/>
        <v>잡담 1</v>
      </c>
    </row>
    <row r="3807" spans="1:10" ht="13.8" customHeight="1">
      <c r="A3807" s="101">
        <f>C3807*ID규칙_대사_그룹_단위+COUNTIF($C$4:C3807,C3807)</f>
        <v>1135705</v>
      </c>
      <c r="B3807" s="100" t="s">
        <v>442</v>
      </c>
      <c r="C3807" s="102">
        <f>INDEX(STUDENT!$A:$A,MATCH(B3807,STUDENT!$B:$B,0))</f>
        <v>11357</v>
      </c>
      <c r="D3807" s="101">
        <v>1</v>
      </c>
      <c r="E3807" s="101">
        <v>3</v>
      </c>
      <c r="F3807" s="101">
        <v>2</v>
      </c>
      <c r="G3807" s="101" t="str">
        <f t="shared" si="236"/>
        <v>SPEECH_DESC_1135705</v>
      </c>
      <c r="H3807" s="101" t="str">
        <f t="shared" si="237"/>
        <v>SPEECH_AUDIO_1135705</v>
      </c>
      <c r="I3807" s="118" t="str">
        <f t="shared" si="238"/>
        <v>일상</v>
      </c>
      <c r="J3807" s="118" t="str">
        <f t="shared" si="239"/>
        <v>잡담 2</v>
      </c>
    </row>
    <row r="3808" spans="1:10" ht="13.8" customHeight="1">
      <c r="A3808" s="101">
        <f>C3808*ID규칙_대사_그룹_단위+COUNTIF($C$4:C3808,C3808)</f>
        <v>1135706</v>
      </c>
      <c r="B3808" s="100" t="s">
        <v>442</v>
      </c>
      <c r="C3808" s="102">
        <f>INDEX(STUDENT!$A:$A,MATCH(B3808,STUDENT!$B:$B,0))</f>
        <v>11357</v>
      </c>
      <c r="D3808" s="101">
        <v>1</v>
      </c>
      <c r="E3808" s="101">
        <v>3</v>
      </c>
      <c r="F3808" s="101">
        <v>3</v>
      </c>
      <c r="G3808" s="101" t="str">
        <f t="shared" si="236"/>
        <v>SPEECH_DESC_1135706</v>
      </c>
      <c r="H3808" s="101" t="str">
        <f t="shared" si="237"/>
        <v>SPEECH_AUDIO_1135706</v>
      </c>
      <c r="I3808" s="118" t="str">
        <f t="shared" si="238"/>
        <v>일상</v>
      </c>
      <c r="J3808" s="118" t="str">
        <f t="shared" si="239"/>
        <v>잡담 3</v>
      </c>
    </row>
    <row r="3809" spans="1:10" ht="13.8" customHeight="1">
      <c r="A3809" s="101">
        <f>C3809*ID규칙_대사_그룹_단위+COUNTIF($C$4:C3809,C3809)</f>
        <v>1135707</v>
      </c>
      <c r="B3809" s="100" t="s">
        <v>442</v>
      </c>
      <c r="C3809" s="102">
        <f>INDEX(STUDENT!$A:$A,MATCH(B3809,STUDENT!$B:$B,0))</f>
        <v>11357</v>
      </c>
      <c r="D3809" s="101">
        <v>1</v>
      </c>
      <c r="E3809" s="101">
        <v>3</v>
      </c>
      <c r="F3809" s="101">
        <v>4</v>
      </c>
      <c r="G3809" s="101" t="str">
        <f t="shared" si="236"/>
        <v>SPEECH_DESC_1135707</v>
      </c>
      <c r="H3809" s="101" t="str">
        <f t="shared" si="237"/>
        <v>SPEECH_AUDIO_1135707</v>
      </c>
      <c r="I3809" s="118" t="str">
        <f t="shared" si="238"/>
        <v>일상</v>
      </c>
      <c r="J3809" s="118" t="str">
        <f t="shared" si="239"/>
        <v>잡담 4</v>
      </c>
    </row>
    <row r="3810" spans="1:10" ht="13.8" customHeight="1">
      <c r="A3810" s="101">
        <f>C3810*ID규칙_대사_그룹_단위+COUNTIF($C$4:C3810,C3810)</f>
        <v>1135708</v>
      </c>
      <c r="B3810" s="100" t="s">
        <v>442</v>
      </c>
      <c r="C3810" s="102">
        <f>INDEX(STUDENT!$A:$A,MATCH(B3810,STUDENT!$B:$B,0))</f>
        <v>11357</v>
      </c>
      <c r="D3810" s="101">
        <v>1</v>
      </c>
      <c r="E3810" s="101">
        <v>3</v>
      </c>
      <c r="F3810" s="101">
        <v>5</v>
      </c>
      <c r="G3810" s="101" t="str">
        <f t="shared" si="236"/>
        <v>SPEECH_DESC_1135708</v>
      </c>
      <c r="H3810" s="101" t="str">
        <f t="shared" si="237"/>
        <v>SPEECH_AUDIO_1135708</v>
      </c>
      <c r="I3810" s="118" t="str">
        <f t="shared" si="238"/>
        <v>일상</v>
      </c>
      <c r="J3810" s="118" t="str">
        <f t="shared" si="239"/>
        <v>잡담 5</v>
      </c>
    </row>
    <row r="3811" spans="1:10" ht="13.8" customHeight="1">
      <c r="A3811" s="101">
        <f>C3811*ID규칙_대사_그룹_단위+COUNTIF($C$4:C3811,C3811)</f>
        <v>1135709</v>
      </c>
      <c r="B3811" s="100" t="s">
        <v>442</v>
      </c>
      <c r="C3811" s="102">
        <f>INDEX(STUDENT!$A:$A,MATCH(B3811,STUDENT!$B:$B,0))</f>
        <v>11357</v>
      </c>
      <c r="D3811" s="101">
        <v>1</v>
      </c>
      <c r="E3811" s="101">
        <v>3</v>
      </c>
      <c r="F3811" s="101">
        <v>6</v>
      </c>
      <c r="G3811" s="101" t="str">
        <f t="shared" si="236"/>
        <v>SPEECH_DESC_1135709</v>
      </c>
      <c r="H3811" s="101" t="str">
        <f t="shared" si="237"/>
        <v>SPEECH_AUDIO_1135709</v>
      </c>
      <c r="I3811" s="118" t="str">
        <f t="shared" si="238"/>
        <v>일상</v>
      </c>
      <c r="J3811" s="118" t="str">
        <f t="shared" si="239"/>
        <v>잡담 6</v>
      </c>
    </row>
    <row r="3812" spans="1:10" ht="13.8" customHeight="1">
      <c r="A3812" s="101">
        <f>C3812*ID규칙_대사_그룹_단위+COUNTIF($C$4:C3812,C3812)</f>
        <v>1135710</v>
      </c>
      <c r="B3812" s="100" t="s">
        <v>442</v>
      </c>
      <c r="C3812" s="102">
        <f>INDEX(STUDENT!$A:$A,MATCH(B3812,STUDENT!$B:$B,0))</f>
        <v>11357</v>
      </c>
      <c r="D3812" s="101">
        <v>1</v>
      </c>
      <c r="E3812" s="101">
        <v>3</v>
      </c>
      <c r="F3812" s="101">
        <v>7</v>
      </c>
      <c r="G3812" s="101" t="str">
        <f t="shared" si="236"/>
        <v>SPEECH_DESC_1135710</v>
      </c>
      <c r="H3812" s="101" t="str">
        <f t="shared" si="237"/>
        <v>SPEECH_AUDIO_1135710</v>
      </c>
      <c r="I3812" s="118" t="str">
        <f t="shared" si="238"/>
        <v>일상</v>
      </c>
      <c r="J3812" s="118" t="str">
        <f t="shared" si="239"/>
        <v>잡담 7</v>
      </c>
    </row>
    <row r="3813" spans="1:10" ht="13.8" customHeight="1">
      <c r="A3813" s="101">
        <f>C3813*ID규칙_대사_그룹_단위+COUNTIF($C$4:C3813,C3813)</f>
        <v>1135711</v>
      </c>
      <c r="B3813" s="100" t="s">
        <v>442</v>
      </c>
      <c r="C3813" s="102">
        <f>INDEX(STUDENT!$A:$A,MATCH(B3813,STUDENT!$B:$B,0))</f>
        <v>11357</v>
      </c>
      <c r="D3813" s="101">
        <v>2</v>
      </c>
      <c r="E3813" s="101">
        <v>4</v>
      </c>
      <c r="F3813" s="101">
        <v>1</v>
      </c>
      <c r="G3813" s="101" t="str">
        <f t="shared" si="236"/>
        <v>SPEECH_DESC_1135711</v>
      </c>
      <c r="H3813" s="101" t="str">
        <f t="shared" si="237"/>
        <v>SPEECH_AUDIO_1135711</v>
      </c>
      <c r="I3813" s="118" t="str">
        <f t="shared" si="238"/>
        <v>배치</v>
      </c>
      <c r="J3813" s="118" t="str">
        <f t="shared" si="239"/>
        <v>편성 1</v>
      </c>
    </row>
    <row r="3814" spans="1:10" ht="13.8" customHeight="1">
      <c r="A3814" s="101">
        <f>C3814*ID규칙_대사_그룹_단위+COUNTIF($C$4:C3814,C3814)</f>
        <v>1135712</v>
      </c>
      <c r="B3814" s="100" t="s">
        <v>442</v>
      </c>
      <c r="C3814" s="102">
        <f>INDEX(STUDENT!$A:$A,MATCH(B3814,STUDENT!$B:$B,0))</f>
        <v>11357</v>
      </c>
      <c r="D3814" s="101">
        <v>2</v>
      </c>
      <c r="E3814" s="101">
        <v>4</v>
      </c>
      <c r="F3814" s="101">
        <v>2</v>
      </c>
      <c r="G3814" s="101" t="str">
        <f t="shared" si="236"/>
        <v>SPEECH_DESC_1135712</v>
      </c>
      <c r="H3814" s="101" t="str">
        <f t="shared" si="237"/>
        <v>SPEECH_AUDIO_1135712</v>
      </c>
      <c r="I3814" s="118" t="str">
        <f t="shared" si="238"/>
        <v>배치</v>
      </c>
      <c r="J3814" s="118" t="str">
        <f t="shared" si="239"/>
        <v>편성 2</v>
      </c>
    </row>
    <row r="3815" spans="1:10" ht="13.8" customHeight="1">
      <c r="A3815" s="101">
        <f>C3815*ID규칙_대사_그룹_단위+COUNTIF($C$4:C3815,C3815)</f>
        <v>1135713</v>
      </c>
      <c r="B3815" s="100" t="s">
        <v>442</v>
      </c>
      <c r="C3815" s="102">
        <f>INDEX(STUDENT!$A:$A,MATCH(B3815,STUDENT!$B:$B,0))</f>
        <v>11357</v>
      </c>
      <c r="D3815" s="101">
        <v>2</v>
      </c>
      <c r="E3815" s="101">
        <v>4</v>
      </c>
      <c r="F3815" s="101">
        <v>3</v>
      </c>
      <c r="G3815" s="101" t="str">
        <f t="shared" si="236"/>
        <v>SPEECH_DESC_1135713</v>
      </c>
      <c r="H3815" s="101" t="str">
        <f t="shared" si="237"/>
        <v>SPEECH_AUDIO_1135713</v>
      </c>
      <c r="I3815" s="118" t="str">
        <f t="shared" si="238"/>
        <v>배치</v>
      </c>
      <c r="J3815" s="118" t="str">
        <f t="shared" si="239"/>
        <v>편성 3</v>
      </c>
    </row>
    <row r="3816" spans="1:10" ht="13.8" customHeight="1">
      <c r="A3816" s="101">
        <f>C3816*ID규칙_대사_그룹_단위+COUNTIF($C$4:C3816,C3816)</f>
        <v>1135714</v>
      </c>
      <c r="B3816" s="100" t="s">
        <v>442</v>
      </c>
      <c r="C3816" s="102">
        <f>INDEX(STUDENT!$A:$A,MATCH(B3816,STUDENT!$B:$B,0))</f>
        <v>11357</v>
      </c>
      <c r="D3816" s="101">
        <v>2</v>
      </c>
      <c r="E3816" s="101">
        <v>5</v>
      </c>
      <c r="F3816" s="101">
        <v>1</v>
      </c>
      <c r="G3816" s="101" t="str">
        <f t="shared" si="236"/>
        <v>SPEECH_DESC_1135714</v>
      </c>
      <c r="H3816" s="101" t="str">
        <f t="shared" si="237"/>
        <v>SPEECH_AUDIO_1135714</v>
      </c>
      <c r="I3816" s="118" t="str">
        <f t="shared" si="238"/>
        <v>배치</v>
      </c>
      <c r="J3816" s="118" t="str">
        <f t="shared" si="239"/>
        <v>출격 1</v>
      </c>
    </row>
    <row r="3817" spans="1:10" ht="13.8" customHeight="1">
      <c r="A3817" s="101">
        <f>C3817*ID규칙_대사_그룹_단위+COUNTIF($C$4:C3817,C3817)</f>
        <v>1135715</v>
      </c>
      <c r="B3817" s="100" t="s">
        <v>442</v>
      </c>
      <c r="C3817" s="102">
        <f>INDEX(STUDENT!$A:$A,MATCH(B3817,STUDENT!$B:$B,0))</f>
        <v>11357</v>
      </c>
      <c r="D3817" s="101">
        <v>2</v>
      </c>
      <c r="E3817" s="101">
        <v>5</v>
      </c>
      <c r="F3817" s="101">
        <v>2</v>
      </c>
      <c r="G3817" s="101" t="str">
        <f t="shared" si="236"/>
        <v>SPEECH_DESC_1135715</v>
      </c>
      <c r="H3817" s="101" t="str">
        <f t="shared" si="237"/>
        <v>SPEECH_AUDIO_1135715</v>
      </c>
      <c r="I3817" s="118" t="str">
        <f t="shared" si="238"/>
        <v>배치</v>
      </c>
      <c r="J3817" s="118" t="str">
        <f t="shared" si="239"/>
        <v>출격 2</v>
      </c>
    </row>
    <row r="3818" spans="1:10" ht="13.8" customHeight="1">
      <c r="A3818" s="101">
        <f>C3818*ID규칙_대사_그룹_단위+COUNTIF($C$4:C3818,C3818)</f>
        <v>1135716</v>
      </c>
      <c r="B3818" s="100" t="s">
        <v>442</v>
      </c>
      <c r="C3818" s="102">
        <f>INDEX(STUDENT!$A:$A,MATCH(B3818,STUDENT!$B:$B,0))</f>
        <v>11357</v>
      </c>
      <c r="D3818" s="101">
        <v>3</v>
      </c>
      <c r="E3818" s="101">
        <v>6</v>
      </c>
      <c r="F3818" s="101">
        <v>1</v>
      </c>
      <c r="G3818" s="101" t="str">
        <f t="shared" si="236"/>
        <v>SPEECH_DESC_1135716</v>
      </c>
      <c r="H3818" s="101" t="str">
        <f t="shared" si="237"/>
        <v>SPEECH_AUDIO_1135716</v>
      </c>
      <c r="I3818" s="118" t="str">
        <f t="shared" si="238"/>
        <v>전투</v>
      </c>
      <c r="J3818" s="118" t="str">
        <f t="shared" si="239"/>
        <v>전투개시 1</v>
      </c>
    </row>
    <row r="3819" spans="1:10" ht="13.8" customHeight="1">
      <c r="A3819" s="101">
        <f>C3819*ID규칙_대사_그룹_단위+COUNTIF($C$4:C3819,C3819)</f>
        <v>1135717</v>
      </c>
      <c r="B3819" s="100" t="s">
        <v>442</v>
      </c>
      <c r="C3819" s="102">
        <f>INDEX(STUDENT!$A:$A,MATCH(B3819,STUDENT!$B:$B,0))</f>
        <v>11357</v>
      </c>
      <c r="D3819" s="101">
        <v>3</v>
      </c>
      <c r="E3819" s="101">
        <v>6</v>
      </c>
      <c r="F3819" s="101">
        <v>2</v>
      </c>
      <c r="G3819" s="101" t="str">
        <f t="shared" si="236"/>
        <v>SPEECH_DESC_1135717</v>
      </c>
      <c r="H3819" s="101" t="str">
        <f t="shared" si="237"/>
        <v>SPEECH_AUDIO_1135717</v>
      </c>
      <c r="I3819" s="118" t="str">
        <f t="shared" si="238"/>
        <v>전투</v>
      </c>
      <c r="J3819" s="118" t="str">
        <f t="shared" si="239"/>
        <v>전투개시 2</v>
      </c>
    </row>
    <row r="3820" spans="1:10" ht="13.8" customHeight="1">
      <c r="A3820" s="101">
        <f>C3820*ID규칙_대사_그룹_단위+COUNTIF($C$4:C3820,C3820)</f>
        <v>1135718</v>
      </c>
      <c r="B3820" s="100" t="s">
        <v>442</v>
      </c>
      <c r="C3820" s="102">
        <f>INDEX(STUDENT!$A:$A,MATCH(B3820,STUDENT!$B:$B,0))</f>
        <v>11357</v>
      </c>
      <c r="D3820" s="101">
        <v>3</v>
      </c>
      <c r="E3820" s="101">
        <v>7</v>
      </c>
      <c r="F3820" s="101">
        <v>0</v>
      </c>
      <c r="G3820" s="101" t="str">
        <f t="shared" si="236"/>
        <v>SPEECH_DESC_1135718</v>
      </c>
      <c r="H3820" s="101" t="str">
        <f t="shared" si="237"/>
        <v>SPEECH_AUDIO_1135718</v>
      </c>
      <c r="I3820" s="118" t="str">
        <f t="shared" si="238"/>
        <v>전투</v>
      </c>
      <c r="J3820" s="118" t="str">
        <f t="shared" si="239"/>
        <v>이동</v>
      </c>
    </row>
    <row r="3821" spans="1:10" ht="13.8" customHeight="1">
      <c r="A3821" s="101">
        <f>C3821*ID규칙_대사_그룹_단위+COUNTIF($C$4:C3821,C3821)</f>
        <v>1135719</v>
      </c>
      <c r="B3821" s="100" t="s">
        <v>442</v>
      </c>
      <c r="C3821" s="102">
        <f>INDEX(STUDENT!$A:$A,MATCH(B3821,STUDENT!$B:$B,0))</f>
        <v>11357</v>
      </c>
      <c r="D3821" s="101">
        <v>3</v>
      </c>
      <c r="E3821" s="101">
        <v>8</v>
      </c>
      <c r="F3821" s="101">
        <v>1</v>
      </c>
      <c r="G3821" s="101" t="str">
        <f t="shared" si="236"/>
        <v>SPEECH_DESC_1135719</v>
      </c>
      <c r="H3821" s="101" t="str">
        <f t="shared" si="237"/>
        <v>SPEECH_AUDIO_1135719</v>
      </c>
      <c r="I3821" s="118" t="str">
        <f t="shared" si="238"/>
        <v>전투</v>
      </c>
      <c r="J3821" s="118" t="str">
        <f t="shared" si="239"/>
        <v>에이리어 이동 1</v>
      </c>
    </row>
    <row r="3822" spans="1:10" ht="13.8" customHeight="1">
      <c r="A3822" s="101">
        <f>C3822*ID규칙_대사_그룹_단위+COUNTIF($C$4:C3822,C3822)</f>
        <v>1135720</v>
      </c>
      <c r="B3822" s="100" t="s">
        <v>442</v>
      </c>
      <c r="C3822" s="102">
        <f>INDEX(STUDENT!$A:$A,MATCH(B3822,STUDENT!$B:$B,0))</f>
        <v>11357</v>
      </c>
      <c r="D3822" s="101">
        <v>3</v>
      </c>
      <c r="E3822" s="101">
        <v>8</v>
      </c>
      <c r="F3822" s="101">
        <v>2</v>
      </c>
      <c r="G3822" s="101" t="str">
        <f t="shared" si="236"/>
        <v>SPEECH_DESC_1135720</v>
      </c>
      <c r="H3822" s="101" t="str">
        <f t="shared" si="237"/>
        <v>SPEECH_AUDIO_1135720</v>
      </c>
      <c r="I3822" s="118" t="str">
        <f t="shared" si="238"/>
        <v>전투</v>
      </c>
      <c r="J3822" s="118" t="str">
        <f t="shared" si="239"/>
        <v>에이리어 이동 2</v>
      </c>
    </row>
    <row r="3823" spans="1:10" ht="13.8" customHeight="1">
      <c r="A3823" s="101">
        <f>C3823*ID규칙_대사_그룹_단위+COUNTIF($C$4:C3823,C3823)</f>
        <v>1135721</v>
      </c>
      <c r="B3823" s="100" t="s">
        <v>442</v>
      </c>
      <c r="C3823" s="102">
        <f>INDEX(STUDENT!$A:$A,MATCH(B3823,STUDENT!$B:$B,0))</f>
        <v>11357</v>
      </c>
      <c r="D3823" s="101">
        <v>3</v>
      </c>
      <c r="E3823" s="101">
        <v>9</v>
      </c>
      <c r="F3823" s="101">
        <v>0</v>
      </c>
      <c r="G3823" s="101" t="str">
        <f t="shared" si="236"/>
        <v>SPEECH_DESC_1135721</v>
      </c>
      <c r="H3823" s="101" t="str">
        <f t="shared" si="237"/>
        <v>SPEECH_AUDIO_1135721</v>
      </c>
      <c r="I3823" s="118" t="str">
        <f t="shared" si="238"/>
        <v>전투</v>
      </c>
      <c r="J3823" s="118" t="str">
        <f t="shared" si="239"/>
        <v>엄폐</v>
      </c>
    </row>
    <row r="3824" spans="1:10" ht="13.8" customHeight="1">
      <c r="A3824" s="101">
        <f>C3824*ID규칙_대사_그룹_단위+COUNTIF($C$4:C3824,C3824)</f>
        <v>1135722</v>
      </c>
      <c r="B3824" s="100" t="s">
        <v>442</v>
      </c>
      <c r="C3824" s="102">
        <f>INDEX(STUDENT!$A:$A,MATCH(B3824,STUDENT!$B:$B,0))</f>
        <v>11357</v>
      </c>
      <c r="D3824" s="101">
        <v>3</v>
      </c>
      <c r="E3824" s="101">
        <v>10</v>
      </c>
      <c r="F3824" s="101">
        <v>0</v>
      </c>
      <c r="G3824" s="101" t="str">
        <f t="shared" si="236"/>
        <v>SPEECH_DESC_1135722</v>
      </c>
      <c r="H3824" s="101" t="str">
        <f t="shared" si="237"/>
        <v>SPEECH_AUDIO_1135722</v>
      </c>
      <c r="I3824" s="118" t="str">
        <f t="shared" si="238"/>
        <v>전투</v>
      </c>
      <c r="J3824" s="118" t="str">
        <f t="shared" si="239"/>
        <v>회피</v>
      </c>
    </row>
    <row r="3825" spans="1:10" ht="13.8" customHeight="1">
      <c r="A3825" s="101">
        <f>C3825*ID규칙_대사_그룹_단위+COUNTIF($C$4:C3825,C3825)</f>
        <v>1135723</v>
      </c>
      <c r="B3825" s="100" t="s">
        <v>442</v>
      </c>
      <c r="C3825" s="102">
        <f>INDEX(STUDENT!$A:$A,MATCH(B3825,STUDENT!$B:$B,0))</f>
        <v>11357</v>
      </c>
      <c r="D3825" s="101">
        <v>3</v>
      </c>
      <c r="E3825" s="101">
        <v>11</v>
      </c>
      <c r="F3825" s="101">
        <v>0</v>
      </c>
      <c r="G3825" s="101" t="str">
        <f t="shared" si="236"/>
        <v>SPEECH_DESC_1135723</v>
      </c>
      <c r="H3825" s="101" t="str">
        <f t="shared" si="237"/>
        <v>SPEECH_AUDIO_1135723</v>
      </c>
      <c r="I3825" s="118" t="str">
        <f t="shared" si="238"/>
        <v>전투</v>
      </c>
      <c r="J3825" s="118" t="str">
        <f t="shared" si="239"/>
        <v>회복</v>
      </c>
    </row>
    <row r="3826" spans="1:10" ht="13.8" customHeight="1">
      <c r="A3826" s="101">
        <f>C3826*ID규칙_대사_그룹_단위+COUNTIF($C$4:C3826,C3826)</f>
        <v>1135724</v>
      </c>
      <c r="B3826" s="100" t="s">
        <v>442</v>
      </c>
      <c r="C3826" s="102">
        <f>INDEX(STUDENT!$A:$A,MATCH(B3826,STUDENT!$B:$B,0))</f>
        <v>11357</v>
      </c>
      <c r="D3826" s="101">
        <v>3</v>
      </c>
      <c r="E3826" s="101">
        <v>12</v>
      </c>
      <c r="F3826" s="101">
        <v>0</v>
      </c>
      <c r="G3826" s="101" t="str">
        <f t="shared" si="236"/>
        <v>SPEECH_DESC_1135724</v>
      </c>
      <c r="H3826" s="101" t="str">
        <f t="shared" si="237"/>
        <v>SPEECH_AUDIO_1135724</v>
      </c>
      <c r="I3826" s="118" t="str">
        <f t="shared" si="238"/>
        <v>전투</v>
      </c>
      <c r="J3826" s="118" t="str">
        <f t="shared" si="239"/>
        <v>버프</v>
      </c>
    </row>
    <row r="3827" spans="1:10" ht="13.8" customHeight="1">
      <c r="A3827" s="101">
        <f>C3827*ID규칙_대사_그룹_단위+COUNTIF($C$4:C3827,C3827)</f>
        <v>1135725</v>
      </c>
      <c r="B3827" s="100" t="s">
        <v>442</v>
      </c>
      <c r="C3827" s="102">
        <f>INDEX(STUDENT!$A:$A,MATCH(B3827,STUDENT!$B:$B,0))</f>
        <v>11357</v>
      </c>
      <c r="D3827" s="101">
        <v>3</v>
      </c>
      <c r="E3827" s="101">
        <v>13</v>
      </c>
      <c r="F3827" s="101">
        <v>0</v>
      </c>
      <c r="G3827" s="101" t="str">
        <f t="shared" si="236"/>
        <v>SPEECH_DESC_1135725</v>
      </c>
      <c r="H3827" s="101" t="str">
        <f t="shared" si="237"/>
        <v>SPEECH_AUDIO_1135725</v>
      </c>
      <c r="I3827" s="118" t="str">
        <f t="shared" si="238"/>
        <v>전투</v>
      </c>
      <c r="J3827" s="118" t="str">
        <f t="shared" si="239"/>
        <v>기본 스킬</v>
      </c>
    </row>
    <row r="3828" spans="1:10" ht="13.8" customHeight="1">
      <c r="A3828" s="101">
        <f>C3828*ID규칙_대사_그룹_단위+COUNTIF($C$4:C3828,C3828)</f>
        <v>1135726</v>
      </c>
      <c r="B3828" s="100" t="s">
        <v>442</v>
      </c>
      <c r="C3828" s="102">
        <f>INDEX(STUDENT!$A:$A,MATCH(B3828,STUDENT!$B:$B,0))</f>
        <v>11357</v>
      </c>
      <c r="D3828" s="101">
        <v>3</v>
      </c>
      <c r="E3828" s="101">
        <v>14</v>
      </c>
      <c r="F3828" s="101">
        <v>1</v>
      </c>
      <c r="G3828" s="101" t="str">
        <f t="shared" si="236"/>
        <v>SPEECH_DESC_1135726</v>
      </c>
      <c r="H3828" s="101" t="str">
        <f t="shared" si="237"/>
        <v>SPEECH_AUDIO_1135726</v>
      </c>
      <c r="I3828" s="118" t="str">
        <f t="shared" si="238"/>
        <v>전투</v>
      </c>
      <c r="J3828" s="118" t="str">
        <f t="shared" si="239"/>
        <v>EX 스킬 컷인 1</v>
      </c>
    </row>
    <row r="3829" spans="1:10" ht="13.8" customHeight="1">
      <c r="A3829" s="101">
        <f>C3829*ID규칙_대사_그룹_단위+COUNTIF($C$4:C3829,C3829)</f>
        <v>1135727</v>
      </c>
      <c r="B3829" s="100" t="s">
        <v>442</v>
      </c>
      <c r="C3829" s="102">
        <f>INDEX(STUDENT!$A:$A,MATCH(B3829,STUDENT!$B:$B,0))</f>
        <v>11357</v>
      </c>
      <c r="D3829" s="101">
        <v>3</v>
      </c>
      <c r="E3829" s="101">
        <v>14</v>
      </c>
      <c r="F3829" s="101">
        <v>2</v>
      </c>
      <c r="G3829" s="101" t="str">
        <f t="shared" si="236"/>
        <v>SPEECH_DESC_1135727</v>
      </c>
      <c r="H3829" s="101" t="str">
        <f t="shared" si="237"/>
        <v>SPEECH_AUDIO_1135727</v>
      </c>
      <c r="I3829" s="118" t="str">
        <f t="shared" si="238"/>
        <v>전투</v>
      </c>
      <c r="J3829" s="118" t="str">
        <f t="shared" si="239"/>
        <v>EX 스킬 컷인 2</v>
      </c>
    </row>
    <row r="3830" spans="1:10" ht="13.8" customHeight="1">
      <c r="A3830" s="101">
        <f>C3830*ID규칙_대사_그룹_단위+COUNTIF($C$4:C3830,C3830)</f>
        <v>1135728</v>
      </c>
      <c r="B3830" s="100" t="s">
        <v>442</v>
      </c>
      <c r="C3830" s="102">
        <f>INDEX(STUDENT!$A:$A,MATCH(B3830,STUDENT!$B:$B,0))</f>
        <v>11357</v>
      </c>
      <c r="D3830" s="101">
        <v>3</v>
      </c>
      <c r="E3830" s="101">
        <v>14</v>
      </c>
      <c r="F3830" s="101">
        <v>3</v>
      </c>
      <c r="G3830" s="101" t="str">
        <f t="shared" si="236"/>
        <v>SPEECH_DESC_1135728</v>
      </c>
      <c r="H3830" s="101" t="str">
        <f t="shared" si="237"/>
        <v>SPEECH_AUDIO_1135728</v>
      </c>
      <c r="I3830" s="118" t="str">
        <f t="shared" si="238"/>
        <v>전투</v>
      </c>
      <c r="J3830" s="118" t="str">
        <f t="shared" si="239"/>
        <v>EX 스킬 컷인 3</v>
      </c>
    </row>
    <row r="3831" spans="1:10" ht="13.8" customHeight="1">
      <c r="A3831" s="101">
        <f>C3831*ID규칙_대사_그룹_단위+COUNTIF($C$4:C3831,C3831)</f>
        <v>1135729</v>
      </c>
      <c r="B3831" s="100" t="s">
        <v>442</v>
      </c>
      <c r="C3831" s="102">
        <f>INDEX(STUDENT!$A:$A,MATCH(B3831,STUDENT!$B:$B,0))</f>
        <v>11357</v>
      </c>
      <c r="D3831" s="101">
        <v>3</v>
      </c>
      <c r="E3831" s="101">
        <v>15</v>
      </c>
      <c r="F3831" s="101">
        <v>1</v>
      </c>
      <c r="G3831" s="101" t="str">
        <f t="shared" si="236"/>
        <v>SPEECH_DESC_1135729</v>
      </c>
      <c r="H3831" s="101" t="str">
        <f t="shared" si="237"/>
        <v>SPEECH_AUDIO_1135729</v>
      </c>
      <c r="I3831" s="118" t="str">
        <f t="shared" si="238"/>
        <v>전투</v>
      </c>
      <c r="J3831" s="118" t="str">
        <f t="shared" si="239"/>
        <v>EX 스킬 1</v>
      </c>
    </row>
    <row r="3832" spans="1:10" ht="13.8" customHeight="1">
      <c r="A3832" s="101">
        <f>C3832*ID규칙_대사_그룹_단위+COUNTIF($C$4:C3832,C3832)</f>
        <v>1135730</v>
      </c>
      <c r="B3832" s="100" t="s">
        <v>442</v>
      </c>
      <c r="C3832" s="102">
        <f>INDEX(STUDENT!$A:$A,MATCH(B3832,STUDENT!$B:$B,0))</f>
        <v>11357</v>
      </c>
      <c r="D3832" s="101">
        <v>3</v>
      </c>
      <c r="E3832" s="101">
        <v>15</v>
      </c>
      <c r="F3832" s="101">
        <v>2</v>
      </c>
      <c r="G3832" s="101" t="str">
        <f t="shared" si="236"/>
        <v>SPEECH_DESC_1135730</v>
      </c>
      <c r="H3832" s="101" t="str">
        <f t="shared" si="237"/>
        <v>SPEECH_AUDIO_1135730</v>
      </c>
      <c r="I3832" s="118" t="str">
        <f t="shared" si="238"/>
        <v>전투</v>
      </c>
      <c r="J3832" s="118" t="str">
        <f t="shared" si="239"/>
        <v>EX 스킬 2</v>
      </c>
    </row>
    <row r="3833" spans="1:10" ht="13.8" customHeight="1">
      <c r="A3833" s="101">
        <f>C3833*ID규칙_대사_그룹_단위+COUNTIF($C$4:C3833,C3833)</f>
        <v>1135731</v>
      </c>
      <c r="B3833" s="100" t="s">
        <v>442</v>
      </c>
      <c r="C3833" s="102">
        <f>INDEX(STUDENT!$A:$A,MATCH(B3833,STUDENT!$B:$B,0))</f>
        <v>11357</v>
      </c>
      <c r="D3833" s="101">
        <v>3</v>
      </c>
      <c r="E3833" s="101">
        <v>15</v>
      </c>
      <c r="F3833" s="101">
        <v>3</v>
      </c>
      <c r="G3833" s="101" t="str">
        <f t="shared" si="236"/>
        <v>SPEECH_DESC_1135731</v>
      </c>
      <c r="H3833" s="101" t="str">
        <f t="shared" si="237"/>
        <v>SPEECH_AUDIO_1135731</v>
      </c>
      <c r="I3833" s="118" t="str">
        <f t="shared" si="238"/>
        <v>전투</v>
      </c>
      <c r="J3833" s="118" t="str">
        <f t="shared" si="239"/>
        <v>EX 스킬 3</v>
      </c>
    </row>
    <row r="3834" spans="1:10" ht="13.8" customHeight="1">
      <c r="A3834" s="101">
        <f>C3834*ID규칙_대사_그룹_단위+COUNTIF($C$4:C3834,C3834)</f>
        <v>1135732</v>
      </c>
      <c r="B3834" s="100" t="s">
        <v>442</v>
      </c>
      <c r="C3834" s="102">
        <f>INDEX(STUDENT!$A:$A,MATCH(B3834,STUDENT!$B:$B,0))</f>
        <v>11357</v>
      </c>
      <c r="D3834" s="101">
        <v>3</v>
      </c>
      <c r="E3834" s="101">
        <v>16</v>
      </c>
      <c r="F3834" s="101">
        <v>1</v>
      </c>
      <c r="G3834" s="101" t="str">
        <f t="shared" si="236"/>
        <v>SPEECH_DESC_1135732</v>
      </c>
      <c r="H3834" s="101" t="str">
        <f t="shared" si="237"/>
        <v>SPEECH_AUDIO_1135732</v>
      </c>
      <c r="I3834" s="118" t="str">
        <f t="shared" si="238"/>
        <v>전투</v>
      </c>
      <c r="J3834" s="118" t="str">
        <f t="shared" si="239"/>
        <v>승리 1</v>
      </c>
    </row>
    <row r="3835" spans="1:10" ht="13.8" customHeight="1">
      <c r="A3835" s="101">
        <f>C3835*ID규칙_대사_그룹_단위+COUNTIF($C$4:C3835,C3835)</f>
        <v>1135733</v>
      </c>
      <c r="B3835" s="100" t="s">
        <v>442</v>
      </c>
      <c r="C3835" s="102">
        <f>INDEX(STUDENT!$A:$A,MATCH(B3835,STUDENT!$B:$B,0))</f>
        <v>11357</v>
      </c>
      <c r="D3835" s="101">
        <v>3</v>
      </c>
      <c r="E3835" s="101">
        <v>16</v>
      </c>
      <c r="F3835" s="101">
        <v>2</v>
      </c>
      <c r="G3835" s="101" t="str">
        <f t="shared" si="236"/>
        <v>SPEECH_DESC_1135733</v>
      </c>
      <c r="H3835" s="101" t="str">
        <f t="shared" si="237"/>
        <v>SPEECH_AUDIO_1135733</v>
      </c>
      <c r="I3835" s="118" t="str">
        <f t="shared" si="238"/>
        <v>전투</v>
      </c>
      <c r="J3835" s="118" t="str">
        <f t="shared" si="239"/>
        <v>승리 2</v>
      </c>
    </row>
    <row r="3836" spans="1:10" ht="13.8" customHeight="1">
      <c r="A3836" s="101">
        <f>C3836*ID규칙_대사_그룹_단위+COUNTIF($C$4:C3836,C3836)</f>
        <v>1135734</v>
      </c>
      <c r="B3836" s="100" t="s">
        <v>442</v>
      </c>
      <c r="C3836" s="102">
        <f>INDEX(STUDENT!$A:$A,MATCH(B3836,STUDENT!$B:$B,0))</f>
        <v>11357</v>
      </c>
      <c r="D3836" s="101">
        <v>3</v>
      </c>
      <c r="E3836" s="101">
        <v>17</v>
      </c>
      <c r="F3836" s="101">
        <v>0</v>
      </c>
      <c r="G3836" s="101" t="str">
        <f t="shared" si="236"/>
        <v>SPEECH_DESC_1135734</v>
      </c>
      <c r="H3836" s="101" t="str">
        <f t="shared" si="237"/>
        <v>SPEECH_AUDIO_1135734</v>
      </c>
      <c r="I3836" s="118" t="str">
        <f t="shared" si="238"/>
        <v>전투</v>
      </c>
      <c r="J3836" s="118" t="str">
        <f t="shared" si="239"/>
        <v>철수</v>
      </c>
    </row>
    <row r="3837" spans="1:10" ht="13.8" customHeight="1">
      <c r="A3837" s="101">
        <f>C3837*ID규칙_대사_그룹_단위+COUNTIF($C$4:C3837,C3837)</f>
        <v>1135735</v>
      </c>
      <c r="B3837" s="100" t="s">
        <v>442</v>
      </c>
      <c r="C3837" s="102">
        <f>INDEX(STUDENT!$A:$A,MATCH(B3837,STUDENT!$B:$B,0))</f>
        <v>11357</v>
      </c>
      <c r="D3837" s="101">
        <v>4</v>
      </c>
      <c r="E3837" s="101">
        <v>18</v>
      </c>
      <c r="F3837" s="101">
        <v>1</v>
      </c>
      <c r="G3837" s="101" t="str">
        <f t="shared" si="236"/>
        <v>SPEECH_DESC_1135735</v>
      </c>
      <c r="H3837" s="101" t="str">
        <f t="shared" si="237"/>
        <v>SPEECH_AUDIO_1135735</v>
      </c>
      <c r="I3837" s="118" t="str">
        <f t="shared" si="238"/>
        <v>결과</v>
      </c>
      <c r="J3837" s="118" t="str">
        <f t="shared" si="239"/>
        <v>임무 완료 1</v>
      </c>
    </row>
    <row r="3838" spans="1:10" ht="13.8" customHeight="1">
      <c r="A3838" s="101">
        <f>C3838*ID규칙_대사_그룹_단위+COUNTIF($C$4:C3838,C3838)</f>
        <v>1135736</v>
      </c>
      <c r="B3838" s="100" t="s">
        <v>442</v>
      </c>
      <c r="C3838" s="102">
        <f>INDEX(STUDENT!$A:$A,MATCH(B3838,STUDENT!$B:$B,0))</f>
        <v>11357</v>
      </c>
      <c r="D3838" s="101">
        <v>4</v>
      </c>
      <c r="E3838" s="101">
        <v>18</v>
      </c>
      <c r="F3838" s="101">
        <v>2</v>
      </c>
      <c r="G3838" s="101" t="str">
        <f t="shared" si="236"/>
        <v>SPEECH_DESC_1135736</v>
      </c>
      <c r="H3838" s="101" t="str">
        <f t="shared" si="237"/>
        <v>SPEECH_AUDIO_1135736</v>
      </c>
      <c r="I3838" s="118" t="str">
        <f t="shared" si="238"/>
        <v>결과</v>
      </c>
      <c r="J3838" s="118" t="str">
        <f t="shared" si="239"/>
        <v>임무 완료 2</v>
      </c>
    </row>
    <row r="3839" spans="1:10" ht="13.8" customHeight="1">
      <c r="A3839" s="101">
        <f>C3839*ID규칙_대사_그룹_단위+COUNTIF($C$4:C3839,C3839)</f>
        <v>1135737</v>
      </c>
      <c r="B3839" s="100" t="s">
        <v>442</v>
      </c>
      <c r="C3839" s="102">
        <f>INDEX(STUDENT!$A:$A,MATCH(B3839,STUDENT!$B:$B,0))</f>
        <v>11357</v>
      </c>
      <c r="D3839" s="101">
        <v>4</v>
      </c>
      <c r="E3839" s="101">
        <v>19</v>
      </c>
      <c r="F3839" s="101">
        <v>1</v>
      </c>
      <c r="G3839" s="101" t="str">
        <f t="shared" si="236"/>
        <v>SPEECH_DESC_1135737</v>
      </c>
      <c r="H3839" s="101" t="str">
        <f t="shared" si="237"/>
        <v>SPEECH_AUDIO_1135737</v>
      </c>
      <c r="I3839" s="118" t="str">
        <f t="shared" si="238"/>
        <v>결과</v>
      </c>
      <c r="J3839" s="118" t="str">
        <f t="shared" si="239"/>
        <v>임무 실패 1</v>
      </c>
    </row>
    <row r="3840" spans="1:10" ht="13.8" customHeight="1">
      <c r="A3840" s="101">
        <f>C3840*ID규칙_대사_그룹_단위+COUNTIF($C$4:C3840,C3840)</f>
        <v>1135738</v>
      </c>
      <c r="B3840" s="100" t="s">
        <v>442</v>
      </c>
      <c r="C3840" s="102">
        <f>INDEX(STUDENT!$A:$A,MATCH(B3840,STUDENT!$B:$B,0))</f>
        <v>11357</v>
      </c>
      <c r="D3840" s="101">
        <v>4</v>
      </c>
      <c r="E3840" s="101">
        <v>19</v>
      </c>
      <c r="F3840" s="101">
        <v>2</v>
      </c>
      <c r="G3840" s="101" t="str">
        <f t="shared" si="236"/>
        <v>SPEECH_DESC_1135738</v>
      </c>
      <c r="H3840" s="101" t="str">
        <f t="shared" si="237"/>
        <v>SPEECH_AUDIO_1135738</v>
      </c>
      <c r="I3840" s="118" t="str">
        <f t="shared" si="238"/>
        <v>결과</v>
      </c>
      <c r="J3840" s="118" t="str">
        <f t="shared" si="239"/>
        <v>임무 실패 2</v>
      </c>
    </row>
    <row r="3841" spans="1:10" ht="13.8" customHeight="1">
      <c r="A3841" s="101">
        <f>C3841*ID규칙_대사_그룹_단위+COUNTIF($C$4:C3841,C3841)</f>
        <v>1135739</v>
      </c>
      <c r="B3841" s="100" t="s">
        <v>442</v>
      </c>
      <c r="C3841" s="102">
        <f>INDEX(STUDENT!$A:$A,MATCH(B3841,STUDENT!$B:$B,0))</f>
        <v>11357</v>
      </c>
      <c r="D3841" s="101">
        <v>5</v>
      </c>
      <c r="E3841" s="101">
        <v>20</v>
      </c>
      <c r="F3841" s="101">
        <v>1</v>
      </c>
      <c r="G3841" s="101" t="str">
        <f t="shared" si="236"/>
        <v>SPEECH_DESC_1135739</v>
      </c>
      <c r="H3841" s="101" t="str">
        <f t="shared" si="237"/>
        <v>SPEECH_AUDIO_1135739</v>
      </c>
      <c r="I3841" s="118" t="str">
        <f t="shared" si="238"/>
        <v>기타</v>
      </c>
      <c r="J3841" s="118" t="str">
        <f t="shared" si="239"/>
        <v>강화 1</v>
      </c>
    </row>
    <row r="3842" spans="1:10" ht="13.8" customHeight="1">
      <c r="A3842" s="101">
        <f>C3842*ID규칙_대사_그룹_단위+COUNTIF($C$4:C3842,C3842)</f>
        <v>1135740</v>
      </c>
      <c r="B3842" s="100" t="s">
        <v>442</v>
      </c>
      <c r="C3842" s="102">
        <f>INDEX(STUDENT!$A:$A,MATCH(B3842,STUDENT!$B:$B,0))</f>
        <v>11357</v>
      </c>
      <c r="D3842" s="101">
        <v>5</v>
      </c>
      <c r="E3842" s="101">
        <v>20</v>
      </c>
      <c r="F3842" s="101">
        <v>2</v>
      </c>
      <c r="G3842" s="101" t="str">
        <f t="shared" si="236"/>
        <v>SPEECH_DESC_1135740</v>
      </c>
      <c r="H3842" s="101" t="str">
        <f t="shared" si="237"/>
        <v>SPEECH_AUDIO_1135740</v>
      </c>
      <c r="I3842" s="118" t="str">
        <f t="shared" si="238"/>
        <v>기타</v>
      </c>
      <c r="J3842" s="118" t="str">
        <f t="shared" si="239"/>
        <v>강화 2</v>
      </c>
    </row>
    <row r="3843" spans="1:10" ht="13.8" customHeight="1">
      <c r="A3843" s="101">
        <f>C3843*ID규칙_대사_그룹_단위+COUNTIF($C$4:C3843,C3843)</f>
        <v>1135741</v>
      </c>
      <c r="B3843" s="100" t="s">
        <v>442</v>
      </c>
      <c r="C3843" s="102">
        <f>INDEX(STUDENT!$A:$A,MATCH(B3843,STUDENT!$B:$B,0))</f>
        <v>11357</v>
      </c>
      <c r="D3843" s="101">
        <v>5</v>
      </c>
      <c r="E3843" s="101">
        <v>20</v>
      </c>
      <c r="F3843" s="101">
        <v>3</v>
      </c>
      <c r="G3843" s="101" t="str">
        <f t="shared" si="236"/>
        <v>SPEECH_DESC_1135741</v>
      </c>
      <c r="H3843" s="101" t="str">
        <f t="shared" si="237"/>
        <v>SPEECH_AUDIO_1135741</v>
      </c>
      <c r="I3843" s="118" t="str">
        <f t="shared" si="238"/>
        <v>기타</v>
      </c>
      <c r="J3843" s="118" t="str">
        <f t="shared" si="239"/>
        <v>강화 3</v>
      </c>
    </row>
    <row r="3844" spans="1:10" ht="13.8" customHeight="1">
      <c r="A3844" s="101">
        <f>C3844*ID규칙_대사_그룹_단위+COUNTIF($C$4:C3844,C3844)</f>
        <v>1135742</v>
      </c>
      <c r="B3844" s="100" t="s">
        <v>442</v>
      </c>
      <c r="C3844" s="102">
        <f>INDEX(STUDENT!$A:$A,MATCH(B3844,STUDENT!$B:$B,0))</f>
        <v>11357</v>
      </c>
      <c r="D3844" s="101">
        <v>5</v>
      </c>
      <c r="E3844" s="101">
        <v>20</v>
      </c>
      <c r="F3844" s="101">
        <v>4</v>
      </c>
      <c r="G3844" s="101" t="str">
        <f t="shared" ref="G3844:G3907" si="240">"SPEECH_DESC_"&amp;A3844</f>
        <v>SPEECH_DESC_1135742</v>
      </c>
      <c r="H3844" s="101" t="str">
        <f t="shared" ref="H3844:H3907" si="241">"SPEECH_AUDIO_"&amp;A3844</f>
        <v>SPEECH_AUDIO_1135742</v>
      </c>
      <c r="I3844" s="118" t="str">
        <f t="shared" ref="I3844:I3907" si="242">VLOOKUP(D3844,SPEECH_MAIN_TYPE,2,0)</f>
        <v>기타</v>
      </c>
      <c r="J3844" s="118" t="str">
        <f t="shared" ref="J3844:J3907" si="243">VLOOKUP(E3844,SPEECH_SUB_TYPE,2,0)&amp;IF(F3844=0,""," "&amp;F3844)</f>
        <v>강화 4</v>
      </c>
    </row>
    <row r="3845" spans="1:10" ht="13.8" customHeight="1">
      <c r="A3845" s="101">
        <f>C3845*ID규칙_대사_그룹_단위+COUNTIF($C$4:C3845,C3845)</f>
        <v>1135743</v>
      </c>
      <c r="B3845" s="100" t="s">
        <v>442</v>
      </c>
      <c r="C3845" s="102">
        <f>INDEX(STUDENT!$A:$A,MATCH(B3845,STUDENT!$B:$B,0))</f>
        <v>11357</v>
      </c>
      <c r="D3845" s="101">
        <v>5</v>
      </c>
      <c r="E3845" s="101">
        <v>21</v>
      </c>
      <c r="F3845" s="101">
        <v>0</v>
      </c>
      <c r="G3845" s="101" t="str">
        <f t="shared" si="240"/>
        <v>SPEECH_DESC_1135743</v>
      </c>
      <c r="H3845" s="101" t="str">
        <f t="shared" si="241"/>
        <v>SPEECH_AUDIO_1135743</v>
      </c>
      <c r="I3845" s="118" t="str">
        <f t="shared" si="242"/>
        <v>기타</v>
      </c>
      <c r="J3845" s="118" t="str">
        <f t="shared" si="243"/>
        <v>고유무기 장착</v>
      </c>
    </row>
    <row r="3846" spans="1:10" ht="13.8" customHeight="1">
      <c r="A3846" s="101">
        <f>C3846*ID규칙_대사_그룹_단위+COUNTIF($C$4:C3846,C3846)</f>
        <v>1135744</v>
      </c>
      <c r="B3846" s="100" t="s">
        <v>442</v>
      </c>
      <c r="C3846" s="102">
        <f>INDEX(STUDENT!$A:$A,MATCH(B3846,STUDENT!$B:$B,0))</f>
        <v>11357</v>
      </c>
      <c r="D3846" s="101">
        <v>5</v>
      </c>
      <c r="E3846" s="101">
        <v>22</v>
      </c>
      <c r="F3846" s="101">
        <v>1</v>
      </c>
      <c r="G3846" s="101" t="str">
        <f t="shared" si="240"/>
        <v>SPEECH_DESC_1135744</v>
      </c>
      <c r="H3846" s="101" t="str">
        <f t="shared" si="241"/>
        <v>SPEECH_AUDIO_1135744</v>
      </c>
      <c r="I3846" s="118" t="str">
        <f t="shared" si="242"/>
        <v>기타</v>
      </c>
      <c r="J3846" s="118" t="str">
        <f t="shared" si="243"/>
        <v>카페 1</v>
      </c>
    </row>
    <row r="3847" spans="1:10" ht="13.8" customHeight="1">
      <c r="A3847" s="101">
        <f>C3847*ID규칙_대사_그룹_단위+COUNTIF($C$4:C3847,C3847)</f>
        <v>1135745</v>
      </c>
      <c r="B3847" s="100" t="s">
        <v>442</v>
      </c>
      <c r="C3847" s="102">
        <f>INDEX(STUDENT!$A:$A,MATCH(B3847,STUDENT!$B:$B,0))</f>
        <v>11357</v>
      </c>
      <c r="D3847" s="101">
        <v>5</v>
      </c>
      <c r="E3847" s="101">
        <v>22</v>
      </c>
      <c r="F3847" s="101">
        <v>2</v>
      </c>
      <c r="G3847" s="101" t="str">
        <f t="shared" si="240"/>
        <v>SPEECH_DESC_1135745</v>
      </c>
      <c r="H3847" s="101" t="str">
        <f t="shared" si="241"/>
        <v>SPEECH_AUDIO_1135745</v>
      </c>
      <c r="I3847" s="118" t="str">
        <f t="shared" si="242"/>
        <v>기타</v>
      </c>
      <c r="J3847" s="118" t="str">
        <f t="shared" si="243"/>
        <v>카페 2</v>
      </c>
    </row>
    <row r="3848" spans="1:10" ht="13.8" customHeight="1">
      <c r="A3848" s="101">
        <f>C3848*ID규칙_대사_그룹_단위+COUNTIF($C$4:C3848,C3848)</f>
        <v>1135746</v>
      </c>
      <c r="B3848" s="100" t="s">
        <v>442</v>
      </c>
      <c r="C3848" s="102">
        <f>INDEX(STUDENT!$A:$A,MATCH(B3848,STUDENT!$B:$B,0))</f>
        <v>11357</v>
      </c>
      <c r="D3848" s="101">
        <v>5</v>
      </c>
      <c r="E3848" s="101">
        <v>22</v>
      </c>
      <c r="F3848" s="101">
        <v>3</v>
      </c>
      <c r="G3848" s="101" t="str">
        <f t="shared" si="240"/>
        <v>SPEECH_DESC_1135746</v>
      </c>
      <c r="H3848" s="101" t="str">
        <f t="shared" si="241"/>
        <v>SPEECH_AUDIO_1135746</v>
      </c>
      <c r="I3848" s="118" t="str">
        <f t="shared" si="242"/>
        <v>기타</v>
      </c>
      <c r="J3848" s="118" t="str">
        <f t="shared" si="243"/>
        <v>카페 3</v>
      </c>
    </row>
    <row r="3849" spans="1:10" ht="13.8" customHeight="1">
      <c r="A3849" s="101">
        <f>C3849*ID규칙_대사_그룹_단위+COUNTIF($C$4:C3849,C3849)</f>
        <v>1135747</v>
      </c>
      <c r="B3849" s="100" t="s">
        <v>442</v>
      </c>
      <c r="C3849" s="102">
        <f>INDEX(STUDENT!$A:$A,MATCH(B3849,STUDENT!$B:$B,0))</f>
        <v>11357</v>
      </c>
      <c r="D3849" s="101">
        <v>5</v>
      </c>
      <c r="E3849" s="101">
        <v>22</v>
      </c>
      <c r="F3849" s="101">
        <v>4</v>
      </c>
      <c r="G3849" s="101" t="str">
        <f t="shared" si="240"/>
        <v>SPEECH_DESC_1135747</v>
      </c>
      <c r="H3849" s="101" t="str">
        <f t="shared" si="241"/>
        <v>SPEECH_AUDIO_1135747</v>
      </c>
      <c r="I3849" s="118" t="str">
        <f t="shared" si="242"/>
        <v>기타</v>
      </c>
      <c r="J3849" s="118" t="str">
        <f t="shared" si="243"/>
        <v>카페 4</v>
      </c>
    </row>
    <row r="3850" spans="1:10" ht="13.8" customHeight="1">
      <c r="A3850" s="101">
        <f>C3850*ID규칙_대사_그룹_단위+COUNTIF($C$4:C3850,C3850)</f>
        <v>1135748</v>
      </c>
      <c r="B3850" s="100" t="s">
        <v>442</v>
      </c>
      <c r="C3850" s="102">
        <f>INDEX(STUDENT!$A:$A,MATCH(B3850,STUDENT!$B:$B,0))</f>
        <v>11357</v>
      </c>
      <c r="D3850" s="101">
        <v>5</v>
      </c>
      <c r="E3850" s="101">
        <v>22</v>
      </c>
      <c r="F3850" s="101">
        <v>5</v>
      </c>
      <c r="G3850" s="101" t="str">
        <f t="shared" si="240"/>
        <v>SPEECH_DESC_1135748</v>
      </c>
      <c r="H3850" s="101" t="str">
        <f t="shared" si="241"/>
        <v>SPEECH_AUDIO_1135748</v>
      </c>
      <c r="I3850" s="118" t="str">
        <f t="shared" si="242"/>
        <v>기타</v>
      </c>
      <c r="J3850" s="118" t="str">
        <f t="shared" si="243"/>
        <v>카페 5</v>
      </c>
    </row>
    <row r="3851" spans="1:10" ht="13.8" customHeight="1">
      <c r="A3851" s="101">
        <f>C3851*ID규칙_대사_그룹_단위+COUNTIF($C$4:C3851,C3851)</f>
        <v>1135749</v>
      </c>
      <c r="B3851" s="100" t="s">
        <v>442</v>
      </c>
      <c r="C3851" s="102">
        <f>INDEX(STUDENT!$A:$A,MATCH(B3851,STUDENT!$B:$B,0))</f>
        <v>11357</v>
      </c>
      <c r="D3851" s="101">
        <v>5</v>
      </c>
      <c r="E3851" s="101">
        <v>23</v>
      </c>
      <c r="F3851" s="101">
        <v>1</v>
      </c>
      <c r="G3851" s="101" t="str">
        <f t="shared" si="240"/>
        <v>SPEECH_DESC_1135749</v>
      </c>
      <c r="H3851" s="101" t="str">
        <f t="shared" si="241"/>
        <v>SPEECH_AUDIO_1135749</v>
      </c>
      <c r="I3851" s="118" t="str">
        <f t="shared" si="242"/>
        <v>기타</v>
      </c>
      <c r="J3851" s="118" t="str">
        <f t="shared" si="243"/>
        <v>인연 랭크 업 1</v>
      </c>
    </row>
    <row r="3852" spans="1:10" ht="13.8" customHeight="1">
      <c r="A3852" s="101">
        <f>C3852*ID규칙_대사_그룹_단위+COUNTIF($C$4:C3852,C3852)</f>
        <v>1135750</v>
      </c>
      <c r="B3852" s="100" t="s">
        <v>442</v>
      </c>
      <c r="C3852" s="102">
        <f>INDEX(STUDENT!$A:$A,MATCH(B3852,STUDENT!$B:$B,0))</f>
        <v>11357</v>
      </c>
      <c r="D3852" s="101">
        <v>5</v>
      </c>
      <c r="E3852" s="101">
        <v>23</v>
      </c>
      <c r="F3852" s="101">
        <v>2</v>
      </c>
      <c r="G3852" s="101" t="str">
        <f t="shared" si="240"/>
        <v>SPEECH_DESC_1135750</v>
      </c>
      <c r="H3852" s="101" t="str">
        <f t="shared" si="241"/>
        <v>SPEECH_AUDIO_1135750</v>
      </c>
      <c r="I3852" s="118" t="str">
        <f t="shared" si="242"/>
        <v>기타</v>
      </c>
      <c r="J3852" s="118" t="str">
        <f t="shared" si="243"/>
        <v>인연 랭크 업 2</v>
      </c>
    </row>
    <row r="3853" spans="1:10" ht="13.8" customHeight="1">
      <c r="A3853" s="101">
        <f>C3853*ID규칙_대사_그룹_단위+COUNTIF($C$4:C3853,C3853)</f>
        <v>1135751</v>
      </c>
      <c r="B3853" s="100" t="s">
        <v>442</v>
      </c>
      <c r="C3853" s="102">
        <f>INDEX(STUDENT!$A:$A,MATCH(B3853,STUDENT!$B:$B,0))</f>
        <v>11357</v>
      </c>
      <c r="D3853" s="101">
        <v>5</v>
      </c>
      <c r="E3853" s="101">
        <v>23</v>
      </c>
      <c r="F3853" s="101">
        <v>3</v>
      </c>
      <c r="G3853" s="101" t="str">
        <f t="shared" si="240"/>
        <v>SPEECH_DESC_1135751</v>
      </c>
      <c r="H3853" s="101" t="str">
        <f t="shared" si="241"/>
        <v>SPEECH_AUDIO_1135751</v>
      </c>
      <c r="I3853" s="118" t="str">
        <f t="shared" si="242"/>
        <v>기타</v>
      </c>
      <c r="J3853" s="118" t="str">
        <f t="shared" si="243"/>
        <v>인연 랭크 업 3</v>
      </c>
    </row>
    <row r="3854" spans="1:10" ht="13.8" customHeight="1">
      <c r="A3854" s="101">
        <f>C3854*ID규칙_대사_그룹_단위+COUNTIF($C$4:C3854,C3854)</f>
        <v>1135752</v>
      </c>
      <c r="B3854" s="100" t="s">
        <v>442</v>
      </c>
      <c r="C3854" s="102">
        <f>INDEX(STUDENT!$A:$A,MATCH(B3854,STUDENT!$B:$B,0))</f>
        <v>11357</v>
      </c>
      <c r="D3854" s="101">
        <v>5</v>
      </c>
      <c r="E3854" s="101">
        <v>23</v>
      </c>
      <c r="F3854" s="101">
        <v>4</v>
      </c>
      <c r="G3854" s="101" t="str">
        <f t="shared" si="240"/>
        <v>SPEECH_DESC_1135752</v>
      </c>
      <c r="H3854" s="101" t="str">
        <f t="shared" si="241"/>
        <v>SPEECH_AUDIO_1135752</v>
      </c>
      <c r="I3854" s="118" t="str">
        <f t="shared" si="242"/>
        <v>기타</v>
      </c>
      <c r="J3854" s="118" t="str">
        <f t="shared" si="243"/>
        <v>인연 랭크 업 4</v>
      </c>
    </row>
    <row r="3855" spans="1:10" ht="13.8" customHeight="1">
      <c r="A3855" s="101">
        <f>C3855*ID규칙_대사_그룹_단위+COUNTIF($C$4:C3855,C3855)</f>
        <v>1135753</v>
      </c>
      <c r="B3855" s="100" t="s">
        <v>442</v>
      </c>
      <c r="C3855" s="102">
        <f>INDEX(STUDENT!$A:$A,MATCH(B3855,STUDENT!$B:$B,0))</f>
        <v>11357</v>
      </c>
      <c r="D3855" s="101">
        <v>6</v>
      </c>
      <c r="E3855" s="101">
        <v>24</v>
      </c>
      <c r="F3855" s="101">
        <v>1</v>
      </c>
      <c r="G3855" s="101" t="str">
        <f t="shared" si="240"/>
        <v>SPEECH_DESC_1135753</v>
      </c>
      <c r="H3855" s="101" t="str">
        <f t="shared" si="241"/>
        <v>SPEECH_AUDIO_1135753</v>
      </c>
      <c r="I3855" s="118" t="str">
        <f t="shared" si="242"/>
        <v>메모리얼</v>
      </c>
      <c r="J3855" s="118" t="str">
        <f t="shared" si="243"/>
        <v>메모리얼 로비 1</v>
      </c>
    </row>
    <row r="3856" spans="1:10" ht="13.8" customHeight="1">
      <c r="A3856" s="101">
        <f>C3856*ID규칙_대사_그룹_단위+COUNTIF($C$4:C3856,C3856)</f>
        <v>1135754</v>
      </c>
      <c r="B3856" s="100" t="s">
        <v>442</v>
      </c>
      <c r="C3856" s="102">
        <f>INDEX(STUDENT!$A:$A,MATCH(B3856,STUDENT!$B:$B,0))</f>
        <v>11357</v>
      </c>
      <c r="D3856" s="101">
        <v>6</v>
      </c>
      <c r="E3856" s="101">
        <v>24</v>
      </c>
      <c r="F3856" s="101">
        <v>2</v>
      </c>
      <c r="G3856" s="101" t="str">
        <f t="shared" si="240"/>
        <v>SPEECH_DESC_1135754</v>
      </c>
      <c r="H3856" s="101" t="str">
        <f t="shared" si="241"/>
        <v>SPEECH_AUDIO_1135754</v>
      </c>
      <c r="I3856" s="118" t="str">
        <f t="shared" si="242"/>
        <v>메모리얼</v>
      </c>
      <c r="J3856" s="118" t="str">
        <f t="shared" si="243"/>
        <v>메모리얼 로비 2</v>
      </c>
    </row>
    <row r="3857" spans="1:10" ht="13.8" customHeight="1">
      <c r="A3857" s="101">
        <f>C3857*ID규칙_대사_그룹_단위+COUNTIF($C$4:C3857,C3857)</f>
        <v>1135755</v>
      </c>
      <c r="B3857" s="100" t="s">
        <v>442</v>
      </c>
      <c r="C3857" s="102">
        <f>INDEX(STUDENT!$A:$A,MATCH(B3857,STUDENT!$B:$B,0))</f>
        <v>11357</v>
      </c>
      <c r="D3857" s="101">
        <v>6</v>
      </c>
      <c r="E3857" s="101">
        <v>24</v>
      </c>
      <c r="F3857" s="101">
        <v>3</v>
      </c>
      <c r="G3857" s="101" t="str">
        <f t="shared" si="240"/>
        <v>SPEECH_DESC_1135755</v>
      </c>
      <c r="H3857" s="101" t="str">
        <f t="shared" si="241"/>
        <v>SPEECH_AUDIO_1135755</v>
      </c>
      <c r="I3857" s="118" t="str">
        <f t="shared" si="242"/>
        <v>메모리얼</v>
      </c>
      <c r="J3857" s="118" t="str">
        <f t="shared" si="243"/>
        <v>메모리얼 로비 3</v>
      </c>
    </row>
    <row r="3858" spans="1:10" ht="13.8" customHeight="1">
      <c r="A3858" s="101">
        <f>C3858*ID규칙_대사_그룹_단위+COUNTIF($C$4:C3858,C3858)</f>
        <v>1135756</v>
      </c>
      <c r="B3858" s="100" t="s">
        <v>442</v>
      </c>
      <c r="C3858" s="102">
        <f>INDEX(STUDENT!$A:$A,MATCH(B3858,STUDENT!$B:$B,0))</f>
        <v>11357</v>
      </c>
      <c r="D3858" s="101">
        <v>6</v>
      </c>
      <c r="E3858" s="101">
        <v>24</v>
      </c>
      <c r="F3858" s="101">
        <v>4</v>
      </c>
      <c r="G3858" s="101" t="str">
        <f t="shared" si="240"/>
        <v>SPEECH_DESC_1135756</v>
      </c>
      <c r="H3858" s="101" t="str">
        <f t="shared" si="241"/>
        <v>SPEECH_AUDIO_1135756</v>
      </c>
      <c r="I3858" s="118" t="str">
        <f t="shared" si="242"/>
        <v>메모리얼</v>
      </c>
      <c r="J3858" s="118" t="str">
        <f t="shared" si="243"/>
        <v>메모리얼 로비 4</v>
      </c>
    </row>
    <row r="3859" spans="1:10" ht="13.8" customHeight="1">
      <c r="A3859" s="101">
        <f>C3859*ID규칙_대사_그룹_단위+COUNTIF($C$4:C3859,C3859)</f>
        <v>1135757</v>
      </c>
      <c r="B3859" s="100" t="s">
        <v>442</v>
      </c>
      <c r="C3859" s="102">
        <f>INDEX(STUDENT!$A:$A,MATCH(B3859,STUDENT!$B:$B,0))</f>
        <v>11357</v>
      </c>
      <c r="D3859" s="101">
        <v>6</v>
      </c>
      <c r="E3859" s="101">
        <v>24</v>
      </c>
      <c r="F3859" s="101">
        <v>5</v>
      </c>
      <c r="G3859" s="101" t="str">
        <f t="shared" si="240"/>
        <v>SPEECH_DESC_1135757</v>
      </c>
      <c r="H3859" s="101" t="str">
        <f t="shared" si="241"/>
        <v>SPEECH_AUDIO_1135757</v>
      </c>
      <c r="I3859" s="118" t="str">
        <f t="shared" si="242"/>
        <v>메모리얼</v>
      </c>
      <c r="J3859" s="118" t="str">
        <f t="shared" si="243"/>
        <v>메모리얼 로비 5</v>
      </c>
    </row>
    <row r="3860" spans="1:10" ht="13.8" customHeight="1">
      <c r="A3860" s="101">
        <f>C3860*ID규칙_대사_그룹_단위+COUNTIF($C$4:C3860,C3860)</f>
        <v>1135758</v>
      </c>
      <c r="B3860" s="100" t="s">
        <v>442</v>
      </c>
      <c r="C3860" s="102">
        <f>INDEX(STUDENT!$A:$A,MATCH(B3860,STUDENT!$B:$B,0))</f>
        <v>11357</v>
      </c>
      <c r="D3860" s="101">
        <v>7</v>
      </c>
      <c r="E3860" s="101">
        <v>25</v>
      </c>
      <c r="F3860" s="101">
        <v>0</v>
      </c>
      <c r="G3860" s="101" t="str">
        <f t="shared" si="240"/>
        <v>SPEECH_DESC_1135758</v>
      </c>
      <c r="H3860" s="101" t="str">
        <f t="shared" si="241"/>
        <v>SPEECH_AUDIO_1135758</v>
      </c>
      <c r="I3860" s="118" t="str">
        <f t="shared" si="242"/>
        <v>기념일</v>
      </c>
      <c r="J3860" s="118" t="str">
        <f t="shared" si="243"/>
        <v>생일</v>
      </c>
    </row>
    <row r="3861" spans="1:10" ht="13.8" customHeight="1">
      <c r="A3861" s="101">
        <f>C3861*ID규칙_대사_그룹_단위+COUNTIF($C$4:C3861,C3861)</f>
        <v>1135759</v>
      </c>
      <c r="B3861" s="100" t="s">
        <v>442</v>
      </c>
      <c r="C3861" s="102">
        <f>INDEX(STUDENT!$A:$A,MATCH(B3861,STUDENT!$B:$B,0))</f>
        <v>11357</v>
      </c>
      <c r="D3861" s="101">
        <v>7</v>
      </c>
      <c r="E3861" s="101">
        <v>26</v>
      </c>
      <c r="F3861" s="101">
        <v>0</v>
      </c>
      <c r="G3861" s="101" t="str">
        <f t="shared" si="240"/>
        <v>SPEECH_DESC_1135759</v>
      </c>
      <c r="H3861" s="101" t="str">
        <f t="shared" si="241"/>
        <v>SPEECH_AUDIO_1135759</v>
      </c>
      <c r="I3861" s="118" t="str">
        <f t="shared" si="242"/>
        <v>기념일</v>
      </c>
      <c r="J3861" s="118" t="str">
        <f t="shared" si="243"/>
        <v>선생의 생일</v>
      </c>
    </row>
    <row r="3862" spans="1:10" ht="13.8" customHeight="1">
      <c r="A3862" s="101">
        <f>C3862*ID규칙_대사_그룹_단위+COUNTIF($C$4:C3862,C3862)</f>
        <v>1135760</v>
      </c>
      <c r="B3862" s="100" t="s">
        <v>442</v>
      </c>
      <c r="C3862" s="102">
        <f>INDEX(STUDENT!$A:$A,MATCH(B3862,STUDENT!$B:$B,0))</f>
        <v>11357</v>
      </c>
      <c r="D3862" s="101">
        <v>7</v>
      </c>
      <c r="E3862" s="101">
        <v>27</v>
      </c>
      <c r="F3862" s="101">
        <v>0</v>
      </c>
      <c r="G3862" s="101" t="str">
        <f t="shared" si="240"/>
        <v>SPEECH_DESC_1135760</v>
      </c>
      <c r="H3862" s="101" t="str">
        <f t="shared" si="241"/>
        <v>SPEECH_AUDIO_1135760</v>
      </c>
      <c r="I3862" s="118" t="str">
        <f t="shared" si="242"/>
        <v>기념일</v>
      </c>
      <c r="J3862" s="118" t="str">
        <f t="shared" si="243"/>
        <v>할로윈</v>
      </c>
    </row>
    <row r="3863" spans="1:10" ht="13.8" customHeight="1">
      <c r="A3863" s="101">
        <f>C3863*ID규칙_대사_그룹_단위+COUNTIF($C$4:C3863,C3863)</f>
        <v>1135761</v>
      </c>
      <c r="B3863" s="100" t="s">
        <v>442</v>
      </c>
      <c r="C3863" s="102">
        <f>INDEX(STUDENT!$A:$A,MATCH(B3863,STUDENT!$B:$B,0))</f>
        <v>11357</v>
      </c>
      <c r="D3863" s="101">
        <v>7</v>
      </c>
      <c r="E3863" s="101">
        <v>28</v>
      </c>
      <c r="F3863" s="101">
        <v>0</v>
      </c>
      <c r="G3863" s="101" t="str">
        <f t="shared" si="240"/>
        <v>SPEECH_DESC_1135761</v>
      </c>
      <c r="H3863" s="101" t="str">
        <f t="shared" si="241"/>
        <v>SPEECH_AUDIO_1135761</v>
      </c>
      <c r="I3863" s="118" t="str">
        <f t="shared" si="242"/>
        <v>기념일</v>
      </c>
      <c r="J3863" s="118" t="str">
        <f t="shared" si="243"/>
        <v>크리스마스</v>
      </c>
    </row>
    <row r="3864" spans="1:10" ht="13.8" customHeight="1">
      <c r="A3864" s="101">
        <f>C3864*ID규칙_대사_그룹_단위+COUNTIF($C$4:C3864,C3864)</f>
        <v>1135762</v>
      </c>
      <c r="B3864" s="100" t="s">
        <v>442</v>
      </c>
      <c r="C3864" s="102">
        <f>INDEX(STUDENT!$A:$A,MATCH(B3864,STUDENT!$B:$B,0))</f>
        <v>11357</v>
      </c>
      <c r="D3864" s="101">
        <v>7</v>
      </c>
      <c r="E3864" s="101">
        <v>29</v>
      </c>
      <c r="F3864" s="101">
        <v>0</v>
      </c>
      <c r="G3864" s="101" t="str">
        <f t="shared" si="240"/>
        <v>SPEECH_DESC_1135762</v>
      </c>
      <c r="H3864" s="101" t="str">
        <f t="shared" si="241"/>
        <v>SPEECH_AUDIO_1135762</v>
      </c>
      <c r="I3864" s="118" t="str">
        <f t="shared" si="242"/>
        <v>기념일</v>
      </c>
      <c r="J3864" s="118" t="str">
        <f t="shared" si="243"/>
        <v>신년</v>
      </c>
    </row>
    <row r="3865" spans="1:10" ht="13.8" customHeight="1">
      <c r="A3865" s="101">
        <f>C3865*ID규칙_대사_그룹_단위+COUNTIF($C$4:C3865,C3865)</f>
        <v>1415801</v>
      </c>
      <c r="B3865" s="100" t="s">
        <v>444</v>
      </c>
      <c r="C3865" s="102">
        <f>INDEX(STUDENT!$A:$A,MATCH(B3865,STUDENT!$B:$B,0))</f>
        <v>14158</v>
      </c>
      <c r="D3865" s="101">
        <v>1</v>
      </c>
      <c r="E3865" s="101">
        <v>1</v>
      </c>
      <c r="F3865" s="101">
        <v>0</v>
      </c>
      <c r="G3865" s="101" t="str">
        <f t="shared" si="240"/>
        <v>SPEECH_DESC_1415801</v>
      </c>
      <c r="H3865" s="101" t="str">
        <f t="shared" si="241"/>
        <v>SPEECH_AUDIO_1415801</v>
      </c>
      <c r="I3865" s="118" t="str">
        <f t="shared" si="242"/>
        <v>일상</v>
      </c>
      <c r="J3865" s="118" t="str">
        <f t="shared" si="243"/>
        <v>입수</v>
      </c>
    </row>
    <row r="3866" spans="1:10" ht="13.8" customHeight="1">
      <c r="A3866" s="101">
        <f>C3866*ID규칙_대사_그룹_단위+COUNTIF($C$4:C3866,C3866)</f>
        <v>1415802</v>
      </c>
      <c r="B3866" s="100" t="s">
        <v>444</v>
      </c>
      <c r="C3866" s="102">
        <f>INDEX(STUDENT!$A:$A,MATCH(B3866,STUDENT!$B:$B,0))</f>
        <v>14158</v>
      </c>
      <c r="D3866" s="101">
        <v>1</v>
      </c>
      <c r="E3866" s="101">
        <v>2</v>
      </c>
      <c r="F3866" s="101">
        <v>1</v>
      </c>
      <c r="G3866" s="101" t="str">
        <f t="shared" si="240"/>
        <v>SPEECH_DESC_1415802</v>
      </c>
      <c r="H3866" s="101" t="str">
        <f t="shared" si="241"/>
        <v>SPEECH_AUDIO_1415802</v>
      </c>
      <c r="I3866" s="118" t="str">
        <f t="shared" si="242"/>
        <v>일상</v>
      </c>
      <c r="J3866" s="118" t="str">
        <f t="shared" si="243"/>
        <v>로비 방문 1</v>
      </c>
    </row>
    <row r="3867" spans="1:10" ht="13.8" customHeight="1">
      <c r="A3867" s="101">
        <f>C3867*ID규칙_대사_그룹_단위+COUNTIF($C$4:C3867,C3867)</f>
        <v>1415803</v>
      </c>
      <c r="B3867" s="100" t="s">
        <v>444</v>
      </c>
      <c r="C3867" s="102">
        <f>INDEX(STUDENT!$A:$A,MATCH(B3867,STUDENT!$B:$B,0))</f>
        <v>14158</v>
      </c>
      <c r="D3867" s="101">
        <v>1</v>
      </c>
      <c r="E3867" s="101">
        <v>2</v>
      </c>
      <c r="F3867" s="101">
        <v>2</v>
      </c>
      <c r="G3867" s="101" t="str">
        <f t="shared" si="240"/>
        <v>SPEECH_DESC_1415803</v>
      </c>
      <c r="H3867" s="101" t="str">
        <f t="shared" si="241"/>
        <v>SPEECH_AUDIO_1415803</v>
      </c>
      <c r="I3867" s="118" t="str">
        <f t="shared" si="242"/>
        <v>일상</v>
      </c>
      <c r="J3867" s="118" t="str">
        <f t="shared" si="243"/>
        <v>로비 방문 2</v>
      </c>
    </row>
    <row r="3868" spans="1:10" ht="13.8" customHeight="1">
      <c r="A3868" s="101">
        <f>C3868*ID규칙_대사_그룹_단위+COUNTIF($C$4:C3868,C3868)</f>
        <v>1415804</v>
      </c>
      <c r="B3868" s="100" t="s">
        <v>444</v>
      </c>
      <c r="C3868" s="102">
        <f>INDEX(STUDENT!$A:$A,MATCH(B3868,STUDENT!$B:$B,0))</f>
        <v>14158</v>
      </c>
      <c r="D3868" s="101">
        <v>1</v>
      </c>
      <c r="E3868" s="101">
        <v>3</v>
      </c>
      <c r="F3868" s="101">
        <v>1</v>
      </c>
      <c r="G3868" s="101" t="str">
        <f t="shared" si="240"/>
        <v>SPEECH_DESC_1415804</v>
      </c>
      <c r="H3868" s="101" t="str">
        <f t="shared" si="241"/>
        <v>SPEECH_AUDIO_1415804</v>
      </c>
      <c r="I3868" s="118" t="str">
        <f t="shared" si="242"/>
        <v>일상</v>
      </c>
      <c r="J3868" s="118" t="str">
        <f t="shared" si="243"/>
        <v>잡담 1</v>
      </c>
    </row>
    <row r="3869" spans="1:10" ht="13.8" customHeight="1">
      <c r="A3869" s="101">
        <f>C3869*ID규칙_대사_그룹_단위+COUNTIF($C$4:C3869,C3869)</f>
        <v>1415805</v>
      </c>
      <c r="B3869" s="100" t="s">
        <v>444</v>
      </c>
      <c r="C3869" s="102">
        <f>INDEX(STUDENT!$A:$A,MATCH(B3869,STUDENT!$B:$B,0))</f>
        <v>14158</v>
      </c>
      <c r="D3869" s="101">
        <v>1</v>
      </c>
      <c r="E3869" s="101">
        <v>3</v>
      </c>
      <c r="F3869" s="101">
        <v>2</v>
      </c>
      <c r="G3869" s="101" t="str">
        <f t="shared" si="240"/>
        <v>SPEECH_DESC_1415805</v>
      </c>
      <c r="H3869" s="101" t="str">
        <f t="shared" si="241"/>
        <v>SPEECH_AUDIO_1415805</v>
      </c>
      <c r="I3869" s="118" t="str">
        <f t="shared" si="242"/>
        <v>일상</v>
      </c>
      <c r="J3869" s="118" t="str">
        <f t="shared" si="243"/>
        <v>잡담 2</v>
      </c>
    </row>
    <row r="3870" spans="1:10" ht="13.8" customHeight="1">
      <c r="A3870" s="101">
        <f>C3870*ID규칙_대사_그룹_단위+COUNTIF($C$4:C3870,C3870)</f>
        <v>1415806</v>
      </c>
      <c r="B3870" s="100" t="s">
        <v>444</v>
      </c>
      <c r="C3870" s="102">
        <f>INDEX(STUDENT!$A:$A,MATCH(B3870,STUDENT!$B:$B,0))</f>
        <v>14158</v>
      </c>
      <c r="D3870" s="101">
        <v>1</v>
      </c>
      <c r="E3870" s="101">
        <v>3</v>
      </c>
      <c r="F3870" s="101">
        <v>3</v>
      </c>
      <c r="G3870" s="101" t="str">
        <f t="shared" si="240"/>
        <v>SPEECH_DESC_1415806</v>
      </c>
      <c r="H3870" s="101" t="str">
        <f t="shared" si="241"/>
        <v>SPEECH_AUDIO_1415806</v>
      </c>
      <c r="I3870" s="118" t="str">
        <f t="shared" si="242"/>
        <v>일상</v>
      </c>
      <c r="J3870" s="118" t="str">
        <f t="shared" si="243"/>
        <v>잡담 3</v>
      </c>
    </row>
    <row r="3871" spans="1:10" ht="13.8" customHeight="1">
      <c r="A3871" s="101">
        <f>C3871*ID규칙_대사_그룹_단위+COUNTIF($C$4:C3871,C3871)</f>
        <v>1415807</v>
      </c>
      <c r="B3871" s="100" t="s">
        <v>444</v>
      </c>
      <c r="C3871" s="102">
        <f>INDEX(STUDENT!$A:$A,MATCH(B3871,STUDENT!$B:$B,0))</f>
        <v>14158</v>
      </c>
      <c r="D3871" s="101">
        <v>1</v>
      </c>
      <c r="E3871" s="101">
        <v>3</v>
      </c>
      <c r="F3871" s="101">
        <v>4</v>
      </c>
      <c r="G3871" s="101" t="str">
        <f t="shared" si="240"/>
        <v>SPEECH_DESC_1415807</v>
      </c>
      <c r="H3871" s="101" t="str">
        <f t="shared" si="241"/>
        <v>SPEECH_AUDIO_1415807</v>
      </c>
      <c r="I3871" s="118" t="str">
        <f t="shared" si="242"/>
        <v>일상</v>
      </c>
      <c r="J3871" s="118" t="str">
        <f t="shared" si="243"/>
        <v>잡담 4</v>
      </c>
    </row>
    <row r="3872" spans="1:10" ht="13.8" customHeight="1">
      <c r="A3872" s="101">
        <f>C3872*ID규칙_대사_그룹_단위+COUNTIF($C$4:C3872,C3872)</f>
        <v>1415808</v>
      </c>
      <c r="B3872" s="100" t="s">
        <v>444</v>
      </c>
      <c r="C3872" s="102">
        <f>INDEX(STUDENT!$A:$A,MATCH(B3872,STUDENT!$B:$B,0))</f>
        <v>14158</v>
      </c>
      <c r="D3872" s="101">
        <v>1</v>
      </c>
      <c r="E3872" s="101">
        <v>3</v>
      </c>
      <c r="F3872" s="101">
        <v>5</v>
      </c>
      <c r="G3872" s="101" t="str">
        <f t="shared" si="240"/>
        <v>SPEECH_DESC_1415808</v>
      </c>
      <c r="H3872" s="101" t="str">
        <f t="shared" si="241"/>
        <v>SPEECH_AUDIO_1415808</v>
      </c>
      <c r="I3872" s="118" t="str">
        <f t="shared" si="242"/>
        <v>일상</v>
      </c>
      <c r="J3872" s="118" t="str">
        <f t="shared" si="243"/>
        <v>잡담 5</v>
      </c>
    </row>
    <row r="3873" spans="1:10" ht="13.8" customHeight="1">
      <c r="A3873" s="101">
        <f>C3873*ID규칙_대사_그룹_단위+COUNTIF($C$4:C3873,C3873)</f>
        <v>1415809</v>
      </c>
      <c r="B3873" s="100" t="s">
        <v>444</v>
      </c>
      <c r="C3873" s="102">
        <f>INDEX(STUDENT!$A:$A,MATCH(B3873,STUDENT!$B:$B,0))</f>
        <v>14158</v>
      </c>
      <c r="D3873" s="101">
        <v>2</v>
      </c>
      <c r="E3873" s="101">
        <v>4</v>
      </c>
      <c r="F3873" s="101">
        <v>1</v>
      </c>
      <c r="G3873" s="101" t="str">
        <f t="shared" si="240"/>
        <v>SPEECH_DESC_1415809</v>
      </c>
      <c r="H3873" s="101" t="str">
        <f t="shared" si="241"/>
        <v>SPEECH_AUDIO_1415809</v>
      </c>
      <c r="I3873" s="118" t="str">
        <f t="shared" si="242"/>
        <v>배치</v>
      </c>
      <c r="J3873" s="118" t="str">
        <f t="shared" si="243"/>
        <v>편성 1</v>
      </c>
    </row>
    <row r="3874" spans="1:10" ht="13.8" customHeight="1">
      <c r="A3874" s="101">
        <f>C3874*ID규칙_대사_그룹_단위+COUNTIF($C$4:C3874,C3874)</f>
        <v>1415810</v>
      </c>
      <c r="B3874" s="100" t="s">
        <v>444</v>
      </c>
      <c r="C3874" s="102">
        <f>INDEX(STUDENT!$A:$A,MATCH(B3874,STUDENT!$B:$B,0))</f>
        <v>14158</v>
      </c>
      <c r="D3874" s="101">
        <v>2</v>
      </c>
      <c r="E3874" s="101">
        <v>4</v>
      </c>
      <c r="F3874" s="101">
        <v>2</v>
      </c>
      <c r="G3874" s="101" t="str">
        <f t="shared" si="240"/>
        <v>SPEECH_DESC_1415810</v>
      </c>
      <c r="H3874" s="101" t="str">
        <f t="shared" si="241"/>
        <v>SPEECH_AUDIO_1415810</v>
      </c>
      <c r="I3874" s="118" t="str">
        <f t="shared" si="242"/>
        <v>배치</v>
      </c>
      <c r="J3874" s="118" t="str">
        <f t="shared" si="243"/>
        <v>편성 2</v>
      </c>
    </row>
    <row r="3875" spans="1:10" ht="13.8" customHeight="1">
      <c r="A3875" s="101">
        <f>C3875*ID규칙_대사_그룹_단위+COUNTIF($C$4:C3875,C3875)</f>
        <v>1415811</v>
      </c>
      <c r="B3875" s="100" t="s">
        <v>444</v>
      </c>
      <c r="C3875" s="102">
        <f>INDEX(STUDENT!$A:$A,MATCH(B3875,STUDENT!$B:$B,0))</f>
        <v>14158</v>
      </c>
      <c r="D3875" s="101">
        <v>2</v>
      </c>
      <c r="E3875" s="101">
        <v>4</v>
      </c>
      <c r="F3875" s="101">
        <v>3</v>
      </c>
      <c r="G3875" s="101" t="str">
        <f t="shared" si="240"/>
        <v>SPEECH_DESC_1415811</v>
      </c>
      <c r="H3875" s="101" t="str">
        <f t="shared" si="241"/>
        <v>SPEECH_AUDIO_1415811</v>
      </c>
      <c r="I3875" s="118" t="str">
        <f t="shared" si="242"/>
        <v>배치</v>
      </c>
      <c r="J3875" s="118" t="str">
        <f t="shared" si="243"/>
        <v>편성 3</v>
      </c>
    </row>
    <row r="3876" spans="1:10" ht="13.8" customHeight="1">
      <c r="A3876" s="101">
        <f>C3876*ID규칙_대사_그룹_단위+COUNTIF($C$4:C3876,C3876)</f>
        <v>1415812</v>
      </c>
      <c r="B3876" s="100" t="s">
        <v>444</v>
      </c>
      <c r="C3876" s="102">
        <f>INDEX(STUDENT!$A:$A,MATCH(B3876,STUDENT!$B:$B,0))</f>
        <v>14158</v>
      </c>
      <c r="D3876" s="101">
        <v>2</v>
      </c>
      <c r="E3876" s="101">
        <v>5</v>
      </c>
      <c r="F3876" s="101">
        <v>1</v>
      </c>
      <c r="G3876" s="101" t="str">
        <f t="shared" si="240"/>
        <v>SPEECH_DESC_1415812</v>
      </c>
      <c r="H3876" s="101" t="str">
        <f t="shared" si="241"/>
        <v>SPEECH_AUDIO_1415812</v>
      </c>
      <c r="I3876" s="118" t="str">
        <f t="shared" si="242"/>
        <v>배치</v>
      </c>
      <c r="J3876" s="118" t="str">
        <f t="shared" si="243"/>
        <v>출격 1</v>
      </c>
    </row>
    <row r="3877" spans="1:10" ht="13.8" customHeight="1">
      <c r="A3877" s="101">
        <f>C3877*ID규칙_대사_그룹_단위+COUNTIF($C$4:C3877,C3877)</f>
        <v>1415813</v>
      </c>
      <c r="B3877" s="100" t="s">
        <v>444</v>
      </c>
      <c r="C3877" s="102">
        <f>INDEX(STUDENT!$A:$A,MATCH(B3877,STUDENT!$B:$B,0))</f>
        <v>14158</v>
      </c>
      <c r="D3877" s="101">
        <v>2</v>
      </c>
      <c r="E3877" s="101">
        <v>5</v>
      </c>
      <c r="F3877" s="101">
        <v>2</v>
      </c>
      <c r="G3877" s="101" t="str">
        <f t="shared" si="240"/>
        <v>SPEECH_DESC_1415813</v>
      </c>
      <c r="H3877" s="101" t="str">
        <f t="shared" si="241"/>
        <v>SPEECH_AUDIO_1415813</v>
      </c>
      <c r="I3877" s="118" t="str">
        <f t="shared" si="242"/>
        <v>배치</v>
      </c>
      <c r="J3877" s="118" t="str">
        <f t="shared" si="243"/>
        <v>출격 2</v>
      </c>
    </row>
    <row r="3878" spans="1:10" ht="13.8" customHeight="1">
      <c r="A3878" s="101">
        <f>C3878*ID규칙_대사_그룹_단위+COUNTIF($C$4:C3878,C3878)</f>
        <v>1415814</v>
      </c>
      <c r="B3878" s="100" t="s">
        <v>444</v>
      </c>
      <c r="C3878" s="102">
        <f>INDEX(STUDENT!$A:$A,MATCH(B3878,STUDENT!$B:$B,0))</f>
        <v>14158</v>
      </c>
      <c r="D3878" s="101">
        <v>3</v>
      </c>
      <c r="E3878" s="101">
        <v>6</v>
      </c>
      <c r="F3878" s="101">
        <v>1</v>
      </c>
      <c r="G3878" s="101" t="str">
        <f t="shared" si="240"/>
        <v>SPEECH_DESC_1415814</v>
      </c>
      <c r="H3878" s="101" t="str">
        <f t="shared" si="241"/>
        <v>SPEECH_AUDIO_1415814</v>
      </c>
      <c r="I3878" s="118" t="str">
        <f t="shared" si="242"/>
        <v>전투</v>
      </c>
      <c r="J3878" s="118" t="str">
        <f t="shared" si="243"/>
        <v>전투개시 1</v>
      </c>
    </row>
    <row r="3879" spans="1:10" ht="13.8" customHeight="1">
      <c r="A3879" s="101">
        <f>C3879*ID규칙_대사_그룹_단위+COUNTIF($C$4:C3879,C3879)</f>
        <v>1415815</v>
      </c>
      <c r="B3879" s="100" t="s">
        <v>444</v>
      </c>
      <c r="C3879" s="102">
        <f>INDEX(STUDENT!$A:$A,MATCH(B3879,STUDENT!$B:$B,0))</f>
        <v>14158</v>
      </c>
      <c r="D3879" s="101">
        <v>3</v>
      </c>
      <c r="E3879" s="101">
        <v>6</v>
      </c>
      <c r="F3879" s="101">
        <v>2</v>
      </c>
      <c r="G3879" s="101" t="str">
        <f t="shared" si="240"/>
        <v>SPEECH_DESC_1415815</v>
      </c>
      <c r="H3879" s="101" t="str">
        <f t="shared" si="241"/>
        <v>SPEECH_AUDIO_1415815</v>
      </c>
      <c r="I3879" s="118" t="str">
        <f t="shared" si="242"/>
        <v>전투</v>
      </c>
      <c r="J3879" s="118" t="str">
        <f t="shared" si="243"/>
        <v>전투개시 2</v>
      </c>
    </row>
    <row r="3880" spans="1:10" ht="13.8" customHeight="1">
      <c r="A3880" s="101">
        <f>C3880*ID규칙_대사_그룹_단위+COUNTIF($C$4:C3880,C3880)</f>
        <v>1415816</v>
      </c>
      <c r="B3880" s="100" t="s">
        <v>444</v>
      </c>
      <c r="C3880" s="102">
        <f>INDEX(STUDENT!$A:$A,MATCH(B3880,STUDENT!$B:$B,0))</f>
        <v>14158</v>
      </c>
      <c r="D3880" s="101">
        <v>3</v>
      </c>
      <c r="E3880" s="101">
        <v>8</v>
      </c>
      <c r="F3880" s="101">
        <v>1</v>
      </c>
      <c r="G3880" s="101" t="str">
        <f t="shared" si="240"/>
        <v>SPEECH_DESC_1415816</v>
      </c>
      <c r="H3880" s="101" t="str">
        <f t="shared" si="241"/>
        <v>SPEECH_AUDIO_1415816</v>
      </c>
      <c r="I3880" s="118" t="str">
        <f t="shared" si="242"/>
        <v>전투</v>
      </c>
      <c r="J3880" s="118" t="str">
        <f t="shared" si="243"/>
        <v>에이리어 이동 1</v>
      </c>
    </row>
    <row r="3881" spans="1:10" ht="13.8" customHeight="1">
      <c r="A3881" s="101">
        <f>C3881*ID규칙_대사_그룹_단위+COUNTIF($C$4:C3881,C3881)</f>
        <v>1415817</v>
      </c>
      <c r="B3881" s="100" t="s">
        <v>444</v>
      </c>
      <c r="C3881" s="102">
        <f>INDEX(STUDENT!$A:$A,MATCH(B3881,STUDENT!$B:$B,0))</f>
        <v>14158</v>
      </c>
      <c r="D3881" s="101">
        <v>3</v>
      </c>
      <c r="E3881" s="101">
        <v>8</v>
      </c>
      <c r="F3881" s="101">
        <v>2</v>
      </c>
      <c r="G3881" s="101" t="str">
        <f t="shared" si="240"/>
        <v>SPEECH_DESC_1415817</v>
      </c>
      <c r="H3881" s="101" t="str">
        <f t="shared" si="241"/>
        <v>SPEECH_AUDIO_1415817</v>
      </c>
      <c r="I3881" s="118" t="str">
        <f t="shared" si="242"/>
        <v>전투</v>
      </c>
      <c r="J3881" s="118" t="str">
        <f t="shared" si="243"/>
        <v>에이리어 이동 2</v>
      </c>
    </row>
    <row r="3882" spans="1:10" ht="13.8" customHeight="1">
      <c r="A3882" s="101">
        <f>C3882*ID규칙_대사_그룹_단위+COUNTIF($C$4:C3882,C3882)</f>
        <v>1415818</v>
      </c>
      <c r="B3882" s="100" t="s">
        <v>444</v>
      </c>
      <c r="C3882" s="102">
        <f>INDEX(STUDENT!$A:$A,MATCH(B3882,STUDENT!$B:$B,0))</f>
        <v>14158</v>
      </c>
      <c r="D3882" s="101">
        <v>3</v>
      </c>
      <c r="E3882" s="101">
        <v>9</v>
      </c>
      <c r="F3882" s="101">
        <v>0</v>
      </c>
      <c r="G3882" s="101" t="str">
        <f t="shared" si="240"/>
        <v>SPEECH_DESC_1415818</v>
      </c>
      <c r="H3882" s="101" t="str">
        <f t="shared" si="241"/>
        <v>SPEECH_AUDIO_1415818</v>
      </c>
      <c r="I3882" s="118" t="str">
        <f t="shared" si="242"/>
        <v>전투</v>
      </c>
      <c r="J3882" s="118" t="str">
        <f t="shared" si="243"/>
        <v>엄폐</v>
      </c>
    </row>
    <row r="3883" spans="1:10" ht="13.8" customHeight="1">
      <c r="A3883" s="101">
        <f>C3883*ID규칙_대사_그룹_단위+COUNTIF($C$4:C3883,C3883)</f>
        <v>1415819</v>
      </c>
      <c r="B3883" s="100" t="s">
        <v>444</v>
      </c>
      <c r="C3883" s="102">
        <f>INDEX(STUDENT!$A:$A,MATCH(B3883,STUDENT!$B:$B,0))</f>
        <v>14158</v>
      </c>
      <c r="D3883" s="101">
        <v>3</v>
      </c>
      <c r="E3883" s="101">
        <v>10</v>
      </c>
      <c r="F3883" s="101">
        <v>0</v>
      </c>
      <c r="G3883" s="101" t="str">
        <f t="shared" si="240"/>
        <v>SPEECH_DESC_1415819</v>
      </c>
      <c r="H3883" s="101" t="str">
        <f t="shared" si="241"/>
        <v>SPEECH_AUDIO_1415819</v>
      </c>
      <c r="I3883" s="118" t="str">
        <f t="shared" si="242"/>
        <v>전투</v>
      </c>
      <c r="J3883" s="118" t="str">
        <f t="shared" si="243"/>
        <v>회피</v>
      </c>
    </row>
    <row r="3884" spans="1:10" ht="13.8" customHeight="1">
      <c r="A3884" s="101">
        <f>C3884*ID규칙_대사_그룹_단위+COUNTIF($C$4:C3884,C3884)</f>
        <v>1415820</v>
      </c>
      <c r="B3884" s="100" t="s">
        <v>444</v>
      </c>
      <c r="C3884" s="102">
        <f>INDEX(STUDENT!$A:$A,MATCH(B3884,STUDENT!$B:$B,0))</f>
        <v>14158</v>
      </c>
      <c r="D3884" s="101">
        <v>3</v>
      </c>
      <c r="E3884" s="101">
        <v>11</v>
      </c>
      <c r="F3884" s="101">
        <v>0</v>
      </c>
      <c r="G3884" s="101" t="str">
        <f t="shared" si="240"/>
        <v>SPEECH_DESC_1415820</v>
      </c>
      <c r="H3884" s="101" t="str">
        <f t="shared" si="241"/>
        <v>SPEECH_AUDIO_1415820</v>
      </c>
      <c r="I3884" s="118" t="str">
        <f t="shared" si="242"/>
        <v>전투</v>
      </c>
      <c r="J3884" s="118" t="str">
        <f t="shared" si="243"/>
        <v>회복</v>
      </c>
    </row>
    <row r="3885" spans="1:10" ht="13.8" customHeight="1">
      <c r="A3885" s="101">
        <f>C3885*ID규칙_대사_그룹_단위+COUNTIF($C$4:C3885,C3885)</f>
        <v>1415821</v>
      </c>
      <c r="B3885" s="100" t="s">
        <v>444</v>
      </c>
      <c r="C3885" s="102">
        <f>INDEX(STUDENT!$A:$A,MATCH(B3885,STUDENT!$B:$B,0))</f>
        <v>14158</v>
      </c>
      <c r="D3885" s="101">
        <v>3</v>
      </c>
      <c r="E3885" s="101">
        <v>12</v>
      </c>
      <c r="F3885" s="101">
        <v>0</v>
      </c>
      <c r="G3885" s="101" t="str">
        <f t="shared" si="240"/>
        <v>SPEECH_DESC_1415821</v>
      </c>
      <c r="H3885" s="101" t="str">
        <f t="shared" si="241"/>
        <v>SPEECH_AUDIO_1415821</v>
      </c>
      <c r="I3885" s="118" t="str">
        <f t="shared" si="242"/>
        <v>전투</v>
      </c>
      <c r="J3885" s="118" t="str">
        <f t="shared" si="243"/>
        <v>버프</v>
      </c>
    </row>
    <row r="3886" spans="1:10" ht="13.8" customHeight="1">
      <c r="A3886" s="101">
        <f>C3886*ID규칙_대사_그룹_단위+COUNTIF($C$4:C3886,C3886)</f>
        <v>1415822</v>
      </c>
      <c r="B3886" s="100" t="s">
        <v>444</v>
      </c>
      <c r="C3886" s="102">
        <f>INDEX(STUDENT!$A:$A,MATCH(B3886,STUDENT!$B:$B,0))</f>
        <v>14158</v>
      </c>
      <c r="D3886" s="101">
        <v>3</v>
      </c>
      <c r="E3886" s="101">
        <v>13</v>
      </c>
      <c r="F3886" s="101">
        <v>0</v>
      </c>
      <c r="G3886" s="101" t="str">
        <f t="shared" si="240"/>
        <v>SPEECH_DESC_1415822</v>
      </c>
      <c r="H3886" s="101" t="str">
        <f t="shared" si="241"/>
        <v>SPEECH_AUDIO_1415822</v>
      </c>
      <c r="I3886" s="118" t="str">
        <f t="shared" si="242"/>
        <v>전투</v>
      </c>
      <c r="J3886" s="118" t="str">
        <f t="shared" si="243"/>
        <v>기본 스킬</v>
      </c>
    </row>
    <row r="3887" spans="1:10" ht="13.8" customHeight="1">
      <c r="A3887" s="101">
        <f>C3887*ID규칙_대사_그룹_단위+COUNTIF($C$4:C3887,C3887)</f>
        <v>1415823</v>
      </c>
      <c r="B3887" s="100" t="s">
        <v>444</v>
      </c>
      <c r="C3887" s="102">
        <f>INDEX(STUDENT!$A:$A,MATCH(B3887,STUDENT!$B:$B,0))</f>
        <v>14158</v>
      </c>
      <c r="D3887" s="101">
        <v>3</v>
      </c>
      <c r="E3887" s="101">
        <v>14</v>
      </c>
      <c r="F3887" s="101">
        <v>1</v>
      </c>
      <c r="G3887" s="101" t="str">
        <f t="shared" si="240"/>
        <v>SPEECH_DESC_1415823</v>
      </c>
      <c r="H3887" s="101" t="str">
        <f t="shared" si="241"/>
        <v>SPEECH_AUDIO_1415823</v>
      </c>
      <c r="I3887" s="118" t="str">
        <f t="shared" si="242"/>
        <v>전투</v>
      </c>
      <c r="J3887" s="118" t="str">
        <f t="shared" si="243"/>
        <v>EX 스킬 컷인 1</v>
      </c>
    </row>
    <row r="3888" spans="1:10" ht="13.8" customHeight="1">
      <c r="A3888" s="101">
        <f>C3888*ID규칙_대사_그룹_단위+COUNTIF($C$4:C3888,C3888)</f>
        <v>1415824</v>
      </c>
      <c r="B3888" s="100" t="s">
        <v>444</v>
      </c>
      <c r="C3888" s="102">
        <f>INDEX(STUDENT!$A:$A,MATCH(B3888,STUDENT!$B:$B,0))</f>
        <v>14158</v>
      </c>
      <c r="D3888" s="101">
        <v>3</v>
      </c>
      <c r="E3888" s="101">
        <v>14</v>
      </c>
      <c r="F3888" s="101">
        <v>2</v>
      </c>
      <c r="G3888" s="101" t="str">
        <f t="shared" si="240"/>
        <v>SPEECH_DESC_1415824</v>
      </c>
      <c r="H3888" s="101" t="str">
        <f t="shared" si="241"/>
        <v>SPEECH_AUDIO_1415824</v>
      </c>
      <c r="I3888" s="118" t="str">
        <f t="shared" si="242"/>
        <v>전투</v>
      </c>
      <c r="J3888" s="118" t="str">
        <f t="shared" si="243"/>
        <v>EX 스킬 컷인 2</v>
      </c>
    </row>
    <row r="3889" spans="1:10" ht="13.8" customHeight="1">
      <c r="A3889" s="101">
        <f>C3889*ID규칙_대사_그룹_단위+COUNTIF($C$4:C3889,C3889)</f>
        <v>1415825</v>
      </c>
      <c r="B3889" s="100" t="s">
        <v>444</v>
      </c>
      <c r="C3889" s="102">
        <f>INDEX(STUDENT!$A:$A,MATCH(B3889,STUDENT!$B:$B,0))</f>
        <v>14158</v>
      </c>
      <c r="D3889" s="101">
        <v>3</v>
      </c>
      <c r="E3889" s="101">
        <v>14</v>
      </c>
      <c r="F3889" s="101">
        <v>3</v>
      </c>
      <c r="G3889" s="101" t="str">
        <f t="shared" si="240"/>
        <v>SPEECH_DESC_1415825</v>
      </c>
      <c r="H3889" s="101" t="str">
        <f t="shared" si="241"/>
        <v>SPEECH_AUDIO_1415825</v>
      </c>
      <c r="I3889" s="118" t="str">
        <f t="shared" si="242"/>
        <v>전투</v>
      </c>
      <c r="J3889" s="118" t="str">
        <f t="shared" si="243"/>
        <v>EX 스킬 컷인 3</v>
      </c>
    </row>
    <row r="3890" spans="1:10" ht="13.8" customHeight="1">
      <c r="A3890" s="101">
        <f>C3890*ID규칙_대사_그룹_단위+COUNTIF($C$4:C3890,C3890)</f>
        <v>1415826</v>
      </c>
      <c r="B3890" s="100" t="s">
        <v>444</v>
      </c>
      <c r="C3890" s="102">
        <f>INDEX(STUDENT!$A:$A,MATCH(B3890,STUDENT!$B:$B,0))</f>
        <v>14158</v>
      </c>
      <c r="D3890" s="101">
        <v>3</v>
      </c>
      <c r="E3890" s="101">
        <v>15</v>
      </c>
      <c r="F3890" s="101">
        <v>1</v>
      </c>
      <c r="G3890" s="101" t="str">
        <f t="shared" si="240"/>
        <v>SPEECH_DESC_1415826</v>
      </c>
      <c r="H3890" s="101" t="str">
        <f t="shared" si="241"/>
        <v>SPEECH_AUDIO_1415826</v>
      </c>
      <c r="I3890" s="118" t="str">
        <f t="shared" si="242"/>
        <v>전투</v>
      </c>
      <c r="J3890" s="118" t="str">
        <f t="shared" si="243"/>
        <v>EX 스킬 1</v>
      </c>
    </row>
    <row r="3891" spans="1:10" ht="13.8" customHeight="1">
      <c r="A3891" s="101">
        <f>C3891*ID규칙_대사_그룹_단위+COUNTIF($C$4:C3891,C3891)</f>
        <v>1415827</v>
      </c>
      <c r="B3891" s="100" t="s">
        <v>444</v>
      </c>
      <c r="C3891" s="102">
        <f>INDEX(STUDENT!$A:$A,MATCH(B3891,STUDENT!$B:$B,0))</f>
        <v>14158</v>
      </c>
      <c r="D3891" s="101">
        <v>3</v>
      </c>
      <c r="E3891" s="101">
        <v>15</v>
      </c>
      <c r="F3891" s="101">
        <v>2</v>
      </c>
      <c r="G3891" s="101" t="str">
        <f t="shared" si="240"/>
        <v>SPEECH_DESC_1415827</v>
      </c>
      <c r="H3891" s="101" t="str">
        <f t="shared" si="241"/>
        <v>SPEECH_AUDIO_1415827</v>
      </c>
      <c r="I3891" s="118" t="str">
        <f t="shared" si="242"/>
        <v>전투</v>
      </c>
      <c r="J3891" s="118" t="str">
        <f t="shared" si="243"/>
        <v>EX 스킬 2</v>
      </c>
    </row>
    <row r="3892" spans="1:10" ht="13.8" customHeight="1">
      <c r="A3892" s="101">
        <f>C3892*ID규칙_대사_그룹_단위+COUNTIF($C$4:C3892,C3892)</f>
        <v>1415828</v>
      </c>
      <c r="B3892" s="100" t="s">
        <v>444</v>
      </c>
      <c r="C3892" s="102">
        <f>INDEX(STUDENT!$A:$A,MATCH(B3892,STUDENT!$B:$B,0))</f>
        <v>14158</v>
      </c>
      <c r="D3892" s="101">
        <v>3</v>
      </c>
      <c r="E3892" s="101">
        <v>15</v>
      </c>
      <c r="F3892" s="101">
        <v>3</v>
      </c>
      <c r="G3892" s="101" t="str">
        <f t="shared" si="240"/>
        <v>SPEECH_DESC_1415828</v>
      </c>
      <c r="H3892" s="101" t="str">
        <f t="shared" si="241"/>
        <v>SPEECH_AUDIO_1415828</v>
      </c>
      <c r="I3892" s="118" t="str">
        <f t="shared" si="242"/>
        <v>전투</v>
      </c>
      <c r="J3892" s="118" t="str">
        <f t="shared" si="243"/>
        <v>EX 스킬 3</v>
      </c>
    </row>
    <row r="3893" spans="1:10" ht="13.8" customHeight="1">
      <c r="A3893" s="101">
        <f>C3893*ID규칙_대사_그룹_단위+COUNTIF($C$4:C3893,C3893)</f>
        <v>1415829</v>
      </c>
      <c r="B3893" s="100" t="s">
        <v>444</v>
      </c>
      <c r="C3893" s="102">
        <f>INDEX(STUDENT!$A:$A,MATCH(B3893,STUDENT!$B:$B,0))</f>
        <v>14158</v>
      </c>
      <c r="D3893" s="101">
        <v>3</v>
      </c>
      <c r="E3893" s="101">
        <v>16</v>
      </c>
      <c r="F3893" s="101">
        <v>1</v>
      </c>
      <c r="G3893" s="101" t="str">
        <f t="shared" si="240"/>
        <v>SPEECH_DESC_1415829</v>
      </c>
      <c r="H3893" s="101" t="str">
        <f t="shared" si="241"/>
        <v>SPEECH_AUDIO_1415829</v>
      </c>
      <c r="I3893" s="118" t="str">
        <f t="shared" si="242"/>
        <v>전투</v>
      </c>
      <c r="J3893" s="118" t="str">
        <f t="shared" si="243"/>
        <v>승리 1</v>
      </c>
    </row>
    <row r="3894" spans="1:10" ht="13.8" customHeight="1">
      <c r="A3894" s="101">
        <f>C3894*ID규칙_대사_그룹_단위+COUNTIF($C$4:C3894,C3894)</f>
        <v>1415830</v>
      </c>
      <c r="B3894" s="100" t="s">
        <v>444</v>
      </c>
      <c r="C3894" s="102">
        <f>INDEX(STUDENT!$A:$A,MATCH(B3894,STUDENT!$B:$B,0))</f>
        <v>14158</v>
      </c>
      <c r="D3894" s="101">
        <v>3</v>
      </c>
      <c r="E3894" s="101">
        <v>16</v>
      </c>
      <c r="F3894" s="101">
        <v>2</v>
      </c>
      <c r="G3894" s="101" t="str">
        <f t="shared" si="240"/>
        <v>SPEECH_DESC_1415830</v>
      </c>
      <c r="H3894" s="101" t="str">
        <f t="shared" si="241"/>
        <v>SPEECH_AUDIO_1415830</v>
      </c>
      <c r="I3894" s="118" t="str">
        <f t="shared" si="242"/>
        <v>전투</v>
      </c>
      <c r="J3894" s="118" t="str">
        <f t="shared" si="243"/>
        <v>승리 2</v>
      </c>
    </row>
    <row r="3895" spans="1:10" ht="13.8" customHeight="1">
      <c r="A3895" s="101">
        <f>C3895*ID규칙_대사_그룹_단위+COUNTIF($C$4:C3895,C3895)</f>
        <v>1415831</v>
      </c>
      <c r="B3895" s="100" t="s">
        <v>444</v>
      </c>
      <c r="C3895" s="102">
        <f>INDEX(STUDENT!$A:$A,MATCH(B3895,STUDENT!$B:$B,0))</f>
        <v>14158</v>
      </c>
      <c r="D3895" s="101">
        <v>3</v>
      </c>
      <c r="E3895" s="101">
        <v>17</v>
      </c>
      <c r="F3895" s="101">
        <v>0</v>
      </c>
      <c r="G3895" s="101" t="str">
        <f t="shared" si="240"/>
        <v>SPEECH_DESC_1415831</v>
      </c>
      <c r="H3895" s="101" t="str">
        <f t="shared" si="241"/>
        <v>SPEECH_AUDIO_1415831</v>
      </c>
      <c r="I3895" s="118" t="str">
        <f t="shared" si="242"/>
        <v>전투</v>
      </c>
      <c r="J3895" s="118" t="str">
        <f t="shared" si="243"/>
        <v>철수</v>
      </c>
    </row>
    <row r="3896" spans="1:10" ht="13.8" customHeight="1">
      <c r="A3896" s="101">
        <f>C3896*ID규칙_대사_그룹_단위+COUNTIF($C$4:C3896,C3896)</f>
        <v>1415832</v>
      </c>
      <c r="B3896" s="100" t="s">
        <v>444</v>
      </c>
      <c r="C3896" s="102">
        <f>INDEX(STUDENT!$A:$A,MATCH(B3896,STUDENT!$B:$B,0))</f>
        <v>14158</v>
      </c>
      <c r="D3896" s="101">
        <v>4</v>
      </c>
      <c r="E3896" s="101">
        <v>18</v>
      </c>
      <c r="F3896" s="101">
        <v>1</v>
      </c>
      <c r="G3896" s="101" t="str">
        <f t="shared" si="240"/>
        <v>SPEECH_DESC_1415832</v>
      </c>
      <c r="H3896" s="101" t="str">
        <f t="shared" si="241"/>
        <v>SPEECH_AUDIO_1415832</v>
      </c>
      <c r="I3896" s="118" t="str">
        <f t="shared" si="242"/>
        <v>결과</v>
      </c>
      <c r="J3896" s="118" t="str">
        <f t="shared" si="243"/>
        <v>임무 완료 1</v>
      </c>
    </row>
    <row r="3897" spans="1:10" ht="13.8" customHeight="1">
      <c r="A3897" s="101">
        <f>C3897*ID규칙_대사_그룹_단위+COUNTIF($C$4:C3897,C3897)</f>
        <v>1415833</v>
      </c>
      <c r="B3897" s="100" t="s">
        <v>444</v>
      </c>
      <c r="C3897" s="102">
        <f>INDEX(STUDENT!$A:$A,MATCH(B3897,STUDENT!$B:$B,0))</f>
        <v>14158</v>
      </c>
      <c r="D3897" s="101">
        <v>4</v>
      </c>
      <c r="E3897" s="101">
        <v>18</v>
      </c>
      <c r="F3897" s="101">
        <v>2</v>
      </c>
      <c r="G3897" s="101" t="str">
        <f t="shared" si="240"/>
        <v>SPEECH_DESC_1415833</v>
      </c>
      <c r="H3897" s="101" t="str">
        <f t="shared" si="241"/>
        <v>SPEECH_AUDIO_1415833</v>
      </c>
      <c r="I3897" s="118" t="str">
        <f t="shared" si="242"/>
        <v>결과</v>
      </c>
      <c r="J3897" s="118" t="str">
        <f t="shared" si="243"/>
        <v>임무 완료 2</v>
      </c>
    </row>
    <row r="3898" spans="1:10" ht="13.8" customHeight="1">
      <c r="A3898" s="101">
        <f>C3898*ID규칙_대사_그룹_단위+COUNTIF($C$4:C3898,C3898)</f>
        <v>1415834</v>
      </c>
      <c r="B3898" s="100" t="s">
        <v>444</v>
      </c>
      <c r="C3898" s="102">
        <f>INDEX(STUDENT!$A:$A,MATCH(B3898,STUDENT!$B:$B,0))</f>
        <v>14158</v>
      </c>
      <c r="D3898" s="101">
        <v>4</v>
      </c>
      <c r="E3898" s="101">
        <v>19</v>
      </c>
      <c r="F3898" s="101">
        <v>1</v>
      </c>
      <c r="G3898" s="101" t="str">
        <f t="shared" si="240"/>
        <v>SPEECH_DESC_1415834</v>
      </c>
      <c r="H3898" s="101" t="str">
        <f t="shared" si="241"/>
        <v>SPEECH_AUDIO_1415834</v>
      </c>
      <c r="I3898" s="118" t="str">
        <f t="shared" si="242"/>
        <v>결과</v>
      </c>
      <c r="J3898" s="118" t="str">
        <f t="shared" si="243"/>
        <v>임무 실패 1</v>
      </c>
    </row>
    <row r="3899" spans="1:10" ht="13.8" customHeight="1">
      <c r="A3899" s="101">
        <f>C3899*ID규칙_대사_그룹_단위+COUNTIF($C$4:C3899,C3899)</f>
        <v>1415835</v>
      </c>
      <c r="B3899" s="100" t="s">
        <v>444</v>
      </c>
      <c r="C3899" s="102">
        <f>INDEX(STUDENT!$A:$A,MATCH(B3899,STUDENT!$B:$B,0))</f>
        <v>14158</v>
      </c>
      <c r="D3899" s="101">
        <v>4</v>
      </c>
      <c r="E3899" s="101">
        <v>19</v>
      </c>
      <c r="F3899" s="101">
        <v>2</v>
      </c>
      <c r="G3899" s="101" t="str">
        <f t="shared" si="240"/>
        <v>SPEECH_DESC_1415835</v>
      </c>
      <c r="H3899" s="101" t="str">
        <f t="shared" si="241"/>
        <v>SPEECH_AUDIO_1415835</v>
      </c>
      <c r="I3899" s="118" t="str">
        <f t="shared" si="242"/>
        <v>결과</v>
      </c>
      <c r="J3899" s="118" t="str">
        <f t="shared" si="243"/>
        <v>임무 실패 2</v>
      </c>
    </row>
    <row r="3900" spans="1:10" ht="13.8" customHeight="1">
      <c r="A3900" s="101">
        <f>C3900*ID규칙_대사_그룹_단위+COUNTIF($C$4:C3900,C3900)</f>
        <v>1415836</v>
      </c>
      <c r="B3900" s="100" t="s">
        <v>444</v>
      </c>
      <c r="C3900" s="102">
        <f>INDEX(STUDENT!$A:$A,MATCH(B3900,STUDENT!$B:$B,0))</f>
        <v>14158</v>
      </c>
      <c r="D3900" s="101">
        <v>5</v>
      </c>
      <c r="E3900" s="101">
        <v>20</v>
      </c>
      <c r="F3900" s="101">
        <v>1</v>
      </c>
      <c r="G3900" s="101" t="str">
        <f t="shared" si="240"/>
        <v>SPEECH_DESC_1415836</v>
      </c>
      <c r="H3900" s="101" t="str">
        <f t="shared" si="241"/>
        <v>SPEECH_AUDIO_1415836</v>
      </c>
      <c r="I3900" s="118" t="str">
        <f t="shared" si="242"/>
        <v>기타</v>
      </c>
      <c r="J3900" s="118" t="str">
        <f t="shared" si="243"/>
        <v>강화 1</v>
      </c>
    </row>
    <row r="3901" spans="1:10" ht="13.8" customHeight="1">
      <c r="A3901" s="101">
        <f>C3901*ID규칙_대사_그룹_단위+COUNTIF($C$4:C3901,C3901)</f>
        <v>1415837</v>
      </c>
      <c r="B3901" s="100" t="s">
        <v>444</v>
      </c>
      <c r="C3901" s="102">
        <f>INDEX(STUDENT!$A:$A,MATCH(B3901,STUDENT!$B:$B,0))</f>
        <v>14158</v>
      </c>
      <c r="D3901" s="101">
        <v>5</v>
      </c>
      <c r="E3901" s="101">
        <v>20</v>
      </c>
      <c r="F3901" s="101">
        <v>2</v>
      </c>
      <c r="G3901" s="101" t="str">
        <f t="shared" si="240"/>
        <v>SPEECH_DESC_1415837</v>
      </c>
      <c r="H3901" s="101" t="str">
        <f t="shared" si="241"/>
        <v>SPEECH_AUDIO_1415837</v>
      </c>
      <c r="I3901" s="118" t="str">
        <f t="shared" si="242"/>
        <v>기타</v>
      </c>
      <c r="J3901" s="118" t="str">
        <f t="shared" si="243"/>
        <v>강화 2</v>
      </c>
    </row>
    <row r="3902" spans="1:10" ht="13.8" customHeight="1">
      <c r="A3902" s="101">
        <f>C3902*ID규칙_대사_그룹_단위+COUNTIF($C$4:C3902,C3902)</f>
        <v>1415838</v>
      </c>
      <c r="B3902" s="100" t="s">
        <v>444</v>
      </c>
      <c r="C3902" s="102">
        <f>INDEX(STUDENT!$A:$A,MATCH(B3902,STUDENT!$B:$B,0))</f>
        <v>14158</v>
      </c>
      <c r="D3902" s="101">
        <v>5</v>
      </c>
      <c r="E3902" s="101">
        <v>20</v>
      </c>
      <c r="F3902" s="101">
        <v>3</v>
      </c>
      <c r="G3902" s="101" t="str">
        <f t="shared" si="240"/>
        <v>SPEECH_DESC_1415838</v>
      </c>
      <c r="H3902" s="101" t="str">
        <f t="shared" si="241"/>
        <v>SPEECH_AUDIO_1415838</v>
      </c>
      <c r="I3902" s="118" t="str">
        <f t="shared" si="242"/>
        <v>기타</v>
      </c>
      <c r="J3902" s="118" t="str">
        <f t="shared" si="243"/>
        <v>강화 3</v>
      </c>
    </row>
    <row r="3903" spans="1:10" ht="13.8" customHeight="1">
      <c r="A3903" s="101">
        <f>C3903*ID규칙_대사_그룹_단위+COUNTIF($C$4:C3903,C3903)</f>
        <v>1415839</v>
      </c>
      <c r="B3903" s="100" t="s">
        <v>444</v>
      </c>
      <c r="C3903" s="102">
        <f>INDEX(STUDENT!$A:$A,MATCH(B3903,STUDENT!$B:$B,0))</f>
        <v>14158</v>
      </c>
      <c r="D3903" s="101">
        <v>5</v>
      </c>
      <c r="E3903" s="101">
        <v>20</v>
      </c>
      <c r="F3903" s="101">
        <v>4</v>
      </c>
      <c r="G3903" s="101" t="str">
        <f t="shared" si="240"/>
        <v>SPEECH_DESC_1415839</v>
      </c>
      <c r="H3903" s="101" t="str">
        <f t="shared" si="241"/>
        <v>SPEECH_AUDIO_1415839</v>
      </c>
      <c r="I3903" s="118" t="str">
        <f t="shared" si="242"/>
        <v>기타</v>
      </c>
      <c r="J3903" s="118" t="str">
        <f t="shared" si="243"/>
        <v>강화 4</v>
      </c>
    </row>
    <row r="3904" spans="1:10" ht="13.8" customHeight="1">
      <c r="A3904" s="101">
        <f>C3904*ID규칙_대사_그룹_단위+COUNTIF($C$4:C3904,C3904)</f>
        <v>1415840</v>
      </c>
      <c r="B3904" s="100" t="s">
        <v>444</v>
      </c>
      <c r="C3904" s="102">
        <f>INDEX(STUDENT!$A:$A,MATCH(B3904,STUDENT!$B:$B,0))</f>
        <v>14158</v>
      </c>
      <c r="D3904" s="101">
        <v>5</v>
      </c>
      <c r="E3904" s="101">
        <v>21</v>
      </c>
      <c r="F3904" s="101">
        <v>0</v>
      </c>
      <c r="G3904" s="101" t="str">
        <f t="shared" si="240"/>
        <v>SPEECH_DESC_1415840</v>
      </c>
      <c r="H3904" s="101" t="str">
        <f t="shared" si="241"/>
        <v>SPEECH_AUDIO_1415840</v>
      </c>
      <c r="I3904" s="118" t="str">
        <f t="shared" si="242"/>
        <v>기타</v>
      </c>
      <c r="J3904" s="118" t="str">
        <f t="shared" si="243"/>
        <v>고유무기 장착</v>
      </c>
    </row>
    <row r="3905" spans="1:10" ht="13.8" customHeight="1">
      <c r="A3905" s="101">
        <f>C3905*ID규칙_대사_그룹_단위+COUNTIF($C$4:C3905,C3905)</f>
        <v>1415841</v>
      </c>
      <c r="B3905" s="100" t="s">
        <v>444</v>
      </c>
      <c r="C3905" s="102">
        <f>INDEX(STUDENT!$A:$A,MATCH(B3905,STUDENT!$B:$B,0))</f>
        <v>14158</v>
      </c>
      <c r="D3905" s="101">
        <v>5</v>
      </c>
      <c r="E3905" s="101">
        <v>22</v>
      </c>
      <c r="F3905" s="101">
        <v>1</v>
      </c>
      <c r="G3905" s="101" t="str">
        <f t="shared" si="240"/>
        <v>SPEECH_DESC_1415841</v>
      </c>
      <c r="H3905" s="101" t="str">
        <f t="shared" si="241"/>
        <v>SPEECH_AUDIO_1415841</v>
      </c>
      <c r="I3905" s="118" t="str">
        <f t="shared" si="242"/>
        <v>기타</v>
      </c>
      <c r="J3905" s="118" t="str">
        <f t="shared" si="243"/>
        <v>카페 1</v>
      </c>
    </row>
    <row r="3906" spans="1:10" ht="13.8" customHeight="1">
      <c r="A3906" s="101">
        <f>C3906*ID규칙_대사_그룹_단위+COUNTIF($C$4:C3906,C3906)</f>
        <v>1415842</v>
      </c>
      <c r="B3906" s="100" t="s">
        <v>444</v>
      </c>
      <c r="C3906" s="102">
        <f>INDEX(STUDENT!$A:$A,MATCH(B3906,STUDENT!$B:$B,0))</f>
        <v>14158</v>
      </c>
      <c r="D3906" s="101">
        <v>5</v>
      </c>
      <c r="E3906" s="101">
        <v>22</v>
      </c>
      <c r="F3906" s="101">
        <v>2</v>
      </c>
      <c r="G3906" s="101" t="str">
        <f t="shared" si="240"/>
        <v>SPEECH_DESC_1415842</v>
      </c>
      <c r="H3906" s="101" t="str">
        <f t="shared" si="241"/>
        <v>SPEECH_AUDIO_1415842</v>
      </c>
      <c r="I3906" s="118" t="str">
        <f t="shared" si="242"/>
        <v>기타</v>
      </c>
      <c r="J3906" s="118" t="str">
        <f t="shared" si="243"/>
        <v>카페 2</v>
      </c>
    </row>
    <row r="3907" spans="1:10" ht="13.8" customHeight="1">
      <c r="A3907" s="101">
        <f>C3907*ID규칙_대사_그룹_단위+COUNTIF($C$4:C3907,C3907)</f>
        <v>1415843</v>
      </c>
      <c r="B3907" s="100" t="s">
        <v>444</v>
      </c>
      <c r="C3907" s="102">
        <f>INDEX(STUDENT!$A:$A,MATCH(B3907,STUDENT!$B:$B,0))</f>
        <v>14158</v>
      </c>
      <c r="D3907" s="101">
        <v>5</v>
      </c>
      <c r="E3907" s="101">
        <v>22</v>
      </c>
      <c r="F3907" s="101">
        <v>3</v>
      </c>
      <c r="G3907" s="101" t="str">
        <f t="shared" si="240"/>
        <v>SPEECH_DESC_1415843</v>
      </c>
      <c r="H3907" s="101" t="str">
        <f t="shared" si="241"/>
        <v>SPEECH_AUDIO_1415843</v>
      </c>
      <c r="I3907" s="118" t="str">
        <f t="shared" si="242"/>
        <v>기타</v>
      </c>
      <c r="J3907" s="118" t="str">
        <f t="shared" si="243"/>
        <v>카페 3</v>
      </c>
    </row>
    <row r="3908" spans="1:10" ht="13.8" customHeight="1">
      <c r="A3908" s="101">
        <f>C3908*ID규칙_대사_그룹_단위+COUNTIF($C$4:C3908,C3908)</f>
        <v>1415844</v>
      </c>
      <c r="B3908" s="100" t="s">
        <v>444</v>
      </c>
      <c r="C3908" s="102">
        <f>INDEX(STUDENT!$A:$A,MATCH(B3908,STUDENT!$B:$B,0))</f>
        <v>14158</v>
      </c>
      <c r="D3908" s="101">
        <v>5</v>
      </c>
      <c r="E3908" s="101">
        <v>22</v>
      </c>
      <c r="F3908" s="101">
        <v>4</v>
      </c>
      <c r="G3908" s="101" t="str">
        <f t="shared" ref="G3908:G3971" si="244">"SPEECH_DESC_"&amp;A3908</f>
        <v>SPEECH_DESC_1415844</v>
      </c>
      <c r="H3908" s="101" t="str">
        <f t="shared" ref="H3908:H3971" si="245">"SPEECH_AUDIO_"&amp;A3908</f>
        <v>SPEECH_AUDIO_1415844</v>
      </c>
      <c r="I3908" s="118" t="str">
        <f t="shared" ref="I3908:I3971" si="246">VLOOKUP(D3908,SPEECH_MAIN_TYPE,2,0)</f>
        <v>기타</v>
      </c>
      <c r="J3908" s="118" t="str">
        <f t="shared" ref="J3908:J3971" si="247">VLOOKUP(E3908,SPEECH_SUB_TYPE,2,0)&amp;IF(F3908=0,""," "&amp;F3908)</f>
        <v>카페 4</v>
      </c>
    </row>
    <row r="3909" spans="1:10" ht="13.8" customHeight="1">
      <c r="A3909" s="101">
        <f>C3909*ID규칙_대사_그룹_단위+COUNTIF($C$4:C3909,C3909)</f>
        <v>1415845</v>
      </c>
      <c r="B3909" s="100" t="s">
        <v>444</v>
      </c>
      <c r="C3909" s="102">
        <f>INDEX(STUDENT!$A:$A,MATCH(B3909,STUDENT!$B:$B,0))</f>
        <v>14158</v>
      </c>
      <c r="D3909" s="101">
        <v>5</v>
      </c>
      <c r="E3909" s="101">
        <v>22</v>
      </c>
      <c r="F3909" s="101">
        <v>5</v>
      </c>
      <c r="G3909" s="101" t="str">
        <f t="shared" si="244"/>
        <v>SPEECH_DESC_1415845</v>
      </c>
      <c r="H3909" s="101" t="str">
        <f t="shared" si="245"/>
        <v>SPEECH_AUDIO_1415845</v>
      </c>
      <c r="I3909" s="118" t="str">
        <f t="shared" si="246"/>
        <v>기타</v>
      </c>
      <c r="J3909" s="118" t="str">
        <f t="shared" si="247"/>
        <v>카페 5</v>
      </c>
    </row>
    <row r="3910" spans="1:10" ht="13.8" customHeight="1">
      <c r="A3910" s="101">
        <f>C3910*ID규칙_대사_그룹_단위+COUNTIF($C$4:C3910,C3910)</f>
        <v>1415846</v>
      </c>
      <c r="B3910" s="100" t="s">
        <v>444</v>
      </c>
      <c r="C3910" s="102">
        <f>INDEX(STUDENT!$A:$A,MATCH(B3910,STUDENT!$B:$B,0))</f>
        <v>14158</v>
      </c>
      <c r="D3910" s="101">
        <v>5</v>
      </c>
      <c r="E3910" s="101">
        <v>23</v>
      </c>
      <c r="F3910" s="101">
        <v>1</v>
      </c>
      <c r="G3910" s="101" t="str">
        <f t="shared" si="244"/>
        <v>SPEECH_DESC_1415846</v>
      </c>
      <c r="H3910" s="101" t="str">
        <f t="shared" si="245"/>
        <v>SPEECH_AUDIO_1415846</v>
      </c>
      <c r="I3910" s="118" t="str">
        <f t="shared" si="246"/>
        <v>기타</v>
      </c>
      <c r="J3910" s="118" t="str">
        <f t="shared" si="247"/>
        <v>인연 랭크 업 1</v>
      </c>
    </row>
    <row r="3911" spans="1:10" ht="13.8" customHeight="1">
      <c r="A3911" s="101">
        <f>C3911*ID규칙_대사_그룹_단위+COUNTIF($C$4:C3911,C3911)</f>
        <v>1415847</v>
      </c>
      <c r="B3911" s="100" t="s">
        <v>444</v>
      </c>
      <c r="C3911" s="102">
        <f>INDEX(STUDENT!$A:$A,MATCH(B3911,STUDENT!$B:$B,0))</f>
        <v>14158</v>
      </c>
      <c r="D3911" s="101">
        <v>5</v>
      </c>
      <c r="E3911" s="101">
        <v>23</v>
      </c>
      <c r="F3911" s="101">
        <v>2</v>
      </c>
      <c r="G3911" s="101" t="str">
        <f t="shared" si="244"/>
        <v>SPEECH_DESC_1415847</v>
      </c>
      <c r="H3911" s="101" t="str">
        <f t="shared" si="245"/>
        <v>SPEECH_AUDIO_1415847</v>
      </c>
      <c r="I3911" s="118" t="str">
        <f t="shared" si="246"/>
        <v>기타</v>
      </c>
      <c r="J3911" s="118" t="str">
        <f t="shared" si="247"/>
        <v>인연 랭크 업 2</v>
      </c>
    </row>
    <row r="3912" spans="1:10" ht="13.8" customHeight="1">
      <c r="A3912" s="101">
        <f>C3912*ID규칙_대사_그룹_단위+COUNTIF($C$4:C3912,C3912)</f>
        <v>1415848</v>
      </c>
      <c r="B3912" s="100" t="s">
        <v>444</v>
      </c>
      <c r="C3912" s="102">
        <f>INDEX(STUDENT!$A:$A,MATCH(B3912,STUDENT!$B:$B,0))</f>
        <v>14158</v>
      </c>
      <c r="D3912" s="101">
        <v>5</v>
      </c>
      <c r="E3912" s="101">
        <v>23</v>
      </c>
      <c r="F3912" s="101">
        <v>3</v>
      </c>
      <c r="G3912" s="101" t="str">
        <f t="shared" si="244"/>
        <v>SPEECH_DESC_1415848</v>
      </c>
      <c r="H3912" s="101" t="str">
        <f t="shared" si="245"/>
        <v>SPEECH_AUDIO_1415848</v>
      </c>
      <c r="I3912" s="118" t="str">
        <f t="shared" si="246"/>
        <v>기타</v>
      </c>
      <c r="J3912" s="118" t="str">
        <f t="shared" si="247"/>
        <v>인연 랭크 업 3</v>
      </c>
    </row>
    <row r="3913" spans="1:10" ht="13.8" customHeight="1">
      <c r="A3913" s="101">
        <f>C3913*ID규칙_대사_그룹_단위+COUNTIF($C$4:C3913,C3913)</f>
        <v>1415849</v>
      </c>
      <c r="B3913" s="100" t="s">
        <v>444</v>
      </c>
      <c r="C3913" s="102">
        <f>INDEX(STUDENT!$A:$A,MATCH(B3913,STUDENT!$B:$B,0))</f>
        <v>14158</v>
      </c>
      <c r="D3913" s="101">
        <v>6</v>
      </c>
      <c r="E3913" s="101">
        <v>24</v>
      </c>
      <c r="F3913" s="101">
        <v>1</v>
      </c>
      <c r="G3913" s="101" t="str">
        <f t="shared" si="244"/>
        <v>SPEECH_DESC_1415849</v>
      </c>
      <c r="H3913" s="101" t="str">
        <f t="shared" si="245"/>
        <v>SPEECH_AUDIO_1415849</v>
      </c>
      <c r="I3913" s="118" t="str">
        <f t="shared" si="246"/>
        <v>메모리얼</v>
      </c>
      <c r="J3913" s="118" t="str">
        <f t="shared" si="247"/>
        <v>메모리얼 로비 1</v>
      </c>
    </row>
    <row r="3914" spans="1:10" ht="13.8" customHeight="1">
      <c r="A3914" s="101">
        <f>C3914*ID규칙_대사_그룹_단위+COUNTIF($C$4:C3914,C3914)</f>
        <v>1415850</v>
      </c>
      <c r="B3914" s="100" t="s">
        <v>444</v>
      </c>
      <c r="C3914" s="102">
        <f>INDEX(STUDENT!$A:$A,MATCH(B3914,STUDENT!$B:$B,0))</f>
        <v>14158</v>
      </c>
      <c r="D3914" s="101">
        <v>6</v>
      </c>
      <c r="E3914" s="101">
        <v>24</v>
      </c>
      <c r="F3914" s="101">
        <v>2</v>
      </c>
      <c r="G3914" s="101" t="str">
        <f t="shared" si="244"/>
        <v>SPEECH_DESC_1415850</v>
      </c>
      <c r="H3914" s="101" t="str">
        <f t="shared" si="245"/>
        <v>SPEECH_AUDIO_1415850</v>
      </c>
      <c r="I3914" s="118" t="str">
        <f t="shared" si="246"/>
        <v>메모리얼</v>
      </c>
      <c r="J3914" s="118" t="str">
        <f t="shared" si="247"/>
        <v>메모리얼 로비 2</v>
      </c>
    </row>
    <row r="3915" spans="1:10" ht="13.8" customHeight="1">
      <c r="A3915" s="101">
        <f>C3915*ID규칙_대사_그룹_단위+COUNTIF($C$4:C3915,C3915)</f>
        <v>1415851</v>
      </c>
      <c r="B3915" s="100" t="s">
        <v>444</v>
      </c>
      <c r="C3915" s="102">
        <f>INDEX(STUDENT!$A:$A,MATCH(B3915,STUDENT!$B:$B,0))</f>
        <v>14158</v>
      </c>
      <c r="D3915" s="101">
        <v>6</v>
      </c>
      <c r="E3915" s="101">
        <v>24</v>
      </c>
      <c r="F3915" s="101">
        <v>3</v>
      </c>
      <c r="G3915" s="101" t="str">
        <f t="shared" si="244"/>
        <v>SPEECH_DESC_1415851</v>
      </c>
      <c r="H3915" s="101" t="str">
        <f t="shared" si="245"/>
        <v>SPEECH_AUDIO_1415851</v>
      </c>
      <c r="I3915" s="118" t="str">
        <f t="shared" si="246"/>
        <v>메모리얼</v>
      </c>
      <c r="J3915" s="118" t="str">
        <f t="shared" si="247"/>
        <v>메모리얼 로비 3</v>
      </c>
    </row>
    <row r="3916" spans="1:10" ht="13.8" customHeight="1">
      <c r="A3916" s="101">
        <f>C3916*ID규칙_대사_그룹_단위+COUNTIF($C$4:C3916,C3916)</f>
        <v>1415852</v>
      </c>
      <c r="B3916" s="100" t="s">
        <v>444</v>
      </c>
      <c r="C3916" s="102">
        <f>INDEX(STUDENT!$A:$A,MATCH(B3916,STUDENT!$B:$B,0))</f>
        <v>14158</v>
      </c>
      <c r="D3916" s="101">
        <v>6</v>
      </c>
      <c r="E3916" s="101">
        <v>24</v>
      </c>
      <c r="F3916" s="101">
        <v>4</v>
      </c>
      <c r="G3916" s="101" t="str">
        <f t="shared" si="244"/>
        <v>SPEECH_DESC_1415852</v>
      </c>
      <c r="H3916" s="101" t="str">
        <f t="shared" si="245"/>
        <v>SPEECH_AUDIO_1415852</v>
      </c>
      <c r="I3916" s="118" t="str">
        <f t="shared" si="246"/>
        <v>메모리얼</v>
      </c>
      <c r="J3916" s="118" t="str">
        <f t="shared" si="247"/>
        <v>메모리얼 로비 4</v>
      </c>
    </row>
    <row r="3917" spans="1:10" ht="13.8" customHeight="1">
      <c r="A3917" s="101">
        <f>C3917*ID규칙_대사_그룹_단위+COUNTIF($C$4:C3917,C3917)</f>
        <v>1415853</v>
      </c>
      <c r="B3917" s="100" t="s">
        <v>444</v>
      </c>
      <c r="C3917" s="102">
        <f>INDEX(STUDENT!$A:$A,MATCH(B3917,STUDENT!$B:$B,0))</f>
        <v>14158</v>
      </c>
      <c r="D3917" s="101">
        <v>7</v>
      </c>
      <c r="E3917" s="101">
        <v>25</v>
      </c>
      <c r="F3917" s="101">
        <v>0</v>
      </c>
      <c r="G3917" s="101" t="str">
        <f t="shared" si="244"/>
        <v>SPEECH_DESC_1415853</v>
      </c>
      <c r="H3917" s="101" t="str">
        <f t="shared" si="245"/>
        <v>SPEECH_AUDIO_1415853</v>
      </c>
      <c r="I3917" s="118" t="str">
        <f t="shared" si="246"/>
        <v>기념일</v>
      </c>
      <c r="J3917" s="118" t="str">
        <f t="shared" si="247"/>
        <v>생일</v>
      </c>
    </row>
    <row r="3918" spans="1:10" ht="13.8" customHeight="1">
      <c r="A3918" s="101">
        <f>C3918*ID규칙_대사_그룹_단위+COUNTIF($C$4:C3918,C3918)</f>
        <v>1415854</v>
      </c>
      <c r="B3918" s="100" t="s">
        <v>444</v>
      </c>
      <c r="C3918" s="102">
        <f>INDEX(STUDENT!$A:$A,MATCH(B3918,STUDENT!$B:$B,0))</f>
        <v>14158</v>
      </c>
      <c r="D3918" s="101">
        <v>7</v>
      </c>
      <c r="E3918" s="101">
        <v>26</v>
      </c>
      <c r="F3918" s="101">
        <v>0</v>
      </c>
      <c r="G3918" s="101" t="str">
        <f t="shared" si="244"/>
        <v>SPEECH_DESC_1415854</v>
      </c>
      <c r="H3918" s="101" t="str">
        <f t="shared" si="245"/>
        <v>SPEECH_AUDIO_1415854</v>
      </c>
      <c r="I3918" s="118" t="str">
        <f t="shared" si="246"/>
        <v>기념일</v>
      </c>
      <c r="J3918" s="118" t="str">
        <f t="shared" si="247"/>
        <v>선생의 생일</v>
      </c>
    </row>
    <row r="3919" spans="1:10" ht="13.8" customHeight="1">
      <c r="A3919" s="101">
        <f>C3919*ID규칙_대사_그룹_단위+COUNTIF($C$4:C3919,C3919)</f>
        <v>1415855</v>
      </c>
      <c r="B3919" s="100" t="s">
        <v>444</v>
      </c>
      <c r="C3919" s="102">
        <f>INDEX(STUDENT!$A:$A,MATCH(B3919,STUDENT!$B:$B,0))</f>
        <v>14158</v>
      </c>
      <c r="D3919" s="101">
        <v>7</v>
      </c>
      <c r="E3919" s="101">
        <v>28</v>
      </c>
      <c r="F3919" s="101">
        <v>0</v>
      </c>
      <c r="G3919" s="101" t="str">
        <f t="shared" si="244"/>
        <v>SPEECH_DESC_1415855</v>
      </c>
      <c r="H3919" s="101" t="str">
        <f t="shared" si="245"/>
        <v>SPEECH_AUDIO_1415855</v>
      </c>
      <c r="I3919" s="118" t="str">
        <f t="shared" si="246"/>
        <v>기념일</v>
      </c>
      <c r="J3919" s="118" t="str">
        <f t="shared" si="247"/>
        <v>크리스마스</v>
      </c>
    </row>
    <row r="3920" spans="1:10" ht="13.8" customHeight="1">
      <c r="A3920" s="101">
        <f>C3920*ID규칙_대사_그룹_단위+COUNTIF($C$4:C3920,C3920)</f>
        <v>1415856</v>
      </c>
      <c r="B3920" s="100" t="s">
        <v>444</v>
      </c>
      <c r="C3920" s="102">
        <f>INDEX(STUDENT!$A:$A,MATCH(B3920,STUDENT!$B:$B,0))</f>
        <v>14158</v>
      </c>
      <c r="D3920" s="101">
        <v>7</v>
      </c>
      <c r="E3920" s="101">
        <v>29</v>
      </c>
      <c r="F3920" s="101">
        <v>0</v>
      </c>
      <c r="G3920" s="101" t="str">
        <f t="shared" si="244"/>
        <v>SPEECH_DESC_1415856</v>
      </c>
      <c r="H3920" s="101" t="str">
        <f t="shared" si="245"/>
        <v>SPEECH_AUDIO_1415856</v>
      </c>
      <c r="I3920" s="118" t="str">
        <f t="shared" si="246"/>
        <v>기념일</v>
      </c>
      <c r="J3920" s="118" t="str">
        <f t="shared" si="247"/>
        <v>신년</v>
      </c>
    </row>
    <row r="3921" spans="1:10" ht="13.8" customHeight="1">
      <c r="A3921" s="101">
        <f>C3921*ID규칙_대사_그룹_단위+COUNTIF($C$4:C3921,C3921)</f>
        <v>1235901</v>
      </c>
      <c r="B3921" s="100" t="s">
        <v>446</v>
      </c>
      <c r="C3921" s="102">
        <f>INDEX(STUDENT!$A:$A,MATCH(B3921,STUDENT!$B:$B,0))</f>
        <v>12359</v>
      </c>
      <c r="D3921" s="101">
        <v>1</v>
      </c>
      <c r="E3921" s="101">
        <v>1</v>
      </c>
      <c r="F3921" s="101">
        <v>0</v>
      </c>
      <c r="G3921" s="101" t="str">
        <f t="shared" si="244"/>
        <v>SPEECH_DESC_1235901</v>
      </c>
      <c r="H3921" s="101" t="str">
        <f t="shared" si="245"/>
        <v>SPEECH_AUDIO_1235901</v>
      </c>
      <c r="I3921" s="118" t="str">
        <f t="shared" si="246"/>
        <v>일상</v>
      </c>
      <c r="J3921" s="118" t="str">
        <f t="shared" si="247"/>
        <v>입수</v>
      </c>
    </row>
    <row r="3922" spans="1:10" ht="13.8" customHeight="1">
      <c r="A3922" s="101">
        <f>C3922*ID규칙_대사_그룹_단위+COUNTIF($C$4:C3922,C3922)</f>
        <v>1235902</v>
      </c>
      <c r="B3922" s="100" t="s">
        <v>446</v>
      </c>
      <c r="C3922" s="102">
        <f>INDEX(STUDENT!$A:$A,MATCH(B3922,STUDENT!$B:$B,0))</f>
        <v>12359</v>
      </c>
      <c r="D3922" s="101">
        <v>1</v>
      </c>
      <c r="E3922" s="101">
        <v>2</v>
      </c>
      <c r="F3922" s="101">
        <v>1</v>
      </c>
      <c r="G3922" s="101" t="str">
        <f t="shared" si="244"/>
        <v>SPEECH_DESC_1235902</v>
      </c>
      <c r="H3922" s="101" t="str">
        <f t="shared" si="245"/>
        <v>SPEECH_AUDIO_1235902</v>
      </c>
      <c r="I3922" s="118" t="str">
        <f t="shared" si="246"/>
        <v>일상</v>
      </c>
      <c r="J3922" s="118" t="str">
        <f t="shared" si="247"/>
        <v>로비 방문 1</v>
      </c>
    </row>
    <row r="3923" spans="1:10" ht="13.8" customHeight="1">
      <c r="A3923" s="101">
        <f>C3923*ID규칙_대사_그룹_단위+COUNTIF($C$4:C3923,C3923)</f>
        <v>1235903</v>
      </c>
      <c r="B3923" s="100" t="s">
        <v>446</v>
      </c>
      <c r="C3923" s="102">
        <f>INDEX(STUDENT!$A:$A,MATCH(B3923,STUDENT!$B:$B,0))</f>
        <v>12359</v>
      </c>
      <c r="D3923" s="101">
        <v>1</v>
      </c>
      <c r="E3923" s="101">
        <v>2</v>
      </c>
      <c r="F3923" s="101">
        <v>2</v>
      </c>
      <c r="G3923" s="101" t="str">
        <f t="shared" si="244"/>
        <v>SPEECH_DESC_1235903</v>
      </c>
      <c r="H3923" s="101" t="str">
        <f t="shared" si="245"/>
        <v>SPEECH_AUDIO_1235903</v>
      </c>
      <c r="I3923" s="118" t="str">
        <f t="shared" si="246"/>
        <v>일상</v>
      </c>
      <c r="J3923" s="118" t="str">
        <f t="shared" si="247"/>
        <v>로비 방문 2</v>
      </c>
    </row>
    <row r="3924" spans="1:10" ht="13.8" customHeight="1">
      <c r="A3924" s="101">
        <f>C3924*ID규칙_대사_그룹_단위+COUNTIF($C$4:C3924,C3924)</f>
        <v>1235904</v>
      </c>
      <c r="B3924" s="100" t="s">
        <v>446</v>
      </c>
      <c r="C3924" s="102">
        <f>INDEX(STUDENT!$A:$A,MATCH(B3924,STUDENT!$B:$B,0))</f>
        <v>12359</v>
      </c>
      <c r="D3924" s="101">
        <v>1</v>
      </c>
      <c r="E3924" s="101">
        <v>3</v>
      </c>
      <c r="F3924" s="101">
        <v>1</v>
      </c>
      <c r="G3924" s="101" t="str">
        <f t="shared" si="244"/>
        <v>SPEECH_DESC_1235904</v>
      </c>
      <c r="H3924" s="101" t="str">
        <f t="shared" si="245"/>
        <v>SPEECH_AUDIO_1235904</v>
      </c>
      <c r="I3924" s="118" t="str">
        <f t="shared" si="246"/>
        <v>일상</v>
      </c>
      <c r="J3924" s="118" t="str">
        <f t="shared" si="247"/>
        <v>잡담 1</v>
      </c>
    </row>
    <row r="3925" spans="1:10" ht="13.8" customHeight="1">
      <c r="A3925" s="101">
        <f>C3925*ID규칙_대사_그룹_단위+COUNTIF($C$4:C3925,C3925)</f>
        <v>1235905</v>
      </c>
      <c r="B3925" s="100" t="s">
        <v>446</v>
      </c>
      <c r="C3925" s="102">
        <f>INDEX(STUDENT!$A:$A,MATCH(B3925,STUDENT!$B:$B,0))</f>
        <v>12359</v>
      </c>
      <c r="D3925" s="101">
        <v>1</v>
      </c>
      <c r="E3925" s="101">
        <v>3</v>
      </c>
      <c r="F3925" s="101">
        <v>2</v>
      </c>
      <c r="G3925" s="101" t="str">
        <f t="shared" si="244"/>
        <v>SPEECH_DESC_1235905</v>
      </c>
      <c r="H3925" s="101" t="str">
        <f t="shared" si="245"/>
        <v>SPEECH_AUDIO_1235905</v>
      </c>
      <c r="I3925" s="118" t="str">
        <f t="shared" si="246"/>
        <v>일상</v>
      </c>
      <c r="J3925" s="118" t="str">
        <f t="shared" si="247"/>
        <v>잡담 2</v>
      </c>
    </row>
    <row r="3926" spans="1:10" ht="13.8" customHeight="1">
      <c r="A3926" s="101">
        <f>C3926*ID규칙_대사_그룹_단위+COUNTIF($C$4:C3926,C3926)</f>
        <v>1235906</v>
      </c>
      <c r="B3926" s="100" t="s">
        <v>446</v>
      </c>
      <c r="C3926" s="102">
        <f>INDEX(STUDENT!$A:$A,MATCH(B3926,STUDENT!$B:$B,0))</f>
        <v>12359</v>
      </c>
      <c r="D3926" s="101">
        <v>1</v>
      </c>
      <c r="E3926" s="101">
        <v>3</v>
      </c>
      <c r="F3926" s="101">
        <v>3</v>
      </c>
      <c r="G3926" s="101" t="str">
        <f t="shared" si="244"/>
        <v>SPEECH_DESC_1235906</v>
      </c>
      <c r="H3926" s="101" t="str">
        <f t="shared" si="245"/>
        <v>SPEECH_AUDIO_1235906</v>
      </c>
      <c r="I3926" s="118" t="str">
        <f t="shared" si="246"/>
        <v>일상</v>
      </c>
      <c r="J3926" s="118" t="str">
        <f t="shared" si="247"/>
        <v>잡담 3</v>
      </c>
    </row>
    <row r="3927" spans="1:10" ht="13.8" customHeight="1">
      <c r="A3927" s="101">
        <f>C3927*ID규칙_대사_그룹_단위+COUNTIF($C$4:C3927,C3927)</f>
        <v>1235907</v>
      </c>
      <c r="B3927" s="100" t="s">
        <v>446</v>
      </c>
      <c r="C3927" s="102">
        <f>INDEX(STUDENT!$A:$A,MATCH(B3927,STUDENT!$B:$B,0))</f>
        <v>12359</v>
      </c>
      <c r="D3927" s="101">
        <v>1</v>
      </c>
      <c r="E3927" s="101">
        <v>3</v>
      </c>
      <c r="F3927" s="101">
        <v>4</v>
      </c>
      <c r="G3927" s="101" t="str">
        <f t="shared" si="244"/>
        <v>SPEECH_DESC_1235907</v>
      </c>
      <c r="H3927" s="101" t="str">
        <f t="shared" si="245"/>
        <v>SPEECH_AUDIO_1235907</v>
      </c>
      <c r="I3927" s="118" t="str">
        <f t="shared" si="246"/>
        <v>일상</v>
      </c>
      <c r="J3927" s="118" t="str">
        <f t="shared" si="247"/>
        <v>잡담 4</v>
      </c>
    </row>
    <row r="3928" spans="1:10" ht="13.8" customHeight="1">
      <c r="A3928" s="101">
        <f>C3928*ID규칙_대사_그룹_단위+COUNTIF($C$4:C3928,C3928)</f>
        <v>1235908</v>
      </c>
      <c r="B3928" s="100" t="s">
        <v>446</v>
      </c>
      <c r="C3928" s="102">
        <f>INDEX(STUDENT!$A:$A,MATCH(B3928,STUDENT!$B:$B,0))</f>
        <v>12359</v>
      </c>
      <c r="D3928" s="101">
        <v>1</v>
      </c>
      <c r="E3928" s="101">
        <v>3</v>
      </c>
      <c r="F3928" s="101">
        <v>5</v>
      </c>
      <c r="G3928" s="101" t="str">
        <f t="shared" si="244"/>
        <v>SPEECH_DESC_1235908</v>
      </c>
      <c r="H3928" s="101" t="str">
        <f t="shared" si="245"/>
        <v>SPEECH_AUDIO_1235908</v>
      </c>
      <c r="I3928" s="118" t="str">
        <f t="shared" si="246"/>
        <v>일상</v>
      </c>
      <c r="J3928" s="118" t="str">
        <f t="shared" si="247"/>
        <v>잡담 5</v>
      </c>
    </row>
    <row r="3929" spans="1:10" ht="13.8" customHeight="1">
      <c r="A3929" s="101">
        <f>C3929*ID규칙_대사_그룹_단위+COUNTIF($C$4:C3929,C3929)</f>
        <v>1235909</v>
      </c>
      <c r="B3929" s="100" t="s">
        <v>446</v>
      </c>
      <c r="C3929" s="102">
        <f>INDEX(STUDENT!$A:$A,MATCH(B3929,STUDENT!$B:$B,0))</f>
        <v>12359</v>
      </c>
      <c r="D3929" s="101">
        <v>2</v>
      </c>
      <c r="E3929" s="101">
        <v>4</v>
      </c>
      <c r="F3929" s="101">
        <v>1</v>
      </c>
      <c r="G3929" s="101" t="str">
        <f t="shared" si="244"/>
        <v>SPEECH_DESC_1235909</v>
      </c>
      <c r="H3929" s="101" t="str">
        <f t="shared" si="245"/>
        <v>SPEECH_AUDIO_1235909</v>
      </c>
      <c r="I3929" s="118" t="str">
        <f t="shared" si="246"/>
        <v>배치</v>
      </c>
      <c r="J3929" s="118" t="str">
        <f t="shared" si="247"/>
        <v>편성 1</v>
      </c>
    </row>
    <row r="3930" spans="1:10" ht="13.8" customHeight="1">
      <c r="A3930" s="101">
        <f>C3930*ID규칙_대사_그룹_단위+COUNTIF($C$4:C3930,C3930)</f>
        <v>1235910</v>
      </c>
      <c r="B3930" s="100" t="s">
        <v>446</v>
      </c>
      <c r="C3930" s="102">
        <f>INDEX(STUDENT!$A:$A,MATCH(B3930,STUDENT!$B:$B,0))</f>
        <v>12359</v>
      </c>
      <c r="D3930" s="101">
        <v>2</v>
      </c>
      <c r="E3930" s="101">
        <v>4</v>
      </c>
      <c r="F3930" s="101">
        <v>2</v>
      </c>
      <c r="G3930" s="101" t="str">
        <f t="shared" si="244"/>
        <v>SPEECH_DESC_1235910</v>
      </c>
      <c r="H3930" s="101" t="str">
        <f t="shared" si="245"/>
        <v>SPEECH_AUDIO_1235910</v>
      </c>
      <c r="I3930" s="118" t="str">
        <f t="shared" si="246"/>
        <v>배치</v>
      </c>
      <c r="J3930" s="118" t="str">
        <f t="shared" si="247"/>
        <v>편성 2</v>
      </c>
    </row>
    <row r="3931" spans="1:10" ht="13.8" customHeight="1">
      <c r="A3931" s="101">
        <f>C3931*ID규칙_대사_그룹_단위+COUNTIF($C$4:C3931,C3931)</f>
        <v>1235911</v>
      </c>
      <c r="B3931" s="100" t="s">
        <v>446</v>
      </c>
      <c r="C3931" s="102">
        <f>INDEX(STUDENT!$A:$A,MATCH(B3931,STUDENT!$B:$B,0))</f>
        <v>12359</v>
      </c>
      <c r="D3931" s="101">
        <v>2</v>
      </c>
      <c r="E3931" s="101">
        <v>4</v>
      </c>
      <c r="F3931" s="101">
        <v>3</v>
      </c>
      <c r="G3931" s="101" t="str">
        <f t="shared" si="244"/>
        <v>SPEECH_DESC_1235911</v>
      </c>
      <c r="H3931" s="101" t="str">
        <f t="shared" si="245"/>
        <v>SPEECH_AUDIO_1235911</v>
      </c>
      <c r="I3931" s="118" t="str">
        <f t="shared" si="246"/>
        <v>배치</v>
      </c>
      <c r="J3931" s="118" t="str">
        <f t="shared" si="247"/>
        <v>편성 3</v>
      </c>
    </row>
    <row r="3932" spans="1:10" ht="13.8" customHeight="1">
      <c r="A3932" s="101">
        <f>C3932*ID규칙_대사_그룹_단위+COUNTIF($C$4:C3932,C3932)</f>
        <v>1235912</v>
      </c>
      <c r="B3932" s="100" t="s">
        <v>446</v>
      </c>
      <c r="C3932" s="102">
        <f>INDEX(STUDENT!$A:$A,MATCH(B3932,STUDENT!$B:$B,0))</f>
        <v>12359</v>
      </c>
      <c r="D3932" s="101">
        <v>2</v>
      </c>
      <c r="E3932" s="101">
        <v>5</v>
      </c>
      <c r="F3932" s="101">
        <v>1</v>
      </c>
      <c r="G3932" s="101" t="str">
        <f t="shared" si="244"/>
        <v>SPEECH_DESC_1235912</v>
      </c>
      <c r="H3932" s="101" t="str">
        <f t="shared" si="245"/>
        <v>SPEECH_AUDIO_1235912</v>
      </c>
      <c r="I3932" s="118" t="str">
        <f t="shared" si="246"/>
        <v>배치</v>
      </c>
      <c r="J3932" s="118" t="str">
        <f t="shared" si="247"/>
        <v>출격 1</v>
      </c>
    </row>
    <row r="3933" spans="1:10" ht="13.8" customHeight="1">
      <c r="A3933" s="101">
        <f>C3933*ID규칙_대사_그룹_단위+COUNTIF($C$4:C3933,C3933)</f>
        <v>1235913</v>
      </c>
      <c r="B3933" s="100" t="s">
        <v>446</v>
      </c>
      <c r="C3933" s="102">
        <f>INDEX(STUDENT!$A:$A,MATCH(B3933,STUDENT!$B:$B,0))</f>
        <v>12359</v>
      </c>
      <c r="D3933" s="101">
        <v>2</v>
      </c>
      <c r="E3933" s="101">
        <v>5</v>
      </c>
      <c r="F3933" s="101">
        <v>2</v>
      </c>
      <c r="G3933" s="101" t="str">
        <f t="shared" si="244"/>
        <v>SPEECH_DESC_1235913</v>
      </c>
      <c r="H3933" s="101" t="str">
        <f t="shared" si="245"/>
        <v>SPEECH_AUDIO_1235913</v>
      </c>
      <c r="I3933" s="118" t="str">
        <f t="shared" si="246"/>
        <v>배치</v>
      </c>
      <c r="J3933" s="118" t="str">
        <f t="shared" si="247"/>
        <v>출격 2</v>
      </c>
    </row>
    <row r="3934" spans="1:10" ht="13.8" customHeight="1">
      <c r="A3934" s="101">
        <f>C3934*ID규칙_대사_그룹_단위+COUNTIF($C$4:C3934,C3934)</f>
        <v>1235914</v>
      </c>
      <c r="B3934" s="100" t="s">
        <v>446</v>
      </c>
      <c r="C3934" s="102">
        <f>INDEX(STUDENT!$A:$A,MATCH(B3934,STUDENT!$B:$B,0))</f>
        <v>12359</v>
      </c>
      <c r="D3934" s="101">
        <v>3</v>
      </c>
      <c r="E3934" s="101">
        <v>6</v>
      </c>
      <c r="F3934" s="101">
        <v>1</v>
      </c>
      <c r="G3934" s="101" t="str">
        <f t="shared" si="244"/>
        <v>SPEECH_DESC_1235914</v>
      </c>
      <c r="H3934" s="101" t="str">
        <f t="shared" si="245"/>
        <v>SPEECH_AUDIO_1235914</v>
      </c>
      <c r="I3934" s="118" t="str">
        <f t="shared" si="246"/>
        <v>전투</v>
      </c>
      <c r="J3934" s="118" t="str">
        <f t="shared" si="247"/>
        <v>전투개시 1</v>
      </c>
    </row>
    <row r="3935" spans="1:10" ht="13.8" customHeight="1">
      <c r="A3935" s="101">
        <f>C3935*ID규칙_대사_그룹_단위+COUNTIF($C$4:C3935,C3935)</f>
        <v>1235915</v>
      </c>
      <c r="B3935" s="100" t="s">
        <v>446</v>
      </c>
      <c r="C3935" s="102">
        <f>INDEX(STUDENT!$A:$A,MATCH(B3935,STUDENT!$B:$B,0))</f>
        <v>12359</v>
      </c>
      <c r="D3935" s="101">
        <v>3</v>
      </c>
      <c r="E3935" s="101">
        <v>6</v>
      </c>
      <c r="F3935" s="101">
        <v>2</v>
      </c>
      <c r="G3935" s="101" t="str">
        <f t="shared" si="244"/>
        <v>SPEECH_DESC_1235915</v>
      </c>
      <c r="H3935" s="101" t="str">
        <f t="shared" si="245"/>
        <v>SPEECH_AUDIO_1235915</v>
      </c>
      <c r="I3935" s="118" t="str">
        <f t="shared" si="246"/>
        <v>전투</v>
      </c>
      <c r="J3935" s="118" t="str">
        <f t="shared" si="247"/>
        <v>전투개시 2</v>
      </c>
    </row>
    <row r="3936" spans="1:10" ht="13.8" customHeight="1">
      <c r="A3936" s="101">
        <f>C3936*ID규칙_대사_그룹_단위+COUNTIF($C$4:C3936,C3936)</f>
        <v>1235916</v>
      </c>
      <c r="B3936" s="100" t="s">
        <v>446</v>
      </c>
      <c r="C3936" s="102">
        <f>INDEX(STUDENT!$A:$A,MATCH(B3936,STUDENT!$B:$B,0))</f>
        <v>12359</v>
      </c>
      <c r="D3936" s="101">
        <v>3</v>
      </c>
      <c r="E3936" s="101">
        <v>7</v>
      </c>
      <c r="F3936" s="101">
        <v>0</v>
      </c>
      <c r="G3936" s="101" t="str">
        <f t="shared" si="244"/>
        <v>SPEECH_DESC_1235916</v>
      </c>
      <c r="H3936" s="101" t="str">
        <f t="shared" si="245"/>
        <v>SPEECH_AUDIO_1235916</v>
      </c>
      <c r="I3936" s="118" t="str">
        <f t="shared" si="246"/>
        <v>전투</v>
      </c>
      <c r="J3936" s="118" t="str">
        <f t="shared" si="247"/>
        <v>이동</v>
      </c>
    </row>
    <row r="3937" spans="1:10" ht="13.8" customHeight="1">
      <c r="A3937" s="101">
        <f>C3937*ID규칙_대사_그룹_단위+COUNTIF($C$4:C3937,C3937)</f>
        <v>1235917</v>
      </c>
      <c r="B3937" s="100" t="s">
        <v>446</v>
      </c>
      <c r="C3937" s="102">
        <f>INDEX(STUDENT!$A:$A,MATCH(B3937,STUDENT!$B:$B,0))</f>
        <v>12359</v>
      </c>
      <c r="D3937" s="101">
        <v>3</v>
      </c>
      <c r="E3937" s="101">
        <v>8</v>
      </c>
      <c r="F3937" s="101">
        <v>1</v>
      </c>
      <c r="G3937" s="101" t="str">
        <f t="shared" si="244"/>
        <v>SPEECH_DESC_1235917</v>
      </c>
      <c r="H3937" s="101" t="str">
        <f t="shared" si="245"/>
        <v>SPEECH_AUDIO_1235917</v>
      </c>
      <c r="I3937" s="118" t="str">
        <f t="shared" si="246"/>
        <v>전투</v>
      </c>
      <c r="J3937" s="118" t="str">
        <f t="shared" si="247"/>
        <v>에이리어 이동 1</v>
      </c>
    </row>
    <row r="3938" spans="1:10" ht="13.8" customHeight="1">
      <c r="A3938" s="101">
        <f>C3938*ID규칙_대사_그룹_단위+COUNTIF($C$4:C3938,C3938)</f>
        <v>1235918</v>
      </c>
      <c r="B3938" s="100" t="s">
        <v>446</v>
      </c>
      <c r="C3938" s="102">
        <f>INDEX(STUDENT!$A:$A,MATCH(B3938,STUDENT!$B:$B,0))</f>
        <v>12359</v>
      </c>
      <c r="D3938" s="101">
        <v>3</v>
      </c>
      <c r="E3938" s="101">
        <v>8</v>
      </c>
      <c r="F3938" s="101">
        <v>2</v>
      </c>
      <c r="G3938" s="101" t="str">
        <f t="shared" si="244"/>
        <v>SPEECH_DESC_1235918</v>
      </c>
      <c r="H3938" s="101" t="str">
        <f t="shared" si="245"/>
        <v>SPEECH_AUDIO_1235918</v>
      </c>
      <c r="I3938" s="118" t="str">
        <f t="shared" si="246"/>
        <v>전투</v>
      </c>
      <c r="J3938" s="118" t="str">
        <f t="shared" si="247"/>
        <v>에이리어 이동 2</v>
      </c>
    </row>
    <row r="3939" spans="1:10" ht="13.8" customHeight="1">
      <c r="A3939" s="101">
        <f>C3939*ID규칙_대사_그룹_단위+COUNTIF($C$4:C3939,C3939)</f>
        <v>1235919</v>
      </c>
      <c r="B3939" s="100" t="s">
        <v>446</v>
      </c>
      <c r="C3939" s="102">
        <f>INDEX(STUDENT!$A:$A,MATCH(B3939,STUDENT!$B:$B,0))</f>
        <v>12359</v>
      </c>
      <c r="D3939" s="101">
        <v>3</v>
      </c>
      <c r="E3939" s="101">
        <v>9</v>
      </c>
      <c r="F3939" s="101">
        <v>0</v>
      </c>
      <c r="G3939" s="101" t="str">
        <f t="shared" si="244"/>
        <v>SPEECH_DESC_1235919</v>
      </c>
      <c r="H3939" s="101" t="str">
        <f t="shared" si="245"/>
        <v>SPEECH_AUDIO_1235919</v>
      </c>
      <c r="I3939" s="118" t="str">
        <f t="shared" si="246"/>
        <v>전투</v>
      </c>
      <c r="J3939" s="118" t="str">
        <f t="shared" si="247"/>
        <v>엄폐</v>
      </c>
    </row>
    <row r="3940" spans="1:10" ht="13.8" customHeight="1">
      <c r="A3940" s="101">
        <f>C3940*ID규칙_대사_그룹_단위+COUNTIF($C$4:C3940,C3940)</f>
        <v>1235920</v>
      </c>
      <c r="B3940" s="100" t="s">
        <v>446</v>
      </c>
      <c r="C3940" s="102">
        <f>INDEX(STUDENT!$A:$A,MATCH(B3940,STUDENT!$B:$B,0))</f>
        <v>12359</v>
      </c>
      <c r="D3940" s="101">
        <v>3</v>
      </c>
      <c r="E3940" s="101">
        <v>10</v>
      </c>
      <c r="F3940" s="101">
        <v>0</v>
      </c>
      <c r="G3940" s="101" t="str">
        <f t="shared" si="244"/>
        <v>SPEECH_DESC_1235920</v>
      </c>
      <c r="H3940" s="101" t="str">
        <f t="shared" si="245"/>
        <v>SPEECH_AUDIO_1235920</v>
      </c>
      <c r="I3940" s="118" t="str">
        <f t="shared" si="246"/>
        <v>전투</v>
      </c>
      <c r="J3940" s="118" t="str">
        <f t="shared" si="247"/>
        <v>회피</v>
      </c>
    </row>
    <row r="3941" spans="1:10" ht="13.8" customHeight="1">
      <c r="A3941" s="101">
        <f>C3941*ID규칙_대사_그룹_단위+COUNTIF($C$4:C3941,C3941)</f>
        <v>1235921</v>
      </c>
      <c r="B3941" s="100" t="s">
        <v>446</v>
      </c>
      <c r="C3941" s="102">
        <f>INDEX(STUDENT!$A:$A,MATCH(B3941,STUDENT!$B:$B,0))</f>
        <v>12359</v>
      </c>
      <c r="D3941" s="101">
        <v>3</v>
      </c>
      <c r="E3941" s="101">
        <v>11</v>
      </c>
      <c r="F3941" s="101">
        <v>0</v>
      </c>
      <c r="G3941" s="101" t="str">
        <f t="shared" si="244"/>
        <v>SPEECH_DESC_1235921</v>
      </c>
      <c r="H3941" s="101" t="str">
        <f t="shared" si="245"/>
        <v>SPEECH_AUDIO_1235921</v>
      </c>
      <c r="I3941" s="118" t="str">
        <f t="shared" si="246"/>
        <v>전투</v>
      </c>
      <c r="J3941" s="118" t="str">
        <f t="shared" si="247"/>
        <v>회복</v>
      </c>
    </row>
    <row r="3942" spans="1:10" ht="13.8" customHeight="1">
      <c r="A3942" s="101">
        <f>C3942*ID규칙_대사_그룹_단위+COUNTIF($C$4:C3942,C3942)</f>
        <v>1235922</v>
      </c>
      <c r="B3942" s="100" t="s">
        <v>446</v>
      </c>
      <c r="C3942" s="102">
        <f>INDEX(STUDENT!$A:$A,MATCH(B3942,STUDENT!$B:$B,0))</f>
        <v>12359</v>
      </c>
      <c r="D3942" s="101">
        <v>3</v>
      </c>
      <c r="E3942" s="101">
        <v>12</v>
      </c>
      <c r="F3942" s="101">
        <v>0</v>
      </c>
      <c r="G3942" s="101" t="str">
        <f t="shared" si="244"/>
        <v>SPEECH_DESC_1235922</v>
      </c>
      <c r="H3942" s="101" t="str">
        <f t="shared" si="245"/>
        <v>SPEECH_AUDIO_1235922</v>
      </c>
      <c r="I3942" s="118" t="str">
        <f t="shared" si="246"/>
        <v>전투</v>
      </c>
      <c r="J3942" s="118" t="str">
        <f t="shared" si="247"/>
        <v>버프</v>
      </c>
    </row>
    <row r="3943" spans="1:10" ht="13.8" customHeight="1">
      <c r="A3943" s="101">
        <f>C3943*ID규칙_대사_그룹_단위+COUNTIF($C$4:C3943,C3943)</f>
        <v>1235923</v>
      </c>
      <c r="B3943" s="100" t="s">
        <v>446</v>
      </c>
      <c r="C3943" s="102">
        <f>INDEX(STUDENT!$A:$A,MATCH(B3943,STUDENT!$B:$B,0))</f>
        <v>12359</v>
      </c>
      <c r="D3943" s="101">
        <v>3</v>
      </c>
      <c r="E3943" s="101">
        <v>13</v>
      </c>
      <c r="F3943" s="101">
        <v>0</v>
      </c>
      <c r="G3943" s="101" t="str">
        <f t="shared" si="244"/>
        <v>SPEECH_DESC_1235923</v>
      </c>
      <c r="H3943" s="101" t="str">
        <f t="shared" si="245"/>
        <v>SPEECH_AUDIO_1235923</v>
      </c>
      <c r="I3943" s="118" t="str">
        <f t="shared" si="246"/>
        <v>전투</v>
      </c>
      <c r="J3943" s="118" t="str">
        <f t="shared" si="247"/>
        <v>기본 스킬</v>
      </c>
    </row>
    <row r="3944" spans="1:10" ht="13.8" customHeight="1">
      <c r="A3944" s="101">
        <f>C3944*ID규칙_대사_그룹_단위+COUNTIF($C$4:C3944,C3944)</f>
        <v>1235924</v>
      </c>
      <c r="B3944" s="100" t="s">
        <v>446</v>
      </c>
      <c r="C3944" s="102">
        <f>INDEX(STUDENT!$A:$A,MATCH(B3944,STUDENT!$B:$B,0))</f>
        <v>12359</v>
      </c>
      <c r="D3944" s="101">
        <v>3</v>
      </c>
      <c r="E3944" s="101">
        <v>14</v>
      </c>
      <c r="F3944" s="101">
        <v>1</v>
      </c>
      <c r="G3944" s="101" t="str">
        <f t="shared" si="244"/>
        <v>SPEECH_DESC_1235924</v>
      </c>
      <c r="H3944" s="101" t="str">
        <f t="shared" si="245"/>
        <v>SPEECH_AUDIO_1235924</v>
      </c>
      <c r="I3944" s="118" t="str">
        <f t="shared" si="246"/>
        <v>전투</v>
      </c>
      <c r="J3944" s="118" t="str">
        <f t="shared" si="247"/>
        <v>EX 스킬 컷인 1</v>
      </c>
    </row>
    <row r="3945" spans="1:10" ht="13.8" customHeight="1">
      <c r="A3945" s="101">
        <f>C3945*ID규칙_대사_그룹_단위+COUNTIF($C$4:C3945,C3945)</f>
        <v>1235925</v>
      </c>
      <c r="B3945" s="100" t="s">
        <v>446</v>
      </c>
      <c r="C3945" s="102">
        <f>INDEX(STUDENT!$A:$A,MATCH(B3945,STUDENT!$B:$B,0))</f>
        <v>12359</v>
      </c>
      <c r="D3945" s="101">
        <v>3</v>
      </c>
      <c r="E3945" s="101">
        <v>14</v>
      </c>
      <c r="F3945" s="101">
        <v>2</v>
      </c>
      <c r="G3945" s="101" t="str">
        <f t="shared" si="244"/>
        <v>SPEECH_DESC_1235925</v>
      </c>
      <c r="H3945" s="101" t="str">
        <f t="shared" si="245"/>
        <v>SPEECH_AUDIO_1235925</v>
      </c>
      <c r="I3945" s="118" t="str">
        <f t="shared" si="246"/>
        <v>전투</v>
      </c>
      <c r="J3945" s="118" t="str">
        <f t="shared" si="247"/>
        <v>EX 스킬 컷인 2</v>
      </c>
    </row>
    <row r="3946" spans="1:10" ht="13.8" customHeight="1">
      <c r="A3946" s="101">
        <f>C3946*ID규칙_대사_그룹_단위+COUNTIF($C$4:C3946,C3946)</f>
        <v>1235926</v>
      </c>
      <c r="B3946" s="100" t="s">
        <v>446</v>
      </c>
      <c r="C3946" s="102">
        <f>INDEX(STUDENT!$A:$A,MATCH(B3946,STUDENT!$B:$B,0))</f>
        <v>12359</v>
      </c>
      <c r="D3946" s="101">
        <v>3</v>
      </c>
      <c r="E3946" s="101">
        <v>14</v>
      </c>
      <c r="F3946" s="101">
        <v>3</v>
      </c>
      <c r="G3946" s="101" t="str">
        <f t="shared" si="244"/>
        <v>SPEECH_DESC_1235926</v>
      </c>
      <c r="H3946" s="101" t="str">
        <f t="shared" si="245"/>
        <v>SPEECH_AUDIO_1235926</v>
      </c>
      <c r="I3946" s="118" t="str">
        <f t="shared" si="246"/>
        <v>전투</v>
      </c>
      <c r="J3946" s="118" t="str">
        <f t="shared" si="247"/>
        <v>EX 스킬 컷인 3</v>
      </c>
    </row>
    <row r="3947" spans="1:10" ht="13.8" customHeight="1">
      <c r="A3947" s="101">
        <f>C3947*ID규칙_대사_그룹_단위+COUNTIF($C$4:C3947,C3947)</f>
        <v>1235927</v>
      </c>
      <c r="B3947" s="100" t="s">
        <v>446</v>
      </c>
      <c r="C3947" s="102">
        <f>INDEX(STUDENT!$A:$A,MATCH(B3947,STUDENT!$B:$B,0))</f>
        <v>12359</v>
      </c>
      <c r="D3947" s="101">
        <v>3</v>
      </c>
      <c r="E3947" s="101">
        <v>15</v>
      </c>
      <c r="F3947" s="101">
        <v>1</v>
      </c>
      <c r="G3947" s="101" t="str">
        <f t="shared" si="244"/>
        <v>SPEECH_DESC_1235927</v>
      </c>
      <c r="H3947" s="101" t="str">
        <f t="shared" si="245"/>
        <v>SPEECH_AUDIO_1235927</v>
      </c>
      <c r="I3947" s="118" t="str">
        <f t="shared" si="246"/>
        <v>전투</v>
      </c>
      <c r="J3947" s="118" t="str">
        <f t="shared" si="247"/>
        <v>EX 스킬 1</v>
      </c>
    </row>
    <row r="3948" spans="1:10" ht="13.8" customHeight="1">
      <c r="A3948" s="101">
        <f>C3948*ID규칙_대사_그룹_단위+COUNTIF($C$4:C3948,C3948)</f>
        <v>1235928</v>
      </c>
      <c r="B3948" s="100" t="s">
        <v>446</v>
      </c>
      <c r="C3948" s="102">
        <f>INDEX(STUDENT!$A:$A,MATCH(B3948,STUDENT!$B:$B,0))</f>
        <v>12359</v>
      </c>
      <c r="D3948" s="101">
        <v>3</v>
      </c>
      <c r="E3948" s="101">
        <v>15</v>
      </c>
      <c r="F3948" s="101">
        <v>2</v>
      </c>
      <c r="G3948" s="101" t="str">
        <f t="shared" si="244"/>
        <v>SPEECH_DESC_1235928</v>
      </c>
      <c r="H3948" s="101" t="str">
        <f t="shared" si="245"/>
        <v>SPEECH_AUDIO_1235928</v>
      </c>
      <c r="I3948" s="118" t="str">
        <f t="shared" si="246"/>
        <v>전투</v>
      </c>
      <c r="J3948" s="118" t="str">
        <f t="shared" si="247"/>
        <v>EX 스킬 2</v>
      </c>
    </row>
    <row r="3949" spans="1:10" ht="13.8" customHeight="1">
      <c r="A3949" s="101">
        <f>C3949*ID규칙_대사_그룹_단위+COUNTIF($C$4:C3949,C3949)</f>
        <v>1235929</v>
      </c>
      <c r="B3949" s="100" t="s">
        <v>446</v>
      </c>
      <c r="C3949" s="102">
        <f>INDEX(STUDENT!$A:$A,MATCH(B3949,STUDENT!$B:$B,0))</f>
        <v>12359</v>
      </c>
      <c r="D3949" s="101">
        <v>3</v>
      </c>
      <c r="E3949" s="101">
        <v>15</v>
      </c>
      <c r="F3949" s="101">
        <v>3</v>
      </c>
      <c r="G3949" s="101" t="str">
        <f t="shared" si="244"/>
        <v>SPEECH_DESC_1235929</v>
      </c>
      <c r="H3949" s="101" t="str">
        <f t="shared" si="245"/>
        <v>SPEECH_AUDIO_1235929</v>
      </c>
      <c r="I3949" s="118" t="str">
        <f t="shared" si="246"/>
        <v>전투</v>
      </c>
      <c r="J3949" s="118" t="str">
        <f t="shared" si="247"/>
        <v>EX 스킬 3</v>
      </c>
    </row>
    <row r="3950" spans="1:10" ht="13.8" customHeight="1">
      <c r="A3950" s="101">
        <f>C3950*ID규칙_대사_그룹_단위+COUNTIF($C$4:C3950,C3950)</f>
        <v>1235930</v>
      </c>
      <c r="B3950" s="100" t="s">
        <v>446</v>
      </c>
      <c r="C3950" s="102">
        <f>INDEX(STUDENT!$A:$A,MATCH(B3950,STUDENT!$B:$B,0))</f>
        <v>12359</v>
      </c>
      <c r="D3950" s="101">
        <v>3</v>
      </c>
      <c r="E3950" s="101">
        <v>16</v>
      </c>
      <c r="F3950" s="101">
        <v>1</v>
      </c>
      <c r="G3950" s="101" t="str">
        <f t="shared" si="244"/>
        <v>SPEECH_DESC_1235930</v>
      </c>
      <c r="H3950" s="101" t="str">
        <f t="shared" si="245"/>
        <v>SPEECH_AUDIO_1235930</v>
      </c>
      <c r="I3950" s="118" t="str">
        <f t="shared" si="246"/>
        <v>전투</v>
      </c>
      <c r="J3950" s="118" t="str">
        <f t="shared" si="247"/>
        <v>승리 1</v>
      </c>
    </row>
    <row r="3951" spans="1:10" ht="13.8" customHeight="1">
      <c r="A3951" s="101">
        <f>C3951*ID규칙_대사_그룹_단위+COUNTIF($C$4:C3951,C3951)</f>
        <v>1235931</v>
      </c>
      <c r="B3951" s="100" t="s">
        <v>446</v>
      </c>
      <c r="C3951" s="102">
        <f>INDEX(STUDENT!$A:$A,MATCH(B3951,STUDENT!$B:$B,0))</f>
        <v>12359</v>
      </c>
      <c r="D3951" s="101">
        <v>3</v>
      </c>
      <c r="E3951" s="101">
        <v>16</v>
      </c>
      <c r="F3951" s="101">
        <v>2</v>
      </c>
      <c r="G3951" s="101" t="str">
        <f t="shared" si="244"/>
        <v>SPEECH_DESC_1235931</v>
      </c>
      <c r="H3951" s="101" t="str">
        <f t="shared" si="245"/>
        <v>SPEECH_AUDIO_1235931</v>
      </c>
      <c r="I3951" s="118" t="str">
        <f t="shared" si="246"/>
        <v>전투</v>
      </c>
      <c r="J3951" s="118" t="str">
        <f t="shared" si="247"/>
        <v>승리 2</v>
      </c>
    </row>
    <row r="3952" spans="1:10" ht="13.8" customHeight="1">
      <c r="A3952" s="101">
        <f>C3952*ID규칙_대사_그룹_단위+COUNTIF($C$4:C3952,C3952)</f>
        <v>1235932</v>
      </c>
      <c r="B3952" s="100" t="s">
        <v>446</v>
      </c>
      <c r="C3952" s="102">
        <f>INDEX(STUDENT!$A:$A,MATCH(B3952,STUDENT!$B:$B,0))</f>
        <v>12359</v>
      </c>
      <c r="D3952" s="101">
        <v>3</v>
      </c>
      <c r="E3952" s="101">
        <v>17</v>
      </c>
      <c r="F3952" s="101">
        <v>0</v>
      </c>
      <c r="G3952" s="101" t="str">
        <f t="shared" si="244"/>
        <v>SPEECH_DESC_1235932</v>
      </c>
      <c r="H3952" s="101" t="str">
        <f t="shared" si="245"/>
        <v>SPEECH_AUDIO_1235932</v>
      </c>
      <c r="I3952" s="118" t="str">
        <f t="shared" si="246"/>
        <v>전투</v>
      </c>
      <c r="J3952" s="118" t="str">
        <f t="shared" si="247"/>
        <v>철수</v>
      </c>
    </row>
    <row r="3953" spans="1:10" ht="13.8" customHeight="1">
      <c r="A3953" s="101">
        <f>C3953*ID규칙_대사_그룹_단위+COUNTIF($C$4:C3953,C3953)</f>
        <v>1235933</v>
      </c>
      <c r="B3953" s="100" t="s">
        <v>446</v>
      </c>
      <c r="C3953" s="102">
        <f>INDEX(STUDENT!$A:$A,MATCH(B3953,STUDENT!$B:$B,0))</f>
        <v>12359</v>
      </c>
      <c r="D3953" s="101">
        <v>4</v>
      </c>
      <c r="E3953" s="101">
        <v>18</v>
      </c>
      <c r="F3953" s="101">
        <v>1</v>
      </c>
      <c r="G3953" s="101" t="str">
        <f t="shared" si="244"/>
        <v>SPEECH_DESC_1235933</v>
      </c>
      <c r="H3953" s="101" t="str">
        <f t="shared" si="245"/>
        <v>SPEECH_AUDIO_1235933</v>
      </c>
      <c r="I3953" s="118" t="str">
        <f t="shared" si="246"/>
        <v>결과</v>
      </c>
      <c r="J3953" s="118" t="str">
        <f t="shared" si="247"/>
        <v>임무 완료 1</v>
      </c>
    </row>
    <row r="3954" spans="1:10" ht="13.8" customHeight="1">
      <c r="A3954" s="101">
        <f>C3954*ID규칙_대사_그룹_단위+COUNTIF($C$4:C3954,C3954)</f>
        <v>1235934</v>
      </c>
      <c r="B3954" s="100" t="s">
        <v>446</v>
      </c>
      <c r="C3954" s="102">
        <f>INDEX(STUDENT!$A:$A,MATCH(B3954,STUDENT!$B:$B,0))</f>
        <v>12359</v>
      </c>
      <c r="D3954" s="101">
        <v>4</v>
      </c>
      <c r="E3954" s="101">
        <v>18</v>
      </c>
      <c r="F3954" s="101">
        <v>2</v>
      </c>
      <c r="G3954" s="101" t="str">
        <f t="shared" si="244"/>
        <v>SPEECH_DESC_1235934</v>
      </c>
      <c r="H3954" s="101" t="str">
        <f t="shared" si="245"/>
        <v>SPEECH_AUDIO_1235934</v>
      </c>
      <c r="I3954" s="118" t="str">
        <f t="shared" si="246"/>
        <v>결과</v>
      </c>
      <c r="J3954" s="118" t="str">
        <f t="shared" si="247"/>
        <v>임무 완료 2</v>
      </c>
    </row>
    <row r="3955" spans="1:10" ht="13.8" customHeight="1">
      <c r="A3955" s="101">
        <f>C3955*ID규칙_대사_그룹_단위+COUNTIF($C$4:C3955,C3955)</f>
        <v>1235935</v>
      </c>
      <c r="B3955" s="100" t="s">
        <v>446</v>
      </c>
      <c r="C3955" s="102">
        <f>INDEX(STUDENT!$A:$A,MATCH(B3955,STUDENT!$B:$B,0))</f>
        <v>12359</v>
      </c>
      <c r="D3955" s="101">
        <v>4</v>
      </c>
      <c r="E3955" s="101">
        <v>19</v>
      </c>
      <c r="F3955" s="101">
        <v>1</v>
      </c>
      <c r="G3955" s="101" t="str">
        <f t="shared" si="244"/>
        <v>SPEECH_DESC_1235935</v>
      </c>
      <c r="H3955" s="101" t="str">
        <f t="shared" si="245"/>
        <v>SPEECH_AUDIO_1235935</v>
      </c>
      <c r="I3955" s="118" t="str">
        <f t="shared" si="246"/>
        <v>결과</v>
      </c>
      <c r="J3955" s="118" t="str">
        <f t="shared" si="247"/>
        <v>임무 실패 1</v>
      </c>
    </row>
    <row r="3956" spans="1:10" ht="13.8" customHeight="1">
      <c r="A3956" s="101">
        <f>C3956*ID규칙_대사_그룹_단위+COUNTIF($C$4:C3956,C3956)</f>
        <v>1235936</v>
      </c>
      <c r="B3956" s="100" t="s">
        <v>446</v>
      </c>
      <c r="C3956" s="102">
        <f>INDEX(STUDENT!$A:$A,MATCH(B3956,STUDENT!$B:$B,0))</f>
        <v>12359</v>
      </c>
      <c r="D3956" s="101">
        <v>4</v>
      </c>
      <c r="E3956" s="101">
        <v>19</v>
      </c>
      <c r="F3956" s="101">
        <v>2</v>
      </c>
      <c r="G3956" s="101" t="str">
        <f t="shared" si="244"/>
        <v>SPEECH_DESC_1235936</v>
      </c>
      <c r="H3956" s="101" t="str">
        <f t="shared" si="245"/>
        <v>SPEECH_AUDIO_1235936</v>
      </c>
      <c r="I3956" s="118" t="str">
        <f t="shared" si="246"/>
        <v>결과</v>
      </c>
      <c r="J3956" s="118" t="str">
        <f t="shared" si="247"/>
        <v>임무 실패 2</v>
      </c>
    </row>
    <row r="3957" spans="1:10" ht="13.8" customHeight="1">
      <c r="A3957" s="101">
        <f>C3957*ID규칙_대사_그룹_단위+COUNTIF($C$4:C3957,C3957)</f>
        <v>1235937</v>
      </c>
      <c r="B3957" s="100" t="s">
        <v>446</v>
      </c>
      <c r="C3957" s="102">
        <f>INDEX(STUDENT!$A:$A,MATCH(B3957,STUDENT!$B:$B,0))</f>
        <v>12359</v>
      </c>
      <c r="D3957" s="101">
        <v>5</v>
      </c>
      <c r="E3957" s="101">
        <v>21</v>
      </c>
      <c r="F3957" s="101">
        <v>0</v>
      </c>
      <c r="G3957" s="101" t="str">
        <f t="shared" si="244"/>
        <v>SPEECH_DESC_1235937</v>
      </c>
      <c r="H3957" s="101" t="str">
        <f t="shared" si="245"/>
        <v>SPEECH_AUDIO_1235937</v>
      </c>
      <c r="I3957" s="118" t="str">
        <f t="shared" si="246"/>
        <v>기타</v>
      </c>
      <c r="J3957" s="118" t="str">
        <f t="shared" si="247"/>
        <v>고유무기 장착</v>
      </c>
    </row>
    <row r="3958" spans="1:10" ht="13.8" customHeight="1">
      <c r="A3958" s="101">
        <f>C3958*ID규칙_대사_그룹_단위+COUNTIF($C$4:C3958,C3958)</f>
        <v>1235938</v>
      </c>
      <c r="B3958" s="100" t="s">
        <v>446</v>
      </c>
      <c r="C3958" s="102">
        <f>INDEX(STUDENT!$A:$A,MATCH(B3958,STUDENT!$B:$B,0))</f>
        <v>12359</v>
      </c>
      <c r="D3958" s="101">
        <v>5</v>
      </c>
      <c r="E3958" s="101">
        <v>22</v>
      </c>
      <c r="F3958" s="101">
        <v>1</v>
      </c>
      <c r="G3958" s="101" t="str">
        <f t="shared" si="244"/>
        <v>SPEECH_DESC_1235938</v>
      </c>
      <c r="H3958" s="101" t="str">
        <f t="shared" si="245"/>
        <v>SPEECH_AUDIO_1235938</v>
      </c>
      <c r="I3958" s="118" t="str">
        <f t="shared" si="246"/>
        <v>기타</v>
      </c>
      <c r="J3958" s="118" t="str">
        <f t="shared" si="247"/>
        <v>카페 1</v>
      </c>
    </row>
    <row r="3959" spans="1:10" ht="13.8" customHeight="1">
      <c r="A3959" s="101">
        <f>C3959*ID규칙_대사_그룹_단위+COUNTIF($C$4:C3959,C3959)</f>
        <v>1235939</v>
      </c>
      <c r="B3959" s="100" t="s">
        <v>446</v>
      </c>
      <c r="C3959" s="102">
        <f>INDEX(STUDENT!$A:$A,MATCH(B3959,STUDENT!$B:$B,0))</f>
        <v>12359</v>
      </c>
      <c r="D3959" s="101">
        <v>5</v>
      </c>
      <c r="E3959" s="101">
        <v>22</v>
      </c>
      <c r="F3959" s="101">
        <v>2</v>
      </c>
      <c r="G3959" s="101" t="str">
        <f t="shared" si="244"/>
        <v>SPEECH_DESC_1235939</v>
      </c>
      <c r="H3959" s="101" t="str">
        <f t="shared" si="245"/>
        <v>SPEECH_AUDIO_1235939</v>
      </c>
      <c r="I3959" s="118" t="str">
        <f t="shared" si="246"/>
        <v>기타</v>
      </c>
      <c r="J3959" s="118" t="str">
        <f t="shared" si="247"/>
        <v>카페 2</v>
      </c>
    </row>
    <row r="3960" spans="1:10" ht="13.8" customHeight="1">
      <c r="A3960" s="101">
        <f>C3960*ID규칙_대사_그룹_단위+COUNTIF($C$4:C3960,C3960)</f>
        <v>1235940</v>
      </c>
      <c r="B3960" s="100" t="s">
        <v>446</v>
      </c>
      <c r="C3960" s="102">
        <f>INDEX(STUDENT!$A:$A,MATCH(B3960,STUDENT!$B:$B,0))</f>
        <v>12359</v>
      </c>
      <c r="D3960" s="101">
        <v>5</v>
      </c>
      <c r="E3960" s="101">
        <v>22</v>
      </c>
      <c r="F3960" s="101">
        <v>3</v>
      </c>
      <c r="G3960" s="101" t="str">
        <f t="shared" si="244"/>
        <v>SPEECH_DESC_1235940</v>
      </c>
      <c r="H3960" s="101" t="str">
        <f t="shared" si="245"/>
        <v>SPEECH_AUDIO_1235940</v>
      </c>
      <c r="I3960" s="118" t="str">
        <f t="shared" si="246"/>
        <v>기타</v>
      </c>
      <c r="J3960" s="118" t="str">
        <f t="shared" si="247"/>
        <v>카페 3</v>
      </c>
    </row>
    <row r="3961" spans="1:10" ht="13.8" customHeight="1">
      <c r="A3961" s="101">
        <f>C3961*ID규칙_대사_그룹_단위+COUNTIF($C$4:C3961,C3961)</f>
        <v>1235941</v>
      </c>
      <c r="B3961" s="100" t="s">
        <v>446</v>
      </c>
      <c r="C3961" s="102">
        <f>INDEX(STUDENT!$A:$A,MATCH(B3961,STUDENT!$B:$B,0))</f>
        <v>12359</v>
      </c>
      <c r="D3961" s="101">
        <v>5</v>
      </c>
      <c r="E3961" s="101">
        <v>22</v>
      </c>
      <c r="F3961" s="101">
        <v>4</v>
      </c>
      <c r="G3961" s="101" t="str">
        <f t="shared" si="244"/>
        <v>SPEECH_DESC_1235941</v>
      </c>
      <c r="H3961" s="101" t="str">
        <f t="shared" si="245"/>
        <v>SPEECH_AUDIO_1235941</v>
      </c>
      <c r="I3961" s="118" t="str">
        <f t="shared" si="246"/>
        <v>기타</v>
      </c>
      <c r="J3961" s="118" t="str">
        <f t="shared" si="247"/>
        <v>카페 4</v>
      </c>
    </row>
    <row r="3962" spans="1:10" ht="13.8" customHeight="1">
      <c r="A3962" s="101">
        <f>C3962*ID규칙_대사_그룹_단위+COUNTIF($C$4:C3962,C3962)</f>
        <v>1235942</v>
      </c>
      <c r="B3962" s="100" t="s">
        <v>446</v>
      </c>
      <c r="C3962" s="102">
        <f>INDEX(STUDENT!$A:$A,MATCH(B3962,STUDENT!$B:$B,0))</f>
        <v>12359</v>
      </c>
      <c r="D3962" s="101">
        <v>5</v>
      </c>
      <c r="E3962" s="101">
        <v>22</v>
      </c>
      <c r="F3962" s="101">
        <v>5</v>
      </c>
      <c r="G3962" s="101" t="str">
        <f t="shared" si="244"/>
        <v>SPEECH_DESC_1235942</v>
      </c>
      <c r="H3962" s="101" t="str">
        <f t="shared" si="245"/>
        <v>SPEECH_AUDIO_1235942</v>
      </c>
      <c r="I3962" s="118" t="str">
        <f t="shared" si="246"/>
        <v>기타</v>
      </c>
      <c r="J3962" s="118" t="str">
        <f t="shared" si="247"/>
        <v>카페 5</v>
      </c>
    </row>
    <row r="3963" spans="1:10" ht="13.8" customHeight="1">
      <c r="A3963" s="101">
        <f>C3963*ID규칙_대사_그룹_단위+COUNTIF($C$4:C3963,C3963)</f>
        <v>1235943</v>
      </c>
      <c r="B3963" s="100" t="s">
        <v>446</v>
      </c>
      <c r="C3963" s="102">
        <f>INDEX(STUDENT!$A:$A,MATCH(B3963,STUDENT!$B:$B,0))</f>
        <v>12359</v>
      </c>
      <c r="D3963" s="101">
        <v>5</v>
      </c>
      <c r="E3963" s="101">
        <v>23</v>
      </c>
      <c r="F3963" s="101">
        <v>1</v>
      </c>
      <c r="G3963" s="101" t="str">
        <f t="shared" si="244"/>
        <v>SPEECH_DESC_1235943</v>
      </c>
      <c r="H3963" s="101" t="str">
        <f t="shared" si="245"/>
        <v>SPEECH_AUDIO_1235943</v>
      </c>
      <c r="I3963" s="118" t="str">
        <f t="shared" si="246"/>
        <v>기타</v>
      </c>
      <c r="J3963" s="118" t="str">
        <f t="shared" si="247"/>
        <v>인연 랭크 업 1</v>
      </c>
    </row>
    <row r="3964" spans="1:10" ht="13.8" customHeight="1">
      <c r="A3964" s="101">
        <f>C3964*ID규칙_대사_그룹_단위+COUNTIF($C$4:C3964,C3964)</f>
        <v>1235944</v>
      </c>
      <c r="B3964" s="100" t="s">
        <v>446</v>
      </c>
      <c r="C3964" s="102">
        <f>INDEX(STUDENT!$A:$A,MATCH(B3964,STUDENT!$B:$B,0))</f>
        <v>12359</v>
      </c>
      <c r="D3964" s="101">
        <v>5</v>
      </c>
      <c r="E3964" s="101">
        <v>23</v>
      </c>
      <c r="F3964" s="101">
        <v>2</v>
      </c>
      <c r="G3964" s="101" t="str">
        <f t="shared" si="244"/>
        <v>SPEECH_DESC_1235944</v>
      </c>
      <c r="H3964" s="101" t="str">
        <f t="shared" si="245"/>
        <v>SPEECH_AUDIO_1235944</v>
      </c>
      <c r="I3964" s="118" t="str">
        <f t="shared" si="246"/>
        <v>기타</v>
      </c>
      <c r="J3964" s="118" t="str">
        <f t="shared" si="247"/>
        <v>인연 랭크 업 2</v>
      </c>
    </row>
    <row r="3965" spans="1:10" ht="13.8" customHeight="1">
      <c r="A3965" s="101">
        <f>C3965*ID규칙_대사_그룹_단위+COUNTIF($C$4:C3965,C3965)</f>
        <v>1235945</v>
      </c>
      <c r="B3965" s="100" t="s">
        <v>446</v>
      </c>
      <c r="C3965" s="102">
        <f>INDEX(STUDENT!$A:$A,MATCH(B3965,STUDENT!$B:$B,0))</f>
        <v>12359</v>
      </c>
      <c r="D3965" s="101">
        <v>5</v>
      </c>
      <c r="E3965" s="101">
        <v>23</v>
      </c>
      <c r="F3965" s="101">
        <v>3</v>
      </c>
      <c r="G3965" s="101" t="str">
        <f t="shared" si="244"/>
        <v>SPEECH_DESC_1235945</v>
      </c>
      <c r="H3965" s="101" t="str">
        <f t="shared" si="245"/>
        <v>SPEECH_AUDIO_1235945</v>
      </c>
      <c r="I3965" s="118" t="str">
        <f t="shared" si="246"/>
        <v>기타</v>
      </c>
      <c r="J3965" s="118" t="str">
        <f t="shared" si="247"/>
        <v>인연 랭크 업 3</v>
      </c>
    </row>
    <row r="3966" spans="1:10" ht="13.8" customHeight="1">
      <c r="A3966" s="101">
        <f>C3966*ID규칙_대사_그룹_단위+COUNTIF($C$4:C3966,C3966)</f>
        <v>1235946</v>
      </c>
      <c r="B3966" s="100" t="s">
        <v>446</v>
      </c>
      <c r="C3966" s="102">
        <f>INDEX(STUDENT!$A:$A,MATCH(B3966,STUDENT!$B:$B,0))</f>
        <v>12359</v>
      </c>
      <c r="D3966" s="101">
        <v>6</v>
      </c>
      <c r="E3966" s="101">
        <v>24</v>
      </c>
      <c r="F3966" s="101">
        <v>1</v>
      </c>
      <c r="G3966" s="101" t="str">
        <f t="shared" si="244"/>
        <v>SPEECH_DESC_1235946</v>
      </c>
      <c r="H3966" s="101" t="str">
        <f t="shared" si="245"/>
        <v>SPEECH_AUDIO_1235946</v>
      </c>
      <c r="I3966" s="118" t="str">
        <f t="shared" si="246"/>
        <v>메모리얼</v>
      </c>
      <c r="J3966" s="118" t="str">
        <f t="shared" si="247"/>
        <v>메모리얼 로비 1</v>
      </c>
    </row>
    <row r="3967" spans="1:10" ht="13.8" customHeight="1">
      <c r="A3967" s="101">
        <f>C3967*ID규칙_대사_그룹_단위+COUNTIF($C$4:C3967,C3967)</f>
        <v>1235947</v>
      </c>
      <c r="B3967" s="100" t="s">
        <v>446</v>
      </c>
      <c r="C3967" s="102">
        <f>INDEX(STUDENT!$A:$A,MATCH(B3967,STUDENT!$B:$B,0))</f>
        <v>12359</v>
      </c>
      <c r="D3967" s="101">
        <v>6</v>
      </c>
      <c r="E3967" s="101">
        <v>24</v>
      </c>
      <c r="F3967" s="101">
        <v>2</v>
      </c>
      <c r="G3967" s="101" t="str">
        <f t="shared" si="244"/>
        <v>SPEECH_DESC_1235947</v>
      </c>
      <c r="H3967" s="101" t="str">
        <f t="shared" si="245"/>
        <v>SPEECH_AUDIO_1235947</v>
      </c>
      <c r="I3967" s="118" t="str">
        <f t="shared" si="246"/>
        <v>메모리얼</v>
      </c>
      <c r="J3967" s="118" t="str">
        <f t="shared" si="247"/>
        <v>메모리얼 로비 2</v>
      </c>
    </row>
    <row r="3968" spans="1:10" ht="13.8" customHeight="1">
      <c r="A3968" s="101">
        <f>C3968*ID규칙_대사_그룹_단위+COUNTIF($C$4:C3968,C3968)</f>
        <v>1235948</v>
      </c>
      <c r="B3968" s="100" t="s">
        <v>446</v>
      </c>
      <c r="C3968" s="102">
        <f>INDEX(STUDENT!$A:$A,MATCH(B3968,STUDENT!$B:$B,0))</f>
        <v>12359</v>
      </c>
      <c r="D3968" s="101">
        <v>6</v>
      </c>
      <c r="E3968" s="101">
        <v>24</v>
      </c>
      <c r="F3968" s="101">
        <v>3</v>
      </c>
      <c r="G3968" s="101" t="str">
        <f t="shared" si="244"/>
        <v>SPEECH_DESC_1235948</v>
      </c>
      <c r="H3968" s="101" t="str">
        <f t="shared" si="245"/>
        <v>SPEECH_AUDIO_1235948</v>
      </c>
      <c r="I3968" s="118" t="str">
        <f t="shared" si="246"/>
        <v>메모리얼</v>
      </c>
      <c r="J3968" s="118" t="str">
        <f t="shared" si="247"/>
        <v>메모리얼 로비 3</v>
      </c>
    </row>
    <row r="3969" spans="1:10" ht="13.8" customHeight="1">
      <c r="A3969" s="101">
        <f>C3969*ID규칙_대사_그룹_단위+COUNTIF($C$4:C3969,C3969)</f>
        <v>1235949</v>
      </c>
      <c r="B3969" s="100" t="s">
        <v>446</v>
      </c>
      <c r="C3969" s="102">
        <f>INDEX(STUDENT!$A:$A,MATCH(B3969,STUDENT!$B:$B,0))</f>
        <v>12359</v>
      </c>
      <c r="D3969" s="101">
        <v>6</v>
      </c>
      <c r="E3969" s="101">
        <v>24</v>
      </c>
      <c r="F3969" s="101">
        <v>4</v>
      </c>
      <c r="G3969" s="101" t="str">
        <f t="shared" si="244"/>
        <v>SPEECH_DESC_1235949</v>
      </c>
      <c r="H3969" s="101" t="str">
        <f t="shared" si="245"/>
        <v>SPEECH_AUDIO_1235949</v>
      </c>
      <c r="I3969" s="118" t="str">
        <f t="shared" si="246"/>
        <v>메모리얼</v>
      </c>
      <c r="J3969" s="118" t="str">
        <f t="shared" si="247"/>
        <v>메모리얼 로비 4</v>
      </c>
    </row>
    <row r="3970" spans="1:10" ht="13.8" customHeight="1">
      <c r="A3970" s="101">
        <f>C3970*ID규칙_대사_그룹_단위+COUNTIF($C$4:C3970,C3970)</f>
        <v>1235950</v>
      </c>
      <c r="B3970" s="100" t="s">
        <v>446</v>
      </c>
      <c r="C3970" s="102">
        <f>INDEX(STUDENT!$A:$A,MATCH(B3970,STUDENT!$B:$B,0))</f>
        <v>12359</v>
      </c>
      <c r="D3970" s="101">
        <v>6</v>
      </c>
      <c r="E3970" s="101">
        <v>24</v>
      </c>
      <c r="F3970" s="101">
        <v>5</v>
      </c>
      <c r="G3970" s="101" t="str">
        <f t="shared" si="244"/>
        <v>SPEECH_DESC_1235950</v>
      </c>
      <c r="H3970" s="101" t="str">
        <f t="shared" si="245"/>
        <v>SPEECH_AUDIO_1235950</v>
      </c>
      <c r="I3970" s="118" t="str">
        <f t="shared" si="246"/>
        <v>메모리얼</v>
      </c>
      <c r="J3970" s="118" t="str">
        <f t="shared" si="247"/>
        <v>메모리얼 로비 5</v>
      </c>
    </row>
    <row r="3971" spans="1:10" ht="13.8" customHeight="1">
      <c r="A3971" s="101">
        <f>C3971*ID규칙_대사_그룹_단위+COUNTIF($C$4:C3971,C3971)</f>
        <v>1235951</v>
      </c>
      <c r="B3971" s="100" t="s">
        <v>446</v>
      </c>
      <c r="C3971" s="102">
        <f>INDEX(STUDENT!$A:$A,MATCH(B3971,STUDENT!$B:$B,0))</f>
        <v>12359</v>
      </c>
      <c r="D3971" s="101">
        <v>7</v>
      </c>
      <c r="E3971" s="101">
        <v>25</v>
      </c>
      <c r="F3971" s="101">
        <v>0</v>
      </c>
      <c r="G3971" s="101" t="str">
        <f t="shared" si="244"/>
        <v>SPEECH_DESC_1235951</v>
      </c>
      <c r="H3971" s="101" t="str">
        <f t="shared" si="245"/>
        <v>SPEECH_AUDIO_1235951</v>
      </c>
      <c r="I3971" s="118" t="str">
        <f t="shared" si="246"/>
        <v>기념일</v>
      </c>
      <c r="J3971" s="118" t="str">
        <f t="shared" si="247"/>
        <v>생일</v>
      </c>
    </row>
    <row r="3972" spans="1:10" ht="13.8" customHeight="1">
      <c r="A3972" s="101">
        <f>C3972*ID규칙_대사_그룹_단위+COUNTIF($C$4:C3972,C3972)</f>
        <v>1235952</v>
      </c>
      <c r="B3972" s="100" t="s">
        <v>446</v>
      </c>
      <c r="C3972" s="102">
        <f>INDEX(STUDENT!$A:$A,MATCH(B3972,STUDENT!$B:$B,0))</f>
        <v>12359</v>
      </c>
      <c r="D3972" s="101">
        <v>7</v>
      </c>
      <c r="E3972" s="101">
        <v>27</v>
      </c>
      <c r="F3972" s="101">
        <v>0</v>
      </c>
      <c r="G3972" s="101" t="str">
        <f t="shared" ref="G3972:G4035" si="248">"SPEECH_DESC_"&amp;A3972</f>
        <v>SPEECH_DESC_1235952</v>
      </c>
      <c r="H3972" s="101" t="str">
        <f t="shared" ref="H3972:H4035" si="249">"SPEECH_AUDIO_"&amp;A3972</f>
        <v>SPEECH_AUDIO_1235952</v>
      </c>
      <c r="I3972" s="118" t="str">
        <f t="shared" ref="I3972:I4035" si="250">VLOOKUP(D3972,SPEECH_MAIN_TYPE,2,0)</f>
        <v>기념일</v>
      </c>
      <c r="J3972" s="118" t="str">
        <f t="shared" ref="J3972:J4035" si="251">VLOOKUP(E3972,SPEECH_SUB_TYPE,2,0)&amp;IF(F3972=0,""," "&amp;F3972)</f>
        <v>할로윈</v>
      </c>
    </row>
    <row r="3973" spans="1:10" ht="13.8" customHeight="1">
      <c r="A3973" s="101">
        <f>C3973*ID규칙_대사_그룹_단위+COUNTIF($C$4:C3973,C3973)</f>
        <v>1235953</v>
      </c>
      <c r="B3973" s="100" t="s">
        <v>446</v>
      </c>
      <c r="C3973" s="102">
        <f>INDEX(STUDENT!$A:$A,MATCH(B3973,STUDENT!$B:$B,0))</f>
        <v>12359</v>
      </c>
      <c r="D3973" s="101">
        <v>7</v>
      </c>
      <c r="E3973" s="101">
        <v>28</v>
      </c>
      <c r="F3973" s="101">
        <v>0</v>
      </c>
      <c r="G3973" s="101" t="str">
        <f t="shared" si="248"/>
        <v>SPEECH_DESC_1235953</v>
      </c>
      <c r="H3973" s="101" t="str">
        <f t="shared" si="249"/>
        <v>SPEECH_AUDIO_1235953</v>
      </c>
      <c r="I3973" s="118" t="str">
        <f t="shared" si="250"/>
        <v>기념일</v>
      </c>
      <c r="J3973" s="118" t="str">
        <f t="shared" si="251"/>
        <v>크리스마스</v>
      </c>
    </row>
    <row r="3974" spans="1:10" ht="13.8" customHeight="1">
      <c r="A3974" s="101">
        <f>C3974*ID규칙_대사_그룹_단위+COUNTIF($C$4:C3974,C3974)</f>
        <v>1235954</v>
      </c>
      <c r="B3974" s="100" t="s">
        <v>446</v>
      </c>
      <c r="C3974" s="102">
        <f>INDEX(STUDENT!$A:$A,MATCH(B3974,STUDENT!$B:$B,0))</f>
        <v>12359</v>
      </c>
      <c r="D3974" s="101">
        <v>7</v>
      </c>
      <c r="E3974" s="101">
        <v>29</v>
      </c>
      <c r="F3974" s="101">
        <v>0</v>
      </c>
      <c r="G3974" s="101" t="str">
        <f t="shared" si="248"/>
        <v>SPEECH_DESC_1235954</v>
      </c>
      <c r="H3974" s="101" t="str">
        <f t="shared" si="249"/>
        <v>SPEECH_AUDIO_1235954</v>
      </c>
      <c r="I3974" s="118" t="str">
        <f t="shared" si="250"/>
        <v>기념일</v>
      </c>
      <c r="J3974" s="118" t="str">
        <f t="shared" si="251"/>
        <v>신년</v>
      </c>
    </row>
    <row r="3975" spans="1:10" ht="13.8" customHeight="1">
      <c r="A3975" s="101">
        <f>C3975*ID규칙_대사_그룹_단위+COUNTIF($C$4:C3975,C3975)</f>
        <v>2412301</v>
      </c>
      <c r="B3975" s="100" t="s">
        <v>448</v>
      </c>
      <c r="C3975" s="102">
        <f>INDEX(STUDENT!$A:$A,MATCH(B3975,STUDENT!$B:$B,0))</f>
        <v>24123</v>
      </c>
      <c r="D3975" s="101">
        <v>1</v>
      </c>
      <c r="E3975" s="101">
        <v>1</v>
      </c>
      <c r="F3975" s="101">
        <v>0</v>
      </c>
      <c r="G3975" s="101" t="str">
        <f t="shared" si="248"/>
        <v>SPEECH_DESC_2412301</v>
      </c>
      <c r="H3975" s="101" t="str">
        <f t="shared" si="249"/>
        <v>SPEECH_AUDIO_2412301</v>
      </c>
      <c r="I3975" s="118" t="str">
        <f t="shared" si="250"/>
        <v>일상</v>
      </c>
      <c r="J3975" s="118" t="str">
        <f t="shared" si="251"/>
        <v>입수</v>
      </c>
    </row>
    <row r="3976" spans="1:10" ht="13.8" customHeight="1">
      <c r="A3976" s="101">
        <f>C3976*ID규칙_대사_그룹_단위+COUNTIF($C$4:C3976,C3976)</f>
        <v>2412302</v>
      </c>
      <c r="B3976" s="100" t="s">
        <v>448</v>
      </c>
      <c r="C3976" s="102">
        <f>INDEX(STUDENT!$A:$A,MATCH(B3976,STUDENT!$B:$B,0))</f>
        <v>24123</v>
      </c>
      <c r="D3976" s="101">
        <v>1</v>
      </c>
      <c r="E3976" s="101">
        <v>2</v>
      </c>
      <c r="F3976" s="101">
        <v>1</v>
      </c>
      <c r="G3976" s="101" t="str">
        <f t="shared" si="248"/>
        <v>SPEECH_DESC_2412302</v>
      </c>
      <c r="H3976" s="101" t="str">
        <f t="shared" si="249"/>
        <v>SPEECH_AUDIO_2412302</v>
      </c>
      <c r="I3976" s="118" t="str">
        <f t="shared" si="250"/>
        <v>일상</v>
      </c>
      <c r="J3976" s="118" t="str">
        <f t="shared" si="251"/>
        <v>로비 방문 1</v>
      </c>
    </row>
    <row r="3977" spans="1:10" ht="13.8" customHeight="1">
      <c r="A3977" s="101">
        <f>C3977*ID규칙_대사_그룹_단위+COUNTIF($C$4:C3977,C3977)</f>
        <v>2412303</v>
      </c>
      <c r="B3977" s="100" t="s">
        <v>448</v>
      </c>
      <c r="C3977" s="102">
        <f>INDEX(STUDENT!$A:$A,MATCH(B3977,STUDENT!$B:$B,0))</f>
        <v>24123</v>
      </c>
      <c r="D3977" s="101">
        <v>1</v>
      </c>
      <c r="E3977" s="101">
        <v>2</v>
      </c>
      <c r="F3977" s="101">
        <v>2</v>
      </c>
      <c r="G3977" s="101" t="str">
        <f t="shared" si="248"/>
        <v>SPEECH_DESC_2412303</v>
      </c>
      <c r="H3977" s="101" t="str">
        <f t="shared" si="249"/>
        <v>SPEECH_AUDIO_2412303</v>
      </c>
      <c r="I3977" s="118" t="str">
        <f t="shared" si="250"/>
        <v>일상</v>
      </c>
      <c r="J3977" s="118" t="str">
        <f t="shared" si="251"/>
        <v>로비 방문 2</v>
      </c>
    </row>
    <row r="3978" spans="1:10" ht="13.8" customHeight="1">
      <c r="A3978" s="101">
        <f>C3978*ID규칙_대사_그룹_단위+COUNTIF($C$4:C3978,C3978)</f>
        <v>2412304</v>
      </c>
      <c r="B3978" s="100" t="s">
        <v>448</v>
      </c>
      <c r="C3978" s="102">
        <f>INDEX(STUDENT!$A:$A,MATCH(B3978,STUDENT!$B:$B,0))</f>
        <v>24123</v>
      </c>
      <c r="D3978" s="101">
        <v>1</v>
      </c>
      <c r="E3978" s="101">
        <v>3</v>
      </c>
      <c r="F3978" s="101">
        <v>1</v>
      </c>
      <c r="G3978" s="101" t="str">
        <f t="shared" si="248"/>
        <v>SPEECH_DESC_2412304</v>
      </c>
      <c r="H3978" s="101" t="str">
        <f t="shared" si="249"/>
        <v>SPEECH_AUDIO_2412304</v>
      </c>
      <c r="I3978" s="118" t="str">
        <f t="shared" si="250"/>
        <v>일상</v>
      </c>
      <c r="J3978" s="118" t="str">
        <f t="shared" si="251"/>
        <v>잡담 1</v>
      </c>
    </row>
    <row r="3979" spans="1:10" ht="13.8" customHeight="1">
      <c r="A3979" s="101">
        <f>C3979*ID규칙_대사_그룹_단위+COUNTIF($C$4:C3979,C3979)</f>
        <v>2412305</v>
      </c>
      <c r="B3979" s="100" t="s">
        <v>448</v>
      </c>
      <c r="C3979" s="102">
        <f>INDEX(STUDENT!$A:$A,MATCH(B3979,STUDENT!$B:$B,0))</f>
        <v>24123</v>
      </c>
      <c r="D3979" s="101">
        <v>1</v>
      </c>
      <c r="E3979" s="101">
        <v>3</v>
      </c>
      <c r="F3979" s="101">
        <v>2</v>
      </c>
      <c r="G3979" s="101" t="str">
        <f t="shared" si="248"/>
        <v>SPEECH_DESC_2412305</v>
      </c>
      <c r="H3979" s="101" t="str">
        <f t="shared" si="249"/>
        <v>SPEECH_AUDIO_2412305</v>
      </c>
      <c r="I3979" s="118" t="str">
        <f t="shared" si="250"/>
        <v>일상</v>
      </c>
      <c r="J3979" s="118" t="str">
        <f t="shared" si="251"/>
        <v>잡담 2</v>
      </c>
    </row>
    <row r="3980" spans="1:10" ht="13.8" customHeight="1">
      <c r="A3980" s="101">
        <f>C3980*ID규칙_대사_그룹_단위+COUNTIF($C$4:C3980,C3980)</f>
        <v>2412306</v>
      </c>
      <c r="B3980" s="100" t="s">
        <v>448</v>
      </c>
      <c r="C3980" s="102">
        <f>INDEX(STUDENT!$A:$A,MATCH(B3980,STUDENT!$B:$B,0))</f>
        <v>24123</v>
      </c>
      <c r="D3980" s="101">
        <v>1</v>
      </c>
      <c r="E3980" s="101">
        <v>3</v>
      </c>
      <c r="F3980" s="101">
        <v>3</v>
      </c>
      <c r="G3980" s="101" t="str">
        <f t="shared" si="248"/>
        <v>SPEECH_DESC_2412306</v>
      </c>
      <c r="H3980" s="101" t="str">
        <f t="shared" si="249"/>
        <v>SPEECH_AUDIO_2412306</v>
      </c>
      <c r="I3980" s="118" t="str">
        <f t="shared" si="250"/>
        <v>일상</v>
      </c>
      <c r="J3980" s="118" t="str">
        <f t="shared" si="251"/>
        <v>잡담 3</v>
      </c>
    </row>
    <row r="3981" spans="1:10" ht="13.8" customHeight="1">
      <c r="A3981" s="101">
        <f>C3981*ID규칙_대사_그룹_단위+COUNTIF($C$4:C3981,C3981)</f>
        <v>2412307</v>
      </c>
      <c r="B3981" s="100" t="s">
        <v>448</v>
      </c>
      <c r="C3981" s="102">
        <f>INDEX(STUDENT!$A:$A,MATCH(B3981,STUDENT!$B:$B,0))</f>
        <v>24123</v>
      </c>
      <c r="D3981" s="101">
        <v>1</v>
      </c>
      <c r="E3981" s="101">
        <v>3</v>
      </c>
      <c r="F3981" s="101">
        <v>4</v>
      </c>
      <c r="G3981" s="101" t="str">
        <f t="shared" si="248"/>
        <v>SPEECH_DESC_2412307</v>
      </c>
      <c r="H3981" s="101" t="str">
        <f t="shared" si="249"/>
        <v>SPEECH_AUDIO_2412307</v>
      </c>
      <c r="I3981" s="118" t="str">
        <f t="shared" si="250"/>
        <v>일상</v>
      </c>
      <c r="J3981" s="118" t="str">
        <f t="shared" si="251"/>
        <v>잡담 4</v>
      </c>
    </row>
    <row r="3982" spans="1:10" ht="13.8" customHeight="1">
      <c r="A3982" s="101">
        <f>C3982*ID규칙_대사_그룹_단위+COUNTIF($C$4:C3982,C3982)</f>
        <v>2412308</v>
      </c>
      <c r="B3982" s="100" t="s">
        <v>448</v>
      </c>
      <c r="C3982" s="102">
        <f>INDEX(STUDENT!$A:$A,MATCH(B3982,STUDENT!$B:$B,0))</f>
        <v>24123</v>
      </c>
      <c r="D3982" s="101">
        <v>1</v>
      </c>
      <c r="E3982" s="101">
        <v>3</v>
      </c>
      <c r="F3982" s="101">
        <v>5</v>
      </c>
      <c r="G3982" s="101" t="str">
        <f t="shared" si="248"/>
        <v>SPEECH_DESC_2412308</v>
      </c>
      <c r="H3982" s="101" t="str">
        <f t="shared" si="249"/>
        <v>SPEECH_AUDIO_2412308</v>
      </c>
      <c r="I3982" s="118" t="str">
        <f t="shared" si="250"/>
        <v>일상</v>
      </c>
      <c r="J3982" s="118" t="str">
        <f t="shared" si="251"/>
        <v>잡담 5</v>
      </c>
    </row>
    <row r="3983" spans="1:10" ht="13.8" customHeight="1">
      <c r="A3983" s="101">
        <f>C3983*ID규칙_대사_그룹_단위+COUNTIF($C$4:C3983,C3983)</f>
        <v>2412309</v>
      </c>
      <c r="B3983" s="100" t="s">
        <v>448</v>
      </c>
      <c r="C3983" s="102">
        <f>INDEX(STUDENT!$A:$A,MATCH(B3983,STUDENT!$B:$B,0))</f>
        <v>24123</v>
      </c>
      <c r="D3983" s="101">
        <v>3</v>
      </c>
      <c r="E3983" s="101">
        <v>13</v>
      </c>
      <c r="F3983" s="101">
        <v>0</v>
      </c>
      <c r="G3983" s="101" t="str">
        <f t="shared" si="248"/>
        <v>SPEECH_DESC_2412309</v>
      </c>
      <c r="H3983" s="101" t="str">
        <f t="shared" si="249"/>
        <v>SPEECH_AUDIO_2412309</v>
      </c>
      <c r="I3983" s="118" t="str">
        <f t="shared" si="250"/>
        <v>전투</v>
      </c>
      <c r="J3983" s="118" t="str">
        <f t="shared" si="251"/>
        <v>기본 스킬</v>
      </c>
    </row>
    <row r="3984" spans="1:10" ht="13.8" customHeight="1">
      <c r="A3984" s="101">
        <f>C3984*ID규칙_대사_그룹_단위+COUNTIF($C$4:C3984,C3984)</f>
        <v>2412310</v>
      </c>
      <c r="B3984" s="100" t="s">
        <v>448</v>
      </c>
      <c r="C3984" s="102">
        <f>INDEX(STUDENT!$A:$A,MATCH(B3984,STUDENT!$B:$B,0))</f>
        <v>24123</v>
      </c>
      <c r="D3984" s="101">
        <v>3</v>
      </c>
      <c r="E3984" s="101">
        <v>14</v>
      </c>
      <c r="F3984" s="101">
        <v>1</v>
      </c>
      <c r="G3984" s="101" t="str">
        <f t="shared" si="248"/>
        <v>SPEECH_DESC_2412310</v>
      </c>
      <c r="H3984" s="101" t="str">
        <f t="shared" si="249"/>
        <v>SPEECH_AUDIO_2412310</v>
      </c>
      <c r="I3984" s="118" t="str">
        <f t="shared" si="250"/>
        <v>전투</v>
      </c>
      <c r="J3984" s="118" t="str">
        <f t="shared" si="251"/>
        <v>EX 스킬 컷인 1</v>
      </c>
    </row>
    <row r="3985" spans="1:10" ht="13.8" customHeight="1">
      <c r="A3985" s="101">
        <f>C3985*ID규칙_대사_그룹_단위+COUNTIF($C$4:C3985,C3985)</f>
        <v>2412311</v>
      </c>
      <c r="B3985" s="100" t="s">
        <v>448</v>
      </c>
      <c r="C3985" s="102">
        <f>INDEX(STUDENT!$A:$A,MATCH(B3985,STUDENT!$B:$B,0))</f>
        <v>24123</v>
      </c>
      <c r="D3985" s="101">
        <v>3</v>
      </c>
      <c r="E3985" s="101">
        <v>14</v>
      </c>
      <c r="F3985" s="101">
        <v>2</v>
      </c>
      <c r="G3985" s="101" t="str">
        <f t="shared" si="248"/>
        <v>SPEECH_DESC_2412311</v>
      </c>
      <c r="H3985" s="101" t="str">
        <f t="shared" si="249"/>
        <v>SPEECH_AUDIO_2412311</v>
      </c>
      <c r="I3985" s="118" t="str">
        <f t="shared" si="250"/>
        <v>전투</v>
      </c>
      <c r="J3985" s="118" t="str">
        <f t="shared" si="251"/>
        <v>EX 스킬 컷인 2</v>
      </c>
    </row>
    <row r="3986" spans="1:10" ht="13.8" customHeight="1">
      <c r="A3986" s="101">
        <f>C3986*ID규칙_대사_그룹_단위+COUNTIF($C$4:C3986,C3986)</f>
        <v>2412312</v>
      </c>
      <c r="B3986" s="100" t="s">
        <v>448</v>
      </c>
      <c r="C3986" s="102">
        <f>INDEX(STUDENT!$A:$A,MATCH(B3986,STUDENT!$B:$B,0))</f>
        <v>24123</v>
      </c>
      <c r="D3986" s="101">
        <v>3</v>
      </c>
      <c r="E3986" s="101">
        <v>14</v>
      </c>
      <c r="F3986" s="101">
        <v>3</v>
      </c>
      <c r="G3986" s="101" t="str">
        <f t="shared" si="248"/>
        <v>SPEECH_DESC_2412312</v>
      </c>
      <c r="H3986" s="101" t="str">
        <f t="shared" si="249"/>
        <v>SPEECH_AUDIO_2412312</v>
      </c>
      <c r="I3986" s="118" t="str">
        <f t="shared" si="250"/>
        <v>전투</v>
      </c>
      <c r="J3986" s="118" t="str">
        <f t="shared" si="251"/>
        <v>EX 스킬 컷인 3</v>
      </c>
    </row>
    <row r="3987" spans="1:10" ht="13.8" customHeight="1">
      <c r="A3987" s="101">
        <f>C3987*ID규칙_대사_그룹_단위+COUNTIF($C$4:C3987,C3987)</f>
        <v>2412313</v>
      </c>
      <c r="B3987" s="100" t="s">
        <v>448</v>
      </c>
      <c r="C3987" s="102">
        <f>INDEX(STUDENT!$A:$A,MATCH(B3987,STUDENT!$B:$B,0))</f>
        <v>24123</v>
      </c>
      <c r="D3987" s="101">
        <v>3</v>
      </c>
      <c r="E3987" s="101">
        <v>15</v>
      </c>
      <c r="F3987" s="101">
        <v>1</v>
      </c>
      <c r="G3987" s="101" t="str">
        <f t="shared" si="248"/>
        <v>SPEECH_DESC_2412313</v>
      </c>
      <c r="H3987" s="101" t="str">
        <f t="shared" si="249"/>
        <v>SPEECH_AUDIO_2412313</v>
      </c>
      <c r="I3987" s="118" t="str">
        <f t="shared" si="250"/>
        <v>전투</v>
      </c>
      <c r="J3987" s="118" t="str">
        <f t="shared" si="251"/>
        <v>EX 스킬 1</v>
      </c>
    </row>
    <row r="3988" spans="1:10" ht="13.8" customHeight="1">
      <c r="A3988" s="101">
        <f>C3988*ID규칙_대사_그룹_단위+COUNTIF($C$4:C3988,C3988)</f>
        <v>2412314</v>
      </c>
      <c r="B3988" s="100" t="s">
        <v>448</v>
      </c>
      <c r="C3988" s="102">
        <f>INDEX(STUDENT!$A:$A,MATCH(B3988,STUDENT!$B:$B,0))</f>
        <v>24123</v>
      </c>
      <c r="D3988" s="101">
        <v>3</v>
      </c>
      <c r="E3988" s="101">
        <v>15</v>
      </c>
      <c r="F3988" s="101">
        <v>2</v>
      </c>
      <c r="G3988" s="101" t="str">
        <f t="shared" si="248"/>
        <v>SPEECH_DESC_2412314</v>
      </c>
      <c r="H3988" s="101" t="str">
        <f t="shared" si="249"/>
        <v>SPEECH_AUDIO_2412314</v>
      </c>
      <c r="I3988" s="118" t="str">
        <f t="shared" si="250"/>
        <v>전투</v>
      </c>
      <c r="J3988" s="118" t="str">
        <f t="shared" si="251"/>
        <v>EX 스킬 2</v>
      </c>
    </row>
    <row r="3989" spans="1:10" ht="13.8" customHeight="1">
      <c r="A3989" s="101">
        <f>C3989*ID규칙_대사_그룹_단위+COUNTIF($C$4:C3989,C3989)</f>
        <v>2412315</v>
      </c>
      <c r="B3989" s="100" t="s">
        <v>448</v>
      </c>
      <c r="C3989" s="102">
        <f>INDEX(STUDENT!$A:$A,MATCH(B3989,STUDENT!$B:$B,0))</f>
        <v>24123</v>
      </c>
      <c r="D3989" s="101">
        <v>3</v>
      </c>
      <c r="E3989" s="101">
        <v>15</v>
      </c>
      <c r="F3989" s="101">
        <v>3</v>
      </c>
      <c r="G3989" s="101" t="str">
        <f t="shared" si="248"/>
        <v>SPEECH_DESC_2412315</v>
      </c>
      <c r="H3989" s="101" t="str">
        <f t="shared" si="249"/>
        <v>SPEECH_AUDIO_2412315</v>
      </c>
      <c r="I3989" s="118" t="str">
        <f t="shared" si="250"/>
        <v>전투</v>
      </c>
      <c r="J3989" s="118" t="str">
        <f t="shared" si="251"/>
        <v>EX 스킬 3</v>
      </c>
    </row>
    <row r="3990" spans="1:10" ht="13.8" customHeight="1">
      <c r="A3990" s="101">
        <f>C3990*ID규칙_대사_그룹_단위+COUNTIF($C$4:C3990,C3990)</f>
        <v>2412316</v>
      </c>
      <c r="B3990" s="100" t="s">
        <v>448</v>
      </c>
      <c r="C3990" s="102">
        <f>INDEX(STUDENT!$A:$A,MATCH(B3990,STUDENT!$B:$B,0))</f>
        <v>24123</v>
      </c>
      <c r="D3990" s="101">
        <v>5</v>
      </c>
      <c r="E3990" s="101">
        <v>20</v>
      </c>
      <c r="F3990" s="101">
        <v>1</v>
      </c>
      <c r="G3990" s="101" t="str">
        <f t="shared" si="248"/>
        <v>SPEECH_DESC_2412316</v>
      </c>
      <c r="H3990" s="101" t="str">
        <f t="shared" si="249"/>
        <v>SPEECH_AUDIO_2412316</v>
      </c>
      <c r="I3990" s="118" t="str">
        <f t="shared" si="250"/>
        <v>기타</v>
      </c>
      <c r="J3990" s="118" t="str">
        <f t="shared" si="251"/>
        <v>강화 1</v>
      </c>
    </row>
    <row r="3991" spans="1:10" ht="13.8" customHeight="1">
      <c r="A3991" s="101">
        <f>C3991*ID규칙_대사_그룹_단위+COUNTIF($C$4:C3991,C3991)</f>
        <v>2412317</v>
      </c>
      <c r="B3991" s="100" t="s">
        <v>448</v>
      </c>
      <c r="C3991" s="102">
        <f>INDEX(STUDENT!$A:$A,MATCH(B3991,STUDENT!$B:$B,0))</f>
        <v>24123</v>
      </c>
      <c r="D3991" s="101">
        <v>5</v>
      </c>
      <c r="E3991" s="101">
        <v>20</v>
      </c>
      <c r="F3991" s="101">
        <v>2</v>
      </c>
      <c r="G3991" s="101" t="str">
        <f t="shared" si="248"/>
        <v>SPEECH_DESC_2412317</v>
      </c>
      <c r="H3991" s="101" t="str">
        <f t="shared" si="249"/>
        <v>SPEECH_AUDIO_2412317</v>
      </c>
      <c r="I3991" s="118" t="str">
        <f t="shared" si="250"/>
        <v>기타</v>
      </c>
      <c r="J3991" s="118" t="str">
        <f t="shared" si="251"/>
        <v>강화 2</v>
      </c>
    </row>
    <row r="3992" spans="1:10" ht="13.8" customHeight="1">
      <c r="A3992" s="101">
        <f>C3992*ID규칙_대사_그룹_단위+COUNTIF($C$4:C3992,C3992)</f>
        <v>2412318</v>
      </c>
      <c r="B3992" s="100" t="s">
        <v>448</v>
      </c>
      <c r="C3992" s="102">
        <f>INDEX(STUDENT!$A:$A,MATCH(B3992,STUDENT!$B:$B,0))</f>
        <v>24123</v>
      </c>
      <c r="D3992" s="101">
        <v>5</v>
      </c>
      <c r="E3992" s="101">
        <v>20</v>
      </c>
      <c r="F3992" s="101">
        <v>3</v>
      </c>
      <c r="G3992" s="101" t="str">
        <f t="shared" si="248"/>
        <v>SPEECH_DESC_2412318</v>
      </c>
      <c r="H3992" s="101" t="str">
        <f t="shared" si="249"/>
        <v>SPEECH_AUDIO_2412318</v>
      </c>
      <c r="I3992" s="118" t="str">
        <f t="shared" si="250"/>
        <v>기타</v>
      </c>
      <c r="J3992" s="118" t="str">
        <f t="shared" si="251"/>
        <v>강화 3</v>
      </c>
    </row>
    <row r="3993" spans="1:10" ht="13.8" customHeight="1">
      <c r="A3993" s="101">
        <f>C3993*ID규칙_대사_그룹_단위+COUNTIF($C$4:C3993,C3993)</f>
        <v>2412319</v>
      </c>
      <c r="B3993" s="100" t="s">
        <v>448</v>
      </c>
      <c r="C3993" s="102">
        <f>INDEX(STUDENT!$A:$A,MATCH(B3993,STUDENT!$B:$B,0))</f>
        <v>24123</v>
      </c>
      <c r="D3993" s="101">
        <v>5</v>
      </c>
      <c r="E3993" s="101">
        <v>20</v>
      </c>
      <c r="F3993" s="101">
        <v>4</v>
      </c>
      <c r="G3993" s="101" t="str">
        <f t="shared" si="248"/>
        <v>SPEECH_DESC_2412319</v>
      </c>
      <c r="H3993" s="101" t="str">
        <f t="shared" si="249"/>
        <v>SPEECH_AUDIO_2412319</v>
      </c>
      <c r="I3993" s="118" t="str">
        <f t="shared" si="250"/>
        <v>기타</v>
      </c>
      <c r="J3993" s="118" t="str">
        <f t="shared" si="251"/>
        <v>강화 4</v>
      </c>
    </row>
    <row r="3994" spans="1:10" ht="13.8" customHeight="1">
      <c r="A3994" s="101">
        <f>C3994*ID규칙_대사_그룹_단위+COUNTIF($C$4:C3994,C3994)</f>
        <v>2412320</v>
      </c>
      <c r="B3994" s="100" t="s">
        <v>448</v>
      </c>
      <c r="C3994" s="102">
        <f>INDEX(STUDENT!$A:$A,MATCH(B3994,STUDENT!$B:$B,0))</f>
        <v>24123</v>
      </c>
      <c r="D3994" s="101">
        <v>5</v>
      </c>
      <c r="E3994" s="101">
        <v>22</v>
      </c>
      <c r="F3994" s="101">
        <v>1</v>
      </c>
      <c r="G3994" s="101" t="str">
        <f t="shared" si="248"/>
        <v>SPEECH_DESC_2412320</v>
      </c>
      <c r="H3994" s="101" t="str">
        <f t="shared" si="249"/>
        <v>SPEECH_AUDIO_2412320</v>
      </c>
      <c r="I3994" s="118" t="str">
        <f t="shared" si="250"/>
        <v>기타</v>
      </c>
      <c r="J3994" s="118" t="str">
        <f t="shared" si="251"/>
        <v>카페 1</v>
      </c>
    </row>
    <row r="3995" spans="1:10" ht="13.8" customHeight="1">
      <c r="A3995" s="101">
        <f>C3995*ID규칙_대사_그룹_단위+COUNTIF($C$4:C3995,C3995)</f>
        <v>2412321</v>
      </c>
      <c r="B3995" s="100" t="s">
        <v>448</v>
      </c>
      <c r="C3995" s="102">
        <f>INDEX(STUDENT!$A:$A,MATCH(B3995,STUDENT!$B:$B,0))</f>
        <v>24123</v>
      </c>
      <c r="D3995" s="101">
        <v>5</v>
      </c>
      <c r="E3995" s="101">
        <v>22</v>
      </c>
      <c r="F3995" s="101">
        <v>2</v>
      </c>
      <c r="G3995" s="101" t="str">
        <f t="shared" si="248"/>
        <v>SPEECH_DESC_2412321</v>
      </c>
      <c r="H3995" s="101" t="str">
        <f t="shared" si="249"/>
        <v>SPEECH_AUDIO_2412321</v>
      </c>
      <c r="I3995" s="118" t="str">
        <f t="shared" si="250"/>
        <v>기타</v>
      </c>
      <c r="J3995" s="118" t="str">
        <f t="shared" si="251"/>
        <v>카페 2</v>
      </c>
    </row>
    <row r="3996" spans="1:10" ht="13.8" customHeight="1">
      <c r="A3996" s="101">
        <f>C3996*ID규칙_대사_그룹_단위+COUNTIF($C$4:C3996,C3996)</f>
        <v>2412322</v>
      </c>
      <c r="B3996" s="100" t="s">
        <v>448</v>
      </c>
      <c r="C3996" s="102">
        <f>INDEX(STUDENT!$A:$A,MATCH(B3996,STUDENT!$B:$B,0))</f>
        <v>24123</v>
      </c>
      <c r="D3996" s="101">
        <v>5</v>
      </c>
      <c r="E3996" s="101">
        <v>22</v>
      </c>
      <c r="F3996" s="101">
        <v>3</v>
      </c>
      <c r="G3996" s="101" t="str">
        <f t="shared" si="248"/>
        <v>SPEECH_DESC_2412322</v>
      </c>
      <c r="H3996" s="101" t="str">
        <f t="shared" si="249"/>
        <v>SPEECH_AUDIO_2412322</v>
      </c>
      <c r="I3996" s="118" t="str">
        <f t="shared" si="250"/>
        <v>기타</v>
      </c>
      <c r="J3996" s="118" t="str">
        <f t="shared" si="251"/>
        <v>카페 3</v>
      </c>
    </row>
    <row r="3997" spans="1:10" ht="13.8" customHeight="1">
      <c r="A3997" s="101">
        <f>C3997*ID규칙_대사_그룹_단위+COUNTIF($C$4:C3997,C3997)</f>
        <v>2412323</v>
      </c>
      <c r="B3997" s="100" t="s">
        <v>448</v>
      </c>
      <c r="C3997" s="102">
        <f>INDEX(STUDENT!$A:$A,MATCH(B3997,STUDENT!$B:$B,0))</f>
        <v>24123</v>
      </c>
      <c r="D3997" s="101">
        <v>5</v>
      </c>
      <c r="E3997" s="101">
        <v>22</v>
      </c>
      <c r="F3997" s="101">
        <v>4</v>
      </c>
      <c r="G3997" s="101" t="str">
        <f t="shared" si="248"/>
        <v>SPEECH_DESC_2412323</v>
      </c>
      <c r="H3997" s="101" t="str">
        <f t="shared" si="249"/>
        <v>SPEECH_AUDIO_2412323</v>
      </c>
      <c r="I3997" s="118" t="str">
        <f t="shared" si="250"/>
        <v>기타</v>
      </c>
      <c r="J3997" s="118" t="str">
        <f t="shared" si="251"/>
        <v>카페 4</v>
      </c>
    </row>
    <row r="3998" spans="1:10" ht="13.8" customHeight="1">
      <c r="A3998" s="101">
        <f>C3998*ID규칙_대사_그룹_단위+COUNTIF($C$4:C3998,C3998)</f>
        <v>2412324</v>
      </c>
      <c r="B3998" s="100" t="s">
        <v>448</v>
      </c>
      <c r="C3998" s="102">
        <f>INDEX(STUDENT!$A:$A,MATCH(B3998,STUDENT!$B:$B,0))</f>
        <v>24123</v>
      </c>
      <c r="D3998" s="101">
        <v>5</v>
      </c>
      <c r="E3998" s="101">
        <v>22</v>
      </c>
      <c r="F3998" s="101">
        <v>5</v>
      </c>
      <c r="G3998" s="101" t="str">
        <f t="shared" si="248"/>
        <v>SPEECH_DESC_2412324</v>
      </c>
      <c r="H3998" s="101" t="str">
        <f t="shared" si="249"/>
        <v>SPEECH_AUDIO_2412324</v>
      </c>
      <c r="I3998" s="118" t="str">
        <f t="shared" si="250"/>
        <v>기타</v>
      </c>
      <c r="J3998" s="118" t="str">
        <f t="shared" si="251"/>
        <v>카페 5</v>
      </c>
    </row>
    <row r="3999" spans="1:10" ht="13.8" customHeight="1">
      <c r="A3999" s="101">
        <f>C3999*ID규칙_대사_그룹_단위+COUNTIF($C$4:C3999,C3999)</f>
        <v>2412325</v>
      </c>
      <c r="B3999" s="100" t="s">
        <v>448</v>
      </c>
      <c r="C3999" s="102">
        <f>INDEX(STUDENT!$A:$A,MATCH(B3999,STUDENT!$B:$B,0))</f>
        <v>24123</v>
      </c>
      <c r="D3999" s="101">
        <v>5</v>
      </c>
      <c r="E3999" s="101">
        <v>23</v>
      </c>
      <c r="F3999" s="101">
        <v>1</v>
      </c>
      <c r="G3999" s="101" t="str">
        <f t="shared" si="248"/>
        <v>SPEECH_DESC_2412325</v>
      </c>
      <c r="H3999" s="101" t="str">
        <f t="shared" si="249"/>
        <v>SPEECH_AUDIO_2412325</v>
      </c>
      <c r="I3999" s="118" t="str">
        <f t="shared" si="250"/>
        <v>기타</v>
      </c>
      <c r="J3999" s="118" t="str">
        <f t="shared" si="251"/>
        <v>인연 랭크 업 1</v>
      </c>
    </row>
    <row r="4000" spans="1:10" ht="13.8" customHeight="1">
      <c r="A4000" s="101">
        <f>C4000*ID규칙_대사_그룹_단위+COUNTIF($C$4:C4000,C4000)</f>
        <v>2412326</v>
      </c>
      <c r="B4000" s="100" t="s">
        <v>448</v>
      </c>
      <c r="C4000" s="102">
        <f>INDEX(STUDENT!$A:$A,MATCH(B4000,STUDENT!$B:$B,0))</f>
        <v>24123</v>
      </c>
      <c r="D4000" s="101">
        <v>5</v>
      </c>
      <c r="E4000" s="101">
        <v>23</v>
      </c>
      <c r="F4000" s="101">
        <v>2</v>
      </c>
      <c r="G4000" s="101" t="str">
        <f t="shared" si="248"/>
        <v>SPEECH_DESC_2412326</v>
      </c>
      <c r="H4000" s="101" t="str">
        <f t="shared" si="249"/>
        <v>SPEECH_AUDIO_2412326</v>
      </c>
      <c r="I4000" s="118" t="str">
        <f t="shared" si="250"/>
        <v>기타</v>
      </c>
      <c r="J4000" s="118" t="str">
        <f t="shared" si="251"/>
        <v>인연 랭크 업 2</v>
      </c>
    </row>
    <row r="4001" spans="1:10" ht="13.8" customHeight="1">
      <c r="A4001" s="101">
        <f>C4001*ID규칙_대사_그룹_단위+COUNTIF($C$4:C4001,C4001)</f>
        <v>2412327</v>
      </c>
      <c r="B4001" s="100" t="s">
        <v>448</v>
      </c>
      <c r="C4001" s="102">
        <f>INDEX(STUDENT!$A:$A,MATCH(B4001,STUDENT!$B:$B,0))</f>
        <v>24123</v>
      </c>
      <c r="D4001" s="101">
        <v>5</v>
      </c>
      <c r="E4001" s="101">
        <v>23</v>
      </c>
      <c r="F4001" s="101">
        <v>3</v>
      </c>
      <c r="G4001" s="101" t="str">
        <f t="shared" si="248"/>
        <v>SPEECH_DESC_2412327</v>
      </c>
      <c r="H4001" s="101" t="str">
        <f t="shared" si="249"/>
        <v>SPEECH_AUDIO_2412327</v>
      </c>
      <c r="I4001" s="118" t="str">
        <f t="shared" si="250"/>
        <v>기타</v>
      </c>
      <c r="J4001" s="118" t="str">
        <f t="shared" si="251"/>
        <v>인연 랭크 업 3</v>
      </c>
    </row>
    <row r="4002" spans="1:10" ht="13.8" customHeight="1">
      <c r="A4002" s="101">
        <f>C4002*ID규칙_대사_그룹_단위+COUNTIF($C$4:C4002,C4002)</f>
        <v>2412328</v>
      </c>
      <c r="B4002" s="100" t="s">
        <v>448</v>
      </c>
      <c r="C4002" s="102">
        <f>INDEX(STUDENT!$A:$A,MATCH(B4002,STUDENT!$B:$B,0))</f>
        <v>24123</v>
      </c>
      <c r="D4002" s="101">
        <v>5</v>
      </c>
      <c r="E4002" s="101">
        <v>23</v>
      </c>
      <c r="F4002" s="101">
        <v>4</v>
      </c>
      <c r="G4002" s="101" t="str">
        <f t="shared" si="248"/>
        <v>SPEECH_DESC_2412328</v>
      </c>
      <c r="H4002" s="101" t="str">
        <f t="shared" si="249"/>
        <v>SPEECH_AUDIO_2412328</v>
      </c>
      <c r="I4002" s="118" t="str">
        <f t="shared" si="250"/>
        <v>기타</v>
      </c>
      <c r="J4002" s="118" t="str">
        <f t="shared" si="251"/>
        <v>인연 랭크 업 4</v>
      </c>
    </row>
    <row r="4003" spans="1:10" ht="13.8" customHeight="1">
      <c r="A4003" s="101">
        <f>C4003*ID규칙_대사_그룹_단위+COUNTIF($C$4:C4003,C4003)</f>
        <v>2412329</v>
      </c>
      <c r="B4003" s="100" t="s">
        <v>448</v>
      </c>
      <c r="C4003" s="102">
        <f>INDEX(STUDENT!$A:$A,MATCH(B4003,STUDENT!$B:$B,0))</f>
        <v>24123</v>
      </c>
      <c r="D4003" s="101">
        <v>6</v>
      </c>
      <c r="E4003" s="101">
        <v>24</v>
      </c>
      <c r="F4003" s="101">
        <v>1</v>
      </c>
      <c r="G4003" s="101" t="str">
        <f t="shared" si="248"/>
        <v>SPEECH_DESC_2412329</v>
      </c>
      <c r="H4003" s="101" t="str">
        <f t="shared" si="249"/>
        <v>SPEECH_AUDIO_2412329</v>
      </c>
      <c r="I4003" s="118" t="str">
        <f t="shared" si="250"/>
        <v>메모리얼</v>
      </c>
      <c r="J4003" s="118" t="str">
        <f t="shared" si="251"/>
        <v>메모리얼 로비 1</v>
      </c>
    </row>
    <row r="4004" spans="1:10" ht="13.8" customHeight="1">
      <c r="A4004" s="101">
        <f>C4004*ID규칙_대사_그룹_단위+COUNTIF($C$4:C4004,C4004)</f>
        <v>2412330</v>
      </c>
      <c r="B4004" s="100" t="s">
        <v>448</v>
      </c>
      <c r="C4004" s="102">
        <f>INDEX(STUDENT!$A:$A,MATCH(B4004,STUDENT!$B:$B,0))</f>
        <v>24123</v>
      </c>
      <c r="D4004" s="101">
        <v>6</v>
      </c>
      <c r="E4004" s="101">
        <v>24</v>
      </c>
      <c r="F4004" s="101">
        <v>2</v>
      </c>
      <c r="G4004" s="101" t="str">
        <f t="shared" si="248"/>
        <v>SPEECH_DESC_2412330</v>
      </c>
      <c r="H4004" s="101" t="str">
        <f t="shared" si="249"/>
        <v>SPEECH_AUDIO_2412330</v>
      </c>
      <c r="I4004" s="118" t="str">
        <f t="shared" si="250"/>
        <v>메모리얼</v>
      </c>
      <c r="J4004" s="118" t="str">
        <f t="shared" si="251"/>
        <v>메모리얼 로비 2</v>
      </c>
    </row>
    <row r="4005" spans="1:10" ht="13.8" customHeight="1">
      <c r="A4005" s="101">
        <f>C4005*ID규칙_대사_그룹_단위+COUNTIF($C$4:C4005,C4005)</f>
        <v>2412331</v>
      </c>
      <c r="B4005" s="100" t="s">
        <v>448</v>
      </c>
      <c r="C4005" s="102">
        <f>INDEX(STUDENT!$A:$A,MATCH(B4005,STUDENT!$B:$B,0))</f>
        <v>24123</v>
      </c>
      <c r="D4005" s="101">
        <v>6</v>
      </c>
      <c r="E4005" s="101">
        <v>24</v>
      </c>
      <c r="F4005" s="101">
        <v>3</v>
      </c>
      <c r="G4005" s="101" t="str">
        <f t="shared" si="248"/>
        <v>SPEECH_DESC_2412331</v>
      </c>
      <c r="H4005" s="101" t="str">
        <f t="shared" si="249"/>
        <v>SPEECH_AUDIO_2412331</v>
      </c>
      <c r="I4005" s="118" t="str">
        <f t="shared" si="250"/>
        <v>메모리얼</v>
      </c>
      <c r="J4005" s="118" t="str">
        <f t="shared" si="251"/>
        <v>메모리얼 로비 3</v>
      </c>
    </row>
    <row r="4006" spans="1:10" ht="13.8" customHeight="1">
      <c r="A4006" s="101">
        <f>C4006*ID규칙_대사_그룹_단위+COUNTIF($C$4:C4006,C4006)</f>
        <v>2412332</v>
      </c>
      <c r="B4006" s="100" t="s">
        <v>448</v>
      </c>
      <c r="C4006" s="102">
        <f>INDEX(STUDENT!$A:$A,MATCH(B4006,STUDENT!$B:$B,0))</f>
        <v>24123</v>
      </c>
      <c r="D4006" s="101">
        <v>6</v>
      </c>
      <c r="E4006" s="101">
        <v>24</v>
      </c>
      <c r="F4006" s="101">
        <v>4</v>
      </c>
      <c r="G4006" s="101" t="str">
        <f t="shared" si="248"/>
        <v>SPEECH_DESC_2412332</v>
      </c>
      <c r="H4006" s="101" t="str">
        <f t="shared" si="249"/>
        <v>SPEECH_AUDIO_2412332</v>
      </c>
      <c r="I4006" s="118" t="str">
        <f t="shared" si="250"/>
        <v>메모리얼</v>
      </c>
      <c r="J4006" s="118" t="str">
        <f t="shared" si="251"/>
        <v>메모리얼 로비 4</v>
      </c>
    </row>
    <row r="4007" spans="1:10" ht="13.8" customHeight="1">
      <c r="A4007" s="101">
        <f>C4007*ID규칙_대사_그룹_단위+COUNTIF($C$4:C4007,C4007)</f>
        <v>2412333</v>
      </c>
      <c r="B4007" s="100" t="s">
        <v>448</v>
      </c>
      <c r="C4007" s="102">
        <f>INDEX(STUDENT!$A:$A,MATCH(B4007,STUDENT!$B:$B,0))</f>
        <v>24123</v>
      </c>
      <c r="D4007" s="101">
        <v>7</v>
      </c>
      <c r="E4007" s="101">
        <v>25</v>
      </c>
      <c r="F4007" s="101">
        <v>0</v>
      </c>
      <c r="G4007" s="101" t="str">
        <f t="shared" si="248"/>
        <v>SPEECH_DESC_2412333</v>
      </c>
      <c r="H4007" s="101" t="str">
        <f t="shared" si="249"/>
        <v>SPEECH_AUDIO_2412333</v>
      </c>
      <c r="I4007" s="118" t="str">
        <f t="shared" si="250"/>
        <v>기념일</v>
      </c>
      <c r="J4007" s="118" t="str">
        <f t="shared" si="251"/>
        <v>생일</v>
      </c>
    </row>
    <row r="4008" spans="1:10" ht="13.8" customHeight="1">
      <c r="A4008" s="101">
        <f>C4008*ID규칙_대사_그룹_단위+COUNTIF($C$4:C4008,C4008)</f>
        <v>2412334</v>
      </c>
      <c r="B4008" s="100" t="s">
        <v>448</v>
      </c>
      <c r="C4008" s="102">
        <f>INDEX(STUDENT!$A:$A,MATCH(B4008,STUDENT!$B:$B,0))</f>
        <v>24123</v>
      </c>
      <c r="D4008" s="101">
        <v>7</v>
      </c>
      <c r="E4008" s="101">
        <v>26</v>
      </c>
      <c r="F4008" s="101">
        <v>0</v>
      </c>
      <c r="G4008" s="101" t="str">
        <f t="shared" si="248"/>
        <v>SPEECH_DESC_2412334</v>
      </c>
      <c r="H4008" s="101" t="str">
        <f t="shared" si="249"/>
        <v>SPEECH_AUDIO_2412334</v>
      </c>
      <c r="I4008" s="118" t="str">
        <f t="shared" si="250"/>
        <v>기념일</v>
      </c>
      <c r="J4008" s="118" t="str">
        <f t="shared" si="251"/>
        <v>선생의 생일</v>
      </c>
    </row>
    <row r="4009" spans="1:10" ht="13.8" customHeight="1">
      <c r="A4009" s="101">
        <f>C4009*ID규칙_대사_그룹_단위+COUNTIF($C$4:C4009,C4009)</f>
        <v>2412335</v>
      </c>
      <c r="B4009" s="100" t="s">
        <v>448</v>
      </c>
      <c r="C4009" s="102">
        <f>INDEX(STUDENT!$A:$A,MATCH(B4009,STUDENT!$B:$B,0))</f>
        <v>24123</v>
      </c>
      <c r="D4009" s="101">
        <v>7</v>
      </c>
      <c r="E4009" s="101">
        <v>27</v>
      </c>
      <c r="F4009" s="101">
        <v>0</v>
      </c>
      <c r="G4009" s="101" t="str">
        <f t="shared" si="248"/>
        <v>SPEECH_DESC_2412335</v>
      </c>
      <c r="H4009" s="101" t="str">
        <f t="shared" si="249"/>
        <v>SPEECH_AUDIO_2412335</v>
      </c>
      <c r="I4009" s="118" t="str">
        <f t="shared" si="250"/>
        <v>기념일</v>
      </c>
      <c r="J4009" s="118" t="str">
        <f t="shared" si="251"/>
        <v>할로윈</v>
      </c>
    </row>
    <row r="4010" spans="1:10" ht="13.8" customHeight="1">
      <c r="A4010" s="101">
        <f>C4010*ID규칙_대사_그룹_단위+COUNTIF($C$4:C4010,C4010)</f>
        <v>2412336</v>
      </c>
      <c r="B4010" s="100" t="s">
        <v>448</v>
      </c>
      <c r="C4010" s="102">
        <f>INDEX(STUDENT!$A:$A,MATCH(B4010,STUDENT!$B:$B,0))</f>
        <v>24123</v>
      </c>
      <c r="D4010" s="101">
        <v>7</v>
      </c>
      <c r="E4010" s="101">
        <v>28</v>
      </c>
      <c r="F4010" s="101">
        <v>0</v>
      </c>
      <c r="G4010" s="101" t="str">
        <f t="shared" si="248"/>
        <v>SPEECH_DESC_2412336</v>
      </c>
      <c r="H4010" s="101" t="str">
        <f t="shared" si="249"/>
        <v>SPEECH_AUDIO_2412336</v>
      </c>
      <c r="I4010" s="118" t="str">
        <f t="shared" si="250"/>
        <v>기념일</v>
      </c>
      <c r="J4010" s="118" t="str">
        <f t="shared" si="251"/>
        <v>크리스마스</v>
      </c>
    </row>
    <row r="4011" spans="1:10" ht="13.8" customHeight="1">
      <c r="A4011" s="101">
        <f>C4011*ID규칙_대사_그룹_단위+COUNTIF($C$4:C4011,C4011)</f>
        <v>2412337</v>
      </c>
      <c r="B4011" s="100" t="s">
        <v>448</v>
      </c>
      <c r="C4011" s="102">
        <f>INDEX(STUDENT!$A:$A,MATCH(B4011,STUDENT!$B:$B,0))</f>
        <v>24123</v>
      </c>
      <c r="D4011" s="101">
        <v>7</v>
      </c>
      <c r="E4011" s="101">
        <v>29</v>
      </c>
      <c r="F4011" s="101">
        <v>0</v>
      </c>
      <c r="G4011" s="101" t="str">
        <f t="shared" si="248"/>
        <v>SPEECH_DESC_2412337</v>
      </c>
      <c r="H4011" s="101" t="str">
        <f t="shared" si="249"/>
        <v>SPEECH_AUDIO_2412337</v>
      </c>
      <c r="I4011" s="118" t="str">
        <f t="shared" si="250"/>
        <v>기념일</v>
      </c>
      <c r="J4011" s="118" t="str">
        <f t="shared" si="251"/>
        <v>신년</v>
      </c>
    </row>
    <row r="4012" spans="1:10" ht="13.8" customHeight="1">
      <c r="A4012" s="101">
        <f>C4012*ID규칙_대사_그룹_단위+COUNTIF($C$4:C4012,C4012)</f>
        <v>1136001</v>
      </c>
      <c r="B4012" s="100" t="s">
        <v>450</v>
      </c>
      <c r="C4012" s="102">
        <f>INDEX(STUDENT!$A:$A,MATCH(B4012,STUDENT!$B:$B,0))</f>
        <v>11360</v>
      </c>
      <c r="D4012" s="101">
        <v>1</v>
      </c>
      <c r="E4012" s="101">
        <v>1</v>
      </c>
      <c r="F4012" s="101">
        <v>0</v>
      </c>
      <c r="G4012" s="101" t="str">
        <f t="shared" si="248"/>
        <v>SPEECH_DESC_1136001</v>
      </c>
      <c r="H4012" s="101" t="str">
        <f t="shared" si="249"/>
        <v>SPEECH_AUDIO_1136001</v>
      </c>
      <c r="I4012" s="118" t="str">
        <f t="shared" si="250"/>
        <v>일상</v>
      </c>
      <c r="J4012" s="118" t="str">
        <f t="shared" si="251"/>
        <v>입수</v>
      </c>
    </row>
    <row r="4013" spans="1:10" ht="13.8" customHeight="1">
      <c r="A4013" s="101">
        <f>C4013*ID규칙_대사_그룹_단위+COUNTIF($C$4:C4013,C4013)</f>
        <v>1136002</v>
      </c>
      <c r="B4013" s="100" t="s">
        <v>450</v>
      </c>
      <c r="C4013" s="102">
        <f>INDEX(STUDENT!$A:$A,MATCH(B4013,STUDENT!$B:$B,0))</f>
        <v>11360</v>
      </c>
      <c r="D4013" s="101">
        <v>1</v>
      </c>
      <c r="E4013" s="101">
        <v>2</v>
      </c>
      <c r="F4013" s="101">
        <v>1</v>
      </c>
      <c r="G4013" s="101" t="str">
        <f t="shared" si="248"/>
        <v>SPEECH_DESC_1136002</v>
      </c>
      <c r="H4013" s="101" t="str">
        <f t="shared" si="249"/>
        <v>SPEECH_AUDIO_1136002</v>
      </c>
      <c r="I4013" s="118" t="str">
        <f t="shared" si="250"/>
        <v>일상</v>
      </c>
      <c r="J4013" s="118" t="str">
        <f t="shared" si="251"/>
        <v>로비 방문 1</v>
      </c>
    </row>
    <row r="4014" spans="1:10" ht="13.8" customHeight="1">
      <c r="A4014" s="101">
        <f>C4014*ID규칙_대사_그룹_단위+COUNTIF($C$4:C4014,C4014)</f>
        <v>1136003</v>
      </c>
      <c r="B4014" s="100" t="s">
        <v>450</v>
      </c>
      <c r="C4014" s="102">
        <f>INDEX(STUDENT!$A:$A,MATCH(B4014,STUDENT!$B:$B,0))</f>
        <v>11360</v>
      </c>
      <c r="D4014" s="101">
        <v>1</v>
      </c>
      <c r="E4014" s="101">
        <v>2</v>
      </c>
      <c r="F4014" s="101">
        <v>2</v>
      </c>
      <c r="G4014" s="101" t="str">
        <f t="shared" si="248"/>
        <v>SPEECH_DESC_1136003</v>
      </c>
      <c r="H4014" s="101" t="str">
        <f t="shared" si="249"/>
        <v>SPEECH_AUDIO_1136003</v>
      </c>
      <c r="I4014" s="118" t="str">
        <f t="shared" si="250"/>
        <v>일상</v>
      </c>
      <c r="J4014" s="118" t="str">
        <f t="shared" si="251"/>
        <v>로비 방문 2</v>
      </c>
    </row>
    <row r="4015" spans="1:10" ht="13.8" customHeight="1">
      <c r="A4015" s="101">
        <f>C4015*ID규칙_대사_그룹_단위+COUNTIF($C$4:C4015,C4015)</f>
        <v>1136004</v>
      </c>
      <c r="B4015" s="100" t="s">
        <v>450</v>
      </c>
      <c r="C4015" s="102">
        <f>INDEX(STUDENT!$A:$A,MATCH(B4015,STUDENT!$B:$B,0))</f>
        <v>11360</v>
      </c>
      <c r="D4015" s="101">
        <v>1</v>
      </c>
      <c r="E4015" s="101">
        <v>3</v>
      </c>
      <c r="F4015" s="101">
        <v>1</v>
      </c>
      <c r="G4015" s="101" t="str">
        <f t="shared" si="248"/>
        <v>SPEECH_DESC_1136004</v>
      </c>
      <c r="H4015" s="101" t="str">
        <f t="shared" si="249"/>
        <v>SPEECH_AUDIO_1136004</v>
      </c>
      <c r="I4015" s="118" t="str">
        <f t="shared" si="250"/>
        <v>일상</v>
      </c>
      <c r="J4015" s="118" t="str">
        <f t="shared" si="251"/>
        <v>잡담 1</v>
      </c>
    </row>
    <row r="4016" spans="1:10" ht="13.8" customHeight="1">
      <c r="A4016" s="101">
        <f>C4016*ID규칙_대사_그룹_단위+COUNTIF($C$4:C4016,C4016)</f>
        <v>1136005</v>
      </c>
      <c r="B4016" s="100" t="s">
        <v>450</v>
      </c>
      <c r="C4016" s="102">
        <f>INDEX(STUDENT!$A:$A,MATCH(B4016,STUDENT!$B:$B,0))</f>
        <v>11360</v>
      </c>
      <c r="D4016" s="101">
        <v>1</v>
      </c>
      <c r="E4016" s="101">
        <v>3</v>
      </c>
      <c r="F4016" s="101">
        <v>2</v>
      </c>
      <c r="G4016" s="101" t="str">
        <f t="shared" si="248"/>
        <v>SPEECH_DESC_1136005</v>
      </c>
      <c r="H4016" s="101" t="str">
        <f t="shared" si="249"/>
        <v>SPEECH_AUDIO_1136005</v>
      </c>
      <c r="I4016" s="118" t="str">
        <f t="shared" si="250"/>
        <v>일상</v>
      </c>
      <c r="J4016" s="118" t="str">
        <f t="shared" si="251"/>
        <v>잡담 2</v>
      </c>
    </row>
    <row r="4017" spans="1:10" ht="13.8" customHeight="1">
      <c r="A4017" s="101">
        <f>C4017*ID규칙_대사_그룹_단위+COUNTIF($C$4:C4017,C4017)</f>
        <v>1136006</v>
      </c>
      <c r="B4017" s="100" t="s">
        <v>450</v>
      </c>
      <c r="C4017" s="102">
        <f>INDEX(STUDENT!$A:$A,MATCH(B4017,STUDENT!$B:$B,0))</f>
        <v>11360</v>
      </c>
      <c r="D4017" s="101">
        <v>1</v>
      </c>
      <c r="E4017" s="101">
        <v>3</v>
      </c>
      <c r="F4017" s="101">
        <v>3</v>
      </c>
      <c r="G4017" s="101" t="str">
        <f t="shared" si="248"/>
        <v>SPEECH_DESC_1136006</v>
      </c>
      <c r="H4017" s="101" t="str">
        <f t="shared" si="249"/>
        <v>SPEECH_AUDIO_1136006</v>
      </c>
      <c r="I4017" s="118" t="str">
        <f t="shared" si="250"/>
        <v>일상</v>
      </c>
      <c r="J4017" s="118" t="str">
        <f t="shared" si="251"/>
        <v>잡담 3</v>
      </c>
    </row>
    <row r="4018" spans="1:10" ht="13.8" customHeight="1">
      <c r="A4018" s="101">
        <f>C4018*ID규칙_대사_그룹_단위+COUNTIF($C$4:C4018,C4018)</f>
        <v>1136007</v>
      </c>
      <c r="B4018" s="100" t="s">
        <v>450</v>
      </c>
      <c r="C4018" s="102">
        <f>INDEX(STUDENT!$A:$A,MATCH(B4018,STUDENT!$B:$B,0))</f>
        <v>11360</v>
      </c>
      <c r="D4018" s="101">
        <v>1</v>
      </c>
      <c r="E4018" s="101">
        <v>3</v>
      </c>
      <c r="F4018" s="101">
        <v>4</v>
      </c>
      <c r="G4018" s="101" t="str">
        <f t="shared" si="248"/>
        <v>SPEECH_DESC_1136007</v>
      </c>
      <c r="H4018" s="101" t="str">
        <f t="shared" si="249"/>
        <v>SPEECH_AUDIO_1136007</v>
      </c>
      <c r="I4018" s="118" t="str">
        <f t="shared" si="250"/>
        <v>일상</v>
      </c>
      <c r="J4018" s="118" t="str">
        <f t="shared" si="251"/>
        <v>잡담 4</v>
      </c>
    </row>
    <row r="4019" spans="1:10" ht="13.8" customHeight="1">
      <c r="A4019" s="101">
        <f>C4019*ID규칙_대사_그룹_단위+COUNTIF($C$4:C4019,C4019)</f>
        <v>1136008</v>
      </c>
      <c r="B4019" s="100" t="s">
        <v>450</v>
      </c>
      <c r="C4019" s="102">
        <f>INDEX(STUDENT!$A:$A,MATCH(B4019,STUDENT!$B:$B,0))</f>
        <v>11360</v>
      </c>
      <c r="D4019" s="101">
        <v>1</v>
      </c>
      <c r="E4019" s="101">
        <v>3</v>
      </c>
      <c r="F4019" s="101">
        <v>5</v>
      </c>
      <c r="G4019" s="101" t="str">
        <f t="shared" si="248"/>
        <v>SPEECH_DESC_1136008</v>
      </c>
      <c r="H4019" s="101" t="str">
        <f t="shared" si="249"/>
        <v>SPEECH_AUDIO_1136008</v>
      </c>
      <c r="I4019" s="118" t="str">
        <f t="shared" si="250"/>
        <v>일상</v>
      </c>
      <c r="J4019" s="118" t="str">
        <f t="shared" si="251"/>
        <v>잡담 5</v>
      </c>
    </row>
    <row r="4020" spans="1:10" ht="13.8" customHeight="1">
      <c r="A4020" s="101">
        <f>C4020*ID규칙_대사_그룹_단위+COUNTIF($C$4:C4020,C4020)</f>
        <v>1136009</v>
      </c>
      <c r="B4020" s="100" t="s">
        <v>450</v>
      </c>
      <c r="C4020" s="102">
        <f>INDEX(STUDENT!$A:$A,MATCH(B4020,STUDENT!$B:$B,0))</f>
        <v>11360</v>
      </c>
      <c r="D4020" s="101">
        <v>2</v>
      </c>
      <c r="E4020" s="101">
        <v>4</v>
      </c>
      <c r="F4020" s="101">
        <v>1</v>
      </c>
      <c r="G4020" s="101" t="str">
        <f t="shared" si="248"/>
        <v>SPEECH_DESC_1136009</v>
      </c>
      <c r="H4020" s="101" t="str">
        <f t="shared" si="249"/>
        <v>SPEECH_AUDIO_1136009</v>
      </c>
      <c r="I4020" s="118" t="str">
        <f t="shared" si="250"/>
        <v>배치</v>
      </c>
      <c r="J4020" s="118" t="str">
        <f t="shared" si="251"/>
        <v>편성 1</v>
      </c>
    </row>
    <row r="4021" spans="1:10" ht="13.8" customHeight="1">
      <c r="A4021" s="101">
        <f>C4021*ID규칙_대사_그룹_단위+COUNTIF($C$4:C4021,C4021)</f>
        <v>1136010</v>
      </c>
      <c r="B4021" s="100" t="s">
        <v>450</v>
      </c>
      <c r="C4021" s="102">
        <f>INDEX(STUDENT!$A:$A,MATCH(B4021,STUDENT!$B:$B,0))</f>
        <v>11360</v>
      </c>
      <c r="D4021" s="101">
        <v>2</v>
      </c>
      <c r="E4021" s="101">
        <v>4</v>
      </c>
      <c r="F4021" s="101">
        <v>2</v>
      </c>
      <c r="G4021" s="101" t="str">
        <f t="shared" si="248"/>
        <v>SPEECH_DESC_1136010</v>
      </c>
      <c r="H4021" s="101" t="str">
        <f t="shared" si="249"/>
        <v>SPEECH_AUDIO_1136010</v>
      </c>
      <c r="I4021" s="118" t="str">
        <f t="shared" si="250"/>
        <v>배치</v>
      </c>
      <c r="J4021" s="118" t="str">
        <f t="shared" si="251"/>
        <v>편성 2</v>
      </c>
    </row>
    <row r="4022" spans="1:10" ht="13.8" customHeight="1">
      <c r="A4022" s="101">
        <f>C4022*ID규칙_대사_그룹_단위+COUNTIF($C$4:C4022,C4022)</f>
        <v>1136011</v>
      </c>
      <c r="B4022" s="100" t="s">
        <v>450</v>
      </c>
      <c r="C4022" s="102">
        <f>INDEX(STUDENT!$A:$A,MATCH(B4022,STUDENT!$B:$B,0))</f>
        <v>11360</v>
      </c>
      <c r="D4022" s="101">
        <v>2</v>
      </c>
      <c r="E4022" s="101">
        <v>4</v>
      </c>
      <c r="F4022" s="101">
        <v>3</v>
      </c>
      <c r="G4022" s="101" t="str">
        <f t="shared" si="248"/>
        <v>SPEECH_DESC_1136011</v>
      </c>
      <c r="H4022" s="101" t="str">
        <f t="shared" si="249"/>
        <v>SPEECH_AUDIO_1136011</v>
      </c>
      <c r="I4022" s="118" t="str">
        <f t="shared" si="250"/>
        <v>배치</v>
      </c>
      <c r="J4022" s="118" t="str">
        <f t="shared" si="251"/>
        <v>편성 3</v>
      </c>
    </row>
    <row r="4023" spans="1:10" ht="13.8" customHeight="1">
      <c r="A4023" s="101">
        <f>C4023*ID규칙_대사_그룹_단위+COUNTIF($C$4:C4023,C4023)</f>
        <v>1136012</v>
      </c>
      <c r="B4023" s="100" t="s">
        <v>450</v>
      </c>
      <c r="C4023" s="102">
        <f>INDEX(STUDENT!$A:$A,MATCH(B4023,STUDENT!$B:$B,0))</f>
        <v>11360</v>
      </c>
      <c r="D4023" s="101">
        <v>2</v>
      </c>
      <c r="E4023" s="101">
        <v>5</v>
      </c>
      <c r="F4023" s="101">
        <v>1</v>
      </c>
      <c r="G4023" s="101" t="str">
        <f t="shared" si="248"/>
        <v>SPEECH_DESC_1136012</v>
      </c>
      <c r="H4023" s="101" t="str">
        <f t="shared" si="249"/>
        <v>SPEECH_AUDIO_1136012</v>
      </c>
      <c r="I4023" s="118" t="str">
        <f t="shared" si="250"/>
        <v>배치</v>
      </c>
      <c r="J4023" s="118" t="str">
        <f t="shared" si="251"/>
        <v>출격 1</v>
      </c>
    </row>
    <row r="4024" spans="1:10" ht="13.8" customHeight="1">
      <c r="A4024" s="101">
        <f>C4024*ID규칙_대사_그룹_단위+COUNTIF($C$4:C4024,C4024)</f>
        <v>1136013</v>
      </c>
      <c r="B4024" s="100" t="s">
        <v>450</v>
      </c>
      <c r="C4024" s="102">
        <f>INDEX(STUDENT!$A:$A,MATCH(B4024,STUDENT!$B:$B,0))</f>
        <v>11360</v>
      </c>
      <c r="D4024" s="101">
        <v>2</v>
      </c>
      <c r="E4024" s="101">
        <v>5</v>
      </c>
      <c r="F4024" s="101">
        <v>2</v>
      </c>
      <c r="G4024" s="101" t="str">
        <f t="shared" si="248"/>
        <v>SPEECH_DESC_1136013</v>
      </c>
      <c r="H4024" s="101" t="str">
        <f t="shared" si="249"/>
        <v>SPEECH_AUDIO_1136013</v>
      </c>
      <c r="I4024" s="118" t="str">
        <f t="shared" si="250"/>
        <v>배치</v>
      </c>
      <c r="J4024" s="118" t="str">
        <f t="shared" si="251"/>
        <v>출격 2</v>
      </c>
    </row>
    <row r="4025" spans="1:10" ht="13.8" customHeight="1">
      <c r="A4025" s="101">
        <f>C4025*ID규칙_대사_그룹_단위+COUNTIF($C$4:C4025,C4025)</f>
        <v>1136014</v>
      </c>
      <c r="B4025" s="100" t="s">
        <v>450</v>
      </c>
      <c r="C4025" s="102">
        <f>INDEX(STUDENT!$A:$A,MATCH(B4025,STUDENT!$B:$B,0))</f>
        <v>11360</v>
      </c>
      <c r="D4025" s="101">
        <v>3</v>
      </c>
      <c r="E4025" s="101">
        <v>6</v>
      </c>
      <c r="F4025" s="101">
        <v>1</v>
      </c>
      <c r="G4025" s="101" t="str">
        <f t="shared" si="248"/>
        <v>SPEECH_DESC_1136014</v>
      </c>
      <c r="H4025" s="101" t="str">
        <f t="shared" si="249"/>
        <v>SPEECH_AUDIO_1136014</v>
      </c>
      <c r="I4025" s="118" t="str">
        <f t="shared" si="250"/>
        <v>전투</v>
      </c>
      <c r="J4025" s="118" t="str">
        <f t="shared" si="251"/>
        <v>전투개시 1</v>
      </c>
    </row>
    <row r="4026" spans="1:10" ht="13.8" customHeight="1">
      <c r="A4026" s="101">
        <f>C4026*ID규칙_대사_그룹_단위+COUNTIF($C$4:C4026,C4026)</f>
        <v>1136015</v>
      </c>
      <c r="B4026" s="100" t="s">
        <v>450</v>
      </c>
      <c r="C4026" s="102">
        <f>INDEX(STUDENT!$A:$A,MATCH(B4026,STUDENT!$B:$B,0))</f>
        <v>11360</v>
      </c>
      <c r="D4026" s="101">
        <v>3</v>
      </c>
      <c r="E4026" s="101">
        <v>6</v>
      </c>
      <c r="F4026" s="101">
        <v>2</v>
      </c>
      <c r="G4026" s="101" t="str">
        <f t="shared" si="248"/>
        <v>SPEECH_DESC_1136015</v>
      </c>
      <c r="H4026" s="101" t="str">
        <f t="shared" si="249"/>
        <v>SPEECH_AUDIO_1136015</v>
      </c>
      <c r="I4026" s="118" t="str">
        <f t="shared" si="250"/>
        <v>전투</v>
      </c>
      <c r="J4026" s="118" t="str">
        <f t="shared" si="251"/>
        <v>전투개시 2</v>
      </c>
    </row>
    <row r="4027" spans="1:10" ht="13.8" customHeight="1">
      <c r="A4027" s="101">
        <f>C4027*ID규칙_대사_그룹_단위+COUNTIF($C$4:C4027,C4027)</f>
        <v>1136016</v>
      </c>
      <c r="B4027" s="100" t="s">
        <v>450</v>
      </c>
      <c r="C4027" s="102">
        <f>INDEX(STUDENT!$A:$A,MATCH(B4027,STUDENT!$B:$B,0))</f>
        <v>11360</v>
      </c>
      <c r="D4027" s="101">
        <v>3</v>
      </c>
      <c r="E4027" s="101">
        <v>7</v>
      </c>
      <c r="F4027" s="101">
        <v>0</v>
      </c>
      <c r="G4027" s="101" t="str">
        <f t="shared" si="248"/>
        <v>SPEECH_DESC_1136016</v>
      </c>
      <c r="H4027" s="101" t="str">
        <f t="shared" si="249"/>
        <v>SPEECH_AUDIO_1136016</v>
      </c>
      <c r="I4027" s="118" t="str">
        <f t="shared" si="250"/>
        <v>전투</v>
      </c>
      <c r="J4027" s="118" t="str">
        <f t="shared" si="251"/>
        <v>이동</v>
      </c>
    </row>
    <row r="4028" spans="1:10" ht="13.8" customHeight="1">
      <c r="A4028" s="101">
        <f>C4028*ID규칙_대사_그룹_단위+COUNTIF($C$4:C4028,C4028)</f>
        <v>1136017</v>
      </c>
      <c r="B4028" s="100" t="s">
        <v>450</v>
      </c>
      <c r="C4028" s="102">
        <f>INDEX(STUDENT!$A:$A,MATCH(B4028,STUDENT!$B:$B,0))</f>
        <v>11360</v>
      </c>
      <c r="D4028" s="101">
        <v>3</v>
      </c>
      <c r="E4028" s="101">
        <v>8</v>
      </c>
      <c r="F4028" s="101">
        <v>1</v>
      </c>
      <c r="G4028" s="101" t="str">
        <f t="shared" si="248"/>
        <v>SPEECH_DESC_1136017</v>
      </c>
      <c r="H4028" s="101" t="str">
        <f t="shared" si="249"/>
        <v>SPEECH_AUDIO_1136017</v>
      </c>
      <c r="I4028" s="118" t="str">
        <f t="shared" si="250"/>
        <v>전투</v>
      </c>
      <c r="J4028" s="118" t="str">
        <f t="shared" si="251"/>
        <v>에이리어 이동 1</v>
      </c>
    </row>
    <row r="4029" spans="1:10" ht="13.8" customHeight="1">
      <c r="A4029" s="101">
        <f>C4029*ID규칙_대사_그룹_단위+COUNTIF($C$4:C4029,C4029)</f>
        <v>1136018</v>
      </c>
      <c r="B4029" s="100" t="s">
        <v>450</v>
      </c>
      <c r="C4029" s="102">
        <f>INDEX(STUDENT!$A:$A,MATCH(B4029,STUDENT!$B:$B,0))</f>
        <v>11360</v>
      </c>
      <c r="D4029" s="101">
        <v>3</v>
      </c>
      <c r="E4029" s="101">
        <v>8</v>
      </c>
      <c r="F4029" s="101">
        <v>2</v>
      </c>
      <c r="G4029" s="101" t="str">
        <f t="shared" si="248"/>
        <v>SPEECH_DESC_1136018</v>
      </c>
      <c r="H4029" s="101" t="str">
        <f t="shared" si="249"/>
        <v>SPEECH_AUDIO_1136018</v>
      </c>
      <c r="I4029" s="118" t="str">
        <f t="shared" si="250"/>
        <v>전투</v>
      </c>
      <c r="J4029" s="118" t="str">
        <f t="shared" si="251"/>
        <v>에이리어 이동 2</v>
      </c>
    </row>
    <row r="4030" spans="1:10" ht="13.8" customHeight="1">
      <c r="A4030" s="101">
        <f>C4030*ID규칙_대사_그룹_단위+COUNTIF($C$4:C4030,C4030)</f>
        <v>1136019</v>
      </c>
      <c r="B4030" s="100" t="s">
        <v>450</v>
      </c>
      <c r="C4030" s="102">
        <f>INDEX(STUDENT!$A:$A,MATCH(B4030,STUDENT!$B:$B,0))</f>
        <v>11360</v>
      </c>
      <c r="D4030" s="101">
        <v>3</v>
      </c>
      <c r="E4030" s="101">
        <v>9</v>
      </c>
      <c r="F4030" s="101">
        <v>0</v>
      </c>
      <c r="G4030" s="101" t="str">
        <f t="shared" si="248"/>
        <v>SPEECH_DESC_1136019</v>
      </c>
      <c r="H4030" s="101" t="str">
        <f t="shared" si="249"/>
        <v>SPEECH_AUDIO_1136019</v>
      </c>
      <c r="I4030" s="118" t="str">
        <f t="shared" si="250"/>
        <v>전투</v>
      </c>
      <c r="J4030" s="118" t="str">
        <f t="shared" si="251"/>
        <v>엄폐</v>
      </c>
    </row>
    <row r="4031" spans="1:10" ht="13.8" customHeight="1">
      <c r="A4031" s="101">
        <f>C4031*ID규칙_대사_그룹_단위+COUNTIF($C$4:C4031,C4031)</f>
        <v>1136020</v>
      </c>
      <c r="B4031" s="100" t="s">
        <v>450</v>
      </c>
      <c r="C4031" s="102">
        <f>INDEX(STUDENT!$A:$A,MATCH(B4031,STUDENT!$B:$B,0))</f>
        <v>11360</v>
      </c>
      <c r="D4031" s="101">
        <v>3</v>
      </c>
      <c r="E4031" s="101">
        <v>10</v>
      </c>
      <c r="F4031" s="101">
        <v>0</v>
      </c>
      <c r="G4031" s="101" t="str">
        <f t="shared" si="248"/>
        <v>SPEECH_DESC_1136020</v>
      </c>
      <c r="H4031" s="101" t="str">
        <f t="shared" si="249"/>
        <v>SPEECH_AUDIO_1136020</v>
      </c>
      <c r="I4031" s="118" t="str">
        <f t="shared" si="250"/>
        <v>전투</v>
      </c>
      <c r="J4031" s="118" t="str">
        <f t="shared" si="251"/>
        <v>회피</v>
      </c>
    </row>
    <row r="4032" spans="1:10" ht="13.8" customHeight="1">
      <c r="A4032" s="101">
        <f>C4032*ID규칙_대사_그룹_단위+COUNTIF($C$4:C4032,C4032)</f>
        <v>1136021</v>
      </c>
      <c r="B4032" s="100" t="s">
        <v>450</v>
      </c>
      <c r="C4032" s="102">
        <f>INDEX(STUDENT!$A:$A,MATCH(B4032,STUDENT!$B:$B,0))</f>
        <v>11360</v>
      </c>
      <c r="D4032" s="101">
        <v>3</v>
      </c>
      <c r="E4032" s="101">
        <v>11</v>
      </c>
      <c r="F4032" s="101">
        <v>0</v>
      </c>
      <c r="G4032" s="101" t="str">
        <f t="shared" si="248"/>
        <v>SPEECH_DESC_1136021</v>
      </c>
      <c r="H4032" s="101" t="str">
        <f t="shared" si="249"/>
        <v>SPEECH_AUDIO_1136021</v>
      </c>
      <c r="I4032" s="118" t="str">
        <f t="shared" si="250"/>
        <v>전투</v>
      </c>
      <c r="J4032" s="118" t="str">
        <f t="shared" si="251"/>
        <v>회복</v>
      </c>
    </row>
    <row r="4033" spans="1:10" ht="13.8" customHeight="1">
      <c r="A4033" s="101">
        <f>C4033*ID규칙_대사_그룹_단위+COUNTIF($C$4:C4033,C4033)</f>
        <v>1136022</v>
      </c>
      <c r="B4033" s="100" t="s">
        <v>450</v>
      </c>
      <c r="C4033" s="102">
        <f>INDEX(STUDENT!$A:$A,MATCH(B4033,STUDENT!$B:$B,0))</f>
        <v>11360</v>
      </c>
      <c r="D4033" s="101">
        <v>3</v>
      </c>
      <c r="E4033" s="101">
        <v>12</v>
      </c>
      <c r="F4033" s="101">
        <v>0</v>
      </c>
      <c r="G4033" s="101" t="str">
        <f t="shared" si="248"/>
        <v>SPEECH_DESC_1136022</v>
      </c>
      <c r="H4033" s="101" t="str">
        <f t="shared" si="249"/>
        <v>SPEECH_AUDIO_1136022</v>
      </c>
      <c r="I4033" s="118" t="str">
        <f t="shared" si="250"/>
        <v>전투</v>
      </c>
      <c r="J4033" s="118" t="str">
        <f t="shared" si="251"/>
        <v>버프</v>
      </c>
    </row>
    <row r="4034" spans="1:10" ht="13.8" customHeight="1">
      <c r="A4034" s="101">
        <f>C4034*ID규칙_대사_그룹_단위+COUNTIF($C$4:C4034,C4034)</f>
        <v>1136023</v>
      </c>
      <c r="B4034" s="100" t="s">
        <v>450</v>
      </c>
      <c r="C4034" s="102">
        <f>INDEX(STUDENT!$A:$A,MATCH(B4034,STUDENT!$B:$B,0))</f>
        <v>11360</v>
      </c>
      <c r="D4034" s="101">
        <v>3</v>
      </c>
      <c r="E4034" s="101">
        <v>13</v>
      </c>
      <c r="F4034" s="101">
        <v>0</v>
      </c>
      <c r="G4034" s="101" t="str">
        <f t="shared" si="248"/>
        <v>SPEECH_DESC_1136023</v>
      </c>
      <c r="H4034" s="101" t="str">
        <f t="shared" si="249"/>
        <v>SPEECH_AUDIO_1136023</v>
      </c>
      <c r="I4034" s="118" t="str">
        <f t="shared" si="250"/>
        <v>전투</v>
      </c>
      <c r="J4034" s="118" t="str">
        <f t="shared" si="251"/>
        <v>기본 스킬</v>
      </c>
    </row>
    <row r="4035" spans="1:10" ht="13.8" customHeight="1">
      <c r="A4035" s="101">
        <f>C4035*ID규칙_대사_그룹_단위+COUNTIF($C$4:C4035,C4035)</f>
        <v>1136024</v>
      </c>
      <c r="B4035" s="100" t="s">
        <v>450</v>
      </c>
      <c r="C4035" s="102">
        <f>INDEX(STUDENT!$A:$A,MATCH(B4035,STUDENT!$B:$B,0))</f>
        <v>11360</v>
      </c>
      <c r="D4035" s="101">
        <v>3</v>
      </c>
      <c r="E4035" s="101">
        <v>14</v>
      </c>
      <c r="F4035" s="101">
        <v>1</v>
      </c>
      <c r="G4035" s="101" t="str">
        <f t="shared" si="248"/>
        <v>SPEECH_DESC_1136024</v>
      </c>
      <c r="H4035" s="101" t="str">
        <f t="shared" si="249"/>
        <v>SPEECH_AUDIO_1136024</v>
      </c>
      <c r="I4035" s="118" t="str">
        <f t="shared" si="250"/>
        <v>전투</v>
      </c>
      <c r="J4035" s="118" t="str">
        <f t="shared" si="251"/>
        <v>EX 스킬 컷인 1</v>
      </c>
    </row>
    <row r="4036" spans="1:10" ht="13.8" customHeight="1">
      <c r="A4036" s="101">
        <f>C4036*ID규칙_대사_그룹_단위+COUNTIF($C$4:C4036,C4036)</f>
        <v>1136025</v>
      </c>
      <c r="B4036" s="100" t="s">
        <v>450</v>
      </c>
      <c r="C4036" s="102">
        <f>INDEX(STUDENT!$A:$A,MATCH(B4036,STUDENT!$B:$B,0))</f>
        <v>11360</v>
      </c>
      <c r="D4036" s="101">
        <v>3</v>
      </c>
      <c r="E4036" s="101">
        <v>14</v>
      </c>
      <c r="F4036" s="101">
        <v>2</v>
      </c>
      <c r="G4036" s="101" t="str">
        <f t="shared" ref="G4036:G4099" si="252">"SPEECH_DESC_"&amp;A4036</f>
        <v>SPEECH_DESC_1136025</v>
      </c>
      <c r="H4036" s="101" t="str">
        <f t="shared" ref="H4036:H4099" si="253">"SPEECH_AUDIO_"&amp;A4036</f>
        <v>SPEECH_AUDIO_1136025</v>
      </c>
      <c r="I4036" s="118" t="str">
        <f t="shared" ref="I4036:I4099" si="254">VLOOKUP(D4036,SPEECH_MAIN_TYPE,2,0)</f>
        <v>전투</v>
      </c>
      <c r="J4036" s="118" t="str">
        <f t="shared" ref="J4036:J4099" si="255">VLOOKUP(E4036,SPEECH_SUB_TYPE,2,0)&amp;IF(F4036=0,""," "&amp;F4036)</f>
        <v>EX 스킬 컷인 2</v>
      </c>
    </row>
    <row r="4037" spans="1:10" ht="13.8" customHeight="1">
      <c r="A4037" s="101">
        <f>C4037*ID규칙_대사_그룹_단위+COUNTIF($C$4:C4037,C4037)</f>
        <v>1136026</v>
      </c>
      <c r="B4037" s="100" t="s">
        <v>450</v>
      </c>
      <c r="C4037" s="102">
        <f>INDEX(STUDENT!$A:$A,MATCH(B4037,STUDENT!$B:$B,0))</f>
        <v>11360</v>
      </c>
      <c r="D4037" s="101">
        <v>3</v>
      </c>
      <c r="E4037" s="101">
        <v>14</v>
      </c>
      <c r="F4037" s="101">
        <v>3</v>
      </c>
      <c r="G4037" s="101" t="str">
        <f t="shared" si="252"/>
        <v>SPEECH_DESC_1136026</v>
      </c>
      <c r="H4037" s="101" t="str">
        <f t="shared" si="253"/>
        <v>SPEECH_AUDIO_1136026</v>
      </c>
      <c r="I4037" s="118" t="str">
        <f t="shared" si="254"/>
        <v>전투</v>
      </c>
      <c r="J4037" s="118" t="str">
        <f t="shared" si="255"/>
        <v>EX 스킬 컷인 3</v>
      </c>
    </row>
    <row r="4038" spans="1:10" ht="13.8" customHeight="1">
      <c r="A4038" s="101">
        <f>C4038*ID규칙_대사_그룹_단위+COUNTIF($C$4:C4038,C4038)</f>
        <v>1136027</v>
      </c>
      <c r="B4038" s="100" t="s">
        <v>450</v>
      </c>
      <c r="C4038" s="102">
        <f>INDEX(STUDENT!$A:$A,MATCH(B4038,STUDENT!$B:$B,0))</f>
        <v>11360</v>
      </c>
      <c r="D4038" s="101">
        <v>3</v>
      </c>
      <c r="E4038" s="101">
        <v>15</v>
      </c>
      <c r="F4038" s="101">
        <v>1</v>
      </c>
      <c r="G4038" s="101" t="str">
        <f t="shared" si="252"/>
        <v>SPEECH_DESC_1136027</v>
      </c>
      <c r="H4038" s="101" t="str">
        <f t="shared" si="253"/>
        <v>SPEECH_AUDIO_1136027</v>
      </c>
      <c r="I4038" s="118" t="str">
        <f t="shared" si="254"/>
        <v>전투</v>
      </c>
      <c r="J4038" s="118" t="str">
        <f t="shared" si="255"/>
        <v>EX 스킬 1</v>
      </c>
    </row>
    <row r="4039" spans="1:10" ht="13.8" customHeight="1">
      <c r="A4039" s="101">
        <f>C4039*ID규칙_대사_그룹_단위+COUNTIF($C$4:C4039,C4039)</f>
        <v>1136028</v>
      </c>
      <c r="B4039" s="100" t="s">
        <v>450</v>
      </c>
      <c r="C4039" s="102">
        <f>INDEX(STUDENT!$A:$A,MATCH(B4039,STUDENT!$B:$B,0))</f>
        <v>11360</v>
      </c>
      <c r="D4039" s="101">
        <v>3</v>
      </c>
      <c r="E4039" s="101">
        <v>15</v>
      </c>
      <c r="F4039" s="101">
        <v>2</v>
      </c>
      <c r="G4039" s="101" t="str">
        <f t="shared" si="252"/>
        <v>SPEECH_DESC_1136028</v>
      </c>
      <c r="H4039" s="101" t="str">
        <f t="shared" si="253"/>
        <v>SPEECH_AUDIO_1136028</v>
      </c>
      <c r="I4039" s="118" t="str">
        <f t="shared" si="254"/>
        <v>전투</v>
      </c>
      <c r="J4039" s="118" t="str">
        <f t="shared" si="255"/>
        <v>EX 스킬 2</v>
      </c>
    </row>
    <row r="4040" spans="1:10" ht="13.8" customHeight="1">
      <c r="A4040" s="101">
        <f>C4040*ID규칙_대사_그룹_단위+COUNTIF($C$4:C4040,C4040)</f>
        <v>1136029</v>
      </c>
      <c r="B4040" s="100" t="s">
        <v>450</v>
      </c>
      <c r="C4040" s="102">
        <f>INDEX(STUDENT!$A:$A,MATCH(B4040,STUDENT!$B:$B,0))</f>
        <v>11360</v>
      </c>
      <c r="D4040" s="101">
        <v>3</v>
      </c>
      <c r="E4040" s="101">
        <v>15</v>
      </c>
      <c r="F4040" s="101">
        <v>3</v>
      </c>
      <c r="G4040" s="101" t="str">
        <f t="shared" si="252"/>
        <v>SPEECH_DESC_1136029</v>
      </c>
      <c r="H4040" s="101" t="str">
        <f t="shared" si="253"/>
        <v>SPEECH_AUDIO_1136029</v>
      </c>
      <c r="I4040" s="118" t="str">
        <f t="shared" si="254"/>
        <v>전투</v>
      </c>
      <c r="J4040" s="118" t="str">
        <f t="shared" si="255"/>
        <v>EX 스킬 3</v>
      </c>
    </row>
    <row r="4041" spans="1:10" ht="13.8" customHeight="1">
      <c r="A4041" s="101">
        <f>C4041*ID규칙_대사_그룹_단위+COUNTIF($C$4:C4041,C4041)</f>
        <v>1136030</v>
      </c>
      <c r="B4041" s="100" t="s">
        <v>450</v>
      </c>
      <c r="C4041" s="102">
        <f>INDEX(STUDENT!$A:$A,MATCH(B4041,STUDENT!$B:$B,0))</f>
        <v>11360</v>
      </c>
      <c r="D4041" s="101">
        <v>3</v>
      </c>
      <c r="E4041" s="101">
        <v>16</v>
      </c>
      <c r="F4041" s="101">
        <v>1</v>
      </c>
      <c r="G4041" s="101" t="str">
        <f t="shared" si="252"/>
        <v>SPEECH_DESC_1136030</v>
      </c>
      <c r="H4041" s="101" t="str">
        <f t="shared" si="253"/>
        <v>SPEECH_AUDIO_1136030</v>
      </c>
      <c r="I4041" s="118" t="str">
        <f t="shared" si="254"/>
        <v>전투</v>
      </c>
      <c r="J4041" s="118" t="str">
        <f t="shared" si="255"/>
        <v>승리 1</v>
      </c>
    </row>
    <row r="4042" spans="1:10" ht="13.8" customHeight="1">
      <c r="A4042" s="101">
        <f>C4042*ID규칙_대사_그룹_단위+COUNTIF($C$4:C4042,C4042)</f>
        <v>1136031</v>
      </c>
      <c r="B4042" s="100" t="s">
        <v>450</v>
      </c>
      <c r="C4042" s="102">
        <f>INDEX(STUDENT!$A:$A,MATCH(B4042,STUDENT!$B:$B,0))</f>
        <v>11360</v>
      </c>
      <c r="D4042" s="101">
        <v>3</v>
      </c>
      <c r="E4042" s="101">
        <v>16</v>
      </c>
      <c r="F4042" s="101">
        <v>2</v>
      </c>
      <c r="G4042" s="101" t="str">
        <f t="shared" si="252"/>
        <v>SPEECH_DESC_1136031</v>
      </c>
      <c r="H4042" s="101" t="str">
        <f t="shared" si="253"/>
        <v>SPEECH_AUDIO_1136031</v>
      </c>
      <c r="I4042" s="118" t="str">
        <f t="shared" si="254"/>
        <v>전투</v>
      </c>
      <c r="J4042" s="118" t="str">
        <f t="shared" si="255"/>
        <v>승리 2</v>
      </c>
    </row>
    <row r="4043" spans="1:10" ht="13.8" customHeight="1">
      <c r="A4043" s="101">
        <f>C4043*ID규칙_대사_그룹_단위+COUNTIF($C$4:C4043,C4043)</f>
        <v>1136032</v>
      </c>
      <c r="B4043" s="100" t="s">
        <v>450</v>
      </c>
      <c r="C4043" s="102">
        <f>INDEX(STUDENT!$A:$A,MATCH(B4043,STUDENT!$B:$B,0))</f>
        <v>11360</v>
      </c>
      <c r="D4043" s="101">
        <v>3</v>
      </c>
      <c r="E4043" s="101">
        <v>17</v>
      </c>
      <c r="F4043" s="101">
        <v>0</v>
      </c>
      <c r="G4043" s="101" t="str">
        <f t="shared" si="252"/>
        <v>SPEECH_DESC_1136032</v>
      </c>
      <c r="H4043" s="101" t="str">
        <f t="shared" si="253"/>
        <v>SPEECH_AUDIO_1136032</v>
      </c>
      <c r="I4043" s="118" t="str">
        <f t="shared" si="254"/>
        <v>전투</v>
      </c>
      <c r="J4043" s="118" t="str">
        <f t="shared" si="255"/>
        <v>철수</v>
      </c>
    </row>
    <row r="4044" spans="1:10" ht="13.8" customHeight="1">
      <c r="A4044" s="101">
        <f>C4044*ID규칙_대사_그룹_단위+COUNTIF($C$4:C4044,C4044)</f>
        <v>1136033</v>
      </c>
      <c r="B4044" s="100" t="s">
        <v>450</v>
      </c>
      <c r="C4044" s="102">
        <f>INDEX(STUDENT!$A:$A,MATCH(B4044,STUDENT!$B:$B,0))</f>
        <v>11360</v>
      </c>
      <c r="D4044" s="101">
        <v>4</v>
      </c>
      <c r="E4044" s="101">
        <v>18</v>
      </c>
      <c r="F4044" s="101">
        <v>1</v>
      </c>
      <c r="G4044" s="101" t="str">
        <f t="shared" si="252"/>
        <v>SPEECH_DESC_1136033</v>
      </c>
      <c r="H4044" s="101" t="str">
        <f t="shared" si="253"/>
        <v>SPEECH_AUDIO_1136033</v>
      </c>
      <c r="I4044" s="118" t="str">
        <f t="shared" si="254"/>
        <v>결과</v>
      </c>
      <c r="J4044" s="118" t="str">
        <f t="shared" si="255"/>
        <v>임무 완료 1</v>
      </c>
    </row>
    <row r="4045" spans="1:10" ht="13.8" customHeight="1">
      <c r="A4045" s="101">
        <f>C4045*ID규칙_대사_그룹_단위+COUNTIF($C$4:C4045,C4045)</f>
        <v>1136034</v>
      </c>
      <c r="B4045" s="100" t="s">
        <v>450</v>
      </c>
      <c r="C4045" s="102">
        <f>INDEX(STUDENT!$A:$A,MATCH(B4045,STUDENT!$B:$B,0))</f>
        <v>11360</v>
      </c>
      <c r="D4045" s="101">
        <v>4</v>
      </c>
      <c r="E4045" s="101">
        <v>18</v>
      </c>
      <c r="F4045" s="101">
        <v>2</v>
      </c>
      <c r="G4045" s="101" t="str">
        <f t="shared" si="252"/>
        <v>SPEECH_DESC_1136034</v>
      </c>
      <c r="H4045" s="101" t="str">
        <f t="shared" si="253"/>
        <v>SPEECH_AUDIO_1136034</v>
      </c>
      <c r="I4045" s="118" t="str">
        <f t="shared" si="254"/>
        <v>결과</v>
      </c>
      <c r="J4045" s="118" t="str">
        <f t="shared" si="255"/>
        <v>임무 완료 2</v>
      </c>
    </row>
    <row r="4046" spans="1:10" ht="13.8" customHeight="1">
      <c r="A4046" s="101">
        <f>C4046*ID규칙_대사_그룹_단위+COUNTIF($C$4:C4046,C4046)</f>
        <v>1136035</v>
      </c>
      <c r="B4046" s="100" t="s">
        <v>450</v>
      </c>
      <c r="C4046" s="102">
        <f>INDEX(STUDENT!$A:$A,MATCH(B4046,STUDENT!$B:$B,0))</f>
        <v>11360</v>
      </c>
      <c r="D4046" s="101">
        <v>4</v>
      </c>
      <c r="E4046" s="101">
        <v>19</v>
      </c>
      <c r="F4046" s="101">
        <v>1</v>
      </c>
      <c r="G4046" s="101" t="str">
        <f t="shared" si="252"/>
        <v>SPEECH_DESC_1136035</v>
      </c>
      <c r="H4046" s="101" t="str">
        <f t="shared" si="253"/>
        <v>SPEECH_AUDIO_1136035</v>
      </c>
      <c r="I4046" s="118" t="str">
        <f t="shared" si="254"/>
        <v>결과</v>
      </c>
      <c r="J4046" s="118" t="str">
        <f t="shared" si="255"/>
        <v>임무 실패 1</v>
      </c>
    </row>
    <row r="4047" spans="1:10" ht="13.8" customHeight="1">
      <c r="A4047" s="101">
        <f>C4047*ID규칙_대사_그룹_단위+COUNTIF($C$4:C4047,C4047)</f>
        <v>1136036</v>
      </c>
      <c r="B4047" s="100" t="s">
        <v>450</v>
      </c>
      <c r="C4047" s="102">
        <f>INDEX(STUDENT!$A:$A,MATCH(B4047,STUDENT!$B:$B,0))</f>
        <v>11360</v>
      </c>
      <c r="D4047" s="101">
        <v>4</v>
      </c>
      <c r="E4047" s="101">
        <v>19</v>
      </c>
      <c r="F4047" s="101">
        <v>2</v>
      </c>
      <c r="G4047" s="101" t="str">
        <f t="shared" si="252"/>
        <v>SPEECH_DESC_1136036</v>
      </c>
      <c r="H4047" s="101" t="str">
        <f t="shared" si="253"/>
        <v>SPEECH_AUDIO_1136036</v>
      </c>
      <c r="I4047" s="118" t="str">
        <f t="shared" si="254"/>
        <v>결과</v>
      </c>
      <c r="J4047" s="118" t="str">
        <f t="shared" si="255"/>
        <v>임무 실패 2</v>
      </c>
    </row>
    <row r="4048" spans="1:10" ht="13.8" customHeight="1">
      <c r="A4048" s="101">
        <f>C4048*ID규칙_대사_그룹_단위+COUNTIF($C$4:C4048,C4048)</f>
        <v>1136037</v>
      </c>
      <c r="B4048" s="100" t="s">
        <v>450</v>
      </c>
      <c r="C4048" s="102">
        <f>INDEX(STUDENT!$A:$A,MATCH(B4048,STUDENT!$B:$B,0))</f>
        <v>11360</v>
      </c>
      <c r="D4048" s="101">
        <v>5</v>
      </c>
      <c r="E4048" s="101">
        <v>20</v>
      </c>
      <c r="F4048" s="101">
        <v>1</v>
      </c>
      <c r="G4048" s="101" t="str">
        <f t="shared" si="252"/>
        <v>SPEECH_DESC_1136037</v>
      </c>
      <c r="H4048" s="101" t="str">
        <f t="shared" si="253"/>
        <v>SPEECH_AUDIO_1136037</v>
      </c>
      <c r="I4048" s="118" t="str">
        <f t="shared" si="254"/>
        <v>기타</v>
      </c>
      <c r="J4048" s="118" t="str">
        <f t="shared" si="255"/>
        <v>강화 1</v>
      </c>
    </row>
    <row r="4049" spans="1:10" ht="13.8" customHeight="1">
      <c r="A4049" s="101">
        <f>C4049*ID규칙_대사_그룹_단위+COUNTIF($C$4:C4049,C4049)</f>
        <v>1136038</v>
      </c>
      <c r="B4049" s="100" t="s">
        <v>450</v>
      </c>
      <c r="C4049" s="102">
        <f>INDEX(STUDENT!$A:$A,MATCH(B4049,STUDENT!$B:$B,0))</f>
        <v>11360</v>
      </c>
      <c r="D4049" s="101">
        <v>5</v>
      </c>
      <c r="E4049" s="101">
        <v>20</v>
      </c>
      <c r="F4049" s="101">
        <v>2</v>
      </c>
      <c r="G4049" s="101" t="str">
        <f t="shared" si="252"/>
        <v>SPEECH_DESC_1136038</v>
      </c>
      <c r="H4049" s="101" t="str">
        <f t="shared" si="253"/>
        <v>SPEECH_AUDIO_1136038</v>
      </c>
      <c r="I4049" s="118" t="str">
        <f t="shared" si="254"/>
        <v>기타</v>
      </c>
      <c r="J4049" s="118" t="str">
        <f t="shared" si="255"/>
        <v>강화 2</v>
      </c>
    </row>
    <row r="4050" spans="1:10" ht="13.8" customHeight="1">
      <c r="A4050" s="101">
        <f>C4050*ID규칙_대사_그룹_단위+COUNTIF($C$4:C4050,C4050)</f>
        <v>1136039</v>
      </c>
      <c r="B4050" s="100" t="s">
        <v>450</v>
      </c>
      <c r="C4050" s="102">
        <f>INDEX(STUDENT!$A:$A,MATCH(B4050,STUDENT!$B:$B,0))</f>
        <v>11360</v>
      </c>
      <c r="D4050" s="101">
        <v>5</v>
      </c>
      <c r="E4050" s="101">
        <v>20</v>
      </c>
      <c r="F4050" s="101">
        <v>3</v>
      </c>
      <c r="G4050" s="101" t="str">
        <f t="shared" si="252"/>
        <v>SPEECH_DESC_1136039</v>
      </c>
      <c r="H4050" s="101" t="str">
        <f t="shared" si="253"/>
        <v>SPEECH_AUDIO_1136039</v>
      </c>
      <c r="I4050" s="118" t="str">
        <f t="shared" si="254"/>
        <v>기타</v>
      </c>
      <c r="J4050" s="118" t="str">
        <f t="shared" si="255"/>
        <v>강화 3</v>
      </c>
    </row>
    <row r="4051" spans="1:10" ht="13.8" customHeight="1">
      <c r="A4051" s="101">
        <f>C4051*ID규칙_대사_그룹_단위+COUNTIF($C$4:C4051,C4051)</f>
        <v>1136040</v>
      </c>
      <c r="B4051" s="100" t="s">
        <v>450</v>
      </c>
      <c r="C4051" s="102">
        <f>INDEX(STUDENT!$A:$A,MATCH(B4051,STUDENT!$B:$B,0))</f>
        <v>11360</v>
      </c>
      <c r="D4051" s="101">
        <v>5</v>
      </c>
      <c r="E4051" s="101">
        <v>20</v>
      </c>
      <c r="F4051" s="101">
        <v>4</v>
      </c>
      <c r="G4051" s="101" t="str">
        <f t="shared" si="252"/>
        <v>SPEECH_DESC_1136040</v>
      </c>
      <c r="H4051" s="101" t="str">
        <f t="shared" si="253"/>
        <v>SPEECH_AUDIO_1136040</v>
      </c>
      <c r="I4051" s="118" t="str">
        <f t="shared" si="254"/>
        <v>기타</v>
      </c>
      <c r="J4051" s="118" t="str">
        <f t="shared" si="255"/>
        <v>강화 4</v>
      </c>
    </row>
    <row r="4052" spans="1:10" ht="13.8" customHeight="1">
      <c r="A4052" s="101">
        <f>C4052*ID규칙_대사_그룹_단위+COUNTIF($C$4:C4052,C4052)</f>
        <v>1136041</v>
      </c>
      <c r="B4052" s="100" t="s">
        <v>450</v>
      </c>
      <c r="C4052" s="102">
        <f>INDEX(STUDENT!$A:$A,MATCH(B4052,STUDENT!$B:$B,0))</f>
        <v>11360</v>
      </c>
      <c r="D4052" s="101">
        <v>5</v>
      </c>
      <c r="E4052" s="101">
        <v>21</v>
      </c>
      <c r="F4052" s="101">
        <v>0</v>
      </c>
      <c r="G4052" s="101" t="str">
        <f t="shared" si="252"/>
        <v>SPEECH_DESC_1136041</v>
      </c>
      <c r="H4052" s="101" t="str">
        <f t="shared" si="253"/>
        <v>SPEECH_AUDIO_1136041</v>
      </c>
      <c r="I4052" s="118" t="str">
        <f t="shared" si="254"/>
        <v>기타</v>
      </c>
      <c r="J4052" s="118" t="str">
        <f t="shared" si="255"/>
        <v>고유무기 장착</v>
      </c>
    </row>
    <row r="4053" spans="1:10" ht="13.8" customHeight="1">
      <c r="A4053" s="101">
        <f>C4053*ID규칙_대사_그룹_단위+COUNTIF($C$4:C4053,C4053)</f>
        <v>1136042</v>
      </c>
      <c r="B4053" s="100" t="s">
        <v>450</v>
      </c>
      <c r="C4053" s="102">
        <f>INDEX(STUDENT!$A:$A,MATCH(B4053,STUDENT!$B:$B,0))</f>
        <v>11360</v>
      </c>
      <c r="D4053" s="101">
        <v>5</v>
      </c>
      <c r="E4053" s="101">
        <v>22</v>
      </c>
      <c r="F4053" s="101">
        <v>1</v>
      </c>
      <c r="G4053" s="101" t="str">
        <f t="shared" si="252"/>
        <v>SPEECH_DESC_1136042</v>
      </c>
      <c r="H4053" s="101" t="str">
        <f t="shared" si="253"/>
        <v>SPEECH_AUDIO_1136042</v>
      </c>
      <c r="I4053" s="118" t="str">
        <f t="shared" si="254"/>
        <v>기타</v>
      </c>
      <c r="J4053" s="118" t="str">
        <f t="shared" si="255"/>
        <v>카페 1</v>
      </c>
    </row>
    <row r="4054" spans="1:10" ht="13.8" customHeight="1">
      <c r="A4054" s="101">
        <f>C4054*ID규칙_대사_그룹_단위+COUNTIF($C$4:C4054,C4054)</f>
        <v>1136043</v>
      </c>
      <c r="B4054" s="100" t="s">
        <v>450</v>
      </c>
      <c r="C4054" s="102">
        <f>INDEX(STUDENT!$A:$A,MATCH(B4054,STUDENT!$B:$B,0))</f>
        <v>11360</v>
      </c>
      <c r="D4054" s="101">
        <v>5</v>
      </c>
      <c r="E4054" s="101">
        <v>22</v>
      </c>
      <c r="F4054" s="101">
        <v>2</v>
      </c>
      <c r="G4054" s="101" t="str">
        <f t="shared" si="252"/>
        <v>SPEECH_DESC_1136043</v>
      </c>
      <c r="H4054" s="101" t="str">
        <f t="shared" si="253"/>
        <v>SPEECH_AUDIO_1136043</v>
      </c>
      <c r="I4054" s="118" t="str">
        <f t="shared" si="254"/>
        <v>기타</v>
      </c>
      <c r="J4054" s="118" t="str">
        <f t="shared" si="255"/>
        <v>카페 2</v>
      </c>
    </row>
    <row r="4055" spans="1:10" ht="13.8" customHeight="1">
      <c r="A4055" s="101">
        <f>C4055*ID규칙_대사_그룹_단위+COUNTIF($C$4:C4055,C4055)</f>
        <v>1136044</v>
      </c>
      <c r="B4055" s="100" t="s">
        <v>450</v>
      </c>
      <c r="C4055" s="102">
        <f>INDEX(STUDENT!$A:$A,MATCH(B4055,STUDENT!$B:$B,0))</f>
        <v>11360</v>
      </c>
      <c r="D4055" s="101">
        <v>5</v>
      </c>
      <c r="E4055" s="101">
        <v>22</v>
      </c>
      <c r="F4055" s="101">
        <v>3</v>
      </c>
      <c r="G4055" s="101" t="str">
        <f t="shared" si="252"/>
        <v>SPEECH_DESC_1136044</v>
      </c>
      <c r="H4055" s="101" t="str">
        <f t="shared" si="253"/>
        <v>SPEECH_AUDIO_1136044</v>
      </c>
      <c r="I4055" s="118" t="str">
        <f t="shared" si="254"/>
        <v>기타</v>
      </c>
      <c r="J4055" s="118" t="str">
        <f t="shared" si="255"/>
        <v>카페 3</v>
      </c>
    </row>
    <row r="4056" spans="1:10" ht="13.8" customHeight="1">
      <c r="A4056" s="101">
        <f>C4056*ID규칙_대사_그룹_단위+COUNTIF($C$4:C4056,C4056)</f>
        <v>1136045</v>
      </c>
      <c r="B4056" s="100" t="s">
        <v>450</v>
      </c>
      <c r="C4056" s="102">
        <f>INDEX(STUDENT!$A:$A,MATCH(B4056,STUDENT!$B:$B,0))</f>
        <v>11360</v>
      </c>
      <c r="D4056" s="101">
        <v>5</v>
      </c>
      <c r="E4056" s="101">
        <v>22</v>
      </c>
      <c r="F4056" s="101">
        <v>4</v>
      </c>
      <c r="G4056" s="101" t="str">
        <f t="shared" si="252"/>
        <v>SPEECH_DESC_1136045</v>
      </c>
      <c r="H4056" s="101" t="str">
        <f t="shared" si="253"/>
        <v>SPEECH_AUDIO_1136045</v>
      </c>
      <c r="I4056" s="118" t="str">
        <f t="shared" si="254"/>
        <v>기타</v>
      </c>
      <c r="J4056" s="118" t="str">
        <f t="shared" si="255"/>
        <v>카페 4</v>
      </c>
    </row>
    <row r="4057" spans="1:10" ht="13.8" customHeight="1">
      <c r="A4057" s="101">
        <f>C4057*ID규칙_대사_그룹_단위+COUNTIF($C$4:C4057,C4057)</f>
        <v>1136046</v>
      </c>
      <c r="B4057" s="100" t="s">
        <v>450</v>
      </c>
      <c r="C4057" s="102">
        <f>INDEX(STUDENT!$A:$A,MATCH(B4057,STUDENT!$B:$B,0))</f>
        <v>11360</v>
      </c>
      <c r="D4057" s="101">
        <v>5</v>
      </c>
      <c r="E4057" s="101">
        <v>22</v>
      </c>
      <c r="F4057" s="101">
        <v>5</v>
      </c>
      <c r="G4057" s="101" t="str">
        <f t="shared" si="252"/>
        <v>SPEECH_DESC_1136046</v>
      </c>
      <c r="H4057" s="101" t="str">
        <f t="shared" si="253"/>
        <v>SPEECH_AUDIO_1136046</v>
      </c>
      <c r="I4057" s="118" t="str">
        <f t="shared" si="254"/>
        <v>기타</v>
      </c>
      <c r="J4057" s="118" t="str">
        <f t="shared" si="255"/>
        <v>카페 5</v>
      </c>
    </row>
    <row r="4058" spans="1:10" ht="13.8" customHeight="1">
      <c r="A4058" s="101">
        <f>C4058*ID규칙_대사_그룹_단위+COUNTIF($C$4:C4058,C4058)</f>
        <v>1136047</v>
      </c>
      <c r="B4058" s="100" t="s">
        <v>450</v>
      </c>
      <c r="C4058" s="102">
        <f>INDEX(STUDENT!$A:$A,MATCH(B4058,STUDENT!$B:$B,0))</f>
        <v>11360</v>
      </c>
      <c r="D4058" s="101">
        <v>5</v>
      </c>
      <c r="E4058" s="101">
        <v>23</v>
      </c>
      <c r="F4058" s="101">
        <v>1</v>
      </c>
      <c r="G4058" s="101" t="str">
        <f t="shared" si="252"/>
        <v>SPEECH_DESC_1136047</v>
      </c>
      <c r="H4058" s="101" t="str">
        <f t="shared" si="253"/>
        <v>SPEECH_AUDIO_1136047</v>
      </c>
      <c r="I4058" s="118" t="str">
        <f t="shared" si="254"/>
        <v>기타</v>
      </c>
      <c r="J4058" s="118" t="str">
        <f t="shared" si="255"/>
        <v>인연 랭크 업 1</v>
      </c>
    </row>
    <row r="4059" spans="1:10" ht="13.8" customHeight="1">
      <c r="A4059" s="101">
        <f>C4059*ID규칙_대사_그룹_단위+COUNTIF($C$4:C4059,C4059)</f>
        <v>1136048</v>
      </c>
      <c r="B4059" s="100" t="s">
        <v>450</v>
      </c>
      <c r="C4059" s="102">
        <f>INDEX(STUDENT!$A:$A,MATCH(B4059,STUDENT!$B:$B,0))</f>
        <v>11360</v>
      </c>
      <c r="D4059" s="101">
        <v>5</v>
      </c>
      <c r="E4059" s="101">
        <v>23</v>
      </c>
      <c r="F4059" s="101">
        <v>2</v>
      </c>
      <c r="G4059" s="101" t="str">
        <f t="shared" si="252"/>
        <v>SPEECH_DESC_1136048</v>
      </c>
      <c r="H4059" s="101" t="str">
        <f t="shared" si="253"/>
        <v>SPEECH_AUDIO_1136048</v>
      </c>
      <c r="I4059" s="118" t="str">
        <f t="shared" si="254"/>
        <v>기타</v>
      </c>
      <c r="J4059" s="118" t="str">
        <f t="shared" si="255"/>
        <v>인연 랭크 업 2</v>
      </c>
    </row>
    <row r="4060" spans="1:10" ht="13.8" customHeight="1">
      <c r="A4060" s="101">
        <f>C4060*ID규칙_대사_그룹_단위+COUNTIF($C$4:C4060,C4060)</f>
        <v>1136049</v>
      </c>
      <c r="B4060" s="100" t="s">
        <v>450</v>
      </c>
      <c r="C4060" s="102">
        <f>INDEX(STUDENT!$A:$A,MATCH(B4060,STUDENT!$B:$B,0))</f>
        <v>11360</v>
      </c>
      <c r="D4060" s="101">
        <v>5</v>
      </c>
      <c r="E4060" s="101">
        <v>23</v>
      </c>
      <c r="F4060" s="101">
        <v>3</v>
      </c>
      <c r="G4060" s="101" t="str">
        <f t="shared" si="252"/>
        <v>SPEECH_DESC_1136049</v>
      </c>
      <c r="H4060" s="101" t="str">
        <f t="shared" si="253"/>
        <v>SPEECH_AUDIO_1136049</v>
      </c>
      <c r="I4060" s="118" t="str">
        <f t="shared" si="254"/>
        <v>기타</v>
      </c>
      <c r="J4060" s="118" t="str">
        <f t="shared" si="255"/>
        <v>인연 랭크 업 3</v>
      </c>
    </row>
    <row r="4061" spans="1:10" ht="13.8" customHeight="1">
      <c r="A4061" s="101">
        <f>C4061*ID규칙_대사_그룹_단위+COUNTIF($C$4:C4061,C4061)</f>
        <v>1136050</v>
      </c>
      <c r="B4061" s="100" t="s">
        <v>450</v>
      </c>
      <c r="C4061" s="102">
        <f>INDEX(STUDENT!$A:$A,MATCH(B4061,STUDENT!$B:$B,0))</f>
        <v>11360</v>
      </c>
      <c r="D4061" s="101">
        <v>5</v>
      </c>
      <c r="E4061" s="101">
        <v>23</v>
      </c>
      <c r="F4061" s="101">
        <v>4</v>
      </c>
      <c r="G4061" s="101" t="str">
        <f t="shared" si="252"/>
        <v>SPEECH_DESC_1136050</v>
      </c>
      <c r="H4061" s="101" t="str">
        <f t="shared" si="253"/>
        <v>SPEECH_AUDIO_1136050</v>
      </c>
      <c r="I4061" s="118" t="str">
        <f t="shared" si="254"/>
        <v>기타</v>
      </c>
      <c r="J4061" s="118" t="str">
        <f t="shared" si="255"/>
        <v>인연 랭크 업 4</v>
      </c>
    </row>
    <row r="4062" spans="1:10" ht="13.8" customHeight="1">
      <c r="A4062" s="101">
        <f>C4062*ID규칙_대사_그룹_단위+COUNTIF($C$4:C4062,C4062)</f>
        <v>1136051</v>
      </c>
      <c r="B4062" s="100" t="s">
        <v>450</v>
      </c>
      <c r="C4062" s="102">
        <f>INDEX(STUDENT!$A:$A,MATCH(B4062,STUDENT!$B:$B,0))</f>
        <v>11360</v>
      </c>
      <c r="D4062" s="101">
        <v>6</v>
      </c>
      <c r="E4062" s="101">
        <v>24</v>
      </c>
      <c r="F4062" s="101">
        <v>1</v>
      </c>
      <c r="G4062" s="101" t="str">
        <f t="shared" si="252"/>
        <v>SPEECH_DESC_1136051</v>
      </c>
      <c r="H4062" s="101" t="str">
        <f t="shared" si="253"/>
        <v>SPEECH_AUDIO_1136051</v>
      </c>
      <c r="I4062" s="118" t="str">
        <f t="shared" si="254"/>
        <v>메모리얼</v>
      </c>
      <c r="J4062" s="118" t="str">
        <f t="shared" si="255"/>
        <v>메모리얼 로비 1</v>
      </c>
    </row>
    <row r="4063" spans="1:10" ht="13.8" customHeight="1">
      <c r="A4063" s="101">
        <f>C4063*ID규칙_대사_그룹_단위+COUNTIF($C$4:C4063,C4063)</f>
        <v>1136052</v>
      </c>
      <c r="B4063" s="100" t="s">
        <v>450</v>
      </c>
      <c r="C4063" s="102">
        <f>INDEX(STUDENT!$A:$A,MATCH(B4063,STUDENT!$B:$B,0))</f>
        <v>11360</v>
      </c>
      <c r="D4063" s="101">
        <v>6</v>
      </c>
      <c r="E4063" s="101">
        <v>24</v>
      </c>
      <c r="F4063" s="101">
        <v>2</v>
      </c>
      <c r="G4063" s="101" t="str">
        <f t="shared" si="252"/>
        <v>SPEECH_DESC_1136052</v>
      </c>
      <c r="H4063" s="101" t="str">
        <f t="shared" si="253"/>
        <v>SPEECH_AUDIO_1136052</v>
      </c>
      <c r="I4063" s="118" t="str">
        <f t="shared" si="254"/>
        <v>메모리얼</v>
      </c>
      <c r="J4063" s="118" t="str">
        <f t="shared" si="255"/>
        <v>메모리얼 로비 2</v>
      </c>
    </row>
    <row r="4064" spans="1:10" ht="13.8" customHeight="1">
      <c r="A4064" s="101">
        <f>C4064*ID규칙_대사_그룹_단위+COUNTIF($C$4:C4064,C4064)</f>
        <v>1136053</v>
      </c>
      <c r="B4064" s="100" t="s">
        <v>450</v>
      </c>
      <c r="C4064" s="102">
        <f>INDEX(STUDENT!$A:$A,MATCH(B4064,STUDENT!$B:$B,0))</f>
        <v>11360</v>
      </c>
      <c r="D4064" s="101">
        <v>6</v>
      </c>
      <c r="E4064" s="101">
        <v>24</v>
      </c>
      <c r="F4064" s="101">
        <v>3</v>
      </c>
      <c r="G4064" s="101" t="str">
        <f t="shared" si="252"/>
        <v>SPEECH_DESC_1136053</v>
      </c>
      <c r="H4064" s="101" t="str">
        <f t="shared" si="253"/>
        <v>SPEECH_AUDIO_1136053</v>
      </c>
      <c r="I4064" s="118" t="str">
        <f t="shared" si="254"/>
        <v>메모리얼</v>
      </c>
      <c r="J4064" s="118" t="str">
        <f t="shared" si="255"/>
        <v>메모리얼 로비 3</v>
      </c>
    </row>
    <row r="4065" spans="1:10" ht="13.8" customHeight="1">
      <c r="A4065" s="101">
        <f>C4065*ID규칙_대사_그룹_단위+COUNTIF($C$4:C4065,C4065)</f>
        <v>1136054</v>
      </c>
      <c r="B4065" s="100" t="s">
        <v>450</v>
      </c>
      <c r="C4065" s="102">
        <f>INDEX(STUDENT!$A:$A,MATCH(B4065,STUDENT!$B:$B,0))</f>
        <v>11360</v>
      </c>
      <c r="D4065" s="101">
        <v>6</v>
      </c>
      <c r="E4065" s="101">
        <v>24</v>
      </c>
      <c r="F4065" s="101">
        <v>4</v>
      </c>
      <c r="G4065" s="101" t="str">
        <f t="shared" si="252"/>
        <v>SPEECH_DESC_1136054</v>
      </c>
      <c r="H4065" s="101" t="str">
        <f t="shared" si="253"/>
        <v>SPEECH_AUDIO_1136054</v>
      </c>
      <c r="I4065" s="118" t="str">
        <f t="shared" si="254"/>
        <v>메모리얼</v>
      </c>
      <c r="J4065" s="118" t="str">
        <f t="shared" si="255"/>
        <v>메모리얼 로비 4</v>
      </c>
    </row>
    <row r="4066" spans="1:10" ht="13.8" customHeight="1">
      <c r="A4066" s="101">
        <f>C4066*ID규칙_대사_그룹_단위+COUNTIF($C$4:C4066,C4066)</f>
        <v>1136055</v>
      </c>
      <c r="B4066" s="100" t="s">
        <v>450</v>
      </c>
      <c r="C4066" s="102">
        <f>INDEX(STUDENT!$A:$A,MATCH(B4066,STUDENT!$B:$B,0))</f>
        <v>11360</v>
      </c>
      <c r="D4066" s="101">
        <v>6</v>
      </c>
      <c r="E4066" s="101">
        <v>24</v>
      </c>
      <c r="F4066" s="101">
        <v>5</v>
      </c>
      <c r="G4066" s="101" t="str">
        <f t="shared" si="252"/>
        <v>SPEECH_DESC_1136055</v>
      </c>
      <c r="H4066" s="101" t="str">
        <f t="shared" si="253"/>
        <v>SPEECH_AUDIO_1136055</v>
      </c>
      <c r="I4066" s="118" t="str">
        <f t="shared" si="254"/>
        <v>메모리얼</v>
      </c>
      <c r="J4066" s="118" t="str">
        <f t="shared" si="255"/>
        <v>메모리얼 로비 5</v>
      </c>
    </row>
    <row r="4067" spans="1:10" ht="13.8" customHeight="1">
      <c r="A4067" s="101">
        <f>C4067*ID규칙_대사_그룹_단위+COUNTIF($C$4:C4067,C4067)</f>
        <v>1136056</v>
      </c>
      <c r="B4067" s="100" t="s">
        <v>450</v>
      </c>
      <c r="C4067" s="102">
        <f>INDEX(STUDENT!$A:$A,MATCH(B4067,STUDENT!$B:$B,0))</f>
        <v>11360</v>
      </c>
      <c r="D4067" s="101">
        <v>7</v>
      </c>
      <c r="E4067" s="101">
        <v>25</v>
      </c>
      <c r="F4067" s="101">
        <v>0</v>
      </c>
      <c r="G4067" s="101" t="str">
        <f t="shared" si="252"/>
        <v>SPEECH_DESC_1136056</v>
      </c>
      <c r="H4067" s="101" t="str">
        <f t="shared" si="253"/>
        <v>SPEECH_AUDIO_1136056</v>
      </c>
      <c r="I4067" s="118" t="str">
        <f t="shared" si="254"/>
        <v>기념일</v>
      </c>
      <c r="J4067" s="118" t="str">
        <f t="shared" si="255"/>
        <v>생일</v>
      </c>
    </row>
    <row r="4068" spans="1:10" ht="13.8" customHeight="1">
      <c r="A4068" s="101">
        <f>C4068*ID규칙_대사_그룹_단위+COUNTIF($C$4:C4068,C4068)</f>
        <v>1136057</v>
      </c>
      <c r="B4068" s="100" t="s">
        <v>450</v>
      </c>
      <c r="C4068" s="102">
        <f>INDEX(STUDENT!$A:$A,MATCH(B4068,STUDENT!$B:$B,0))</f>
        <v>11360</v>
      </c>
      <c r="D4068" s="101">
        <v>7</v>
      </c>
      <c r="E4068" s="101">
        <v>26</v>
      </c>
      <c r="F4068" s="101">
        <v>0</v>
      </c>
      <c r="G4068" s="101" t="str">
        <f t="shared" si="252"/>
        <v>SPEECH_DESC_1136057</v>
      </c>
      <c r="H4068" s="101" t="str">
        <f t="shared" si="253"/>
        <v>SPEECH_AUDIO_1136057</v>
      </c>
      <c r="I4068" s="118" t="str">
        <f t="shared" si="254"/>
        <v>기념일</v>
      </c>
      <c r="J4068" s="118" t="str">
        <f t="shared" si="255"/>
        <v>선생의 생일</v>
      </c>
    </row>
    <row r="4069" spans="1:10" ht="13.8" customHeight="1">
      <c r="A4069" s="101">
        <f>C4069*ID규칙_대사_그룹_단위+COUNTIF($C$4:C4069,C4069)</f>
        <v>1136058</v>
      </c>
      <c r="B4069" s="100" t="s">
        <v>450</v>
      </c>
      <c r="C4069" s="102">
        <f>INDEX(STUDENT!$A:$A,MATCH(B4069,STUDENT!$B:$B,0))</f>
        <v>11360</v>
      </c>
      <c r="D4069" s="101">
        <v>7</v>
      </c>
      <c r="E4069" s="101">
        <v>27</v>
      </c>
      <c r="F4069" s="101">
        <v>0</v>
      </c>
      <c r="G4069" s="101" t="str">
        <f t="shared" si="252"/>
        <v>SPEECH_DESC_1136058</v>
      </c>
      <c r="H4069" s="101" t="str">
        <f t="shared" si="253"/>
        <v>SPEECH_AUDIO_1136058</v>
      </c>
      <c r="I4069" s="118" t="str">
        <f t="shared" si="254"/>
        <v>기념일</v>
      </c>
      <c r="J4069" s="118" t="str">
        <f t="shared" si="255"/>
        <v>할로윈</v>
      </c>
    </row>
    <row r="4070" spans="1:10" ht="13.8" customHeight="1">
      <c r="A4070" s="101">
        <f>C4070*ID규칙_대사_그룹_단위+COUNTIF($C$4:C4070,C4070)</f>
        <v>1136059</v>
      </c>
      <c r="B4070" s="100" t="s">
        <v>450</v>
      </c>
      <c r="C4070" s="102">
        <f>INDEX(STUDENT!$A:$A,MATCH(B4070,STUDENT!$B:$B,0))</f>
        <v>11360</v>
      </c>
      <c r="D4070" s="101">
        <v>7</v>
      </c>
      <c r="E4070" s="101">
        <v>28</v>
      </c>
      <c r="F4070" s="101">
        <v>0</v>
      </c>
      <c r="G4070" s="101" t="str">
        <f t="shared" si="252"/>
        <v>SPEECH_DESC_1136059</v>
      </c>
      <c r="H4070" s="101" t="str">
        <f t="shared" si="253"/>
        <v>SPEECH_AUDIO_1136059</v>
      </c>
      <c r="I4070" s="118" t="str">
        <f t="shared" si="254"/>
        <v>기념일</v>
      </c>
      <c r="J4070" s="118" t="str">
        <f t="shared" si="255"/>
        <v>크리스마스</v>
      </c>
    </row>
    <row r="4071" spans="1:10" ht="13.8" customHeight="1">
      <c r="A4071" s="101">
        <f>C4071*ID규칙_대사_그룹_단위+COUNTIF($C$4:C4071,C4071)</f>
        <v>1136060</v>
      </c>
      <c r="B4071" s="100" t="s">
        <v>450</v>
      </c>
      <c r="C4071" s="102">
        <f>INDEX(STUDENT!$A:$A,MATCH(B4071,STUDENT!$B:$B,0))</f>
        <v>11360</v>
      </c>
      <c r="D4071" s="101">
        <v>7</v>
      </c>
      <c r="E4071" s="101">
        <v>29</v>
      </c>
      <c r="F4071" s="101">
        <v>0</v>
      </c>
      <c r="G4071" s="101" t="str">
        <f t="shared" si="252"/>
        <v>SPEECH_DESC_1136060</v>
      </c>
      <c r="H4071" s="101" t="str">
        <f t="shared" si="253"/>
        <v>SPEECH_AUDIO_1136060</v>
      </c>
      <c r="I4071" s="118" t="str">
        <f t="shared" si="254"/>
        <v>기념일</v>
      </c>
      <c r="J4071" s="118" t="str">
        <f t="shared" si="255"/>
        <v>신년</v>
      </c>
    </row>
    <row r="4072" spans="1:10" ht="13.8" customHeight="1">
      <c r="A4072" s="101">
        <f>C4072*ID규칙_대사_그룹_단위+COUNTIF($C$4:C4072,C4072)</f>
        <v>2132401</v>
      </c>
      <c r="B4072" s="100" t="s">
        <v>452</v>
      </c>
      <c r="C4072" s="102">
        <f>INDEX(STUDENT!$A:$A,MATCH(B4072,STUDENT!$B:$B,0))</f>
        <v>21324</v>
      </c>
      <c r="D4072" s="101">
        <v>1</v>
      </c>
      <c r="E4072" s="101">
        <v>1</v>
      </c>
      <c r="F4072" s="101">
        <v>0</v>
      </c>
      <c r="G4072" s="101" t="str">
        <f t="shared" si="252"/>
        <v>SPEECH_DESC_2132401</v>
      </c>
      <c r="H4072" s="101" t="str">
        <f t="shared" si="253"/>
        <v>SPEECH_AUDIO_2132401</v>
      </c>
      <c r="I4072" s="118" t="str">
        <f t="shared" si="254"/>
        <v>일상</v>
      </c>
      <c r="J4072" s="118" t="str">
        <f t="shared" si="255"/>
        <v>입수</v>
      </c>
    </row>
    <row r="4073" spans="1:10" ht="13.8" customHeight="1">
      <c r="A4073" s="101">
        <f>C4073*ID규칙_대사_그룹_단위+COUNTIF($C$4:C4073,C4073)</f>
        <v>2132402</v>
      </c>
      <c r="B4073" s="100" t="s">
        <v>452</v>
      </c>
      <c r="C4073" s="102">
        <f>INDEX(STUDENT!$A:$A,MATCH(B4073,STUDENT!$B:$B,0))</f>
        <v>21324</v>
      </c>
      <c r="D4073" s="101">
        <v>1</v>
      </c>
      <c r="E4073" s="101">
        <v>2</v>
      </c>
      <c r="F4073" s="101">
        <v>1</v>
      </c>
      <c r="G4073" s="101" t="str">
        <f t="shared" si="252"/>
        <v>SPEECH_DESC_2132402</v>
      </c>
      <c r="H4073" s="101" t="str">
        <f t="shared" si="253"/>
        <v>SPEECH_AUDIO_2132402</v>
      </c>
      <c r="I4073" s="118" t="str">
        <f t="shared" si="254"/>
        <v>일상</v>
      </c>
      <c r="J4073" s="118" t="str">
        <f t="shared" si="255"/>
        <v>로비 방문 1</v>
      </c>
    </row>
    <row r="4074" spans="1:10" ht="13.8" customHeight="1">
      <c r="A4074" s="101">
        <f>C4074*ID규칙_대사_그룹_단위+COUNTIF($C$4:C4074,C4074)</f>
        <v>2132403</v>
      </c>
      <c r="B4074" s="100" t="s">
        <v>452</v>
      </c>
      <c r="C4074" s="102">
        <f>INDEX(STUDENT!$A:$A,MATCH(B4074,STUDENT!$B:$B,0))</f>
        <v>21324</v>
      </c>
      <c r="D4074" s="101">
        <v>1</v>
      </c>
      <c r="E4074" s="101">
        <v>2</v>
      </c>
      <c r="F4074" s="101">
        <v>2</v>
      </c>
      <c r="G4074" s="101" t="str">
        <f t="shared" si="252"/>
        <v>SPEECH_DESC_2132403</v>
      </c>
      <c r="H4074" s="101" t="str">
        <f t="shared" si="253"/>
        <v>SPEECH_AUDIO_2132403</v>
      </c>
      <c r="I4074" s="118" t="str">
        <f t="shared" si="254"/>
        <v>일상</v>
      </c>
      <c r="J4074" s="118" t="str">
        <f t="shared" si="255"/>
        <v>로비 방문 2</v>
      </c>
    </row>
    <row r="4075" spans="1:10" ht="13.8" customHeight="1">
      <c r="A4075" s="101">
        <f>C4075*ID규칙_대사_그룹_단위+COUNTIF($C$4:C4075,C4075)</f>
        <v>2132404</v>
      </c>
      <c r="B4075" s="100" t="s">
        <v>452</v>
      </c>
      <c r="C4075" s="102">
        <f>INDEX(STUDENT!$A:$A,MATCH(B4075,STUDENT!$B:$B,0))</f>
        <v>21324</v>
      </c>
      <c r="D4075" s="101">
        <v>1</v>
      </c>
      <c r="E4075" s="101">
        <v>3</v>
      </c>
      <c r="F4075" s="101">
        <v>1</v>
      </c>
      <c r="G4075" s="101" t="str">
        <f t="shared" si="252"/>
        <v>SPEECH_DESC_2132404</v>
      </c>
      <c r="H4075" s="101" t="str">
        <f t="shared" si="253"/>
        <v>SPEECH_AUDIO_2132404</v>
      </c>
      <c r="I4075" s="118" t="str">
        <f t="shared" si="254"/>
        <v>일상</v>
      </c>
      <c r="J4075" s="118" t="str">
        <f t="shared" si="255"/>
        <v>잡담 1</v>
      </c>
    </row>
    <row r="4076" spans="1:10" ht="13.8" customHeight="1">
      <c r="A4076" s="101">
        <f>C4076*ID규칙_대사_그룹_단위+COUNTIF($C$4:C4076,C4076)</f>
        <v>2132405</v>
      </c>
      <c r="B4076" s="100" t="s">
        <v>452</v>
      </c>
      <c r="C4076" s="102">
        <f>INDEX(STUDENT!$A:$A,MATCH(B4076,STUDENT!$B:$B,0))</f>
        <v>21324</v>
      </c>
      <c r="D4076" s="101">
        <v>1</v>
      </c>
      <c r="E4076" s="101">
        <v>3</v>
      </c>
      <c r="F4076" s="101">
        <v>2</v>
      </c>
      <c r="G4076" s="101" t="str">
        <f t="shared" si="252"/>
        <v>SPEECH_DESC_2132405</v>
      </c>
      <c r="H4076" s="101" t="str">
        <f t="shared" si="253"/>
        <v>SPEECH_AUDIO_2132405</v>
      </c>
      <c r="I4076" s="118" t="str">
        <f t="shared" si="254"/>
        <v>일상</v>
      </c>
      <c r="J4076" s="118" t="str">
        <f t="shared" si="255"/>
        <v>잡담 2</v>
      </c>
    </row>
    <row r="4077" spans="1:10" ht="13.8" customHeight="1">
      <c r="A4077" s="101">
        <f>C4077*ID규칙_대사_그룹_단위+COUNTIF($C$4:C4077,C4077)</f>
        <v>2132406</v>
      </c>
      <c r="B4077" s="100" t="s">
        <v>452</v>
      </c>
      <c r="C4077" s="102">
        <f>INDEX(STUDENT!$A:$A,MATCH(B4077,STUDENT!$B:$B,0))</f>
        <v>21324</v>
      </c>
      <c r="D4077" s="101">
        <v>1</v>
      </c>
      <c r="E4077" s="101">
        <v>3</v>
      </c>
      <c r="F4077" s="101">
        <v>3</v>
      </c>
      <c r="G4077" s="101" t="str">
        <f t="shared" si="252"/>
        <v>SPEECH_DESC_2132406</v>
      </c>
      <c r="H4077" s="101" t="str">
        <f t="shared" si="253"/>
        <v>SPEECH_AUDIO_2132406</v>
      </c>
      <c r="I4077" s="118" t="str">
        <f t="shared" si="254"/>
        <v>일상</v>
      </c>
      <c r="J4077" s="118" t="str">
        <f t="shared" si="255"/>
        <v>잡담 3</v>
      </c>
    </row>
    <row r="4078" spans="1:10" ht="13.8" customHeight="1">
      <c r="A4078" s="101">
        <f>C4078*ID규칙_대사_그룹_단위+COUNTIF($C$4:C4078,C4078)</f>
        <v>2132407</v>
      </c>
      <c r="B4078" s="100" t="s">
        <v>452</v>
      </c>
      <c r="C4078" s="102">
        <f>INDEX(STUDENT!$A:$A,MATCH(B4078,STUDENT!$B:$B,0))</f>
        <v>21324</v>
      </c>
      <c r="D4078" s="101">
        <v>1</v>
      </c>
      <c r="E4078" s="101">
        <v>3</v>
      </c>
      <c r="F4078" s="101">
        <v>4</v>
      </c>
      <c r="G4078" s="101" t="str">
        <f t="shared" si="252"/>
        <v>SPEECH_DESC_2132407</v>
      </c>
      <c r="H4078" s="101" t="str">
        <f t="shared" si="253"/>
        <v>SPEECH_AUDIO_2132407</v>
      </c>
      <c r="I4078" s="118" t="str">
        <f t="shared" si="254"/>
        <v>일상</v>
      </c>
      <c r="J4078" s="118" t="str">
        <f t="shared" si="255"/>
        <v>잡담 4</v>
      </c>
    </row>
    <row r="4079" spans="1:10" ht="13.8" customHeight="1">
      <c r="A4079" s="101">
        <f>C4079*ID규칙_대사_그룹_단위+COUNTIF($C$4:C4079,C4079)</f>
        <v>2132408</v>
      </c>
      <c r="B4079" s="100" t="s">
        <v>452</v>
      </c>
      <c r="C4079" s="102">
        <f>INDEX(STUDENT!$A:$A,MATCH(B4079,STUDENT!$B:$B,0))</f>
        <v>21324</v>
      </c>
      <c r="D4079" s="101">
        <v>1</v>
      </c>
      <c r="E4079" s="101">
        <v>3</v>
      </c>
      <c r="F4079" s="101">
        <v>5</v>
      </c>
      <c r="G4079" s="101" t="str">
        <f t="shared" si="252"/>
        <v>SPEECH_DESC_2132408</v>
      </c>
      <c r="H4079" s="101" t="str">
        <f t="shared" si="253"/>
        <v>SPEECH_AUDIO_2132408</v>
      </c>
      <c r="I4079" s="118" t="str">
        <f t="shared" si="254"/>
        <v>일상</v>
      </c>
      <c r="J4079" s="118" t="str">
        <f t="shared" si="255"/>
        <v>잡담 5</v>
      </c>
    </row>
    <row r="4080" spans="1:10" ht="13.8" customHeight="1">
      <c r="A4080" s="101">
        <f>C4080*ID규칙_대사_그룹_단위+COUNTIF($C$4:C4080,C4080)</f>
        <v>2132409</v>
      </c>
      <c r="B4080" s="100" t="s">
        <v>452</v>
      </c>
      <c r="C4080" s="102">
        <f>INDEX(STUDENT!$A:$A,MATCH(B4080,STUDENT!$B:$B,0))</f>
        <v>21324</v>
      </c>
      <c r="D4080" s="101">
        <v>3</v>
      </c>
      <c r="E4080" s="101">
        <v>13</v>
      </c>
      <c r="F4080" s="101">
        <v>0</v>
      </c>
      <c r="G4080" s="101" t="str">
        <f t="shared" si="252"/>
        <v>SPEECH_DESC_2132409</v>
      </c>
      <c r="H4080" s="101" t="str">
        <f t="shared" si="253"/>
        <v>SPEECH_AUDIO_2132409</v>
      </c>
      <c r="I4080" s="118" t="str">
        <f t="shared" si="254"/>
        <v>전투</v>
      </c>
      <c r="J4080" s="118" t="str">
        <f t="shared" si="255"/>
        <v>기본 스킬</v>
      </c>
    </row>
    <row r="4081" spans="1:10" ht="13.8" customHeight="1">
      <c r="A4081" s="101">
        <f>C4081*ID규칙_대사_그룹_단위+COUNTIF($C$4:C4081,C4081)</f>
        <v>2132410</v>
      </c>
      <c r="B4081" s="100" t="s">
        <v>452</v>
      </c>
      <c r="C4081" s="102">
        <f>INDEX(STUDENT!$A:$A,MATCH(B4081,STUDENT!$B:$B,0))</f>
        <v>21324</v>
      </c>
      <c r="D4081" s="101">
        <v>3</v>
      </c>
      <c r="E4081" s="101">
        <v>14</v>
      </c>
      <c r="F4081" s="101">
        <v>1</v>
      </c>
      <c r="G4081" s="101" t="str">
        <f t="shared" si="252"/>
        <v>SPEECH_DESC_2132410</v>
      </c>
      <c r="H4081" s="101" t="str">
        <f t="shared" si="253"/>
        <v>SPEECH_AUDIO_2132410</v>
      </c>
      <c r="I4081" s="118" t="str">
        <f t="shared" si="254"/>
        <v>전투</v>
      </c>
      <c r="J4081" s="118" t="str">
        <f t="shared" si="255"/>
        <v>EX 스킬 컷인 1</v>
      </c>
    </row>
    <row r="4082" spans="1:10" ht="13.8" customHeight="1">
      <c r="A4082" s="101">
        <f>C4082*ID규칙_대사_그룹_단위+COUNTIF($C$4:C4082,C4082)</f>
        <v>2132411</v>
      </c>
      <c r="B4082" s="100" t="s">
        <v>452</v>
      </c>
      <c r="C4082" s="102">
        <f>INDEX(STUDENT!$A:$A,MATCH(B4082,STUDENT!$B:$B,0))</f>
        <v>21324</v>
      </c>
      <c r="D4082" s="101">
        <v>3</v>
      </c>
      <c r="E4082" s="101">
        <v>14</v>
      </c>
      <c r="F4082" s="101">
        <v>2</v>
      </c>
      <c r="G4082" s="101" t="str">
        <f t="shared" si="252"/>
        <v>SPEECH_DESC_2132411</v>
      </c>
      <c r="H4082" s="101" t="str">
        <f t="shared" si="253"/>
        <v>SPEECH_AUDIO_2132411</v>
      </c>
      <c r="I4082" s="118" t="str">
        <f t="shared" si="254"/>
        <v>전투</v>
      </c>
      <c r="J4082" s="118" t="str">
        <f t="shared" si="255"/>
        <v>EX 스킬 컷인 2</v>
      </c>
    </row>
    <row r="4083" spans="1:10" ht="13.8" customHeight="1">
      <c r="A4083" s="101">
        <f>C4083*ID규칙_대사_그룹_단위+COUNTIF($C$4:C4083,C4083)</f>
        <v>2132412</v>
      </c>
      <c r="B4083" s="100" t="s">
        <v>452</v>
      </c>
      <c r="C4083" s="102">
        <f>INDEX(STUDENT!$A:$A,MATCH(B4083,STUDENT!$B:$B,0))</f>
        <v>21324</v>
      </c>
      <c r="D4083" s="101">
        <v>3</v>
      </c>
      <c r="E4083" s="101">
        <v>14</v>
      </c>
      <c r="F4083" s="101">
        <v>3</v>
      </c>
      <c r="G4083" s="101" t="str">
        <f t="shared" si="252"/>
        <v>SPEECH_DESC_2132412</v>
      </c>
      <c r="H4083" s="101" t="str">
        <f t="shared" si="253"/>
        <v>SPEECH_AUDIO_2132412</v>
      </c>
      <c r="I4083" s="118" t="str">
        <f t="shared" si="254"/>
        <v>전투</v>
      </c>
      <c r="J4083" s="118" t="str">
        <f t="shared" si="255"/>
        <v>EX 스킬 컷인 3</v>
      </c>
    </row>
    <row r="4084" spans="1:10" ht="13.8" customHeight="1">
      <c r="A4084" s="101">
        <f>C4084*ID규칙_대사_그룹_단위+COUNTIF($C$4:C4084,C4084)</f>
        <v>2132413</v>
      </c>
      <c r="B4084" s="100" t="s">
        <v>452</v>
      </c>
      <c r="C4084" s="102">
        <f>INDEX(STUDENT!$A:$A,MATCH(B4084,STUDENT!$B:$B,0))</f>
        <v>21324</v>
      </c>
      <c r="D4084" s="101">
        <v>3</v>
      </c>
      <c r="E4084" s="101">
        <v>15</v>
      </c>
      <c r="F4084" s="101">
        <v>1</v>
      </c>
      <c r="G4084" s="101" t="str">
        <f t="shared" si="252"/>
        <v>SPEECH_DESC_2132413</v>
      </c>
      <c r="H4084" s="101" t="str">
        <f t="shared" si="253"/>
        <v>SPEECH_AUDIO_2132413</v>
      </c>
      <c r="I4084" s="118" t="str">
        <f t="shared" si="254"/>
        <v>전투</v>
      </c>
      <c r="J4084" s="118" t="str">
        <f t="shared" si="255"/>
        <v>EX 스킬 1</v>
      </c>
    </row>
    <row r="4085" spans="1:10" ht="13.8" customHeight="1">
      <c r="A4085" s="101">
        <f>C4085*ID규칙_대사_그룹_단위+COUNTIF($C$4:C4085,C4085)</f>
        <v>2132414</v>
      </c>
      <c r="B4085" s="100" t="s">
        <v>452</v>
      </c>
      <c r="C4085" s="102">
        <f>INDEX(STUDENT!$A:$A,MATCH(B4085,STUDENT!$B:$B,0))</f>
        <v>21324</v>
      </c>
      <c r="D4085" s="101">
        <v>3</v>
      </c>
      <c r="E4085" s="101">
        <v>15</v>
      </c>
      <c r="F4085" s="101">
        <v>2</v>
      </c>
      <c r="G4085" s="101" t="str">
        <f t="shared" si="252"/>
        <v>SPEECH_DESC_2132414</v>
      </c>
      <c r="H4085" s="101" t="str">
        <f t="shared" si="253"/>
        <v>SPEECH_AUDIO_2132414</v>
      </c>
      <c r="I4085" s="118" t="str">
        <f t="shared" si="254"/>
        <v>전투</v>
      </c>
      <c r="J4085" s="118" t="str">
        <f t="shared" si="255"/>
        <v>EX 스킬 2</v>
      </c>
    </row>
    <row r="4086" spans="1:10" ht="13.8" customHeight="1">
      <c r="A4086" s="101">
        <f>C4086*ID규칙_대사_그룹_단위+COUNTIF($C$4:C4086,C4086)</f>
        <v>2132415</v>
      </c>
      <c r="B4086" s="100" t="s">
        <v>452</v>
      </c>
      <c r="C4086" s="102">
        <f>INDEX(STUDENT!$A:$A,MATCH(B4086,STUDENT!$B:$B,0))</f>
        <v>21324</v>
      </c>
      <c r="D4086" s="101">
        <v>3</v>
      </c>
      <c r="E4086" s="101">
        <v>15</v>
      </c>
      <c r="F4086" s="101">
        <v>3</v>
      </c>
      <c r="G4086" s="101" t="str">
        <f t="shared" si="252"/>
        <v>SPEECH_DESC_2132415</v>
      </c>
      <c r="H4086" s="101" t="str">
        <f t="shared" si="253"/>
        <v>SPEECH_AUDIO_2132415</v>
      </c>
      <c r="I4086" s="118" t="str">
        <f t="shared" si="254"/>
        <v>전투</v>
      </c>
      <c r="J4086" s="118" t="str">
        <f t="shared" si="255"/>
        <v>EX 스킬 3</v>
      </c>
    </row>
    <row r="4087" spans="1:10" ht="13.8" customHeight="1">
      <c r="A4087" s="101">
        <f>C4087*ID규칙_대사_그룹_단위+COUNTIF($C$4:C4087,C4087)</f>
        <v>2132416</v>
      </c>
      <c r="B4087" s="100" t="s">
        <v>452</v>
      </c>
      <c r="C4087" s="102">
        <f>INDEX(STUDENT!$A:$A,MATCH(B4087,STUDENT!$B:$B,0))</f>
        <v>21324</v>
      </c>
      <c r="D4087" s="101">
        <v>6</v>
      </c>
      <c r="E4087" s="101">
        <v>24</v>
      </c>
      <c r="F4087" s="101">
        <v>1</v>
      </c>
      <c r="G4087" s="101" t="str">
        <f t="shared" si="252"/>
        <v>SPEECH_DESC_2132416</v>
      </c>
      <c r="H4087" s="101" t="str">
        <f t="shared" si="253"/>
        <v>SPEECH_AUDIO_2132416</v>
      </c>
      <c r="I4087" s="118" t="str">
        <f t="shared" si="254"/>
        <v>메모리얼</v>
      </c>
      <c r="J4087" s="118" t="str">
        <f t="shared" si="255"/>
        <v>메모리얼 로비 1</v>
      </c>
    </row>
    <row r="4088" spans="1:10" ht="13.8" customHeight="1">
      <c r="A4088" s="101">
        <f>C4088*ID규칙_대사_그룹_단위+COUNTIF($C$4:C4088,C4088)</f>
        <v>2132417</v>
      </c>
      <c r="B4088" s="100" t="s">
        <v>452</v>
      </c>
      <c r="C4088" s="102">
        <f>INDEX(STUDENT!$A:$A,MATCH(B4088,STUDENT!$B:$B,0))</f>
        <v>21324</v>
      </c>
      <c r="D4088" s="101">
        <v>6</v>
      </c>
      <c r="E4088" s="101">
        <v>24</v>
      </c>
      <c r="F4088" s="101">
        <v>2</v>
      </c>
      <c r="G4088" s="101" t="str">
        <f t="shared" si="252"/>
        <v>SPEECH_DESC_2132417</v>
      </c>
      <c r="H4088" s="101" t="str">
        <f t="shared" si="253"/>
        <v>SPEECH_AUDIO_2132417</v>
      </c>
      <c r="I4088" s="118" t="str">
        <f t="shared" si="254"/>
        <v>메모리얼</v>
      </c>
      <c r="J4088" s="118" t="str">
        <f t="shared" si="255"/>
        <v>메모리얼 로비 2</v>
      </c>
    </row>
    <row r="4089" spans="1:10" ht="13.8" customHeight="1">
      <c r="A4089" s="101">
        <f>C4089*ID규칙_대사_그룹_단위+COUNTIF($C$4:C4089,C4089)</f>
        <v>2132418</v>
      </c>
      <c r="B4089" s="100" t="s">
        <v>452</v>
      </c>
      <c r="C4089" s="102">
        <f>INDEX(STUDENT!$A:$A,MATCH(B4089,STUDENT!$B:$B,0))</f>
        <v>21324</v>
      </c>
      <c r="D4089" s="101">
        <v>6</v>
      </c>
      <c r="E4089" s="101">
        <v>24</v>
      </c>
      <c r="F4089" s="101">
        <v>3</v>
      </c>
      <c r="G4089" s="101" t="str">
        <f t="shared" si="252"/>
        <v>SPEECH_DESC_2132418</v>
      </c>
      <c r="H4089" s="101" t="str">
        <f t="shared" si="253"/>
        <v>SPEECH_AUDIO_2132418</v>
      </c>
      <c r="I4089" s="118" t="str">
        <f t="shared" si="254"/>
        <v>메모리얼</v>
      </c>
      <c r="J4089" s="118" t="str">
        <f t="shared" si="255"/>
        <v>메모리얼 로비 3</v>
      </c>
    </row>
    <row r="4090" spans="1:10" ht="13.8" customHeight="1">
      <c r="A4090" s="101">
        <f>C4090*ID규칙_대사_그룹_단위+COUNTIF($C$4:C4090,C4090)</f>
        <v>2132419</v>
      </c>
      <c r="B4090" s="100" t="s">
        <v>452</v>
      </c>
      <c r="C4090" s="102">
        <f>INDEX(STUDENT!$A:$A,MATCH(B4090,STUDENT!$B:$B,0))</f>
        <v>21324</v>
      </c>
      <c r="D4090" s="101">
        <v>6</v>
      </c>
      <c r="E4090" s="101">
        <v>24</v>
      </c>
      <c r="F4090" s="101">
        <v>4</v>
      </c>
      <c r="G4090" s="101" t="str">
        <f t="shared" si="252"/>
        <v>SPEECH_DESC_2132419</v>
      </c>
      <c r="H4090" s="101" t="str">
        <f t="shared" si="253"/>
        <v>SPEECH_AUDIO_2132419</v>
      </c>
      <c r="I4090" s="118" t="str">
        <f t="shared" si="254"/>
        <v>메모리얼</v>
      </c>
      <c r="J4090" s="118" t="str">
        <f t="shared" si="255"/>
        <v>메모리얼 로비 4</v>
      </c>
    </row>
    <row r="4091" spans="1:10" ht="13.8" customHeight="1">
      <c r="A4091" s="101">
        <f>C4091*ID규칙_대사_그룹_단위+COUNTIF($C$4:C4091,C4091)</f>
        <v>2132420</v>
      </c>
      <c r="B4091" s="100" t="s">
        <v>452</v>
      </c>
      <c r="C4091" s="102">
        <f>INDEX(STUDENT!$A:$A,MATCH(B4091,STUDENT!$B:$B,0))</f>
        <v>21324</v>
      </c>
      <c r="D4091" s="101">
        <v>6</v>
      </c>
      <c r="E4091" s="101">
        <v>24</v>
      </c>
      <c r="F4091" s="101">
        <v>5</v>
      </c>
      <c r="G4091" s="101" t="str">
        <f t="shared" si="252"/>
        <v>SPEECH_DESC_2132420</v>
      </c>
      <c r="H4091" s="101" t="str">
        <f t="shared" si="253"/>
        <v>SPEECH_AUDIO_2132420</v>
      </c>
      <c r="I4091" s="118" t="str">
        <f t="shared" si="254"/>
        <v>메모리얼</v>
      </c>
      <c r="J4091" s="118" t="str">
        <f t="shared" si="255"/>
        <v>메모리얼 로비 5</v>
      </c>
    </row>
    <row r="4092" spans="1:10" ht="13.8" customHeight="1">
      <c r="A4092" s="101">
        <f>C4092*ID규칙_대사_그룹_단위+COUNTIF($C$4:C4092,C4092)</f>
        <v>2132421</v>
      </c>
      <c r="B4092" s="100" t="s">
        <v>452</v>
      </c>
      <c r="C4092" s="102">
        <f>INDEX(STUDENT!$A:$A,MATCH(B4092,STUDENT!$B:$B,0))</f>
        <v>21324</v>
      </c>
      <c r="D4092" s="101">
        <v>7</v>
      </c>
      <c r="E4092" s="101">
        <v>25</v>
      </c>
      <c r="F4092" s="101">
        <v>0</v>
      </c>
      <c r="G4092" s="101" t="str">
        <f t="shared" si="252"/>
        <v>SPEECH_DESC_2132421</v>
      </c>
      <c r="H4092" s="101" t="str">
        <f t="shared" si="253"/>
        <v>SPEECH_AUDIO_2132421</v>
      </c>
      <c r="I4092" s="118" t="str">
        <f t="shared" si="254"/>
        <v>기념일</v>
      </c>
      <c r="J4092" s="118" t="str">
        <f t="shared" si="255"/>
        <v>생일</v>
      </c>
    </row>
    <row r="4093" spans="1:10" ht="13.8" customHeight="1">
      <c r="A4093" s="101">
        <f>C4093*ID규칙_대사_그룹_단위+COUNTIF($C$4:C4093,C4093)</f>
        <v>2132422</v>
      </c>
      <c r="B4093" s="100" t="s">
        <v>452</v>
      </c>
      <c r="C4093" s="102">
        <f>INDEX(STUDENT!$A:$A,MATCH(B4093,STUDENT!$B:$B,0))</f>
        <v>21324</v>
      </c>
      <c r="D4093" s="101">
        <v>7</v>
      </c>
      <c r="E4093" s="101">
        <v>26</v>
      </c>
      <c r="F4093" s="101">
        <v>0</v>
      </c>
      <c r="G4093" s="101" t="str">
        <f t="shared" si="252"/>
        <v>SPEECH_DESC_2132422</v>
      </c>
      <c r="H4093" s="101" t="str">
        <f t="shared" si="253"/>
        <v>SPEECH_AUDIO_2132422</v>
      </c>
      <c r="I4093" s="118" t="str">
        <f t="shared" si="254"/>
        <v>기념일</v>
      </c>
      <c r="J4093" s="118" t="str">
        <f t="shared" si="255"/>
        <v>선생의 생일</v>
      </c>
    </row>
    <row r="4094" spans="1:10" ht="13.8" customHeight="1">
      <c r="A4094" s="101">
        <f>C4094*ID규칙_대사_그룹_단위+COUNTIF($C$4:C4094,C4094)</f>
        <v>2132423</v>
      </c>
      <c r="B4094" s="100" t="s">
        <v>452</v>
      </c>
      <c r="C4094" s="102">
        <f>INDEX(STUDENT!$A:$A,MATCH(B4094,STUDENT!$B:$B,0))</f>
        <v>21324</v>
      </c>
      <c r="D4094" s="101">
        <v>7</v>
      </c>
      <c r="E4094" s="101">
        <v>27</v>
      </c>
      <c r="F4094" s="101">
        <v>0</v>
      </c>
      <c r="G4094" s="101" t="str">
        <f t="shared" si="252"/>
        <v>SPEECH_DESC_2132423</v>
      </c>
      <c r="H4094" s="101" t="str">
        <f t="shared" si="253"/>
        <v>SPEECH_AUDIO_2132423</v>
      </c>
      <c r="I4094" s="118" t="str">
        <f t="shared" si="254"/>
        <v>기념일</v>
      </c>
      <c r="J4094" s="118" t="str">
        <f t="shared" si="255"/>
        <v>할로윈</v>
      </c>
    </row>
    <row r="4095" spans="1:10" ht="13.8" customHeight="1">
      <c r="A4095" s="101">
        <f>C4095*ID규칙_대사_그룹_단위+COUNTIF($C$4:C4095,C4095)</f>
        <v>2132424</v>
      </c>
      <c r="B4095" s="100" t="s">
        <v>452</v>
      </c>
      <c r="C4095" s="102">
        <f>INDEX(STUDENT!$A:$A,MATCH(B4095,STUDENT!$B:$B,0))</f>
        <v>21324</v>
      </c>
      <c r="D4095" s="101">
        <v>7</v>
      </c>
      <c r="E4095" s="101">
        <v>28</v>
      </c>
      <c r="F4095" s="101">
        <v>0</v>
      </c>
      <c r="G4095" s="101" t="str">
        <f t="shared" si="252"/>
        <v>SPEECH_DESC_2132424</v>
      </c>
      <c r="H4095" s="101" t="str">
        <f t="shared" si="253"/>
        <v>SPEECH_AUDIO_2132424</v>
      </c>
      <c r="I4095" s="118" t="str">
        <f t="shared" si="254"/>
        <v>기념일</v>
      </c>
      <c r="J4095" s="118" t="str">
        <f t="shared" si="255"/>
        <v>크리스마스</v>
      </c>
    </row>
    <row r="4096" spans="1:10" ht="13.8" customHeight="1">
      <c r="A4096" s="101">
        <f>C4096*ID규칙_대사_그룹_단위+COUNTIF($C$4:C4096,C4096)</f>
        <v>2132425</v>
      </c>
      <c r="B4096" s="100" t="s">
        <v>452</v>
      </c>
      <c r="C4096" s="102">
        <f>INDEX(STUDENT!$A:$A,MATCH(B4096,STUDENT!$B:$B,0))</f>
        <v>21324</v>
      </c>
      <c r="D4096" s="101">
        <v>7</v>
      </c>
      <c r="E4096" s="101">
        <v>29</v>
      </c>
      <c r="F4096" s="101">
        <v>0</v>
      </c>
      <c r="G4096" s="101" t="str">
        <f t="shared" si="252"/>
        <v>SPEECH_DESC_2132425</v>
      </c>
      <c r="H4096" s="101" t="str">
        <f t="shared" si="253"/>
        <v>SPEECH_AUDIO_2132425</v>
      </c>
      <c r="I4096" s="118" t="str">
        <f t="shared" si="254"/>
        <v>기념일</v>
      </c>
      <c r="J4096" s="118" t="str">
        <f t="shared" si="255"/>
        <v>신년</v>
      </c>
    </row>
    <row r="4097" spans="1:10" ht="13.8" customHeight="1">
      <c r="A4097" s="101">
        <f>C4097*ID규칙_대사_그룹_단위+COUNTIF($C$4:C4097,C4097)</f>
        <v>1426101</v>
      </c>
      <c r="B4097" s="100" t="s">
        <v>454</v>
      </c>
      <c r="C4097" s="102">
        <f>INDEX(STUDENT!$A:$A,MATCH(B4097,STUDENT!$B:$B,0))</f>
        <v>14261</v>
      </c>
      <c r="D4097" s="129">
        <v>1</v>
      </c>
      <c r="E4097" s="129">
        <v>1</v>
      </c>
      <c r="F4097" s="129">
        <v>0</v>
      </c>
      <c r="G4097" s="101" t="str">
        <f t="shared" si="252"/>
        <v>SPEECH_DESC_1426101</v>
      </c>
      <c r="H4097" s="101" t="str">
        <f t="shared" si="253"/>
        <v>SPEECH_AUDIO_1426101</v>
      </c>
      <c r="I4097" s="118" t="str">
        <f t="shared" si="254"/>
        <v>일상</v>
      </c>
      <c r="J4097" s="118" t="str">
        <f t="shared" si="255"/>
        <v>입수</v>
      </c>
    </row>
    <row r="4098" spans="1:10" ht="13.8" customHeight="1">
      <c r="A4098" s="101">
        <f>C4098*ID규칙_대사_그룹_단위+COUNTIF($C$4:C4098,C4098)</f>
        <v>1426102</v>
      </c>
      <c r="B4098" s="100" t="s">
        <v>454</v>
      </c>
      <c r="C4098" s="102">
        <f>INDEX(STUDENT!$A:$A,MATCH(B4098,STUDENT!$B:$B,0))</f>
        <v>14261</v>
      </c>
      <c r="D4098" s="129">
        <v>1</v>
      </c>
      <c r="E4098" s="129">
        <v>2</v>
      </c>
      <c r="F4098" s="129">
        <v>1</v>
      </c>
      <c r="G4098" s="101" t="str">
        <f t="shared" si="252"/>
        <v>SPEECH_DESC_1426102</v>
      </c>
      <c r="H4098" s="101" t="str">
        <f t="shared" si="253"/>
        <v>SPEECH_AUDIO_1426102</v>
      </c>
      <c r="I4098" s="118" t="str">
        <f t="shared" si="254"/>
        <v>일상</v>
      </c>
      <c r="J4098" s="118" t="str">
        <f t="shared" si="255"/>
        <v>로비 방문 1</v>
      </c>
    </row>
    <row r="4099" spans="1:10" ht="13.8" customHeight="1">
      <c r="A4099" s="101">
        <f>C4099*ID규칙_대사_그룹_단위+COUNTIF($C$4:C4099,C4099)</f>
        <v>1426103</v>
      </c>
      <c r="B4099" s="100" t="s">
        <v>454</v>
      </c>
      <c r="C4099" s="102">
        <f>INDEX(STUDENT!$A:$A,MATCH(B4099,STUDENT!$B:$B,0))</f>
        <v>14261</v>
      </c>
      <c r="D4099" s="129">
        <v>1</v>
      </c>
      <c r="E4099" s="129">
        <v>2</v>
      </c>
      <c r="F4099" s="129">
        <v>2</v>
      </c>
      <c r="G4099" s="101" t="str">
        <f t="shared" si="252"/>
        <v>SPEECH_DESC_1426103</v>
      </c>
      <c r="H4099" s="101" t="str">
        <f t="shared" si="253"/>
        <v>SPEECH_AUDIO_1426103</v>
      </c>
      <c r="I4099" s="118" t="str">
        <f t="shared" si="254"/>
        <v>일상</v>
      </c>
      <c r="J4099" s="118" t="str">
        <f t="shared" si="255"/>
        <v>로비 방문 2</v>
      </c>
    </row>
    <row r="4100" spans="1:10" ht="13.8" customHeight="1">
      <c r="A4100" s="101">
        <f>C4100*ID규칙_대사_그룹_단위+COUNTIF($C$4:C4100,C4100)</f>
        <v>1426104</v>
      </c>
      <c r="B4100" s="100" t="s">
        <v>454</v>
      </c>
      <c r="C4100" s="102">
        <f>INDEX(STUDENT!$A:$A,MATCH(B4100,STUDENT!$B:$B,0))</f>
        <v>14261</v>
      </c>
      <c r="D4100" s="129">
        <v>1</v>
      </c>
      <c r="E4100" s="129">
        <v>3</v>
      </c>
      <c r="F4100" s="129">
        <v>1</v>
      </c>
      <c r="G4100" s="101" t="str">
        <f t="shared" ref="G4100:G4163" si="256">"SPEECH_DESC_"&amp;A4100</f>
        <v>SPEECH_DESC_1426104</v>
      </c>
      <c r="H4100" s="101" t="str">
        <f t="shared" ref="H4100:H4163" si="257">"SPEECH_AUDIO_"&amp;A4100</f>
        <v>SPEECH_AUDIO_1426104</v>
      </c>
      <c r="I4100" s="118" t="str">
        <f t="shared" ref="I4100:I4163" si="258">VLOOKUP(D4100,SPEECH_MAIN_TYPE,2,0)</f>
        <v>일상</v>
      </c>
      <c r="J4100" s="118" t="str">
        <f t="shared" ref="J4100:J4163" si="259">VLOOKUP(E4100,SPEECH_SUB_TYPE,2,0)&amp;IF(F4100=0,""," "&amp;F4100)</f>
        <v>잡담 1</v>
      </c>
    </row>
    <row r="4101" spans="1:10" ht="13.8" customHeight="1">
      <c r="A4101" s="101">
        <f>C4101*ID규칙_대사_그룹_단위+COUNTIF($C$4:C4101,C4101)</f>
        <v>1426105</v>
      </c>
      <c r="B4101" s="100" t="s">
        <v>454</v>
      </c>
      <c r="C4101" s="102">
        <f>INDEX(STUDENT!$A:$A,MATCH(B4101,STUDENT!$B:$B,0))</f>
        <v>14261</v>
      </c>
      <c r="D4101" s="129">
        <v>1</v>
      </c>
      <c r="E4101" s="129">
        <v>3</v>
      </c>
      <c r="F4101" s="129">
        <v>2</v>
      </c>
      <c r="G4101" s="101" t="str">
        <f t="shared" si="256"/>
        <v>SPEECH_DESC_1426105</v>
      </c>
      <c r="H4101" s="101" t="str">
        <f t="shared" si="257"/>
        <v>SPEECH_AUDIO_1426105</v>
      </c>
      <c r="I4101" s="118" t="str">
        <f t="shared" si="258"/>
        <v>일상</v>
      </c>
      <c r="J4101" s="118" t="str">
        <f t="shared" si="259"/>
        <v>잡담 2</v>
      </c>
    </row>
    <row r="4102" spans="1:10" ht="13.8" customHeight="1">
      <c r="A4102" s="101">
        <f>C4102*ID규칙_대사_그룹_단위+COUNTIF($C$4:C4102,C4102)</f>
        <v>1426106</v>
      </c>
      <c r="B4102" s="100" t="s">
        <v>454</v>
      </c>
      <c r="C4102" s="102">
        <f>INDEX(STUDENT!$A:$A,MATCH(B4102,STUDENT!$B:$B,0))</f>
        <v>14261</v>
      </c>
      <c r="D4102" s="129">
        <v>1</v>
      </c>
      <c r="E4102" s="129">
        <v>3</v>
      </c>
      <c r="F4102" s="129">
        <v>3</v>
      </c>
      <c r="G4102" s="101" t="str">
        <f t="shared" si="256"/>
        <v>SPEECH_DESC_1426106</v>
      </c>
      <c r="H4102" s="101" t="str">
        <f t="shared" si="257"/>
        <v>SPEECH_AUDIO_1426106</v>
      </c>
      <c r="I4102" s="118" t="str">
        <f t="shared" si="258"/>
        <v>일상</v>
      </c>
      <c r="J4102" s="118" t="str">
        <f t="shared" si="259"/>
        <v>잡담 3</v>
      </c>
    </row>
    <row r="4103" spans="1:10" ht="13.8" customHeight="1">
      <c r="A4103" s="101">
        <f>C4103*ID규칙_대사_그룹_단위+COUNTIF($C$4:C4103,C4103)</f>
        <v>1426107</v>
      </c>
      <c r="B4103" s="100" t="s">
        <v>454</v>
      </c>
      <c r="C4103" s="102">
        <f>INDEX(STUDENT!$A:$A,MATCH(B4103,STUDENT!$B:$B,0))</f>
        <v>14261</v>
      </c>
      <c r="D4103" s="129">
        <v>1</v>
      </c>
      <c r="E4103" s="129">
        <v>3</v>
      </c>
      <c r="F4103" s="129">
        <v>4</v>
      </c>
      <c r="G4103" s="101" t="str">
        <f t="shared" si="256"/>
        <v>SPEECH_DESC_1426107</v>
      </c>
      <c r="H4103" s="101" t="str">
        <f t="shared" si="257"/>
        <v>SPEECH_AUDIO_1426107</v>
      </c>
      <c r="I4103" s="118" t="str">
        <f t="shared" si="258"/>
        <v>일상</v>
      </c>
      <c r="J4103" s="118" t="str">
        <f t="shared" si="259"/>
        <v>잡담 4</v>
      </c>
    </row>
    <row r="4104" spans="1:10" ht="13.8" customHeight="1">
      <c r="A4104" s="101">
        <f>C4104*ID규칙_대사_그룹_단위+COUNTIF($C$4:C4104,C4104)</f>
        <v>1426108</v>
      </c>
      <c r="B4104" s="100" t="s">
        <v>454</v>
      </c>
      <c r="C4104" s="102">
        <f>INDEX(STUDENT!$A:$A,MATCH(B4104,STUDENT!$B:$B,0))</f>
        <v>14261</v>
      </c>
      <c r="D4104" s="129">
        <v>1</v>
      </c>
      <c r="E4104" s="129">
        <v>3</v>
      </c>
      <c r="F4104" s="129">
        <v>5</v>
      </c>
      <c r="G4104" s="101" t="str">
        <f t="shared" si="256"/>
        <v>SPEECH_DESC_1426108</v>
      </c>
      <c r="H4104" s="101" t="str">
        <f t="shared" si="257"/>
        <v>SPEECH_AUDIO_1426108</v>
      </c>
      <c r="I4104" s="118" t="str">
        <f t="shared" si="258"/>
        <v>일상</v>
      </c>
      <c r="J4104" s="118" t="str">
        <f t="shared" si="259"/>
        <v>잡담 5</v>
      </c>
    </row>
    <row r="4105" spans="1:10" ht="13.8" customHeight="1">
      <c r="A4105" s="101">
        <f>C4105*ID규칙_대사_그룹_단위+COUNTIF($C$4:C4105,C4105)</f>
        <v>1426109</v>
      </c>
      <c r="B4105" s="100" t="s">
        <v>454</v>
      </c>
      <c r="C4105" s="102">
        <f>INDEX(STUDENT!$A:$A,MATCH(B4105,STUDENT!$B:$B,0))</f>
        <v>14261</v>
      </c>
      <c r="D4105" s="129">
        <v>2</v>
      </c>
      <c r="E4105" s="129">
        <v>4</v>
      </c>
      <c r="F4105" s="129">
        <v>1</v>
      </c>
      <c r="G4105" s="101" t="str">
        <f t="shared" si="256"/>
        <v>SPEECH_DESC_1426109</v>
      </c>
      <c r="H4105" s="101" t="str">
        <f t="shared" si="257"/>
        <v>SPEECH_AUDIO_1426109</v>
      </c>
      <c r="I4105" s="118" t="str">
        <f t="shared" si="258"/>
        <v>배치</v>
      </c>
      <c r="J4105" s="118" t="str">
        <f t="shared" si="259"/>
        <v>편성 1</v>
      </c>
    </row>
    <row r="4106" spans="1:10" ht="13.8" customHeight="1">
      <c r="A4106" s="101">
        <f>C4106*ID규칙_대사_그룹_단위+COUNTIF($C$4:C4106,C4106)</f>
        <v>1426110</v>
      </c>
      <c r="B4106" s="100" t="s">
        <v>454</v>
      </c>
      <c r="C4106" s="102">
        <f>INDEX(STUDENT!$A:$A,MATCH(B4106,STUDENT!$B:$B,0))</f>
        <v>14261</v>
      </c>
      <c r="D4106" s="129">
        <v>2</v>
      </c>
      <c r="E4106" s="129">
        <v>4</v>
      </c>
      <c r="F4106" s="129">
        <v>2</v>
      </c>
      <c r="G4106" s="101" t="str">
        <f t="shared" si="256"/>
        <v>SPEECH_DESC_1426110</v>
      </c>
      <c r="H4106" s="101" t="str">
        <f t="shared" si="257"/>
        <v>SPEECH_AUDIO_1426110</v>
      </c>
      <c r="I4106" s="118" t="str">
        <f t="shared" si="258"/>
        <v>배치</v>
      </c>
      <c r="J4106" s="118" t="str">
        <f t="shared" si="259"/>
        <v>편성 2</v>
      </c>
    </row>
    <row r="4107" spans="1:10" ht="13.8" customHeight="1">
      <c r="A4107" s="101">
        <f>C4107*ID규칙_대사_그룹_단위+COUNTIF($C$4:C4107,C4107)</f>
        <v>1426111</v>
      </c>
      <c r="B4107" s="100" t="s">
        <v>454</v>
      </c>
      <c r="C4107" s="102">
        <f>INDEX(STUDENT!$A:$A,MATCH(B4107,STUDENT!$B:$B,0))</f>
        <v>14261</v>
      </c>
      <c r="D4107" s="129">
        <v>2</v>
      </c>
      <c r="E4107" s="129">
        <v>4</v>
      </c>
      <c r="F4107" s="129">
        <v>3</v>
      </c>
      <c r="G4107" s="101" t="str">
        <f t="shared" si="256"/>
        <v>SPEECH_DESC_1426111</v>
      </c>
      <c r="H4107" s="101" t="str">
        <f t="shared" si="257"/>
        <v>SPEECH_AUDIO_1426111</v>
      </c>
      <c r="I4107" s="118" t="str">
        <f t="shared" si="258"/>
        <v>배치</v>
      </c>
      <c r="J4107" s="118" t="str">
        <f t="shared" si="259"/>
        <v>편성 3</v>
      </c>
    </row>
    <row r="4108" spans="1:10" ht="13.8" customHeight="1">
      <c r="A4108" s="101">
        <f>C4108*ID규칙_대사_그룹_단위+COUNTIF($C$4:C4108,C4108)</f>
        <v>1426112</v>
      </c>
      <c r="B4108" s="100" t="s">
        <v>454</v>
      </c>
      <c r="C4108" s="102">
        <f>INDEX(STUDENT!$A:$A,MATCH(B4108,STUDENT!$B:$B,0))</f>
        <v>14261</v>
      </c>
      <c r="D4108" s="129">
        <v>2</v>
      </c>
      <c r="E4108" s="129">
        <v>5</v>
      </c>
      <c r="F4108" s="129">
        <v>1</v>
      </c>
      <c r="G4108" s="101" t="str">
        <f t="shared" si="256"/>
        <v>SPEECH_DESC_1426112</v>
      </c>
      <c r="H4108" s="101" t="str">
        <f t="shared" si="257"/>
        <v>SPEECH_AUDIO_1426112</v>
      </c>
      <c r="I4108" s="118" t="str">
        <f t="shared" si="258"/>
        <v>배치</v>
      </c>
      <c r="J4108" s="118" t="str">
        <f t="shared" si="259"/>
        <v>출격 1</v>
      </c>
    </row>
    <row r="4109" spans="1:10" ht="13.8" customHeight="1">
      <c r="A4109" s="101">
        <f>C4109*ID규칙_대사_그룹_단위+COUNTIF($C$4:C4109,C4109)</f>
        <v>1426113</v>
      </c>
      <c r="B4109" s="100" t="s">
        <v>454</v>
      </c>
      <c r="C4109" s="102">
        <f>INDEX(STUDENT!$A:$A,MATCH(B4109,STUDENT!$B:$B,0))</f>
        <v>14261</v>
      </c>
      <c r="D4109" s="129">
        <v>2</v>
      </c>
      <c r="E4109" s="129">
        <v>5</v>
      </c>
      <c r="F4109" s="129">
        <v>2</v>
      </c>
      <c r="G4109" s="101" t="str">
        <f t="shared" si="256"/>
        <v>SPEECH_DESC_1426113</v>
      </c>
      <c r="H4109" s="101" t="str">
        <f t="shared" si="257"/>
        <v>SPEECH_AUDIO_1426113</v>
      </c>
      <c r="I4109" s="118" t="str">
        <f t="shared" si="258"/>
        <v>배치</v>
      </c>
      <c r="J4109" s="118" t="str">
        <f t="shared" si="259"/>
        <v>출격 2</v>
      </c>
    </row>
    <row r="4110" spans="1:10" ht="13.8" customHeight="1">
      <c r="A4110" s="101">
        <f>C4110*ID규칙_대사_그룹_단위+COUNTIF($C$4:C4110,C4110)</f>
        <v>1426114</v>
      </c>
      <c r="B4110" s="100" t="s">
        <v>454</v>
      </c>
      <c r="C4110" s="102">
        <f>INDEX(STUDENT!$A:$A,MATCH(B4110,STUDENT!$B:$B,0))</f>
        <v>14261</v>
      </c>
      <c r="D4110" s="129">
        <v>3</v>
      </c>
      <c r="E4110" s="129">
        <v>6</v>
      </c>
      <c r="F4110" s="129">
        <v>1</v>
      </c>
      <c r="G4110" s="101" t="str">
        <f t="shared" si="256"/>
        <v>SPEECH_DESC_1426114</v>
      </c>
      <c r="H4110" s="101" t="str">
        <f t="shared" si="257"/>
        <v>SPEECH_AUDIO_1426114</v>
      </c>
      <c r="I4110" s="118" t="str">
        <f t="shared" si="258"/>
        <v>전투</v>
      </c>
      <c r="J4110" s="118" t="str">
        <f t="shared" si="259"/>
        <v>전투개시 1</v>
      </c>
    </row>
    <row r="4111" spans="1:10" ht="13.8" customHeight="1">
      <c r="A4111" s="101">
        <f>C4111*ID규칙_대사_그룹_단위+COUNTIF($C$4:C4111,C4111)</f>
        <v>1426115</v>
      </c>
      <c r="B4111" s="100" t="s">
        <v>454</v>
      </c>
      <c r="C4111" s="102">
        <f>INDEX(STUDENT!$A:$A,MATCH(B4111,STUDENT!$B:$B,0))</f>
        <v>14261</v>
      </c>
      <c r="D4111" s="129">
        <v>3</v>
      </c>
      <c r="E4111" s="129">
        <v>6</v>
      </c>
      <c r="F4111" s="129">
        <v>2</v>
      </c>
      <c r="G4111" s="101" t="str">
        <f t="shared" si="256"/>
        <v>SPEECH_DESC_1426115</v>
      </c>
      <c r="H4111" s="101" t="str">
        <f t="shared" si="257"/>
        <v>SPEECH_AUDIO_1426115</v>
      </c>
      <c r="I4111" s="118" t="str">
        <f t="shared" si="258"/>
        <v>전투</v>
      </c>
      <c r="J4111" s="118" t="str">
        <f t="shared" si="259"/>
        <v>전투개시 2</v>
      </c>
    </row>
    <row r="4112" spans="1:10" ht="13.8" customHeight="1">
      <c r="A4112" s="101">
        <f>C4112*ID규칙_대사_그룹_단위+COUNTIF($C$4:C4112,C4112)</f>
        <v>1426116</v>
      </c>
      <c r="B4112" s="100" t="s">
        <v>454</v>
      </c>
      <c r="C4112" s="102">
        <f>INDEX(STUDENT!$A:$A,MATCH(B4112,STUDENT!$B:$B,0))</f>
        <v>14261</v>
      </c>
      <c r="D4112" s="129">
        <v>3</v>
      </c>
      <c r="E4112" s="129">
        <v>7</v>
      </c>
      <c r="F4112" s="129">
        <v>0</v>
      </c>
      <c r="G4112" s="101" t="str">
        <f t="shared" si="256"/>
        <v>SPEECH_DESC_1426116</v>
      </c>
      <c r="H4112" s="101" t="str">
        <f t="shared" si="257"/>
        <v>SPEECH_AUDIO_1426116</v>
      </c>
      <c r="I4112" s="118" t="str">
        <f t="shared" si="258"/>
        <v>전투</v>
      </c>
      <c r="J4112" s="118" t="str">
        <f t="shared" si="259"/>
        <v>이동</v>
      </c>
    </row>
    <row r="4113" spans="1:10" ht="13.8" customHeight="1">
      <c r="A4113" s="101">
        <f>C4113*ID규칙_대사_그룹_단위+COUNTIF($C$4:C4113,C4113)</f>
        <v>1426117</v>
      </c>
      <c r="B4113" s="100" t="s">
        <v>454</v>
      </c>
      <c r="C4113" s="102">
        <f>INDEX(STUDENT!$A:$A,MATCH(B4113,STUDENT!$B:$B,0))</f>
        <v>14261</v>
      </c>
      <c r="D4113" s="129">
        <v>3</v>
      </c>
      <c r="E4113" s="129">
        <v>8</v>
      </c>
      <c r="F4113" s="129">
        <v>1</v>
      </c>
      <c r="G4113" s="101" t="str">
        <f t="shared" si="256"/>
        <v>SPEECH_DESC_1426117</v>
      </c>
      <c r="H4113" s="101" t="str">
        <f t="shared" si="257"/>
        <v>SPEECH_AUDIO_1426117</v>
      </c>
      <c r="I4113" s="118" t="str">
        <f t="shared" si="258"/>
        <v>전투</v>
      </c>
      <c r="J4113" s="118" t="str">
        <f t="shared" si="259"/>
        <v>에이리어 이동 1</v>
      </c>
    </row>
    <row r="4114" spans="1:10" ht="13.8" customHeight="1">
      <c r="A4114" s="101">
        <f>C4114*ID규칙_대사_그룹_단위+COUNTIF($C$4:C4114,C4114)</f>
        <v>1426118</v>
      </c>
      <c r="B4114" s="100" t="s">
        <v>454</v>
      </c>
      <c r="C4114" s="102">
        <f>INDEX(STUDENT!$A:$A,MATCH(B4114,STUDENT!$B:$B,0))</f>
        <v>14261</v>
      </c>
      <c r="D4114" s="129">
        <v>3</v>
      </c>
      <c r="E4114" s="129">
        <v>8</v>
      </c>
      <c r="F4114" s="129">
        <v>2</v>
      </c>
      <c r="G4114" s="101" t="str">
        <f t="shared" si="256"/>
        <v>SPEECH_DESC_1426118</v>
      </c>
      <c r="H4114" s="101" t="str">
        <f t="shared" si="257"/>
        <v>SPEECH_AUDIO_1426118</v>
      </c>
      <c r="I4114" s="118" t="str">
        <f t="shared" si="258"/>
        <v>전투</v>
      </c>
      <c r="J4114" s="118" t="str">
        <f t="shared" si="259"/>
        <v>에이리어 이동 2</v>
      </c>
    </row>
    <row r="4115" spans="1:10" ht="13.8" customHeight="1">
      <c r="A4115" s="101">
        <f>C4115*ID규칙_대사_그룹_단위+COUNTIF($C$4:C4115,C4115)</f>
        <v>1426119</v>
      </c>
      <c r="B4115" s="100" t="s">
        <v>454</v>
      </c>
      <c r="C4115" s="102">
        <f>INDEX(STUDENT!$A:$A,MATCH(B4115,STUDENT!$B:$B,0))</f>
        <v>14261</v>
      </c>
      <c r="D4115" s="129">
        <v>3</v>
      </c>
      <c r="E4115" s="129">
        <v>9</v>
      </c>
      <c r="F4115" s="129">
        <v>0</v>
      </c>
      <c r="G4115" s="101" t="str">
        <f t="shared" si="256"/>
        <v>SPEECH_DESC_1426119</v>
      </c>
      <c r="H4115" s="101" t="str">
        <f t="shared" si="257"/>
        <v>SPEECH_AUDIO_1426119</v>
      </c>
      <c r="I4115" s="118" t="str">
        <f t="shared" si="258"/>
        <v>전투</v>
      </c>
      <c r="J4115" s="118" t="str">
        <f t="shared" si="259"/>
        <v>엄폐</v>
      </c>
    </row>
    <row r="4116" spans="1:10" ht="13.8" customHeight="1">
      <c r="A4116" s="101">
        <f>C4116*ID규칙_대사_그룹_단위+COUNTIF($C$4:C4116,C4116)</f>
        <v>1426120</v>
      </c>
      <c r="B4116" s="100" t="s">
        <v>454</v>
      </c>
      <c r="C4116" s="102">
        <f>INDEX(STUDENT!$A:$A,MATCH(B4116,STUDENT!$B:$B,0))</f>
        <v>14261</v>
      </c>
      <c r="D4116" s="129">
        <v>3</v>
      </c>
      <c r="E4116" s="129">
        <v>10</v>
      </c>
      <c r="F4116" s="129">
        <v>0</v>
      </c>
      <c r="G4116" s="101" t="str">
        <f t="shared" si="256"/>
        <v>SPEECH_DESC_1426120</v>
      </c>
      <c r="H4116" s="101" t="str">
        <f t="shared" si="257"/>
        <v>SPEECH_AUDIO_1426120</v>
      </c>
      <c r="I4116" s="118" t="str">
        <f t="shared" si="258"/>
        <v>전투</v>
      </c>
      <c r="J4116" s="118" t="str">
        <f t="shared" si="259"/>
        <v>회피</v>
      </c>
    </row>
    <row r="4117" spans="1:10" ht="13.8" customHeight="1">
      <c r="A4117" s="101">
        <f>C4117*ID규칙_대사_그룹_단위+COUNTIF($C$4:C4117,C4117)</f>
        <v>1426121</v>
      </c>
      <c r="B4117" s="100" t="s">
        <v>454</v>
      </c>
      <c r="C4117" s="102">
        <f>INDEX(STUDENT!$A:$A,MATCH(B4117,STUDENT!$B:$B,0))</f>
        <v>14261</v>
      </c>
      <c r="D4117" s="129">
        <v>3</v>
      </c>
      <c r="E4117" s="129">
        <v>11</v>
      </c>
      <c r="F4117" s="129">
        <v>0</v>
      </c>
      <c r="G4117" s="101" t="str">
        <f t="shared" si="256"/>
        <v>SPEECH_DESC_1426121</v>
      </c>
      <c r="H4117" s="101" t="str">
        <f t="shared" si="257"/>
        <v>SPEECH_AUDIO_1426121</v>
      </c>
      <c r="I4117" s="118" t="str">
        <f t="shared" si="258"/>
        <v>전투</v>
      </c>
      <c r="J4117" s="118" t="str">
        <f t="shared" si="259"/>
        <v>회복</v>
      </c>
    </row>
    <row r="4118" spans="1:10" ht="13.8" customHeight="1">
      <c r="A4118" s="101">
        <f>C4118*ID규칙_대사_그룹_단위+COUNTIF($C$4:C4118,C4118)</f>
        <v>1426122</v>
      </c>
      <c r="B4118" s="100" t="s">
        <v>454</v>
      </c>
      <c r="C4118" s="102">
        <f>INDEX(STUDENT!$A:$A,MATCH(B4118,STUDENT!$B:$B,0))</f>
        <v>14261</v>
      </c>
      <c r="D4118" s="129">
        <v>3</v>
      </c>
      <c r="E4118" s="129">
        <v>12</v>
      </c>
      <c r="F4118" s="129">
        <v>0</v>
      </c>
      <c r="G4118" s="101" t="str">
        <f t="shared" si="256"/>
        <v>SPEECH_DESC_1426122</v>
      </c>
      <c r="H4118" s="101" t="str">
        <f t="shared" si="257"/>
        <v>SPEECH_AUDIO_1426122</v>
      </c>
      <c r="I4118" s="118" t="str">
        <f t="shared" si="258"/>
        <v>전투</v>
      </c>
      <c r="J4118" s="118" t="str">
        <f t="shared" si="259"/>
        <v>버프</v>
      </c>
    </row>
    <row r="4119" spans="1:10" ht="13.8" customHeight="1">
      <c r="A4119" s="101">
        <f>C4119*ID규칙_대사_그룹_단위+COUNTIF($C$4:C4119,C4119)</f>
        <v>1426123</v>
      </c>
      <c r="B4119" s="100" t="s">
        <v>454</v>
      </c>
      <c r="C4119" s="102">
        <f>INDEX(STUDENT!$A:$A,MATCH(B4119,STUDENT!$B:$B,0))</f>
        <v>14261</v>
      </c>
      <c r="D4119" s="129">
        <v>3</v>
      </c>
      <c r="E4119" s="129">
        <v>13</v>
      </c>
      <c r="F4119" s="129">
        <v>0</v>
      </c>
      <c r="G4119" s="101" t="str">
        <f t="shared" si="256"/>
        <v>SPEECH_DESC_1426123</v>
      </c>
      <c r="H4119" s="101" t="str">
        <f t="shared" si="257"/>
        <v>SPEECH_AUDIO_1426123</v>
      </c>
      <c r="I4119" s="118" t="str">
        <f t="shared" si="258"/>
        <v>전투</v>
      </c>
      <c r="J4119" s="118" t="str">
        <f t="shared" si="259"/>
        <v>기본 스킬</v>
      </c>
    </row>
    <row r="4120" spans="1:10" ht="13.8" customHeight="1">
      <c r="A4120" s="101">
        <f>C4120*ID규칙_대사_그룹_단위+COUNTIF($C$4:C4120,C4120)</f>
        <v>1426124</v>
      </c>
      <c r="B4120" s="100" t="s">
        <v>454</v>
      </c>
      <c r="C4120" s="102">
        <f>INDEX(STUDENT!$A:$A,MATCH(B4120,STUDENT!$B:$B,0))</f>
        <v>14261</v>
      </c>
      <c r="D4120" s="129">
        <v>3</v>
      </c>
      <c r="E4120" s="129">
        <v>14</v>
      </c>
      <c r="F4120" s="129">
        <v>1</v>
      </c>
      <c r="G4120" s="101" t="str">
        <f t="shared" si="256"/>
        <v>SPEECH_DESC_1426124</v>
      </c>
      <c r="H4120" s="101" t="str">
        <f t="shared" si="257"/>
        <v>SPEECH_AUDIO_1426124</v>
      </c>
      <c r="I4120" s="118" t="str">
        <f t="shared" si="258"/>
        <v>전투</v>
      </c>
      <c r="J4120" s="118" t="str">
        <f t="shared" si="259"/>
        <v>EX 스킬 컷인 1</v>
      </c>
    </row>
    <row r="4121" spans="1:10" ht="13.8" customHeight="1">
      <c r="A4121" s="101">
        <f>C4121*ID규칙_대사_그룹_단위+COUNTIF($C$4:C4121,C4121)</f>
        <v>1426125</v>
      </c>
      <c r="B4121" s="100" t="s">
        <v>454</v>
      </c>
      <c r="C4121" s="102">
        <f>INDEX(STUDENT!$A:$A,MATCH(B4121,STUDENT!$B:$B,0))</f>
        <v>14261</v>
      </c>
      <c r="D4121" s="129">
        <v>3</v>
      </c>
      <c r="E4121" s="129">
        <v>14</v>
      </c>
      <c r="F4121" s="129">
        <v>2</v>
      </c>
      <c r="G4121" s="101" t="str">
        <f t="shared" si="256"/>
        <v>SPEECH_DESC_1426125</v>
      </c>
      <c r="H4121" s="101" t="str">
        <f t="shared" si="257"/>
        <v>SPEECH_AUDIO_1426125</v>
      </c>
      <c r="I4121" s="118" t="str">
        <f t="shared" si="258"/>
        <v>전투</v>
      </c>
      <c r="J4121" s="118" t="str">
        <f t="shared" si="259"/>
        <v>EX 스킬 컷인 2</v>
      </c>
    </row>
    <row r="4122" spans="1:10" ht="13.8" customHeight="1">
      <c r="A4122" s="101">
        <f>C4122*ID규칙_대사_그룹_단위+COUNTIF($C$4:C4122,C4122)</f>
        <v>1426126</v>
      </c>
      <c r="B4122" s="100" t="s">
        <v>454</v>
      </c>
      <c r="C4122" s="102">
        <f>INDEX(STUDENT!$A:$A,MATCH(B4122,STUDENT!$B:$B,0))</f>
        <v>14261</v>
      </c>
      <c r="D4122" s="129">
        <v>3</v>
      </c>
      <c r="E4122" s="129">
        <v>14</v>
      </c>
      <c r="F4122" s="129">
        <v>3</v>
      </c>
      <c r="G4122" s="101" t="str">
        <f t="shared" si="256"/>
        <v>SPEECH_DESC_1426126</v>
      </c>
      <c r="H4122" s="101" t="str">
        <f t="shared" si="257"/>
        <v>SPEECH_AUDIO_1426126</v>
      </c>
      <c r="I4122" s="118" t="str">
        <f t="shared" si="258"/>
        <v>전투</v>
      </c>
      <c r="J4122" s="118" t="str">
        <f t="shared" si="259"/>
        <v>EX 스킬 컷인 3</v>
      </c>
    </row>
    <row r="4123" spans="1:10" ht="13.8" customHeight="1">
      <c r="A4123" s="101">
        <f>C4123*ID규칙_대사_그룹_단위+COUNTIF($C$4:C4123,C4123)</f>
        <v>1426127</v>
      </c>
      <c r="B4123" s="100" t="s">
        <v>454</v>
      </c>
      <c r="C4123" s="102">
        <f>INDEX(STUDENT!$A:$A,MATCH(B4123,STUDENT!$B:$B,0))</f>
        <v>14261</v>
      </c>
      <c r="D4123" s="129">
        <v>3</v>
      </c>
      <c r="E4123" s="129">
        <v>15</v>
      </c>
      <c r="F4123" s="129">
        <v>1</v>
      </c>
      <c r="G4123" s="101" t="str">
        <f t="shared" si="256"/>
        <v>SPEECH_DESC_1426127</v>
      </c>
      <c r="H4123" s="101" t="str">
        <f t="shared" si="257"/>
        <v>SPEECH_AUDIO_1426127</v>
      </c>
      <c r="I4123" s="118" t="str">
        <f t="shared" si="258"/>
        <v>전투</v>
      </c>
      <c r="J4123" s="118" t="str">
        <f t="shared" si="259"/>
        <v>EX 스킬 1</v>
      </c>
    </row>
    <row r="4124" spans="1:10" ht="13.8" customHeight="1">
      <c r="A4124" s="101">
        <f>C4124*ID규칙_대사_그룹_단위+COUNTIF($C$4:C4124,C4124)</f>
        <v>1426128</v>
      </c>
      <c r="B4124" s="100" t="s">
        <v>454</v>
      </c>
      <c r="C4124" s="102">
        <f>INDEX(STUDENT!$A:$A,MATCH(B4124,STUDENT!$B:$B,0))</f>
        <v>14261</v>
      </c>
      <c r="D4124" s="129">
        <v>3</v>
      </c>
      <c r="E4124" s="129">
        <v>15</v>
      </c>
      <c r="F4124" s="129">
        <v>2</v>
      </c>
      <c r="G4124" s="101" t="str">
        <f t="shared" si="256"/>
        <v>SPEECH_DESC_1426128</v>
      </c>
      <c r="H4124" s="101" t="str">
        <f t="shared" si="257"/>
        <v>SPEECH_AUDIO_1426128</v>
      </c>
      <c r="I4124" s="118" t="str">
        <f t="shared" si="258"/>
        <v>전투</v>
      </c>
      <c r="J4124" s="118" t="str">
        <f t="shared" si="259"/>
        <v>EX 스킬 2</v>
      </c>
    </row>
    <row r="4125" spans="1:10" ht="13.8" customHeight="1">
      <c r="A4125" s="101">
        <f>C4125*ID규칙_대사_그룹_단위+COUNTIF($C$4:C4125,C4125)</f>
        <v>1426129</v>
      </c>
      <c r="B4125" s="100" t="s">
        <v>454</v>
      </c>
      <c r="C4125" s="102">
        <f>INDEX(STUDENT!$A:$A,MATCH(B4125,STUDENT!$B:$B,0))</f>
        <v>14261</v>
      </c>
      <c r="D4125" s="129">
        <v>3</v>
      </c>
      <c r="E4125" s="129">
        <v>15</v>
      </c>
      <c r="F4125" s="129">
        <v>3</v>
      </c>
      <c r="G4125" s="101" t="str">
        <f t="shared" si="256"/>
        <v>SPEECH_DESC_1426129</v>
      </c>
      <c r="H4125" s="101" t="str">
        <f t="shared" si="257"/>
        <v>SPEECH_AUDIO_1426129</v>
      </c>
      <c r="I4125" s="118" t="str">
        <f t="shared" si="258"/>
        <v>전투</v>
      </c>
      <c r="J4125" s="118" t="str">
        <f t="shared" si="259"/>
        <v>EX 스킬 3</v>
      </c>
    </row>
    <row r="4126" spans="1:10" ht="13.8" customHeight="1">
      <c r="A4126" s="101">
        <f>C4126*ID규칙_대사_그룹_단위+COUNTIF($C$4:C4126,C4126)</f>
        <v>1426130</v>
      </c>
      <c r="B4126" s="100" t="s">
        <v>454</v>
      </c>
      <c r="C4126" s="102">
        <f>INDEX(STUDENT!$A:$A,MATCH(B4126,STUDENT!$B:$B,0))</f>
        <v>14261</v>
      </c>
      <c r="D4126" s="129">
        <v>3</v>
      </c>
      <c r="E4126" s="129">
        <v>16</v>
      </c>
      <c r="F4126" s="129">
        <v>1</v>
      </c>
      <c r="G4126" s="101" t="str">
        <f t="shared" si="256"/>
        <v>SPEECH_DESC_1426130</v>
      </c>
      <c r="H4126" s="101" t="str">
        <f t="shared" si="257"/>
        <v>SPEECH_AUDIO_1426130</v>
      </c>
      <c r="I4126" s="118" t="str">
        <f t="shared" si="258"/>
        <v>전투</v>
      </c>
      <c r="J4126" s="118" t="str">
        <f t="shared" si="259"/>
        <v>승리 1</v>
      </c>
    </row>
    <row r="4127" spans="1:10" ht="13.8" customHeight="1">
      <c r="A4127" s="101">
        <f>C4127*ID규칙_대사_그룹_단위+COUNTIF($C$4:C4127,C4127)</f>
        <v>1426131</v>
      </c>
      <c r="B4127" s="100" t="s">
        <v>454</v>
      </c>
      <c r="C4127" s="102">
        <f>INDEX(STUDENT!$A:$A,MATCH(B4127,STUDENT!$B:$B,0))</f>
        <v>14261</v>
      </c>
      <c r="D4127" s="129">
        <v>3</v>
      </c>
      <c r="E4127" s="129">
        <v>16</v>
      </c>
      <c r="F4127" s="129">
        <v>2</v>
      </c>
      <c r="G4127" s="101" t="str">
        <f t="shared" si="256"/>
        <v>SPEECH_DESC_1426131</v>
      </c>
      <c r="H4127" s="101" t="str">
        <f t="shared" si="257"/>
        <v>SPEECH_AUDIO_1426131</v>
      </c>
      <c r="I4127" s="118" t="str">
        <f t="shared" si="258"/>
        <v>전투</v>
      </c>
      <c r="J4127" s="118" t="str">
        <f t="shared" si="259"/>
        <v>승리 2</v>
      </c>
    </row>
    <row r="4128" spans="1:10" ht="13.8" customHeight="1">
      <c r="A4128" s="101">
        <f>C4128*ID규칙_대사_그룹_단위+COUNTIF($C$4:C4128,C4128)</f>
        <v>1426132</v>
      </c>
      <c r="B4128" s="100" t="s">
        <v>454</v>
      </c>
      <c r="C4128" s="102">
        <f>INDEX(STUDENT!$A:$A,MATCH(B4128,STUDENT!$B:$B,0))</f>
        <v>14261</v>
      </c>
      <c r="D4128" s="129">
        <v>3</v>
      </c>
      <c r="E4128" s="129">
        <v>17</v>
      </c>
      <c r="F4128" s="129">
        <v>0</v>
      </c>
      <c r="G4128" s="101" t="str">
        <f t="shared" si="256"/>
        <v>SPEECH_DESC_1426132</v>
      </c>
      <c r="H4128" s="101" t="str">
        <f t="shared" si="257"/>
        <v>SPEECH_AUDIO_1426132</v>
      </c>
      <c r="I4128" s="118" t="str">
        <f t="shared" si="258"/>
        <v>전투</v>
      </c>
      <c r="J4128" s="118" t="str">
        <f t="shared" si="259"/>
        <v>철수</v>
      </c>
    </row>
    <row r="4129" spans="1:10" ht="13.8" customHeight="1">
      <c r="A4129" s="101">
        <f>C4129*ID규칙_대사_그룹_단위+COUNTIF($C$4:C4129,C4129)</f>
        <v>1426133</v>
      </c>
      <c r="B4129" s="100" t="s">
        <v>454</v>
      </c>
      <c r="C4129" s="102">
        <f>INDEX(STUDENT!$A:$A,MATCH(B4129,STUDENT!$B:$B,0))</f>
        <v>14261</v>
      </c>
      <c r="D4129" s="129">
        <v>4</v>
      </c>
      <c r="E4129" s="129">
        <v>18</v>
      </c>
      <c r="F4129" s="129">
        <v>1</v>
      </c>
      <c r="G4129" s="101" t="str">
        <f t="shared" si="256"/>
        <v>SPEECH_DESC_1426133</v>
      </c>
      <c r="H4129" s="101" t="str">
        <f t="shared" si="257"/>
        <v>SPEECH_AUDIO_1426133</v>
      </c>
      <c r="I4129" s="118" t="str">
        <f t="shared" si="258"/>
        <v>결과</v>
      </c>
      <c r="J4129" s="118" t="str">
        <f t="shared" si="259"/>
        <v>임무 완료 1</v>
      </c>
    </row>
    <row r="4130" spans="1:10" ht="13.8" customHeight="1">
      <c r="A4130" s="101">
        <f>C4130*ID규칙_대사_그룹_단위+COUNTIF($C$4:C4130,C4130)</f>
        <v>1426134</v>
      </c>
      <c r="B4130" s="100" t="s">
        <v>454</v>
      </c>
      <c r="C4130" s="102">
        <f>INDEX(STUDENT!$A:$A,MATCH(B4130,STUDENT!$B:$B,0))</f>
        <v>14261</v>
      </c>
      <c r="D4130" s="129">
        <v>4</v>
      </c>
      <c r="E4130" s="129">
        <v>18</v>
      </c>
      <c r="F4130" s="129">
        <v>2</v>
      </c>
      <c r="G4130" s="101" t="str">
        <f t="shared" si="256"/>
        <v>SPEECH_DESC_1426134</v>
      </c>
      <c r="H4130" s="101" t="str">
        <f t="shared" si="257"/>
        <v>SPEECH_AUDIO_1426134</v>
      </c>
      <c r="I4130" s="118" t="str">
        <f t="shared" si="258"/>
        <v>결과</v>
      </c>
      <c r="J4130" s="118" t="str">
        <f t="shared" si="259"/>
        <v>임무 완료 2</v>
      </c>
    </row>
    <row r="4131" spans="1:10" ht="13.8" customHeight="1">
      <c r="A4131" s="101">
        <f>C4131*ID규칙_대사_그룹_단위+COUNTIF($C$4:C4131,C4131)</f>
        <v>1426135</v>
      </c>
      <c r="B4131" s="100" t="s">
        <v>454</v>
      </c>
      <c r="C4131" s="102">
        <f>INDEX(STUDENT!$A:$A,MATCH(B4131,STUDENT!$B:$B,0))</f>
        <v>14261</v>
      </c>
      <c r="D4131" s="129">
        <v>4</v>
      </c>
      <c r="E4131" s="129">
        <v>19</v>
      </c>
      <c r="F4131" s="129">
        <v>1</v>
      </c>
      <c r="G4131" s="101" t="str">
        <f t="shared" si="256"/>
        <v>SPEECH_DESC_1426135</v>
      </c>
      <c r="H4131" s="101" t="str">
        <f t="shared" si="257"/>
        <v>SPEECH_AUDIO_1426135</v>
      </c>
      <c r="I4131" s="118" t="str">
        <f t="shared" si="258"/>
        <v>결과</v>
      </c>
      <c r="J4131" s="118" t="str">
        <f t="shared" si="259"/>
        <v>임무 실패 1</v>
      </c>
    </row>
    <row r="4132" spans="1:10" ht="13.8" customHeight="1">
      <c r="A4132" s="101">
        <f>C4132*ID규칙_대사_그룹_단위+COUNTIF($C$4:C4132,C4132)</f>
        <v>1426136</v>
      </c>
      <c r="B4132" s="100" t="s">
        <v>454</v>
      </c>
      <c r="C4132" s="102">
        <f>INDEX(STUDENT!$A:$A,MATCH(B4132,STUDENT!$B:$B,0))</f>
        <v>14261</v>
      </c>
      <c r="D4132" s="129">
        <v>4</v>
      </c>
      <c r="E4132" s="129">
        <v>19</v>
      </c>
      <c r="F4132" s="129">
        <v>2</v>
      </c>
      <c r="G4132" s="101" t="str">
        <f t="shared" si="256"/>
        <v>SPEECH_DESC_1426136</v>
      </c>
      <c r="H4132" s="101" t="str">
        <f t="shared" si="257"/>
        <v>SPEECH_AUDIO_1426136</v>
      </c>
      <c r="I4132" s="118" t="str">
        <f t="shared" si="258"/>
        <v>결과</v>
      </c>
      <c r="J4132" s="118" t="str">
        <f t="shared" si="259"/>
        <v>임무 실패 2</v>
      </c>
    </row>
    <row r="4133" spans="1:10" ht="13.8" customHeight="1">
      <c r="A4133" s="101">
        <f>C4133*ID규칙_대사_그룹_단위+COUNTIF($C$4:C4133,C4133)</f>
        <v>1426137</v>
      </c>
      <c r="B4133" s="100" t="s">
        <v>454</v>
      </c>
      <c r="C4133" s="102">
        <f>INDEX(STUDENT!$A:$A,MATCH(B4133,STUDENT!$B:$B,0))</f>
        <v>14261</v>
      </c>
      <c r="D4133" s="129">
        <v>5</v>
      </c>
      <c r="E4133" s="129">
        <v>20</v>
      </c>
      <c r="F4133" s="129">
        <v>1</v>
      </c>
      <c r="G4133" s="101" t="str">
        <f t="shared" si="256"/>
        <v>SPEECH_DESC_1426137</v>
      </c>
      <c r="H4133" s="101" t="str">
        <f t="shared" si="257"/>
        <v>SPEECH_AUDIO_1426137</v>
      </c>
      <c r="I4133" s="118" t="str">
        <f t="shared" si="258"/>
        <v>기타</v>
      </c>
      <c r="J4133" s="118" t="str">
        <f t="shared" si="259"/>
        <v>강화 1</v>
      </c>
    </row>
    <row r="4134" spans="1:10" ht="13.8" customHeight="1">
      <c r="A4134" s="101">
        <f>C4134*ID규칙_대사_그룹_단위+COUNTIF($C$4:C4134,C4134)</f>
        <v>1426138</v>
      </c>
      <c r="B4134" s="100" t="s">
        <v>454</v>
      </c>
      <c r="C4134" s="102">
        <f>INDEX(STUDENT!$A:$A,MATCH(B4134,STUDENT!$B:$B,0))</f>
        <v>14261</v>
      </c>
      <c r="D4134" s="129">
        <v>5</v>
      </c>
      <c r="E4134" s="129">
        <v>20</v>
      </c>
      <c r="F4134" s="129">
        <v>2</v>
      </c>
      <c r="G4134" s="101" t="str">
        <f t="shared" si="256"/>
        <v>SPEECH_DESC_1426138</v>
      </c>
      <c r="H4134" s="101" t="str">
        <f t="shared" si="257"/>
        <v>SPEECH_AUDIO_1426138</v>
      </c>
      <c r="I4134" s="118" t="str">
        <f t="shared" si="258"/>
        <v>기타</v>
      </c>
      <c r="J4134" s="118" t="str">
        <f t="shared" si="259"/>
        <v>강화 2</v>
      </c>
    </row>
    <row r="4135" spans="1:10" ht="13.8" customHeight="1">
      <c r="A4135" s="101">
        <f>C4135*ID규칙_대사_그룹_단위+COUNTIF($C$4:C4135,C4135)</f>
        <v>1426139</v>
      </c>
      <c r="B4135" s="100" t="s">
        <v>454</v>
      </c>
      <c r="C4135" s="102">
        <f>INDEX(STUDENT!$A:$A,MATCH(B4135,STUDENT!$B:$B,0))</f>
        <v>14261</v>
      </c>
      <c r="D4135" s="129">
        <v>5</v>
      </c>
      <c r="E4135" s="129">
        <v>20</v>
      </c>
      <c r="F4135" s="129">
        <v>3</v>
      </c>
      <c r="G4135" s="101" t="str">
        <f t="shared" si="256"/>
        <v>SPEECH_DESC_1426139</v>
      </c>
      <c r="H4135" s="101" t="str">
        <f t="shared" si="257"/>
        <v>SPEECH_AUDIO_1426139</v>
      </c>
      <c r="I4135" s="118" t="str">
        <f t="shared" si="258"/>
        <v>기타</v>
      </c>
      <c r="J4135" s="118" t="str">
        <f t="shared" si="259"/>
        <v>강화 3</v>
      </c>
    </row>
    <row r="4136" spans="1:10" ht="13.8" customHeight="1">
      <c r="A4136" s="101">
        <f>C4136*ID규칙_대사_그룹_단위+COUNTIF($C$4:C4136,C4136)</f>
        <v>1426140</v>
      </c>
      <c r="B4136" s="100" t="s">
        <v>454</v>
      </c>
      <c r="C4136" s="102">
        <f>INDEX(STUDENT!$A:$A,MATCH(B4136,STUDENT!$B:$B,0))</f>
        <v>14261</v>
      </c>
      <c r="D4136" s="129">
        <v>5</v>
      </c>
      <c r="E4136" s="129">
        <v>20</v>
      </c>
      <c r="F4136" s="129">
        <v>4</v>
      </c>
      <c r="G4136" s="101" t="str">
        <f t="shared" si="256"/>
        <v>SPEECH_DESC_1426140</v>
      </c>
      <c r="H4136" s="101" t="str">
        <f t="shared" si="257"/>
        <v>SPEECH_AUDIO_1426140</v>
      </c>
      <c r="I4136" s="118" t="str">
        <f t="shared" si="258"/>
        <v>기타</v>
      </c>
      <c r="J4136" s="118" t="str">
        <f t="shared" si="259"/>
        <v>강화 4</v>
      </c>
    </row>
    <row r="4137" spans="1:10" ht="13.8" customHeight="1">
      <c r="A4137" s="101">
        <f>C4137*ID규칙_대사_그룹_단위+COUNTIF($C$4:C4137,C4137)</f>
        <v>1426141</v>
      </c>
      <c r="B4137" s="100" t="s">
        <v>454</v>
      </c>
      <c r="C4137" s="102">
        <f>INDEX(STUDENT!$A:$A,MATCH(B4137,STUDENT!$B:$B,0))</f>
        <v>14261</v>
      </c>
      <c r="D4137" s="129">
        <v>5</v>
      </c>
      <c r="E4137" s="129">
        <v>21</v>
      </c>
      <c r="F4137" s="129">
        <v>0</v>
      </c>
      <c r="G4137" s="101" t="str">
        <f t="shared" si="256"/>
        <v>SPEECH_DESC_1426141</v>
      </c>
      <c r="H4137" s="101" t="str">
        <f t="shared" si="257"/>
        <v>SPEECH_AUDIO_1426141</v>
      </c>
      <c r="I4137" s="118" t="str">
        <f t="shared" si="258"/>
        <v>기타</v>
      </c>
      <c r="J4137" s="118" t="str">
        <f t="shared" si="259"/>
        <v>고유무기 장착</v>
      </c>
    </row>
    <row r="4138" spans="1:10" ht="13.8" customHeight="1">
      <c r="A4138" s="101">
        <f>C4138*ID규칙_대사_그룹_단위+COUNTIF($C$4:C4138,C4138)</f>
        <v>1426142</v>
      </c>
      <c r="B4138" s="100" t="s">
        <v>454</v>
      </c>
      <c r="C4138" s="102">
        <f>INDEX(STUDENT!$A:$A,MATCH(B4138,STUDENT!$B:$B,0))</f>
        <v>14261</v>
      </c>
      <c r="D4138" s="129">
        <v>5</v>
      </c>
      <c r="E4138" s="129">
        <v>22</v>
      </c>
      <c r="F4138" s="129">
        <v>1</v>
      </c>
      <c r="G4138" s="101" t="str">
        <f t="shared" si="256"/>
        <v>SPEECH_DESC_1426142</v>
      </c>
      <c r="H4138" s="101" t="str">
        <f t="shared" si="257"/>
        <v>SPEECH_AUDIO_1426142</v>
      </c>
      <c r="I4138" s="118" t="str">
        <f t="shared" si="258"/>
        <v>기타</v>
      </c>
      <c r="J4138" s="118" t="str">
        <f t="shared" si="259"/>
        <v>카페 1</v>
      </c>
    </row>
    <row r="4139" spans="1:10" ht="13.8" customHeight="1">
      <c r="A4139" s="101">
        <f>C4139*ID규칙_대사_그룹_단위+COUNTIF($C$4:C4139,C4139)</f>
        <v>1426143</v>
      </c>
      <c r="B4139" s="100" t="s">
        <v>454</v>
      </c>
      <c r="C4139" s="102">
        <f>INDEX(STUDENT!$A:$A,MATCH(B4139,STUDENT!$B:$B,0))</f>
        <v>14261</v>
      </c>
      <c r="D4139" s="129">
        <v>5</v>
      </c>
      <c r="E4139" s="129">
        <v>22</v>
      </c>
      <c r="F4139" s="129">
        <v>2</v>
      </c>
      <c r="G4139" s="101" t="str">
        <f t="shared" si="256"/>
        <v>SPEECH_DESC_1426143</v>
      </c>
      <c r="H4139" s="101" t="str">
        <f t="shared" si="257"/>
        <v>SPEECH_AUDIO_1426143</v>
      </c>
      <c r="I4139" s="118" t="str">
        <f t="shared" si="258"/>
        <v>기타</v>
      </c>
      <c r="J4139" s="118" t="str">
        <f t="shared" si="259"/>
        <v>카페 2</v>
      </c>
    </row>
    <row r="4140" spans="1:10" ht="13.8" customHeight="1">
      <c r="A4140" s="101">
        <f>C4140*ID규칙_대사_그룹_단위+COUNTIF($C$4:C4140,C4140)</f>
        <v>1426144</v>
      </c>
      <c r="B4140" s="100" t="s">
        <v>454</v>
      </c>
      <c r="C4140" s="102">
        <f>INDEX(STUDENT!$A:$A,MATCH(B4140,STUDENT!$B:$B,0))</f>
        <v>14261</v>
      </c>
      <c r="D4140" s="129">
        <v>5</v>
      </c>
      <c r="E4140" s="129">
        <v>22</v>
      </c>
      <c r="F4140" s="129">
        <v>3</v>
      </c>
      <c r="G4140" s="101" t="str">
        <f t="shared" si="256"/>
        <v>SPEECH_DESC_1426144</v>
      </c>
      <c r="H4140" s="101" t="str">
        <f t="shared" si="257"/>
        <v>SPEECH_AUDIO_1426144</v>
      </c>
      <c r="I4140" s="118" t="str">
        <f t="shared" si="258"/>
        <v>기타</v>
      </c>
      <c r="J4140" s="118" t="str">
        <f t="shared" si="259"/>
        <v>카페 3</v>
      </c>
    </row>
    <row r="4141" spans="1:10" ht="13.8" customHeight="1">
      <c r="A4141" s="101">
        <f>C4141*ID규칙_대사_그룹_단위+COUNTIF($C$4:C4141,C4141)</f>
        <v>1426145</v>
      </c>
      <c r="B4141" s="100" t="s">
        <v>454</v>
      </c>
      <c r="C4141" s="102">
        <f>INDEX(STUDENT!$A:$A,MATCH(B4141,STUDENT!$B:$B,0))</f>
        <v>14261</v>
      </c>
      <c r="D4141" s="129">
        <v>5</v>
      </c>
      <c r="E4141" s="129">
        <v>22</v>
      </c>
      <c r="F4141" s="129">
        <v>4</v>
      </c>
      <c r="G4141" s="101" t="str">
        <f t="shared" si="256"/>
        <v>SPEECH_DESC_1426145</v>
      </c>
      <c r="H4141" s="101" t="str">
        <f t="shared" si="257"/>
        <v>SPEECH_AUDIO_1426145</v>
      </c>
      <c r="I4141" s="118" t="str">
        <f t="shared" si="258"/>
        <v>기타</v>
      </c>
      <c r="J4141" s="118" t="str">
        <f t="shared" si="259"/>
        <v>카페 4</v>
      </c>
    </row>
    <row r="4142" spans="1:10" ht="13.8" customHeight="1">
      <c r="A4142" s="101">
        <f>C4142*ID규칙_대사_그룹_단위+COUNTIF($C$4:C4142,C4142)</f>
        <v>1426146</v>
      </c>
      <c r="B4142" s="100" t="s">
        <v>454</v>
      </c>
      <c r="C4142" s="102">
        <f>INDEX(STUDENT!$A:$A,MATCH(B4142,STUDENT!$B:$B,0))</f>
        <v>14261</v>
      </c>
      <c r="D4142" s="129">
        <v>5</v>
      </c>
      <c r="E4142" s="129">
        <v>22</v>
      </c>
      <c r="F4142" s="129">
        <v>5</v>
      </c>
      <c r="G4142" s="101" t="str">
        <f t="shared" si="256"/>
        <v>SPEECH_DESC_1426146</v>
      </c>
      <c r="H4142" s="101" t="str">
        <f t="shared" si="257"/>
        <v>SPEECH_AUDIO_1426146</v>
      </c>
      <c r="I4142" s="118" t="str">
        <f t="shared" si="258"/>
        <v>기타</v>
      </c>
      <c r="J4142" s="118" t="str">
        <f t="shared" si="259"/>
        <v>카페 5</v>
      </c>
    </row>
    <row r="4143" spans="1:10" ht="13.8" customHeight="1">
      <c r="A4143" s="101">
        <f>C4143*ID규칙_대사_그룹_단위+COUNTIF($C$4:C4143,C4143)</f>
        <v>1426147</v>
      </c>
      <c r="B4143" s="100" t="s">
        <v>454</v>
      </c>
      <c r="C4143" s="102">
        <f>INDEX(STUDENT!$A:$A,MATCH(B4143,STUDENT!$B:$B,0))</f>
        <v>14261</v>
      </c>
      <c r="D4143" s="129">
        <v>5</v>
      </c>
      <c r="E4143" s="129">
        <v>23</v>
      </c>
      <c r="F4143" s="129">
        <v>1</v>
      </c>
      <c r="G4143" s="101" t="str">
        <f t="shared" si="256"/>
        <v>SPEECH_DESC_1426147</v>
      </c>
      <c r="H4143" s="101" t="str">
        <f t="shared" si="257"/>
        <v>SPEECH_AUDIO_1426147</v>
      </c>
      <c r="I4143" s="118" t="str">
        <f t="shared" si="258"/>
        <v>기타</v>
      </c>
      <c r="J4143" s="118" t="str">
        <f t="shared" si="259"/>
        <v>인연 랭크 업 1</v>
      </c>
    </row>
    <row r="4144" spans="1:10" ht="13.8" customHeight="1">
      <c r="A4144" s="101">
        <f>C4144*ID규칙_대사_그룹_단위+COUNTIF($C$4:C4144,C4144)</f>
        <v>1426148</v>
      </c>
      <c r="B4144" s="100" t="s">
        <v>454</v>
      </c>
      <c r="C4144" s="102">
        <f>INDEX(STUDENT!$A:$A,MATCH(B4144,STUDENT!$B:$B,0))</f>
        <v>14261</v>
      </c>
      <c r="D4144" s="129">
        <v>5</v>
      </c>
      <c r="E4144" s="129">
        <v>23</v>
      </c>
      <c r="F4144" s="129">
        <v>2</v>
      </c>
      <c r="G4144" s="101" t="str">
        <f t="shared" si="256"/>
        <v>SPEECH_DESC_1426148</v>
      </c>
      <c r="H4144" s="101" t="str">
        <f t="shared" si="257"/>
        <v>SPEECH_AUDIO_1426148</v>
      </c>
      <c r="I4144" s="118" t="str">
        <f t="shared" si="258"/>
        <v>기타</v>
      </c>
      <c r="J4144" s="118" t="str">
        <f t="shared" si="259"/>
        <v>인연 랭크 업 2</v>
      </c>
    </row>
    <row r="4145" spans="1:10" ht="13.8" customHeight="1">
      <c r="A4145" s="101">
        <f>C4145*ID규칙_대사_그룹_단위+COUNTIF($C$4:C4145,C4145)</f>
        <v>1426149</v>
      </c>
      <c r="B4145" s="100" t="s">
        <v>454</v>
      </c>
      <c r="C4145" s="102">
        <f>INDEX(STUDENT!$A:$A,MATCH(B4145,STUDENT!$B:$B,0))</f>
        <v>14261</v>
      </c>
      <c r="D4145" s="129">
        <v>5</v>
      </c>
      <c r="E4145" s="129">
        <v>23</v>
      </c>
      <c r="F4145" s="129">
        <v>3</v>
      </c>
      <c r="G4145" s="101" t="str">
        <f t="shared" si="256"/>
        <v>SPEECH_DESC_1426149</v>
      </c>
      <c r="H4145" s="101" t="str">
        <f t="shared" si="257"/>
        <v>SPEECH_AUDIO_1426149</v>
      </c>
      <c r="I4145" s="118" t="str">
        <f t="shared" si="258"/>
        <v>기타</v>
      </c>
      <c r="J4145" s="118" t="str">
        <f t="shared" si="259"/>
        <v>인연 랭크 업 3</v>
      </c>
    </row>
    <row r="4146" spans="1:10" ht="13.8" customHeight="1">
      <c r="A4146" s="101">
        <f>C4146*ID규칙_대사_그룹_단위+COUNTIF($C$4:C4146,C4146)</f>
        <v>1426150</v>
      </c>
      <c r="B4146" s="100" t="s">
        <v>454</v>
      </c>
      <c r="C4146" s="102">
        <f>INDEX(STUDENT!$A:$A,MATCH(B4146,STUDENT!$B:$B,0))</f>
        <v>14261</v>
      </c>
      <c r="D4146" s="129">
        <v>5</v>
      </c>
      <c r="E4146" s="129">
        <v>23</v>
      </c>
      <c r="F4146" s="129">
        <v>4</v>
      </c>
      <c r="G4146" s="101" t="str">
        <f t="shared" si="256"/>
        <v>SPEECH_DESC_1426150</v>
      </c>
      <c r="H4146" s="101" t="str">
        <f t="shared" si="257"/>
        <v>SPEECH_AUDIO_1426150</v>
      </c>
      <c r="I4146" s="118" t="str">
        <f t="shared" si="258"/>
        <v>기타</v>
      </c>
      <c r="J4146" s="118" t="str">
        <f t="shared" si="259"/>
        <v>인연 랭크 업 4</v>
      </c>
    </row>
    <row r="4147" spans="1:10" ht="13.8" customHeight="1">
      <c r="A4147" s="101">
        <f>C4147*ID규칙_대사_그룹_단위+COUNTIF($C$4:C4147,C4147)</f>
        <v>1426151</v>
      </c>
      <c r="B4147" s="100" t="s">
        <v>454</v>
      </c>
      <c r="C4147" s="102">
        <f>INDEX(STUDENT!$A:$A,MATCH(B4147,STUDENT!$B:$B,0))</f>
        <v>14261</v>
      </c>
      <c r="D4147" s="129">
        <v>6</v>
      </c>
      <c r="E4147" s="129">
        <v>24</v>
      </c>
      <c r="F4147" s="129">
        <v>1</v>
      </c>
      <c r="G4147" s="101" t="str">
        <f t="shared" si="256"/>
        <v>SPEECH_DESC_1426151</v>
      </c>
      <c r="H4147" s="101" t="str">
        <f t="shared" si="257"/>
        <v>SPEECH_AUDIO_1426151</v>
      </c>
      <c r="I4147" s="118" t="str">
        <f t="shared" si="258"/>
        <v>메모리얼</v>
      </c>
      <c r="J4147" s="118" t="str">
        <f t="shared" si="259"/>
        <v>메모리얼 로비 1</v>
      </c>
    </row>
    <row r="4148" spans="1:10" ht="13.8" customHeight="1">
      <c r="A4148" s="101">
        <f>C4148*ID규칙_대사_그룹_단위+COUNTIF($C$4:C4148,C4148)</f>
        <v>1426152</v>
      </c>
      <c r="B4148" s="100" t="s">
        <v>454</v>
      </c>
      <c r="C4148" s="102">
        <f>INDEX(STUDENT!$A:$A,MATCH(B4148,STUDENT!$B:$B,0))</f>
        <v>14261</v>
      </c>
      <c r="D4148" s="129">
        <v>6</v>
      </c>
      <c r="E4148" s="129">
        <v>24</v>
      </c>
      <c r="F4148" s="129">
        <v>2</v>
      </c>
      <c r="G4148" s="101" t="str">
        <f t="shared" si="256"/>
        <v>SPEECH_DESC_1426152</v>
      </c>
      <c r="H4148" s="101" t="str">
        <f t="shared" si="257"/>
        <v>SPEECH_AUDIO_1426152</v>
      </c>
      <c r="I4148" s="118" t="str">
        <f t="shared" si="258"/>
        <v>메모리얼</v>
      </c>
      <c r="J4148" s="118" t="str">
        <f t="shared" si="259"/>
        <v>메모리얼 로비 2</v>
      </c>
    </row>
    <row r="4149" spans="1:10" ht="13.8" customHeight="1">
      <c r="A4149" s="101">
        <f>C4149*ID규칙_대사_그룹_단위+COUNTIF($C$4:C4149,C4149)</f>
        <v>1426153</v>
      </c>
      <c r="B4149" s="100" t="s">
        <v>454</v>
      </c>
      <c r="C4149" s="102">
        <f>INDEX(STUDENT!$A:$A,MATCH(B4149,STUDENT!$B:$B,0))</f>
        <v>14261</v>
      </c>
      <c r="D4149" s="129">
        <v>6</v>
      </c>
      <c r="E4149" s="129">
        <v>24</v>
      </c>
      <c r="F4149" s="129">
        <v>3</v>
      </c>
      <c r="G4149" s="101" t="str">
        <f t="shared" si="256"/>
        <v>SPEECH_DESC_1426153</v>
      </c>
      <c r="H4149" s="101" t="str">
        <f t="shared" si="257"/>
        <v>SPEECH_AUDIO_1426153</v>
      </c>
      <c r="I4149" s="118" t="str">
        <f t="shared" si="258"/>
        <v>메모리얼</v>
      </c>
      <c r="J4149" s="118" t="str">
        <f t="shared" si="259"/>
        <v>메모리얼 로비 3</v>
      </c>
    </row>
    <row r="4150" spans="1:10" ht="13.8" customHeight="1">
      <c r="A4150" s="101">
        <f>C4150*ID규칙_대사_그룹_단위+COUNTIF($C$4:C4150,C4150)</f>
        <v>1426154</v>
      </c>
      <c r="B4150" s="100" t="s">
        <v>454</v>
      </c>
      <c r="C4150" s="102">
        <f>INDEX(STUDENT!$A:$A,MATCH(B4150,STUDENT!$B:$B,0))</f>
        <v>14261</v>
      </c>
      <c r="D4150" s="129">
        <v>6</v>
      </c>
      <c r="E4150" s="129">
        <v>24</v>
      </c>
      <c r="F4150" s="129">
        <v>4</v>
      </c>
      <c r="G4150" s="101" t="str">
        <f t="shared" si="256"/>
        <v>SPEECH_DESC_1426154</v>
      </c>
      <c r="H4150" s="101" t="str">
        <f t="shared" si="257"/>
        <v>SPEECH_AUDIO_1426154</v>
      </c>
      <c r="I4150" s="118" t="str">
        <f t="shared" si="258"/>
        <v>메모리얼</v>
      </c>
      <c r="J4150" s="118" t="str">
        <f t="shared" si="259"/>
        <v>메모리얼 로비 4</v>
      </c>
    </row>
    <row r="4151" spans="1:10" ht="13.8" customHeight="1">
      <c r="A4151" s="101">
        <f>C4151*ID규칙_대사_그룹_단위+COUNTIF($C$4:C4151,C4151)</f>
        <v>1426155</v>
      </c>
      <c r="B4151" s="100" t="s">
        <v>454</v>
      </c>
      <c r="C4151" s="102">
        <f>INDEX(STUDENT!$A:$A,MATCH(B4151,STUDENT!$B:$B,0))</f>
        <v>14261</v>
      </c>
      <c r="D4151" s="129">
        <v>6</v>
      </c>
      <c r="E4151" s="129">
        <v>24</v>
      </c>
      <c r="F4151" s="129">
        <v>5</v>
      </c>
      <c r="G4151" s="101" t="str">
        <f t="shared" si="256"/>
        <v>SPEECH_DESC_1426155</v>
      </c>
      <c r="H4151" s="101" t="str">
        <f t="shared" si="257"/>
        <v>SPEECH_AUDIO_1426155</v>
      </c>
      <c r="I4151" s="118" t="str">
        <f t="shared" si="258"/>
        <v>메모리얼</v>
      </c>
      <c r="J4151" s="118" t="str">
        <f t="shared" si="259"/>
        <v>메모리얼 로비 5</v>
      </c>
    </row>
    <row r="4152" spans="1:10" ht="13.8" customHeight="1">
      <c r="A4152" s="101">
        <f>C4152*ID규칙_대사_그룹_단위+COUNTIF($C$4:C4152,C4152)</f>
        <v>1426156</v>
      </c>
      <c r="B4152" s="100" t="s">
        <v>454</v>
      </c>
      <c r="C4152" s="102">
        <f>INDEX(STUDENT!$A:$A,MATCH(B4152,STUDENT!$B:$B,0))</f>
        <v>14261</v>
      </c>
      <c r="D4152" s="129">
        <v>7</v>
      </c>
      <c r="E4152" s="129">
        <v>25</v>
      </c>
      <c r="F4152" s="129">
        <v>0</v>
      </c>
      <c r="G4152" s="101" t="str">
        <f t="shared" si="256"/>
        <v>SPEECH_DESC_1426156</v>
      </c>
      <c r="H4152" s="101" t="str">
        <f t="shared" si="257"/>
        <v>SPEECH_AUDIO_1426156</v>
      </c>
      <c r="I4152" s="118" t="str">
        <f t="shared" si="258"/>
        <v>기념일</v>
      </c>
      <c r="J4152" s="118" t="str">
        <f t="shared" si="259"/>
        <v>생일</v>
      </c>
    </row>
    <row r="4153" spans="1:10" ht="13.8" customHeight="1">
      <c r="A4153" s="101">
        <f>C4153*ID규칙_대사_그룹_단위+COUNTIF($C$4:C4153,C4153)</f>
        <v>1426157</v>
      </c>
      <c r="B4153" s="100" t="s">
        <v>454</v>
      </c>
      <c r="C4153" s="102">
        <f>INDEX(STUDENT!$A:$A,MATCH(B4153,STUDENT!$B:$B,0))</f>
        <v>14261</v>
      </c>
      <c r="D4153" s="129">
        <v>7</v>
      </c>
      <c r="E4153" s="129">
        <v>26</v>
      </c>
      <c r="F4153" s="129">
        <v>0</v>
      </c>
      <c r="G4153" s="101" t="str">
        <f t="shared" si="256"/>
        <v>SPEECH_DESC_1426157</v>
      </c>
      <c r="H4153" s="101" t="str">
        <f t="shared" si="257"/>
        <v>SPEECH_AUDIO_1426157</v>
      </c>
      <c r="I4153" s="118" t="str">
        <f t="shared" si="258"/>
        <v>기념일</v>
      </c>
      <c r="J4153" s="118" t="str">
        <f t="shared" si="259"/>
        <v>선생의 생일</v>
      </c>
    </row>
    <row r="4154" spans="1:10" ht="13.8" customHeight="1">
      <c r="A4154" s="101">
        <f>C4154*ID규칙_대사_그룹_단위+COUNTIF($C$4:C4154,C4154)</f>
        <v>1426158</v>
      </c>
      <c r="B4154" s="100" t="s">
        <v>454</v>
      </c>
      <c r="C4154" s="102">
        <f>INDEX(STUDENT!$A:$A,MATCH(B4154,STUDENT!$B:$B,0))</f>
        <v>14261</v>
      </c>
      <c r="D4154" s="129">
        <v>7</v>
      </c>
      <c r="E4154" s="129">
        <v>27</v>
      </c>
      <c r="F4154" s="129">
        <v>0</v>
      </c>
      <c r="G4154" s="101" t="str">
        <f t="shared" si="256"/>
        <v>SPEECH_DESC_1426158</v>
      </c>
      <c r="H4154" s="101" t="str">
        <f t="shared" si="257"/>
        <v>SPEECH_AUDIO_1426158</v>
      </c>
      <c r="I4154" s="118" t="str">
        <f t="shared" si="258"/>
        <v>기념일</v>
      </c>
      <c r="J4154" s="118" t="str">
        <f t="shared" si="259"/>
        <v>할로윈</v>
      </c>
    </row>
    <row r="4155" spans="1:10" ht="13.8" customHeight="1">
      <c r="A4155" s="101">
        <f>C4155*ID규칙_대사_그룹_단위+COUNTIF($C$4:C4155,C4155)</f>
        <v>1426159</v>
      </c>
      <c r="B4155" s="100" t="s">
        <v>454</v>
      </c>
      <c r="C4155" s="102">
        <f>INDEX(STUDENT!$A:$A,MATCH(B4155,STUDENT!$B:$B,0))</f>
        <v>14261</v>
      </c>
      <c r="D4155" s="129">
        <v>7</v>
      </c>
      <c r="E4155" s="129">
        <v>28</v>
      </c>
      <c r="F4155" s="129">
        <v>0</v>
      </c>
      <c r="G4155" s="101" t="str">
        <f t="shared" si="256"/>
        <v>SPEECH_DESC_1426159</v>
      </c>
      <c r="H4155" s="101" t="str">
        <f t="shared" si="257"/>
        <v>SPEECH_AUDIO_1426159</v>
      </c>
      <c r="I4155" s="118" t="str">
        <f t="shared" si="258"/>
        <v>기념일</v>
      </c>
      <c r="J4155" s="118" t="str">
        <f t="shared" si="259"/>
        <v>크리스마스</v>
      </c>
    </row>
    <row r="4156" spans="1:10" ht="13.8" customHeight="1">
      <c r="A4156" s="101">
        <f>C4156*ID규칙_대사_그룹_단위+COUNTIF($C$4:C4156,C4156)</f>
        <v>1426160</v>
      </c>
      <c r="B4156" s="100" t="s">
        <v>454</v>
      </c>
      <c r="C4156" s="102">
        <f>INDEX(STUDENT!$A:$A,MATCH(B4156,STUDENT!$B:$B,0))</f>
        <v>14261</v>
      </c>
      <c r="D4156" s="129">
        <v>7</v>
      </c>
      <c r="E4156" s="129">
        <v>29</v>
      </c>
      <c r="F4156" s="129">
        <v>0</v>
      </c>
      <c r="G4156" s="101" t="str">
        <f t="shared" si="256"/>
        <v>SPEECH_DESC_1426160</v>
      </c>
      <c r="H4156" s="101" t="str">
        <f t="shared" si="257"/>
        <v>SPEECH_AUDIO_1426160</v>
      </c>
      <c r="I4156" s="118" t="str">
        <f t="shared" si="258"/>
        <v>기념일</v>
      </c>
      <c r="J4156" s="118" t="str">
        <f t="shared" si="259"/>
        <v>신년</v>
      </c>
    </row>
    <row r="4157" spans="1:10" ht="13.8" customHeight="1">
      <c r="A4157" s="101">
        <f>C4157*ID규칙_대사_그룹_단위+COUNTIF($C$4:C4157,C4157)</f>
        <v>1116201</v>
      </c>
      <c r="B4157" s="100" t="s">
        <v>456</v>
      </c>
      <c r="C4157" s="102">
        <f>INDEX(STUDENT!$A:$A,MATCH(B4157,STUDENT!$B:$B,0))</f>
        <v>11162</v>
      </c>
      <c r="D4157" s="129">
        <v>1</v>
      </c>
      <c r="E4157" s="129">
        <v>1</v>
      </c>
      <c r="F4157" s="129">
        <v>0</v>
      </c>
      <c r="G4157" s="101" t="str">
        <f t="shared" si="256"/>
        <v>SPEECH_DESC_1116201</v>
      </c>
      <c r="H4157" s="101" t="str">
        <f t="shared" si="257"/>
        <v>SPEECH_AUDIO_1116201</v>
      </c>
      <c r="I4157" s="118" t="str">
        <f t="shared" si="258"/>
        <v>일상</v>
      </c>
      <c r="J4157" s="118" t="str">
        <f t="shared" si="259"/>
        <v>입수</v>
      </c>
    </row>
    <row r="4158" spans="1:10" ht="13.8" customHeight="1">
      <c r="A4158" s="101">
        <f>C4158*ID규칙_대사_그룹_단위+COUNTIF($C$4:C4158,C4158)</f>
        <v>1116202</v>
      </c>
      <c r="B4158" s="100" t="s">
        <v>456</v>
      </c>
      <c r="C4158" s="102">
        <f>INDEX(STUDENT!$A:$A,MATCH(B4158,STUDENT!$B:$B,0))</f>
        <v>11162</v>
      </c>
      <c r="D4158" s="129">
        <v>1</v>
      </c>
      <c r="E4158" s="129">
        <v>2</v>
      </c>
      <c r="F4158" s="129">
        <v>1</v>
      </c>
      <c r="G4158" s="101" t="str">
        <f t="shared" si="256"/>
        <v>SPEECH_DESC_1116202</v>
      </c>
      <c r="H4158" s="101" t="str">
        <f t="shared" si="257"/>
        <v>SPEECH_AUDIO_1116202</v>
      </c>
      <c r="I4158" s="118" t="str">
        <f t="shared" si="258"/>
        <v>일상</v>
      </c>
      <c r="J4158" s="118" t="str">
        <f t="shared" si="259"/>
        <v>로비 방문 1</v>
      </c>
    </row>
    <row r="4159" spans="1:10" ht="13.8" customHeight="1">
      <c r="A4159" s="101">
        <f>C4159*ID규칙_대사_그룹_단위+COUNTIF($C$4:C4159,C4159)</f>
        <v>1116203</v>
      </c>
      <c r="B4159" s="100" t="s">
        <v>456</v>
      </c>
      <c r="C4159" s="102">
        <f>INDEX(STUDENT!$A:$A,MATCH(B4159,STUDENT!$B:$B,0))</f>
        <v>11162</v>
      </c>
      <c r="D4159" s="129">
        <v>1</v>
      </c>
      <c r="E4159" s="129">
        <v>2</v>
      </c>
      <c r="F4159" s="129">
        <v>2</v>
      </c>
      <c r="G4159" s="101" t="str">
        <f t="shared" si="256"/>
        <v>SPEECH_DESC_1116203</v>
      </c>
      <c r="H4159" s="101" t="str">
        <f t="shared" si="257"/>
        <v>SPEECH_AUDIO_1116203</v>
      </c>
      <c r="I4159" s="118" t="str">
        <f t="shared" si="258"/>
        <v>일상</v>
      </c>
      <c r="J4159" s="118" t="str">
        <f t="shared" si="259"/>
        <v>로비 방문 2</v>
      </c>
    </row>
    <row r="4160" spans="1:10" ht="13.8" customHeight="1">
      <c r="A4160" s="101">
        <f>C4160*ID규칙_대사_그룹_단위+COUNTIF($C$4:C4160,C4160)</f>
        <v>1116204</v>
      </c>
      <c r="B4160" s="100" t="s">
        <v>456</v>
      </c>
      <c r="C4160" s="102">
        <f>INDEX(STUDENT!$A:$A,MATCH(B4160,STUDENT!$B:$B,0))</f>
        <v>11162</v>
      </c>
      <c r="D4160" s="129">
        <v>1</v>
      </c>
      <c r="E4160" s="129">
        <v>3</v>
      </c>
      <c r="F4160" s="129">
        <v>1</v>
      </c>
      <c r="G4160" s="101" t="str">
        <f t="shared" si="256"/>
        <v>SPEECH_DESC_1116204</v>
      </c>
      <c r="H4160" s="101" t="str">
        <f t="shared" si="257"/>
        <v>SPEECH_AUDIO_1116204</v>
      </c>
      <c r="I4160" s="118" t="str">
        <f t="shared" si="258"/>
        <v>일상</v>
      </c>
      <c r="J4160" s="118" t="str">
        <f t="shared" si="259"/>
        <v>잡담 1</v>
      </c>
    </row>
    <row r="4161" spans="1:10" ht="13.8" customHeight="1">
      <c r="A4161" s="101">
        <f>C4161*ID규칙_대사_그룹_단위+COUNTIF($C$4:C4161,C4161)</f>
        <v>1116205</v>
      </c>
      <c r="B4161" s="100" t="s">
        <v>456</v>
      </c>
      <c r="C4161" s="102">
        <f>INDEX(STUDENT!$A:$A,MATCH(B4161,STUDENT!$B:$B,0))</f>
        <v>11162</v>
      </c>
      <c r="D4161" s="129">
        <v>1</v>
      </c>
      <c r="E4161" s="129">
        <v>3</v>
      </c>
      <c r="F4161" s="129">
        <v>2</v>
      </c>
      <c r="G4161" s="101" t="str">
        <f t="shared" si="256"/>
        <v>SPEECH_DESC_1116205</v>
      </c>
      <c r="H4161" s="101" t="str">
        <f t="shared" si="257"/>
        <v>SPEECH_AUDIO_1116205</v>
      </c>
      <c r="I4161" s="118" t="str">
        <f t="shared" si="258"/>
        <v>일상</v>
      </c>
      <c r="J4161" s="118" t="str">
        <f t="shared" si="259"/>
        <v>잡담 2</v>
      </c>
    </row>
    <row r="4162" spans="1:10" ht="13.8" customHeight="1">
      <c r="A4162" s="101">
        <f>C4162*ID규칙_대사_그룹_단위+COUNTIF($C$4:C4162,C4162)</f>
        <v>1116206</v>
      </c>
      <c r="B4162" s="100" t="s">
        <v>456</v>
      </c>
      <c r="C4162" s="102">
        <f>INDEX(STUDENT!$A:$A,MATCH(B4162,STUDENT!$B:$B,0))</f>
        <v>11162</v>
      </c>
      <c r="D4162" s="129">
        <v>1</v>
      </c>
      <c r="E4162" s="129">
        <v>3</v>
      </c>
      <c r="F4162" s="129">
        <v>3</v>
      </c>
      <c r="G4162" s="101" t="str">
        <f t="shared" si="256"/>
        <v>SPEECH_DESC_1116206</v>
      </c>
      <c r="H4162" s="101" t="str">
        <f t="shared" si="257"/>
        <v>SPEECH_AUDIO_1116206</v>
      </c>
      <c r="I4162" s="118" t="str">
        <f t="shared" si="258"/>
        <v>일상</v>
      </c>
      <c r="J4162" s="118" t="str">
        <f t="shared" si="259"/>
        <v>잡담 3</v>
      </c>
    </row>
    <row r="4163" spans="1:10" ht="13.8" customHeight="1">
      <c r="A4163" s="101">
        <f>C4163*ID규칙_대사_그룹_단위+COUNTIF($C$4:C4163,C4163)</f>
        <v>1116207</v>
      </c>
      <c r="B4163" s="100" t="s">
        <v>456</v>
      </c>
      <c r="C4163" s="102">
        <f>INDEX(STUDENT!$A:$A,MATCH(B4163,STUDENT!$B:$B,0))</f>
        <v>11162</v>
      </c>
      <c r="D4163" s="129">
        <v>1</v>
      </c>
      <c r="E4163" s="129">
        <v>3</v>
      </c>
      <c r="F4163" s="129">
        <v>4</v>
      </c>
      <c r="G4163" s="101" t="str">
        <f t="shared" si="256"/>
        <v>SPEECH_DESC_1116207</v>
      </c>
      <c r="H4163" s="101" t="str">
        <f t="shared" si="257"/>
        <v>SPEECH_AUDIO_1116207</v>
      </c>
      <c r="I4163" s="118" t="str">
        <f t="shared" si="258"/>
        <v>일상</v>
      </c>
      <c r="J4163" s="118" t="str">
        <f t="shared" si="259"/>
        <v>잡담 4</v>
      </c>
    </row>
    <row r="4164" spans="1:10" ht="13.8" customHeight="1">
      <c r="A4164" s="101">
        <f>C4164*ID규칙_대사_그룹_단위+COUNTIF($C$4:C4164,C4164)</f>
        <v>1116208</v>
      </c>
      <c r="B4164" s="100" t="s">
        <v>456</v>
      </c>
      <c r="C4164" s="102">
        <f>INDEX(STUDENT!$A:$A,MATCH(B4164,STUDENT!$B:$B,0))</f>
        <v>11162</v>
      </c>
      <c r="D4164" s="129">
        <v>1</v>
      </c>
      <c r="E4164" s="129">
        <v>3</v>
      </c>
      <c r="F4164" s="129">
        <v>5</v>
      </c>
      <c r="G4164" s="101" t="str">
        <f t="shared" ref="G4164:G4227" si="260">"SPEECH_DESC_"&amp;A4164</f>
        <v>SPEECH_DESC_1116208</v>
      </c>
      <c r="H4164" s="101" t="str">
        <f t="shared" ref="H4164:H4227" si="261">"SPEECH_AUDIO_"&amp;A4164</f>
        <v>SPEECH_AUDIO_1116208</v>
      </c>
      <c r="I4164" s="118" t="str">
        <f t="shared" ref="I4164:I4227" si="262">VLOOKUP(D4164,SPEECH_MAIN_TYPE,2,0)</f>
        <v>일상</v>
      </c>
      <c r="J4164" s="118" t="str">
        <f t="shared" ref="J4164:J4227" si="263">VLOOKUP(E4164,SPEECH_SUB_TYPE,2,0)&amp;IF(F4164=0,""," "&amp;F4164)</f>
        <v>잡담 5</v>
      </c>
    </row>
    <row r="4165" spans="1:10" ht="13.8" customHeight="1">
      <c r="A4165" s="101">
        <f>C4165*ID규칙_대사_그룹_단위+COUNTIF($C$4:C4165,C4165)</f>
        <v>1116209</v>
      </c>
      <c r="B4165" s="100" t="s">
        <v>456</v>
      </c>
      <c r="C4165" s="102">
        <f>INDEX(STUDENT!$A:$A,MATCH(B4165,STUDENT!$B:$B,0))</f>
        <v>11162</v>
      </c>
      <c r="D4165" s="129">
        <v>2</v>
      </c>
      <c r="E4165" s="129">
        <v>4</v>
      </c>
      <c r="F4165" s="129">
        <v>1</v>
      </c>
      <c r="G4165" s="101" t="str">
        <f t="shared" si="260"/>
        <v>SPEECH_DESC_1116209</v>
      </c>
      <c r="H4165" s="101" t="str">
        <f t="shared" si="261"/>
        <v>SPEECH_AUDIO_1116209</v>
      </c>
      <c r="I4165" s="118" t="str">
        <f t="shared" si="262"/>
        <v>배치</v>
      </c>
      <c r="J4165" s="118" t="str">
        <f t="shared" si="263"/>
        <v>편성 1</v>
      </c>
    </row>
    <row r="4166" spans="1:10" ht="13.8" customHeight="1">
      <c r="A4166" s="101">
        <f>C4166*ID규칙_대사_그룹_단위+COUNTIF($C$4:C4166,C4166)</f>
        <v>1116210</v>
      </c>
      <c r="B4166" s="100" t="s">
        <v>456</v>
      </c>
      <c r="C4166" s="102">
        <f>INDEX(STUDENT!$A:$A,MATCH(B4166,STUDENT!$B:$B,0))</f>
        <v>11162</v>
      </c>
      <c r="D4166" s="129">
        <v>2</v>
      </c>
      <c r="E4166" s="129">
        <v>4</v>
      </c>
      <c r="F4166" s="129">
        <v>2</v>
      </c>
      <c r="G4166" s="101" t="str">
        <f t="shared" si="260"/>
        <v>SPEECH_DESC_1116210</v>
      </c>
      <c r="H4166" s="101" t="str">
        <f t="shared" si="261"/>
        <v>SPEECH_AUDIO_1116210</v>
      </c>
      <c r="I4166" s="118" t="str">
        <f t="shared" si="262"/>
        <v>배치</v>
      </c>
      <c r="J4166" s="118" t="str">
        <f t="shared" si="263"/>
        <v>편성 2</v>
      </c>
    </row>
    <row r="4167" spans="1:10" ht="13.8" customHeight="1">
      <c r="A4167" s="101">
        <f>C4167*ID규칙_대사_그룹_단위+COUNTIF($C$4:C4167,C4167)</f>
        <v>1116211</v>
      </c>
      <c r="B4167" s="100" t="s">
        <v>456</v>
      </c>
      <c r="C4167" s="102">
        <f>INDEX(STUDENT!$A:$A,MATCH(B4167,STUDENT!$B:$B,0))</f>
        <v>11162</v>
      </c>
      <c r="D4167" s="129">
        <v>2</v>
      </c>
      <c r="E4167" s="129">
        <v>4</v>
      </c>
      <c r="F4167" s="129">
        <v>3</v>
      </c>
      <c r="G4167" s="101" t="str">
        <f t="shared" si="260"/>
        <v>SPEECH_DESC_1116211</v>
      </c>
      <c r="H4167" s="101" t="str">
        <f t="shared" si="261"/>
        <v>SPEECH_AUDIO_1116211</v>
      </c>
      <c r="I4167" s="118" t="str">
        <f t="shared" si="262"/>
        <v>배치</v>
      </c>
      <c r="J4167" s="118" t="str">
        <f t="shared" si="263"/>
        <v>편성 3</v>
      </c>
    </row>
    <row r="4168" spans="1:10" ht="13.8" customHeight="1">
      <c r="A4168" s="101">
        <f>C4168*ID규칙_대사_그룹_단위+COUNTIF($C$4:C4168,C4168)</f>
        <v>1116212</v>
      </c>
      <c r="B4168" s="100" t="s">
        <v>456</v>
      </c>
      <c r="C4168" s="102">
        <f>INDEX(STUDENT!$A:$A,MATCH(B4168,STUDENT!$B:$B,0))</f>
        <v>11162</v>
      </c>
      <c r="D4168" s="129">
        <v>2</v>
      </c>
      <c r="E4168" s="129">
        <v>5</v>
      </c>
      <c r="F4168" s="129">
        <v>1</v>
      </c>
      <c r="G4168" s="101" t="str">
        <f t="shared" si="260"/>
        <v>SPEECH_DESC_1116212</v>
      </c>
      <c r="H4168" s="101" t="str">
        <f t="shared" si="261"/>
        <v>SPEECH_AUDIO_1116212</v>
      </c>
      <c r="I4168" s="118" t="str">
        <f t="shared" si="262"/>
        <v>배치</v>
      </c>
      <c r="J4168" s="118" t="str">
        <f t="shared" si="263"/>
        <v>출격 1</v>
      </c>
    </row>
    <row r="4169" spans="1:10" ht="13.8" customHeight="1">
      <c r="A4169" s="101">
        <f>C4169*ID규칙_대사_그룹_단위+COUNTIF($C$4:C4169,C4169)</f>
        <v>1116213</v>
      </c>
      <c r="B4169" s="100" t="s">
        <v>456</v>
      </c>
      <c r="C4169" s="102">
        <f>INDEX(STUDENT!$A:$A,MATCH(B4169,STUDENT!$B:$B,0))</f>
        <v>11162</v>
      </c>
      <c r="D4169" s="129">
        <v>2</v>
      </c>
      <c r="E4169" s="129">
        <v>5</v>
      </c>
      <c r="F4169" s="129">
        <v>2</v>
      </c>
      <c r="G4169" s="101" t="str">
        <f t="shared" si="260"/>
        <v>SPEECH_DESC_1116213</v>
      </c>
      <c r="H4169" s="101" t="str">
        <f t="shared" si="261"/>
        <v>SPEECH_AUDIO_1116213</v>
      </c>
      <c r="I4169" s="118" t="str">
        <f t="shared" si="262"/>
        <v>배치</v>
      </c>
      <c r="J4169" s="118" t="str">
        <f t="shared" si="263"/>
        <v>출격 2</v>
      </c>
    </row>
    <row r="4170" spans="1:10" ht="13.8" customHeight="1">
      <c r="A4170" s="101">
        <f>C4170*ID규칙_대사_그룹_단위+COUNTIF($C$4:C4170,C4170)</f>
        <v>1116214</v>
      </c>
      <c r="B4170" s="100" t="s">
        <v>456</v>
      </c>
      <c r="C4170" s="102">
        <f>INDEX(STUDENT!$A:$A,MATCH(B4170,STUDENT!$B:$B,0))</f>
        <v>11162</v>
      </c>
      <c r="D4170" s="129">
        <v>3</v>
      </c>
      <c r="E4170" s="129">
        <v>6</v>
      </c>
      <c r="F4170" s="129">
        <v>1</v>
      </c>
      <c r="G4170" s="101" t="str">
        <f t="shared" si="260"/>
        <v>SPEECH_DESC_1116214</v>
      </c>
      <c r="H4170" s="101" t="str">
        <f t="shared" si="261"/>
        <v>SPEECH_AUDIO_1116214</v>
      </c>
      <c r="I4170" s="118" t="str">
        <f t="shared" si="262"/>
        <v>전투</v>
      </c>
      <c r="J4170" s="118" t="str">
        <f t="shared" si="263"/>
        <v>전투개시 1</v>
      </c>
    </row>
    <row r="4171" spans="1:10" ht="13.8" customHeight="1">
      <c r="A4171" s="101">
        <f>C4171*ID규칙_대사_그룹_단위+COUNTIF($C$4:C4171,C4171)</f>
        <v>1116215</v>
      </c>
      <c r="B4171" s="100" t="s">
        <v>456</v>
      </c>
      <c r="C4171" s="102">
        <f>INDEX(STUDENT!$A:$A,MATCH(B4171,STUDENT!$B:$B,0))</f>
        <v>11162</v>
      </c>
      <c r="D4171" s="129">
        <v>3</v>
      </c>
      <c r="E4171" s="129">
        <v>6</v>
      </c>
      <c r="F4171" s="129">
        <v>2</v>
      </c>
      <c r="G4171" s="101" t="str">
        <f t="shared" si="260"/>
        <v>SPEECH_DESC_1116215</v>
      </c>
      <c r="H4171" s="101" t="str">
        <f t="shared" si="261"/>
        <v>SPEECH_AUDIO_1116215</v>
      </c>
      <c r="I4171" s="118" t="str">
        <f t="shared" si="262"/>
        <v>전투</v>
      </c>
      <c r="J4171" s="118" t="str">
        <f t="shared" si="263"/>
        <v>전투개시 2</v>
      </c>
    </row>
    <row r="4172" spans="1:10" ht="13.8" customHeight="1">
      <c r="A4172" s="101">
        <f>C4172*ID규칙_대사_그룹_단위+COUNTIF($C$4:C4172,C4172)</f>
        <v>1116216</v>
      </c>
      <c r="B4172" s="100" t="s">
        <v>456</v>
      </c>
      <c r="C4172" s="102">
        <f>INDEX(STUDENT!$A:$A,MATCH(B4172,STUDENT!$B:$B,0))</f>
        <v>11162</v>
      </c>
      <c r="D4172" s="129">
        <v>3</v>
      </c>
      <c r="E4172" s="129">
        <v>8</v>
      </c>
      <c r="F4172" s="129">
        <v>1</v>
      </c>
      <c r="G4172" s="101" t="str">
        <f t="shared" si="260"/>
        <v>SPEECH_DESC_1116216</v>
      </c>
      <c r="H4172" s="101" t="str">
        <f t="shared" si="261"/>
        <v>SPEECH_AUDIO_1116216</v>
      </c>
      <c r="I4172" s="118" t="str">
        <f t="shared" si="262"/>
        <v>전투</v>
      </c>
      <c r="J4172" s="118" t="str">
        <f t="shared" si="263"/>
        <v>에이리어 이동 1</v>
      </c>
    </row>
    <row r="4173" spans="1:10" ht="13.8" customHeight="1">
      <c r="A4173" s="101">
        <f>C4173*ID규칙_대사_그룹_단위+COUNTIF($C$4:C4173,C4173)</f>
        <v>1116217</v>
      </c>
      <c r="B4173" s="100" t="s">
        <v>456</v>
      </c>
      <c r="C4173" s="102">
        <f>INDEX(STUDENT!$A:$A,MATCH(B4173,STUDENT!$B:$B,0))</f>
        <v>11162</v>
      </c>
      <c r="D4173" s="129">
        <v>3</v>
      </c>
      <c r="E4173" s="129">
        <v>8</v>
      </c>
      <c r="F4173" s="129">
        <v>2</v>
      </c>
      <c r="G4173" s="101" t="str">
        <f t="shared" si="260"/>
        <v>SPEECH_DESC_1116217</v>
      </c>
      <c r="H4173" s="101" t="str">
        <f t="shared" si="261"/>
        <v>SPEECH_AUDIO_1116217</v>
      </c>
      <c r="I4173" s="118" t="str">
        <f t="shared" si="262"/>
        <v>전투</v>
      </c>
      <c r="J4173" s="118" t="str">
        <f t="shared" si="263"/>
        <v>에이리어 이동 2</v>
      </c>
    </row>
    <row r="4174" spans="1:10" ht="13.8" customHeight="1">
      <c r="A4174" s="101">
        <f>C4174*ID규칙_대사_그룹_단위+COUNTIF($C$4:C4174,C4174)</f>
        <v>1116218</v>
      </c>
      <c r="B4174" s="100" t="s">
        <v>456</v>
      </c>
      <c r="C4174" s="102">
        <f>INDEX(STUDENT!$A:$A,MATCH(B4174,STUDENT!$B:$B,0))</f>
        <v>11162</v>
      </c>
      <c r="D4174" s="129">
        <v>3</v>
      </c>
      <c r="E4174" s="129">
        <v>9</v>
      </c>
      <c r="F4174" s="129">
        <v>0</v>
      </c>
      <c r="G4174" s="101" t="str">
        <f t="shared" si="260"/>
        <v>SPEECH_DESC_1116218</v>
      </c>
      <c r="H4174" s="101" t="str">
        <f t="shared" si="261"/>
        <v>SPEECH_AUDIO_1116218</v>
      </c>
      <c r="I4174" s="118" t="str">
        <f t="shared" si="262"/>
        <v>전투</v>
      </c>
      <c r="J4174" s="118" t="str">
        <f t="shared" si="263"/>
        <v>엄폐</v>
      </c>
    </row>
    <row r="4175" spans="1:10" ht="13.8" customHeight="1">
      <c r="A4175" s="101">
        <f>C4175*ID규칙_대사_그룹_단위+COUNTIF($C$4:C4175,C4175)</f>
        <v>1116219</v>
      </c>
      <c r="B4175" s="100" t="s">
        <v>456</v>
      </c>
      <c r="C4175" s="102">
        <f>INDEX(STUDENT!$A:$A,MATCH(B4175,STUDENT!$B:$B,0))</f>
        <v>11162</v>
      </c>
      <c r="D4175" s="129">
        <v>3</v>
      </c>
      <c r="E4175" s="129">
        <v>10</v>
      </c>
      <c r="F4175" s="129">
        <v>0</v>
      </c>
      <c r="G4175" s="101" t="str">
        <f t="shared" si="260"/>
        <v>SPEECH_DESC_1116219</v>
      </c>
      <c r="H4175" s="101" t="str">
        <f t="shared" si="261"/>
        <v>SPEECH_AUDIO_1116219</v>
      </c>
      <c r="I4175" s="118" t="str">
        <f t="shared" si="262"/>
        <v>전투</v>
      </c>
      <c r="J4175" s="118" t="str">
        <f t="shared" si="263"/>
        <v>회피</v>
      </c>
    </row>
    <row r="4176" spans="1:10" ht="13.8" customHeight="1">
      <c r="A4176" s="101">
        <f>C4176*ID규칙_대사_그룹_단위+COUNTIF($C$4:C4176,C4176)</f>
        <v>1116220</v>
      </c>
      <c r="B4176" s="100" t="s">
        <v>456</v>
      </c>
      <c r="C4176" s="102">
        <f>INDEX(STUDENT!$A:$A,MATCH(B4176,STUDENT!$B:$B,0))</f>
        <v>11162</v>
      </c>
      <c r="D4176" s="129">
        <v>3</v>
      </c>
      <c r="E4176" s="129">
        <v>11</v>
      </c>
      <c r="F4176" s="129">
        <v>0</v>
      </c>
      <c r="G4176" s="101" t="str">
        <f t="shared" si="260"/>
        <v>SPEECH_DESC_1116220</v>
      </c>
      <c r="H4176" s="101" t="str">
        <f t="shared" si="261"/>
        <v>SPEECH_AUDIO_1116220</v>
      </c>
      <c r="I4176" s="118" t="str">
        <f t="shared" si="262"/>
        <v>전투</v>
      </c>
      <c r="J4176" s="118" t="str">
        <f t="shared" si="263"/>
        <v>회복</v>
      </c>
    </row>
    <row r="4177" spans="1:10" ht="13.8" customHeight="1">
      <c r="A4177" s="101">
        <f>C4177*ID규칙_대사_그룹_단위+COUNTIF($C$4:C4177,C4177)</f>
        <v>1116221</v>
      </c>
      <c r="B4177" s="100" t="s">
        <v>456</v>
      </c>
      <c r="C4177" s="102">
        <f>INDEX(STUDENT!$A:$A,MATCH(B4177,STUDENT!$B:$B,0))</f>
        <v>11162</v>
      </c>
      <c r="D4177" s="129">
        <v>3</v>
      </c>
      <c r="E4177" s="129">
        <v>12</v>
      </c>
      <c r="F4177" s="129">
        <v>0</v>
      </c>
      <c r="G4177" s="101" t="str">
        <f t="shared" si="260"/>
        <v>SPEECH_DESC_1116221</v>
      </c>
      <c r="H4177" s="101" t="str">
        <f t="shared" si="261"/>
        <v>SPEECH_AUDIO_1116221</v>
      </c>
      <c r="I4177" s="118" t="str">
        <f t="shared" si="262"/>
        <v>전투</v>
      </c>
      <c r="J4177" s="118" t="str">
        <f t="shared" si="263"/>
        <v>버프</v>
      </c>
    </row>
    <row r="4178" spans="1:10" ht="13.8" customHeight="1">
      <c r="A4178" s="101">
        <f>C4178*ID규칙_대사_그룹_단위+COUNTIF($C$4:C4178,C4178)</f>
        <v>1116222</v>
      </c>
      <c r="B4178" s="100" t="s">
        <v>456</v>
      </c>
      <c r="C4178" s="102">
        <f>INDEX(STUDENT!$A:$A,MATCH(B4178,STUDENT!$B:$B,0))</f>
        <v>11162</v>
      </c>
      <c r="D4178" s="129">
        <v>3</v>
      </c>
      <c r="E4178" s="129">
        <v>13</v>
      </c>
      <c r="F4178" s="129">
        <v>0</v>
      </c>
      <c r="G4178" s="101" t="str">
        <f t="shared" si="260"/>
        <v>SPEECH_DESC_1116222</v>
      </c>
      <c r="H4178" s="101" t="str">
        <f t="shared" si="261"/>
        <v>SPEECH_AUDIO_1116222</v>
      </c>
      <c r="I4178" s="118" t="str">
        <f t="shared" si="262"/>
        <v>전투</v>
      </c>
      <c r="J4178" s="118" t="str">
        <f t="shared" si="263"/>
        <v>기본 스킬</v>
      </c>
    </row>
    <row r="4179" spans="1:10" ht="13.8" customHeight="1">
      <c r="A4179" s="101">
        <f>C4179*ID규칙_대사_그룹_단위+COUNTIF($C$4:C4179,C4179)</f>
        <v>1116223</v>
      </c>
      <c r="B4179" s="100" t="s">
        <v>456</v>
      </c>
      <c r="C4179" s="102">
        <f>INDEX(STUDENT!$A:$A,MATCH(B4179,STUDENT!$B:$B,0))</f>
        <v>11162</v>
      </c>
      <c r="D4179" s="129">
        <v>3</v>
      </c>
      <c r="E4179" s="129">
        <v>14</v>
      </c>
      <c r="F4179" s="129">
        <v>1</v>
      </c>
      <c r="G4179" s="101" t="str">
        <f t="shared" si="260"/>
        <v>SPEECH_DESC_1116223</v>
      </c>
      <c r="H4179" s="101" t="str">
        <f t="shared" si="261"/>
        <v>SPEECH_AUDIO_1116223</v>
      </c>
      <c r="I4179" s="118" t="str">
        <f t="shared" si="262"/>
        <v>전투</v>
      </c>
      <c r="J4179" s="118" t="str">
        <f t="shared" si="263"/>
        <v>EX 스킬 컷인 1</v>
      </c>
    </row>
    <row r="4180" spans="1:10" ht="13.8" customHeight="1">
      <c r="A4180" s="101">
        <f>C4180*ID규칙_대사_그룹_단위+COUNTIF($C$4:C4180,C4180)</f>
        <v>1116224</v>
      </c>
      <c r="B4180" s="100" t="s">
        <v>456</v>
      </c>
      <c r="C4180" s="102">
        <f>INDEX(STUDENT!$A:$A,MATCH(B4180,STUDENT!$B:$B,0))</f>
        <v>11162</v>
      </c>
      <c r="D4180" s="129">
        <v>3</v>
      </c>
      <c r="E4180" s="129">
        <v>14</v>
      </c>
      <c r="F4180" s="129">
        <v>2</v>
      </c>
      <c r="G4180" s="101" t="str">
        <f t="shared" si="260"/>
        <v>SPEECH_DESC_1116224</v>
      </c>
      <c r="H4180" s="101" t="str">
        <f t="shared" si="261"/>
        <v>SPEECH_AUDIO_1116224</v>
      </c>
      <c r="I4180" s="118" t="str">
        <f t="shared" si="262"/>
        <v>전투</v>
      </c>
      <c r="J4180" s="118" t="str">
        <f t="shared" si="263"/>
        <v>EX 스킬 컷인 2</v>
      </c>
    </row>
    <row r="4181" spans="1:10" ht="13.8" customHeight="1">
      <c r="A4181" s="101">
        <f>C4181*ID규칙_대사_그룹_단위+COUNTIF($C$4:C4181,C4181)</f>
        <v>1116225</v>
      </c>
      <c r="B4181" s="100" t="s">
        <v>456</v>
      </c>
      <c r="C4181" s="102">
        <f>INDEX(STUDENT!$A:$A,MATCH(B4181,STUDENT!$B:$B,0))</f>
        <v>11162</v>
      </c>
      <c r="D4181" s="129">
        <v>3</v>
      </c>
      <c r="E4181" s="129">
        <v>14</v>
      </c>
      <c r="F4181" s="129">
        <v>3</v>
      </c>
      <c r="G4181" s="101" t="str">
        <f t="shared" si="260"/>
        <v>SPEECH_DESC_1116225</v>
      </c>
      <c r="H4181" s="101" t="str">
        <f t="shared" si="261"/>
        <v>SPEECH_AUDIO_1116225</v>
      </c>
      <c r="I4181" s="118" t="str">
        <f t="shared" si="262"/>
        <v>전투</v>
      </c>
      <c r="J4181" s="118" t="str">
        <f t="shared" si="263"/>
        <v>EX 스킬 컷인 3</v>
      </c>
    </row>
    <row r="4182" spans="1:10" ht="13.8" customHeight="1">
      <c r="A4182" s="101">
        <f>C4182*ID규칙_대사_그룹_단위+COUNTIF($C$4:C4182,C4182)</f>
        <v>1116226</v>
      </c>
      <c r="B4182" s="100" t="s">
        <v>456</v>
      </c>
      <c r="C4182" s="102">
        <f>INDEX(STUDENT!$A:$A,MATCH(B4182,STUDENT!$B:$B,0))</f>
        <v>11162</v>
      </c>
      <c r="D4182" s="129">
        <v>3</v>
      </c>
      <c r="E4182" s="129">
        <v>15</v>
      </c>
      <c r="F4182" s="129">
        <v>1</v>
      </c>
      <c r="G4182" s="101" t="str">
        <f t="shared" si="260"/>
        <v>SPEECH_DESC_1116226</v>
      </c>
      <c r="H4182" s="101" t="str">
        <f t="shared" si="261"/>
        <v>SPEECH_AUDIO_1116226</v>
      </c>
      <c r="I4182" s="118" t="str">
        <f t="shared" si="262"/>
        <v>전투</v>
      </c>
      <c r="J4182" s="118" t="str">
        <f t="shared" si="263"/>
        <v>EX 스킬 1</v>
      </c>
    </row>
    <row r="4183" spans="1:10" ht="13.8" customHeight="1">
      <c r="A4183" s="101">
        <f>C4183*ID규칙_대사_그룹_단위+COUNTIF($C$4:C4183,C4183)</f>
        <v>1116227</v>
      </c>
      <c r="B4183" s="100" t="s">
        <v>456</v>
      </c>
      <c r="C4183" s="102">
        <f>INDEX(STUDENT!$A:$A,MATCH(B4183,STUDENT!$B:$B,0))</f>
        <v>11162</v>
      </c>
      <c r="D4183" s="129">
        <v>3</v>
      </c>
      <c r="E4183" s="129">
        <v>15</v>
      </c>
      <c r="F4183" s="129">
        <v>2</v>
      </c>
      <c r="G4183" s="101" t="str">
        <f t="shared" si="260"/>
        <v>SPEECH_DESC_1116227</v>
      </c>
      <c r="H4183" s="101" t="str">
        <f t="shared" si="261"/>
        <v>SPEECH_AUDIO_1116227</v>
      </c>
      <c r="I4183" s="118" t="str">
        <f t="shared" si="262"/>
        <v>전투</v>
      </c>
      <c r="J4183" s="118" t="str">
        <f t="shared" si="263"/>
        <v>EX 스킬 2</v>
      </c>
    </row>
    <row r="4184" spans="1:10" ht="13.8" customHeight="1">
      <c r="A4184" s="101">
        <f>C4184*ID규칙_대사_그룹_단위+COUNTIF($C$4:C4184,C4184)</f>
        <v>1116228</v>
      </c>
      <c r="B4184" s="100" t="s">
        <v>456</v>
      </c>
      <c r="C4184" s="102">
        <f>INDEX(STUDENT!$A:$A,MATCH(B4184,STUDENT!$B:$B,0))</f>
        <v>11162</v>
      </c>
      <c r="D4184" s="129">
        <v>3</v>
      </c>
      <c r="E4184" s="129">
        <v>15</v>
      </c>
      <c r="F4184" s="129">
        <v>3</v>
      </c>
      <c r="G4184" s="101" t="str">
        <f t="shared" si="260"/>
        <v>SPEECH_DESC_1116228</v>
      </c>
      <c r="H4184" s="101" t="str">
        <f t="shared" si="261"/>
        <v>SPEECH_AUDIO_1116228</v>
      </c>
      <c r="I4184" s="118" t="str">
        <f t="shared" si="262"/>
        <v>전투</v>
      </c>
      <c r="J4184" s="118" t="str">
        <f t="shared" si="263"/>
        <v>EX 스킬 3</v>
      </c>
    </row>
    <row r="4185" spans="1:10" ht="13.8" customHeight="1">
      <c r="A4185" s="101">
        <f>C4185*ID규칙_대사_그룹_단위+COUNTIF($C$4:C4185,C4185)</f>
        <v>1116229</v>
      </c>
      <c r="B4185" s="100" t="s">
        <v>456</v>
      </c>
      <c r="C4185" s="102">
        <f>INDEX(STUDENT!$A:$A,MATCH(B4185,STUDENT!$B:$B,0))</f>
        <v>11162</v>
      </c>
      <c r="D4185" s="129">
        <v>3</v>
      </c>
      <c r="E4185" s="129">
        <v>16</v>
      </c>
      <c r="F4185" s="129">
        <v>1</v>
      </c>
      <c r="G4185" s="101" t="str">
        <f t="shared" si="260"/>
        <v>SPEECH_DESC_1116229</v>
      </c>
      <c r="H4185" s="101" t="str">
        <f t="shared" si="261"/>
        <v>SPEECH_AUDIO_1116229</v>
      </c>
      <c r="I4185" s="118" t="str">
        <f t="shared" si="262"/>
        <v>전투</v>
      </c>
      <c r="J4185" s="118" t="str">
        <f t="shared" si="263"/>
        <v>승리 1</v>
      </c>
    </row>
    <row r="4186" spans="1:10" ht="13.8" customHeight="1">
      <c r="A4186" s="101">
        <f>C4186*ID규칙_대사_그룹_단위+COUNTIF($C$4:C4186,C4186)</f>
        <v>1116230</v>
      </c>
      <c r="B4186" s="100" t="s">
        <v>456</v>
      </c>
      <c r="C4186" s="102">
        <f>INDEX(STUDENT!$A:$A,MATCH(B4186,STUDENT!$B:$B,0))</f>
        <v>11162</v>
      </c>
      <c r="D4186" s="129">
        <v>3</v>
      </c>
      <c r="E4186" s="129">
        <v>16</v>
      </c>
      <c r="F4186" s="129">
        <v>2</v>
      </c>
      <c r="G4186" s="101" t="str">
        <f t="shared" si="260"/>
        <v>SPEECH_DESC_1116230</v>
      </c>
      <c r="H4186" s="101" t="str">
        <f t="shared" si="261"/>
        <v>SPEECH_AUDIO_1116230</v>
      </c>
      <c r="I4186" s="118" t="str">
        <f t="shared" si="262"/>
        <v>전투</v>
      </c>
      <c r="J4186" s="118" t="str">
        <f t="shared" si="263"/>
        <v>승리 2</v>
      </c>
    </row>
    <row r="4187" spans="1:10" ht="13.8" customHeight="1">
      <c r="A4187" s="101">
        <f>C4187*ID규칙_대사_그룹_단위+COUNTIF($C$4:C4187,C4187)</f>
        <v>1116231</v>
      </c>
      <c r="B4187" s="100" t="s">
        <v>456</v>
      </c>
      <c r="C4187" s="102">
        <f>INDEX(STUDENT!$A:$A,MATCH(B4187,STUDENT!$B:$B,0))</f>
        <v>11162</v>
      </c>
      <c r="D4187" s="129">
        <v>3</v>
      </c>
      <c r="E4187" s="129">
        <v>17</v>
      </c>
      <c r="F4187" s="129">
        <v>0</v>
      </c>
      <c r="G4187" s="101" t="str">
        <f t="shared" si="260"/>
        <v>SPEECH_DESC_1116231</v>
      </c>
      <c r="H4187" s="101" t="str">
        <f t="shared" si="261"/>
        <v>SPEECH_AUDIO_1116231</v>
      </c>
      <c r="I4187" s="118" t="str">
        <f t="shared" si="262"/>
        <v>전투</v>
      </c>
      <c r="J4187" s="118" t="str">
        <f t="shared" si="263"/>
        <v>철수</v>
      </c>
    </row>
    <row r="4188" spans="1:10" ht="13.8" customHeight="1">
      <c r="A4188" s="101">
        <f>C4188*ID규칙_대사_그룹_단위+COUNTIF($C$4:C4188,C4188)</f>
        <v>1116232</v>
      </c>
      <c r="B4188" s="100" t="s">
        <v>456</v>
      </c>
      <c r="C4188" s="102">
        <f>INDEX(STUDENT!$A:$A,MATCH(B4188,STUDENT!$B:$B,0))</f>
        <v>11162</v>
      </c>
      <c r="D4188" s="129">
        <v>4</v>
      </c>
      <c r="E4188" s="129">
        <v>18</v>
      </c>
      <c r="F4188" s="129">
        <v>1</v>
      </c>
      <c r="G4188" s="101" t="str">
        <f t="shared" si="260"/>
        <v>SPEECH_DESC_1116232</v>
      </c>
      <c r="H4188" s="101" t="str">
        <f t="shared" si="261"/>
        <v>SPEECH_AUDIO_1116232</v>
      </c>
      <c r="I4188" s="118" t="str">
        <f t="shared" si="262"/>
        <v>결과</v>
      </c>
      <c r="J4188" s="118" t="str">
        <f t="shared" si="263"/>
        <v>임무 완료 1</v>
      </c>
    </row>
    <row r="4189" spans="1:10" ht="13.8" customHeight="1">
      <c r="A4189" s="101">
        <f>C4189*ID규칙_대사_그룹_단위+COUNTIF($C$4:C4189,C4189)</f>
        <v>1116233</v>
      </c>
      <c r="B4189" s="100" t="s">
        <v>456</v>
      </c>
      <c r="C4189" s="102">
        <f>INDEX(STUDENT!$A:$A,MATCH(B4189,STUDENT!$B:$B,0))</f>
        <v>11162</v>
      </c>
      <c r="D4189" s="129">
        <v>4</v>
      </c>
      <c r="E4189" s="129">
        <v>18</v>
      </c>
      <c r="F4189" s="129">
        <v>2</v>
      </c>
      <c r="G4189" s="101" t="str">
        <f t="shared" si="260"/>
        <v>SPEECH_DESC_1116233</v>
      </c>
      <c r="H4189" s="101" t="str">
        <f t="shared" si="261"/>
        <v>SPEECH_AUDIO_1116233</v>
      </c>
      <c r="I4189" s="118" t="str">
        <f t="shared" si="262"/>
        <v>결과</v>
      </c>
      <c r="J4189" s="118" t="str">
        <f t="shared" si="263"/>
        <v>임무 완료 2</v>
      </c>
    </row>
    <row r="4190" spans="1:10" ht="13.8" customHeight="1">
      <c r="A4190" s="101">
        <f>C4190*ID규칙_대사_그룹_단위+COUNTIF($C$4:C4190,C4190)</f>
        <v>1116234</v>
      </c>
      <c r="B4190" s="100" t="s">
        <v>456</v>
      </c>
      <c r="C4190" s="102">
        <f>INDEX(STUDENT!$A:$A,MATCH(B4190,STUDENT!$B:$B,0))</f>
        <v>11162</v>
      </c>
      <c r="D4190" s="129">
        <v>4</v>
      </c>
      <c r="E4190" s="129">
        <v>19</v>
      </c>
      <c r="F4190" s="129">
        <v>1</v>
      </c>
      <c r="G4190" s="101" t="str">
        <f t="shared" si="260"/>
        <v>SPEECH_DESC_1116234</v>
      </c>
      <c r="H4190" s="101" t="str">
        <f t="shared" si="261"/>
        <v>SPEECH_AUDIO_1116234</v>
      </c>
      <c r="I4190" s="118" t="str">
        <f t="shared" si="262"/>
        <v>결과</v>
      </c>
      <c r="J4190" s="118" t="str">
        <f t="shared" si="263"/>
        <v>임무 실패 1</v>
      </c>
    </row>
    <row r="4191" spans="1:10" ht="13.8" customHeight="1">
      <c r="A4191" s="101">
        <f>C4191*ID규칙_대사_그룹_단위+COUNTIF($C$4:C4191,C4191)</f>
        <v>1116235</v>
      </c>
      <c r="B4191" s="100" t="s">
        <v>456</v>
      </c>
      <c r="C4191" s="102">
        <f>INDEX(STUDENT!$A:$A,MATCH(B4191,STUDENT!$B:$B,0))</f>
        <v>11162</v>
      </c>
      <c r="D4191" s="129">
        <v>4</v>
      </c>
      <c r="E4191" s="129">
        <v>19</v>
      </c>
      <c r="F4191" s="129">
        <v>2</v>
      </c>
      <c r="G4191" s="101" t="str">
        <f t="shared" si="260"/>
        <v>SPEECH_DESC_1116235</v>
      </c>
      <c r="H4191" s="101" t="str">
        <f t="shared" si="261"/>
        <v>SPEECH_AUDIO_1116235</v>
      </c>
      <c r="I4191" s="118" t="str">
        <f t="shared" si="262"/>
        <v>결과</v>
      </c>
      <c r="J4191" s="118" t="str">
        <f t="shared" si="263"/>
        <v>임무 실패 2</v>
      </c>
    </row>
    <row r="4192" spans="1:10" ht="13.8" customHeight="1">
      <c r="A4192" s="101">
        <f>C4192*ID규칙_대사_그룹_단위+COUNTIF($C$4:C4192,C4192)</f>
        <v>1116236</v>
      </c>
      <c r="B4192" s="100" t="s">
        <v>456</v>
      </c>
      <c r="C4192" s="102">
        <f>INDEX(STUDENT!$A:$A,MATCH(B4192,STUDENT!$B:$B,0))</f>
        <v>11162</v>
      </c>
      <c r="D4192" s="129">
        <v>5</v>
      </c>
      <c r="E4192" s="129">
        <v>20</v>
      </c>
      <c r="F4192" s="129">
        <v>1</v>
      </c>
      <c r="G4192" s="101" t="str">
        <f t="shared" si="260"/>
        <v>SPEECH_DESC_1116236</v>
      </c>
      <c r="H4192" s="101" t="str">
        <f t="shared" si="261"/>
        <v>SPEECH_AUDIO_1116236</v>
      </c>
      <c r="I4192" s="118" t="str">
        <f t="shared" si="262"/>
        <v>기타</v>
      </c>
      <c r="J4192" s="118" t="str">
        <f t="shared" si="263"/>
        <v>강화 1</v>
      </c>
    </row>
    <row r="4193" spans="1:10" ht="13.8" customHeight="1">
      <c r="A4193" s="101">
        <f>C4193*ID규칙_대사_그룹_단위+COUNTIF($C$4:C4193,C4193)</f>
        <v>1116237</v>
      </c>
      <c r="B4193" s="100" t="s">
        <v>456</v>
      </c>
      <c r="C4193" s="102">
        <f>INDEX(STUDENT!$A:$A,MATCH(B4193,STUDENT!$B:$B,0))</f>
        <v>11162</v>
      </c>
      <c r="D4193" s="129">
        <v>5</v>
      </c>
      <c r="E4193" s="129">
        <v>20</v>
      </c>
      <c r="F4193" s="129">
        <v>2</v>
      </c>
      <c r="G4193" s="101" t="str">
        <f t="shared" si="260"/>
        <v>SPEECH_DESC_1116237</v>
      </c>
      <c r="H4193" s="101" t="str">
        <f t="shared" si="261"/>
        <v>SPEECH_AUDIO_1116237</v>
      </c>
      <c r="I4193" s="118" t="str">
        <f t="shared" si="262"/>
        <v>기타</v>
      </c>
      <c r="J4193" s="118" t="str">
        <f t="shared" si="263"/>
        <v>강화 2</v>
      </c>
    </row>
    <row r="4194" spans="1:10" ht="13.8" customHeight="1">
      <c r="A4194" s="101">
        <f>C4194*ID규칙_대사_그룹_단위+COUNTIF($C$4:C4194,C4194)</f>
        <v>1116238</v>
      </c>
      <c r="B4194" s="100" t="s">
        <v>456</v>
      </c>
      <c r="C4194" s="102">
        <f>INDEX(STUDENT!$A:$A,MATCH(B4194,STUDENT!$B:$B,0))</f>
        <v>11162</v>
      </c>
      <c r="D4194" s="129">
        <v>5</v>
      </c>
      <c r="E4194" s="129">
        <v>20</v>
      </c>
      <c r="F4194" s="129">
        <v>3</v>
      </c>
      <c r="G4194" s="101" t="str">
        <f t="shared" si="260"/>
        <v>SPEECH_DESC_1116238</v>
      </c>
      <c r="H4194" s="101" t="str">
        <f t="shared" si="261"/>
        <v>SPEECH_AUDIO_1116238</v>
      </c>
      <c r="I4194" s="118" t="str">
        <f t="shared" si="262"/>
        <v>기타</v>
      </c>
      <c r="J4194" s="118" t="str">
        <f t="shared" si="263"/>
        <v>강화 3</v>
      </c>
    </row>
    <row r="4195" spans="1:10" ht="13.8" customHeight="1">
      <c r="A4195" s="101">
        <f>C4195*ID규칙_대사_그룹_단위+COUNTIF($C$4:C4195,C4195)</f>
        <v>1116239</v>
      </c>
      <c r="B4195" s="100" t="s">
        <v>456</v>
      </c>
      <c r="C4195" s="102">
        <f>INDEX(STUDENT!$A:$A,MATCH(B4195,STUDENT!$B:$B,0))</f>
        <v>11162</v>
      </c>
      <c r="D4195" s="129">
        <v>5</v>
      </c>
      <c r="E4195" s="129">
        <v>20</v>
      </c>
      <c r="F4195" s="129">
        <v>4</v>
      </c>
      <c r="G4195" s="101" t="str">
        <f t="shared" si="260"/>
        <v>SPEECH_DESC_1116239</v>
      </c>
      <c r="H4195" s="101" t="str">
        <f t="shared" si="261"/>
        <v>SPEECH_AUDIO_1116239</v>
      </c>
      <c r="I4195" s="118" t="str">
        <f t="shared" si="262"/>
        <v>기타</v>
      </c>
      <c r="J4195" s="118" t="str">
        <f t="shared" si="263"/>
        <v>강화 4</v>
      </c>
    </row>
    <row r="4196" spans="1:10" ht="13.8" customHeight="1">
      <c r="A4196" s="101">
        <f>C4196*ID규칙_대사_그룹_단위+COUNTIF($C$4:C4196,C4196)</f>
        <v>1116240</v>
      </c>
      <c r="B4196" s="100" t="s">
        <v>456</v>
      </c>
      <c r="C4196" s="102">
        <f>INDEX(STUDENT!$A:$A,MATCH(B4196,STUDENT!$B:$B,0))</f>
        <v>11162</v>
      </c>
      <c r="D4196" s="129">
        <v>5</v>
      </c>
      <c r="E4196" s="129">
        <v>21</v>
      </c>
      <c r="F4196" s="129">
        <v>0</v>
      </c>
      <c r="G4196" s="101" t="str">
        <f t="shared" si="260"/>
        <v>SPEECH_DESC_1116240</v>
      </c>
      <c r="H4196" s="101" t="str">
        <f t="shared" si="261"/>
        <v>SPEECH_AUDIO_1116240</v>
      </c>
      <c r="I4196" s="118" t="str">
        <f t="shared" si="262"/>
        <v>기타</v>
      </c>
      <c r="J4196" s="118" t="str">
        <f t="shared" si="263"/>
        <v>고유무기 장착</v>
      </c>
    </row>
    <row r="4197" spans="1:10" ht="13.8" customHeight="1">
      <c r="A4197" s="101">
        <f>C4197*ID규칙_대사_그룹_단위+COUNTIF($C$4:C4197,C4197)</f>
        <v>1116241</v>
      </c>
      <c r="B4197" s="100" t="s">
        <v>456</v>
      </c>
      <c r="C4197" s="102">
        <f>INDEX(STUDENT!$A:$A,MATCH(B4197,STUDENT!$B:$B,0))</f>
        <v>11162</v>
      </c>
      <c r="D4197" s="129">
        <v>5</v>
      </c>
      <c r="E4197" s="129">
        <v>22</v>
      </c>
      <c r="F4197" s="129">
        <v>1</v>
      </c>
      <c r="G4197" s="101" t="str">
        <f t="shared" si="260"/>
        <v>SPEECH_DESC_1116241</v>
      </c>
      <c r="H4197" s="101" t="str">
        <f t="shared" si="261"/>
        <v>SPEECH_AUDIO_1116241</v>
      </c>
      <c r="I4197" s="118" t="str">
        <f t="shared" si="262"/>
        <v>기타</v>
      </c>
      <c r="J4197" s="118" t="str">
        <f t="shared" si="263"/>
        <v>카페 1</v>
      </c>
    </row>
    <row r="4198" spans="1:10" ht="13.8" customHeight="1">
      <c r="A4198" s="101">
        <f>C4198*ID규칙_대사_그룹_단위+COUNTIF($C$4:C4198,C4198)</f>
        <v>1116242</v>
      </c>
      <c r="B4198" s="100" t="s">
        <v>456</v>
      </c>
      <c r="C4198" s="102">
        <f>INDEX(STUDENT!$A:$A,MATCH(B4198,STUDENT!$B:$B,0))</f>
        <v>11162</v>
      </c>
      <c r="D4198" s="129">
        <v>5</v>
      </c>
      <c r="E4198" s="129">
        <v>22</v>
      </c>
      <c r="F4198" s="129">
        <v>2</v>
      </c>
      <c r="G4198" s="101" t="str">
        <f t="shared" si="260"/>
        <v>SPEECH_DESC_1116242</v>
      </c>
      <c r="H4198" s="101" t="str">
        <f t="shared" si="261"/>
        <v>SPEECH_AUDIO_1116242</v>
      </c>
      <c r="I4198" s="118" t="str">
        <f t="shared" si="262"/>
        <v>기타</v>
      </c>
      <c r="J4198" s="118" t="str">
        <f t="shared" si="263"/>
        <v>카페 2</v>
      </c>
    </row>
    <row r="4199" spans="1:10" ht="13.8" customHeight="1">
      <c r="A4199" s="101">
        <f>C4199*ID규칙_대사_그룹_단위+COUNTIF($C$4:C4199,C4199)</f>
        <v>1116243</v>
      </c>
      <c r="B4199" s="100" t="s">
        <v>456</v>
      </c>
      <c r="C4199" s="102">
        <f>INDEX(STUDENT!$A:$A,MATCH(B4199,STUDENT!$B:$B,0))</f>
        <v>11162</v>
      </c>
      <c r="D4199" s="129">
        <v>5</v>
      </c>
      <c r="E4199" s="129">
        <v>22</v>
      </c>
      <c r="F4199" s="129">
        <v>3</v>
      </c>
      <c r="G4199" s="101" t="str">
        <f t="shared" si="260"/>
        <v>SPEECH_DESC_1116243</v>
      </c>
      <c r="H4199" s="101" t="str">
        <f t="shared" si="261"/>
        <v>SPEECH_AUDIO_1116243</v>
      </c>
      <c r="I4199" s="118" t="str">
        <f t="shared" si="262"/>
        <v>기타</v>
      </c>
      <c r="J4199" s="118" t="str">
        <f t="shared" si="263"/>
        <v>카페 3</v>
      </c>
    </row>
    <row r="4200" spans="1:10" ht="13.8" customHeight="1">
      <c r="A4200" s="101">
        <f>C4200*ID규칙_대사_그룹_단위+COUNTIF($C$4:C4200,C4200)</f>
        <v>1116244</v>
      </c>
      <c r="B4200" s="100" t="s">
        <v>456</v>
      </c>
      <c r="C4200" s="102">
        <f>INDEX(STUDENT!$A:$A,MATCH(B4200,STUDENT!$B:$B,0))</f>
        <v>11162</v>
      </c>
      <c r="D4200" s="129">
        <v>5</v>
      </c>
      <c r="E4200" s="129">
        <v>22</v>
      </c>
      <c r="F4200" s="129">
        <v>4</v>
      </c>
      <c r="G4200" s="101" t="str">
        <f t="shared" si="260"/>
        <v>SPEECH_DESC_1116244</v>
      </c>
      <c r="H4200" s="101" t="str">
        <f t="shared" si="261"/>
        <v>SPEECH_AUDIO_1116244</v>
      </c>
      <c r="I4200" s="118" t="str">
        <f t="shared" si="262"/>
        <v>기타</v>
      </c>
      <c r="J4200" s="118" t="str">
        <f t="shared" si="263"/>
        <v>카페 4</v>
      </c>
    </row>
    <row r="4201" spans="1:10" ht="13.8" customHeight="1">
      <c r="A4201" s="101">
        <f>C4201*ID규칙_대사_그룹_단위+COUNTIF($C$4:C4201,C4201)</f>
        <v>1116245</v>
      </c>
      <c r="B4201" s="100" t="s">
        <v>456</v>
      </c>
      <c r="C4201" s="102">
        <f>INDEX(STUDENT!$A:$A,MATCH(B4201,STUDENT!$B:$B,0))</f>
        <v>11162</v>
      </c>
      <c r="D4201" s="129">
        <v>5</v>
      </c>
      <c r="E4201" s="129">
        <v>22</v>
      </c>
      <c r="F4201" s="129">
        <v>5</v>
      </c>
      <c r="G4201" s="101" t="str">
        <f t="shared" si="260"/>
        <v>SPEECH_DESC_1116245</v>
      </c>
      <c r="H4201" s="101" t="str">
        <f t="shared" si="261"/>
        <v>SPEECH_AUDIO_1116245</v>
      </c>
      <c r="I4201" s="118" t="str">
        <f t="shared" si="262"/>
        <v>기타</v>
      </c>
      <c r="J4201" s="118" t="str">
        <f t="shared" si="263"/>
        <v>카페 5</v>
      </c>
    </row>
    <row r="4202" spans="1:10" ht="13.8" customHeight="1">
      <c r="A4202" s="101">
        <f>C4202*ID규칙_대사_그룹_단위+COUNTIF($C$4:C4202,C4202)</f>
        <v>1116246</v>
      </c>
      <c r="B4202" s="100" t="s">
        <v>456</v>
      </c>
      <c r="C4202" s="102">
        <f>INDEX(STUDENT!$A:$A,MATCH(B4202,STUDENT!$B:$B,0))</f>
        <v>11162</v>
      </c>
      <c r="D4202" s="129">
        <v>5</v>
      </c>
      <c r="E4202" s="129">
        <v>23</v>
      </c>
      <c r="F4202" s="129">
        <v>1</v>
      </c>
      <c r="G4202" s="101" t="str">
        <f t="shared" si="260"/>
        <v>SPEECH_DESC_1116246</v>
      </c>
      <c r="H4202" s="101" t="str">
        <f t="shared" si="261"/>
        <v>SPEECH_AUDIO_1116246</v>
      </c>
      <c r="I4202" s="118" t="str">
        <f t="shared" si="262"/>
        <v>기타</v>
      </c>
      <c r="J4202" s="118" t="str">
        <f t="shared" si="263"/>
        <v>인연 랭크 업 1</v>
      </c>
    </row>
    <row r="4203" spans="1:10" ht="13.8" customHeight="1">
      <c r="A4203" s="101">
        <f>C4203*ID규칙_대사_그룹_단위+COUNTIF($C$4:C4203,C4203)</f>
        <v>1116247</v>
      </c>
      <c r="B4203" s="100" t="s">
        <v>456</v>
      </c>
      <c r="C4203" s="102">
        <f>INDEX(STUDENT!$A:$A,MATCH(B4203,STUDENT!$B:$B,0))</f>
        <v>11162</v>
      </c>
      <c r="D4203" s="129">
        <v>5</v>
      </c>
      <c r="E4203" s="129">
        <v>23</v>
      </c>
      <c r="F4203" s="129">
        <v>2</v>
      </c>
      <c r="G4203" s="101" t="str">
        <f t="shared" si="260"/>
        <v>SPEECH_DESC_1116247</v>
      </c>
      <c r="H4203" s="101" t="str">
        <f t="shared" si="261"/>
        <v>SPEECH_AUDIO_1116247</v>
      </c>
      <c r="I4203" s="118" t="str">
        <f t="shared" si="262"/>
        <v>기타</v>
      </c>
      <c r="J4203" s="118" t="str">
        <f t="shared" si="263"/>
        <v>인연 랭크 업 2</v>
      </c>
    </row>
    <row r="4204" spans="1:10" ht="13.8" customHeight="1">
      <c r="A4204" s="101">
        <f>C4204*ID규칙_대사_그룹_단위+COUNTIF($C$4:C4204,C4204)</f>
        <v>1116248</v>
      </c>
      <c r="B4204" s="100" t="s">
        <v>456</v>
      </c>
      <c r="C4204" s="102">
        <f>INDEX(STUDENT!$A:$A,MATCH(B4204,STUDENT!$B:$B,0))</f>
        <v>11162</v>
      </c>
      <c r="D4204" s="129">
        <v>5</v>
      </c>
      <c r="E4204" s="129">
        <v>23</v>
      </c>
      <c r="F4204" s="129">
        <v>3</v>
      </c>
      <c r="G4204" s="101" t="str">
        <f t="shared" si="260"/>
        <v>SPEECH_DESC_1116248</v>
      </c>
      <c r="H4204" s="101" t="str">
        <f t="shared" si="261"/>
        <v>SPEECH_AUDIO_1116248</v>
      </c>
      <c r="I4204" s="118" t="str">
        <f t="shared" si="262"/>
        <v>기타</v>
      </c>
      <c r="J4204" s="118" t="str">
        <f t="shared" si="263"/>
        <v>인연 랭크 업 3</v>
      </c>
    </row>
    <row r="4205" spans="1:10" ht="13.8" customHeight="1">
      <c r="A4205" s="101">
        <f>C4205*ID규칙_대사_그룹_단위+COUNTIF($C$4:C4205,C4205)</f>
        <v>1116249</v>
      </c>
      <c r="B4205" s="100" t="s">
        <v>456</v>
      </c>
      <c r="C4205" s="102">
        <f>INDEX(STUDENT!$A:$A,MATCH(B4205,STUDENT!$B:$B,0))</f>
        <v>11162</v>
      </c>
      <c r="D4205" s="129">
        <v>5</v>
      </c>
      <c r="E4205" s="129">
        <v>23</v>
      </c>
      <c r="F4205" s="129">
        <v>4</v>
      </c>
      <c r="G4205" s="101" t="str">
        <f t="shared" si="260"/>
        <v>SPEECH_DESC_1116249</v>
      </c>
      <c r="H4205" s="101" t="str">
        <f t="shared" si="261"/>
        <v>SPEECH_AUDIO_1116249</v>
      </c>
      <c r="I4205" s="118" t="str">
        <f t="shared" si="262"/>
        <v>기타</v>
      </c>
      <c r="J4205" s="118" t="str">
        <f t="shared" si="263"/>
        <v>인연 랭크 업 4</v>
      </c>
    </row>
    <row r="4206" spans="1:10" ht="13.8" customHeight="1">
      <c r="A4206" s="101">
        <f>C4206*ID규칙_대사_그룹_단위+COUNTIF($C$4:C4206,C4206)</f>
        <v>1116250</v>
      </c>
      <c r="B4206" s="100" t="s">
        <v>456</v>
      </c>
      <c r="C4206" s="102">
        <f>INDEX(STUDENT!$A:$A,MATCH(B4206,STUDENT!$B:$B,0))</f>
        <v>11162</v>
      </c>
      <c r="D4206" s="129">
        <v>6</v>
      </c>
      <c r="E4206" s="129">
        <v>24</v>
      </c>
      <c r="F4206" s="129">
        <v>1</v>
      </c>
      <c r="G4206" s="101" t="str">
        <f t="shared" si="260"/>
        <v>SPEECH_DESC_1116250</v>
      </c>
      <c r="H4206" s="101" t="str">
        <f t="shared" si="261"/>
        <v>SPEECH_AUDIO_1116250</v>
      </c>
      <c r="I4206" s="118" t="str">
        <f t="shared" si="262"/>
        <v>메모리얼</v>
      </c>
      <c r="J4206" s="118" t="str">
        <f t="shared" si="263"/>
        <v>메모리얼 로비 1</v>
      </c>
    </row>
    <row r="4207" spans="1:10" ht="13.8" customHeight="1">
      <c r="A4207" s="101">
        <f>C4207*ID규칙_대사_그룹_단위+COUNTIF($C$4:C4207,C4207)</f>
        <v>1116251</v>
      </c>
      <c r="B4207" s="100" t="s">
        <v>456</v>
      </c>
      <c r="C4207" s="102">
        <f>INDEX(STUDENT!$A:$A,MATCH(B4207,STUDENT!$B:$B,0))</f>
        <v>11162</v>
      </c>
      <c r="D4207" s="129">
        <v>6</v>
      </c>
      <c r="E4207" s="129">
        <v>24</v>
      </c>
      <c r="F4207" s="129">
        <v>2</v>
      </c>
      <c r="G4207" s="101" t="str">
        <f t="shared" si="260"/>
        <v>SPEECH_DESC_1116251</v>
      </c>
      <c r="H4207" s="101" t="str">
        <f t="shared" si="261"/>
        <v>SPEECH_AUDIO_1116251</v>
      </c>
      <c r="I4207" s="118" t="str">
        <f t="shared" si="262"/>
        <v>메모리얼</v>
      </c>
      <c r="J4207" s="118" t="str">
        <f t="shared" si="263"/>
        <v>메모리얼 로비 2</v>
      </c>
    </row>
    <row r="4208" spans="1:10" ht="13.8" customHeight="1">
      <c r="A4208" s="101">
        <f>C4208*ID규칙_대사_그룹_단위+COUNTIF($C$4:C4208,C4208)</f>
        <v>1116252</v>
      </c>
      <c r="B4208" s="100" t="s">
        <v>456</v>
      </c>
      <c r="C4208" s="102">
        <f>INDEX(STUDENT!$A:$A,MATCH(B4208,STUDENT!$B:$B,0))</f>
        <v>11162</v>
      </c>
      <c r="D4208" s="129">
        <v>6</v>
      </c>
      <c r="E4208" s="129">
        <v>24</v>
      </c>
      <c r="F4208" s="129">
        <v>3</v>
      </c>
      <c r="G4208" s="101" t="str">
        <f t="shared" si="260"/>
        <v>SPEECH_DESC_1116252</v>
      </c>
      <c r="H4208" s="101" t="str">
        <f t="shared" si="261"/>
        <v>SPEECH_AUDIO_1116252</v>
      </c>
      <c r="I4208" s="118" t="str">
        <f t="shared" si="262"/>
        <v>메모리얼</v>
      </c>
      <c r="J4208" s="118" t="str">
        <f t="shared" si="263"/>
        <v>메모리얼 로비 3</v>
      </c>
    </row>
    <row r="4209" spans="1:10" ht="13.8" customHeight="1">
      <c r="A4209" s="101">
        <f>C4209*ID규칙_대사_그룹_단위+COUNTIF($C$4:C4209,C4209)</f>
        <v>1116253</v>
      </c>
      <c r="B4209" s="100" t="s">
        <v>456</v>
      </c>
      <c r="C4209" s="102">
        <f>INDEX(STUDENT!$A:$A,MATCH(B4209,STUDENT!$B:$B,0))</f>
        <v>11162</v>
      </c>
      <c r="D4209" s="129">
        <v>6</v>
      </c>
      <c r="E4209" s="129">
        <v>24</v>
      </c>
      <c r="F4209" s="129">
        <v>4</v>
      </c>
      <c r="G4209" s="101" t="str">
        <f t="shared" si="260"/>
        <v>SPEECH_DESC_1116253</v>
      </c>
      <c r="H4209" s="101" t="str">
        <f t="shared" si="261"/>
        <v>SPEECH_AUDIO_1116253</v>
      </c>
      <c r="I4209" s="118" t="str">
        <f t="shared" si="262"/>
        <v>메모리얼</v>
      </c>
      <c r="J4209" s="118" t="str">
        <f t="shared" si="263"/>
        <v>메모리얼 로비 4</v>
      </c>
    </row>
    <row r="4210" spans="1:10" ht="13.8" customHeight="1">
      <c r="A4210" s="101">
        <f>C4210*ID규칙_대사_그룹_단위+COUNTIF($C$4:C4210,C4210)</f>
        <v>1116254</v>
      </c>
      <c r="B4210" s="100" t="s">
        <v>456</v>
      </c>
      <c r="C4210" s="102">
        <f>INDEX(STUDENT!$A:$A,MATCH(B4210,STUDENT!$B:$B,0))</f>
        <v>11162</v>
      </c>
      <c r="D4210" s="129">
        <v>7</v>
      </c>
      <c r="E4210" s="129">
        <v>25</v>
      </c>
      <c r="F4210" s="129">
        <v>0</v>
      </c>
      <c r="G4210" s="101" t="str">
        <f t="shared" si="260"/>
        <v>SPEECH_DESC_1116254</v>
      </c>
      <c r="H4210" s="101" t="str">
        <f t="shared" si="261"/>
        <v>SPEECH_AUDIO_1116254</v>
      </c>
      <c r="I4210" s="118" t="str">
        <f t="shared" si="262"/>
        <v>기념일</v>
      </c>
      <c r="J4210" s="118" t="str">
        <f t="shared" si="263"/>
        <v>생일</v>
      </c>
    </row>
    <row r="4211" spans="1:10" ht="13.8" customHeight="1">
      <c r="A4211" s="101">
        <f>C4211*ID규칙_대사_그룹_단위+COUNTIF($C$4:C4211,C4211)</f>
        <v>1116255</v>
      </c>
      <c r="B4211" s="100" t="s">
        <v>456</v>
      </c>
      <c r="C4211" s="102">
        <f>INDEX(STUDENT!$A:$A,MATCH(B4211,STUDENT!$B:$B,0))</f>
        <v>11162</v>
      </c>
      <c r="D4211" s="129">
        <v>7</v>
      </c>
      <c r="E4211" s="129">
        <v>26</v>
      </c>
      <c r="F4211" s="129">
        <v>0</v>
      </c>
      <c r="G4211" s="101" t="str">
        <f t="shared" si="260"/>
        <v>SPEECH_DESC_1116255</v>
      </c>
      <c r="H4211" s="101" t="str">
        <f t="shared" si="261"/>
        <v>SPEECH_AUDIO_1116255</v>
      </c>
      <c r="I4211" s="118" t="str">
        <f t="shared" si="262"/>
        <v>기념일</v>
      </c>
      <c r="J4211" s="118" t="str">
        <f t="shared" si="263"/>
        <v>선생의 생일</v>
      </c>
    </row>
    <row r="4212" spans="1:10" ht="13.8" customHeight="1">
      <c r="A4212" s="101">
        <f>C4212*ID규칙_대사_그룹_단위+COUNTIF($C$4:C4212,C4212)</f>
        <v>1116256</v>
      </c>
      <c r="B4212" s="100" t="s">
        <v>456</v>
      </c>
      <c r="C4212" s="102">
        <f>INDEX(STUDENT!$A:$A,MATCH(B4212,STUDENT!$B:$B,0))</f>
        <v>11162</v>
      </c>
      <c r="D4212" s="129">
        <v>7</v>
      </c>
      <c r="E4212" s="129">
        <v>27</v>
      </c>
      <c r="F4212" s="129">
        <v>0</v>
      </c>
      <c r="G4212" s="101" t="str">
        <f t="shared" si="260"/>
        <v>SPEECH_DESC_1116256</v>
      </c>
      <c r="H4212" s="101" t="str">
        <f t="shared" si="261"/>
        <v>SPEECH_AUDIO_1116256</v>
      </c>
      <c r="I4212" s="118" t="str">
        <f t="shared" si="262"/>
        <v>기념일</v>
      </c>
      <c r="J4212" s="118" t="str">
        <f t="shared" si="263"/>
        <v>할로윈</v>
      </c>
    </row>
    <row r="4213" spans="1:10" ht="13.8" customHeight="1">
      <c r="A4213" s="101">
        <f>C4213*ID규칙_대사_그룹_단위+COUNTIF($C$4:C4213,C4213)</f>
        <v>1116257</v>
      </c>
      <c r="B4213" s="100" t="s">
        <v>456</v>
      </c>
      <c r="C4213" s="102">
        <f>INDEX(STUDENT!$A:$A,MATCH(B4213,STUDENT!$B:$B,0))</f>
        <v>11162</v>
      </c>
      <c r="D4213" s="129">
        <v>7</v>
      </c>
      <c r="E4213" s="129">
        <v>28</v>
      </c>
      <c r="F4213" s="129">
        <v>0</v>
      </c>
      <c r="G4213" s="101" t="str">
        <f t="shared" si="260"/>
        <v>SPEECH_DESC_1116257</v>
      </c>
      <c r="H4213" s="101" t="str">
        <f t="shared" si="261"/>
        <v>SPEECH_AUDIO_1116257</v>
      </c>
      <c r="I4213" s="118" t="str">
        <f t="shared" si="262"/>
        <v>기념일</v>
      </c>
      <c r="J4213" s="118" t="str">
        <f t="shared" si="263"/>
        <v>크리스마스</v>
      </c>
    </row>
    <row r="4214" spans="1:10" ht="13.8" customHeight="1">
      <c r="A4214" s="101">
        <f>C4214*ID규칙_대사_그룹_단위+COUNTIF($C$4:C4214,C4214)</f>
        <v>1116258</v>
      </c>
      <c r="B4214" s="100" t="s">
        <v>456</v>
      </c>
      <c r="C4214" s="102">
        <f>INDEX(STUDENT!$A:$A,MATCH(B4214,STUDENT!$B:$B,0))</f>
        <v>11162</v>
      </c>
      <c r="D4214" s="129">
        <v>7</v>
      </c>
      <c r="E4214" s="129">
        <v>29</v>
      </c>
      <c r="F4214" s="129">
        <v>0</v>
      </c>
      <c r="G4214" s="101" t="str">
        <f t="shared" si="260"/>
        <v>SPEECH_DESC_1116258</v>
      </c>
      <c r="H4214" s="101" t="str">
        <f t="shared" si="261"/>
        <v>SPEECH_AUDIO_1116258</v>
      </c>
      <c r="I4214" s="118" t="str">
        <f t="shared" si="262"/>
        <v>기념일</v>
      </c>
      <c r="J4214" s="118" t="str">
        <f t="shared" si="263"/>
        <v>신년</v>
      </c>
    </row>
    <row r="4215" spans="1:10" ht="13.8" customHeight="1">
      <c r="A4215" s="101">
        <f>C4215*ID규칙_대사_그룹_단위+COUNTIF($C$4:C4215,C4215)</f>
        <v>2132501</v>
      </c>
      <c r="B4215" s="100" t="s">
        <v>458</v>
      </c>
      <c r="C4215" s="102">
        <f>INDEX(STUDENT!$A:$A,MATCH(B4215,STUDENT!$B:$B,0))</f>
        <v>21325</v>
      </c>
      <c r="D4215" s="129">
        <v>1</v>
      </c>
      <c r="E4215" s="129">
        <v>1</v>
      </c>
      <c r="F4215" s="129">
        <v>0</v>
      </c>
      <c r="G4215" s="101" t="str">
        <f t="shared" si="260"/>
        <v>SPEECH_DESC_2132501</v>
      </c>
      <c r="H4215" s="101" t="str">
        <f t="shared" si="261"/>
        <v>SPEECH_AUDIO_2132501</v>
      </c>
      <c r="I4215" s="118" t="str">
        <f t="shared" si="262"/>
        <v>일상</v>
      </c>
      <c r="J4215" s="118" t="str">
        <f t="shared" si="263"/>
        <v>입수</v>
      </c>
    </row>
    <row r="4216" spans="1:10" ht="13.8" customHeight="1">
      <c r="A4216" s="101">
        <f>C4216*ID규칙_대사_그룹_단위+COUNTIF($C$4:C4216,C4216)</f>
        <v>2132502</v>
      </c>
      <c r="B4216" s="100" t="s">
        <v>458</v>
      </c>
      <c r="C4216" s="102">
        <f>INDEX(STUDENT!$A:$A,MATCH(B4216,STUDENT!$B:$B,0))</f>
        <v>21325</v>
      </c>
      <c r="D4216" s="129">
        <v>1</v>
      </c>
      <c r="E4216" s="129">
        <v>2</v>
      </c>
      <c r="F4216" s="129">
        <v>1</v>
      </c>
      <c r="G4216" s="101" t="str">
        <f t="shared" si="260"/>
        <v>SPEECH_DESC_2132502</v>
      </c>
      <c r="H4216" s="101" t="str">
        <f t="shared" si="261"/>
        <v>SPEECH_AUDIO_2132502</v>
      </c>
      <c r="I4216" s="118" t="str">
        <f t="shared" si="262"/>
        <v>일상</v>
      </c>
      <c r="J4216" s="118" t="str">
        <f t="shared" si="263"/>
        <v>로비 방문 1</v>
      </c>
    </row>
    <row r="4217" spans="1:10" ht="13.8" customHeight="1">
      <c r="A4217" s="101">
        <f>C4217*ID규칙_대사_그룹_단위+COUNTIF($C$4:C4217,C4217)</f>
        <v>2132503</v>
      </c>
      <c r="B4217" s="100" t="s">
        <v>458</v>
      </c>
      <c r="C4217" s="102">
        <f>INDEX(STUDENT!$A:$A,MATCH(B4217,STUDENT!$B:$B,0))</f>
        <v>21325</v>
      </c>
      <c r="D4217" s="129">
        <v>1</v>
      </c>
      <c r="E4217" s="129">
        <v>2</v>
      </c>
      <c r="F4217" s="129">
        <v>2</v>
      </c>
      <c r="G4217" s="101" t="str">
        <f t="shared" si="260"/>
        <v>SPEECH_DESC_2132503</v>
      </c>
      <c r="H4217" s="101" t="str">
        <f t="shared" si="261"/>
        <v>SPEECH_AUDIO_2132503</v>
      </c>
      <c r="I4217" s="118" t="str">
        <f t="shared" si="262"/>
        <v>일상</v>
      </c>
      <c r="J4217" s="118" t="str">
        <f t="shared" si="263"/>
        <v>로비 방문 2</v>
      </c>
    </row>
    <row r="4218" spans="1:10" ht="13.8" customHeight="1">
      <c r="A4218" s="101">
        <f>C4218*ID규칙_대사_그룹_단위+COUNTIF($C$4:C4218,C4218)</f>
        <v>2132504</v>
      </c>
      <c r="B4218" s="100" t="s">
        <v>458</v>
      </c>
      <c r="C4218" s="102">
        <f>INDEX(STUDENT!$A:$A,MATCH(B4218,STUDENT!$B:$B,0))</f>
        <v>21325</v>
      </c>
      <c r="D4218" s="129">
        <v>1</v>
      </c>
      <c r="E4218" s="129">
        <v>3</v>
      </c>
      <c r="F4218" s="129">
        <v>1</v>
      </c>
      <c r="G4218" s="101" t="str">
        <f t="shared" si="260"/>
        <v>SPEECH_DESC_2132504</v>
      </c>
      <c r="H4218" s="101" t="str">
        <f t="shared" si="261"/>
        <v>SPEECH_AUDIO_2132504</v>
      </c>
      <c r="I4218" s="118" t="str">
        <f t="shared" si="262"/>
        <v>일상</v>
      </c>
      <c r="J4218" s="118" t="str">
        <f t="shared" si="263"/>
        <v>잡담 1</v>
      </c>
    </row>
    <row r="4219" spans="1:10" ht="13.8" customHeight="1">
      <c r="A4219" s="101">
        <f>C4219*ID규칙_대사_그룹_단위+COUNTIF($C$4:C4219,C4219)</f>
        <v>2132505</v>
      </c>
      <c r="B4219" s="100" t="s">
        <v>458</v>
      </c>
      <c r="C4219" s="102">
        <f>INDEX(STUDENT!$A:$A,MATCH(B4219,STUDENT!$B:$B,0))</f>
        <v>21325</v>
      </c>
      <c r="D4219" s="129">
        <v>1</v>
      </c>
      <c r="E4219" s="129">
        <v>3</v>
      </c>
      <c r="F4219" s="129">
        <v>2</v>
      </c>
      <c r="G4219" s="101" t="str">
        <f t="shared" si="260"/>
        <v>SPEECH_DESC_2132505</v>
      </c>
      <c r="H4219" s="101" t="str">
        <f t="shared" si="261"/>
        <v>SPEECH_AUDIO_2132505</v>
      </c>
      <c r="I4219" s="118" t="str">
        <f t="shared" si="262"/>
        <v>일상</v>
      </c>
      <c r="J4219" s="118" t="str">
        <f t="shared" si="263"/>
        <v>잡담 2</v>
      </c>
    </row>
    <row r="4220" spans="1:10" ht="13.8" customHeight="1">
      <c r="A4220" s="101">
        <f>C4220*ID규칙_대사_그룹_단위+COUNTIF($C$4:C4220,C4220)</f>
        <v>2132506</v>
      </c>
      <c r="B4220" s="100" t="s">
        <v>458</v>
      </c>
      <c r="C4220" s="102">
        <f>INDEX(STUDENT!$A:$A,MATCH(B4220,STUDENT!$B:$B,0))</f>
        <v>21325</v>
      </c>
      <c r="D4220" s="129">
        <v>1</v>
      </c>
      <c r="E4220" s="129">
        <v>3</v>
      </c>
      <c r="F4220" s="129">
        <v>3</v>
      </c>
      <c r="G4220" s="101" t="str">
        <f t="shared" si="260"/>
        <v>SPEECH_DESC_2132506</v>
      </c>
      <c r="H4220" s="101" t="str">
        <f t="shared" si="261"/>
        <v>SPEECH_AUDIO_2132506</v>
      </c>
      <c r="I4220" s="118" t="str">
        <f t="shared" si="262"/>
        <v>일상</v>
      </c>
      <c r="J4220" s="118" t="str">
        <f t="shared" si="263"/>
        <v>잡담 3</v>
      </c>
    </row>
    <row r="4221" spans="1:10" ht="13.8" customHeight="1">
      <c r="A4221" s="101">
        <f>C4221*ID규칙_대사_그룹_단위+COUNTIF($C$4:C4221,C4221)</f>
        <v>2132507</v>
      </c>
      <c r="B4221" s="100" t="s">
        <v>458</v>
      </c>
      <c r="C4221" s="102">
        <f>INDEX(STUDENT!$A:$A,MATCH(B4221,STUDENT!$B:$B,0))</f>
        <v>21325</v>
      </c>
      <c r="D4221" s="129">
        <v>1</v>
      </c>
      <c r="E4221" s="129">
        <v>3</v>
      </c>
      <c r="F4221" s="129">
        <v>4</v>
      </c>
      <c r="G4221" s="101" t="str">
        <f t="shared" si="260"/>
        <v>SPEECH_DESC_2132507</v>
      </c>
      <c r="H4221" s="101" t="str">
        <f t="shared" si="261"/>
        <v>SPEECH_AUDIO_2132507</v>
      </c>
      <c r="I4221" s="118" t="str">
        <f t="shared" si="262"/>
        <v>일상</v>
      </c>
      <c r="J4221" s="118" t="str">
        <f t="shared" si="263"/>
        <v>잡담 4</v>
      </c>
    </row>
    <row r="4222" spans="1:10" ht="13.8" customHeight="1">
      <c r="A4222" s="101">
        <f>C4222*ID규칙_대사_그룹_단위+COUNTIF($C$4:C4222,C4222)</f>
        <v>2132508</v>
      </c>
      <c r="B4222" s="100" t="s">
        <v>458</v>
      </c>
      <c r="C4222" s="102">
        <f>INDEX(STUDENT!$A:$A,MATCH(B4222,STUDENT!$B:$B,0))</f>
        <v>21325</v>
      </c>
      <c r="D4222" s="129">
        <v>1</v>
      </c>
      <c r="E4222" s="129">
        <v>3</v>
      </c>
      <c r="F4222" s="129">
        <v>5</v>
      </c>
      <c r="G4222" s="101" t="str">
        <f t="shared" si="260"/>
        <v>SPEECH_DESC_2132508</v>
      </c>
      <c r="H4222" s="101" t="str">
        <f t="shared" si="261"/>
        <v>SPEECH_AUDIO_2132508</v>
      </c>
      <c r="I4222" s="118" t="str">
        <f t="shared" si="262"/>
        <v>일상</v>
      </c>
      <c r="J4222" s="118" t="str">
        <f t="shared" si="263"/>
        <v>잡담 5</v>
      </c>
    </row>
    <row r="4223" spans="1:10" ht="13.8" customHeight="1">
      <c r="A4223" s="101">
        <f>C4223*ID규칙_대사_그룹_단위+COUNTIF($C$4:C4223,C4223)</f>
        <v>2132509</v>
      </c>
      <c r="B4223" s="100" t="s">
        <v>458</v>
      </c>
      <c r="C4223" s="102">
        <f>INDEX(STUDENT!$A:$A,MATCH(B4223,STUDENT!$B:$B,0))</f>
        <v>21325</v>
      </c>
      <c r="D4223" s="129">
        <v>3</v>
      </c>
      <c r="E4223" s="129">
        <v>13</v>
      </c>
      <c r="F4223" s="129">
        <v>0</v>
      </c>
      <c r="G4223" s="101" t="str">
        <f t="shared" si="260"/>
        <v>SPEECH_DESC_2132509</v>
      </c>
      <c r="H4223" s="101" t="str">
        <f t="shared" si="261"/>
        <v>SPEECH_AUDIO_2132509</v>
      </c>
      <c r="I4223" s="118" t="str">
        <f t="shared" si="262"/>
        <v>전투</v>
      </c>
      <c r="J4223" s="118" t="str">
        <f t="shared" si="263"/>
        <v>기본 스킬</v>
      </c>
    </row>
    <row r="4224" spans="1:10" ht="13.8" customHeight="1">
      <c r="A4224" s="101">
        <f>C4224*ID규칙_대사_그룹_단위+COUNTIF($C$4:C4224,C4224)</f>
        <v>2132510</v>
      </c>
      <c r="B4224" s="100" t="s">
        <v>458</v>
      </c>
      <c r="C4224" s="102">
        <f>INDEX(STUDENT!$A:$A,MATCH(B4224,STUDENT!$B:$B,0))</f>
        <v>21325</v>
      </c>
      <c r="D4224" s="129">
        <v>3</v>
      </c>
      <c r="E4224" s="129">
        <v>14</v>
      </c>
      <c r="F4224" s="129">
        <v>1</v>
      </c>
      <c r="G4224" s="101" t="str">
        <f t="shared" si="260"/>
        <v>SPEECH_DESC_2132510</v>
      </c>
      <c r="H4224" s="101" t="str">
        <f t="shared" si="261"/>
        <v>SPEECH_AUDIO_2132510</v>
      </c>
      <c r="I4224" s="118" t="str">
        <f t="shared" si="262"/>
        <v>전투</v>
      </c>
      <c r="J4224" s="118" t="str">
        <f t="shared" si="263"/>
        <v>EX 스킬 컷인 1</v>
      </c>
    </row>
    <row r="4225" spans="1:10" ht="13.8" customHeight="1">
      <c r="A4225" s="101">
        <f>C4225*ID규칙_대사_그룹_단위+COUNTIF($C$4:C4225,C4225)</f>
        <v>2132511</v>
      </c>
      <c r="B4225" s="100" t="s">
        <v>458</v>
      </c>
      <c r="C4225" s="102">
        <f>INDEX(STUDENT!$A:$A,MATCH(B4225,STUDENT!$B:$B,0))</f>
        <v>21325</v>
      </c>
      <c r="D4225" s="129">
        <v>3</v>
      </c>
      <c r="E4225" s="129">
        <v>14</v>
      </c>
      <c r="F4225" s="129">
        <v>2</v>
      </c>
      <c r="G4225" s="101" t="str">
        <f t="shared" si="260"/>
        <v>SPEECH_DESC_2132511</v>
      </c>
      <c r="H4225" s="101" t="str">
        <f t="shared" si="261"/>
        <v>SPEECH_AUDIO_2132511</v>
      </c>
      <c r="I4225" s="118" t="str">
        <f t="shared" si="262"/>
        <v>전투</v>
      </c>
      <c r="J4225" s="118" t="str">
        <f t="shared" si="263"/>
        <v>EX 스킬 컷인 2</v>
      </c>
    </row>
    <row r="4226" spans="1:10" ht="13.8" customHeight="1">
      <c r="A4226" s="101">
        <f>C4226*ID규칙_대사_그룹_단위+COUNTIF($C$4:C4226,C4226)</f>
        <v>2132512</v>
      </c>
      <c r="B4226" s="100" t="s">
        <v>458</v>
      </c>
      <c r="C4226" s="102">
        <f>INDEX(STUDENT!$A:$A,MATCH(B4226,STUDENT!$B:$B,0))</f>
        <v>21325</v>
      </c>
      <c r="D4226" s="129">
        <v>3</v>
      </c>
      <c r="E4226" s="129">
        <v>14</v>
      </c>
      <c r="F4226" s="129">
        <v>3</v>
      </c>
      <c r="G4226" s="101" t="str">
        <f t="shared" si="260"/>
        <v>SPEECH_DESC_2132512</v>
      </c>
      <c r="H4226" s="101" t="str">
        <f t="shared" si="261"/>
        <v>SPEECH_AUDIO_2132512</v>
      </c>
      <c r="I4226" s="118" t="str">
        <f t="shared" si="262"/>
        <v>전투</v>
      </c>
      <c r="J4226" s="118" t="str">
        <f t="shared" si="263"/>
        <v>EX 스킬 컷인 3</v>
      </c>
    </row>
    <row r="4227" spans="1:10" ht="13.8" customHeight="1">
      <c r="A4227" s="101">
        <f>C4227*ID규칙_대사_그룹_단위+COUNTIF($C$4:C4227,C4227)</f>
        <v>2132513</v>
      </c>
      <c r="B4227" s="100" t="s">
        <v>458</v>
      </c>
      <c r="C4227" s="102">
        <f>INDEX(STUDENT!$A:$A,MATCH(B4227,STUDENT!$B:$B,0))</f>
        <v>21325</v>
      </c>
      <c r="D4227" s="129">
        <v>3</v>
      </c>
      <c r="E4227" s="129">
        <v>15</v>
      </c>
      <c r="F4227" s="129">
        <v>1</v>
      </c>
      <c r="G4227" s="101" t="str">
        <f t="shared" si="260"/>
        <v>SPEECH_DESC_2132513</v>
      </c>
      <c r="H4227" s="101" t="str">
        <f t="shared" si="261"/>
        <v>SPEECH_AUDIO_2132513</v>
      </c>
      <c r="I4227" s="118" t="str">
        <f t="shared" si="262"/>
        <v>전투</v>
      </c>
      <c r="J4227" s="118" t="str">
        <f t="shared" si="263"/>
        <v>EX 스킬 1</v>
      </c>
    </row>
    <row r="4228" spans="1:10" ht="13.8" customHeight="1">
      <c r="A4228" s="101">
        <f>C4228*ID규칙_대사_그룹_단위+COUNTIF($C$4:C4228,C4228)</f>
        <v>2132514</v>
      </c>
      <c r="B4228" s="100" t="s">
        <v>458</v>
      </c>
      <c r="C4228" s="102">
        <f>INDEX(STUDENT!$A:$A,MATCH(B4228,STUDENT!$B:$B,0))</f>
        <v>21325</v>
      </c>
      <c r="D4228" s="129">
        <v>3</v>
      </c>
      <c r="E4228" s="129">
        <v>15</v>
      </c>
      <c r="F4228" s="129">
        <v>2</v>
      </c>
      <c r="G4228" s="101" t="str">
        <f t="shared" ref="G4228:G4291" si="264">"SPEECH_DESC_"&amp;A4228</f>
        <v>SPEECH_DESC_2132514</v>
      </c>
      <c r="H4228" s="101" t="str">
        <f t="shared" ref="H4228:H4291" si="265">"SPEECH_AUDIO_"&amp;A4228</f>
        <v>SPEECH_AUDIO_2132514</v>
      </c>
      <c r="I4228" s="118" t="str">
        <f t="shared" ref="I4228:I4291" si="266">VLOOKUP(D4228,SPEECH_MAIN_TYPE,2,0)</f>
        <v>전투</v>
      </c>
      <c r="J4228" s="118" t="str">
        <f t="shared" ref="J4228:J4291" si="267">VLOOKUP(E4228,SPEECH_SUB_TYPE,2,0)&amp;IF(F4228=0,""," "&amp;F4228)</f>
        <v>EX 스킬 2</v>
      </c>
    </row>
    <row r="4229" spans="1:10" ht="13.8" customHeight="1">
      <c r="A4229" s="101">
        <f>C4229*ID규칙_대사_그룹_단위+COUNTIF($C$4:C4229,C4229)</f>
        <v>2132515</v>
      </c>
      <c r="B4229" s="100" t="s">
        <v>458</v>
      </c>
      <c r="C4229" s="102">
        <f>INDEX(STUDENT!$A:$A,MATCH(B4229,STUDENT!$B:$B,0))</f>
        <v>21325</v>
      </c>
      <c r="D4229" s="129">
        <v>3</v>
      </c>
      <c r="E4229" s="129">
        <v>15</v>
      </c>
      <c r="F4229" s="129">
        <v>3</v>
      </c>
      <c r="G4229" s="101" t="str">
        <f t="shared" si="264"/>
        <v>SPEECH_DESC_2132515</v>
      </c>
      <c r="H4229" s="101" t="str">
        <f t="shared" si="265"/>
        <v>SPEECH_AUDIO_2132515</v>
      </c>
      <c r="I4229" s="118" t="str">
        <f t="shared" si="266"/>
        <v>전투</v>
      </c>
      <c r="J4229" s="118" t="str">
        <f t="shared" si="267"/>
        <v>EX 스킬 3</v>
      </c>
    </row>
    <row r="4230" spans="1:10" ht="13.8" customHeight="1">
      <c r="A4230" s="101">
        <f>C4230*ID규칙_대사_그룹_단위+COUNTIF($C$4:C4230,C4230)</f>
        <v>2132516</v>
      </c>
      <c r="B4230" s="100" t="s">
        <v>458</v>
      </c>
      <c r="C4230" s="102">
        <f>INDEX(STUDENT!$A:$A,MATCH(B4230,STUDENT!$B:$B,0))</f>
        <v>21325</v>
      </c>
      <c r="D4230" s="129">
        <v>5</v>
      </c>
      <c r="E4230" s="129">
        <v>22</v>
      </c>
      <c r="F4230" s="129">
        <v>1</v>
      </c>
      <c r="G4230" s="101" t="str">
        <f t="shared" si="264"/>
        <v>SPEECH_DESC_2132516</v>
      </c>
      <c r="H4230" s="101" t="str">
        <f t="shared" si="265"/>
        <v>SPEECH_AUDIO_2132516</v>
      </c>
      <c r="I4230" s="118" t="str">
        <f t="shared" si="266"/>
        <v>기타</v>
      </c>
      <c r="J4230" s="118" t="str">
        <f t="shared" si="267"/>
        <v>카페 1</v>
      </c>
    </row>
    <row r="4231" spans="1:10" ht="13.8" customHeight="1">
      <c r="A4231" s="101">
        <f>C4231*ID규칙_대사_그룹_단위+COUNTIF($C$4:C4231,C4231)</f>
        <v>2132517</v>
      </c>
      <c r="B4231" s="100" t="s">
        <v>458</v>
      </c>
      <c r="C4231" s="102">
        <f>INDEX(STUDENT!$A:$A,MATCH(B4231,STUDENT!$B:$B,0))</f>
        <v>21325</v>
      </c>
      <c r="D4231" s="129">
        <v>5</v>
      </c>
      <c r="E4231" s="129">
        <v>22</v>
      </c>
      <c r="F4231" s="129">
        <v>2</v>
      </c>
      <c r="G4231" s="101" t="str">
        <f t="shared" si="264"/>
        <v>SPEECH_DESC_2132517</v>
      </c>
      <c r="H4231" s="101" t="str">
        <f t="shared" si="265"/>
        <v>SPEECH_AUDIO_2132517</v>
      </c>
      <c r="I4231" s="118" t="str">
        <f t="shared" si="266"/>
        <v>기타</v>
      </c>
      <c r="J4231" s="118" t="str">
        <f t="shared" si="267"/>
        <v>카페 2</v>
      </c>
    </row>
    <row r="4232" spans="1:10" ht="13.8" customHeight="1">
      <c r="A4232" s="101">
        <f>C4232*ID규칙_대사_그룹_단위+COUNTIF($C$4:C4232,C4232)</f>
        <v>2132518</v>
      </c>
      <c r="B4232" s="100" t="s">
        <v>458</v>
      </c>
      <c r="C4232" s="102">
        <f>INDEX(STUDENT!$A:$A,MATCH(B4232,STUDENT!$B:$B,0))</f>
        <v>21325</v>
      </c>
      <c r="D4232" s="129">
        <v>5</v>
      </c>
      <c r="E4232" s="129">
        <v>22</v>
      </c>
      <c r="F4232" s="129">
        <v>3</v>
      </c>
      <c r="G4232" s="101" t="str">
        <f t="shared" si="264"/>
        <v>SPEECH_DESC_2132518</v>
      </c>
      <c r="H4232" s="101" t="str">
        <f t="shared" si="265"/>
        <v>SPEECH_AUDIO_2132518</v>
      </c>
      <c r="I4232" s="118" t="str">
        <f t="shared" si="266"/>
        <v>기타</v>
      </c>
      <c r="J4232" s="118" t="str">
        <f t="shared" si="267"/>
        <v>카페 3</v>
      </c>
    </row>
    <row r="4233" spans="1:10" ht="13.8" customHeight="1">
      <c r="A4233" s="101">
        <f>C4233*ID규칙_대사_그룹_단위+COUNTIF($C$4:C4233,C4233)</f>
        <v>2132519</v>
      </c>
      <c r="B4233" s="100" t="s">
        <v>458</v>
      </c>
      <c r="C4233" s="102">
        <f>INDEX(STUDENT!$A:$A,MATCH(B4233,STUDENT!$B:$B,0))</f>
        <v>21325</v>
      </c>
      <c r="D4233" s="129">
        <v>6</v>
      </c>
      <c r="E4233" s="129">
        <v>24</v>
      </c>
      <c r="F4233" s="129">
        <v>1</v>
      </c>
      <c r="G4233" s="101" t="str">
        <f t="shared" si="264"/>
        <v>SPEECH_DESC_2132519</v>
      </c>
      <c r="H4233" s="101" t="str">
        <f t="shared" si="265"/>
        <v>SPEECH_AUDIO_2132519</v>
      </c>
      <c r="I4233" s="118" t="str">
        <f t="shared" si="266"/>
        <v>메모리얼</v>
      </c>
      <c r="J4233" s="118" t="str">
        <f t="shared" si="267"/>
        <v>메모리얼 로비 1</v>
      </c>
    </row>
    <row r="4234" spans="1:10" ht="13.8" customHeight="1">
      <c r="A4234" s="101">
        <f>C4234*ID규칙_대사_그룹_단위+COUNTIF($C$4:C4234,C4234)</f>
        <v>2132520</v>
      </c>
      <c r="B4234" s="100" t="s">
        <v>458</v>
      </c>
      <c r="C4234" s="102">
        <f>INDEX(STUDENT!$A:$A,MATCH(B4234,STUDENT!$B:$B,0))</f>
        <v>21325</v>
      </c>
      <c r="D4234" s="129">
        <v>6</v>
      </c>
      <c r="E4234" s="129">
        <v>24</v>
      </c>
      <c r="F4234" s="129">
        <v>2</v>
      </c>
      <c r="G4234" s="101" t="str">
        <f t="shared" si="264"/>
        <v>SPEECH_DESC_2132520</v>
      </c>
      <c r="H4234" s="101" t="str">
        <f t="shared" si="265"/>
        <v>SPEECH_AUDIO_2132520</v>
      </c>
      <c r="I4234" s="118" t="str">
        <f t="shared" si="266"/>
        <v>메모리얼</v>
      </c>
      <c r="J4234" s="118" t="str">
        <f t="shared" si="267"/>
        <v>메모리얼 로비 2</v>
      </c>
    </row>
    <row r="4235" spans="1:10" ht="13.8" customHeight="1">
      <c r="A4235" s="101">
        <f>C4235*ID규칙_대사_그룹_단위+COUNTIF($C$4:C4235,C4235)</f>
        <v>2132521</v>
      </c>
      <c r="B4235" s="100" t="s">
        <v>458</v>
      </c>
      <c r="C4235" s="102">
        <f>INDEX(STUDENT!$A:$A,MATCH(B4235,STUDENT!$B:$B,0))</f>
        <v>21325</v>
      </c>
      <c r="D4235" s="129">
        <v>6</v>
      </c>
      <c r="E4235" s="129">
        <v>24</v>
      </c>
      <c r="F4235" s="129">
        <v>3</v>
      </c>
      <c r="G4235" s="101" t="str">
        <f t="shared" si="264"/>
        <v>SPEECH_DESC_2132521</v>
      </c>
      <c r="H4235" s="101" t="str">
        <f t="shared" si="265"/>
        <v>SPEECH_AUDIO_2132521</v>
      </c>
      <c r="I4235" s="118" t="str">
        <f t="shared" si="266"/>
        <v>메모리얼</v>
      </c>
      <c r="J4235" s="118" t="str">
        <f t="shared" si="267"/>
        <v>메모리얼 로비 3</v>
      </c>
    </row>
    <row r="4236" spans="1:10" ht="13.8" customHeight="1">
      <c r="A4236" s="101">
        <f>C4236*ID규칙_대사_그룹_단위+COUNTIF($C$4:C4236,C4236)</f>
        <v>2132522</v>
      </c>
      <c r="B4236" s="100" t="s">
        <v>458</v>
      </c>
      <c r="C4236" s="102">
        <f>INDEX(STUDENT!$A:$A,MATCH(B4236,STUDENT!$B:$B,0))</f>
        <v>21325</v>
      </c>
      <c r="D4236" s="129">
        <v>6</v>
      </c>
      <c r="E4236" s="129">
        <v>24</v>
      </c>
      <c r="F4236" s="129">
        <v>4</v>
      </c>
      <c r="G4236" s="101" t="str">
        <f t="shared" si="264"/>
        <v>SPEECH_DESC_2132522</v>
      </c>
      <c r="H4236" s="101" t="str">
        <f t="shared" si="265"/>
        <v>SPEECH_AUDIO_2132522</v>
      </c>
      <c r="I4236" s="118" t="str">
        <f t="shared" si="266"/>
        <v>메모리얼</v>
      </c>
      <c r="J4236" s="118" t="str">
        <f t="shared" si="267"/>
        <v>메모리얼 로비 4</v>
      </c>
    </row>
    <row r="4237" spans="1:10" ht="13.8" customHeight="1">
      <c r="A4237" s="101">
        <f>C4237*ID규칙_대사_그룹_단위+COUNTIF($C$4:C4237,C4237)</f>
        <v>1236301</v>
      </c>
      <c r="B4237" s="100" t="s">
        <v>460</v>
      </c>
      <c r="C4237" s="102">
        <f>INDEX(STUDENT!$A:$A,MATCH(B4237,STUDENT!$B:$B,0))</f>
        <v>12363</v>
      </c>
      <c r="D4237" s="129">
        <v>1</v>
      </c>
      <c r="E4237" s="129">
        <v>1</v>
      </c>
      <c r="F4237" s="129">
        <v>0</v>
      </c>
      <c r="G4237" s="101" t="str">
        <f t="shared" si="264"/>
        <v>SPEECH_DESC_1236301</v>
      </c>
      <c r="H4237" s="101" t="str">
        <f t="shared" si="265"/>
        <v>SPEECH_AUDIO_1236301</v>
      </c>
      <c r="I4237" s="118" t="str">
        <f t="shared" si="266"/>
        <v>일상</v>
      </c>
      <c r="J4237" s="118" t="str">
        <f t="shared" si="267"/>
        <v>입수</v>
      </c>
    </row>
    <row r="4238" spans="1:10" ht="13.8" customHeight="1">
      <c r="A4238" s="101">
        <f>C4238*ID규칙_대사_그룹_단위+COUNTIF($C$4:C4238,C4238)</f>
        <v>1236302</v>
      </c>
      <c r="B4238" s="100" t="s">
        <v>460</v>
      </c>
      <c r="C4238" s="102">
        <f>INDEX(STUDENT!$A:$A,MATCH(B4238,STUDENT!$B:$B,0))</f>
        <v>12363</v>
      </c>
      <c r="D4238" s="129">
        <v>1</v>
      </c>
      <c r="E4238" s="129">
        <v>2</v>
      </c>
      <c r="F4238" s="129">
        <v>1</v>
      </c>
      <c r="G4238" s="101" t="str">
        <f t="shared" si="264"/>
        <v>SPEECH_DESC_1236302</v>
      </c>
      <c r="H4238" s="101" t="str">
        <f t="shared" si="265"/>
        <v>SPEECH_AUDIO_1236302</v>
      </c>
      <c r="I4238" s="118" t="str">
        <f t="shared" si="266"/>
        <v>일상</v>
      </c>
      <c r="J4238" s="118" t="str">
        <f t="shared" si="267"/>
        <v>로비 방문 1</v>
      </c>
    </row>
    <row r="4239" spans="1:10" ht="13.8" customHeight="1">
      <c r="A4239" s="101">
        <f>C4239*ID규칙_대사_그룹_단위+COUNTIF($C$4:C4239,C4239)</f>
        <v>1236303</v>
      </c>
      <c r="B4239" s="100" t="s">
        <v>460</v>
      </c>
      <c r="C4239" s="102">
        <f>INDEX(STUDENT!$A:$A,MATCH(B4239,STUDENT!$B:$B,0))</f>
        <v>12363</v>
      </c>
      <c r="D4239" s="129">
        <v>1</v>
      </c>
      <c r="E4239" s="129">
        <v>2</v>
      </c>
      <c r="F4239" s="129">
        <v>2</v>
      </c>
      <c r="G4239" s="101" t="str">
        <f t="shared" si="264"/>
        <v>SPEECH_DESC_1236303</v>
      </c>
      <c r="H4239" s="101" t="str">
        <f t="shared" si="265"/>
        <v>SPEECH_AUDIO_1236303</v>
      </c>
      <c r="I4239" s="118" t="str">
        <f t="shared" si="266"/>
        <v>일상</v>
      </c>
      <c r="J4239" s="118" t="str">
        <f t="shared" si="267"/>
        <v>로비 방문 2</v>
      </c>
    </row>
    <row r="4240" spans="1:10" ht="13.8" customHeight="1">
      <c r="A4240" s="101">
        <f>C4240*ID규칙_대사_그룹_단위+COUNTIF($C$4:C4240,C4240)</f>
        <v>1236304</v>
      </c>
      <c r="B4240" s="100" t="s">
        <v>460</v>
      </c>
      <c r="C4240" s="102">
        <f>INDEX(STUDENT!$A:$A,MATCH(B4240,STUDENT!$B:$B,0))</f>
        <v>12363</v>
      </c>
      <c r="D4240" s="129">
        <v>1</v>
      </c>
      <c r="E4240" s="129">
        <v>3</v>
      </c>
      <c r="F4240" s="129">
        <v>1</v>
      </c>
      <c r="G4240" s="101" t="str">
        <f t="shared" si="264"/>
        <v>SPEECH_DESC_1236304</v>
      </c>
      <c r="H4240" s="101" t="str">
        <f t="shared" si="265"/>
        <v>SPEECH_AUDIO_1236304</v>
      </c>
      <c r="I4240" s="118" t="str">
        <f t="shared" si="266"/>
        <v>일상</v>
      </c>
      <c r="J4240" s="118" t="str">
        <f t="shared" si="267"/>
        <v>잡담 1</v>
      </c>
    </row>
    <row r="4241" spans="1:10" ht="13.8" customHeight="1">
      <c r="A4241" s="101">
        <f>C4241*ID규칙_대사_그룹_단위+COUNTIF($C$4:C4241,C4241)</f>
        <v>1236305</v>
      </c>
      <c r="B4241" s="100" t="s">
        <v>460</v>
      </c>
      <c r="C4241" s="102">
        <f>INDEX(STUDENT!$A:$A,MATCH(B4241,STUDENT!$B:$B,0))</f>
        <v>12363</v>
      </c>
      <c r="D4241" s="129">
        <v>1</v>
      </c>
      <c r="E4241" s="129">
        <v>3</v>
      </c>
      <c r="F4241" s="129">
        <v>2</v>
      </c>
      <c r="G4241" s="101" t="str">
        <f t="shared" si="264"/>
        <v>SPEECH_DESC_1236305</v>
      </c>
      <c r="H4241" s="101" t="str">
        <f t="shared" si="265"/>
        <v>SPEECH_AUDIO_1236305</v>
      </c>
      <c r="I4241" s="118" t="str">
        <f t="shared" si="266"/>
        <v>일상</v>
      </c>
      <c r="J4241" s="118" t="str">
        <f t="shared" si="267"/>
        <v>잡담 2</v>
      </c>
    </row>
    <row r="4242" spans="1:10" ht="13.8" customHeight="1">
      <c r="A4242" s="101">
        <f>C4242*ID규칙_대사_그룹_단위+COUNTIF($C$4:C4242,C4242)</f>
        <v>1236306</v>
      </c>
      <c r="B4242" s="100" t="s">
        <v>460</v>
      </c>
      <c r="C4242" s="102">
        <f>INDEX(STUDENT!$A:$A,MATCH(B4242,STUDENT!$B:$B,0))</f>
        <v>12363</v>
      </c>
      <c r="D4242" s="129">
        <v>1</v>
      </c>
      <c r="E4242" s="129">
        <v>3</v>
      </c>
      <c r="F4242" s="129">
        <v>3</v>
      </c>
      <c r="G4242" s="101" t="str">
        <f t="shared" si="264"/>
        <v>SPEECH_DESC_1236306</v>
      </c>
      <c r="H4242" s="101" t="str">
        <f t="shared" si="265"/>
        <v>SPEECH_AUDIO_1236306</v>
      </c>
      <c r="I4242" s="118" t="str">
        <f t="shared" si="266"/>
        <v>일상</v>
      </c>
      <c r="J4242" s="118" t="str">
        <f t="shared" si="267"/>
        <v>잡담 3</v>
      </c>
    </row>
    <row r="4243" spans="1:10" ht="13.8" customHeight="1">
      <c r="A4243" s="101">
        <f>C4243*ID규칙_대사_그룹_단위+COUNTIF($C$4:C4243,C4243)</f>
        <v>1236307</v>
      </c>
      <c r="B4243" s="100" t="s">
        <v>460</v>
      </c>
      <c r="C4243" s="102">
        <f>INDEX(STUDENT!$A:$A,MATCH(B4243,STUDENT!$B:$B,0))</f>
        <v>12363</v>
      </c>
      <c r="D4243" s="129">
        <v>1</v>
      </c>
      <c r="E4243" s="129">
        <v>3</v>
      </c>
      <c r="F4243" s="129">
        <v>4</v>
      </c>
      <c r="G4243" s="101" t="str">
        <f t="shared" si="264"/>
        <v>SPEECH_DESC_1236307</v>
      </c>
      <c r="H4243" s="101" t="str">
        <f t="shared" si="265"/>
        <v>SPEECH_AUDIO_1236307</v>
      </c>
      <c r="I4243" s="118" t="str">
        <f t="shared" si="266"/>
        <v>일상</v>
      </c>
      <c r="J4243" s="118" t="str">
        <f t="shared" si="267"/>
        <v>잡담 4</v>
      </c>
    </row>
    <row r="4244" spans="1:10" ht="13.8" customHeight="1">
      <c r="A4244" s="101">
        <f>C4244*ID규칙_대사_그룹_단위+COUNTIF($C$4:C4244,C4244)</f>
        <v>1236308</v>
      </c>
      <c r="B4244" s="100" t="s">
        <v>460</v>
      </c>
      <c r="C4244" s="102">
        <f>INDEX(STUDENT!$A:$A,MATCH(B4244,STUDENT!$B:$B,0))</f>
        <v>12363</v>
      </c>
      <c r="D4244" s="129">
        <v>1</v>
      </c>
      <c r="E4244" s="129">
        <v>3</v>
      </c>
      <c r="F4244" s="129">
        <v>5</v>
      </c>
      <c r="G4244" s="101" t="str">
        <f t="shared" si="264"/>
        <v>SPEECH_DESC_1236308</v>
      </c>
      <c r="H4244" s="101" t="str">
        <f t="shared" si="265"/>
        <v>SPEECH_AUDIO_1236308</v>
      </c>
      <c r="I4244" s="118" t="str">
        <f t="shared" si="266"/>
        <v>일상</v>
      </c>
      <c r="J4244" s="118" t="str">
        <f t="shared" si="267"/>
        <v>잡담 5</v>
      </c>
    </row>
    <row r="4245" spans="1:10" ht="13.8" customHeight="1">
      <c r="A4245" s="101">
        <f>C4245*ID규칙_대사_그룹_단위+COUNTIF($C$4:C4245,C4245)</f>
        <v>1236309</v>
      </c>
      <c r="B4245" s="100" t="s">
        <v>460</v>
      </c>
      <c r="C4245" s="102">
        <f>INDEX(STUDENT!$A:$A,MATCH(B4245,STUDENT!$B:$B,0))</f>
        <v>12363</v>
      </c>
      <c r="D4245" s="129">
        <v>2</v>
      </c>
      <c r="E4245" s="129">
        <v>4</v>
      </c>
      <c r="F4245" s="129">
        <v>1</v>
      </c>
      <c r="G4245" s="101" t="str">
        <f t="shared" si="264"/>
        <v>SPEECH_DESC_1236309</v>
      </c>
      <c r="H4245" s="101" t="str">
        <f t="shared" si="265"/>
        <v>SPEECH_AUDIO_1236309</v>
      </c>
      <c r="I4245" s="118" t="str">
        <f t="shared" si="266"/>
        <v>배치</v>
      </c>
      <c r="J4245" s="118" t="str">
        <f t="shared" si="267"/>
        <v>편성 1</v>
      </c>
    </row>
    <row r="4246" spans="1:10" ht="13.8" customHeight="1">
      <c r="A4246" s="101">
        <f>C4246*ID규칙_대사_그룹_단위+COUNTIF($C$4:C4246,C4246)</f>
        <v>1236310</v>
      </c>
      <c r="B4246" s="100" t="s">
        <v>460</v>
      </c>
      <c r="C4246" s="102">
        <f>INDEX(STUDENT!$A:$A,MATCH(B4246,STUDENT!$B:$B,0))</f>
        <v>12363</v>
      </c>
      <c r="D4246" s="129">
        <v>2</v>
      </c>
      <c r="E4246" s="129">
        <v>4</v>
      </c>
      <c r="F4246" s="129">
        <v>2</v>
      </c>
      <c r="G4246" s="101" t="str">
        <f t="shared" si="264"/>
        <v>SPEECH_DESC_1236310</v>
      </c>
      <c r="H4246" s="101" t="str">
        <f t="shared" si="265"/>
        <v>SPEECH_AUDIO_1236310</v>
      </c>
      <c r="I4246" s="118" t="str">
        <f t="shared" si="266"/>
        <v>배치</v>
      </c>
      <c r="J4246" s="118" t="str">
        <f t="shared" si="267"/>
        <v>편성 2</v>
      </c>
    </row>
    <row r="4247" spans="1:10" ht="13.8" customHeight="1">
      <c r="A4247" s="101">
        <f>C4247*ID규칙_대사_그룹_단위+COUNTIF($C$4:C4247,C4247)</f>
        <v>1236311</v>
      </c>
      <c r="B4247" s="100" t="s">
        <v>460</v>
      </c>
      <c r="C4247" s="102">
        <f>INDEX(STUDENT!$A:$A,MATCH(B4247,STUDENT!$B:$B,0))</f>
        <v>12363</v>
      </c>
      <c r="D4247" s="129">
        <v>2</v>
      </c>
      <c r="E4247" s="129">
        <v>4</v>
      </c>
      <c r="F4247" s="129">
        <v>3</v>
      </c>
      <c r="G4247" s="101" t="str">
        <f t="shared" si="264"/>
        <v>SPEECH_DESC_1236311</v>
      </c>
      <c r="H4247" s="101" t="str">
        <f t="shared" si="265"/>
        <v>SPEECH_AUDIO_1236311</v>
      </c>
      <c r="I4247" s="118" t="str">
        <f t="shared" si="266"/>
        <v>배치</v>
      </c>
      <c r="J4247" s="118" t="str">
        <f t="shared" si="267"/>
        <v>편성 3</v>
      </c>
    </row>
    <row r="4248" spans="1:10" ht="13.8" customHeight="1">
      <c r="A4248" s="101">
        <f>C4248*ID규칙_대사_그룹_단위+COUNTIF($C$4:C4248,C4248)</f>
        <v>1236312</v>
      </c>
      <c r="B4248" s="100" t="s">
        <v>460</v>
      </c>
      <c r="C4248" s="102">
        <f>INDEX(STUDENT!$A:$A,MATCH(B4248,STUDENT!$B:$B,0))</f>
        <v>12363</v>
      </c>
      <c r="D4248" s="129">
        <v>2</v>
      </c>
      <c r="E4248" s="129">
        <v>5</v>
      </c>
      <c r="F4248" s="129">
        <v>1</v>
      </c>
      <c r="G4248" s="101" t="str">
        <f t="shared" si="264"/>
        <v>SPEECH_DESC_1236312</v>
      </c>
      <c r="H4248" s="101" t="str">
        <f t="shared" si="265"/>
        <v>SPEECH_AUDIO_1236312</v>
      </c>
      <c r="I4248" s="118" t="str">
        <f t="shared" si="266"/>
        <v>배치</v>
      </c>
      <c r="J4248" s="118" t="str">
        <f t="shared" si="267"/>
        <v>출격 1</v>
      </c>
    </row>
    <row r="4249" spans="1:10" ht="13.8" customHeight="1">
      <c r="A4249" s="101">
        <f>C4249*ID규칙_대사_그룹_단위+COUNTIF($C$4:C4249,C4249)</f>
        <v>1236313</v>
      </c>
      <c r="B4249" s="100" t="s">
        <v>460</v>
      </c>
      <c r="C4249" s="102">
        <f>INDEX(STUDENT!$A:$A,MATCH(B4249,STUDENT!$B:$B,0))</f>
        <v>12363</v>
      </c>
      <c r="D4249" s="129">
        <v>2</v>
      </c>
      <c r="E4249" s="129">
        <v>5</v>
      </c>
      <c r="F4249" s="129">
        <v>2</v>
      </c>
      <c r="G4249" s="101" t="str">
        <f t="shared" si="264"/>
        <v>SPEECH_DESC_1236313</v>
      </c>
      <c r="H4249" s="101" t="str">
        <f t="shared" si="265"/>
        <v>SPEECH_AUDIO_1236313</v>
      </c>
      <c r="I4249" s="118" t="str">
        <f t="shared" si="266"/>
        <v>배치</v>
      </c>
      <c r="J4249" s="118" t="str">
        <f t="shared" si="267"/>
        <v>출격 2</v>
      </c>
    </row>
    <row r="4250" spans="1:10" ht="13.8" customHeight="1">
      <c r="A4250" s="101">
        <f>C4250*ID규칙_대사_그룹_단위+COUNTIF($C$4:C4250,C4250)</f>
        <v>1236314</v>
      </c>
      <c r="B4250" s="100" t="s">
        <v>460</v>
      </c>
      <c r="C4250" s="102">
        <f>INDEX(STUDENT!$A:$A,MATCH(B4250,STUDENT!$B:$B,0))</f>
        <v>12363</v>
      </c>
      <c r="D4250" s="129">
        <v>3</v>
      </c>
      <c r="E4250" s="129">
        <v>6</v>
      </c>
      <c r="F4250" s="129">
        <v>1</v>
      </c>
      <c r="G4250" s="101" t="str">
        <f t="shared" si="264"/>
        <v>SPEECH_DESC_1236314</v>
      </c>
      <c r="H4250" s="101" t="str">
        <f t="shared" si="265"/>
        <v>SPEECH_AUDIO_1236314</v>
      </c>
      <c r="I4250" s="118" t="str">
        <f t="shared" si="266"/>
        <v>전투</v>
      </c>
      <c r="J4250" s="118" t="str">
        <f t="shared" si="267"/>
        <v>전투개시 1</v>
      </c>
    </row>
    <row r="4251" spans="1:10" ht="13.8" customHeight="1">
      <c r="A4251" s="101">
        <f>C4251*ID규칙_대사_그룹_단위+COUNTIF($C$4:C4251,C4251)</f>
        <v>1236315</v>
      </c>
      <c r="B4251" s="100" t="s">
        <v>460</v>
      </c>
      <c r="C4251" s="102">
        <f>INDEX(STUDENT!$A:$A,MATCH(B4251,STUDENT!$B:$B,0))</f>
        <v>12363</v>
      </c>
      <c r="D4251" s="129">
        <v>3</v>
      </c>
      <c r="E4251" s="129">
        <v>6</v>
      </c>
      <c r="F4251" s="129">
        <v>2</v>
      </c>
      <c r="G4251" s="101" t="str">
        <f t="shared" si="264"/>
        <v>SPEECH_DESC_1236315</v>
      </c>
      <c r="H4251" s="101" t="str">
        <f t="shared" si="265"/>
        <v>SPEECH_AUDIO_1236315</v>
      </c>
      <c r="I4251" s="118" t="str">
        <f t="shared" si="266"/>
        <v>전투</v>
      </c>
      <c r="J4251" s="118" t="str">
        <f t="shared" si="267"/>
        <v>전투개시 2</v>
      </c>
    </row>
    <row r="4252" spans="1:10" ht="13.8" customHeight="1">
      <c r="A4252" s="101">
        <f>C4252*ID규칙_대사_그룹_단위+COUNTIF($C$4:C4252,C4252)</f>
        <v>1236316</v>
      </c>
      <c r="B4252" s="100" t="s">
        <v>460</v>
      </c>
      <c r="C4252" s="102">
        <f>INDEX(STUDENT!$A:$A,MATCH(B4252,STUDENT!$B:$B,0))</f>
        <v>12363</v>
      </c>
      <c r="D4252" s="129">
        <v>3</v>
      </c>
      <c r="E4252" s="129">
        <v>8</v>
      </c>
      <c r="F4252" s="129">
        <v>1</v>
      </c>
      <c r="G4252" s="101" t="str">
        <f t="shared" si="264"/>
        <v>SPEECH_DESC_1236316</v>
      </c>
      <c r="H4252" s="101" t="str">
        <f t="shared" si="265"/>
        <v>SPEECH_AUDIO_1236316</v>
      </c>
      <c r="I4252" s="118" t="str">
        <f t="shared" si="266"/>
        <v>전투</v>
      </c>
      <c r="J4252" s="118" t="str">
        <f t="shared" si="267"/>
        <v>에이리어 이동 1</v>
      </c>
    </row>
    <row r="4253" spans="1:10" ht="13.8" customHeight="1">
      <c r="A4253" s="101">
        <f>C4253*ID규칙_대사_그룹_단위+COUNTIF($C$4:C4253,C4253)</f>
        <v>1236317</v>
      </c>
      <c r="B4253" s="100" t="s">
        <v>460</v>
      </c>
      <c r="C4253" s="102">
        <f>INDEX(STUDENT!$A:$A,MATCH(B4253,STUDENT!$B:$B,0))</f>
        <v>12363</v>
      </c>
      <c r="D4253" s="129">
        <v>3</v>
      </c>
      <c r="E4253" s="129">
        <v>8</v>
      </c>
      <c r="F4253" s="129">
        <v>2</v>
      </c>
      <c r="G4253" s="101" t="str">
        <f t="shared" si="264"/>
        <v>SPEECH_DESC_1236317</v>
      </c>
      <c r="H4253" s="101" t="str">
        <f t="shared" si="265"/>
        <v>SPEECH_AUDIO_1236317</v>
      </c>
      <c r="I4253" s="118" t="str">
        <f t="shared" si="266"/>
        <v>전투</v>
      </c>
      <c r="J4253" s="118" t="str">
        <f t="shared" si="267"/>
        <v>에이리어 이동 2</v>
      </c>
    </row>
    <row r="4254" spans="1:10" ht="13.8" customHeight="1">
      <c r="A4254" s="101">
        <f>C4254*ID규칙_대사_그룹_단위+COUNTIF($C$4:C4254,C4254)</f>
        <v>1236318</v>
      </c>
      <c r="B4254" s="100" t="s">
        <v>460</v>
      </c>
      <c r="C4254" s="102">
        <f>INDEX(STUDENT!$A:$A,MATCH(B4254,STUDENT!$B:$B,0))</f>
        <v>12363</v>
      </c>
      <c r="D4254" s="129">
        <v>3</v>
      </c>
      <c r="E4254" s="129">
        <v>9</v>
      </c>
      <c r="F4254" s="129">
        <v>0</v>
      </c>
      <c r="G4254" s="101" t="str">
        <f t="shared" si="264"/>
        <v>SPEECH_DESC_1236318</v>
      </c>
      <c r="H4254" s="101" t="str">
        <f t="shared" si="265"/>
        <v>SPEECH_AUDIO_1236318</v>
      </c>
      <c r="I4254" s="118" t="str">
        <f t="shared" si="266"/>
        <v>전투</v>
      </c>
      <c r="J4254" s="118" t="str">
        <f t="shared" si="267"/>
        <v>엄폐</v>
      </c>
    </row>
    <row r="4255" spans="1:10" ht="13.8" customHeight="1">
      <c r="A4255" s="101">
        <f>C4255*ID규칙_대사_그룹_단위+COUNTIF($C$4:C4255,C4255)</f>
        <v>1236319</v>
      </c>
      <c r="B4255" s="100" t="s">
        <v>460</v>
      </c>
      <c r="C4255" s="102">
        <f>INDEX(STUDENT!$A:$A,MATCH(B4255,STUDENT!$B:$B,0))</f>
        <v>12363</v>
      </c>
      <c r="D4255" s="129">
        <v>3</v>
      </c>
      <c r="E4255" s="129">
        <v>10</v>
      </c>
      <c r="F4255" s="129">
        <v>0</v>
      </c>
      <c r="G4255" s="101" t="str">
        <f t="shared" si="264"/>
        <v>SPEECH_DESC_1236319</v>
      </c>
      <c r="H4255" s="101" t="str">
        <f t="shared" si="265"/>
        <v>SPEECH_AUDIO_1236319</v>
      </c>
      <c r="I4255" s="118" t="str">
        <f t="shared" si="266"/>
        <v>전투</v>
      </c>
      <c r="J4255" s="118" t="str">
        <f t="shared" si="267"/>
        <v>회피</v>
      </c>
    </row>
    <row r="4256" spans="1:10" ht="13.8" customHeight="1">
      <c r="A4256" s="101">
        <f>C4256*ID규칙_대사_그룹_단위+COUNTIF($C$4:C4256,C4256)</f>
        <v>1236320</v>
      </c>
      <c r="B4256" s="100" t="s">
        <v>460</v>
      </c>
      <c r="C4256" s="102">
        <f>INDEX(STUDENT!$A:$A,MATCH(B4256,STUDENT!$B:$B,0))</f>
        <v>12363</v>
      </c>
      <c r="D4256" s="129">
        <v>3</v>
      </c>
      <c r="E4256" s="129">
        <v>11</v>
      </c>
      <c r="F4256" s="129">
        <v>0</v>
      </c>
      <c r="G4256" s="101" t="str">
        <f t="shared" si="264"/>
        <v>SPEECH_DESC_1236320</v>
      </c>
      <c r="H4256" s="101" t="str">
        <f t="shared" si="265"/>
        <v>SPEECH_AUDIO_1236320</v>
      </c>
      <c r="I4256" s="118" t="str">
        <f t="shared" si="266"/>
        <v>전투</v>
      </c>
      <c r="J4256" s="118" t="str">
        <f t="shared" si="267"/>
        <v>회복</v>
      </c>
    </row>
    <row r="4257" spans="1:10" ht="13.8" customHeight="1">
      <c r="A4257" s="101">
        <f>C4257*ID규칙_대사_그룹_단위+COUNTIF($C$4:C4257,C4257)</f>
        <v>1236321</v>
      </c>
      <c r="B4257" s="100" t="s">
        <v>460</v>
      </c>
      <c r="C4257" s="102">
        <f>INDEX(STUDENT!$A:$A,MATCH(B4257,STUDENT!$B:$B,0))</f>
        <v>12363</v>
      </c>
      <c r="D4257" s="129">
        <v>3</v>
      </c>
      <c r="E4257" s="129">
        <v>12</v>
      </c>
      <c r="F4257" s="129">
        <v>0</v>
      </c>
      <c r="G4257" s="101" t="str">
        <f t="shared" si="264"/>
        <v>SPEECH_DESC_1236321</v>
      </c>
      <c r="H4257" s="101" t="str">
        <f t="shared" si="265"/>
        <v>SPEECH_AUDIO_1236321</v>
      </c>
      <c r="I4257" s="118" t="str">
        <f t="shared" si="266"/>
        <v>전투</v>
      </c>
      <c r="J4257" s="118" t="str">
        <f t="shared" si="267"/>
        <v>버프</v>
      </c>
    </row>
    <row r="4258" spans="1:10" ht="13.8" customHeight="1">
      <c r="A4258" s="101">
        <f>C4258*ID규칙_대사_그룹_단위+COUNTIF($C$4:C4258,C4258)</f>
        <v>1236322</v>
      </c>
      <c r="B4258" s="100" t="s">
        <v>460</v>
      </c>
      <c r="C4258" s="102">
        <f>INDEX(STUDENT!$A:$A,MATCH(B4258,STUDENT!$B:$B,0))</f>
        <v>12363</v>
      </c>
      <c r="D4258" s="129">
        <v>3</v>
      </c>
      <c r="E4258" s="129">
        <v>13</v>
      </c>
      <c r="F4258" s="129">
        <v>0</v>
      </c>
      <c r="G4258" s="101" t="str">
        <f t="shared" si="264"/>
        <v>SPEECH_DESC_1236322</v>
      </c>
      <c r="H4258" s="101" t="str">
        <f t="shared" si="265"/>
        <v>SPEECH_AUDIO_1236322</v>
      </c>
      <c r="I4258" s="118" t="str">
        <f t="shared" si="266"/>
        <v>전투</v>
      </c>
      <c r="J4258" s="118" t="str">
        <f t="shared" si="267"/>
        <v>기본 스킬</v>
      </c>
    </row>
    <row r="4259" spans="1:10" ht="13.8" customHeight="1">
      <c r="A4259" s="101">
        <f>C4259*ID규칙_대사_그룹_단위+COUNTIF($C$4:C4259,C4259)</f>
        <v>1236323</v>
      </c>
      <c r="B4259" s="100" t="s">
        <v>460</v>
      </c>
      <c r="C4259" s="102">
        <f>INDEX(STUDENT!$A:$A,MATCH(B4259,STUDENT!$B:$B,0))</f>
        <v>12363</v>
      </c>
      <c r="D4259" s="129">
        <v>3</v>
      </c>
      <c r="E4259" s="129">
        <v>14</v>
      </c>
      <c r="F4259" s="129">
        <v>1</v>
      </c>
      <c r="G4259" s="101" t="str">
        <f t="shared" si="264"/>
        <v>SPEECH_DESC_1236323</v>
      </c>
      <c r="H4259" s="101" t="str">
        <f t="shared" si="265"/>
        <v>SPEECH_AUDIO_1236323</v>
      </c>
      <c r="I4259" s="118" t="str">
        <f t="shared" si="266"/>
        <v>전투</v>
      </c>
      <c r="J4259" s="118" t="str">
        <f t="shared" si="267"/>
        <v>EX 스킬 컷인 1</v>
      </c>
    </row>
    <row r="4260" spans="1:10" ht="13.8" customHeight="1">
      <c r="A4260" s="101">
        <f>C4260*ID규칙_대사_그룹_단위+COUNTIF($C$4:C4260,C4260)</f>
        <v>1236324</v>
      </c>
      <c r="B4260" s="100" t="s">
        <v>460</v>
      </c>
      <c r="C4260" s="102">
        <f>INDEX(STUDENT!$A:$A,MATCH(B4260,STUDENT!$B:$B,0))</f>
        <v>12363</v>
      </c>
      <c r="D4260" s="129">
        <v>3</v>
      </c>
      <c r="E4260" s="129">
        <v>14</v>
      </c>
      <c r="F4260" s="129">
        <v>2</v>
      </c>
      <c r="G4260" s="101" t="str">
        <f t="shared" si="264"/>
        <v>SPEECH_DESC_1236324</v>
      </c>
      <c r="H4260" s="101" t="str">
        <f t="shared" si="265"/>
        <v>SPEECH_AUDIO_1236324</v>
      </c>
      <c r="I4260" s="118" t="str">
        <f t="shared" si="266"/>
        <v>전투</v>
      </c>
      <c r="J4260" s="118" t="str">
        <f t="shared" si="267"/>
        <v>EX 스킬 컷인 2</v>
      </c>
    </row>
    <row r="4261" spans="1:10" ht="13.8" customHeight="1">
      <c r="A4261" s="101">
        <f>C4261*ID규칙_대사_그룹_단위+COUNTIF($C$4:C4261,C4261)</f>
        <v>1236325</v>
      </c>
      <c r="B4261" s="100" t="s">
        <v>460</v>
      </c>
      <c r="C4261" s="102">
        <f>INDEX(STUDENT!$A:$A,MATCH(B4261,STUDENT!$B:$B,0))</f>
        <v>12363</v>
      </c>
      <c r="D4261" s="129">
        <v>3</v>
      </c>
      <c r="E4261" s="129">
        <v>14</v>
      </c>
      <c r="F4261" s="129">
        <v>3</v>
      </c>
      <c r="G4261" s="101" t="str">
        <f t="shared" si="264"/>
        <v>SPEECH_DESC_1236325</v>
      </c>
      <c r="H4261" s="101" t="str">
        <f t="shared" si="265"/>
        <v>SPEECH_AUDIO_1236325</v>
      </c>
      <c r="I4261" s="118" t="str">
        <f t="shared" si="266"/>
        <v>전투</v>
      </c>
      <c r="J4261" s="118" t="str">
        <f t="shared" si="267"/>
        <v>EX 스킬 컷인 3</v>
      </c>
    </row>
    <row r="4262" spans="1:10" ht="13.8" customHeight="1">
      <c r="A4262" s="101">
        <f>C4262*ID규칙_대사_그룹_단위+COUNTIF($C$4:C4262,C4262)</f>
        <v>1236326</v>
      </c>
      <c r="B4262" s="100" t="s">
        <v>460</v>
      </c>
      <c r="C4262" s="102">
        <f>INDEX(STUDENT!$A:$A,MATCH(B4262,STUDENT!$B:$B,0))</f>
        <v>12363</v>
      </c>
      <c r="D4262" s="129">
        <v>3</v>
      </c>
      <c r="E4262" s="129">
        <v>15</v>
      </c>
      <c r="F4262" s="129">
        <v>1</v>
      </c>
      <c r="G4262" s="101" t="str">
        <f t="shared" si="264"/>
        <v>SPEECH_DESC_1236326</v>
      </c>
      <c r="H4262" s="101" t="str">
        <f t="shared" si="265"/>
        <v>SPEECH_AUDIO_1236326</v>
      </c>
      <c r="I4262" s="118" t="str">
        <f t="shared" si="266"/>
        <v>전투</v>
      </c>
      <c r="J4262" s="118" t="str">
        <f t="shared" si="267"/>
        <v>EX 스킬 1</v>
      </c>
    </row>
    <row r="4263" spans="1:10" ht="13.8" customHeight="1">
      <c r="A4263" s="101">
        <f>C4263*ID규칙_대사_그룹_단위+COUNTIF($C$4:C4263,C4263)</f>
        <v>1236327</v>
      </c>
      <c r="B4263" s="100" t="s">
        <v>460</v>
      </c>
      <c r="C4263" s="102">
        <f>INDEX(STUDENT!$A:$A,MATCH(B4263,STUDENT!$B:$B,0))</f>
        <v>12363</v>
      </c>
      <c r="D4263" s="129">
        <v>3</v>
      </c>
      <c r="E4263" s="129">
        <v>15</v>
      </c>
      <c r="F4263" s="129">
        <v>2</v>
      </c>
      <c r="G4263" s="101" t="str">
        <f t="shared" si="264"/>
        <v>SPEECH_DESC_1236327</v>
      </c>
      <c r="H4263" s="101" t="str">
        <f t="shared" si="265"/>
        <v>SPEECH_AUDIO_1236327</v>
      </c>
      <c r="I4263" s="118" t="str">
        <f t="shared" si="266"/>
        <v>전투</v>
      </c>
      <c r="J4263" s="118" t="str">
        <f t="shared" si="267"/>
        <v>EX 스킬 2</v>
      </c>
    </row>
    <row r="4264" spans="1:10" ht="13.8" customHeight="1">
      <c r="A4264" s="101">
        <f>C4264*ID규칙_대사_그룹_단위+COUNTIF($C$4:C4264,C4264)</f>
        <v>1236328</v>
      </c>
      <c r="B4264" s="100" t="s">
        <v>460</v>
      </c>
      <c r="C4264" s="102">
        <f>INDEX(STUDENT!$A:$A,MATCH(B4264,STUDENT!$B:$B,0))</f>
        <v>12363</v>
      </c>
      <c r="D4264" s="129">
        <v>3</v>
      </c>
      <c r="E4264" s="129">
        <v>15</v>
      </c>
      <c r="F4264" s="129">
        <v>3</v>
      </c>
      <c r="G4264" s="101" t="str">
        <f t="shared" si="264"/>
        <v>SPEECH_DESC_1236328</v>
      </c>
      <c r="H4264" s="101" t="str">
        <f t="shared" si="265"/>
        <v>SPEECH_AUDIO_1236328</v>
      </c>
      <c r="I4264" s="118" t="str">
        <f t="shared" si="266"/>
        <v>전투</v>
      </c>
      <c r="J4264" s="118" t="str">
        <f t="shared" si="267"/>
        <v>EX 스킬 3</v>
      </c>
    </row>
    <row r="4265" spans="1:10" ht="13.8" customHeight="1">
      <c r="A4265" s="101">
        <f>C4265*ID규칙_대사_그룹_단위+COUNTIF($C$4:C4265,C4265)</f>
        <v>1236329</v>
      </c>
      <c r="B4265" s="100" t="s">
        <v>460</v>
      </c>
      <c r="C4265" s="102">
        <f>INDEX(STUDENT!$A:$A,MATCH(B4265,STUDENT!$B:$B,0))</f>
        <v>12363</v>
      </c>
      <c r="D4265" s="129">
        <v>3</v>
      </c>
      <c r="E4265" s="129">
        <v>16</v>
      </c>
      <c r="F4265" s="129">
        <v>1</v>
      </c>
      <c r="G4265" s="101" t="str">
        <f t="shared" si="264"/>
        <v>SPEECH_DESC_1236329</v>
      </c>
      <c r="H4265" s="101" t="str">
        <f t="shared" si="265"/>
        <v>SPEECH_AUDIO_1236329</v>
      </c>
      <c r="I4265" s="118" t="str">
        <f t="shared" si="266"/>
        <v>전투</v>
      </c>
      <c r="J4265" s="118" t="str">
        <f t="shared" si="267"/>
        <v>승리 1</v>
      </c>
    </row>
    <row r="4266" spans="1:10" ht="13.8" customHeight="1">
      <c r="A4266" s="101">
        <f>C4266*ID규칙_대사_그룹_단위+COUNTIF($C$4:C4266,C4266)</f>
        <v>1236330</v>
      </c>
      <c r="B4266" s="100" t="s">
        <v>460</v>
      </c>
      <c r="C4266" s="102">
        <f>INDEX(STUDENT!$A:$A,MATCH(B4266,STUDENT!$B:$B,0))</f>
        <v>12363</v>
      </c>
      <c r="D4266" s="129">
        <v>3</v>
      </c>
      <c r="E4266" s="129">
        <v>16</v>
      </c>
      <c r="F4266" s="129">
        <v>2</v>
      </c>
      <c r="G4266" s="101" t="str">
        <f t="shared" si="264"/>
        <v>SPEECH_DESC_1236330</v>
      </c>
      <c r="H4266" s="101" t="str">
        <f t="shared" si="265"/>
        <v>SPEECH_AUDIO_1236330</v>
      </c>
      <c r="I4266" s="118" t="str">
        <f t="shared" si="266"/>
        <v>전투</v>
      </c>
      <c r="J4266" s="118" t="str">
        <f t="shared" si="267"/>
        <v>승리 2</v>
      </c>
    </row>
    <row r="4267" spans="1:10" ht="13.8" customHeight="1">
      <c r="A4267" s="101">
        <f>C4267*ID규칙_대사_그룹_단위+COUNTIF($C$4:C4267,C4267)</f>
        <v>1236331</v>
      </c>
      <c r="B4267" s="100" t="s">
        <v>460</v>
      </c>
      <c r="C4267" s="102">
        <f>INDEX(STUDENT!$A:$A,MATCH(B4267,STUDENT!$B:$B,0))</f>
        <v>12363</v>
      </c>
      <c r="D4267" s="129">
        <v>3</v>
      </c>
      <c r="E4267" s="129">
        <v>17</v>
      </c>
      <c r="F4267" s="129">
        <v>0</v>
      </c>
      <c r="G4267" s="101" t="str">
        <f t="shared" si="264"/>
        <v>SPEECH_DESC_1236331</v>
      </c>
      <c r="H4267" s="101" t="str">
        <f t="shared" si="265"/>
        <v>SPEECH_AUDIO_1236331</v>
      </c>
      <c r="I4267" s="118" t="str">
        <f t="shared" si="266"/>
        <v>전투</v>
      </c>
      <c r="J4267" s="118" t="str">
        <f t="shared" si="267"/>
        <v>철수</v>
      </c>
    </row>
    <row r="4268" spans="1:10" ht="13.8" customHeight="1">
      <c r="A4268" s="101">
        <f>C4268*ID규칙_대사_그룹_단위+COUNTIF($C$4:C4268,C4268)</f>
        <v>1236332</v>
      </c>
      <c r="B4268" s="100" t="s">
        <v>460</v>
      </c>
      <c r="C4268" s="102">
        <f>INDEX(STUDENT!$A:$A,MATCH(B4268,STUDENT!$B:$B,0))</f>
        <v>12363</v>
      </c>
      <c r="D4268" s="129">
        <v>4</v>
      </c>
      <c r="E4268" s="129">
        <v>18</v>
      </c>
      <c r="F4268" s="129">
        <v>1</v>
      </c>
      <c r="G4268" s="101" t="str">
        <f t="shared" si="264"/>
        <v>SPEECH_DESC_1236332</v>
      </c>
      <c r="H4268" s="101" t="str">
        <f t="shared" si="265"/>
        <v>SPEECH_AUDIO_1236332</v>
      </c>
      <c r="I4268" s="118" t="str">
        <f t="shared" si="266"/>
        <v>결과</v>
      </c>
      <c r="J4268" s="118" t="str">
        <f t="shared" si="267"/>
        <v>임무 완료 1</v>
      </c>
    </row>
    <row r="4269" spans="1:10" ht="13.8" customHeight="1">
      <c r="A4269" s="101">
        <f>C4269*ID규칙_대사_그룹_단위+COUNTIF($C$4:C4269,C4269)</f>
        <v>1236333</v>
      </c>
      <c r="B4269" s="100" t="s">
        <v>460</v>
      </c>
      <c r="C4269" s="102">
        <f>INDEX(STUDENT!$A:$A,MATCH(B4269,STUDENT!$B:$B,0))</f>
        <v>12363</v>
      </c>
      <c r="D4269" s="129">
        <v>4</v>
      </c>
      <c r="E4269" s="129">
        <v>18</v>
      </c>
      <c r="F4269" s="129">
        <v>2</v>
      </c>
      <c r="G4269" s="101" t="str">
        <f t="shared" si="264"/>
        <v>SPEECH_DESC_1236333</v>
      </c>
      <c r="H4269" s="101" t="str">
        <f t="shared" si="265"/>
        <v>SPEECH_AUDIO_1236333</v>
      </c>
      <c r="I4269" s="118" t="str">
        <f t="shared" si="266"/>
        <v>결과</v>
      </c>
      <c r="J4269" s="118" t="str">
        <f t="shared" si="267"/>
        <v>임무 완료 2</v>
      </c>
    </row>
    <row r="4270" spans="1:10" ht="13.8" customHeight="1">
      <c r="A4270" s="101">
        <f>C4270*ID규칙_대사_그룹_단위+COUNTIF($C$4:C4270,C4270)</f>
        <v>1236334</v>
      </c>
      <c r="B4270" s="100" t="s">
        <v>460</v>
      </c>
      <c r="C4270" s="102">
        <f>INDEX(STUDENT!$A:$A,MATCH(B4270,STUDENT!$B:$B,0))</f>
        <v>12363</v>
      </c>
      <c r="D4270" s="129">
        <v>4</v>
      </c>
      <c r="E4270" s="129">
        <v>19</v>
      </c>
      <c r="F4270" s="129">
        <v>1</v>
      </c>
      <c r="G4270" s="101" t="str">
        <f t="shared" si="264"/>
        <v>SPEECH_DESC_1236334</v>
      </c>
      <c r="H4270" s="101" t="str">
        <f t="shared" si="265"/>
        <v>SPEECH_AUDIO_1236334</v>
      </c>
      <c r="I4270" s="118" t="str">
        <f t="shared" si="266"/>
        <v>결과</v>
      </c>
      <c r="J4270" s="118" t="str">
        <f t="shared" si="267"/>
        <v>임무 실패 1</v>
      </c>
    </row>
    <row r="4271" spans="1:10" ht="13.8" customHeight="1">
      <c r="A4271" s="101">
        <f>C4271*ID규칙_대사_그룹_단위+COUNTIF($C$4:C4271,C4271)</f>
        <v>1236335</v>
      </c>
      <c r="B4271" s="100" t="s">
        <v>460</v>
      </c>
      <c r="C4271" s="102">
        <f>INDEX(STUDENT!$A:$A,MATCH(B4271,STUDENT!$B:$B,0))</f>
        <v>12363</v>
      </c>
      <c r="D4271" s="129">
        <v>4</v>
      </c>
      <c r="E4271" s="129">
        <v>19</v>
      </c>
      <c r="F4271" s="129">
        <v>2</v>
      </c>
      <c r="G4271" s="101" t="str">
        <f t="shared" si="264"/>
        <v>SPEECH_DESC_1236335</v>
      </c>
      <c r="H4271" s="101" t="str">
        <f t="shared" si="265"/>
        <v>SPEECH_AUDIO_1236335</v>
      </c>
      <c r="I4271" s="118" t="str">
        <f t="shared" si="266"/>
        <v>결과</v>
      </c>
      <c r="J4271" s="118" t="str">
        <f t="shared" si="267"/>
        <v>임무 실패 2</v>
      </c>
    </row>
    <row r="4272" spans="1:10" ht="13.8" customHeight="1">
      <c r="A4272" s="101">
        <f>C4272*ID규칙_대사_그룹_단위+COUNTIF($C$4:C4272,C4272)</f>
        <v>1236336</v>
      </c>
      <c r="B4272" s="100" t="s">
        <v>460</v>
      </c>
      <c r="C4272" s="102">
        <f>INDEX(STUDENT!$A:$A,MATCH(B4272,STUDENT!$B:$B,0))</f>
        <v>12363</v>
      </c>
      <c r="D4272" s="129">
        <v>5</v>
      </c>
      <c r="E4272" s="129">
        <v>20</v>
      </c>
      <c r="F4272" s="129">
        <v>1</v>
      </c>
      <c r="G4272" s="101" t="str">
        <f t="shared" si="264"/>
        <v>SPEECH_DESC_1236336</v>
      </c>
      <c r="H4272" s="101" t="str">
        <f t="shared" si="265"/>
        <v>SPEECH_AUDIO_1236336</v>
      </c>
      <c r="I4272" s="118" t="str">
        <f t="shared" si="266"/>
        <v>기타</v>
      </c>
      <c r="J4272" s="118" t="str">
        <f t="shared" si="267"/>
        <v>강화 1</v>
      </c>
    </row>
    <row r="4273" spans="1:10" ht="13.8" customHeight="1">
      <c r="A4273" s="101">
        <f>C4273*ID규칙_대사_그룹_단위+COUNTIF($C$4:C4273,C4273)</f>
        <v>1236337</v>
      </c>
      <c r="B4273" s="100" t="s">
        <v>460</v>
      </c>
      <c r="C4273" s="102">
        <f>INDEX(STUDENT!$A:$A,MATCH(B4273,STUDENT!$B:$B,0))</f>
        <v>12363</v>
      </c>
      <c r="D4273" s="129">
        <v>5</v>
      </c>
      <c r="E4273" s="129">
        <v>20</v>
      </c>
      <c r="F4273" s="129">
        <v>2</v>
      </c>
      <c r="G4273" s="101" t="str">
        <f t="shared" si="264"/>
        <v>SPEECH_DESC_1236337</v>
      </c>
      <c r="H4273" s="101" t="str">
        <f t="shared" si="265"/>
        <v>SPEECH_AUDIO_1236337</v>
      </c>
      <c r="I4273" s="118" t="str">
        <f t="shared" si="266"/>
        <v>기타</v>
      </c>
      <c r="J4273" s="118" t="str">
        <f t="shared" si="267"/>
        <v>강화 2</v>
      </c>
    </row>
    <row r="4274" spans="1:10" ht="13.8" customHeight="1">
      <c r="A4274" s="101">
        <f>C4274*ID규칙_대사_그룹_단위+COUNTIF($C$4:C4274,C4274)</f>
        <v>1236338</v>
      </c>
      <c r="B4274" s="100" t="s">
        <v>460</v>
      </c>
      <c r="C4274" s="102">
        <f>INDEX(STUDENT!$A:$A,MATCH(B4274,STUDENT!$B:$B,0))</f>
        <v>12363</v>
      </c>
      <c r="D4274" s="129">
        <v>5</v>
      </c>
      <c r="E4274" s="129">
        <v>20</v>
      </c>
      <c r="F4274" s="129">
        <v>3</v>
      </c>
      <c r="G4274" s="101" t="str">
        <f t="shared" si="264"/>
        <v>SPEECH_DESC_1236338</v>
      </c>
      <c r="H4274" s="101" t="str">
        <f t="shared" si="265"/>
        <v>SPEECH_AUDIO_1236338</v>
      </c>
      <c r="I4274" s="118" t="str">
        <f t="shared" si="266"/>
        <v>기타</v>
      </c>
      <c r="J4274" s="118" t="str">
        <f t="shared" si="267"/>
        <v>강화 3</v>
      </c>
    </row>
    <row r="4275" spans="1:10" ht="13.8" customHeight="1">
      <c r="A4275" s="101">
        <f>C4275*ID규칙_대사_그룹_단위+COUNTIF($C$4:C4275,C4275)</f>
        <v>1236339</v>
      </c>
      <c r="B4275" s="100" t="s">
        <v>460</v>
      </c>
      <c r="C4275" s="102">
        <f>INDEX(STUDENT!$A:$A,MATCH(B4275,STUDENT!$B:$B,0))</f>
        <v>12363</v>
      </c>
      <c r="D4275" s="129">
        <v>5</v>
      </c>
      <c r="E4275" s="129">
        <v>20</v>
      </c>
      <c r="F4275" s="129">
        <v>4</v>
      </c>
      <c r="G4275" s="101" t="str">
        <f t="shared" si="264"/>
        <v>SPEECH_DESC_1236339</v>
      </c>
      <c r="H4275" s="101" t="str">
        <f t="shared" si="265"/>
        <v>SPEECH_AUDIO_1236339</v>
      </c>
      <c r="I4275" s="118" t="str">
        <f t="shared" si="266"/>
        <v>기타</v>
      </c>
      <c r="J4275" s="118" t="str">
        <f t="shared" si="267"/>
        <v>강화 4</v>
      </c>
    </row>
    <row r="4276" spans="1:10" ht="13.8" customHeight="1">
      <c r="A4276" s="101">
        <f>C4276*ID규칙_대사_그룹_단위+COUNTIF($C$4:C4276,C4276)</f>
        <v>1236340</v>
      </c>
      <c r="B4276" s="100" t="s">
        <v>460</v>
      </c>
      <c r="C4276" s="102">
        <f>INDEX(STUDENT!$A:$A,MATCH(B4276,STUDENT!$B:$B,0))</f>
        <v>12363</v>
      </c>
      <c r="D4276" s="129">
        <v>5</v>
      </c>
      <c r="E4276" s="129">
        <v>21</v>
      </c>
      <c r="F4276" s="129">
        <v>0</v>
      </c>
      <c r="G4276" s="101" t="str">
        <f t="shared" si="264"/>
        <v>SPEECH_DESC_1236340</v>
      </c>
      <c r="H4276" s="101" t="str">
        <f t="shared" si="265"/>
        <v>SPEECH_AUDIO_1236340</v>
      </c>
      <c r="I4276" s="118" t="str">
        <f t="shared" si="266"/>
        <v>기타</v>
      </c>
      <c r="J4276" s="118" t="str">
        <f t="shared" si="267"/>
        <v>고유무기 장착</v>
      </c>
    </row>
    <row r="4277" spans="1:10" ht="13.8" customHeight="1">
      <c r="A4277" s="101">
        <f>C4277*ID규칙_대사_그룹_단위+COUNTIF($C$4:C4277,C4277)</f>
        <v>1236341</v>
      </c>
      <c r="B4277" s="100" t="s">
        <v>460</v>
      </c>
      <c r="C4277" s="102">
        <f>INDEX(STUDENT!$A:$A,MATCH(B4277,STUDENT!$B:$B,0))</f>
        <v>12363</v>
      </c>
      <c r="D4277" s="129">
        <v>5</v>
      </c>
      <c r="E4277" s="129">
        <v>22</v>
      </c>
      <c r="F4277" s="129">
        <v>1</v>
      </c>
      <c r="G4277" s="101" t="str">
        <f t="shared" si="264"/>
        <v>SPEECH_DESC_1236341</v>
      </c>
      <c r="H4277" s="101" t="str">
        <f t="shared" si="265"/>
        <v>SPEECH_AUDIO_1236341</v>
      </c>
      <c r="I4277" s="118" t="str">
        <f t="shared" si="266"/>
        <v>기타</v>
      </c>
      <c r="J4277" s="118" t="str">
        <f t="shared" si="267"/>
        <v>카페 1</v>
      </c>
    </row>
    <row r="4278" spans="1:10" ht="13.8" customHeight="1">
      <c r="A4278" s="101">
        <f>C4278*ID규칙_대사_그룹_단위+COUNTIF($C$4:C4278,C4278)</f>
        <v>1236342</v>
      </c>
      <c r="B4278" s="100" t="s">
        <v>460</v>
      </c>
      <c r="C4278" s="102">
        <f>INDEX(STUDENT!$A:$A,MATCH(B4278,STUDENT!$B:$B,0))</f>
        <v>12363</v>
      </c>
      <c r="D4278" s="129">
        <v>5</v>
      </c>
      <c r="E4278" s="129">
        <v>22</v>
      </c>
      <c r="F4278" s="129">
        <v>2</v>
      </c>
      <c r="G4278" s="101" t="str">
        <f t="shared" si="264"/>
        <v>SPEECH_DESC_1236342</v>
      </c>
      <c r="H4278" s="101" t="str">
        <f t="shared" si="265"/>
        <v>SPEECH_AUDIO_1236342</v>
      </c>
      <c r="I4278" s="118" t="str">
        <f t="shared" si="266"/>
        <v>기타</v>
      </c>
      <c r="J4278" s="118" t="str">
        <f t="shared" si="267"/>
        <v>카페 2</v>
      </c>
    </row>
    <row r="4279" spans="1:10" ht="13.8" customHeight="1">
      <c r="A4279" s="101">
        <f>C4279*ID규칙_대사_그룹_단위+COUNTIF($C$4:C4279,C4279)</f>
        <v>1236343</v>
      </c>
      <c r="B4279" s="100" t="s">
        <v>460</v>
      </c>
      <c r="C4279" s="102">
        <f>INDEX(STUDENT!$A:$A,MATCH(B4279,STUDENT!$B:$B,0))</f>
        <v>12363</v>
      </c>
      <c r="D4279" s="129">
        <v>5</v>
      </c>
      <c r="E4279" s="129">
        <v>22</v>
      </c>
      <c r="F4279" s="129">
        <v>3</v>
      </c>
      <c r="G4279" s="101" t="str">
        <f t="shared" si="264"/>
        <v>SPEECH_DESC_1236343</v>
      </c>
      <c r="H4279" s="101" t="str">
        <f t="shared" si="265"/>
        <v>SPEECH_AUDIO_1236343</v>
      </c>
      <c r="I4279" s="118" t="str">
        <f t="shared" si="266"/>
        <v>기타</v>
      </c>
      <c r="J4279" s="118" t="str">
        <f t="shared" si="267"/>
        <v>카페 3</v>
      </c>
    </row>
    <row r="4280" spans="1:10" ht="13.8" customHeight="1">
      <c r="A4280" s="101">
        <f>C4280*ID규칙_대사_그룹_단위+COUNTIF($C$4:C4280,C4280)</f>
        <v>1236344</v>
      </c>
      <c r="B4280" s="100" t="s">
        <v>460</v>
      </c>
      <c r="C4280" s="102">
        <f>INDEX(STUDENT!$A:$A,MATCH(B4280,STUDENT!$B:$B,0))</f>
        <v>12363</v>
      </c>
      <c r="D4280" s="129">
        <v>5</v>
      </c>
      <c r="E4280" s="129">
        <v>22</v>
      </c>
      <c r="F4280" s="129">
        <v>4</v>
      </c>
      <c r="G4280" s="101" t="str">
        <f t="shared" si="264"/>
        <v>SPEECH_DESC_1236344</v>
      </c>
      <c r="H4280" s="101" t="str">
        <f t="shared" si="265"/>
        <v>SPEECH_AUDIO_1236344</v>
      </c>
      <c r="I4280" s="118" t="str">
        <f t="shared" si="266"/>
        <v>기타</v>
      </c>
      <c r="J4280" s="118" t="str">
        <f t="shared" si="267"/>
        <v>카페 4</v>
      </c>
    </row>
    <row r="4281" spans="1:10" ht="13.8" customHeight="1">
      <c r="A4281" s="101">
        <f>C4281*ID규칙_대사_그룹_단위+COUNTIF($C$4:C4281,C4281)</f>
        <v>1236345</v>
      </c>
      <c r="B4281" s="100" t="s">
        <v>460</v>
      </c>
      <c r="C4281" s="102">
        <f>INDEX(STUDENT!$A:$A,MATCH(B4281,STUDENT!$B:$B,0))</f>
        <v>12363</v>
      </c>
      <c r="D4281" s="129">
        <v>5</v>
      </c>
      <c r="E4281" s="129">
        <v>22</v>
      </c>
      <c r="F4281" s="129">
        <v>5</v>
      </c>
      <c r="G4281" s="101" t="str">
        <f t="shared" si="264"/>
        <v>SPEECH_DESC_1236345</v>
      </c>
      <c r="H4281" s="101" t="str">
        <f t="shared" si="265"/>
        <v>SPEECH_AUDIO_1236345</v>
      </c>
      <c r="I4281" s="118" t="str">
        <f t="shared" si="266"/>
        <v>기타</v>
      </c>
      <c r="J4281" s="118" t="str">
        <f t="shared" si="267"/>
        <v>카페 5</v>
      </c>
    </row>
    <row r="4282" spans="1:10" ht="13.8" customHeight="1">
      <c r="A4282" s="101">
        <f>C4282*ID규칙_대사_그룹_단위+COUNTIF($C$4:C4282,C4282)</f>
        <v>1236346</v>
      </c>
      <c r="B4282" s="100" t="s">
        <v>460</v>
      </c>
      <c r="C4282" s="102">
        <f>INDEX(STUDENT!$A:$A,MATCH(B4282,STUDENT!$B:$B,0))</f>
        <v>12363</v>
      </c>
      <c r="D4282" s="129">
        <v>5</v>
      </c>
      <c r="E4282" s="129">
        <v>23</v>
      </c>
      <c r="F4282" s="129">
        <v>1</v>
      </c>
      <c r="G4282" s="101" t="str">
        <f t="shared" si="264"/>
        <v>SPEECH_DESC_1236346</v>
      </c>
      <c r="H4282" s="101" t="str">
        <f t="shared" si="265"/>
        <v>SPEECH_AUDIO_1236346</v>
      </c>
      <c r="I4282" s="118" t="str">
        <f t="shared" si="266"/>
        <v>기타</v>
      </c>
      <c r="J4282" s="118" t="str">
        <f t="shared" si="267"/>
        <v>인연 랭크 업 1</v>
      </c>
    </row>
    <row r="4283" spans="1:10" ht="13.8" customHeight="1">
      <c r="A4283" s="101">
        <f>C4283*ID규칙_대사_그룹_단위+COUNTIF($C$4:C4283,C4283)</f>
        <v>1236347</v>
      </c>
      <c r="B4283" s="100" t="s">
        <v>460</v>
      </c>
      <c r="C4283" s="102">
        <f>INDEX(STUDENT!$A:$A,MATCH(B4283,STUDENT!$B:$B,0))</f>
        <v>12363</v>
      </c>
      <c r="D4283" s="129">
        <v>5</v>
      </c>
      <c r="E4283" s="129">
        <v>23</v>
      </c>
      <c r="F4283" s="129">
        <v>2</v>
      </c>
      <c r="G4283" s="101" t="str">
        <f t="shared" si="264"/>
        <v>SPEECH_DESC_1236347</v>
      </c>
      <c r="H4283" s="101" t="str">
        <f t="shared" si="265"/>
        <v>SPEECH_AUDIO_1236347</v>
      </c>
      <c r="I4283" s="118" t="str">
        <f t="shared" si="266"/>
        <v>기타</v>
      </c>
      <c r="J4283" s="118" t="str">
        <f t="shared" si="267"/>
        <v>인연 랭크 업 2</v>
      </c>
    </row>
    <row r="4284" spans="1:10" ht="13.8" customHeight="1">
      <c r="A4284" s="101">
        <f>C4284*ID규칙_대사_그룹_단위+COUNTIF($C$4:C4284,C4284)</f>
        <v>1236348</v>
      </c>
      <c r="B4284" s="100" t="s">
        <v>460</v>
      </c>
      <c r="C4284" s="102">
        <f>INDEX(STUDENT!$A:$A,MATCH(B4284,STUDENT!$B:$B,0))</f>
        <v>12363</v>
      </c>
      <c r="D4284" s="129">
        <v>5</v>
      </c>
      <c r="E4284" s="129">
        <v>23</v>
      </c>
      <c r="F4284" s="129">
        <v>3</v>
      </c>
      <c r="G4284" s="101" t="str">
        <f t="shared" si="264"/>
        <v>SPEECH_DESC_1236348</v>
      </c>
      <c r="H4284" s="101" t="str">
        <f t="shared" si="265"/>
        <v>SPEECH_AUDIO_1236348</v>
      </c>
      <c r="I4284" s="118" t="str">
        <f t="shared" si="266"/>
        <v>기타</v>
      </c>
      <c r="J4284" s="118" t="str">
        <f t="shared" si="267"/>
        <v>인연 랭크 업 3</v>
      </c>
    </row>
    <row r="4285" spans="1:10" ht="13.8" customHeight="1">
      <c r="A4285" s="101">
        <f>C4285*ID규칙_대사_그룹_단위+COUNTIF($C$4:C4285,C4285)</f>
        <v>1236349</v>
      </c>
      <c r="B4285" s="100" t="s">
        <v>460</v>
      </c>
      <c r="C4285" s="102">
        <f>INDEX(STUDENT!$A:$A,MATCH(B4285,STUDENT!$B:$B,0))</f>
        <v>12363</v>
      </c>
      <c r="D4285" s="129">
        <v>5</v>
      </c>
      <c r="E4285" s="129">
        <v>23</v>
      </c>
      <c r="F4285" s="129">
        <v>4</v>
      </c>
      <c r="G4285" s="101" t="str">
        <f t="shared" si="264"/>
        <v>SPEECH_DESC_1236349</v>
      </c>
      <c r="H4285" s="101" t="str">
        <f t="shared" si="265"/>
        <v>SPEECH_AUDIO_1236349</v>
      </c>
      <c r="I4285" s="118" t="str">
        <f t="shared" si="266"/>
        <v>기타</v>
      </c>
      <c r="J4285" s="118" t="str">
        <f t="shared" si="267"/>
        <v>인연 랭크 업 4</v>
      </c>
    </row>
    <row r="4286" spans="1:10" ht="13.8" customHeight="1">
      <c r="A4286" s="101">
        <f>C4286*ID규칙_대사_그룹_단위+COUNTIF($C$4:C4286,C4286)</f>
        <v>1236350</v>
      </c>
      <c r="B4286" s="100" t="s">
        <v>460</v>
      </c>
      <c r="C4286" s="102">
        <f>INDEX(STUDENT!$A:$A,MATCH(B4286,STUDENT!$B:$B,0))</f>
        <v>12363</v>
      </c>
      <c r="D4286" s="129">
        <v>6</v>
      </c>
      <c r="E4286" s="129">
        <v>24</v>
      </c>
      <c r="F4286" s="129">
        <v>1</v>
      </c>
      <c r="G4286" s="101" t="str">
        <f t="shared" si="264"/>
        <v>SPEECH_DESC_1236350</v>
      </c>
      <c r="H4286" s="101" t="str">
        <f t="shared" si="265"/>
        <v>SPEECH_AUDIO_1236350</v>
      </c>
      <c r="I4286" s="118" t="str">
        <f t="shared" si="266"/>
        <v>메모리얼</v>
      </c>
      <c r="J4286" s="118" t="str">
        <f t="shared" si="267"/>
        <v>메모리얼 로비 1</v>
      </c>
    </row>
    <row r="4287" spans="1:10" ht="13.8" customHeight="1">
      <c r="A4287" s="101">
        <f>C4287*ID규칙_대사_그룹_단위+COUNTIF($C$4:C4287,C4287)</f>
        <v>1236351</v>
      </c>
      <c r="B4287" s="100" t="s">
        <v>460</v>
      </c>
      <c r="C4287" s="102">
        <f>INDEX(STUDENT!$A:$A,MATCH(B4287,STUDENT!$B:$B,0))</f>
        <v>12363</v>
      </c>
      <c r="D4287" s="129">
        <v>6</v>
      </c>
      <c r="E4287" s="129">
        <v>24</v>
      </c>
      <c r="F4287" s="129">
        <v>2</v>
      </c>
      <c r="G4287" s="101" t="str">
        <f t="shared" si="264"/>
        <v>SPEECH_DESC_1236351</v>
      </c>
      <c r="H4287" s="101" t="str">
        <f t="shared" si="265"/>
        <v>SPEECH_AUDIO_1236351</v>
      </c>
      <c r="I4287" s="118" t="str">
        <f t="shared" si="266"/>
        <v>메모리얼</v>
      </c>
      <c r="J4287" s="118" t="str">
        <f t="shared" si="267"/>
        <v>메모리얼 로비 2</v>
      </c>
    </row>
    <row r="4288" spans="1:10" ht="13.8" customHeight="1">
      <c r="A4288" s="101">
        <f>C4288*ID규칙_대사_그룹_단위+COUNTIF($C$4:C4288,C4288)</f>
        <v>1236352</v>
      </c>
      <c r="B4288" s="100" t="s">
        <v>460</v>
      </c>
      <c r="C4288" s="102">
        <f>INDEX(STUDENT!$A:$A,MATCH(B4288,STUDENT!$B:$B,0))</f>
        <v>12363</v>
      </c>
      <c r="D4288" s="129">
        <v>6</v>
      </c>
      <c r="E4288" s="129">
        <v>24</v>
      </c>
      <c r="F4288" s="129">
        <v>3</v>
      </c>
      <c r="G4288" s="101" t="str">
        <f t="shared" si="264"/>
        <v>SPEECH_DESC_1236352</v>
      </c>
      <c r="H4288" s="101" t="str">
        <f t="shared" si="265"/>
        <v>SPEECH_AUDIO_1236352</v>
      </c>
      <c r="I4288" s="118" t="str">
        <f t="shared" si="266"/>
        <v>메모리얼</v>
      </c>
      <c r="J4288" s="118" t="str">
        <f t="shared" si="267"/>
        <v>메모리얼 로비 3</v>
      </c>
    </row>
    <row r="4289" spans="1:10" ht="13.8" customHeight="1">
      <c r="A4289" s="101">
        <f>C4289*ID규칙_대사_그룹_단위+COUNTIF($C$4:C4289,C4289)</f>
        <v>1236353</v>
      </c>
      <c r="B4289" s="100" t="s">
        <v>460</v>
      </c>
      <c r="C4289" s="102">
        <f>INDEX(STUDENT!$A:$A,MATCH(B4289,STUDENT!$B:$B,0))</f>
        <v>12363</v>
      </c>
      <c r="D4289" s="129">
        <v>6</v>
      </c>
      <c r="E4289" s="129">
        <v>24</v>
      </c>
      <c r="F4289" s="129">
        <v>4</v>
      </c>
      <c r="G4289" s="101" t="str">
        <f t="shared" si="264"/>
        <v>SPEECH_DESC_1236353</v>
      </c>
      <c r="H4289" s="101" t="str">
        <f t="shared" si="265"/>
        <v>SPEECH_AUDIO_1236353</v>
      </c>
      <c r="I4289" s="118" t="str">
        <f t="shared" si="266"/>
        <v>메모리얼</v>
      </c>
      <c r="J4289" s="118" t="str">
        <f t="shared" si="267"/>
        <v>메모리얼 로비 4</v>
      </c>
    </row>
    <row r="4290" spans="1:10" ht="13.8" customHeight="1">
      <c r="A4290" s="101">
        <f>C4290*ID규칙_대사_그룹_단위+COUNTIF($C$4:C4290,C4290)</f>
        <v>1236354</v>
      </c>
      <c r="B4290" s="100" t="s">
        <v>460</v>
      </c>
      <c r="C4290" s="102">
        <f>INDEX(STUDENT!$A:$A,MATCH(B4290,STUDENT!$B:$B,0))</f>
        <v>12363</v>
      </c>
      <c r="D4290" s="129">
        <v>6</v>
      </c>
      <c r="E4290" s="129">
        <v>24</v>
      </c>
      <c r="F4290" s="129">
        <v>5</v>
      </c>
      <c r="G4290" s="101" t="str">
        <f t="shared" si="264"/>
        <v>SPEECH_DESC_1236354</v>
      </c>
      <c r="H4290" s="101" t="str">
        <f t="shared" si="265"/>
        <v>SPEECH_AUDIO_1236354</v>
      </c>
      <c r="I4290" s="118" t="str">
        <f t="shared" si="266"/>
        <v>메모리얼</v>
      </c>
      <c r="J4290" s="118" t="str">
        <f t="shared" si="267"/>
        <v>메모리얼 로비 5</v>
      </c>
    </row>
    <row r="4291" spans="1:10" ht="13.8" customHeight="1">
      <c r="A4291" s="101">
        <f>C4291*ID규칙_대사_그룹_단위+COUNTIF($C$4:C4291,C4291)</f>
        <v>1236355</v>
      </c>
      <c r="B4291" s="100" t="s">
        <v>460</v>
      </c>
      <c r="C4291" s="102">
        <f>INDEX(STUDENT!$A:$A,MATCH(B4291,STUDENT!$B:$B,0))</f>
        <v>12363</v>
      </c>
      <c r="D4291" s="129">
        <v>6</v>
      </c>
      <c r="E4291" s="129">
        <v>24</v>
      </c>
      <c r="F4291" s="129">
        <v>6</v>
      </c>
      <c r="G4291" s="101" t="str">
        <f t="shared" si="264"/>
        <v>SPEECH_DESC_1236355</v>
      </c>
      <c r="H4291" s="101" t="str">
        <f t="shared" si="265"/>
        <v>SPEECH_AUDIO_1236355</v>
      </c>
      <c r="I4291" s="118" t="str">
        <f t="shared" si="266"/>
        <v>메모리얼</v>
      </c>
      <c r="J4291" s="118" t="str">
        <f t="shared" si="267"/>
        <v>메모리얼 로비 6</v>
      </c>
    </row>
    <row r="4292" spans="1:10" ht="13.8" customHeight="1">
      <c r="A4292" s="101">
        <f>C4292*ID규칙_대사_그룹_단위+COUNTIF($C$4:C4292,C4292)</f>
        <v>1236356</v>
      </c>
      <c r="B4292" s="100" t="s">
        <v>460</v>
      </c>
      <c r="C4292" s="102">
        <f>INDEX(STUDENT!$A:$A,MATCH(B4292,STUDENT!$B:$B,0))</f>
        <v>12363</v>
      </c>
      <c r="D4292" s="129">
        <v>7</v>
      </c>
      <c r="E4292" s="129">
        <v>25</v>
      </c>
      <c r="F4292" s="129">
        <v>0</v>
      </c>
      <c r="G4292" s="101" t="str">
        <f t="shared" ref="G4292:G4355" si="268">"SPEECH_DESC_"&amp;A4292</f>
        <v>SPEECH_DESC_1236356</v>
      </c>
      <c r="H4292" s="101" t="str">
        <f t="shared" ref="H4292:H4355" si="269">"SPEECH_AUDIO_"&amp;A4292</f>
        <v>SPEECH_AUDIO_1236356</v>
      </c>
      <c r="I4292" s="118" t="str">
        <f t="shared" ref="I4292:I4355" si="270">VLOOKUP(D4292,SPEECH_MAIN_TYPE,2,0)</f>
        <v>기념일</v>
      </c>
      <c r="J4292" s="118" t="str">
        <f t="shared" ref="J4292:J4355" si="271">VLOOKUP(E4292,SPEECH_SUB_TYPE,2,0)&amp;IF(F4292=0,""," "&amp;F4292)</f>
        <v>생일</v>
      </c>
    </row>
    <row r="4293" spans="1:10" ht="13.8" customHeight="1">
      <c r="A4293" s="101">
        <f>C4293*ID규칙_대사_그룹_단위+COUNTIF($C$4:C4293,C4293)</f>
        <v>1236357</v>
      </c>
      <c r="B4293" s="100" t="s">
        <v>460</v>
      </c>
      <c r="C4293" s="102">
        <f>INDEX(STUDENT!$A:$A,MATCH(B4293,STUDENT!$B:$B,0))</f>
        <v>12363</v>
      </c>
      <c r="D4293" s="129">
        <v>7</v>
      </c>
      <c r="E4293" s="129">
        <v>26</v>
      </c>
      <c r="F4293" s="129">
        <v>0</v>
      </c>
      <c r="G4293" s="101" t="str">
        <f t="shared" si="268"/>
        <v>SPEECH_DESC_1236357</v>
      </c>
      <c r="H4293" s="101" t="str">
        <f t="shared" si="269"/>
        <v>SPEECH_AUDIO_1236357</v>
      </c>
      <c r="I4293" s="118" t="str">
        <f t="shared" si="270"/>
        <v>기념일</v>
      </c>
      <c r="J4293" s="118" t="str">
        <f t="shared" si="271"/>
        <v>선생의 생일</v>
      </c>
    </row>
    <row r="4294" spans="1:10" ht="13.8" customHeight="1">
      <c r="A4294" s="101">
        <f>C4294*ID규칙_대사_그룹_단위+COUNTIF($C$4:C4294,C4294)</f>
        <v>1236358</v>
      </c>
      <c r="B4294" s="100" t="s">
        <v>460</v>
      </c>
      <c r="C4294" s="102">
        <f>INDEX(STUDENT!$A:$A,MATCH(B4294,STUDENT!$B:$B,0))</f>
        <v>12363</v>
      </c>
      <c r="D4294" s="129">
        <v>7</v>
      </c>
      <c r="E4294" s="129">
        <v>27</v>
      </c>
      <c r="F4294" s="129">
        <v>0</v>
      </c>
      <c r="G4294" s="101" t="str">
        <f t="shared" si="268"/>
        <v>SPEECH_DESC_1236358</v>
      </c>
      <c r="H4294" s="101" t="str">
        <f t="shared" si="269"/>
        <v>SPEECH_AUDIO_1236358</v>
      </c>
      <c r="I4294" s="118" t="str">
        <f t="shared" si="270"/>
        <v>기념일</v>
      </c>
      <c r="J4294" s="118" t="str">
        <f t="shared" si="271"/>
        <v>할로윈</v>
      </c>
    </row>
    <row r="4295" spans="1:10" ht="13.8" customHeight="1">
      <c r="A4295" s="101">
        <f>C4295*ID규칙_대사_그룹_단위+COUNTIF($C$4:C4295,C4295)</f>
        <v>1236359</v>
      </c>
      <c r="B4295" s="100" t="s">
        <v>460</v>
      </c>
      <c r="C4295" s="102">
        <f>INDEX(STUDENT!$A:$A,MATCH(B4295,STUDENT!$B:$B,0))</f>
        <v>12363</v>
      </c>
      <c r="D4295" s="129">
        <v>7</v>
      </c>
      <c r="E4295" s="129">
        <v>28</v>
      </c>
      <c r="F4295" s="129">
        <v>0</v>
      </c>
      <c r="G4295" s="101" t="str">
        <f t="shared" si="268"/>
        <v>SPEECH_DESC_1236359</v>
      </c>
      <c r="H4295" s="101" t="str">
        <f t="shared" si="269"/>
        <v>SPEECH_AUDIO_1236359</v>
      </c>
      <c r="I4295" s="118" t="str">
        <f t="shared" si="270"/>
        <v>기념일</v>
      </c>
      <c r="J4295" s="118" t="str">
        <f t="shared" si="271"/>
        <v>크리스마스</v>
      </c>
    </row>
    <row r="4296" spans="1:10" ht="13.8" customHeight="1">
      <c r="A4296" s="101">
        <f>C4296*ID규칙_대사_그룹_단위+COUNTIF($C$4:C4296,C4296)</f>
        <v>1236360</v>
      </c>
      <c r="B4296" s="100" t="s">
        <v>460</v>
      </c>
      <c r="C4296" s="102">
        <f>INDEX(STUDENT!$A:$A,MATCH(B4296,STUDENT!$B:$B,0))</f>
        <v>12363</v>
      </c>
      <c r="D4296" s="129">
        <v>7</v>
      </c>
      <c r="E4296" s="129">
        <v>29</v>
      </c>
      <c r="F4296" s="129">
        <v>0</v>
      </c>
      <c r="G4296" s="101" t="str">
        <f t="shared" si="268"/>
        <v>SPEECH_DESC_1236360</v>
      </c>
      <c r="H4296" s="101" t="str">
        <f t="shared" si="269"/>
        <v>SPEECH_AUDIO_1236360</v>
      </c>
      <c r="I4296" s="118" t="str">
        <f t="shared" si="270"/>
        <v>기념일</v>
      </c>
      <c r="J4296" s="118" t="str">
        <f t="shared" si="271"/>
        <v>신년</v>
      </c>
    </row>
    <row r="4297" spans="1:10" ht="13.8" customHeight="1">
      <c r="A4297" s="101">
        <f>C4297*ID규칙_대사_그룹_단위+COUNTIF($C$4:C4297,C4297)</f>
        <v>2132601</v>
      </c>
      <c r="B4297" s="100" t="s">
        <v>462</v>
      </c>
      <c r="C4297" s="102">
        <f>INDEX(STUDENT!$A:$A,MATCH(B4297,STUDENT!$B:$B,0))</f>
        <v>21326</v>
      </c>
      <c r="D4297" s="129">
        <v>1</v>
      </c>
      <c r="E4297" s="129">
        <v>1</v>
      </c>
      <c r="F4297" s="129">
        <v>0</v>
      </c>
      <c r="G4297" s="101" t="str">
        <f t="shared" si="268"/>
        <v>SPEECH_DESC_2132601</v>
      </c>
      <c r="H4297" s="101" t="str">
        <f t="shared" si="269"/>
        <v>SPEECH_AUDIO_2132601</v>
      </c>
      <c r="I4297" s="118" t="str">
        <f t="shared" si="270"/>
        <v>일상</v>
      </c>
      <c r="J4297" s="118" t="str">
        <f t="shared" si="271"/>
        <v>입수</v>
      </c>
    </row>
    <row r="4298" spans="1:10" ht="13.8" customHeight="1">
      <c r="A4298" s="101">
        <f>C4298*ID규칙_대사_그룹_단위+COUNTIF($C$4:C4298,C4298)</f>
        <v>2132602</v>
      </c>
      <c r="B4298" s="100" t="s">
        <v>462</v>
      </c>
      <c r="C4298" s="102">
        <f>INDEX(STUDENT!$A:$A,MATCH(B4298,STUDENT!$B:$B,0))</f>
        <v>21326</v>
      </c>
      <c r="D4298" s="129">
        <v>1</v>
      </c>
      <c r="E4298" s="129">
        <v>2</v>
      </c>
      <c r="F4298" s="129">
        <v>1</v>
      </c>
      <c r="G4298" s="101" t="str">
        <f t="shared" si="268"/>
        <v>SPEECH_DESC_2132602</v>
      </c>
      <c r="H4298" s="101" t="str">
        <f t="shared" si="269"/>
        <v>SPEECH_AUDIO_2132602</v>
      </c>
      <c r="I4298" s="118" t="str">
        <f t="shared" si="270"/>
        <v>일상</v>
      </c>
      <c r="J4298" s="118" t="str">
        <f t="shared" si="271"/>
        <v>로비 방문 1</v>
      </c>
    </row>
    <row r="4299" spans="1:10" ht="13.8" customHeight="1">
      <c r="A4299" s="101">
        <f>C4299*ID규칙_대사_그룹_단위+COUNTIF($C$4:C4299,C4299)</f>
        <v>2132603</v>
      </c>
      <c r="B4299" s="100" t="s">
        <v>462</v>
      </c>
      <c r="C4299" s="102">
        <f>INDEX(STUDENT!$A:$A,MATCH(B4299,STUDENT!$B:$B,0))</f>
        <v>21326</v>
      </c>
      <c r="D4299" s="129">
        <v>1</v>
      </c>
      <c r="E4299" s="129">
        <v>2</v>
      </c>
      <c r="F4299" s="129">
        <v>2</v>
      </c>
      <c r="G4299" s="101" t="str">
        <f t="shared" si="268"/>
        <v>SPEECH_DESC_2132603</v>
      </c>
      <c r="H4299" s="101" t="str">
        <f t="shared" si="269"/>
        <v>SPEECH_AUDIO_2132603</v>
      </c>
      <c r="I4299" s="118" t="str">
        <f t="shared" si="270"/>
        <v>일상</v>
      </c>
      <c r="J4299" s="118" t="str">
        <f t="shared" si="271"/>
        <v>로비 방문 2</v>
      </c>
    </row>
    <row r="4300" spans="1:10" ht="13.8" customHeight="1">
      <c r="A4300" s="101">
        <f>C4300*ID규칙_대사_그룹_단위+COUNTIF($C$4:C4300,C4300)</f>
        <v>2132604</v>
      </c>
      <c r="B4300" s="100" t="s">
        <v>462</v>
      </c>
      <c r="C4300" s="102">
        <f>INDEX(STUDENT!$A:$A,MATCH(B4300,STUDENT!$B:$B,0))</f>
        <v>21326</v>
      </c>
      <c r="D4300" s="129">
        <v>1</v>
      </c>
      <c r="E4300" s="129">
        <v>3</v>
      </c>
      <c r="F4300" s="129">
        <v>1</v>
      </c>
      <c r="G4300" s="101" t="str">
        <f t="shared" si="268"/>
        <v>SPEECH_DESC_2132604</v>
      </c>
      <c r="H4300" s="101" t="str">
        <f t="shared" si="269"/>
        <v>SPEECH_AUDIO_2132604</v>
      </c>
      <c r="I4300" s="118" t="str">
        <f t="shared" si="270"/>
        <v>일상</v>
      </c>
      <c r="J4300" s="118" t="str">
        <f t="shared" si="271"/>
        <v>잡담 1</v>
      </c>
    </row>
    <row r="4301" spans="1:10" ht="13.8" customHeight="1">
      <c r="A4301" s="101">
        <f>C4301*ID규칙_대사_그룹_단위+COUNTIF($C$4:C4301,C4301)</f>
        <v>2132605</v>
      </c>
      <c r="B4301" s="100" t="s">
        <v>462</v>
      </c>
      <c r="C4301" s="102">
        <f>INDEX(STUDENT!$A:$A,MATCH(B4301,STUDENT!$B:$B,0))</f>
        <v>21326</v>
      </c>
      <c r="D4301" s="129">
        <v>1</v>
      </c>
      <c r="E4301" s="129">
        <v>3</v>
      </c>
      <c r="F4301" s="129">
        <v>2</v>
      </c>
      <c r="G4301" s="101" t="str">
        <f t="shared" si="268"/>
        <v>SPEECH_DESC_2132605</v>
      </c>
      <c r="H4301" s="101" t="str">
        <f t="shared" si="269"/>
        <v>SPEECH_AUDIO_2132605</v>
      </c>
      <c r="I4301" s="118" t="str">
        <f t="shared" si="270"/>
        <v>일상</v>
      </c>
      <c r="J4301" s="118" t="str">
        <f t="shared" si="271"/>
        <v>잡담 2</v>
      </c>
    </row>
    <row r="4302" spans="1:10" ht="13.8" customHeight="1">
      <c r="A4302" s="101">
        <f>C4302*ID규칙_대사_그룹_단위+COUNTIF($C$4:C4302,C4302)</f>
        <v>2132606</v>
      </c>
      <c r="B4302" s="100" t="s">
        <v>462</v>
      </c>
      <c r="C4302" s="102">
        <f>INDEX(STUDENT!$A:$A,MATCH(B4302,STUDENT!$B:$B,0))</f>
        <v>21326</v>
      </c>
      <c r="D4302" s="129">
        <v>1</v>
      </c>
      <c r="E4302" s="129">
        <v>3</v>
      </c>
      <c r="F4302" s="129">
        <v>3</v>
      </c>
      <c r="G4302" s="101" t="str">
        <f t="shared" si="268"/>
        <v>SPEECH_DESC_2132606</v>
      </c>
      <c r="H4302" s="101" t="str">
        <f t="shared" si="269"/>
        <v>SPEECH_AUDIO_2132606</v>
      </c>
      <c r="I4302" s="118" t="str">
        <f t="shared" si="270"/>
        <v>일상</v>
      </c>
      <c r="J4302" s="118" t="str">
        <f t="shared" si="271"/>
        <v>잡담 3</v>
      </c>
    </row>
    <row r="4303" spans="1:10" ht="13.8" customHeight="1">
      <c r="A4303" s="101">
        <f>C4303*ID규칙_대사_그룹_단위+COUNTIF($C$4:C4303,C4303)</f>
        <v>2132607</v>
      </c>
      <c r="B4303" s="100" t="s">
        <v>462</v>
      </c>
      <c r="C4303" s="102">
        <f>INDEX(STUDENT!$A:$A,MATCH(B4303,STUDENT!$B:$B,0))</f>
        <v>21326</v>
      </c>
      <c r="D4303" s="129">
        <v>1</v>
      </c>
      <c r="E4303" s="129">
        <v>3</v>
      </c>
      <c r="F4303" s="129">
        <v>4</v>
      </c>
      <c r="G4303" s="101" t="str">
        <f t="shared" si="268"/>
        <v>SPEECH_DESC_2132607</v>
      </c>
      <c r="H4303" s="101" t="str">
        <f t="shared" si="269"/>
        <v>SPEECH_AUDIO_2132607</v>
      </c>
      <c r="I4303" s="118" t="str">
        <f t="shared" si="270"/>
        <v>일상</v>
      </c>
      <c r="J4303" s="118" t="str">
        <f t="shared" si="271"/>
        <v>잡담 4</v>
      </c>
    </row>
    <row r="4304" spans="1:10" ht="13.8" customHeight="1">
      <c r="A4304" s="101">
        <f>C4304*ID규칙_대사_그룹_단위+COUNTIF($C$4:C4304,C4304)</f>
        <v>2132608</v>
      </c>
      <c r="B4304" s="100" t="s">
        <v>462</v>
      </c>
      <c r="C4304" s="102">
        <f>INDEX(STUDENT!$A:$A,MATCH(B4304,STUDENT!$B:$B,0))</f>
        <v>21326</v>
      </c>
      <c r="D4304" s="129">
        <v>1</v>
      </c>
      <c r="E4304" s="129">
        <v>3</v>
      </c>
      <c r="F4304" s="129">
        <v>5</v>
      </c>
      <c r="G4304" s="101" t="str">
        <f t="shared" si="268"/>
        <v>SPEECH_DESC_2132608</v>
      </c>
      <c r="H4304" s="101" t="str">
        <f t="shared" si="269"/>
        <v>SPEECH_AUDIO_2132608</v>
      </c>
      <c r="I4304" s="118" t="str">
        <f t="shared" si="270"/>
        <v>일상</v>
      </c>
      <c r="J4304" s="118" t="str">
        <f t="shared" si="271"/>
        <v>잡담 5</v>
      </c>
    </row>
    <row r="4305" spans="1:10" ht="13.8" customHeight="1">
      <c r="A4305" s="101">
        <f>C4305*ID규칙_대사_그룹_단위+COUNTIF($C$4:C4305,C4305)</f>
        <v>2132609</v>
      </c>
      <c r="B4305" s="100" t="s">
        <v>462</v>
      </c>
      <c r="C4305" s="102">
        <f>INDEX(STUDENT!$A:$A,MATCH(B4305,STUDENT!$B:$B,0))</f>
        <v>21326</v>
      </c>
      <c r="D4305" s="129">
        <v>1</v>
      </c>
      <c r="E4305" s="129">
        <v>3</v>
      </c>
      <c r="F4305" s="129">
        <v>6</v>
      </c>
      <c r="G4305" s="101" t="str">
        <f t="shared" si="268"/>
        <v>SPEECH_DESC_2132609</v>
      </c>
      <c r="H4305" s="101" t="str">
        <f t="shared" si="269"/>
        <v>SPEECH_AUDIO_2132609</v>
      </c>
      <c r="I4305" s="118" t="str">
        <f t="shared" si="270"/>
        <v>일상</v>
      </c>
      <c r="J4305" s="118" t="str">
        <f t="shared" si="271"/>
        <v>잡담 6</v>
      </c>
    </row>
    <row r="4306" spans="1:10" ht="13.8" customHeight="1">
      <c r="A4306" s="101">
        <f>C4306*ID규칙_대사_그룹_단위+COUNTIF($C$4:C4306,C4306)</f>
        <v>2132610</v>
      </c>
      <c r="B4306" s="100" t="s">
        <v>462</v>
      </c>
      <c r="C4306" s="102">
        <f>INDEX(STUDENT!$A:$A,MATCH(B4306,STUDENT!$B:$B,0))</f>
        <v>21326</v>
      </c>
      <c r="D4306" s="129">
        <v>3</v>
      </c>
      <c r="E4306" s="129">
        <v>13</v>
      </c>
      <c r="F4306" s="129">
        <v>0</v>
      </c>
      <c r="G4306" s="101" t="str">
        <f t="shared" si="268"/>
        <v>SPEECH_DESC_2132610</v>
      </c>
      <c r="H4306" s="101" t="str">
        <f t="shared" si="269"/>
        <v>SPEECH_AUDIO_2132610</v>
      </c>
      <c r="I4306" s="118" t="str">
        <f t="shared" si="270"/>
        <v>전투</v>
      </c>
      <c r="J4306" s="118" t="str">
        <f t="shared" si="271"/>
        <v>기본 스킬</v>
      </c>
    </row>
    <row r="4307" spans="1:10" ht="13.8" customHeight="1">
      <c r="A4307" s="101">
        <f>C4307*ID규칙_대사_그룹_단위+COUNTIF($C$4:C4307,C4307)</f>
        <v>2132611</v>
      </c>
      <c r="B4307" s="100" t="s">
        <v>462</v>
      </c>
      <c r="C4307" s="102">
        <f>INDEX(STUDENT!$A:$A,MATCH(B4307,STUDENT!$B:$B,0))</f>
        <v>21326</v>
      </c>
      <c r="D4307" s="129">
        <v>3</v>
      </c>
      <c r="E4307" s="129">
        <v>14</v>
      </c>
      <c r="F4307" s="129">
        <v>1</v>
      </c>
      <c r="G4307" s="101" t="str">
        <f t="shared" si="268"/>
        <v>SPEECH_DESC_2132611</v>
      </c>
      <c r="H4307" s="101" t="str">
        <f t="shared" si="269"/>
        <v>SPEECH_AUDIO_2132611</v>
      </c>
      <c r="I4307" s="118" t="str">
        <f t="shared" si="270"/>
        <v>전투</v>
      </c>
      <c r="J4307" s="118" t="str">
        <f t="shared" si="271"/>
        <v>EX 스킬 컷인 1</v>
      </c>
    </row>
    <row r="4308" spans="1:10" ht="13.8" customHeight="1">
      <c r="A4308" s="101">
        <f>C4308*ID규칙_대사_그룹_단위+COUNTIF($C$4:C4308,C4308)</f>
        <v>2132612</v>
      </c>
      <c r="B4308" s="100" t="s">
        <v>462</v>
      </c>
      <c r="C4308" s="102">
        <f>INDEX(STUDENT!$A:$A,MATCH(B4308,STUDENT!$B:$B,0))</f>
        <v>21326</v>
      </c>
      <c r="D4308" s="129">
        <v>3</v>
      </c>
      <c r="E4308" s="129">
        <v>14</v>
      </c>
      <c r="F4308" s="129">
        <v>2</v>
      </c>
      <c r="G4308" s="101" t="str">
        <f t="shared" si="268"/>
        <v>SPEECH_DESC_2132612</v>
      </c>
      <c r="H4308" s="101" t="str">
        <f t="shared" si="269"/>
        <v>SPEECH_AUDIO_2132612</v>
      </c>
      <c r="I4308" s="118" t="str">
        <f t="shared" si="270"/>
        <v>전투</v>
      </c>
      <c r="J4308" s="118" t="str">
        <f t="shared" si="271"/>
        <v>EX 스킬 컷인 2</v>
      </c>
    </row>
    <row r="4309" spans="1:10" ht="13.8" customHeight="1">
      <c r="A4309" s="101">
        <f>C4309*ID규칙_대사_그룹_단위+COUNTIF($C$4:C4309,C4309)</f>
        <v>2132613</v>
      </c>
      <c r="B4309" s="100" t="s">
        <v>462</v>
      </c>
      <c r="C4309" s="102">
        <f>INDEX(STUDENT!$A:$A,MATCH(B4309,STUDENT!$B:$B,0))</f>
        <v>21326</v>
      </c>
      <c r="D4309" s="129">
        <v>3</v>
      </c>
      <c r="E4309" s="129">
        <v>14</v>
      </c>
      <c r="F4309" s="129">
        <v>3</v>
      </c>
      <c r="G4309" s="101" t="str">
        <f t="shared" si="268"/>
        <v>SPEECH_DESC_2132613</v>
      </c>
      <c r="H4309" s="101" t="str">
        <f t="shared" si="269"/>
        <v>SPEECH_AUDIO_2132613</v>
      </c>
      <c r="I4309" s="118" t="str">
        <f t="shared" si="270"/>
        <v>전투</v>
      </c>
      <c r="J4309" s="118" t="str">
        <f t="shared" si="271"/>
        <v>EX 스킬 컷인 3</v>
      </c>
    </row>
    <row r="4310" spans="1:10" ht="13.8" customHeight="1">
      <c r="A4310" s="101">
        <f>C4310*ID규칙_대사_그룹_단위+COUNTIF($C$4:C4310,C4310)</f>
        <v>2132614</v>
      </c>
      <c r="B4310" s="100" t="s">
        <v>462</v>
      </c>
      <c r="C4310" s="102">
        <f>INDEX(STUDENT!$A:$A,MATCH(B4310,STUDENT!$B:$B,0))</f>
        <v>21326</v>
      </c>
      <c r="D4310" s="129">
        <v>3</v>
      </c>
      <c r="E4310" s="129">
        <v>15</v>
      </c>
      <c r="F4310" s="129">
        <v>1</v>
      </c>
      <c r="G4310" s="101" t="str">
        <f t="shared" si="268"/>
        <v>SPEECH_DESC_2132614</v>
      </c>
      <c r="H4310" s="101" t="str">
        <f t="shared" si="269"/>
        <v>SPEECH_AUDIO_2132614</v>
      </c>
      <c r="I4310" s="118" t="str">
        <f t="shared" si="270"/>
        <v>전투</v>
      </c>
      <c r="J4310" s="118" t="str">
        <f t="shared" si="271"/>
        <v>EX 스킬 1</v>
      </c>
    </row>
    <row r="4311" spans="1:10" ht="13.8" customHeight="1">
      <c r="A4311" s="101">
        <f>C4311*ID규칙_대사_그룹_단위+COUNTIF($C$4:C4311,C4311)</f>
        <v>2132615</v>
      </c>
      <c r="B4311" s="100" t="s">
        <v>462</v>
      </c>
      <c r="C4311" s="102">
        <f>INDEX(STUDENT!$A:$A,MATCH(B4311,STUDENT!$B:$B,0))</f>
        <v>21326</v>
      </c>
      <c r="D4311" s="129">
        <v>3</v>
      </c>
      <c r="E4311" s="129">
        <v>15</v>
      </c>
      <c r="F4311" s="129">
        <v>2</v>
      </c>
      <c r="G4311" s="101" t="str">
        <f t="shared" si="268"/>
        <v>SPEECH_DESC_2132615</v>
      </c>
      <c r="H4311" s="101" t="str">
        <f t="shared" si="269"/>
        <v>SPEECH_AUDIO_2132615</v>
      </c>
      <c r="I4311" s="118" t="str">
        <f t="shared" si="270"/>
        <v>전투</v>
      </c>
      <c r="J4311" s="118" t="str">
        <f t="shared" si="271"/>
        <v>EX 스킬 2</v>
      </c>
    </row>
    <row r="4312" spans="1:10" ht="13.8" customHeight="1">
      <c r="A4312" s="101">
        <f>C4312*ID규칙_대사_그룹_단위+COUNTIF($C$4:C4312,C4312)</f>
        <v>2132616</v>
      </c>
      <c r="B4312" s="100" t="s">
        <v>462</v>
      </c>
      <c r="C4312" s="102">
        <f>INDEX(STUDENT!$A:$A,MATCH(B4312,STUDENT!$B:$B,0))</f>
        <v>21326</v>
      </c>
      <c r="D4312" s="129">
        <v>3</v>
      </c>
      <c r="E4312" s="129">
        <v>15</v>
      </c>
      <c r="F4312" s="129">
        <v>3</v>
      </c>
      <c r="G4312" s="101" t="str">
        <f t="shared" si="268"/>
        <v>SPEECH_DESC_2132616</v>
      </c>
      <c r="H4312" s="101" t="str">
        <f t="shared" si="269"/>
        <v>SPEECH_AUDIO_2132616</v>
      </c>
      <c r="I4312" s="118" t="str">
        <f t="shared" si="270"/>
        <v>전투</v>
      </c>
      <c r="J4312" s="118" t="str">
        <f t="shared" si="271"/>
        <v>EX 스킬 3</v>
      </c>
    </row>
    <row r="4313" spans="1:10" ht="13.8" customHeight="1">
      <c r="A4313" s="101">
        <f>C4313*ID규칙_대사_그룹_단위+COUNTIF($C$4:C4313,C4313)</f>
        <v>2132617</v>
      </c>
      <c r="B4313" s="100" t="s">
        <v>462</v>
      </c>
      <c r="C4313" s="102">
        <f>INDEX(STUDENT!$A:$A,MATCH(B4313,STUDENT!$B:$B,0))</f>
        <v>21326</v>
      </c>
      <c r="D4313" s="129">
        <v>5</v>
      </c>
      <c r="E4313" s="129">
        <v>20</v>
      </c>
      <c r="F4313" s="129">
        <v>1</v>
      </c>
      <c r="G4313" s="101" t="str">
        <f t="shared" si="268"/>
        <v>SPEECH_DESC_2132617</v>
      </c>
      <c r="H4313" s="101" t="str">
        <f t="shared" si="269"/>
        <v>SPEECH_AUDIO_2132617</v>
      </c>
      <c r="I4313" s="118" t="str">
        <f t="shared" si="270"/>
        <v>기타</v>
      </c>
      <c r="J4313" s="118" t="str">
        <f t="shared" si="271"/>
        <v>강화 1</v>
      </c>
    </row>
    <row r="4314" spans="1:10" ht="13.8" customHeight="1">
      <c r="A4314" s="101">
        <f>C4314*ID규칙_대사_그룹_단위+COUNTIF($C$4:C4314,C4314)</f>
        <v>2132618</v>
      </c>
      <c r="B4314" s="100" t="s">
        <v>462</v>
      </c>
      <c r="C4314" s="102">
        <f>INDEX(STUDENT!$A:$A,MATCH(B4314,STUDENT!$B:$B,0))</f>
        <v>21326</v>
      </c>
      <c r="D4314" s="129">
        <v>5</v>
      </c>
      <c r="E4314" s="129">
        <v>20</v>
      </c>
      <c r="F4314" s="129">
        <v>2</v>
      </c>
      <c r="G4314" s="101" t="str">
        <f t="shared" si="268"/>
        <v>SPEECH_DESC_2132618</v>
      </c>
      <c r="H4314" s="101" t="str">
        <f t="shared" si="269"/>
        <v>SPEECH_AUDIO_2132618</v>
      </c>
      <c r="I4314" s="118" t="str">
        <f t="shared" si="270"/>
        <v>기타</v>
      </c>
      <c r="J4314" s="118" t="str">
        <f t="shared" si="271"/>
        <v>강화 2</v>
      </c>
    </row>
    <row r="4315" spans="1:10" ht="13.8" customHeight="1">
      <c r="A4315" s="101">
        <f>C4315*ID규칙_대사_그룹_단위+COUNTIF($C$4:C4315,C4315)</f>
        <v>2132619</v>
      </c>
      <c r="B4315" s="100" t="s">
        <v>462</v>
      </c>
      <c r="C4315" s="102">
        <f>INDEX(STUDENT!$A:$A,MATCH(B4315,STUDENT!$B:$B,0))</f>
        <v>21326</v>
      </c>
      <c r="D4315" s="129">
        <v>5</v>
      </c>
      <c r="E4315" s="129">
        <v>20</v>
      </c>
      <c r="F4315" s="129">
        <v>3</v>
      </c>
      <c r="G4315" s="101" t="str">
        <f t="shared" si="268"/>
        <v>SPEECH_DESC_2132619</v>
      </c>
      <c r="H4315" s="101" t="str">
        <f t="shared" si="269"/>
        <v>SPEECH_AUDIO_2132619</v>
      </c>
      <c r="I4315" s="118" t="str">
        <f t="shared" si="270"/>
        <v>기타</v>
      </c>
      <c r="J4315" s="118" t="str">
        <f t="shared" si="271"/>
        <v>강화 3</v>
      </c>
    </row>
    <row r="4316" spans="1:10" ht="13.8" customHeight="1">
      <c r="A4316" s="101">
        <f>C4316*ID규칙_대사_그룹_단위+COUNTIF($C$4:C4316,C4316)</f>
        <v>2132620</v>
      </c>
      <c r="B4316" s="100" t="s">
        <v>462</v>
      </c>
      <c r="C4316" s="102">
        <f>INDEX(STUDENT!$A:$A,MATCH(B4316,STUDENT!$B:$B,0))</f>
        <v>21326</v>
      </c>
      <c r="D4316" s="129">
        <v>5</v>
      </c>
      <c r="E4316" s="129">
        <v>20</v>
      </c>
      <c r="F4316" s="129">
        <v>4</v>
      </c>
      <c r="G4316" s="101" t="str">
        <f t="shared" si="268"/>
        <v>SPEECH_DESC_2132620</v>
      </c>
      <c r="H4316" s="101" t="str">
        <f t="shared" si="269"/>
        <v>SPEECH_AUDIO_2132620</v>
      </c>
      <c r="I4316" s="118" t="str">
        <f t="shared" si="270"/>
        <v>기타</v>
      </c>
      <c r="J4316" s="118" t="str">
        <f t="shared" si="271"/>
        <v>강화 4</v>
      </c>
    </row>
    <row r="4317" spans="1:10" ht="13.8" customHeight="1">
      <c r="A4317" s="101">
        <f>C4317*ID규칙_대사_그룹_단위+COUNTIF($C$4:C4317,C4317)</f>
        <v>2132621</v>
      </c>
      <c r="B4317" s="100" t="s">
        <v>462</v>
      </c>
      <c r="C4317" s="102">
        <f>INDEX(STUDENT!$A:$A,MATCH(B4317,STUDENT!$B:$B,0))</f>
        <v>21326</v>
      </c>
      <c r="D4317" s="129">
        <v>5</v>
      </c>
      <c r="E4317" s="129">
        <v>21</v>
      </c>
      <c r="F4317" s="129">
        <v>0</v>
      </c>
      <c r="G4317" s="101" t="str">
        <f t="shared" si="268"/>
        <v>SPEECH_DESC_2132621</v>
      </c>
      <c r="H4317" s="101" t="str">
        <f t="shared" si="269"/>
        <v>SPEECH_AUDIO_2132621</v>
      </c>
      <c r="I4317" s="118" t="str">
        <f t="shared" si="270"/>
        <v>기타</v>
      </c>
      <c r="J4317" s="118" t="str">
        <f t="shared" si="271"/>
        <v>고유무기 장착</v>
      </c>
    </row>
    <row r="4318" spans="1:10" ht="13.8" customHeight="1">
      <c r="A4318" s="101">
        <f>C4318*ID규칙_대사_그룹_단위+COUNTIF($C$4:C4318,C4318)</f>
        <v>2132622</v>
      </c>
      <c r="B4318" s="100" t="s">
        <v>462</v>
      </c>
      <c r="C4318" s="102">
        <f>INDEX(STUDENT!$A:$A,MATCH(B4318,STUDENT!$B:$B,0))</f>
        <v>21326</v>
      </c>
      <c r="D4318" s="129">
        <v>5</v>
      </c>
      <c r="E4318" s="129">
        <v>22</v>
      </c>
      <c r="F4318" s="129">
        <v>1</v>
      </c>
      <c r="G4318" s="101" t="str">
        <f t="shared" si="268"/>
        <v>SPEECH_DESC_2132622</v>
      </c>
      <c r="H4318" s="101" t="str">
        <f t="shared" si="269"/>
        <v>SPEECH_AUDIO_2132622</v>
      </c>
      <c r="I4318" s="118" t="str">
        <f t="shared" si="270"/>
        <v>기타</v>
      </c>
      <c r="J4318" s="118" t="str">
        <f t="shared" si="271"/>
        <v>카페 1</v>
      </c>
    </row>
    <row r="4319" spans="1:10" ht="13.8" customHeight="1">
      <c r="A4319" s="101">
        <f>C4319*ID규칙_대사_그룹_단위+COUNTIF($C$4:C4319,C4319)</f>
        <v>2132623</v>
      </c>
      <c r="B4319" s="100" t="s">
        <v>462</v>
      </c>
      <c r="C4319" s="102">
        <f>INDEX(STUDENT!$A:$A,MATCH(B4319,STUDENT!$B:$B,0))</f>
        <v>21326</v>
      </c>
      <c r="D4319" s="129">
        <v>5</v>
      </c>
      <c r="E4319" s="129">
        <v>22</v>
      </c>
      <c r="F4319" s="129">
        <v>2</v>
      </c>
      <c r="G4319" s="101" t="str">
        <f t="shared" si="268"/>
        <v>SPEECH_DESC_2132623</v>
      </c>
      <c r="H4319" s="101" t="str">
        <f t="shared" si="269"/>
        <v>SPEECH_AUDIO_2132623</v>
      </c>
      <c r="I4319" s="118" t="str">
        <f t="shared" si="270"/>
        <v>기타</v>
      </c>
      <c r="J4319" s="118" t="str">
        <f t="shared" si="271"/>
        <v>카페 2</v>
      </c>
    </row>
    <row r="4320" spans="1:10" ht="13.8" customHeight="1">
      <c r="A4320" s="101">
        <f>C4320*ID규칙_대사_그룹_단위+COUNTIF($C$4:C4320,C4320)</f>
        <v>2132624</v>
      </c>
      <c r="B4320" s="100" t="s">
        <v>462</v>
      </c>
      <c r="C4320" s="102">
        <f>INDEX(STUDENT!$A:$A,MATCH(B4320,STUDENT!$B:$B,0))</f>
        <v>21326</v>
      </c>
      <c r="D4320" s="129">
        <v>5</v>
      </c>
      <c r="E4320" s="129">
        <v>22</v>
      </c>
      <c r="F4320" s="129">
        <v>3</v>
      </c>
      <c r="G4320" s="101" t="str">
        <f t="shared" si="268"/>
        <v>SPEECH_DESC_2132624</v>
      </c>
      <c r="H4320" s="101" t="str">
        <f t="shared" si="269"/>
        <v>SPEECH_AUDIO_2132624</v>
      </c>
      <c r="I4320" s="118" t="str">
        <f t="shared" si="270"/>
        <v>기타</v>
      </c>
      <c r="J4320" s="118" t="str">
        <f t="shared" si="271"/>
        <v>카페 3</v>
      </c>
    </row>
    <row r="4321" spans="1:10" ht="13.8" customHeight="1">
      <c r="A4321" s="101">
        <f>C4321*ID규칙_대사_그룹_단위+COUNTIF($C$4:C4321,C4321)</f>
        <v>2132625</v>
      </c>
      <c r="B4321" s="100" t="s">
        <v>462</v>
      </c>
      <c r="C4321" s="102">
        <f>INDEX(STUDENT!$A:$A,MATCH(B4321,STUDENT!$B:$B,0))</f>
        <v>21326</v>
      </c>
      <c r="D4321" s="129">
        <v>5</v>
      </c>
      <c r="E4321" s="129">
        <v>22</v>
      </c>
      <c r="F4321" s="129">
        <v>4</v>
      </c>
      <c r="G4321" s="101" t="str">
        <f t="shared" si="268"/>
        <v>SPEECH_DESC_2132625</v>
      </c>
      <c r="H4321" s="101" t="str">
        <f t="shared" si="269"/>
        <v>SPEECH_AUDIO_2132625</v>
      </c>
      <c r="I4321" s="118" t="str">
        <f t="shared" si="270"/>
        <v>기타</v>
      </c>
      <c r="J4321" s="118" t="str">
        <f t="shared" si="271"/>
        <v>카페 4</v>
      </c>
    </row>
    <row r="4322" spans="1:10" ht="13.8" customHeight="1">
      <c r="A4322" s="101">
        <f>C4322*ID규칙_대사_그룹_단위+COUNTIF($C$4:C4322,C4322)</f>
        <v>2132626</v>
      </c>
      <c r="B4322" s="100" t="s">
        <v>462</v>
      </c>
      <c r="C4322" s="102">
        <f>INDEX(STUDENT!$A:$A,MATCH(B4322,STUDENT!$B:$B,0))</f>
        <v>21326</v>
      </c>
      <c r="D4322" s="129">
        <v>5</v>
      </c>
      <c r="E4322" s="129">
        <v>22</v>
      </c>
      <c r="F4322" s="129">
        <v>5</v>
      </c>
      <c r="G4322" s="101" t="str">
        <f t="shared" si="268"/>
        <v>SPEECH_DESC_2132626</v>
      </c>
      <c r="H4322" s="101" t="str">
        <f t="shared" si="269"/>
        <v>SPEECH_AUDIO_2132626</v>
      </c>
      <c r="I4322" s="118" t="str">
        <f t="shared" si="270"/>
        <v>기타</v>
      </c>
      <c r="J4322" s="118" t="str">
        <f t="shared" si="271"/>
        <v>카페 5</v>
      </c>
    </row>
    <row r="4323" spans="1:10" ht="13.8" customHeight="1">
      <c r="A4323" s="101">
        <f>C4323*ID규칙_대사_그룹_단위+COUNTIF($C$4:C4323,C4323)</f>
        <v>2132627</v>
      </c>
      <c r="B4323" s="100" t="s">
        <v>462</v>
      </c>
      <c r="C4323" s="102">
        <f>INDEX(STUDENT!$A:$A,MATCH(B4323,STUDENT!$B:$B,0))</f>
        <v>21326</v>
      </c>
      <c r="D4323" s="129">
        <v>5</v>
      </c>
      <c r="E4323" s="129">
        <v>23</v>
      </c>
      <c r="F4323" s="129">
        <v>1</v>
      </c>
      <c r="G4323" s="101" t="str">
        <f t="shared" si="268"/>
        <v>SPEECH_DESC_2132627</v>
      </c>
      <c r="H4323" s="101" t="str">
        <f t="shared" si="269"/>
        <v>SPEECH_AUDIO_2132627</v>
      </c>
      <c r="I4323" s="118" t="str">
        <f t="shared" si="270"/>
        <v>기타</v>
      </c>
      <c r="J4323" s="118" t="str">
        <f t="shared" si="271"/>
        <v>인연 랭크 업 1</v>
      </c>
    </row>
    <row r="4324" spans="1:10" ht="13.8" customHeight="1">
      <c r="A4324" s="101">
        <f>C4324*ID규칙_대사_그룹_단위+COUNTIF($C$4:C4324,C4324)</f>
        <v>2132628</v>
      </c>
      <c r="B4324" s="100" t="s">
        <v>462</v>
      </c>
      <c r="C4324" s="102">
        <f>INDEX(STUDENT!$A:$A,MATCH(B4324,STUDENT!$B:$B,0))</f>
        <v>21326</v>
      </c>
      <c r="D4324" s="129">
        <v>5</v>
      </c>
      <c r="E4324" s="129">
        <v>23</v>
      </c>
      <c r="F4324" s="129">
        <v>2</v>
      </c>
      <c r="G4324" s="101" t="str">
        <f t="shared" si="268"/>
        <v>SPEECH_DESC_2132628</v>
      </c>
      <c r="H4324" s="101" t="str">
        <f t="shared" si="269"/>
        <v>SPEECH_AUDIO_2132628</v>
      </c>
      <c r="I4324" s="118" t="str">
        <f t="shared" si="270"/>
        <v>기타</v>
      </c>
      <c r="J4324" s="118" t="str">
        <f t="shared" si="271"/>
        <v>인연 랭크 업 2</v>
      </c>
    </row>
    <row r="4325" spans="1:10" ht="13.8" customHeight="1">
      <c r="A4325" s="101">
        <f>C4325*ID규칙_대사_그룹_단위+COUNTIF($C$4:C4325,C4325)</f>
        <v>2132629</v>
      </c>
      <c r="B4325" s="100" t="s">
        <v>462</v>
      </c>
      <c r="C4325" s="102">
        <f>INDEX(STUDENT!$A:$A,MATCH(B4325,STUDENT!$B:$B,0))</f>
        <v>21326</v>
      </c>
      <c r="D4325" s="129">
        <v>5</v>
      </c>
      <c r="E4325" s="129">
        <v>23</v>
      </c>
      <c r="F4325" s="129">
        <v>3</v>
      </c>
      <c r="G4325" s="101" t="str">
        <f t="shared" si="268"/>
        <v>SPEECH_DESC_2132629</v>
      </c>
      <c r="H4325" s="101" t="str">
        <f t="shared" si="269"/>
        <v>SPEECH_AUDIO_2132629</v>
      </c>
      <c r="I4325" s="118" t="str">
        <f t="shared" si="270"/>
        <v>기타</v>
      </c>
      <c r="J4325" s="118" t="str">
        <f t="shared" si="271"/>
        <v>인연 랭크 업 3</v>
      </c>
    </row>
    <row r="4326" spans="1:10" ht="13.8" customHeight="1">
      <c r="A4326" s="101">
        <f>C4326*ID규칙_대사_그룹_단위+COUNTIF($C$4:C4326,C4326)</f>
        <v>2132630</v>
      </c>
      <c r="B4326" s="100" t="s">
        <v>462</v>
      </c>
      <c r="C4326" s="102">
        <f>INDEX(STUDENT!$A:$A,MATCH(B4326,STUDENT!$B:$B,0))</f>
        <v>21326</v>
      </c>
      <c r="D4326" s="129">
        <v>5</v>
      </c>
      <c r="E4326" s="129">
        <v>23</v>
      </c>
      <c r="F4326" s="129">
        <v>4</v>
      </c>
      <c r="G4326" s="101" t="str">
        <f t="shared" si="268"/>
        <v>SPEECH_DESC_2132630</v>
      </c>
      <c r="H4326" s="101" t="str">
        <f t="shared" si="269"/>
        <v>SPEECH_AUDIO_2132630</v>
      </c>
      <c r="I4326" s="118" t="str">
        <f t="shared" si="270"/>
        <v>기타</v>
      </c>
      <c r="J4326" s="118" t="str">
        <f t="shared" si="271"/>
        <v>인연 랭크 업 4</v>
      </c>
    </row>
    <row r="4327" spans="1:10" ht="13.8" customHeight="1">
      <c r="A4327" s="101">
        <f>C4327*ID규칙_대사_그룹_단위+COUNTIF($C$4:C4327,C4327)</f>
        <v>2132631</v>
      </c>
      <c r="B4327" s="100" t="s">
        <v>462</v>
      </c>
      <c r="C4327" s="102">
        <f>INDEX(STUDENT!$A:$A,MATCH(B4327,STUDENT!$B:$B,0))</f>
        <v>21326</v>
      </c>
      <c r="D4327" s="129">
        <v>6</v>
      </c>
      <c r="E4327" s="129">
        <v>24</v>
      </c>
      <c r="F4327" s="129">
        <v>1</v>
      </c>
      <c r="G4327" s="101" t="str">
        <f t="shared" si="268"/>
        <v>SPEECH_DESC_2132631</v>
      </c>
      <c r="H4327" s="101" t="str">
        <f t="shared" si="269"/>
        <v>SPEECH_AUDIO_2132631</v>
      </c>
      <c r="I4327" s="118" t="str">
        <f t="shared" si="270"/>
        <v>메모리얼</v>
      </c>
      <c r="J4327" s="118" t="str">
        <f t="shared" si="271"/>
        <v>메모리얼 로비 1</v>
      </c>
    </row>
    <row r="4328" spans="1:10" ht="13.8" customHeight="1">
      <c r="A4328" s="101">
        <f>C4328*ID규칙_대사_그룹_단위+COUNTIF($C$4:C4328,C4328)</f>
        <v>2132632</v>
      </c>
      <c r="B4328" s="100" t="s">
        <v>462</v>
      </c>
      <c r="C4328" s="102">
        <f>INDEX(STUDENT!$A:$A,MATCH(B4328,STUDENT!$B:$B,0))</f>
        <v>21326</v>
      </c>
      <c r="D4328" s="129">
        <v>6</v>
      </c>
      <c r="E4328" s="129">
        <v>24</v>
      </c>
      <c r="F4328" s="129">
        <v>2</v>
      </c>
      <c r="G4328" s="101" t="str">
        <f t="shared" si="268"/>
        <v>SPEECH_DESC_2132632</v>
      </c>
      <c r="H4328" s="101" t="str">
        <f t="shared" si="269"/>
        <v>SPEECH_AUDIO_2132632</v>
      </c>
      <c r="I4328" s="118" t="str">
        <f t="shared" si="270"/>
        <v>메모리얼</v>
      </c>
      <c r="J4328" s="118" t="str">
        <f t="shared" si="271"/>
        <v>메모리얼 로비 2</v>
      </c>
    </row>
    <row r="4329" spans="1:10" ht="13.8" customHeight="1">
      <c r="A4329" s="101">
        <f>C4329*ID규칙_대사_그룹_단위+COUNTIF($C$4:C4329,C4329)</f>
        <v>2132633</v>
      </c>
      <c r="B4329" s="100" t="s">
        <v>462</v>
      </c>
      <c r="C4329" s="102">
        <f>INDEX(STUDENT!$A:$A,MATCH(B4329,STUDENT!$B:$B,0))</f>
        <v>21326</v>
      </c>
      <c r="D4329" s="129">
        <v>6</v>
      </c>
      <c r="E4329" s="129">
        <v>24</v>
      </c>
      <c r="F4329" s="129">
        <v>3</v>
      </c>
      <c r="G4329" s="101" t="str">
        <f t="shared" si="268"/>
        <v>SPEECH_DESC_2132633</v>
      </c>
      <c r="H4329" s="101" t="str">
        <f t="shared" si="269"/>
        <v>SPEECH_AUDIO_2132633</v>
      </c>
      <c r="I4329" s="118" t="str">
        <f t="shared" si="270"/>
        <v>메모리얼</v>
      </c>
      <c r="J4329" s="118" t="str">
        <f t="shared" si="271"/>
        <v>메모리얼 로비 3</v>
      </c>
    </row>
    <row r="4330" spans="1:10" ht="13.8" customHeight="1">
      <c r="A4330" s="101">
        <f>C4330*ID규칙_대사_그룹_단위+COUNTIF($C$4:C4330,C4330)</f>
        <v>2132634</v>
      </c>
      <c r="B4330" s="100" t="s">
        <v>462</v>
      </c>
      <c r="C4330" s="102">
        <f>INDEX(STUDENT!$A:$A,MATCH(B4330,STUDENT!$B:$B,0))</f>
        <v>21326</v>
      </c>
      <c r="D4330" s="129">
        <v>6</v>
      </c>
      <c r="E4330" s="129">
        <v>24</v>
      </c>
      <c r="F4330" s="129">
        <v>4</v>
      </c>
      <c r="G4330" s="101" t="str">
        <f t="shared" si="268"/>
        <v>SPEECH_DESC_2132634</v>
      </c>
      <c r="H4330" s="101" t="str">
        <f t="shared" si="269"/>
        <v>SPEECH_AUDIO_2132634</v>
      </c>
      <c r="I4330" s="118" t="str">
        <f t="shared" si="270"/>
        <v>메모리얼</v>
      </c>
      <c r="J4330" s="118" t="str">
        <f t="shared" si="271"/>
        <v>메모리얼 로비 4</v>
      </c>
    </row>
    <row r="4331" spans="1:10" ht="13.8" customHeight="1">
      <c r="A4331" s="101">
        <f>C4331*ID규칙_대사_그룹_단위+COUNTIF($C$4:C4331,C4331)</f>
        <v>2132635</v>
      </c>
      <c r="B4331" s="100" t="s">
        <v>462</v>
      </c>
      <c r="C4331" s="102">
        <f>INDEX(STUDENT!$A:$A,MATCH(B4331,STUDENT!$B:$B,0))</f>
        <v>21326</v>
      </c>
      <c r="D4331" s="129">
        <v>6</v>
      </c>
      <c r="E4331" s="129">
        <v>24</v>
      </c>
      <c r="F4331" s="129">
        <v>5</v>
      </c>
      <c r="G4331" s="101" t="str">
        <f t="shared" si="268"/>
        <v>SPEECH_DESC_2132635</v>
      </c>
      <c r="H4331" s="101" t="str">
        <f t="shared" si="269"/>
        <v>SPEECH_AUDIO_2132635</v>
      </c>
      <c r="I4331" s="118" t="str">
        <f t="shared" si="270"/>
        <v>메모리얼</v>
      </c>
      <c r="J4331" s="118" t="str">
        <f t="shared" si="271"/>
        <v>메모리얼 로비 5</v>
      </c>
    </row>
    <row r="4332" spans="1:10" ht="13.8" customHeight="1">
      <c r="A4332" s="101">
        <f>C4332*ID규칙_대사_그룹_단위+COUNTIF($C$4:C4332,C4332)</f>
        <v>2132636</v>
      </c>
      <c r="B4332" s="100" t="s">
        <v>462</v>
      </c>
      <c r="C4332" s="102">
        <f>INDEX(STUDENT!$A:$A,MATCH(B4332,STUDENT!$B:$B,0))</f>
        <v>21326</v>
      </c>
      <c r="D4332" s="129">
        <v>7</v>
      </c>
      <c r="E4332" s="129">
        <v>25</v>
      </c>
      <c r="F4332" s="129">
        <v>0</v>
      </c>
      <c r="G4332" s="101" t="str">
        <f t="shared" si="268"/>
        <v>SPEECH_DESC_2132636</v>
      </c>
      <c r="H4332" s="101" t="str">
        <f t="shared" si="269"/>
        <v>SPEECH_AUDIO_2132636</v>
      </c>
      <c r="I4332" s="118" t="str">
        <f t="shared" si="270"/>
        <v>기념일</v>
      </c>
      <c r="J4332" s="118" t="str">
        <f t="shared" si="271"/>
        <v>생일</v>
      </c>
    </row>
    <row r="4333" spans="1:10" ht="13.8" customHeight="1">
      <c r="A4333" s="101">
        <f>C4333*ID규칙_대사_그룹_단위+COUNTIF($C$4:C4333,C4333)</f>
        <v>2132637</v>
      </c>
      <c r="B4333" s="100" t="s">
        <v>462</v>
      </c>
      <c r="C4333" s="102">
        <f>INDEX(STUDENT!$A:$A,MATCH(B4333,STUDENT!$B:$B,0))</f>
        <v>21326</v>
      </c>
      <c r="D4333" s="129">
        <v>7</v>
      </c>
      <c r="E4333" s="129">
        <v>26</v>
      </c>
      <c r="F4333" s="129">
        <v>0</v>
      </c>
      <c r="G4333" s="101" t="str">
        <f t="shared" si="268"/>
        <v>SPEECH_DESC_2132637</v>
      </c>
      <c r="H4333" s="101" t="str">
        <f t="shared" si="269"/>
        <v>SPEECH_AUDIO_2132637</v>
      </c>
      <c r="I4333" s="118" t="str">
        <f t="shared" si="270"/>
        <v>기념일</v>
      </c>
      <c r="J4333" s="118" t="str">
        <f t="shared" si="271"/>
        <v>선생의 생일</v>
      </c>
    </row>
    <row r="4334" spans="1:10" ht="13.8" customHeight="1">
      <c r="A4334" s="101">
        <f>C4334*ID규칙_대사_그룹_단위+COUNTIF($C$4:C4334,C4334)</f>
        <v>2132638</v>
      </c>
      <c r="B4334" s="100" t="s">
        <v>462</v>
      </c>
      <c r="C4334" s="102">
        <f>INDEX(STUDENT!$A:$A,MATCH(B4334,STUDENT!$B:$B,0))</f>
        <v>21326</v>
      </c>
      <c r="D4334" s="129">
        <v>7</v>
      </c>
      <c r="E4334" s="129">
        <v>27</v>
      </c>
      <c r="F4334" s="129">
        <v>0</v>
      </c>
      <c r="G4334" s="101" t="str">
        <f t="shared" si="268"/>
        <v>SPEECH_DESC_2132638</v>
      </c>
      <c r="H4334" s="101" t="str">
        <f t="shared" si="269"/>
        <v>SPEECH_AUDIO_2132638</v>
      </c>
      <c r="I4334" s="118" t="str">
        <f t="shared" si="270"/>
        <v>기념일</v>
      </c>
      <c r="J4334" s="118" t="str">
        <f t="shared" si="271"/>
        <v>할로윈</v>
      </c>
    </row>
    <row r="4335" spans="1:10" ht="13.8" customHeight="1">
      <c r="A4335" s="101">
        <f>C4335*ID규칙_대사_그룹_단위+COUNTIF($C$4:C4335,C4335)</f>
        <v>2132639</v>
      </c>
      <c r="B4335" s="100" t="s">
        <v>462</v>
      </c>
      <c r="C4335" s="102">
        <f>INDEX(STUDENT!$A:$A,MATCH(B4335,STUDENT!$B:$B,0))</f>
        <v>21326</v>
      </c>
      <c r="D4335" s="129">
        <v>7</v>
      </c>
      <c r="E4335" s="129">
        <v>28</v>
      </c>
      <c r="F4335" s="129">
        <v>0</v>
      </c>
      <c r="G4335" s="101" t="str">
        <f t="shared" si="268"/>
        <v>SPEECH_DESC_2132639</v>
      </c>
      <c r="H4335" s="101" t="str">
        <f t="shared" si="269"/>
        <v>SPEECH_AUDIO_2132639</v>
      </c>
      <c r="I4335" s="118" t="str">
        <f t="shared" si="270"/>
        <v>기념일</v>
      </c>
      <c r="J4335" s="118" t="str">
        <f t="shared" si="271"/>
        <v>크리스마스</v>
      </c>
    </row>
    <row r="4336" spans="1:10" ht="13.8" customHeight="1">
      <c r="A4336" s="101">
        <f>C4336*ID규칙_대사_그룹_단위+COUNTIF($C$4:C4336,C4336)</f>
        <v>2132640</v>
      </c>
      <c r="B4336" s="100" t="s">
        <v>462</v>
      </c>
      <c r="C4336" s="102">
        <f>INDEX(STUDENT!$A:$A,MATCH(B4336,STUDENT!$B:$B,0))</f>
        <v>21326</v>
      </c>
      <c r="D4336" s="129">
        <v>7</v>
      </c>
      <c r="E4336" s="129">
        <v>29</v>
      </c>
      <c r="F4336" s="129">
        <v>0</v>
      </c>
      <c r="G4336" s="101" t="str">
        <f t="shared" si="268"/>
        <v>SPEECH_DESC_2132640</v>
      </c>
      <c r="H4336" s="101" t="str">
        <f t="shared" si="269"/>
        <v>SPEECH_AUDIO_2132640</v>
      </c>
      <c r="I4336" s="118" t="str">
        <f t="shared" si="270"/>
        <v>기념일</v>
      </c>
      <c r="J4336" s="118" t="str">
        <f t="shared" si="271"/>
        <v>신년</v>
      </c>
    </row>
    <row r="4337" spans="1:10" ht="13.8" customHeight="1">
      <c r="A4337" s="101">
        <f>C4337*ID규칙_대사_그룹_단위+COUNTIF($C$4:C4337,C4337)</f>
        <v>2132701</v>
      </c>
      <c r="B4337" s="100" t="s">
        <v>464</v>
      </c>
      <c r="C4337" s="102">
        <f>INDEX(STUDENT!$A:$A,MATCH(B4337,STUDENT!$B:$B,0))</f>
        <v>21327</v>
      </c>
      <c r="D4337" s="129">
        <v>1</v>
      </c>
      <c r="E4337" s="129">
        <v>1</v>
      </c>
      <c r="F4337" s="129">
        <v>0</v>
      </c>
      <c r="G4337" s="101" t="str">
        <f t="shared" si="268"/>
        <v>SPEECH_DESC_2132701</v>
      </c>
      <c r="H4337" s="101" t="str">
        <f t="shared" si="269"/>
        <v>SPEECH_AUDIO_2132701</v>
      </c>
      <c r="I4337" s="118" t="str">
        <f t="shared" si="270"/>
        <v>일상</v>
      </c>
      <c r="J4337" s="118" t="str">
        <f t="shared" si="271"/>
        <v>입수</v>
      </c>
    </row>
    <row r="4338" spans="1:10" ht="13.8" customHeight="1">
      <c r="A4338" s="101">
        <f>C4338*ID규칙_대사_그룹_단위+COUNTIF($C$4:C4338,C4338)</f>
        <v>2132702</v>
      </c>
      <c r="B4338" s="100" t="s">
        <v>464</v>
      </c>
      <c r="C4338" s="102">
        <f>INDEX(STUDENT!$A:$A,MATCH(B4338,STUDENT!$B:$B,0))</f>
        <v>21327</v>
      </c>
      <c r="D4338" s="129">
        <v>1</v>
      </c>
      <c r="E4338" s="129">
        <v>2</v>
      </c>
      <c r="F4338" s="129">
        <v>1</v>
      </c>
      <c r="G4338" s="101" t="str">
        <f t="shared" si="268"/>
        <v>SPEECH_DESC_2132702</v>
      </c>
      <c r="H4338" s="101" t="str">
        <f t="shared" si="269"/>
        <v>SPEECH_AUDIO_2132702</v>
      </c>
      <c r="I4338" s="118" t="str">
        <f t="shared" si="270"/>
        <v>일상</v>
      </c>
      <c r="J4338" s="118" t="str">
        <f t="shared" si="271"/>
        <v>로비 방문 1</v>
      </c>
    </row>
    <row r="4339" spans="1:10" ht="13.8" customHeight="1">
      <c r="A4339" s="101">
        <f>C4339*ID규칙_대사_그룹_단위+COUNTIF($C$4:C4339,C4339)</f>
        <v>2132703</v>
      </c>
      <c r="B4339" s="100" t="s">
        <v>464</v>
      </c>
      <c r="C4339" s="102">
        <f>INDEX(STUDENT!$A:$A,MATCH(B4339,STUDENT!$B:$B,0))</f>
        <v>21327</v>
      </c>
      <c r="D4339" s="129">
        <v>1</v>
      </c>
      <c r="E4339" s="129">
        <v>2</v>
      </c>
      <c r="F4339" s="129">
        <v>2</v>
      </c>
      <c r="G4339" s="101" t="str">
        <f t="shared" si="268"/>
        <v>SPEECH_DESC_2132703</v>
      </c>
      <c r="H4339" s="101" t="str">
        <f t="shared" si="269"/>
        <v>SPEECH_AUDIO_2132703</v>
      </c>
      <c r="I4339" s="118" t="str">
        <f t="shared" si="270"/>
        <v>일상</v>
      </c>
      <c r="J4339" s="118" t="str">
        <f t="shared" si="271"/>
        <v>로비 방문 2</v>
      </c>
    </row>
    <row r="4340" spans="1:10" ht="13.8" customHeight="1">
      <c r="A4340" s="101">
        <f>C4340*ID규칙_대사_그룹_단위+COUNTIF($C$4:C4340,C4340)</f>
        <v>2132704</v>
      </c>
      <c r="B4340" s="100" t="s">
        <v>464</v>
      </c>
      <c r="C4340" s="102">
        <f>INDEX(STUDENT!$A:$A,MATCH(B4340,STUDENT!$B:$B,0))</f>
        <v>21327</v>
      </c>
      <c r="D4340" s="129">
        <v>1</v>
      </c>
      <c r="E4340" s="129">
        <v>3</v>
      </c>
      <c r="F4340" s="129">
        <v>1</v>
      </c>
      <c r="G4340" s="101" t="str">
        <f t="shared" si="268"/>
        <v>SPEECH_DESC_2132704</v>
      </c>
      <c r="H4340" s="101" t="str">
        <f t="shared" si="269"/>
        <v>SPEECH_AUDIO_2132704</v>
      </c>
      <c r="I4340" s="118" t="str">
        <f t="shared" si="270"/>
        <v>일상</v>
      </c>
      <c r="J4340" s="118" t="str">
        <f t="shared" si="271"/>
        <v>잡담 1</v>
      </c>
    </row>
    <row r="4341" spans="1:10" ht="13.8" customHeight="1">
      <c r="A4341" s="101">
        <f>C4341*ID규칙_대사_그룹_단위+COUNTIF($C$4:C4341,C4341)</f>
        <v>2132705</v>
      </c>
      <c r="B4341" s="100" t="s">
        <v>464</v>
      </c>
      <c r="C4341" s="102">
        <f>INDEX(STUDENT!$A:$A,MATCH(B4341,STUDENT!$B:$B,0))</f>
        <v>21327</v>
      </c>
      <c r="D4341" s="129">
        <v>1</v>
      </c>
      <c r="E4341" s="129">
        <v>3</v>
      </c>
      <c r="F4341" s="129">
        <v>2</v>
      </c>
      <c r="G4341" s="101" t="str">
        <f t="shared" si="268"/>
        <v>SPEECH_DESC_2132705</v>
      </c>
      <c r="H4341" s="101" t="str">
        <f t="shared" si="269"/>
        <v>SPEECH_AUDIO_2132705</v>
      </c>
      <c r="I4341" s="118" t="str">
        <f t="shared" si="270"/>
        <v>일상</v>
      </c>
      <c r="J4341" s="118" t="str">
        <f t="shared" si="271"/>
        <v>잡담 2</v>
      </c>
    </row>
    <row r="4342" spans="1:10" ht="13.8" customHeight="1">
      <c r="A4342" s="101">
        <f>C4342*ID규칙_대사_그룹_단위+COUNTIF($C$4:C4342,C4342)</f>
        <v>2132706</v>
      </c>
      <c r="B4342" s="100" t="s">
        <v>464</v>
      </c>
      <c r="C4342" s="102">
        <f>INDEX(STUDENT!$A:$A,MATCH(B4342,STUDENT!$B:$B,0))</f>
        <v>21327</v>
      </c>
      <c r="D4342" s="129">
        <v>1</v>
      </c>
      <c r="E4342" s="129">
        <v>3</v>
      </c>
      <c r="F4342" s="129">
        <v>3</v>
      </c>
      <c r="G4342" s="101" t="str">
        <f t="shared" si="268"/>
        <v>SPEECH_DESC_2132706</v>
      </c>
      <c r="H4342" s="101" t="str">
        <f t="shared" si="269"/>
        <v>SPEECH_AUDIO_2132706</v>
      </c>
      <c r="I4342" s="118" t="str">
        <f t="shared" si="270"/>
        <v>일상</v>
      </c>
      <c r="J4342" s="118" t="str">
        <f t="shared" si="271"/>
        <v>잡담 3</v>
      </c>
    </row>
    <row r="4343" spans="1:10" ht="13.8" customHeight="1">
      <c r="A4343" s="101">
        <f>C4343*ID규칙_대사_그룹_단위+COUNTIF($C$4:C4343,C4343)</f>
        <v>2132707</v>
      </c>
      <c r="B4343" s="100" t="s">
        <v>464</v>
      </c>
      <c r="C4343" s="102">
        <f>INDEX(STUDENT!$A:$A,MATCH(B4343,STUDENT!$B:$B,0))</f>
        <v>21327</v>
      </c>
      <c r="D4343" s="129">
        <v>1</v>
      </c>
      <c r="E4343" s="129">
        <v>3</v>
      </c>
      <c r="F4343" s="129">
        <v>4</v>
      </c>
      <c r="G4343" s="101" t="str">
        <f t="shared" si="268"/>
        <v>SPEECH_DESC_2132707</v>
      </c>
      <c r="H4343" s="101" t="str">
        <f t="shared" si="269"/>
        <v>SPEECH_AUDIO_2132707</v>
      </c>
      <c r="I4343" s="118" t="str">
        <f t="shared" si="270"/>
        <v>일상</v>
      </c>
      <c r="J4343" s="118" t="str">
        <f t="shared" si="271"/>
        <v>잡담 4</v>
      </c>
    </row>
    <row r="4344" spans="1:10" ht="13.8" customHeight="1">
      <c r="A4344" s="101">
        <f>C4344*ID규칙_대사_그룹_단위+COUNTIF($C$4:C4344,C4344)</f>
        <v>2132708</v>
      </c>
      <c r="B4344" s="100" t="s">
        <v>464</v>
      </c>
      <c r="C4344" s="102">
        <f>INDEX(STUDENT!$A:$A,MATCH(B4344,STUDENT!$B:$B,0))</f>
        <v>21327</v>
      </c>
      <c r="D4344" s="129">
        <v>1</v>
      </c>
      <c r="E4344" s="129">
        <v>3</v>
      </c>
      <c r="F4344" s="129">
        <v>5</v>
      </c>
      <c r="G4344" s="101" t="str">
        <f t="shared" si="268"/>
        <v>SPEECH_DESC_2132708</v>
      </c>
      <c r="H4344" s="101" t="str">
        <f t="shared" si="269"/>
        <v>SPEECH_AUDIO_2132708</v>
      </c>
      <c r="I4344" s="118" t="str">
        <f t="shared" si="270"/>
        <v>일상</v>
      </c>
      <c r="J4344" s="118" t="str">
        <f t="shared" si="271"/>
        <v>잡담 5</v>
      </c>
    </row>
    <row r="4345" spans="1:10" ht="13.8" customHeight="1">
      <c r="A4345" s="101">
        <f>C4345*ID규칙_대사_그룹_단위+COUNTIF($C$4:C4345,C4345)</f>
        <v>2132709</v>
      </c>
      <c r="B4345" s="100" t="s">
        <v>464</v>
      </c>
      <c r="C4345" s="102">
        <f>INDEX(STUDENT!$A:$A,MATCH(B4345,STUDENT!$B:$B,0))</f>
        <v>21327</v>
      </c>
      <c r="D4345" s="129">
        <v>3</v>
      </c>
      <c r="E4345" s="129">
        <v>13</v>
      </c>
      <c r="F4345" s="129">
        <v>0</v>
      </c>
      <c r="G4345" s="101" t="str">
        <f t="shared" si="268"/>
        <v>SPEECH_DESC_2132709</v>
      </c>
      <c r="H4345" s="101" t="str">
        <f t="shared" si="269"/>
        <v>SPEECH_AUDIO_2132709</v>
      </c>
      <c r="I4345" s="118" t="str">
        <f t="shared" si="270"/>
        <v>전투</v>
      </c>
      <c r="J4345" s="118" t="str">
        <f t="shared" si="271"/>
        <v>기본 스킬</v>
      </c>
    </row>
    <row r="4346" spans="1:10" ht="13.8" customHeight="1">
      <c r="A4346" s="101">
        <f>C4346*ID규칙_대사_그룹_단위+COUNTIF($C$4:C4346,C4346)</f>
        <v>2132710</v>
      </c>
      <c r="B4346" s="100" t="s">
        <v>464</v>
      </c>
      <c r="C4346" s="102">
        <f>INDEX(STUDENT!$A:$A,MATCH(B4346,STUDENT!$B:$B,0))</f>
        <v>21327</v>
      </c>
      <c r="D4346" s="129">
        <v>3</v>
      </c>
      <c r="E4346" s="129">
        <v>14</v>
      </c>
      <c r="F4346" s="129">
        <v>1</v>
      </c>
      <c r="G4346" s="101" t="str">
        <f t="shared" si="268"/>
        <v>SPEECH_DESC_2132710</v>
      </c>
      <c r="H4346" s="101" t="str">
        <f t="shared" si="269"/>
        <v>SPEECH_AUDIO_2132710</v>
      </c>
      <c r="I4346" s="118" t="str">
        <f t="shared" si="270"/>
        <v>전투</v>
      </c>
      <c r="J4346" s="118" t="str">
        <f t="shared" si="271"/>
        <v>EX 스킬 컷인 1</v>
      </c>
    </row>
    <row r="4347" spans="1:10" ht="13.8" customHeight="1">
      <c r="A4347" s="101">
        <f>C4347*ID규칙_대사_그룹_단위+COUNTIF($C$4:C4347,C4347)</f>
        <v>2132711</v>
      </c>
      <c r="B4347" s="100" t="s">
        <v>464</v>
      </c>
      <c r="C4347" s="102">
        <f>INDEX(STUDENT!$A:$A,MATCH(B4347,STUDENT!$B:$B,0))</f>
        <v>21327</v>
      </c>
      <c r="D4347" s="129">
        <v>3</v>
      </c>
      <c r="E4347" s="129">
        <v>14</v>
      </c>
      <c r="F4347" s="129">
        <v>2</v>
      </c>
      <c r="G4347" s="101" t="str">
        <f t="shared" si="268"/>
        <v>SPEECH_DESC_2132711</v>
      </c>
      <c r="H4347" s="101" t="str">
        <f t="shared" si="269"/>
        <v>SPEECH_AUDIO_2132711</v>
      </c>
      <c r="I4347" s="118" t="str">
        <f t="shared" si="270"/>
        <v>전투</v>
      </c>
      <c r="J4347" s="118" t="str">
        <f t="shared" si="271"/>
        <v>EX 스킬 컷인 2</v>
      </c>
    </row>
    <row r="4348" spans="1:10" ht="13.8" customHeight="1">
      <c r="A4348" s="101">
        <f>C4348*ID규칙_대사_그룹_단위+COUNTIF($C$4:C4348,C4348)</f>
        <v>2132712</v>
      </c>
      <c r="B4348" s="100" t="s">
        <v>464</v>
      </c>
      <c r="C4348" s="102">
        <f>INDEX(STUDENT!$A:$A,MATCH(B4348,STUDENT!$B:$B,0))</f>
        <v>21327</v>
      </c>
      <c r="D4348" s="129">
        <v>3</v>
      </c>
      <c r="E4348" s="129">
        <v>14</v>
      </c>
      <c r="F4348" s="129">
        <v>3</v>
      </c>
      <c r="G4348" s="101" t="str">
        <f t="shared" si="268"/>
        <v>SPEECH_DESC_2132712</v>
      </c>
      <c r="H4348" s="101" t="str">
        <f t="shared" si="269"/>
        <v>SPEECH_AUDIO_2132712</v>
      </c>
      <c r="I4348" s="118" t="str">
        <f t="shared" si="270"/>
        <v>전투</v>
      </c>
      <c r="J4348" s="118" t="str">
        <f t="shared" si="271"/>
        <v>EX 스킬 컷인 3</v>
      </c>
    </row>
    <row r="4349" spans="1:10" ht="13.8" customHeight="1">
      <c r="A4349" s="101">
        <f>C4349*ID규칙_대사_그룹_단위+COUNTIF($C$4:C4349,C4349)</f>
        <v>2132713</v>
      </c>
      <c r="B4349" s="100" t="s">
        <v>464</v>
      </c>
      <c r="C4349" s="102">
        <f>INDEX(STUDENT!$A:$A,MATCH(B4349,STUDENT!$B:$B,0))</f>
        <v>21327</v>
      </c>
      <c r="D4349" s="129">
        <v>3</v>
      </c>
      <c r="E4349" s="129">
        <v>15</v>
      </c>
      <c r="F4349" s="129">
        <v>1</v>
      </c>
      <c r="G4349" s="101" t="str">
        <f t="shared" si="268"/>
        <v>SPEECH_DESC_2132713</v>
      </c>
      <c r="H4349" s="101" t="str">
        <f t="shared" si="269"/>
        <v>SPEECH_AUDIO_2132713</v>
      </c>
      <c r="I4349" s="118" t="str">
        <f t="shared" si="270"/>
        <v>전투</v>
      </c>
      <c r="J4349" s="118" t="str">
        <f t="shared" si="271"/>
        <v>EX 스킬 1</v>
      </c>
    </row>
    <row r="4350" spans="1:10" ht="13.8" customHeight="1">
      <c r="A4350" s="101">
        <f>C4350*ID규칙_대사_그룹_단위+COUNTIF($C$4:C4350,C4350)</f>
        <v>2132714</v>
      </c>
      <c r="B4350" s="100" t="s">
        <v>464</v>
      </c>
      <c r="C4350" s="102">
        <f>INDEX(STUDENT!$A:$A,MATCH(B4350,STUDENT!$B:$B,0))</f>
        <v>21327</v>
      </c>
      <c r="D4350" s="129">
        <v>3</v>
      </c>
      <c r="E4350" s="129">
        <v>15</v>
      </c>
      <c r="F4350" s="129">
        <v>2</v>
      </c>
      <c r="G4350" s="101" t="str">
        <f t="shared" si="268"/>
        <v>SPEECH_DESC_2132714</v>
      </c>
      <c r="H4350" s="101" t="str">
        <f t="shared" si="269"/>
        <v>SPEECH_AUDIO_2132714</v>
      </c>
      <c r="I4350" s="118" t="str">
        <f t="shared" si="270"/>
        <v>전투</v>
      </c>
      <c r="J4350" s="118" t="str">
        <f t="shared" si="271"/>
        <v>EX 스킬 2</v>
      </c>
    </row>
    <row r="4351" spans="1:10" ht="13.8" customHeight="1">
      <c r="A4351" s="101">
        <f>C4351*ID규칙_대사_그룹_단위+COUNTIF($C$4:C4351,C4351)</f>
        <v>2132715</v>
      </c>
      <c r="B4351" s="100" t="s">
        <v>464</v>
      </c>
      <c r="C4351" s="102">
        <f>INDEX(STUDENT!$A:$A,MATCH(B4351,STUDENT!$B:$B,0))</f>
        <v>21327</v>
      </c>
      <c r="D4351" s="129">
        <v>3</v>
      </c>
      <c r="E4351" s="129">
        <v>15</v>
      </c>
      <c r="F4351" s="129">
        <v>3</v>
      </c>
      <c r="G4351" s="101" t="str">
        <f t="shared" si="268"/>
        <v>SPEECH_DESC_2132715</v>
      </c>
      <c r="H4351" s="101" t="str">
        <f t="shared" si="269"/>
        <v>SPEECH_AUDIO_2132715</v>
      </c>
      <c r="I4351" s="118" t="str">
        <f t="shared" si="270"/>
        <v>전투</v>
      </c>
      <c r="J4351" s="118" t="str">
        <f t="shared" si="271"/>
        <v>EX 스킬 3</v>
      </c>
    </row>
    <row r="4352" spans="1:10" ht="13.8" customHeight="1">
      <c r="A4352" s="101">
        <f>C4352*ID규칙_대사_그룹_단위+COUNTIF($C$4:C4352,C4352)</f>
        <v>2132716</v>
      </c>
      <c r="B4352" s="100" t="s">
        <v>464</v>
      </c>
      <c r="C4352" s="102">
        <f>INDEX(STUDENT!$A:$A,MATCH(B4352,STUDENT!$B:$B,0))</f>
        <v>21327</v>
      </c>
      <c r="D4352" s="129">
        <v>5</v>
      </c>
      <c r="E4352" s="129">
        <v>20</v>
      </c>
      <c r="F4352" s="129">
        <v>1</v>
      </c>
      <c r="G4352" s="101" t="str">
        <f t="shared" si="268"/>
        <v>SPEECH_DESC_2132716</v>
      </c>
      <c r="H4352" s="101" t="str">
        <f t="shared" si="269"/>
        <v>SPEECH_AUDIO_2132716</v>
      </c>
      <c r="I4352" s="118" t="str">
        <f t="shared" si="270"/>
        <v>기타</v>
      </c>
      <c r="J4352" s="118" t="str">
        <f t="shared" si="271"/>
        <v>강화 1</v>
      </c>
    </row>
    <row r="4353" spans="1:10" ht="13.8" customHeight="1">
      <c r="A4353" s="101">
        <f>C4353*ID규칙_대사_그룹_단위+COUNTIF($C$4:C4353,C4353)</f>
        <v>2132717</v>
      </c>
      <c r="B4353" s="100" t="s">
        <v>464</v>
      </c>
      <c r="C4353" s="102">
        <f>INDEX(STUDENT!$A:$A,MATCH(B4353,STUDENT!$B:$B,0))</f>
        <v>21327</v>
      </c>
      <c r="D4353" s="129">
        <v>5</v>
      </c>
      <c r="E4353" s="129">
        <v>20</v>
      </c>
      <c r="F4353" s="129">
        <v>2</v>
      </c>
      <c r="G4353" s="101" t="str">
        <f t="shared" si="268"/>
        <v>SPEECH_DESC_2132717</v>
      </c>
      <c r="H4353" s="101" t="str">
        <f t="shared" si="269"/>
        <v>SPEECH_AUDIO_2132717</v>
      </c>
      <c r="I4353" s="118" t="str">
        <f t="shared" si="270"/>
        <v>기타</v>
      </c>
      <c r="J4353" s="118" t="str">
        <f t="shared" si="271"/>
        <v>강화 2</v>
      </c>
    </row>
    <row r="4354" spans="1:10" ht="13.8" customHeight="1">
      <c r="A4354" s="101">
        <f>C4354*ID규칙_대사_그룹_단위+COUNTIF($C$4:C4354,C4354)</f>
        <v>2132718</v>
      </c>
      <c r="B4354" s="100" t="s">
        <v>464</v>
      </c>
      <c r="C4354" s="102">
        <f>INDEX(STUDENT!$A:$A,MATCH(B4354,STUDENT!$B:$B,0))</f>
        <v>21327</v>
      </c>
      <c r="D4354" s="129">
        <v>5</v>
      </c>
      <c r="E4354" s="129">
        <v>20</v>
      </c>
      <c r="F4354" s="129">
        <v>3</v>
      </c>
      <c r="G4354" s="101" t="str">
        <f t="shared" si="268"/>
        <v>SPEECH_DESC_2132718</v>
      </c>
      <c r="H4354" s="101" t="str">
        <f t="shared" si="269"/>
        <v>SPEECH_AUDIO_2132718</v>
      </c>
      <c r="I4354" s="118" t="str">
        <f t="shared" si="270"/>
        <v>기타</v>
      </c>
      <c r="J4354" s="118" t="str">
        <f t="shared" si="271"/>
        <v>강화 3</v>
      </c>
    </row>
    <row r="4355" spans="1:10" ht="13.8" customHeight="1">
      <c r="A4355" s="101">
        <f>C4355*ID규칙_대사_그룹_단위+COUNTIF($C$4:C4355,C4355)</f>
        <v>2132719</v>
      </c>
      <c r="B4355" s="100" t="s">
        <v>464</v>
      </c>
      <c r="C4355" s="102">
        <f>INDEX(STUDENT!$A:$A,MATCH(B4355,STUDENT!$B:$B,0))</f>
        <v>21327</v>
      </c>
      <c r="D4355" s="129">
        <v>5</v>
      </c>
      <c r="E4355" s="129">
        <v>20</v>
      </c>
      <c r="F4355" s="129">
        <v>4</v>
      </c>
      <c r="G4355" s="101" t="str">
        <f t="shared" si="268"/>
        <v>SPEECH_DESC_2132719</v>
      </c>
      <c r="H4355" s="101" t="str">
        <f t="shared" si="269"/>
        <v>SPEECH_AUDIO_2132719</v>
      </c>
      <c r="I4355" s="118" t="str">
        <f t="shared" si="270"/>
        <v>기타</v>
      </c>
      <c r="J4355" s="118" t="str">
        <f t="shared" si="271"/>
        <v>강화 4</v>
      </c>
    </row>
    <row r="4356" spans="1:10" ht="13.8" customHeight="1">
      <c r="A4356" s="101">
        <f>C4356*ID규칙_대사_그룹_단위+COUNTIF($C$4:C4356,C4356)</f>
        <v>2132720</v>
      </c>
      <c r="B4356" s="100" t="s">
        <v>464</v>
      </c>
      <c r="C4356" s="102">
        <f>INDEX(STUDENT!$A:$A,MATCH(B4356,STUDENT!$B:$B,0))</f>
        <v>21327</v>
      </c>
      <c r="D4356" s="129">
        <v>5</v>
      </c>
      <c r="E4356" s="129">
        <v>21</v>
      </c>
      <c r="F4356" s="129">
        <v>0</v>
      </c>
      <c r="G4356" s="101" t="str">
        <f t="shared" ref="G4356:G4419" si="272">"SPEECH_DESC_"&amp;A4356</f>
        <v>SPEECH_DESC_2132720</v>
      </c>
      <c r="H4356" s="101" t="str">
        <f t="shared" ref="H4356:H4419" si="273">"SPEECH_AUDIO_"&amp;A4356</f>
        <v>SPEECH_AUDIO_2132720</v>
      </c>
      <c r="I4356" s="118" t="str">
        <f t="shared" ref="I4356:I4419" si="274">VLOOKUP(D4356,SPEECH_MAIN_TYPE,2,0)</f>
        <v>기타</v>
      </c>
      <c r="J4356" s="118" t="str">
        <f t="shared" ref="J4356:J4419" si="275">VLOOKUP(E4356,SPEECH_SUB_TYPE,2,0)&amp;IF(F4356=0,""," "&amp;F4356)</f>
        <v>고유무기 장착</v>
      </c>
    </row>
    <row r="4357" spans="1:10" ht="13.8" customHeight="1">
      <c r="A4357" s="101">
        <f>C4357*ID규칙_대사_그룹_단위+COUNTIF($C$4:C4357,C4357)</f>
        <v>2132721</v>
      </c>
      <c r="B4357" s="100" t="s">
        <v>464</v>
      </c>
      <c r="C4357" s="102">
        <f>INDEX(STUDENT!$A:$A,MATCH(B4357,STUDENT!$B:$B,0))</f>
        <v>21327</v>
      </c>
      <c r="D4357" s="129">
        <v>5</v>
      </c>
      <c r="E4357" s="129">
        <v>22</v>
      </c>
      <c r="F4357" s="129">
        <v>1</v>
      </c>
      <c r="G4357" s="101" t="str">
        <f t="shared" si="272"/>
        <v>SPEECH_DESC_2132721</v>
      </c>
      <c r="H4357" s="101" t="str">
        <f t="shared" si="273"/>
        <v>SPEECH_AUDIO_2132721</v>
      </c>
      <c r="I4357" s="118" t="str">
        <f t="shared" si="274"/>
        <v>기타</v>
      </c>
      <c r="J4357" s="118" t="str">
        <f t="shared" si="275"/>
        <v>카페 1</v>
      </c>
    </row>
    <row r="4358" spans="1:10" ht="13.8" customHeight="1">
      <c r="A4358" s="101">
        <f>C4358*ID규칙_대사_그룹_단위+COUNTIF($C$4:C4358,C4358)</f>
        <v>2132722</v>
      </c>
      <c r="B4358" s="100" t="s">
        <v>464</v>
      </c>
      <c r="C4358" s="102">
        <f>INDEX(STUDENT!$A:$A,MATCH(B4358,STUDENT!$B:$B,0))</f>
        <v>21327</v>
      </c>
      <c r="D4358" s="129">
        <v>5</v>
      </c>
      <c r="E4358" s="129">
        <v>22</v>
      </c>
      <c r="F4358" s="129">
        <v>2</v>
      </c>
      <c r="G4358" s="101" t="str">
        <f t="shared" si="272"/>
        <v>SPEECH_DESC_2132722</v>
      </c>
      <c r="H4358" s="101" t="str">
        <f t="shared" si="273"/>
        <v>SPEECH_AUDIO_2132722</v>
      </c>
      <c r="I4358" s="118" t="str">
        <f t="shared" si="274"/>
        <v>기타</v>
      </c>
      <c r="J4358" s="118" t="str">
        <f t="shared" si="275"/>
        <v>카페 2</v>
      </c>
    </row>
    <row r="4359" spans="1:10" ht="13.8" customHeight="1">
      <c r="A4359" s="101">
        <f>C4359*ID규칙_대사_그룹_단위+COUNTIF($C$4:C4359,C4359)</f>
        <v>2132723</v>
      </c>
      <c r="B4359" s="100" t="s">
        <v>464</v>
      </c>
      <c r="C4359" s="102">
        <f>INDEX(STUDENT!$A:$A,MATCH(B4359,STUDENT!$B:$B,0))</f>
        <v>21327</v>
      </c>
      <c r="D4359" s="129">
        <v>5</v>
      </c>
      <c r="E4359" s="129">
        <v>22</v>
      </c>
      <c r="F4359" s="129">
        <v>3</v>
      </c>
      <c r="G4359" s="101" t="str">
        <f t="shared" si="272"/>
        <v>SPEECH_DESC_2132723</v>
      </c>
      <c r="H4359" s="101" t="str">
        <f t="shared" si="273"/>
        <v>SPEECH_AUDIO_2132723</v>
      </c>
      <c r="I4359" s="118" t="str">
        <f t="shared" si="274"/>
        <v>기타</v>
      </c>
      <c r="J4359" s="118" t="str">
        <f t="shared" si="275"/>
        <v>카페 3</v>
      </c>
    </row>
    <row r="4360" spans="1:10" ht="13.8" customHeight="1">
      <c r="A4360" s="101">
        <f>C4360*ID규칙_대사_그룹_단위+COUNTIF($C$4:C4360,C4360)</f>
        <v>2132724</v>
      </c>
      <c r="B4360" s="100" t="s">
        <v>464</v>
      </c>
      <c r="C4360" s="102">
        <f>INDEX(STUDENT!$A:$A,MATCH(B4360,STUDENT!$B:$B,0))</f>
        <v>21327</v>
      </c>
      <c r="D4360" s="129">
        <v>5</v>
      </c>
      <c r="E4360" s="129">
        <v>22</v>
      </c>
      <c r="F4360" s="129">
        <v>4</v>
      </c>
      <c r="G4360" s="101" t="str">
        <f t="shared" si="272"/>
        <v>SPEECH_DESC_2132724</v>
      </c>
      <c r="H4360" s="101" t="str">
        <f t="shared" si="273"/>
        <v>SPEECH_AUDIO_2132724</v>
      </c>
      <c r="I4360" s="118" t="str">
        <f t="shared" si="274"/>
        <v>기타</v>
      </c>
      <c r="J4360" s="118" t="str">
        <f t="shared" si="275"/>
        <v>카페 4</v>
      </c>
    </row>
    <row r="4361" spans="1:10" ht="13.8" customHeight="1">
      <c r="A4361" s="101">
        <f>C4361*ID규칙_대사_그룹_단위+COUNTIF($C$4:C4361,C4361)</f>
        <v>2132725</v>
      </c>
      <c r="B4361" s="100" t="s">
        <v>464</v>
      </c>
      <c r="C4361" s="102">
        <f>INDEX(STUDENT!$A:$A,MATCH(B4361,STUDENT!$B:$B,0))</f>
        <v>21327</v>
      </c>
      <c r="D4361" s="129">
        <v>5</v>
      </c>
      <c r="E4361" s="129">
        <v>22</v>
      </c>
      <c r="F4361" s="129">
        <v>5</v>
      </c>
      <c r="G4361" s="101" t="str">
        <f t="shared" si="272"/>
        <v>SPEECH_DESC_2132725</v>
      </c>
      <c r="H4361" s="101" t="str">
        <f t="shared" si="273"/>
        <v>SPEECH_AUDIO_2132725</v>
      </c>
      <c r="I4361" s="118" t="str">
        <f t="shared" si="274"/>
        <v>기타</v>
      </c>
      <c r="J4361" s="118" t="str">
        <f t="shared" si="275"/>
        <v>카페 5</v>
      </c>
    </row>
    <row r="4362" spans="1:10" ht="13.8" customHeight="1">
      <c r="A4362" s="101">
        <f>C4362*ID규칙_대사_그룹_단위+COUNTIF($C$4:C4362,C4362)</f>
        <v>2132726</v>
      </c>
      <c r="B4362" s="100" t="s">
        <v>464</v>
      </c>
      <c r="C4362" s="102">
        <f>INDEX(STUDENT!$A:$A,MATCH(B4362,STUDENT!$B:$B,0))</f>
        <v>21327</v>
      </c>
      <c r="D4362" s="129">
        <v>5</v>
      </c>
      <c r="E4362" s="129">
        <v>23</v>
      </c>
      <c r="F4362" s="129">
        <v>1</v>
      </c>
      <c r="G4362" s="101" t="str">
        <f t="shared" si="272"/>
        <v>SPEECH_DESC_2132726</v>
      </c>
      <c r="H4362" s="101" t="str">
        <f t="shared" si="273"/>
        <v>SPEECH_AUDIO_2132726</v>
      </c>
      <c r="I4362" s="118" t="str">
        <f t="shared" si="274"/>
        <v>기타</v>
      </c>
      <c r="J4362" s="118" t="str">
        <f t="shared" si="275"/>
        <v>인연 랭크 업 1</v>
      </c>
    </row>
    <row r="4363" spans="1:10" ht="13.8" customHeight="1">
      <c r="A4363" s="101">
        <f>C4363*ID규칙_대사_그룹_단위+COUNTIF($C$4:C4363,C4363)</f>
        <v>2132727</v>
      </c>
      <c r="B4363" s="100" t="s">
        <v>464</v>
      </c>
      <c r="C4363" s="102">
        <f>INDEX(STUDENT!$A:$A,MATCH(B4363,STUDENT!$B:$B,0))</f>
        <v>21327</v>
      </c>
      <c r="D4363" s="129">
        <v>5</v>
      </c>
      <c r="E4363" s="129">
        <v>23</v>
      </c>
      <c r="F4363" s="129">
        <v>2</v>
      </c>
      <c r="G4363" s="101" t="str">
        <f t="shared" si="272"/>
        <v>SPEECH_DESC_2132727</v>
      </c>
      <c r="H4363" s="101" t="str">
        <f t="shared" si="273"/>
        <v>SPEECH_AUDIO_2132727</v>
      </c>
      <c r="I4363" s="118" t="str">
        <f t="shared" si="274"/>
        <v>기타</v>
      </c>
      <c r="J4363" s="118" t="str">
        <f t="shared" si="275"/>
        <v>인연 랭크 업 2</v>
      </c>
    </row>
    <row r="4364" spans="1:10" ht="13.8" customHeight="1">
      <c r="A4364" s="101">
        <f>C4364*ID규칙_대사_그룹_단위+COUNTIF($C$4:C4364,C4364)</f>
        <v>2132728</v>
      </c>
      <c r="B4364" s="100" t="s">
        <v>464</v>
      </c>
      <c r="C4364" s="102">
        <f>INDEX(STUDENT!$A:$A,MATCH(B4364,STUDENT!$B:$B,0))</f>
        <v>21327</v>
      </c>
      <c r="D4364" s="129">
        <v>5</v>
      </c>
      <c r="E4364" s="129">
        <v>23</v>
      </c>
      <c r="F4364" s="129">
        <v>3</v>
      </c>
      <c r="G4364" s="101" t="str">
        <f t="shared" si="272"/>
        <v>SPEECH_DESC_2132728</v>
      </c>
      <c r="H4364" s="101" t="str">
        <f t="shared" si="273"/>
        <v>SPEECH_AUDIO_2132728</v>
      </c>
      <c r="I4364" s="118" t="str">
        <f t="shared" si="274"/>
        <v>기타</v>
      </c>
      <c r="J4364" s="118" t="str">
        <f t="shared" si="275"/>
        <v>인연 랭크 업 3</v>
      </c>
    </row>
    <row r="4365" spans="1:10" ht="13.8" customHeight="1">
      <c r="A4365" s="101">
        <f>C4365*ID규칙_대사_그룹_단위+COUNTIF($C$4:C4365,C4365)</f>
        <v>2132729</v>
      </c>
      <c r="B4365" s="100" t="s">
        <v>464</v>
      </c>
      <c r="C4365" s="102">
        <f>INDEX(STUDENT!$A:$A,MATCH(B4365,STUDENT!$B:$B,0))</f>
        <v>21327</v>
      </c>
      <c r="D4365" s="129">
        <v>5</v>
      </c>
      <c r="E4365" s="129">
        <v>23</v>
      </c>
      <c r="F4365" s="129">
        <v>4</v>
      </c>
      <c r="G4365" s="101" t="str">
        <f t="shared" si="272"/>
        <v>SPEECH_DESC_2132729</v>
      </c>
      <c r="H4365" s="101" t="str">
        <f t="shared" si="273"/>
        <v>SPEECH_AUDIO_2132729</v>
      </c>
      <c r="I4365" s="118" t="str">
        <f t="shared" si="274"/>
        <v>기타</v>
      </c>
      <c r="J4365" s="118" t="str">
        <f t="shared" si="275"/>
        <v>인연 랭크 업 4</v>
      </c>
    </row>
    <row r="4366" spans="1:10" ht="13.8" customHeight="1">
      <c r="A4366" s="101">
        <f>C4366*ID규칙_대사_그룹_단위+COUNTIF($C$4:C4366,C4366)</f>
        <v>2132730</v>
      </c>
      <c r="B4366" s="100" t="s">
        <v>464</v>
      </c>
      <c r="C4366" s="102">
        <f>INDEX(STUDENT!$A:$A,MATCH(B4366,STUDENT!$B:$B,0))</f>
        <v>21327</v>
      </c>
      <c r="D4366" s="129">
        <v>6</v>
      </c>
      <c r="E4366" s="129">
        <v>24</v>
      </c>
      <c r="F4366" s="129">
        <v>1</v>
      </c>
      <c r="G4366" s="101" t="str">
        <f t="shared" si="272"/>
        <v>SPEECH_DESC_2132730</v>
      </c>
      <c r="H4366" s="101" t="str">
        <f t="shared" si="273"/>
        <v>SPEECH_AUDIO_2132730</v>
      </c>
      <c r="I4366" s="118" t="str">
        <f t="shared" si="274"/>
        <v>메모리얼</v>
      </c>
      <c r="J4366" s="118" t="str">
        <f t="shared" si="275"/>
        <v>메모리얼 로비 1</v>
      </c>
    </row>
    <row r="4367" spans="1:10" ht="13.8" customHeight="1">
      <c r="A4367" s="101">
        <f>C4367*ID규칙_대사_그룹_단위+COUNTIF($C$4:C4367,C4367)</f>
        <v>2132731</v>
      </c>
      <c r="B4367" s="100" t="s">
        <v>464</v>
      </c>
      <c r="C4367" s="102">
        <f>INDEX(STUDENT!$A:$A,MATCH(B4367,STUDENT!$B:$B,0))</f>
        <v>21327</v>
      </c>
      <c r="D4367" s="129">
        <v>6</v>
      </c>
      <c r="E4367" s="129">
        <v>24</v>
      </c>
      <c r="F4367" s="129">
        <v>2</v>
      </c>
      <c r="G4367" s="101" t="str">
        <f t="shared" si="272"/>
        <v>SPEECH_DESC_2132731</v>
      </c>
      <c r="H4367" s="101" t="str">
        <f t="shared" si="273"/>
        <v>SPEECH_AUDIO_2132731</v>
      </c>
      <c r="I4367" s="118" t="str">
        <f t="shared" si="274"/>
        <v>메모리얼</v>
      </c>
      <c r="J4367" s="118" t="str">
        <f t="shared" si="275"/>
        <v>메모리얼 로비 2</v>
      </c>
    </row>
    <row r="4368" spans="1:10" ht="13.8" customHeight="1">
      <c r="A4368" s="101">
        <f>C4368*ID규칙_대사_그룹_단위+COUNTIF($C$4:C4368,C4368)</f>
        <v>2132732</v>
      </c>
      <c r="B4368" s="100" t="s">
        <v>464</v>
      </c>
      <c r="C4368" s="102">
        <f>INDEX(STUDENT!$A:$A,MATCH(B4368,STUDENT!$B:$B,0))</f>
        <v>21327</v>
      </c>
      <c r="D4368" s="129">
        <v>6</v>
      </c>
      <c r="E4368" s="129">
        <v>24</v>
      </c>
      <c r="F4368" s="129">
        <v>3</v>
      </c>
      <c r="G4368" s="101" t="str">
        <f t="shared" si="272"/>
        <v>SPEECH_DESC_2132732</v>
      </c>
      <c r="H4368" s="101" t="str">
        <f t="shared" si="273"/>
        <v>SPEECH_AUDIO_2132732</v>
      </c>
      <c r="I4368" s="118" t="str">
        <f t="shared" si="274"/>
        <v>메모리얼</v>
      </c>
      <c r="J4368" s="118" t="str">
        <f t="shared" si="275"/>
        <v>메모리얼 로비 3</v>
      </c>
    </row>
    <row r="4369" spans="1:10" ht="13.8" customHeight="1">
      <c r="A4369" s="101">
        <f>C4369*ID규칙_대사_그룹_단위+COUNTIF($C$4:C4369,C4369)</f>
        <v>2132733</v>
      </c>
      <c r="B4369" s="100" t="s">
        <v>464</v>
      </c>
      <c r="C4369" s="102">
        <f>INDEX(STUDENT!$A:$A,MATCH(B4369,STUDENT!$B:$B,0))</f>
        <v>21327</v>
      </c>
      <c r="D4369" s="129">
        <v>6</v>
      </c>
      <c r="E4369" s="129">
        <v>24</v>
      </c>
      <c r="F4369" s="129">
        <v>4</v>
      </c>
      <c r="G4369" s="101" t="str">
        <f t="shared" si="272"/>
        <v>SPEECH_DESC_2132733</v>
      </c>
      <c r="H4369" s="101" t="str">
        <f t="shared" si="273"/>
        <v>SPEECH_AUDIO_2132733</v>
      </c>
      <c r="I4369" s="118" t="str">
        <f t="shared" si="274"/>
        <v>메모리얼</v>
      </c>
      <c r="J4369" s="118" t="str">
        <f t="shared" si="275"/>
        <v>메모리얼 로비 4</v>
      </c>
    </row>
    <row r="4370" spans="1:10" ht="13.8" customHeight="1">
      <c r="A4370" s="101">
        <f>C4370*ID규칙_대사_그룹_단위+COUNTIF($C$4:C4370,C4370)</f>
        <v>2132734</v>
      </c>
      <c r="B4370" s="100" t="s">
        <v>464</v>
      </c>
      <c r="C4370" s="102">
        <f>INDEX(STUDENT!$A:$A,MATCH(B4370,STUDENT!$B:$B,0))</f>
        <v>21327</v>
      </c>
      <c r="D4370" s="129">
        <v>6</v>
      </c>
      <c r="E4370" s="129">
        <v>24</v>
      </c>
      <c r="F4370" s="129">
        <v>5</v>
      </c>
      <c r="G4370" s="101" t="str">
        <f t="shared" si="272"/>
        <v>SPEECH_DESC_2132734</v>
      </c>
      <c r="H4370" s="101" t="str">
        <f t="shared" si="273"/>
        <v>SPEECH_AUDIO_2132734</v>
      </c>
      <c r="I4370" s="118" t="str">
        <f t="shared" si="274"/>
        <v>메모리얼</v>
      </c>
      <c r="J4370" s="118" t="str">
        <f t="shared" si="275"/>
        <v>메모리얼 로비 5</v>
      </c>
    </row>
    <row r="4371" spans="1:10" ht="13.8" customHeight="1">
      <c r="A4371" s="101">
        <f>C4371*ID규칙_대사_그룹_단위+COUNTIF($C$4:C4371,C4371)</f>
        <v>2132735</v>
      </c>
      <c r="B4371" s="100" t="s">
        <v>464</v>
      </c>
      <c r="C4371" s="102">
        <f>INDEX(STUDENT!$A:$A,MATCH(B4371,STUDENT!$B:$B,0))</f>
        <v>21327</v>
      </c>
      <c r="D4371" s="129">
        <v>7</v>
      </c>
      <c r="E4371" s="129">
        <v>25</v>
      </c>
      <c r="F4371" s="129">
        <v>0</v>
      </c>
      <c r="G4371" s="101" t="str">
        <f t="shared" si="272"/>
        <v>SPEECH_DESC_2132735</v>
      </c>
      <c r="H4371" s="101" t="str">
        <f t="shared" si="273"/>
        <v>SPEECH_AUDIO_2132735</v>
      </c>
      <c r="I4371" s="118" t="str">
        <f t="shared" si="274"/>
        <v>기념일</v>
      </c>
      <c r="J4371" s="118" t="str">
        <f t="shared" si="275"/>
        <v>생일</v>
      </c>
    </row>
    <row r="4372" spans="1:10" ht="13.8" customHeight="1">
      <c r="A4372" s="101">
        <f>C4372*ID규칙_대사_그룹_단위+COUNTIF($C$4:C4372,C4372)</f>
        <v>2132736</v>
      </c>
      <c r="B4372" s="100" t="s">
        <v>464</v>
      </c>
      <c r="C4372" s="102">
        <f>INDEX(STUDENT!$A:$A,MATCH(B4372,STUDENT!$B:$B,0))</f>
        <v>21327</v>
      </c>
      <c r="D4372" s="129">
        <v>7</v>
      </c>
      <c r="E4372" s="129">
        <v>26</v>
      </c>
      <c r="F4372" s="129">
        <v>0</v>
      </c>
      <c r="G4372" s="101" t="str">
        <f t="shared" si="272"/>
        <v>SPEECH_DESC_2132736</v>
      </c>
      <c r="H4372" s="101" t="str">
        <f t="shared" si="273"/>
        <v>SPEECH_AUDIO_2132736</v>
      </c>
      <c r="I4372" s="118" t="str">
        <f t="shared" si="274"/>
        <v>기념일</v>
      </c>
      <c r="J4372" s="118" t="str">
        <f t="shared" si="275"/>
        <v>선생의 생일</v>
      </c>
    </row>
    <row r="4373" spans="1:10" ht="13.8" customHeight="1">
      <c r="A4373" s="101">
        <f>C4373*ID규칙_대사_그룹_단위+COUNTIF($C$4:C4373,C4373)</f>
        <v>2132737</v>
      </c>
      <c r="B4373" s="100" t="s">
        <v>464</v>
      </c>
      <c r="C4373" s="102">
        <f>INDEX(STUDENT!$A:$A,MATCH(B4373,STUDENT!$B:$B,0))</f>
        <v>21327</v>
      </c>
      <c r="D4373" s="129">
        <v>7</v>
      </c>
      <c r="E4373" s="129">
        <v>27</v>
      </c>
      <c r="F4373" s="129">
        <v>0</v>
      </c>
      <c r="G4373" s="101" t="str">
        <f t="shared" si="272"/>
        <v>SPEECH_DESC_2132737</v>
      </c>
      <c r="H4373" s="101" t="str">
        <f t="shared" si="273"/>
        <v>SPEECH_AUDIO_2132737</v>
      </c>
      <c r="I4373" s="118" t="str">
        <f t="shared" si="274"/>
        <v>기념일</v>
      </c>
      <c r="J4373" s="118" t="str">
        <f t="shared" si="275"/>
        <v>할로윈</v>
      </c>
    </row>
    <row r="4374" spans="1:10" ht="13.8" customHeight="1">
      <c r="A4374" s="101">
        <f>C4374*ID규칙_대사_그룹_단위+COUNTIF($C$4:C4374,C4374)</f>
        <v>2132738</v>
      </c>
      <c r="B4374" s="100" t="s">
        <v>464</v>
      </c>
      <c r="C4374" s="102">
        <f>INDEX(STUDENT!$A:$A,MATCH(B4374,STUDENT!$B:$B,0))</f>
        <v>21327</v>
      </c>
      <c r="D4374" s="129">
        <v>7</v>
      </c>
      <c r="E4374" s="129">
        <v>28</v>
      </c>
      <c r="F4374" s="129">
        <v>0</v>
      </c>
      <c r="G4374" s="101" t="str">
        <f t="shared" si="272"/>
        <v>SPEECH_DESC_2132738</v>
      </c>
      <c r="H4374" s="101" t="str">
        <f t="shared" si="273"/>
        <v>SPEECH_AUDIO_2132738</v>
      </c>
      <c r="I4374" s="118" t="str">
        <f t="shared" si="274"/>
        <v>기념일</v>
      </c>
      <c r="J4374" s="118" t="str">
        <f t="shared" si="275"/>
        <v>크리스마스</v>
      </c>
    </row>
    <row r="4375" spans="1:10" ht="13.8" customHeight="1">
      <c r="A4375" s="101">
        <f>C4375*ID규칙_대사_그룹_단위+COUNTIF($C$4:C4375,C4375)</f>
        <v>2132739</v>
      </c>
      <c r="B4375" s="100" t="s">
        <v>464</v>
      </c>
      <c r="C4375" s="102">
        <f>INDEX(STUDENT!$A:$A,MATCH(B4375,STUDENT!$B:$B,0))</f>
        <v>21327</v>
      </c>
      <c r="D4375" s="129">
        <v>7</v>
      </c>
      <c r="E4375" s="129">
        <v>29</v>
      </c>
      <c r="F4375" s="129">
        <v>0</v>
      </c>
      <c r="G4375" s="101" t="str">
        <f t="shared" si="272"/>
        <v>SPEECH_DESC_2132739</v>
      </c>
      <c r="H4375" s="101" t="str">
        <f t="shared" si="273"/>
        <v>SPEECH_AUDIO_2132739</v>
      </c>
      <c r="I4375" s="118" t="str">
        <f t="shared" si="274"/>
        <v>기념일</v>
      </c>
      <c r="J4375" s="118" t="str">
        <f t="shared" si="275"/>
        <v>신년</v>
      </c>
    </row>
    <row r="4376" spans="1:10" ht="13.8" customHeight="1">
      <c r="A4376" s="101">
        <f>C4376*ID규칙_대사_그룹_단위+COUNTIF($C$4:C4376,C4376)</f>
        <v>2432801</v>
      </c>
      <c r="B4376" s="100" t="s">
        <v>466</v>
      </c>
      <c r="C4376" s="102">
        <f>INDEX(STUDENT!$A:$A,MATCH(B4376,STUDENT!$B:$B,0))</f>
        <v>24328</v>
      </c>
      <c r="D4376" s="129">
        <v>1</v>
      </c>
      <c r="E4376" s="129">
        <v>1</v>
      </c>
      <c r="F4376" s="129">
        <v>0</v>
      </c>
      <c r="G4376" s="101" t="str">
        <f t="shared" si="272"/>
        <v>SPEECH_DESC_2432801</v>
      </c>
      <c r="H4376" s="101" t="str">
        <f t="shared" si="273"/>
        <v>SPEECH_AUDIO_2432801</v>
      </c>
      <c r="I4376" s="118" t="str">
        <f t="shared" si="274"/>
        <v>일상</v>
      </c>
      <c r="J4376" s="118" t="str">
        <f t="shared" si="275"/>
        <v>입수</v>
      </c>
    </row>
    <row r="4377" spans="1:10" ht="13.8" customHeight="1">
      <c r="A4377" s="101">
        <f>C4377*ID규칙_대사_그룹_단위+COUNTIF($C$4:C4377,C4377)</f>
        <v>2432802</v>
      </c>
      <c r="B4377" s="100" t="s">
        <v>466</v>
      </c>
      <c r="C4377" s="102">
        <f>INDEX(STUDENT!$A:$A,MATCH(B4377,STUDENT!$B:$B,0))</f>
        <v>24328</v>
      </c>
      <c r="D4377" s="129">
        <v>1</v>
      </c>
      <c r="E4377" s="129">
        <v>2</v>
      </c>
      <c r="F4377" s="129">
        <v>1</v>
      </c>
      <c r="G4377" s="101" t="str">
        <f t="shared" si="272"/>
        <v>SPEECH_DESC_2432802</v>
      </c>
      <c r="H4377" s="101" t="str">
        <f t="shared" si="273"/>
        <v>SPEECH_AUDIO_2432802</v>
      </c>
      <c r="I4377" s="118" t="str">
        <f t="shared" si="274"/>
        <v>일상</v>
      </c>
      <c r="J4377" s="118" t="str">
        <f t="shared" si="275"/>
        <v>로비 방문 1</v>
      </c>
    </row>
    <row r="4378" spans="1:10" ht="13.8" customHeight="1">
      <c r="A4378" s="101">
        <f>C4378*ID규칙_대사_그룹_단위+COUNTIF($C$4:C4378,C4378)</f>
        <v>2432803</v>
      </c>
      <c r="B4378" s="100" t="s">
        <v>466</v>
      </c>
      <c r="C4378" s="102">
        <f>INDEX(STUDENT!$A:$A,MATCH(B4378,STUDENT!$B:$B,0))</f>
        <v>24328</v>
      </c>
      <c r="D4378" s="129">
        <v>1</v>
      </c>
      <c r="E4378" s="129">
        <v>2</v>
      </c>
      <c r="F4378" s="129">
        <v>2</v>
      </c>
      <c r="G4378" s="101" t="str">
        <f t="shared" si="272"/>
        <v>SPEECH_DESC_2432803</v>
      </c>
      <c r="H4378" s="101" t="str">
        <f t="shared" si="273"/>
        <v>SPEECH_AUDIO_2432803</v>
      </c>
      <c r="I4378" s="118" t="str">
        <f t="shared" si="274"/>
        <v>일상</v>
      </c>
      <c r="J4378" s="118" t="str">
        <f t="shared" si="275"/>
        <v>로비 방문 2</v>
      </c>
    </row>
    <row r="4379" spans="1:10" ht="13.8" customHeight="1">
      <c r="A4379" s="101">
        <f>C4379*ID규칙_대사_그룹_단위+COUNTIF($C$4:C4379,C4379)</f>
        <v>2432804</v>
      </c>
      <c r="B4379" s="100" t="s">
        <v>466</v>
      </c>
      <c r="C4379" s="102">
        <f>INDEX(STUDENT!$A:$A,MATCH(B4379,STUDENT!$B:$B,0))</f>
        <v>24328</v>
      </c>
      <c r="D4379" s="129">
        <v>1</v>
      </c>
      <c r="E4379" s="129">
        <v>3</v>
      </c>
      <c r="F4379" s="129">
        <v>1</v>
      </c>
      <c r="G4379" s="101" t="str">
        <f t="shared" si="272"/>
        <v>SPEECH_DESC_2432804</v>
      </c>
      <c r="H4379" s="101" t="str">
        <f t="shared" si="273"/>
        <v>SPEECH_AUDIO_2432804</v>
      </c>
      <c r="I4379" s="118" t="str">
        <f t="shared" si="274"/>
        <v>일상</v>
      </c>
      <c r="J4379" s="118" t="str">
        <f t="shared" si="275"/>
        <v>잡담 1</v>
      </c>
    </row>
    <row r="4380" spans="1:10" ht="13.8" customHeight="1">
      <c r="A4380" s="101">
        <f>C4380*ID규칙_대사_그룹_단위+COUNTIF($C$4:C4380,C4380)</f>
        <v>2432805</v>
      </c>
      <c r="B4380" s="100" t="s">
        <v>466</v>
      </c>
      <c r="C4380" s="102">
        <f>INDEX(STUDENT!$A:$A,MATCH(B4380,STUDENT!$B:$B,0))</f>
        <v>24328</v>
      </c>
      <c r="D4380" s="129">
        <v>1</v>
      </c>
      <c r="E4380" s="129">
        <v>3</v>
      </c>
      <c r="F4380" s="129">
        <v>2</v>
      </c>
      <c r="G4380" s="101" t="str">
        <f t="shared" si="272"/>
        <v>SPEECH_DESC_2432805</v>
      </c>
      <c r="H4380" s="101" t="str">
        <f t="shared" si="273"/>
        <v>SPEECH_AUDIO_2432805</v>
      </c>
      <c r="I4380" s="118" t="str">
        <f t="shared" si="274"/>
        <v>일상</v>
      </c>
      <c r="J4380" s="118" t="str">
        <f t="shared" si="275"/>
        <v>잡담 2</v>
      </c>
    </row>
    <row r="4381" spans="1:10" ht="13.8" customHeight="1">
      <c r="A4381" s="101">
        <f>C4381*ID규칙_대사_그룹_단위+COUNTIF($C$4:C4381,C4381)</f>
        <v>2432806</v>
      </c>
      <c r="B4381" s="100" t="s">
        <v>466</v>
      </c>
      <c r="C4381" s="102">
        <f>INDEX(STUDENT!$A:$A,MATCH(B4381,STUDENT!$B:$B,0))</f>
        <v>24328</v>
      </c>
      <c r="D4381" s="129">
        <v>1</v>
      </c>
      <c r="E4381" s="129">
        <v>3</v>
      </c>
      <c r="F4381" s="129">
        <v>3</v>
      </c>
      <c r="G4381" s="101" t="str">
        <f t="shared" si="272"/>
        <v>SPEECH_DESC_2432806</v>
      </c>
      <c r="H4381" s="101" t="str">
        <f t="shared" si="273"/>
        <v>SPEECH_AUDIO_2432806</v>
      </c>
      <c r="I4381" s="118" t="str">
        <f t="shared" si="274"/>
        <v>일상</v>
      </c>
      <c r="J4381" s="118" t="str">
        <f t="shared" si="275"/>
        <v>잡담 3</v>
      </c>
    </row>
    <row r="4382" spans="1:10" ht="13.8" customHeight="1">
      <c r="A4382" s="101">
        <f>C4382*ID규칙_대사_그룹_단위+COUNTIF($C$4:C4382,C4382)</f>
        <v>2432807</v>
      </c>
      <c r="B4382" s="100" t="s">
        <v>466</v>
      </c>
      <c r="C4382" s="102">
        <f>INDEX(STUDENT!$A:$A,MATCH(B4382,STUDENT!$B:$B,0))</f>
        <v>24328</v>
      </c>
      <c r="D4382" s="129">
        <v>1</v>
      </c>
      <c r="E4382" s="129">
        <v>3</v>
      </c>
      <c r="F4382" s="129">
        <v>4</v>
      </c>
      <c r="G4382" s="101" t="str">
        <f t="shared" si="272"/>
        <v>SPEECH_DESC_2432807</v>
      </c>
      <c r="H4382" s="101" t="str">
        <f t="shared" si="273"/>
        <v>SPEECH_AUDIO_2432807</v>
      </c>
      <c r="I4382" s="118" t="str">
        <f t="shared" si="274"/>
        <v>일상</v>
      </c>
      <c r="J4382" s="118" t="str">
        <f t="shared" si="275"/>
        <v>잡담 4</v>
      </c>
    </row>
    <row r="4383" spans="1:10" ht="13.8" customHeight="1">
      <c r="A4383" s="101">
        <f>C4383*ID규칙_대사_그룹_단위+COUNTIF($C$4:C4383,C4383)</f>
        <v>2432808</v>
      </c>
      <c r="B4383" s="100" t="s">
        <v>466</v>
      </c>
      <c r="C4383" s="102">
        <f>INDEX(STUDENT!$A:$A,MATCH(B4383,STUDENT!$B:$B,0))</f>
        <v>24328</v>
      </c>
      <c r="D4383" s="129">
        <v>1</v>
      </c>
      <c r="E4383" s="129">
        <v>3</v>
      </c>
      <c r="F4383" s="129">
        <v>5</v>
      </c>
      <c r="G4383" s="101" t="str">
        <f t="shared" si="272"/>
        <v>SPEECH_DESC_2432808</v>
      </c>
      <c r="H4383" s="101" t="str">
        <f t="shared" si="273"/>
        <v>SPEECH_AUDIO_2432808</v>
      </c>
      <c r="I4383" s="118" t="str">
        <f t="shared" si="274"/>
        <v>일상</v>
      </c>
      <c r="J4383" s="118" t="str">
        <f t="shared" si="275"/>
        <v>잡담 5</v>
      </c>
    </row>
    <row r="4384" spans="1:10" ht="13.8" customHeight="1">
      <c r="A4384" s="101">
        <f>C4384*ID규칙_대사_그룹_단위+COUNTIF($C$4:C4384,C4384)</f>
        <v>2432809</v>
      </c>
      <c r="B4384" s="100" t="s">
        <v>466</v>
      </c>
      <c r="C4384" s="102">
        <f>INDEX(STUDENT!$A:$A,MATCH(B4384,STUDENT!$B:$B,0))</f>
        <v>24328</v>
      </c>
      <c r="D4384" s="129">
        <v>1</v>
      </c>
      <c r="E4384" s="129">
        <v>3</v>
      </c>
      <c r="F4384" s="129">
        <v>6</v>
      </c>
      <c r="G4384" s="101" t="str">
        <f t="shared" si="272"/>
        <v>SPEECH_DESC_2432809</v>
      </c>
      <c r="H4384" s="101" t="str">
        <f t="shared" si="273"/>
        <v>SPEECH_AUDIO_2432809</v>
      </c>
      <c r="I4384" s="118" t="str">
        <f t="shared" si="274"/>
        <v>일상</v>
      </c>
      <c r="J4384" s="118" t="str">
        <f t="shared" si="275"/>
        <v>잡담 6</v>
      </c>
    </row>
    <row r="4385" spans="1:10" ht="13.8" customHeight="1">
      <c r="A4385" s="101">
        <f>C4385*ID규칙_대사_그룹_단위+COUNTIF($C$4:C4385,C4385)</f>
        <v>2432810</v>
      </c>
      <c r="B4385" s="100" t="s">
        <v>466</v>
      </c>
      <c r="C4385" s="102">
        <f>INDEX(STUDENT!$A:$A,MATCH(B4385,STUDENT!$B:$B,0))</f>
        <v>24328</v>
      </c>
      <c r="D4385" s="129">
        <v>2</v>
      </c>
      <c r="E4385" s="129">
        <v>4</v>
      </c>
      <c r="F4385" s="129">
        <v>1</v>
      </c>
      <c r="G4385" s="101" t="str">
        <f t="shared" si="272"/>
        <v>SPEECH_DESC_2432810</v>
      </c>
      <c r="H4385" s="101" t="str">
        <f t="shared" si="273"/>
        <v>SPEECH_AUDIO_2432810</v>
      </c>
      <c r="I4385" s="118" t="str">
        <f t="shared" si="274"/>
        <v>배치</v>
      </c>
      <c r="J4385" s="118" t="str">
        <f t="shared" si="275"/>
        <v>편성 1</v>
      </c>
    </row>
    <row r="4386" spans="1:10" ht="13.8" customHeight="1">
      <c r="A4386" s="101">
        <f>C4386*ID규칙_대사_그룹_단위+COUNTIF($C$4:C4386,C4386)</f>
        <v>2432811</v>
      </c>
      <c r="B4386" s="100" t="s">
        <v>466</v>
      </c>
      <c r="C4386" s="102">
        <f>INDEX(STUDENT!$A:$A,MATCH(B4386,STUDENT!$B:$B,0))</f>
        <v>24328</v>
      </c>
      <c r="D4386" s="129">
        <v>2</v>
      </c>
      <c r="E4386" s="129">
        <v>4</v>
      </c>
      <c r="F4386" s="129">
        <v>2</v>
      </c>
      <c r="G4386" s="101" t="str">
        <f t="shared" si="272"/>
        <v>SPEECH_DESC_2432811</v>
      </c>
      <c r="H4386" s="101" t="str">
        <f t="shared" si="273"/>
        <v>SPEECH_AUDIO_2432811</v>
      </c>
      <c r="I4386" s="118" t="str">
        <f t="shared" si="274"/>
        <v>배치</v>
      </c>
      <c r="J4386" s="118" t="str">
        <f t="shared" si="275"/>
        <v>편성 2</v>
      </c>
    </row>
    <row r="4387" spans="1:10" ht="13.8" customHeight="1">
      <c r="A4387" s="101">
        <f>C4387*ID규칙_대사_그룹_단위+COUNTIF($C$4:C4387,C4387)</f>
        <v>2432812</v>
      </c>
      <c r="B4387" s="100" t="s">
        <v>466</v>
      </c>
      <c r="C4387" s="102">
        <f>INDEX(STUDENT!$A:$A,MATCH(B4387,STUDENT!$B:$B,0))</f>
        <v>24328</v>
      </c>
      <c r="D4387" s="129">
        <v>2</v>
      </c>
      <c r="E4387" s="129">
        <v>4</v>
      </c>
      <c r="F4387" s="129">
        <v>3</v>
      </c>
      <c r="G4387" s="101" t="str">
        <f t="shared" si="272"/>
        <v>SPEECH_DESC_2432812</v>
      </c>
      <c r="H4387" s="101" t="str">
        <f t="shared" si="273"/>
        <v>SPEECH_AUDIO_2432812</v>
      </c>
      <c r="I4387" s="118" t="str">
        <f t="shared" si="274"/>
        <v>배치</v>
      </c>
      <c r="J4387" s="118" t="str">
        <f t="shared" si="275"/>
        <v>편성 3</v>
      </c>
    </row>
    <row r="4388" spans="1:10" ht="13.8" customHeight="1">
      <c r="A4388" s="101">
        <f>C4388*ID규칙_대사_그룹_단위+COUNTIF($C$4:C4388,C4388)</f>
        <v>2432813</v>
      </c>
      <c r="B4388" s="100" t="s">
        <v>466</v>
      </c>
      <c r="C4388" s="102">
        <f>INDEX(STUDENT!$A:$A,MATCH(B4388,STUDENT!$B:$B,0))</f>
        <v>24328</v>
      </c>
      <c r="D4388" s="129">
        <v>2</v>
      </c>
      <c r="E4388" s="129">
        <v>5</v>
      </c>
      <c r="F4388" s="129">
        <v>1</v>
      </c>
      <c r="G4388" s="101" t="str">
        <f t="shared" si="272"/>
        <v>SPEECH_DESC_2432813</v>
      </c>
      <c r="H4388" s="101" t="str">
        <f t="shared" si="273"/>
        <v>SPEECH_AUDIO_2432813</v>
      </c>
      <c r="I4388" s="118" t="str">
        <f t="shared" si="274"/>
        <v>배치</v>
      </c>
      <c r="J4388" s="118" t="str">
        <f t="shared" si="275"/>
        <v>출격 1</v>
      </c>
    </row>
    <row r="4389" spans="1:10" ht="13.8" customHeight="1">
      <c r="A4389" s="101">
        <f>C4389*ID규칙_대사_그룹_단위+COUNTIF($C$4:C4389,C4389)</f>
        <v>2432814</v>
      </c>
      <c r="B4389" s="100" t="s">
        <v>466</v>
      </c>
      <c r="C4389" s="102">
        <f>INDEX(STUDENT!$A:$A,MATCH(B4389,STUDENT!$B:$B,0))</f>
        <v>24328</v>
      </c>
      <c r="D4389" s="129">
        <v>2</v>
      </c>
      <c r="E4389" s="129">
        <v>5</v>
      </c>
      <c r="F4389" s="129">
        <v>2</v>
      </c>
      <c r="G4389" s="101" t="str">
        <f t="shared" si="272"/>
        <v>SPEECH_DESC_2432814</v>
      </c>
      <c r="H4389" s="101" t="str">
        <f t="shared" si="273"/>
        <v>SPEECH_AUDIO_2432814</v>
      </c>
      <c r="I4389" s="118" t="str">
        <f t="shared" si="274"/>
        <v>배치</v>
      </c>
      <c r="J4389" s="118" t="str">
        <f t="shared" si="275"/>
        <v>출격 2</v>
      </c>
    </row>
    <row r="4390" spans="1:10" ht="13.8" customHeight="1">
      <c r="A4390" s="101">
        <f>C4390*ID규칙_대사_그룹_단위+COUNTIF($C$4:C4390,C4390)</f>
        <v>2432815</v>
      </c>
      <c r="B4390" s="100" t="s">
        <v>466</v>
      </c>
      <c r="C4390" s="102">
        <f>INDEX(STUDENT!$A:$A,MATCH(B4390,STUDENT!$B:$B,0))</f>
        <v>24328</v>
      </c>
      <c r="D4390" s="129">
        <v>3</v>
      </c>
      <c r="E4390" s="129">
        <v>6</v>
      </c>
      <c r="F4390" s="129">
        <v>1</v>
      </c>
      <c r="G4390" s="101" t="str">
        <f t="shared" si="272"/>
        <v>SPEECH_DESC_2432815</v>
      </c>
      <c r="H4390" s="101" t="str">
        <f t="shared" si="273"/>
        <v>SPEECH_AUDIO_2432815</v>
      </c>
      <c r="I4390" s="118" t="str">
        <f t="shared" si="274"/>
        <v>전투</v>
      </c>
      <c r="J4390" s="118" t="str">
        <f t="shared" si="275"/>
        <v>전투개시 1</v>
      </c>
    </row>
    <row r="4391" spans="1:10" ht="13.8" customHeight="1">
      <c r="A4391" s="101">
        <f>C4391*ID규칙_대사_그룹_단위+COUNTIF($C$4:C4391,C4391)</f>
        <v>2432816</v>
      </c>
      <c r="B4391" s="100" t="s">
        <v>466</v>
      </c>
      <c r="C4391" s="102">
        <f>INDEX(STUDENT!$A:$A,MATCH(B4391,STUDENT!$B:$B,0))</f>
        <v>24328</v>
      </c>
      <c r="D4391" s="129">
        <v>3</v>
      </c>
      <c r="E4391" s="129">
        <v>6</v>
      </c>
      <c r="F4391" s="129">
        <v>2</v>
      </c>
      <c r="G4391" s="101" t="str">
        <f t="shared" si="272"/>
        <v>SPEECH_DESC_2432816</v>
      </c>
      <c r="H4391" s="101" t="str">
        <f t="shared" si="273"/>
        <v>SPEECH_AUDIO_2432816</v>
      </c>
      <c r="I4391" s="118" t="str">
        <f t="shared" si="274"/>
        <v>전투</v>
      </c>
      <c r="J4391" s="118" t="str">
        <f t="shared" si="275"/>
        <v>전투개시 2</v>
      </c>
    </row>
    <row r="4392" spans="1:10" ht="13.8" customHeight="1">
      <c r="A4392" s="101">
        <f>C4392*ID규칙_대사_그룹_단위+COUNTIF($C$4:C4392,C4392)</f>
        <v>2432817</v>
      </c>
      <c r="B4392" s="100" t="s">
        <v>466</v>
      </c>
      <c r="C4392" s="102">
        <f>INDEX(STUDENT!$A:$A,MATCH(B4392,STUDENT!$B:$B,0))</f>
        <v>24328</v>
      </c>
      <c r="D4392" s="129">
        <v>3</v>
      </c>
      <c r="E4392" s="129">
        <v>7</v>
      </c>
      <c r="F4392" s="129">
        <v>1</v>
      </c>
      <c r="G4392" s="101" t="str">
        <f t="shared" si="272"/>
        <v>SPEECH_DESC_2432817</v>
      </c>
      <c r="H4392" s="101" t="str">
        <f t="shared" si="273"/>
        <v>SPEECH_AUDIO_2432817</v>
      </c>
      <c r="I4392" s="118" t="str">
        <f t="shared" si="274"/>
        <v>전투</v>
      </c>
      <c r="J4392" s="118" t="str">
        <f t="shared" si="275"/>
        <v>이동 1</v>
      </c>
    </row>
    <row r="4393" spans="1:10" ht="13.8" customHeight="1">
      <c r="A4393" s="101">
        <f>C4393*ID규칙_대사_그룹_단위+COUNTIF($C$4:C4393,C4393)</f>
        <v>2432818</v>
      </c>
      <c r="B4393" s="100" t="s">
        <v>466</v>
      </c>
      <c r="C4393" s="102">
        <f>INDEX(STUDENT!$A:$A,MATCH(B4393,STUDENT!$B:$B,0))</f>
        <v>24328</v>
      </c>
      <c r="D4393" s="129">
        <v>3</v>
      </c>
      <c r="E4393" s="129">
        <v>7</v>
      </c>
      <c r="F4393" s="129">
        <v>2</v>
      </c>
      <c r="G4393" s="101" t="str">
        <f t="shared" si="272"/>
        <v>SPEECH_DESC_2432818</v>
      </c>
      <c r="H4393" s="101" t="str">
        <f t="shared" si="273"/>
        <v>SPEECH_AUDIO_2432818</v>
      </c>
      <c r="I4393" s="118" t="str">
        <f t="shared" si="274"/>
        <v>전투</v>
      </c>
      <c r="J4393" s="118" t="str">
        <f t="shared" si="275"/>
        <v>이동 2</v>
      </c>
    </row>
    <row r="4394" spans="1:10" ht="13.8" customHeight="1">
      <c r="A4394" s="101">
        <f>C4394*ID규칙_대사_그룹_단위+COUNTIF($C$4:C4394,C4394)</f>
        <v>2432819</v>
      </c>
      <c r="B4394" s="100" t="s">
        <v>466</v>
      </c>
      <c r="C4394" s="102">
        <f>INDEX(STUDENT!$A:$A,MATCH(B4394,STUDENT!$B:$B,0))</f>
        <v>24328</v>
      </c>
      <c r="D4394" s="129">
        <v>3</v>
      </c>
      <c r="E4394" s="129">
        <v>7</v>
      </c>
      <c r="F4394" s="129">
        <v>3</v>
      </c>
      <c r="G4394" s="101" t="str">
        <f t="shared" si="272"/>
        <v>SPEECH_DESC_2432819</v>
      </c>
      <c r="H4394" s="101" t="str">
        <f t="shared" si="273"/>
        <v>SPEECH_AUDIO_2432819</v>
      </c>
      <c r="I4394" s="118" t="str">
        <f t="shared" si="274"/>
        <v>전투</v>
      </c>
      <c r="J4394" s="118" t="str">
        <f t="shared" si="275"/>
        <v>이동 3</v>
      </c>
    </row>
    <row r="4395" spans="1:10" ht="13.8" customHeight="1">
      <c r="A4395" s="101">
        <f>C4395*ID규칙_대사_그룹_단위+COUNTIF($C$4:C4395,C4395)</f>
        <v>2432820</v>
      </c>
      <c r="B4395" s="100" t="s">
        <v>466</v>
      </c>
      <c r="C4395" s="102">
        <f>INDEX(STUDENT!$A:$A,MATCH(B4395,STUDENT!$B:$B,0))</f>
        <v>24328</v>
      </c>
      <c r="D4395" s="129">
        <v>3</v>
      </c>
      <c r="E4395" s="129">
        <v>9</v>
      </c>
      <c r="F4395" s="129">
        <v>0</v>
      </c>
      <c r="G4395" s="101" t="str">
        <f t="shared" si="272"/>
        <v>SPEECH_DESC_2432820</v>
      </c>
      <c r="H4395" s="101" t="str">
        <f t="shared" si="273"/>
        <v>SPEECH_AUDIO_2432820</v>
      </c>
      <c r="I4395" s="118" t="str">
        <f t="shared" si="274"/>
        <v>전투</v>
      </c>
      <c r="J4395" s="118" t="str">
        <f t="shared" si="275"/>
        <v>엄폐</v>
      </c>
    </row>
    <row r="4396" spans="1:10" ht="13.8" customHeight="1">
      <c r="A4396" s="101">
        <f>C4396*ID규칙_대사_그룹_단위+COUNTIF($C$4:C4396,C4396)</f>
        <v>2432821</v>
      </c>
      <c r="B4396" s="100" t="s">
        <v>466</v>
      </c>
      <c r="C4396" s="102">
        <f>INDEX(STUDENT!$A:$A,MATCH(B4396,STUDENT!$B:$B,0))</f>
        <v>24328</v>
      </c>
      <c r="D4396" s="129">
        <v>3</v>
      </c>
      <c r="E4396" s="129">
        <v>10</v>
      </c>
      <c r="F4396" s="129">
        <v>0</v>
      </c>
      <c r="G4396" s="101" t="str">
        <f t="shared" si="272"/>
        <v>SPEECH_DESC_2432821</v>
      </c>
      <c r="H4396" s="101" t="str">
        <f t="shared" si="273"/>
        <v>SPEECH_AUDIO_2432821</v>
      </c>
      <c r="I4396" s="118" t="str">
        <f t="shared" si="274"/>
        <v>전투</v>
      </c>
      <c r="J4396" s="118" t="str">
        <f t="shared" si="275"/>
        <v>회피</v>
      </c>
    </row>
    <row r="4397" spans="1:10" ht="13.8" customHeight="1">
      <c r="A4397" s="101">
        <f>C4397*ID규칙_대사_그룹_단위+COUNTIF($C$4:C4397,C4397)</f>
        <v>2432822</v>
      </c>
      <c r="B4397" s="100" t="s">
        <v>466</v>
      </c>
      <c r="C4397" s="102">
        <f>INDEX(STUDENT!$A:$A,MATCH(B4397,STUDENT!$B:$B,0))</f>
        <v>24328</v>
      </c>
      <c r="D4397" s="129">
        <v>3</v>
      </c>
      <c r="E4397" s="129">
        <v>11</v>
      </c>
      <c r="F4397" s="129">
        <v>0</v>
      </c>
      <c r="G4397" s="101" t="str">
        <f t="shared" si="272"/>
        <v>SPEECH_DESC_2432822</v>
      </c>
      <c r="H4397" s="101" t="str">
        <f t="shared" si="273"/>
        <v>SPEECH_AUDIO_2432822</v>
      </c>
      <c r="I4397" s="118" t="str">
        <f t="shared" si="274"/>
        <v>전투</v>
      </c>
      <c r="J4397" s="118" t="str">
        <f t="shared" si="275"/>
        <v>회복</v>
      </c>
    </row>
    <row r="4398" spans="1:10" ht="13.8" customHeight="1">
      <c r="A4398" s="101">
        <f>C4398*ID규칙_대사_그룹_단위+COUNTIF($C$4:C4398,C4398)</f>
        <v>2432823</v>
      </c>
      <c r="B4398" s="100" t="s">
        <v>466</v>
      </c>
      <c r="C4398" s="102">
        <f>INDEX(STUDENT!$A:$A,MATCH(B4398,STUDENT!$B:$B,0))</f>
        <v>24328</v>
      </c>
      <c r="D4398" s="129">
        <v>3</v>
      </c>
      <c r="E4398" s="129">
        <v>12</v>
      </c>
      <c r="F4398" s="129">
        <v>0</v>
      </c>
      <c r="G4398" s="101" t="str">
        <f t="shared" si="272"/>
        <v>SPEECH_DESC_2432823</v>
      </c>
      <c r="H4398" s="101" t="str">
        <f t="shared" si="273"/>
        <v>SPEECH_AUDIO_2432823</v>
      </c>
      <c r="I4398" s="118" t="str">
        <f t="shared" si="274"/>
        <v>전투</v>
      </c>
      <c r="J4398" s="118" t="str">
        <f t="shared" si="275"/>
        <v>버프</v>
      </c>
    </row>
    <row r="4399" spans="1:10" ht="13.8" customHeight="1">
      <c r="A4399" s="101">
        <f>C4399*ID규칙_대사_그룹_단위+COUNTIF($C$4:C4399,C4399)</f>
        <v>2432824</v>
      </c>
      <c r="B4399" s="100" t="s">
        <v>466</v>
      </c>
      <c r="C4399" s="102">
        <f>INDEX(STUDENT!$A:$A,MATCH(B4399,STUDENT!$B:$B,0))</f>
        <v>24328</v>
      </c>
      <c r="D4399" s="129">
        <v>3</v>
      </c>
      <c r="E4399" s="129">
        <v>13</v>
      </c>
      <c r="F4399" s="129">
        <v>0</v>
      </c>
      <c r="G4399" s="101" t="str">
        <f t="shared" si="272"/>
        <v>SPEECH_DESC_2432824</v>
      </c>
      <c r="H4399" s="101" t="str">
        <f t="shared" si="273"/>
        <v>SPEECH_AUDIO_2432824</v>
      </c>
      <c r="I4399" s="118" t="str">
        <f t="shared" si="274"/>
        <v>전투</v>
      </c>
      <c r="J4399" s="118" t="str">
        <f t="shared" si="275"/>
        <v>기본 스킬</v>
      </c>
    </row>
    <row r="4400" spans="1:10" ht="13.8" customHeight="1">
      <c r="A4400" s="101">
        <f>C4400*ID규칙_대사_그룹_단위+COUNTIF($C$4:C4400,C4400)</f>
        <v>2432825</v>
      </c>
      <c r="B4400" s="100" t="s">
        <v>466</v>
      </c>
      <c r="C4400" s="102">
        <f>INDEX(STUDENT!$A:$A,MATCH(B4400,STUDENT!$B:$B,0))</f>
        <v>24328</v>
      </c>
      <c r="D4400" s="129">
        <v>3</v>
      </c>
      <c r="E4400" s="129">
        <v>14</v>
      </c>
      <c r="F4400" s="129">
        <v>1</v>
      </c>
      <c r="G4400" s="101" t="str">
        <f t="shared" si="272"/>
        <v>SPEECH_DESC_2432825</v>
      </c>
      <c r="H4400" s="101" t="str">
        <f t="shared" si="273"/>
        <v>SPEECH_AUDIO_2432825</v>
      </c>
      <c r="I4400" s="118" t="str">
        <f t="shared" si="274"/>
        <v>전투</v>
      </c>
      <c r="J4400" s="118" t="str">
        <f t="shared" si="275"/>
        <v>EX 스킬 컷인 1</v>
      </c>
    </row>
    <row r="4401" spans="1:10" ht="13.8" customHeight="1">
      <c r="A4401" s="101">
        <f>C4401*ID규칙_대사_그룹_단위+COUNTIF($C$4:C4401,C4401)</f>
        <v>2432826</v>
      </c>
      <c r="B4401" s="100" t="s">
        <v>466</v>
      </c>
      <c r="C4401" s="102">
        <f>INDEX(STUDENT!$A:$A,MATCH(B4401,STUDENT!$B:$B,0))</f>
        <v>24328</v>
      </c>
      <c r="D4401" s="129">
        <v>3</v>
      </c>
      <c r="E4401" s="129">
        <v>14</v>
      </c>
      <c r="F4401" s="129">
        <v>2</v>
      </c>
      <c r="G4401" s="101" t="str">
        <f t="shared" si="272"/>
        <v>SPEECH_DESC_2432826</v>
      </c>
      <c r="H4401" s="101" t="str">
        <f t="shared" si="273"/>
        <v>SPEECH_AUDIO_2432826</v>
      </c>
      <c r="I4401" s="118" t="str">
        <f t="shared" si="274"/>
        <v>전투</v>
      </c>
      <c r="J4401" s="118" t="str">
        <f t="shared" si="275"/>
        <v>EX 스킬 컷인 2</v>
      </c>
    </row>
    <row r="4402" spans="1:10" ht="13.8" customHeight="1">
      <c r="A4402" s="101">
        <f>C4402*ID규칙_대사_그룹_단위+COUNTIF($C$4:C4402,C4402)</f>
        <v>2432827</v>
      </c>
      <c r="B4402" s="100" t="s">
        <v>466</v>
      </c>
      <c r="C4402" s="102">
        <f>INDEX(STUDENT!$A:$A,MATCH(B4402,STUDENT!$B:$B,0))</f>
        <v>24328</v>
      </c>
      <c r="D4402" s="129">
        <v>3</v>
      </c>
      <c r="E4402" s="129">
        <v>14</v>
      </c>
      <c r="F4402" s="129">
        <v>3</v>
      </c>
      <c r="G4402" s="101" t="str">
        <f t="shared" si="272"/>
        <v>SPEECH_DESC_2432827</v>
      </c>
      <c r="H4402" s="101" t="str">
        <f t="shared" si="273"/>
        <v>SPEECH_AUDIO_2432827</v>
      </c>
      <c r="I4402" s="118" t="str">
        <f t="shared" si="274"/>
        <v>전투</v>
      </c>
      <c r="J4402" s="118" t="str">
        <f t="shared" si="275"/>
        <v>EX 스킬 컷인 3</v>
      </c>
    </row>
    <row r="4403" spans="1:10" ht="13.8" customHeight="1">
      <c r="A4403" s="101">
        <f>C4403*ID규칙_대사_그룹_단위+COUNTIF($C$4:C4403,C4403)</f>
        <v>2432828</v>
      </c>
      <c r="B4403" s="100" t="s">
        <v>466</v>
      </c>
      <c r="C4403" s="102">
        <f>INDEX(STUDENT!$A:$A,MATCH(B4403,STUDENT!$B:$B,0))</f>
        <v>24328</v>
      </c>
      <c r="D4403" s="129">
        <v>3</v>
      </c>
      <c r="E4403" s="129">
        <v>15</v>
      </c>
      <c r="F4403" s="129">
        <v>1</v>
      </c>
      <c r="G4403" s="101" t="str">
        <f t="shared" si="272"/>
        <v>SPEECH_DESC_2432828</v>
      </c>
      <c r="H4403" s="101" t="str">
        <f t="shared" si="273"/>
        <v>SPEECH_AUDIO_2432828</v>
      </c>
      <c r="I4403" s="118" t="str">
        <f t="shared" si="274"/>
        <v>전투</v>
      </c>
      <c r="J4403" s="118" t="str">
        <f t="shared" si="275"/>
        <v>EX 스킬 1</v>
      </c>
    </row>
    <row r="4404" spans="1:10" ht="13.8" customHeight="1">
      <c r="A4404" s="101">
        <f>C4404*ID규칙_대사_그룹_단위+COUNTIF($C$4:C4404,C4404)</f>
        <v>2432829</v>
      </c>
      <c r="B4404" s="100" t="s">
        <v>466</v>
      </c>
      <c r="C4404" s="102">
        <f>INDEX(STUDENT!$A:$A,MATCH(B4404,STUDENT!$B:$B,0))</f>
        <v>24328</v>
      </c>
      <c r="D4404" s="129">
        <v>3</v>
      </c>
      <c r="E4404" s="129">
        <v>15</v>
      </c>
      <c r="F4404" s="129">
        <v>2</v>
      </c>
      <c r="G4404" s="101" t="str">
        <f t="shared" si="272"/>
        <v>SPEECH_DESC_2432829</v>
      </c>
      <c r="H4404" s="101" t="str">
        <f t="shared" si="273"/>
        <v>SPEECH_AUDIO_2432829</v>
      </c>
      <c r="I4404" s="118" t="str">
        <f t="shared" si="274"/>
        <v>전투</v>
      </c>
      <c r="J4404" s="118" t="str">
        <f t="shared" si="275"/>
        <v>EX 스킬 2</v>
      </c>
    </row>
    <row r="4405" spans="1:10" ht="13.8" customHeight="1">
      <c r="A4405" s="101">
        <f>C4405*ID규칙_대사_그룹_단위+COUNTIF($C$4:C4405,C4405)</f>
        <v>2432830</v>
      </c>
      <c r="B4405" s="100" t="s">
        <v>466</v>
      </c>
      <c r="C4405" s="102">
        <f>INDEX(STUDENT!$A:$A,MATCH(B4405,STUDENT!$B:$B,0))</f>
        <v>24328</v>
      </c>
      <c r="D4405" s="129">
        <v>3</v>
      </c>
      <c r="E4405" s="129">
        <v>15</v>
      </c>
      <c r="F4405" s="129">
        <v>3</v>
      </c>
      <c r="G4405" s="101" t="str">
        <f t="shared" si="272"/>
        <v>SPEECH_DESC_2432830</v>
      </c>
      <c r="H4405" s="101" t="str">
        <f t="shared" si="273"/>
        <v>SPEECH_AUDIO_2432830</v>
      </c>
      <c r="I4405" s="118" t="str">
        <f t="shared" si="274"/>
        <v>전투</v>
      </c>
      <c r="J4405" s="118" t="str">
        <f t="shared" si="275"/>
        <v>EX 스킬 3</v>
      </c>
    </row>
    <row r="4406" spans="1:10" ht="13.8" customHeight="1">
      <c r="A4406" s="101">
        <f>C4406*ID규칙_대사_그룹_단위+COUNTIF($C$4:C4406,C4406)</f>
        <v>2432831</v>
      </c>
      <c r="B4406" s="100" t="s">
        <v>466</v>
      </c>
      <c r="C4406" s="102">
        <f>INDEX(STUDENT!$A:$A,MATCH(B4406,STUDENT!$B:$B,0))</f>
        <v>24328</v>
      </c>
      <c r="D4406" s="129">
        <v>3</v>
      </c>
      <c r="E4406" s="129">
        <v>16</v>
      </c>
      <c r="F4406" s="129">
        <v>1</v>
      </c>
      <c r="G4406" s="101" t="str">
        <f t="shared" si="272"/>
        <v>SPEECH_DESC_2432831</v>
      </c>
      <c r="H4406" s="101" t="str">
        <f t="shared" si="273"/>
        <v>SPEECH_AUDIO_2432831</v>
      </c>
      <c r="I4406" s="118" t="str">
        <f t="shared" si="274"/>
        <v>전투</v>
      </c>
      <c r="J4406" s="118" t="str">
        <f t="shared" si="275"/>
        <v>승리 1</v>
      </c>
    </row>
    <row r="4407" spans="1:10" ht="13.8" customHeight="1">
      <c r="A4407" s="101">
        <f>C4407*ID규칙_대사_그룹_단위+COUNTIF($C$4:C4407,C4407)</f>
        <v>2432832</v>
      </c>
      <c r="B4407" s="100" t="s">
        <v>466</v>
      </c>
      <c r="C4407" s="102">
        <f>INDEX(STUDENT!$A:$A,MATCH(B4407,STUDENT!$B:$B,0))</f>
        <v>24328</v>
      </c>
      <c r="D4407" s="129">
        <v>3</v>
      </c>
      <c r="E4407" s="129">
        <v>16</v>
      </c>
      <c r="F4407" s="129">
        <v>2</v>
      </c>
      <c r="G4407" s="101" t="str">
        <f t="shared" si="272"/>
        <v>SPEECH_DESC_2432832</v>
      </c>
      <c r="H4407" s="101" t="str">
        <f t="shared" si="273"/>
        <v>SPEECH_AUDIO_2432832</v>
      </c>
      <c r="I4407" s="118" t="str">
        <f t="shared" si="274"/>
        <v>전투</v>
      </c>
      <c r="J4407" s="118" t="str">
        <f t="shared" si="275"/>
        <v>승리 2</v>
      </c>
    </row>
    <row r="4408" spans="1:10" ht="13.8" customHeight="1">
      <c r="A4408" s="101">
        <f>C4408*ID규칙_대사_그룹_단위+COUNTIF($C$4:C4408,C4408)</f>
        <v>2432833</v>
      </c>
      <c r="B4408" s="100" t="s">
        <v>466</v>
      </c>
      <c r="C4408" s="102">
        <f>INDEX(STUDENT!$A:$A,MATCH(B4408,STUDENT!$B:$B,0))</f>
        <v>24328</v>
      </c>
      <c r="D4408" s="129">
        <v>3</v>
      </c>
      <c r="E4408" s="129">
        <v>17</v>
      </c>
      <c r="F4408" s="129">
        <v>0</v>
      </c>
      <c r="G4408" s="101" t="str">
        <f t="shared" si="272"/>
        <v>SPEECH_DESC_2432833</v>
      </c>
      <c r="H4408" s="101" t="str">
        <f t="shared" si="273"/>
        <v>SPEECH_AUDIO_2432833</v>
      </c>
      <c r="I4408" s="118" t="str">
        <f t="shared" si="274"/>
        <v>전투</v>
      </c>
      <c r="J4408" s="118" t="str">
        <f t="shared" si="275"/>
        <v>철수</v>
      </c>
    </row>
    <row r="4409" spans="1:10" ht="13.8" customHeight="1">
      <c r="A4409" s="101">
        <f>C4409*ID규칙_대사_그룹_단위+COUNTIF($C$4:C4409,C4409)</f>
        <v>2432834</v>
      </c>
      <c r="B4409" s="100" t="s">
        <v>466</v>
      </c>
      <c r="C4409" s="102">
        <f>INDEX(STUDENT!$A:$A,MATCH(B4409,STUDENT!$B:$B,0))</f>
        <v>24328</v>
      </c>
      <c r="D4409" s="129">
        <v>4</v>
      </c>
      <c r="E4409" s="129">
        <v>18</v>
      </c>
      <c r="F4409" s="129">
        <v>1</v>
      </c>
      <c r="G4409" s="101" t="str">
        <f t="shared" si="272"/>
        <v>SPEECH_DESC_2432834</v>
      </c>
      <c r="H4409" s="101" t="str">
        <f t="shared" si="273"/>
        <v>SPEECH_AUDIO_2432834</v>
      </c>
      <c r="I4409" s="118" t="str">
        <f t="shared" si="274"/>
        <v>결과</v>
      </c>
      <c r="J4409" s="118" t="str">
        <f t="shared" si="275"/>
        <v>임무 완료 1</v>
      </c>
    </row>
    <row r="4410" spans="1:10" ht="13.8" customHeight="1">
      <c r="A4410" s="101">
        <f>C4410*ID규칙_대사_그룹_단위+COUNTIF($C$4:C4410,C4410)</f>
        <v>2432835</v>
      </c>
      <c r="B4410" s="100" t="s">
        <v>466</v>
      </c>
      <c r="C4410" s="102">
        <f>INDEX(STUDENT!$A:$A,MATCH(B4410,STUDENT!$B:$B,0))</f>
        <v>24328</v>
      </c>
      <c r="D4410" s="129">
        <v>4</v>
      </c>
      <c r="E4410" s="129">
        <v>18</v>
      </c>
      <c r="F4410" s="129">
        <v>2</v>
      </c>
      <c r="G4410" s="101" t="str">
        <f t="shared" si="272"/>
        <v>SPEECH_DESC_2432835</v>
      </c>
      <c r="H4410" s="101" t="str">
        <f t="shared" si="273"/>
        <v>SPEECH_AUDIO_2432835</v>
      </c>
      <c r="I4410" s="118" t="str">
        <f t="shared" si="274"/>
        <v>결과</v>
      </c>
      <c r="J4410" s="118" t="str">
        <f t="shared" si="275"/>
        <v>임무 완료 2</v>
      </c>
    </row>
    <row r="4411" spans="1:10" ht="13.8" customHeight="1">
      <c r="A4411" s="101">
        <f>C4411*ID규칙_대사_그룹_단위+COUNTIF($C$4:C4411,C4411)</f>
        <v>2432836</v>
      </c>
      <c r="B4411" s="100" t="s">
        <v>466</v>
      </c>
      <c r="C4411" s="102">
        <f>INDEX(STUDENT!$A:$A,MATCH(B4411,STUDENT!$B:$B,0))</f>
        <v>24328</v>
      </c>
      <c r="D4411" s="129">
        <v>4</v>
      </c>
      <c r="E4411" s="129">
        <v>19</v>
      </c>
      <c r="F4411" s="129">
        <v>1</v>
      </c>
      <c r="G4411" s="101" t="str">
        <f t="shared" si="272"/>
        <v>SPEECH_DESC_2432836</v>
      </c>
      <c r="H4411" s="101" t="str">
        <f t="shared" si="273"/>
        <v>SPEECH_AUDIO_2432836</v>
      </c>
      <c r="I4411" s="118" t="str">
        <f t="shared" si="274"/>
        <v>결과</v>
      </c>
      <c r="J4411" s="118" t="str">
        <f t="shared" si="275"/>
        <v>임무 실패 1</v>
      </c>
    </row>
    <row r="4412" spans="1:10" ht="13.8" customHeight="1">
      <c r="A4412" s="101">
        <f>C4412*ID규칙_대사_그룹_단위+COUNTIF($C$4:C4412,C4412)</f>
        <v>2432837</v>
      </c>
      <c r="B4412" s="100" t="s">
        <v>466</v>
      </c>
      <c r="C4412" s="102">
        <f>INDEX(STUDENT!$A:$A,MATCH(B4412,STUDENT!$B:$B,0))</f>
        <v>24328</v>
      </c>
      <c r="D4412" s="129">
        <v>4</v>
      </c>
      <c r="E4412" s="129">
        <v>19</v>
      </c>
      <c r="F4412" s="129">
        <v>2</v>
      </c>
      <c r="G4412" s="101" t="str">
        <f t="shared" si="272"/>
        <v>SPEECH_DESC_2432837</v>
      </c>
      <c r="H4412" s="101" t="str">
        <f t="shared" si="273"/>
        <v>SPEECH_AUDIO_2432837</v>
      </c>
      <c r="I4412" s="118" t="str">
        <f t="shared" si="274"/>
        <v>결과</v>
      </c>
      <c r="J4412" s="118" t="str">
        <f t="shared" si="275"/>
        <v>임무 실패 2</v>
      </c>
    </row>
    <row r="4413" spans="1:10" ht="13.8" customHeight="1">
      <c r="A4413" s="101">
        <f>C4413*ID규칙_대사_그룹_단위+COUNTIF($C$4:C4413,C4413)</f>
        <v>2432838</v>
      </c>
      <c r="B4413" s="100" t="s">
        <v>466</v>
      </c>
      <c r="C4413" s="102">
        <f>INDEX(STUDENT!$A:$A,MATCH(B4413,STUDENT!$B:$B,0))</f>
        <v>24328</v>
      </c>
      <c r="D4413" s="129">
        <v>5</v>
      </c>
      <c r="E4413" s="129">
        <v>20</v>
      </c>
      <c r="F4413" s="129">
        <v>1</v>
      </c>
      <c r="G4413" s="101" t="str">
        <f t="shared" si="272"/>
        <v>SPEECH_DESC_2432838</v>
      </c>
      <c r="H4413" s="101" t="str">
        <f t="shared" si="273"/>
        <v>SPEECH_AUDIO_2432838</v>
      </c>
      <c r="I4413" s="118" t="str">
        <f t="shared" si="274"/>
        <v>기타</v>
      </c>
      <c r="J4413" s="118" t="str">
        <f t="shared" si="275"/>
        <v>강화 1</v>
      </c>
    </row>
    <row r="4414" spans="1:10" ht="13.8" customHeight="1">
      <c r="A4414" s="101">
        <f>C4414*ID규칙_대사_그룹_단위+COUNTIF($C$4:C4414,C4414)</f>
        <v>2432839</v>
      </c>
      <c r="B4414" s="100" t="s">
        <v>466</v>
      </c>
      <c r="C4414" s="102">
        <f>INDEX(STUDENT!$A:$A,MATCH(B4414,STUDENT!$B:$B,0))</f>
        <v>24328</v>
      </c>
      <c r="D4414" s="129">
        <v>5</v>
      </c>
      <c r="E4414" s="129">
        <v>20</v>
      </c>
      <c r="F4414" s="129">
        <v>2</v>
      </c>
      <c r="G4414" s="101" t="str">
        <f t="shared" si="272"/>
        <v>SPEECH_DESC_2432839</v>
      </c>
      <c r="H4414" s="101" t="str">
        <f t="shared" si="273"/>
        <v>SPEECH_AUDIO_2432839</v>
      </c>
      <c r="I4414" s="118" t="str">
        <f t="shared" si="274"/>
        <v>기타</v>
      </c>
      <c r="J4414" s="118" t="str">
        <f t="shared" si="275"/>
        <v>강화 2</v>
      </c>
    </row>
    <row r="4415" spans="1:10" ht="13.8" customHeight="1">
      <c r="A4415" s="101">
        <f>C4415*ID규칙_대사_그룹_단위+COUNTIF($C$4:C4415,C4415)</f>
        <v>2432840</v>
      </c>
      <c r="B4415" s="100" t="s">
        <v>466</v>
      </c>
      <c r="C4415" s="102">
        <f>INDEX(STUDENT!$A:$A,MATCH(B4415,STUDENT!$B:$B,0))</f>
        <v>24328</v>
      </c>
      <c r="D4415" s="129">
        <v>5</v>
      </c>
      <c r="E4415" s="129">
        <v>20</v>
      </c>
      <c r="F4415" s="129">
        <v>3</v>
      </c>
      <c r="G4415" s="101" t="str">
        <f t="shared" si="272"/>
        <v>SPEECH_DESC_2432840</v>
      </c>
      <c r="H4415" s="101" t="str">
        <f t="shared" si="273"/>
        <v>SPEECH_AUDIO_2432840</v>
      </c>
      <c r="I4415" s="118" t="str">
        <f t="shared" si="274"/>
        <v>기타</v>
      </c>
      <c r="J4415" s="118" t="str">
        <f t="shared" si="275"/>
        <v>강화 3</v>
      </c>
    </row>
    <row r="4416" spans="1:10" ht="13.8" customHeight="1">
      <c r="A4416" s="101">
        <f>C4416*ID규칙_대사_그룹_단위+COUNTIF($C$4:C4416,C4416)</f>
        <v>2432841</v>
      </c>
      <c r="B4416" s="100" t="s">
        <v>466</v>
      </c>
      <c r="C4416" s="102">
        <f>INDEX(STUDENT!$A:$A,MATCH(B4416,STUDENT!$B:$B,0))</f>
        <v>24328</v>
      </c>
      <c r="D4416" s="129">
        <v>5</v>
      </c>
      <c r="E4416" s="129">
        <v>20</v>
      </c>
      <c r="F4416" s="129">
        <v>4</v>
      </c>
      <c r="G4416" s="101" t="str">
        <f t="shared" si="272"/>
        <v>SPEECH_DESC_2432841</v>
      </c>
      <c r="H4416" s="101" t="str">
        <f t="shared" si="273"/>
        <v>SPEECH_AUDIO_2432841</v>
      </c>
      <c r="I4416" s="118" t="str">
        <f t="shared" si="274"/>
        <v>기타</v>
      </c>
      <c r="J4416" s="118" t="str">
        <f t="shared" si="275"/>
        <v>강화 4</v>
      </c>
    </row>
    <row r="4417" spans="1:10" ht="13.8" customHeight="1">
      <c r="A4417" s="101">
        <f>C4417*ID규칙_대사_그룹_단위+COUNTIF($C$4:C4417,C4417)</f>
        <v>2432842</v>
      </c>
      <c r="B4417" s="100" t="s">
        <v>466</v>
      </c>
      <c r="C4417" s="102">
        <f>INDEX(STUDENT!$A:$A,MATCH(B4417,STUDENT!$B:$B,0))</f>
        <v>24328</v>
      </c>
      <c r="D4417" s="129">
        <v>5</v>
      </c>
      <c r="E4417" s="129">
        <v>21</v>
      </c>
      <c r="F4417" s="129">
        <v>0</v>
      </c>
      <c r="G4417" s="101" t="str">
        <f t="shared" si="272"/>
        <v>SPEECH_DESC_2432842</v>
      </c>
      <c r="H4417" s="101" t="str">
        <f t="shared" si="273"/>
        <v>SPEECH_AUDIO_2432842</v>
      </c>
      <c r="I4417" s="118" t="str">
        <f t="shared" si="274"/>
        <v>기타</v>
      </c>
      <c r="J4417" s="118" t="str">
        <f t="shared" si="275"/>
        <v>고유무기 장착</v>
      </c>
    </row>
    <row r="4418" spans="1:10" ht="13.8" customHeight="1">
      <c r="A4418" s="101">
        <f>C4418*ID규칙_대사_그룹_단위+COUNTIF($C$4:C4418,C4418)</f>
        <v>2432843</v>
      </c>
      <c r="B4418" s="100" t="s">
        <v>466</v>
      </c>
      <c r="C4418" s="102">
        <f>INDEX(STUDENT!$A:$A,MATCH(B4418,STUDENT!$B:$B,0))</f>
        <v>24328</v>
      </c>
      <c r="D4418" s="129">
        <v>5</v>
      </c>
      <c r="E4418" s="129">
        <v>22</v>
      </c>
      <c r="F4418" s="129">
        <v>1</v>
      </c>
      <c r="G4418" s="101" t="str">
        <f t="shared" si="272"/>
        <v>SPEECH_DESC_2432843</v>
      </c>
      <c r="H4418" s="101" t="str">
        <f t="shared" si="273"/>
        <v>SPEECH_AUDIO_2432843</v>
      </c>
      <c r="I4418" s="118" t="str">
        <f t="shared" si="274"/>
        <v>기타</v>
      </c>
      <c r="J4418" s="118" t="str">
        <f t="shared" si="275"/>
        <v>카페 1</v>
      </c>
    </row>
    <row r="4419" spans="1:10" ht="13.8" customHeight="1">
      <c r="A4419" s="101">
        <f>C4419*ID규칙_대사_그룹_단위+COUNTIF($C$4:C4419,C4419)</f>
        <v>2432844</v>
      </c>
      <c r="B4419" s="100" t="s">
        <v>466</v>
      </c>
      <c r="C4419" s="102">
        <f>INDEX(STUDENT!$A:$A,MATCH(B4419,STUDENT!$B:$B,0))</f>
        <v>24328</v>
      </c>
      <c r="D4419" s="129">
        <v>5</v>
      </c>
      <c r="E4419" s="129">
        <v>22</v>
      </c>
      <c r="F4419" s="129">
        <v>2</v>
      </c>
      <c r="G4419" s="101" t="str">
        <f t="shared" si="272"/>
        <v>SPEECH_DESC_2432844</v>
      </c>
      <c r="H4419" s="101" t="str">
        <f t="shared" si="273"/>
        <v>SPEECH_AUDIO_2432844</v>
      </c>
      <c r="I4419" s="118" t="str">
        <f t="shared" si="274"/>
        <v>기타</v>
      </c>
      <c r="J4419" s="118" t="str">
        <f t="shared" si="275"/>
        <v>카페 2</v>
      </c>
    </row>
    <row r="4420" spans="1:10" ht="13.8" customHeight="1">
      <c r="A4420" s="101">
        <f>C4420*ID규칙_대사_그룹_단위+COUNTIF($C$4:C4420,C4420)</f>
        <v>2432845</v>
      </c>
      <c r="B4420" s="100" t="s">
        <v>466</v>
      </c>
      <c r="C4420" s="102">
        <f>INDEX(STUDENT!$A:$A,MATCH(B4420,STUDENT!$B:$B,0))</f>
        <v>24328</v>
      </c>
      <c r="D4420" s="129">
        <v>5</v>
      </c>
      <c r="E4420" s="129">
        <v>22</v>
      </c>
      <c r="F4420" s="129">
        <v>3</v>
      </c>
      <c r="G4420" s="101" t="str">
        <f t="shared" ref="G4420:G4483" si="276">"SPEECH_DESC_"&amp;A4420</f>
        <v>SPEECH_DESC_2432845</v>
      </c>
      <c r="H4420" s="101" t="str">
        <f t="shared" ref="H4420:H4483" si="277">"SPEECH_AUDIO_"&amp;A4420</f>
        <v>SPEECH_AUDIO_2432845</v>
      </c>
      <c r="I4420" s="118" t="str">
        <f t="shared" ref="I4420:I4483" si="278">VLOOKUP(D4420,SPEECH_MAIN_TYPE,2,0)</f>
        <v>기타</v>
      </c>
      <c r="J4420" s="118" t="str">
        <f t="shared" ref="J4420:J4483" si="279">VLOOKUP(E4420,SPEECH_SUB_TYPE,2,0)&amp;IF(F4420=0,""," "&amp;F4420)</f>
        <v>카페 3</v>
      </c>
    </row>
    <row r="4421" spans="1:10" ht="13.8" customHeight="1">
      <c r="A4421" s="101">
        <f>C4421*ID규칙_대사_그룹_단위+COUNTIF($C$4:C4421,C4421)</f>
        <v>2432846</v>
      </c>
      <c r="B4421" s="100" t="s">
        <v>466</v>
      </c>
      <c r="C4421" s="102">
        <f>INDEX(STUDENT!$A:$A,MATCH(B4421,STUDENT!$B:$B,0))</f>
        <v>24328</v>
      </c>
      <c r="D4421" s="129">
        <v>5</v>
      </c>
      <c r="E4421" s="129">
        <v>22</v>
      </c>
      <c r="F4421" s="129">
        <v>4</v>
      </c>
      <c r="G4421" s="101" t="str">
        <f t="shared" si="276"/>
        <v>SPEECH_DESC_2432846</v>
      </c>
      <c r="H4421" s="101" t="str">
        <f t="shared" si="277"/>
        <v>SPEECH_AUDIO_2432846</v>
      </c>
      <c r="I4421" s="118" t="str">
        <f t="shared" si="278"/>
        <v>기타</v>
      </c>
      <c r="J4421" s="118" t="str">
        <f t="shared" si="279"/>
        <v>카페 4</v>
      </c>
    </row>
    <row r="4422" spans="1:10" ht="13.8" customHeight="1">
      <c r="A4422" s="101">
        <f>C4422*ID규칙_대사_그룹_단위+COUNTIF($C$4:C4422,C4422)</f>
        <v>2432847</v>
      </c>
      <c r="B4422" s="100" t="s">
        <v>466</v>
      </c>
      <c r="C4422" s="102">
        <f>INDEX(STUDENT!$A:$A,MATCH(B4422,STUDENT!$B:$B,0))</f>
        <v>24328</v>
      </c>
      <c r="D4422" s="129">
        <v>5</v>
      </c>
      <c r="E4422" s="129">
        <v>22</v>
      </c>
      <c r="F4422" s="129">
        <v>5</v>
      </c>
      <c r="G4422" s="101" t="str">
        <f t="shared" si="276"/>
        <v>SPEECH_DESC_2432847</v>
      </c>
      <c r="H4422" s="101" t="str">
        <f t="shared" si="277"/>
        <v>SPEECH_AUDIO_2432847</v>
      </c>
      <c r="I4422" s="118" t="str">
        <f t="shared" si="278"/>
        <v>기타</v>
      </c>
      <c r="J4422" s="118" t="str">
        <f t="shared" si="279"/>
        <v>카페 5</v>
      </c>
    </row>
    <row r="4423" spans="1:10" ht="13.8" customHeight="1">
      <c r="A4423" s="101">
        <f>C4423*ID규칙_대사_그룹_단위+COUNTIF($C$4:C4423,C4423)</f>
        <v>2432848</v>
      </c>
      <c r="B4423" s="100" t="s">
        <v>466</v>
      </c>
      <c r="C4423" s="102">
        <f>INDEX(STUDENT!$A:$A,MATCH(B4423,STUDENT!$B:$B,0))</f>
        <v>24328</v>
      </c>
      <c r="D4423" s="129">
        <v>5</v>
      </c>
      <c r="E4423" s="129">
        <v>23</v>
      </c>
      <c r="F4423" s="129">
        <v>1</v>
      </c>
      <c r="G4423" s="101" t="str">
        <f t="shared" si="276"/>
        <v>SPEECH_DESC_2432848</v>
      </c>
      <c r="H4423" s="101" t="str">
        <f t="shared" si="277"/>
        <v>SPEECH_AUDIO_2432848</v>
      </c>
      <c r="I4423" s="118" t="str">
        <f t="shared" si="278"/>
        <v>기타</v>
      </c>
      <c r="J4423" s="118" t="str">
        <f t="shared" si="279"/>
        <v>인연 랭크 업 1</v>
      </c>
    </row>
    <row r="4424" spans="1:10" ht="13.8" customHeight="1">
      <c r="A4424" s="101">
        <f>C4424*ID규칙_대사_그룹_단위+COUNTIF($C$4:C4424,C4424)</f>
        <v>2432849</v>
      </c>
      <c r="B4424" s="100" t="s">
        <v>466</v>
      </c>
      <c r="C4424" s="102">
        <f>INDEX(STUDENT!$A:$A,MATCH(B4424,STUDENT!$B:$B,0))</f>
        <v>24328</v>
      </c>
      <c r="D4424" s="129">
        <v>5</v>
      </c>
      <c r="E4424" s="129">
        <v>23</v>
      </c>
      <c r="F4424" s="129">
        <v>2</v>
      </c>
      <c r="G4424" s="101" t="str">
        <f t="shared" si="276"/>
        <v>SPEECH_DESC_2432849</v>
      </c>
      <c r="H4424" s="101" t="str">
        <f t="shared" si="277"/>
        <v>SPEECH_AUDIO_2432849</v>
      </c>
      <c r="I4424" s="118" t="str">
        <f t="shared" si="278"/>
        <v>기타</v>
      </c>
      <c r="J4424" s="118" t="str">
        <f t="shared" si="279"/>
        <v>인연 랭크 업 2</v>
      </c>
    </row>
    <row r="4425" spans="1:10" ht="13.8" customHeight="1">
      <c r="A4425" s="101">
        <f>C4425*ID규칙_대사_그룹_단위+COUNTIF($C$4:C4425,C4425)</f>
        <v>2432850</v>
      </c>
      <c r="B4425" s="100" t="s">
        <v>466</v>
      </c>
      <c r="C4425" s="102">
        <f>INDEX(STUDENT!$A:$A,MATCH(B4425,STUDENT!$B:$B,0))</f>
        <v>24328</v>
      </c>
      <c r="D4425" s="129">
        <v>5</v>
      </c>
      <c r="E4425" s="129">
        <v>23</v>
      </c>
      <c r="F4425" s="129">
        <v>3</v>
      </c>
      <c r="G4425" s="101" t="str">
        <f t="shared" si="276"/>
        <v>SPEECH_DESC_2432850</v>
      </c>
      <c r="H4425" s="101" t="str">
        <f t="shared" si="277"/>
        <v>SPEECH_AUDIO_2432850</v>
      </c>
      <c r="I4425" s="118" t="str">
        <f t="shared" si="278"/>
        <v>기타</v>
      </c>
      <c r="J4425" s="118" t="str">
        <f t="shared" si="279"/>
        <v>인연 랭크 업 3</v>
      </c>
    </row>
    <row r="4426" spans="1:10" ht="13.8" customHeight="1">
      <c r="A4426" s="101">
        <f>C4426*ID규칙_대사_그룹_단위+COUNTIF($C$4:C4426,C4426)</f>
        <v>2432851</v>
      </c>
      <c r="B4426" s="100" t="s">
        <v>466</v>
      </c>
      <c r="C4426" s="102">
        <f>INDEX(STUDENT!$A:$A,MATCH(B4426,STUDENT!$B:$B,0))</f>
        <v>24328</v>
      </c>
      <c r="D4426" s="129">
        <v>5</v>
      </c>
      <c r="E4426" s="129">
        <v>23</v>
      </c>
      <c r="F4426" s="129">
        <v>4</v>
      </c>
      <c r="G4426" s="101" t="str">
        <f t="shared" si="276"/>
        <v>SPEECH_DESC_2432851</v>
      </c>
      <c r="H4426" s="101" t="str">
        <f t="shared" si="277"/>
        <v>SPEECH_AUDIO_2432851</v>
      </c>
      <c r="I4426" s="118" t="str">
        <f t="shared" si="278"/>
        <v>기타</v>
      </c>
      <c r="J4426" s="118" t="str">
        <f t="shared" si="279"/>
        <v>인연 랭크 업 4</v>
      </c>
    </row>
    <row r="4427" spans="1:10" ht="13.8" customHeight="1">
      <c r="A4427" s="101">
        <f>C4427*ID규칙_대사_그룹_단위+COUNTIF($C$4:C4427,C4427)</f>
        <v>2432852</v>
      </c>
      <c r="B4427" s="100" t="s">
        <v>466</v>
      </c>
      <c r="C4427" s="102">
        <f>INDEX(STUDENT!$A:$A,MATCH(B4427,STUDENT!$B:$B,0))</f>
        <v>24328</v>
      </c>
      <c r="D4427" s="129">
        <v>6</v>
      </c>
      <c r="E4427" s="129">
        <v>24</v>
      </c>
      <c r="F4427" s="129">
        <v>1</v>
      </c>
      <c r="G4427" s="101" t="str">
        <f t="shared" si="276"/>
        <v>SPEECH_DESC_2432852</v>
      </c>
      <c r="H4427" s="101" t="str">
        <f t="shared" si="277"/>
        <v>SPEECH_AUDIO_2432852</v>
      </c>
      <c r="I4427" s="118" t="str">
        <f t="shared" si="278"/>
        <v>메모리얼</v>
      </c>
      <c r="J4427" s="118" t="str">
        <f t="shared" si="279"/>
        <v>메모리얼 로비 1</v>
      </c>
    </row>
    <row r="4428" spans="1:10" ht="13.8" customHeight="1">
      <c r="A4428" s="101">
        <f>C4428*ID규칙_대사_그룹_단위+COUNTIF($C$4:C4428,C4428)</f>
        <v>2432853</v>
      </c>
      <c r="B4428" s="100" t="s">
        <v>466</v>
      </c>
      <c r="C4428" s="102">
        <f>INDEX(STUDENT!$A:$A,MATCH(B4428,STUDENT!$B:$B,0))</f>
        <v>24328</v>
      </c>
      <c r="D4428" s="129">
        <v>6</v>
      </c>
      <c r="E4428" s="129">
        <v>24</v>
      </c>
      <c r="F4428" s="129">
        <v>2</v>
      </c>
      <c r="G4428" s="101" t="str">
        <f t="shared" si="276"/>
        <v>SPEECH_DESC_2432853</v>
      </c>
      <c r="H4428" s="101" t="str">
        <f t="shared" si="277"/>
        <v>SPEECH_AUDIO_2432853</v>
      </c>
      <c r="I4428" s="118" t="str">
        <f t="shared" si="278"/>
        <v>메모리얼</v>
      </c>
      <c r="J4428" s="118" t="str">
        <f t="shared" si="279"/>
        <v>메모리얼 로비 2</v>
      </c>
    </row>
    <row r="4429" spans="1:10" ht="13.8" customHeight="1">
      <c r="A4429" s="101">
        <f>C4429*ID규칙_대사_그룹_단위+COUNTIF($C$4:C4429,C4429)</f>
        <v>2432854</v>
      </c>
      <c r="B4429" s="100" t="s">
        <v>466</v>
      </c>
      <c r="C4429" s="102">
        <f>INDEX(STUDENT!$A:$A,MATCH(B4429,STUDENT!$B:$B,0))</f>
        <v>24328</v>
      </c>
      <c r="D4429" s="129">
        <v>6</v>
      </c>
      <c r="E4429" s="129">
        <v>24</v>
      </c>
      <c r="F4429" s="129">
        <v>3</v>
      </c>
      <c r="G4429" s="101" t="str">
        <f t="shared" si="276"/>
        <v>SPEECH_DESC_2432854</v>
      </c>
      <c r="H4429" s="101" t="str">
        <f t="shared" si="277"/>
        <v>SPEECH_AUDIO_2432854</v>
      </c>
      <c r="I4429" s="118" t="str">
        <f t="shared" si="278"/>
        <v>메모리얼</v>
      </c>
      <c r="J4429" s="118" t="str">
        <f t="shared" si="279"/>
        <v>메모리얼 로비 3</v>
      </c>
    </row>
    <row r="4430" spans="1:10" ht="13.8" customHeight="1">
      <c r="A4430" s="101">
        <f>C4430*ID규칙_대사_그룹_단위+COUNTIF($C$4:C4430,C4430)</f>
        <v>2432855</v>
      </c>
      <c r="B4430" s="100" t="s">
        <v>466</v>
      </c>
      <c r="C4430" s="102">
        <f>INDEX(STUDENT!$A:$A,MATCH(B4430,STUDENT!$B:$B,0))</f>
        <v>24328</v>
      </c>
      <c r="D4430" s="129">
        <v>6</v>
      </c>
      <c r="E4430" s="129">
        <v>24</v>
      </c>
      <c r="F4430" s="129">
        <v>4</v>
      </c>
      <c r="G4430" s="101" t="str">
        <f t="shared" si="276"/>
        <v>SPEECH_DESC_2432855</v>
      </c>
      <c r="H4430" s="101" t="str">
        <f t="shared" si="277"/>
        <v>SPEECH_AUDIO_2432855</v>
      </c>
      <c r="I4430" s="118" t="str">
        <f t="shared" si="278"/>
        <v>메모리얼</v>
      </c>
      <c r="J4430" s="118" t="str">
        <f t="shared" si="279"/>
        <v>메모리얼 로비 4</v>
      </c>
    </row>
    <row r="4431" spans="1:10" ht="13.8" customHeight="1">
      <c r="A4431" s="101">
        <f>C4431*ID규칙_대사_그룹_단위+COUNTIF($C$4:C4431,C4431)</f>
        <v>2432856</v>
      </c>
      <c r="B4431" s="100" t="s">
        <v>466</v>
      </c>
      <c r="C4431" s="102">
        <f>INDEX(STUDENT!$A:$A,MATCH(B4431,STUDENT!$B:$B,0))</f>
        <v>24328</v>
      </c>
      <c r="D4431" s="129">
        <v>6</v>
      </c>
      <c r="E4431" s="129">
        <v>24</v>
      </c>
      <c r="F4431" s="129">
        <v>5</v>
      </c>
      <c r="G4431" s="101" t="str">
        <f t="shared" si="276"/>
        <v>SPEECH_DESC_2432856</v>
      </c>
      <c r="H4431" s="101" t="str">
        <f t="shared" si="277"/>
        <v>SPEECH_AUDIO_2432856</v>
      </c>
      <c r="I4431" s="118" t="str">
        <f t="shared" si="278"/>
        <v>메모리얼</v>
      </c>
      <c r="J4431" s="118" t="str">
        <f t="shared" si="279"/>
        <v>메모리얼 로비 5</v>
      </c>
    </row>
    <row r="4432" spans="1:10" ht="13.8" customHeight="1">
      <c r="A4432" s="101">
        <f>C4432*ID규칙_대사_그룹_단위+COUNTIF($C$4:C4432,C4432)</f>
        <v>2432857</v>
      </c>
      <c r="B4432" s="100" t="s">
        <v>466</v>
      </c>
      <c r="C4432" s="102">
        <f>INDEX(STUDENT!$A:$A,MATCH(B4432,STUDENT!$B:$B,0))</f>
        <v>24328</v>
      </c>
      <c r="D4432" s="129">
        <v>7</v>
      </c>
      <c r="E4432" s="129">
        <v>25</v>
      </c>
      <c r="F4432" s="129">
        <v>0</v>
      </c>
      <c r="G4432" s="101" t="str">
        <f t="shared" si="276"/>
        <v>SPEECH_DESC_2432857</v>
      </c>
      <c r="H4432" s="101" t="str">
        <f t="shared" si="277"/>
        <v>SPEECH_AUDIO_2432857</v>
      </c>
      <c r="I4432" s="118" t="str">
        <f t="shared" si="278"/>
        <v>기념일</v>
      </c>
      <c r="J4432" s="118" t="str">
        <f t="shared" si="279"/>
        <v>생일</v>
      </c>
    </row>
    <row r="4433" spans="1:10" ht="13.8" customHeight="1">
      <c r="A4433" s="101">
        <f>C4433*ID규칙_대사_그룹_단위+COUNTIF($C$4:C4433,C4433)</f>
        <v>2432858</v>
      </c>
      <c r="B4433" s="100" t="s">
        <v>466</v>
      </c>
      <c r="C4433" s="102">
        <f>INDEX(STUDENT!$A:$A,MATCH(B4433,STUDENT!$B:$B,0))</f>
        <v>24328</v>
      </c>
      <c r="D4433" s="129">
        <v>7</v>
      </c>
      <c r="E4433" s="129">
        <v>26</v>
      </c>
      <c r="F4433" s="129">
        <v>0</v>
      </c>
      <c r="G4433" s="101" t="str">
        <f t="shared" si="276"/>
        <v>SPEECH_DESC_2432858</v>
      </c>
      <c r="H4433" s="101" t="str">
        <f t="shared" si="277"/>
        <v>SPEECH_AUDIO_2432858</v>
      </c>
      <c r="I4433" s="118" t="str">
        <f t="shared" si="278"/>
        <v>기념일</v>
      </c>
      <c r="J4433" s="118" t="str">
        <f t="shared" si="279"/>
        <v>선생의 생일</v>
      </c>
    </row>
    <row r="4434" spans="1:10" ht="13.8" customHeight="1">
      <c r="A4434" s="101">
        <f>C4434*ID규칙_대사_그룹_단위+COUNTIF($C$4:C4434,C4434)</f>
        <v>2432859</v>
      </c>
      <c r="B4434" s="100" t="s">
        <v>466</v>
      </c>
      <c r="C4434" s="102">
        <f>INDEX(STUDENT!$A:$A,MATCH(B4434,STUDENT!$B:$B,0))</f>
        <v>24328</v>
      </c>
      <c r="D4434" s="129">
        <v>7</v>
      </c>
      <c r="E4434" s="129">
        <v>27</v>
      </c>
      <c r="F4434" s="129">
        <v>0</v>
      </c>
      <c r="G4434" s="101" t="str">
        <f t="shared" si="276"/>
        <v>SPEECH_DESC_2432859</v>
      </c>
      <c r="H4434" s="101" t="str">
        <f t="shared" si="277"/>
        <v>SPEECH_AUDIO_2432859</v>
      </c>
      <c r="I4434" s="118" t="str">
        <f t="shared" si="278"/>
        <v>기념일</v>
      </c>
      <c r="J4434" s="118" t="str">
        <f t="shared" si="279"/>
        <v>할로윈</v>
      </c>
    </row>
    <row r="4435" spans="1:10" ht="13.8" customHeight="1">
      <c r="A4435" s="101">
        <f>C4435*ID규칙_대사_그룹_단위+COUNTIF($C$4:C4435,C4435)</f>
        <v>2432860</v>
      </c>
      <c r="B4435" s="100" t="s">
        <v>466</v>
      </c>
      <c r="C4435" s="102">
        <f>INDEX(STUDENT!$A:$A,MATCH(B4435,STUDENT!$B:$B,0))</f>
        <v>24328</v>
      </c>
      <c r="D4435" s="129">
        <v>7</v>
      </c>
      <c r="E4435" s="129">
        <v>28</v>
      </c>
      <c r="F4435" s="129">
        <v>0</v>
      </c>
      <c r="G4435" s="101" t="str">
        <f t="shared" si="276"/>
        <v>SPEECH_DESC_2432860</v>
      </c>
      <c r="H4435" s="101" t="str">
        <f t="shared" si="277"/>
        <v>SPEECH_AUDIO_2432860</v>
      </c>
      <c r="I4435" s="118" t="str">
        <f t="shared" si="278"/>
        <v>기념일</v>
      </c>
      <c r="J4435" s="118" t="str">
        <f t="shared" si="279"/>
        <v>크리스마스</v>
      </c>
    </row>
    <row r="4436" spans="1:10" ht="13.8" customHeight="1">
      <c r="A4436" s="101">
        <f>C4436*ID규칙_대사_그룹_단위+COUNTIF($C$4:C4436,C4436)</f>
        <v>2432861</v>
      </c>
      <c r="B4436" s="100" t="s">
        <v>466</v>
      </c>
      <c r="C4436" s="102">
        <f>INDEX(STUDENT!$A:$A,MATCH(B4436,STUDENT!$B:$B,0))</f>
        <v>24328</v>
      </c>
      <c r="D4436" s="129">
        <v>7</v>
      </c>
      <c r="E4436" s="129">
        <v>29</v>
      </c>
      <c r="F4436" s="129">
        <v>0</v>
      </c>
      <c r="G4436" s="101" t="str">
        <f t="shared" si="276"/>
        <v>SPEECH_DESC_2432861</v>
      </c>
      <c r="H4436" s="101" t="str">
        <f t="shared" si="277"/>
        <v>SPEECH_AUDIO_2432861</v>
      </c>
      <c r="I4436" s="118" t="str">
        <f t="shared" si="278"/>
        <v>기념일</v>
      </c>
      <c r="J4436" s="118" t="str">
        <f t="shared" si="279"/>
        <v>신년</v>
      </c>
    </row>
    <row r="4437" spans="1:10" ht="13.8" customHeight="1">
      <c r="A4437" s="101">
        <f>C4437*ID규칙_대사_그룹_단위+COUNTIF($C$4:C4437,C4437)</f>
        <v>1136401</v>
      </c>
      <c r="B4437" s="100" t="s">
        <v>468</v>
      </c>
      <c r="C4437" s="102">
        <f>INDEX(STUDENT!$A:$A,MATCH(B4437,STUDENT!$B:$B,0))</f>
        <v>11364</v>
      </c>
      <c r="D4437" s="129">
        <v>1</v>
      </c>
      <c r="E4437" s="129">
        <v>1</v>
      </c>
      <c r="F4437" s="129">
        <v>0</v>
      </c>
      <c r="G4437" s="101" t="str">
        <f t="shared" si="276"/>
        <v>SPEECH_DESC_1136401</v>
      </c>
      <c r="H4437" s="101" t="str">
        <f t="shared" si="277"/>
        <v>SPEECH_AUDIO_1136401</v>
      </c>
      <c r="I4437" s="118" t="str">
        <f t="shared" si="278"/>
        <v>일상</v>
      </c>
      <c r="J4437" s="118" t="str">
        <f t="shared" si="279"/>
        <v>입수</v>
      </c>
    </row>
    <row r="4438" spans="1:10" ht="13.8" customHeight="1">
      <c r="A4438" s="101">
        <f>C4438*ID규칙_대사_그룹_단위+COUNTIF($C$4:C4438,C4438)</f>
        <v>1136402</v>
      </c>
      <c r="B4438" s="100" t="s">
        <v>468</v>
      </c>
      <c r="C4438" s="102">
        <f>INDEX(STUDENT!$A:$A,MATCH(B4438,STUDENT!$B:$B,0))</f>
        <v>11364</v>
      </c>
      <c r="D4438" s="129">
        <v>1</v>
      </c>
      <c r="E4438" s="129">
        <v>2</v>
      </c>
      <c r="F4438" s="129">
        <v>1</v>
      </c>
      <c r="G4438" s="101" t="str">
        <f t="shared" si="276"/>
        <v>SPEECH_DESC_1136402</v>
      </c>
      <c r="H4438" s="101" t="str">
        <f t="shared" si="277"/>
        <v>SPEECH_AUDIO_1136402</v>
      </c>
      <c r="I4438" s="118" t="str">
        <f t="shared" si="278"/>
        <v>일상</v>
      </c>
      <c r="J4438" s="118" t="str">
        <f t="shared" si="279"/>
        <v>로비 방문 1</v>
      </c>
    </row>
    <row r="4439" spans="1:10" ht="13.8" customHeight="1">
      <c r="A4439" s="101">
        <f>C4439*ID규칙_대사_그룹_단위+COUNTIF($C$4:C4439,C4439)</f>
        <v>1136403</v>
      </c>
      <c r="B4439" s="100" t="s">
        <v>468</v>
      </c>
      <c r="C4439" s="102">
        <f>INDEX(STUDENT!$A:$A,MATCH(B4439,STUDENT!$B:$B,0))</f>
        <v>11364</v>
      </c>
      <c r="D4439" s="129">
        <v>1</v>
      </c>
      <c r="E4439" s="129">
        <v>2</v>
      </c>
      <c r="F4439" s="129">
        <v>2</v>
      </c>
      <c r="G4439" s="101" t="str">
        <f t="shared" si="276"/>
        <v>SPEECH_DESC_1136403</v>
      </c>
      <c r="H4439" s="101" t="str">
        <f t="shared" si="277"/>
        <v>SPEECH_AUDIO_1136403</v>
      </c>
      <c r="I4439" s="118" t="str">
        <f t="shared" si="278"/>
        <v>일상</v>
      </c>
      <c r="J4439" s="118" t="str">
        <f t="shared" si="279"/>
        <v>로비 방문 2</v>
      </c>
    </row>
    <row r="4440" spans="1:10" ht="13.8" customHeight="1">
      <c r="A4440" s="101">
        <f>C4440*ID규칙_대사_그룹_단위+COUNTIF($C$4:C4440,C4440)</f>
        <v>1136404</v>
      </c>
      <c r="B4440" s="100" t="s">
        <v>468</v>
      </c>
      <c r="C4440" s="102">
        <f>INDEX(STUDENT!$A:$A,MATCH(B4440,STUDENT!$B:$B,0))</f>
        <v>11364</v>
      </c>
      <c r="D4440" s="129">
        <v>1</v>
      </c>
      <c r="E4440" s="129">
        <v>3</v>
      </c>
      <c r="F4440" s="129">
        <v>1</v>
      </c>
      <c r="G4440" s="101" t="str">
        <f t="shared" si="276"/>
        <v>SPEECH_DESC_1136404</v>
      </c>
      <c r="H4440" s="101" t="str">
        <f t="shared" si="277"/>
        <v>SPEECH_AUDIO_1136404</v>
      </c>
      <c r="I4440" s="118" t="str">
        <f t="shared" si="278"/>
        <v>일상</v>
      </c>
      <c r="J4440" s="118" t="str">
        <f t="shared" si="279"/>
        <v>잡담 1</v>
      </c>
    </row>
    <row r="4441" spans="1:10" ht="13.8" customHeight="1">
      <c r="A4441" s="101">
        <f>C4441*ID규칙_대사_그룹_단위+COUNTIF($C$4:C4441,C4441)</f>
        <v>1136405</v>
      </c>
      <c r="B4441" s="100" t="s">
        <v>468</v>
      </c>
      <c r="C4441" s="102">
        <f>INDEX(STUDENT!$A:$A,MATCH(B4441,STUDENT!$B:$B,0))</f>
        <v>11364</v>
      </c>
      <c r="D4441" s="129">
        <v>1</v>
      </c>
      <c r="E4441" s="129">
        <v>3</v>
      </c>
      <c r="F4441" s="129">
        <v>2</v>
      </c>
      <c r="G4441" s="101" t="str">
        <f t="shared" si="276"/>
        <v>SPEECH_DESC_1136405</v>
      </c>
      <c r="H4441" s="101" t="str">
        <f t="shared" si="277"/>
        <v>SPEECH_AUDIO_1136405</v>
      </c>
      <c r="I4441" s="118" t="str">
        <f t="shared" si="278"/>
        <v>일상</v>
      </c>
      <c r="J4441" s="118" t="str">
        <f t="shared" si="279"/>
        <v>잡담 2</v>
      </c>
    </row>
    <row r="4442" spans="1:10" ht="13.8" customHeight="1">
      <c r="A4442" s="101">
        <f>C4442*ID규칙_대사_그룹_단위+COUNTIF($C$4:C4442,C4442)</f>
        <v>1136406</v>
      </c>
      <c r="B4442" s="100" t="s">
        <v>468</v>
      </c>
      <c r="C4442" s="102">
        <f>INDEX(STUDENT!$A:$A,MATCH(B4442,STUDENT!$B:$B,0))</f>
        <v>11364</v>
      </c>
      <c r="D4442" s="129">
        <v>1</v>
      </c>
      <c r="E4442" s="129">
        <v>3</v>
      </c>
      <c r="F4442" s="129">
        <v>3</v>
      </c>
      <c r="G4442" s="101" t="str">
        <f t="shared" si="276"/>
        <v>SPEECH_DESC_1136406</v>
      </c>
      <c r="H4442" s="101" t="str">
        <f t="shared" si="277"/>
        <v>SPEECH_AUDIO_1136406</v>
      </c>
      <c r="I4442" s="118" t="str">
        <f t="shared" si="278"/>
        <v>일상</v>
      </c>
      <c r="J4442" s="118" t="str">
        <f t="shared" si="279"/>
        <v>잡담 3</v>
      </c>
    </row>
    <row r="4443" spans="1:10" ht="13.8" customHeight="1">
      <c r="A4443" s="101">
        <f>C4443*ID규칙_대사_그룹_단위+COUNTIF($C$4:C4443,C4443)</f>
        <v>1136407</v>
      </c>
      <c r="B4443" s="100" t="s">
        <v>468</v>
      </c>
      <c r="C4443" s="102">
        <f>INDEX(STUDENT!$A:$A,MATCH(B4443,STUDENT!$B:$B,0))</f>
        <v>11364</v>
      </c>
      <c r="D4443" s="129">
        <v>1</v>
      </c>
      <c r="E4443" s="129">
        <v>3</v>
      </c>
      <c r="F4443" s="129">
        <v>4</v>
      </c>
      <c r="G4443" s="101" t="str">
        <f t="shared" si="276"/>
        <v>SPEECH_DESC_1136407</v>
      </c>
      <c r="H4443" s="101" t="str">
        <f t="shared" si="277"/>
        <v>SPEECH_AUDIO_1136407</v>
      </c>
      <c r="I4443" s="118" t="str">
        <f t="shared" si="278"/>
        <v>일상</v>
      </c>
      <c r="J4443" s="118" t="str">
        <f t="shared" si="279"/>
        <v>잡담 4</v>
      </c>
    </row>
    <row r="4444" spans="1:10" ht="13.8" customHeight="1">
      <c r="A4444" s="101">
        <f>C4444*ID규칙_대사_그룹_단위+COUNTIF($C$4:C4444,C4444)</f>
        <v>1136408</v>
      </c>
      <c r="B4444" s="100" t="s">
        <v>468</v>
      </c>
      <c r="C4444" s="102">
        <f>INDEX(STUDENT!$A:$A,MATCH(B4444,STUDENT!$B:$B,0))</f>
        <v>11364</v>
      </c>
      <c r="D4444" s="129">
        <v>1</v>
      </c>
      <c r="E4444" s="129">
        <v>3</v>
      </c>
      <c r="F4444" s="129">
        <v>5</v>
      </c>
      <c r="G4444" s="101" t="str">
        <f t="shared" si="276"/>
        <v>SPEECH_DESC_1136408</v>
      </c>
      <c r="H4444" s="101" t="str">
        <f t="shared" si="277"/>
        <v>SPEECH_AUDIO_1136408</v>
      </c>
      <c r="I4444" s="118" t="str">
        <f t="shared" si="278"/>
        <v>일상</v>
      </c>
      <c r="J4444" s="118" t="str">
        <f t="shared" si="279"/>
        <v>잡담 5</v>
      </c>
    </row>
    <row r="4445" spans="1:10" ht="13.8" customHeight="1">
      <c r="A4445" s="101">
        <f>C4445*ID규칙_대사_그룹_단위+COUNTIF($C$4:C4445,C4445)</f>
        <v>1136409</v>
      </c>
      <c r="B4445" s="100" t="s">
        <v>468</v>
      </c>
      <c r="C4445" s="102">
        <f>INDEX(STUDENT!$A:$A,MATCH(B4445,STUDENT!$B:$B,0))</f>
        <v>11364</v>
      </c>
      <c r="D4445" s="129">
        <v>2</v>
      </c>
      <c r="E4445" s="129">
        <v>4</v>
      </c>
      <c r="F4445" s="129">
        <v>1</v>
      </c>
      <c r="G4445" s="101" t="str">
        <f t="shared" si="276"/>
        <v>SPEECH_DESC_1136409</v>
      </c>
      <c r="H4445" s="101" t="str">
        <f t="shared" si="277"/>
        <v>SPEECH_AUDIO_1136409</v>
      </c>
      <c r="I4445" s="118" t="str">
        <f t="shared" si="278"/>
        <v>배치</v>
      </c>
      <c r="J4445" s="118" t="str">
        <f t="shared" si="279"/>
        <v>편성 1</v>
      </c>
    </row>
    <row r="4446" spans="1:10" ht="13.8" customHeight="1">
      <c r="A4446" s="101">
        <f>C4446*ID규칙_대사_그룹_단위+COUNTIF($C$4:C4446,C4446)</f>
        <v>1136410</v>
      </c>
      <c r="B4446" s="100" t="s">
        <v>468</v>
      </c>
      <c r="C4446" s="102">
        <f>INDEX(STUDENT!$A:$A,MATCH(B4446,STUDENT!$B:$B,0))</f>
        <v>11364</v>
      </c>
      <c r="D4446" s="129">
        <v>2</v>
      </c>
      <c r="E4446" s="129">
        <v>4</v>
      </c>
      <c r="F4446" s="129">
        <v>2</v>
      </c>
      <c r="G4446" s="101" t="str">
        <f t="shared" si="276"/>
        <v>SPEECH_DESC_1136410</v>
      </c>
      <c r="H4446" s="101" t="str">
        <f t="shared" si="277"/>
        <v>SPEECH_AUDIO_1136410</v>
      </c>
      <c r="I4446" s="118" t="str">
        <f t="shared" si="278"/>
        <v>배치</v>
      </c>
      <c r="J4446" s="118" t="str">
        <f t="shared" si="279"/>
        <v>편성 2</v>
      </c>
    </row>
    <row r="4447" spans="1:10" ht="13.8" customHeight="1">
      <c r="A4447" s="101">
        <f>C4447*ID규칙_대사_그룹_단위+COUNTIF($C$4:C4447,C4447)</f>
        <v>1136411</v>
      </c>
      <c r="B4447" s="100" t="s">
        <v>468</v>
      </c>
      <c r="C4447" s="102">
        <f>INDEX(STUDENT!$A:$A,MATCH(B4447,STUDENT!$B:$B,0))</f>
        <v>11364</v>
      </c>
      <c r="D4447" s="129">
        <v>2</v>
      </c>
      <c r="E4447" s="129">
        <v>4</v>
      </c>
      <c r="F4447" s="129">
        <v>3</v>
      </c>
      <c r="G4447" s="101" t="str">
        <f t="shared" si="276"/>
        <v>SPEECH_DESC_1136411</v>
      </c>
      <c r="H4447" s="101" t="str">
        <f t="shared" si="277"/>
        <v>SPEECH_AUDIO_1136411</v>
      </c>
      <c r="I4447" s="118" t="str">
        <f t="shared" si="278"/>
        <v>배치</v>
      </c>
      <c r="J4447" s="118" t="str">
        <f t="shared" si="279"/>
        <v>편성 3</v>
      </c>
    </row>
    <row r="4448" spans="1:10" ht="13.8" customHeight="1">
      <c r="A4448" s="101">
        <f>C4448*ID규칙_대사_그룹_단위+COUNTIF($C$4:C4448,C4448)</f>
        <v>1136412</v>
      </c>
      <c r="B4448" s="100" t="s">
        <v>468</v>
      </c>
      <c r="C4448" s="102">
        <f>INDEX(STUDENT!$A:$A,MATCH(B4448,STUDENT!$B:$B,0))</f>
        <v>11364</v>
      </c>
      <c r="D4448" s="129">
        <v>2</v>
      </c>
      <c r="E4448" s="129">
        <v>5</v>
      </c>
      <c r="F4448" s="129">
        <v>1</v>
      </c>
      <c r="G4448" s="101" t="str">
        <f t="shared" si="276"/>
        <v>SPEECH_DESC_1136412</v>
      </c>
      <c r="H4448" s="101" t="str">
        <f t="shared" si="277"/>
        <v>SPEECH_AUDIO_1136412</v>
      </c>
      <c r="I4448" s="118" t="str">
        <f t="shared" si="278"/>
        <v>배치</v>
      </c>
      <c r="J4448" s="118" t="str">
        <f t="shared" si="279"/>
        <v>출격 1</v>
      </c>
    </row>
    <row r="4449" spans="1:10" ht="13.8" customHeight="1">
      <c r="A4449" s="101">
        <f>C4449*ID규칙_대사_그룹_단위+COUNTIF($C$4:C4449,C4449)</f>
        <v>1136413</v>
      </c>
      <c r="B4449" s="100" t="s">
        <v>468</v>
      </c>
      <c r="C4449" s="102">
        <f>INDEX(STUDENT!$A:$A,MATCH(B4449,STUDENT!$B:$B,0))</f>
        <v>11364</v>
      </c>
      <c r="D4449" s="129">
        <v>2</v>
      </c>
      <c r="E4449" s="129">
        <v>5</v>
      </c>
      <c r="F4449" s="129">
        <v>2</v>
      </c>
      <c r="G4449" s="101" t="str">
        <f t="shared" si="276"/>
        <v>SPEECH_DESC_1136413</v>
      </c>
      <c r="H4449" s="101" t="str">
        <f t="shared" si="277"/>
        <v>SPEECH_AUDIO_1136413</v>
      </c>
      <c r="I4449" s="118" t="str">
        <f t="shared" si="278"/>
        <v>배치</v>
      </c>
      <c r="J4449" s="118" t="str">
        <f t="shared" si="279"/>
        <v>출격 2</v>
      </c>
    </row>
    <row r="4450" spans="1:10" ht="13.8" customHeight="1">
      <c r="A4450" s="101">
        <f>C4450*ID규칙_대사_그룹_단위+COUNTIF($C$4:C4450,C4450)</f>
        <v>1136414</v>
      </c>
      <c r="B4450" s="100" t="s">
        <v>468</v>
      </c>
      <c r="C4450" s="102">
        <f>INDEX(STUDENT!$A:$A,MATCH(B4450,STUDENT!$B:$B,0))</f>
        <v>11364</v>
      </c>
      <c r="D4450" s="129">
        <v>3</v>
      </c>
      <c r="E4450" s="129">
        <v>6</v>
      </c>
      <c r="F4450" s="129">
        <v>1</v>
      </c>
      <c r="G4450" s="101" t="str">
        <f t="shared" si="276"/>
        <v>SPEECH_DESC_1136414</v>
      </c>
      <c r="H4450" s="101" t="str">
        <f t="shared" si="277"/>
        <v>SPEECH_AUDIO_1136414</v>
      </c>
      <c r="I4450" s="118" t="str">
        <f t="shared" si="278"/>
        <v>전투</v>
      </c>
      <c r="J4450" s="118" t="str">
        <f t="shared" si="279"/>
        <v>전투개시 1</v>
      </c>
    </row>
    <row r="4451" spans="1:10" ht="13.8" customHeight="1">
      <c r="A4451" s="101">
        <f>C4451*ID규칙_대사_그룹_단위+COUNTIF($C$4:C4451,C4451)</f>
        <v>1136415</v>
      </c>
      <c r="B4451" s="100" t="s">
        <v>468</v>
      </c>
      <c r="C4451" s="102">
        <f>INDEX(STUDENT!$A:$A,MATCH(B4451,STUDENT!$B:$B,0))</f>
        <v>11364</v>
      </c>
      <c r="D4451" s="129">
        <v>3</v>
      </c>
      <c r="E4451" s="129">
        <v>6</v>
      </c>
      <c r="F4451" s="129">
        <v>2</v>
      </c>
      <c r="G4451" s="101" t="str">
        <f t="shared" si="276"/>
        <v>SPEECH_DESC_1136415</v>
      </c>
      <c r="H4451" s="101" t="str">
        <f t="shared" si="277"/>
        <v>SPEECH_AUDIO_1136415</v>
      </c>
      <c r="I4451" s="118" t="str">
        <f t="shared" si="278"/>
        <v>전투</v>
      </c>
      <c r="J4451" s="118" t="str">
        <f t="shared" si="279"/>
        <v>전투개시 2</v>
      </c>
    </row>
    <row r="4452" spans="1:10" ht="13.8" customHeight="1">
      <c r="A4452" s="101">
        <f>C4452*ID규칙_대사_그룹_단위+COUNTIF($C$4:C4452,C4452)</f>
        <v>1136416</v>
      </c>
      <c r="B4452" s="100" t="s">
        <v>468</v>
      </c>
      <c r="C4452" s="102">
        <f>INDEX(STUDENT!$A:$A,MATCH(B4452,STUDENT!$B:$B,0))</f>
        <v>11364</v>
      </c>
      <c r="D4452" s="129">
        <v>3</v>
      </c>
      <c r="E4452" s="129">
        <v>7</v>
      </c>
      <c r="F4452" s="129">
        <v>0</v>
      </c>
      <c r="G4452" s="101" t="str">
        <f t="shared" si="276"/>
        <v>SPEECH_DESC_1136416</v>
      </c>
      <c r="H4452" s="101" t="str">
        <f t="shared" si="277"/>
        <v>SPEECH_AUDIO_1136416</v>
      </c>
      <c r="I4452" s="118" t="str">
        <f t="shared" si="278"/>
        <v>전투</v>
      </c>
      <c r="J4452" s="118" t="str">
        <f t="shared" si="279"/>
        <v>이동</v>
      </c>
    </row>
    <row r="4453" spans="1:10" ht="13.8" customHeight="1">
      <c r="A4453" s="101">
        <f>C4453*ID규칙_대사_그룹_단위+COUNTIF($C$4:C4453,C4453)</f>
        <v>1136417</v>
      </c>
      <c r="B4453" s="100" t="s">
        <v>468</v>
      </c>
      <c r="C4453" s="102">
        <f>INDEX(STUDENT!$A:$A,MATCH(B4453,STUDENT!$B:$B,0))</f>
        <v>11364</v>
      </c>
      <c r="D4453" s="129">
        <v>3</v>
      </c>
      <c r="E4453" s="129">
        <v>8</v>
      </c>
      <c r="F4453" s="129">
        <v>1</v>
      </c>
      <c r="G4453" s="101" t="str">
        <f t="shared" si="276"/>
        <v>SPEECH_DESC_1136417</v>
      </c>
      <c r="H4453" s="101" t="str">
        <f t="shared" si="277"/>
        <v>SPEECH_AUDIO_1136417</v>
      </c>
      <c r="I4453" s="118" t="str">
        <f t="shared" si="278"/>
        <v>전투</v>
      </c>
      <c r="J4453" s="118" t="str">
        <f t="shared" si="279"/>
        <v>에이리어 이동 1</v>
      </c>
    </row>
    <row r="4454" spans="1:10" ht="13.8" customHeight="1">
      <c r="A4454" s="101">
        <f>C4454*ID규칙_대사_그룹_단위+COUNTIF($C$4:C4454,C4454)</f>
        <v>1136418</v>
      </c>
      <c r="B4454" s="100" t="s">
        <v>468</v>
      </c>
      <c r="C4454" s="102">
        <f>INDEX(STUDENT!$A:$A,MATCH(B4454,STUDENT!$B:$B,0))</f>
        <v>11364</v>
      </c>
      <c r="D4454" s="129">
        <v>3</v>
      </c>
      <c r="E4454" s="129">
        <v>8</v>
      </c>
      <c r="F4454" s="129">
        <v>2</v>
      </c>
      <c r="G4454" s="101" t="str">
        <f t="shared" si="276"/>
        <v>SPEECH_DESC_1136418</v>
      </c>
      <c r="H4454" s="101" t="str">
        <f t="shared" si="277"/>
        <v>SPEECH_AUDIO_1136418</v>
      </c>
      <c r="I4454" s="118" t="str">
        <f t="shared" si="278"/>
        <v>전투</v>
      </c>
      <c r="J4454" s="118" t="str">
        <f t="shared" si="279"/>
        <v>에이리어 이동 2</v>
      </c>
    </row>
    <row r="4455" spans="1:10" ht="13.8" customHeight="1">
      <c r="A4455" s="101">
        <f>C4455*ID규칙_대사_그룹_단위+COUNTIF($C$4:C4455,C4455)</f>
        <v>1136419</v>
      </c>
      <c r="B4455" s="100" t="s">
        <v>468</v>
      </c>
      <c r="C4455" s="102">
        <f>INDEX(STUDENT!$A:$A,MATCH(B4455,STUDENT!$B:$B,0))</f>
        <v>11364</v>
      </c>
      <c r="D4455" s="129">
        <v>3</v>
      </c>
      <c r="E4455" s="129">
        <v>9</v>
      </c>
      <c r="F4455" s="129">
        <v>0</v>
      </c>
      <c r="G4455" s="101" t="str">
        <f t="shared" si="276"/>
        <v>SPEECH_DESC_1136419</v>
      </c>
      <c r="H4455" s="101" t="str">
        <f t="shared" si="277"/>
        <v>SPEECH_AUDIO_1136419</v>
      </c>
      <c r="I4455" s="118" t="str">
        <f t="shared" si="278"/>
        <v>전투</v>
      </c>
      <c r="J4455" s="118" t="str">
        <f t="shared" si="279"/>
        <v>엄폐</v>
      </c>
    </row>
    <row r="4456" spans="1:10" ht="13.8" customHeight="1">
      <c r="A4456" s="101">
        <f>C4456*ID규칙_대사_그룹_단위+COUNTIF($C$4:C4456,C4456)</f>
        <v>1136420</v>
      </c>
      <c r="B4456" s="100" t="s">
        <v>468</v>
      </c>
      <c r="C4456" s="102">
        <f>INDEX(STUDENT!$A:$A,MATCH(B4456,STUDENT!$B:$B,0))</f>
        <v>11364</v>
      </c>
      <c r="D4456" s="129">
        <v>3</v>
      </c>
      <c r="E4456" s="129">
        <v>10</v>
      </c>
      <c r="F4456" s="129">
        <v>0</v>
      </c>
      <c r="G4456" s="101" t="str">
        <f t="shared" si="276"/>
        <v>SPEECH_DESC_1136420</v>
      </c>
      <c r="H4456" s="101" t="str">
        <f t="shared" si="277"/>
        <v>SPEECH_AUDIO_1136420</v>
      </c>
      <c r="I4456" s="118" t="str">
        <f t="shared" si="278"/>
        <v>전투</v>
      </c>
      <c r="J4456" s="118" t="str">
        <f t="shared" si="279"/>
        <v>회피</v>
      </c>
    </row>
    <row r="4457" spans="1:10" ht="13.8" customHeight="1">
      <c r="A4457" s="101">
        <f>C4457*ID규칙_대사_그룹_단위+COUNTIF($C$4:C4457,C4457)</f>
        <v>1136421</v>
      </c>
      <c r="B4457" s="100" t="s">
        <v>468</v>
      </c>
      <c r="C4457" s="102">
        <f>INDEX(STUDENT!$A:$A,MATCH(B4457,STUDENT!$B:$B,0))</f>
        <v>11364</v>
      </c>
      <c r="D4457" s="129">
        <v>3</v>
      </c>
      <c r="E4457" s="129">
        <v>11</v>
      </c>
      <c r="F4457" s="129">
        <v>0</v>
      </c>
      <c r="G4457" s="101" t="str">
        <f t="shared" si="276"/>
        <v>SPEECH_DESC_1136421</v>
      </c>
      <c r="H4457" s="101" t="str">
        <f t="shared" si="277"/>
        <v>SPEECH_AUDIO_1136421</v>
      </c>
      <c r="I4457" s="118" t="str">
        <f t="shared" si="278"/>
        <v>전투</v>
      </c>
      <c r="J4457" s="118" t="str">
        <f t="shared" si="279"/>
        <v>회복</v>
      </c>
    </row>
    <row r="4458" spans="1:10" ht="13.8" customHeight="1">
      <c r="A4458" s="101">
        <f>C4458*ID규칙_대사_그룹_단위+COUNTIF($C$4:C4458,C4458)</f>
        <v>1136422</v>
      </c>
      <c r="B4458" s="100" t="s">
        <v>468</v>
      </c>
      <c r="C4458" s="102">
        <f>INDEX(STUDENT!$A:$A,MATCH(B4458,STUDENT!$B:$B,0))</f>
        <v>11364</v>
      </c>
      <c r="D4458" s="129">
        <v>3</v>
      </c>
      <c r="E4458" s="129">
        <v>12</v>
      </c>
      <c r="F4458" s="129">
        <v>0</v>
      </c>
      <c r="G4458" s="101" t="str">
        <f t="shared" si="276"/>
        <v>SPEECH_DESC_1136422</v>
      </c>
      <c r="H4458" s="101" t="str">
        <f t="shared" si="277"/>
        <v>SPEECH_AUDIO_1136422</v>
      </c>
      <c r="I4458" s="118" t="str">
        <f t="shared" si="278"/>
        <v>전투</v>
      </c>
      <c r="J4458" s="118" t="str">
        <f t="shared" si="279"/>
        <v>버프</v>
      </c>
    </row>
    <row r="4459" spans="1:10" ht="13.8" customHeight="1">
      <c r="A4459" s="101">
        <f>C4459*ID규칙_대사_그룹_단위+COUNTIF($C$4:C4459,C4459)</f>
        <v>1136423</v>
      </c>
      <c r="B4459" s="100" t="s">
        <v>468</v>
      </c>
      <c r="C4459" s="102">
        <f>INDEX(STUDENT!$A:$A,MATCH(B4459,STUDENT!$B:$B,0))</f>
        <v>11364</v>
      </c>
      <c r="D4459" s="129">
        <v>3</v>
      </c>
      <c r="E4459" s="129">
        <v>13</v>
      </c>
      <c r="F4459" s="129">
        <v>0</v>
      </c>
      <c r="G4459" s="101" t="str">
        <f t="shared" si="276"/>
        <v>SPEECH_DESC_1136423</v>
      </c>
      <c r="H4459" s="101" t="str">
        <f t="shared" si="277"/>
        <v>SPEECH_AUDIO_1136423</v>
      </c>
      <c r="I4459" s="118" t="str">
        <f t="shared" si="278"/>
        <v>전투</v>
      </c>
      <c r="J4459" s="118" t="str">
        <f t="shared" si="279"/>
        <v>기본 스킬</v>
      </c>
    </row>
    <row r="4460" spans="1:10" ht="13.8" customHeight="1">
      <c r="A4460" s="101">
        <f>C4460*ID규칙_대사_그룹_단위+COUNTIF($C$4:C4460,C4460)</f>
        <v>1136424</v>
      </c>
      <c r="B4460" s="100" t="s">
        <v>468</v>
      </c>
      <c r="C4460" s="102">
        <f>INDEX(STUDENT!$A:$A,MATCH(B4460,STUDENT!$B:$B,0))</f>
        <v>11364</v>
      </c>
      <c r="D4460" s="129">
        <v>3</v>
      </c>
      <c r="E4460" s="129">
        <v>14</v>
      </c>
      <c r="F4460" s="129">
        <v>1</v>
      </c>
      <c r="G4460" s="101" t="str">
        <f t="shared" si="276"/>
        <v>SPEECH_DESC_1136424</v>
      </c>
      <c r="H4460" s="101" t="str">
        <f t="shared" si="277"/>
        <v>SPEECH_AUDIO_1136424</v>
      </c>
      <c r="I4460" s="118" t="str">
        <f t="shared" si="278"/>
        <v>전투</v>
      </c>
      <c r="J4460" s="118" t="str">
        <f t="shared" si="279"/>
        <v>EX 스킬 컷인 1</v>
      </c>
    </row>
    <row r="4461" spans="1:10" ht="13.8" customHeight="1">
      <c r="A4461" s="101">
        <f>C4461*ID규칙_대사_그룹_단위+COUNTIF($C$4:C4461,C4461)</f>
        <v>1136425</v>
      </c>
      <c r="B4461" s="100" t="s">
        <v>468</v>
      </c>
      <c r="C4461" s="102">
        <f>INDEX(STUDENT!$A:$A,MATCH(B4461,STUDENT!$B:$B,0))</f>
        <v>11364</v>
      </c>
      <c r="D4461" s="129">
        <v>3</v>
      </c>
      <c r="E4461" s="129">
        <v>14</v>
      </c>
      <c r="F4461" s="129">
        <v>2</v>
      </c>
      <c r="G4461" s="101" t="str">
        <f t="shared" si="276"/>
        <v>SPEECH_DESC_1136425</v>
      </c>
      <c r="H4461" s="101" t="str">
        <f t="shared" si="277"/>
        <v>SPEECH_AUDIO_1136425</v>
      </c>
      <c r="I4461" s="118" t="str">
        <f t="shared" si="278"/>
        <v>전투</v>
      </c>
      <c r="J4461" s="118" t="str">
        <f t="shared" si="279"/>
        <v>EX 스킬 컷인 2</v>
      </c>
    </row>
    <row r="4462" spans="1:10" ht="13.8" customHeight="1">
      <c r="A4462" s="101">
        <f>C4462*ID규칙_대사_그룹_단위+COUNTIF($C$4:C4462,C4462)</f>
        <v>1136426</v>
      </c>
      <c r="B4462" s="100" t="s">
        <v>468</v>
      </c>
      <c r="C4462" s="102">
        <f>INDEX(STUDENT!$A:$A,MATCH(B4462,STUDENT!$B:$B,0))</f>
        <v>11364</v>
      </c>
      <c r="D4462" s="129">
        <v>3</v>
      </c>
      <c r="E4462" s="129">
        <v>14</v>
      </c>
      <c r="F4462" s="129">
        <v>3</v>
      </c>
      <c r="G4462" s="101" t="str">
        <f t="shared" si="276"/>
        <v>SPEECH_DESC_1136426</v>
      </c>
      <c r="H4462" s="101" t="str">
        <f t="shared" si="277"/>
        <v>SPEECH_AUDIO_1136426</v>
      </c>
      <c r="I4462" s="118" t="str">
        <f t="shared" si="278"/>
        <v>전투</v>
      </c>
      <c r="J4462" s="118" t="str">
        <f t="shared" si="279"/>
        <v>EX 스킬 컷인 3</v>
      </c>
    </row>
    <row r="4463" spans="1:10" ht="13.8" customHeight="1">
      <c r="A4463" s="101">
        <f>C4463*ID규칙_대사_그룹_단위+COUNTIF($C$4:C4463,C4463)</f>
        <v>1136427</v>
      </c>
      <c r="B4463" s="100" t="s">
        <v>468</v>
      </c>
      <c r="C4463" s="102">
        <f>INDEX(STUDENT!$A:$A,MATCH(B4463,STUDENT!$B:$B,0))</f>
        <v>11364</v>
      </c>
      <c r="D4463" s="129">
        <v>3</v>
      </c>
      <c r="E4463" s="129">
        <v>15</v>
      </c>
      <c r="F4463" s="129">
        <v>1</v>
      </c>
      <c r="G4463" s="101" t="str">
        <f t="shared" si="276"/>
        <v>SPEECH_DESC_1136427</v>
      </c>
      <c r="H4463" s="101" t="str">
        <f t="shared" si="277"/>
        <v>SPEECH_AUDIO_1136427</v>
      </c>
      <c r="I4463" s="118" t="str">
        <f t="shared" si="278"/>
        <v>전투</v>
      </c>
      <c r="J4463" s="118" t="str">
        <f t="shared" si="279"/>
        <v>EX 스킬 1</v>
      </c>
    </row>
    <row r="4464" spans="1:10" ht="13.8" customHeight="1">
      <c r="A4464" s="101">
        <f>C4464*ID규칙_대사_그룹_단위+COUNTIF($C$4:C4464,C4464)</f>
        <v>1136428</v>
      </c>
      <c r="B4464" s="100" t="s">
        <v>468</v>
      </c>
      <c r="C4464" s="102">
        <f>INDEX(STUDENT!$A:$A,MATCH(B4464,STUDENT!$B:$B,0))</f>
        <v>11364</v>
      </c>
      <c r="D4464" s="129">
        <v>3</v>
      </c>
      <c r="E4464" s="129">
        <v>15</v>
      </c>
      <c r="F4464" s="129">
        <v>2</v>
      </c>
      <c r="G4464" s="101" t="str">
        <f t="shared" si="276"/>
        <v>SPEECH_DESC_1136428</v>
      </c>
      <c r="H4464" s="101" t="str">
        <f t="shared" si="277"/>
        <v>SPEECH_AUDIO_1136428</v>
      </c>
      <c r="I4464" s="118" t="str">
        <f t="shared" si="278"/>
        <v>전투</v>
      </c>
      <c r="J4464" s="118" t="str">
        <f t="shared" si="279"/>
        <v>EX 스킬 2</v>
      </c>
    </row>
    <row r="4465" spans="1:10" ht="13.8" customHeight="1">
      <c r="A4465" s="101">
        <f>C4465*ID규칙_대사_그룹_단위+COUNTIF($C$4:C4465,C4465)</f>
        <v>1136429</v>
      </c>
      <c r="B4465" s="100" t="s">
        <v>468</v>
      </c>
      <c r="C4465" s="102">
        <f>INDEX(STUDENT!$A:$A,MATCH(B4465,STUDENT!$B:$B,0))</f>
        <v>11364</v>
      </c>
      <c r="D4465" s="129">
        <v>3</v>
      </c>
      <c r="E4465" s="129">
        <v>15</v>
      </c>
      <c r="F4465" s="129">
        <v>3</v>
      </c>
      <c r="G4465" s="101" t="str">
        <f t="shared" si="276"/>
        <v>SPEECH_DESC_1136429</v>
      </c>
      <c r="H4465" s="101" t="str">
        <f t="shared" si="277"/>
        <v>SPEECH_AUDIO_1136429</v>
      </c>
      <c r="I4465" s="118" t="str">
        <f t="shared" si="278"/>
        <v>전투</v>
      </c>
      <c r="J4465" s="118" t="str">
        <f t="shared" si="279"/>
        <v>EX 스킬 3</v>
      </c>
    </row>
    <row r="4466" spans="1:10" ht="13.8" customHeight="1">
      <c r="A4466" s="101">
        <f>C4466*ID규칙_대사_그룹_단위+COUNTIF($C$4:C4466,C4466)</f>
        <v>1136430</v>
      </c>
      <c r="B4466" s="100" t="s">
        <v>468</v>
      </c>
      <c r="C4466" s="102">
        <f>INDEX(STUDENT!$A:$A,MATCH(B4466,STUDENT!$B:$B,0))</f>
        <v>11364</v>
      </c>
      <c r="D4466" s="129">
        <v>3</v>
      </c>
      <c r="E4466" s="129">
        <v>16</v>
      </c>
      <c r="F4466" s="129">
        <v>1</v>
      </c>
      <c r="G4466" s="101" t="str">
        <f t="shared" si="276"/>
        <v>SPEECH_DESC_1136430</v>
      </c>
      <c r="H4466" s="101" t="str">
        <f t="shared" si="277"/>
        <v>SPEECH_AUDIO_1136430</v>
      </c>
      <c r="I4466" s="118" t="str">
        <f t="shared" si="278"/>
        <v>전투</v>
      </c>
      <c r="J4466" s="118" t="str">
        <f t="shared" si="279"/>
        <v>승리 1</v>
      </c>
    </row>
    <row r="4467" spans="1:10" ht="13.8" customHeight="1">
      <c r="A4467" s="101">
        <f>C4467*ID규칙_대사_그룹_단위+COUNTIF($C$4:C4467,C4467)</f>
        <v>1136431</v>
      </c>
      <c r="B4467" s="100" t="s">
        <v>468</v>
      </c>
      <c r="C4467" s="102">
        <f>INDEX(STUDENT!$A:$A,MATCH(B4467,STUDENT!$B:$B,0))</f>
        <v>11364</v>
      </c>
      <c r="D4467" s="129">
        <v>3</v>
      </c>
      <c r="E4467" s="129">
        <v>16</v>
      </c>
      <c r="F4467" s="129">
        <v>2</v>
      </c>
      <c r="G4467" s="101" t="str">
        <f t="shared" si="276"/>
        <v>SPEECH_DESC_1136431</v>
      </c>
      <c r="H4467" s="101" t="str">
        <f t="shared" si="277"/>
        <v>SPEECH_AUDIO_1136431</v>
      </c>
      <c r="I4467" s="118" t="str">
        <f t="shared" si="278"/>
        <v>전투</v>
      </c>
      <c r="J4467" s="118" t="str">
        <f t="shared" si="279"/>
        <v>승리 2</v>
      </c>
    </row>
    <row r="4468" spans="1:10" ht="13.8" customHeight="1">
      <c r="A4468" s="101">
        <f>C4468*ID규칙_대사_그룹_단위+COUNTIF($C$4:C4468,C4468)</f>
        <v>1136432</v>
      </c>
      <c r="B4468" s="100" t="s">
        <v>468</v>
      </c>
      <c r="C4468" s="102">
        <f>INDEX(STUDENT!$A:$A,MATCH(B4468,STUDENT!$B:$B,0))</f>
        <v>11364</v>
      </c>
      <c r="D4468" s="129">
        <v>3</v>
      </c>
      <c r="E4468" s="129">
        <v>17</v>
      </c>
      <c r="F4468" s="129">
        <v>0</v>
      </c>
      <c r="G4468" s="101" t="str">
        <f t="shared" si="276"/>
        <v>SPEECH_DESC_1136432</v>
      </c>
      <c r="H4468" s="101" t="str">
        <f t="shared" si="277"/>
        <v>SPEECH_AUDIO_1136432</v>
      </c>
      <c r="I4468" s="118" t="str">
        <f t="shared" si="278"/>
        <v>전투</v>
      </c>
      <c r="J4468" s="118" t="str">
        <f t="shared" si="279"/>
        <v>철수</v>
      </c>
    </row>
    <row r="4469" spans="1:10" ht="13.8" customHeight="1">
      <c r="A4469" s="101">
        <f>C4469*ID규칙_대사_그룹_단위+COUNTIF($C$4:C4469,C4469)</f>
        <v>1136433</v>
      </c>
      <c r="B4469" s="100" t="s">
        <v>468</v>
      </c>
      <c r="C4469" s="102">
        <f>INDEX(STUDENT!$A:$A,MATCH(B4469,STUDENT!$B:$B,0))</f>
        <v>11364</v>
      </c>
      <c r="D4469" s="129">
        <v>4</v>
      </c>
      <c r="E4469" s="129">
        <v>18</v>
      </c>
      <c r="F4469" s="129">
        <v>1</v>
      </c>
      <c r="G4469" s="101" t="str">
        <f t="shared" si="276"/>
        <v>SPEECH_DESC_1136433</v>
      </c>
      <c r="H4469" s="101" t="str">
        <f t="shared" si="277"/>
        <v>SPEECH_AUDIO_1136433</v>
      </c>
      <c r="I4469" s="118" t="str">
        <f t="shared" si="278"/>
        <v>결과</v>
      </c>
      <c r="J4469" s="118" t="str">
        <f t="shared" si="279"/>
        <v>임무 완료 1</v>
      </c>
    </row>
    <row r="4470" spans="1:10" ht="13.8" customHeight="1">
      <c r="A4470" s="101">
        <f>C4470*ID규칙_대사_그룹_단위+COUNTIF($C$4:C4470,C4470)</f>
        <v>1136434</v>
      </c>
      <c r="B4470" s="100" t="s">
        <v>468</v>
      </c>
      <c r="C4470" s="102">
        <f>INDEX(STUDENT!$A:$A,MATCH(B4470,STUDENT!$B:$B,0))</f>
        <v>11364</v>
      </c>
      <c r="D4470" s="129">
        <v>4</v>
      </c>
      <c r="E4470" s="129">
        <v>18</v>
      </c>
      <c r="F4470" s="129">
        <v>2</v>
      </c>
      <c r="G4470" s="101" t="str">
        <f t="shared" si="276"/>
        <v>SPEECH_DESC_1136434</v>
      </c>
      <c r="H4470" s="101" t="str">
        <f t="shared" si="277"/>
        <v>SPEECH_AUDIO_1136434</v>
      </c>
      <c r="I4470" s="118" t="str">
        <f t="shared" si="278"/>
        <v>결과</v>
      </c>
      <c r="J4470" s="118" t="str">
        <f t="shared" si="279"/>
        <v>임무 완료 2</v>
      </c>
    </row>
    <row r="4471" spans="1:10" ht="13.8" customHeight="1">
      <c r="A4471" s="101">
        <f>C4471*ID규칙_대사_그룹_단위+COUNTIF($C$4:C4471,C4471)</f>
        <v>1136435</v>
      </c>
      <c r="B4471" s="100" t="s">
        <v>468</v>
      </c>
      <c r="C4471" s="102">
        <f>INDEX(STUDENT!$A:$A,MATCH(B4471,STUDENT!$B:$B,0))</f>
        <v>11364</v>
      </c>
      <c r="D4471" s="129">
        <v>4</v>
      </c>
      <c r="E4471" s="129">
        <v>19</v>
      </c>
      <c r="F4471" s="129">
        <v>1</v>
      </c>
      <c r="G4471" s="101" t="str">
        <f t="shared" si="276"/>
        <v>SPEECH_DESC_1136435</v>
      </c>
      <c r="H4471" s="101" t="str">
        <f t="shared" si="277"/>
        <v>SPEECH_AUDIO_1136435</v>
      </c>
      <c r="I4471" s="118" t="str">
        <f t="shared" si="278"/>
        <v>결과</v>
      </c>
      <c r="J4471" s="118" t="str">
        <f t="shared" si="279"/>
        <v>임무 실패 1</v>
      </c>
    </row>
    <row r="4472" spans="1:10" ht="13.8" customHeight="1">
      <c r="A4472" s="101">
        <f>C4472*ID규칙_대사_그룹_단위+COUNTIF($C$4:C4472,C4472)</f>
        <v>1136436</v>
      </c>
      <c r="B4472" s="100" t="s">
        <v>468</v>
      </c>
      <c r="C4472" s="102">
        <f>INDEX(STUDENT!$A:$A,MATCH(B4472,STUDENT!$B:$B,0))</f>
        <v>11364</v>
      </c>
      <c r="D4472" s="129">
        <v>4</v>
      </c>
      <c r="E4472" s="129">
        <v>19</v>
      </c>
      <c r="F4472" s="129">
        <v>2</v>
      </c>
      <c r="G4472" s="101" t="str">
        <f t="shared" si="276"/>
        <v>SPEECH_DESC_1136436</v>
      </c>
      <c r="H4472" s="101" t="str">
        <f t="shared" si="277"/>
        <v>SPEECH_AUDIO_1136436</v>
      </c>
      <c r="I4472" s="118" t="str">
        <f t="shared" si="278"/>
        <v>결과</v>
      </c>
      <c r="J4472" s="118" t="str">
        <f t="shared" si="279"/>
        <v>임무 실패 2</v>
      </c>
    </row>
    <row r="4473" spans="1:10" ht="13.8" customHeight="1">
      <c r="A4473" s="101">
        <f>C4473*ID규칙_대사_그룹_단위+COUNTIF($C$4:C4473,C4473)</f>
        <v>1136437</v>
      </c>
      <c r="B4473" s="100" t="s">
        <v>468</v>
      </c>
      <c r="C4473" s="102">
        <f>INDEX(STUDENT!$A:$A,MATCH(B4473,STUDENT!$B:$B,0))</f>
        <v>11364</v>
      </c>
      <c r="D4473" s="129">
        <v>5</v>
      </c>
      <c r="E4473" s="129">
        <v>20</v>
      </c>
      <c r="F4473" s="129">
        <v>1</v>
      </c>
      <c r="G4473" s="101" t="str">
        <f t="shared" si="276"/>
        <v>SPEECH_DESC_1136437</v>
      </c>
      <c r="H4473" s="101" t="str">
        <f t="shared" si="277"/>
        <v>SPEECH_AUDIO_1136437</v>
      </c>
      <c r="I4473" s="118" t="str">
        <f t="shared" si="278"/>
        <v>기타</v>
      </c>
      <c r="J4473" s="118" t="str">
        <f t="shared" si="279"/>
        <v>강화 1</v>
      </c>
    </row>
    <row r="4474" spans="1:10" ht="13.8" customHeight="1">
      <c r="A4474" s="101">
        <f>C4474*ID규칙_대사_그룹_단위+COUNTIF($C$4:C4474,C4474)</f>
        <v>1136438</v>
      </c>
      <c r="B4474" s="100" t="s">
        <v>468</v>
      </c>
      <c r="C4474" s="102">
        <f>INDEX(STUDENT!$A:$A,MATCH(B4474,STUDENT!$B:$B,0))</f>
        <v>11364</v>
      </c>
      <c r="D4474" s="129">
        <v>5</v>
      </c>
      <c r="E4474" s="129">
        <v>20</v>
      </c>
      <c r="F4474" s="129">
        <v>2</v>
      </c>
      <c r="G4474" s="101" t="str">
        <f t="shared" si="276"/>
        <v>SPEECH_DESC_1136438</v>
      </c>
      <c r="H4474" s="101" t="str">
        <f t="shared" si="277"/>
        <v>SPEECH_AUDIO_1136438</v>
      </c>
      <c r="I4474" s="118" t="str">
        <f t="shared" si="278"/>
        <v>기타</v>
      </c>
      <c r="J4474" s="118" t="str">
        <f t="shared" si="279"/>
        <v>강화 2</v>
      </c>
    </row>
    <row r="4475" spans="1:10" ht="13.8" customHeight="1">
      <c r="A4475" s="101">
        <f>C4475*ID규칙_대사_그룹_단위+COUNTIF($C$4:C4475,C4475)</f>
        <v>1136439</v>
      </c>
      <c r="B4475" s="100" t="s">
        <v>468</v>
      </c>
      <c r="C4475" s="102">
        <f>INDEX(STUDENT!$A:$A,MATCH(B4475,STUDENT!$B:$B,0))</f>
        <v>11364</v>
      </c>
      <c r="D4475" s="129">
        <v>5</v>
      </c>
      <c r="E4475" s="129">
        <v>21</v>
      </c>
      <c r="F4475" s="129">
        <v>0</v>
      </c>
      <c r="G4475" s="101" t="str">
        <f t="shared" si="276"/>
        <v>SPEECH_DESC_1136439</v>
      </c>
      <c r="H4475" s="101" t="str">
        <f t="shared" si="277"/>
        <v>SPEECH_AUDIO_1136439</v>
      </c>
      <c r="I4475" s="118" t="str">
        <f t="shared" si="278"/>
        <v>기타</v>
      </c>
      <c r="J4475" s="118" t="str">
        <f t="shared" si="279"/>
        <v>고유무기 장착</v>
      </c>
    </row>
    <row r="4476" spans="1:10" ht="13.8" customHeight="1">
      <c r="A4476" s="101">
        <f>C4476*ID규칙_대사_그룹_단위+COUNTIF($C$4:C4476,C4476)</f>
        <v>1136440</v>
      </c>
      <c r="B4476" s="100" t="s">
        <v>468</v>
      </c>
      <c r="C4476" s="102">
        <f>INDEX(STUDENT!$A:$A,MATCH(B4476,STUDENT!$B:$B,0))</f>
        <v>11364</v>
      </c>
      <c r="D4476" s="129">
        <v>5</v>
      </c>
      <c r="E4476" s="129">
        <v>22</v>
      </c>
      <c r="F4476" s="129">
        <v>1</v>
      </c>
      <c r="G4476" s="101" t="str">
        <f t="shared" si="276"/>
        <v>SPEECH_DESC_1136440</v>
      </c>
      <c r="H4476" s="101" t="str">
        <f t="shared" si="277"/>
        <v>SPEECH_AUDIO_1136440</v>
      </c>
      <c r="I4476" s="118" t="str">
        <f t="shared" si="278"/>
        <v>기타</v>
      </c>
      <c r="J4476" s="118" t="str">
        <f t="shared" si="279"/>
        <v>카페 1</v>
      </c>
    </row>
    <row r="4477" spans="1:10" ht="13.8" customHeight="1">
      <c r="A4477" s="101">
        <f>C4477*ID규칙_대사_그룹_단위+COUNTIF($C$4:C4477,C4477)</f>
        <v>1136441</v>
      </c>
      <c r="B4477" s="100" t="s">
        <v>468</v>
      </c>
      <c r="C4477" s="102">
        <f>INDEX(STUDENT!$A:$A,MATCH(B4477,STUDENT!$B:$B,0))</f>
        <v>11364</v>
      </c>
      <c r="D4477" s="129">
        <v>5</v>
      </c>
      <c r="E4477" s="129">
        <v>22</v>
      </c>
      <c r="F4477" s="129">
        <v>2</v>
      </c>
      <c r="G4477" s="101" t="str">
        <f t="shared" si="276"/>
        <v>SPEECH_DESC_1136441</v>
      </c>
      <c r="H4477" s="101" t="str">
        <f t="shared" si="277"/>
        <v>SPEECH_AUDIO_1136441</v>
      </c>
      <c r="I4477" s="118" t="str">
        <f t="shared" si="278"/>
        <v>기타</v>
      </c>
      <c r="J4477" s="118" t="str">
        <f t="shared" si="279"/>
        <v>카페 2</v>
      </c>
    </row>
    <row r="4478" spans="1:10" ht="13.8" customHeight="1">
      <c r="A4478" s="101">
        <f>C4478*ID규칙_대사_그룹_단위+COUNTIF($C$4:C4478,C4478)</f>
        <v>1136442</v>
      </c>
      <c r="B4478" s="100" t="s">
        <v>468</v>
      </c>
      <c r="C4478" s="102">
        <f>INDEX(STUDENT!$A:$A,MATCH(B4478,STUDENT!$B:$B,0))</f>
        <v>11364</v>
      </c>
      <c r="D4478" s="129">
        <v>5</v>
      </c>
      <c r="E4478" s="129">
        <v>22</v>
      </c>
      <c r="F4478" s="129">
        <v>3</v>
      </c>
      <c r="G4478" s="101" t="str">
        <f t="shared" si="276"/>
        <v>SPEECH_DESC_1136442</v>
      </c>
      <c r="H4478" s="101" t="str">
        <f t="shared" si="277"/>
        <v>SPEECH_AUDIO_1136442</v>
      </c>
      <c r="I4478" s="118" t="str">
        <f t="shared" si="278"/>
        <v>기타</v>
      </c>
      <c r="J4478" s="118" t="str">
        <f t="shared" si="279"/>
        <v>카페 3</v>
      </c>
    </row>
    <row r="4479" spans="1:10" ht="13.8" customHeight="1">
      <c r="A4479" s="101">
        <f>C4479*ID규칙_대사_그룹_단위+COUNTIF($C$4:C4479,C4479)</f>
        <v>1136443</v>
      </c>
      <c r="B4479" s="100" t="s">
        <v>468</v>
      </c>
      <c r="C4479" s="102">
        <f>INDEX(STUDENT!$A:$A,MATCH(B4479,STUDENT!$B:$B,0))</f>
        <v>11364</v>
      </c>
      <c r="D4479" s="129">
        <v>5</v>
      </c>
      <c r="E4479" s="129">
        <v>22</v>
      </c>
      <c r="F4479" s="129">
        <v>4</v>
      </c>
      <c r="G4479" s="101" t="str">
        <f t="shared" si="276"/>
        <v>SPEECH_DESC_1136443</v>
      </c>
      <c r="H4479" s="101" t="str">
        <f t="shared" si="277"/>
        <v>SPEECH_AUDIO_1136443</v>
      </c>
      <c r="I4479" s="118" t="str">
        <f t="shared" si="278"/>
        <v>기타</v>
      </c>
      <c r="J4479" s="118" t="str">
        <f t="shared" si="279"/>
        <v>카페 4</v>
      </c>
    </row>
    <row r="4480" spans="1:10" ht="13.8" customHeight="1">
      <c r="A4480" s="101">
        <f>C4480*ID규칙_대사_그룹_단위+COUNTIF($C$4:C4480,C4480)</f>
        <v>1136444</v>
      </c>
      <c r="B4480" s="100" t="s">
        <v>468</v>
      </c>
      <c r="C4480" s="102">
        <f>INDEX(STUDENT!$A:$A,MATCH(B4480,STUDENT!$B:$B,0))</f>
        <v>11364</v>
      </c>
      <c r="D4480" s="129">
        <v>5</v>
      </c>
      <c r="E4480" s="129">
        <v>22</v>
      </c>
      <c r="F4480" s="129">
        <v>5</v>
      </c>
      <c r="G4480" s="101" t="str">
        <f t="shared" si="276"/>
        <v>SPEECH_DESC_1136444</v>
      </c>
      <c r="H4480" s="101" t="str">
        <f t="shared" si="277"/>
        <v>SPEECH_AUDIO_1136444</v>
      </c>
      <c r="I4480" s="118" t="str">
        <f t="shared" si="278"/>
        <v>기타</v>
      </c>
      <c r="J4480" s="118" t="str">
        <f t="shared" si="279"/>
        <v>카페 5</v>
      </c>
    </row>
    <row r="4481" spans="1:10" ht="13.8" customHeight="1">
      <c r="A4481" s="101">
        <f>C4481*ID규칙_대사_그룹_단위+COUNTIF($C$4:C4481,C4481)</f>
        <v>1136445</v>
      </c>
      <c r="B4481" s="100" t="s">
        <v>468</v>
      </c>
      <c r="C4481" s="102">
        <f>INDEX(STUDENT!$A:$A,MATCH(B4481,STUDENT!$B:$B,0))</f>
        <v>11364</v>
      </c>
      <c r="D4481" s="129">
        <v>5</v>
      </c>
      <c r="E4481" s="129">
        <v>23</v>
      </c>
      <c r="F4481" s="129">
        <v>1</v>
      </c>
      <c r="G4481" s="101" t="str">
        <f t="shared" si="276"/>
        <v>SPEECH_DESC_1136445</v>
      </c>
      <c r="H4481" s="101" t="str">
        <f t="shared" si="277"/>
        <v>SPEECH_AUDIO_1136445</v>
      </c>
      <c r="I4481" s="118" t="str">
        <f t="shared" si="278"/>
        <v>기타</v>
      </c>
      <c r="J4481" s="118" t="str">
        <f t="shared" si="279"/>
        <v>인연 랭크 업 1</v>
      </c>
    </row>
    <row r="4482" spans="1:10" ht="13.8" customHeight="1">
      <c r="A4482" s="101">
        <f>C4482*ID규칙_대사_그룹_단위+COUNTIF($C$4:C4482,C4482)</f>
        <v>1136446</v>
      </c>
      <c r="B4482" s="100" t="s">
        <v>468</v>
      </c>
      <c r="C4482" s="102">
        <f>INDEX(STUDENT!$A:$A,MATCH(B4482,STUDENT!$B:$B,0))</f>
        <v>11364</v>
      </c>
      <c r="D4482" s="129">
        <v>5</v>
      </c>
      <c r="E4482" s="129">
        <v>23</v>
      </c>
      <c r="F4482" s="129">
        <v>2</v>
      </c>
      <c r="G4482" s="101" t="str">
        <f t="shared" si="276"/>
        <v>SPEECH_DESC_1136446</v>
      </c>
      <c r="H4482" s="101" t="str">
        <f t="shared" si="277"/>
        <v>SPEECH_AUDIO_1136446</v>
      </c>
      <c r="I4482" s="118" t="str">
        <f t="shared" si="278"/>
        <v>기타</v>
      </c>
      <c r="J4482" s="118" t="str">
        <f t="shared" si="279"/>
        <v>인연 랭크 업 2</v>
      </c>
    </row>
    <row r="4483" spans="1:10" ht="13.8" customHeight="1">
      <c r="A4483" s="101">
        <f>C4483*ID규칙_대사_그룹_단위+COUNTIF($C$4:C4483,C4483)</f>
        <v>1136447</v>
      </c>
      <c r="B4483" s="100" t="s">
        <v>468</v>
      </c>
      <c r="C4483" s="102">
        <f>INDEX(STUDENT!$A:$A,MATCH(B4483,STUDENT!$B:$B,0))</f>
        <v>11364</v>
      </c>
      <c r="D4483" s="129">
        <v>5</v>
      </c>
      <c r="E4483" s="129">
        <v>23</v>
      </c>
      <c r="F4483" s="129">
        <v>3</v>
      </c>
      <c r="G4483" s="101" t="str">
        <f t="shared" si="276"/>
        <v>SPEECH_DESC_1136447</v>
      </c>
      <c r="H4483" s="101" t="str">
        <f t="shared" si="277"/>
        <v>SPEECH_AUDIO_1136447</v>
      </c>
      <c r="I4483" s="118" t="str">
        <f t="shared" si="278"/>
        <v>기타</v>
      </c>
      <c r="J4483" s="118" t="str">
        <f t="shared" si="279"/>
        <v>인연 랭크 업 3</v>
      </c>
    </row>
    <row r="4484" spans="1:10" ht="13.8" customHeight="1">
      <c r="A4484" s="101">
        <f>C4484*ID규칙_대사_그룹_단위+COUNTIF($C$4:C4484,C4484)</f>
        <v>1136448</v>
      </c>
      <c r="B4484" s="100" t="s">
        <v>468</v>
      </c>
      <c r="C4484" s="102">
        <f>INDEX(STUDENT!$A:$A,MATCH(B4484,STUDENT!$B:$B,0))</f>
        <v>11364</v>
      </c>
      <c r="D4484" s="129">
        <v>5</v>
      </c>
      <c r="E4484" s="129">
        <v>23</v>
      </c>
      <c r="F4484" s="129">
        <v>4</v>
      </c>
      <c r="G4484" s="101" t="str">
        <f t="shared" ref="G4484:G4547" si="280">"SPEECH_DESC_"&amp;A4484</f>
        <v>SPEECH_DESC_1136448</v>
      </c>
      <c r="H4484" s="101" t="str">
        <f t="shared" ref="H4484:H4547" si="281">"SPEECH_AUDIO_"&amp;A4484</f>
        <v>SPEECH_AUDIO_1136448</v>
      </c>
      <c r="I4484" s="118" t="str">
        <f t="shared" ref="I4484:I4547" si="282">VLOOKUP(D4484,SPEECH_MAIN_TYPE,2,0)</f>
        <v>기타</v>
      </c>
      <c r="J4484" s="118" t="str">
        <f t="shared" ref="J4484:J4547" si="283">VLOOKUP(E4484,SPEECH_SUB_TYPE,2,0)&amp;IF(F4484=0,""," "&amp;F4484)</f>
        <v>인연 랭크 업 4</v>
      </c>
    </row>
    <row r="4485" spans="1:10" ht="13.8" customHeight="1">
      <c r="A4485" s="101">
        <f>C4485*ID규칙_대사_그룹_단위+COUNTIF($C$4:C4485,C4485)</f>
        <v>1136449</v>
      </c>
      <c r="B4485" s="100" t="s">
        <v>468</v>
      </c>
      <c r="C4485" s="102">
        <f>INDEX(STUDENT!$A:$A,MATCH(B4485,STUDENT!$B:$B,0))</f>
        <v>11364</v>
      </c>
      <c r="D4485" s="129">
        <v>6</v>
      </c>
      <c r="E4485" s="129">
        <v>24</v>
      </c>
      <c r="F4485" s="129">
        <v>1</v>
      </c>
      <c r="G4485" s="101" t="str">
        <f t="shared" si="280"/>
        <v>SPEECH_DESC_1136449</v>
      </c>
      <c r="H4485" s="101" t="str">
        <f t="shared" si="281"/>
        <v>SPEECH_AUDIO_1136449</v>
      </c>
      <c r="I4485" s="118" t="str">
        <f t="shared" si="282"/>
        <v>메모리얼</v>
      </c>
      <c r="J4485" s="118" t="str">
        <f t="shared" si="283"/>
        <v>메모리얼 로비 1</v>
      </c>
    </row>
    <row r="4486" spans="1:10" ht="13.8" customHeight="1">
      <c r="A4486" s="101">
        <f>C4486*ID규칙_대사_그룹_단위+COUNTIF($C$4:C4486,C4486)</f>
        <v>1136450</v>
      </c>
      <c r="B4486" s="100" t="s">
        <v>468</v>
      </c>
      <c r="C4486" s="102">
        <f>INDEX(STUDENT!$A:$A,MATCH(B4486,STUDENT!$B:$B,0))</f>
        <v>11364</v>
      </c>
      <c r="D4486" s="129">
        <v>6</v>
      </c>
      <c r="E4486" s="129">
        <v>24</v>
      </c>
      <c r="F4486" s="129">
        <v>2</v>
      </c>
      <c r="G4486" s="101" t="str">
        <f t="shared" si="280"/>
        <v>SPEECH_DESC_1136450</v>
      </c>
      <c r="H4486" s="101" t="str">
        <f t="shared" si="281"/>
        <v>SPEECH_AUDIO_1136450</v>
      </c>
      <c r="I4486" s="118" t="str">
        <f t="shared" si="282"/>
        <v>메모리얼</v>
      </c>
      <c r="J4486" s="118" t="str">
        <f t="shared" si="283"/>
        <v>메모리얼 로비 2</v>
      </c>
    </row>
    <row r="4487" spans="1:10" ht="13.8" customHeight="1">
      <c r="A4487" s="101">
        <f>C4487*ID규칙_대사_그룹_단위+COUNTIF($C$4:C4487,C4487)</f>
        <v>1136451</v>
      </c>
      <c r="B4487" s="100" t="s">
        <v>468</v>
      </c>
      <c r="C4487" s="102">
        <f>INDEX(STUDENT!$A:$A,MATCH(B4487,STUDENT!$B:$B,0))</f>
        <v>11364</v>
      </c>
      <c r="D4487" s="129">
        <v>6</v>
      </c>
      <c r="E4487" s="129">
        <v>24</v>
      </c>
      <c r="F4487" s="129">
        <v>3</v>
      </c>
      <c r="G4487" s="101" t="str">
        <f t="shared" si="280"/>
        <v>SPEECH_DESC_1136451</v>
      </c>
      <c r="H4487" s="101" t="str">
        <f t="shared" si="281"/>
        <v>SPEECH_AUDIO_1136451</v>
      </c>
      <c r="I4487" s="118" t="str">
        <f t="shared" si="282"/>
        <v>메모리얼</v>
      </c>
      <c r="J4487" s="118" t="str">
        <f t="shared" si="283"/>
        <v>메모리얼 로비 3</v>
      </c>
    </row>
    <row r="4488" spans="1:10" ht="13.8" customHeight="1">
      <c r="A4488" s="101">
        <f>C4488*ID규칙_대사_그룹_단위+COUNTIF($C$4:C4488,C4488)</f>
        <v>1136452</v>
      </c>
      <c r="B4488" s="100" t="s">
        <v>468</v>
      </c>
      <c r="C4488" s="102">
        <f>INDEX(STUDENT!$A:$A,MATCH(B4488,STUDENT!$B:$B,0))</f>
        <v>11364</v>
      </c>
      <c r="D4488" s="129">
        <v>6</v>
      </c>
      <c r="E4488" s="129">
        <v>24</v>
      </c>
      <c r="F4488" s="129">
        <v>4</v>
      </c>
      <c r="G4488" s="101" t="str">
        <f t="shared" si="280"/>
        <v>SPEECH_DESC_1136452</v>
      </c>
      <c r="H4488" s="101" t="str">
        <f t="shared" si="281"/>
        <v>SPEECH_AUDIO_1136452</v>
      </c>
      <c r="I4488" s="118" t="str">
        <f t="shared" si="282"/>
        <v>메모리얼</v>
      </c>
      <c r="J4488" s="118" t="str">
        <f t="shared" si="283"/>
        <v>메모리얼 로비 4</v>
      </c>
    </row>
    <row r="4489" spans="1:10" ht="13.8" customHeight="1">
      <c r="A4489" s="101">
        <f>C4489*ID규칙_대사_그룹_단위+COUNTIF($C$4:C4489,C4489)</f>
        <v>1136453</v>
      </c>
      <c r="B4489" s="100" t="s">
        <v>468</v>
      </c>
      <c r="C4489" s="102">
        <f>INDEX(STUDENT!$A:$A,MATCH(B4489,STUDENT!$B:$B,0))</f>
        <v>11364</v>
      </c>
      <c r="D4489" s="129">
        <v>6</v>
      </c>
      <c r="E4489" s="129">
        <v>24</v>
      </c>
      <c r="F4489" s="129">
        <v>5</v>
      </c>
      <c r="G4489" s="101" t="str">
        <f t="shared" si="280"/>
        <v>SPEECH_DESC_1136453</v>
      </c>
      <c r="H4489" s="101" t="str">
        <f t="shared" si="281"/>
        <v>SPEECH_AUDIO_1136453</v>
      </c>
      <c r="I4489" s="118" t="str">
        <f t="shared" si="282"/>
        <v>메모리얼</v>
      </c>
      <c r="J4489" s="118" t="str">
        <f t="shared" si="283"/>
        <v>메모리얼 로비 5</v>
      </c>
    </row>
    <row r="4490" spans="1:10" ht="13.8" customHeight="1">
      <c r="A4490" s="101">
        <f>C4490*ID규칙_대사_그룹_단위+COUNTIF($C$4:C4490,C4490)</f>
        <v>1136454</v>
      </c>
      <c r="B4490" s="100" t="s">
        <v>468</v>
      </c>
      <c r="C4490" s="102">
        <f>INDEX(STUDENT!$A:$A,MATCH(B4490,STUDENT!$B:$B,0))</f>
        <v>11364</v>
      </c>
      <c r="D4490" s="129">
        <v>7</v>
      </c>
      <c r="E4490" s="129">
        <v>25</v>
      </c>
      <c r="F4490" s="129">
        <v>0</v>
      </c>
      <c r="G4490" s="101" t="str">
        <f t="shared" si="280"/>
        <v>SPEECH_DESC_1136454</v>
      </c>
      <c r="H4490" s="101" t="str">
        <f t="shared" si="281"/>
        <v>SPEECH_AUDIO_1136454</v>
      </c>
      <c r="I4490" s="118" t="str">
        <f t="shared" si="282"/>
        <v>기념일</v>
      </c>
      <c r="J4490" s="118" t="str">
        <f t="shared" si="283"/>
        <v>생일</v>
      </c>
    </row>
    <row r="4491" spans="1:10" ht="13.8" customHeight="1">
      <c r="A4491" s="101">
        <f>C4491*ID규칙_대사_그룹_단위+COUNTIF($C$4:C4491,C4491)</f>
        <v>1136455</v>
      </c>
      <c r="B4491" s="100" t="s">
        <v>468</v>
      </c>
      <c r="C4491" s="102">
        <f>INDEX(STUDENT!$A:$A,MATCH(B4491,STUDENT!$B:$B,0))</f>
        <v>11364</v>
      </c>
      <c r="D4491" s="129">
        <v>7</v>
      </c>
      <c r="E4491" s="129">
        <v>26</v>
      </c>
      <c r="F4491" s="129">
        <v>0</v>
      </c>
      <c r="G4491" s="101" t="str">
        <f t="shared" si="280"/>
        <v>SPEECH_DESC_1136455</v>
      </c>
      <c r="H4491" s="101" t="str">
        <f t="shared" si="281"/>
        <v>SPEECH_AUDIO_1136455</v>
      </c>
      <c r="I4491" s="118" t="str">
        <f t="shared" si="282"/>
        <v>기념일</v>
      </c>
      <c r="J4491" s="118" t="str">
        <f t="shared" si="283"/>
        <v>선생의 생일</v>
      </c>
    </row>
    <row r="4492" spans="1:10" ht="13.8" customHeight="1">
      <c r="A4492" s="101">
        <f>C4492*ID규칙_대사_그룹_단위+COUNTIF($C$4:C4492,C4492)</f>
        <v>1136456</v>
      </c>
      <c r="B4492" s="100" t="s">
        <v>468</v>
      </c>
      <c r="C4492" s="102">
        <f>INDEX(STUDENT!$A:$A,MATCH(B4492,STUDENT!$B:$B,0))</f>
        <v>11364</v>
      </c>
      <c r="D4492" s="129">
        <v>7</v>
      </c>
      <c r="E4492" s="129">
        <v>27</v>
      </c>
      <c r="F4492" s="129">
        <v>0</v>
      </c>
      <c r="G4492" s="101" t="str">
        <f t="shared" si="280"/>
        <v>SPEECH_DESC_1136456</v>
      </c>
      <c r="H4492" s="101" t="str">
        <f t="shared" si="281"/>
        <v>SPEECH_AUDIO_1136456</v>
      </c>
      <c r="I4492" s="118" t="str">
        <f t="shared" si="282"/>
        <v>기념일</v>
      </c>
      <c r="J4492" s="118" t="str">
        <f t="shared" si="283"/>
        <v>할로윈</v>
      </c>
    </row>
    <row r="4493" spans="1:10" ht="13.8" customHeight="1">
      <c r="A4493" s="101">
        <f>C4493*ID규칙_대사_그룹_단위+COUNTIF($C$4:C4493,C4493)</f>
        <v>1136457</v>
      </c>
      <c r="B4493" s="100" t="s">
        <v>468</v>
      </c>
      <c r="C4493" s="102">
        <f>INDEX(STUDENT!$A:$A,MATCH(B4493,STUDENT!$B:$B,0))</f>
        <v>11364</v>
      </c>
      <c r="D4493" s="129">
        <v>7</v>
      </c>
      <c r="E4493" s="129">
        <v>28</v>
      </c>
      <c r="F4493" s="129">
        <v>0</v>
      </c>
      <c r="G4493" s="101" t="str">
        <f t="shared" si="280"/>
        <v>SPEECH_DESC_1136457</v>
      </c>
      <c r="H4493" s="101" t="str">
        <f t="shared" si="281"/>
        <v>SPEECH_AUDIO_1136457</v>
      </c>
      <c r="I4493" s="118" t="str">
        <f t="shared" si="282"/>
        <v>기념일</v>
      </c>
      <c r="J4493" s="118" t="str">
        <f t="shared" si="283"/>
        <v>크리스마스</v>
      </c>
    </row>
    <row r="4494" spans="1:10" ht="13.8" customHeight="1">
      <c r="A4494" s="101">
        <f>C4494*ID규칙_대사_그룹_단위+COUNTIF($C$4:C4494,C4494)</f>
        <v>1136458</v>
      </c>
      <c r="B4494" s="100" t="s">
        <v>468</v>
      </c>
      <c r="C4494" s="102">
        <f>INDEX(STUDENT!$A:$A,MATCH(B4494,STUDENT!$B:$B,0))</f>
        <v>11364</v>
      </c>
      <c r="D4494" s="129">
        <v>7</v>
      </c>
      <c r="E4494" s="129">
        <v>29</v>
      </c>
      <c r="F4494" s="129">
        <v>0</v>
      </c>
      <c r="G4494" s="101" t="str">
        <f t="shared" si="280"/>
        <v>SPEECH_DESC_1136458</v>
      </c>
      <c r="H4494" s="101" t="str">
        <f t="shared" si="281"/>
        <v>SPEECH_AUDIO_1136458</v>
      </c>
      <c r="I4494" s="118" t="str">
        <f t="shared" si="282"/>
        <v>기념일</v>
      </c>
      <c r="J4494" s="118" t="str">
        <f t="shared" si="283"/>
        <v>신년</v>
      </c>
    </row>
    <row r="4495" spans="1:10" ht="13.8" customHeight="1">
      <c r="A4495" s="101">
        <f>C4495*ID규칙_대사_그룹_단위+COUNTIF($C$4:C4495,C4495)</f>
        <v>1236501</v>
      </c>
      <c r="B4495" s="100" t="s">
        <v>470</v>
      </c>
      <c r="C4495" s="102">
        <f>INDEX(STUDENT!$A:$A,MATCH(B4495,STUDENT!$B:$B,0))</f>
        <v>12365</v>
      </c>
      <c r="D4495" s="129">
        <v>1</v>
      </c>
      <c r="E4495" s="129">
        <v>1</v>
      </c>
      <c r="F4495" s="129">
        <v>0</v>
      </c>
      <c r="G4495" s="101" t="str">
        <f t="shared" si="280"/>
        <v>SPEECH_DESC_1236501</v>
      </c>
      <c r="H4495" s="101" t="str">
        <f t="shared" si="281"/>
        <v>SPEECH_AUDIO_1236501</v>
      </c>
      <c r="I4495" s="118" t="str">
        <f t="shared" si="282"/>
        <v>일상</v>
      </c>
      <c r="J4495" s="118" t="str">
        <f t="shared" si="283"/>
        <v>입수</v>
      </c>
    </row>
    <row r="4496" spans="1:10" ht="13.8" customHeight="1">
      <c r="A4496" s="101">
        <f>C4496*ID규칙_대사_그룹_단위+COUNTIF($C$4:C4496,C4496)</f>
        <v>1236502</v>
      </c>
      <c r="B4496" s="100" t="s">
        <v>470</v>
      </c>
      <c r="C4496" s="102">
        <f>INDEX(STUDENT!$A:$A,MATCH(B4496,STUDENT!$B:$B,0))</f>
        <v>12365</v>
      </c>
      <c r="D4496" s="129">
        <v>1</v>
      </c>
      <c r="E4496" s="129">
        <v>2</v>
      </c>
      <c r="F4496" s="129">
        <v>1</v>
      </c>
      <c r="G4496" s="101" t="str">
        <f t="shared" si="280"/>
        <v>SPEECH_DESC_1236502</v>
      </c>
      <c r="H4496" s="101" t="str">
        <f t="shared" si="281"/>
        <v>SPEECH_AUDIO_1236502</v>
      </c>
      <c r="I4496" s="118" t="str">
        <f t="shared" si="282"/>
        <v>일상</v>
      </c>
      <c r="J4496" s="118" t="str">
        <f t="shared" si="283"/>
        <v>로비 방문 1</v>
      </c>
    </row>
    <row r="4497" spans="1:10" ht="13.8" customHeight="1">
      <c r="A4497" s="101">
        <f>C4497*ID규칙_대사_그룹_단위+COUNTIF($C$4:C4497,C4497)</f>
        <v>1236503</v>
      </c>
      <c r="B4497" s="100" t="s">
        <v>470</v>
      </c>
      <c r="C4497" s="102">
        <f>INDEX(STUDENT!$A:$A,MATCH(B4497,STUDENT!$B:$B,0))</f>
        <v>12365</v>
      </c>
      <c r="D4497" s="129">
        <v>1</v>
      </c>
      <c r="E4497" s="129">
        <v>2</v>
      </c>
      <c r="F4497" s="129">
        <v>2</v>
      </c>
      <c r="G4497" s="101" t="str">
        <f t="shared" si="280"/>
        <v>SPEECH_DESC_1236503</v>
      </c>
      <c r="H4497" s="101" t="str">
        <f t="shared" si="281"/>
        <v>SPEECH_AUDIO_1236503</v>
      </c>
      <c r="I4497" s="118" t="str">
        <f t="shared" si="282"/>
        <v>일상</v>
      </c>
      <c r="J4497" s="118" t="str">
        <f t="shared" si="283"/>
        <v>로비 방문 2</v>
      </c>
    </row>
    <row r="4498" spans="1:10" ht="13.8" customHeight="1">
      <c r="A4498" s="101">
        <f>C4498*ID규칙_대사_그룹_단위+COUNTIF($C$4:C4498,C4498)</f>
        <v>1236504</v>
      </c>
      <c r="B4498" s="100" t="s">
        <v>470</v>
      </c>
      <c r="C4498" s="102">
        <f>INDEX(STUDENT!$A:$A,MATCH(B4498,STUDENT!$B:$B,0))</f>
        <v>12365</v>
      </c>
      <c r="D4498" s="129">
        <v>1</v>
      </c>
      <c r="E4498" s="129">
        <v>3</v>
      </c>
      <c r="F4498" s="129">
        <v>1</v>
      </c>
      <c r="G4498" s="101" t="str">
        <f t="shared" si="280"/>
        <v>SPEECH_DESC_1236504</v>
      </c>
      <c r="H4498" s="101" t="str">
        <f t="shared" si="281"/>
        <v>SPEECH_AUDIO_1236504</v>
      </c>
      <c r="I4498" s="118" t="str">
        <f t="shared" si="282"/>
        <v>일상</v>
      </c>
      <c r="J4498" s="118" t="str">
        <f t="shared" si="283"/>
        <v>잡담 1</v>
      </c>
    </row>
    <row r="4499" spans="1:10" ht="13.8" customHeight="1">
      <c r="A4499" s="101">
        <f>C4499*ID규칙_대사_그룹_단위+COUNTIF($C$4:C4499,C4499)</f>
        <v>1236505</v>
      </c>
      <c r="B4499" s="100" t="s">
        <v>470</v>
      </c>
      <c r="C4499" s="102">
        <f>INDEX(STUDENT!$A:$A,MATCH(B4499,STUDENT!$B:$B,0))</f>
        <v>12365</v>
      </c>
      <c r="D4499" s="129">
        <v>1</v>
      </c>
      <c r="E4499" s="129">
        <v>3</v>
      </c>
      <c r="F4499" s="129">
        <v>2</v>
      </c>
      <c r="G4499" s="101" t="str">
        <f t="shared" si="280"/>
        <v>SPEECH_DESC_1236505</v>
      </c>
      <c r="H4499" s="101" t="str">
        <f t="shared" si="281"/>
        <v>SPEECH_AUDIO_1236505</v>
      </c>
      <c r="I4499" s="118" t="str">
        <f t="shared" si="282"/>
        <v>일상</v>
      </c>
      <c r="J4499" s="118" t="str">
        <f t="shared" si="283"/>
        <v>잡담 2</v>
      </c>
    </row>
    <row r="4500" spans="1:10" ht="13.8" customHeight="1">
      <c r="A4500" s="101">
        <f>C4500*ID규칙_대사_그룹_단위+COUNTIF($C$4:C4500,C4500)</f>
        <v>1236506</v>
      </c>
      <c r="B4500" s="100" t="s">
        <v>470</v>
      </c>
      <c r="C4500" s="102">
        <f>INDEX(STUDENT!$A:$A,MATCH(B4500,STUDENT!$B:$B,0))</f>
        <v>12365</v>
      </c>
      <c r="D4500" s="129">
        <v>1</v>
      </c>
      <c r="E4500" s="129">
        <v>3</v>
      </c>
      <c r="F4500" s="129">
        <v>3</v>
      </c>
      <c r="G4500" s="101" t="str">
        <f t="shared" si="280"/>
        <v>SPEECH_DESC_1236506</v>
      </c>
      <c r="H4500" s="101" t="str">
        <f t="shared" si="281"/>
        <v>SPEECH_AUDIO_1236506</v>
      </c>
      <c r="I4500" s="118" t="str">
        <f t="shared" si="282"/>
        <v>일상</v>
      </c>
      <c r="J4500" s="118" t="str">
        <f t="shared" si="283"/>
        <v>잡담 3</v>
      </c>
    </row>
    <row r="4501" spans="1:10" ht="13.8" customHeight="1">
      <c r="A4501" s="101">
        <f>C4501*ID규칙_대사_그룹_단위+COUNTIF($C$4:C4501,C4501)</f>
        <v>1236507</v>
      </c>
      <c r="B4501" s="100" t="s">
        <v>470</v>
      </c>
      <c r="C4501" s="102">
        <f>INDEX(STUDENT!$A:$A,MATCH(B4501,STUDENT!$B:$B,0))</f>
        <v>12365</v>
      </c>
      <c r="D4501" s="129">
        <v>1</v>
      </c>
      <c r="E4501" s="129">
        <v>3</v>
      </c>
      <c r="F4501" s="129">
        <v>4</v>
      </c>
      <c r="G4501" s="101" t="str">
        <f t="shared" si="280"/>
        <v>SPEECH_DESC_1236507</v>
      </c>
      <c r="H4501" s="101" t="str">
        <f t="shared" si="281"/>
        <v>SPEECH_AUDIO_1236507</v>
      </c>
      <c r="I4501" s="118" t="str">
        <f t="shared" si="282"/>
        <v>일상</v>
      </c>
      <c r="J4501" s="118" t="str">
        <f t="shared" si="283"/>
        <v>잡담 4</v>
      </c>
    </row>
    <row r="4502" spans="1:10" ht="13.8" customHeight="1">
      <c r="A4502" s="101">
        <f>C4502*ID규칙_대사_그룹_단위+COUNTIF($C$4:C4502,C4502)</f>
        <v>1236508</v>
      </c>
      <c r="B4502" s="100" t="s">
        <v>470</v>
      </c>
      <c r="C4502" s="102">
        <f>INDEX(STUDENT!$A:$A,MATCH(B4502,STUDENT!$B:$B,0))</f>
        <v>12365</v>
      </c>
      <c r="D4502" s="129">
        <v>1</v>
      </c>
      <c r="E4502" s="129">
        <v>3</v>
      </c>
      <c r="F4502" s="129">
        <v>5</v>
      </c>
      <c r="G4502" s="101" t="str">
        <f t="shared" si="280"/>
        <v>SPEECH_DESC_1236508</v>
      </c>
      <c r="H4502" s="101" t="str">
        <f t="shared" si="281"/>
        <v>SPEECH_AUDIO_1236508</v>
      </c>
      <c r="I4502" s="118" t="str">
        <f t="shared" si="282"/>
        <v>일상</v>
      </c>
      <c r="J4502" s="118" t="str">
        <f t="shared" si="283"/>
        <v>잡담 5</v>
      </c>
    </row>
    <row r="4503" spans="1:10" ht="13.8" customHeight="1">
      <c r="A4503" s="101">
        <f>C4503*ID규칙_대사_그룹_단위+COUNTIF($C$4:C4503,C4503)</f>
        <v>1236509</v>
      </c>
      <c r="B4503" s="100" t="s">
        <v>470</v>
      </c>
      <c r="C4503" s="102">
        <f>INDEX(STUDENT!$A:$A,MATCH(B4503,STUDENT!$B:$B,0))</f>
        <v>12365</v>
      </c>
      <c r="D4503" s="129">
        <v>2</v>
      </c>
      <c r="E4503" s="129">
        <v>4</v>
      </c>
      <c r="F4503" s="129">
        <v>1</v>
      </c>
      <c r="G4503" s="101" t="str">
        <f t="shared" si="280"/>
        <v>SPEECH_DESC_1236509</v>
      </c>
      <c r="H4503" s="101" t="str">
        <f t="shared" si="281"/>
        <v>SPEECH_AUDIO_1236509</v>
      </c>
      <c r="I4503" s="118" t="str">
        <f t="shared" si="282"/>
        <v>배치</v>
      </c>
      <c r="J4503" s="118" t="str">
        <f t="shared" si="283"/>
        <v>편성 1</v>
      </c>
    </row>
    <row r="4504" spans="1:10" ht="13.8" customHeight="1">
      <c r="A4504" s="101">
        <f>C4504*ID규칙_대사_그룹_단위+COUNTIF($C$4:C4504,C4504)</f>
        <v>1236510</v>
      </c>
      <c r="B4504" s="100" t="s">
        <v>470</v>
      </c>
      <c r="C4504" s="102">
        <f>INDEX(STUDENT!$A:$A,MATCH(B4504,STUDENT!$B:$B,0))</f>
        <v>12365</v>
      </c>
      <c r="D4504" s="129">
        <v>2</v>
      </c>
      <c r="E4504" s="129">
        <v>4</v>
      </c>
      <c r="F4504" s="129">
        <v>2</v>
      </c>
      <c r="G4504" s="101" t="str">
        <f t="shared" si="280"/>
        <v>SPEECH_DESC_1236510</v>
      </c>
      <c r="H4504" s="101" t="str">
        <f t="shared" si="281"/>
        <v>SPEECH_AUDIO_1236510</v>
      </c>
      <c r="I4504" s="118" t="str">
        <f t="shared" si="282"/>
        <v>배치</v>
      </c>
      <c r="J4504" s="118" t="str">
        <f t="shared" si="283"/>
        <v>편성 2</v>
      </c>
    </row>
    <row r="4505" spans="1:10" ht="13.8" customHeight="1">
      <c r="A4505" s="101">
        <f>C4505*ID규칙_대사_그룹_단위+COUNTIF($C$4:C4505,C4505)</f>
        <v>1236511</v>
      </c>
      <c r="B4505" s="100" t="s">
        <v>470</v>
      </c>
      <c r="C4505" s="102">
        <f>INDEX(STUDENT!$A:$A,MATCH(B4505,STUDENT!$B:$B,0))</f>
        <v>12365</v>
      </c>
      <c r="D4505" s="129">
        <v>2</v>
      </c>
      <c r="E4505" s="129">
        <v>4</v>
      </c>
      <c r="F4505" s="129">
        <v>3</v>
      </c>
      <c r="G4505" s="101" t="str">
        <f t="shared" si="280"/>
        <v>SPEECH_DESC_1236511</v>
      </c>
      <c r="H4505" s="101" t="str">
        <f t="shared" si="281"/>
        <v>SPEECH_AUDIO_1236511</v>
      </c>
      <c r="I4505" s="118" t="str">
        <f t="shared" si="282"/>
        <v>배치</v>
      </c>
      <c r="J4505" s="118" t="str">
        <f t="shared" si="283"/>
        <v>편성 3</v>
      </c>
    </row>
    <row r="4506" spans="1:10" ht="13.8" customHeight="1">
      <c r="A4506" s="101">
        <f>C4506*ID규칙_대사_그룹_단위+COUNTIF($C$4:C4506,C4506)</f>
        <v>1236512</v>
      </c>
      <c r="B4506" s="100" t="s">
        <v>470</v>
      </c>
      <c r="C4506" s="102">
        <f>INDEX(STUDENT!$A:$A,MATCH(B4506,STUDENT!$B:$B,0))</f>
        <v>12365</v>
      </c>
      <c r="D4506" s="129">
        <v>2</v>
      </c>
      <c r="E4506" s="129">
        <v>5</v>
      </c>
      <c r="F4506" s="129">
        <v>1</v>
      </c>
      <c r="G4506" s="101" t="str">
        <f t="shared" si="280"/>
        <v>SPEECH_DESC_1236512</v>
      </c>
      <c r="H4506" s="101" t="str">
        <f t="shared" si="281"/>
        <v>SPEECH_AUDIO_1236512</v>
      </c>
      <c r="I4506" s="118" t="str">
        <f t="shared" si="282"/>
        <v>배치</v>
      </c>
      <c r="J4506" s="118" t="str">
        <f t="shared" si="283"/>
        <v>출격 1</v>
      </c>
    </row>
    <row r="4507" spans="1:10" ht="13.8" customHeight="1">
      <c r="A4507" s="101">
        <f>C4507*ID규칙_대사_그룹_단위+COUNTIF($C$4:C4507,C4507)</f>
        <v>1236513</v>
      </c>
      <c r="B4507" s="100" t="s">
        <v>470</v>
      </c>
      <c r="C4507" s="102">
        <f>INDEX(STUDENT!$A:$A,MATCH(B4507,STUDENT!$B:$B,0))</f>
        <v>12365</v>
      </c>
      <c r="D4507" s="129">
        <v>2</v>
      </c>
      <c r="E4507" s="129">
        <v>5</v>
      </c>
      <c r="F4507" s="129">
        <v>2</v>
      </c>
      <c r="G4507" s="101" t="str">
        <f t="shared" si="280"/>
        <v>SPEECH_DESC_1236513</v>
      </c>
      <c r="H4507" s="101" t="str">
        <f t="shared" si="281"/>
        <v>SPEECH_AUDIO_1236513</v>
      </c>
      <c r="I4507" s="118" t="str">
        <f t="shared" si="282"/>
        <v>배치</v>
      </c>
      <c r="J4507" s="118" t="str">
        <f t="shared" si="283"/>
        <v>출격 2</v>
      </c>
    </row>
    <row r="4508" spans="1:10" ht="13.8" customHeight="1">
      <c r="A4508" s="101">
        <f>C4508*ID규칙_대사_그룹_단위+COUNTIF($C$4:C4508,C4508)</f>
        <v>1236514</v>
      </c>
      <c r="B4508" s="100" t="s">
        <v>470</v>
      </c>
      <c r="C4508" s="102">
        <f>INDEX(STUDENT!$A:$A,MATCH(B4508,STUDENT!$B:$B,0))</f>
        <v>12365</v>
      </c>
      <c r="D4508" s="129">
        <v>3</v>
      </c>
      <c r="E4508" s="129">
        <v>6</v>
      </c>
      <c r="F4508" s="129">
        <v>1</v>
      </c>
      <c r="G4508" s="101" t="str">
        <f t="shared" si="280"/>
        <v>SPEECH_DESC_1236514</v>
      </c>
      <c r="H4508" s="101" t="str">
        <f t="shared" si="281"/>
        <v>SPEECH_AUDIO_1236514</v>
      </c>
      <c r="I4508" s="118" t="str">
        <f t="shared" si="282"/>
        <v>전투</v>
      </c>
      <c r="J4508" s="118" t="str">
        <f t="shared" si="283"/>
        <v>전투개시 1</v>
      </c>
    </row>
    <row r="4509" spans="1:10" ht="13.8" customHeight="1">
      <c r="A4509" s="101">
        <f>C4509*ID규칙_대사_그룹_단위+COUNTIF($C$4:C4509,C4509)</f>
        <v>1236515</v>
      </c>
      <c r="B4509" s="100" t="s">
        <v>470</v>
      </c>
      <c r="C4509" s="102">
        <f>INDEX(STUDENT!$A:$A,MATCH(B4509,STUDENT!$B:$B,0))</f>
        <v>12365</v>
      </c>
      <c r="D4509" s="129">
        <v>3</v>
      </c>
      <c r="E4509" s="129">
        <v>6</v>
      </c>
      <c r="F4509" s="129">
        <v>2</v>
      </c>
      <c r="G4509" s="101" t="str">
        <f t="shared" si="280"/>
        <v>SPEECH_DESC_1236515</v>
      </c>
      <c r="H4509" s="101" t="str">
        <f t="shared" si="281"/>
        <v>SPEECH_AUDIO_1236515</v>
      </c>
      <c r="I4509" s="118" t="str">
        <f t="shared" si="282"/>
        <v>전투</v>
      </c>
      <c r="J4509" s="118" t="str">
        <f t="shared" si="283"/>
        <v>전투개시 2</v>
      </c>
    </row>
    <row r="4510" spans="1:10" ht="13.8" customHeight="1">
      <c r="A4510" s="101">
        <f>C4510*ID규칙_대사_그룹_단위+COUNTIF($C$4:C4510,C4510)</f>
        <v>1236516</v>
      </c>
      <c r="B4510" s="100" t="s">
        <v>470</v>
      </c>
      <c r="C4510" s="102">
        <f>INDEX(STUDENT!$A:$A,MATCH(B4510,STUDENT!$B:$B,0))</f>
        <v>12365</v>
      </c>
      <c r="D4510" s="129">
        <v>3</v>
      </c>
      <c r="E4510" s="129">
        <v>7</v>
      </c>
      <c r="F4510" s="129">
        <v>0</v>
      </c>
      <c r="G4510" s="101" t="str">
        <f t="shared" si="280"/>
        <v>SPEECH_DESC_1236516</v>
      </c>
      <c r="H4510" s="101" t="str">
        <f t="shared" si="281"/>
        <v>SPEECH_AUDIO_1236516</v>
      </c>
      <c r="I4510" s="118" t="str">
        <f t="shared" si="282"/>
        <v>전투</v>
      </c>
      <c r="J4510" s="118" t="str">
        <f t="shared" si="283"/>
        <v>이동</v>
      </c>
    </row>
    <row r="4511" spans="1:10" ht="13.8" customHeight="1">
      <c r="A4511" s="101">
        <f>C4511*ID규칙_대사_그룹_단위+COUNTIF($C$4:C4511,C4511)</f>
        <v>1236517</v>
      </c>
      <c r="B4511" s="100" t="s">
        <v>470</v>
      </c>
      <c r="C4511" s="102">
        <f>INDEX(STUDENT!$A:$A,MATCH(B4511,STUDENT!$B:$B,0))</f>
        <v>12365</v>
      </c>
      <c r="D4511" s="129">
        <v>3</v>
      </c>
      <c r="E4511" s="129">
        <v>8</v>
      </c>
      <c r="F4511" s="129">
        <v>1</v>
      </c>
      <c r="G4511" s="101" t="str">
        <f t="shared" si="280"/>
        <v>SPEECH_DESC_1236517</v>
      </c>
      <c r="H4511" s="101" t="str">
        <f t="shared" si="281"/>
        <v>SPEECH_AUDIO_1236517</v>
      </c>
      <c r="I4511" s="118" t="str">
        <f t="shared" si="282"/>
        <v>전투</v>
      </c>
      <c r="J4511" s="118" t="str">
        <f t="shared" si="283"/>
        <v>에이리어 이동 1</v>
      </c>
    </row>
    <row r="4512" spans="1:10" ht="13.8" customHeight="1">
      <c r="A4512" s="101">
        <f>C4512*ID규칙_대사_그룹_단위+COUNTIF($C$4:C4512,C4512)</f>
        <v>1236518</v>
      </c>
      <c r="B4512" s="100" t="s">
        <v>470</v>
      </c>
      <c r="C4512" s="102">
        <f>INDEX(STUDENT!$A:$A,MATCH(B4512,STUDENT!$B:$B,0))</f>
        <v>12365</v>
      </c>
      <c r="D4512" s="129">
        <v>3</v>
      </c>
      <c r="E4512" s="129">
        <v>8</v>
      </c>
      <c r="F4512" s="129">
        <v>2</v>
      </c>
      <c r="G4512" s="101" t="str">
        <f t="shared" si="280"/>
        <v>SPEECH_DESC_1236518</v>
      </c>
      <c r="H4512" s="101" t="str">
        <f t="shared" si="281"/>
        <v>SPEECH_AUDIO_1236518</v>
      </c>
      <c r="I4512" s="118" t="str">
        <f t="shared" si="282"/>
        <v>전투</v>
      </c>
      <c r="J4512" s="118" t="str">
        <f t="shared" si="283"/>
        <v>에이리어 이동 2</v>
      </c>
    </row>
    <row r="4513" spans="1:10" ht="13.8" customHeight="1">
      <c r="A4513" s="101">
        <f>C4513*ID규칙_대사_그룹_단위+COUNTIF($C$4:C4513,C4513)</f>
        <v>1236519</v>
      </c>
      <c r="B4513" s="100" t="s">
        <v>470</v>
      </c>
      <c r="C4513" s="102">
        <f>INDEX(STUDENT!$A:$A,MATCH(B4513,STUDENT!$B:$B,0))</f>
        <v>12365</v>
      </c>
      <c r="D4513" s="129">
        <v>3</v>
      </c>
      <c r="E4513" s="129">
        <v>9</v>
      </c>
      <c r="F4513" s="129">
        <v>0</v>
      </c>
      <c r="G4513" s="101" t="str">
        <f t="shared" si="280"/>
        <v>SPEECH_DESC_1236519</v>
      </c>
      <c r="H4513" s="101" t="str">
        <f t="shared" si="281"/>
        <v>SPEECH_AUDIO_1236519</v>
      </c>
      <c r="I4513" s="118" t="str">
        <f t="shared" si="282"/>
        <v>전투</v>
      </c>
      <c r="J4513" s="118" t="str">
        <f t="shared" si="283"/>
        <v>엄폐</v>
      </c>
    </row>
    <row r="4514" spans="1:10" ht="13.8" customHeight="1">
      <c r="A4514" s="101">
        <f>C4514*ID규칙_대사_그룹_단위+COUNTIF($C$4:C4514,C4514)</f>
        <v>1236520</v>
      </c>
      <c r="B4514" s="100" t="s">
        <v>470</v>
      </c>
      <c r="C4514" s="102">
        <f>INDEX(STUDENT!$A:$A,MATCH(B4514,STUDENT!$B:$B,0))</f>
        <v>12365</v>
      </c>
      <c r="D4514" s="129">
        <v>3</v>
      </c>
      <c r="E4514" s="129">
        <v>10</v>
      </c>
      <c r="F4514" s="129">
        <v>0</v>
      </c>
      <c r="G4514" s="101" t="str">
        <f t="shared" si="280"/>
        <v>SPEECH_DESC_1236520</v>
      </c>
      <c r="H4514" s="101" t="str">
        <f t="shared" si="281"/>
        <v>SPEECH_AUDIO_1236520</v>
      </c>
      <c r="I4514" s="118" t="str">
        <f t="shared" si="282"/>
        <v>전투</v>
      </c>
      <c r="J4514" s="118" t="str">
        <f t="shared" si="283"/>
        <v>회피</v>
      </c>
    </row>
    <row r="4515" spans="1:10" ht="13.8" customHeight="1">
      <c r="A4515" s="101">
        <f>C4515*ID규칙_대사_그룹_단위+COUNTIF($C$4:C4515,C4515)</f>
        <v>1236521</v>
      </c>
      <c r="B4515" s="100" t="s">
        <v>470</v>
      </c>
      <c r="C4515" s="102">
        <f>INDEX(STUDENT!$A:$A,MATCH(B4515,STUDENT!$B:$B,0))</f>
        <v>12365</v>
      </c>
      <c r="D4515" s="129">
        <v>3</v>
      </c>
      <c r="E4515" s="129">
        <v>11</v>
      </c>
      <c r="F4515" s="129">
        <v>0</v>
      </c>
      <c r="G4515" s="101" t="str">
        <f t="shared" si="280"/>
        <v>SPEECH_DESC_1236521</v>
      </c>
      <c r="H4515" s="101" t="str">
        <f t="shared" si="281"/>
        <v>SPEECH_AUDIO_1236521</v>
      </c>
      <c r="I4515" s="118" t="str">
        <f t="shared" si="282"/>
        <v>전투</v>
      </c>
      <c r="J4515" s="118" t="str">
        <f t="shared" si="283"/>
        <v>회복</v>
      </c>
    </row>
    <row r="4516" spans="1:10" ht="13.8" customHeight="1">
      <c r="A4516" s="101">
        <f>C4516*ID규칙_대사_그룹_단위+COUNTIF($C$4:C4516,C4516)</f>
        <v>1236522</v>
      </c>
      <c r="B4516" s="100" t="s">
        <v>470</v>
      </c>
      <c r="C4516" s="102">
        <f>INDEX(STUDENT!$A:$A,MATCH(B4516,STUDENT!$B:$B,0))</f>
        <v>12365</v>
      </c>
      <c r="D4516" s="129">
        <v>3</v>
      </c>
      <c r="E4516" s="129">
        <v>12</v>
      </c>
      <c r="F4516" s="129">
        <v>0</v>
      </c>
      <c r="G4516" s="101" t="str">
        <f t="shared" si="280"/>
        <v>SPEECH_DESC_1236522</v>
      </c>
      <c r="H4516" s="101" t="str">
        <f t="shared" si="281"/>
        <v>SPEECH_AUDIO_1236522</v>
      </c>
      <c r="I4516" s="118" t="str">
        <f t="shared" si="282"/>
        <v>전투</v>
      </c>
      <c r="J4516" s="118" t="str">
        <f t="shared" si="283"/>
        <v>버프</v>
      </c>
    </row>
    <row r="4517" spans="1:10" ht="13.8" customHeight="1">
      <c r="A4517" s="101">
        <f>C4517*ID규칙_대사_그룹_단위+COUNTIF($C$4:C4517,C4517)</f>
        <v>1236523</v>
      </c>
      <c r="B4517" s="100" t="s">
        <v>470</v>
      </c>
      <c r="C4517" s="102">
        <f>INDEX(STUDENT!$A:$A,MATCH(B4517,STUDENT!$B:$B,0))</f>
        <v>12365</v>
      </c>
      <c r="D4517" s="129">
        <v>3</v>
      </c>
      <c r="E4517" s="129">
        <v>13</v>
      </c>
      <c r="F4517" s="129">
        <v>0</v>
      </c>
      <c r="G4517" s="101" t="str">
        <f t="shared" si="280"/>
        <v>SPEECH_DESC_1236523</v>
      </c>
      <c r="H4517" s="101" t="str">
        <f t="shared" si="281"/>
        <v>SPEECH_AUDIO_1236523</v>
      </c>
      <c r="I4517" s="118" t="str">
        <f t="shared" si="282"/>
        <v>전투</v>
      </c>
      <c r="J4517" s="118" t="str">
        <f t="shared" si="283"/>
        <v>기본 스킬</v>
      </c>
    </row>
    <row r="4518" spans="1:10" ht="13.8" customHeight="1">
      <c r="A4518" s="101">
        <f>C4518*ID규칙_대사_그룹_단위+COUNTIF($C$4:C4518,C4518)</f>
        <v>1236524</v>
      </c>
      <c r="B4518" s="100" t="s">
        <v>470</v>
      </c>
      <c r="C4518" s="102">
        <f>INDEX(STUDENT!$A:$A,MATCH(B4518,STUDENT!$B:$B,0))</f>
        <v>12365</v>
      </c>
      <c r="D4518" s="129">
        <v>3</v>
      </c>
      <c r="E4518" s="129">
        <v>14</v>
      </c>
      <c r="F4518" s="129">
        <v>1</v>
      </c>
      <c r="G4518" s="101" t="str">
        <f t="shared" si="280"/>
        <v>SPEECH_DESC_1236524</v>
      </c>
      <c r="H4518" s="101" t="str">
        <f t="shared" si="281"/>
        <v>SPEECH_AUDIO_1236524</v>
      </c>
      <c r="I4518" s="118" t="str">
        <f t="shared" si="282"/>
        <v>전투</v>
      </c>
      <c r="J4518" s="118" t="str">
        <f t="shared" si="283"/>
        <v>EX 스킬 컷인 1</v>
      </c>
    </row>
    <row r="4519" spans="1:10" ht="13.8" customHeight="1">
      <c r="A4519" s="101">
        <f>C4519*ID규칙_대사_그룹_단위+COUNTIF($C$4:C4519,C4519)</f>
        <v>1236525</v>
      </c>
      <c r="B4519" s="100" t="s">
        <v>470</v>
      </c>
      <c r="C4519" s="102">
        <f>INDEX(STUDENT!$A:$A,MATCH(B4519,STUDENT!$B:$B,0))</f>
        <v>12365</v>
      </c>
      <c r="D4519" s="129">
        <v>3</v>
      </c>
      <c r="E4519" s="129">
        <v>14</v>
      </c>
      <c r="F4519" s="129">
        <v>2</v>
      </c>
      <c r="G4519" s="101" t="str">
        <f t="shared" si="280"/>
        <v>SPEECH_DESC_1236525</v>
      </c>
      <c r="H4519" s="101" t="str">
        <f t="shared" si="281"/>
        <v>SPEECH_AUDIO_1236525</v>
      </c>
      <c r="I4519" s="118" t="str">
        <f t="shared" si="282"/>
        <v>전투</v>
      </c>
      <c r="J4519" s="118" t="str">
        <f t="shared" si="283"/>
        <v>EX 스킬 컷인 2</v>
      </c>
    </row>
    <row r="4520" spans="1:10" ht="13.8" customHeight="1">
      <c r="A4520" s="101">
        <f>C4520*ID규칙_대사_그룹_단위+COUNTIF($C$4:C4520,C4520)</f>
        <v>1236526</v>
      </c>
      <c r="B4520" s="100" t="s">
        <v>470</v>
      </c>
      <c r="C4520" s="102">
        <f>INDEX(STUDENT!$A:$A,MATCH(B4520,STUDENT!$B:$B,0))</f>
        <v>12365</v>
      </c>
      <c r="D4520" s="129">
        <v>3</v>
      </c>
      <c r="E4520" s="129">
        <v>14</v>
      </c>
      <c r="F4520" s="129">
        <v>3</v>
      </c>
      <c r="G4520" s="101" t="str">
        <f t="shared" si="280"/>
        <v>SPEECH_DESC_1236526</v>
      </c>
      <c r="H4520" s="101" t="str">
        <f t="shared" si="281"/>
        <v>SPEECH_AUDIO_1236526</v>
      </c>
      <c r="I4520" s="118" t="str">
        <f t="shared" si="282"/>
        <v>전투</v>
      </c>
      <c r="J4520" s="118" t="str">
        <f t="shared" si="283"/>
        <v>EX 스킬 컷인 3</v>
      </c>
    </row>
    <row r="4521" spans="1:10" ht="13.8" customHeight="1">
      <c r="A4521" s="101">
        <f>C4521*ID규칙_대사_그룹_단위+COUNTIF($C$4:C4521,C4521)</f>
        <v>1236527</v>
      </c>
      <c r="B4521" s="100" t="s">
        <v>470</v>
      </c>
      <c r="C4521" s="102">
        <f>INDEX(STUDENT!$A:$A,MATCH(B4521,STUDENT!$B:$B,0))</f>
        <v>12365</v>
      </c>
      <c r="D4521" s="129">
        <v>3</v>
      </c>
      <c r="E4521" s="129">
        <v>15</v>
      </c>
      <c r="F4521" s="129">
        <v>1</v>
      </c>
      <c r="G4521" s="101" t="str">
        <f t="shared" si="280"/>
        <v>SPEECH_DESC_1236527</v>
      </c>
      <c r="H4521" s="101" t="str">
        <f t="shared" si="281"/>
        <v>SPEECH_AUDIO_1236527</v>
      </c>
      <c r="I4521" s="118" t="str">
        <f t="shared" si="282"/>
        <v>전투</v>
      </c>
      <c r="J4521" s="118" t="str">
        <f t="shared" si="283"/>
        <v>EX 스킬 1</v>
      </c>
    </row>
    <row r="4522" spans="1:10" ht="13.8" customHeight="1">
      <c r="A4522" s="101">
        <f>C4522*ID규칙_대사_그룹_단위+COUNTIF($C$4:C4522,C4522)</f>
        <v>1236528</v>
      </c>
      <c r="B4522" s="100" t="s">
        <v>470</v>
      </c>
      <c r="C4522" s="102">
        <f>INDEX(STUDENT!$A:$A,MATCH(B4522,STUDENT!$B:$B,0))</f>
        <v>12365</v>
      </c>
      <c r="D4522" s="129">
        <v>3</v>
      </c>
      <c r="E4522" s="129">
        <v>15</v>
      </c>
      <c r="F4522" s="129">
        <v>2</v>
      </c>
      <c r="G4522" s="101" t="str">
        <f t="shared" si="280"/>
        <v>SPEECH_DESC_1236528</v>
      </c>
      <c r="H4522" s="101" t="str">
        <f t="shared" si="281"/>
        <v>SPEECH_AUDIO_1236528</v>
      </c>
      <c r="I4522" s="118" t="str">
        <f t="shared" si="282"/>
        <v>전투</v>
      </c>
      <c r="J4522" s="118" t="str">
        <f t="shared" si="283"/>
        <v>EX 스킬 2</v>
      </c>
    </row>
    <row r="4523" spans="1:10" ht="13.8" customHeight="1">
      <c r="A4523" s="101">
        <f>C4523*ID규칙_대사_그룹_단위+COUNTIF($C$4:C4523,C4523)</f>
        <v>1236529</v>
      </c>
      <c r="B4523" s="100" t="s">
        <v>470</v>
      </c>
      <c r="C4523" s="102">
        <f>INDEX(STUDENT!$A:$A,MATCH(B4523,STUDENT!$B:$B,0))</f>
        <v>12365</v>
      </c>
      <c r="D4523" s="129">
        <v>3</v>
      </c>
      <c r="E4523" s="129">
        <v>15</v>
      </c>
      <c r="F4523" s="129">
        <v>3</v>
      </c>
      <c r="G4523" s="101" t="str">
        <f t="shared" si="280"/>
        <v>SPEECH_DESC_1236529</v>
      </c>
      <c r="H4523" s="101" t="str">
        <f t="shared" si="281"/>
        <v>SPEECH_AUDIO_1236529</v>
      </c>
      <c r="I4523" s="118" t="str">
        <f t="shared" si="282"/>
        <v>전투</v>
      </c>
      <c r="J4523" s="118" t="str">
        <f t="shared" si="283"/>
        <v>EX 스킬 3</v>
      </c>
    </row>
    <row r="4524" spans="1:10" ht="13.8" customHeight="1">
      <c r="A4524" s="101">
        <f>C4524*ID규칙_대사_그룹_단위+COUNTIF($C$4:C4524,C4524)</f>
        <v>1236530</v>
      </c>
      <c r="B4524" s="100" t="s">
        <v>470</v>
      </c>
      <c r="C4524" s="102">
        <f>INDEX(STUDENT!$A:$A,MATCH(B4524,STUDENT!$B:$B,0))</f>
        <v>12365</v>
      </c>
      <c r="D4524" s="129">
        <v>3</v>
      </c>
      <c r="E4524" s="129">
        <v>16</v>
      </c>
      <c r="F4524" s="129">
        <v>1</v>
      </c>
      <c r="G4524" s="101" t="str">
        <f t="shared" si="280"/>
        <v>SPEECH_DESC_1236530</v>
      </c>
      <c r="H4524" s="101" t="str">
        <f t="shared" si="281"/>
        <v>SPEECH_AUDIO_1236530</v>
      </c>
      <c r="I4524" s="118" t="str">
        <f t="shared" si="282"/>
        <v>전투</v>
      </c>
      <c r="J4524" s="118" t="str">
        <f t="shared" si="283"/>
        <v>승리 1</v>
      </c>
    </row>
    <row r="4525" spans="1:10" ht="13.8" customHeight="1">
      <c r="A4525" s="101">
        <f>C4525*ID규칙_대사_그룹_단위+COUNTIF($C$4:C4525,C4525)</f>
        <v>1236531</v>
      </c>
      <c r="B4525" s="100" t="s">
        <v>470</v>
      </c>
      <c r="C4525" s="102">
        <f>INDEX(STUDENT!$A:$A,MATCH(B4525,STUDENT!$B:$B,0))</f>
        <v>12365</v>
      </c>
      <c r="D4525" s="129">
        <v>3</v>
      </c>
      <c r="E4525" s="129">
        <v>16</v>
      </c>
      <c r="F4525" s="129">
        <v>2</v>
      </c>
      <c r="G4525" s="101" t="str">
        <f t="shared" si="280"/>
        <v>SPEECH_DESC_1236531</v>
      </c>
      <c r="H4525" s="101" t="str">
        <f t="shared" si="281"/>
        <v>SPEECH_AUDIO_1236531</v>
      </c>
      <c r="I4525" s="118" t="str">
        <f t="shared" si="282"/>
        <v>전투</v>
      </c>
      <c r="J4525" s="118" t="str">
        <f t="shared" si="283"/>
        <v>승리 2</v>
      </c>
    </row>
    <row r="4526" spans="1:10" ht="13.8" customHeight="1">
      <c r="A4526" s="101">
        <f>C4526*ID규칙_대사_그룹_단위+COUNTIF($C$4:C4526,C4526)</f>
        <v>1236532</v>
      </c>
      <c r="B4526" s="100" t="s">
        <v>470</v>
      </c>
      <c r="C4526" s="102">
        <f>INDEX(STUDENT!$A:$A,MATCH(B4526,STUDENT!$B:$B,0))</f>
        <v>12365</v>
      </c>
      <c r="D4526" s="129">
        <v>3</v>
      </c>
      <c r="E4526" s="129">
        <v>17</v>
      </c>
      <c r="F4526" s="129">
        <v>0</v>
      </c>
      <c r="G4526" s="101" t="str">
        <f t="shared" si="280"/>
        <v>SPEECH_DESC_1236532</v>
      </c>
      <c r="H4526" s="101" t="str">
        <f t="shared" si="281"/>
        <v>SPEECH_AUDIO_1236532</v>
      </c>
      <c r="I4526" s="118" t="str">
        <f t="shared" si="282"/>
        <v>전투</v>
      </c>
      <c r="J4526" s="118" t="str">
        <f t="shared" si="283"/>
        <v>철수</v>
      </c>
    </row>
    <row r="4527" spans="1:10" ht="13.8" customHeight="1">
      <c r="A4527" s="101">
        <f>C4527*ID규칙_대사_그룹_단위+COUNTIF($C$4:C4527,C4527)</f>
        <v>1236533</v>
      </c>
      <c r="B4527" s="100" t="s">
        <v>470</v>
      </c>
      <c r="C4527" s="102">
        <f>INDEX(STUDENT!$A:$A,MATCH(B4527,STUDENT!$B:$B,0))</f>
        <v>12365</v>
      </c>
      <c r="D4527" s="129">
        <v>4</v>
      </c>
      <c r="E4527" s="129">
        <v>18</v>
      </c>
      <c r="F4527" s="129">
        <v>1</v>
      </c>
      <c r="G4527" s="101" t="str">
        <f t="shared" si="280"/>
        <v>SPEECH_DESC_1236533</v>
      </c>
      <c r="H4527" s="101" t="str">
        <f t="shared" si="281"/>
        <v>SPEECH_AUDIO_1236533</v>
      </c>
      <c r="I4527" s="118" t="str">
        <f t="shared" si="282"/>
        <v>결과</v>
      </c>
      <c r="J4527" s="118" t="str">
        <f t="shared" si="283"/>
        <v>임무 완료 1</v>
      </c>
    </row>
    <row r="4528" spans="1:10" ht="13.8" customHeight="1">
      <c r="A4528" s="101">
        <f>C4528*ID규칙_대사_그룹_단위+COUNTIF($C$4:C4528,C4528)</f>
        <v>1236534</v>
      </c>
      <c r="B4528" s="100" t="s">
        <v>470</v>
      </c>
      <c r="C4528" s="102">
        <f>INDEX(STUDENT!$A:$A,MATCH(B4528,STUDENT!$B:$B,0))</f>
        <v>12365</v>
      </c>
      <c r="D4528" s="129">
        <v>4</v>
      </c>
      <c r="E4528" s="129">
        <v>18</v>
      </c>
      <c r="F4528" s="129">
        <v>2</v>
      </c>
      <c r="G4528" s="101" t="str">
        <f t="shared" si="280"/>
        <v>SPEECH_DESC_1236534</v>
      </c>
      <c r="H4528" s="101" t="str">
        <f t="shared" si="281"/>
        <v>SPEECH_AUDIO_1236534</v>
      </c>
      <c r="I4528" s="118" t="str">
        <f t="shared" si="282"/>
        <v>결과</v>
      </c>
      <c r="J4528" s="118" t="str">
        <f t="shared" si="283"/>
        <v>임무 완료 2</v>
      </c>
    </row>
    <row r="4529" spans="1:10" ht="13.8" customHeight="1">
      <c r="A4529" s="101">
        <f>C4529*ID규칙_대사_그룹_단위+COUNTIF($C$4:C4529,C4529)</f>
        <v>1236535</v>
      </c>
      <c r="B4529" s="100" t="s">
        <v>470</v>
      </c>
      <c r="C4529" s="102">
        <f>INDEX(STUDENT!$A:$A,MATCH(B4529,STUDENT!$B:$B,0))</f>
        <v>12365</v>
      </c>
      <c r="D4529" s="129">
        <v>4</v>
      </c>
      <c r="E4529" s="129">
        <v>19</v>
      </c>
      <c r="F4529" s="129">
        <v>1</v>
      </c>
      <c r="G4529" s="101" t="str">
        <f t="shared" si="280"/>
        <v>SPEECH_DESC_1236535</v>
      </c>
      <c r="H4529" s="101" t="str">
        <f t="shared" si="281"/>
        <v>SPEECH_AUDIO_1236535</v>
      </c>
      <c r="I4529" s="118" t="str">
        <f t="shared" si="282"/>
        <v>결과</v>
      </c>
      <c r="J4529" s="118" t="str">
        <f t="shared" si="283"/>
        <v>임무 실패 1</v>
      </c>
    </row>
    <row r="4530" spans="1:10" ht="13.8" customHeight="1">
      <c r="A4530" s="101">
        <f>C4530*ID규칙_대사_그룹_단위+COUNTIF($C$4:C4530,C4530)</f>
        <v>1236536</v>
      </c>
      <c r="B4530" s="100" t="s">
        <v>470</v>
      </c>
      <c r="C4530" s="102">
        <f>INDEX(STUDENT!$A:$A,MATCH(B4530,STUDENT!$B:$B,0))</f>
        <v>12365</v>
      </c>
      <c r="D4530" s="129">
        <v>4</v>
      </c>
      <c r="E4530" s="129">
        <v>19</v>
      </c>
      <c r="F4530" s="129">
        <v>2</v>
      </c>
      <c r="G4530" s="101" t="str">
        <f t="shared" si="280"/>
        <v>SPEECH_DESC_1236536</v>
      </c>
      <c r="H4530" s="101" t="str">
        <f t="shared" si="281"/>
        <v>SPEECH_AUDIO_1236536</v>
      </c>
      <c r="I4530" s="118" t="str">
        <f t="shared" si="282"/>
        <v>결과</v>
      </c>
      <c r="J4530" s="118" t="str">
        <f t="shared" si="283"/>
        <v>임무 실패 2</v>
      </c>
    </row>
    <row r="4531" spans="1:10" ht="13.8" customHeight="1">
      <c r="A4531" s="101">
        <f>C4531*ID규칙_대사_그룹_단위+COUNTIF($C$4:C4531,C4531)</f>
        <v>1236537</v>
      </c>
      <c r="B4531" s="100" t="s">
        <v>470</v>
      </c>
      <c r="C4531" s="102">
        <f>INDEX(STUDENT!$A:$A,MATCH(B4531,STUDENT!$B:$B,0))</f>
        <v>12365</v>
      </c>
      <c r="D4531" s="129">
        <v>5</v>
      </c>
      <c r="E4531" s="129">
        <v>20</v>
      </c>
      <c r="F4531" s="129">
        <v>1</v>
      </c>
      <c r="G4531" s="101" t="str">
        <f t="shared" si="280"/>
        <v>SPEECH_DESC_1236537</v>
      </c>
      <c r="H4531" s="101" t="str">
        <f t="shared" si="281"/>
        <v>SPEECH_AUDIO_1236537</v>
      </c>
      <c r="I4531" s="118" t="str">
        <f t="shared" si="282"/>
        <v>기타</v>
      </c>
      <c r="J4531" s="118" t="str">
        <f t="shared" si="283"/>
        <v>강화 1</v>
      </c>
    </row>
    <row r="4532" spans="1:10" ht="13.8" customHeight="1">
      <c r="A4532" s="101">
        <f>C4532*ID규칙_대사_그룹_단위+COUNTIF($C$4:C4532,C4532)</f>
        <v>1236538</v>
      </c>
      <c r="B4532" s="100" t="s">
        <v>470</v>
      </c>
      <c r="C4532" s="102">
        <f>INDEX(STUDENT!$A:$A,MATCH(B4532,STUDENT!$B:$B,0))</f>
        <v>12365</v>
      </c>
      <c r="D4532" s="129">
        <v>5</v>
      </c>
      <c r="E4532" s="129">
        <v>20</v>
      </c>
      <c r="F4532" s="129">
        <v>2</v>
      </c>
      <c r="G4532" s="101" t="str">
        <f t="shared" si="280"/>
        <v>SPEECH_DESC_1236538</v>
      </c>
      <c r="H4532" s="101" t="str">
        <f t="shared" si="281"/>
        <v>SPEECH_AUDIO_1236538</v>
      </c>
      <c r="I4532" s="118" t="str">
        <f t="shared" si="282"/>
        <v>기타</v>
      </c>
      <c r="J4532" s="118" t="str">
        <f t="shared" si="283"/>
        <v>강화 2</v>
      </c>
    </row>
    <row r="4533" spans="1:10" ht="13.8" customHeight="1">
      <c r="A4533" s="101">
        <f>C4533*ID규칙_대사_그룹_단위+COUNTIF($C$4:C4533,C4533)</f>
        <v>1236539</v>
      </c>
      <c r="B4533" s="100" t="s">
        <v>470</v>
      </c>
      <c r="C4533" s="102">
        <f>INDEX(STUDENT!$A:$A,MATCH(B4533,STUDENT!$B:$B,0))</f>
        <v>12365</v>
      </c>
      <c r="D4533" s="129">
        <v>5</v>
      </c>
      <c r="E4533" s="129">
        <v>20</v>
      </c>
      <c r="F4533" s="129">
        <v>3</v>
      </c>
      <c r="G4533" s="101" t="str">
        <f t="shared" si="280"/>
        <v>SPEECH_DESC_1236539</v>
      </c>
      <c r="H4533" s="101" t="str">
        <f t="shared" si="281"/>
        <v>SPEECH_AUDIO_1236539</v>
      </c>
      <c r="I4533" s="118" t="str">
        <f t="shared" si="282"/>
        <v>기타</v>
      </c>
      <c r="J4533" s="118" t="str">
        <f t="shared" si="283"/>
        <v>강화 3</v>
      </c>
    </row>
    <row r="4534" spans="1:10" ht="13.8" customHeight="1">
      <c r="A4534" s="101">
        <f>C4534*ID규칙_대사_그룹_단위+COUNTIF($C$4:C4534,C4534)</f>
        <v>1236540</v>
      </c>
      <c r="B4534" s="100" t="s">
        <v>470</v>
      </c>
      <c r="C4534" s="102">
        <f>INDEX(STUDENT!$A:$A,MATCH(B4534,STUDENT!$B:$B,0))</f>
        <v>12365</v>
      </c>
      <c r="D4534" s="129">
        <v>5</v>
      </c>
      <c r="E4534" s="129">
        <v>20</v>
      </c>
      <c r="F4534" s="129">
        <v>4</v>
      </c>
      <c r="G4534" s="101" t="str">
        <f t="shared" si="280"/>
        <v>SPEECH_DESC_1236540</v>
      </c>
      <c r="H4534" s="101" t="str">
        <f t="shared" si="281"/>
        <v>SPEECH_AUDIO_1236540</v>
      </c>
      <c r="I4534" s="118" t="str">
        <f t="shared" si="282"/>
        <v>기타</v>
      </c>
      <c r="J4534" s="118" t="str">
        <f t="shared" si="283"/>
        <v>강화 4</v>
      </c>
    </row>
    <row r="4535" spans="1:10" ht="13.8" customHeight="1">
      <c r="A4535" s="101">
        <f>C4535*ID규칙_대사_그룹_단위+COUNTIF($C$4:C4535,C4535)</f>
        <v>1236541</v>
      </c>
      <c r="B4535" s="100" t="s">
        <v>470</v>
      </c>
      <c r="C4535" s="102">
        <f>INDEX(STUDENT!$A:$A,MATCH(B4535,STUDENT!$B:$B,0))</f>
        <v>12365</v>
      </c>
      <c r="D4535" s="129">
        <v>5</v>
      </c>
      <c r="E4535" s="129">
        <v>21</v>
      </c>
      <c r="F4535" s="129">
        <v>0</v>
      </c>
      <c r="G4535" s="101" t="str">
        <f t="shared" si="280"/>
        <v>SPEECH_DESC_1236541</v>
      </c>
      <c r="H4535" s="101" t="str">
        <f t="shared" si="281"/>
        <v>SPEECH_AUDIO_1236541</v>
      </c>
      <c r="I4535" s="118" t="str">
        <f t="shared" si="282"/>
        <v>기타</v>
      </c>
      <c r="J4535" s="118" t="str">
        <f t="shared" si="283"/>
        <v>고유무기 장착</v>
      </c>
    </row>
    <row r="4536" spans="1:10" ht="13.8" customHeight="1">
      <c r="A4536" s="101">
        <f>C4536*ID규칙_대사_그룹_단위+COUNTIF($C$4:C4536,C4536)</f>
        <v>1236542</v>
      </c>
      <c r="B4536" s="100" t="s">
        <v>470</v>
      </c>
      <c r="C4536" s="102">
        <f>INDEX(STUDENT!$A:$A,MATCH(B4536,STUDENT!$B:$B,0))</f>
        <v>12365</v>
      </c>
      <c r="D4536" s="129">
        <v>5</v>
      </c>
      <c r="E4536" s="129">
        <v>22</v>
      </c>
      <c r="F4536" s="129">
        <v>1</v>
      </c>
      <c r="G4536" s="101" t="str">
        <f t="shared" si="280"/>
        <v>SPEECH_DESC_1236542</v>
      </c>
      <c r="H4536" s="101" t="str">
        <f t="shared" si="281"/>
        <v>SPEECH_AUDIO_1236542</v>
      </c>
      <c r="I4536" s="118" t="str">
        <f t="shared" si="282"/>
        <v>기타</v>
      </c>
      <c r="J4536" s="118" t="str">
        <f t="shared" si="283"/>
        <v>카페 1</v>
      </c>
    </row>
    <row r="4537" spans="1:10" ht="13.8" customHeight="1">
      <c r="A4537" s="101">
        <f>C4537*ID규칙_대사_그룹_단위+COUNTIF($C$4:C4537,C4537)</f>
        <v>1236543</v>
      </c>
      <c r="B4537" s="100" t="s">
        <v>470</v>
      </c>
      <c r="C4537" s="102">
        <f>INDEX(STUDENT!$A:$A,MATCH(B4537,STUDENT!$B:$B,0))</f>
        <v>12365</v>
      </c>
      <c r="D4537" s="129">
        <v>5</v>
      </c>
      <c r="E4537" s="129">
        <v>22</v>
      </c>
      <c r="F4537" s="129">
        <v>2</v>
      </c>
      <c r="G4537" s="101" t="str">
        <f t="shared" si="280"/>
        <v>SPEECH_DESC_1236543</v>
      </c>
      <c r="H4537" s="101" t="str">
        <f t="shared" si="281"/>
        <v>SPEECH_AUDIO_1236543</v>
      </c>
      <c r="I4537" s="118" t="str">
        <f t="shared" si="282"/>
        <v>기타</v>
      </c>
      <c r="J4537" s="118" t="str">
        <f t="shared" si="283"/>
        <v>카페 2</v>
      </c>
    </row>
    <row r="4538" spans="1:10" ht="13.8" customHeight="1">
      <c r="A4538" s="101">
        <f>C4538*ID규칙_대사_그룹_단위+COUNTIF($C$4:C4538,C4538)</f>
        <v>1236544</v>
      </c>
      <c r="B4538" s="100" t="s">
        <v>470</v>
      </c>
      <c r="C4538" s="102">
        <f>INDEX(STUDENT!$A:$A,MATCH(B4538,STUDENT!$B:$B,0))</f>
        <v>12365</v>
      </c>
      <c r="D4538" s="129">
        <v>5</v>
      </c>
      <c r="E4538" s="129">
        <v>22</v>
      </c>
      <c r="F4538" s="129">
        <v>3</v>
      </c>
      <c r="G4538" s="101" t="str">
        <f t="shared" si="280"/>
        <v>SPEECH_DESC_1236544</v>
      </c>
      <c r="H4538" s="101" t="str">
        <f t="shared" si="281"/>
        <v>SPEECH_AUDIO_1236544</v>
      </c>
      <c r="I4538" s="118" t="str">
        <f t="shared" si="282"/>
        <v>기타</v>
      </c>
      <c r="J4538" s="118" t="str">
        <f t="shared" si="283"/>
        <v>카페 3</v>
      </c>
    </row>
    <row r="4539" spans="1:10" ht="13.8" customHeight="1">
      <c r="A4539" s="101">
        <f>C4539*ID규칙_대사_그룹_단위+COUNTIF($C$4:C4539,C4539)</f>
        <v>1236545</v>
      </c>
      <c r="B4539" s="100" t="s">
        <v>470</v>
      </c>
      <c r="C4539" s="102">
        <f>INDEX(STUDENT!$A:$A,MATCH(B4539,STUDENT!$B:$B,0))</f>
        <v>12365</v>
      </c>
      <c r="D4539" s="129">
        <v>5</v>
      </c>
      <c r="E4539" s="129">
        <v>22</v>
      </c>
      <c r="F4539" s="129">
        <v>4</v>
      </c>
      <c r="G4539" s="101" t="str">
        <f t="shared" si="280"/>
        <v>SPEECH_DESC_1236545</v>
      </c>
      <c r="H4539" s="101" t="str">
        <f t="shared" si="281"/>
        <v>SPEECH_AUDIO_1236545</v>
      </c>
      <c r="I4539" s="118" t="str">
        <f t="shared" si="282"/>
        <v>기타</v>
      </c>
      <c r="J4539" s="118" t="str">
        <f t="shared" si="283"/>
        <v>카페 4</v>
      </c>
    </row>
    <row r="4540" spans="1:10" ht="13.8" customHeight="1">
      <c r="A4540" s="101">
        <f>C4540*ID규칙_대사_그룹_단위+COUNTIF($C$4:C4540,C4540)</f>
        <v>1236546</v>
      </c>
      <c r="B4540" s="100" t="s">
        <v>470</v>
      </c>
      <c r="C4540" s="102">
        <f>INDEX(STUDENT!$A:$A,MATCH(B4540,STUDENT!$B:$B,0))</f>
        <v>12365</v>
      </c>
      <c r="D4540" s="129">
        <v>5</v>
      </c>
      <c r="E4540" s="129">
        <v>22</v>
      </c>
      <c r="F4540" s="129">
        <v>5</v>
      </c>
      <c r="G4540" s="101" t="str">
        <f t="shared" si="280"/>
        <v>SPEECH_DESC_1236546</v>
      </c>
      <c r="H4540" s="101" t="str">
        <f t="shared" si="281"/>
        <v>SPEECH_AUDIO_1236546</v>
      </c>
      <c r="I4540" s="118" t="str">
        <f t="shared" si="282"/>
        <v>기타</v>
      </c>
      <c r="J4540" s="118" t="str">
        <f t="shared" si="283"/>
        <v>카페 5</v>
      </c>
    </row>
    <row r="4541" spans="1:10" ht="13.8" customHeight="1">
      <c r="A4541" s="101">
        <f>C4541*ID규칙_대사_그룹_단위+COUNTIF($C$4:C4541,C4541)</f>
        <v>1236547</v>
      </c>
      <c r="B4541" s="100" t="s">
        <v>470</v>
      </c>
      <c r="C4541" s="102">
        <f>INDEX(STUDENT!$A:$A,MATCH(B4541,STUDENT!$B:$B,0))</f>
        <v>12365</v>
      </c>
      <c r="D4541" s="129">
        <v>5</v>
      </c>
      <c r="E4541" s="129">
        <v>23</v>
      </c>
      <c r="F4541" s="129">
        <v>1</v>
      </c>
      <c r="G4541" s="101" t="str">
        <f t="shared" si="280"/>
        <v>SPEECH_DESC_1236547</v>
      </c>
      <c r="H4541" s="101" t="str">
        <f t="shared" si="281"/>
        <v>SPEECH_AUDIO_1236547</v>
      </c>
      <c r="I4541" s="118" t="str">
        <f t="shared" si="282"/>
        <v>기타</v>
      </c>
      <c r="J4541" s="118" t="str">
        <f t="shared" si="283"/>
        <v>인연 랭크 업 1</v>
      </c>
    </row>
    <row r="4542" spans="1:10" ht="13.8" customHeight="1">
      <c r="A4542" s="101">
        <f>C4542*ID규칙_대사_그룹_단위+COUNTIF($C$4:C4542,C4542)</f>
        <v>1236548</v>
      </c>
      <c r="B4542" s="100" t="s">
        <v>470</v>
      </c>
      <c r="C4542" s="102">
        <f>INDEX(STUDENT!$A:$A,MATCH(B4542,STUDENT!$B:$B,0))</f>
        <v>12365</v>
      </c>
      <c r="D4542" s="129">
        <v>6</v>
      </c>
      <c r="E4542" s="129">
        <v>24</v>
      </c>
      <c r="F4542" s="129">
        <v>1</v>
      </c>
      <c r="G4542" s="101" t="str">
        <f t="shared" si="280"/>
        <v>SPEECH_DESC_1236548</v>
      </c>
      <c r="H4542" s="101" t="str">
        <f t="shared" si="281"/>
        <v>SPEECH_AUDIO_1236548</v>
      </c>
      <c r="I4542" s="118" t="str">
        <f t="shared" si="282"/>
        <v>메모리얼</v>
      </c>
      <c r="J4542" s="118" t="str">
        <f t="shared" si="283"/>
        <v>메모리얼 로비 1</v>
      </c>
    </row>
    <row r="4543" spans="1:10" ht="13.8" customHeight="1">
      <c r="A4543" s="101">
        <f>C4543*ID규칙_대사_그룹_단위+COUNTIF($C$4:C4543,C4543)</f>
        <v>1236549</v>
      </c>
      <c r="B4543" s="100" t="s">
        <v>470</v>
      </c>
      <c r="C4543" s="102">
        <f>INDEX(STUDENT!$A:$A,MATCH(B4543,STUDENT!$B:$B,0))</f>
        <v>12365</v>
      </c>
      <c r="D4543" s="129">
        <v>6</v>
      </c>
      <c r="E4543" s="129">
        <v>24</v>
      </c>
      <c r="F4543" s="129">
        <v>2</v>
      </c>
      <c r="G4543" s="101" t="str">
        <f t="shared" si="280"/>
        <v>SPEECH_DESC_1236549</v>
      </c>
      <c r="H4543" s="101" t="str">
        <f t="shared" si="281"/>
        <v>SPEECH_AUDIO_1236549</v>
      </c>
      <c r="I4543" s="118" t="str">
        <f t="shared" si="282"/>
        <v>메모리얼</v>
      </c>
      <c r="J4543" s="118" t="str">
        <f t="shared" si="283"/>
        <v>메모리얼 로비 2</v>
      </c>
    </row>
    <row r="4544" spans="1:10" ht="13.8" customHeight="1">
      <c r="A4544" s="101">
        <f>C4544*ID규칙_대사_그룹_단위+COUNTIF($C$4:C4544,C4544)</f>
        <v>1236550</v>
      </c>
      <c r="B4544" s="100" t="s">
        <v>470</v>
      </c>
      <c r="C4544" s="102">
        <f>INDEX(STUDENT!$A:$A,MATCH(B4544,STUDENT!$B:$B,0))</f>
        <v>12365</v>
      </c>
      <c r="D4544" s="129">
        <v>6</v>
      </c>
      <c r="E4544" s="129">
        <v>24</v>
      </c>
      <c r="F4544" s="129">
        <v>3</v>
      </c>
      <c r="G4544" s="101" t="str">
        <f t="shared" si="280"/>
        <v>SPEECH_DESC_1236550</v>
      </c>
      <c r="H4544" s="101" t="str">
        <f t="shared" si="281"/>
        <v>SPEECH_AUDIO_1236550</v>
      </c>
      <c r="I4544" s="118" t="str">
        <f t="shared" si="282"/>
        <v>메모리얼</v>
      </c>
      <c r="J4544" s="118" t="str">
        <f t="shared" si="283"/>
        <v>메모리얼 로비 3</v>
      </c>
    </row>
    <row r="4545" spans="1:10" ht="13.8" customHeight="1">
      <c r="A4545" s="101">
        <f>C4545*ID규칙_대사_그룹_단위+COUNTIF($C$4:C4545,C4545)</f>
        <v>1236551</v>
      </c>
      <c r="B4545" s="100" t="s">
        <v>470</v>
      </c>
      <c r="C4545" s="102">
        <f>INDEX(STUDENT!$A:$A,MATCH(B4545,STUDENT!$B:$B,0))</f>
        <v>12365</v>
      </c>
      <c r="D4545" s="129">
        <v>6</v>
      </c>
      <c r="E4545" s="129">
        <v>24</v>
      </c>
      <c r="F4545" s="129">
        <v>4</v>
      </c>
      <c r="G4545" s="101" t="str">
        <f t="shared" si="280"/>
        <v>SPEECH_DESC_1236551</v>
      </c>
      <c r="H4545" s="101" t="str">
        <f t="shared" si="281"/>
        <v>SPEECH_AUDIO_1236551</v>
      </c>
      <c r="I4545" s="118" t="str">
        <f t="shared" si="282"/>
        <v>메모리얼</v>
      </c>
      <c r="J4545" s="118" t="str">
        <f t="shared" si="283"/>
        <v>메모리얼 로비 4</v>
      </c>
    </row>
    <row r="4546" spans="1:10" ht="13.8" customHeight="1">
      <c r="A4546" s="101">
        <f>C4546*ID규칙_대사_그룹_단위+COUNTIF($C$4:C4546,C4546)</f>
        <v>1236552</v>
      </c>
      <c r="B4546" s="100" t="s">
        <v>470</v>
      </c>
      <c r="C4546" s="102">
        <f>INDEX(STUDENT!$A:$A,MATCH(B4546,STUDENT!$B:$B,0))</f>
        <v>12365</v>
      </c>
      <c r="D4546" s="129">
        <v>7</v>
      </c>
      <c r="E4546" s="129">
        <v>25</v>
      </c>
      <c r="F4546" s="129">
        <v>0</v>
      </c>
      <c r="G4546" s="101" t="str">
        <f t="shared" si="280"/>
        <v>SPEECH_DESC_1236552</v>
      </c>
      <c r="H4546" s="101" t="str">
        <f t="shared" si="281"/>
        <v>SPEECH_AUDIO_1236552</v>
      </c>
      <c r="I4546" s="118" t="str">
        <f t="shared" si="282"/>
        <v>기념일</v>
      </c>
      <c r="J4546" s="118" t="str">
        <f t="shared" si="283"/>
        <v>생일</v>
      </c>
    </row>
    <row r="4547" spans="1:10" ht="13.8" customHeight="1">
      <c r="A4547" s="101">
        <f>C4547*ID규칙_대사_그룹_단위+COUNTIF($C$4:C4547,C4547)</f>
        <v>1236553</v>
      </c>
      <c r="B4547" s="100" t="s">
        <v>470</v>
      </c>
      <c r="C4547" s="102">
        <f>INDEX(STUDENT!$A:$A,MATCH(B4547,STUDENT!$B:$B,0))</f>
        <v>12365</v>
      </c>
      <c r="D4547" s="129">
        <v>7</v>
      </c>
      <c r="E4547" s="129">
        <v>26</v>
      </c>
      <c r="F4547" s="129">
        <v>0</v>
      </c>
      <c r="G4547" s="101" t="str">
        <f t="shared" si="280"/>
        <v>SPEECH_DESC_1236553</v>
      </c>
      <c r="H4547" s="101" t="str">
        <f t="shared" si="281"/>
        <v>SPEECH_AUDIO_1236553</v>
      </c>
      <c r="I4547" s="118" t="str">
        <f t="shared" si="282"/>
        <v>기념일</v>
      </c>
      <c r="J4547" s="118" t="str">
        <f t="shared" si="283"/>
        <v>선생의 생일</v>
      </c>
    </row>
    <row r="4548" spans="1:10" ht="13.8" customHeight="1">
      <c r="A4548" s="101">
        <f>C4548*ID규칙_대사_그룹_단위+COUNTIF($C$4:C4548,C4548)</f>
        <v>1236554</v>
      </c>
      <c r="B4548" s="100" t="s">
        <v>470</v>
      </c>
      <c r="C4548" s="102">
        <f>INDEX(STUDENT!$A:$A,MATCH(B4548,STUDENT!$B:$B,0))</f>
        <v>12365</v>
      </c>
      <c r="D4548" s="129">
        <v>7</v>
      </c>
      <c r="E4548" s="129">
        <v>27</v>
      </c>
      <c r="F4548" s="129">
        <v>0</v>
      </c>
      <c r="G4548" s="101" t="str">
        <f t="shared" ref="G4548:G4611" si="284">"SPEECH_DESC_"&amp;A4548</f>
        <v>SPEECH_DESC_1236554</v>
      </c>
      <c r="H4548" s="101" t="str">
        <f t="shared" ref="H4548:H4611" si="285">"SPEECH_AUDIO_"&amp;A4548</f>
        <v>SPEECH_AUDIO_1236554</v>
      </c>
      <c r="I4548" s="118" t="str">
        <f t="shared" ref="I4548:I4611" si="286">VLOOKUP(D4548,SPEECH_MAIN_TYPE,2,0)</f>
        <v>기념일</v>
      </c>
      <c r="J4548" s="118" t="str">
        <f t="shared" ref="J4548:J4611" si="287">VLOOKUP(E4548,SPEECH_SUB_TYPE,2,0)&amp;IF(F4548=0,""," "&amp;F4548)</f>
        <v>할로윈</v>
      </c>
    </row>
    <row r="4549" spans="1:10" ht="13.8" customHeight="1">
      <c r="A4549" s="101">
        <f>C4549*ID규칙_대사_그룹_단위+COUNTIF($C$4:C4549,C4549)</f>
        <v>1236555</v>
      </c>
      <c r="B4549" s="100" t="s">
        <v>470</v>
      </c>
      <c r="C4549" s="102">
        <f>INDEX(STUDENT!$A:$A,MATCH(B4549,STUDENT!$B:$B,0))</f>
        <v>12365</v>
      </c>
      <c r="D4549" s="129">
        <v>7</v>
      </c>
      <c r="E4549" s="129">
        <v>28</v>
      </c>
      <c r="F4549" s="129">
        <v>0</v>
      </c>
      <c r="G4549" s="101" t="str">
        <f t="shared" si="284"/>
        <v>SPEECH_DESC_1236555</v>
      </c>
      <c r="H4549" s="101" t="str">
        <f t="shared" si="285"/>
        <v>SPEECH_AUDIO_1236555</v>
      </c>
      <c r="I4549" s="118" t="str">
        <f t="shared" si="286"/>
        <v>기념일</v>
      </c>
      <c r="J4549" s="118" t="str">
        <f t="shared" si="287"/>
        <v>크리스마스</v>
      </c>
    </row>
    <row r="4550" spans="1:10" ht="13.8" customHeight="1">
      <c r="A4550" s="101">
        <f>C4550*ID규칙_대사_그룹_단위+COUNTIF($C$4:C4550,C4550)</f>
        <v>1236556</v>
      </c>
      <c r="B4550" s="100" t="s">
        <v>470</v>
      </c>
      <c r="C4550" s="102">
        <f>INDEX(STUDENT!$A:$A,MATCH(B4550,STUDENT!$B:$B,0))</f>
        <v>12365</v>
      </c>
      <c r="D4550" s="129">
        <v>7</v>
      </c>
      <c r="E4550" s="129">
        <v>29</v>
      </c>
      <c r="F4550" s="129">
        <v>0</v>
      </c>
      <c r="G4550" s="101" t="str">
        <f t="shared" si="284"/>
        <v>SPEECH_DESC_1236556</v>
      </c>
      <c r="H4550" s="101" t="str">
        <f t="shared" si="285"/>
        <v>SPEECH_AUDIO_1236556</v>
      </c>
      <c r="I4550" s="118" t="str">
        <f t="shared" si="286"/>
        <v>기념일</v>
      </c>
      <c r="J4550" s="118" t="str">
        <f t="shared" si="287"/>
        <v>신년</v>
      </c>
    </row>
    <row r="4551" spans="1:10" ht="13.8" customHeight="1">
      <c r="A4551" s="101">
        <f>C4551*ID규칙_대사_그룹_단위+COUNTIF($C$4:C4551,C4551)</f>
        <v>1136601</v>
      </c>
      <c r="B4551" s="100" t="s">
        <v>472</v>
      </c>
      <c r="C4551" s="102">
        <f>INDEX(STUDENT!$A:$A,MATCH(B4551,STUDENT!$B:$B,0))</f>
        <v>11366</v>
      </c>
      <c r="D4551" s="129">
        <v>1</v>
      </c>
      <c r="E4551" s="129">
        <v>1</v>
      </c>
      <c r="F4551" s="129">
        <v>0</v>
      </c>
      <c r="G4551" s="101" t="str">
        <f t="shared" si="284"/>
        <v>SPEECH_DESC_1136601</v>
      </c>
      <c r="H4551" s="101" t="str">
        <f t="shared" si="285"/>
        <v>SPEECH_AUDIO_1136601</v>
      </c>
      <c r="I4551" s="118" t="str">
        <f t="shared" si="286"/>
        <v>일상</v>
      </c>
      <c r="J4551" s="118" t="str">
        <f t="shared" si="287"/>
        <v>입수</v>
      </c>
    </row>
    <row r="4552" spans="1:10" ht="13.8" customHeight="1">
      <c r="A4552" s="101">
        <f>C4552*ID규칙_대사_그룹_단위+COUNTIF($C$4:C4552,C4552)</f>
        <v>1136602</v>
      </c>
      <c r="B4552" s="100" t="s">
        <v>472</v>
      </c>
      <c r="C4552" s="102">
        <f>INDEX(STUDENT!$A:$A,MATCH(B4552,STUDENT!$B:$B,0))</f>
        <v>11366</v>
      </c>
      <c r="D4552" s="129">
        <v>1</v>
      </c>
      <c r="E4552" s="129">
        <v>2</v>
      </c>
      <c r="F4552" s="129">
        <v>1</v>
      </c>
      <c r="G4552" s="101" t="str">
        <f t="shared" si="284"/>
        <v>SPEECH_DESC_1136602</v>
      </c>
      <c r="H4552" s="101" t="str">
        <f t="shared" si="285"/>
        <v>SPEECH_AUDIO_1136602</v>
      </c>
      <c r="I4552" s="118" t="str">
        <f t="shared" si="286"/>
        <v>일상</v>
      </c>
      <c r="J4552" s="118" t="str">
        <f t="shared" si="287"/>
        <v>로비 방문 1</v>
      </c>
    </row>
    <row r="4553" spans="1:10" ht="13.8" customHeight="1">
      <c r="A4553" s="101">
        <f>C4553*ID규칙_대사_그룹_단위+COUNTIF($C$4:C4553,C4553)</f>
        <v>1136603</v>
      </c>
      <c r="B4553" s="100" t="s">
        <v>472</v>
      </c>
      <c r="C4553" s="102">
        <f>INDEX(STUDENT!$A:$A,MATCH(B4553,STUDENT!$B:$B,0))</f>
        <v>11366</v>
      </c>
      <c r="D4553" s="129">
        <v>1</v>
      </c>
      <c r="E4553" s="129">
        <v>2</v>
      </c>
      <c r="F4553" s="129">
        <v>2</v>
      </c>
      <c r="G4553" s="101" t="str">
        <f t="shared" si="284"/>
        <v>SPEECH_DESC_1136603</v>
      </c>
      <c r="H4553" s="101" t="str">
        <f t="shared" si="285"/>
        <v>SPEECH_AUDIO_1136603</v>
      </c>
      <c r="I4553" s="118" t="str">
        <f t="shared" si="286"/>
        <v>일상</v>
      </c>
      <c r="J4553" s="118" t="str">
        <f t="shared" si="287"/>
        <v>로비 방문 2</v>
      </c>
    </row>
    <row r="4554" spans="1:10" ht="13.8" customHeight="1">
      <c r="A4554" s="101">
        <f>C4554*ID규칙_대사_그룹_단위+COUNTIF($C$4:C4554,C4554)</f>
        <v>1136604</v>
      </c>
      <c r="B4554" s="100" t="s">
        <v>472</v>
      </c>
      <c r="C4554" s="102">
        <f>INDEX(STUDENT!$A:$A,MATCH(B4554,STUDENT!$B:$B,0))</f>
        <v>11366</v>
      </c>
      <c r="D4554" s="129">
        <v>1</v>
      </c>
      <c r="E4554" s="129">
        <v>3</v>
      </c>
      <c r="F4554" s="129">
        <v>1</v>
      </c>
      <c r="G4554" s="101" t="str">
        <f t="shared" si="284"/>
        <v>SPEECH_DESC_1136604</v>
      </c>
      <c r="H4554" s="101" t="str">
        <f t="shared" si="285"/>
        <v>SPEECH_AUDIO_1136604</v>
      </c>
      <c r="I4554" s="118" t="str">
        <f t="shared" si="286"/>
        <v>일상</v>
      </c>
      <c r="J4554" s="118" t="str">
        <f t="shared" si="287"/>
        <v>잡담 1</v>
      </c>
    </row>
    <row r="4555" spans="1:10" ht="13.8" customHeight="1">
      <c r="A4555" s="101">
        <f>C4555*ID규칙_대사_그룹_단위+COUNTIF($C$4:C4555,C4555)</f>
        <v>1136605</v>
      </c>
      <c r="B4555" s="100" t="s">
        <v>472</v>
      </c>
      <c r="C4555" s="102">
        <f>INDEX(STUDENT!$A:$A,MATCH(B4555,STUDENT!$B:$B,0))</f>
        <v>11366</v>
      </c>
      <c r="D4555" s="129">
        <v>1</v>
      </c>
      <c r="E4555" s="129">
        <v>3</v>
      </c>
      <c r="F4555" s="129">
        <v>2</v>
      </c>
      <c r="G4555" s="101" t="str">
        <f t="shared" si="284"/>
        <v>SPEECH_DESC_1136605</v>
      </c>
      <c r="H4555" s="101" t="str">
        <f t="shared" si="285"/>
        <v>SPEECH_AUDIO_1136605</v>
      </c>
      <c r="I4555" s="118" t="str">
        <f t="shared" si="286"/>
        <v>일상</v>
      </c>
      <c r="J4555" s="118" t="str">
        <f t="shared" si="287"/>
        <v>잡담 2</v>
      </c>
    </row>
    <row r="4556" spans="1:10" ht="13.8" customHeight="1">
      <c r="A4556" s="101">
        <f>C4556*ID규칙_대사_그룹_단위+COUNTIF($C$4:C4556,C4556)</f>
        <v>1136606</v>
      </c>
      <c r="B4556" s="100" t="s">
        <v>472</v>
      </c>
      <c r="C4556" s="102">
        <f>INDEX(STUDENT!$A:$A,MATCH(B4556,STUDENT!$B:$B,0))</f>
        <v>11366</v>
      </c>
      <c r="D4556" s="129">
        <v>1</v>
      </c>
      <c r="E4556" s="129">
        <v>3</v>
      </c>
      <c r="F4556" s="129">
        <v>3</v>
      </c>
      <c r="G4556" s="101" t="str">
        <f t="shared" si="284"/>
        <v>SPEECH_DESC_1136606</v>
      </c>
      <c r="H4556" s="101" t="str">
        <f t="shared" si="285"/>
        <v>SPEECH_AUDIO_1136606</v>
      </c>
      <c r="I4556" s="118" t="str">
        <f t="shared" si="286"/>
        <v>일상</v>
      </c>
      <c r="J4556" s="118" t="str">
        <f t="shared" si="287"/>
        <v>잡담 3</v>
      </c>
    </row>
    <row r="4557" spans="1:10" ht="13.8" customHeight="1">
      <c r="A4557" s="101">
        <f>C4557*ID규칙_대사_그룹_단위+COUNTIF($C$4:C4557,C4557)</f>
        <v>1136607</v>
      </c>
      <c r="B4557" s="100" t="s">
        <v>472</v>
      </c>
      <c r="C4557" s="102">
        <f>INDEX(STUDENT!$A:$A,MATCH(B4557,STUDENT!$B:$B,0))</f>
        <v>11366</v>
      </c>
      <c r="D4557" s="129">
        <v>1</v>
      </c>
      <c r="E4557" s="129">
        <v>3</v>
      </c>
      <c r="F4557" s="129">
        <v>4</v>
      </c>
      <c r="G4557" s="101" t="str">
        <f t="shared" si="284"/>
        <v>SPEECH_DESC_1136607</v>
      </c>
      <c r="H4557" s="101" t="str">
        <f t="shared" si="285"/>
        <v>SPEECH_AUDIO_1136607</v>
      </c>
      <c r="I4557" s="118" t="str">
        <f t="shared" si="286"/>
        <v>일상</v>
      </c>
      <c r="J4557" s="118" t="str">
        <f t="shared" si="287"/>
        <v>잡담 4</v>
      </c>
    </row>
    <row r="4558" spans="1:10" ht="13.8" customHeight="1">
      <c r="A4558" s="101">
        <f>C4558*ID규칙_대사_그룹_단위+COUNTIF($C$4:C4558,C4558)</f>
        <v>1136608</v>
      </c>
      <c r="B4558" s="100" t="s">
        <v>472</v>
      </c>
      <c r="C4558" s="102">
        <f>INDEX(STUDENT!$A:$A,MATCH(B4558,STUDENT!$B:$B,0))</f>
        <v>11366</v>
      </c>
      <c r="D4558" s="129">
        <v>1</v>
      </c>
      <c r="E4558" s="129">
        <v>3</v>
      </c>
      <c r="F4558" s="129">
        <v>5</v>
      </c>
      <c r="G4558" s="101" t="str">
        <f t="shared" si="284"/>
        <v>SPEECH_DESC_1136608</v>
      </c>
      <c r="H4558" s="101" t="str">
        <f t="shared" si="285"/>
        <v>SPEECH_AUDIO_1136608</v>
      </c>
      <c r="I4558" s="118" t="str">
        <f t="shared" si="286"/>
        <v>일상</v>
      </c>
      <c r="J4558" s="118" t="str">
        <f t="shared" si="287"/>
        <v>잡담 5</v>
      </c>
    </row>
    <row r="4559" spans="1:10" ht="13.8" customHeight="1">
      <c r="A4559" s="101">
        <f>C4559*ID규칙_대사_그룹_단위+COUNTIF($C$4:C4559,C4559)</f>
        <v>1136609</v>
      </c>
      <c r="B4559" s="100" t="s">
        <v>472</v>
      </c>
      <c r="C4559" s="102">
        <f>INDEX(STUDENT!$A:$A,MATCH(B4559,STUDENT!$B:$B,0))</f>
        <v>11366</v>
      </c>
      <c r="D4559" s="129">
        <v>2</v>
      </c>
      <c r="E4559" s="129">
        <v>4</v>
      </c>
      <c r="F4559" s="129">
        <v>1</v>
      </c>
      <c r="G4559" s="101" t="str">
        <f t="shared" si="284"/>
        <v>SPEECH_DESC_1136609</v>
      </c>
      <c r="H4559" s="101" t="str">
        <f t="shared" si="285"/>
        <v>SPEECH_AUDIO_1136609</v>
      </c>
      <c r="I4559" s="118" t="str">
        <f t="shared" si="286"/>
        <v>배치</v>
      </c>
      <c r="J4559" s="118" t="str">
        <f t="shared" si="287"/>
        <v>편성 1</v>
      </c>
    </row>
    <row r="4560" spans="1:10" ht="13.8" customHeight="1">
      <c r="A4560" s="101">
        <f>C4560*ID규칙_대사_그룹_단위+COUNTIF($C$4:C4560,C4560)</f>
        <v>1136610</v>
      </c>
      <c r="B4560" s="100" t="s">
        <v>472</v>
      </c>
      <c r="C4560" s="102">
        <f>INDEX(STUDENT!$A:$A,MATCH(B4560,STUDENT!$B:$B,0))</f>
        <v>11366</v>
      </c>
      <c r="D4560" s="129">
        <v>2</v>
      </c>
      <c r="E4560" s="129">
        <v>4</v>
      </c>
      <c r="F4560" s="129">
        <v>2</v>
      </c>
      <c r="G4560" s="101" t="str">
        <f t="shared" si="284"/>
        <v>SPEECH_DESC_1136610</v>
      </c>
      <c r="H4560" s="101" t="str">
        <f t="shared" si="285"/>
        <v>SPEECH_AUDIO_1136610</v>
      </c>
      <c r="I4560" s="118" t="str">
        <f t="shared" si="286"/>
        <v>배치</v>
      </c>
      <c r="J4560" s="118" t="str">
        <f t="shared" si="287"/>
        <v>편성 2</v>
      </c>
    </row>
    <row r="4561" spans="1:10" ht="13.8" customHeight="1">
      <c r="A4561" s="101">
        <f>C4561*ID규칙_대사_그룹_단위+COUNTIF($C$4:C4561,C4561)</f>
        <v>1136611</v>
      </c>
      <c r="B4561" s="100" t="s">
        <v>472</v>
      </c>
      <c r="C4561" s="102">
        <f>INDEX(STUDENT!$A:$A,MATCH(B4561,STUDENT!$B:$B,0))</f>
        <v>11366</v>
      </c>
      <c r="D4561" s="129">
        <v>2</v>
      </c>
      <c r="E4561" s="129">
        <v>4</v>
      </c>
      <c r="F4561" s="129">
        <v>3</v>
      </c>
      <c r="G4561" s="101" t="str">
        <f t="shared" si="284"/>
        <v>SPEECH_DESC_1136611</v>
      </c>
      <c r="H4561" s="101" t="str">
        <f t="shared" si="285"/>
        <v>SPEECH_AUDIO_1136611</v>
      </c>
      <c r="I4561" s="118" t="str">
        <f t="shared" si="286"/>
        <v>배치</v>
      </c>
      <c r="J4561" s="118" t="str">
        <f t="shared" si="287"/>
        <v>편성 3</v>
      </c>
    </row>
    <row r="4562" spans="1:10" ht="13.8" customHeight="1">
      <c r="A4562" s="101">
        <f>C4562*ID규칙_대사_그룹_단위+COUNTIF($C$4:C4562,C4562)</f>
        <v>1136612</v>
      </c>
      <c r="B4562" s="100" t="s">
        <v>472</v>
      </c>
      <c r="C4562" s="102">
        <f>INDEX(STUDENT!$A:$A,MATCH(B4562,STUDENT!$B:$B,0))</f>
        <v>11366</v>
      </c>
      <c r="D4562" s="129">
        <v>2</v>
      </c>
      <c r="E4562" s="129">
        <v>5</v>
      </c>
      <c r="F4562" s="129">
        <v>1</v>
      </c>
      <c r="G4562" s="101" t="str">
        <f t="shared" si="284"/>
        <v>SPEECH_DESC_1136612</v>
      </c>
      <c r="H4562" s="101" t="str">
        <f t="shared" si="285"/>
        <v>SPEECH_AUDIO_1136612</v>
      </c>
      <c r="I4562" s="118" t="str">
        <f t="shared" si="286"/>
        <v>배치</v>
      </c>
      <c r="J4562" s="118" t="str">
        <f t="shared" si="287"/>
        <v>출격 1</v>
      </c>
    </row>
    <row r="4563" spans="1:10" ht="13.8" customHeight="1">
      <c r="A4563" s="101">
        <f>C4563*ID규칙_대사_그룹_단위+COUNTIF($C$4:C4563,C4563)</f>
        <v>1136613</v>
      </c>
      <c r="B4563" s="100" t="s">
        <v>472</v>
      </c>
      <c r="C4563" s="102">
        <f>INDEX(STUDENT!$A:$A,MATCH(B4563,STUDENT!$B:$B,0))</f>
        <v>11366</v>
      </c>
      <c r="D4563" s="129">
        <v>2</v>
      </c>
      <c r="E4563" s="129">
        <v>5</v>
      </c>
      <c r="F4563" s="129">
        <v>2</v>
      </c>
      <c r="G4563" s="101" t="str">
        <f t="shared" si="284"/>
        <v>SPEECH_DESC_1136613</v>
      </c>
      <c r="H4563" s="101" t="str">
        <f t="shared" si="285"/>
        <v>SPEECH_AUDIO_1136613</v>
      </c>
      <c r="I4563" s="118" t="str">
        <f t="shared" si="286"/>
        <v>배치</v>
      </c>
      <c r="J4563" s="118" t="str">
        <f t="shared" si="287"/>
        <v>출격 2</v>
      </c>
    </row>
    <row r="4564" spans="1:10" ht="13.8" customHeight="1">
      <c r="A4564" s="101">
        <f>C4564*ID규칙_대사_그룹_단위+COUNTIF($C$4:C4564,C4564)</f>
        <v>1136614</v>
      </c>
      <c r="B4564" s="100" t="s">
        <v>472</v>
      </c>
      <c r="C4564" s="102">
        <f>INDEX(STUDENT!$A:$A,MATCH(B4564,STUDENT!$B:$B,0))</f>
        <v>11366</v>
      </c>
      <c r="D4564" s="129">
        <v>3</v>
      </c>
      <c r="E4564" s="129">
        <v>6</v>
      </c>
      <c r="F4564" s="129">
        <v>1</v>
      </c>
      <c r="G4564" s="101" t="str">
        <f t="shared" si="284"/>
        <v>SPEECH_DESC_1136614</v>
      </c>
      <c r="H4564" s="101" t="str">
        <f t="shared" si="285"/>
        <v>SPEECH_AUDIO_1136614</v>
      </c>
      <c r="I4564" s="118" t="str">
        <f t="shared" si="286"/>
        <v>전투</v>
      </c>
      <c r="J4564" s="118" t="str">
        <f t="shared" si="287"/>
        <v>전투개시 1</v>
      </c>
    </row>
    <row r="4565" spans="1:10" ht="13.8" customHeight="1">
      <c r="A4565" s="101">
        <f>C4565*ID규칙_대사_그룹_단위+COUNTIF($C$4:C4565,C4565)</f>
        <v>1136615</v>
      </c>
      <c r="B4565" s="100" t="s">
        <v>472</v>
      </c>
      <c r="C4565" s="102">
        <f>INDEX(STUDENT!$A:$A,MATCH(B4565,STUDENT!$B:$B,0))</f>
        <v>11366</v>
      </c>
      <c r="D4565" s="129">
        <v>3</v>
      </c>
      <c r="E4565" s="129">
        <v>6</v>
      </c>
      <c r="F4565" s="129">
        <v>2</v>
      </c>
      <c r="G4565" s="101" t="str">
        <f t="shared" si="284"/>
        <v>SPEECH_DESC_1136615</v>
      </c>
      <c r="H4565" s="101" t="str">
        <f t="shared" si="285"/>
        <v>SPEECH_AUDIO_1136615</v>
      </c>
      <c r="I4565" s="118" t="str">
        <f t="shared" si="286"/>
        <v>전투</v>
      </c>
      <c r="J4565" s="118" t="str">
        <f t="shared" si="287"/>
        <v>전투개시 2</v>
      </c>
    </row>
    <row r="4566" spans="1:10" ht="13.8" customHeight="1">
      <c r="A4566" s="101">
        <f>C4566*ID규칙_대사_그룹_단위+COUNTIF($C$4:C4566,C4566)</f>
        <v>1136616</v>
      </c>
      <c r="B4566" s="100" t="s">
        <v>472</v>
      </c>
      <c r="C4566" s="102">
        <f>INDEX(STUDENT!$A:$A,MATCH(B4566,STUDENT!$B:$B,0))</f>
        <v>11366</v>
      </c>
      <c r="D4566" s="129">
        <v>3</v>
      </c>
      <c r="E4566" s="129">
        <v>8</v>
      </c>
      <c r="F4566" s="129">
        <v>1</v>
      </c>
      <c r="G4566" s="101" t="str">
        <f t="shared" si="284"/>
        <v>SPEECH_DESC_1136616</v>
      </c>
      <c r="H4566" s="101" t="str">
        <f t="shared" si="285"/>
        <v>SPEECH_AUDIO_1136616</v>
      </c>
      <c r="I4566" s="118" t="str">
        <f t="shared" si="286"/>
        <v>전투</v>
      </c>
      <c r="J4566" s="118" t="str">
        <f t="shared" si="287"/>
        <v>에이리어 이동 1</v>
      </c>
    </row>
    <row r="4567" spans="1:10" ht="13.8" customHeight="1">
      <c r="A4567" s="101">
        <f>C4567*ID규칙_대사_그룹_단위+COUNTIF($C$4:C4567,C4567)</f>
        <v>1136617</v>
      </c>
      <c r="B4567" s="100" t="s">
        <v>472</v>
      </c>
      <c r="C4567" s="102">
        <f>INDEX(STUDENT!$A:$A,MATCH(B4567,STUDENT!$B:$B,0))</f>
        <v>11366</v>
      </c>
      <c r="D4567" s="129">
        <v>3</v>
      </c>
      <c r="E4567" s="129">
        <v>8</v>
      </c>
      <c r="F4567" s="129">
        <v>2</v>
      </c>
      <c r="G4567" s="101" t="str">
        <f t="shared" si="284"/>
        <v>SPEECH_DESC_1136617</v>
      </c>
      <c r="H4567" s="101" t="str">
        <f t="shared" si="285"/>
        <v>SPEECH_AUDIO_1136617</v>
      </c>
      <c r="I4567" s="118" t="str">
        <f t="shared" si="286"/>
        <v>전투</v>
      </c>
      <c r="J4567" s="118" t="str">
        <f t="shared" si="287"/>
        <v>에이리어 이동 2</v>
      </c>
    </row>
    <row r="4568" spans="1:10" ht="13.8" customHeight="1">
      <c r="A4568" s="101">
        <f>C4568*ID규칙_대사_그룹_단위+COUNTIF($C$4:C4568,C4568)</f>
        <v>1136618</v>
      </c>
      <c r="B4568" s="100" t="s">
        <v>472</v>
      </c>
      <c r="C4568" s="102">
        <f>INDEX(STUDENT!$A:$A,MATCH(B4568,STUDENT!$B:$B,0))</f>
        <v>11366</v>
      </c>
      <c r="D4568" s="129">
        <v>3</v>
      </c>
      <c r="E4568" s="129">
        <v>9</v>
      </c>
      <c r="F4568" s="129">
        <v>0</v>
      </c>
      <c r="G4568" s="101" t="str">
        <f t="shared" si="284"/>
        <v>SPEECH_DESC_1136618</v>
      </c>
      <c r="H4568" s="101" t="str">
        <f t="shared" si="285"/>
        <v>SPEECH_AUDIO_1136618</v>
      </c>
      <c r="I4568" s="118" t="str">
        <f t="shared" si="286"/>
        <v>전투</v>
      </c>
      <c r="J4568" s="118" t="str">
        <f t="shared" si="287"/>
        <v>엄폐</v>
      </c>
    </row>
    <row r="4569" spans="1:10" ht="13.8" customHeight="1">
      <c r="A4569" s="101">
        <f>C4569*ID규칙_대사_그룹_단위+COUNTIF($C$4:C4569,C4569)</f>
        <v>1136619</v>
      </c>
      <c r="B4569" s="100" t="s">
        <v>472</v>
      </c>
      <c r="C4569" s="102">
        <f>INDEX(STUDENT!$A:$A,MATCH(B4569,STUDENT!$B:$B,0))</f>
        <v>11366</v>
      </c>
      <c r="D4569" s="129">
        <v>3</v>
      </c>
      <c r="E4569" s="129">
        <v>10</v>
      </c>
      <c r="F4569" s="129">
        <v>0</v>
      </c>
      <c r="G4569" s="101" t="str">
        <f t="shared" si="284"/>
        <v>SPEECH_DESC_1136619</v>
      </c>
      <c r="H4569" s="101" t="str">
        <f t="shared" si="285"/>
        <v>SPEECH_AUDIO_1136619</v>
      </c>
      <c r="I4569" s="118" t="str">
        <f t="shared" si="286"/>
        <v>전투</v>
      </c>
      <c r="J4569" s="118" t="str">
        <f t="shared" si="287"/>
        <v>회피</v>
      </c>
    </row>
    <row r="4570" spans="1:10" ht="13.8" customHeight="1">
      <c r="A4570" s="101">
        <f>C4570*ID규칙_대사_그룹_단위+COUNTIF($C$4:C4570,C4570)</f>
        <v>1136620</v>
      </c>
      <c r="B4570" s="100" t="s">
        <v>472</v>
      </c>
      <c r="C4570" s="102">
        <f>INDEX(STUDENT!$A:$A,MATCH(B4570,STUDENT!$B:$B,0))</f>
        <v>11366</v>
      </c>
      <c r="D4570" s="129">
        <v>3</v>
      </c>
      <c r="E4570" s="129">
        <v>11</v>
      </c>
      <c r="F4570" s="129">
        <v>0</v>
      </c>
      <c r="G4570" s="101" t="str">
        <f t="shared" si="284"/>
        <v>SPEECH_DESC_1136620</v>
      </c>
      <c r="H4570" s="101" t="str">
        <f t="shared" si="285"/>
        <v>SPEECH_AUDIO_1136620</v>
      </c>
      <c r="I4570" s="118" t="str">
        <f t="shared" si="286"/>
        <v>전투</v>
      </c>
      <c r="J4570" s="118" t="str">
        <f t="shared" si="287"/>
        <v>회복</v>
      </c>
    </row>
    <row r="4571" spans="1:10" ht="13.8" customHeight="1">
      <c r="A4571" s="101">
        <f>C4571*ID규칙_대사_그룹_단위+COUNTIF($C$4:C4571,C4571)</f>
        <v>1136621</v>
      </c>
      <c r="B4571" s="100" t="s">
        <v>472</v>
      </c>
      <c r="C4571" s="102">
        <f>INDEX(STUDENT!$A:$A,MATCH(B4571,STUDENT!$B:$B,0))</f>
        <v>11366</v>
      </c>
      <c r="D4571" s="129">
        <v>3</v>
      </c>
      <c r="E4571" s="129">
        <v>12</v>
      </c>
      <c r="F4571" s="129">
        <v>0</v>
      </c>
      <c r="G4571" s="101" t="str">
        <f t="shared" si="284"/>
        <v>SPEECH_DESC_1136621</v>
      </c>
      <c r="H4571" s="101" t="str">
        <f t="shared" si="285"/>
        <v>SPEECH_AUDIO_1136621</v>
      </c>
      <c r="I4571" s="118" t="str">
        <f t="shared" si="286"/>
        <v>전투</v>
      </c>
      <c r="J4571" s="118" t="str">
        <f t="shared" si="287"/>
        <v>버프</v>
      </c>
    </row>
    <row r="4572" spans="1:10" ht="13.8" customHeight="1">
      <c r="A4572" s="101">
        <f>C4572*ID규칙_대사_그룹_단위+COUNTIF($C$4:C4572,C4572)</f>
        <v>1136622</v>
      </c>
      <c r="B4572" s="100" t="s">
        <v>472</v>
      </c>
      <c r="C4572" s="102">
        <f>INDEX(STUDENT!$A:$A,MATCH(B4572,STUDENT!$B:$B,0))</f>
        <v>11366</v>
      </c>
      <c r="D4572" s="129">
        <v>3</v>
      </c>
      <c r="E4572" s="129">
        <v>13</v>
      </c>
      <c r="F4572" s="129">
        <v>0</v>
      </c>
      <c r="G4572" s="101" t="str">
        <f t="shared" si="284"/>
        <v>SPEECH_DESC_1136622</v>
      </c>
      <c r="H4572" s="101" t="str">
        <f t="shared" si="285"/>
        <v>SPEECH_AUDIO_1136622</v>
      </c>
      <c r="I4572" s="118" t="str">
        <f t="shared" si="286"/>
        <v>전투</v>
      </c>
      <c r="J4572" s="118" t="str">
        <f t="shared" si="287"/>
        <v>기본 스킬</v>
      </c>
    </row>
    <row r="4573" spans="1:10" ht="13.8" customHeight="1">
      <c r="A4573" s="101">
        <f>C4573*ID규칙_대사_그룹_단위+COUNTIF($C$4:C4573,C4573)</f>
        <v>1136623</v>
      </c>
      <c r="B4573" s="100" t="s">
        <v>472</v>
      </c>
      <c r="C4573" s="102">
        <f>INDEX(STUDENT!$A:$A,MATCH(B4573,STUDENT!$B:$B,0))</f>
        <v>11366</v>
      </c>
      <c r="D4573" s="129">
        <v>3</v>
      </c>
      <c r="E4573" s="129">
        <v>14</v>
      </c>
      <c r="F4573" s="129">
        <v>1</v>
      </c>
      <c r="G4573" s="101" t="str">
        <f t="shared" si="284"/>
        <v>SPEECH_DESC_1136623</v>
      </c>
      <c r="H4573" s="101" t="str">
        <f t="shared" si="285"/>
        <v>SPEECH_AUDIO_1136623</v>
      </c>
      <c r="I4573" s="118" t="str">
        <f t="shared" si="286"/>
        <v>전투</v>
      </c>
      <c r="J4573" s="118" t="str">
        <f t="shared" si="287"/>
        <v>EX 스킬 컷인 1</v>
      </c>
    </row>
    <row r="4574" spans="1:10" ht="13.8" customHeight="1">
      <c r="A4574" s="101">
        <f>C4574*ID규칙_대사_그룹_단위+COUNTIF($C$4:C4574,C4574)</f>
        <v>1136624</v>
      </c>
      <c r="B4574" s="100" t="s">
        <v>472</v>
      </c>
      <c r="C4574" s="102">
        <f>INDEX(STUDENT!$A:$A,MATCH(B4574,STUDENT!$B:$B,0))</f>
        <v>11366</v>
      </c>
      <c r="D4574" s="129">
        <v>3</v>
      </c>
      <c r="E4574" s="129">
        <v>14</v>
      </c>
      <c r="F4574" s="129">
        <v>2</v>
      </c>
      <c r="G4574" s="101" t="str">
        <f t="shared" si="284"/>
        <v>SPEECH_DESC_1136624</v>
      </c>
      <c r="H4574" s="101" t="str">
        <f t="shared" si="285"/>
        <v>SPEECH_AUDIO_1136624</v>
      </c>
      <c r="I4574" s="118" t="str">
        <f t="shared" si="286"/>
        <v>전투</v>
      </c>
      <c r="J4574" s="118" t="str">
        <f t="shared" si="287"/>
        <v>EX 스킬 컷인 2</v>
      </c>
    </row>
    <row r="4575" spans="1:10" ht="13.8" customHeight="1">
      <c r="A4575" s="101">
        <f>C4575*ID규칙_대사_그룹_단위+COUNTIF($C$4:C4575,C4575)</f>
        <v>1136625</v>
      </c>
      <c r="B4575" s="100" t="s">
        <v>472</v>
      </c>
      <c r="C4575" s="102">
        <f>INDEX(STUDENT!$A:$A,MATCH(B4575,STUDENT!$B:$B,0))</f>
        <v>11366</v>
      </c>
      <c r="D4575" s="129">
        <v>3</v>
      </c>
      <c r="E4575" s="129">
        <v>14</v>
      </c>
      <c r="F4575" s="129">
        <v>3</v>
      </c>
      <c r="G4575" s="101" t="str">
        <f t="shared" si="284"/>
        <v>SPEECH_DESC_1136625</v>
      </c>
      <c r="H4575" s="101" t="str">
        <f t="shared" si="285"/>
        <v>SPEECH_AUDIO_1136625</v>
      </c>
      <c r="I4575" s="118" t="str">
        <f t="shared" si="286"/>
        <v>전투</v>
      </c>
      <c r="J4575" s="118" t="str">
        <f t="shared" si="287"/>
        <v>EX 스킬 컷인 3</v>
      </c>
    </row>
    <row r="4576" spans="1:10" ht="13.8" customHeight="1">
      <c r="A4576" s="101">
        <f>C4576*ID규칙_대사_그룹_단위+COUNTIF($C$4:C4576,C4576)</f>
        <v>1136626</v>
      </c>
      <c r="B4576" s="100" t="s">
        <v>472</v>
      </c>
      <c r="C4576" s="102">
        <f>INDEX(STUDENT!$A:$A,MATCH(B4576,STUDENT!$B:$B,0))</f>
        <v>11366</v>
      </c>
      <c r="D4576" s="129">
        <v>3</v>
      </c>
      <c r="E4576" s="129">
        <v>15</v>
      </c>
      <c r="F4576" s="129">
        <v>1</v>
      </c>
      <c r="G4576" s="101" t="str">
        <f t="shared" si="284"/>
        <v>SPEECH_DESC_1136626</v>
      </c>
      <c r="H4576" s="101" t="str">
        <f t="shared" si="285"/>
        <v>SPEECH_AUDIO_1136626</v>
      </c>
      <c r="I4576" s="118" t="str">
        <f t="shared" si="286"/>
        <v>전투</v>
      </c>
      <c r="J4576" s="118" t="str">
        <f t="shared" si="287"/>
        <v>EX 스킬 1</v>
      </c>
    </row>
    <row r="4577" spans="1:10" ht="13.8" customHeight="1">
      <c r="A4577" s="101">
        <f>C4577*ID규칙_대사_그룹_단위+COUNTIF($C$4:C4577,C4577)</f>
        <v>1136627</v>
      </c>
      <c r="B4577" s="100" t="s">
        <v>472</v>
      </c>
      <c r="C4577" s="102">
        <f>INDEX(STUDENT!$A:$A,MATCH(B4577,STUDENT!$B:$B,0))</f>
        <v>11366</v>
      </c>
      <c r="D4577" s="129">
        <v>3</v>
      </c>
      <c r="E4577" s="129">
        <v>15</v>
      </c>
      <c r="F4577" s="129">
        <v>2</v>
      </c>
      <c r="G4577" s="101" t="str">
        <f t="shared" si="284"/>
        <v>SPEECH_DESC_1136627</v>
      </c>
      <c r="H4577" s="101" t="str">
        <f t="shared" si="285"/>
        <v>SPEECH_AUDIO_1136627</v>
      </c>
      <c r="I4577" s="118" t="str">
        <f t="shared" si="286"/>
        <v>전투</v>
      </c>
      <c r="J4577" s="118" t="str">
        <f t="shared" si="287"/>
        <v>EX 스킬 2</v>
      </c>
    </row>
    <row r="4578" spans="1:10" ht="13.8" customHeight="1">
      <c r="A4578" s="101">
        <f>C4578*ID규칙_대사_그룹_단위+COUNTIF($C$4:C4578,C4578)</f>
        <v>1136628</v>
      </c>
      <c r="B4578" s="100" t="s">
        <v>472</v>
      </c>
      <c r="C4578" s="102">
        <f>INDEX(STUDENT!$A:$A,MATCH(B4578,STUDENT!$B:$B,0))</f>
        <v>11366</v>
      </c>
      <c r="D4578" s="129">
        <v>3</v>
      </c>
      <c r="E4578" s="129">
        <v>15</v>
      </c>
      <c r="F4578" s="129">
        <v>3</v>
      </c>
      <c r="G4578" s="101" t="str">
        <f t="shared" si="284"/>
        <v>SPEECH_DESC_1136628</v>
      </c>
      <c r="H4578" s="101" t="str">
        <f t="shared" si="285"/>
        <v>SPEECH_AUDIO_1136628</v>
      </c>
      <c r="I4578" s="118" t="str">
        <f t="shared" si="286"/>
        <v>전투</v>
      </c>
      <c r="J4578" s="118" t="str">
        <f t="shared" si="287"/>
        <v>EX 스킬 3</v>
      </c>
    </row>
    <row r="4579" spans="1:10" ht="13.8" customHeight="1">
      <c r="A4579" s="101">
        <f>C4579*ID규칙_대사_그룹_단위+COUNTIF($C$4:C4579,C4579)</f>
        <v>1136629</v>
      </c>
      <c r="B4579" s="100" t="s">
        <v>472</v>
      </c>
      <c r="C4579" s="102">
        <f>INDEX(STUDENT!$A:$A,MATCH(B4579,STUDENT!$B:$B,0))</f>
        <v>11366</v>
      </c>
      <c r="D4579" s="129">
        <v>3</v>
      </c>
      <c r="E4579" s="129">
        <v>16</v>
      </c>
      <c r="F4579" s="129">
        <v>1</v>
      </c>
      <c r="G4579" s="101" t="str">
        <f t="shared" si="284"/>
        <v>SPEECH_DESC_1136629</v>
      </c>
      <c r="H4579" s="101" t="str">
        <f t="shared" si="285"/>
        <v>SPEECH_AUDIO_1136629</v>
      </c>
      <c r="I4579" s="118" t="str">
        <f t="shared" si="286"/>
        <v>전투</v>
      </c>
      <c r="J4579" s="118" t="str">
        <f t="shared" si="287"/>
        <v>승리 1</v>
      </c>
    </row>
    <row r="4580" spans="1:10" ht="13.8" customHeight="1">
      <c r="A4580" s="101">
        <f>C4580*ID규칙_대사_그룹_단위+COUNTIF($C$4:C4580,C4580)</f>
        <v>1136630</v>
      </c>
      <c r="B4580" s="100" t="s">
        <v>472</v>
      </c>
      <c r="C4580" s="102">
        <f>INDEX(STUDENT!$A:$A,MATCH(B4580,STUDENT!$B:$B,0))</f>
        <v>11366</v>
      </c>
      <c r="D4580" s="129">
        <v>3</v>
      </c>
      <c r="E4580" s="129">
        <v>16</v>
      </c>
      <c r="F4580" s="129">
        <v>2</v>
      </c>
      <c r="G4580" s="101" t="str">
        <f t="shared" si="284"/>
        <v>SPEECH_DESC_1136630</v>
      </c>
      <c r="H4580" s="101" t="str">
        <f t="shared" si="285"/>
        <v>SPEECH_AUDIO_1136630</v>
      </c>
      <c r="I4580" s="118" t="str">
        <f t="shared" si="286"/>
        <v>전투</v>
      </c>
      <c r="J4580" s="118" t="str">
        <f t="shared" si="287"/>
        <v>승리 2</v>
      </c>
    </row>
    <row r="4581" spans="1:10" ht="13.8" customHeight="1">
      <c r="A4581" s="101">
        <f>C4581*ID규칙_대사_그룹_단위+COUNTIF($C$4:C4581,C4581)</f>
        <v>1136631</v>
      </c>
      <c r="B4581" s="100" t="s">
        <v>472</v>
      </c>
      <c r="C4581" s="102">
        <f>INDEX(STUDENT!$A:$A,MATCH(B4581,STUDENT!$B:$B,0))</f>
        <v>11366</v>
      </c>
      <c r="D4581" s="129">
        <v>3</v>
      </c>
      <c r="E4581" s="129">
        <v>17</v>
      </c>
      <c r="F4581" s="129">
        <v>0</v>
      </c>
      <c r="G4581" s="101" t="str">
        <f t="shared" si="284"/>
        <v>SPEECH_DESC_1136631</v>
      </c>
      <c r="H4581" s="101" t="str">
        <f t="shared" si="285"/>
        <v>SPEECH_AUDIO_1136631</v>
      </c>
      <c r="I4581" s="118" t="str">
        <f t="shared" si="286"/>
        <v>전투</v>
      </c>
      <c r="J4581" s="118" t="str">
        <f t="shared" si="287"/>
        <v>철수</v>
      </c>
    </row>
    <row r="4582" spans="1:10" ht="13.8" customHeight="1">
      <c r="A4582" s="101">
        <f>C4582*ID규칙_대사_그룹_단위+COUNTIF($C$4:C4582,C4582)</f>
        <v>1136632</v>
      </c>
      <c r="B4582" s="100" t="s">
        <v>472</v>
      </c>
      <c r="C4582" s="102">
        <f>INDEX(STUDENT!$A:$A,MATCH(B4582,STUDENT!$B:$B,0))</f>
        <v>11366</v>
      </c>
      <c r="D4582" s="129">
        <v>4</v>
      </c>
      <c r="E4582" s="129">
        <v>18</v>
      </c>
      <c r="F4582" s="129">
        <v>1</v>
      </c>
      <c r="G4582" s="101" t="str">
        <f t="shared" si="284"/>
        <v>SPEECH_DESC_1136632</v>
      </c>
      <c r="H4582" s="101" t="str">
        <f t="shared" si="285"/>
        <v>SPEECH_AUDIO_1136632</v>
      </c>
      <c r="I4582" s="118" t="str">
        <f t="shared" si="286"/>
        <v>결과</v>
      </c>
      <c r="J4582" s="118" t="str">
        <f t="shared" si="287"/>
        <v>임무 완료 1</v>
      </c>
    </row>
    <row r="4583" spans="1:10" ht="13.8" customHeight="1">
      <c r="A4583" s="101">
        <f>C4583*ID규칙_대사_그룹_단위+COUNTIF($C$4:C4583,C4583)</f>
        <v>1136633</v>
      </c>
      <c r="B4583" s="100" t="s">
        <v>472</v>
      </c>
      <c r="C4583" s="102">
        <f>INDEX(STUDENT!$A:$A,MATCH(B4583,STUDENT!$B:$B,0))</f>
        <v>11366</v>
      </c>
      <c r="D4583" s="129">
        <v>4</v>
      </c>
      <c r="E4583" s="129">
        <v>18</v>
      </c>
      <c r="F4583" s="129">
        <v>2</v>
      </c>
      <c r="G4583" s="101" t="str">
        <f t="shared" si="284"/>
        <v>SPEECH_DESC_1136633</v>
      </c>
      <c r="H4583" s="101" t="str">
        <f t="shared" si="285"/>
        <v>SPEECH_AUDIO_1136633</v>
      </c>
      <c r="I4583" s="118" t="str">
        <f t="shared" si="286"/>
        <v>결과</v>
      </c>
      <c r="J4583" s="118" t="str">
        <f t="shared" si="287"/>
        <v>임무 완료 2</v>
      </c>
    </row>
    <row r="4584" spans="1:10" ht="13.8" customHeight="1">
      <c r="A4584" s="101">
        <f>C4584*ID규칙_대사_그룹_단위+COUNTIF($C$4:C4584,C4584)</f>
        <v>1136634</v>
      </c>
      <c r="B4584" s="100" t="s">
        <v>472</v>
      </c>
      <c r="C4584" s="102">
        <f>INDEX(STUDENT!$A:$A,MATCH(B4584,STUDENT!$B:$B,0))</f>
        <v>11366</v>
      </c>
      <c r="D4584" s="129">
        <v>4</v>
      </c>
      <c r="E4584" s="129">
        <v>19</v>
      </c>
      <c r="F4584" s="129">
        <v>1</v>
      </c>
      <c r="G4584" s="101" t="str">
        <f t="shared" si="284"/>
        <v>SPEECH_DESC_1136634</v>
      </c>
      <c r="H4584" s="101" t="str">
        <f t="shared" si="285"/>
        <v>SPEECH_AUDIO_1136634</v>
      </c>
      <c r="I4584" s="118" t="str">
        <f t="shared" si="286"/>
        <v>결과</v>
      </c>
      <c r="J4584" s="118" t="str">
        <f t="shared" si="287"/>
        <v>임무 실패 1</v>
      </c>
    </row>
    <row r="4585" spans="1:10" ht="13.8" customHeight="1">
      <c r="A4585" s="101">
        <f>C4585*ID규칙_대사_그룹_단위+COUNTIF($C$4:C4585,C4585)</f>
        <v>1136635</v>
      </c>
      <c r="B4585" s="100" t="s">
        <v>472</v>
      </c>
      <c r="C4585" s="102">
        <f>INDEX(STUDENT!$A:$A,MATCH(B4585,STUDENT!$B:$B,0))</f>
        <v>11366</v>
      </c>
      <c r="D4585" s="129">
        <v>4</v>
      </c>
      <c r="E4585" s="129">
        <v>19</v>
      </c>
      <c r="F4585" s="129">
        <v>2</v>
      </c>
      <c r="G4585" s="101" t="str">
        <f t="shared" si="284"/>
        <v>SPEECH_DESC_1136635</v>
      </c>
      <c r="H4585" s="101" t="str">
        <f t="shared" si="285"/>
        <v>SPEECH_AUDIO_1136635</v>
      </c>
      <c r="I4585" s="118" t="str">
        <f t="shared" si="286"/>
        <v>결과</v>
      </c>
      <c r="J4585" s="118" t="str">
        <f t="shared" si="287"/>
        <v>임무 실패 2</v>
      </c>
    </row>
    <row r="4586" spans="1:10" ht="13.8" customHeight="1">
      <c r="A4586" s="101">
        <f>C4586*ID규칙_대사_그룹_단위+COUNTIF($C$4:C4586,C4586)</f>
        <v>1136636</v>
      </c>
      <c r="B4586" s="100" t="s">
        <v>472</v>
      </c>
      <c r="C4586" s="102">
        <f>INDEX(STUDENT!$A:$A,MATCH(B4586,STUDENT!$B:$B,0))</f>
        <v>11366</v>
      </c>
      <c r="D4586" s="129">
        <v>5</v>
      </c>
      <c r="E4586" s="129">
        <v>20</v>
      </c>
      <c r="F4586" s="129">
        <v>1</v>
      </c>
      <c r="G4586" s="101" t="str">
        <f t="shared" si="284"/>
        <v>SPEECH_DESC_1136636</v>
      </c>
      <c r="H4586" s="101" t="str">
        <f t="shared" si="285"/>
        <v>SPEECH_AUDIO_1136636</v>
      </c>
      <c r="I4586" s="118" t="str">
        <f t="shared" si="286"/>
        <v>기타</v>
      </c>
      <c r="J4586" s="118" t="str">
        <f t="shared" si="287"/>
        <v>강화 1</v>
      </c>
    </row>
    <row r="4587" spans="1:10" ht="13.8" customHeight="1">
      <c r="A4587" s="101">
        <f>C4587*ID규칙_대사_그룹_단위+COUNTIF($C$4:C4587,C4587)</f>
        <v>1136637</v>
      </c>
      <c r="B4587" s="100" t="s">
        <v>472</v>
      </c>
      <c r="C4587" s="102">
        <f>INDEX(STUDENT!$A:$A,MATCH(B4587,STUDENT!$B:$B,0))</f>
        <v>11366</v>
      </c>
      <c r="D4587" s="129">
        <v>5</v>
      </c>
      <c r="E4587" s="129">
        <v>20</v>
      </c>
      <c r="F4587" s="129">
        <v>2</v>
      </c>
      <c r="G4587" s="101" t="str">
        <f t="shared" si="284"/>
        <v>SPEECH_DESC_1136637</v>
      </c>
      <c r="H4587" s="101" t="str">
        <f t="shared" si="285"/>
        <v>SPEECH_AUDIO_1136637</v>
      </c>
      <c r="I4587" s="118" t="str">
        <f t="shared" si="286"/>
        <v>기타</v>
      </c>
      <c r="J4587" s="118" t="str">
        <f t="shared" si="287"/>
        <v>강화 2</v>
      </c>
    </row>
    <row r="4588" spans="1:10" ht="13.8" customHeight="1">
      <c r="A4588" s="101">
        <f>C4588*ID규칙_대사_그룹_단위+COUNTIF($C$4:C4588,C4588)</f>
        <v>1136638</v>
      </c>
      <c r="B4588" s="100" t="s">
        <v>472</v>
      </c>
      <c r="C4588" s="102">
        <f>INDEX(STUDENT!$A:$A,MATCH(B4588,STUDENT!$B:$B,0))</f>
        <v>11366</v>
      </c>
      <c r="D4588" s="129">
        <v>5</v>
      </c>
      <c r="E4588" s="129">
        <v>20</v>
      </c>
      <c r="F4588" s="129">
        <v>3</v>
      </c>
      <c r="G4588" s="101" t="str">
        <f t="shared" si="284"/>
        <v>SPEECH_DESC_1136638</v>
      </c>
      <c r="H4588" s="101" t="str">
        <f t="shared" si="285"/>
        <v>SPEECH_AUDIO_1136638</v>
      </c>
      <c r="I4588" s="118" t="str">
        <f t="shared" si="286"/>
        <v>기타</v>
      </c>
      <c r="J4588" s="118" t="str">
        <f t="shared" si="287"/>
        <v>강화 3</v>
      </c>
    </row>
    <row r="4589" spans="1:10" ht="13.8" customHeight="1">
      <c r="A4589" s="101">
        <f>C4589*ID규칙_대사_그룹_단위+COUNTIF($C$4:C4589,C4589)</f>
        <v>1136639</v>
      </c>
      <c r="B4589" s="100" t="s">
        <v>472</v>
      </c>
      <c r="C4589" s="102">
        <f>INDEX(STUDENT!$A:$A,MATCH(B4589,STUDENT!$B:$B,0))</f>
        <v>11366</v>
      </c>
      <c r="D4589" s="129">
        <v>5</v>
      </c>
      <c r="E4589" s="129">
        <v>20</v>
      </c>
      <c r="F4589" s="129">
        <v>4</v>
      </c>
      <c r="G4589" s="101" t="str">
        <f t="shared" si="284"/>
        <v>SPEECH_DESC_1136639</v>
      </c>
      <c r="H4589" s="101" t="str">
        <f t="shared" si="285"/>
        <v>SPEECH_AUDIO_1136639</v>
      </c>
      <c r="I4589" s="118" t="str">
        <f t="shared" si="286"/>
        <v>기타</v>
      </c>
      <c r="J4589" s="118" t="str">
        <f t="shared" si="287"/>
        <v>강화 4</v>
      </c>
    </row>
    <row r="4590" spans="1:10" ht="13.8" customHeight="1">
      <c r="A4590" s="101">
        <f>C4590*ID규칙_대사_그룹_단위+COUNTIF($C$4:C4590,C4590)</f>
        <v>1136640</v>
      </c>
      <c r="B4590" s="100" t="s">
        <v>472</v>
      </c>
      <c r="C4590" s="102">
        <f>INDEX(STUDENT!$A:$A,MATCH(B4590,STUDENT!$B:$B,0))</f>
        <v>11366</v>
      </c>
      <c r="D4590" s="129">
        <v>5</v>
      </c>
      <c r="E4590" s="129">
        <v>21</v>
      </c>
      <c r="F4590" s="129">
        <v>0</v>
      </c>
      <c r="G4590" s="101" t="str">
        <f t="shared" si="284"/>
        <v>SPEECH_DESC_1136640</v>
      </c>
      <c r="H4590" s="101" t="str">
        <f t="shared" si="285"/>
        <v>SPEECH_AUDIO_1136640</v>
      </c>
      <c r="I4590" s="118" t="str">
        <f t="shared" si="286"/>
        <v>기타</v>
      </c>
      <c r="J4590" s="118" t="str">
        <f t="shared" si="287"/>
        <v>고유무기 장착</v>
      </c>
    </row>
    <row r="4591" spans="1:10" ht="13.8" customHeight="1">
      <c r="A4591" s="101">
        <f>C4591*ID규칙_대사_그룹_단위+COUNTIF($C$4:C4591,C4591)</f>
        <v>1136641</v>
      </c>
      <c r="B4591" s="100" t="s">
        <v>472</v>
      </c>
      <c r="C4591" s="102">
        <f>INDEX(STUDENT!$A:$A,MATCH(B4591,STUDENT!$B:$B,0))</f>
        <v>11366</v>
      </c>
      <c r="D4591" s="129">
        <v>5</v>
      </c>
      <c r="E4591" s="129">
        <v>22</v>
      </c>
      <c r="F4591" s="129">
        <v>1</v>
      </c>
      <c r="G4591" s="101" t="str">
        <f t="shared" si="284"/>
        <v>SPEECH_DESC_1136641</v>
      </c>
      <c r="H4591" s="101" t="str">
        <f t="shared" si="285"/>
        <v>SPEECH_AUDIO_1136641</v>
      </c>
      <c r="I4591" s="118" t="str">
        <f t="shared" si="286"/>
        <v>기타</v>
      </c>
      <c r="J4591" s="118" t="str">
        <f t="shared" si="287"/>
        <v>카페 1</v>
      </c>
    </row>
    <row r="4592" spans="1:10" ht="13.8" customHeight="1">
      <c r="A4592" s="101">
        <f>C4592*ID규칙_대사_그룹_단위+COUNTIF($C$4:C4592,C4592)</f>
        <v>1136642</v>
      </c>
      <c r="B4592" s="100" t="s">
        <v>472</v>
      </c>
      <c r="C4592" s="102">
        <f>INDEX(STUDENT!$A:$A,MATCH(B4592,STUDENT!$B:$B,0))</f>
        <v>11366</v>
      </c>
      <c r="D4592" s="129">
        <v>5</v>
      </c>
      <c r="E4592" s="129">
        <v>22</v>
      </c>
      <c r="F4592" s="129">
        <v>2</v>
      </c>
      <c r="G4592" s="101" t="str">
        <f t="shared" si="284"/>
        <v>SPEECH_DESC_1136642</v>
      </c>
      <c r="H4592" s="101" t="str">
        <f t="shared" si="285"/>
        <v>SPEECH_AUDIO_1136642</v>
      </c>
      <c r="I4592" s="118" t="str">
        <f t="shared" si="286"/>
        <v>기타</v>
      </c>
      <c r="J4592" s="118" t="str">
        <f t="shared" si="287"/>
        <v>카페 2</v>
      </c>
    </row>
    <row r="4593" spans="1:10" ht="13.8" customHeight="1">
      <c r="A4593" s="101">
        <f>C4593*ID규칙_대사_그룹_단위+COUNTIF($C$4:C4593,C4593)</f>
        <v>1136643</v>
      </c>
      <c r="B4593" s="100" t="s">
        <v>472</v>
      </c>
      <c r="C4593" s="102">
        <f>INDEX(STUDENT!$A:$A,MATCH(B4593,STUDENT!$B:$B,0))</f>
        <v>11366</v>
      </c>
      <c r="D4593" s="129">
        <v>5</v>
      </c>
      <c r="E4593" s="129">
        <v>22</v>
      </c>
      <c r="F4593" s="129">
        <v>3</v>
      </c>
      <c r="G4593" s="101" t="str">
        <f t="shared" si="284"/>
        <v>SPEECH_DESC_1136643</v>
      </c>
      <c r="H4593" s="101" t="str">
        <f t="shared" si="285"/>
        <v>SPEECH_AUDIO_1136643</v>
      </c>
      <c r="I4593" s="118" t="str">
        <f t="shared" si="286"/>
        <v>기타</v>
      </c>
      <c r="J4593" s="118" t="str">
        <f t="shared" si="287"/>
        <v>카페 3</v>
      </c>
    </row>
    <row r="4594" spans="1:10" ht="13.8" customHeight="1">
      <c r="A4594" s="101">
        <f>C4594*ID규칙_대사_그룹_단위+COUNTIF($C$4:C4594,C4594)</f>
        <v>1136644</v>
      </c>
      <c r="B4594" s="100" t="s">
        <v>472</v>
      </c>
      <c r="C4594" s="102">
        <f>INDEX(STUDENT!$A:$A,MATCH(B4594,STUDENT!$B:$B,0))</f>
        <v>11366</v>
      </c>
      <c r="D4594" s="129">
        <v>5</v>
      </c>
      <c r="E4594" s="129">
        <v>22</v>
      </c>
      <c r="F4594" s="129">
        <v>4</v>
      </c>
      <c r="G4594" s="101" t="str">
        <f t="shared" si="284"/>
        <v>SPEECH_DESC_1136644</v>
      </c>
      <c r="H4594" s="101" t="str">
        <f t="shared" si="285"/>
        <v>SPEECH_AUDIO_1136644</v>
      </c>
      <c r="I4594" s="118" t="str">
        <f t="shared" si="286"/>
        <v>기타</v>
      </c>
      <c r="J4594" s="118" t="str">
        <f t="shared" si="287"/>
        <v>카페 4</v>
      </c>
    </row>
    <row r="4595" spans="1:10" ht="13.8" customHeight="1">
      <c r="A4595" s="101">
        <f>C4595*ID규칙_대사_그룹_단위+COUNTIF($C$4:C4595,C4595)</f>
        <v>1136645</v>
      </c>
      <c r="B4595" s="100" t="s">
        <v>472</v>
      </c>
      <c r="C4595" s="102">
        <f>INDEX(STUDENT!$A:$A,MATCH(B4595,STUDENT!$B:$B,0))</f>
        <v>11366</v>
      </c>
      <c r="D4595" s="129">
        <v>5</v>
      </c>
      <c r="E4595" s="129">
        <v>22</v>
      </c>
      <c r="F4595" s="129">
        <v>5</v>
      </c>
      <c r="G4595" s="101" t="str">
        <f t="shared" si="284"/>
        <v>SPEECH_DESC_1136645</v>
      </c>
      <c r="H4595" s="101" t="str">
        <f t="shared" si="285"/>
        <v>SPEECH_AUDIO_1136645</v>
      </c>
      <c r="I4595" s="118" t="str">
        <f t="shared" si="286"/>
        <v>기타</v>
      </c>
      <c r="J4595" s="118" t="str">
        <f t="shared" si="287"/>
        <v>카페 5</v>
      </c>
    </row>
    <row r="4596" spans="1:10" ht="13.8" customHeight="1">
      <c r="A4596" s="101">
        <f>C4596*ID규칙_대사_그룹_단위+COUNTIF($C$4:C4596,C4596)</f>
        <v>1136646</v>
      </c>
      <c r="B4596" s="100" t="s">
        <v>472</v>
      </c>
      <c r="C4596" s="102">
        <f>INDEX(STUDENT!$A:$A,MATCH(B4596,STUDENT!$B:$B,0))</f>
        <v>11366</v>
      </c>
      <c r="D4596" s="129">
        <v>5</v>
      </c>
      <c r="E4596" s="129">
        <v>23</v>
      </c>
      <c r="F4596" s="129">
        <v>1</v>
      </c>
      <c r="G4596" s="101" t="str">
        <f t="shared" si="284"/>
        <v>SPEECH_DESC_1136646</v>
      </c>
      <c r="H4596" s="101" t="str">
        <f t="shared" si="285"/>
        <v>SPEECH_AUDIO_1136646</v>
      </c>
      <c r="I4596" s="118" t="str">
        <f t="shared" si="286"/>
        <v>기타</v>
      </c>
      <c r="J4596" s="118" t="str">
        <f t="shared" si="287"/>
        <v>인연 랭크 업 1</v>
      </c>
    </row>
    <row r="4597" spans="1:10" ht="13.8" customHeight="1">
      <c r="A4597" s="101">
        <f>C4597*ID규칙_대사_그룹_단위+COUNTIF($C$4:C4597,C4597)</f>
        <v>1136647</v>
      </c>
      <c r="B4597" s="100" t="s">
        <v>472</v>
      </c>
      <c r="C4597" s="102">
        <f>INDEX(STUDENT!$A:$A,MATCH(B4597,STUDENT!$B:$B,0))</f>
        <v>11366</v>
      </c>
      <c r="D4597" s="129">
        <v>5</v>
      </c>
      <c r="E4597" s="129">
        <v>23</v>
      </c>
      <c r="F4597" s="129">
        <v>2</v>
      </c>
      <c r="G4597" s="101" t="str">
        <f t="shared" si="284"/>
        <v>SPEECH_DESC_1136647</v>
      </c>
      <c r="H4597" s="101" t="str">
        <f t="shared" si="285"/>
        <v>SPEECH_AUDIO_1136647</v>
      </c>
      <c r="I4597" s="118" t="str">
        <f t="shared" si="286"/>
        <v>기타</v>
      </c>
      <c r="J4597" s="118" t="str">
        <f t="shared" si="287"/>
        <v>인연 랭크 업 2</v>
      </c>
    </row>
    <row r="4598" spans="1:10" ht="13.8" customHeight="1">
      <c r="A4598" s="101">
        <f>C4598*ID규칙_대사_그룹_단위+COUNTIF($C$4:C4598,C4598)</f>
        <v>1136648</v>
      </c>
      <c r="B4598" s="100" t="s">
        <v>472</v>
      </c>
      <c r="C4598" s="102">
        <f>INDEX(STUDENT!$A:$A,MATCH(B4598,STUDENT!$B:$B,0))</f>
        <v>11366</v>
      </c>
      <c r="D4598" s="129">
        <v>5</v>
      </c>
      <c r="E4598" s="129">
        <v>23</v>
      </c>
      <c r="F4598" s="129">
        <v>3</v>
      </c>
      <c r="G4598" s="101" t="str">
        <f t="shared" si="284"/>
        <v>SPEECH_DESC_1136648</v>
      </c>
      <c r="H4598" s="101" t="str">
        <f t="shared" si="285"/>
        <v>SPEECH_AUDIO_1136648</v>
      </c>
      <c r="I4598" s="118" t="str">
        <f t="shared" si="286"/>
        <v>기타</v>
      </c>
      <c r="J4598" s="118" t="str">
        <f t="shared" si="287"/>
        <v>인연 랭크 업 3</v>
      </c>
    </row>
    <row r="4599" spans="1:10" ht="13.8" customHeight="1">
      <c r="A4599" s="101">
        <f>C4599*ID규칙_대사_그룹_단위+COUNTIF($C$4:C4599,C4599)</f>
        <v>1136649</v>
      </c>
      <c r="B4599" s="100" t="s">
        <v>472</v>
      </c>
      <c r="C4599" s="102">
        <f>INDEX(STUDENT!$A:$A,MATCH(B4599,STUDENT!$B:$B,0))</f>
        <v>11366</v>
      </c>
      <c r="D4599" s="129">
        <v>5</v>
      </c>
      <c r="E4599" s="129">
        <v>23</v>
      </c>
      <c r="F4599" s="129">
        <v>4</v>
      </c>
      <c r="G4599" s="101" t="str">
        <f t="shared" si="284"/>
        <v>SPEECH_DESC_1136649</v>
      </c>
      <c r="H4599" s="101" t="str">
        <f t="shared" si="285"/>
        <v>SPEECH_AUDIO_1136649</v>
      </c>
      <c r="I4599" s="118" t="str">
        <f t="shared" si="286"/>
        <v>기타</v>
      </c>
      <c r="J4599" s="118" t="str">
        <f t="shared" si="287"/>
        <v>인연 랭크 업 4</v>
      </c>
    </row>
    <row r="4600" spans="1:10" ht="13.8" customHeight="1">
      <c r="A4600" s="101">
        <f>C4600*ID규칙_대사_그룹_단위+COUNTIF($C$4:C4600,C4600)</f>
        <v>1136650</v>
      </c>
      <c r="B4600" s="100" t="s">
        <v>472</v>
      </c>
      <c r="C4600" s="102">
        <f>INDEX(STUDENT!$A:$A,MATCH(B4600,STUDENT!$B:$B,0))</f>
        <v>11366</v>
      </c>
      <c r="D4600" s="129">
        <v>6</v>
      </c>
      <c r="E4600" s="129">
        <v>24</v>
      </c>
      <c r="F4600" s="129">
        <v>1</v>
      </c>
      <c r="G4600" s="101" t="str">
        <f t="shared" si="284"/>
        <v>SPEECH_DESC_1136650</v>
      </c>
      <c r="H4600" s="101" t="str">
        <f t="shared" si="285"/>
        <v>SPEECH_AUDIO_1136650</v>
      </c>
      <c r="I4600" s="118" t="str">
        <f t="shared" si="286"/>
        <v>메모리얼</v>
      </c>
      <c r="J4600" s="118" t="str">
        <f t="shared" si="287"/>
        <v>메모리얼 로비 1</v>
      </c>
    </row>
    <row r="4601" spans="1:10" ht="13.8" customHeight="1">
      <c r="A4601" s="101">
        <f>C4601*ID규칙_대사_그룹_단위+COUNTIF($C$4:C4601,C4601)</f>
        <v>1136651</v>
      </c>
      <c r="B4601" s="100" t="s">
        <v>472</v>
      </c>
      <c r="C4601" s="102">
        <f>INDEX(STUDENT!$A:$A,MATCH(B4601,STUDENT!$B:$B,0))</f>
        <v>11366</v>
      </c>
      <c r="D4601" s="129">
        <v>6</v>
      </c>
      <c r="E4601" s="129">
        <v>24</v>
      </c>
      <c r="F4601" s="129">
        <v>2</v>
      </c>
      <c r="G4601" s="101" t="str">
        <f t="shared" si="284"/>
        <v>SPEECH_DESC_1136651</v>
      </c>
      <c r="H4601" s="101" t="str">
        <f t="shared" si="285"/>
        <v>SPEECH_AUDIO_1136651</v>
      </c>
      <c r="I4601" s="118" t="str">
        <f t="shared" si="286"/>
        <v>메모리얼</v>
      </c>
      <c r="J4601" s="118" t="str">
        <f t="shared" si="287"/>
        <v>메모리얼 로비 2</v>
      </c>
    </row>
    <row r="4602" spans="1:10" ht="13.8" customHeight="1">
      <c r="A4602" s="101">
        <f>C4602*ID규칙_대사_그룹_단위+COUNTIF($C$4:C4602,C4602)</f>
        <v>1136652</v>
      </c>
      <c r="B4602" s="100" t="s">
        <v>472</v>
      </c>
      <c r="C4602" s="102">
        <f>INDEX(STUDENT!$A:$A,MATCH(B4602,STUDENT!$B:$B,0))</f>
        <v>11366</v>
      </c>
      <c r="D4602" s="129">
        <v>6</v>
      </c>
      <c r="E4602" s="129">
        <v>24</v>
      </c>
      <c r="F4602" s="129">
        <v>3</v>
      </c>
      <c r="G4602" s="101" t="str">
        <f t="shared" si="284"/>
        <v>SPEECH_DESC_1136652</v>
      </c>
      <c r="H4602" s="101" t="str">
        <f t="shared" si="285"/>
        <v>SPEECH_AUDIO_1136652</v>
      </c>
      <c r="I4602" s="118" t="str">
        <f t="shared" si="286"/>
        <v>메모리얼</v>
      </c>
      <c r="J4602" s="118" t="str">
        <f t="shared" si="287"/>
        <v>메모리얼 로비 3</v>
      </c>
    </row>
    <row r="4603" spans="1:10" ht="13.8" customHeight="1">
      <c r="A4603" s="101">
        <f>C4603*ID규칙_대사_그룹_단위+COUNTIF($C$4:C4603,C4603)</f>
        <v>1136653</v>
      </c>
      <c r="B4603" s="100" t="s">
        <v>472</v>
      </c>
      <c r="C4603" s="102">
        <f>INDEX(STUDENT!$A:$A,MATCH(B4603,STUDENT!$B:$B,0))</f>
        <v>11366</v>
      </c>
      <c r="D4603" s="129">
        <v>6</v>
      </c>
      <c r="E4603" s="129">
        <v>24</v>
      </c>
      <c r="F4603" s="129">
        <v>4</v>
      </c>
      <c r="G4603" s="101" t="str">
        <f t="shared" si="284"/>
        <v>SPEECH_DESC_1136653</v>
      </c>
      <c r="H4603" s="101" t="str">
        <f t="shared" si="285"/>
        <v>SPEECH_AUDIO_1136653</v>
      </c>
      <c r="I4603" s="118" t="str">
        <f t="shared" si="286"/>
        <v>메모리얼</v>
      </c>
      <c r="J4603" s="118" t="str">
        <f t="shared" si="287"/>
        <v>메모리얼 로비 4</v>
      </c>
    </row>
    <row r="4604" spans="1:10" ht="13.8" customHeight="1">
      <c r="A4604" s="101">
        <f>C4604*ID규칙_대사_그룹_단위+COUNTIF($C$4:C4604,C4604)</f>
        <v>1136654</v>
      </c>
      <c r="B4604" s="100" t="s">
        <v>472</v>
      </c>
      <c r="C4604" s="102">
        <f>INDEX(STUDENT!$A:$A,MATCH(B4604,STUDENT!$B:$B,0))</f>
        <v>11366</v>
      </c>
      <c r="D4604" s="129">
        <v>6</v>
      </c>
      <c r="E4604" s="129">
        <v>24</v>
      </c>
      <c r="F4604" s="129">
        <v>5</v>
      </c>
      <c r="G4604" s="101" t="str">
        <f t="shared" si="284"/>
        <v>SPEECH_DESC_1136654</v>
      </c>
      <c r="H4604" s="101" t="str">
        <f t="shared" si="285"/>
        <v>SPEECH_AUDIO_1136654</v>
      </c>
      <c r="I4604" s="118" t="str">
        <f t="shared" si="286"/>
        <v>메모리얼</v>
      </c>
      <c r="J4604" s="118" t="str">
        <f t="shared" si="287"/>
        <v>메모리얼 로비 5</v>
      </c>
    </row>
    <row r="4605" spans="1:10" ht="13.8" customHeight="1">
      <c r="A4605" s="101">
        <f>C4605*ID규칙_대사_그룹_단위+COUNTIF($C$4:C4605,C4605)</f>
        <v>1136655</v>
      </c>
      <c r="B4605" s="100" t="s">
        <v>472</v>
      </c>
      <c r="C4605" s="102">
        <f>INDEX(STUDENT!$A:$A,MATCH(B4605,STUDENT!$B:$B,0))</f>
        <v>11366</v>
      </c>
      <c r="D4605" s="129">
        <v>7</v>
      </c>
      <c r="E4605" s="129">
        <v>25</v>
      </c>
      <c r="F4605" s="129">
        <v>0</v>
      </c>
      <c r="G4605" s="101" t="str">
        <f t="shared" si="284"/>
        <v>SPEECH_DESC_1136655</v>
      </c>
      <c r="H4605" s="101" t="str">
        <f t="shared" si="285"/>
        <v>SPEECH_AUDIO_1136655</v>
      </c>
      <c r="I4605" s="118" t="str">
        <f t="shared" si="286"/>
        <v>기념일</v>
      </c>
      <c r="J4605" s="118" t="str">
        <f t="shared" si="287"/>
        <v>생일</v>
      </c>
    </row>
    <row r="4606" spans="1:10" ht="13.8" customHeight="1">
      <c r="A4606" s="101">
        <f>C4606*ID규칙_대사_그룹_단위+COUNTIF($C$4:C4606,C4606)</f>
        <v>1136656</v>
      </c>
      <c r="B4606" s="100" t="s">
        <v>472</v>
      </c>
      <c r="C4606" s="102">
        <f>INDEX(STUDENT!$A:$A,MATCH(B4606,STUDENT!$B:$B,0))</f>
        <v>11366</v>
      </c>
      <c r="D4606" s="129">
        <v>7</v>
      </c>
      <c r="E4606" s="129">
        <v>26</v>
      </c>
      <c r="F4606" s="129">
        <v>0</v>
      </c>
      <c r="G4606" s="101" t="str">
        <f t="shared" si="284"/>
        <v>SPEECH_DESC_1136656</v>
      </c>
      <c r="H4606" s="101" t="str">
        <f t="shared" si="285"/>
        <v>SPEECH_AUDIO_1136656</v>
      </c>
      <c r="I4606" s="118" t="str">
        <f t="shared" si="286"/>
        <v>기념일</v>
      </c>
      <c r="J4606" s="118" t="str">
        <f t="shared" si="287"/>
        <v>선생의 생일</v>
      </c>
    </row>
    <row r="4607" spans="1:10" ht="13.8" customHeight="1">
      <c r="A4607" s="101">
        <f>C4607*ID규칙_대사_그룹_단위+COUNTIF($C$4:C4607,C4607)</f>
        <v>1136657</v>
      </c>
      <c r="B4607" s="100" t="s">
        <v>472</v>
      </c>
      <c r="C4607" s="102">
        <f>INDEX(STUDENT!$A:$A,MATCH(B4607,STUDENT!$B:$B,0))</f>
        <v>11366</v>
      </c>
      <c r="D4607" s="129">
        <v>7</v>
      </c>
      <c r="E4607" s="129">
        <v>27</v>
      </c>
      <c r="F4607" s="129">
        <v>0</v>
      </c>
      <c r="G4607" s="101" t="str">
        <f t="shared" si="284"/>
        <v>SPEECH_DESC_1136657</v>
      </c>
      <c r="H4607" s="101" t="str">
        <f t="shared" si="285"/>
        <v>SPEECH_AUDIO_1136657</v>
      </c>
      <c r="I4607" s="118" t="str">
        <f t="shared" si="286"/>
        <v>기념일</v>
      </c>
      <c r="J4607" s="118" t="str">
        <f t="shared" si="287"/>
        <v>할로윈</v>
      </c>
    </row>
    <row r="4608" spans="1:10" ht="13.8" customHeight="1">
      <c r="A4608" s="101">
        <f>C4608*ID규칙_대사_그룹_단위+COUNTIF($C$4:C4608,C4608)</f>
        <v>1136658</v>
      </c>
      <c r="B4608" s="100" t="s">
        <v>472</v>
      </c>
      <c r="C4608" s="102">
        <f>INDEX(STUDENT!$A:$A,MATCH(B4608,STUDENT!$B:$B,0))</f>
        <v>11366</v>
      </c>
      <c r="D4608" s="129">
        <v>7</v>
      </c>
      <c r="E4608" s="129">
        <v>28</v>
      </c>
      <c r="F4608" s="129">
        <v>0</v>
      </c>
      <c r="G4608" s="101" t="str">
        <f t="shared" si="284"/>
        <v>SPEECH_DESC_1136658</v>
      </c>
      <c r="H4608" s="101" t="str">
        <f t="shared" si="285"/>
        <v>SPEECH_AUDIO_1136658</v>
      </c>
      <c r="I4608" s="118" t="str">
        <f t="shared" si="286"/>
        <v>기념일</v>
      </c>
      <c r="J4608" s="118" t="str">
        <f t="shared" si="287"/>
        <v>크리스마스</v>
      </c>
    </row>
    <row r="4609" spans="1:10" ht="13.8" customHeight="1">
      <c r="A4609" s="101">
        <f>C4609*ID규칙_대사_그룹_단위+COUNTIF($C$4:C4609,C4609)</f>
        <v>1136659</v>
      </c>
      <c r="B4609" s="100" t="s">
        <v>472</v>
      </c>
      <c r="C4609" s="102">
        <f>INDEX(STUDENT!$A:$A,MATCH(B4609,STUDENT!$B:$B,0))</f>
        <v>11366</v>
      </c>
      <c r="D4609" s="129">
        <v>7</v>
      </c>
      <c r="E4609" s="129">
        <v>29</v>
      </c>
      <c r="F4609" s="129">
        <v>0</v>
      </c>
      <c r="G4609" s="101" t="str">
        <f t="shared" si="284"/>
        <v>SPEECH_DESC_1136659</v>
      </c>
      <c r="H4609" s="101" t="str">
        <f t="shared" si="285"/>
        <v>SPEECH_AUDIO_1136659</v>
      </c>
      <c r="I4609" s="118" t="str">
        <f t="shared" si="286"/>
        <v>기념일</v>
      </c>
      <c r="J4609" s="118" t="str">
        <f t="shared" si="287"/>
        <v>신년</v>
      </c>
    </row>
    <row r="4610" spans="1:10" ht="13.8" customHeight="1">
      <c r="A4610" s="101">
        <f>C4610*ID규칙_대사_그룹_단위+COUNTIF($C$4:C4610,C4610)</f>
        <v>2432901</v>
      </c>
      <c r="B4610" s="100" t="s">
        <v>474</v>
      </c>
      <c r="C4610" s="102">
        <f>INDEX(STUDENT!$A:$A,MATCH(B4610,STUDENT!$B:$B,0))</f>
        <v>24329</v>
      </c>
      <c r="D4610" s="129">
        <v>1</v>
      </c>
      <c r="E4610" s="129">
        <v>1</v>
      </c>
      <c r="F4610" s="129">
        <v>0</v>
      </c>
      <c r="G4610" s="101" t="str">
        <f t="shared" si="284"/>
        <v>SPEECH_DESC_2432901</v>
      </c>
      <c r="H4610" s="101" t="str">
        <f t="shared" si="285"/>
        <v>SPEECH_AUDIO_2432901</v>
      </c>
      <c r="I4610" s="118" t="str">
        <f t="shared" si="286"/>
        <v>일상</v>
      </c>
      <c r="J4610" s="118" t="str">
        <f t="shared" si="287"/>
        <v>입수</v>
      </c>
    </row>
    <row r="4611" spans="1:10" ht="13.8" customHeight="1">
      <c r="A4611" s="101">
        <f>C4611*ID규칙_대사_그룹_단위+COUNTIF($C$4:C4611,C4611)</f>
        <v>2432902</v>
      </c>
      <c r="B4611" s="100" t="s">
        <v>474</v>
      </c>
      <c r="C4611" s="102">
        <f>INDEX(STUDENT!$A:$A,MATCH(B4611,STUDENT!$B:$B,0))</f>
        <v>24329</v>
      </c>
      <c r="D4611" s="129">
        <v>1</v>
      </c>
      <c r="E4611" s="129">
        <v>2</v>
      </c>
      <c r="F4611" s="129">
        <v>1</v>
      </c>
      <c r="G4611" s="101" t="str">
        <f t="shared" si="284"/>
        <v>SPEECH_DESC_2432902</v>
      </c>
      <c r="H4611" s="101" t="str">
        <f t="shared" si="285"/>
        <v>SPEECH_AUDIO_2432902</v>
      </c>
      <c r="I4611" s="118" t="str">
        <f t="shared" si="286"/>
        <v>일상</v>
      </c>
      <c r="J4611" s="118" t="str">
        <f t="shared" si="287"/>
        <v>로비 방문 1</v>
      </c>
    </row>
    <row r="4612" spans="1:10" ht="13.8" customHeight="1">
      <c r="A4612" s="101">
        <f>C4612*ID규칙_대사_그룹_단위+COUNTIF($C$4:C4612,C4612)</f>
        <v>2432903</v>
      </c>
      <c r="B4612" s="100" t="s">
        <v>474</v>
      </c>
      <c r="C4612" s="102">
        <f>INDEX(STUDENT!$A:$A,MATCH(B4612,STUDENT!$B:$B,0))</f>
        <v>24329</v>
      </c>
      <c r="D4612" s="129">
        <v>1</v>
      </c>
      <c r="E4612" s="129">
        <v>2</v>
      </c>
      <c r="F4612" s="129">
        <v>2</v>
      </c>
      <c r="G4612" s="101" t="str">
        <f t="shared" ref="G4612:G4675" si="288">"SPEECH_DESC_"&amp;A4612</f>
        <v>SPEECH_DESC_2432903</v>
      </c>
      <c r="H4612" s="101" t="str">
        <f t="shared" ref="H4612:H4675" si="289">"SPEECH_AUDIO_"&amp;A4612</f>
        <v>SPEECH_AUDIO_2432903</v>
      </c>
      <c r="I4612" s="118" t="str">
        <f t="shared" ref="I4612:I4675" si="290">VLOOKUP(D4612,SPEECH_MAIN_TYPE,2,0)</f>
        <v>일상</v>
      </c>
      <c r="J4612" s="118" t="str">
        <f t="shared" ref="J4612:J4675" si="291">VLOOKUP(E4612,SPEECH_SUB_TYPE,2,0)&amp;IF(F4612=0,""," "&amp;F4612)</f>
        <v>로비 방문 2</v>
      </c>
    </row>
    <row r="4613" spans="1:10" ht="13.8" customHeight="1">
      <c r="A4613" s="101">
        <f>C4613*ID규칙_대사_그룹_단위+COUNTIF($C$4:C4613,C4613)</f>
        <v>2432904</v>
      </c>
      <c r="B4613" s="100" t="s">
        <v>474</v>
      </c>
      <c r="C4613" s="102">
        <f>INDEX(STUDENT!$A:$A,MATCH(B4613,STUDENT!$B:$B,0))</f>
        <v>24329</v>
      </c>
      <c r="D4613" s="129">
        <v>1</v>
      </c>
      <c r="E4613" s="129">
        <v>3</v>
      </c>
      <c r="F4613" s="129">
        <v>1</v>
      </c>
      <c r="G4613" s="101" t="str">
        <f t="shared" si="288"/>
        <v>SPEECH_DESC_2432904</v>
      </c>
      <c r="H4613" s="101" t="str">
        <f t="shared" si="289"/>
        <v>SPEECH_AUDIO_2432904</v>
      </c>
      <c r="I4613" s="118" t="str">
        <f t="shared" si="290"/>
        <v>일상</v>
      </c>
      <c r="J4613" s="118" t="str">
        <f t="shared" si="291"/>
        <v>잡담 1</v>
      </c>
    </row>
    <row r="4614" spans="1:10" ht="13.8" customHeight="1">
      <c r="A4614" s="101">
        <f>C4614*ID규칙_대사_그룹_단위+COUNTIF($C$4:C4614,C4614)</f>
        <v>2432905</v>
      </c>
      <c r="B4614" s="100" t="s">
        <v>474</v>
      </c>
      <c r="C4614" s="102">
        <f>INDEX(STUDENT!$A:$A,MATCH(B4614,STUDENT!$B:$B,0))</f>
        <v>24329</v>
      </c>
      <c r="D4614" s="129">
        <v>1</v>
      </c>
      <c r="E4614" s="129">
        <v>3</v>
      </c>
      <c r="F4614" s="129">
        <v>2</v>
      </c>
      <c r="G4614" s="101" t="str">
        <f t="shared" si="288"/>
        <v>SPEECH_DESC_2432905</v>
      </c>
      <c r="H4614" s="101" t="str">
        <f t="shared" si="289"/>
        <v>SPEECH_AUDIO_2432905</v>
      </c>
      <c r="I4614" s="118" t="str">
        <f t="shared" si="290"/>
        <v>일상</v>
      </c>
      <c r="J4614" s="118" t="str">
        <f t="shared" si="291"/>
        <v>잡담 2</v>
      </c>
    </row>
    <row r="4615" spans="1:10" ht="13.8" customHeight="1">
      <c r="A4615" s="101">
        <f>C4615*ID규칙_대사_그룹_단위+COUNTIF($C$4:C4615,C4615)</f>
        <v>2432906</v>
      </c>
      <c r="B4615" s="100" t="s">
        <v>474</v>
      </c>
      <c r="C4615" s="102">
        <f>INDEX(STUDENT!$A:$A,MATCH(B4615,STUDENT!$B:$B,0))</f>
        <v>24329</v>
      </c>
      <c r="D4615" s="129">
        <v>1</v>
      </c>
      <c r="E4615" s="129">
        <v>3</v>
      </c>
      <c r="F4615" s="129">
        <v>3</v>
      </c>
      <c r="G4615" s="101" t="str">
        <f t="shared" si="288"/>
        <v>SPEECH_DESC_2432906</v>
      </c>
      <c r="H4615" s="101" t="str">
        <f t="shared" si="289"/>
        <v>SPEECH_AUDIO_2432906</v>
      </c>
      <c r="I4615" s="118" t="str">
        <f t="shared" si="290"/>
        <v>일상</v>
      </c>
      <c r="J4615" s="118" t="str">
        <f t="shared" si="291"/>
        <v>잡담 3</v>
      </c>
    </row>
    <row r="4616" spans="1:10" ht="13.8" customHeight="1">
      <c r="A4616" s="101">
        <f>C4616*ID규칙_대사_그룹_단위+COUNTIF($C$4:C4616,C4616)</f>
        <v>2432907</v>
      </c>
      <c r="B4616" s="100" t="s">
        <v>474</v>
      </c>
      <c r="C4616" s="102">
        <f>INDEX(STUDENT!$A:$A,MATCH(B4616,STUDENT!$B:$B,0))</f>
        <v>24329</v>
      </c>
      <c r="D4616" s="129">
        <v>1</v>
      </c>
      <c r="E4616" s="129">
        <v>3</v>
      </c>
      <c r="F4616" s="129">
        <v>4</v>
      </c>
      <c r="G4616" s="101" t="str">
        <f t="shared" si="288"/>
        <v>SPEECH_DESC_2432907</v>
      </c>
      <c r="H4616" s="101" t="str">
        <f t="shared" si="289"/>
        <v>SPEECH_AUDIO_2432907</v>
      </c>
      <c r="I4616" s="118" t="str">
        <f t="shared" si="290"/>
        <v>일상</v>
      </c>
      <c r="J4616" s="118" t="str">
        <f t="shared" si="291"/>
        <v>잡담 4</v>
      </c>
    </row>
    <row r="4617" spans="1:10" ht="13.8" customHeight="1">
      <c r="A4617" s="101">
        <f>C4617*ID규칙_대사_그룹_단위+COUNTIF($C$4:C4617,C4617)</f>
        <v>2432908</v>
      </c>
      <c r="B4617" s="100" t="s">
        <v>474</v>
      </c>
      <c r="C4617" s="102">
        <f>INDEX(STUDENT!$A:$A,MATCH(B4617,STUDENT!$B:$B,0))</f>
        <v>24329</v>
      </c>
      <c r="D4617" s="129">
        <v>3</v>
      </c>
      <c r="E4617" s="129">
        <v>13</v>
      </c>
      <c r="F4617" s="129">
        <v>0</v>
      </c>
      <c r="G4617" s="101" t="str">
        <f t="shared" si="288"/>
        <v>SPEECH_DESC_2432908</v>
      </c>
      <c r="H4617" s="101" t="str">
        <f t="shared" si="289"/>
        <v>SPEECH_AUDIO_2432908</v>
      </c>
      <c r="I4617" s="118" t="str">
        <f t="shared" si="290"/>
        <v>전투</v>
      </c>
      <c r="J4617" s="118" t="str">
        <f t="shared" si="291"/>
        <v>기본 스킬</v>
      </c>
    </row>
    <row r="4618" spans="1:10" ht="13.8" customHeight="1">
      <c r="A4618" s="101">
        <f>C4618*ID규칙_대사_그룹_단위+COUNTIF($C$4:C4618,C4618)</f>
        <v>2432909</v>
      </c>
      <c r="B4618" s="100" t="s">
        <v>474</v>
      </c>
      <c r="C4618" s="102">
        <f>INDEX(STUDENT!$A:$A,MATCH(B4618,STUDENT!$B:$B,0))</f>
        <v>24329</v>
      </c>
      <c r="D4618" s="129">
        <v>3</v>
      </c>
      <c r="E4618" s="129">
        <v>14</v>
      </c>
      <c r="F4618" s="129">
        <v>1</v>
      </c>
      <c r="G4618" s="101" t="str">
        <f t="shared" si="288"/>
        <v>SPEECH_DESC_2432909</v>
      </c>
      <c r="H4618" s="101" t="str">
        <f t="shared" si="289"/>
        <v>SPEECH_AUDIO_2432909</v>
      </c>
      <c r="I4618" s="118" t="str">
        <f t="shared" si="290"/>
        <v>전투</v>
      </c>
      <c r="J4618" s="118" t="str">
        <f t="shared" si="291"/>
        <v>EX 스킬 컷인 1</v>
      </c>
    </row>
    <row r="4619" spans="1:10" ht="13.8" customHeight="1">
      <c r="A4619" s="101">
        <f>C4619*ID규칙_대사_그룹_단위+COUNTIF($C$4:C4619,C4619)</f>
        <v>2432910</v>
      </c>
      <c r="B4619" s="100" t="s">
        <v>474</v>
      </c>
      <c r="C4619" s="102">
        <f>INDEX(STUDENT!$A:$A,MATCH(B4619,STUDENT!$B:$B,0))</f>
        <v>24329</v>
      </c>
      <c r="D4619" s="129">
        <v>3</v>
      </c>
      <c r="E4619" s="129">
        <v>14</v>
      </c>
      <c r="F4619" s="129">
        <v>2</v>
      </c>
      <c r="G4619" s="101" t="str">
        <f t="shared" si="288"/>
        <v>SPEECH_DESC_2432910</v>
      </c>
      <c r="H4619" s="101" t="str">
        <f t="shared" si="289"/>
        <v>SPEECH_AUDIO_2432910</v>
      </c>
      <c r="I4619" s="118" t="str">
        <f t="shared" si="290"/>
        <v>전투</v>
      </c>
      <c r="J4619" s="118" t="str">
        <f t="shared" si="291"/>
        <v>EX 스킬 컷인 2</v>
      </c>
    </row>
    <row r="4620" spans="1:10" ht="13.8" customHeight="1">
      <c r="A4620" s="101">
        <f>C4620*ID규칙_대사_그룹_단위+COUNTIF($C$4:C4620,C4620)</f>
        <v>2432911</v>
      </c>
      <c r="B4620" s="100" t="s">
        <v>474</v>
      </c>
      <c r="C4620" s="102">
        <f>INDEX(STUDENT!$A:$A,MATCH(B4620,STUDENT!$B:$B,0))</f>
        <v>24329</v>
      </c>
      <c r="D4620" s="129">
        <v>3</v>
      </c>
      <c r="E4620" s="129">
        <v>14</v>
      </c>
      <c r="F4620" s="129">
        <v>3</v>
      </c>
      <c r="G4620" s="101" t="str">
        <f t="shared" si="288"/>
        <v>SPEECH_DESC_2432911</v>
      </c>
      <c r="H4620" s="101" t="str">
        <f t="shared" si="289"/>
        <v>SPEECH_AUDIO_2432911</v>
      </c>
      <c r="I4620" s="118" t="str">
        <f t="shared" si="290"/>
        <v>전투</v>
      </c>
      <c r="J4620" s="118" t="str">
        <f t="shared" si="291"/>
        <v>EX 스킬 컷인 3</v>
      </c>
    </row>
    <row r="4621" spans="1:10" ht="13.8" customHeight="1">
      <c r="A4621" s="101">
        <f>C4621*ID규칙_대사_그룹_단위+COUNTIF($C$4:C4621,C4621)</f>
        <v>2432912</v>
      </c>
      <c r="B4621" s="100" t="s">
        <v>474</v>
      </c>
      <c r="C4621" s="102">
        <f>INDEX(STUDENT!$A:$A,MATCH(B4621,STUDENT!$B:$B,0))</f>
        <v>24329</v>
      </c>
      <c r="D4621" s="129">
        <v>3</v>
      </c>
      <c r="E4621" s="129">
        <v>15</v>
      </c>
      <c r="F4621" s="129">
        <v>1</v>
      </c>
      <c r="G4621" s="101" t="str">
        <f t="shared" si="288"/>
        <v>SPEECH_DESC_2432912</v>
      </c>
      <c r="H4621" s="101" t="str">
        <f t="shared" si="289"/>
        <v>SPEECH_AUDIO_2432912</v>
      </c>
      <c r="I4621" s="118" t="str">
        <f t="shared" si="290"/>
        <v>전투</v>
      </c>
      <c r="J4621" s="118" t="str">
        <f t="shared" si="291"/>
        <v>EX 스킬 1</v>
      </c>
    </row>
    <row r="4622" spans="1:10" ht="13.8" customHeight="1">
      <c r="A4622" s="101">
        <f>C4622*ID규칙_대사_그룹_단위+COUNTIF($C$4:C4622,C4622)</f>
        <v>2432913</v>
      </c>
      <c r="B4622" s="100" t="s">
        <v>474</v>
      </c>
      <c r="C4622" s="102">
        <f>INDEX(STUDENT!$A:$A,MATCH(B4622,STUDENT!$B:$B,0))</f>
        <v>24329</v>
      </c>
      <c r="D4622" s="129">
        <v>3</v>
      </c>
      <c r="E4622" s="129">
        <v>15</v>
      </c>
      <c r="F4622" s="129">
        <v>2</v>
      </c>
      <c r="G4622" s="101" t="str">
        <f t="shared" si="288"/>
        <v>SPEECH_DESC_2432913</v>
      </c>
      <c r="H4622" s="101" t="str">
        <f t="shared" si="289"/>
        <v>SPEECH_AUDIO_2432913</v>
      </c>
      <c r="I4622" s="118" t="str">
        <f t="shared" si="290"/>
        <v>전투</v>
      </c>
      <c r="J4622" s="118" t="str">
        <f t="shared" si="291"/>
        <v>EX 스킬 2</v>
      </c>
    </row>
    <row r="4623" spans="1:10" ht="13.8" customHeight="1">
      <c r="A4623" s="101">
        <f>C4623*ID규칙_대사_그룹_단위+COUNTIF($C$4:C4623,C4623)</f>
        <v>2432914</v>
      </c>
      <c r="B4623" s="100" t="s">
        <v>474</v>
      </c>
      <c r="C4623" s="102">
        <f>INDEX(STUDENT!$A:$A,MATCH(B4623,STUDENT!$B:$B,0))</f>
        <v>24329</v>
      </c>
      <c r="D4623" s="129">
        <v>3</v>
      </c>
      <c r="E4623" s="129">
        <v>15</v>
      </c>
      <c r="F4623" s="129">
        <v>3</v>
      </c>
      <c r="G4623" s="101" t="str">
        <f t="shared" si="288"/>
        <v>SPEECH_DESC_2432914</v>
      </c>
      <c r="H4623" s="101" t="str">
        <f t="shared" si="289"/>
        <v>SPEECH_AUDIO_2432914</v>
      </c>
      <c r="I4623" s="118" t="str">
        <f t="shared" si="290"/>
        <v>전투</v>
      </c>
      <c r="J4623" s="118" t="str">
        <f t="shared" si="291"/>
        <v>EX 스킬 3</v>
      </c>
    </row>
    <row r="4624" spans="1:10" ht="13.8" customHeight="1">
      <c r="A4624" s="101">
        <f>C4624*ID규칙_대사_그룹_단위+COUNTIF($C$4:C4624,C4624)</f>
        <v>2432915</v>
      </c>
      <c r="B4624" s="100" t="s">
        <v>474</v>
      </c>
      <c r="C4624" s="102">
        <f>INDEX(STUDENT!$A:$A,MATCH(B4624,STUDENT!$B:$B,0))</f>
        <v>24329</v>
      </c>
      <c r="D4624" s="129">
        <v>5</v>
      </c>
      <c r="E4624" s="129">
        <v>20</v>
      </c>
      <c r="F4624" s="129">
        <v>1</v>
      </c>
      <c r="G4624" s="101" t="str">
        <f t="shared" si="288"/>
        <v>SPEECH_DESC_2432915</v>
      </c>
      <c r="H4624" s="101" t="str">
        <f t="shared" si="289"/>
        <v>SPEECH_AUDIO_2432915</v>
      </c>
      <c r="I4624" s="118" t="str">
        <f t="shared" si="290"/>
        <v>기타</v>
      </c>
      <c r="J4624" s="118" t="str">
        <f t="shared" si="291"/>
        <v>강화 1</v>
      </c>
    </row>
    <row r="4625" spans="1:10" ht="13.8" customHeight="1">
      <c r="A4625" s="101">
        <f>C4625*ID규칙_대사_그룹_단위+COUNTIF($C$4:C4625,C4625)</f>
        <v>2432916</v>
      </c>
      <c r="B4625" s="100" t="s">
        <v>474</v>
      </c>
      <c r="C4625" s="102">
        <f>INDEX(STUDENT!$A:$A,MATCH(B4625,STUDENT!$B:$B,0))</f>
        <v>24329</v>
      </c>
      <c r="D4625" s="129">
        <v>5</v>
      </c>
      <c r="E4625" s="129">
        <v>20</v>
      </c>
      <c r="F4625" s="129">
        <v>2</v>
      </c>
      <c r="G4625" s="101" t="str">
        <f t="shared" si="288"/>
        <v>SPEECH_DESC_2432916</v>
      </c>
      <c r="H4625" s="101" t="str">
        <f t="shared" si="289"/>
        <v>SPEECH_AUDIO_2432916</v>
      </c>
      <c r="I4625" s="118" t="str">
        <f t="shared" si="290"/>
        <v>기타</v>
      </c>
      <c r="J4625" s="118" t="str">
        <f t="shared" si="291"/>
        <v>강화 2</v>
      </c>
    </row>
    <row r="4626" spans="1:10" ht="13.8" customHeight="1">
      <c r="A4626" s="101">
        <f>C4626*ID규칙_대사_그룹_단위+COUNTIF($C$4:C4626,C4626)</f>
        <v>2432917</v>
      </c>
      <c r="B4626" s="100" t="s">
        <v>474</v>
      </c>
      <c r="C4626" s="102">
        <f>INDEX(STUDENT!$A:$A,MATCH(B4626,STUDENT!$B:$B,0))</f>
        <v>24329</v>
      </c>
      <c r="D4626" s="129">
        <v>5</v>
      </c>
      <c r="E4626" s="129">
        <v>20</v>
      </c>
      <c r="F4626" s="129">
        <v>3</v>
      </c>
      <c r="G4626" s="101" t="str">
        <f t="shared" si="288"/>
        <v>SPEECH_DESC_2432917</v>
      </c>
      <c r="H4626" s="101" t="str">
        <f t="shared" si="289"/>
        <v>SPEECH_AUDIO_2432917</v>
      </c>
      <c r="I4626" s="118" t="str">
        <f t="shared" si="290"/>
        <v>기타</v>
      </c>
      <c r="J4626" s="118" t="str">
        <f t="shared" si="291"/>
        <v>강화 3</v>
      </c>
    </row>
    <row r="4627" spans="1:10" ht="13.8" customHeight="1">
      <c r="A4627" s="101">
        <f>C4627*ID규칙_대사_그룹_단위+COUNTIF($C$4:C4627,C4627)</f>
        <v>2432918</v>
      </c>
      <c r="B4627" s="100" t="s">
        <v>474</v>
      </c>
      <c r="C4627" s="102">
        <f>INDEX(STUDENT!$A:$A,MATCH(B4627,STUDENT!$B:$B,0))</f>
        <v>24329</v>
      </c>
      <c r="D4627" s="129">
        <v>5</v>
      </c>
      <c r="E4627" s="129">
        <v>20</v>
      </c>
      <c r="F4627" s="129">
        <v>4</v>
      </c>
      <c r="G4627" s="101" t="str">
        <f t="shared" si="288"/>
        <v>SPEECH_DESC_2432918</v>
      </c>
      <c r="H4627" s="101" t="str">
        <f t="shared" si="289"/>
        <v>SPEECH_AUDIO_2432918</v>
      </c>
      <c r="I4627" s="118" t="str">
        <f t="shared" si="290"/>
        <v>기타</v>
      </c>
      <c r="J4627" s="118" t="str">
        <f t="shared" si="291"/>
        <v>강화 4</v>
      </c>
    </row>
    <row r="4628" spans="1:10" ht="13.8" customHeight="1">
      <c r="A4628" s="101">
        <f>C4628*ID규칙_대사_그룹_단위+COUNTIF($C$4:C4628,C4628)</f>
        <v>2432919</v>
      </c>
      <c r="B4628" s="100" t="s">
        <v>474</v>
      </c>
      <c r="C4628" s="102">
        <f>INDEX(STUDENT!$A:$A,MATCH(B4628,STUDENT!$B:$B,0))</f>
        <v>24329</v>
      </c>
      <c r="D4628" s="129">
        <v>5</v>
      </c>
      <c r="E4628" s="129">
        <v>21</v>
      </c>
      <c r="F4628" s="129">
        <v>0</v>
      </c>
      <c r="G4628" s="101" t="str">
        <f t="shared" si="288"/>
        <v>SPEECH_DESC_2432919</v>
      </c>
      <c r="H4628" s="101" t="str">
        <f t="shared" si="289"/>
        <v>SPEECH_AUDIO_2432919</v>
      </c>
      <c r="I4628" s="118" t="str">
        <f t="shared" si="290"/>
        <v>기타</v>
      </c>
      <c r="J4628" s="118" t="str">
        <f t="shared" si="291"/>
        <v>고유무기 장착</v>
      </c>
    </row>
    <row r="4629" spans="1:10" ht="13.8" customHeight="1">
      <c r="A4629" s="101">
        <f>C4629*ID규칙_대사_그룹_단위+COUNTIF($C$4:C4629,C4629)</f>
        <v>2432920</v>
      </c>
      <c r="B4629" s="100" t="s">
        <v>474</v>
      </c>
      <c r="C4629" s="102">
        <f>INDEX(STUDENT!$A:$A,MATCH(B4629,STUDENT!$B:$B,0))</f>
        <v>24329</v>
      </c>
      <c r="D4629" s="129">
        <v>5</v>
      </c>
      <c r="E4629" s="129">
        <v>22</v>
      </c>
      <c r="F4629" s="129">
        <v>1</v>
      </c>
      <c r="G4629" s="101" t="str">
        <f t="shared" si="288"/>
        <v>SPEECH_DESC_2432920</v>
      </c>
      <c r="H4629" s="101" t="str">
        <f t="shared" si="289"/>
        <v>SPEECH_AUDIO_2432920</v>
      </c>
      <c r="I4629" s="118" t="str">
        <f t="shared" si="290"/>
        <v>기타</v>
      </c>
      <c r="J4629" s="118" t="str">
        <f t="shared" si="291"/>
        <v>카페 1</v>
      </c>
    </row>
    <row r="4630" spans="1:10" ht="13.8" customHeight="1">
      <c r="A4630" s="101">
        <f>C4630*ID규칙_대사_그룹_단위+COUNTIF($C$4:C4630,C4630)</f>
        <v>2432921</v>
      </c>
      <c r="B4630" s="100" t="s">
        <v>474</v>
      </c>
      <c r="C4630" s="102">
        <f>INDEX(STUDENT!$A:$A,MATCH(B4630,STUDENT!$B:$B,0))</f>
        <v>24329</v>
      </c>
      <c r="D4630" s="129">
        <v>5</v>
      </c>
      <c r="E4630" s="129">
        <v>22</v>
      </c>
      <c r="F4630" s="129">
        <v>2</v>
      </c>
      <c r="G4630" s="101" t="str">
        <f t="shared" si="288"/>
        <v>SPEECH_DESC_2432921</v>
      </c>
      <c r="H4630" s="101" t="str">
        <f t="shared" si="289"/>
        <v>SPEECH_AUDIO_2432921</v>
      </c>
      <c r="I4630" s="118" t="str">
        <f t="shared" si="290"/>
        <v>기타</v>
      </c>
      <c r="J4630" s="118" t="str">
        <f t="shared" si="291"/>
        <v>카페 2</v>
      </c>
    </row>
    <row r="4631" spans="1:10" ht="13.8" customHeight="1">
      <c r="A4631" s="101">
        <f>C4631*ID규칙_대사_그룹_단위+COUNTIF($C$4:C4631,C4631)</f>
        <v>2432922</v>
      </c>
      <c r="B4631" s="100" t="s">
        <v>474</v>
      </c>
      <c r="C4631" s="102">
        <f>INDEX(STUDENT!$A:$A,MATCH(B4631,STUDENT!$B:$B,0))</f>
        <v>24329</v>
      </c>
      <c r="D4631" s="129">
        <v>5</v>
      </c>
      <c r="E4631" s="129">
        <v>22</v>
      </c>
      <c r="F4631" s="129">
        <v>3</v>
      </c>
      <c r="G4631" s="101" t="str">
        <f t="shared" si="288"/>
        <v>SPEECH_DESC_2432922</v>
      </c>
      <c r="H4631" s="101" t="str">
        <f t="shared" si="289"/>
        <v>SPEECH_AUDIO_2432922</v>
      </c>
      <c r="I4631" s="118" t="str">
        <f t="shared" si="290"/>
        <v>기타</v>
      </c>
      <c r="J4631" s="118" t="str">
        <f t="shared" si="291"/>
        <v>카페 3</v>
      </c>
    </row>
    <row r="4632" spans="1:10" ht="13.8" customHeight="1">
      <c r="A4632" s="101">
        <f>C4632*ID규칙_대사_그룹_단위+COUNTIF($C$4:C4632,C4632)</f>
        <v>2432923</v>
      </c>
      <c r="B4632" s="100" t="s">
        <v>474</v>
      </c>
      <c r="C4632" s="102">
        <f>INDEX(STUDENT!$A:$A,MATCH(B4632,STUDENT!$B:$B,0))</f>
        <v>24329</v>
      </c>
      <c r="D4632" s="129">
        <v>5</v>
      </c>
      <c r="E4632" s="129">
        <v>22</v>
      </c>
      <c r="F4632" s="129">
        <v>4</v>
      </c>
      <c r="G4632" s="101" t="str">
        <f t="shared" si="288"/>
        <v>SPEECH_DESC_2432923</v>
      </c>
      <c r="H4632" s="101" t="str">
        <f t="shared" si="289"/>
        <v>SPEECH_AUDIO_2432923</v>
      </c>
      <c r="I4632" s="118" t="str">
        <f t="shared" si="290"/>
        <v>기타</v>
      </c>
      <c r="J4632" s="118" t="str">
        <f t="shared" si="291"/>
        <v>카페 4</v>
      </c>
    </row>
    <row r="4633" spans="1:10" ht="13.8" customHeight="1">
      <c r="A4633" s="101">
        <f>C4633*ID규칙_대사_그룹_단위+COUNTIF($C$4:C4633,C4633)</f>
        <v>2432924</v>
      </c>
      <c r="B4633" s="100" t="s">
        <v>474</v>
      </c>
      <c r="C4633" s="102">
        <f>INDEX(STUDENT!$A:$A,MATCH(B4633,STUDENT!$B:$B,0))</f>
        <v>24329</v>
      </c>
      <c r="D4633" s="129">
        <v>5</v>
      </c>
      <c r="E4633" s="129">
        <v>22</v>
      </c>
      <c r="F4633" s="129">
        <v>5</v>
      </c>
      <c r="G4633" s="101" t="str">
        <f t="shared" si="288"/>
        <v>SPEECH_DESC_2432924</v>
      </c>
      <c r="H4633" s="101" t="str">
        <f t="shared" si="289"/>
        <v>SPEECH_AUDIO_2432924</v>
      </c>
      <c r="I4633" s="118" t="str">
        <f t="shared" si="290"/>
        <v>기타</v>
      </c>
      <c r="J4633" s="118" t="str">
        <f t="shared" si="291"/>
        <v>카페 5</v>
      </c>
    </row>
    <row r="4634" spans="1:10" ht="13.8" customHeight="1">
      <c r="A4634" s="101">
        <f>C4634*ID규칙_대사_그룹_단위+COUNTIF($C$4:C4634,C4634)</f>
        <v>2432925</v>
      </c>
      <c r="B4634" s="100" t="s">
        <v>474</v>
      </c>
      <c r="C4634" s="102">
        <f>INDEX(STUDENT!$A:$A,MATCH(B4634,STUDENT!$B:$B,0))</f>
        <v>24329</v>
      </c>
      <c r="D4634" s="129">
        <v>5</v>
      </c>
      <c r="E4634" s="129">
        <v>23</v>
      </c>
      <c r="F4634" s="129">
        <v>1</v>
      </c>
      <c r="G4634" s="101" t="str">
        <f t="shared" si="288"/>
        <v>SPEECH_DESC_2432925</v>
      </c>
      <c r="H4634" s="101" t="str">
        <f t="shared" si="289"/>
        <v>SPEECH_AUDIO_2432925</v>
      </c>
      <c r="I4634" s="118" t="str">
        <f t="shared" si="290"/>
        <v>기타</v>
      </c>
      <c r="J4634" s="118" t="str">
        <f t="shared" si="291"/>
        <v>인연 랭크 업 1</v>
      </c>
    </row>
    <row r="4635" spans="1:10" ht="13.8" customHeight="1">
      <c r="A4635" s="101">
        <f>C4635*ID규칙_대사_그룹_단위+COUNTIF($C$4:C4635,C4635)</f>
        <v>2432926</v>
      </c>
      <c r="B4635" s="100" t="s">
        <v>474</v>
      </c>
      <c r="C4635" s="102">
        <f>INDEX(STUDENT!$A:$A,MATCH(B4635,STUDENT!$B:$B,0))</f>
        <v>24329</v>
      </c>
      <c r="D4635" s="129">
        <v>5</v>
      </c>
      <c r="E4635" s="129">
        <v>23</v>
      </c>
      <c r="F4635" s="129">
        <v>2</v>
      </c>
      <c r="G4635" s="101" t="str">
        <f t="shared" si="288"/>
        <v>SPEECH_DESC_2432926</v>
      </c>
      <c r="H4635" s="101" t="str">
        <f t="shared" si="289"/>
        <v>SPEECH_AUDIO_2432926</v>
      </c>
      <c r="I4635" s="118" t="str">
        <f t="shared" si="290"/>
        <v>기타</v>
      </c>
      <c r="J4635" s="118" t="str">
        <f t="shared" si="291"/>
        <v>인연 랭크 업 2</v>
      </c>
    </row>
    <row r="4636" spans="1:10" ht="13.8" customHeight="1">
      <c r="A4636" s="101">
        <f>C4636*ID규칙_대사_그룹_단위+COUNTIF($C$4:C4636,C4636)</f>
        <v>2432927</v>
      </c>
      <c r="B4636" s="100" t="s">
        <v>474</v>
      </c>
      <c r="C4636" s="102">
        <f>INDEX(STUDENT!$A:$A,MATCH(B4636,STUDENT!$B:$B,0))</f>
        <v>24329</v>
      </c>
      <c r="D4636" s="129">
        <v>5</v>
      </c>
      <c r="E4636" s="129">
        <v>23</v>
      </c>
      <c r="F4636" s="129">
        <v>3</v>
      </c>
      <c r="G4636" s="101" t="str">
        <f t="shared" si="288"/>
        <v>SPEECH_DESC_2432927</v>
      </c>
      <c r="H4636" s="101" t="str">
        <f t="shared" si="289"/>
        <v>SPEECH_AUDIO_2432927</v>
      </c>
      <c r="I4636" s="118" t="str">
        <f t="shared" si="290"/>
        <v>기타</v>
      </c>
      <c r="J4636" s="118" t="str">
        <f t="shared" si="291"/>
        <v>인연 랭크 업 3</v>
      </c>
    </row>
    <row r="4637" spans="1:10" ht="13.8" customHeight="1">
      <c r="A4637" s="101">
        <f>C4637*ID규칙_대사_그룹_단위+COUNTIF($C$4:C4637,C4637)</f>
        <v>2432928</v>
      </c>
      <c r="B4637" s="100" t="s">
        <v>474</v>
      </c>
      <c r="C4637" s="102">
        <f>INDEX(STUDENT!$A:$A,MATCH(B4637,STUDENT!$B:$B,0))</f>
        <v>24329</v>
      </c>
      <c r="D4637" s="129">
        <v>5</v>
      </c>
      <c r="E4637" s="129">
        <v>23</v>
      </c>
      <c r="F4637" s="129">
        <v>4</v>
      </c>
      <c r="G4637" s="101" t="str">
        <f t="shared" si="288"/>
        <v>SPEECH_DESC_2432928</v>
      </c>
      <c r="H4637" s="101" t="str">
        <f t="shared" si="289"/>
        <v>SPEECH_AUDIO_2432928</v>
      </c>
      <c r="I4637" s="118" t="str">
        <f t="shared" si="290"/>
        <v>기타</v>
      </c>
      <c r="J4637" s="118" t="str">
        <f t="shared" si="291"/>
        <v>인연 랭크 업 4</v>
      </c>
    </row>
    <row r="4638" spans="1:10" ht="13.8" customHeight="1">
      <c r="A4638" s="101">
        <f>C4638*ID규칙_대사_그룹_단위+COUNTIF($C$4:C4638,C4638)</f>
        <v>2432929</v>
      </c>
      <c r="B4638" s="100" t="s">
        <v>474</v>
      </c>
      <c r="C4638" s="102">
        <f>INDEX(STUDENT!$A:$A,MATCH(B4638,STUDENT!$B:$B,0))</f>
        <v>24329</v>
      </c>
      <c r="D4638" s="129">
        <v>6</v>
      </c>
      <c r="E4638" s="129">
        <v>24</v>
      </c>
      <c r="F4638" s="129">
        <v>1</v>
      </c>
      <c r="G4638" s="101" t="str">
        <f t="shared" si="288"/>
        <v>SPEECH_DESC_2432929</v>
      </c>
      <c r="H4638" s="101" t="str">
        <f t="shared" si="289"/>
        <v>SPEECH_AUDIO_2432929</v>
      </c>
      <c r="I4638" s="118" t="str">
        <f t="shared" si="290"/>
        <v>메모리얼</v>
      </c>
      <c r="J4638" s="118" t="str">
        <f t="shared" si="291"/>
        <v>메모리얼 로비 1</v>
      </c>
    </row>
    <row r="4639" spans="1:10" ht="13.8" customHeight="1">
      <c r="A4639" s="101">
        <f>C4639*ID규칙_대사_그룹_단위+COUNTIF($C$4:C4639,C4639)</f>
        <v>2432930</v>
      </c>
      <c r="B4639" s="100" t="s">
        <v>474</v>
      </c>
      <c r="C4639" s="102">
        <f>INDEX(STUDENT!$A:$A,MATCH(B4639,STUDENT!$B:$B,0))</f>
        <v>24329</v>
      </c>
      <c r="D4639" s="129">
        <v>6</v>
      </c>
      <c r="E4639" s="129">
        <v>24</v>
      </c>
      <c r="F4639" s="129">
        <v>2</v>
      </c>
      <c r="G4639" s="101" t="str">
        <f t="shared" si="288"/>
        <v>SPEECH_DESC_2432930</v>
      </c>
      <c r="H4639" s="101" t="str">
        <f t="shared" si="289"/>
        <v>SPEECH_AUDIO_2432930</v>
      </c>
      <c r="I4639" s="118" t="str">
        <f t="shared" si="290"/>
        <v>메모리얼</v>
      </c>
      <c r="J4639" s="118" t="str">
        <f t="shared" si="291"/>
        <v>메모리얼 로비 2</v>
      </c>
    </row>
    <row r="4640" spans="1:10" ht="13.8" customHeight="1">
      <c r="A4640" s="101">
        <f>C4640*ID규칙_대사_그룹_단위+COUNTIF($C$4:C4640,C4640)</f>
        <v>2432931</v>
      </c>
      <c r="B4640" s="100" t="s">
        <v>474</v>
      </c>
      <c r="C4640" s="102">
        <f>INDEX(STUDENT!$A:$A,MATCH(B4640,STUDENT!$B:$B,0))</f>
        <v>24329</v>
      </c>
      <c r="D4640" s="129">
        <v>6</v>
      </c>
      <c r="E4640" s="129">
        <v>24</v>
      </c>
      <c r="F4640" s="129">
        <v>3</v>
      </c>
      <c r="G4640" s="101" t="str">
        <f t="shared" si="288"/>
        <v>SPEECH_DESC_2432931</v>
      </c>
      <c r="H4640" s="101" t="str">
        <f t="shared" si="289"/>
        <v>SPEECH_AUDIO_2432931</v>
      </c>
      <c r="I4640" s="118" t="str">
        <f t="shared" si="290"/>
        <v>메모리얼</v>
      </c>
      <c r="J4640" s="118" t="str">
        <f t="shared" si="291"/>
        <v>메모리얼 로비 3</v>
      </c>
    </row>
    <row r="4641" spans="1:10" ht="13.8" customHeight="1">
      <c r="A4641" s="101">
        <f>C4641*ID규칙_대사_그룹_단위+COUNTIF($C$4:C4641,C4641)</f>
        <v>2432932</v>
      </c>
      <c r="B4641" s="100" t="s">
        <v>474</v>
      </c>
      <c r="C4641" s="102">
        <f>INDEX(STUDENT!$A:$A,MATCH(B4641,STUDENT!$B:$B,0))</f>
        <v>24329</v>
      </c>
      <c r="D4641" s="129">
        <v>6</v>
      </c>
      <c r="E4641" s="129">
        <v>24</v>
      </c>
      <c r="F4641" s="129">
        <v>4</v>
      </c>
      <c r="G4641" s="101" t="str">
        <f t="shared" si="288"/>
        <v>SPEECH_DESC_2432932</v>
      </c>
      <c r="H4641" s="101" t="str">
        <f t="shared" si="289"/>
        <v>SPEECH_AUDIO_2432932</v>
      </c>
      <c r="I4641" s="118" t="str">
        <f t="shared" si="290"/>
        <v>메모리얼</v>
      </c>
      <c r="J4641" s="118" t="str">
        <f t="shared" si="291"/>
        <v>메모리얼 로비 4</v>
      </c>
    </row>
    <row r="4642" spans="1:10" ht="13.8" customHeight="1">
      <c r="A4642" s="101">
        <f>C4642*ID규칙_대사_그룹_단위+COUNTIF($C$4:C4642,C4642)</f>
        <v>2432933</v>
      </c>
      <c r="B4642" s="100" t="s">
        <v>474</v>
      </c>
      <c r="C4642" s="102">
        <f>INDEX(STUDENT!$A:$A,MATCH(B4642,STUDENT!$B:$B,0))</f>
        <v>24329</v>
      </c>
      <c r="D4642" s="129">
        <v>6</v>
      </c>
      <c r="E4642" s="129">
        <v>24</v>
      </c>
      <c r="F4642" s="129">
        <v>5</v>
      </c>
      <c r="G4642" s="101" t="str">
        <f t="shared" si="288"/>
        <v>SPEECH_DESC_2432933</v>
      </c>
      <c r="H4642" s="101" t="str">
        <f t="shared" si="289"/>
        <v>SPEECH_AUDIO_2432933</v>
      </c>
      <c r="I4642" s="118" t="str">
        <f t="shared" si="290"/>
        <v>메모리얼</v>
      </c>
      <c r="J4642" s="118" t="str">
        <f t="shared" si="291"/>
        <v>메모리얼 로비 5</v>
      </c>
    </row>
    <row r="4643" spans="1:10" ht="13.8" customHeight="1">
      <c r="A4643" s="101">
        <f>C4643*ID규칙_대사_그룹_단위+COUNTIF($C$4:C4643,C4643)</f>
        <v>2432934</v>
      </c>
      <c r="B4643" s="100" t="s">
        <v>474</v>
      </c>
      <c r="C4643" s="102">
        <f>INDEX(STUDENT!$A:$A,MATCH(B4643,STUDENT!$B:$B,0))</f>
        <v>24329</v>
      </c>
      <c r="D4643" s="129">
        <v>7</v>
      </c>
      <c r="E4643" s="129">
        <v>25</v>
      </c>
      <c r="F4643" s="129">
        <v>0</v>
      </c>
      <c r="G4643" s="101" t="str">
        <f t="shared" si="288"/>
        <v>SPEECH_DESC_2432934</v>
      </c>
      <c r="H4643" s="101" t="str">
        <f t="shared" si="289"/>
        <v>SPEECH_AUDIO_2432934</v>
      </c>
      <c r="I4643" s="118" t="str">
        <f t="shared" si="290"/>
        <v>기념일</v>
      </c>
      <c r="J4643" s="118" t="str">
        <f t="shared" si="291"/>
        <v>생일</v>
      </c>
    </row>
    <row r="4644" spans="1:10" ht="13.8" customHeight="1">
      <c r="A4644" s="101">
        <f>C4644*ID규칙_대사_그룹_단위+COUNTIF($C$4:C4644,C4644)</f>
        <v>2432935</v>
      </c>
      <c r="B4644" s="100" t="s">
        <v>474</v>
      </c>
      <c r="C4644" s="102">
        <f>INDEX(STUDENT!$A:$A,MATCH(B4644,STUDENT!$B:$B,0))</f>
        <v>24329</v>
      </c>
      <c r="D4644" s="129">
        <v>7</v>
      </c>
      <c r="E4644" s="129">
        <v>26</v>
      </c>
      <c r="F4644" s="129">
        <v>0</v>
      </c>
      <c r="G4644" s="101" t="str">
        <f t="shared" si="288"/>
        <v>SPEECH_DESC_2432935</v>
      </c>
      <c r="H4644" s="101" t="str">
        <f t="shared" si="289"/>
        <v>SPEECH_AUDIO_2432935</v>
      </c>
      <c r="I4644" s="118" t="str">
        <f t="shared" si="290"/>
        <v>기념일</v>
      </c>
      <c r="J4644" s="118" t="str">
        <f t="shared" si="291"/>
        <v>선생의 생일</v>
      </c>
    </row>
    <row r="4645" spans="1:10" ht="13.8" customHeight="1">
      <c r="A4645" s="101">
        <f>C4645*ID규칙_대사_그룹_단위+COUNTIF($C$4:C4645,C4645)</f>
        <v>2432936</v>
      </c>
      <c r="B4645" s="100" t="s">
        <v>474</v>
      </c>
      <c r="C4645" s="102">
        <f>INDEX(STUDENT!$A:$A,MATCH(B4645,STUDENT!$B:$B,0))</f>
        <v>24329</v>
      </c>
      <c r="D4645" s="129">
        <v>7</v>
      </c>
      <c r="E4645" s="129">
        <v>27</v>
      </c>
      <c r="F4645" s="129">
        <v>0</v>
      </c>
      <c r="G4645" s="101" t="str">
        <f t="shared" si="288"/>
        <v>SPEECH_DESC_2432936</v>
      </c>
      <c r="H4645" s="101" t="str">
        <f t="shared" si="289"/>
        <v>SPEECH_AUDIO_2432936</v>
      </c>
      <c r="I4645" s="118" t="str">
        <f t="shared" si="290"/>
        <v>기념일</v>
      </c>
      <c r="J4645" s="118" t="str">
        <f t="shared" si="291"/>
        <v>할로윈</v>
      </c>
    </row>
    <row r="4646" spans="1:10" ht="13.8" customHeight="1">
      <c r="A4646" s="101">
        <f>C4646*ID규칙_대사_그룹_단위+COUNTIF($C$4:C4646,C4646)</f>
        <v>2432937</v>
      </c>
      <c r="B4646" s="100" t="s">
        <v>474</v>
      </c>
      <c r="C4646" s="102">
        <f>INDEX(STUDENT!$A:$A,MATCH(B4646,STUDENT!$B:$B,0))</f>
        <v>24329</v>
      </c>
      <c r="D4646" s="129">
        <v>7</v>
      </c>
      <c r="E4646" s="129">
        <v>28</v>
      </c>
      <c r="F4646" s="129">
        <v>0</v>
      </c>
      <c r="G4646" s="101" t="str">
        <f t="shared" si="288"/>
        <v>SPEECH_DESC_2432937</v>
      </c>
      <c r="H4646" s="101" t="str">
        <f t="shared" si="289"/>
        <v>SPEECH_AUDIO_2432937</v>
      </c>
      <c r="I4646" s="118" t="str">
        <f t="shared" si="290"/>
        <v>기념일</v>
      </c>
      <c r="J4646" s="118" t="str">
        <f t="shared" si="291"/>
        <v>크리스마스</v>
      </c>
    </row>
    <row r="4647" spans="1:10" ht="13.8" customHeight="1">
      <c r="A4647" s="101">
        <f>C4647*ID규칙_대사_그룹_단위+COUNTIF($C$4:C4647,C4647)</f>
        <v>2432938</v>
      </c>
      <c r="B4647" s="100" t="s">
        <v>474</v>
      </c>
      <c r="C4647" s="102">
        <f>INDEX(STUDENT!$A:$A,MATCH(B4647,STUDENT!$B:$B,0))</f>
        <v>24329</v>
      </c>
      <c r="D4647" s="129">
        <v>7</v>
      </c>
      <c r="E4647" s="129">
        <v>29</v>
      </c>
      <c r="F4647" s="129">
        <v>0</v>
      </c>
      <c r="G4647" s="101" t="str">
        <f t="shared" si="288"/>
        <v>SPEECH_DESC_2432938</v>
      </c>
      <c r="H4647" s="101" t="str">
        <f t="shared" si="289"/>
        <v>SPEECH_AUDIO_2432938</v>
      </c>
      <c r="I4647" s="118" t="str">
        <f t="shared" si="290"/>
        <v>기념일</v>
      </c>
      <c r="J4647" s="118" t="str">
        <f t="shared" si="291"/>
        <v>신년</v>
      </c>
    </row>
    <row r="4648" spans="1:10" ht="13.8" customHeight="1">
      <c r="A4648" s="101">
        <f>C4648*ID규칙_대사_그룹_단위+COUNTIF($C$4:C4648,C4648)</f>
        <v>2433001</v>
      </c>
      <c r="B4648" s="100" t="s">
        <v>476</v>
      </c>
      <c r="C4648" s="102">
        <f>INDEX(STUDENT!$A:$A,MATCH(B4648,STUDENT!$B:$B,0))</f>
        <v>24330</v>
      </c>
      <c r="D4648" s="129">
        <v>1</v>
      </c>
      <c r="E4648" s="129">
        <v>1</v>
      </c>
      <c r="F4648" s="129">
        <v>0</v>
      </c>
      <c r="G4648" s="101" t="str">
        <f t="shared" si="288"/>
        <v>SPEECH_DESC_2433001</v>
      </c>
      <c r="H4648" s="101" t="str">
        <f t="shared" si="289"/>
        <v>SPEECH_AUDIO_2433001</v>
      </c>
      <c r="I4648" s="118" t="str">
        <f t="shared" si="290"/>
        <v>일상</v>
      </c>
      <c r="J4648" s="118" t="str">
        <f t="shared" si="291"/>
        <v>입수</v>
      </c>
    </row>
    <row r="4649" spans="1:10" ht="13.8" customHeight="1">
      <c r="A4649" s="101">
        <f>C4649*ID규칙_대사_그룹_단위+COUNTIF($C$4:C4649,C4649)</f>
        <v>2433002</v>
      </c>
      <c r="B4649" s="100" t="s">
        <v>476</v>
      </c>
      <c r="C4649" s="102">
        <f>INDEX(STUDENT!$A:$A,MATCH(B4649,STUDENT!$B:$B,0))</f>
        <v>24330</v>
      </c>
      <c r="D4649" s="129">
        <v>1</v>
      </c>
      <c r="E4649" s="129">
        <v>2</v>
      </c>
      <c r="F4649" s="129">
        <v>1</v>
      </c>
      <c r="G4649" s="101" t="str">
        <f t="shared" si="288"/>
        <v>SPEECH_DESC_2433002</v>
      </c>
      <c r="H4649" s="101" t="str">
        <f t="shared" si="289"/>
        <v>SPEECH_AUDIO_2433002</v>
      </c>
      <c r="I4649" s="118" t="str">
        <f t="shared" si="290"/>
        <v>일상</v>
      </c>
      <c r="J4649" s="118" t="str">
        <f t="shared" si="291"/>
        <v>로비 방문 1</v>
      </c>
    </row>
    <row r="4650" spans="1:10" ht="13.8" customHeight="1">
      <c r="A4650" s="101">
        <f>C4650*ID규칙_대사_그룹_단위+COUNTIF($C$4:C4650,C4650)</f>
        <v>2433003</v>
      </c>
      <c r="B4650" s="100" t="s">
        <v>476</v>
      </c>
      <c r="C4650" s="102">
        <f>INDEX(STUDENT!$A:$A,MATCH(B4650,STUDENT!$B:$B,0))</f>
        <v>24330</v>
      </c>
      <c r="D4650" s="129">
        <v>1</v>
      </c>
      <c r="E4650" s="129">
        <v>2</v>
      </c>
      <c r="F4650" s="129">
        <v>2</v>
      </c>
      <c r="G4650" s="101" t="str">
        <f t="shared" si="288"/>
        <v>SPEECH_DESC_2433003</v>
      </c>
      <c r="H4650" s="101" t="str">
        <f t="shared" si="289"/>
        <v>SPEECH_AUDIO_2433003</v>
      </c>
      <c r="I4650" s="118" t="str">
        <f t="shared" si="290"/>
        <v>일상</v>
      </c>
      <c r="J4650" s="118" t="str">
        <f t="shared" si="291"/>
        <v>로비 방문 2</v>
      </c>
    </row>
    <row r="4651" spans="1:10" ht="13.8" customHeight="1">
      <c r="A4651" s="101">
        <f>C4651*ID규칙_대사_그룹_단위+COUNTIF($C$4:C4651,C4651)</f>
        <v>2433004</v>
      </c>
      <c r="B4651" s="100" t="s">
        <v>476</v>
      </c>
      <c r="C4651" s="102">
        <f>INDEX(STUDENT!$A:$A,MATCH(B4651,STUDENT!$B:$B,0))</f>
        <v>24330</v>
      </c>
      <c r="D4651" s="129">
        <v>1</v>
      </c>
      <c r="E4651" s="129">
        <v>3</v>
      </c>
      <c r="F4651" s="129">
        <v>1</v>
      </c>
      <c r="G4651" s="101" t="str">
        <f t="shared" si="288"/>
        <v>SPEECH_DESC_2433004</v>
      </c>
      <c r="H4651" s="101" t="str">
        <f t="shared" si="289"/>
        <v>SPEECH_AUDIO_2433004</v>
      </c>
      <c r="I4651" s="118" t="str">
        <f t="shared" si="290"/>
        <v>일상</v>
      </c>
      <c r="J4651" s="118" t="str">
        <f t="shared" si="291"/>
        <v>잡담 1</v>
      </c>
    </row>
    <row r="4652" spans="1:10" ht="13.8" customHeight="1">
      <c r="A4652" s="101">
        <f>C4652*ID규칙_대사_그룹_단위+COUNTIF($C$4:C4652,C4652)</f>
        <v>2433005</v>
      </c>
      <c r="B4652" s="100" t="s">
        <v>476</v>
      </c>
      <c r="C4652" s="102">
        <f>INDEX(STUDENT!$A:$A,MATCH(B4652,STUDENT!$B:$B,0))</f>
        <v>24330</v>
      </c>
      <c r="D4652" s="129">
        <v>1</v>
      </c>
      <c r="E4652" s="129">
        <v>3</v>
      </c>
      <c r="F4652" s="129">
        <v>2</v>
      </c>
      <c r="G4652" s="101" t="str">
        <f t="shared" si="288"/>
        <v>SPEECH_DESC_2433005</v>
      </c>
      <c r="H4652" s="101" t="str">
        <f t="shared" si="289"/>
        <v>SPEECH_AUDIO_2433005</v>
      </c>
      <c r="I4652" s="118" t="str">
        <f t="shared" si="290"/>
        <v>일상</v>
      </c>
      <c r="J4652" s="118" t="str">
        <f t="shared" si="291"/>
        <v>잡담 2</v>
      </c>
    </row>
    <row r="4653" spans="1:10" ht="13.8" customHeight="1">
      <c r="A4653" s="101">
        <f>C4653*ID규칙_대사_그룹_단위+COUNTIF($C$4:C4653,C4653)</f>
        <v>2433006</v>
      </c>
      <c r="B4653" s="100" t="s">
        <v>476</v>
      </c>
      <c r="C4653" s="102">
        <f>INDEX(STUDENT!$A:$A,MATCH(B4653,STUDENT!$B:$B,0))</f>
        <v>24330</v>
      </c>
      <c r="D4653" s="129">
        <v>1</v>
      </c>
      <c r="E4653" s="129">
        <v>3</v>
      </c>
      <c r="F4653" s="129">
        <v>3</v>
      </c>
      <c r="G4653" s="101" t="str">
        <f t="shared" si="288"/>
        <v>SPEECH_DESC_2433006</v>
      </c>
      <c r="H4653" s="101" t="str">
        <f t="shared" si="289"/>
        <v>SPEECH_AUDIO_2433006</v>
      </c>
      <c r="I4653" s="118" t="str">
        <f t="shared" si="290"/>
        <v>일상</v>
      </c>
      <c r="J4653" s="118" t="str">
        <f t="shared" si="291"/>
        <v>잡담 3</v>
      </c>
    </row>
    <row r="4654" spans="1:10" ht="13.8" customHeight="1">
      <c r="A4654" s="101">
        <f>C4654*ID규칙_대사_그룹_단위+COUNTIF($C$4:C4654,C4654)</f>
        <v>2433007</v>
      </c>
      <c r="B4654" s="100" t="s">
        <v>476</v>
      </c>
      <c r="C4654" s="102">
        <f>INDEX(STUDENT!$A:$A,MATCH(B4654,STUDENT!$B:$B,0))</f>
        <v>24330</v>
      </c>
      <c r="D4654" s="129">
        <v>1</v>
      </c>
      <c r="E4654" s="129">
        <v>3</v>
      </c>
      <c r="F4654" s="129">
        <v>4</v>
      </c>
      <c r="G4654" s="101" t="str">
        <f t="shared" si="288"/>
        <v>SPEECH_DESC_2433007</v>
      </c>
      <c r="H4654" s="101" t="str">
        <f t="shared" si="289"/>
        <v>SPEECH_AUDIO_2433007</v>
      </c>
      <c r="I4654" s="118" t="str">
        <f t="shared" si="290"/>
        <v>일상</v>
      </c>
      <c r="J4654" s="118" t="str">
        <f t="shared" si="291"/>
        <v>잡담 4</v>
      </c>
    </row>
    <row r="4655" spans="1:10" ht="13.8" customHeight="1">
      <c r="A4655" s="101">
        <f>C4655*ID규칙_대사_그룹_단위+COUNTIF($C$4:C4655,C4655)</f>
        <v>2433008</v>
      </c>
      <c r="B4655" s="100" t="s">
        <v>476</v>
      </c>
      <c r="C4655" s="102">
        <f>INDEX(STUDENT!$A:$A,MATCH(B4655,STUDENT!$B:$B,0))</f>
        <v>24330</v>
      </c>
      <c r="D4655" s="129">
        <v>3</v>
      </c>
      <c r="E4655" s="129">
        <v>13</v>
      </c>
      <c r="F4655" s="129">
        <v>0</v>
      </c>
      <c r="G4655" s="101" t="str">
        <f t="shared" si="288"/>
        <v>SPEECH_DESC_2433008</v>
      </c>
      <c r="H4655" s="101" t="str">
        <f t="shared" si="289"/>
        <v>SPEECH_AUDIO_2433008</v>
      </c>
      <c r="I4655" s="118" t="str">
        <f t="shared" si="290"/>
        <v>전투</v>
      </c>
      <c r="J4655" s="118" t="str">
        <f t="shared" si="291"/>
        <v>기본 스킬</v>
      </c>
    </row>
    <row r="4656" spans="1:10" ht="13.8" customHeight="1">
      <c r="A4656" s="101">
        <f>C4656*ID규칙_대사_그룹_단위+COUNTIF($C$4:C4656,C4656)</f>
        <v>2433009</v>
      </c>
      <c r="B4656" s="100" t="s">
        <v>476</v>
      </c>
      <c r="C4656" s="102">
        <f>INDEX(STUDENT!$A:$A,MATCH(B4656,STUDENT!$B:$B,0))</f>
        <v>24330</v>
      </c>
      <c r="D4656" s="129">
        <v>3</v>
      </c>
      <c r="E4656" s="129">
        <v>14</v>
      </c>
      <c r="F4656" s="129">
        <v>1</v>
      </c>
      <c r="G4656" s="101" t="str">
        <f t="shared" si="288"/>
        <v>SPEECH_DESC_2433009</v>
      </c>
      <c r="H4656" s="101" t="str">
        <f t="shared" si="289"/>
        <v>SPEECH_AUDIO_2433009</v>
      </c>
      <c r="I4656" s="118" t="str">
        <f t="shared" si="290"/>
        <v>전투</v>
      </c>
      <c r="J4656" s="118" t="str">
        <f t="shared" si="291"/>
        <v>EX 스킬 컷인 1</v>
      </c>
    </row>
    <row r="4657" spans="1:10" ht="13.8" customHeight="1">
      <c r="A4657" s="101">
        <f>C4657*ID규칙_대사_그룹_단위+COUNTIF($C$4:C4657,C4657)</f>
        <v>2433010</v>
      </c>
      <c r="B4657" s="100" t="s">
        <v>476</v>
      </c>
      <c r="C4657" s="102">
        <f>INDEX(STUDENT!$A:$A,MATCH(B4657,STUDENT!$B:$B,0))</f>
        <v>24330</v>
      </c>
      <c r="D4657" s="129">
        <v>3</v>
      </c>
      <c r="E4657" s="129">
        <v>14</v>
      </c>
      <c r="F4657" s="129">
        <v>2</v>
      </c>
      <c r="G4657" s="101" t="str">
        <f t="shared" si="288"/>
        <v>SPEECH_DESC_2433010</v>
      </c>
      <c r="H4657" s="101" t="str">
        <f t="shared" si="289"/>
        <v>SPEECH_AUDIO_2433010</v>
      </c>
      <c r="I4657" s="118" t="str">
        <f t="shared" si="290"/>
        <v>전투</v>
      </c>
      <c r="J4657" s="118" t="str">
        <f t="shared" si="291"/>
        <v>EX 스킬 컷인 2</v>
      </c>
    </row>
    <row r="4658" spans="1:10" ht="13.8" customHeight="1">
      <c r="A4658" s="101">
        <f>C4658*ID규칙_대사_그룹_단위+COUNTIF($C$4:C4658,C4658)</f>
        <v>2433011</v>
      </c>
      <c r="B4658" s="100" t="s">
        <v>476</v>
      </c>
      <c r="C4658" s="102">
        <f>INDEX(STUDENT!$A:$A,MATCH(B4658,STUDENT!$B:$B,0))</f>
        <v>24330</v>
      </c>
      <c r="D4658" s="129">
        <v>3</v>
      </c>
      <c r="E4658" s="129">
        <v>14</v>
      </c>
      <c r="F4658" s="129">
        <v>3</v>
      </c>
      <c r="G4658" s="101" t="str">
        <f t="shared" si="288"/>
        <v>SPEECH_DESC_2433011</v>
      </c>
      <c r="H4658" s="101" t="str">
        <f t="shared" si="289"/>
        <v>SPEECH_AUDIO_2433011</v>
      </c>
      <c r="I4658" s="118" t="str">
        <f t="shared" si="290"/>
        <v>전투</v>
      </c>
      <c r="J4658" s="118" t="str">
        <f t="shared" si="291"/>
        <v>EX 스킬 컷인 3</v>
      </c>
    </row>
    <row r="4659" spans="1:10" ht="13.8" customHeight="1">
      <c r="A4659" s="101">
        <f>C4659*ID규칙_대사_그룹_단위+COUNTIF($C$4:C4659,C4659)</f>
        <v>2433012</v>
      </c>
      <c r="B4659" s="100" t="s">
        <v>476</v>
      </c>
      <c r="C4659" s="102">
        <f>INDEX(STUDENT!$A:$A,MATCH(B4659,STUDENT!$B:$B,0))</f>
        <v>24330</v>
      </c>
      <c r="D4659" s="129">
        <v>3</v>
      </c>
      <c r="E4659" s="129">
        <v>15</v>
      </c>
      <c r="F4659" s="129">
        <v>1</v>
      </c>
      <c r="G4659" s="101" t="str">
        <f t="shared" si="288"/>
        <v>SPEECH_DESC_2433012</v>
      </c>
      <c r="H4659" s="101" t="str">
        <f t="shared" si="289"/>
        <v>SPEECH_AUDIO_2433012</v>
      </c>
      <c r="I4659" s="118" t="str">
        <f t="shared" si="290"/>
        <v>전투</v>
      </c>
      <c r="J4659" s="118" t="str">
        <f t="shared" si="291"/>
        <v>EX 스킬 1</v>
      </c>
    </row>
    <row r="4660" spans="1:10" ht="13.8" customHeight="1">
      <c r="A4660" s="101">
        <f>C4660*ID규칙_대사_그룹_단위+COUNTIF($C$4:C4660,C4660)</f>
        <v>2433013</v>
      </c>
      <c r="B4660" s="100" t="s">
        <v>476</v>
      </c>
      <c r="C4660" s="102">
        <f>INDEX(STUDENT!$A:$A,MATCH(B4660,STUDENT!$B:$B,0))</f>
        <v>24330</v>
      </c>
      <c r="D4660" s="129">
        <v>3</v>
      </c>
      <c r="E4660" s="129">
        <v>15</v>
      </c>
      <c r="F4660" s="129">
        <v>2</v>
      </c>
      <c r="G4660" s="101" t="str">
        <f t="shared" si="288"/>
        <v>SPEECH_DESC_2433013</v>
      </c>
      <c r="H4660" s="101" t="str">
        <f t="shared" si="289"/>
        <v>SPEECH_AUDIO_2433013</v>
      </c>
      <c r="I4660" s="118" t="str">
        <f t="shared" si="290"/>
        <v>전투</v>
      </c>
      <c r="J4660" s="118" t="str">
        <f t="shared" si="291"/>
        <v>EX 스킬 2</v>
      </c>
    </row>
    <row r="4661" spans="1:10" ht="13.8" customHeight="1">
      <c r="A4661" s="101">
        <f>C4661*ID규칙_대사_그룹_단위+COUNTIF($C$4:C4661,C4661)</f>
        <v>2433014</v>
      </c>
      <c r="B4661" s="100" t="s">
        <v>476</v>
      </c>
      <c r="C4661" s="102">
        <f>INDEX(STUDENT!$A:$A,MATCH(B4661,STUDENT!$B:$B,0))</f>
        <v>24330</v>
      </c>
      <c r="D4661" s="129">
        <v>3</v>
      </c>
      <c r="E4661" s="129">
        <v>15</v>
      </c>
      <c r="F4661" s="129">
        <v>3</v>
      </c>
      <c r="G4661" s="101" t="str">
        <f t="shared" si="288"/>
        <v>SPEECH_DESC_2433014</v>
      </c>
      <c r="H4661" s="101" t="str">
        <f t="shared" si="289"/>
        <v>SPEECH_AUDIO_2433014</v>
      </c>
      <c r="I4661" s="118" t="str">
        <f t="shared" si="290"/>
        <v>전투</v>
      </c>
      <c r="J4661" s="118" t="str">
        <f t="shared" si="291"/>
        <v>EX 스킬 3</v>
      </c>
    </row>
    <row r="4662" spans="1:10" ht="13.8" customHeight="1">
      <c r="A4662" s="101">
        <f>C4662*ID규칙_대사_그룹_단위+COUNTIF($C$4:C4662,C4662)</f>
        <v>2433015</v>
      </c>
      <c r="B4662" s="100" t="s">
        <v>476</v>
      </c>
      <c r="C4662" s="102">
        <f>INDEX(STUDENT!$A:$A,MATCH(B4662,STUDENT!$B:$B,0))</f>
        <v>24330</v>
      </c>
      <c r="D4662" s="129">
        <v>5</v>
      </c>
      <c r="E4662" s="129">
        <v>20</v>
      </c>
      <c r="F4662" s="129">
        <v>1</v>
      </c>
      <c r="G4662" s="101" t="str">
        <f t="shared" si="288"/>
        <v>SPEECH_DESC_2433015</v>
      </c>
      <c r="H4662" s="101" t="str">
        <f t="shared" si="289"/>
        <v>SPEECH_AUDIO_2433015</v>
      </c>
      <c r="I4662" s="118" t="str">
        <f t="shared" si="290"/>
        <v>기타</v>
      </c>
      <c r="J4662" s="118" t="str">
        <f t="shared" si="291"/>
        <v>강화 1</v>
      </c>
    </row>
    <row r="4663" spans="1:10" ht="13.8" customHeight="1">
      <c r="A4663" s="101">
        <f>C4663*ID규칙_대사_그룹_단위+COUNTIF($C$4:C4663,C4663)</f>
        <v>2433016</v>
      </c>
      <c r="B4663" s="100" t="s">
        <v>476</v>
      </c>
      <c r="C4663" s="102">
        <f>INDEX(STUDENT!$A:$A,MATCH(B4663,STUDENT!$B:$B,0))</f>
        <v>24330</v>
      </c>
      <c r="D4663" s="129">
        <v>5</v>
      </c>
      <c r="E4663" s="129">
        <v>20</v>
      </c>
      <c r="F4663" s="129">
        <v>2</v>
      </c>
      <c r="G4663" s="101" t="str">
        <f t="shared" si="288"/>
        <v>SPEECH_DESC_2433016</v>
      </c>
      <c r="H4663" s="101" t="str">
        <f t="shared" si="289"/>
        <v>SPEECH_AUDIO_2433016</v>
      </c>
      <c r="I4663" s="118" t="str">
        <f t="shared" si="290"/>
        <v>기타</v>
      </c>
      <c r="J4663" s="118" t="str">
        <f t="shared" si="291"/>
        <v>강화 2</v>
      </c>
    </row>
    <row r="4664" spans="1:10" ht="13.8" customHeight="1">
      <c r="A4664" s="101">
        <f>C4664*ID규칙_대사_그룹_단위+COUNTIF($C$4:C4664,C4664)</f>
        <v>2433017</v>
      </c>
      <c r="B4664" s="100" t="s">
        <v>476</v>
      </c>
      <c r="C4664" s="102">
        <f>INDEX(STUDENT!$A:$A,MATCH(B4664,STUDENT!$B:$B,0))</f>
        <v>24330</v>
      </c>
      <c r="D4664" s="129">
        <v>5</v>
      </c>
      <c r="E4664" s="129">
        <v>20</v>
      </c>
      <c r="F4664" s="129">
        <v>3</v>
      </c>
      <c r="G4664" s="101" t="str">
        <f t="shared" si="288"/>
        <v>SPEECH_DESC_2433017</v>
      </c>
      <c r="H4664" s="101" t="str">
        <f t="shared" si="289"/>
        <v>SPEECH_AUDIO_2433017</v>
      </c>
      <c r="I4664" s="118" t="str">
        <f t="shared" si="290"/>
        <v>기타</v>
      </c>
      <c r="J4664" s="118" t="str">
        <f t="shared" si="291"/>
        <v>강화 3</v>
      </c>
    </row>
    <row r="4665" spans="1:10" ht="13.8" customHeight="1">
      <c r="A4665" s="101">
        <f>C4665*ID규칙_대사_그룹_단위+COUNTIF($C$4:C4665,C4665)</f>
        <v>2433018</v>
      </c>
      <c r="B4665" s="100" t="s">
        <v>476</v>
      </c>
      <c r="C4665" s="102">
        <f>INDEX(STUDENT!$A:$A,MATCH(B4665,STUDENT!$B:$B,0))</f>
        <v>24330</v>
      </c>
      <c r="D4665" s="129">
        <v>5</v>
      </c>
      <c r="E4665" s="129">
        <v>20</v>
      </c>
      <c r="F4665" s="129">
        <v>4</v>
      </c>
      <c r="G4665" s="101" t="str">
        <f t="shared" si="288"/>
        <v>SPEECH_DESC_2433018</v>
      </c>
      <c r="H4665" s="101" t="str">
        <f t="shared" si="289"/>
        <v>SPEECH_AUDIO_2433018</v>
      </c>
      <c r="I4665" s="118" t="str">
        <f t="shared" si="290"/>
        <v>기타</v>
      </c>
      <c r="J4665" s="118" t="str">
        <f t="shared" si="291"/>
        <v>강화 4</v>
      </c>
    </row>
    <row r="4666" spans="1:10" ht="13.8" customHeight="1">
      <c r="A4666" s="101">
        <f>C4666*ID규칙_대사_그룹_단위+COUNTIF($C$4:C4666,C4666)</f>
        <v>2433019</v>
      </c>
      <c r="B4666" s="100" t="s">
        <v>476</v>
      </c>
      <c r="C4666" s="102">
        <f>INDEX(STUDENT!$A:$A,MATCH(B4666,STUDENT!$B:$B,0))</f>
        <v>24330</v>
      </c>
      <c r="D4666" s="129">
        <v>5</v>
      </c>
      <c r="E4666" s="129">
        <v>21</v>
      </c>
      <c r="F4666" s="129">
        <v>0</v>
      </c>
      <c r="G4666" s="101" t="str">
        <f t="shared" si="288"/>
        <v>SPEECH_DESC_2433019</v>
      </c>
      <c r="H4666" s="101" t="str">
        <f t="shared" si="289"/>
        <v>SPEECH_AUDIO_2433019</v>
      </c>
      <c r="I4666" s="118" t="str">
        <f t="shared" si="290"/>
        <v>기타</v>
      </c>
      <c r="J4666" s="118" t="str">
        <f t="shared" si="291"/>
        <v>고유무기 장착</v>
      </c>
    </row>
    <row r="4667" spans="1:10" ht="13.8" customHeight="1">
      <c r="A4667" s="101">
        <f>C4667*ID규칙_대사_그룹_단위+COUNTIF($C$4:C4667,C4667)</f>
        <v>2433020</v>
      </c>
      <c r="B4667" s="100" t="s">
        <v>476</v>
      </c>
      <c r="C4667" s="102">
        <f>INDEX(STUDENT!$A:$A,MATCH(B4667,STUDENT!$B:$B,0))</f>
        <v>24330</v>
      </c>
      <c r="D4667" s="129">
        <v>5</v>
      </c>
      <c r="E4667" s="129">
        <v>22</v>
      </c>
      <c r="F4667" s="129">
        <v>1</v>
      </c>
      <c r="G4667" s="101" t="str">
        <f t="shared" si="288"/>
        <v>SPEECH_DESC_2433020</v>
      </c>
      <c r="H4667" s="101" t="str">
        <f t="shared" si="289"/>
        <v>SPEECH_AUDIO_2433020</v>
      </c>
      <c r="I4667" s="118" t="str">
        <f t="shared" si="290"/>
        <v>기타</v>
      </c>
      <c r="J4667" s="118" t="str">
        <f t="shared" si="291"/>
        <v>카페 1</v>
      </c>
    </row>
    <row r="4668" spans="1:10" ht="13.8" customHeight="1">
      <c r="A4668" s="101">
        <f>C4668*ID규칙_대사_그룹_단위+COUNTIF($C$4:C4668,C4668)</f>
        <v>2433021</v>
      </c>
      <c r="B4668" s="100" t="s">
        <v>476</v>
      </c>
      <c r="C4668" s="102">
        <f>INDEX(STUDENT!$A:$A,MATCH(B4668,STUDENT!$B:$B,0))</f>
        <v>24330</v>
      </c>
      <c r="D4668" s="129">
        <v>5</v>
      </c>
      <c r="E4668" s="129">
        <v>22</v>
      </c>
      <c r="F4668" s="129">
        <v>2</v>
      </c>
      <c r="G4668" s="101" t="str">
        <f t="shared" si="288"/>
        <v>SPEECH_DESC_2433021</v>
      </c>
      <c r="H4668" s="101" t="str">
        <f t="shared" si="289"/>
        <v>SPEECH_AUDIO_2433021</v>
      </c>
      <c r="I4668" s="118" t="str">
        <f t="shared" si="290"/>
        <v>기타</v>
      </c>
      <c r="J4668" s="118" t="str">
        <f t="shared" si="291"/>
        <v>카페 2</v>
      </c>
    </row>
    <row r="4669" spans="1:10" ht="13.8" customHeight="1">
      <c r="A4669" s="101">
        <f>C4669*ID규칙_대사_그룹_단위+COUNTIF($C$4:C4669,C4669)</f>
        <v>2433022</v>
      </c>
      <c r="B4669" s="100" t="s">
        <v>476</v>
      </c>
      <c r="C4669" s="102">
        <f>INDEX(STUDENT!$A:$A,MATCH(B4669,STUDENT!$B:$B,0))</f>
        <v>24330</v>
      </c>
      <c r="D4669" s="129">
        <v>5</v>
      </c>
      <c r="E4669" s="129">
        <v>22</v>
      </c>
      <c r="F4669" s="129">
        <v>3</v>
      </c>
      <c r="G4669" s="101" t="str">
        <f t="shared" si="288"/>
        <v>SPEECH_DESC_2433022</v>
      </c>
      <c r="H4669" s="101" t="str">
        <f t="shared" si="289"/>
        <v>SPEECH_AUDIO_2433022</v>
      </c>
      <c r="I4669" s="118" t="str">
        <f t="shared" si="290"/>
        <v>기타</v>
      </c>
      <c r="J4669" s="118" t="str">
        <f t="shared" si="291"/>
        <v>카페 3</v>
      </c>
    </row>
    <row r="4670" spans="1:10" ht="13.8" customHeight="1">
      <c r="A4670" s="101">
        <f>C4670*ID규칙_대사_그룹_단위+COUNTIF($C$4:C4670,C4670)</f>
        <v>2433023</v>
      </c>
      <c r="B4670" s="100" t="s">
        <v>476</v>
      </c>
      <c r="C4670" s="102">
        <f>INDEX(STUDENT!$A:$A,MATCH(B4670,STUDENT!$B:$B,0))</f>
        <v>24330</v>
      </c>
      <c r="D4670" s="129">
        <v>5</v>
      </c>
      <c r="E4670" s="129">
        <v>22</v>
      </c>
      <c r="F4670" s="129">
        <v>4</v>
      </c>
      <c r="G4670" s="101" t="str">
        <f t="shared" si="288"/>
        <v>SPEECH_DESC_2433023</v>
      </c>
      <c r="H4670" s="101" t="str">
        <f t="shared" si="289"/>
        <v>SPEECH_AUDIO_2433023</v>
      </c>
      <c r="I4670" s="118" t="str">
        <f t="shared" si="290"/>
        <v>기타</v>
      </c>
      <c r="J4670" s="118" t="str">
        <f t="shared" si="291"/>
        <v>카페 4</v>
      </c>
    </row>
    <row r="4671" spans="1:10" ht="13.8" customHeight="1">
      <c r="A4671" s="101">
        <f>C4671*ID규칙_대사_그룹_단위+COUNTIF($C$4:C4671,C4671)</f>
        <v>2433024</v>
      </c>
      <c r="B4671" s="100" t="s">
        <v>476</v>
      </c>
      <c r="C4671" s="102">
        <f>INDEX(STUDENT!$A:$A,MATCH(B4671,STUDENT!$B:$B,0))</f>
        <v>24330</v>
      </c>
      <c r="D4671" s="129">
        <v>5</v>
      </c>
      <c r="E4671" s="129">
        <v>22</v>
      </c>
      <c r="F4671" s="129">
        <v>5</v>
      </c>
      <c r="G4671" s="101" t="str">
        <f t="shared" si="288"/>
        <v>SPEECH_DESC_2433024</v>
      </c>
      <c r="H4671" s="101" t="str">
        <f t="shared" si="289"/>
        <v>SPEECH_AUDIO_2433024</v>
      </c>
      <c r="I4671" s="118" t="str">
        <f t="shared" si="290"/>
        <v>기타</v>
      </c>
      <c r="J4671" s="118" t="str">
        <f t="shared" si="291"/>
        <v>카페 5</v>
      </c>
    </row>
    <row r="4672" spans="1:10" ht="13.8" customHeight="1">
      <c r="A4672" s="101">
        <f>C4672*ID규칙_대사_그룹_단위+COUNTIF($C$4:C4672,C4672)</f>
        <v>2433025</v>
      </c>
      <c r="B4672" s="100" t="s">
        <v>476</v>
      </c>
      <c r="C4672" s="102">
        <f>INDEX(STUDENT!$A:$A,MATCH(B4672,STUDENT!$B:$B,0))</f>
        <v>24330</v>
      </c>
      <c r="D4672" s="129">
        <v>5</v>
      </c>
      <c r="E4672" s="129">
        <v>23</v>
      </c>
      <c r="F4672" s="129">
        <v>1</v>
      </c>
      <c r="G4672" s="101" t="str">
        <f t="shared" si="288"/>
        <v>SPEECH_DESC_2433025</v>
      </c>
      <c r="H4672" s="101" t="str">
        <f t="shared" si="289"/>
        <v>SPEECH_AUDIO_2433025</v>
      </c>
      <c r="I4672" s="118" t="str">
        <f t="shared" si="290"/>
        <v>기타</v>
      </c>
      <c r="J4672" s="118" t="str">
        <f t="shared" si="291"/>
        <v>인연 랭크 업 1</v>
      </c>
    </row>
    <row r="4673" spans="1:10" ht="13.8" customHeight="1">
      <c r="A4673" s="101">
        <f>C4673*ID규칙_대사_그룹_단위+COUNTIF($C$4:C4673,C4673)</f>
        <v>2433026</v>
      </c>
      <c r="B4673" s="100" t="s">
        <v>476</v>
      </c>
      <c r="C4673" s="102">
        <f>INDEX(STUDENT!$A:$A,MATCH(B4673,STUDENT!$B:$B,0))</f>
        <v>24330</v>
      </c>
      <c r="D4673" s="129">
        <v>5</v>
      </c>
      <c r="E4673" s="129">
        <v>23</v>
      </c>
      <c r="F4673" s="129">
        <v>2</v>
      </c>
      <c r="G4673" s="101" t="str">
        <f t="shared" si="288"/>
        <v>SPEECH_DESC_2433026</v>
      </c>
      <c r="H4673" s="101" t="str">
        <f t="shared" si="289"/>
        <v>SPEECH_AUDIO_2433026</v>
      </c>
      <c r="I4673" s="118" t="str">
        <f t="shared" si="290"/>
        <v>기타</v>
      </c>
      <c r="J4673" s="118" t="str">
        <f t="shared" si="291"/>
        <v>인연 랭크 업 2</v>
      </c>
    </row>
    <row r="4674" spans="1:10" ht="13.8" customHeight="1">
      <c r="A4674" s="101">
        <f>C4674*ID규칙_대사_그룹_단위+COUNTIF($C$4:C4674,C4674)</f>
        <v>2433027</v>
      </c>
      <c r="B4674" s="100" t="s">
        <v>476</v>
      </c>
      <c r="C4674" s="102">
        <f>INDEX(STUDENT!$A:$A,MATCH(B4674,STUDENT!$B:$B,0))</f>
        <v>24330</v>
      </c>
      <c r="D4674" s="129">
        <v>5</v>
      </c>
      <c r="E4674" s="129">
        <v>23</v>
      </c>
      <c r="F4674" s="129">
        <v>3</v>
      </c>
      <c r="G4674" s="101" t="str">
        <f t="shared" si="288"/>
        <v>SPEECH_DESC_2433027</v>
      </c>
      <c r="H4674" s="101" t="str">
        <f t="shared" si="289"/>
        <v>SPEECH_AUDIO_2433027</v>
      </c>
      <c r="I4674" s="118" t="str">
        <f t="shared" si="290"/>
        <v>기타</v>
      </c>
      <c r="J4674" s="118" t="str">
        <f t="shared" si="291"/>
        <v>인연 랭크 업 3</v>
      </c>
    </row>
    <row r="4675" spans="1:10" ht="13.8" customHeight="1">
      <c r="A4675" s="101">
        <f>C4675*ID규칙_대사_그룹_단위+COUNTIF($C$4:C4675,C4675)</f>
        <v>2433028</v>
      </c>
      <c r="B4675" s="100" t="s">
        <v>476</v>
      </c>
      <c r="C4675" s="102">
        <f>INDEX(STUDENT!$A:$A,MATCH(B4675,STUDENT!$B:$B,0))</f>
        <v>24330</v>
      </c>
      <c r="D4675" s="129">
        <v>5</v>
      </c>
      <c r="E4675" s="129">
        <v>23</v>
      </c>
      <c r="F4675" s="129">
        <v>4</v>
      </c>
      <c r="G4675" s="101" t="str">
        <f t="shared" si="288"/>
        <v>SPEECH_DESC_2433028</v>
      </c>
      <c r="H4675" s="101" t="str">
        <f t="shared" si="289"/>
        <v>SPEECH_AUDIO_2433028</v>
      </c>
      <c r="I4675" s="118" t="str">
        <f t="shared" si="290"/>
        <v>기타</v>
      </c>
      <c r="J4675" s="118" t="str">
        <f t="shared" si="291"/>
        <v>인연 랭크 업 4</v>
      </c>
    </row>
    <row r="4676" spans="1:10" ht="13.8" customHeight="1">
      <c r="A4676" s="101">
        <f>C4676*ID규칙_대사_그룹_단위+COUNTIF($C$4:C4676,C4676)</f>
        <v>2433029</v>
      </c>
      <c r="B4676" s="100" t="s">
        <v>476</v>
      </c>
      <c r="C4676" s="102">
        <f>INDEX(STUDENT!$A:$A,MATCH(B4676,STUDENT!$B:$B,0))</f>
        <v>24330</v>
      </c>
      <c r="D4676" s="129">
        <v>6</v>
      </c>
      <c r="E4676" s="129">
        <v>24</v>
      </c>
      <c r="F4676" s="129">
        <v>1</v>
      </c>
      <c r="G4676" s="101" t="str">
        <f t="shared" ref="G4676:G4684" si="292">"SPEECH_DESC_"&amp;A4676</f>
        <v>SPEECH_DESC_2433029</v>
      </c>
      <c r="H4676" s="101" t="str">
        <f t="shared" ref="H4676:H4684" si="293">"SPEECH_AUDIO_"&amp;A4676</f>
        <v>SPEECH_AUDIO_2433029</v>
      </c>
      <c r="I4676" s="118" t="str">
        <f t="shared" ref="I4676:I4684" si="294">VLOOKUP(D4676,SPEECH_MAIN_TYPE,2,0)</f>
        <v>메모리얼</v>
      </c>
      <c r="J4676" s="118" t="str">
        <f t="shared" ref="J4676:J4684" si="295">VLOOKUP(E4676,SPEECH_SUB_TYPE,2,0)&amp;IF(F4676=0,""," "&amp;F4676)</f>
        <v>메모리얼 로비 1</v>
      </c>
    </row>
    <row r="4677" spans="1:10" ht="13.8" customHeight="1">
      <c r="A4677" s="101">
        <f>C4677*ID규칙_대사_그룹_단위+COUNTIF($C$4:C4677,C4677)</f>
        <v>2433030</v>
      </c>
      <c r="B4677" s="100" t="s">
        <v>476</v>
      </c>
      <c r="C4677" s="102">
        <f>INDEX(STUDENT!$A:$A,MATCH(B4677,STUDENT!$B:$B,0))</f>
        <v>24330</v>
      </c>
      <c r="D4677" s="129">
        <v>6</v>
      </c>
      <c r="E4677" s="129">
        <v>24</v>
      </c>
      <c r="F4677" s="129">
        <v>2</v>
      </c>
      <c r="G4677" s="101" t="str">
        <f t="shared" si="292"/>
        <v>SPEECH_DESC_2433030</v>
      </c>
      <c r="H4677" s="101" t="str">
        <f t="shared" si="293"/>
        <v>SPEECH_AUDIO_2433030</v>
      </c>
      <c r="I4677" s="118" t="str">
        <f t="shared" si="294"/>
        <v>메모리얼</v>
      </c>
      <c r="J4677" s="118" t="str">
        <f t="shared" si="295"/>
        <v>메모리얼 로비 2</v>
      </c>
    </row>
    <row r="4678" spans="1:10" ht="13.8" customHeight="1">
      <c r="A4678" s="101">
        <f>C4678*ID규칙_대사_그룹_단위+COUNTIF($C$4:C4678,C4678)</f>
        <v>2433031</v>
      </c>
      <c r="B4678" s="100" t="s">
        <v>476</v>
      </c>
      <c r="C4678" s="102">
        <f>INDEX(STUDENT!$A:$A,MATCH(B4678,STUDENT!$B:$B,0))</f>
        <v>24330</v>
      </c>
      <c r="D4678" s="129">
        <v>6</v>
      </c>
      <c r="E4678" s="129">
        <v>24</v>
      </c>
      <c r="F4678" s="129">
        <v>3</v>
      </c>
      <c r="G4678" s="101" t="str">
        <f t="shared" si="292"/>
        <v>SPEECH_DESC_2433031</v>
      </c>
      <c r="H4678" s="101" t="str">
        <f t="shared" si="293"/>
        <v>SPEECH_AUDIO_2433031</v>
      </c>
      <c r="I4678" s="118" t="str">
        <f t="shared" si="294"/>
        <v>메모리얼</v>
      </c>
      <c r="J4678" s="118" t="str">
        <f t="shared" si="295"/>
        <v>메모리얼 로비 3</v>
      </c>
    </row>
    <row r="4679" spans="1:10" ht="13.8" customHeight="1">
      <c r="A4679" s="101">
        <f>C4679*ID규칙_대사_그룹_단위+COUNTIF($C$4:C4679,C4679)</f>
        <v>2433032</v>
      </c>
      <c r="B4679" s="100" t="s">
        <v>476</v>
      </c>
      <c r="C4679" s="102">
        <f>INDEX(STUDENT!$A:$A,MATCH(B4679,STUDENT!$B:$B,0))</f>
        <v>24330</v>
      </c>
      <c r="D4679" s="129">
        <v>6</v>
      </c>
      <c r="E4679" s="129">
        <v>24</v>
      </c>
      <c r="F4679" s="129">
        <v>4</v>
      </c>
      <c r="G4679" s="101" t="str">
        <f t="shared" si="292"/>
        <v>SPEECH_DESC_2433032</v>
      </c>
      <c r="H4679" s="101" t="str">
        <f t="shared" si="293"/>
        <v>SPEECH_AUDIO_2433032</v>
      </c>
      <c r="I4679" s="118" t="str">
        <f t="shared" si="294"/>
        <v>메모리얼</v>
      </c>
      <c r="J4679" s="118" t="str">
        <f t="shared" si="295"/>
        <v>메모리얼 로비 4</v>
      </c>
    </row>
    <row r="4680" spans="1:10" ht="13.8" customHeight="1">
      <c r="A4680" s="101">
        <f>C4680*ID규칙_대사_그룹_단위+COUNTIF($C$4:C4680,C4680)</f>
        <v>2433033</v>
      </c>
      <c r="B4680" s="100" t="s">
        <v>476</v>
      </c>
      <c r="C4680" s="102">
        <f>INDEX(STUDENT!$A:$A,MATCH(B4680,STUDENT!$B:$B,0))</f>
        <v>24330</v>
      </c>
      <c r="D4680" s="129">
        <v>7</v>
      </c>
      <c r="E4680" s="129">
        <v>25</v>
      </c>
      <c r="F4680" s="129">
        <v>0</v>
      </c>
      <c r="G4680" s="101" t="str">
        <f t="shared" si="292"/>
        <v>SPEECH_DESC_2433033</v>
      </c>
      <c r="H4680" s="101" t="str">
        <f t="shared" si="293"/>
        <v>SPEECH_AUDIO_2433033</v>
      </c>
      <c r="I4680" s="118" t="str">
        <f t="shared" si="294"/>
        <v>기념일</v>
      </c>
      <c r="J4680" s="118" t="str">
        <f t="shared" si="295"/>
        <v>생일</v>
      </c>
    </row>
    <row r="4681" spans="1:10" ht="13.8" customHeight="1">
      <c r="A4681" s="101">
        <f>C4681*ID규칙_대사_그룹_단위+COUNTIF($C$4:C4681,C4681)</f>
        <v>2433034</v>
      </c>
      <c r="B4681" s="100" t="s">
        <v>476</v>
      </c>
      <c r="C4681" s="102">
        <f>INDEX(STUDENT!$A:$A,MATCH(B4681,STUDENT!$B:$B,0))</f>
        <v>24330</v>
      </c>
      <c r="D4681" s="129">
        <v>7</v>
      </c>
      <c r="E4681" s="129">
        <v>26</v>
      </c>
      <c r="F4681" s="129">
        <v>0</v>
      </c>
      <c r="G4681" s="101" t="str">
        <f t="shared" si="292"/>
        <v>SPEECH_DESC_2433034</v>
      </c>
      <c r="H4681" s="101" t="str">
        <f t="shared" si="293"/>
        <v>SPEECH_AUDIO_2433034</v>
      </c>
      <c r="I4681" s="118" t="str">
        <f t="shared" si="294"/>
        <v>기념일</v>
      </c>
      <c r="J4681" s="118" t="str">
        <f t="shared" si="295"/>
        <v>선생의 생일</v>
      </c>
    </row>
    <row r="4682" spans="1:10" ht="13.8" customHeight="1">
      <c r="A4682" s="101">
        <f>C4682*ID규칙_대사_그룹_단위+COUNTIF($C$4:C4682,C4682)</f>
        <v>2433035</v>
      </c>
      <c r="B4682" s="100" t="s">
        <v>476</v>
      </c>
      <c r="C4682" s="102">
        <f>INDEX(STUDENT!$A:$A,MATCH(B4682,STUDENT!$B:$B,0))</f>
        <v>24330</v>
      </c>
      <c r="D4682" s="129">
        <v>7</v>
      </c>
      <c r="E4682" s="129">
        <v>27</v>
      </c>
      <c r="F4682" s="129">
        <v>0</v>
      </c>
      <c r="G4682" s="101" t="str">
        <f t="shared" si="292"/>
        <v>SPEECH_DESC_2433035</v>
      </c>
      <c r="H4682" s="101" t="str">
        <f t="shared" si="293"/>
        <v>SPEECH_AUDIO_2433035</v>
      </c>
      <c r="I4682" s="118" t="str">
        <f t="shared" si="294"/>
        <v>기념일</v>
      </c>
      <c r="J4682" s="118" t="str">
        <f t="shared" si="295"/>
        <v>할로윈</v>
      </c>
    </row>
    <row r="4683" spans="1:10" ht="13.8" customHeight="1">
      <c r="A4683" s="101">
        <f>C4683*ID규칙_대사_그룹_단위+COUNTIF($C$4:C4683,C4683)</f>
        <v>2433036</v>
      </c>
      <c r="B4683" s="100" t="s">
        <v>476</v>
      </c>
      <c r="C4683" s="102">
        <f>INDEX(STUDENT!$A:$A,MATCH(B4683,STUDENT!$B:$B,0))</f>
        <v>24330</v>
      </c>
      <c r="D4683" s="129">
        <v>7</v>
      </c>
      <c r="E4683" s="129">
        <v>28</v>
      </c>
      <c r="F4683" s="129">
        <v>0</v>
      </c>
      <c r="G4683" s="101" t="str">
        <f t="shared" si="292"/>
        <v>SPEECH_DESC_2433036</v>
      </c>
      <c r="H4683" s="101" t="str">
        <f t="shared" si="293"/>
        <v>SPEECH_AUDIO_2433036</v>
      </c>
      <c r="I4683" s="118" t="str">
        <f t="shared" si="294"/>
        <v>기념일</v>
      </c>
      <c r="J4683" s="118" t="str">
        <f t="shared" si="295"/>
        <v>크리스마스</v>
      </c>
    </row>
    <row r="4684" spans="1:10" ht="13.8" customHeight="1">
      <c r="A4684" s="101">
        <f>C4684*ID규칙_대사_그룹_단위+COUNTIF($C$4:C4684,C4684)</f>
        <v>2433037</v>
      </c>
      <c r="B4684" s="100" t="s">
        <v>476</v>
      </c>
      <c r="C4684" s="102">
        <f>INDEX(STUDENT!$A:$A,MATCH(B4684,STUDENT!$B:$B,0))</f>
        <v>24330</v>
      </c>
      <c r="D4684" s="129">
        <v>7</v>
      </c>
      <c r="E4684" s="129">
        <v>29</v>
      </c>
      <c r="F4684" s="129">
        <v>0</v>
      </c>
      <c r="G4684" s="101" t="str">
        <f t="shared" si="292"/>
        <v>SPEECH_DESC_2433037</v>
      </c>
      <c r="H4684" s="101" t="str">
        <f t="shared" si="293"/>
        <v>SPEECH_AUDIO_2433037</v>
      </c>
      <c r="I4684" s="118" t="str">
        <f t="shared" si="294"/>
        <v>기념일</v>
      </c>
      <c r="J4684" s="118" t="str">
        <f t="shared" si="295"/>
        <v>신년</v>
      </c>
    </row>
  </sheetData>
  <phoneticPr fontId="5" type="noConversion"/>
  <conditionalFormatting sqref="A4:A4684">
    <cfRule type="duplicateValues" dxfId="6" priority="22"/>
  </conditionalFormatting>
  <hyperlinks>
    <hyperlink ref="K1" location="LINK_STUDENT_SPEECH" display="학생 대사 STRING으로 이동" xr:uid="{A731B001-0DA1-4AC9-A4F5-AAA30E8C336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7FEFF-2984-4B9B-A489-EC354AF6D32F}">
  <dimension ref="A1:J37"/>
  <sheetViews>
    <sheetView showGridLines="0" workbookViewId="0">
      <pane ySplit="3" topLeftCell="A4" activePane="bottomLeft" state="frozen"/>
      <selection pane="bottomLeft"/>
    </sheetView>
  </sheetViews>
  <sheetFormatPr defaultRowHeight="13.8" customHeight="1"/>
  <cols>
    <col min="1" max="1" width="8.77734375" style="5" customWidth="1"/>
    <col min="2" max="2" width="21.88671875" style="5" bestFit="1" customWidth="1"/>
    <col min="3" max="3" width="20.109375" style="5" customWidth="1"/>
    <col min="4" max="4" width="19.44140625" style="95" bestFit="1" customWidth="1"/>
    <col min="5" max="5" width="8.88671875" style="5"/>
    <col min="6" max="6" width="9" style="5" customWidth="1"/>
    <col min="7" max="7" width="20.6640625" style="5" bestFit="1" customWidth="1"/>
    <col min="8" max="8" width="24.88671875" style="5" bestFit="1" customWidth="1"/>
    <col min="9" max="9" width="25.33203125" style="5" bestFit="1" customWidth="1"/>
    <col min="10" max="10" width="24.109375" style="5" bestFit="1" customWidth="1"/>
    <col min="11" max="16384" width="8.88671875" style="5"/>
  </cols>
  <sheetData>
    <row r="1" spans="1:10" ht="13.8" customHeight="1">
      <c r="A1" s="6" t="s">
        <v>8</v>
      </c>
      <c r="B1" s="6" t="s">
        <v>3004</v>
      </c>
      <c r="C1" s="6" t="s">
        <v>3008</v>
      </c>
      <c r="D1" s="6" t="s">
        <v>3029</v>
      </c>
      <c r="E1" s="6" t="s">
        <v>113</v>
      </c>
      <c r="F1" s="6" t="s">
        <v>3013</v>
      </c>
      <c r="G1" s="6" t="s">
        <v>3113</v>
      </c>
      <c r="H1" s="6" t="s">
        <v>12989</v>
      </c>
      <c r="I1" s="6" t="s">
        <v>12990</v>
      </c>
      <c r="J1" s="6" t="s">
        <v>12991</v>
      </c>
    </row>
    <row r="2" spans="1:10" ht="13.8" customHeight="1">
      <c r="A2" s="7" t="s">
        <v>9</v>
      </c>
      <c r="B2" s="7" t="s">
        <v>3005</v>
      </c>
      <c r="C2" s="7" t="s">
        <v>3009</v>
      </c>
      <c r="D2" s="7" t="s">
        <v>3030</v>
      </c>
      <c r="E2" s="7" t="s">
        <v>107</v>
      </c>
      <c r="F2" s="7" t="s">
        <v>106</v>
      </c>
      <c r="G2" s="7" t="s">
        <v>12994</v>
      </c>
      <c r="H2" s="7" t="s">
        <v>3005</v>
      </c>
      <c r="I2" s="7" t="s">
        <v>3006</v>
      </c>
      <c r="J2" s="7" t="s">
        <v>3007</v>
      </c>
    </row>
    <row r="3" spans="1:10" ht="13.8" customHeight="1">
      <c r="A3" s="8" t="s">
        <v>282</v>
      </c>
      <c r="B3" s="8" t="s">
        <v>283</v>
      </c>
      <c r="C3" s="8" t="s">
        <v>283</v>
      </c>
      <c r="D3" s="8" t="s">
        <v>282</v>
      </c>
      <c r="E3" s="8" t="s">
        <v>282</v>
      </c>
      <c r="F3" s="8" t="s">
        <v>282</v>
      </c>
      <c r="G3" s="8" t="s">
        <v>282</v>
      </c>
      <c r="H3" s="8" t="s">
        <v>2257</v>
      </c>
      <c r="I3" s="8" t="s">
        <v>2257</v>
      </c>
      <c r="J3" s="8" t="s">
        <v>2257</v>
      </c>
    </row>
    <row r="4" spans="1:10" ht="13.8" customHeight="1">
      <c r="A4" s="101">
        <f t="shared" ref="A4:A35" si="0">ID규칙_애용품_아이디_단위+D4*ID규칙_애용품_그룹_단위+E4</f>
        <v>1113051</v>
      </c>
      <c r="B4" s="100" t="s">
        <v>3031</v>
      </c>
      <c r="C4" s="100" t="s">
        <v>3010</v>
      </c>
      <c r="D4" s="102">
        <f>INDEX(STUDENT!$A:$A,MATCH(C4,STUDENT!$B:$B,0))</f>
        <v>11305</v>
      </c>
      <c r="E4" s="101">
        <v>1</v>
      </c>
      <c r="F4" s="101">
        <v>4</v>
      </c>
      <c r="G4" s="101">
        <f t="shared" ref="G4:G35" si="1">D4*10+E4</f>
        <v>113051</v>
      </c>
      <c r="H4" s="101" t="str">
        <f>"UNIQUE_ITEM_NAME_"&amp;D4</f>
        <v>UNIQUE_ITEM_NAME_11305</v>
      </c>
      <c r="I4" s="101" t="str">
        <f>"UNIQUE_ITEM_IMAGE_"&amp;D4</f>
        <v>UNIQUE_ITEM_IMAGE_11305</v>
      </c>
      <c r="J4" s="101" t="str">
        <f>"UNIQUE_ITEM_DESC_"&amp;D4</f>
        <v>UNIQUE_ITEM_DESC_11305</v>
      </c>
    </row>
    <row r="5" spans="1:10" ht="13.8" customHeight="1">
      <c r="A5" s="101">
        <f t="shared" si="0"/>
        <v>1113052</v>
      </c>
      <c r="B5" s="100" t="s">
        <v>3031</v>
      </c>
      <c r="C5" s="100" t="s">
        <v>3010</v>
      </c>
      <c r="D5" s="102">
        <f>INDEX(STUDENT!$A:$A,MATCH(C5,STUDENT!$B:$B,0))</f>
        <v>11305</v>
      </c>
      <c r="E5" s="101">
        <v>2</v>
      </c>
      <c r="F5" s="101">
        <v>4</v>
      </c>
      <c r="G5" s="101">
        <f t="shared" si="1"/>
        <v>113052</v>
      </c>
      <c r="H5" s="101" t="str">
        <f t="shared" ref="H5:H35" si="2">"UNIQUE_ITEM_NAME_"&amp;D5</f>
        <v>UNIQUE_ITEM_NAME_11305</v>
      </c>
      <c r="I5" s="101" t="str">
        <f t="shared" ref="I5:I35" si="3">"UNIQUE_ITEM_IMAGE_"&amp;D5</f>
        <v>UNIQUE_ITEM_IMAGE_11305</v>
      </c>
      <c r="J5" s="101" t="str">
        <f t="shared" ref="J5:J35" si="4">"UNIQUE_ITEM_DESC_"&amp;D5</f>
        <v>UNIQUE_ITEM_DESC_11305</v>
      </c>
    </row>
    <row r="6" spans="1:10" ht="13.8" customHeight="1">
      <c r="A6" s="101">
        <f t="shared" si="0"/>
        <v>1113421</v>
      </c>
      <c r="B6" s="100" t="s">
        <v>3032</v>
      </c>
      <c r="C6" s="100" t="s">
        <v>3011</v>
      </c>
      <c r="D6" s="102">
        <f>INDEX(STUDENT!$A:$A,MATCH(C6,STUDENT!$B:$B,0))</f>
        <v>11342</v>
      </c>
      <c r="E6" s="101">
        <v>1</v>
      </c>
      <c r="F6" s="101">
        <v>4</v>
      </c>
      <c r="G6" s="101">
        <f t="shared" si="1"/>
        <v>113421</v>
      </c>
      <c r="H6" s="101" t="str">
        <f t="shared" si="2"/>
        <v>UNIQUE_ITEM_NAME_11342</v>
      </c>
      <c r="I6" s="101" t="str">
        <f t="shared" si="3"/>
        <v>UNIQUE_ITEM_IMAGE_11342</v>
      </c>
      <c r="J6" s="101" t="str">
        <f t="shared" si="4"/>
        <v>UNIQUE_ITEM_DESC_11342</v>
      </c>
    </row>
    <row r="7" spans="1:10" ht="13.8" customHeight="1">
      <c r="A7" s="101">
        <f t="shared" si="0"/>
        <v>1113422</v>
      </c>
      <c r="B7" s="100" t="s">
        <v>3032</v>
      </c>
      <c r="C7" s="100" t="s">
        <v>3011</v>
      </c>
      <c r="D7" s="102">
        <f>INDEX(STUDENT!$A:$A,MATCH(C7,STUDENT!$B:$B,0))</f>
        <v>11342</v>
      </c>
      <c r="E7" s="101">
        <v>2</v>
      </c>
      <c r="F7" s="101">
        <v>4</v>
      </c>
      <c r="G7" s="101">
        <f t="shared" si="1"/>
        <v>113422</v>
      </c>
      <c r="H7" s="101" t="str">
        <f t="shared" si="2"/>
        <v>UNIQUE_ITEM_NAME_11342</v>
      </c>
      <c r="I7" s="101" t="str">
        <f t="shared" si="3"/>
        <v>UNIQUE_ITEM_IMAGE_11342</v>
      </c>
      <c r="J7" s="101" t="str">
        <f t="shared" si="4"/>
        <v>UNIQUE_ITEM_DESC_11342</v>
      </c>
    </row>
    <row r="8" spans="1:10" ht="13.8" customHeight="1">
      <c r="A8" s="101">
        <f t="shared" si="0"/>
        <v>1113531</v>
      </c>
      <c r="B8" s="100" t="s">
        <v>3033</v>
      </c>
      <c r="C8" s="100" t="s">
        <v>3012</v>
      </c>
      <c r="D8" s="102">
        <f>INDEX(STUDENT!$A:$A,MATCH(C8,STUDENT!$B:$B,0))</f>
        <v>11353</v>
      </c>
      <c r="E8" s="101">
        <v>1</v>
      </c>
      <c r="F8" s="101">
        <v>4</v>
      </c>
      <c r="G8" s="101">
        <f t="shared" si="1"/>
        <v>113531</v>
      </c>
      <c r="H8" s="101" t="str">
        <f t="shared" si="2"/>
        <v>UNIQUE_ITEM_NAME_11353</v>
      </c>
      <c r="I8" s="101" t="str">
        <f t="shared" si="3"/>
        <v>UNIQUE_ITEM_IMAGE_11353</v>
      </c>
      <c r="J8" s="101" t="str">
        <f t="shared" si="4"/>
        <v>UNIQUE_ITEM_DESC_11353</v>
      </c>
    </row>
    <row r="9" spans="1:10" ht="13.8" customHeight="1">
      <c r="A9" s="101">
        <f t="shared" si="0"/>
        <v>1113532</v>
      </c>
      <c r="B9" s="100" t="s">
        <v>3033</v>
      </c>
      <c r="C9" s="100" t="s">
        <v>3012</v>
      </c>
      <c r="D9" s="102">
        <f>INDEX(STUDENT!$A:$A,MATCH(C9,STUDENT!$B:$B,0))</f>
        <v>11353</v>
      </c>
      <c r="E9" s="101">
        <v>2</v>
      </c>
      <c r="F9" s="101">
        <v>4</v>
      </c>
      <c r="G9" s="101">
        <f t="shared" si="1"/>
        <v>113532</v>
      </c>
      <c r="H9" s="101" t="str">
        <f t="shared" si="2"/>
        <v>UNIQUE_ITEM_NAME_11353</v>
      </c>
      <c r="I9" s="101" t="str">
        <f t="shared" si="3"/>
        <v>UNIQUE_ITEM_IMAGE_11353</v>
      </c>
      <c r="J9" s="101" t="str">
        <f t="shared" si="4"/>
        <v>UNIQUE_ITEM_DESC_11353</v>
      </c>
    </row>
    <row r="10" spans="1:10" ht="13.8" customHeight="1">
      <c r="A10" s="101">
        <f t="shared" si="0"/>
        <v>1111211</v>
      </c>
      <c r="B10" s="100" t="s">
        <v>3034</v>
      </c>
      <c r="C10" s="100" t="s">
        <v>3016</v>
      </c>
      <c r="D10" s="102">
        <f>INDEX(STUDENT!$A:$A,MATCH(C10,STUDENT!$B:$B,0))</f>
        <v>11121</v>
      </c>
      <c r="E10" s="101">
        <v>1</v>
      </c>
      <c r="F10" s="101">
        <v>4</v>
      </c>
      <c r="G10" s="101">
        <f t="shared" si="1"/>
        <v>111211</v>
      </c>
      <c r="H10" s="101" t="str">
        <f t="shared" si="2"/>
        <v>UNIQUE_ITEM_NAME_11121</v>
      </c>
      <c r="I10" s="101" t="str">
        <f t="shared" si="3"/>
        <v>UNIQUE_ITEM_IMAGE_11121</v>
      </c>
      <c r="J10" s="101" t="str">
        <f t="shared" si="4"/>
        <v>UNIQUE_ITEM_DESC_11121</v>
      </c>
    </row>
    <row r="11" spans="1:10" ht="13.8" customHeight="1">
      <c r="A11" s="101">
        <f t="shared" si="0"/>
        <v>1111212</v>
      </c>
      <c r="B11" s="100" t="s">
        <v>3034</v>
      </c>
      <c r="C11" s="100" t="s">
        <v>3016</v>
      </c>
      <c r="D11" s="102">
        <f>INDEX(STUDENT!$A:$A,MATCH(C11,STUDENT!$B:$B,0))</f>
        <v>11121</v>
      </c>
      <c r="E11" s="101">
        <v>2</v>
      </c>
      <c r="F11" s="101">
        <v>4</v>
      </c>
      <c r="G11" s="101">
        <f t="shared" si="1"/>
        <v>111212</v>
      </c>
      <c r="H11" s="101" t="str">
        <f t="shared" si="2"/>
        <v>UNIQUE_ITEM_NAME_11121</v>
      </c>
      <c r="I11" s="101" t="str">
        <f t="shared" si="3"/>
        <v>UNIQUE_ITEM_IMAGE_11121</v>
      </c>
      <c r="J11" s="101" t="str">
        <f t="shared" si="4"/>
        <v>UNIQUE_ITEM_DESC_11121</v>
      </c>
    </row>
    <row r="12" spans="1:10" ht="13.8" customHeight="1">
      <c r="A12" s="101">
        <f t="shared" si="0"/>
        <v>1122171</v>
      </c>
      <c r="B12" s="100" t="s">
        <v>3035</v>
      </c>
      <c r="C12" s="100" t="s">
        <v>3017</v>
      </c>
      <c r="D12" s="102">
        <f>INDEX(STUDENT!$A:$A,MATCH(C12,STUDENT!$B:$B,0))</f>
        <v>12217</v>
      </c>
      <c r="E12" s="101">
        <v>1</v>
      </c>
      <c r="F12" s="101">
        <v>4</v>
      </c>
      <c r="G12" s="101">
        <f t="shared" si="1"/>
        <v>122171</v>
      </c>
      <c r="H12" s="101" t="str">
        <f t="shared" si="2"/>
        <v>UNIQUE_ITEM_NAME_12217</v>
      </c>
      <c r="I12" s="101" t="str">
        <f t="shared" si="3"/>
        <v>UNIQUE_ITEM_IMAGE_12217</v>
      </c>
      <c r="J12" s="101" t="str">
        <f t="shared" si="4"/>
        <v>UNIQUE_ITEM_DESC_12217</v>
      </c>
    </row>
    <row r="13" spans="1:10" ht="13.8" customHeight="1">
      <c r="A13" s="101">
        <f t="shared" si="0"/>
        <v>1122172</v>
      </c>
      <c r="B13" s="100" t="s">
        <v>3035</v>
      </c>
      <c r="C13" s="100" t="s">
        <v>3017</v>
      </c>
      <c r="D13" s="102">
        <f>INDEX(STUDENT!$A:$A,MATCH(C13,STUDENT!$B:$B,0))</f>
        <v>12217</v>
      </c>
      <c r="E13" s="101">
        <v>2</v>
      </c>
      <c r="F13" s="101">
        <v>4</v>
      </c>
      <c r="G13" s="101">
        <f t="shared" si="1"/>
        <v>122172</v>
      </c>
      <c r="H13" s="101" t="str">
        <f t="shared" si="2"/>
        <v>UNIQUE_ITEM_NAME_12217</v>
      </c>
      <c r="I13" s="101" t="str">
        <f t="shared" si="3"/>
        <v>UNIQUE_ITEM_IMAGE_12217</v>
      </c>
      <c r="J13" s="101" t="str">
        <f t="shared" si="4"/>
        <v>UNIQUE_ITEM_DESC_12217</v>
      </c>
    </row>
    <row r="14" spans="1:10" ht="13.8" customHeight="1">
      <c r="A14" s="101">
        <f t="shared" si="0"/>
        <v>1242091</v>
      </c>
      <c r="B14" s="100" t="s">
        <v>3036</v>
      </c>
      <c r="C14" s="100" t="s">
        <v>3018</v>
      </c>
      <c r="D14" s="102">
        <f>INDEX(STUDENT!$A:$A,MATCH(C14,STUDENT!$B:$B,0))</f>
        <v>24209</v>
      </c>
      <c r="E14" s="101">
        <v>1</v>
      </c>
      <c r="F14" s="101">
        <v>4</v>
      </c>
      <c r="G14" s="101">
        <f t="shared" si="1"/>
        <v>242091</v>
      </c>
      <c r="H14" s="101" t="str">
        <f t="shared" si="2"/>
        <v>UNIQUE_ITEM_NAME_24209</v>
      </c>
      <c r="I14" s="101" t="str">
        <f t="shared" si="3"/>
        <v>UNIQUE_ITEM_IMAGE_24209</v>
      </c>
      <c r="J14" s="101" t="str">
        <f t="shared" si="4"/>
        <v>UNIQUE_ITEM_DESC_24209</v>
      </c>
    </row>
    <row r="15" spans="1:10" ht="13.8" customHeight="1">
      <c r="A15" s="101">
        <f t="shared" si="0"/>
        <v>1242092</v>
      </c>
      <c r="B15" s="100" t="s">
        <v>3036</v>
      </c>
      <c r="C15" s="100" t="s">
        <v>3018</v>
      </c>
      <c r="D15" s="102">
        <f>INDEX(STUDENT!$A:$A,MATCH(C15,STUDENT!$B:$B,0))</f>
        <v>24209</v>
      </c>
      <c r="E15" s="101">
        <v>2</v>
      </c>
      <c r="F15" s="101">
        <v>4</v>
      </c>
      <c r="G15" s="101">
        <f t="shared" si="1"/>
        <v>242092</v>
      </c>
      <c r="H15" s="101" t="str">
        <f t="shared" si="2"/>
        <v>UNIQUE_ITEM_NAME_24209</v>
      </c>
      <c r="I15" s="101" t="str">
        <f t="shared" si="3"/>
        <v>UNIQUE_ITEM_IMAGE_24209</v>
      </c>
      <c r="J15" s="101" t="str">
        <f t="shared" si="4"/>
        <v>UNIQUE_ITEM_DESC_24209</v>
      </c>
    </row>
    <row r="16" spans="1:10" ht="13.8" customHeight="1">
      <c r="A16" s="101">
        <f t="shared" si="0"/>
        <v>1113571</v>
      </c>
      <c r="B16" s="100" t="s">
        <v>3037</v>
      </c>
      <c r="C16" s="100" t="s">
        <v>3019</v>
      </c>
      <c r="D16" s="102">
        <f>INDEX(STUDENT!$A:$A,MATCH(C16,STUDENT!$B:$B,0))</f>
        <v>11357</v>
      </c>
      <c r="E16" s="101">
        <v>1</v>
      </c>
      <c r="F16" s="101">
        <v>4</v>
      </c>
      <c r="G16" s="101">
        <f t="shared" si="1"/>
        <v>113571</v>
      </c>
      <c r="H16" s="101" t="str">
        <f t="shared" si="2"/>
        <v>UNIQUE_ITEM_NAME_11357</v>
      </c>
      <c r="I16" s="101" t="str">
        <f t="shared" si="3"/>
        <v>UNIQUE_ITEM_IMAGE_11357</v>
      </c>
      <c r="J16" s="101" t="str">
        <f t="shared" si="4"/>
        <v>UNIQUE_ITEM_DESC_11357</v>
      </c>
    </row>
    <row r="17" spans="1:10" ht="13.8" customHeight="1">
      <c r="A17" s="101">
        <f t="shared" si="0"/>
        <v>1113572</v>
      </c>
      <c r="B17" s="100" t="s">
        <v>3037</v>
      </c>
      <c r="C17" s="100" t="s">
        <v>3019</v>
      </c>
      <c r="D17" s="102">
        <f>INDEX(STUDENT!$A:$A,MATCH(C17,STUDENT!$B:$B,0))</f>
        <v>11357</v>
      </c>
      <c r="E17" s="101">
        <v>2</v>
      </c>
      <c r="F17" s="101">
        <v>4</v>
      </c>
      <c r="G17" s="101">
        <f t="shared" si="1"/>
        <v>113572</v>
      </c>
      <c r="H17" s="101" t="str">
        <f t="shared" si="2"/>
        <v>UNIQUE_ITEM_NAME_11357</v>
      </c>
      <c r="I17" s="101" t="str">
        <f t="shared" si="3"/>
        <v>UNIQUE_ITEM_IMAGE_11357</v>
      </c>
      <c r="J17" s="101" t="str">
        <f t="shared" si="4"/>
        <v>UNIQUE_ITEM_DESC_11357</v>
      </c>
    </row>
    <row r="18" spans="1:10" ht="13.8" customHeight="1">
      <c r="A18" s="101">
        <f t="shared" si="0"/>
        <v>1112251</v>
      </c>
      <c r="B18" s="100" t="s">
        <v>3038</v>
      </c>
      <c r="C18" s="100" t="s">
        <v>3020</v>
      </c>
      <c r="D18" s="102">
        <f>INDEX(STUDENT!$A:$A,MATCH(C18,STUDENT!$B:$B,0))</f>
        <v>11225</v>
      </c>
      <c r="E18" s="101">
        <v>1</v>
      </c>
      <c r="F18" s="101">
        <v>4</v>
      </c>
      <c r="G18" s="101">
        <f t="shared" si="1"/>
        <v>112251</v>
      </c>
      <c r="H18" s="101" t="str">
        <f t="shared" si="2"/>
        <v>UNIQUE_ITEM_NAME_11225</v>
      </c>
      <c r="I18" s="101" t="str">
        <f t="shared" si="3"/>
        <v>UNIQUE_ITEM_IMAGE_11225</v>
      </c>
      <c r="J18" s="101" t="str">
        <f t="shared" si="4"/>
        <v>UNIQUE_ITEM_DESC_11225</v>
      </c>
    </row>
    <row r="19" spans="1:10" ht="13.8" customHeight="1">
      <c r="A19" s="101">
        <f t="shared" si="0"/>
        <v>1112252</v>
      </c>
      <c r="B19" s="100" t="s">
        <v>3038</v>
      </c>
      <c r="C19" s="100" t="s">
        <v>3020</v>
      </c>
      <c r="D19" s="102">
        <f>INDEX(STUDENT!$A:$A,MATCH(C19,STUDENT!$B:$B,0))</f>
        <v>11225</v>
      </c>
      <c r="E19" s="101">
        <v>2</v>
      </c>
      <c r="F19" s="101">
        <v>4</v>
      </c>
      <c r="G19" s="101">
        <f t="shared" si="1"/>
        <v>112252</v>
      </c>
      <c r="H19" s="101" t="str">
        <f t="shared" si="2"/>
        <v>UNIQUE_ITEM_NAME_11225</v>
      </c>
      <c r="I19" s="101" t="str">
        <f t="shared" si="3"/>
        <v>UNIQUE_ITEM_IMAGE_11225</v>
      </c>
      <c r="J19" s="101" t="str">
        <f t="shared" si="4"/>
        <v>UNIQUE_ITEM_DESC_11225</v>
      </c>
    </row>
    <row r="20" spans="1:10" ht="13.8" customHeight="1">
      <c r="A20" s="101">
        <f t="shared" si="0"/>
        <v>1113011</v>
      </c>
      <c r="B20" s="100" t="s">
        <v>3039</v>
      </c>
      <c r="C20" s="100" t="s">
        <v>3021</v>
      </c>
      <c r="D20" s="102">
        <f>INDEX(STUDENT!$A:$A,MATCH(C20,STUDENT!$B:$B,0))</f>
        <v>11301</v>
      </c>
      <c r="E20" s="101">
        <v>1</v>
      </c>
      <c r="F20" s="101">
        <v>4</v>
      </c>
      <c r="G20" s="101">
        <f t="shared" si="1"/>
        <v>113011</v>
      </c>
      <c r="H20" s="101" t="str">
        <f t="shared" si="2"/>
        <v>UNIQUE_ITEM_NAME_11301</v>
      </c>
      <c r="I20" s="101" t="str">
        <f t="shared" si="3"/>
        <v>UNIQUE_ITEM_IMAGE_11301</v>
      </c>
      <c r="J20" s="101" t="str">
        <f t="shared" si="4"/>
        <v>UNIQUE_ITEM_DESC_11301</v>
      </c>
    </row>
    <row r="21" spans="1:10" ht="13.8" customHeight="1">
      <c r="A21" s="101">
        <f t="shared" si="0"/>
        <v>1113012</v>
      </c>
      <c r="B21" s="100" t="s">
        <v>3039</v>
      </c>
      <c r="C21" s="100" t="s">
        <v>3021</v>
      </c>
      <c r="D21" s="102">
        <f>INDEX(STUDENT!$A:$A,MATCH(C21,STUDENT!$B:$B,0))</f>
        <v>11301</v>
      </c>
      <c r="E21" s="101">
        <v>2</v>
      </c>
      <c r="F21" s="101">
        <v>4</v>
      </c>
      <c r="G21" s="101">
        <f t="shared" si="1"/>
        <v>113012</v>
      </c>
      <c r="H21" s="101" t="str">
        <f t="shared" si="2"/>
        <v>UNIQUE_ITEM_NAME_11301</v>
      </c>
      <c r="I21" s="101" t="str">
        <f t="shared" si="3"/>
        <v>UNIQUE_ITEM_IMAGE_11301</v>
      </c>
      <c r="J21" s="101" t="str">
        <f t="shared" si="4"/>
        <v>UNIQUE_ITEM_DESC_11301</v>
      </c>
    </row>
    <row r="22" spans="1:10" ht="13.8" customHeight="1">
      <c r="A22" s="101">
        <f t="shared" si="0"/>
        <v>1113201</v>
      </c>
      <c r="B22" s="100" t="s">
        <v>3040</v>
      </c>
      <c r="C22" s="100" t="s">
        <v>3022</v>
      </c>
      <c r="D22" s="102">
        <f>INDEX(STUDENT!$A:$A,MATCH(C22,STUDENT!$B:$B,0))</f>
        <v>11320</v>
      </c>
      <c r="E22" s="101">
        <v>1</v>
      </c>
      <c r="F22" s="101">
        <v>4</v>
      </c>
      <c r="G22" s="101">
        <f t="shared" si="1"/>
        <v>113201</v>
      </c>
      <c r="H22" s="101" t="str">
        <f t="shared" si="2"/>
        <v>UNIQUE_ITEM_NAME_11320</v>
      </c>
      <c r="I22" s="101" t="str">
        <f t="shared" si="3"/>
        <v>UNIQUE_ITEM_IMAGE_11320</v>
      </c>
      <c r="J22" s="101" t="str">
        <f t="shared" si="4"/>
        <v>UNIQUE_ITEM_DESC_11320</v>
      </c>
    </row>
    <row r="23" spans="1:10" ht="13.8" customHeight="1">
      <c r="A23" s="101">
        <f t="shared" si="0"/>
        <v>1113202</v>
      </c>
      <c r="B23" s="100" t="s">
        <v>3040</v>
      </c>
      <c r="C23" s="100" t="s">
        <v>3022</v>
      </c>
      <c r="D23" s="102">
        <f>INDEX(STUDENT!$A:$A,MATCH(C23,STUDENT!$B:$B,0))</f>
        <v>11320</v>
      </c>
      <c r="E23" s="101">
        <v>2</v>
      </c>
      <c r="F23" s="101">
        <v>4</v>
      </c>
      <c r="G23" s="101">
        <f t="shared" si="1"/>
        <v>113202</v>
      </c>
      <c r="H23" s="101" t="str">
        <f t="shared" si="2"/>
        <v>UNIQUE_ITEM_NAME_11320</v>
      </c>
      <c r="I23" s="101" t="str">
        <f t="shared" si="3"/>
        <v>UNIQUE_ITEM_IMAGE_11320</v>
      </c>
      <c r="J23" s="101" t="str">
        <f t="shared" si="4"/>
        <v>UNIQUE_ITEM_DESC_11320</v>
      </c>
    </row>
    <row r="24" spans="1:10" ht="13.8" customHeight="1">
      <c r="A24" s="101">
        <f t="shared" si="0"/>
        <v>1112121</v>
      </c>
      <c r="B24" s="100" t="s">
        <v>3041</v>
      </c>
      <c r="C24" s="100" t="s">
        <v>3023</v>
      </c>
      <c r="D24" s="102">
        <f>INDEX(STUDENT!$A:$A,MATCH(C24,STUDENT!$B:$B,0))</f>
        <v>11212</v>
      </c>
      <c r="E24" s="101">
        <v>1</v>
      </c>
      <c r="F24" s="101">
        <v>4</v>
      </c>
      <c r="G24" s="101">
        <f t="shared" si="1"/>
        <v>112121</v>
      </c>
      <c r="H24" s="101" t="str">
        <f t="shared" si="2"/>
        <v>UNIQUE_ITEM_NAME_11212</v>
      </c>
      <c r="I24" s="101" t="str">
        <f t="shared" si="3"/>
        <v>UNIQUE_ITEM_IMAGE_11212</v>
      </c>
      <c r="J24" s="101" t="str">
        <f t="shared" si="4"/>
        <v>UNIQUE_ITEM_DESC_11212</v>
      </c>
    </row>
    <row r="25" spans="1:10" ht="13.8" customHeight="1">
      <c r="A25" s="101">
        <f t="shared" si="0"/>
        <v>1112122</v>
      </c>
      <c r="B25" s="100" t="s">
        <v>3041</v>
      </c>
      <c r="C25" s="100" t="s">
        <v>3023</v>
      </c>
      <c r="D25" s="102">
        <f>INDEX(STUDENT!$A:$A,MATCH(C25,STUDENT!$B:$B,0))</f>
        <v>11212</v>
      </c>
      <c r="E25" s="101">
        <v>2</v>
      </c>
      <c r="F25" s="101">
        <v>4</v>
      </c>
      <c r="G25" s="101">
        <f t="shared" si="1"/>
        <v>112122</v>
      </c>
      <c r="H25" s="101" t="str">
        <f t="shared" si="2"/>
        <v>UNIQUE_ITEM_NAME_11212</v>
      </c>
      <c r="I25" s="101" t="str">
        <f t="shared" si="3"/>
        <v>UNIQUE_ITEM_IMAGE_11212</v>
      </c>
      <c r="J25" s="101" t="str">
        <f t="shared" si="4"/>
        <v>UNIQUE_ITEM_DESC_11212</v>
      </c>
    </row>
    <row r="26" spans="1:10" ht="13.8" customHeight="1">
      <c r="A26" s="101">
        <f t="shared" si="0"/>
        <v>1141361</v>
      </c>
      <c r="B26" s="100" t="s">
        <v>3042</v>
      </c>
      <c r="C26" s="100" t="s">
        <v>3024</v>
      </c>
      <c r="D26" s="102">
        <f>INDEX(STUDENT!$A:$A,MATCH(C26,STUDENT!$B:$B,0))</f>
        <v>14136</v>
      </c>
      <c r="E26" s="101">
        <v>1</v>
      </c>
      <c r="F26" s="101">
        <v>4</v>
      </c>
      <c r="G26" s="101">
        <f t="shared" si="1"/>
        <v>141361</v>
      </c>
      <c r="H26" s="101" t="str">
        <f t="shared" si="2"/>
        <v>UNIQUE_ITEM_NAME_14136</v>
      </c>
      <c r="I26" s="101" t="str">
        <f t="shared" si="3"/>
        <v>UNIQUE_ITEM_IMAGE_14136</v>
      </c>
      <c r="J26" s="101" t="str">
        <f t="shared" si="4"/>
        <v>UNIQUE_ITEM_DESC_14136</v>
      </c>
    </row>
    <row r="27" spans="1:10" ht="13.8" customHeight="1">
      <c r="A27" s="101">
        <f t="shared" si="0"/>
        <v>1141362</v>
      </c>
      <c r="B27" s="100" t="s">
        <v>3042</v>
      </c>
      <c r="C27" s="100" t="s">
        <v>3024</v>
      </c>
      <c r="D27" s="102">
        <f>INDEX(STUDENT!$A:$A,MATCH(C27,STUDENT!$B:$B,0))</f>
        <v>14136</v>
      </c>
      <c r="E27" s="101">
        <v>2</v>
      </c>
      <c r="F27" s="101">
        <v>4</v>
      </c>
      <c r="G27" s="101">
        <f t="shared" si="1"/>
        <v>141362</v>
      </c>
      <c r="H27" s="101" t="str">
        <f t="shared" si="2"/>
        <v>UNIQUE_ITEM_NAME_14136</v>
      </c>
      <c r="I27" s="101" t="str">
        <f t="shared" si="3"/>
        <v>UNIQUE_ITEM_IMAGE_14136</v>
      </c>
      <c r="J27" s="101" t="str">
        <f t="shared" si="4"/>
        <v>UNIQUE_ITEM_DESC_14136</v>
      </c>
    </row>
    <row r="28" spans="1:10" ht="13.8" customHeight="1">
      <c r="A28" s="101">
        <f t="shared" si="0"/>
        <v>1113131</v>
      </c>
      <c r="B28" s="100" t="s">
        <v>3043</v>
      </c>
      <c r="C28" s="100" t="s">
        <v>3025</v>
      </c>
      <c r="D28" s="102">
        <f>INDEX(STUDENT!$A:$A,MATCH(C28,STUDENT!$B:$B,0))</f>
        <v>11313</v>
      </c>
      <c r="E28" s="101">
        <v>1</v>
      </c>
      <c r="F28" s="101">
        <v>4</v>
      </c>
      <c r="G28" s="101">
        <f t="shared" si="1"/>
        <v>113131</v>
      </c>
      <c r="H28" s="101" t="str">
        <f t="shared" si="2"/>
        <v>UNIQUE_ITEM_NAME_11313</v>
      </c>
      <c r="I28" s="101" t="str">
        <f t="shared" si="3"/>
        <v>UNIQUE_ITEM_IMAGE_11313</v>
      </c>
      <c r="J28" s="101" t="str">
        <f t="shared" si="4"/>
        <v>UNIQUE_ITEM_DESC_11313</v>
      </c>
    </row>
    <row r="29" spans="1:10" ht="13.8" customHeight="1">
      <c r="A29" s="101">
        <f t="shared" si="0"/>
        <v>1113132</v>
      </c>
      <c r="B29" s="100" t="s">
        <v>3043</v>
      </c>
      <c r="C29" s="100" t="s">
        <v>3025</v>
      </c>
      <c r="D29" s="102">
        <f>INDEX(STUDENT!$A:$A,MATCH(C29,STUDENT!$B:$B,0))</f>
        <v>11313</v>
      </c>
      <c r="E29" s="101">
        <v>2</v>
      </c>
      <c r="F29" s="101">
        <v>4</v>
      </c>
      <c r="G29" s="101">
        <f t="shared" si="1"/>
        <v>113132</v>
      </c>
      <c r="H29" s="101" t="str">
        <f t="shared" si="2"/>
        <v>UNIQUE_ITEM_NAME_11313</v>
      </c>
      <c r="I29" s="101" t="str">
        <f t="shared" si="3"/>
        <v>UNIQUE_ITEM_IMAGE_11313</v>
      </c>
      <c r="J29" s="101" t="str">
        <f t="shared" si="4"/>
        <v>UNIQUE_ITEM_DESC_11313</v>
      </c>
    </row>
    <row r="30" spans="1:10" ht="13.8" customHeight="1">
      <c r="A30" s="101">
        <f t="shared" si="0"/>
        <v>1123281</v>
      </c>
      <c r="B30" s="100" t="s">
        <v>3044</v>
      </c>
      <c r="C30" s="100" t="s">
        <v>3026</v>
      </c>
      <c r="D30" s="102">
        <f>INDEX(STUDENT!$A:$A,MATCH(C30,STUDENT!$B:$B,0))</f>
        <v>12328</v>
      </c>
      <c r="E30" s="101">
        <v>1</v>
      </c>
      <c r="F30" s="101">
        <v>4</v>
      </c>
      <c r="G30" s="101">
        <f t="shared" si="1"/>
        <v>123281</v>
      </c>
      <c r="H30" s="101" t="str">
        <f t="shared" si="2"/>
        <v>UNIQUE_ITEM_NAME_12328</v>
      </c>
      <c r="I30" s="101" t="str">
        <f t="shared" si="3"/>
        <v>UNIQUE_ITEM_IMAGE_12328</v>
      </c>
      <c r="J30" s="101" t="str">
        <f t="shared" si="4"/>
        <v>UNIQUE_ITEM_DESC_12328</v>
      </c>
    </row>
    <row r="31" spans="1:10" ht="13.8" customHeight="1">
      <c r="A31" s="101">
        <f t="shared" si="0"/>
        <v>1123282</v>
      </c>
      <c r="B31" s="100" t="s">
        <v>3044</v>
      </c>
      <c r="C31" s="100" t="s">
        <v>3026</v>
      </c>
      <c r="D31" s="102">
        <f>INDEX(STUDENT!$A:$A,MATCH(C31,STUDENT!$B:$B,0))</f>
        <v>12328</v>
      </c>
      <c r="E31" s="101">
        <v>2</v>
      </c>
      <c r="F31" s="101">
        <v>4</v>
      </c>
      <c r="G31" s="101">
        <f t="shared" si="1"/>
        <v>123282</v>
      </c>
      <c r="H31" s="101" t="str">
        <f t="shared" si="2"/>
        <v>UNIQUE_ITEM_NAME_12328</v>
      </c>
      <c r="I31" s="101" t="str">
        <f t="shared" si="3"/>
        <v>UNIQUE_ITEM_IMAGE_12328</v>
      </c>
      <c r="J31" s="101" t="str">
        <f t="shared" si="4"/>
        <v>UNIQUE_ITEM_DESC_12328</v>
      </c>
    </row>
    <row r="32" spans="1:10" ht="13.8" customHeight="1">
      <c r="A32" s="101">
        <f t="shared" si="0"/>
        <v>1113091</v>
      </c>
      <c r="B32" s="100" t="s">
        <v>3045</v>
      </c>
      <c r="C32" s="100" t="s">
        <v>3027</v>
      </c>
      <c r="D32" s="102">
        <f>INDEX(STUDENT!$A:$A,MATCH(C32,STUDENT!$B:$B,0))</f>
        <v>11309</v>
      </c>
      <c r="E32" s="101">
        <v>1</v>
      </c>
      <c r="F32" s="101">
        <v>4</v>
      </c>
      <c r="G32" s="101">
        <f t="shared" si="1"/>
        <v>113091</v>
      </c>
      <c r="H32" s="101" t="str">
        <f t="shared" si="2"/>
        <v>UNIQUE_ITEM_NAME_11309</v>
      </c>
      <c r="I32" s="101" t="str">
        <f t="shared" si="3"/>
        <v>UNIQUE_ITEM_IMAGE_11309</v>
      </c>
      <c r="J32" s="101" t="str">
        <f t="shared" si="4"/>
        <v>UNIQUE_ITEM_DESC_11309</v>
      </c>
    </row>
    <row r="33" spans="1:10" ht="13.8" customHeight="1">
      <c r="A33" s="101">
        <f t="shared" si="0"/>
        <v>1113092</v>
      </c>
      <c r="B33" s="100" t="s">
        <v>3045</v>
      </c>
      <c r="C33" s="100" t="s">
        <v>3027</v>
      </c>
      <c r="D33" s="102">
        <f>INDEX(STUDENT!$A:$A,MATCH(C33,STUDENT!$B:$B,0))</f>
        <v>11309</v>
      </c>
      <c r="E33" s="101">
        <v>2</v>
      </c>
      <c r="F33" s="101">
        <v>4</v>
      </c>
      <c r="G33" s="101">
        <f t="shared" si="1"/>
        <v>113092</v>
      </c>
      <c r="H33" s="101" t="str">
        <f t="shared" si="2"/>
        <v>UNIQUE_ITEM_NAME_11309</v>
      </c>
      <c r="I33" s="101" t="str">
        <f t="shared" si="3"/>
        <v>UNIQUE_ITEM_IMAGE_11309</v>
      </c>
      <c r="J33" s="101" t="str">
        <f t="shared" si="4"/>
        <v>UNIQUE_ITEM_DESC_11309</v>
      </c>
    </row>
    <row r="34" spans="1:10" ht="13.8" customHeight="1">
      <c r="A34" s="101">
        <f t="shared" si="0"/>
        <v>1143331</v>
      </c>
      <c r="B34" s="100" t="s">
        <v>3046</v>
      </c>
      <c r="C34" s="100" t="s">
        <v>3028</v>
      </c>
      <c r="D34" s="102">
        <f>INDEX(STUDENT!$A:$A,MATCH(C34,STUDENT!$B:$B,0))</f>
        <v>14333</v>
      </c>
      <c r="E34" s="101">
        <v>1</v>
      </c>
      <c r="F34" s="101">
        <v>4</v>
      </c>
      <c r="G34" s="101">
        <f t="shared" si="1"/>
        <v>143331</v>
      </c>
      <c r="H34" s="101" t="str">
        <f t="shared" si="2"/>
        <v>UNIQUE_ITEM_NAME_14333</v>
      </c>
      <c r="I34" s="101" t="str">
        <f t="shared" si="3"/>
        <v>UNIQUE_ITEM_IMAGE_14333</v>
      </c>
      <c r="J34" s="101" t="str">
        <f t="shared" si="4"/>
        <v>UNIQUE_ITEM_DESC_14333</v>
      </c>
    </row>
    <row r="35" spans="1:10" ht="13.8" customHeight="1">
      <c r="A35" s="101">
        <f t="shared" si="0"/>
        <v>1143332</v>
      </c>
      <c r="B35" s="100" t="s">
        <v>3046</v>
      </c>
      <c r="C35" s="100" t="s">
        <v>3028</v>
      </c>
      <c r="D35" s="102">
        <f>INDEX(STUDENT!$A:$A,MATCH(C35,STUDENT!$B:$B,0))</f>
        <v>14333</v>
      </c>
      <c r="E35" s="101">
        <v>2</v>
      </c>
      <c r="F35" s="101">
        <v>4</v>
      </c>
      <c r="G35" s="101">
        <f t="shared" si="1"/>
        <v>143332</v>
      </c>
      <c r="H35" s="101" t="str">
        <f t="shared" si="2"/>
        <v>UNIQUE_ITEM_NAME_14333</v>
      </c>
      <c r="I35" s="101" t="str">
        <f t="shared" si="3"/>
        <v>UNIQUE_ITEM_IMAGE_14333</v>
      </c>
      <c r="J35" s="101" t="str">
        <f t="shared" si="4"/>
        <v>UNIQUE_ITEM_DESC_14333</v>
      </c>
    </row>
    <row r="36" spans="1:10" ht="13.8" customHeight="1">
      <c r="E36" s="41"/>
    </row>
    <row r="37" spans="1:10" ht="13.8" customHeight="1">
      <c r="E37" s="41"/>
    </row>
  </sheetData>
  <phoneticPr fontId="5" type="noConversion"/>
  <conditionalFormatting sqref="A4:A35">
    <cfRule type="duplicateValues" dxfId="5" priority="2"/>
  </conditionalFormatting>
  <conditionalFormatting sqref="A4:A35">
    <cfRule type="duplicateValues" dxfId="4"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3A09B-5700-47F5-A1C1-5A29B6DF837C}">
  <dimension ref="A1:N42"/>
  <sheetViews>
    <sheetView showGridLines="0" workbookViewId="0">
      <pane ySplit="3" topLeftCell="A4" activePane="bottomLeft" state="frozen"/>
      <selection pane="bottomLeft"/>
    </sheetView>
  </sheetViews>
  <sheetFormatPr defaultRowHeight="13.8" customHeight="1"/>
  <cols>
    <col min="1" max="1" width="8.77734375" style="41" customWidth="1"/>
    <col min="2" max="2" width="21.88671875" style="41" bestFit="1" customWidth="1"/>
    <col min="3" max="3" width="18.21875" style="41" bestFit="1" customWidth="1"/>
    <col min="4" max="4" width="12" style="41" bestFit="1" customWidth="1"/>
    <col min="5" max="5" width="10.109375" style="41" bestFit="1" customWidth="1"/>
    <col min="6" max="6" width="13.44140625" style="41" bestFit="1" customWidth="1"/>
    <col min="7" max="7" width="10.109375" style="41" bestFit="1" customWidth="1"/>
    <col min="8" max="8" width="13.44140625" style="41" bestFit="1" customWidth="1"/>
    <col min="9" max="9" width="10.109375" style="41" bestFit="1" customWidth="1"/>
    <col min="10" max="10" width="13.44140625" style="41" bestFit="1" customWidth="1"/>
    <col min="11" max="11" width="16.6640625" style="41" customWidth="1"/>
    <col min="12" max="12" width="16.21875" style="41" bestFit="1" customWidth="1"/>
    <col min="13" max="13" width="13.6640625" style="41" bestFit="1" customWidth="1"/>
    <col min="14" max="14" width="68.88671875" style="41" customWidth="1"/>
    <col min="15" max="16384" width="8.88671875" style="41"/>
  </cols>
  <sheetData>
    <row r="1" spans="1:14" ht="13.8" customHeight="1">
      <c r="A1" s="6" t="s">
        <v>8</v>
      </c>
      <c r="B1" s="6" t="s">
        <v>3004</v>
      </c>
      <c r="C1" s="6" t="s">
        <v>13442</v>
      </c>
      <c r="D1" s="6" t="s">
        <v>92</v>
      </c>
      <c r="E1" s="6" t="s">
        <v>206</v>
      </c>
      <c r="F1" s="6" t="s">
        <v>12995</v>
      </c>
      <c r="G1" s="6" t="s">
        <v>209</v>
      </c>
      <c r="H1" s="6" t="s">
        <v>12996</v>
      </c>
      <c r="I1" s="6" t="s">
        <v>212</v>
      </c>
      <c r="J1" s="6" t="s">
        <v>12997</v>
      </c>
      <c r="K1" s="6" t="s">
        <v>3103</v>
      </c>
      <c r="L1" s="6" t="s">
        <v>3073</v>
      </c>
      <c r="M1" s="6" t="s">
        <v>3047</v>
      </c>
      <c r="N1" s="6" t="s">
        <v>3111</v>
      </c>
    </row>
    <row r="2" spans="1:14" ht="13.8" customHeight="1">
      <c r="A2" s="7" t="s">
        <v>9</v>
      </c>
      <c r="B2" s="7" t="s">
        <v>3005</v>
      </c>
      <c r="C2" s="7" t="s">
        <v>3015</v>
      </c>
      <c r="D2" s="7" t="s">
        <v>93</v>
      </c>
      <c r="E2" s="7" t="s">
        <v>207</v>
      </c>
      <c r="F2" s="7" t="s">
        <v>208</v>
      </c>
      <c r="G2" s="7" t="s">
        <v>210</v>
      </c>
      <c r="H2" s="7" t="s">
        <v>211</v>
      </c>
      <c r="I2" s="7" t="s">
        <v>213</v>
      </c>
      <c r="J2" s="7" t="s">
        <v>214</v>
      </c>
      <c r="K2" s="7" t="s">
        <v>3048</v>
      </c>
      <c r="L2" s="7" t="s">
        <v>3074</v>
      </c>
      <c r="M2" s="7" t="s">
        <v>3049</v>
      </c>
      <c r="N2" s="7" t="s">
        <v>13013</v>
      </c>
    </row>
    <row r="3" spans="1:14" ht="13.8" customHeight="1">
      <c r="A3" s="8" t="s">
        <v>282</v>
      </c>
      <c r="B3" s="8" t="s">
        <v>2194</v>
      </c>
      <c r="C3" s="8" t="s">
        <v>282</v>
      </c>
      <c r="D3" s="8" t="s">
        <v>282</v>
      </c>
      <c r="E3" s="8" t="s">
        <v>282</v>
      </c>
      <c r="F3" s="8" t="s">
        <v>282</v>
      </c>
      <c r="G3" s="8" t="s">
        <v>282</v>
      </c>
      <c r="H3" s="8" t="s">
        <v>282</v>
      </c>
      <c r="I3" s="8" t="s">
        <v>282</v>
      </c>
      <c r="J3" s="8" t="s">
        <v>282</v>
      </c>
      <c r="K3" s="8" t="s">
        <v>282</v>
      </c>
      <c r="L3" s="8" t="s">
        <v>282</v>
      </c>
      <c r="M3" s="8" t="s">
        <v>282</v>
      </c>
      <c r="N3" s="8" t="s">
        <v>283</v>
      </c>
    </row>
    <row r="4" spans="1:14" ht="13.8" customHeight="1">
      <c r="A4" s="115">
        <f>VLOOKUP(B4,STUDENT_UNIQUE_ITEM!$B:$D,3,0)*ID규칙_애용품_티어_단위+COUNTIF($B$4:B4,B4)</f>
        <v>113051</v>
      </c>
      <c r="B4" s="100" t="s">
        <v>3031</v>
      </c>
      <c r="C4" s="116">
        <v>20</v>
      </c>
      <c r="D4" s="101">
        <v>0</v>
      </c>
      <c r="E4" s="101">
        <v>0</v>
      </c>
      <c r="F4" s="101">
        <v>0</v>
      </c>
      <c r="G4" s="101">
        <v>0</v>
      </c>
      <c r="H4" s="101">
        <v>0</v>
      </c>
      <c r="I4" s="101">
        <v>0</v>
      </c>
      <c r="J4" s="115">
        <v>0</v>
      </c>
      <c r="K4" s="117">
        <v>1</v>
      </c>
      <c r="L4" s="117">
        <v>3</v>
      </c>
      <c r="M4" s="117">
        <v>150</v>
      </c>
      <c r="N4" s="106" t="str">
        <f>IF(K4=1,VLOOKUP(L4,UNIQUE_SUB_OPTION_TYPE,2,0)&amp;" "&amp;M4&amp;" 증가",VLOOKUP(E4,ITEM!$A:$B,2,0)&amp;" X"&amp;F4&amp;" / "&amp;VLOOKUP(G4,ITEM!$A:$B,2,0)&amp;" X"&amp;H4&amp;" / "&amp;VLOOKUP(I4,ITEM!$A:$B,2,0)&amp;" X"&amp;J4)</f>
        <v>명중 수치 150 증가</v>
      </c>
    </row>
    <row r="5" spans="1:14" ht="13.8" customHeight="1">
      <c r="A5" s="115">
        <f>VLOOKUP(B5,STUDENT_UNIQUE_ITEM!$B:$D,3,0)*ID규칙_애용품_티어_단위+COUNTIF($B$4:B5,B5)</f>
        <v>113052</v>
      </c>
      <c r="B5" s="100" t="s">
        <v>3031</v>
      </c>
      <c r="C5" s="116">
        <v>25</v>
      </c>
      <c r="D5" s="101">
        <v>500000</v>
      </c>
      <c r="E5" s="101">
        <v>616018</v>
      </c>
      <c r="F5" s="101">
        <v>4</v>
      </c>
      <c r="G5" s="101">
        <v>311017</v>
      </c>
      <c r="H5" s="101">
        <v>80</v>
      </c>
      <c r="I5" s="101">
        <v>311018</v>
      </c>
      <c r="J5" s="115">
        <v>25</v>
      </c>
      <c r="K5" s="117">
        <v>2</v>
      </c>
      <c r="L5" s="117" t="s">
        <v>12998</v>
      </c>
      <c r="M5" s="117">
        <v>0</v>
      </c>
      <c r="N5" s="106" t="str">
        <f>IF(K5=1,VLOOKUP(L5,UNIQUE_SUB_OPTION_TYPE,2,0)&amp;" "&amp;M5&amp;" 증가",VLOOKUP(E5,ITEM!$A:$B,2,0)&amp;" X"&amp;F5&amp;" / "&amp;VLOOKUP(G5,ITEM!$A:$B,2,0)&amp;" X"&amp;H5&amp;" / "&amp;VLOOKUP(I5,ITEM!$A:$B,2,0)&amp;" X"&amp;J5)</f>
        <v>매장금의 지도 X4 / 로혼치 사본 페이지 X80 / 훼손된 로혼치 사본 X25</v>
      </c>
    </row>
    <row r="6" spans="1:14" ht="13.8" customHeight="1">
      <c r="A6" s="115">
        <f>VLOOKUP(B6,STUDENT_UNIQUE_ITEM!$B:$D,3,0)*ID규칙_애용품_티어_단위+COUNTIF($B$4:B6,B6)</f>
        <v>113421</v>
      </c>
      <c r="B6" s="100" t="s">
        <v>3032</v>
      </c>
      <c r="C6" s="116">
        <v>20</v>
      </c>
      <c r="D6" s="101">
        <v>0</v>
      </c>
      <c r="E6" s="101">
        <v>0</v>
      </c>
      <c r="F6" s="101">
        <v>0</v>
      </c>
      <c r="G6" s="101">
        <v>0</v>
      </c>
      <c r="H6" s="101">
        <v>0</v>
      </c>
      <c r="I6" s="101">
        <v>0</v>
      </c>
      <c r="J6" s="115">
        <v>0</v>
      </c>
      <c r="K6" s="117">
        <v>1</v>
      </c>
      <c r="L6" s="117">
        <v>10</v>
      </c>
      <c r="M6" s="117">
        <v>1500</v>
      </c>
      <c r="N6" s="106" t="str">
        <f>IF(K6=1,VLOOKUP(L6,UNIQUE_SUB_OPTION_TYPE,2,0)&amp;" "&amp;M6&amp;" 증가",VLOOKUP(E6,ITEM!$A:$B,2,0)&amp;" X"&amp;F6&amp;" / "&amp;VLOOKUP(G6,ITEM!$A:$B,2,0)&amp;" X"&amp;H6&amp;" / "&amp;VLOOKUP(I6,ITEM!$A:$B,2,0)&amp;" X"&amp;J6)</f>
        <v>공격 속도 1500 증가</v>
      </c>
    </row>
    <row r="7" spans="1:14" ht="13.8" customHeight="1">
      <c r="A7" s="115">
        <f>VLOOKUP(B7,STUDENT_UNIQUE_ITEM!$B:$D,3,0)*ID규칙_애용품_티어_단위+COUNTIF($B$4:B7,B7)</f>
        <v>113422</v>
      </c>
      <c r="B7" s="100" t="s">
        <v>3032</v>
      </c>
      <c r="C7" s="116">
        <v>25</v>
      </c>
      <c r="D7" s="101">
        <v>500000</v>
      </c>
      <c r="E7" s="101">
        <v>616004</v>
      </c>
      <c r="F7" s="101">
        <v>4</v>
      </c>
      <c r="G7" s="101">
        <v>311021</v>
      </c>
      <c r="H7" s="101">
        <v>80</v>
      </c>
      <c r="I7" s="101">
        <v>311022</v>
      </c>
      <c r="J7" s="115">
        <v>25</v>
      </c>
      <c r="K7" s="117">
        <v>2</v>
      </c>
      <c r="L7" s="117" t="s">
        <v>12999</v>
      </c>
      <c r="M7" s="117">
        <v>0</v>
      </c>
      <c r="N7" s="106" t="str">
        <f>IF(K7=1,VLOOKUP(L7,UNIQUE_SUB_OPTION_TYPE,2,0)&amp;" "&amp;M7&amp;" 증가",VLOOKUP(E7,ITEM!$A:$B,2,0)&amp;" X"&amp;F7&amp;" / "&amp;VLOOKUP(G7,ITEM!$A:$B,2,0)&amp;" X"&amp;H7&amp;" / "&amp;VLOOKUP(I7,ITEM!$A:$B,2,0)&amp;" X"&amp;J7)</f>
        <v>금단의 연애 X4 / 에테르 가루 X80 / 에테르 조각 X25</v>
      </c>
    </row>
    <row r="8" spans="1:14" ht="13.8" customHeight="1">
      <c r="A8" s="115">
        <f>VLOOKUP(B8,STUDENT_UNIQUE_ITEM!$B:$D,3,0)*ID규칙_애용품_티어_단위+COUNTIF($B$4:B8,B8)</f>
        <v>113531</v>
      </c>
      <c r="B8" s="100" t="s">
        <v>3033</v>
      </c>
      <c r="C8" s="116">
        <v>20</v>
      </c>
      <c r="D8" s="101">
        <v>0</v>
      </c>
      <c r="E8" s="101">
        <v>0</v>
      </c>
      <c r="F8" s="101">
        <v>0</v>
      </c>
      <c r="G8" s="101">
        <v>0</v>
      </c>
      <c r="H8" s="101">
        <v>0</v>
      </c>
      <c r="I8" s="101">
        <v>0</v>
      </c>
      <c r="J8" s="115">
        <v>0</v>
      </c>
      <c r="K8" s="117">
        <v>1</v>
      </c>
      <c r="L8" s="117">
        <v>4</v>
      </c>
      <c r="M8" s="117">
        <v>2000</v>
      </c>
      <c r="N8" s="106" t="str">
        <f>IF(K8=1,VLOOKUP(L8,UNIQUE_SUB_OPTION_TYPE,2,0)&amp;" "&amp;M8&amp;" 증가",VLOOKUP(E8,ITEM!$A:$B,2,0)&amp;" X"&amp;F8&amp;" / "&amp;VLOOKUP(G8,ITEM!$A:$B,2,0)&amp;" X"&amp;H8&amp;" / "&amp;VLOOKUP(I8,ITEM!$A:$B,2,0)&amp;" X"&amp;J8)</f>
        <v>치명 대미지 2000 증가</v>
      </c>
    </row>
    <row r="9" spans="1:14" ht="13.8" customHeight="1">
      <c r="A9" s="115">
        <f>VLOOKUP(B9,STUDENT_UNIQUE_ITEM!$B:$D,3,0)*ID규칙_애용품_티어_단위+COUNTIF($B$4:B9,B9)</f>
        <v>113532</v>
      </c>
      <c r="B9" s="100" t="s">
        <v>3033</v>
      </c>
      <c r="C9" s="116">
        <v>25</v>
      </c>
      <c r="D9" s="101">
        <v>500000</v>
      </c>
      <c r="E9" s="101">
        <v>616009</v>
      </c>
      <c r="F9" s="101">
        <v>4</v>
      </c>
      <c r="G9" s="101">
        <v>311029</v>
      </c>
      <c r="H9" s="101">
        <v>80</v>
      </c>
      <c r="I9" s="101">
        <v>311030</v>
      </c>
      <c r="J9" s="115">
        <v>25</v>
      </c>
      <c r="K9" s="117">
        <v>2</v>
      </c>
      <c r="L9" s="117" t="s">
        <v>13000</v>
      </c>
      <c r="M9" s="117">
        <v>0</v>
      </c>
      <c r="N9" s="106" t="str">
        <f>IF(K9=1,VLOOKUP(L9,UNIQUE_SUB_OPTION_TYPE,2,0)&amp;" "&amp;M9&amp;" 증가",VLOOKUP(E9,ITEM!$A:$B,2,0)&amp;" X"&amp;F9&amp;" / "&amp;VLOOKUP(G9,ITEM!$A:$B,2,0)&amp;" X"&amp;H9&amp;" / "&amp;VLOOKUP(I9,ITEM!$A:$B,2,0)&amp;" X"&amp;J9)</f>
        <v>고급 쿠키 세트 X4 / 보이니치 사본 페이지 X80 / 훼손된 보이니치 사본 X25</v>
      </c>
    </row>
    <row r="10" spans="1:14" ht="13.8" customHeight="1">
      <c r="A10" s="115">
        <f>VLOOKUP(B10,STUDENT_UNIQUE_ITEM!$B:$D,3,0)*ID규칙_애용품_티어_단위+COUNTIF($B$4:B10,B10)</f>
        <v>111211</v>
      </c>
      <c r="B10" s="100" t="s">
        <v>3034</v>
      </c>
      <c r="C10" s="116">
        <v>20</v>
      </c>
      <c r="D10" s="114">
        <v>0</v>
      </c>
      <c r="E10" s="114">
        <v>0</v>
      </c>
      <c r="F10" s="101">
        <v>0</v>
      </c>
      <c r="G10" s="101">
        <v>0</v>
      </c>
      <c r="H10" s="101">
        <v>0</v>
      </c>
      <c r="I10" s="101">
        <v>0</v>
      </c>
      <c r="J10" s="115">
        <v>0</v>
      </c>
      <c r="K10" s="117">
        <v>1</v>
      </c>
      <c r="L10" s="117">
        <v>1</v>
      </c>
      <c r="M10" s="117">
        <v>200</v>
      </c>
      <c r="N10" s="106" t="str">
        <f>IF(K10=1,VLOOKUP(L10,UNIQUE_SUB_OPTION_TYPE,2,0)&amp;" "&amp;M10&amp;" 증가",VLOOKUP(E10,ITEM!$A:$B,2,0)&amp;" X"&amp;F10&amp;" / "&amp;VLOOKUP(G10,ITEM!$A:$B,2,0)&amp;" X"&amp;H10&amp;" / "&amp;VLOOKUP(I10,ITEM!$A:$B,2,0)&amp;" X"&amp;J10)</f>
        <v>공격력 200 증가</v>
      </c>
    </row>
    <row r="11" spans="1:14" ht="13.8" customHeight="1">
      <c r="A11" s="115">
        <f>VLOOKUP(B11,STUDENT_UNIQUE_ITEM!$B:$D,3,0)*ID규칙_애용품_티어_단위+COUNTIF($B$4:B11,B11)</f>
        <v>111212</v>
      </c>
      <c r="B11" s="100" t="s">
        <v>3034</v>
      </c>
      <c r="C11" s="116">
        <v>25</v>
      </c>
      <c r="D11" s="109">
        <v>500000</v>
      </c>
      <c r="E11" s="109">
        <v>616028</v>
      </c>
      <c r="F11" s="101">
        <v>4</v>
      </c>
      <c r="G11" s="101">
        <v>311001</v>
      </c>
      <c r="H11" s="101">
        <v>80</v>
      </c>
      <c r="I11" s="101">
        <v>311002</v>
      </c>
      <c r="J11" s="115">
        <v>25</v>
      </c>
      <c r="K11" s="117">
        <v>2</v>
      </c>
      <c r="L11" s="117" t="s">
        <v>13001</v>
      </c>
      <c r="M11" s="117">
        <v>0</v>
      </c>
      <c r="N11" s="106" t="str">
        <f>IF(K11=1,VLOOKUP(L11,UNIQUE_SUB_OPTION_TYPE,2,0)&amp;" "&amp;M11&amp;" 증가",VLOOKUP(E11,ITEM!$A:$B,2,0)&amp;" X"&amp;F11&amp;" / "&amp;VLOOKUP(G11,ITEM!$A:$B,2,0)&amp;" X"&amp;H11&amp;" / "&amp;VLOOKUP(I11,ITEM!$A:$B,2,0)&amp;" X"&amp;J11)</f>
        <v>대형 홀 케이크 X4 / 네브라 디스크 조각 X80 / 파손된 네브라 디스크 X25</v>
      </c>
    </row>
    <row r="12" spans="1:14" ht="13.8" customHeight="1">
      <c r="A12" s="115">
        <f>VLOOKUP(B12,STUDENT_UNIQUE_ITEM!$B:$D,3,0)*ID규칙_애용품_티어_단위+COUNTIF($B$4:B12,B12)</f>
        <v>122171</v>
      </c>
      <c r="B12" s="100" t="s">
        <v>3035</v>
      </c>
      <c r="C12" s="116">
        <v>20</v>
      </c>
      <c r="D12" s="101">
        <v>0</v>
      </c>
      <c r="E12" s="101">
        <v>0</v>
      </c>
      <c r="F12" s="101">
        <v>0</v>
      </c>
      <c r="G12" s="101">
        <v>0</v>
      </c>
      <c r="H12" s="101">
        <v>0</v>
      </c>
      <c r="I12" s="101">
        <v>0</v>
      </c>
      <c r="J12" s="115">
        <v>0</v>
      </c>
      <c r="K12" s="117">
        <v>1</v>
      </c>
      <c r="L12" s="117">
        <v>2</v>
      </c>
      <c r="M12" s="117">
        <v>500</v>
      </c>
      <c r="N12" s="106" t="str">
        <f>IF(K12=1,VLOOKUP(L12,UNIQUE_SUB_OPTION_TYPE,2,0)&amp;" "&amp;M12&amp;" 증가",VLOOKUP(E12,ITEM!$A:$B,2,0)&amp;" X"&amp;F12&amp;" / "&amp;VLOOKUP(G12,ITEM!$A:$B,2,0)&amp;" X"&amp;H12&amp;" / "&amp;VLOOKUP(I12,ITEM!$A:$B,2,0)&amp;" X"&amp;J12)</f>
        <v>방어력 500 증가</v>
      </c>
    </row>
    <row r="13" spans="1:14" ht="13.8" customHeight="1">
      <c r="A13" s="115">
        <f>VLOOKUP(B13,STUDENT_UNIQUE_ITEM!$B:$D,3,0)*ID규칙_애용품_티어_단위+COUNTIF($B$4:B13,B13)</f>
        <v>122172</v>
      </c>
      <c r="B13" s="100" t="s">
        <v>3035</v>
      </c>
      <c r="C13" s="116">
        <v>25</v>
      </c>
      <c r="D13" s="101">
        <v>500000</v>
      </c>
      <c r="E13" s="101">
        <v>616026</v>
      </c>
      <c r="F13" s="101">
        <v>4</v>
      </c>
      <c r="G13" s="101">
        <v>311025</v>
      </c>
      <c r="H13" s="101">
        <v>80</v>
      </c>
      <c r="I13" s="101">
        <v>311026</v>
      </c>
      <c r="J13" s="115">
        <v>25</v>
      </c>
      <c r="K13" s="117">
        <v>2</v>
      </c>
      <c r="L13" s="117" t="s">
        <v>13002</v>
      </c>
      <c r="M13" s="117">
        <v>0</v>
      </c>
      <c r="N13" s="106" t="str">
        <f>IF(K13=1,VLOOKUP(L13,UNIQUE_SUB_OPTION_TYPE,2,0)&amp;" "&amp;M13&amp;" 증가",VLOOKUP(E13,ITEM!$A:$B,2,0)&amp;" X"&amp;F13&amp;" / "&amp;VLOOKUP(G13,ITEM!$A:$B,2,0)&amp;" X"&amp;H13&amp;" / "&amp;VLOOKUP(I13,ITEM!$A:$B,2,0)&amp;" X"&amp;J13)</f>
        <v>두뇌개발용 퍼즐 큐브 X4 / 안티키테라 장치 조각 X80 / 파손된 안티키테라 장치 X25</v>
      </c>
    </row>
    <row r="14" spans="1:14" ht="13.8" customHeight="1">
      <c r="A14" s="115">
        <f>VLOOKUP(B14,STUDENT_UNIQUE_ITEM!$B:$D,3,0)*ID규칙_애용품_티어_단위+COUNTIF($B$4:B14,B14)</f>
        <v>242091</v>
      </c>
      <c r="B14" s="100" t="s">
        <v>3036</v>
      </c>
      <c r="C14" s="116">
        <v>20</v>
      </c>
      <c r="D14" s="101">
        <v>0</v>
      </c>
      <c r="E14" s="101">
        <v>0</v>
      </c>
      <c r="F14" s="101">
        <v>0</v>
      </c>
      <c r="G14" s="101">
        <v>0</v>
      </c>
      <c r="H14" s="101">
        <v>0</v>
      </c>
      <c r="I14" s="101">
        <v>0</v>
      </c>
      <c r="J14" s="115">
        <v>0</v>
      </c>
      <c r="K14" s="117">
        <v>1</v>
      </c>
      <c r="L14" s="117">
        <v>1</v>
      </c>
      <c r="M14" s="117">
        <v>400</v>
      </c>
      <c r="N14" s="106" t="str">
        <f>IF(K14=1,VLOOKUP(L14,UNIQUE_SUB_OPTION_TYPE,2,0)&amp;" "&amp;M14&amp;" 증가",VLOOKUP(E14,ITEM!$A:$B,2,0)&amp;" X"&amp;F14&amp;" / "&amp;VLOOKUP(G14,ITEM!$A:$B,2,0)&amp;" X"&amp;H14&amp;" / "&amp;VLOOKUP(I14,ITEM!$A:$B,2,0)&amp;" X"&amp;J14)</f>
        <v>공격력 400 증가</v>
      </c>
    </row>
    <row r="15" spans="1:14" ht="13.8" customHeight="1">
      <c r="A15" s="115">
        <f>VLOOKUP(B15,STUDENT_UNIQUE_ITEM!$B:$D,3,0)*ID규칙_애용품_티어_단위+COUNTIF($B$4:B15,B15)</f>
        <v>242092</v>
      </c>
      <c r="B15" s="100" t="s">
        <v>3036</v>
      </c>
      <c r="C15" s="116">
        <v>25</v>
      </c>
      <c r="D15" s="101">
        <v>500000</v>
      </c>
      <c r="E15" s="101">
        <v>515002</v>
      </c>
      <c r="F15" s="101">
        <v>4</v>
      </c>
      <c r="G15" s="101">
        <v>311009</v>
      </c>
      <c r="H15" s="101">
        <v>80</v>
      </c>
      <c r="I15" s="101">
        <v>311010</v>
      </c>
      <c r="J15" s="115">
        <v>25</v>
      </c>
      <c r="K15" s="117">
        <v>2</v>
      </c>
      <c r="L15" s="117" t="s">
        <v>13003</v>
      </c>
      <c r="M15" s="117">
        <v>0</v>
      </c>
      <c r="N15" s="106" t="str">
        <f>IF(K15=1,VLOOKUP(L15,UNIQUE_SUB_OPTION_TYPE,2,0)&amp;" "&amp;M15&amp;" 증가",VLOOKUP(E15,ITEM!$A:$B,2,0)&amp;" X"&amp;F15&amp;" / "&amp;VLOOKUP(G15,ITEM!$A:$B,2,0)&amp;" X"&amp;H15&amp;" / "&amp;VLOOKUP(I15,ITEM!$A:$B,2,0)&amp;" X"&amp;J15)</f>
        <v>게임 잡지 X4 / 볼프세크 철광석 X80 / 볼프세크 철조각 X25</v>
      </c>
    </row>
    <row r="16" spans="1:14" ht="13.8" customHeight="1">
      <c r="A16" s="115">
        <f>VLOOKUP(B16,STUDENT_UNIQUE_ITEM!$B:$D,3,0)*ID규칙_애용품_티어_단위+COUNTIF($B$4:B16,B16)</f>
        <v>113571</v>
      </c>
      <c r="B16" s="100" t="s">
        <v>3037</v>
      </c>
      <c r="C16" s="116">
        <v>20</v>
      </c>
      <c r="D16" s="101">
        <v>0</v>
      </c>
      <c r="E16" s="101">
        <v>0</v>
      </c>
      <c r="F16" s="101">
        <v>0</v>
      </c>
      <c r="G16" s="101">
        <v>0</v>
      </c>
      <c r="H16" s="101">
        <v>0</v>
      </c>
      <c r="I16" s="101">
        <v>0</v>
      </c>
      <c r="J16" s="115">
        <v>0</v>
      </c>
      <c r="K16" s="117">
        <v>1</v>
      </c>
      <c r="L16" s="117">
        <v>1</v>
      </c>
      <c r="M16" s="117">
        <v>1000</v>
      </c>
      <c r="N16" s="106" t="str">
        <f>IF(K16=1,VLOOKUP(L16,UNIQUE_SUB_OPTION_TYPE,2,0)&amp;" "&amp;M16&amp;" 증가",VLOOKUP(E16,ITEM!$A:$B,2,0)&amp;" X"&amp;F16&amp;" / "&amp;VLOOKUP(G16,ITEM!$A:$B,2,0)&amp;" X"&amp;H16&amp;" / "&amp;VLOOKUP(I16,ITEM!$A:$B,2,0)&amp;" X"&amp;J16)</f>
        <v>공격력 1000 증가</v>
      </c>
    </row>
    <row r="17" spans="1:14" ht="13.8" customHeight="1">
      <c r="A17" s="115">
        <f>VLOOKUP(B17,STUDENT_UNIQUE_ITEM!$B:$D,3,0)*ID규칙_애용품_티어_단위+COUNTIF($B$4:B17,B17)</f>
        <v>113572</v>
      </c>
      <c r="B17" s="100" t="s">
        <v>3037</v>
      </c>
      <c r="C17" s="116">
        <v>25</v>
      </c>
      <c r="D17" s="101">
        <v>500000</v>
      </c>
      <c r="E17" s="101">
        <v>616018</v>
      </c>
      <c r="F17" s="101">
        <v>4</v>
      </c>
      <c r="G17" s="101">
        <v>311009</v>
      </c>
      <c r="H17" s="101">
        <v>80</v>
      </c>
      <c r="I17" s="101">
        <v>311010</v>
      </c>
      <c r="J17" s="115">
        <v>25</v>
      </c>
      <c r="K17" s="117">
        <v>2</v>
      </c>
      <c r="L17" s="117" t="s">
        <v>13004</v>
      </c>
      <c r="M17" s="117">
        <v>0</v>
      </c>
      <c r="N17" s="106" t="str">
        <f>IF(K17=1,VLOOKUP(L17,UNIQUE_SUB_OPTION_TYPE,2,0)&amp;" "&amp;M17&amp;" 증가",VLOOKUP(E17,ITEM!$A:$B,2,0)&amp;" X"&amp;F17&amp;" / "&amp;VLOOKUP(G17,ITEM!$A:$B,2,0)&amp;" X"&amp;H17&amp;" / "&amp;VLOOKUP(I17,ITEM!$A:$B,2,0)&amp;" X"&amp;J17)</f>
        <v>매장금의 지도 X4 / 볼프세크 철광석 X80 / 볼프세크 철조각 X25</v>
      </c>
    </row>
    <row r="18" spans="1:14" ht="13.8" customHeight="1">
      <c r="A18" s="115">
        <f>VLOOKUP(B18,STUDENT_UNIQUE_ITEM!$B:$D,3,0)*ID규칙_애용품_티어_단위+COUNTIF($B$4:B18,B18)</f>
        <v>112251</v>
      </c>
      <c r="B18" s="100" t="s">
        <v>3038</v>
      </c>
      <c r="C18" s="116">
        <v>20</v>
      </c>
      <c r="D18" s="101">
        <v>0</v>
      </c>
      <c r="E18" s="101">
        <v>0</v>
      </c>
      <c r="F18" s="101">
        <v>0</v>
      </c>
      <c r="G18" s="101">
        <v>0</v>
      </c>
      <c r="H18" s="101">
        <v>0</v>
      </c>
      <c r="I18" s="101">
        <v>0</v>
      </c>
      <c r="J18" s="115">
        <v>0</v>
      </c>
      <c r="K18" s="117">
        <v>1</v>
      </c>
      <c r="L18" s="117">
        <v>10</v>
      </c>
      <c r="M18" s="117">
        <v>2000</v>
      </c>
      <c r="N18" s="106" t="str">
        <f>IF(K18=1,VLOOKUP(L18,UNIQUE_SUB_OPTION_TYPE,2,0)&amp;" "&amp;M18&amp;" 증가",VLOOKUP(E18,ITEM!$A:$B,2,0)&amp;" X"&amp;F18&amp;" / "&amp;VLOOKUP(G18,ITEM!$A:$B,2,0)&amp;" X"&amp;H18&amp;" / "&amp;VLOOKUP(I18,ITEM!$A:$B,2,0)&amp;" X"&amp;J18)</f>
        <v>공격 속도 2000 증가</v>
      </c>
    </row>
    <row r="19" spans="1:14" ht="13.8" customHeight="1">
      <c r="A19" s="115">
        <f>VLOOKUP(B19,STUDENT_UNIQUE_ITEM!$B:$D,3,0)*ID규칙_애용품_티어_단위+COUNTIF($B$4:B19,B19)</f>
        <v>112252</v>
      </c>
      <c r="B19" s="100" t="s">
        <v>3038</v>
      </c>
      <c r="C19" s="116">
        <v>25</v>
      </c>
      <c r="D19" s="101">
        <v>500000</v>
      </c>
      <c r="E19" s="101">
        <v>616011</v>
      </c>
      <c r="F19" s="101">
        <v>4</v>
      </c>
      <c r="G19" s="101">
        <v>311013</v>
      </c>
      <c r="H19" s="101">
        <v>80</v>
      </c>
      <c r="I19" s="101">
        <v>311014</v>
      </c>
      <c r="J19" s="115">
        <v>25</v>
      </c>
      <c r="K19" s="117">
        <v>2</v>
      </c>
      <c r="L19" s="117" t="s">
        <v>13005</v>
      </c>
      <c r="M19" s="117">
        <v>0</v>
      </c>
      <c r="N19" s="106" t="str">
        <f>IF(K19=1,VLOOKUP(L19,UNIQUE_SUB_OPTION_TYPE,2,0)&amp;" "&amp;M19&amp;" 증가",VLOOKUP(E19,ITEM!$A:$B,2,0)&amp;" X"&amp;F19&amp;" / "&amp;VLOOKUP(G19,ITEM!$A:$B,2,0)&amp;" X"&amp;H19&amp;" / "&amp;VLOOKUP(I19,ITEM!$A:$B,2,0)&amp;" X"&amp;J19)</f>
        <v>천체망원경 X4 / 만드라고라 씨앗 X80 / 만드라고라 새싹 X25</v>
      </c>
    </row>
    <row r="20" spans="1:14" ht="13.8" customHeight="1">
      <c r="A20" s="115">
        <f>VLOOKUP(B20,STUDENT_UNIQUE_ITEM!$B:$D,3,0)*ID규칙_애용품_티어_단위+COUNTIF($B$4:B20,B20)</f>
        <v>113011</v>
      </c>
      <c r="B20" s="100" t="s">
        <v>3039</v>
      </c>
      <c r="C20" s="116">
        <v>20</v>
      </c>
      <c r="D20" s="101">
        <v>0</v>
      </c>
      <c r="E20" s="101">
        <v>0</v>
      </c>
      <c r="F20" s="101">
        <v>0</v>
      </c>
      <c r="G20" s="101">
        <v>0</v>
      </c>
      <c r="H20" s="101">
        <v>0</v>
      </c>
      <c r="I20" s="101">
        <v>0</v>
      </c>
      <c r="J20" s="115">
        <v>0</v>
      </c>
      <c r="K20" s="117">
        <v>1</v>
      </c>
      <c r="L20" s="117">
        <v>4</v>
      </c>
      <c r="M20" s="117">
        <v>2000</v>
      </c>
      <c r="N20" s="106" t="str">
        <f>IF(K20=1,VLOOKUP(L20,UNIQUE_SUB_OPTION_TYPE,2,0)&amp;" "&amp;M20&amp;" 증가",VLOOKUP(E20,ITEM!$A:$B,2,0)&amp;" X"&amp;F20&amp;" / "&amp;VLOOKUP(G20,ITEM!$A:$B,2,0)&amp;" X"&amp;H20&amp;" / "&amp;VLOOKUP(I20,ITEM!$A:$B,2,0)&amp;" X"&amp;J20)</f>
        <v>치명 대미지 2000 증가</v>
      </c>
    </row>
    <row r="21" spans="1:14" ht="13.8" customHeight="1">
      <c r="A21" s="115">
        <f>VLOOKUP(B21,STUDENT_UNIQUE_ITEM!$B:$D,3,0)*ID규칙_애용품_티어_단위+COUNTIF($B$4:B21,B21)</f>
        <v>113012</v>
      </c>
      <c r="B21" s="100" t="s">
        <v>3039</v>
      </c>
      <c r="C21" s="116">
        <v>25</v>
      </c>
      <c r="D21" s="101">
        <v>500000</v>
      </c>
      <c r="E21" s="101">
        <v>616002</v>
      </c>
      <c r="F21" s="101">
        <v>4</v>
      </c>
      <c r="G21" s="101">
        <v>311005</v>
      </c>
      <c r="H21" s="101">
        <v>80</v>
      </c>
      <c r="I21" s="101">
        <v>311006</v>
      </c>
      <c r="J21" s="115">
        <v>25</v>
      </c>
      <c r="K21" s="117">
        <v>2</v>
      </c>
      <c r="L21" s="117" t="s">
        <v>13006</v>
      </c>
      <c r="M21" s="117">
        <v>0</v>
      </c>
      <c r="N21" s="106" t="str">
        <f>IF(K21=1,VLOOKUP(L21,UNIQUE_SUB_OPTION_TYPE,2,0)&amp;" "&amp;M21&amp;" 증가",VLOOKUP(E21,ITEM!$A:$B,2,0)&amp;" X"&amp;F21&amp;" / "&amp;VLOOKUP(G21,ITEM!$A:$B,2,0)&amp;" X"&amp;H21&amp;" / "&amp;VLOOKUP(I21,ITEM!$A:$B,2,0)&amp;" X"&amp;J21)</f>
        <v>페로로 휠 슬라이드 X4 / 파에스토스 원반 조각 X80 / 파손된 파에스토스 원반 X25</v>
      </c>
    </row>
    <row r="22" spans="1:14" ht="13.8" customHeight="1">
      <c r="A22" s="115">
        <f>VLOOKUP(B22,STUDENT_UNIQUE_ITEM!$B:$D,3,0)*ID규칙_애용품_티어_단위+COUNTIF($B$4:B22,B22)</f>
        <v>113201</v>
      </c>
      <c r="B22" s="100" t="s">
        <v>3040</v>
      </c>
      <c r="C22" s="116">
        <v>20</v>
      </c>
      <c r="D22" s="101">
        <v>0</v>
      </c>
      <c r="E22" s="101">
        <v>0</v>
      </c>
      <c r="F22" s="101">
        <v>0</v>
      </c>
      <c r="G22" s="101">
        <v>0</v>
      </c>
      <c r="H22" s="101">
        <v>0</v>
      </c>
      <c r="I22" s="101">
        <v>0</v>
      </c>
      <c r="J22" s="115">
        <v>0</v>
      </c>
      <c r="K22" s="117">
        <v>1</v>
      </c>
      <c r="L22" s="117">
        <v>1</v>
      </c>
      <c r="M22" s="117">
        <v>600</v>
      </c>
      <c r="N22" s="106" t="str">
        <f>IF(K22=1,VLOOKUP(L22,UNIQUE_SUB_OPTION_TYPE,2,0)&amp;" "&amp;M22&amp;" 증가",VLOOKUP(E22,ITEM!$A:$B,2,0)&amp;" X"&amp;F22&amp;" / "&amp;VLOOKUP(G22,ITEM!$A:$B,2,0)&amp;" X"&amp;H22&amp;" / "&amp;VLOOKUP(I22,ITEM!$A:$B,2,0)&amp;" X"&amp;J22)</f>
        <v>공격력 600 증가</v>
      </c>
    </row>
    <row r="23" spans="1:14" ht="13.8" customHeight="1">
      <c r="A23" s="115">
        <f>VLOOKUP(B23,STUDENT_UNIQUE_ITEM!$B:$D,3,0)*ID규칙_애용품_티어_단위+COUNTIF($B$4:B23,B23)</f>
        <v>113202</v>
      </c>
      <c r="B23" s="100" t="s">
        <v>3040</v>
      </c>
      <c r="C23" s="116">
        <v>25</v>
      </c>
      <c r="D23" s="101">
        <v>500000</v>
      </c>
      <c r="E23" s="101">
        <v>616019</v>
      </c>
      <c r="F23" s="101">
        <v>4</v>
      </c>
      <c r="G23" s="101">
        <v>311025</v>
      </c>
      <c r="H23" s="101">
        <v>80</v>
      </c>
      <c r="I23" s="101">
        <v>311026</v>
      </c>
      <c r="J23" s="115">
        <v>25</v>
      </c>
      <c r="K23" s="117">
        <v>2</v>
      </c>
      <c r="L23" s="117" t="s">
        <v>13007</v>
      </c>
      <c r="M23" s="117">
        <v>0</v>
      </c>
      <c r="N23" s="106" t="str">
        <f>IF(K23=1,VLOOKUP(L23,UNIQUE_SUB_OPTION_TYPE,2,0)&amp;" "&amp;M23&amp;" 증가",VLOOKUP(E23,ITEM!$A:$B,2,0)&amp;" X"&amp;F23&amp;" / "&amp;VLOOKUP(G23,ITEM!$A:$B,2,0)&amp;" X"&amp;H23&amp;" / "&amp;VLOOKUP(I23,ITEM!$A:$B,2,0)&amp;" X"&amp;J23)</f>
        <v>코스프레용 뱅뱅이 안경 X4 / 안티키테라 장치 조각 X80 / 파손된 안티키테라 장치 X25</v>
      </c>
    </row>
    <row r="24" spans="1:14" ht="13.8" customHeight="1">
      <c r="A24" s="115">
        <f>VLOOKUP(B24,STUDENT_UNIQUE_ITEM!$B:$D,3,0)*ID규칙_애용품_티어_단위+COUNTIF($B$4:B24,B24)</f>
        <v>112121</v>
      </c>
      <c r="B24" s="100" t="s">
        <v>3041</v>
      </c>
      <c r="C24" s="116">
        <v>20</v>
      </c>
      <c r="D24" s="101">
        <v>0</v>
      </c>
      <c r="E24" s="101">
        <v>0</v>
      </c>
      <c r="F24" s="101">
        <v>0</v>
      </c>
      <c r="G24" s="101">
        <v>0</v>
      </c>
      <c r="H24" s="101">
        <v>0</v>
      </c>
      <c r="I24" s="101">
        <v>0</v>
      </c>
      <c r="J24" s="115">
        <v>0</v>
      </c>
      <c r="K24" s="117">
        <v>1</v>
      </c>
      <c r="L24" s="117">
        <v>1</v>
      </c>
      <c r="M24" s="117">
        <v>800</v>
      </c>
      <c r="N24" s="106" t="str">
        <f>IF(K24=1,VLOOKUP(L24,UNIQUE_SUB_OPTION_TYPE,2,0)&amp;" "&amp;M24&amp;" 증가",VLOOKUP(E24,ITEM!$A:$B,2,0)&amp;" X"&amp;F24&amp;" / "&amp;VLOOKUP(G24,ITEM!$A:$B,2,0)&amp;" X"&amp;H24&amp;" / "&amp;VLOOKUP(I24,ITEM!$A:$B,2,0)&amp;" X"&amp;J24)</f>
        <v>공격력 800 증가</v>
      </c>
    </row>
    <row r="25" spans="1:14" ht="13.8" customHeight="1">
      <c r="A25" s="115">
        <f>VLOOKUP(B25,STUDENT_UNIQUE_ITEM!$B:$D,3,0)*ID규칙_애용품_티어_단위+COUNTIF($B$4:B25,B25)</f>
        <v>112122</v>
      </c>
      <c r="B25" s="100" t="s">
        <v>3041</v>
      </c>
      <c r="C25" s="116">
        <v>25</v>
      </c>
      <c r="D25" s="101">
        <v>500000</v>
      </c>
      <c r="E25" s="101">
        <v>616009</v>
      </c>
      <c r="F25" s="101">
        <v>4</v>
      </c>
      <c r="G25" s="101">
        <v>311013</v>
      </c>
      <c r="H25" s="101">
        <v>80</v>
      </c>
      <c r="I25" s="101">
        <v>311014</v>
      </c>
      <c r="J25" s="115">
        <v>25</v>
      </c>
      <c r="K25" s="117">
        <v>2</v>
      </c>
      <c r="L25" s="117" t="s">
        <v>3110</v>
      </c>
      <c r="M25" s="117">
        <v>0</v>
      </c>
      <c r="N25" s="106" t="str">
        <f>IF(K25=1,VLOOKUP(L25,UNIQUE_SUB_OPTION_TYPE,2,0)&amp;" "&amp;M25&amp;" 증가",VLOOKUP(E25,ITEM!$A:$B,2,0)&amp;" X"&amp;F25&amp;" / "&amp;VLOOKUP(G25,ITEM!$A:$B,2,0)&amp;" X"&amp;H25&amp;" / "&amp;VLOOKUP(I25,ITEM!$A:$B,2,0)&amp;" X"&amp;J25)</f>
        <v>고급 쿠키 세트 X4 / 만드라고라 씨앗 X80 / 만드라고라 새싹 X25</v>
      </c>
    </row>
    <row r="26" spans="1:14" ht="13.8" customHeight="1">
      <c r="A26" s="115">
        <f>VLOOKUP(B26,STUDENT_UNIQUE_ITEM!$B:$D,3,0)*ID규칙_애용품_티어_단위+COUNTIF($B$4:B26,B26)</f>
        <v>141361</v>
      </c>
      <c r="B26" s="100" t="s">
        <v>3042</v>
      </c>
      <c r="C26" s="116">
        <v>20</v>
      </c>
      <c r="D26" s="101">
        <v>0</v>
      </c>
      <c r="E26" s="101">
        <v>0</v>
      </c>
      <c r="F26" s="101">
        <v>0</v>
      </c>
      <c r="G26" s="101">
        <v>0</v>
      </c>
      <c r="H26" s="101">
        <v>0</v>
      </c>
      <c r="I26" s="101">
        <v>0</v>
      </c>
      <c r="J26" s="115">
        <v>0</v>
      </c>
      <c r="K26" s="117">
        <v>1</v>
      </c>
      <c r="L26" s="117">
        <v>8</v>
      </c>
      <c r="M26" s="117">
        <v>20</v>
      </c>
      <c r="N26" s="106" t="str">
        <f>IF(K26=1,VLOOKUP(L26,UNIQUE_SUB_OPTION_TYPE,2,0)&amp;" "&amp;M26&amp;" 증가",VLOOKUP(E26,ITEM!$A:$B,2,0)&amp;" X"&amp;F26&amp;" / "&amp;VLOOKUP(G26,ITEM!$A:$B,2,0)&amp;" X"&amp;H26&amp;" / "&amp;VLOOKUP(I26,ITEM!$A:$B,2,0)&amp;" X"&amp;J26)</f>
        <v>군중 제어 강화력 20 증가</v>
      </c>
    </row>
    <row r="27" spans="1:14" ht="13.8" customHeight="1">
      <c r="A27" s="115">
        <f>VLOOKUP(B27,STUDENT_UNIQUE_ITEM!$B:$D,3,0)*ID규칙_애용품_티어_단위+COUNTIF($B$4:B27,B27)</f>
        <v>141362</v>
      </c>
      <c r="B27" s="100" t="s">
        <v>3042</v>
      </c>
      <c r="C27" s="116">
        <v>25</v>
      </c>
      <c r="D27" s="101">
        <v>500000</v>
      </c>
      <c r="E27" s="101">
        <v>616021</v>
      </c>
      <c r="F27" s="101">
        <v>4</v>
      </c>
      <c r="G27" s="101">
        <v>311021</v>
      </c>
      <c r="H27" s="101">
        <v>80</v>
      </c>
      <c r="I27" s="101">
        <v>311022</v>
      </c>
      <c r="J27" s="115">
        <v>25</v>
      </c>
      <c r="K27" s="117">
        <v>2</v>
      </c>
      <c r="L27" s="117" t="s">
        <v>13008</v>
      </c>
      <c r="M27" s="117">
        <v>0</v>
      </c>
      <c r="N27" s="106" t="str">
        <f>IF(K27=1,VLOOKUP(L27,UNIQUE_SUB_OPTION_TYPE,2,0)&amp;" "&amp;M27&amp;" 증가",VLOOKUP(E27,ITEM!$A:$B,2,0)&amp;" X"&amp;F27&amp;" / "&amp;VLOOKUP(G27,ITEM!$A:$B,2,0)&amp;" X"&amp;H27&amp;" / "&amp;VLOOKUP(I27,ITEM!$A:$B,2,0)&amp;" X"&amp;J27)</f>
        <v>리본이 달린 곰인형 X4 / 에테르 가루 X80 / 에테르 조각 X25</v>
      </c>
    </row>
    <row r="28" spans="1:14" ht="13.8" customHeight="1">
      <c r="A28" s="115">
        <f>VLOOKUP(B28,STUDENT_UNIQUE_ITEM!$B:$D,3,0)*ID규칙_애용품_티어_단위+COUNTIF($B$4:B28,B28)</f>
        <v>113131</v>
      </c>
      <c r="B28" s="100" t="s">
        <v>3043</v>
      </c>
      <c r="C28" s="116">
        <v>20</v>
      </c>
      <c r="D28" s="101">
        <v>0</v>
      </c>
      <c r="E28" s="101">
        <v>0</v>
      </c>
      <c r="F28" s="101">
        <v>0</v>
      </c>
      <c r="G28" s="101">
        <v>0</v>
      </c>
      <c r="H28" s="101">
        <v>0</v>
      </c>
      <c r="I28" s="101">
        <v>0</v>
      </c>
      <c r="J28" s="115">
        <v>0</v>
      </c>
      <c r="K28" s="117">
        <v>1</v>
      </c>
      <c r="L28" s="117">
        <v>10</v>
      </c>
      <c r="M28" s="117">
        <v>3000</v>
      </c>
      <c r="N28" s="106" t="str">
        <f>IF(K28=1,VLOOKUP(L28,UNIQUE_SUB_OPTION_TYPE,2,0)&amp;" "&amp;M28&amp;" 증가",VLOOKUP(E28,ITEM!$A:$B,2,0)&amp;" X"&amp;F28&amp;" / "&amp;VLOOKUP(G28,ITEM!$A:$B,2,0)&amp;" X"&amp;H28&amp;" / "&amp;VLOOKUP(I28,ITEM!$A:$B,2,0)&amp;" X"&amp;J28)</f>
        <v>공격 속도 3000 증가</v>
      </c>
    </row>
    <row r="29" spans="1:14" ht="13.8" customHeight="1">
      <c r="A29" s="115">
        <f>VLOOKUP(B29,STUDENT_UNIQUE_ITEM!$B:$D,3,0)*ID규칙_애용품_티어_단위+COUNTIF($B$4:B29,B29)</f>
        <v>113132</v>
      </c>
      <c r="B29" s="100" t="s">
        <v>3043</v>
      </c>
      <c r="C29" s="116">
        <v>25</v>
      </c>
      <c r="D29" s="101">
        <v>500000</v>
      </c>
      <c r="E29" s="101">
        <v>616014</v>
      </c>
      <c r="F29" s="101">
        <v>4</v>
      </c>
      <c r="G29" s="101">
        <v>311013</v>
      </c>
      <c r="H29" s="101">
        <v>80</v>
      </c>
      <c r="I29" s="101">
        <v>311014</v>
      </c>
      <c r="J29" s="115">
        <v>25</v>
      </c>
      <c r="K29" s="117">
        <v>2</v>
      </c>
      <c r="L29" s="117" t="s">
        <v>13009</v>
      </c>
      <c r="M29" s="117">
        <v>0</v>
      </c>
      <c r="N29" s="106" t="str">
        <f>IF(K29=1,VLOOKUP(L29,UNIQUE_SUB_OPTION_TYPE,2,0)&amp;" "&amp;M29&amp;" 증가",VLOOKUP(E29,ITEM!$A:$B,2,0)&amp;" X"&amp;F29&amp;" / "&amp;VLOOKUP(G29,ITEM!$A:$B,2,0)&amp;" X"&amp;H29&amp;" / "&amp;VLOOKUP(I29,ITEM!$A:$B,2,0)&amp;" X"&amp;J29)</f>
        <v>말차맛 라무네 X4 / 만드라고라 씨앗 X80 / 만드라고라 새싹 X25</v>
      </c>
    </row>
    <row r="30" spans="1:14" ht="13.8" customHeight="1">
      <c r="A30" s="115">
        <f>VLOOKUP(B30,STUDENT_UNIQUE_ITEM!$B:$D,3,0)*ID규칙_애용품_티어_단위+COUNTIF($B$4:B30,B30)</f>
        <v>123281</v>
      </c>
      <c r="B30" s="100" t="s">
        <v>3044</v>
      </c>
      <c r="C30" s="116">
        <v>20</v>
      </c>
      <c r="D30" s="101">
        <v>0</v>
      </c>
      <c r="E30" s="101">
        <v>0</v>
      </c>
      <c r="F30" s="101">
        <v>0</v>
      </c>
      <c r="G30" s="101">
        <v>0</v>
      </c>
      <c r="H30" s="101">
        <v>0</v>
      </c>
      <c r="I30" s="101">
        <v>0</v>
      </c>
      <c r="J30" s="115">
        <v>0</v>
      </c>
      <c r="K30" s="117">
        <v>1</v>
      </c>
      <c r="L30" s="117">
        <v>7</v>
      </c>
      <c r="M30" s="117">
        <v>10000</v>
      </c>
      <c r="N30" s="106" t="str">
        <f>IF(K30=1,VLOOKUP(L30,UNIQUE_SUB_OPTION_TYPE,2,0)&amp;" "&amp;M30&amp;" 증가",VLOOKUP(E30,ITEM!$A:$B,2,0)&amp;" X"&amp;F30&amp;" / "&amp;VLOOKUP(G30,ITEM!$A:$B,2,0)&amp;" X"&amp;H30&amp;" / "&amp;VLOOKUP(I30,ITEM!$A:$B,2,0)&amp;" X"&amp;J30)</f>
        <v>최대 체력 10000 증가</v>
      </c>
    </row>
    <row r="31" spans="1:14" ht="13.8" customHeight="1">
      <c r="A31" s="115">
        <f>VLOOKUP(B31,STUDENT_UNIQUE_ITEM!$B:$D,3,0)*ID규칙_애용품_티어_단위+COUNTIF($B$4:B31,B31)</f>
        <v>123282</v>
      </c>
      <c r="B31" s="100" t="s">
        <v>3044</v>
      </c>
      <c r="C31" s="116">
        <v>25</v>
      </c>
      <c r="D31" s="101">
        <v>500000</v>
      </c>
      <c r="E31" s="101">
        <v>616033</v>
      </c>
      <c r="F31" s="101">
        <v>4</v>
      </c>
      <c r="G31" s="101">
        <v>311061</v>
      </c>
      <c r="H31" s="101">
        <v>80</v>
      </c>
      <c r="I31" s="101">
        <v>311062</v>
      </c>
      <c r="J31" s="115">
        <v>25</v>
      </c>
      <c r="K31" s="117">
        <v>2</v>
      </c>
      <c r="L31" s="117" t="s">
        <v>13010</v>
      </c>
      <c r="M31" s="117">
        <v>0</v>
      </c>
      <c r="N31" s="106" t="str">
        <f>IF(K31=1,VLOOKUP(L31,UNIQUE_SUB_OPTION_TYPE,2,0)&amp;" "&amp;M31&amp;" 증가",VLOOKUP(E31,ITEM!$A:$B,2,0)&amp;" X"&amp;F31&amp;" / "&amp;VLOOKUP(G31,ITEM!$A:$B,2,0)&amp;" X"&amp;H31&amp;" / "&amp;VLOOKUP(I31,ITEM!$A:$B,2,0)&amp;" X"&amp;J31)</f>
        <v>태엽장치 오르골 X4 / 님루드 렌즈 조각 X80 / 파손된 님루드 렌즈 X25</v>
      </c>
    </row>
    <row r="32" spans="1:14" ht="13.8" customHeight="1">
      <c r="A32" s="115">
        <f>VLOOKUP(B32,STUDENT_UNIQUE_ITEM!$B:$D,3,0)*ID규칙_애용품_티어_단위+COUNTIF($B$4:B32,B32)</f>
        <v>113091</v>
      </c>
      <c r="B32" s="100" t="s">
        <v>3045</v>
      </c>
      <c r="C32" s="116">
        <v>20</v>
      </c>
      <c r="D32" s="101">
        <v>0</v>
      </c>
      <c r="E32" s="101">
        <v>0</v>
      </c>
      <c r="F32" s="101">
        <v>0</v>
      </c>
      <c r="G32" s="101">
        <v>0</v>
      </c>
      <c r="H32" s="101">
        <v>0</v>
      </c>
      <c r="I32" s="101">
        <v>0</v>
      </c>
      <c r="J32" s="115">
        <v>0</v>
      </c>
      <c r="K32" s="117">
        <v>1</v>
      </c>
      <c r="L32" s="117">
        <v>1</v>
      </c>
      <c r="M32" s="117">
        <v>1500</v>
      </c>
      <c r="N32" s="106" t="str">
        <f>IF(K32=1,VLOOKUP(L32,UNIQUE_SUB_OPTION_TYPE,2,0)&amp;" "&amp;M32&amp;" 증가",VLOOKUP(E32,ITEM!$A:$B,2,0)&amp;" X"&amp;F32&amp;" / "&amp;VLOOKUP(G32,ITEM!$A:$B,2,0)&amp;" X"&amp;H32&amp;" / "&amp;VLOOKUP(I32,ITEM!$A:$B,2,0)&amp;" X"&amp;J32)</f>
        <v>공격력 1500 증가</v>
      </c>
    </row>
    <row r="33" spans="1:14" ht="13.8" customHeight="1">
      <c r="A33" s="115">
        <f>VLOOKUP(B33,STUDENT_UNIQUE_ITEM!$B:$D,3,0)*ID규칙_애용품_티어_단위+COUNTIF($B$4:B33,B33)</f>
        <v>113092</v>
      </c>
      <c r="B33" s="100" t="s">
        <v>3045</v>
      </c>
      <c r="C33" s="116">
        <v>25</v>
      </c>
      <c r="D33" s="101">
        <v>500000</v>
      </c>
      <c r="E33" s="101">
        <v>616020</v>
      </c>
      <c r="F33" s="101">
        <v>4</v>
      </c>
      <c r="G33" s="101">
        <v>311029</v>
      </c>
      <c r="H33" s="101">
        <v>80</v>
      </c>
      <c r="I33" s="101">
        <v>311030</v>
      </c>
      <c r="J33" s="115">
        <v>25</v>
      </c>
      <c r="K33" s="117">
        <v>2</v>
      </c>
      <c r="L33" s="117" t="s">
        <v>13011</v>
      </c>
      <c r="M33" s="117">
        <v>0</v>
      </c>
      <c r="N33" s="106" t="str">
        <f>IF(K33=1,VLOOKUP(L33,UNIQUE_SUB_OPTION_TYPE,2,0)&amp;" "&amp;M33&amp;" 증가",VLOOKUP(E33,ITEM!$A:$B,2,0)&amp;" X"&amp;F33&amp;" / "&amp;VLOOKUP(G33,ITEM!$A:$B,2,0)&amp;" X"&amp;H33&amp;" / "&amp;VLOOKUP(I33,ITEM!$A:$B,2,0)&amp;" X"&amp;J33)</f>
        <v>세상에서 가장 쓸데없는 기계 X4 / 보이니치 사본 페이지 X80 / 훼손된 보이니치 사본 X25</v>
      </c>
    </row>
    <row r="34" spans="1:14" ht="13.8" customHeight="1">
      <c r="A34" s="115">
        <f>VLOOKUP(B34,STUDENT_UNIQUE_ITEM!$B:$D,3,0)*ID규칙_애용품_티어_단위+COUNTIF($B$4:B34,B34)</f>
        <v>143331</v>
      </c>
      <c r="B34" s="100" t="s">
        <v>3046</v>
      </c>
      <c r="C34" s="116">
        <v>20</v>
      </c>
      <c r="D34" s="101">
        <v>0</v>
      </c>
      <c r="E34" s="101">
        <v>0</v>
      </c>
      <c r="F34" s="101">
        <v>0</v>
      </c>
      <c r="G34" s="101">
        <v>0</v>
      </c>
      <c r="H34" s="101">
        <v>0</v>
      </c>
      <c r="I34" s="101">
        <v>0</v>
      </c>
      <c r="J34" s="115">
        <v>0</v>
      </c>
      <c r="K34" s="117">
        <v>1</v>
      </c>
      <c r="L34" s="117">
        <v>1</v>
      </c>
      <c r="M34" s="117">
        <v>500</v>
      </c>
      <c r="N34" s="106" t="str">
        <f>IF(K34=1,VLOOKUP(L34,UNIQUE_SUB_OPTION_TYPE,2,0)&amp;" "&amp;M34&amp;" 증가",VLOOKUP(E34,ITEM!$A:$B,2,0)&amp;" X"&amp;F34&amp;" / "&amp;VLOOKUP(G34,ITEM!$A:$B,2,0)&amp;" X"&amp;H34&amp;" / "&amp;VLOOKUP(I34,ITEM!$A:$B,2,0)&amp;" X"&amp;J34)</f>
        <v>공격력 500 증가</v>
      </c>
    </row>
    <row r="35" spans="1:14" ht="13.8" customHeight="1">
      <c r="A35" s="115">
        <f>VLOOKUP(B35,STUDENT_UNIQUE_ITEM!$B:$D,3,0)*ID규칙_애용품_티어_단위+COUNTIF($B$4:B35,B35)</f>
        <v>143332</v>
      </c>
      <c r="B35" s="100" t="s">
        <v>3046</v>
      </c>
      <c r="C35" s="116">
        <v>25</v>
      </c>
      <c r="D35" s="101">
        <v>500000</v>
      </c>
      <c r="E35" s="101">
        <v>616002</v>
      </c>
      <c r="F35" s="101">
        <v>4</v>
      </c>
      <c r="G35" s="101">
        <v>311009</v>
      </c>
      <c r="H35" s="101">
        <v>80</v>
      </c>
      <c r="I35" s="101">
        <v>311010</v>
      </c>
      <c r="J35" s="115">
        <v>25</v>
      </c>
      <c r="K35" s="117">
        <v>2</v>
      </c>
      <c r="L35" s="117" t="s">
        <v>13012</v>
      </c>
      <c r="M35" s="117">
        <v>0</v>
      </c>
      <c r="N35" s="106" t="str">
        <f>IF(K35=1,VLOOKUP(L35,UNIQUE_SUB_OPTION_TYPE,2,0)&amp;" "&amp;M35&amp;" 증가",VLOOKUP(E35,ITEM!$A:$B,2,0)&amp;" X"&amp;F35&amp;" / "&amp;VLOOKUP(G35,ITEM!$A:$B,2,0)&amp;" X"&amp;H35&amp;" / "&amp;VLOOKUP(I35,ITEM!$A:$B,2,0)&amp;" X"&amp;J35)</f>
        <v>페로로 휠 슬라이드 X4 / 볼프세크 철광석 X80 / 볼프세크 철조각 X25</v>
      </c>
    </row>
    <row r="36" spans="1:14" ht="13.8" customHeight="1">
      <c r="C36" s="64"/>
      <c r="D36" s="64"/>
    </row>
    <row r="37" spans="1:14" ht="13.8" customHeight="1">
      <c r="C37" s="64"/>
      <c r="D37" s="64"/>
    </row>
    <row r="38" spans="1:14" ht="13.8" customHeight="1">
      <c r="C38" s="64"/>
      <c r="D38" s="64"/>
    </row>
    <row r="39" spans="1:14" ht="13.8" customHeight="1">
      <c r="C39" s="64"/>
      <c r="D39" s="64"/>
    </row>
    <row r="40" spans="1:14" ht="13.8" customHeight="1">
      <c r="C40" s="64"/>
      <c r="D40" s="64"/>
    </row>
    <row r="41" spans="1:14" ht="13.8" customHeight="1">
      <c r="C41" s="64"/>
      <c r="D41" s="64"/>
    </row>
    <row r="42" spans="1:14" ht="13.8" customHeight="1">
      <c r="C42" s="64"/>
      <c r="D42" s="64"/>
    </row>
  </sheetData>
  <phoneticPr fontId="5" type="noConversion"/>
  <conditionalFormatting sqref="A4:A35">
    <cfRule type="duplicateValues" dxfId="3" priority="20"/>
  </conditionalFormatting>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C2C9D-5829-4503-A94A-BE3853EF2103}">
  <dimension ref="A1:T163"/>
  <sheetViews>
    <sheetView showGridLines="0" zoomScaleNormal="100" workbookViewId="0">
      <pane ySplit="3" topLeftCell="A4" activePane="bottomLeft" state="frozen"/>
      <selection pane="bottomLeft"/>
    </sheetView>
  </sheetViews>
  <sheetFormatPr defaultRowHeight="13.8" customHeight="1"/>
  <cols>
    <col min="1" max="1" width="8.77734375" style="41" customWidth="1"/>
    <col min="2" max="2" width="21.88671875" style="41" bestFit="1" customWidth="1"/>
    <col min="3" max="3" width="29.77734375" style="41" bestFit="1" customWidth="1"/>
    <col min="4" max="4" width="10.33203125" style="93" bestFit="1" customWidth="1"/>
    <col min="5" max="5" width="17.109375" style="41" bestFit="1" customWidth="1"/>
    <col min="6" max="6" width="13.77734375" style="41" bestFit="1" customWidth="1"/>
    <col min="7" max="7" width="15.33203125" style="41" bestFit="1" customWidth="1"/>
    <col min="8" max="8" width="15.44140625" style="41" bestFit="1" customWidth="1"/>
    <col min="9" max="10" width="10.109375" style="41" bestFit="1" customWidth="1"/>
    <col min="11" max="11" width="11.33203125" style="41" bestFit="1" customWidth="1"/>
    <col min="12" max="12" width="17.109375" style="41" bestFit="1" customWidth="1"/>
    <col min="13" max="13" width="13.77734375" style="41" bestFit="1" customWidth="1"/>
    <col min="14" max="14" width="15.33203125" style="41" bestFit="1" customWidth="1"/>
    <col min="15" max="15" width="15.44140625" style="41" bestFit="1" customWidth="1"/>
    <col min="16" max="17" width="10.109375" style="41" bestFit="1" customWidth="1"/>
    <col min="18" max="18" width="11.33203125" style="41" bestFit="1" customWidth="1"/>
    <col min="19" max="19" width="46.6640625" style="41" bestFit="1" customWidth="1"/>
    <col min="20" max="20" width="43.88671875" style="41" bestFit="1" customWidth="1"/>
    <col min="21" max="16384" width="8.88671875" style="41"/>
  </cols>
  <sheetData>
    <row r="1" spans="1:20" ht="13.8" customHeight="1">
      <c r="A1" s="6" t="s">
        <v>8</v>
      </c>
      <c r="B1" s="6" t="s">
        <v>3004</v>
      </c>
      <c r="C1" s="6" t="s">
        <v>3075</v>
      </c>
      <c r="D1" s="6" t="s">
        <v>2200</v>
      </c>
      <c r="E1" s="6" t="s">
        <v>3077</v>
      </c>
      <c r="F1" s="6" t="s">
        <v>3079</v>
      </c>
      <c r="G1" s="6" t="s">
        <v>3081</v>
      </c>
      <c r="H1" s="6" t="s">
        <v>3083</v>
      </c>
      <c r="I1" s="6" t="s">
        <v>13014</v>
      </c>
      <c r="J1" s="6" t="s">
        <v>13017</v>
      </c>
      <c r="K1" s="6" t="s">
        <v>13018</v>
      </c>
      <c r="L1" s="6" t="s">
        <v>3086</v>
      </c>
      <c r="M1" s="6" t="s">
        <v>3088</v>
      </c>
      <c r="N1" s="6" t="s">
        <v>3090</v>
      </c>
      <c r="O1" s="6" t="s">
        <v>3092</v>
      </c>
      <c r="P1" s="6" t="s">
        <v>13021</v>
      </c>
      <c r="Q1" s="6" t="s">
        <v>13024</v>
      </c>
      <c r="R1" s="6" t="s">
        <v>13025</v>
      </c>
      <c r="S1" s="6" t="s">
        <v>3094</v>
      </c>
      <c r="T1" s="6" t="s">
        <v>3096</v>
      </c>
    </row>
    <row r="2" spans="1:20" ht="13.8" customHeight="1">
      <c r="A2" s="7" t="s">
        <v>9</v>
      </c>
      <c r="B2" s="7" t="s">
        <v>3005</v>
      </c>
      <c r="C2" s="7" t="s">
        <v>13029</v>
      </c>
      <c r="D2" s="7" t="s">
        <v>2199</v>
      </c>
      <c r="E2" s="7" t="s">
        <v>3078</v>
      </c>
      <c r="F2" s="7" t="s">
        <v>3080</v>
      </c>
      <c r="G2" s="7" t="s">
        <v>3082</v>
      </c>
      <c r="H2" s="7" t="s">
        <v>3084</v>
      </c>
      <c r="I2" s="7" t="s">
        <v>13016</v>
      </c>
      <c r="J2" s="7" t="s">
        <v>2615</v>
      </c>
      <c r="K2" s="7" t="s">
        <v>13020</v>
      </c>
      <c r="L2" s="7" t="s">
        <v>3087</v>
      </c>
      <c r="M2" s="7" t="s">
        <v>3089</v>
      </c>
      <c r="N2" s="7" t="s">
        <v>3091</v>
      </c>
      <c r="O2" s="7" t="s">
        <v>3093</v>
      </c>
      <c r="P2" s="7" t="s">
        <v>13023</v>
      </c>
      <c r="Q2" s="7" t="s">
        <v>2617</v>
      </c>
      <c r="R2" s="7" t="s">
        <v>13027</v>
      </c>
      <c r="S2" s="7" t="s">
        <v>3095</v>
      </c>
      <c r="T2" s="7" t="s">
        <v>3097</v>
      </c>
    </row>
    <row r="3" spans="1:20" ht="13.8" customHeight="1">
      <c r="A3" s="8" t="s">
        <v>282</v>
      </c>
      <c r="B3" s="8" t="s">
        <v>2194</v>
      </c>
      <c r="C3" s="8" t="s">
        <v>282</v>
      </c>
      <c r="D3" s="8" t="s">
        <v>282</v>
      </c>
      <c r="E3" s="8" t="s">
        <v>282</v>
      </c>
      <c r="F3" s="8" t="s">
        <v>282</v>
      </c>
      <c r="G3" s="8" t="s">
        <v>282</v>
      </c>
      <c r="H3" s="8" t="s">
        <v>3085</v>
      </c>
      <c r="I3" s="8" t="s">
        <v>282</v>
      </c>
      <c r="J3" s="8" t="s">
        <v>282</v>
      </c>
      <c r="K3" s="8" t="s">
        <v>282</v>
      </c>
      <c r="L3" s="8" t="s">
        <v>282</v>
      </c>
      <c r="M3" s="8" t="s">
        <v>282</v>
      </c>
      <c r="N3" s="8" t="s">
        <v>282</v>
      </c>
      <c r="O3" s="8" t="s">
        <v>3085</v>
      </c>
      <c r="P3" s="8" t="s">
        <v>282</v>
      </c>
      <c r="Q3" s="8" t="s">
        <v>282</v>
      </c>
      <c r="R3" s="8" t="s">
        <v>282</v>
      </c>
      <c r="S3" s="8" t="s">
        <v>2194</v>
      </c>
      <c r="T3" s="8" t="s">
        <v>2194</v>
      </c>
    </row>
    <row r="4" spans="1:20" ht="13.8" customHeight="1">
      <c r="A4" s="101">
        <f t="shared" ref="A4:A35" si="0">C4*ID규칙_애용품_강화_스킬_그룹_단위+D4</f>
        <v>1305101</v>
      </c>
      <c r="B4" s="100" t="s">
        <v>3031</v>
      </c>
      <c r="C4" s="101" t="str">
        <f>RIGHT(INDEX(STUDENT_UNIQUE_ITEM!$A:$A,MATCH(B4,STUDENT_UNIQUE_ITEM!$B:$B,0)),5)</f>
        <v>13051</v>
      </c>
      <c r="D4" s="102">
        <f>COUNTIF($C$4:C4,C4)</f>
        <v>1</v>
      </c>
      <c r="E4" s="101">
        <v>4</v>
      </c>
      <c r="F4" s="101">
        <v>1</v>
      </c>
      <c r="G4" s="101">
        <v>15600</v>
      </c>
      <c r="H4" s="101">
        <v>1</v>
      </c>
      <c r="I4" s="101">
        <v>25000</v>
      </c>
      <c r="J4" s="101">
        <v>1</v>
      </c>
      <c r="K4" s="101">
        <v>0</v>
      </c>
      <c r="L4" s="101">
        <v>5</v>
      </c>
      <c r="M4" s="101">
        <v>1</v>
      </c>
      <c r="N4" s="101">
        <v>15600</v>
      </c>
      <c r="O4" s="101">
        <v>1</v>
      </c>
      <c r="P4" s="101">
        <v>0</v>
      </c>
      <c r="Q4" s="101">
        <v>0</v>
      </c>
      <c r="R4" s="101">
        <v>0</v>
      </c>
      <c r="S4" s="118" t="str">
        <f>IFERROR(IF(E4&gt;0,VLOOKUP(E4,UNIQUE_CONDITION_TYPE,2,0),"")&amp;" "&amp;VLOOKUP(F4,UNIQUE_OPTION_TYPE,2,0)&amp;" "&amp;IF(H4&gt;0,G4/100&amp;"%",G4)&amp;IF(J4&gt;0,IF(I4&gt;0," ["&amp;I4/1000,"")&amp;"초마다 "&amp;J4&amp;"회]",IF(I4=0,"",IF(I4&gt;0," ["&amp;I4/1000,"")&amp;"초 동안]"))&amp;IF(K4&gt;0," (쿨타임 "&amp;K4/1000&amp;"초)",""),"-")</f>
        <v>적 1인 공격 시 공격력 156% [25초마다 1회]</v>
      </c>
      <c r="T4" s="118" t="str">
        <f>IFERROR(IF(L4&gt;0,VLOOKUP(L4,UNIQUE_CONDITION_TYPE,2,0),"")&amp;" "&amp;VLOOKUP(M4,UNIQUE_OPTION_TYPE,2,0)&amp;" "&amp;IF(O4&gt;0,N4/100&amp;"%",N4)&amp;IF(Q4&gt;0,IF(P4&gt;0," ["&amp;P4/1000,"")&amp;"초마다 "&amp;Q4&amp;"회]",IF(P4=0,"",IF(P4&gt;0," ["&amp;P4/1000,"")&amp;"초 동안]"))&amp;IF(R4&gt;0," (쿨타임 "&amp;R4/1000&amp;"초)",""),"-")</f>
        <v>원형 범위 내 적 공격 시 공격력 156%</v>
      </c>
    </row>
    <row r="5" spans="1:20" ht="13.8" customHeight="1">
      <c r="A5" s="101">
        <f t="shared" si="0"/>
        <v>1305102</v>
      </c>
      <c r="B5" s="100" t="s">
        <v>3031</v>
      </c>
      <c r="C5" s="101" t="str">
        <f>RIGHT(INDEX(STUDENT_UNIQUE_ITEM!$A:$A,MATCH(B5,STUDENT_UNIQUE_ITEM!$B:$B,0)),5)</f>
        <v>13051</v>
      </c>
      <c r="D5" s="102">
        <f>COUNTIF($C$4:C5,C5)</f>
        <v>2</v>
      </c>
      <c r="E5" s="101">
        <v>4</v>
      </c>
      <c r="F5" s="101">
        <v>1</v>
      </c>
      <c r="G5" s="101">
        <v>16300</v>
      </c>
      <c r="H5" s="101">
        <v>1</v>
      </c>
      <c r="I5" s="101">
        <v>25000</v>
      </c>
      <c r="J5" s="101">
        <v>1</v>
      </c>
      <c r="K5" s="101">
        <v>0</v>
      </c>
      <c r="L5" s="101">
        <v>5</v>
      </c>
      <c r="M5" s="101">
        <v>1</v>
      </c>
      <c r="N5" s="101">
        <v>26900</v>
      </c>
      <c r="O5" s="101">
        <v>1</v>
      </c>
      <c r="P5" s="101">
        <v>0</v>
      </c>
      <c r="Q5" s="101">
        <v>0</v>
      </c>
      <c r="R5" s="101">
        <v>0</v>
      </c>
      <c r="S5" s="118" t="str">
        <f>IFERROR(IF(E5&gt;0,VLOOKUP(E5,UNIQUE_CONDITION_TYPE,2,0),"")&amp;" "&amp;VLOOKUP(F5,UNIQUE_OPTION_TYPE,2,0)&amp;" "&amp;IF(H5&gt;0,G5/100&amp;"%",G5)&amp;IF(J5&gt;0,IF(I5&gt;0," ["&amp;I5/1000,"")&amp;"초마다 "&amp;J5&amp;"회]",IF(I5=0,"",IF(I5&gt;0," ["&amp;I5/1000,"")&amp;"초 동안]"))&amp;IF(K5&gt;0," (쿨타임 "&amp;K5/1000&amp;"초)",""),"-")</f>
        <v>적 1인 공격 시 공격력 163% [25초마다 1회]</v>
      </c>
      <c r="T5" s="118" t="str">
        <f t="shared" ref="T5:T36" si="1">IFERROR(IF(L5&gt;0,VLOOKUP(L5,UNIQUE_CONDITION_TYPE,2,0),"")&amp;" "&amp;VLOOKUP(M5,UNIQUE_OPTION_TYPE,2,0)&amp;" "&amp;IF(N5=0,"",IF(O5&gt;0,N5/100&amp;"%",N5))&amp;IF(Q5&gt;0,IF(P5&gt;0," ["&amp;P5/1000,"")&amp;"초마다 "&amp;Q5&amp;"회]",IF(P5=0,"",IF(P5&gt;0," ["&amp;P5/1000,"")&amp;"초 동안]"))&amp;IF(R5&gt;0," (쿨타임 "&amp;R5/1000&amp;"초)",""),"-")</f>
        <v>원형 범위 내 적 공격 시 공격력 269%</v>
      </c>
    </row>
    <row r="6" spans="1:20" ht="13.8" customHeight="1">
      <c r="A6" s="101">
        <f t="shared" si="0"/>
        <v>1305103</v>
      </c>
      <c r="B6" s="100" t="s">
        <v>3031</v>
      </c>
      <c r="C6" s="101" t="str">
        <f>RIGHT(INDEX(STUDENT_UNIQUE_ITEM!$A:$A,MATCH(B6,STUDENT_UNIQUE_ITEM!$B:$B,0)),5)</f>
        <v>13051</v>
      </c>
      <c r="D6" s="102">
        <f>COUNTIF($C$4:C6,C6)</f>
        <v>3</v>
      </c>
      <c r="E6" s="101">
        <v>4</v>
      </c>
      <c r="F6" s="101">
        <v>1</v>
      </c>
      <c r="G6" s="101">
        <v>17100</v>
      </c>
      <c r="H6" s="101">
        <v>1</v>
      </c>
      <c r="I6" s="101">
        <v>25000</v>
      </c>
      <c r="J6" s="101">
        <v>1</v>
      </c>
      <c r="K6" s="101">
        <v>0</v>
      </c>
      <c r="L6" s="101">
        <v>5</v>
      </c>
      <c r="M6" s="101">
        <v>1</v>
      </c>
      <c r="N6" s="101">
        <v>28200</v>
      </c>
      <c r="O6" s="101">
        <v>1</v>
      </c>
      <c r="P6" s="101">
        <v>0</v>
      </c>
      <c r="Q6" s="101">
        <v>0</v>
      </c>
      <c r="R6" s="101">
        <v>0</v>
      </c>
      <c r="S6" s="118" t="str">
        <f t="shared" ref="S6:S37" si="2">IFERROR(IF(E6&gt;0,VLOOKUP(E6,UNIQUE_CONDITION_TYPE,2,0),"")&amp;" "&amp;VLOOKUP(F6,UNIQUE_OPTION_TYPE,2,0)&amp;" "&amp;IF(G6=0,"",IF(H6&gt;0,G6/100&amp;"%",G6))&amp;IF(J6&gt;0,IF(I6&gt;0," ["&amp;I6/1000,"")&amp;"초마다 "&amp;J6&amp;"회]",IF(I6=0,"",IF(I6&gt;0," ["&amp;I6/1000,"")&amp;"초 동안]"))&amp;IF(K6&gt;0," (쿨타임 "&amp;K6/1000&amp;"초)",""),"-")</f>
        <v>적 1인 공격 시 공격력 171% [25초마다 1회]</v>
      </c>
      <c r="T6" s="118" t="str">
        <f t="shared" si="1"/>
        <v>원형 범위 내 적 공격 시 공격력 282%</v>
      </c>
    </row>
    <row r="7" spans="1:20" ht="13.8" customHeight="1">
      <c r="A7" s="101">
        <f t="shared" si="0"/>
        <v>1305104</v>
      </c>
      <c r="B7" s="100" t="s">
        <v>3031</v>
      </c>
      <c r="C7" s="101" t="str">
        <f>RIGHT(INDEX(STUDENT_UNIQUE_ITEM!$A:$A,MATCH(B7,STUDENT_UNIQUE_ITEM!$B:$B,0)),5)</f>
        <v>13051</v>
      </c>
      <c r="D7" s="102">
        <f>COUNTIF($C$4:C7,C7)</f>
        <v>4</v>
      </c>
      <c r="E7" s="101">
        <v>4</v>
      </c>
      <c r="F7" s="101">
        <v>1</v>
      </c>
      <c r="G7" s="101">
        <v>20300</v>
      </c>
      <c r="H7" s="101">
        <v>1</v>
      </c>
      <c r="I7" s="101">
        <v>25000</v>
      </c>
      <c r="J7" s="101">
        <v>1</v>
      </c>
      <c r="K7" s="101">
        <v>0</v>
      </c>
      <c r="L7" s="101">
        <v>5</v>
      </c>
      <c r="M7" s="101">
        <v>1</v>
      </c>
      <c r="N7" s="101">
        <v>33300</v>
      </c>
      <c r="O7" s="101">
        <v>1</v>
      </c>
      <c r="P7" s="101">
        <v>0</v>
      </c>
      <c r="Q7" s="101">
        <v>0</v>
      </c>
      <c r="R7" s="101">
        <v>0</v>
      </c>
      <c r="S7" s="118" t="str">
        <f t="shared" si="2"/>
        <v>적 1인 공격 시 공격력 203% [25초마다 1회]</v>
      </c>
      <c r="T7" s="118" t="str">
        <f t="shared" si="1"/>
        <v>원형 범위 내 적 공격 시 공격력 333%</v>
      </c>
    </row>
    <row r="8" spans="1:20" ht="13.8" customHeight="1">
      <c r="A8" s="101">
        <f t="shared" si="0"/>
        <v>1305105</v>
      </c>
      <c r="B8" s="100" t="s">
        <v>3031</v>
      </c>
      <c r="C8" s="101" t="str">
        <f>RIGHT(INDEX(STUDENT_UNIQUE_ITEM!$A:$A,MATCH(B8,STUDENT_UNIQUE_ITEM!$B:$B,0)),5)</f>
        <v>13051</v>
      </c>
      <c r="D8" s="102">
        <f>COUNTIF($C$4:C8,C8)</f>
        <v>5</v>
      </c>
      <c r="E8" s="101">
        <v>4</v>
      </c>
      <c r="F8" s="101">
        <v>1</v>
      </c>
      <c r="G8" s="101">
        <v>21000</v>
      </c>
      <c r="H8" s="101">
        <v>1</v>
      </c>
      <c r="I8" s="101">
        <v>25000</v>
      </c>
      <c r="J8" s="101">
        <v>1</v>
      </c>
      <c r="K8" s="101">
        <v>0</v>
      </c>
      <c r="L8" s="101">
        <v>5</v>
      </c>
      <c r="M8" s="101">
        <v>1</v>
      </c>
      <c r="N8" s="101">
        <v>34600</v>
      </c>
      <c r="O8" s="101">
        <v>1</v>
      </c>
      <c r="P8" s="101">
        <v>0</v>
      </c>
      <c r="Q8" s="101">
        <v>0</v>
      </c>
      <c r="R8" s="101">
        <v>0</v>
      </c>
      <c r="S8" s="118" t="str">
        <f t="shared" si="2"/>
        <v>적 1인 공격 시 공격력 210% [25초마다 1회]</v>
      </c>
      <c r="T8" s="118" t="str">
        <f t="shared" si="1"/>
        <v>원형 범위 내 적 공격 시 공격력 346%</v>
      </c>
    </row>
    <row r="9" spans="1:20" ht="13.8" customHeight="1">
      <c r="A9" s="101">
        <f t="shared" si="0"/>
        <v>1305106</v>
      </c>
      <c r="B9" s="100" t="s">
        <v>3031</v>
      </c>
      <c r="C9" s="101" t="str">
        <f>RIGHT(INDEX(STUDENT_UNIQUE_ITEM!$A:$A,MATCH(B9,STUDENT_UNIQUE_ITEM!$B:$B,0)),5)</f>
        <v>13051</v>
      </c>
      <c r="D9" s="102">
        <f>COUNTIF($C$4:C9,C9)</f>
        <v>6</v>
      </c>
      <c r="E9" s="101">
        <v>4</v>
      </c>
      <c r="F9" s="101">
        <v>1</v>
      </c>
      <c r="G9" s="101">
        <v>21800</v>
      </c>
      <c r="H9" s="101">
        <v>1</v>
      </c>
      <c r="I9" s="101">
        <v>25000</v>
      </c>
      <c r="J9" s="101">
        <v>1</v>
      </c>
      <c r="K9" s="101">
        <v>0</v>
      </c>
      <c r="L9" s="101">
        <v>5</v>
      </c>
      <c r="M9" s="101">
        <v>1</v>
      </c>
      <c r="N9" s="101">
        <v>35900</v>
      </c>
      <c r="O9" s="101">
        <v>1</v>
      </c>
      <c r="P9" s="101">
        <v>0</v>
      </c>
      <c r="Q9" s="101">
        <v>0</v>
      </c>
      <c r="R9" s="101">
        <v>0</v>
      </c>
      <c r="S9" s="118" t="str">
        <f t="shared" si="2"/>
        <v>적 1인 공격 시 공격력 218% [25초마다 1회]</v>
      </c>
      <c r="T9" s="118" t="str">
        <f t="shared" si="1"/>
        <v>원형 범위 내 적 공격 시 공격력 359%</v>
      </c>
    </row>
    <row r="10" spans="1:20" ht="13.8" customHeight="1">
      <c r="A10" s="101">
        <f t="shared" si="0"/>
        <v>1305107</v>
      </c>
      <c r="B10" s="100" t="s">
        <v>3031</v>
      </c>
      <c r="C10" s="101" t="str">
        <f>RIGHT(INDEX(STUDENT_UNIQUE_ITEM!$A:$A,MATCH(B10,STUDENT_UNIQUE_ITEM!$B:$B,0)),5)</f>
        <v>13051</v>
      </c>
      <c r="D10" s="102">
        <f>COUNTIF($C$4:C10,C10)</f>
        <v>7</v>
      </c>
      <c r="E10" s="101">
        <v>4</v>
      </c>
      <c r="F10" s="101">
        <v>1</v>
      </c>
      <c r="G10" s="101">
        <v>24900</v>
      </c>
      <c r="H10" s="101">
        <v>1</v>
      </c>
      <c r="I10" s="101">
        <v>25000</v>
      </c>
      <c r="J10" s="101">
        <v>1</v>
      </c>
      <c r="K10" s="101">
        <v>0</v>
      </c>
      <c r="L10" s="101">
        <v>5</v>
      </c>
      <c r="M10" s="101">
        <v>1</v>
      </c>
      <c r="N10" s="101">
        <v>41000</v>
      </c>
      <c r="O10" s="101">
        <v>1</v>
      </c>
      <c r="P10" s="101">
        <v>0</v>
      </c>
      <c r="Q10" s="101">
        <v>0</v>
      </c>
      <c r="R10" s="101">
        <v>0</v>
      </c>
      <c r="S10" s="118" t="str">
        <f t="shared" si="2"/>
        <v>적 1인 공격 시 공격력 249% [25초마다 1회]</v>
      </c>
      <c r="T10" s="118" t="str">
        <f t="shared" si="1"/>
        <v>원형 범위 내 적 공격 시 공격력 410%</v>
      </c>
    </row>
    <row r="11" spans="1:20" ht="13.8" customHeight="1">
      <c r="A11" s="101">
        <f t="shared" si="0"/>
        <v>1305108</v>
      </c>
      <c r="B11" s="100" t="s">
        <v>3031</v>
      </c>
      <c r="C11" s="101" t="str">
        <f>RIGHT(INDEX(STUDENT_UNIQUE_ITEM!$A:$A,MATCH(B11,STUDENT_UNIQUE_ITEM!$B:$B,0)),5)</f>
        <v>13051</v>
      </c>
      <c r="D11" s="102">
        <f>COUNTIF($C$4:C11,C11)</f>
        <v>8</v>
      </c>
      <c r="E11" s="101">
        <v>4</v>
      </c>
      <c r="F11" s="101">
        <v>1</v>
      </c>
      <c r="G11" s="101">
        <v>25700</v>
      </c>
      <c r="H11" s="101">
        <v>1</v>
      </c>
      <c r="I11" s="101">
        <v>25000</v>
      </c>
      <c r="J11" s="101">
        <v>1</v>
      </c>
      <c r="K11" s="101">
        <v>0</v>
      </c>
      <c r="L11" s="101">
        <v>5</v>
      </c>
      <c r="M11" s="101">
        <v>1</v>
      </c>
      <c r="N11" s="101">
        <v>42300</v>
      </c>
      <c r="O11" s="101">
        <v>1</v>
      </c>
      <c r="P11" s="101">
        <v>0</v>
      </c>
      <c r="Q11" s="101">
        <v>0</v>
      </c>
      <c r="R11" s="101">
        <v>0</v>
      </c>
      <c r="S11" s="118" t="str">
        <f t="shared" si="2"/>
        <v>적 1인 공격 시 공격력 257% [25초마다 1회]</v>
      </c>
      <c r="T11" s="118" t="str">
        <f t="shared" si="1"/>
        <v>원형 범위 내 적 공격 시 공격력 423%</v>
      </c>
    </row>
    <row r="12" spans="1:20" ht="13.8" customHeight="1">
      <c r="A12" s="101">
        <f t="shared" si="0"/>
        <v>1305109</v>
      </c>
      <c r="B12" s="100" t="s">
        <v>3031</v>
      </c>
      <c r="C12" s="101" t="str">
        <f>RIGHT(INDEX(STUDENT_UNIQUE_ITEM!$A:$A,MATCH(B12,STUDENT_UNIQUE_ITEM!$B:$B,0)),5)</f>
        <v>13051</v>
      </c>
      <c r="D12" s="102">
        <f>COUNTIF($C$4:C12,C12)</f>
        <v>9</v>
      </c>
      <c r="E12" s="101">
        <v>4</v>
      </c>
      <c r="F12" s="101">
        <v>1</v>
      </c>
      <c r="G12" s="101">
        <v>26500</v>
      </c>
      <c r="H12" s="101">
        <v>1</v>
      </c>
      <c r="I12" s="101">
        <v>25000</v>
      </c>
      <c r="J12" s="101">
        <v>1</v>
      </c>
      <c r="K12" s="101">
        <v>0</v>
      </c>
      <c r="L12" s="101">
        <v>5</v>
      </c>
      <c r="M12" s="101">
        <v>1</v>
      </c>
      <c r="N12" s="101">
        <v>43600</v>
      </c>
      <c r="O12" s="101">
        <v>1</v>
      </c>
      <c r="P12" s="101">
        <v>0</v>
      </c>
      <c r="Q12" s="101">
        <v>0</v>
      </c>
      <c r="R12" s="101">
        <v>0</v>
      </c>
      <c r="S12" s="118" t="str">
        <f t="shared" si="2"/>
        <v>적 1인 공격 시 공격력 265% [25초마다 1회]</v>
      </c>
      <c r="T12" s="118" t="str">
        <f t="shared" si="1"/>
        <v>원형 범위 내 적 공격 시 공격력 436%</v>
      </c>
    </row>
    <row r="13" spans="1:20" ht="13.8" customHeight="1">
      <c r="A13" s="101">
        <f t="shared" si="0"/>
        <v>1305110</v>
      </c>
      <c r="B13" s="100" t="s">
        <v>3031</v>
      </c>
      <c r="C13" s="101" t="str">
        <f>RIGHT(INDEX(STUDENT_UNIQUE_ITEM!$A:$A,MATCH(B13,STUDENT_UNIQUE_ITEM!$B:$B,0)),5)</f>
        <v>13051</v>
      </c>
      <c r="D13" s="102">
        <f>COUNTIF($C$4:C13,C13)</f>
        <v>10</v>
      </c>
      <c r="E13" s="101">
        <v>4</v>
      </c>
      <c r="F13" s="101">
        <v>1</v>
      </c>
      <c r="G13" s="101">
        <v>29600</v>
      </c>
      <c r="H13" s="101">
        <v>1</v>
      </c>
      <c r="I13" s="101">
        <v>25000</v>
      </c>
      <c r="J13" s="101">
        <v>1</v>
      </c>
      <c r="K13" s="101">
        <v>0</v>
      </c>
      <c r="L13" s="101">
        <v>5</v>
      </c>
      <c r="M13" s="101">
        <v>1</v>
      </c>
      <c r="N13" s="101">
        <v>48700</v>
      </c>
      <c r="O13" s="101">
        <v>1</v>
      </c>
      <c r="P13" s="101">
        <v>0</v>
      </c>
      <c r="Q13" s="101">
        <v>0</v>
      </c>
      <c r="R13" s="101">
        <v>0</v>
      </c>
      <c r="S13" s="118" t="str">
        <f t="shared" si="2"/>
        <v>적 1인 공격 시 공격력 296% [25초마다 1회]</v>
      </c>
      <c r="T13" s="118" t="str">
        <f t="shared" si="1"/>
        <v>원형 범위 내 적 공격 시 공격력 487%</v>
      </c>
    </row>
    <row r="14" spans="1:20" ht="13.8" customHeight="1">
      <c r="A14" s="101">
        <f t="shared" si="0"/>
        <v>1342101</v>
      </c>
      <c r="B14" s="100" t="s">
        <v>3032</v>
      </c>
      <c r="C14" s="101" t="str">
        <f>RIGHT(INDEX(STUDENT_UNIQUE_ITEM!$A:$A,MATCH(B14,STUDENT_UNIQUE_ITEM!$B:$B,0)),5)</f>
        <v>13421</v>
      </c>
      <c r="D14" s="102">
        <f>COUNTIF($C$4:C14,C14)</f>
        <v>1</v>
      </c>
      <c r="E14" s="101">
        <v>1</v>
      </c>
      <c r="F14" s="101">
        <v>3</v>
      </c>
      <c r="G14" s="101">
        <v>12600</v>
      </c>
      <c r="H14" s="101">
        <v>1</v>
      </c>
      <c r="I14" s="101">
        <v>0</v>
      </c>
      <c r="J14" s="101">
        <v>0</v>
      </c>
      <c r="K14" s="101">
        <v>0</v>
      </c>
      <c r="L14" s="101">
        <v>0</v>
      </c>
      <c r="M14" s="101">
        <v>17</v>
      </c>
      <c r="N14" s="101">
        <v>2550</v>
      </c>
      <c r="O14" s="101">
        <v>1</v>
      </c>
      <c r="P14" s="101">
        <v>20000</v>
      </c>
      <c r="Q14" s="101">
        <v>0</v>
      </c>
      <c r="R14" s="101">
        <v>10000</v>
      </c>
      <c r="S14" s="118" t="str">
        <f t="shared" si="2"/>
        <v>적 처치 시 치유력 126%</v>
      </c>
      <c r="T14" s="118" t="str">
        <f t="shared" si="1"/>
        <v xml:space="preserve"> 공격 속도 25.5% [20초 동안] (쿨타임 10초)</v>
      </c>
    </row>
    <row r="15" spans="1:20" ht="13.8" customHeight="1">
      <c r="A15" s="101">
        <f t="shared" si="0"/>
        <v>1342102</v>
      </c>
      <c r="B15" s="100" t="s">
        <v>3032</v>
      </c>
      <c r="C15" s="101" t="str">
        <f>RIGHT(INDEX(STUDENT_UNIQUE_ITEM!$A:$A,MATCH(B15,STUDENT_UNIQUE_ITEM!$B:$B,0)),5)</f>
        <v>13421</v>
      </c>
      <c r="D15" s="102">
        <f>COUNTIF($C$4:C15,C15)</f>
        <v>2</v>
      </c>
      <c r="E15" s="101">
        <v>1</v>
      </c>
      <c r="F15" s="101">
        <v>3</v>
      </c>
      <c r="G15" s="101">
        <v>13300</v>
      </c>
      <c r="H15" s="101">
        <v>1</v>
      </c>
      <c r="I15" s="101">
        <v>0</v>
      </c>
      <c r="J15" s="101">
        <v>0</v>
      </c>
      <c r="K15" s="101">
        <v>0</v>
      </c>
      <c r="L15" s="101">
        <v>0</v>
      </c>
      <c r="M15" s="101">
        <v>17</v>
      </c>
      <c r="N15" s="101">
        <v>2550</v>
      </c>
      <c r="O15" s="101">
        <v>1</v>
      </c>
      <c r="P15" s="101">
        <v>20000</v>
      </c>
      <c r="Q15" s="101">
        <v>0</v>
      </c>
      <c r="R15" s="101">
        <v>10000</v>
      </c>
      <c r="S15" s="118" t="str">
        <f t="shared" si="2"/>
        <v>적 처치 시 치유력 133%</v>
      </c>
      <c r="T15" s="118" t="str">
        <f t="shared" si="1"/>
        <v xml:space="preserve"> 공격 속도 25.5% [20초 동안] (쿨타임 10초)</v>
      </c>
    </row>
    <row r="16" spans="1:20" ht="13.8" customHeight="1">
      <c r="A16" s="101">
        <f t="shared" si="0"/>
        <v>1342103</v>
      </c>
      <c r="B16" s="100" t="s">
        <v>3032</v>
      </c>
      <c r="C16" s="101" t="str">
        <f>RIGHT(INDEX(STUDENT_UNIQUE_ITEM!$A:$A,MATCH(B16,STUDENT_UNIQUE_ITEM!$B:$B,0)),5)</f>
        <v>13421</v>
      </c>
      <c r="D16" s="102">
        <f>COUNTIF($C$4:C16,C16)</f>
        <v>3</v>
      </c>
      <c r="E16" s="101">
        <v>1</v>
      </c>
      <c r="F16" s="101">
        <v>3</v>
      </c>
      <c r="G16" s="101">
        <v>13900</v>
      </c>
      <c r="H16" s="101">
        <v>1</v>
      </c>
      <c r="I16" s="101">
        <v>0</v>
      </c>
      <c r="J16" s="101">
        <v>0</v>
      </c>
      <c r="K16" s="101">
        <v>0</v>
      </c>
      <c r="L16" s="101">
        <v>0</v>
      </c>
      <c r="M16" s="101">
        <v>17</v>
      </c>
      <c r="N16" s="101">
        <v>2550</v>
      </c>
      <c r="O16" s="101">
        <v>1</v>
      </c>
      <c r="P16" s="101">
        <v>20000</v>
      </c>
      <c r="Q16" s="101">
        <v>0</v>
      </c>
      <c r="R16" s="101">
        <v>10000</v>
      </c>
      <c r="S16" s="118" t="str">
        <f t="shared" si="2"/>
        <v>적 처치 시 치유력 139%</v>
      </c>
      <c r="T16" s="118" t="str">
        <f t="shared" si="1"/>
        <v xml:space="preserve"> 공격 속도 25.5% [20초 동안] (쿨타임 10초)</v>
      </c>
    </row>
    <row r="17" spans="1:20" ht="13.8" customHeight="1">
      <c r="A17" s="101">
        <f t="shared" si="0"/>
        <v>1342104</v>
      </c>
      <c r="B17" s="100" t="s">
        <v>3032</v>
      </c>
      <c r="C17" s="101" t="str">
        <f>RIGHT(INDEX(STUDENT_UNIQUE_ITEM!$A:$A,MATCH(B17,STUDENT_UNIQUE_ITEM!$B:$B,0)),5)</f>
        <v>13421</v>
      </c>
      <c r="D17" s="102">
        <f>COUNTIF($C$4:C17,C17)</f>
        <v>4</v>
      </c>
      <c r="E17" s="101">
        <v>1</v>
      </c>
      <c r="F17" s="101">
        <v>3</v>
      </c>
      <c r="G17" s="101">
        <v>16400</v>
      </c>
      <c r="H17" s="101">
        <v>1</v>
      </c>
      <c r="I17" s="101">
        <v>0</v>
      </c>
      <c r="J17" s="101">
        <v>0</v>
      </c>
      <c r="K17" s="101">
        <v>0</v>
      </c>
      <c r="L17" s="101">
        <v>0</v>
      </c>
      <c r="M17" s="101">
        <v>17</v>
      </c>
      <c r="N17" s="101">
        <v>2810</v>
      </c>
      <c r="O17" s="101">
        <v>1</v>
      </c>
      <c r="P17" s="101">
        <v>20000</v>
      </c>
      <c r="Q17" s="101">
        <v>0</v>
      </c>
      <c r="R17" s="101">
        <v>10000</v>
      </c>
      <c r="S17" s="118" t="str">
        <f t="shared" si="2"/>
        <v>적 처치 시 치유력 164%</v>
      </c>
      <c r="T17" s="118" t="str">
        <f t="shared" si="1"/>
        <v xml:space="preserve"> 공격 속도 28.1% [20초 동안] (쿨타임 10초)</v>
      </c>
    </row>
    <row r="18" spans="1:20" ht="13.8" customHeight="1">
      <c r="A18" s="101">
        <f t="shared" si="0"/>
        <v>1342105</v>
      </c>
      <c r="B18" s="100" t="s">
        <v>3032</v>
      </c>
      <c r="C18" s="101" t="str">
        <f>RIGHT(INDEX(STUDENT_UNIQUE_ITEM!$A:$A,MATCH(B18,STUDENT_UNIQUE_ITEM!$B:$B,0)),5)</f>
        <v>13421</v>
      </c>
      <c r="D18" s="102">
        <f>COUNTIF($C$4:C18,C18)</f>
        <v>5</v>
      </c>
      <c r="E18" s="101">
        <v>1</v>
      </c>
      <c r="F18" s="101">
        <v>3</v>
      </c>
      <c r="G18" s="101">
        <v>17100</v>
      </c>
      <c r="H18" s="101">
        <v>1</v>
      </c>
      <c r="I18" s="101">
        <v>0</v>
      </c>
      <c r="J18" s="101">
        <v>0</v>
      </c>
      <c r="K18" s="101">
        <v>0</v>
      </c>
      <c r="L18" s="101">
        <v>0</v>
      </c>
      <c r="M18" s="101">
        <v>17</v>
      </c>
      <c r="N18" s="101">
        <v>2810</v>
      </c>
      <c r="O18" s="101">
        <v>1</v>
      </c>
      <c r="P18" s="101">
        <v>20000</v>
      </c>
      <c r="Q18" s="101">
        <v>0</v>
      </c>
      <c r="R18" s="101">
        <v>10000</v>
      </c>
      <c r="S18" s="118" t="str">
        <f t="shared" si="2"/>
        <v>적 처치 시 치유력 171%</v>
      </c>
      <c r="T18" s="118" t="str">
        <f t="shared" si="1"/>
        <v xml:space="preserve"> 공격 속도 28.1% [20초 동안] (쿨타임 10초)</v>
      </c>
    </row>
    <row r="19" spans="1:20" ht="13.8" customHeight="1">
      <c r="A19" s="101">
        <f t="shared" si="0"/>
        <v>1342106</v>
      </c>
      <c r="B19" s="100" t="s">
        <v>3032</v>
      </c>
      <c r="C19" s="101" t="str">
        <f>RIGHT(INDEX(STUDENT_UNIQUE_ITEM!$A:$A,MATCH(B19,STUDENT_UNIQUE_ITEM!$B:$B,0)),5)</f>
        <v>13421</v>
      </c>
      <c r="D19" s="102">
        <f>COUNTIF($C$4:C19,C19)</f>
        <v>6</v>
      </c>
      <c r="E19" s="101">
        <v>1</v>
      </c>
      <c r="F19" s="101">
        <v>3</v>
      </c>
      <c r="G19" s="101">
        <v>17700</v>
      </c>
      <c r="H19" s="101">
        <v>1</v>
      </c>
      <c r="I19" s="101">
        <v>0</v>
      </c>
      <c r="J19" s="101">
        <v>0</v>
      </c>
      <c r="K19" s="101">
        <v>0</v>
      </c>
      <c r="L19" s="101">
        <v>0</v>
      </c>
      <c r="M19" s="101">
        <v>17</v>
      </c>
      <c r="N19" s="101">
        <v>2810</v>
      </c>
      <c r="O19" s="101">
        <v>1</v>
      </c>
      <c r="P19" s="101">
        <v>20000</v>
      </c>
      <c r="Q19" s="101">
        <v>0</v>
      </c>
      <c r="R19" s="101">
        <v>10000</v>
      </c>
      <c r="S19" s="118" t="str">
        <f t="shared" si="2"/>
        <v>적 처치 시 치유력 177%</v>
      </c>
      <c r="T19" s="118" t="str">
        <f t="shared" si="1"/>
        <v xml:space="preserve"> 공격 속도 28.1% [20초 동안] (쿨타임 10초)</v>
      </c>
    </row>
    <row r="20" spans="1:20" ht="13.8" customHeight="1">
      <c r="A20" s="101">
        <f t="shared" si="0"/>
        <v>1342107</v>
      </c>
      <c r="B20" s="100" t="s">
        <v>3032</v>
      </c>
      <c r="C20" s="101" t="str">
        <f>RIGHT(INDEX(STUDENT_UNIQUE_ITEM!$A:$A,MATCH(B20,STUDENT_UNIQUE_ITEM!$B:$B,0)),5)</f>
        <v>13421</v>
      </c>
      <c r="D20" s="102">
        <f>COUNTIF($C$4:C20,C20)</f>
        <v>7</v>
      </c>
      <c r="E20" s="101">
        <v>1</v>
      </c>
      <c r="F20" s="101">
        <v>3</v>
      </c>
      <c r="G20" s="101">
        <v>20300</v>
      </c>
      <c r="H20" s="101">
        <v>1</v>
      </c>
      <c r="I20" s="101">
        <v>0</v>
      </c>
      <c r="J20" s="101">
        <v>0</v>
      </c>
      <c r="K20" s="101">
        <v>0</v>
      </c>
      <c r="L20" s="101">
        <v>0</v>
      </c>
      <c r="M20" s="101">
        <v>17</v>
      </c>
      <c r="N20" s="101">
        <v>3070</v>
      </c>
      <c r="O20" s="101">
        <v>1</v>
      </c>
      <c r="P20" s="101">
        <v>20000</v>
      </c>
      <c r="Q20" s="101">
        <v>0</v>
      </c>
      <c r="R20" s="101">
        <v>10000</v>
      </c>
      <c r="S20" s="118" t="str">
        <f t="shared" si="2"/>
        <v>적 처치 시 치유력 203%</v>
      </c>
      <c r="T20" s="118" t="str">
        <f t="shared" si="1"/>
        <v xml:space="preserve"> 공격 속도 30.7% [20초 동안] (쿨타임 10초)</v>
      </c>
    </row>
    <row r="21" spans="1:20" ht="13.8" customHeight="1">
      <c r="A21" s="101">
        <f t="shared" si="0"/>
        <v>1342108</v>
      </c>
      <c r="B21" s="100" t="s">
        <v>3032</v>
      </c>
      <c r="C21" s="101" t="str">
        <f>RIGHT(INDEX(STUDENT_UNIQUE_ITEM!$A:$A,MATCH(B21,STUDENT_UNIQUE_ITEM!$B:$B,0)),5)</f>
        <v>13421</v>
      </c>
      <c r="D21" s="102">
        <f>COUNTIF($C$4:C21,C21)</f>
        <v>8</v>
      </c>
      <c r="E21" s="101">
        <v>1</v>
      </c>
      <c r="F21" s="101">
        <v>3</v>
      </c>
      <c r="G21" s="101">
        <v>20900</v>
      </c>
      <c r="H21" s="101">
        <v>1</v>
      </c>
      <c r="I21" s="101">
        <v>0</v>
      </c>
      <c r="J21" s="101">
        <v>0</v>
      </c>
      <c r="K21" s="101">
        <v>0</v>
      </c>
      <c r="L21" s="101">
        <v>0</v>
      </c>
      <c r="M21" s="101">
        <v>17</v>
      </c>
      <c r="N21" s="101">
        <v>3070</v>
      </c>
      <c r="O21" s="101">
        <v>1</v>
      </c>
      <c r="P21" s="101">
        <v>20000</v>
      </c>
      <c r="Q21" s="101">
        <v>0</v>
      </c>
      <c r="R21" s="101">
        <v>10000</v>
      </c>
      <c r="S21" s="118" t="str">
        <f t="shared" si="2"/>
        <v>적 처치 시 치유력 209%</v>
      </c>
      <c r="T21" s="118" t="str">
        <f t="shared" si="1"/>
        <v xml:space="preserve"> 공격 속도 30.7% [20초 동안] (쿨타임 10초)</v>
      </c>
    </row>
    <row r="22" spans="1:20" ht="13.8" customHeight="1">
      <c r="A22" s="101">
        <f t="shared" si="0"/>
        <v>1342109</v>
      </c>
      <c r="B22" s="100" t="s">
        <v>3032</v>
      </c>
      <c r="C22" s="101" t="str">
        <f>RIGHT(INDEX(STUDENT_UNIQUE_ITEM!$A:$A,MATCH(B22,STUDENT_UNIQUE_ITEM!$B:$B,0)),5)</f>
        <v>13421</v>
      </c>
      <c r="D22" s="102">
        <f>COUNTIF($C$4:C22,C22)</f>
        <v>9</v>
      </c>
      <c r="E22" s="101">
        <v>1</v>
      </c>
      <c r="F22" s="101">
        <v>3</v>
      </c>
      <c r="G22" s="101">
        <v>21500</v>
      </c>
      <c r="H22" s="101">
        <v>1</v>
      </c>
      <c r="I22" s="101">
        <v>0</v>
      </c>
      <c r="J22" s="101">
        <v>0</v>
      </c>
      <c r="K22" s="101">
        <v>0</v>
      </c>
      <c r="L22" s="101">
        <v>0</v>
      </c>
      <c r="M22" s="101">
        <v>17</v>
      </c>
      <c r="N22" s="101">
        <v>3070</v>
      </c>
      <c r="O22" s="101">
        <v>1</v>
      </c>
      <c r="P22" s="101">
        <v>20000</v>
      </c>
      <c r="Q22" s="101">
        <v>0</v>
      </c>
      <c r="R22" s="101">
        <v>10000</v>
      </c>
      <c r="S22" s="118" t="str">
        <f t="shared" si="2"/>
        <v>적 처치 시 치유력 215%</v>
      </c>
      <c r="T22" s="118" t="str">
        <f t="shared" si="1"/>
        <v xml:space="preserve"> 공격 속도 30.7% [20초 동안] (쿨타임 10초)</v>
      </c>
    </row>
    <row r="23" spans="1:20" ht="13.8" customHeight="1">
      <c r="A23" s="101">
        <f t="shared" si="0"/>
        <v>1342110</v>
      </c>
      <c r="B23" s="100" t="s">
        <v>3032</v>
      </c>
      <c r="C23" s="101" t="str">
        <f>RIGHT(INDEX(STUDENT_UNIQUE_ITEM!$A:$A,MATCH(B23,STUDENT_UNIQUE_ITEM!$B:$B,0)),5)</f>
        <v>13421</v>
      </c>
      <c r="D23" s="102">
        <f>COUNTIF($C$4:C23,C23)</f>
        <v>10</v>
      </c>
      <c r="E23" s="101">
        <v>1</v>
      </c>
      <c r="F23" s="101">
        <v>3</v>
      </c>
      <c r="G23" s="101">
        <v>24100</v>
      </c>
      <c r="H23" s="101">
        <v>1</v>
      </c>
      <c r="I23" s="101">
        <v>0</v>
      </c>
      <c r="J23" s="101">
        <v>0</v>
      </c>
      <c r="K23" s="101">
        <v>0</v>
      </c>
      <c r="L23" s="101">
        <v>0</v>
      </c>
      <c r="M23" s="101">
        <v>17</v>
      </c>
      <c r="N23" s="101">
        <v>3320</v>
      </c>
      <c r="O23" s="101">
        <v>1</v>
      </c>
      <c r="P23" s="101">
        <v>20000</v>
      </c>
      <c r="Q23" s="101">
        <v>0</v>
      </c>
      <c r="R23" s="101">
        <v>10000</v>
      </c>
      <c r="S23" s="118" t="str">
        <f t="shared" si="2"/>
        <v>적 처치 시 치유력 241%</v>
      </c>
      <c r="T23" s="118" t="str">
        <f t="shared" si="1"/>
        <v xml:space="preserve"> 공격 속도 33.2% [20초 동안] (쿨타임 10초)</v>
      </c>
    </row>
    <row r="24" spans="1:20" ht="13.8" customHeight="1">
      <c r="A24" s="101">
        <f t="shared" si="0"/>
        <v>1353101</v>
      </c>
      <c r="B24" s="100" t="s">
        <v>3033</v>
      </c>
      <c r="C24" s="101" t="str">
        <f>RIGHT(INDEX(STUDENT_UNIQUE_ITEM!$A:$A,MATCH(B24,STUDENT_UNIQUE_ITEM!$B:$B,0)),5)</f>
        <v>13531</v>
      </c>
      <c r="D24" s="102">
        <f>COUNTIF($C$4:C24,C24)</f>
        <v>1</v>
      </c>
      <c r="E24" s="101">
        <v>4</v>
      </c>
      <c r="F24" s="101">
        <v>1</v>
      </c>
      <c r="G24" s="101">
        <v>18200</v>
      </c>
      <c r="H24" s="101">
        <v>1</v>
      </c>
      <c r="I24" s="101">
        <v>25000</v>
      </c>
      <c r="J24" s="101">
        <v>1</v>
      </c>
      <c r="K24" s="101">
        <v>0</v>
      </c>
      <c r="L24" s="101">
        <v>0</v>
      </c>
      <c r="M24" s="101">
        <v>4</v>
      </c>
      <c r="N24" s="101">
        <v>2800</v>
      </c>
      <c r="O24" s="101">
        <v>1</v>
      </c>
      <c r="P24" s="101">
        <v>0</v>
      </c>
      <c r="Q24" s="101">
        <v>0</v>
      </c>
      <c r="R24" s="101">
        <v>0</v>
      </c>
      <c r="S24" s="118" t="str">
        <f t="shared" si="2"/>
        <v>적 1인 공격 시 공격력 182% [25초마다 1회]</v>
      </c>
      <c r="T24" s="118" t="str">
        <f t="shared" si="1"/>
        <v xml:space="preserve"> 방어력 무시 28%</v>
      </c>
    </row>
    <row r="25" spans="1:20" ht="13.8" customHeight="1">
      <c r="A25" s="101">
        <f t="shared" si="0"/>
        <v>1353102</v>
      </c>
      <c r="B25" s="100" t="s">
        <v>3033</v>
      </c>
      <c r="C25" s="101" t="str">
        <f>RIGHT(INDEX(STUDENT_UNIQUE_ITEM!$A:$A,MATCH(B25,STUDENT_UNIQUE_ITEM!$B:$B,0)),5)</f>
        <v>13531</v>
      </c>
      <c r="D25" s="102">
        <f>COUNTIF($C$4:C25,C25)</f>
        <v>2</v>
      </c>
      <c r="E25" s="101">
        <v>4</v>
      </c>
      <c r="F25" s="101">
        <v>1</v>
      </c>
      <c r="G25" s="101">
        <v>19100</v>
      </c>
      <c r="H25" s="101">
        <v>1</v>
      </c>
      <c r="I25" s="101">
        <v>25000</v>
      </c>
      <c r="J25" s="101">
        <v>1</v>
      </c>
      <c r="K25" s="101">
        <v>0</v>
      </c>
      <c r="L25" s="101">
        <v>0</v>
      </c>
      <c r="M25" s="101">
        <v>4</v>
      </c>
      <c r="N25" s="101">
        <v>2800</v>
      </c>
      <c r="O25" s="101">
        <v>1</v>
      </c>
      <c r="P25" s="101">
        <v>0</v>
      </c>
      <c r="Q25" s="101">
        <v>0</v>
      </c>
      <c r="R25" s="101">
        <v>0</v>
      </c>
      <c r="S25" s="118" t="str">
        <f t="shared" si="2"/>
        <v>적 1인 공격 시 공격력 191% [25초마다 1회]</v>
      </c>
      <c r="T25" s="118" t="str">
        <f t="shared" si="1"/>
        <v xml:space="preserve"> 방어력 무시 28%</v>
      </c>
    </row>
    <row r="26" spans="1:20" ht="13.8" customHeight="1">
      <c r="A26" s="101">
        <f t="shared" si="0"/>
        <v>1353103</v>
      </c>
      <c r="B26" s="100" t="s">
        <v>3033</v>
      </c>
      <c r="C26" s="101" t="str">
        <f>RIGHT(INDEX(STUDENT_UNIQUE_ITEM!$A:$A,MATCH(B26,STUDENT_UNIQUE_ITEM!$B:$B,0)),5)</f>
        <v>13531</v>
      </c>
      <c r="D26" s="102">
        <f>COUNTIF($C$4:C26,C26)</f>
        <v>3</v>
      </c>
      <c r="E26" s="101">
        <v>4</v>
      </c>
      <c r="F26" s="101">
        <v>1</v>
      </c>
      <c r="G26" s="101">
        <v>20000</v>
      </c>
      <c r="H26" s="101">
        <v>1</v>
      </c>
      <c r="I26" s="101">
        <v>25000</v>
      </c>
      <c r="J26" s="101">
        <v>1</v>
      </c>
      <c r="K26" s="101">
        <v>0</v>
      </c>
      <c r="L26" s="101">
        <v>0</v>
      </c>
      <c r="M26" s="101">
        <v>4</v>
      </c>
      <c r="N26" s="101">
        <v>2800</v>
      </c>
      <c r="O26" s="101">
        <v>1</v>
      </c>
      <c r="P26" s="101">
        <v>0</v>
      </c>
      <c r="Q26" s="101">
        <v>0</v>
      </c>
      <c r="R26" s="101">
        <v>0</v>
      </c>
      <c r="S26" s="118" t="str">
        <f t="shared" si="2"/>
        <v>적 1인 공격 시 공격력 200% [25초마다 1회]</v>
      </c>
      <c r="T26" s="118" t="str">
        <f t="shared" si="1"/>
        <v xml:space="preserve"> 방어력 무시 28%</v>
      </c>
    </row>
    <row r="27" spans="1:20" ht="13.8" customHeight="1">
      <c r="A27" s="101">
        <f t="shared" si="0"/>
        <v>1353104</v>
      </c>
      <c r="B27" s="100" t="s">
        <v>3033</v>
      </c>
      <c r="C27" s="101" t="str">
        <f>RIGHT(INDEX(STUDENT_UNIQUE_ITEM!$A:$A,MATCH(B27,STUDENT_UNIQUE_ITEM!$B:$B,0)),5)</f>
        <v>13531</v>
      </c>
      <c r="D27" s="102">
        <f>COUNTIF($C$4:C27,C27)</f>
        <v>4</v>
      </c>
      <c r="E27" s="101">
        <v>4</v>
      </c>
      <c r="F27" s="101">
        <v>1</v>
      </c>
      <c r="G27" s="101">
        <v>23700</v>
      </c>
      <c r="H27" s="101">
        <v>1</v>
      </c>
      <c r="I27" s="101">
        <v>25000</v>
      </c>
      <c r="J27" s="101">
        <v>1</v>
      </c>
      <c r="K27" s="101">
        <v>0</v>
      </c>
      <c r="L27" s="101">
        <v>0</v>
      </c>
      <c r="M27" s="101">
        <v>4</v>
      </c>
      <c r="N27" s="101">
        <v>3360</v>
      </c>
      <c r="O27" s="101">
        <v>1</v>
      </c>
      <c r="P27" s="101">
        <v>0</v>
      </c>
      <c r="Q27" s="101">
        <v>0</v>
      </c>
      <c r="R27" s="101">
        <v>0</v>
      </c>
      <c r="S27" s="118" t="str">
        <f t="shared" si="2"/>
        <v>적 1인 공격 시 공격력 237% [25초마다 1회]</v>
      </c>
      <c r="T27" s="118" t="str">
        <f t="shared" si="1"/>
        <v xml:space="preserve"> 방어력 무시 33.6%</v>
      </c>
    </row>
    <row r="28" spans="1:20" ht="13.8" customHeight="1">
      <c r="A28" s="101">
        <f t="shared" si="0"/>
        <v>1353105</v>
      </c>
      <c r="B28" s="100" t="s">
        <v>3033</v>
      </c>
      <c r="C28" s="101" t="str">
        <f>RIGHT(INDEX(STUDENT_UNIQUE_ITEM!$A:$A,MATCH(B28,STUDENT_UNIQUE_ITEM!$B:$B,0)),5)</f>
        <v>13531</v>
      </c>
      <c r="D28" s="102">
        <f>COUNTIF($C$4:C28,C28)</f>
        <v>5</v>
      </c>
      <c r="E28" s="101">
        <v>4</v>
      </c>
      <c r="F28" s="101">
        <v>1</v>
      </c>
      <c r="G28" s="101">
        <v>24600</v>
      </c>
      <c r="H28" s="101">
        <v>1</v>
      </c>
      <c r="I28" s="101">
        <v>25000</v>
      </c>
      <c r="J28" s="101">
        <v>1</v>
      </c>
      <c r="K28" s="101">
        <v>0</v>
      </c>
      <c r="L28" s="101">
        <v>0</v>
      </c>
      <c r="M28" s="101">
        <v>4</v>
      </c>
      <c r="N28" s="101">
        <v>3360</v>
      </c>
      <c r="O28" s="101">
        <v>1</v>
      </c>
      <c r="P28" s="101">
        <v>0</v>
      </c>
      <c r="Q28" s="101">
        <v>0</v>
      </c>
      <c r="R28" s="101">
        <v>0</v>
      </c>
      <c r="S28" s="118" t="str">
        <f t="shared" si="2"/>
        <v>적 1인 공격 시 공격력 246% [25초마다 1회]</v>
      </c>
      <c r="T28" s="118" t="str">
        <f t="shared" si="1"/>
        <v xml:space="preserve"> 방어력 무시 33.6%</v>
      </c>
    </row>
    <row r="29" spans="1:20" ht="13.8" customHeight="1">
      <c r="A29" s="101">
        <f t="shared" si="0"/>
        <v>1353106</v>
      </c>
      <c r="B29" s="100" t="s">
        <v>3033</v>
      </c>
      <c r="C29" s="101" t="str">
        <f>RIGHT(INDEX(STUDENT_UNIQUE_ITEM!$A:$A,MATCH(B29,STUDENT_UNIQUE_ITEM!$B:$B,0)),5)</f>
        <v>13531</v>
      </c>
      <c r="D29" s="102">
        <f>COUNTIF($C$4:C29,C29)</f>
        <v>6</v>
      </c>
      <c r="E29" s="101">
        <v>4</v>
      </c>
      <c r="F29" s="101">
        <v>1</v>
      </c>
      <c r="G29" s="101">
        <v>25500</v>
      </c>
      <c r="H29" s="101">
        <v>1</v>
      </c>
      <c r="I29" s="101">
        <v>25000</v>
      </c>
      <c r="J29" s="101">
        <v>1</v>
      </c>
      <c r="K29" s="101">
        <v>0</v>
      </c>
      <c r="L29" s="101">
        <v>0</v>
      </c>
      <c r="M29" s="101">
        <v>4</v>
      </c>
      <c r="N29" s="101">
        <v>3360</v>
      </c>
      <c r="O29" s="101">
        <v>1</v>
      </c>
      <c r="P29" s="101">
        <v>0</v>
      </c>
      <c r="Q29" s="101">
        <v>0</v>
      </c>
      <c r="R29" s="101">
        <v>0</v>
      </c>
      <c r="S29" s="118" t="str">
        <f t="shared" si="2"/>
        <v>적 1인 공격 시 공격력 255% [25초마다 1회]</v>
      </c>
      <c r="T29" s="118" t="str">
        <f t="shared" si="1"/>
        <v xml:space="preserve"> 방어력 무시 33.6%</v>
      </c>
    </row>
    <row r="30" spans="1:20" ht="13.8" customHeight="1">
      <c r="A30" s="101">
        <f t="shared" si="0"/>
        <v>1353107</v>
      </c>
      <c r="B30" s="100" t="s">
        <v>3033</v>
      </c>
      <c r="C30" s="101" t="str">
        <f>RIGHT(INDEX(STUDENT_UNIQUE_ITEM!$A:$A,MATCH(B30,STUDENT_UNIQUE_ITEM!$B:$B,0)),5)</f>
        <v>13531</v>
      </c>
      <c r="D30" s="102">
        <f>COUNTIF($C$4:C30,C30)</f>
        <v>7</v>
      </c>
      <c r="E30" s="101">
        <v>4</v>
      </c>
      <c r="F30" s="101">
        <v>1</v>
      </c>
      <c r="G30" s="101">
        <v>29200</v>
      </c>
      <c r="H30" s="101">
        <v>1</v>
      </c>
      <c r="I30" s="101">
        <v>25000</v>
      </c>
      <c r="J30" s="101">
        <v>1</v>
      </c>
      <c r="K30" s="101">
        <v>0</v>
      </c>
      <c r="L30" s="101">
        <v>0</v>
      </c>
      <c r="M30" s="101">
        <v>4</v>
      </c>
      <c r="N30" s="101">
        <v>3840</v>
      </c>
      <c r="O30" s="101">
        <v>1</v>
      </c>
      <c r="P30" s="101">
        <v>0</v>
      </c>
      <c r="Q30" s="101">
        <v>0</v>
      </c>
      <c r="R30" s="101">
        <v>0</v>
      </c>
      <c r="S30" s="118" t="str">
        <f t="shared" si="2"/>
        <v>적 1인 공격 시 공격력 292% [25초마다 1회]</v>
      </c>
      <c r="T30" s="118" t="str">
        <f t="shared" si="1"/>
        <v xml:space="preserve"> 방어력 무시 38.4%</v>
      </c>
    </row>
    <row r="31" spans="1:20" ht="13.8" customHeight="1">
      <c r="A31" s="101">
        <f t="shared" si="0"/>
        <v>1353108</v>
      </c>
      <c r="B31" s="100" t="s">
        <v>3033</v>
      </c>
      <c r="C31" s="101" t="str">
        <f>RIGHT(INDEX(STUDENT_UNIQUE_ITEM!$A:$A,MATCH(B31,STUDENT_UNIQUE_ITEM!$B:$B,0)),5)</f>
        <v>13531</v>
      </c>
      <c r="D31" s="102">
        <f>COUNTIF($C$4:C31,C31)</f>
        <v>8</v>
      </c>
      <c r="E31" s="101">
        <v>4</v>
      </c>
      <c r="F31" s="101">
        <v>1</v>
      </c>
      <c r="G31" s="101">
        <v>30100</v>
      </c>
      <c r="H31" s="101">
        <v>1</v>
      </c>
      <c r="I31" s="101">
        <v>25000</v>
      </c>
      <c r="J31" s="101">
        <v>1</v>
      </c>
      <c r="K31" s="101">
        <v>0</v>
      </c>
      <c r="L31" s="101">
        <v>0</v>
      </c>
      <c r="M31" s="101">
        <v>4</v>
      </c>
      <c r="N31" s="101">
        <v>3840</v>
      </c>
      <c r="O31" s="101">
        <v>1</v>
      </c>
      <c r="P31" s="101">
        <v>0</v>
      </c>
      <c r="Q31" s="101">
        <v>0</v>
      </c>
      <c r="R31" s="101">
        <v>0</v>
      </c>
      <c r="S31" s="118" t="str">
        <f t="shared" si="2"/>
        <v>적 1인 공격 시 공격력 301% [25초마다 1회]</v>
      </c>
      <c r="T31" s="118" t="str">
        <f t="shared" si="1"/>
        <v xml:space="preserve"> 방어력 무시 38.4%</v>
      </c>
    </row>
    <row r="32" spans="1:20" ht="13.8" customHeight="1">
      <c r="A32" s="101">
        <f t="shared" si="0"/>
        <v>1353109</v>
      </c>
      <c r="B32" s="100" t="s">
        <v>3033</v>
      </c>
      <c r="C32" s="101" t="str">
        <f>RIGHT(INDEX(STUDENT_UNIQUE_ITEM!$A:$A,MATCH(B32,STUDENT_UNIQUE_ITEM!$B:$B,0)),5)</f>
        <v>13531</v>
      </c>
      <c r="D32" s="102">
        <f>COUNTIF($C$4:C32,C32)</f>
        <v>9</v>
      </c>
      <c r="E32" s="101">
        <v>4</v>
      </c>
      <c r="F32" s="101">
        <v>1</v>
      </c>
      <c r="G32" s="101">
        <v>31000</v>
      </c>
      <c r="H32" s="101">
        <v>1</v>
      </c>
      <c r="I32" s="101">
        <v>25000</v>
      </c>
      <c r="J32" s="101">
        <v>1</v>
      </c>
      <c r="K32" s="101">
        <v>0</v>
      </c>
      <c r="L32" s="101">
        <v>0</v>
      </c>
      <c r="M32" s="101">
        <v>4</v>
      </c>
      <c r="N32" s="101">
        <v>3840</v>
      </c>
      <c r="O32" s="101">
        <v>1</v>
      </c>
      <c r="P32" s="101">
        <v>0</v>
      </c>
      <c r="Q32" s="101">
        <v>0</v>
      </c>
      <c r="R32" s="101">
        <v>0</v>
      </c>
      <c r="S32" s="118" t="str">
        <f t="shared" si="2"/>
        <v>적 1인 공격 시 공격력 310% [25초마다 1회]</v>
      </c>
      <c r="T32" s="118" t="str">
        <f t="shared" si="1"/>
        <v xml:space="preserve"> 방어력 무시 38.4%</v>
      </c>
    </row>
    <row r="33" spans="1:20" ht="13.8" customHeight="1">
      <c r="A33" s="101">
        <f t="shared" si="0"/>
        <v>1353110</v>
      </c>
      <c r="B33" s="100" t="s">
        <v>3033</v>
      </c>
      <c r="C33" s="101" t="str">
        <f>RIGHT(INDEX(STUDENT_UNIQUE_ITEM!$A:$A,MATCH(B33,STUDENT_UNIQUE_ITEM!$B:$B,0)),5)</f>
        <v>13531</v>
      </c>
      <c r="D33" s="102">
        <f>COUNTIF($C$4:C33,C33)</f>
        <v>10</v>
      </c>
      <c r="E33" s="101">
        <v>4</v>
      </c>
      <c r="F33" s="101">
        <v>1</v>
      </c>
      <c r="G33" s="101">
        <v>34600</v>
      </c>
      <c r="H33" s="101">
        <v>1</v>
      </c>
      <c r="I33" s="101">
        <v>25000</v>
      </c>
      <c r="J33" s="101">
        <v>1</v>
      </c>
      <c r="K33" s="101">
        <v>0</v>
      </c>
      <c r="L33" s="101">
        <v>0</v>
      </c>
      <c r="M33" s="101">
        <v>4</v>
      </c>
      <c r="N33" s="101">
        <v>4400</v>
      </c>
      <c r="O33" s="101">
        <v>1</v>
      </c>
      <c r="P33" s="101">
        <v>0</v>
      </c>
      <c r="Q33" s="101">
        <v>0</v>
      </c>
      <c r="R33" s="101">
        <v>0</v>
      </c>
      <c r="S33" s="118" t="str">
        <f t="shared" si="2"/>
        <v>적 1인 공격 시 공격력 346% [25초마다 1회]</v>
      </c>
      <c r="T33" s="118" t="str">
        <f t="shared" si="1"/>
        <v xml:space="preserve"> 방어력 무시 44%</v>
      </c>
    </row>
    <row r="34" spans="1:20" ht="13.8" customHeight="1">
      <c r="A34" s="101">
        <f t="shared" si="0"/>
        <v>1121101</v>
      </c>
      <c r="B34" s="100" t="s">
        <v>3034</v>
      </c>
      <c r="C34" s="101" t="str">
        <f>RIGHT(INDEX(STUDENT_UNIQUE_ITEM!$A:$A,MATCH(B34,STUDENT_UNIQUE_ITEM!$B:$B,0)),5)</f>
        <v>11211</v>
      </c>
      <c r="D34" s="102">
        <f>COUNTIF($C$4:C34,C34)</f>
        <v>1</v>
      </c>
      <c r="E34" s="101">
        <v>0</v>
      </c>
      <c r="F34" s="101">
        <v>1</v>
      </c>
      <c r="G34" s="101">
        <v>2510</v>
      </c>
      <c r="H34" s="101">
        <v>1</v>
      </c>
      <c r="I34" s="101">
        <v>23000</v>
      </c>
      <c r="J34" s="101">
        <v>0</v>
      </c>
      <c r="K34" s="101">
        <v>0</v>
      </c>
      <c r="L34" s="101">
        <v>0</v>
      </c>
      <c r="M34" s="101">
        <v>22</v>
      </c>
      <c r="N34" s="101">
        <v>1</v>
      </c>
      <c r="O34" s="101">
        <v>0</v>
      </c>
      <c r="P34" s="101">
        <v>35000</v>
      </c>
      <c r="Q34" s="101">
        <v>1</v>
      </c>
      <c r="R34" s="101">
        <v>0</v>
      </c>
      <c r="S34" s="118" t="str">
        <f t="shared" si="2"/>
        <v xml:space="preserve"> 공격력 25.1% [23초 동안]</v>
      </c>
      <c r="T34" s="118" t="str">
        <f t="shared" si="1"/>
        <v xml:space="preserve"> 스킬 코스트 증가 1 [35초마다 1회]</v>
      </c>
    </row>
    <row r="35" spans="1:20" ht="13.8" customHeight="1">
      <c r="A35" s="101">
        <f t="shared" si="0"/>
        <v>1121102</v>
      </c>
      <c r="B35" s="100" t="s">
        <v>3034</v>
      </c>
      <c r="C35" s="101" t="str">
        <f>RIGHT(INDEX(STUDENT_UNIQUE_ITEM!$A:$A,MATCH(B35,STUDENT_UNIQUE_ITEM!$B:$B,0)),5)</f>
        <v>11211</v>
      </c>
      <c r="D35" s="102">
        <f>COUNTIF($C$4:C35,C35)</f>
        <v>2</v>
      </c>
      <c r="E35" s="101">
        <v>0</v>
      </c>
      <c r="F35" s="101">
        <v>1</v>
      </c>
      <c r="G35" s="101">
        <v>2640</v>
      </c>
      <c r="H35" s="101">
        <v>1</v>
      </c>
      <c r="I35" s="101">
        <v>23000</v>
      </c>
      <c r="J35" s="101">
        <v>0</v>
      </c>
      <c r="K35" s="101">
        <v>0</v>
      </c>
      <c r="L35" s="101">
        <v>0</v>
      </c>
      <c r="M35" s="101">
        <v>22</v>
      </c>
      <c r="N35" s="101">
        <v>1</v>
      </c>
      <c r="O35" s="101">
        <v>0</v>
      </c>
      <c r="P35" s="101">
        <v>35000</v>
      </c>
      <c r="Q35" s="101">
        <v>1</v>
      </c>
      <c r="R35" s="101">
        <v>0</v>
      </c>
      <c r="S35" s="118" t="str">
        <f t="shared" si="2"/>
        <v xml:space="preserve"> 공격력 26.4% [23초 동안]</v>
      </c>
      <c r="T35" s="118" t="str">
        <f t="shared" si="1"/>
        <v xml:space="preserve"> 스킬 코스트 증가 1 [35초마다 1회]</v>
      </c>
    </row>
    <row r="36" spans="1:20" ht="13.8" customHeight="1">
      <c r="A36" s="101">
        <f t="shared" ref="A36:A67" si="3">C36*ID규칙_애용품_강화_스킬_그룹_단위+D36</f>
        <v>1121103</v>
      </c>
      <c r="B36" s="100" t="s">
        <v>3034</v>
      </c>
      <c r="C36" s="101" t="str">
        <f>RIGHT(INDEX(STUDENT_UNIQUE_ITEM!$A:$A,MATCH(B36,STUDENT_UNIQUE_ITEM!$B:$B,0)),5)</f>
        <v>11211</v>
      </c>
      <c r="D36" s="102">
        <f>COUNTIF($C$4:C36,C36)</f>
        <v>3</v>
      </c>
      <c r="E36" s="101">
        <v>0</v>
      </c>
      <c r="F36" s="101">
        <v>1</v>
      </c>
      <c r="G36" s="101">
        <v>2760</v>
      </c>
      <c r="H36" s="101">
        <v>1</v>
      </c>
      <c r="I36" s="101">
        <v>23000</v>
      </c>
      <c r="J36" s="101">
        <v>0</v>
      </c>
      <c r="K36" s="101">
        <v>0</v>
      </c>
      <c r="L36" s="101">
        <v>0</v>
      </c>
      <c r="M36" s="101">
        <v>22</v>
      </c>
      <c r="N36" s="101">
        <v>1</v>
      </c>
      <c r="O36" s="101">
        <v>0</v>
      </c>
      <c r="P36" s="101">
        <v>35000</v>
      </c>
      <c r="Q36" s="101">
        <v>1</v>
      </c>
      <c r="R36" s="101">
        <v>0</v>
      </c>
      <c r="S36" s="118" t="str">
        <f t="shared" si="2"/>
        <v xml:space="preserve"> 공격력 27.6% [23초 동안]</v>
      </c>
      <c r="T36" s="118" t="str">
        <f t="shared" si="1"/>
        <v xml:space="preserve"> 스킬 코스트 증가 1 [35초마다 1회]</v>
      </c>
    </row>
    <row r="37" spans="1:20" ht="13.8" customHeight="1">
      <c r="A37" s="101">
        <f t="shared" si="3"/>
        <v>1121104</v>
      </c>
      <c r="B37" s="100" t="s">
        <v>3034</v>
      </c>
      <c r="C37" s="101" t="str">
        <f>RIGHT(INDEX(STUDENT_UNIQUE_ITEM!$A:$A,MATCH(B37,STUDENT_UNIQUE_ITEM!$B:$B,0)),5)</f>
        <v>11211</v>
      </c>
      <c r="D37" s="102">
        <f>COUNTIF($C$4:C37,C37)</f>
        <v>4</v>
      </c>
      <c r="E37" s="101">
        <v>0</v>
      </c>
      <c r="F37" s="101">
        <v>1</v>
      </c>
      <c r="G37" s="101">
        <v>3010</v>
      </c>
      <c r="H37" s="101">
        <v>1</v>
      </c>
      <c r="I37" s="101">
        <v>23000</v>
      </c>
      <c r="J37" s="101">
        <v>0</v>
      </c>
      <c r="K37" s="101">
        <v>0</v>
      </c>
      <c r="L37" s="101">
        <v>0</v>
      </c>
      <c r="M37" s="101">
        <v>22</v>
      </c>
      <c r="N37" s="101">
        <v>1</v>
      </c>
      <c r="O37" s="101">
        <v>0</v>
      </c>
      <c r="P37" s="101">
        <v>35000</v>
      </c>
      <c r="Q37" s="101">
        <v>1</v>
      </c>
      <c r="R37" s="101">
        <v>0</v>
      </c>
      <c r="S37" s="118" t="str">
        <f t="shared" si="2"/>
        <v xml:space="preserve"> 공격력 30.1% [23초 동안]</v>
      </c>
      <c r="T37" s="118" t="str">
        <f t="shared" ref="T37:T68" si="4">IFERROR(IF(L37&gt;0,VLOOKUP(L37,UNIQUE_CONDITION_TYPE,2,0),"")&amp;" "&amp;VLOOKUP(M37,UNIQUE_OPTION_TYPE,2,0)&amp;" "&amp;IF(N37=0,"",IF(O37&gt;0,N37/100&amp;"%",N37))&amp;IF(Q37&gt;0,IF(P37&gt;0," ["&amp;P37/1000,"")&amp;"초마다 "&amp;Q37&amp;"회]",IF(P37=0,"",IF(P37&gt;0," ["&amp;P37/1000,"")&amp;"초 동안]"))&amp;IF(R37&gt;0," (쿨타임 "&amp;R37/1000&amp;"초)",""),"-")</f>
        <v xml:space="preserve"> 스킬 코스트 증가 1 [35초마다 1회]</v>
      </c>
    </row>
    <row r="38" spans="1:20" ht="13.8" customHeight="1">
      <c r="A38" s="101">
        <f t="shared" si="3"/>
        <v>1121105</v>
      </c>
      <c r="B38" s="100" t="s">
        <v>3034</v>
      </c>
      <c r="C38" s="101" t="str">
        <f>RIGHT(INDEX(STUDENT_UNIQUE_ITEM!$A:$A,MATCH(B38,STUDENT_UNIQUE_ITEM!$B:$B,0)),5)</f>
        <v>11211</v>
      </c>
      <c r="D38" s="102">
        <f>COUNTIF($C$4:C38,C38)</f>
        <v>5</v>
      </c>
      <c r="E38" s="101">
        <v>0</v>
      </c>
      <c r="F38" s="101">
        <v>1</v>
      </c>
      <c r="G38" s="101">
        <v>3140</v>
      </c>
      <c r="H38" s="101">
        <v>1</v>
      </c>
      <c r="I38" s="101">
        <v>23000</v>
      </c>
      <c r="J38" s="101">
        <v>0</v>
      </c>
      <c r="K38" s="101">
        <v>0</v>
      </c>
      <c r="L38" s="101">
        <v>0</v>
      </c>
      <c r="M38" s="101">
        <v>22</v>
      </c>
      <c r="N38" s="101">
        <v>1</v>
      </c>
      <c r="O38" s="101">
        <v>0</v>
      </c>
      <c r="P38" s="101">
        <v>35000</v>
      </c>
      <c r="Q38" s="101">
        <v>1</v>
      </c>
      <c r="R38" s="101">
        <v>0</v>
      </c>
      <c r="S38" s="118" t="str">
        <f t="shared" ref="S38:S69" si="5">IFERROR(IF(E38&gt;0,VLOOKUP(E38,UNIQUE_CONDITION_TYPE,2,0),"")&amp;" "&amp;VLOOKUP(F38,UNIQUE_OPTION_TYPE,2,0)&amp;" "&amp;IF(G38=0,"",IF(H38&gt;0,G38/100&amp;"%",G38))&amp;IF(J38&gt;0,IF(I38&gt;0," ["&amp;I38/1000,"")&amp;"초마다 "&amp;J38&amp;"회]",IF(I38=0,"",IF(I38&gt;0," ["&amp;I38/1000,"")&amp;"초 동안]"))&amp;IF(K38&gt;0," (쿨타임 "&amp;K38/1000&amp;"초)",""),"-")</f>
        <v xml:space="preserve"> 공격력 31.4% [23초 동안]</v>
      </c>
      <c r="T38" s="118" t="str">
        <f t="shared" si="4"/>
        <v xml:space="preserve"> 스킬 코스트 증가 1 [35초마다 1회]</v>
      </c>
    </row>
    <row r="39" spans="1:20" ht="13.8" customHeight="1">
      <c r="A39" s="101">
        <f t="shared" si="3"/>
        <v>1121106</v>
      </c>
      <c r="B39" s="100" t="s">
        <v>3034</v>
      </c>
      <c r="C39" s="101" t="str">
        <f>RIGHT(INDEX(STUDENT_UNIQUE_ITEM!$A:$A,MATCH(B39,STUDENT_UNIQUE_ITEM!$B:$B,0)),5)</f>
        <v>11211</v>
      </c>
      <c r="D39" s="102">
        <f>COUNTIF($C$4:C39,C39)</f>
        <v>6</v>
      </c>
      <c r="E39" s="101">
        <v>0</v>
      </c>
      <c r="F39" s="101">
        <v>1</v>
      </c>
      <c r="G39" s="101">
        <v>3270</v>
      </c>
      <c r="H39" s="101">
        <v>1</v>
      </c>
      <c r="I39" s="101">
        <v>23000</v>
      </c>
      <c r="J39" s="101">
        <v>0</v>
      </c>
      <c r="K39" s="101">
        <v>0</v>
      </c>
      <c r="L39" s="101">
        <v>0</v>
      </c>
      <c r="M39" s="101">
        <v>22</v>
      </c>
      <c r="N39" s="101">
        <v>1</v>
      </c>
      <c r="O39" s="101">
        <v>0</v>
      </c>
      <c r="P39" s="101">
        <v>35000</v>
      </c>
      <c r="Q39" s="101">
        <v>1</v>
      </c>
      <c r="R39" s="101">
        <v>0</v>
      </c>
      <c r="S39" s="118" t="str">
        <f t="shared" si="5"/>
        <v xml:space="preserve"> 공격력 32.7% [23초 동안]</v>
      </c>
      <c r="T39" s="118" t="str">
        <f t="shared" si="4"/>
        <v xml:space="preserve"> 스킬 코스트 증가 1 [35초마다 1회]</v>
      </c>
    </row>
    <row r="40" spans="1:20" ht="13.8" customHeight="1">
      <c r="A40" s="101">
        <f t="shared" si="3"/>
        <v>1121107</v>
      </c>
      <c r="B40" s="100" t="s">
        <v>3034</v>
      </c>
      <c r="C40" s="101" t="str">
        <f>RIGHT(INDEX(STUDENT_UNIQUE_ITEM!$A:$A,MATCH(B40,STUDENT_UNIQUE_ITEM!$B:$B,0)),5)</f>
        <v>11211</v>
      </c>
      <c r="D40" s="102">
        <f>COUNTIF($C$4:C40,C40)</f>
        <v>7</v>
      </c>
      <c r="E40" s="101">
        <v>0</v>
      </c>
      <c r="F40" s="101">
        <v>1</v>
      </c>
      <c r="G40" s="101">
        <v>3520</v>
      </c>
      <c r="H40" s="101">
        <v>1</v>
      </c>
      <c r="I40" s="101">
        <v>23000</v>
      </c>
      <c r="J40" s="101">
        <v>0</v>
      </c>
      <c r="K40" s="101">
        <v>0</v>
      </c>
      <c r="L40" s="101">
        <v>0</v>
      </c>
      <c r="M40" s="101">
        <v>22</v>
      </c>
      <c r="N40" s="101">
        <v>1</v>
      </c>
      <c r="O40" s="101">
        <v>0</v>
      </c>
      <c r="P40" s="101">
        <v>35000</v>
      </c>
      <c r="Q40" s="101">
        <v>1</v>
      </c>
      <c r="R40" s="101">
        <v>0</v>
      </c>
      <c r="S40" s="118" t="str">
        <f t="shared" si="5"/>
        <v xml:space="preserve"> 공격력 35.2% [23초 동안]</v>
      </c>
      <c r="T40" s="118" t="str">
        <f t="shared" si="4"/>
        <v xml:space="preserve"> 스킬 코스트 증가 1 [35초마다 1회]</v>
      </c>
    </row>
    <row r="41" spans="1:20" ht="13.8" customHeight="1">
      <c r="A41" s="101">
        <f t="shared" si="3"/>
        <v>1121108</v>
      </c>
      <c r="B41" s="100" t="s">
        <v>3034</v>
      </c>
      <c r="C41" s="101" t="str">
        <f>RIGHT(INDEX(STUDENT_UNIQUE_ITEM!$A:$A,MATCH(B41,STUDENT_UNIQUE_ITEM!$B:$B,0)),5)</f>
        <v>11211</v>
      </c>
      <c r="D41" s="102">
        <f>COUNTIF($C$4:C41,C41)</f>
        <v>8</v>
      </c>
      <c r="E41" s="101">
        <v>0</v>
      </c>
      <c r="F41" s="101">
        <v>1</v>
      </c>
      <c r="G41" s="101">
        <v>3640</v>
      </c>
      <c r="H41" s="101">
        <v>1</v>
      </c>
      <c r="I41" s="101">
        <v>23000</v>
      </c>
      <c r="J41" s="101">
        <v>0</v>
      </c>
      <c r="K41" s="101">
        <v>0</v>
      </c>
      <c r="L41" s="101">
        <v>0</v>
      </c>
      <c r="M41" s="101">
        <v>22</v>
      </c>
      <c r="N41" s="101">
        <v>1</v>
      </c>
      <c r="O41" s="101">
        <v>0</v>
      </c>
      <c r="P41" s="101">
        <v>35000</v>
      </c>
      <c r="Q41" s="101">
        <v>1</v>
      </c>
      <c r="R41" s="101">
        <v>0</v>
      </c>
      <c r="S41" s="118" t="str">
        <f t="shared" si="5"/>
        <v xml:space="preserve"> 공격력 36.4% [23초 동안]</v>
      </c>
      <c r="T41" s="118" t="str">
        <f t="shared" si="4"/>
        <v xml:space="preserve"> 스킬 코스트 증가 1 [35초마다 1회]</v>
      </c>
    </row>
    <row r="42" spans="1:20" ht="13.8" customHeight="1">
      <c r="A42" s="101">
        <f t="shared" si="3"/>
        <v>1121109</v>
      </c>
      <c r="B42" s="100" t="s">
        <v>3034</v>
      </c>
      <c r="C42" s="101" t="str">
        <f>RIGHT(INDEX(STUDENT_UNIQUE_ITEM!$A:$A,MATCH(B42,STUDENT_UNIQUE_ITEM!$B:$B,0)),5)</f>
        <v>11211</v>
      </c>
      <c r="D42" s="102">
        <f>COUNTIF($C$4:C42,C42)</f>
        <v>9</v>
      </c>
      <c r="E42" s="101">
        <v>0</v>
      </c>
      <c r="F42" s="101">
        <v>1</v>
      </c>
      <c r="G42" s="101">
        <v>3770</v>
      </c>
      <c r="H42" s="101">
        <v>1</v>
      </c>
      <c r="I42" s="101">
        <v>23000</v>
      </c>
      <c r="J42" s="101">
        <v>0</v>
      </c>
      <c r="K42" s="101">
        <v>0</v>
      </c>
      <c r="L42" s="101">
        <v>0</v>
      </c>
      <c r="M42" s="101">
        <v>22</v>
      </c>
      <c r="N42" s="101">
        <v>1</v>
      </c>
      <c r="O42" s="101">
        <v>0</v>
      </c>
      <c r="P42" s="101">
        <v>35000</v>
      </c>
      <c r="Q42" s="101">
        <v>1</v>
      </c>
      <c r="R42" s="101">
        <v>0</v>
      </c>
      <c r="S42" s="118" t="str">
        <f t="shared" si="5"/>
        <v xml:space="preserve"> 공격력 37.7% [23초 동안]</v>
      </c>
      <c r="T42" s="118" t="str">
        <f t="shared" si="4"/>
        <v xml:space="preserve"> 스킬 코스트 증가 1 [35초마다 1회]</v>
      </c>
    </row>
    <row r="43" spans="1:20" ht="13.8" customHeight="1">
      <c r="A43" s="101">
        <f t="shared" si="3"/>
        <v>1121110</v>
      </c>
      <c r="B43" s="100" t="s">
        <v>3034</v>
      </c>
      <c r="C43" s="101" t="str">
        <f>RIGHT(INDEX(STUDENT_UNIQUE_ITEM!$A:$A,MATCH(B43,STUDENT_UNIQUE_ITEM!$B:$B,0)),5)</f>
        <v>11211</v>
      </c>
      <c r="D43" s="102">
        <f>COUNTIF($C$4:C43,C43)</f>
        <v>10</v>
      </c>
      <c r="E43" s="101">
        <v>0</v>
      </c>
      <c r="F43" s="101">
        <v>1</v>
      </c>
      <c r="G43" s="101">
        <v>4020</v>
      </c>
      <c r="H43" s="101">
        <v>1</v>
      </c>
      <c r="I43" s="101">
        <v>23000</v>
      </c>
      <c r="J43" s="101">
        <v>0</v>
      </c>
      <c r="K43" s="101">
        <v>0</v>
      </c>
      <c r="L43" s="101">
        <v>0</v>
      </c>
      <c r="M43" s="101">
        <v>22</v>
      </c>
      <c r="N43" s="101">
        <v>1</v>
      </c>
      <c r="O43" s="101">
        <v>0</v>
      </c>
      <c r="P43" s="101">
        <v>35000</v>
      </c>
      <c r="Q43" s="101">
        <v>1</v>
      </c>
      <c r="R43" s="101">
        <v>0</v>
      </c>
      <c r="S43" s="118" t="str">
        <f t="shared" si="5"/>
        <v xml:space="preserve"> 공격력 40.2% [23초 동안]</v>
      </c>
      <c r="T43" s="118" t="str">
        <f t="shared" si="4"/>
        <v xml:space="preserve"> 스킬 코스트 증가 1 [35초마다 1회]</v>
      </c>
    </row>
    <row r="44" spans="1:20" ht="13.8" customHeight="1">
      <c r="A44" s="101">
        <f t="shared" si="3"/>
        <v>2217101</v>
      </c>
      <c r="B44" s="100" t="s">
        <v>3035</v>
      </c>
      <c r="C44" s="101" t="str">
        <f>RIGHT(INDEX(STUDENT_UNIQUE_ITEM!$A:$A,MATCH(B44,STUDENT_UNIQUE_ITEM!$B:$B,0)),5)</f>
        <v>22171</v>
      </c>
      <c r="D44" s="102">
        <f>COUNTIF($C$4:C44,C44)</f>
        <v>1</v>
      </c>
      <c r="E44" s="101">
        <v>4</v>
      </c>
      <c r="F44" s="101">
        <v>1</v>
      </c>
      <c r="G44" s="101">
        <v>32900</v>
      </c>
      <c r="H44" s="101">
        <v>1</v>
      </c>
      <c r="I44" s="101">
        <v>15000</v>
      </c>
      <c r="J44" s="101">
        <v>1</v>
      </c>
      <c r="K44" s="101">
        <v>0</v>
      </c>
      <c r="L44" s="101">
        <v>0</v>
      </c>
      <c r="M44" s="101">
        <v>5</v>
      </c>
      <c r="N44" s="101">
        <v>2600</v>
      </c>
      <c r="O44" s="101">
        <v>1</v>
      </c>
      <c r="P44" s="101">
        <v>10000</v>
      </c>
      <c r="Q44" s="101">
        <v>0</v>
      </c>
      <c r="R44" s="101">
        <v>0</v>
      </c>
      <c r="S44" s="118" t="str">
        <f t="shared" si="5"/>
        <v>적 1인 공격 시 공격력 329% [15초마다 1회]</v>
      </c>
      <c r="T44" s="118" t="str">
        <f t="shared" si="4"/>
        <v xml:space="preserve"> 회피 수치 26% [10초 동안]</v>
      </c>
    </row>
    <row r="45" spans="1:20" ht="13.8" customHeight="1">
      <c r="A45" s="101">
        <f t="shared" si="3"/>
        <v>2217102</v>
      </c>
      <c r="B45" s="100" t="s">
        <v>3035</v>
      </c>
      <c r="C45" s="101" t="str">
        <f>RIGHT(INDEX(STUDENT_UNIQUE_ITEM!$A:$A,MATCH(B45,STUDENT_UNIQUE_ITEM!$B:$B,0)),5)</f>
        <v>22171</v>
      </c>
      <c r="D45" s="102">
        <f>COUNTIF($C$4:C45,C45)</f>
        <v>2</v>
      </c>
      <c r="E45" s="101">
        <v>4</v>
      </c>
      <c r="F45" s="101">
        <v>1</v>
      </c>
      <c r="G45" s="101">
        <v>34500</v>
      </c>
      <c r="H45" s="101">
        <v>1</v>
      </c>
      <c r="I45" s="101">
        <v>15000</v>
      </c>
      <c r="J45" s="101">
        <v>1</v>
      </c>
      <c r="K45" s="101">
        <v>0</v>
      </c>
      <c r="L45" s="101">
        <v>0</v>
      </c>
      <c r="M45" s="101">
        <v>5</v>
      </c>
      <c r="N45" s="101">
        <v>2600</v>
      </c>
      <c r="O45" s="101">
        <v>1</v>
      </c>
      <c r="P45" s="101">
        <v>10000</v>
      </c>
      <c r="Q45" s="101">
        <v>0</v>
      </c>
      <c r="R45" s="101">
        <v>0</v>
      </c>
      <c r="S45" s="118" t="str">
        <f t="shared" si="5"/>
        <v>적 1인 공격 시 공격력 345% [15초마다 1회]</v>
      </c>
      <c r="T45" s="118" t="str">
        <f t="shared" si="4"/>
        <v xml:space="preserve"> 회피 수치 26% [10초 동안]</v>
      </c>
    </row>
    <row r="46" spans="1:20" ht="13.8" customHeight="1">
      <c r="A46" s="101">
        <f t="shared" si="3"/>
        <v>2217103</v>
      </c>
      <c r="B46" s="100" t="s">
        <v>3035</v>
      </c>
      <c r="C46" s="101" t="str">
        <f>RIGHT(INDEX(STUDENT_UNIQUE_ITEM!$A:$A,MATCH(B46,STUDENT_UNIQUE_ITEM!$B:$B,0)),5)</f>
        <v>22171</v>
      </c>
      <c r="D46" s="102">
        <f>COUNTIF($C$4:C46,C46)</f>
        <v>3</v>
      </c>
      <c r="E46" s="101">
        <v>4</v>
      </c>
      <c r="F46" s="101">
        <v>1</v>
      </c>
      <c r="G46" s="101">
        <v>36200</v>
      </c>
      <c r="H46" s="101">
        <v>1</v>
      </c>
      <c r="I46" s="101">
        <v>15000</v>
      </c>
      <c r="J46" s="101">
        <v>1</v>
      </c>
      <c r="K46" s="101">
        <v>0</v>
      </c>
      <c r="L46" s="101">
        <v>0</v>
      </c>
      <c r="M46" s="101">
        <v>5</v>
      </c>
      <c r="N46" s="101">
        <v>2600</v>
      </c>
      <c r="O46" s="101">
        <v>1</v>
      </c>
      <c r="P46" s="101">
        <v>10000</v>
      </c>
      <c r="Q46" s="101">
        <v>0</v>
      </c>
      <c r="R46" s="101">
        <v>0</v>
      </c>
      <c r="S46" s="118" t="str">
        <f t="shared" si="5"/>
        <v>적 1인 공격 시 공격력 362% [15초마다 1회]</v>
      </c>
      <c r="T46" s="118" t="str">
        <f t="shared" si="4"/>
        <v xml:space="preserve"> 회피 수치 26% [10초 동안]</v>
      </c>
    </row>
    <row r="47" spans="1:20" ht="13.8" customHeight="1">
      <c r="A47" s="101">
        <f t="shared" si="3"/>
        <v>2217104</v>
      </c>
      <c r="B47" s="100" t="s">
        <v>3035</v>
      </c>
      <c r="C47" s="101" t="str">
        <f>RIGHT(INDEX(STUDENT_UNIQUE_ITEM!$A:$A,MATCH(B47,STUDENT_UNIQUE_ITEM!$B:$B,0)),5)</f>
        <v>22171</v>
      </c>
      <c r="D47" s="102">
        <f>COUNTIF($C$4:C47,C47)</f>
        <v>4</v>
      </c>
      <c r="E47" s="101">
        <v>4</v>
      </c>
      <c r="F47" s="101">
        <v>1</v>
      </c>
      <c r="G47" s="101">
        <v>42800</v>
      </c>
      <c r="H47" s="101">
        <v>1</v>
      </c>
      <c r="I47" s="101">
        <v>15000</v>
      </c>
      <c r="J47" s="101">
        <v>1</v>
      </c>
      <c r="K47" s="101">
        <v>0</v>
      </c>
      <c r="L47" s="101">
        <v>0</v>
      </c>
      <c r="M47" s="101">
        <v>5</v>
      </c>
      <c r="N47" s="101">
        <v>2860</v>
      </c>
      <c r="O47" s="101">
        <v>1</v>
      </c>
      <c r="P47" s="101">
        <v>10000</v>
      </c>
      <c r="Q47" s="101">
        <v>0</v>
      </c>
      <c r="R47" s="101">
        <v>0</v>
      </c>
      <c r="S47" s="118" t="str">
        <f t="shared" si="5"/>
        <v>적 1인 공격 시 공격력 428% [15초마다 1회]</v>
      </c>
      <c r="T47" s="118" t="str">
        <f t="shared" si="4"/>
        <v xml:space="preserve"> 회피 수치 28.6% [10초 동안]</v>
      </c>
    </row>
    <row r="48" spans="1:20" ht="13.8" customHeight="1">
      <c r="A48" s="101">
        <f t="shared" si="3"/>
        <v>2217105</v>
      </c>
      <c r="B48" s="100" t="s">
        <v>3035</v>
      </c>
      <c r="C48" s="101" t="str">
        <f>RIGHT(INDEX(STUDENT_UNIQUE_ITEM!$A:$A,MATCH(B48,STUDENT_UNIQUE_ITEM!$B:$B,0)),5)</f>
        <v>22171</v>
      </c>
      <c r="D48" s="102">
        <f>COUNTIF($C$4:C48,C48)</f>
        <v>5</v>
      </c>
      <c r="E48" s="101">
        <v>4</v>
      </c>
      <c r="F48" s="101">
        <v>1</v>
      </c>
      <c r="G48" s="101">
        <v>44400</v>
      </c>
      <c r="H48" s="101">
        <v>1</v>
      </c>
      <c r="I48" s="101">
        <v>15000</v>
      </c>
      <c r="J48" s="101">
        <v>1</v>
      </c>
      <c r="K48" s="101">
        <v>0</v>
      </c>
      <c r="L48" s="101">
        <v>0</v>
      </c>
      <c r="M48" s="101">
        <v>5</v>
      </c>
      <c r="N48" s="101">
        <v>2860</v>
      </c>
      <c r="O48" s="101">
        <v>1</v>
      </c>
      <c r="P48" s="101">
        <v>10000</v>
      </c>
      <c r="Q48" s="101">
        <v>0</v>
      </c>
      <c r="R48" s="101">
        <v>0</v>
      </c>
      <c r="S48" s="118" t="str">
        <f t="shared" si="5"/>
        <v>적 1인 공격 시 공격력 444% [15초마다 1회]</v>
      </c>
      <c r="T48" s="118" t="str">
        <f t="shared" si="4"/>
        <v xml:space="preserve"> 회피 수치 28.6% [10초 동안]</v>
      </c>
    </row>
    <row r="49" spans="1:20" ht="13.8" customHeight="1">
      <c r="A49" s="101">
        <f t="shared" si="3"/>
        <v>2217106</v>
      </c>
      <c r="B49" s="100" t="s">
        <v>3035</v>
      </c>
      <c r="C49" s="101" t="str">
        <f>RIGHT(INDEX(STUDENT_UNIQUE_ITEM!$A:$A,MATCH(B49,STUDENT_UNIQUE_ITEM!$B:$B,0)),5)</f>
        <v>22171</v>
      </c>
      <c r="D49" s="102">
        <f>COUNTIF($C$4:C49,C49)</f>
        <v>6</v>
      </c>
      <c r="E49" s="101">
        <v>4</v>
      </c>
      <c r="F49" s="101">
        <v>1</v>
      </c>
      <c r="G49" s="101">
        <v>46100</v>
      </c>
      <c r="H49" s="101">
        <v>1</v>
      </c>
      <c r="I49" s="101">
        <v>15000</v>
      </c>
      <c r="J49" s="101">
        <v>1</v>
      </c>
      <c r="K49" s="101">
        <v>0</v>
      </c>
      <c r="L49" s="101">
        <v>0</v>
      </c>
      <c r="M49" s="101">
        <v>5</v>
      </c>
      <c r="N49" s="101">
        <v>2860</v>
      </c>
      <c r="O49" s="101">
        <v>1</v>
      </c>
      <c r="P49" s="101">
        <v>10000</v>
      </c>
      <c r="Q49" s="101">
        <v>0</v>
      </c>
      <c r="R49" s="101">
        <v>0</v>
      </c>
      <c r="S49" s="118" t="str">
        <f t="shared" si="5"/>
        <v>적 1인 공격 시 공격력 461% [15초마다 1회]</v>
      </c>
      <c r="T49" s="118" t="str">
        <f t="shared" si="4"/>
        <v xml:space="preserve"> 회피 수치 28.6% [10초 동안]</v>
      </c>
    </row>
    <row r="50" spans="1:20" ht="13.8" customHeight="1">
      <c r="A50" s="101">
        <f t="shared" si="3"/>
        <v>2217107</v>
      </c>
      <c r="B50" s="100" t="s">
        <v>3035</v>
      </c>
      <c r="C50" s="101" t="str">
        <f>RIGHT(INDEX(STUDENT_UNIQUE_ITEM!$A:$A,MATCH(B50,STUDENT_UNIQUE_ITEM!$B:$B,0)),5)</f>
        <v>22171</v>
      </c>
      <c r="D50" s="102">
        <f>COUNTIF($C$4:C50,C50)</f>
        <v>7</v>
      </c>
      <c r="E50" s="101">
        <v>4</v>
      </c>
      <c r="F50" s="101">
        <v>1</v>
      </c>
      <c r="G50" s="101">
        <v>52700</v>
      </c>
      <c r="H50" s="101">
        <v>1</v>
      </c>
      <c r="I50" s="101">
        <v>15000</v>
      </c>
      <c r="J50" s="101">
        <v>1</v>
      </c>
      <c r="K50" s="101">
        <v>0</v>
      </c>
      <c r="L50" s="101">
        <v>0</v>
      </c>
      <c r="M50" s="101">
        <v>5</v>
      </c>
      <c r="N50" s="101">
        <v>3120</v>
      </c>
      <c r="O50" s="101">
        <v>1</v>
      </c>
      <c r="P50" s="101">
        <v>10000</v>
      </c>
      <c r="Q50" s="101">
        <v>0</v>
      </c>
      <c r="R50" s="101">
        <v>0</v>
      </c>
      <c r="S50" s="118" t="str">
        <f t="shared" si="5"/>
        <v>적 1인 공격 시 공격력 527% [15초마다 1회]</v>
      </c>
      <c r="T50" s="118" t="str">
        <f t="shared" si="4"/>
        <v xml:space="preserve"> 회피 수치 31.2% [10초 동안]</v>
      </c>
    </row>
    <row r="51" spans="1:20" ht="13.8" customHeight="1">
      <c r="A51" s="101">
        <f t="shared" si="3"/>
        <v>2217108</v>
      </c>
      <c r="B51" s="100" t="s">
        <v>3035</v>
      </c>
      <c r="C51" s="101" t="str">
        <f>RIGHT(INDEX(STUDENT_UNIQUE_ITEM!$A:$A,MATCH(B51,STUDENT_UNIQUE_ITEM!$B:$B,0)),5)</f>
        <v>22171</v>
      </c>
      <c r="D51" s="102">
        <f>COUNTIF($C$4:C51,C51)</f>
        <v>8</v>
      </c>
      <c r="E51" s="101">
        <v>4</v>
      </c>
      <c r="F51" s="101">
        <v>1</v>
      </c>
      <c r="G51" s="101">
        <v>54300</v>
      </c>
      <c r="H51" s="101">
        <v>1</v>
      </c>
      <c r="I51" s="101">
        <v>15000</v>
      </c>
      <c r="J51" s="101">
        <v>1</v>
      </c>
      <c r="K51" s="101">
        <v>0</v>
      </c>
      <c r="L51" s="101">
        <v>0</v>
      </c>
      <c r="M51" s="101">
        <v>5</v>
      </c>
      <c r="N51" s="101">
        <v>3120</v>
      </c>
      <c r="O51" s="101">
        <v>1</v>
      </c>
      <c r="P51" s="101">
        <v>10000</v>
      </c>
      <c r="Q51" s="101">
        <v>0</v>
      </c>
      <c r="R51" s="101">
        <v>0</v>
      </c>
      <c r="S51" s="118" t="str">
        <f t="shared" si="5"/>
        <v>적 1인 공격 시 공격력 543% [15초마다 1회]</v>
      </c>
      <c r="T51" s="118" t="str">
        <f t="shared" si="4"/>
        <v xml:space="preserve"> 회피 수치 31.2% [10초 동안]</v>
      </c>
    </row>
    <row r="52" spans="1:20" ht="13.8" customHeight="1">
      <c r="A52" s="101">
        <f t="shared" si="3"/>
        <v>2217109</v>
      </c>
      <c r="B52" s="100" t="s">
        <v>3035</v>
      </c>
      <c r="C52" s="101" t="str">
        <f>RIGHT(INDEX(STUDENT_UNIQUE_ITEM!$A:$A,MATCH(B52,STUDENT_UNIQUE_ITEM!$B:$B,0)),5)</f>
        <v>22171</v>
      </c>
      <c r="D52" s="102">
        <f>COUNTIF($C$4:C52,C52)</f>
        <v>9</v>
      </c>
      <c r="E52" s="101">
        <v>4</v>
      </c>
      <c r="F52" s="101">
        <v>1</v>
      </c>
      <c r="G52" s="101">
        <v>56000</v>
      </c>
      <c r="H52" s="101">
        <v>1</v>
      </c>
      <c r="I52" s="101">
        <v>15000</v>
      </c>
      <c r="J52" s="101">
        <v>1</v>
      </c>
      <c r="K52" s="101">
        <v>0</v>
      </c>
      <c r="L52" s="101">
        <v>0</v>
      </c>
      <c r="M52" s="101">
        <v>5</v>
      </c>
      <c r="N52" s="101">
        <v>3120</v>
      </c>
      <c r="O52" s="101">
        <v>1</v>
      </c>
      <c r="P52" s="101">
        <v>10000</v>
      </c>
      <c r="Q52" s="101">
        <v>0</v>
      </c>
      <c r="R52" s="101">
        <v>0</v>
      </c>
      <c r="S52" s="118" t="str">
        <f t="shared" si="5"/>
        <v>적 1인 공격 시 공격력 560% [15초마다 1회]</v>
      </c>
      <c r="T52" s="118" t="str">
        <f t="shared" si="4"/>
        <v xml:space="preserve"> 회피 수치 31.2% [10초 동안]</v>
      </c>
    </row>
    <row r="53" spans="1:20" ht="13.8" customHeight="1">
      <c r="A53" s="101">
        <f t="shared" si="3"/>
        <v>2217110</v>
      </c>
      <c r="B53" s="100" t="s">
        <v>3035</v>
      </c>
      <c r="C53" s="101" t="str">
        <f>RIGHT(INDEX(STUDENT_UNIQUE_ITEM!$A:$A,MATCH(B53,STUDENT_UNIQUE_ITEM!$B:$B,0)),5)</f>
        <v>22171</v>
      </c>
      <c r="D53" s="102">
        <f>COUNTIF($C$4:C53,C53)</f>
        <v>10</v>
      </c>
      <c r="E53" s="101">
        <v>4</v>
      </c>
      <c r="F53" s="101">
        <v>1</v>
      </c>
      <c r="G53" s="101">
        <v>62500</v>
      </c>
      <c r="H53" s="101">
        <v>1</v>
      </c>
      <c r="I53" s="101">
        <v>15000</v>
      </c>
      <c r="J53" s="101">
        <v>1</v>
      </c>
      <c r="K53" s="101">
        <v>0</v>
      </c>
      <c r="L53" s="101">
        <v>0</v>
      </c>
      <c r="M53" s="101">
        <v>5</v>
      </c>
      <c r="N53" s="101">
        <v>3380</v>
      </c>
      <c r="O53" s="101">
        <v>1</v>
      </c>
      <c r="P53" s="101">
        <v>10000</v>
      </c>
      <c r="Q53" s="101">
        <v>0</v>
      </c>
      <c r="R53" s="101">
        <v>0</v>
      </c>
      <c r="S53" s="118" t="str">
        <f t="shared" si="5"/>
        <v>적 1인 공격 시 공격력 625% [15초마다 1회]</v>
      </c>
      <c r="T53" s="118" t="str">
        <f t="shared" si="4"/>
        <v xml:space="preserve"> 회피 수치 33.8% [10초 동안]</v>
      </c>
    </row>
    <row r="54" spans="1:20" ht="13.8" customHeight="1">
      <c r="A54" s="101">
        <f t="shared" si="3"/>
        <v>4209101</v>
      </c>
      <c r="B54" s="100" t="s">
        <v>3036</v>
      </c>
      <c r="C54" s="101" t="str">
        <f>RIGHT(INDEX(STUDENT_UNIQUE_ITEM!$A:$A,MATCH(B54,STUDENT_UNIQUE_ITEM!$B:$B,0)),5)</f>
        <v>42091</v>
      </c>
      <c r="D54" s="102">
        <f>COUNTIF($C$4:C54,C54)</f>
        <v>1</v>
      </c>
      <c r="E54" s="101">
        <v>4</v>
      </c>
      <c r="F54" s="101">
        <v>16</v>
      </c>
      <c r="G54" s="101">
        <v>3560</v>
      </c>
      <c r="H54" s="101">
        <v>1</v>
      </c>
      <c r="I54" s="101">
        <v>25000</v>
      </c>
      <c r="J54" s="101">
        <v>0</v>
      </c>
      <c r="K54" s="101">
        <v>0</v>
      </c>
      <c r="L54" s="101">
        <v>0</v>
      </c>
      <c r="M54" s="101">
        <v>0</v>
      </c>
      <c r="N54" s="101">
        <v>0</v>
      </c>
      <c r="O54" s="101">
        <v>0</v>
      </c>
      <c r="P54" s="101">
        <v>0</v>
      </c>
      <c r="Q54" s="101">
        <v>0</v>
      </c>
      <c r="R54" s="101">
        <v>0</v>
      </c>
      <c r="S54" s="118" t="str">
        <f t="shared" si="5"/>
        <v>적 1인 공격 시 받는 회복 효과 강화율 35.6% [25초 동안]</v>
      </c>
      <c r="T54" s="118" t="str">
        <f t="shared" si="4"/>
        <v>-</v>
      </c>
    </row>
    <row r="55" spans="1:20" ht="13.8" customHeight="1">
      <c r="A55" s="101">
        <f t="shared" si="3"/>
        <v>4209102</v>
      </c>
      <c r="B55" s="100" t="s">
        <v>3036</v>
      </c>
      <c r="C55" s="101" t="str">
        <f>RIGHT(INDEX(STUDENT_UNIQUE_ITEM!$A:$A,MATCH(B55,STUDENT_UNIQUE_ITEM!$B:$B,0)),5)</f>
        <v>42091</v>
      </c>
      <c r="D55" s="102">
        <f>COUNTIF($C$4:C55,C55)</f>
        <v>2</v>
      </c>
      <c r="E55" s="101">
        <v>4</v>
      </c>
      <c r="F55" s="101">
        <v>16</v>
      </c>
      <c r="G55" s="101">
        <v>3730</v>
      </c>
      <c r="H55" s="101">
        <v>1</v>
      </c>
      <c r="I55" s="101">
        <v>25000</v>
      </c>
      <c r="J55" s="101">
        <v>0</v>
      </c>
      <c r="K55" s="101">
        <v>0</v>
      </c>
      <c r="L55" s="101">
        <v>0</v>
      </c>
      <c r="M55" s="101">
        <v>0</v>
      </c>
      <c r="N55" s="101">
        <v>0</v>
      </c>
      <c r="O55" s="101">
        <v>0</v>
      </c>
      <c r="P55" s="101">
        <v>0</v>
      </c>
      <c r="Q55" s="101">
        <v>0</v>
      </c>
      <c r="R55" s="101">
        <v>0</v>
      </c>
      <c r="S55" s="118" t="str">
        <f t="shared" si="5"/>
        <v>적 1인 공격 시 받는 회복 효과 강화율 37.3% [25초 동안]</v>
      </c>
      <c r="T55" s="118" t="str">
        <f t="shared" si="4"/>
        <v>-</v>
      </c>
    </row>
    <row r="56" spans="1:20" ht="13.8" customHeight="1">
      <c r="A56" s="101">
        <f t="shared" si="3"/>
        <v>4209103</v>
      </c>
      <c r="B56" s="100" t="s">
        <v>3036</v>
      </c>
      <c r="C56" s="101" t="str">
        <f>RIGHT(INDEX(STUDENT_UNIQUE_ITEM!$A:$A,MATCH(B56,STUDENT_UNIQUE_ITEM!$B:$B,0)),5)</f>
        <v>42091</v>
      </c>
      <c r="D56" s="102">
        <f>COUNTIF($C$4:C56,C56)</f>
        <v>3</v>
      </c>
      <c r="E56" s="101">
        <v>4</v>
      </c>
      <c r="F56" s="101">
        <v>16</v>
      </c>
      <c r="G56" s="101">
        <v>3910</v>
      </c>
      <c r="H56" s="101">
        <v>1</v>
      </c>
      <c r="I56" s="101">
        <v>25000</v>
      </c>
      <c r="J56" s="101">
        <v>0</v>
      </c>
      <c r="K56" s="101">
        <v>0</v>
      </c>
      <c r="L56" s="101">
        <v>0</v>
      </c>
      <c r="M56" s="101">
        <v>0</v>
      </c>
      <c r="N56" s="101">
        <v>0</v>
      </c>
      <c r="O56" s="101">
        <v>0</v>
      </c>
      <c r="P56" s="101">
        <v>0</v>
      </c>
      <c r="Q56" s="101">
        <v>0</v>
      </c>
      <c r="R56" s="101">
        <v>0</v>
      </c>
      <c r="S56" s="118" t="str">
        <f t="shared" si="5"/>
        <v>적 1인 공격 시 받는 회복 효과 강화율 39.1% [25초 동안]</v>
      </c>
      <c r="T56" s="118" t="str">
        <f t="shared" si="4"/>
        <v>-</v>
      </c>
    </row>
    <row r="57" spans="1:20" ht="13.8" customHeight="1">
      <c r="A57" s="101">
        <f t="shared" si="3"/>
        <v>4209104</v>
      </c>
      <c r="B57" s="100" t="s">
        <v>3036</v>
      </c>
      <c r="C57" s="101" t="str">
        <f>RIGHT(INDEX(STUDENT_UNIQUE_ITEM!$A:$A,MATCH(B57,STUDENT_UNIQUE_ITEM!$B:$B,0)),5)</f>
        <v>42091</v>
      </c>
      <c r="D57" s="102">
        <f>COUNTIF($C$4:C57,C57)</f>
        <v>4</v>
      </c>
      <c r="E57" s="101">
        <v>4</v>
      </c>
      <c r="F57" s="101">
        <v>16</v>
      </c>
      <c r="G57" s="101">
        <v>4620</v>
      </c>
      <c r="H57" s="101">
        <v>1</v>
      </c>
      <c r="I57" s="101">
        <v>25000</v>
      </c>
      <c r="J57" s="101">
        <v>0</v>
      </c>
      <c r="K57" s="101">
        <v>0</v>
      </c>
      <c r="L57" s="101">
        <v>0</v>
      </c>
      <c r="M57" s="101">
        <v>0</v>
      </c>
      <c r="N57" s="101">
        <v>0</v>
      </c>
      <c r="O57" s="101">
        <v>0</v>
      </c>
      <c r="P57" s="101">
        <v>0</v>
      </c>
      <c r="Q57" s="101">
        <v>0</v>
      </c>
      <c r="R57" s="101">
        <v>0</v>
      </c>
      <c r="S57" s="118" t="str">
        <f t="shared" si="5"/>
        <v>적 1인 공격 시 받는 회복 효과 강화율 46.2% [25초 동안]</v>
      </c>
      <c r="T57" s="118" t="str">
        <f t="shared" si="4"/>
        <v>-</v>
      </c>
    </row>
    <row r="58" spans="1:20" ht="13.8" customHeight="1">
      <c r="A58" s="101">
        <f t="shared" si="3"/>
        <v>4209105</v>
      </c>
      <c r="B58" s="100" t="s">
        <v>3036</v>
      </c>
      <c r="C58" s="101" t="str">
        <f>RIGHT(INDEX(STUDENT_UNIQUE_ITEM!$A:$A,MATCH(B58,STUDENT_UNIQUE_ITEM!$B:$B,0)),5)</f>
        <v>42091</v>
      </c>
      <c r="D58" s="102">
        <f>COUNTIF($C$4:C58,C58)</f>
        <v>5</v>
      </c>
      <c r="E58" s="101">
        <v>4</v>
      </c>
      <c r="F58" s="101">
        <v>16</v>
      </c>
      <c r="G58" s="101">
        <v>4800</v>
      </c>
      <c r="H58" s="101">
        <v>1</v>
      </c>
      <c r="I58" s="101">
        <v>25000</v>
      </c>
      <c r="J58" s="101">
        <v>0</v>
      </c>
      <c r="K58" s="101">
        <v>0</v>
      </c>
      <c r="L58" s="101">
        <v>0</v>
      </c>
      <c r="M58" s="101">
        <v>0</v>
      </c>
      <c r="N58" s="101">
        <v>0</v>
      </c>
      <c r="O58" s="101">
        <v>0</v>
      </c>
      <c r="P58" s="101">
        <v>0</v>
      </c>
      <c r="Q58" s="101">
        <v>0</v>
      </c>
      <c r="R58" s="101">
        <v>0</v>
      </c>
      <c r="S58" s="118" t="str">
        <f t="shared" si="5"/>
        <v>적 1인 공격 시 받는 회복 효과 강화율 48% [25초 동안]</v>
      </c>
      <c r="T58" s="118" t="str">
        <f t="shared" si="4"/>
        <v>-</v>
      </c>
    </row>
    <row r="59" spans="1:20" ht="13.8" customHeight="1">
      <c r="A59" s="101">
        <f t="shared" si="3"/>
        <v>4209106</v>
      </c>
      <c r="B59" s="100" t="s">
        <v>3036</v>
      </c>
      <c r="C59" s="101" t="str">
        <f>RIGHT(INDEX(STUDENT_UNIQUE_ITEM!$A:$A,MATCH(B59,STUDENT_UNIQUE_ITEM!$B:$B,0)),5)</f>
        <v>42091</v>
      </c>
      <c r="D59" s="102">
        <f>COUNTIF($C$4:C59,C59)</f>
        <v>6</v>
      </c>
      <c r="E59" s="101">
        <v>4</v>
      </c>
      <c r="F59" s="101">
        <v>16</v>
      </c>
      <c r="G59" s="101">
        <v>4980</v>
      </c>
      <c r="H59" s="101">
        <v>1</v>
      </c>
      <c r="I59" s="101">
        <v>25000</v>
      </c>
      <c r="J59" s="101">
        <v>0</v>
      </c>
      <c r="K59" s="101">
        <v>0</v>
      </c>
      <c r="L59" s="101">
        <v>0</v>
      </c>
      <c r="M59" s="101">
        <v>0</v>
      </c>
      <c r="N59" s="101">
        <v>0</v>
      </c>
      <c r="O59" s="101">
        <v>0</v>
      </c>
      <c r="P59" s="101">
        <v>0</v>
      </c>
      <c r="Q59" s="101">
        <v>0</v>
      </c>
      <c r="R59" s="101">
        <v>0</v>
      </c>
      <c r="S59" s="118" t="str">
        <f t="shared" si="5"/>
        <v>적 1인 공격 시 받는 회복 효과 강화율 49.8% [25초 동안]</v>
      </c>
      <c r="T59" s="118" t="str">
        <f t="shared" si="4"/>
        <v>-</v>
      </c>
    </row>
    <row r="60" spans="1:20" ht="13.8" customHeight="1">
      <c r="A60" s="101">
        <f t="shared" si="3"/>
        <v>4209107</v>
      </c>
      <c r="B60" s="100" t="s">
        <v>3036</v>
      </c>
      <c r="C60" s="101" t="str">
        <f>RIGHT(INDEX(STUDENT_UNIQUE_ITEM!$A:$A,MATCH(B60,STUDENT_UNIQUE_ITEM!$B:$B,0)),5)</f>
        <v>42091</v>
      </c>
      <c r="D60" s="102">
        <f>COUNTIF($C$4:C60,C60)</f>
        <v>7</v>
      </c>
      <c r="E60" s="101">
        <v>4</v>
      </c>
      <c r="F60" s="101">
        <v>16</v>
      </c>
      <c r="G60" s="101">
        <v>5690</v>
      </c>
      <c r="H60" s="101">
        <v>1</v>
      </c>
      <c r="I60" s="101">
        <v>25000</v>
      </c>
      <c r="J60" s="101">
        <v>0</v>
      </c>
      <c r="K60" s="101">
        <v>0</v>
      </c>
      <c r="L60" s="101">
        <v>0</v>
      </c>
      <c r="M60" s="101">
        <v>0</v>
      </c>
      <c r="N60" s="101">
        <v>0</v>
      </c>
      <c r="O60" s="101">
        <v>0</v>
      </c>
      <c r="P60" s="101">
        <v>0</v>
      </c>
      <c r="Q60" s="101">
        <v>0</v>
      </c>
      <c r="R60" s="101">
        <v>0</v>
      </c>
      <c r="S60" s="118" t="str">
        <f t="shared" si="5"/>
        <v>적 1인 공격 시 받는 회복 효과 강화율 56.9% [25초 동안]</v>
      </c>
      <c r="T60" s="118" t="str">
        <f t="shared" si="4"/>
        <v>-</v>
      </c>
    </row>
    <row r="61" spans="1:20" ht="13.8" customHeight="1">
      <c r="A61" s="101">
        <f t="shared" si="3"/>
        <v>4209108</v>
      </c>
      <c r="B61" s="100" t="s">
        <v>3036</v>
      </c>
      <c r="C61" s="101" t="str">
        <f>RIGHT(INDEX(STUDENT_UNIQUE_ITEM!$A:$A,MATCH(B61,STUDENT_UNIQUE_ITEM!$B:$B,0)),5)</f>
        <v>42091</v>
      </c>
      <c r="D61" s="102">
        <f>COUNTIF($C$4:C61,C61)</f>
        <v>8</v>
      </c>
      <c r="E61" s="101">
        <v>4</v>
      </c>
      <c r="F61" s="101">
        <v>16</v>
      </c>
      <c r="G61" s="101">
        <v>5870</v>
      </c>
      <c r="H61" s="101">
        <v>1</v>
      </c>
      <c r="I61" s="101">
        <v>25000</v>
      </c>
      <c r="J61" s="101">
        <v>0</v>
      </c>
      <c r="K61" s="101">
        <v>0</v>
      </c>
      <c r="L61" s="101">
        <v>0</v>
      </c>
      <c r="M61" s="101">
        <v>0</v>
      </c>
      <c r="N61" s="101">
        <v>0</v>
      </c>
      <c r="O61" s="101">
        <v>0</v>
      </c>
      <c r="P61" s="101">
        <v>0</v>
      </c>
      <c r="Q61" s="101">
        <v>0</v>
      </c>
      <c r="R61" s="101">
        <v>0</v>
      </c>
      <c r="S61" s="118" t="str">
        <f t="shared" si="5"/>
        <v>적 1인 공격 시 받는 회복 효과 강화율 58.7% [25초 동안]</v>
      </c>
      <c r="T61" s="118" t="str">
        <f t="shared" si="4"/>
        <v>-</v>
      </c>
    </row>
    <row r="62" spans="1:20" ht="13.8" customHeight="1">
      <c r="A62" s="101">
        <f t="shared" si="3"/>
        <v>4209109</v>
      </c>
      <c r="B62" s="100" t="s">
        <v>3036</v>
      </c>
      <c r="C62" s="101" t="str">
        <f>RIGHT(INDEX(STUDENT_UNIQUE_ITEM!$A:$A,MATCH(B62,STUDENT_UNIQUE_ITEM!$B:$B,0)),5)</f>
        <v>42091</v>
      </c>
      <c r="D62" s="102">
        <f>COUNTIF($C$4:C62,C62)</f>
        <v>9</v>
      </c>
      <c r="E62" s="101">
        <v>4</v>
      </c>
      <c r="F62" s="101">
        <v>16</v>
      </c>
      <c r="G62" s="101">
        <v>6050</v>
      </c>
      <c r="H62" s="101">
        <v>1</v>
      </c>
      <c r="I62" s="101">
        <v>25000</v>
      </c>
      <c r="J62" s="101">
        <v>0</v>
      </c>
      <c r="K62" s="101">
        <v>0</v>
      </c>
      <c r="L62" s="101">
        <v>0</v>
      </c>
      <c r="M62" s="101">
        <v>0</v>
      </c>
      <c r="N62" s="101">
        <v>0</v>
      </c>
      <c r="O62" s="101">
        <v>0</v>
      </c>
      <c r="P62" s="101">
        <v>0</v>
      </c>
      <c r="Q62" s="101">
        <v>0</v>
      </c>
      <c r="R62" s="101">
        <v>0</v>
      </c>
      <c r="S62" s="118" t="str">
        <f t="shared" si="5"/>
        <v>적 1인 공격 시 받는 회복 효과 강화율 60.5% [25초 동안]</v>
      </c>
      <c r="T62" s="118" t="str">
        <f t="shared" si="4"/>
        <v>-</v>
      </c>
    </row>
    <row r="63" spans="1:20" ht="13.8" customHeight="1">
      <c r="A63" s="101">
        <f t="shared" si="3"/>
        <v>4209110</v>
      </c>
      <c r="B63" s="100" t="s">
        <v>3036</v>
      </c>
      <c r="C63" s="101" t="str">
        <f>RIGHT(INDEX(STUDENT_UNIQUE_ITEM!$A:$A,MATCH(B63,STUDENT_UNIQUE_ITEM!$B:$B,0)),5)</f>
        <v>42091</v>
      </c>
      <c r="D63" s="102">
        <f>COUNTIF($C$4:C63,C63)</f>
        <v>10</v>
      </c>
      <c r="E63" s="101">
        <v>4</v>
      </c>
      <c r="F63" s="101">
        <v>16</v>
      </c>
      <c r="G63" s="101">
        <v>6760</v>
      </c>
      <c r="H63" s="101">
        <v>1</v>
      </c>
      <c r="I63" s="101">
        <v>25000</v>
      </c>
      <c r="J63" s="101">
        <v>0</v>
      </c>
      <c r="K63" s="101">
        <v>0</v>
      </c>
      <c r="L63" s="101">
        <v>0</v>
      </c>
      <c r="M63" s="101">
        <v>0</v>
      </c>
      <c r="N63" s="101">
        <v>0</v>
      </c>
      <c r="O63" s="101">
        <v>0</v>
      </c>
      <c r="P63" s="101">
        <v>0</v>
      </c>
      <c r="Q63" s="101">
        <v>0</v>
      </c>
      <c r="R63" s="101">
        <v>0</v>
      </c>
      <c r="S63" s="118" t="str">
        <f t="shared" si="5"/>
        <v>적 1인 공격 시 받는 회복 효과 강화율 67.6% [25초 동안]</v>
      </c>
      <c r="T63" s="118" t="str">
        <f t="shared" si="4"/>
        <v>-</v>
      </c>
    </row>
    <row r="64" spans="1:20" ht="13.8" customHeight="1">
      <c r="A64" s="101">
        <f t="shared" si="3"/>
        <v>1357101</v>
      </c>
      <c r="B64" s="100" t="s">
        <v>3037</v>
      </c>
      <c r="C64" s="101" t="str">
        <f>RIGHT(INDEX(STUDENT_UNIQUE_ITEM!$A:$A,MATCH(B64,STUDENT_UNIQUE_ITEM!$B:$B,0)),5)</f>
        <v>13571</v>
      </c>
      <c r="D64" s="102">
        <f>COUNTIF($C$4:C64,C64)</f>
        <v>1</v>
      </c>
      <c r="E64" s="101">
        <v>5</v>
      </c>
      <c r="F64" s="101">
        <v>1</v>
      </c>
      <c r="G64" s="101">
        <v>1490</v>
      </c>
      <c r="H64" s="101">
        <v>1</v>
      </c>
      <c r="I64" s="101">
        <v>15000</v>
      </c>
      <c r="J64" s="101">
        <v>1</v>
      </c>
      <c r="K64" s="101">
        <v>0</v>
      </c>
      <c r="L64" s="101">
        <v>5</v>
      </c>
      <c r="M64" s="101">
        <v>1</v>
      </c>
      <c r="N64" s="101">
        <v>2610</v>
      </c>
      <c r="O64" s="101">
        <v>1</v>
      </c>
      <c r="P64" s="101">
        <v>5000</v>
      </c>
      <c r="Q64" s="101">
        <v>0</v>
      </c>
      <c r="R64" s="101">
        <v>0</v>
      </c>
      <c r="S64" s="118" t="str">
        <f t="shared" si="5"/>
        <v>원형 범위 내 적 공격 시 공격력 14.9% [15초마다 1회]</v>
      </c>
      <c r="T64" s="118" t="str">
        <f t="shared" si="4"/>
        <v>원형 범위 내 적 공격 시 공격력 26.1% [5초 동안]</v>
      </c>
    </row>
    <row r="65" spans="1:20" ht="13.8" customHeight="1">
      <c r="A65" s="101">
        <f t="shared" si="3"/>
        <v>1357102</v>
      </c>
      <c r="B65" s="100" t="s">
        <v>3037</v>
      </c>
      <c r="C65" s="101" t="str">
        <f>RIGHT(INDEX(STUDENT_UNIQUE_ITEM!$A:$A,MATCH(B65,STUDENT_UNIQUE_ITEM!$B:$B,0)),5)</f>
        <v>13571</v>
      </c>
      <c r="D65" s="102">
        <f>COUNTIF($C$4:C65,C65)</f>
        <v>2</v>
      </c>
      <c r="E65" s="101">
        <v>5</v>
      </c>
      <c r="F65" s="101">
        <v>1</v>
      </c>
      <c r="G65" s="101">
        <v>1560</v>
      </c>
      <c r="H65" s="101">
        <v>1</v>
      </c>
      <c r="I65" s="101">
        <v>15000</v>
      </c>
      <c r="J65" s="101">
        <v>1</v>
      </c>
      <c r="K65" s="101">
        <v>0</v>
      </c>
      <c r="L65" s="101">
        <v>5</v>
      </c>
      <c r="M65" s="101">
        <v>1</v>
      </c>
      <c r="N65" s="101">
        <v>2740</v>
      </c>
      <c r="O65" s="101">
        <v>1</v>
      </c>
      <c r="P65" s="101">
        <v>5000</v>
      </c>
      <c r="Q65" s="101">
        <v>0</v>
      </c>
      <c r="R65" s="101">
        <v>0</v>
      </c>
      <c r="S65" s="118" t="str">
        <f t="shared" si="5"/>
        <v>원형 범위 내 적 공격 시 공격력 15.6% [15초마다 1회]</v>
      </c>
      <c r="T65" s="118" t="str">
        <f t="shared" si="4"/>
        <v>원형 범위 내 적 공격 시 공격력 27.4% [5초 동안]</v>
      </c>
    </row>
    <row r="66" spans="1:20" ht="13.8" customHeight="1">
      <c r="A66" s="101">
        <f t="shared" si="3"/>
        <v>1357103</v>
      </c>
      <c r="B66" s="100" t="s">
        <v>3037</v>
      </c>
      <c r="C66" s="101" t="str">
        <f>RIGHT(INDEX(STUDENT_UNIQUE_ITEM!$A:$A,MATCH(B66,STUDENT_UNIQUE_ITEM!$B:$B,0)),5)</f>
        <v>13571</v>
      </c>
      <c r="D66" s="102">
        <f>COUNTIF($C$4:C66,C66)</f>
        <v>3</v>
      </c>
      <c r="E66" s="101">
        <v>5</v>
      </c>
      <c r="F66" s="101">
        <v>1</v>
      </c>
      <c r="G66" s="101">
        <v>1640</v>
      </c>
      <c r="H66" s="101">
        <v>1</v>
      </c>
      <c r="I66" s="101">
        <v>15000</v>
      </c>
      <c r="J66" s="101">
        <v>1</v>
      </c>
      <c r="K66" s="101">
        <v>0</v>
      </c>
      <c r="L66" s="101">
        <v>5</v>
      </c>
      <c r="M66" s="101">
        <v>1</v>
      </c>
      <c r="N66" s="101">
        <v>2870</v>
      </c>
      <c r="O66" s="101">
        <v>1</v>
      </c>
      <c r="P66" s="101">
        <v>5000</v>
      </c>
      <c r="Q66" s="101">
        <v>0</v>
      </c>
      <c r="R66" s="101">
        <v>0</v>
      </c>
      <c r="S66" s="118" t="str">
        <f t="shared" si="5"/>
        <v>원형 범위 내 적 공격 시 공격력 16.4% [15초마다 1회]</v>
      </c>
      <c r="T66" s="118" t="str">
        <f t="shared" si="4"/>
        <v>원형 범위 내 적 공격 시 공격력 28.7% [5초 동안]</v>
      </c>
    </row>
    <row r="67" spans="1:20" ht="13.8" customHeight="1">
      <c r="A67" s="101">
        <f t="shared" si="3"/>
        <v>1357104</v>
      </c>
      <c r="B67" s="100" t="s">
        <v>3037</v>
      </c>
      <c r="C67" s="101" t="str">
        <f>RIGHT(INDEX(STUDENT_UNIQUE_ITEM!$A:$A,MATCH(B67,STUDENT_UNIQUE_ITEM!$B:$B,0)),5)</f>
        <v>13571</v>
      </c>
      <c r="D67" s="102">
        <f>COUNTIF($C$4:C67,C67)</f>
        <v>4</v>
      </c>
      <c r="E67" s="101">
        <v>5</v>
      </c>
      <c r="F67" s="101">
        <v>1</v>
      </c>
      <c r="G67" s="101">
        <v>1930</v>
      </c>
      <c r="H67" s="101">
        <v>1</v>
      </c>
      <c r="I67" s="101">
        <v>15000</v>
      </c>
      <c r="J67" s="101">
        <v>1</v>
      </c>
      <c r="K67" s="101">
        <v>0</v>
      </c>
      <c r="L67" s="101">
        <v>5</v>
      </c>
      <c r="M67" s="101">
        <v>1</v>
      </c>
      <c r="N67" s="101">
        <v>3390</v>
      </c>
      <c r="O67" s="101">
        <v>1</v>
      </c>
      <c r="P67" s="101">
        <v>5000</v>
      </c>
      <c r="Q67" s="101">
        <v>0</v>
      </c>
      <c r="R67" s="101">
        <v>0</v>
      </c>
      <c r="S67" s="118" t="str">
        <f t="shared" si="5"/>
        <v>원형 범위 내 적 공격 시 공격력 19.3% [15초마다 1회]</v>
      </c>
      <c r="T67" s="118" t="str">
        <f t="shared" si="4"/>
        <v>원형 범위 내 적 공격 시 공격력 33.9% [5초 동안]</v>
      </c>
    </row>
    <row r="68" spans="1:20" ht="13.8" customHeight="1">
      <c r="A68" s="101">
        <f t="shared" ref="A68:A99" si="6">C68*ID규칙_애용품_강화_스킬_그룹_단위+D68</f>
        <v>1357105</v>
      </c>
      <c r="B68" s="100" t="s">
        <v>3037</v>
      </c>
      <c r="C68" s="101" t="str">
        <f>RIGHT(INDEX(STUDENT_UNIQUE_ITEM!$A:$A,MATCH(B68,STUDENT_UNIQUE_ITEM!$B:$B,0)),5)</f>
        <v>13571</v>
      </c>
      <c r="D68" s="102">
        <f>COUNTIF($C$4:C68,C68)</f>
        <v>5</v>
      </c>
      <c r="E68" s="101">
        <v>5</v>
      </c>
      <c r="F68" s="101">
        <v>1</v>
      </c>
      <c r="G68" s="101">
        <v>2010</v>
      </c>
      <c r="H68" s="101">
        <v>1</v>
      </c>
      <c r="I68" s="101">
        <v>15000</v>
      </c>
      <c r="J68" s="101">
        <v>1</v>
      </c>
      <c r="K68" s="101">
        <v>0</v>
      </c>
      <c r="L68" s="101">
        <v>5</v>
      </c>
      <c r="M68" s="101">
        <v>1</v>
      </c>
      <c r="N68" s="101">
        <v>3520</v>
      </c>
      <c r="O68" s="101">
        <v>1</v>
      </c>
      <c r="P68" s="101">
        <v>5000</v>
      </c>
      <c r="Q68" s="101">
        <v>0</v>
      </c>
      <c r="R68" s="101">
        <v>0</v>
      </c>
      <c r="S68" s="118" t="str">
        <f t="shared" si="5"/>
        <v>원형 범위 내 적 공격 시 공격력 20.1% [15초마다 1회]</v>
      </c>
      <c r="T68" s="118" t="str">
        <f t="shared" si="4"/>
        <v>원형 범위 내 적 공격 시 공격력 35.2% [5초 동안]</v>
      </c>
    </row>
    <row r="69" spans="1:20" ht="13.8" customHeight="1">
      <c r="A69" s="101">
        <f t="shared" si="6"/>
        <v>1357106</v>
      </c>
      <c r="B69" s="100" t="s">
        <v>3037</v>
      </c>
      <c r="C69" s="101" t="str">
        <f>RIGHT(INDEX(STUDENT_UNIQUE_ITEM!$A:$A,MATCH(B69,STUDENT_UNIQUE_ITEM!$B:$B,0)),5)</f>
        <v>13571</v>
      </c>
      <c r="D69" s="102">
        <f>COUNTIF($C$4:C69,C69)</f>
        <v>6</v>
      </c>
      <c r="E69" s="101">
        <v>5</v>
      </c>
      <c r="F69" s="101">
        <v>1</v>
      </c>
      <c r="G69" s="101">
        <v>2080</v>
      </c>
      <c r="H69" s="101">
        <v>1</v>
      </c>
      <c r="I69" s="101">
        <v>15000</v>
      </c>
      <c r="J69" s="101">
        <v>1</v>
      </c>
      <c r="K69" s="101">
        <v>0</v>
      </c>
      <c r="L69" s="101">
        <v>5</v>
      </c>
      <c r="M69" s="101">
        <v>1</v>
      </c>
      <c r="N69" s="101">
        <v>3660</v>
      </c>
      <c r="O69" s="101">
        <v>1</v>
      </c>
      <c r="P69" s="101">
        <v>5000</v>
      </c>
      <c r="Q69" s="101">
        <v>0</v>
      </c>
      <c r="R69" s="101">
        <v>0</v>
      </c>
      <c r="S69" s="118" t="str">
        <f t="shared" si="5"/>
        <v>원형 범위 내 적 공격 시 공격력 20.8% [15초마다 1회]</v>
      </c>
      <c r="T69" s="118" t="str">
        <f t="shared" ref="T69:T100" si="7">IFERROR(IF(L69&gt;0,VLOOKUP(L69,UNIQUE_CONDITION_TYPE,2,0),"")&amp;" "&amp;VLOOKUP(M69,UNIQUE_OPTION_TYPE,2,0)&amp;" "&amp;IF(N69=0,"",IF(O69&gt;0,N69/100&amp;"%",N69))&amp;IF(Q69&gt;0,IF(P69&gt;0," ["&amp;P69/1000,"")&amp;"초마다 "&amp;Q69&amp;"회]",IF(P69=0,"",IF(P69&gt;0," ["&amp;P69/1000,"")&amp;"초 동안]"))&amp;IF(R69&gt;0," (쿨타임 "&amp;R69/1000&amp;"초)",""),"-")</f>
        <v>원형 범위 내 적 공격 시 공격력 36.6% [5초 동안]</v>
      </c>
    </row>
    <row r="70" spans="1:20" ht="13.8" customHeight="1">
      <c r="A70" s="101">
        <f t="shared" si="6"/>
        <v>1357107</v>
      </c>
      <c r="B70" s="100" t="s">
        <v>3037</v>
      </c>
      <c r="C70" s="101" t="str">
        <f>RIGHT(INDEX(STUDENT_UNIQUE_ITEM!$A:$A,MATCH(B70,STUDENT_UNIQUE_ITEM!$B:$B,0)),5)</f>
        <v>13571</v>
      </c>
      <c r="D70" s="102">
        <f>COUNTIF($C$4:C70,C70)</f>
        <v>7</v>
      </c>
      <c r="E70" s="101">
        <v>5</v>
      </c>
      <c r="F70" s="101">
        <v>1</v>
      </c>
      <c r="G70" s="101">
        <v>2380</v>
      </c>
      <c r="H70" s="101">
        <v>1</v>
      </c>
      <c r="I70" s="101">
        <v>15000</v>
      </c>
      <c r="J70" s="101">
        <v>1</v>
      </c>
      <c r="K70" s="101">
        <v>0</v>
      </c>
      <c r="L70" s="101">
        <v>5</v>
      </c>
      <c r="M70" s="101">
        <v>1</v>
      </c>
      <c r="N70" s="101">
        <v>4170</v>
      </c>
      <c r="O70" s="101">
        <v>1</v>
      </c>
      <c r="P70" s="101">
        <v>5000</v>
      </c>
      <c r="Q70" s="101">
        <v>0</v>
      </c>
      <c r="R70" s="101">
        <v>0</v>
      </c>
      <c r="S70" s="118" t="str">
        <f t="shared" ref="S70:S101" si="8">IFERROR(IF(E70&gt;0,VLOOKUP(E70,UNIQUE_CONDITION_TYPE,2,0),"")&amp;" "&amp;VLOOKUP(F70,UNIQUE_OPTION_TYPE,2,0)&amp;" "&amp;IF(G70=0,"",IF(H70&gt;0,G70/100&amp;"%",G70))&amp;IF(J70&gt;0,IF(I70&gt;0," ["&amp;I70/1000,"")&amp;"초마다 "&amp;J70&amp;"회]",IF(I70=0,"",IF(I70&gt;0," ["&amp;I70/1000,"")&amp;"초 동안]"))&amp;IF(K70&gt;0," (쿨타임 "&amp;K70/1000&amp;"초)",""),"-")</f>
        <v>원형 범위 내 적 공격 시 공격력 23.8% [15초마다 1회]</v>
      </c>
      <c r="T70" s="118" t="str">
        <f t="shared" si="7"/>
        <v>원형 범위 내 적 공격 시 공격력 41.7% [5초 동안]</v>
      </c>
    </row>
    <row r="71" spans="1:20" ht="13.8" customHeight="1">
      <c r="A71" s="101">
        <f t="shared" si="6"/>
        <v>1357108</v>
      </c>
      <c r="B71" s="100" t="s">
        <v>3037</v>
      </c>
      <c r="C71" s="101" t="str">
        <f>RIGHT(INDEX(STUDENT_UNIQUE_ITEM!$A:$A,MATCH(B71,STUDENT_UNIQUE_ITEM!$B:$B,0)),5)</f>
        <v>13571</v>
      </c>
      <c r="D71" s="102">
        <f>COUNTIF($C$4:C71,C71)</f>
        <v>8</v>
      </c>
      <c r="E71" s="101">
        <v>5</v>
      </c>
      <c r="F71" s="101">
        <v>1</v>
      </c>
      <c r="G71" s="101">
        <v>2460</v>
      </c>
      <c r="H71" s="101">
        <v>1</v>
      </c>
      <c r="I71" s="101">
        <v>15000</v>
      </c>
      <c r="J71" s="101">
        <v>1</v>
      </c>
      <c r="K71" s="101">
        <v>0</v>
      </c>
      <c r="L71" s="101">
        <v>5</v>
      </c>
      <c r="M71" s="101">
        <v>1</v>
      </c>
      <c r="N71" s="101">
        <v>4310</v>
      </c>
      <c r="O71" s="101">
        <v>1</v>
      </c>
      <c r="P71" s="101">
        <v>5000</v>
      </c>
      <c r="Q71" s="101">
        <v>0</v>
      </c>
      <c r="R71" s="101">
        <v>0</v>
      </c>
      <c r="S71" s="118" t="str">
        <f t="shared" si="8"/>
        <v>원형 범위 내 적 공격 시 공격력 24.6% [15초마다 1회]</v>
      </c>
      <c r="T71" s="118" t="str">
        <f t="shared" si="7"/>
        <v>원형 범위 내 적 공격 시 공격력 43.1% [5초 동안]</v>
      </c>
    </row>
    <row r="72" spans="1:20" ht="13.8" customHeight="1">
      <c r="A72" s="101">
        <f t="shared" si="6"/>
        <v>1357109</v>
      </c>
      <c r="B72" s="100" t="s">
        <v>3037</v>
      </c>
      <c r="C72" s="101" t="str">
        <f>RIGHT(INDEX(STUDENT_UNIQUE_ITEM!$A:$A,MATCH(B72,STUDENT_UNIQUE_ITEM!$B:$B,0)),5)</f>
        <v>13571</v>
      </c>
      <c r="D72" s="102">
        <f>COUNTIF($C$4:C72,C72)</f>
        <v>9</v>
      </c>
      <c r="E72" s="101">
        <v>5</v>
      </c>
      <c r="F72" s="101">
        <v>1</v>
      </c>
      <c r="G72" s="101">
        <v>2530</v>
      </c>
      <c r="H72" s="101">
        <v>1</v>
      </c>
      <c r="I72" s="101">
        <v>15000</v>
      </c>
      <c r="J72" s="101">
        <v>1</v>
      </c>
      <c r="K72" s="101">
        <v>0</v>
      </c>
      <c r="L72" s="101">
        <v>5</v>
      </c>
      <c r="M72" s="101">
        <v>1</v>
      </c>
      <c r="N72" s="101">
        <v>4440</v>
      </c>
      <c r="O72" s="101">
        <v>1</v>
      </c>
      <c r="P72" s="101">
        <v>5000</v>
      </c>
      <c r="Q72" s="101">
        <v>0</v>
      </c>
      <c r="R72" s="101">
        <v>0</v>
      </c>
      <c r="S72" s="118" t="str">
        <f t="shared" si="8"/>
        <v>원형 범위 내 적 공격 시 공격력 25.3% [15초마다 1회]</v>
      </c>
      <c r="T72" s="118" t="str">
        <f t="shared" si="7"/>
        <v>원형 범위 내 적 공격 시 공격력 44.4% [5초 동안]</v>
      </c>
    </row>
    <row r="73" spans="1:20" ht="13.8" customHeight="1">
      <c r="A73" s="101">
        <f t="shared" si="6"/>
        <v>1357110</v>
      </c>
      <c r="B73" s="100" t="s">
        <v>3037</v>
      </c>
      <c r="C73" s="101" t="str">
        <f>RIGHT(INDEX(STUDENT_UNIQUE_ITEM!$A:$A,MATCH(B73,STUDENT_UNIQUE_ITEM!$B:$B,0)),5)</f>
        <v>13571</v>
      </c>
      <c r="D73" s="102">
        <f>COUNTIF($C$4:C73,C73)</f>
        <v>10</v>
      </c>
      <c r="E73" s="101">
        <v>5</v>
      </c>
      <c r="F73" s="101">
        <v>1</v>
      </c>
      <c r="G73" s="101">
        <v>2830</v>
      </c>
      <c r="H73" s="101">
        <v>1</v>
      </c>
      <c r="I73" s="101">
        <v>15000</v>
      </c>
      <c r="J73" s="101">
        <v>1</v>
      </c>
      <c r="K73" s="101">
        <v>0</v>
      </c>
      <c r="L73" s="101">
        <v>5</v>
      </c>
      <c r="M73" s="101">
        <v>1</v>
      </c>
      <c r="N73" s="101">
        <v>4960</v>
      </c>
      <c r="O73" s="101">
        <v>1</v>
      </c>
      <c r="P73" s="101">
        <v>5000</v>
      </c>
      <c r="Q73" s="101">
        <v>0</v>
      </c>
      <c r="R73" s="101">
        <v>0</v>
      </c>
      <c r="S73" s="118" t="str">
        <f t="shared" si="8"/>
        <v>원형 범위 내 적 공격 시 공격력 28.3% [15초마다 1회]</v>
      </c>
      <c r="T73" s="118" t="str">
        <f t="shared" si="7"/>
        <v>원형 범위 내 적 공격 시 공격력 49.6% [5초 동안]</v>
      </c>
    </row>
    <row r="74" spans="1:20" ht="13.8" customHeight="1">
      <c r="A74" s="101">
        <f t="shared" si="6"/>
        <v>1225101</v>
      </c>
      <c r="B74" s="100" t="s">
        <v>3038</v>
      </c>
      <c r="C74" s="101" t="str">
        <f>RIGHT(INDEX(STUDENT_UNIQUE_ITEM!$A:$A,MATCH(B74,STUDENT_UNIQUE_ITEM!$B:$B,0)),5)</f>
        <v>12251</v>
      </c>
      <c r="D74" s="102">
        <f>COUNTIF($C$4:C74,C74)</f>
        <v>1</v>
      </c>
      <c r="E74" s="101">
        <v>0</v>
      </c>
      <c r="F74" s="101">
        <v>19</v>
      </c>
      <c r="G74" s="101">
        <v>3</v>
      </c>
      <c r="H74" s="101">
        <v>0</v>
      </c>
      <c r="I74" s="101">
        <v>30000</v>
      </c>
      <c r="J74" s="101">
        <v>1</v>
      </c>
      <c r="K74" s="101">
        <v>0</v>
      </c>
      <c r="L74" s="101">
        <v>0</v>
      </c>
      <c r="M74" s="101">
        <v>1</v>
      </c>
      <c r="N74" s="101">
        <v>3820</v>
      </c>
      <c r="O74" s="101">
        <v>1</v>
      </c>
      <c r="P74" s="101">
        <v>20000</v>
      </c>
      <c r="Q74" s="101">
        <v>0</v>
      </c>
      <c r="R74" s="101">
        <v>0</v>
      </c>
      <c r="S74" s="118" t="str">
        <f t="shared" si="8"/>
        <v xml:space="preserve"> 포탑 소환 3 [30초마다 1회]</v>
      </c>
      <c r="T74" s="118" t="str">
        <f t="shared" si="7"/>
        <v xml:space="preserve"> 공격력 38.2% [20초 동안]</v>
      </c>
    </row>
    <row r="75" spans="1:20" ht="13.8" customHeight="1">
      <c r="A75" s="101">
        <f t="shared" si="6"/>
        <v>1225102</v>
      </c>
      <c r="B75" s="100" t="s">
        <v>3038</v>
      </c>
      <c r="C75" s="101" t="str">
        <f>RIGHT(INDEX(STUDENT_UNIQUE_ITEM!$A:$A,MATCH(B75,STUDENT_UNIQUE_ITEM!$B:$B,0)),5)</f>
        <v>12251</v>
      </c>
      <c r="D75" s="102">
        <f>COUNTIF($C$4:C75,C75)</f>
        <v>2</v>
      </c>
      <c r="E75" s="101">
        <v>0</v>
      </c>
      <c r="F75" s="101">
        <v>19</v>
      </c>
      <c r="G75" s="101">
        <v>3</v>
      </c>
      <c r="H75" s="101">
        <v>0</v>
      </c>
      <c r="I75" s="101">
        <v>30000</v>
      </c>
      <c r="J75" s="101">
        <v>1</v>
      </c>
      <c r="K75" s="101">
        <v>0</v>
      </c>
      <c r="L75" s="101">
        <v>0</v>
      </c>
      <c r="M75" s="101">
        <v>1</v>
      </c>
      <c r="N75" s="101">
        <v>4010</v>
      </c>
      <c r="O75" s="101">
        <v>1</v>
      </c>
      <c r="P75" s="101">
        <v>20000</v>
      </c>
      <c r="Q75" s="101">
        <v>0</v>
      </c>
      <c r="R75" s="101">
        <v>0</v>
      </c>
      <c r="S75" s="118" t="str">
        <f t="shared" si="8"/>
        <v xml:space="preserve"> 포탑 소환 3 [30초마다 1회]</v>
      </c>
      <c r="T75" s="118" t="str">
        <f t="shared" si="7"/>
        <v xml:space="preserve"> 공격력 40.1% [20초 동안]</v>
      </c>
    </row>
    <row r="76" spans="1:20" ht="13.8" customHeight="1">
      <c r="A76" s="101">
        <f t="shared" si="6"/>
        <v>1225103</v>
      </c>
      <c r="B76" s="100" t="s">
        <v>3038</v>
      </c>
      <c r="C76" s="101" t="str">
        <f>RIGHT(INDEX(STUDENT_UNIQUE_ITEM!$A:$A,MATCH(B76,STUDENT_UNIQUE_ITEM!$B:$B,0)),5)</f>
        <v>12251</v>
      </c>
      <c r="D76" s="102">
        <f>COUNTIF($C$4:C76,C76)</f>
        <v>3</v>
      </c>
      <c r="E76" s="101">
        <v>0</v>
      </c>
      <c r="F76" s="101">
        <v>19</v>
      </c>
      <c r="G76" s="101">
        <v>3</v>
      </c>
      <c r="H76" s="101">
        <v>0</v>
      </c>
      <c r="I76" s="101">
        <v>30000</v>
      </c>
      <c r="J76" s="101">
        <v>1</v>
      </c>
      <c r="K76" s="101">
        <v>0</v>
      </c>
      <c r="L76" s="101">
        <v>0</v>
      </c>
      <c r="M76" s="101">
        <v>1</v>
      </c>
      <c r="N76" s="101">
        <v>4200</v>
      </c>
      <c r="O76" s="101">
        <v>1</v>
      </c>
      <c r="P76" s="101">
        <v>20000</v>
      </c>
      <c r="Q76" s="101">
        <v>0</v>
      </c>
      <c r="R76" s="101">
        <v>0</v>
      </c>
      <c r="S76" s="118" t="str">
        <f t="shared" si="8"/>
        <v xml:space="preserve"> 포탑 소환 3 [30초마다 1회]</v>
      </c>
      <c r="T76" s="118" t="str">
        <f t="shared" si="7"/>
        <v xml:space="preserve"> 공격력 42% [20초 동안]</v>
      </c>
    </row>
    <row r="77" spans="1:20" ht="13.8" customHeight="1">
      <c r="A77" s="101">
        <f t="shared" si="6"/>
        <v>1225104</v>
      </c>
      <c r="B77" s="100" t="s">
        <v>3038</v>
      </c>
      <c r="C77" s="101" t="str">
        <f>RIGHT(INDEX(STUDENT_UNIQUE_ITEM!$A:$A,MATCH(B77,STUDENT_UNIQUE_ITEM!$B:$B,0)),5)</f>
        <v>12251</v>
      </c>
      <c r="D77" s="102">
        <f>COUNTIF($C$4:C77,C77)</f>
        <v>4</v>
      </c>
      <c r="E77" s="101">
        <v>0</v>
      </c>
      <c r="F77" s="101">
        <v>19</v>
      </c>
      <c r="G77" s="101">
        <v>3</v>
      </c>
      <c r="H77" s="101">
        <v>0</v>
      </c>
      <c r="I77" s="101">
        <v>30000</v>
      </c>
      <c r="J77" s="101">
        <v>1</v>
      </c>
      <c r="K77" s="101">
        <v>0</v>
      </c>
      <c r="L77" s="101">
        <v>0</v>
      </c>
      <c r="M77" s="101">
        <v>1</v>
      </c>
      <c r="N77" s="101">
        <v>4970</v>
      </c>
      <c r="O77" s="101">
        <v>1</v>
      </c>
      <c r="P77" s="101">
        <v>20000</v>
      </c>
      <c r="Q77" s="101">
        <v>0</v>
      </c>
      <c r="R77" s="101">
        <v>0</v>
      </c>
      <c r="S77" s="118" t="str">
        <f t="shared" si="8"/>
        <v xml:space="preserve"> 포탑 소환 3 [30초마다 1회]</v>
      </c>
      <c r="T77" s="118" t="str">
        <f t="shared" si="7"/>
        <v xml:space="preserve"> 공격력 49.7% [20초 동안]</v>
      </c>
    </row>
    <row r="78" spans="1:20" ht="13.8" customHeight="1">
      <c r="A78" s="101">
        <f t="shared" si="6"/>
        <v>1225105</v>
      </c>
      <c r="B78" s="100" t="s">
        <v>3038</v>
      </c>
      <c r="C78" s="101" t="str">
        <f>RIGHT(INDEX(STUDENT_UNIQUE_ITEM!$A:$A,MATCH(B78,STUDENT_UNIQUE_ITEM!$B:$B,0)),5)</f>
        <v>12251</v>
      </c>
      <c r="D78" s="102">
        <f>COUNTIF($C$4:C78,C78)</f>
        <v>5</v>
      </c>
      <c r="E78" s="101">
        <v>0</v>
      </c>
      <c r="F78" s="101">
        <v>19</v>
      </c>
      <c r="G78" s="101">
        <v>3</v>
      </c>
      <c r="H78" s="101">
        <v>0</v>
      </c>
      <c r="I78" s="101">
        <v>30000</v>
      </c>
      <c r="J78" s="101">
        <v>1</v>
      </c>
      <c r="K78" s="101">
        <v>0</v>
      </c>
      <c r="L78" s="101">
        <v>0</v>
      </c>
      <c r="M78" s="101">
        <v>1</v>
      </c>
      <c r="N78" s="101">
        <v>5160</v>
      </c>
      <c r="O78" s="101">
        <v>1</v>
      </c>
      <c r="P78" s="101">
        <v>20000</v>
      </c>
      <c r="Q78" s="101">
        <v>0</v>
      </c>
      <c r="R78" s="101">
        <v>0</v>
      </c>
      <c r="S78" s="118" t="str">
        <f t="shared" si="8"/>
        <v xml:space="preserve"> 포탑 소환 3 [30초마다 1회]</v>
      </c>
      <c r="T78" s="118" t="str">
        <f t="shared" si="7"/>
        <v xml:space="preserve"> 공격력 51.6% [20초 동안]</v>
      </c>
    </row>
    <row r="79" spans="1:20" ht="13.8" customHeight="1">
      <c r="A79" s="101">
        <f t="shared" si="6"/>
        <v>1225106</v>
      </c>
      <c r="B79" s="100" t="s">
        <v>3038</v>
      </c>
      <c r="C79" s="101" t="str">
        <f>RIGHT(INDEX(STUDENT_UNIQUE_ITEM!$A:$A,MATCH(B79,STUDENT_UNIQUE_ITEM!$B:$B,0)),5)</f>
        <v>12251</v>
      </c>
      <c r="D79" s="102">
        <f>COUNTIF($C$4:C79,C79)</f>
        <v>6</v>
      </c>
      <c r="E79" s="101">
        <v>0</v>
      </c>
      <c r="F79" s="101">
        <v>19</v>
      </c>
      <c r="G79" s="101">
        <v>3</v>
      </c>
      <c r="H79" s="101">
        <v>0</v>
      </c>
      <c r="I79" s="101">
        <v>30000</v>
      </c>
      <c r="J79" s="101">
        <v>1</v>
      </c>
      <c r="K79" s="101">
        <v>0</v>
      </c>
      <c r="L79" s="101">
        <v>0</v>
      </c>
      <c r="M79" s="101">
        <v>1</v>
      </c>
      <c r="N79" s="101">
        <v>5350</v>
      </c>
      <c r="O79" s="101">
        <v>1</v>
      </c>
      <c r="P79" s="101">
        <v>20000</v>
      </c>
      <c r="Q79" s="101">
        <v>0</v>
      </c>
      <c r="R79" s="101">
        <v>0</v>
      </c>
      <c r="S79" s="118" t="str">
        <f t="shared" si="8"/>
        <v xml:space="preserve"> 포탑 소환 3 [30초마다 1회]</v>
      </c>
      <c r="T79" s="118" t="str">
        <f t="shared" si="7"/>
        <v xml:space="preserve"> 공격력 53.5% [20초 동안]</v>
      </c>
    </row>
    <row r="80" spans="1:20" ht="13.8" customHeight="1">
      <c r="A80" s="101">
        <f t="shared" si="6"/>
        <v>1225107</v>
      </c>
      <c r="B80" s="100" t="s">
        <v>3038</v>
      </c>
      <c r="C80" s="101" t="str">
        <f>RIGHT(INDEX(STUDENT_UNIQUE_ITEM!$A:$A,MATCH(B80,STUDENT_UNIQUE_ITEM!$B:$B,0)),5)</f>
        <v>12251</v>
      </c>
      <c r="D80" s="102">
        <f>COUNTIF($C$4:C80,C80)</f>
        <v>7</v>
      </c>
      <c r="E80" s="101">
        <v>0</v>
      </c>
      <c r="F80" s="101">
        <v>19</v>
      </c>
      <c r="G80" s="101">
        <v>3</v>
      </c>
      <c r="H80" s="101">
        <v>0</v>
      </c>
      <c r="I80" s="101">
        <v>30000</v>
      </c>
      <c r="J80" s="101">
        <v>1</v>
      </c>
      <c r="K80" s="101">
        <v>0</v>
      </c>
      <c r="L80" s="101">
        <v>0</v>
      </c>
      <c r="M80" s="101">
        <v>1</v>
      </c>
      <c r="N80" s="101">
        <v>6110</v>
      </c>
      <c r="O80" s="101">
        <v>1</v>
      </c>
      <c r="P80" s="101">
        <v>20000</v>
      </c>
      <c r="Q80" s="101">
        <v>0</v>
      </c>
      <c r="R80" s="101">
        <v>0</v>
      </c>
      <c r="S80" s="118" t="str">
        <f t="shared" si="8"/>
        <v xml:space="preserve"> 포탑 소환 3 [30초마다 1회]</v>
      </c>
      <c r="T80" s="118" t="str">
        <f t="shared" si="7"/>
        <v xml:space="preserve"> 공격력 61.1% [20초 동안]</v>
      </c>
    </row>
    <row r="81" spans="1:20" ht="13.8" customHeight="1">
      <c r="A81" s="101">
        <f t="shared" si="6"/>
        <v>1225108</v>
      </c>
      <c r="B81" s="100" t="s">
        <v>3038</v>
      </c>
      <c r="C81" s="101" t="str">
        <f>RIGHT(INDEX(STUDENT_UNIQUE_ITEM!$A:$A,MATCH(B81,STUDENT_UNIQUE_ITEM!$B:$B,0)),5)</f>
        <v>12251</v>
      </c>
      <c r="D81" s="102">
        <f>COUNTIF($C$4:C81,C81)</f>
        <v>8</v>
      </c>
      <c r="E81" s="101">
        <v>0</v>
      </c>
      <c r="F81" s="101">
        <v>19</v>
      </c>
      <c r="G81" s="101">
        <v>3</v>
      </c>
      <c r="H81" s="101">
        <v>0</v>
      </c>
      <c r="I81" s="101">
        <v>30000</v>
      </c>
      <c r="J81" s="101">
        <v>1</v>
      </c>
      <c r="K81" s="101">
        <v>0</v>
      </c>
      <c r="L81" s="101">
        <v>0</v>
      </c>
      <c r="M81" s="101">
        <v>1</v>
      </c>
      <c r="N81" s="101">
        <v>6310</v>
      </c>
      <c r="O81" s="101">
        <v>1</v>
      </c>
      <c r="P81" s="101">
        <v>20000</v>
      </c>
      <c r="Q81" s="101">
        <v>0</v>
      </c>
      <c r="R81" s="101">
        <v>0</v>
      </c>
      <c r="S81" s="118" t="str">
        <f t="shared" si="8"/>
        <v xml:space="preserve"> 포탑 소환 3 [30초마다 1회]</v>
      </c>
      <c r="T81" s="118" t="str">
        <f t="shared" si="7"/>
        <v xml:space="preserve"> 공격력 63.1% [20초 동안]</v>
      </c>
    </row>
    <row r="82" spans="1:20" ht="13.8" customHeight="1">
      <c r="A82" s="101">
        <f t="shared" si="6"/>
        <v>1225109</v>
      </c>
      <c r="B82" s="100" t="s">
        <v>3038</v>
      </c>
      <c r="C82" s="101" t="str">
        <f>RIGHT(INDEX(STUDENT_UNIQUE_ITEM!$A:$A,MATCH(B82,STUDENT_UNIQUE_ITEM!$B:$B,0)),5)</f>
        <v>12251</v>
      </c>
      <c r="D82" s="102">
        <f>COUNTIF($C$4:C82,C82)</f>
        <v>9</v>
      </c>
      <c r="E82" s="101">
        <v>0</v>
      </c>
      <c r="F82" s="101">
        <v>19</v>
      </c>
      <c r="G82" s="101">
        <v>3</v>
      </c>
      <c r="H82" s="101">
        <v>0</v>
      </c>
      <c r="I82" s="101">
        <v>30000</v>
      </c>
      <c r="J82" s="101">
        <v>1</v>
      </c>
      <c r="K82" s="101">
        <v>0</v>
      </c>
      <c r="L82" s="101">
        <v>0</v>
      </c>
      <c r="M82" s="101">
        <v>1</v>
      </c>
      <c r="N82" s="101">
        <v>6500</v>
      </c>
      <c r="O82" s="101">
        <v>1</v>
      </c>
      <c r="P82" s="101">
        <v>20000</v>
      </c>
      <c r="Q82" s="101">
        <v>0</v>
      </c>
      <c r="R82" s="101">
        <v>0</v>
      </c>
      <c r="S82" s="118" t="str">
        <f t="shared" si="8"/>
        <v xml:space="preserve"> 포탑 소환 3 [30초마다 1회]</v>
      </c>
      <c r="T82" s="118" t="str">
        <f t="shared" si="7"/>
        <v xml:space="preserve"> 공격력 65% [20초 동안]</v>
      </c>
    </row>
    <row r="83" spans="1:20" ht="13.8" customHeight="1">
      <c r="A83" s="101">
        <f t="shared" si="6"/>
        <v>1225110</v>
      </c>
      <c r="B83" s="100" t="s">
        <v>3038</v>
      </c>
      <c r="C83" s="101" t="str">
        <f>RIGHT(INDEX(STUDENT_UNIQUE_ITEM!$A:$A,MATCH(B83,STUDENT_UNIQUE_ITEM!$B:$B,0)),5)</f>
        <v>12251</v>
      </c>
      <c r="D83" s="102">
        <f>COUNTIF($C$4:C83,C83)</f>
        <v>10</v>
      </c>
      <c r="E83" s="101">
        <v>0</v>
      </c>
      <c r="F83" s="101">
        <v>19</v>
      </c>
      <c r="G83" s="101">
        <v>3</v>
      </c>
      <c r="H83" s="101">
        <v>0</v>
      </c>
      <c r="I83" s="101">
        <v>30000</v>
      </c>
      <c r="J83" s="101">
        <v>1</v>
      </c>
      <c r="K83" s="101">
        <v>0</v>
      </c>
      <c r="L83" s="101">
        <v>0</v>
      </c>
      <c r="M83" s="101">
        <v>1</v>
      </c>
      <c r="N83" s="101">
        <v>7260</v>
      </c>
      <c r="O83" s="101">
        <v>1</v>
      </c>
      <c r="P83" s="101">
        <v>20000</v>
      </c>
      <c r="Q83" s="101">
        <v>0</v>
      </c>
      <c r="R83" s="101">
        <v>0</v>
      </c>
      <c r="S83" s="118" t="str">
        <f t="shared" si="8"/>
        <v xml:space="preserve"> 포탑 소환 3 [30초마다 1회]</v>
      </c>
      <c r="T83" s="118" t="str">
        <f t="shared" si="7"/>
        <v xml:space="preserve"> 공격력 72.6% [20초 동안]</v>
      </c>
    </row>
    <row r="84" spans="1:20" ht="13.8" customHeight="1">
      <c r="A84" s="101">
        <f t="shared" si="6"/>
        <v>1301101</v>
      </c>
      <c r="B84" s="100" t="s">
        <v>3039</v>
      </c>
      <c r="C84" s="101" t="str">
        <f>RIGHT(INDEX(STUDENT_UNIQUE_ITEM!$A:$A,MATCH(B84,STUDENT_UNIQUE_ITEM!$B:$B,0)),5)</f>
        <v>13011</v>
      </c>
      <c r="D84" s="102">
        <f>COUNTIF($C$4:C84,C84)</f>
        <v>1</v>
      </c>
      <c r="E84" s="101">
        <v>5</v>
      </c>
      <c r="F84" s="101">
        <v>1</v>
      </c>
      <c r="G84" s="101">
        <v>29000</v>
      </c>
      <c r="H84" s="101">
        <v>1</v>
      </c>
      <c r="I84" s="101">
        <v>25000</v>
      </c>
      <c r="J84" s="101">
        <v>1</v>
      </c>
      <c r="K84" s="101">
        <v>0</v>
      </c>
      <c r="L84" s="101">
        <v>0</v>
      </c>
      <c r="M84" s="101">
        <v>0</v>
      </c>
      <c r="N84" s="101">
        <v>0</v>
      </c>
      <c r="O84" s="101">
        <v>0</v>
      </c>
      <c r="P84" s="101">
        <v>0</v>
      </c>
      <c r="Q84" s="101">
        <v>0</v>
      </c>
      <c r="R84" s="101">
        <v>0</v>
      </c>
      <c r="S84" s="118" t="str">
        <f t="shared" si="8"/>
        <v>원형 범위 내 적 공격 시 공격력 290% [25초마다 1회]</v>
      </c>
      <c r="T84" s="118" t="str">
        <f t="shared" si="7"/>
        <v>-</v>
      </c>
    </row>
    <row r="85" spans="1:20" ht="13.8" customHeight="1">
      <c r="A85" s="101">
        <f t="shared" si="6"/>
        <v>1301102</v>
      </c>
      <c r="B85" s="100" t="s">
        <v>3039</v>
      </c>
      <c r="C85" s="101" t="str">
        <f>RIGHT(INDEX(STUDENT_UNIQUE_ITEM!$A:$A,MATCH(B85,STUDENT_UNIQUE_ITEM!$B:$B,0)),5)</f>
        <v>13011</v>
      </c>
      <c r="D85" s="102">
        <f>COUNTIF($C$4:C85,C85)</f>
        <v>2</v>
      </c>
      <c r="E85" s="101">
        <v>5</v>
      </c>
      <c r="F85" s="101">
        <v>1</v>
      </c>
      <c r="G85" s="101">
        <v>30500</v>
      </c>
      <c r="H85" s="101">
        <v>1</v>
      </c>
      <c r="I85" s="101">
        <v>25000</v>
      </c>
      <c r="J85" s="101">
        <v>1</v>
      </c>
      <c r="K85" s="101">
        <v>0</v>
      </c>
      <c r="L85" s="101">
        <v>0</v>
      </c>
      <c r="M85" s="101">
        <v>0</v>
      </c>
      <c r="N85" s="101">
        <v>0</v>
      </c>
      <c r="O85" s="101">
        <v>0</v>
      </c>
      <c r="P85" s="101">
        <v>0</v>
      </c>
      <c r="Q85" s="101">
        <v>0</v>
      </c>
      <c r="R85" s="101">
        <v>0</v>
      </c>
      <c r="S85" s="118" t="str">
        <f t="shared" si="8"/>
        <v>원형 범위 내 적 공격 시 공격력 305% [25초마다 1회]</v>
      </c>
      <c r="T85" s="118" t="str">
        <f t="shared" si="7"/>
        <v>-</v>
      </c>
    </row>
    <row r="86" spans="1:20" ht="13.8" customHeight="1">
      <c r="A86" s="101">
        <f t="shared" si="6"/>
        <v>1301103</v>
      </c>
      <c r="B86" s="100" t="s">
        <v>3039</v>
      </c>
      <c r="C86" s="101" t="str">
        <f>RIGHT(INDEX(STUDENT_UNIQUE_ITEM!$A:$A,MATCH(B86,STUDENT_UNIQUE_ITEM!$B:$B,0)),5)</f>
        <v>13011</v>
      </c>
      <c r="D86" s="102">
        <f>COUNTIF($C$4:C86,C86)</f>
        <v>3</v>
      </c>
      <c r="E86" s="101">
        <v>5</v>
      </c>
      <c r="F86" s="101">
        <v>1</v>
      </c>
      <c r="G86" s="101">
        <v>31900</v>
      </c>
      <c r="H86" s="101">
        <v>1</v>
      </c>
      <c r="I86" s="101">
        <v>25000</v>
      </c>
      <c r="J86" s="101">
        <v>1</v>
      </c>
      <c r="K86" s="101">
        <v>0</v>
      </c>
      <c r="L86" s="101">
        <v>0</v>
      </c>
      <c r="M86" s="101">
        <v>0</v>
      </c>
      <c r="N86" s="101">
        <v>0</v>
      </c>
      <c r="O86" s="101">
        <v>0</v>
      </c>
      <c r="P86" s="101">
        <v>0</v>
      </c>
      <c r="Q86" s="101">
        <v>0</v>
      </c>
      <c r="R86" s="101">
        <v>0</v>
      </c>
      <c r="S86" s="118" t="str">
        <f t="shared" si="8"/>
        <v>원형 범위 내 적 공격 시 공격력 319% [25초마다 1회]</v>
      </c>
      <c r="T86" s="118" t="str">
        <f t="shared" si="7"/>
        <v>-</v>
      </c>
    </row>
    <row r="87" spans="1:20" ht="13.8" customHeight="1">
      <c r="A87" s="101">
        <f t="shared" si="6"/>
        <v>1301104</v>
      </c>
      <c r="B87" s="100" t="s">
        <v>3039</v>
      </c>
      <c r="C87" s="101" t="str">
        <f>RIGHT(INDEX(STUDENT_UNIQUE_ITEM!$A:$A,MATCH(B87,STUDENT_UNIQUE_ITEM!$B:$B,0)),5)</f>
        <v>13011</v>
      </c>
      <c r="D87" s="102">
        <f>COUNTIF($C$4:C87,C87)</f>
        <v>4</v>
      </c>
      <c r="E87" s="101">
        <v>5</v>
      </c>
      <c r="F87" s="101">
        <v>1</v>
      </c>
      <c r="G87" s="101">
        <v>37700</v>
      </c>
      <c r="H87" s="101">
        <v>1</v>
      </c>
      <c r="I87" s="101">
        <v>25000</v>
      </c>
      <c r="J87" s="101">
        <v>1</v>
      </c>
      <c r="K87" s="101">
        <v>0</v>
      </c>
      <c r="L87" s="101">
        <v>0</v>
      </c>
      <c r="M87" s="101">
        <v>0</v>
      </c>
      <c r="N87" s="101">
        <v>0</v>
      </c>
      <c r="O87" s="101">
        <v>0</v>
      </c>
      <c r="P87" s="101">
        <v>0</v>
      </c>
      <c r="Q87" s="101">
        <v>0</v>
      </c>
      <c r="R87" s="101">
        <v>0</v>
      </c>
      <c r="S87" s="118" t="str">
        <f t="shared" si="8"/>
        <v>원형 범위 내 적 공격 시 공격력 377% [25초마다 1회]</v>
      </c>
      <c r="T87" s="118" t="str">
        <f t="shared" si="7"/>
        <v>-</v>
      </c>
    </row>
    <row r="88" spans="1:20" ht="13.8" customHeight="1">
      <c r="A88" s="101">
        <f t="shared" si="6"/>
        <v>1301105</v>
      </c>
      <c r="B88" s="100" t="s">
        <v>3039</v>
      </c>
      <c r="C88" s="101" t="str">
        <f>RIGHT(INDEX(STUDENT_UNIQUE_ITEM!$A:$A,MATCH(B88,STUDENT_UNIQUE_ITEM!$B:$B,0)),5)</f>
        <v>13011</v>
      </c>
      <c r="D88" s="102">
        <f>COUNTIF($C$4:C88,C88)</f>
        <v>5</v>
      </c>
      <c r="E88" s="101">
        <v>5</v>
      </c>
      <c r="F88" s="101">
        <v>1</v>
      </c>
      <c r="G88" s="101">
        <v>39200</v>
      </c>
      <c r="H88" s="101">
        <v>1</v>
      </c>
      <c r="I88" s="101">
        <v>25000</v>
      </c>
      <c r="J88" s="101">
        <v>1</v>
      </c>
      <c r="K88" s="101">
        <v>0</v>
      </c>
      <c r="L88" s="101">
        <v>0</v>
      </c>
      <c r="M88" s="101">
        <v>0</v>
      </c>
      <c r="N88" s="101">
        <v>0</v>
      </c>
      <c r="O88" s="101">
        <v>0</v>
      </c>
      <c r="P88" s="101">
        <v>0</v>
      </c>
      <c r="Q88" s="101">
        <v>0</v>
      </c>
      <c r="R88" s="101">
        <v>0</v>
      </c>
      <c r="S88" s="118" t="str">
        <f t="shared" si="8"/>
        <v>원형 범위 내 적 공격 시 공격력 392% [25초마다 1회]</v>
      </c>
      <c r="T88" s="118" t="str">
        <f t="shared" si="7"/>
        <v>-</v>
      </c>
    </row>
    <row r="89" spans="1:20" ht="13.8" customHeight="1">
      <c r="A89" s="101">
        <f t="shared" si="6"/>
        <v>1301106</v>
      </c>
      <c r="B89" s="100" t="s">
        <v>3039</v>
      </c>
      <c r="C89" s="101" t="str">
        <f>RIGHT(INDEX(STUDENT_UNIQUE_ITEM!$A:$A,MATCH(B89,STUDENT_UNIQUE_ITEM!$B:$B,0)),5)</f>
        <v>13011</v>
      </c>
      <c r="D89" s="102">
        <f>COUNTIF($C$4:C89,C89)</f>
        <v>6</v>
      </c>
      <c r="E89" s="101">
        <v>5</v>
      </c>
      <c r="F89" s="101">
        <v>1</v>
      </c>
      <c r="G89" s="101">
        <v>40600</v>
      </c>
      <c r="H89" s="101">
        <v>1</v>
      </c>
      <c r="I89" s="101">
        <v>25000</v>
      </c>
      <c r="J89" s="101">
        <v>1</v>
      </c>
      <c r="K89" s="101">
        <v>0</v>
      </c>
      <c r="L89" s="101">
        <v>0</v>
      </c>
      <c r="M89" s="101">
        <v>0</v>
      </c>
      <c r="N89" s="101">
        <v>0</v>
      </c>
      <c r="O89" s="101">
        <v>0</v>
      </c>
      <c r="P89" s="101">
        <v>0</v>
      </c>
      <c r="Q89" s="101">
        <v>0</v>
      </c>
      <c r="R89" s="101">
        <v>0</v>
      </c>
      <c r="S89" s="118" t="str">
        <f t="shared" si="8"/>
        <v>원형 범위 내 적 공격 시 공격력 406% [25초마다 1회]</v>
      </c>
      <c r="T89" s="118" t="str">
        <f t="shared" si="7"/>
        <v>-</v>
      </c>
    </row>
    <row r="90" spans="1:20" ht="13.8" customHeight="1">
      <c r="A90" s="101">
        <f t="shared" si="6"/>
        <v>1301107</v>
      </c>
      <c r="B90" s="100" t="s">
        <v>3039</v>
      </c>
      <c r="C90" s="101" t="str">
        <f>RIGHT(INDEX(STUDENT_UNIQUE_ITEM!$A:$A,MATCH(B90,STUDENT_UNIQUE_ITEM!$B:$B,0)),5)</f>
        <v>13011</v>
      </c>
      <c r="D90" s="102">
        <f>COUNTIF($C$4:C90,C90)</f>
        <v>7</v>
      </c>
      <c r="E90" s="101">
        <v>5</v>
      </c>
      <c r="F90" s="101">
        <v>1</v>
      </c>
      <c r="G90" s="101">
        <v>46400</v>
      </c>
      <c r="H90" s="101">
        <v>1</v>
      </c>
      <c r="I90" s="101">
        <v>25000</v>
      </c>
      <c r="J90" s="101">
        <v>1</v>
      </c>
      <c r="K90" s="101">
        <v>0</v>
      </c>
      <c r="L90" s="101">
        <v>0</v>
      </c>
      <c r="M90" s="101">
        <v>0</v>
      </c>
      <c r="N90" s="101">
        <v>0</v>
      </c>
      <c r="O90" s="101">
        <v>0</v>
      </c>
      <c r="P90" s="101">
        <v>0</v>
      </c>
      <c r="Q90" s="101">
        <v>0</v>
      </c>
      <c r="R90" s="101">
        <v>0</v>
      </c>
      <c r="S90" s="118" t="str">
        <f t="shared" si="8"/>
        <v>원형 범위 내 적 공격 시 공격력 464% [25초마다 1회]</v>
      </c>
      <c r="T90" s="118" t="str">
        <f t="shared" si="7"/>
        <v>-</v>
      </c>
    </row>
    <row r="91" spans="1:20" ht="13.8" customHeight="1">
      <c r="A91" s="101">
        <f t="shared" si="6"/>
        <v>1301108</v>
      </c>
      <c r="B91" s="100" t="s">
        <v>3039</v>
      </c>
      <c r="C91" s="101" t="str">
        <f>RIGHT(INDEX(STUDENT_UNIQUE_ITEM!$A:$A,MATCH(B91,STUDENT_UNIQUE_ITEM!$B:$B,0)),5)</f>
        <v>13011</v>
      </c>
      <c r="D91" s="102">
        <f>COUNTIF($C$4:C91,C91)</f>
        <v>8</v>
      </c>
      <c r="E91" s="101">
        <v>5</v>
      </c>
      <c r="F91" s="101">
        <v>1</v>
      </c>
      <c r="G91" s="101">
        <v>47900</v>
      </c>
      <c r="H91" s="101">
        <v>1</v>
      </c>
      <c r="I91" s="101">
        <v>25000</v>
      </c>
      <c r="J91" s="101">
        <v>1</v>
      </c>
      <c r="K91" s="101">
        <v>0</v>
      </c>
      <c r="L91" s="101">
        <v>0</v>
      </c>
      <c r="M91" s="101">
        <v>0</v>
      </c>
      <c r="N91" s="101">
        <v>0</v>
      </c>
      <c r="O91" s="101">
        <v>0</v>
      </c>
      <c r="P91" s="101">
        <v>0</v>
      </c>
      <c r="Q91" s="101">
        <v>0</v>
      </c>
      <c r="R91" s="101">
        <v>0</v>
      </c>
      <c r="S91" s="118" t="str">
        <f t="shared" si="8"/>
        <v>원형 범위 내 적 공격 시 공격력 479% [25초마다 1회]</v>
      </c>
      <c r="T91" s="118" t="str">
        <f t="shared" si="7"/>
        <v>-</v>
      </c>
    </row>
    <row r="92" spans="1:20" ht="13.8" customHeight="1">
      <c r="A92" s="101">
        <f t="shared" si="6"/>
        <v>1301109</v>
      </c>
      <c r="B92" s="100" t="s">
        <v>3039</v>
      </c>
      <c r="C92" s="101" t="str">
        <f>RIGHT(INDEX(STUDENT_UNIQUE_ITEM!$A:$A,MATCH(B92,STUDENT_UNIQUE_ITEM!$B:$B,0)),5)</f>
        <v>13011</v>
      </c>
      <c r="D92" s="102">
        <f>COUNTIF($C$4:C92,C92)</f>
        <v>9</v>
      </c>
      <c r="E92" s="101">
        <v>5</v>
      </c>
      <c r="F92" s="101">
        <v>1</v>
      </c>
      <c r="G92" s="101">
        <v>49300</v>
      </c>
      <c r="H92" s="101">
        <v>1</v>
      </c>
      <c r="I92" s="101">
        <v>25000</v>
      </c>
      <c r="J92" s="101">
        <v>1</v>
      </c>
      <c r="K92" s="101">
        <v>0</v>
      </c>
      <c r="L92" s="101">
        <v>0</v>
      </c>
      <c r="M92" s="101">
        <v>0</v>
      </c>
      <c r="N92" s="101">
        <v>0</v>
      </c>
      <c r="O92" s="101">
        <v>0</v>
      </c>
      <c r="P92" s="101">
        <v>0</v>
      </c>
      <c r="Q92" s="101">
        <v>0</v>
      </c>
      <c r="R92" s="101">
        <v>0</v>
      </c>
      <c r="S92" s="118" t="str">
        <f t="shared" si="8"/>
        <v>원형 범위 내 적 공격 시 공격력 493% [25초마다 1회]</v>
      </c>
      <c r="T92" s="118" t="str">
        <f t="shared" si="7"/>
        <v>-</v>
      </c>
    </row>
    <row r="93" spans="1:20" ht="13.8" customHeight="1">
      <c r="A93" s="101">
        <f t="shared" si="6"/>
        <v>1301110</v>
      </c>
      <c r="B93" s="100" t="s">
        <v>3039</v>
      </c>
      <c r="C93" s="101" t="str">
        <f>RIGHT(INDEX(STUDENT_UNIQUE_ITEM!$A:$A,MATCH(B93,STUDENT_UNIQUE_ITEM!$B:$B,0)),5)</f>
        <v>13011</v>
      </c>
      <c r="D93" s="102">
        <f>COUNTIF($C$4:C93,C93)</f>
        <v>10</v>
      </c>
      <c r="E93" s="101">
        <v>5</v>
      </c>
      <c r="F93" s="101">
        <v>1</v>
      </c>
      <c r="G93" s="101">
        <v>55100</v>
      </c>
      <c r="H93" s="101">
        <v>1</v>
      </c>
      <c r="I93" s="101">
        <v>25000</v>
      </c>
      <c r="J93" s="101">
        <v>1</v>
      </c>
      <c r="K93" s="101">
        <v>0</v>
      </c>
      <c r="L93" s="101">
        <v>0</v>
      </c>
      <c r="M93" s="101">
        <v>0</v>
      </c>
      <c r="N93" s="101">
        <v>0</v>
      </c>
      <c r="O93" s="101">
        <v>0</v>
      </c>
      <c r="P93" s="101">
        <v>0</v>
      </c>
      <c r="Q93" s="101">
        <v>0</v>
      </c>
      <c r="R93" s="101">
        <v>0</v>
      </c>
      <c r="S93" s="118" t="str">
        <f t="shared" si="8"/>
        <v>원형 범위 내 적 공격 시 공격력 551% [25초마다 1회]</v>
      </c>
      <c r="T93" s="118" t="str">
        <f t="shared" si="7"/>
        <v>-</v>
      </c>
    </row>
    <row r="94" spans="1:20" ht="13.8" customHeight="1">
      <c r="A94" s="101">
        <f t="shared" si="6"/>
        <v>1320101</v>
      </c>
      <c r="B94" s="100" t="s">
        <v>3040</v>
      </c>
      <c r="C94" s="101" t="str">
        <f>RIGHT(INDEX(STUDENT_UNIQUE_ITEM!$A:$A,MATCH(B94,STUDENT_UNIQUE_ITEM!$B:$B,0)),5)</f>
        <v>13201</v>
      </c>
      <c r="D94" s="102">
        <f>COUNTIF($C$4:C94,C94)</f>
        <v>1</v>
      </c>
      <c r="E94" s="101">
        <v>0</v>
      </c>
      <c r="F94" s="101">
        <v>5</v>
      </c>
      <c r="G94" s="101">
        <v>1940</v>
      </c>
      <c r="H94" s="101">
        <v>1</v>
      </c>
      <c r="I94" s="101">
        <v>20000</v>
      </c>
      <c r="J94" s="101">
        <v>0</v>
      </c>
      <c r="K94" s="101">
        <v>0</v>
      </c>
      <c r="L94" s="101">
        <v>0</v>
      </c>
      <c r="M94" s="101">
        <v>0</v>
      </c>
      <c r="N94" s="101">
        <v>0</v>
      </c>
      <c r="O94" s="101">
        <v>0</v>
      </c>
      <c r="P94" s="101">
        <v>0</v>
      </c>
      <c r="Q94" s="101">
        <v>0</v>
      </c>
      <c r="R94" s="101">
        <v>0</v>
      </c>
      <c r="S94" s="118" t="str">
        <f t="shared" si="8"/>
        <v xml:space="preserve"> 회피 수치 19.4% [20초 동안]</v>
      </c>
      <c r="T94" s="118" t="str">
        <f t="shared" si="7"/>
        <v>-</v>
      </c>
    </row>
    <row r="95" spans="1:20" ht="13.8" customHeight="1">
      <c r="A95" s="101">
        <f t="shared" si="6"/>
        <v>1320102</v>
      </c>
      <c r="B95" s="100" t="s">
        <v>3040</v>
      </c>
      <c r="C95" s="101" t="str">
        <f>RIGHT(INDEX(STUDENT_UNIQUE_ITEM!$A:$A,MATCH(B95,STUDENT_UNIQUE_ITEM!$B:$B,0)),5)</f>
        <v>13201</v>
      </c>
      <c r="D95" s="102">
        <f>COUNTIF($C$4:C95,C95)</f>
        <v>2</v>
      </c>
      <c r="E95" s="101">
        <v>0</v>
      </c>
      <c r="F95" s="101">
        <v>5</v>
      </c>
      <c r="G95" s="101">
        <v>2040</v>
      </c>
      <c r="H95" s="101">
        <v>1</v>
      </c>
      <c r="I95" s="101">
        <v>20000</v>
      </c>
      <c r="J95" s="101">
        <v>0</v>
      </c>
      <c r="K95" s="101">
        <v>0</v>
      </c>
      <c r="L95" s="101">
        <v>0</v>
      </c>
      <c r="M95" s="101">
        <v>0</v>
      </c>
      <c r="N95" s="101">
        <v>0</v>
      </c>
      <c r="O95" s="101">
        <v>0</v>
      </c>
      <c r="P95" s="101">
        <v>0</v>
      </c>
      <c r="Q95" s="101">
        <v>0</v>
      </c>
      <c r="R95" s="101">
        <v>0</v>
      </c>
      <c r="S95" s="118" t="str">
        <f t="shared" si="8"/>
        <v xml:space="preserve"> 회피 수치 20.4% [20초 동안]</v>
      </c>
      <c r="T95" s="118" t="str">
        <f t="shared" si="7"/>
        <v>-</v>
      </c>
    </row>
    <row r="96" spans="1:20" ht="13.8" customHeight="1">
      <c r="A96" s="101">
        <f t="shared" si="6"/>
        <v>1320103</v>
      </c>
      <c r="B96" s="100" t="s">
        <v>3040</v>
      </c>
      <c r="C96" s="101" t="str">
        <f>RIGHT(INDEX(STUDENT_UNIQUE_ITEM!$A:$A,MATCH(B96,STUDENT_UNIQUE_ITEM!$B:$B,0)),5)</f>
        <v>13201</v>
      </c>
      <c r="D96" s="102">
        <f>COUNTIF($C$4:C96,C96)</f>
        <v>3</v>
      </c>
      <c r="E96" s="101">
        <v>0</v>
      </c>
      <c r="F96" s="101">
        <v>5</v>
      </c>
      <c r="G96" s="101">
        <v>2140</v>
      </c>
      <c r="H96" s="101">
        <v>1</v>
      </c>
      <c r="I96" s="101">
        <v>20000</v>
      </c>
      <c r="J96" s="101">
        <v>0</v>
      </c>
      <c r="K96" s="101">
        <v>0</v>
      </c>
      <c r="L96" s="101">
        <v>0</v>
      </c>
      <c r="M96" s="101">
        <v>0</v>
      </c>
      <c r="N96" s="101">
        <v>0</v>
      </c>
      <c r="O96" s="101">
        <v>0</v>
      </c>
      <c r="P96" s="101">
        <v>0</v>
      </c>
      <c r="Q96" s="101">
        <v>0</v>
      </c>
      <c r="R96" s="101">
        <v>0</v>
      </c>
      <c r="S96" s="118" t="str">
        <f t="shared" si="8"/>
        <v xml:space="preserve"> 회피 수치 21.4% [20초 동안]</v>
      </c>
      <c r="T96" s="118" t="str">
        <f t="shared" si="7"/>
        <v>-</v>
      </c>
    </row>
    <row r="97" spans="1:20" ht="13.8" customHeight="1">
      <c r="A97" s="101">
        <f t="shared" si="6"/>
        <v>1320104</v>
      </c>
      <c r="B97" s="100" t="s">
        <v>3040</v>
      </c>
      <c r="C97" s="101" t="str">
        <f>RIGHT(INDEX(STUDENT_UNIQUE_ITEM!$A:$A,MATCH(B97,STUDENT_UNIQUE_ITEM!$B:$B,0)),5)</f>
        <v>13201</v>
      </c>
      <c r="D97" s="102">
        <f>COUNTIF($C$4:C97,C97)</f>
        <v>4</v>
      </c>
      <c r="E97" s="101">
        <v>0</v>
      </c>
      <c r="F97" s="101">
        <v>5</v>
      </c>
      <c r="G97" s="101">
        <v>2530</v>
      </c>
      <c r="H97" s="101">
        <v>1</v>
      </c>
      <c r="I97" s="101">
        <v>20000</v>
      </c>
      <c r="J97" s="101">
        <v>0</v>
      </c>
      <c r="K97" s="101">
        <v>0</v>
      </c>
      <c r="L97" s="101">
        <v>0</v>
      </c>
      <c r="M97" s="101">
        <v>0</v>
      </c>
      <c r="N97" s="101">
        <v>0</v>
      </c>
      <c r="O97" s="101">
        <v>0</v>
      </c>
      <c r="P97" s="101">
        <v>0</v>
      </c>
      <c r="Q97" s="101">
        <v>0</v>
      </c>
      <c r="R97" s="101">
        <v>0</v>
      </c>
      <c r="S97" s="118" t="str">
        <f t="shared" si="8"/>
        <v xml:space="preserve"> 회피 수치 25.3% [20초 동안]</v>
      </c>
      <c r="T97" s="118" t="str">
        <f t="shared" si="7"/>
        <v>-</v>
      </c>
    </row>
    <row r="98" spans="1:20" ht="13.8" customHeight="1">
      <c r="A98" s="101">
        <f t="shared" si="6"/>
        <v>1320105</v>
      </c>
      <c r="B98" s="100" t="s">
        <v>3040</v>
      </c>
      <c r="C98" s="101" t="str">
        <f>RIGHT(INDEX(STUDENT_UNIQUE_ITEM!$A:$A,MATCH(B98,STUDENT_UNIQUE_ITEM!$B:$B,0)),5)</f>
        <v>13201</v>
      </c>
      <c r="D98" s="102">
        <f>COUNTIF($C$4:C98,C98)</f>
        <v>5</v>
      </c>
      <c r="E98" s="101">
        <v>0</v>
      </c>
      <c r="F98" s="101">
        <v>5</v>
      </c>
      <c r="G98" s="101">
        <v>2620</v>
      </c>
      <c r="H98" s="101">
        <v>1</v>
      </c>
      <c r="I98" s="101">
        <v>20000</v>
      </c>
      <c r="J98" s="101">
        <v>0</v>
      </c>
      <c r="K98" s="101">
        <v>0</v>
      </c>
      <c r="L98" s="101">
        <v>0</v>
      </c>
      <c r="M98" s="101">
        <v>0</v>
      </c>
      <c r="N98" s="101">
        <v>0</v>
      </c>
      <c r="O98" s="101">
        <v>0</v>
      </c>
      <c r="P98" s="101">
        <v>0</v>
      </c>
      <c r="Q98" s="101">
        <v>0</v>
      </c>
      <c r="R98" s="101">
        <v>0</v>
      </c>
      <c r="S98" s="118" t="str">
        <f t="shared" si="8"/>
        <v xml:space="preserve"> 회피 수치 26.2% [20초 동안]</v>
      </c>
      <c r="T98" s="118" t="str">
        <f t="shared" si="7"/>
        <v>-</v>
      </c>
    </row>
    <row r="99" spans="1:20" ht="13.8" customHeight="1">
      <c r="A99" s="101">
        <f t="shared" si="6"/>
        <v>1320106</v>
      </c>
      <c r="B99" s="100" t="s">
        <v>3040</v>
      </c>
      <c r="C99" s="101" t="str">
        <f>RIGHT(INDEX(STUDENT_UNIQUE_ITEM!$A:$A,MATCH(B99,STUDENT_UNIQUE_ITEM!$B:$B,0)),5)</f>
        <v>13201</v>
      </c>
      <c r="D99" s="102">
        <f>COUNTIF($C$4:C99,C99)</f>
        <v>6</v>
      </c>
      <c r="E99" s="101">
        <v>0</v>
      </c>
      <c r="F99" s="101">
        <v>5</v>
      </c>
      <c r="G99" s="101">
        <v>2720</v>
      </c>
      <c r="H99" s="101">
        <v>1</v>
      </c>
      <c r="I99" s="101">
        <v>20000</v>
      </c>
      <c r="J99" s="101">
        <v>0</v>
      </c>
      <c r="K99" s="101">
        <v>0</v>
      </c>
      <c r="L99" s="101">
        <v>0</v>
      </c>
      <c r="M99" s="101">
        <v>0</v>
      </c>
      <c r="N99" s="101">
        <v>0</v>
      </c>
      <c r="O99" s="101">
        <v>0</v>
      </c>
      <c r="P99" s="101">
        <v>0</v>
      </c>
      <c r="Q99" s="101">
        <v>0</v>
      </c>
      <c r="R99" s="101">
        <v>0</v>
      </c>
      <c r="S99" s="118" t="str">
        <f t="shared" si="8"/>
        <v xml:space="preserve"> 회피 수치 27.2% [20초 동안]</v>
      </c>
      <c r="T99" s="118" t="str">
        <f t="shared" si="7"/>
        <v>-</v>
      </c>
    </row>
    <row r="100" spans="1:20" ht="13.8" customHeight="1">
      <c r="A100" s="101">
        <f t="shared" ref="A100:A131" si="9">C100*ID규칙_애용품_강화_스킬_그룹_단위+D100</f>
        <v>1320107</v>
      </c>
      <c r="B100" s="100" t="s">
        <v>3040</v>
      </c>
      <c r="C100" s="101" t="str">
        <f>RIGHT(INDEX(STUDENT_UNIQUE_ITEM!$A:$A,MATCH(B100,STUDENT_UNIQUE_ITEM!$B:$B,0)),5)</f>
        <v>13201</v>
      </c>
      <c r="D100" s="102">
        <f>COUNTIF($C$4:C100,C100)</f>
        <v>7</v>
      </c>
      <c r="E100" s="101">
        <v>0</v>
      </c>
      <c r="F100" s="101">
        <v>5</v>
      </c>
      <c r="G100" s="101">
        <v>3110</v>
      </c>
      <c r="H100" s="101">
        <v>1</v>
      </c>
      <c r="I100" s="101">
        <v>20000</v>
      </c>
      <c r="J100" s="101">
        <v>0</v>
      </c>
      <c r="K100" s="101">
        <v>0</v>
      </c>
      <c r="L100" s="101">
        <v>0</v>
      </c>
      <c r="M100" s="101">
        <v>0</v>
      </c>
      <c r="N100" s="101">
        <v>0</v>
      </c>
      <c r="O100" s="101">
        <v>0</v>
      </c>
      <c r="P100" s="101">
        <v>0</v>
      </c>
      <c r="Q100" s="101">
        <v>0</v>
      </c>
      <c r="R100" s="101">
        <v>0</v>
      </c>
      <c r="S100" s="118" t="str">
        <f t="shared" si="8"/>
        <v xml:space="preserve"> 회피 수치 31.1% [20초 동안]</v>
      </c>
      <c r="T100" s="118" t="str">
        <f t="shared" si="7"/>
        <v>-</v>
      </c>
    </row>
    <row r="101" spans="1:20" ht="13.8" customHeight="1">
      <c r="A101" s="101">
        <f t="shared" si="9"/>
        <v>1320108</v>
      </c>
      <c r="B101" s="100" t="s">
        <v>3040</v>
      </c>
      <c r="C101" s="101" t="str">
        <f>RIGHT(INDEX(STUDENT_UNIQUE_ITEM!$A:$A,MATCH(B101,STUDENT_UNIQUE_ITEM!$B:$B,0)),5)</f>
        <v>13201</v>
      </c>
      <c r="D101" s="102">
        <f>COUNTIF($C$4:C101,C101)</f>
        <v>8</v>
      </c>
      <c r="E101" s="101">
        <v>0</v>
      </c>
      <c r="F101" s="101">
        <v>5</v>
      </c>
      <c r="G101" s="101">
        <v>3210</v>
      </c>
      <c r="H101" s="101">
        <v>1</v>
      </c>
      <c r="I101" s="101">
        <v>20000</v>
      </c>
      <c r="J101" s="101">
        <v>0</v>
      </c>
      <c r="K101" s="101">
        <v>0</v>
      </c>
      <c r="L101" s="101">
        <v>0</v>
      </c>
      <c r="M101" s="101">
        <v>0</v>
      </c>
      <c r="N101" s="101">
        <v>0</v>
      </c>
      <c r="O101" s="101">
        <v>0</v>
      </c>
      <c r="P101" s="101">
        <v>0</v>
      </c>
      <c r="Q101" s="101">
        <v>0</v>
      </c>
      <c r="R101" s="101">
        <v>0</v>
      </c>
      <c r="S101" s="118" t="str">
        <f t="shared" si="8"/>
        <v xml:space="preserve"> 회피 수치 32.1% [20초 동안]</v>
      </c>
      <c r="T101" s="118" t="str">
        <f t="shared" ref="T101:T132" si="10">IFERROR(IF(L101&gt;0,VLOOKUP(L101,UNIQUE_CONDITION_TYPE,2,0),"")&amp;" "&amp;VLOOKUP(M101,UNIQUE_OPTION_TYPE,2,0)&amp;" "&amp;IF(N101=0,"",IF(O101&gt;0,N101/100&amp;"%",N101))&amp;IF(Q101&gt;0,IF(P101&gt;0," ["&amp;P101/1000,"")&amp;"초마다 "&amp;Q101&amp;"회]",IF(P101=0,"",IF(P101&gt;0," ["&amp;P101/1000,"")&amp;"초 동안]"))&amp;IF(R101&gt;0," (쿨타임 "&amp;R101/1000&amp;"초)",""),"-")</f>
        <v>-</v>
      </c>
    </row>
    <row r="102" spans="1:20" ht="13.8" customHeight="1">
      <c r="A102" s="101">
        <f t="shared" si="9"/>
        <v>1320109</v>
      </c>
      <c r="B102" s="100" t="s">
        <v>3040</v>
      </c>
      <c r="C102" s="101" t="str">
        <f>RIGHT(INDEX(STUDENT_UNIQUE_ITEM!$A:$A,MATCH(B102,STUDENT_UNIQUE_ITEM!$B:$B,0)),5)</f>
        <v>13201</v>
      </c>
      <c r="D102" s="102">
        <f>COUNTIF($C$4:C102,C102)</f>
        <v>9</v>
      </c>
      <c r="E102" s="101">
        <v>0</v>
      </c>
      <c r="F102" s="101">
        <v>5</v>
      </c>
      <c r="G102" s="101">
        <v>3310</v>
      </c>
      <c r="H102" s="101">
        <v>1</v>
      </c>
      <c r="I102" s="101">
        <v>20000</v>
      </c>
      <c r="J102" s="101">
        <v>0</v>
      </c>
      <c r="K102" s="101">
        <v>0</v>
      </c>
      <c r="L102" s="101">
        <v>0</v>
      </c>
      <c r="M102" s="101">
        <v>0</v>
      </c>
      <c r="N102" s="101">
        <v>0</v>
      </c>
      <c r="O102" s="101">
        <v>0</v>
      </c>
      <c r="P102" s="101">
        <v>0</v>
      </c>
      <c r="Q102" s="101">
        <v>0</v>
      </c>
      <c r="R102" s="101">
        <v>0</v>
      </c>
      <c r="S102" s="118" t="str">
        <f t="shared" ref="S102:S133" si="11">IFERROR(IF(E102&gt;0,VLOOKUP(E102,UNIQUE_CONDITION_TYPE,2,0),"")&amp;" "&amp;VLOOKUP(F102,UNIQUE_OPTION_TYPE,2,0)&amp;" "&amp;IF(G102=0,"",IF(H102&gt;0,G102/100&amp;"%",G102))&amp;IF(J102&gt;0,IF(I102&gt;0," ["&amp;I102/1000,"")&amp;"초마다 "&amp;J102&amp;"회]",IF(I102=0,"",IF(I102&gt;0," ["&amp;I102/1000,"")&amp;"초 동안]"))&amp;IF(K102&gt;0," (쿨타임 "&amp;K102/1000&amp;"초)",""),"-")</f>
        <v xml:space="preserve"> 회피 수치 33.1% [20초 동안]</v>
      </c>
      <c r="T102" s="118" t="str">
        <f t="shared" si="10"/>
        <v>-</v>
      </c>
    </row>
    <row r="103" spans="1:20" ht="13.8" customHeight="1">
      <c r="A103" s="101">
        <f t="shared" si="9"/>
        <v>1320110</v>
      </c>
      <c r="B103" s="100" t="s">
        <v>3040</v>
      </c>
      <c r="C103" s="101" t="str">
        <f>RIGHT(INDEX(STUDENT_UNIQUE_ITEM!$A:$A,MATCH(B103,STUDENT_UNIQUE_ITEM!$B:$B,0)),5)</f>
        <v>13201</v>
      </c>
      <c r="D103" s="102">
        <f>COUNTIF($C$4:C103,C103)</f>
        <v>10</v>
      </c>
      <c r="E103" s="101">
        <v>0</v>
      </c>
      <c r="F103" s="101">
        <v>5</v>
      </c>
      <c r="G103" s="101">
        <v>3690</v>
      </c>
      <c r="H103" s="101">
        <v>1</v>
      </c>
      <c r="I103" s="101">
        <v>20000</v>
      </c>
      <c r="J103" s="101">
        <v>0</v>
      </c>
      <c r="K103" s="101">
        <v>0</v>
      </c>
      <c r="L103" s="101">
        <v>0</v>
      </c>
      <c r="M103" s="101">
        <v>0</v>
      </c>
      <c r="N103" s="101">
        <v>0</v>
      </c>
      <c r="O103" s="101">
        <v>0</v>
      </c>
      <c r="P103" s="101">
        <v>0</v>
      </c>
      <c r="Q103" s="101">
        <v>0</v>
      </c>
      <c r="R103" s="101">
        <v>0</v>
      </c>
      <c r="S103" s="118" t="str">
        <f t="shared" si="11"/>
        <v xml:space="preserve"> 회피 수치 36.9% [20초 동안]</v>
      </c>
      <c r="T103" s="118" t="str">
        <f t="shared" si="10"/>
        <v>-</v>
      </c>
    </row>
    <row r="104" spans="1:20" ht="13.8" customHeight="1">
      <c r="A104" s="101">
        <f t="shared" si="9"/>
        <v>1212101</v>
      </c>
      <c r="B104" s="100" t="s">
        <v>3041</v>
      </c>
      <c r="C104" s="101" t="str">
        <f>RIGHT(INDEX(STUDENT_UNIQUE_ITEM!$A:$A,MATCH(B104,STUDENT_UNIQUE_ITEM!$B:$B,0)),5)</f>
        <v>12121</v>
      </c>
      <c r="D104" s="102">
        <f>COUNTIF($C$4:C104,C104)</f>
        <v>1</v>
      </c>
      <c r="E104" s="101">
        <v>2</v>
      </c>
      <c r="F104" s="101">
        <v>20</v>
      </c>
      <c r="G104" s="101">
        <v>0</v>
      </c>
      <c r="H104" s="101">
        <v>0</v>
      </c>
      <c r="I104" s="101">
        <v>12800</v>
      </c>
      <c r="J104" s="101">
        <v>0</v>
      </c>
      <c r="K104" s="101">
        <v>0</v>
      </c>
      <c r="L104" s="101">
        <v>0</v>
      </c>
      <c r="M104" s="101">
        <v>0</v>
      </c>
      <c r="N104" s="101">
        <v>0</v>
      </c>
      <c r="O104" s="101">
        <v>0</v>
      </c>
      <c r="P104" s="101">
        <v>0</v>
      </c>
      <c r="Q104" s="101">
        <v>0</v>
      </c>
      <c r="R104" s="101">
        <v>0</v>
      </c>
      <c r="S104" s="118" t="str">
        <f t="shared" si="11"/>
        <v>체력 20% 이하 시 불사  [12.8초 동안]</v>
      </c>
      <c r="T104" s="118" t="str">
        <f t="shared" si="10"/>
        <v>-</v>
      </c>
    </row>
    <row r="105" spans="1:20" ht="13.8" customHeight="1">
      <c r="A105" s="101">
        <f t="shared" si="9"/>
        <v>1212102</v>
      </c>
      <c r="B105" s="100" t="s">
        <v>3041</v>
      </c>
      <c r="C105" s="101" t="str">
        <f>RIGHT(INDEX(STUDENT_UNIQUE_ITEM!$A:$A,MATCH(B105,STUDENT_UNIQUE_ITEM!$B:$B,0)),5)</f>
        <v>12121</v>
      </c>
      <c r="D105" s="102">
        <f>COUNTIF($C$4:C105,C105)</f>
        <v>2</v>
      </c>
      <c r="E105" s="101">
        <v>2</v>
      </c>
      <c r="F105" s="101">
        <v>20</v>
      </c>
      <c r="G105" s="101">
        <v>0</v>
      </c>
      <c r="H105" s="101">
        <v>0</v>
      </c>
      <c r="I105" s="101">
        <v>12800</v>
      </c>
      <c r="J105" s="101">
        <v>0</v>
      </c>
      <c r="K105" s="101">
        <v>0</v>
      </c>
      <c r="L105" s="101">
        <v>0</v>
      </c>
      <c r="M105" s="101">
        <v>0</v>
      </c>
      <c r="N105" s="101">
        <v>0</v>
      </c>
      <c r="O105" s="101">
        <v>0</v>
      </c>
      <c r="P105" s="101">
        <v>0</v>
      </c>
      <c r="Q105" s="101">
        <v>0</v>
      </c>
      <c r="R105" s="101">
        <v>0</v>
      </c>
      <c r="S105" s="118" t="str">
        <f t="shared" si="11"/>
        <v>체력 20% 이하 시 불사  [12.8초 동안]</v>
      </c>
      <c r="T105" s="118" t="str">
        <f t="shared" si="10"/>
        <v>-</v>
      </c>
    </row>
    <row r="106" spans="1:20" ht="13.8" customHeight="1">
      <c r="A106" s="101">
        <f t="shared" si="9"/>
        <v>1212103</v>
      </c>
      <c r="B106" s="100" t="s">
        <v>3041</v>
      </c>
      <c r="C106" s="101" t="str">
        <f>RIGHT(INDEX(STUDENT_UNIQUE_ITEM!$A:$A,MATCH(B106,STUDENT_UNIQUE_ITEM!$B:$B,0)),5)</f>
        <v>12121</v>
      </c>
      <c r="D106" s="102">
        <f>COUNTIF($C$4:C106,C106)</f>
        <v>3</v>
      </c>
      <c r="E106" s="101">
        <v>2</v>
      </c>
      <c r="F106" s="101">
        <v>20</v>
      </c>
      <c r="G106" s="101">
        <v>0</v>
      </c>
      <c r="H106" s="101">
        <v>0</v>
      </c>
      <c r="I106" s="101">
        <v>12800</v>
      </c>
      <c r="J106" s="101">
        <v>0</v>
      </c>
      <c r="K106" s="101">
        <v>0</v>
      </c>
      <c r="L106" s="101">
        <v>0</v>
      </c>
      <c r="M106" s="101">
        <v>0</v>
      </c>
      <c r="N106" s="101">
        <v>0</v>
      </c>
      <c r="O106" s="101">
        <v>0</v>
      </c>
      <c r="P106" s="101">
        <v>0</v>
      </c>
      <c r="Q106" s="101">
        <v>0</v>
      </c>
      <c r="R106" s="101">
        <v>0</v>
      </c>
      <c r="S106" s="118" t="str">
        <f t="shared" si="11"/>
        <v>체력 20% 이하 시 불사  [12.8초 동안]</v>
      </c>
      <c r="T106" s="118" t="str">
        <f t="shared" si="10"/>
        <v>-</v>
      </c>
    </row>
    <row r="107" spans="1:20" ht="13.8" customHeight="1">
      <c r="A107" s="101">
        <f t="shared" si="9"/>
        <v>1212104</v>
      </c>
      <c r="B107" s="100" t="s">
        <v>3041</v>
      </c>
      <c r="C107" s="101" t="str">
        <f>RIGHT(INDEX(STUDENT_UNIQUE_ITEM!$A:$A,MATCH(B107,STUDENT_UNIQUE_ITEM!$B:$B,0)),5)</f>
        <v>12121</v>
      </c>
      <c r="D107" s="102">
        <f>COUNTIF($C$4:C107,C107)</f>
        <v>4</v>
      </c>
      <c r="E107" s="101">
        <v>2</v>
      </c>
      <c r="F107" s="101">
        <v>20</v>
      </c>
      <c r="G107" s="101">
        <v>0</v>
      </c>
      <c r="H107" s="101">
        <v>0</v>
      </c>
      <c r="I107" s="101">
        <v>12800</v>
      </c>
      <c r="J107" s="101">
        <v>0</v>
      </c>
      <c r="K107" s="101">
        <v>0</v>
      </c>
      <c r="L107" s="101">
        <v>0</v>
      </c>
      <c r="M107" s="101">
        <v>0</v>
      </c>
      <c r="N107" s="101">
        <v>0</v>
      </c>
      <c r="O107" s="101">
        <v>0</v>
      </c>
      <c r="P107" s="101">
        <v>0</v>
      </c>
      <c r="Q107" s="101">
        <v>0</v>
      </c>
      <c r="R107" s="101">
        <v>0</v>
      </c>
      <c r="S107" s="118" t="str">
        <f t="shared" si="11"/>
        <v>체력 20% 이하 시 불사  [12.8초 동안]</v>
      </c>
      <c r="T107" s="118" t="str">
        <f t="shared" si="10"/>
        <v>-</v>
      </c>
    </row>
    <row r="108" spans="1:20" ht="13.8" customHeight="1">
      <c r="A108" s="101">
        <f t="shared" si="9"/>
        <v>1212105</v>
      </c>
      <c r="B108" s="100" t="s">
        <v>3041</v>
      </c>
      <c r="C108" s="101" t="str">
        <f>RIGHT(INDEX(STUDENT_UNIQUE_ITEM!$A:$A,MATCH(B108,STUDENT_UNIQUE_ITEM!$B:$B,0)),5)</f>
        <v>12121</v>
      </c>
      <c r="D108" s="102">
        <f>COUNTIF($C$4:C108,C108)</f>
        <v>5</v>
      </c>
      <c r="E108" s="101">
        <v>2</v>
      </c>
      <c r="F108" s="101">
        <v>20</v>
      </c>
      <c r="G108" s="101">
        <v>0</v>
      </c>
      <c r="H108" s="101">
        <v>0</v>
      </c>
      <c r="I108" s="101">
        <v>12800</v>
      </c>
      <c r="J108" s="101">
        <v>0</v>
      </c>
      <c r="K108" s="101">
        <v>0</v>
      </c>
      <c r="L108" s="101">
        <v>0</v>
      </c>
      <c r="M108" s="101">
        <v>0</v>
      </c>
      <c r="N108" s="101">
        <v>0</v>
      </c>
      <c r="O108" s="101">
        <v>0</v>
      </c>
      <c r="P108" s="101">
        <v>0</v>
      </c>
      <c r="Q108" s="101">
        <v>0</v>
      </c>
      <c r="R108" s="101">
        <v>0</v>
      </c>
      <c r="S108" s="118" t="str">
        <f t="shared" si="11"/>
        <v>체력 20% 이하 시 불사  [12.8초 동안]</v>
      </c>
      <c r="T108" s="118" t="str">
        <f t="shared" si="10"/>
        <v>-</v>
      </c>
    </row>
    <row r="109" spans="1:20" ht="13.8" customHeight="1">
      <c r="A109" s="101">
        <f t="shared" si="9"/>
        <v>1212106</v>
      </c>
      <c r="B109" s="100" t="s">
        <v>3041</v>
      </c>
      <c r="C109" s="101" t="str">
        <f>RIGHT(INDEX(STUDENT_UNIQUE_ITEM!$A:$A,MATCH(B109,STUDENT_UNIQUE_ITEM!$B:$B,0)),5)</f>
        <v>12121</v>
      </c>
      <c r="D109" s="102">
        <f>COUNTIF($C$4:C109,C109)</f>
        <v>6</v>
      </c>
      <c r="E109" s="101">
        <v>2</v>
      </c>
      <c r="F109" s="101">
        <v>20</v>
      </c>
      <c r="G109" s="101">
        <v>0</v>
      </c>
      <c r="H109" s="101">
        <v>0</v>
      </c>
      <c r="I109" s="101">
        <v>12800</v>
      </c>
      <c r="J109" s="101">
        <v>0</v>
      </c>
      <c r="K109" s="101">
        <v>0</v>
      </c>
      <c r="L109" s="101">
        <v>0</v>
      </c>
      <c r="M109" s="101">
        <v>0</v>
      </c>
      <c r="N109" s="101">
        <v>0</v>
      </c>
      <c r="O109" s="101">
        <v>0</v>
      </c>
      <c r="P109" s="101">
        <v>0</v>
      </c>
      <c r="Q109" s="101">
        <v>0</v>
      </c>
      <c r="R109" s="101">
        <v>0</v>
      </c>
      <c r="S109" s="118" t="str">
        <f t="shared" si="11"/>
        <v>체력 20% 이하 시 불사  [12.8초 동안]</v>
      </c>
      <c r="T109" s="118" t="str">
        <f t="shared" si="10"/>
        <v>-</v>
      </c>
    </row>
    <row r="110" spans="1:20" ht="13.8" customHeight="1">
      <c r="A110" s="101">
        <f t="shared" si="9"/>
        <v>1212107</v>
      </c>
      <c r="B110" s="100" t="s">
        <v>3041</v>
      </c>
      <c r="C110" s="101" t="str">
        <f>RIGHT(INDEX(STUDENT_UNIQUE_ITEM!$A:$A,MATCH(B110,STUDENT_UNIQUE_ITEM!$B:$B,0)),5)</f>
        <v>12121</v>
      </c>
      <c r="D110" s="102">
        <f>COUNTIF($C$4:C110,C110)</f>
        <v>7</v>
      </c>
      <c r="E110" s="101">
        <v>2</v>
      </c>
      <c r="F110" s="101">
        <v>20</v>
      </c>
      <c r="G110" s="101">
        <v>0</v>
      </c>
      <c r="H110" s="101">
        <v>0</v>
      </c>
      <c r="I110" s="101">
        <v>12800</v>
      </c>
      <c r="J110" s="101">
        <v>0</v>
      </c>
      <c r="K110" s="101">
        <v>0</v>
      </c>
      <c r="L110" s="101">
        <v>0</v>
      </c>
      <c r="M110" s="101">
        <v>0</v>
      </c>
      <c r="N110" s="101">
        <v>0</v>
      </c>
      <c r="O110" s="101">
        <v>0</v>
      </c>
      <c r="P110" s="101">
        <v>0</v>
      </c>
      <c r="Q110" s="101">
        <v>0</v>
      </c>
      <c r="R110" s="101">
        <v>0</v>
      </c>
      <c r="S110" s="118" t="str">
        <f t="shared" si="11"/>
        <v>체력 20% 이하 시 불사  [12.8초 동안]</v>
      </c>
      <c r="T110" s="118" t="str">
        <f t="shared" si="10"/>
        <v>-</v>
      </c>
    </row>
    <row r="111" spans="1:20" ht="13.8" customHeight="1">
      <c r="A111" s="101">
        <f t="shared" si="9"/>
        <v>1212108</v>
      </c>
      <c r="B111" s="100" t="s">
        <v>3041</v>
      </c>
      <c r="C111" s="101" t="str">
        <f>RIGHT(INDEX(STUDENT_UNIQUE_ITEM!$A:$A,MATCH(B111,STUDENT_UNIQUE_ITEM!$B:$B,0)),5)</f>
        <v>12121</v>
      </c>
      <c r="D111" s="102">
        <f>COUNTIF($C$4:C111,C111)</f>
        <v>8</v>
      </c>
      <c r="E111" s="101">
        <v>2</v>
      </c>
      <c r="F111" s="101">
        <v>20</v>
      </c>
      <c r="G111" s="101">
        <v>0</v>
      </c>
      <c r="H111" s="101">
        <v>0</v>
      </c>
      <c r="I111" s="101">
        <v>12800</v>
      </c>
      <c r="J111" s="101">
        <v>0</v>
      </c>
      <c r="K111" s="101">
        <v>0</v>
      </c>
      <c r="L111" s="101">
        <v>0</v>
      </c>
      <c r="M111" s="101">
        <v>0</v>
      </c>
      <c r="N111" s="101">
        <v>0</v>
      </c>
      <c r="O111" s="101">
        <v>0</v>
      </c>
      <c r="P111" s="101">
        <v>0</v>
      </c>
      <c r="Q111" s="101">
        <v>0</v>
      </c>
      <c r="R111" s="101">
        <v>0</v>
      </c>
      <c r="S111" s="118" t="str">
        <f t="shared" si="11"/>
        <v>체력 20% 이하 시 불사  [12.8초 동안]</v>
      </c>
      <c r="T111" s="118" t="str">
        <f t="shared" si="10"/>
        <v>-</v>
      </c>
    </row>
    <row r="112" spans="1:20" ht="13.8" customHeight="1">
      <c r="A112" s="101">
        <f t="shared" si="9"/>
        <v>1212109</v>
      </c>
      <c r="B112" s="100" t="s">
        <v>3041</v>
      </c>
      <c r="C112" s="101" t="str">
        <f>RIGHT(INDEX(STUDENT_UNIQUE_ITEM!$A:$A,MATCH(B112,STUDENT_UNIQUE_ITEM!$B:$B,0)),5)</f>
        <v>12121</v>
      </c>
      <c r="D112" s="102">
        <f>COUNTIF($C$4:C112,C112)</f>
        <v>9</v>
      </c>
      <c r="E112" s="101">
        <v>2</v>
      </c>
      <c r="F112" s="101">
        <v>20</v>
      </c>
      <c r="G112" s="101">
        <v>0</v>
      </c>
      <c r="H112" s="101">
        <v>0</v>
      </c>
      <c r="I112" s="101">
        <v>12800</v>
      </c>
      <c r="J112" s="101">
        <v>0</v>
      </c>
      <c r="K112" s="101">
        <v>0</v>
      </c>
      <c r="L112" s="101">
        <v>0</v>
      </c>
      <c r="M112" s="101">
        <v>0</v>
      </c>
      <c r="N112" s="101">
        <v>0</v>
      </c>
      <c r="O112" s="101">
        <v>0</v>
      </c>
      <c r="P112" s="101">
        <v>0</v>
      </c>
      <c r="Q112" s="101">
        <v>0</v>
      </c>
      <c r="R112" s="101">
        <v>0</v>
      </c>
      <c r="S112" s="118" t="str">
        <f t="shared" si="11"/>
        <v>체력 20% 이하 시 불사  [12.8초 동안]</v>
      </c>
      <c r="T112" s="118" t="str">
        <f t="shared" si="10"/>
        <v>-</v>
      </c>
    </row>
    <row r="113" spans="1:20" ht="13.8" customHeight="1">
      <c r="A113" s="101">
        <f t="shared" si="9"/>
        <v>1212110</v>
      </c>
      <c r="B113" s="100" t="s">
        <v>3041</v>
      </c>
      <c r="C113" s="101" t="str">
        <f>RIGHT(INDEX(STUDENT_UNIQUE_ITEM!$A:$A,MATCH(B113,STUDENT_UNIQUE_ITEM!$B:$B,0)),5)</f>
        <v>12121</v>
      </c>
      <c r="D113" s="102">
        <f>COUNTIF($C$4:C113,C113)</f>
        <v>10</v>
      </c>
      <c r="E113" s="101">
        <v>2</v>
      </c>
      <c r="F113" s="101">
        <v>20</v>
      </c>
      <c r="G113" s="101">
        <v>0</v>
      </c>
      <c r="H113" s="101">
        <v>0</v>
      </c>
      <c r="I113" s="101">
        <v>12800</v>
      </c>
      <c r="J113" s="101">
        <v>0</v>
      </c>
      <c r="K113" s="101">
        <v>0</v>
      </c>
      <c r="L113" s="101">
        <v>0</v>
      </c>
      <c r="M113" s="101">
        <v>0</v>
      </c>
      <c r="N113" s="101">
        <v>0</v>
      </c>
      <c r="O113" s="101">
        <v>0</v>
      </c>
      <c r="P113" s="101">
        <v>0</v>
      </c>
      <c r="Q113" s="101">
        <v>0</v>
      </c>
      <c r="R113" s="101">
        <v>0</v>
      </c>
      <c r="S113" s="118" t="str">
        <f t="shared" si="11"/>
        <v>체력 20% 이하 시 불사  [12.8초 동안]</v>
      </c>
      <c r="T113" s="118" t="str">
        <f t="shared" si="10"/>
        <v>-</v>
      </c>
    </row>
    <row r="114" spans="1:20" ht="13.8" customHeight="1">
      <c r="A114" s="101">
        <f t="shared" si="9"/>
        <v>4136101</v>
      </c>
      <c r="B114" s="100" t="s">
        <v>3042</v>
      </c>
      <c r="C114" s="101" t="str">
        <f>RIGHT(INDEX(STUDENT_UNIQUE_ITEM!$A:$A,MATCH(B114,STUDENT_UNIQUE_ITEM!$B:$B,0)),5)</f>
        <v>41361</v>
      </c>
      <c r="D114" s="102">
        <f>COUNTIF($C$4:C114,C114)</f>
        <v>1</v>
      </c>
      <c r="E114" s="101">
        <v>4</v>
      </c>
      <c r="F114" s="101">
        <v>1</v>
      </c>
      <c r="G114" s="101">
        <v>25400</v>
      </c>
      <c r="H114" s="101">
        <v>1</v>
      </c>
      <c r="I114" s="101">
        <v>25000</v>
      </c>
      <c r="J114" s="101">
        <v>1</v>
      </c>
      <c r="K114" s="101">
        <v>0</v>
      </c>
      <c r="L114" s="101">
        <v>0</v>
      </c>
      <c r="M114" s="101">
        <v>21</v>
      </c>
      <c r="N114" s="101">
        <v>0</v>
      </c>
      <c r="O114" s="101">
        <v>0</v>
      </c>
      <c r="P114" s="101">
        <v>3000</v>
      </c>
      <c r="Q114" s="101">
        <v>0</v>
      </c>
      <c r="R114" s="101">
        <v>0</v>
      </c>
      <c r="S114" s="118" t="str">
        <f t="shared" si="11"/>
        <v>적 1인 공격 시 공격력 254% [25초마다 1회]</v>
      </c>
      <c r="T114" s="118" t="str">
        <f t="shared" si="10"/>
        <v xml:space="preserve"> 기절  [3초 동안]</v>
      </c>
    </row>
    <row r="115" spans="1:20" ht="13.8" customHeight="1">
      <c r="A115" s="101">
        <f t="shared" si="9"/>
        <v>4136102</v>
      </c>
      <c r="B115" s="100" t="s">
        <v>3042</v>
      </c>
      <c r="C115" s="101" t="str">
        <f>RIGHT(INDEX(STUDENT_UNIQUE_ITEM!$A:$A,MATCH(B115,STUDENT_UNIQUE_ITEM!$B:$B,0)),5)</f>
        <v>41361</v>
      </c>
      <c r="D115" s="102">
        <f>COUNTIF($C$4:C115,C115)</f>
        <v>2</v>
      </c>
      <c r="E115" s="101">
        <v>4</v>
      </c>
      <c r="F115" s="101">
        <v>1</v>
      </c>
      <c r="G115" s="101">
        <v>26700</v>
      </c>
      <c r="H115" s="101">
        <v>1</v>
      </c>
      <c r="I115" s="101">
        <v>25000</v>
      </c>
      <c r="J115" s="101">
        <v>1</v>
      </c>
      <c r="K115" s="101">
        <v>0</v>
      </c>
      <c r="L115" s="101">
        <v>0</v>
      </c>
      <c r="M115" s="101">
        <v>21</v>
      </c>
      <c r="N115" s="101">
        <v>0</v>
      </c>
      <c r="O115" s="101">
        <v>0</v>
      </c>
      <c r="P115" s="101">
        <v>3000</v>
      </c>
      <c r="Q115" s="101">
        <v>0</v>
      </c>
      <c r="R115" s="101">
        <v>0</v>
      </c>
      <c r="S115" s="118" t="str">
        <f t="shared" si="11"/>
        <v>적 1인 공격 시 공격력 267% [25초마다 1회]</v>
      </c>
      <c r="T115" s="118" t="str">
        <f t="shared" si="10"/>
        <v xml:space="preserve"> 기절  [3초 동안]</v>
      </c>
    </row>
    <row r="116" spans="1:20" ht="13.8" customHeight="1">
      <c r="A116" s="101">
        <f t="shared" si="9"/>
        <v>4136103</v>
      </c>
      <c r="B116" s="100" t="s">
        <v>3042</v>
      </c>
      <c r="C116" s="101" t="str">
        <f>RIGHT(INDEX(STUDENT_UNIQUE_ITEM!$A:$A,MATCH(B116,STUDENT_UNIQUE_ITEM!$B:$B,0)),5)</f>
        <v>41361</v>
      </c>
      <c r="D116" s="102">
        <f>COUNTIF($C$4:C116,C116)</f>
        <v>3</v>
      </c>
      <c r="E116" s="101">
        <v>4</v>
      </c>
      <c r="F116" s="101">
        <v>1</v>
      </c>
      <c r="G116" s="101">
        <v>27900</v>
      </c>
      <c r="H116" s="101">
        <v>1</v>
      </c>
      <c r="I116" s="101">
        <v>25000</v>
      </c>
      <c r="J116" s="101">
        <v>1</v>
      </c>
      <c r="K116" s="101">
        <v>0</v>
      </c>
      <c r="L116" s="101">
        <v>0</v>
      </c>
      <c r="M116" s="101">
        <v>21</v>
      </c>
      <c r="N116" s="101">
        <v>0</v>
      </c>
      <c r="O116" s="101">
        <v>0</v>
      </c>
      <c r="P116" s="101">
        <v>3000</v>
      </c>
      <c r="Q116" s="101">
        <v>0</v>
      </c>
      <c r="R116" s="101">
        <v>0</v>
      </c>
      <c r="S116" s="118" t="str">
        <f t="shared" si="11"/>
        <v>적 1인 공격 시 공격력 279% [25초마다 1회]</v>
      </c>
      <c r="T116" s="118" t="str">
        <f t="shared" si="10"/>
        <v xml:space="preserve"> 기절  [3초 동안]</v>
      </c>
    </row>
    <row r="117" spans="1:20" ht="13.8" customHeight="1">
      <c r="A117" s="101">
        <f t="shared" si="9"/>
        <v>4136104</v>
      </c>
      <c r="B117" s="100" t="s">
        <v>3042</v>
      </c>
      <c r="C117" s="101" t="str">
        <f>RIGHT(INDEX(STUDENT_UNIQUE_ITEM!$A:$A,MATCH(B117,STUDENT_UNIQUE_ITEM!$B:$B,0)),5)</f>
        <v>41361</v>
      </c>
      <c r="D117" s="102">
        <f>COUNTIF($C$4:C117,C117)</f>
        <v>4</v>
      </c>
      <c r="E117" s="101">
        <v>4</v>
      </c>
      <c r="F117" s="101">
        <v>1</v>
      </c>
      <c r="G117" s="101">
        <v>33000</v>
      </c>
      <c r="H117" s="101">
        <v>1</v>
      </c>
      <c r="I117" s="101">
        <v>25000</v>
      </c>
      <c r="J117" s="101">
        <v>1</v>
      </c>
      <c r="K117" s="101">
        <v>0</v>
      </c>
      <c r="L117" s="101">
        <v>0</v>
      </c>
      <c r="M117" s="101">
        <v>21</v>
      </c>
      <c r="N117" s="101">
        <v>0</v>
      </c>
      <c r="O117" s="101">
        <v>0</v>
      </c>
      <c r="P117" s="101">
        <v>3000</v>
      </c>
      <c r="Q117" s="101">
        <v>0</v>
      </c>
      <c r="R117" s="101">
        <v>0</v>
      </c>
      <c r="S117" s="118" t="str">
        <f t="shared" si="11"/>
        <v>적 1인 공격 시 공격력 330% [25초마다 1회]</v>
      </c>
      <c r="T117" s="118" t="str">
        <f t="shared" si="10"/>
        <v xml:space="preserve"> 기절  [3초 동안]</v>
      </c>
    </row>
    <row r="118" spans="1:20" ht="13.8" customHeight="1">
      <c r="A118" s="101">
        <f t="shared" si="9"/>
        <v>4136105</v>
      </c>
      <c r="B118" s="100" t="s">
        <v>3042</v>
      </c>
      <c r="C118" s="101" t="str">
        <f>RIGHT(INDEX(STUDENT_UNIQUE_ITEM!$A:$A,MATCH(B118,STUDENT_UNIQUE_ITEM!$B:$B,0)),5)</f>
        <v>41361</v>
      </c>
      <c r="D118" s="102">
        <f>COUNTIF($C$4:C118,C118)</f>
        <v>5</v>
      </c>
      <c r="E118" s="101">
        <v>4</v>
      </c>
      <c r="F118" s="101">
        <v>1</v>
      </c>
      <c r="G118" s="101">
        <v>34300</v>
      </c>
      <c r="H118" s="101">
        <v>1</v>
      </c>
      <c r="I118" s="101">
        <v>25000</v>
      </c>
      <c r="J118" s="101">
        <v>1</v>
      </c>
      <c r="K118" s="101">
        <v>0</v>
      </c>
      <c r="L118" s="101">
        <v>0</v>
      </c>
      <c r="M118" s="101">
        <v>21</v>
      </c>
      <c r="N118" s="101">
        <v>0</v>
      </c>
      <c r="O118" s="101">
        <v>0</v>
      </c>
      <c r="P118" s="101">
        <v>3000</v>
      </c>
      <c r="Q118" s="101">
        <v>0</v>
      </c>
      <c r="R118" s="101">
        <v>0</v>
      </c>
      <c r="S118" s="118" t="str">
        <f t="shared" si="11"/>
        <v>적 1인 공격 시 공격력 343% [25초마다 1회]</v>
      </c>
      <c r="T118" s="118" t="str">
        <f t="shared" si="10"/>
        <v xml:space="preserve"> 기절  [3초 동안]</v>
      </c>
    </row>
    <row r="119" spans="1:20" ht="13.8" customHeight="1">
      <c r="A119" s="101">
        <f t="shared" si="9"/>
        <v>4136106</v>
      </c>
      <c r="B119" s="100" t="s">
        <v>3042</v>
      </c>
      <c r="C119" s="101" t="str">
        <f>RIGHT(INDEX(STUDENT_UNIQUE_ITEM!$A:$A,MATCH(B119,STUDENT_UNIQUE_ITEM!$B:$B,0)),5)</f>
        <v>41361</v>
      </c>
      <c r="D119" s="102">
        <f>COUNTIF($C$4:C119,C119)</f>
        <v>6</v>
      </c>
      <c r="E119" s="101">
        <v>4</v>
      </c>
      <c r="F119" s="101">
        <v>1</v>
      </c>
      <c r="G119" s="101">
        <v>35600</v>
      </c>
      <c r="H119" s="101">
        <v>1</v>
      </c>
      <c r="I119" s="101">
        <v>25000</v>
      </c>
      <c r="J119" s="101">
        <v>1</v>
      </c>
      <c r="K119" s="101">
        <v>0</v>
      </c>
      <c r="L119" s="101">
        <v>0</v>
      </c>
      <c r="M119" s="101">
        <v>21</v>
      </c>
      <c r="N119" s="101">
        <v>0</v>
      </c>
      <c r="O119" s="101">
        <v>0</v>
      </c>
      <c r="P119" s="101">
        <v>3000</v>
      </c>
      <c r="Q119" s="101">
        <v>0</v>
      </c>
      <c r="R119" s="101">
        <v>0</v>
      </c>
      <c r="S119" s="118" t="str">
        <f t="shared" si="11"/>
        <v>적 1인 공격 시 공격력 356% [25초마다 1회]</v>
      </c>
      <c r="T119" s="118" t="str">
        <f t="shared" si="10"/>
        <v xml:space="preserve"> 기절  [3초 동안]</v>
      </c>
    </row>
    <row r="120" spans="1:20" ht="13.8" customHeight="1">
      <c r="A120" s="101">
        <f t="shared" si="9"/>
        <v>4136107</v>
      </c>
      <c r="B120" s="100" t="s">
        <v>3042</v>
      </c>
      <c r="C120" s="101" t="str">
        <f>RIGHT(INDEX(STUDENT_UNIQUE_ITEM!$A:$A,MATCH(B120,STUDENT_UNIQUE_ITEM!$B:$B,0)),5)</f>
        <v>41361</v>
      </c>
      <c r="D120" s="102">
        <f>COUNTIF($C$4:C120,C120)</f>
        <v>7</v>
      </c>
      <c r="E120" s="101">
        <v>4</v>
      </c>
      <c r="F120" s="101">
        <v>1</v>
      </c>
      <c r="G120" s="101">
        <v>40700</v>
      </c>
      <c r="H120" s="101">
        <v>1</v>
      </c>
      <c r="I120" s="101">
        <v>25000</v>
      </c>
      <c r="J120" s="101">
        <v>1</v>
      </c>
      <c r="K120" s="101">
        <v>0</v>
      </c>
      <c r="L120" s="101">
        <v>0</v>
      </c>
      <c r="M120" s="101">
        <v>21</v>
      </c>
      <c r="N120" s="101">
        <v>0</v>
      </c>
      <c r="O120" s="101">
        <v>0</v>
      </c>
      <c r="P120" s="101">
        <v>3000</v>
      </c>
      <c r="Q120" s="101">
        <v>0</v>
      </c>
      <c r="R120" s="101">
        <v>0</v>
      </c>
      <c r="S120" s="118" t="str">
        <f t="shared" si="11"/>
        <v>적 1인 공격 시 공격력 407% [25초마다 1회]</v>
      </c>
      <c r="T120" s="118" t="str">
        <f t="shared" si="10"/>
        <v xml:space="preserve"> 기절  [3초 동안]</v>
      </c>
    </row>
    <row r="121" spans="1:20" ht="13.8" customHeight="1">
      <c r="A121" s="101">
        <f t="shared" si="9"/>
        <v>4136108</v>
      </c>
      <c r="B121" s="100" t="s">
        <v>3042</v>
      </c>
      <c r="C121" s="101" t="str">
        <f>RIGHT(INDEX(STUDENT_UNIQUE_ITEM!$A:$A,MATCH(B121,STUDENT_UNIQUE_ITEM!$B:$B,0)),5)</f>
        <v>41361</v>
      </c>
      <c r="D121" s="102">
        <f>COUNTIF($C$4:C121,C121)</f>
        <v>8</v>
      </c>
      <c r="E121" s="101">
        <v>4</v>
      </c>
      <c r="F121" s="101">
        <v>1</v>
      </c>
      <c r="G121" s="101">
        <v>41900</v>
      </c>
      <c r="H121" s="101">
        <v>1</v>
      </c>
      <c r="I121" s="101">
        <v>25000</v>
      </c>
      <c r="J121" s="101">
        <v>1</v>
      </c>
      <c r="K121" s="101">
        <v>0</v>
      </c>
      <c r="L121" s="101">
        <v>0</v>
      </c>
      <c r="M121" s="101">
        <v>21</v>
      </c>
      <c r="N121" s="101">
        <v>0</v>
      </c>
      <c r="O121" s="101">
        <v>0</v>
      </c>
      <c r="P121" s="101">
        <v>3000</v>
      </c>
      <c r="Q121" s="101">
        <v>0</v>
      </c>
      <c r="R121" s="101">
        <v>0</v>
      </c>
      <c r="S121" s="118" t="str">
        <f t="shared" si="11"/>
        <v>적 1인 공격 시 공격력 419% [25초마다 1회]</v>
      </c>
      <c r="T121" s="118" t="str">
        <f t="shared" si="10"/>
        <v xml:space="preserve"> 기절  [3초 동안]</v>
      </c>
    </row>
    <row r="122" spans="1:20" ht="13.8" customHeight="1">
      <c r="A122" s="101">
        <f t="shared" si="9"/>
        <v>4136109</v>
      </c>
      <c r="B122" s="100" t="s">
        <v>3042</v>
      </c>
      <c r="C122" s="101" t="str">
        <f>RIGHT(INDEX(STUDENT_UNIQUE_ITEM!$A:$A,MATCH(B122,STUDENT_UNIQUE_ITEM!$B:$B,0)),5)</f>
        <v>41361</v>
      </c>
      <c r="D122" s="102">
        <f>COUNTIF($C$4:C122,C122)</f>
        <v>9</v>
      </c>
      <c r="E122" s="101">
        <v>4</v>
      </c>
      <c r="F122" s="101">
        <v>1</v>
      </c>
      <c r="G122" s="101">
        <v>43200</v>
      </c>
      <c r="H122" s="101">
        <v>1</v>
      </c>
      <c r="I122" s="101">
        <v>25000</v>
      </c>
      <c r="J122" s="101">
        <v>1</v>
      </c>
      <c r="K122" s="101">
        <v>0</v>
      </c>
      <c r="L122" s="101">
        <v>0</v>
      </c>
      <c r="M122" s="101">
        <v>21</v>
      </c>
      <c r="N122" s="101">
        <v>0</v>
      </c>
      <c r="O122" s="101">
        <v>0</v>
      </c>
      <c r="P122" s="101">
        <v>3000</v>
      </c>
      <c r="Q122" s="101">
        <v>0</v>
      </c>
      <c r="R122" s="101">
        <v>0</v>
      </c>
      <c r="S122" s="118" t="str">
        <f t="shared" si="11"/>
        <v>적 1인 공격 시 공격력 432% [25초마다 1회]</v>
      </c>
      <c r="T122" s="118" t="str">
        <f t="shared" si="10"/>
        <v xml:space="preserve"> 기절  [3초 동안]</v>
      </c>
    </row>
    <row r="123" spans="1:20" ht="13.8" customHeight="1">
      <c r="A123" s="101">
        <f t="shared" si="9"/>
        <v>4136110</v>
      </c>
      <c r="B123" s="100" t="s">
        <v>3042</v>
      </c>
      <c r="C123" s="101" t="str">
        <f>RIGHT(INDEX(STUDENT_UNIQUE_ITEM!$A:$A,MATCH(B123,STUDENT_UNIQUE_ITEM!$B:$B,0)),5)</f>
        <v>41361</v>
      </c>
      <c r="D123" s="102">
        <f>COUNTIF($C$4:C123,C123)</f>
        <v>10</v>
      </c>
      <c r="E123" s="101">
        <v>4</v>
      </c>
      <c r="F123" s="101">
        <v>1</v>
      </c>
      <c r="G123" s="101">
        <v>48300</v>
      </c>
      <c r="H123" s="101">
        <v>1</v>
      </c>
      <c r="I123" s="101">
        <v>25000</v>
      </c>
      <c r="J123" s="101">
        <v>1</v>
      </c>
      <c r="K123" s="101">
        <v>0</v>
      </c>
      <c r="L123" s="101">
        <v>0</v>
      </c>
      <c r="M123" s="101">
        <v>21</v>
      </c>
      <c r="N123" s="101">
        <v>0</v>
      </c>
      <c r="O123" s="101">
        <v>0</v>
      </c>
      <c r="P123" s="101">
        <v>3000</v>
      </c>
      <c r="Q123" s="101">
        <v>0</v>
      </c>
      <c r="R123" s="101">
        <v>0</v>
      </c>
      <c r="S123" s="118" t="str">
        <f t="shared" si="11"/>
        <v>적 1인 공격 시 공격력 483% [25초마다 1회]</v>
      </c>
      <c r="T123" s="118" t="str">
        <f t="shared" si="10"/>
        <v xml:space="preserve"> 기절  [3초 동안]</v>
      </c>
    </row>
    <row r="124" spans="1:20" ht="13.8" customHeight="1">
      <c r="A124" s="101">
        <f t="shared" si="9"/>
        <v>1313101</v>
      </c>
      <c r="B124" s="100" t="s">
        <v>3043</v>
      </c>
      <c r="C124" s="101" t="str">
        <f>RIGHT(INDEX(STUDENT_UNIQUE_ITEM!$A:$A,MATCH(B124,STUDENT_UNIQUE_ITEM!$B:$B,0)),5)</f>
        <v>13131</v>
      </c>
      <c r="D124" s="102">
        <f>COUNTIF($C$4:C124,C124)</f>
        <v>1</v>
      </c>
      <c r="E124" s="101">
        <v>3</v>
      </c>
      <c r="F124" s="101">
        <v>1</v>
      </c>
      <c r="G124" s="101">
        <v>43100</v>
      </c>
      <c r="H124" s="101">
        <v>1</v>
      </c>
      <c r="I124" s="101">
        <v>0</v>
      </c>
      <c r="J124" s="101">
        <v>0</v>
      </c>
      <c r="K124" s="101">
        <v>10000</v>
      </c>
      <c r="L124" s="101">
        <v>0</v>
      </c>
      <c r="M124" s="101">
        <v>0</v>
      </c>
      <c r="N124" s="101">
        <v>0</v>
      </c>
      <c r="O124" s="101">
        <v>0</v>
      </c>
      <c r="P124" s="101">
        <v>0</v>
      </c>
      <c r="Q124" s="101">
        <v>0</v>
      </c>
      <c r="R124" s="101">
        <v>0</v>
      </c>
      <c r="S124" s="118" t="str">
        <f t="shared" si="11"/>
        <v>일반 공격 시 공격력 431% (쿨타임 10초)</v>
      </c>
      <c r="T124" s="118" t="str">
        <f t="shared" si="10"/>
        <v>-</v>
      </c>
    </row>
    <row r="125" spans="1:20" ht="13.8" customHeight="1">
      <c r="A125" s="101">
        <f t="shared" si="9"/>
        <v>1313102</v>
      </c>
      <c r="B125" s="100" t="s">
        <v>3043</v>
      </c>
      <c r="C125" s="101" t="str">
        <f>RIGHT(INDEX(STUDENT_UNIQUE_ITEM!$A:$A,MATCH(B125,STUDENT_UNIQUE_ITEM!$B:$B,0)),5)</f>
        <v>13131</v>
      </c>
      <c r="D125" s="102">
        <f>COUNTIF($C$4:C125,C125)</f>
        <v>2</v>
      </c>
      <c r="E125" s="101">
        <v>3</v>
      </c>
      <c r="F125" s="101">
        <v>1</v>
      </c>
      <c r="G125" s="101">
        <v>45300</v>
      </c>
      <c r="H125" s="101">
        <v>1</v>
      </c>
      <c r="I125" s="101">
        <v>0</v>
      </c>
      <c r="J125" s="101">
        <v>0</v>
      </c>
      <c r="K125" s="101">
        <v>10000</v>
      </c>
      <c r="L125" s="101">
        <v>0</v>
      </c>
      <c r="M125" s="101">
        <v>0</v>
      </c>
      <c r="N125" s="101">
        <v>0</v>
      </c>
      <c r="O125" s="101">
        <v>0</v>
      </c>
      <c r="P125" s="101">
        <v>0</v>
      </c>
      <c r="Q125" s="101">
        <v>0</v>
      </c>
      <c r="R125" s="101">
        <v>0</v>
      </c>
      <c r="S125" s="118" t="str">
        <f t="shared" si="11"/>
        <v>일반 공격 시 공격력 453% (쿨타임 10초)</v>
      </c>
      <c r="T125" s="118" t="str">
        <f t="shared" si="10"/>
        <v>-</v>
      </c>
    </row>
    <row r="126" spans="1:20" ht="13.8" customHeight="1">
      <c r="A126" s="101">
        <f t="shared" si="9"/>
        <v>1313103</v>
      </c>
      <c r="B126" s="100" t="s">
        <v>3043</v>
      </c>
      <c r="C126" s="101" t="str">
        <f>RIGHT(INDEX(STUDENT_UNIQUE_ITEM!$A:$A,MATCH(B126,STUDENT_UNIQUE_ITEM!$B:$B,0)),5)</f>
        <v>13131</v>
      </c>
      <c r="D126" s="102">
        <f>COUNTIF($C$4:C126,C126)</f>
        <v>3</v>
      </c>
      <c r="E126" s="101">
        <v>3</v>
      </c>
      <c r="F126" s="101">
        <v>1</v>
      </c>
      <c r="G126" s="101">
        <v>47400</v>
      </c>
      <c r="H126" s="101">
        <v>1</v>
      </c>
      <c r="I126" s="101">
        <v>0</v>
      </c>
      <c r="J126" s="101">
        <v>0</v>
      </c>
      <c r="K126" s="101">
        <v>10000</v>
      </c>
      <c r="L126" s="101">
        <v>0</v>
      </c>
      <c r="M126" s="101">
        <v>0</v>
      </c>
      <c r="N126" s="101">
        <v>0</v>
      </c>
      <c r="O126" s="101">
        <v>0</v>
      </c>
      <c r="P126" s="101">
        <v>0</v>
      </c>
      <c r="Q126" s="101">
        <v>0</v>
      </c>
      <c r="R126" s="101">
        <v>0</v>
      </c>
      <c r="S126" s="118" t="str">
        <f t="shared" si="11"/>
        <v>일반 공격 시 공격력 474% (쿨타임 10초)</v>
      </c>
      <c r="T126" s="118" t="str">
        <f t="shared" si="10"/>
        <v>-</v>
      </c>
    </row>
    <row r="127" spans="1:20" ht="13.8" customHeight="1">
      <c r="A127" s="101">
        <f t="shared" si="9"/>
        <v>1313104</v>
      </c>
      <c r="B127" s="100" t="s">
        <v>3043</v>
      </c>
      <c r="C127" s="101" t="str">
        <f>RIGHT(INDEX(STUDENT_UNIQUE_ITEM!$A:$A,MATCH(B127,STUDENT_UNIQUE_ITEM!$B:$B,0)),5)</f>
        <v>13131</v>
      </c>
      <c r="D127" s="102">
        <f>COUNTIF($C$4:C127,C127)</f>
        <v>4</v>
      </c>
      <c r="E127" s="101">
        <v>3</v>
      </c>
      <c r="F127" s="101">
        <v>1</v>
      </c>
      <c r="G127" s="101">
        <v>56100</v>
      </c>
      <c r="H127" s="101">
        <v>1</v>
      </c>
      <c r="I127" s="101">
        <v>0</v>
      </c>
      <c r="J127" s="101">
        <v>0</v>
      </c>
      <c r="K127" s="101">
        <v>10000</v>
      </c>
      <c r="L127" s="101">
        <v>0</v>
      </c>
      <c r="M127" s="101">
        <v>0</v>
      </c>
      <c r="N127" s="101">
        <v>0</v>
      </c>
      <c r="O127" s="101">
        <v>0</v>
      </c>
      <c r="P127" s="101">
        <v>0</v>
      </c>
      <c r="Q127" s="101">
        <v>0</v>
      </c>
      <c r="R127" s="101">
        <v>0</v>
      </c>
      <c r="S127" s="118" t="str">
        <f t="shared" si="11"/>
        <v>일반 공격 시 공격력 561% (쿨타임 10초)</v>
      </c>
      <c r="T127" s="118" t="str">
        <f t="shared" si="10"/>
        <v>-</v>
      </c>
    </row>
    <row r="128" spans="1:20" ht="13.8" customHeight="1">
      <c r="A128" s="101">
        <f t="shared" si="9"/>
        <v>1313105</v>
      </c>
      <c r="B128" s="100" t="s">
        <v>3043</v>
      </c>
      <c r="C128" s="101" t="str">
        <f>RIGHT(INDEX(STUDENT_UNIQUE_ITEM!$A:$A,MATCH(B128,STUDENT_UNIQUE_ITEM!$B:$B,0)),5)</f>
        <v>13131</v>
      </c>
      <c r="D128" s="102">
        <f>COUNTIF($C$4:C128,C128)</f>
        <v>5</v>
      </c>
      <c r="E128" s="101">
        <v>3</v>
      </c>
      <c r="F128" s="101">
        <v>1</v>
      </c>
      <c r="G128" s="101">
        <v>58200</v>
      </c>
      <c r="H128" s="101">
        <v>1</v>
      </c>
      <c r="I128" s="101">
        <v>0</v>
      </c>
      <c r="J128" s="101">
        <v>0</v>
      </c>
      <c r="K128" s="101">
        <v>10000</v>
      </c>
      <c r="L128" s="101">
        <v>0</v>
      </c>
      <c r="M128" s="101">
        <v>0</v>
      </c>
      <c r="N128" s="101">
        <v>0</v>
      </c>
      <c r="O128" s="101">
        <v>0</v>
      </c>
      <c r="P128" s="101">
        <v>0</v>
      </c>
      <c r="Q128" s="101">
        <v>0</v>
      </c>
      <c r="R128" s="101">
        <v>0</v>
      </c>
      <c r="S128" s="118" t="str">
        <f t="shared" si="11"/>
        <v>일반 공격 시 공격력 582% (쿨타임 10초)</v>
      </c>
      <c r="T128" s="118" t="str">
        <f t="shared" si="10"/>
        <v>-</v>
      </c>
    </row>
    <row r="129" spans="1:20" ht="13.8" customHeight="1">
      <c r="A129" s="101">
        <f t="shared" si="9"/>
        <v>1313106</v>
      </c>
      <c r="B129" s="100" t="s">
        <v>3043</v>
      </c>
      <c r="C129" s="101" t="str">
        <f>RIGHT(INDEX(STUDENT_UNIQUE_ITEM!$A:$A,MATCH(B129,STUDENT_UNIQUE_ITEM!$B:$B,0)),5)</f>
        <v>13131</v>
      </c>
      <c r="D129" s="102">
        <f>COUNTIF($C$4:C129,C129)</f>
        <v>6</v>
      </c>
      <c r="E129" s="101">
        <v>3</v>
      </c>
      <c r="F129" s="101">
        <v>1</v>
      </c>
      <c r="G129" s="101">
        <v>60400</v>
      </c>
      <c r="H129" s="101">
        <v>1</v>
      </c>
      <c r="I129" s="101">
        <v>0</v>
      </c>
      <c r="J129" s="101">
        <v>0</v>
      </c>
      <c r="K129" s="101">
        <v>10000</v>
      </c>
      <c r="L129" s="101">
        <v>0</v>
      </c>
      <c r="M129" s="101">
        <v>0</v>
      </c>
      <c r="N129" s="101">
        <v>0</v>
      </c>
      <c r="O129" s="101">
        <v>0</v>
      </c>
      <c r="P129" s="101">
        <v>0</v>
      </c>
      <c r="Q129" s="101">
        <v>0</v>
      </c>
      <c r="R129" s="101">
        <v>0</v>
      </c>
      <c r="S129" s="118" t="str">
        <f t="shared" si="11"/>
        <v>일반 공격 시 공격력 604% (쿨타임 10초)</v>
      </c>
      <c r="T129" s="118" t="str">
        <f t="shared" si="10"/>
        <v>-</v>
      </c>
    </row>
    <row r="130" spans="1:20" ht="13.8" customHeight="1">
      <c r="A130" s="101">
        <f t="shared" si="9"/>
        <v>1313107</v>
      </c>
      <c r="B130" s="100" t="s">
        <v>3043</v>
      </c>
      <c r="C130" s="101" t="str">
        <f>RIGHT(INDEX(STUDENT_UNIQUE_ITEM!$A:$A,MATCH(B130,STUDENT_UNIQUE_ITEM!$B:$B,0)),5)</f>
        <v>13131</v>
      </c>
      <c r="D130" s="102">
        <f>COUNTIF($C$4:C130,C130)</f>
        <v>7</v>
      </c>
      <c r="E130" s="101">
        <v>3</v>
      </c>
      <c r="F130" s="101">
        <v>1</v>
      </c>
      <c r="G130" s="101">
        <v>69000</v>
      </c>
      <c r="H130" s="101">
        <v>1</v>
      </c>
      <c r="I130" s="101">
        <v>0</v>
      </c>
      <c r="J130" s="101">
        <v>0</v>
      </c>
      <c r="K130" s="101">
        <v>10000</v>
      </c>
      <c r="L130" s="101">
        <v>0</v>
      </c>
      <c r="M130" s="101">
        <v>0</v>
      </c>
      <c r="N130" s="101">
        <v>0</v>
      </c>
      <c r="O130" s="101">
        <v>0</v>
      </c>
      <c r="P130" s="101">
        <v>0</v>
      </c>
      <c r="Q130" s="101">
        <v>0</v>
      </c>
      <c r="R130" s="101">
        <v>0</v>
      </c>
      <c r="S130" s="118" t="str">
        <f t="shared" si="11"/>
        <v>일반 공격 시 공격력 690% (쿨타임 10초)</v>
      </c>
      <c r="T130" s="118" t="str">
        <f t="shared" si="10"/>
        <v>-</v>
      </c>
    </row>
    <row r="131" spans="1:20" ht="13.8" customHeight="1">
      <c r="A131" s="101">
        <f t="shared" si="9"/>
        <v>1313108</v>
      </c>
      <c r="B131" s="100" t="s">
        <v>3043</v>
      </c>
      <c r="C131" s="101" t="str">
        <f>RIGHT(INDEX(STUDENT_UNIQUE_ITEM!$A:$A,MATCH(B131,STUDENT_UNIQUE_ITEM!$B:$B,0)),5)</f>
        <v>13131</v>
      </c>
      <c r="D131" s="102">
        <f>COUNTIF($C$4:C131,C131)</f>
        <v>8</v>
      </c>
      <c r="E131" s="101">
        <v>3</v>
      </c>
      <c r="F131" s="101">
        <v>1</v>
      </c>
      <c r="G131" s="101">
        <v>71200</v>
      </c>
      <c r="H131" s="101">
        <v>1</v>
      </c>
      <c r="I131" s="101">
        <v>0</v>
      </c>
      <c r="J131" s="101">
        <v>0</v>
      </c>
      <c r="K131" s="101">
        <v>10000</v>
      </c>
      <c r="L131" s="101">
        <v>0</v>
      </c>
      <c r="M131" s="101">
        <v>0</v>
      </c>
      <c r="N131" s="101">
        <v>0</v>
      </c>
      <c r="O131" s="101">
        <v>0</v>
      </c>
      <c r="P131" s="101">
        <v>0</v>
      </c>
      <c r="Q131" s="101">
        <v>0</v>
      </c>
      <c r="R131" s="101">
        <v>0</v>
      </c>
      <c r="S131" s="118" t="str">
        <f t="shared" si="11"/>
        <v>일반 공격 시 공격력 712% (쿨타임 10초)</v>
      </c>
      <c r="T131" s="118" t="str">
        <f t="shared" si="10"/>
        <v>-</v>
      </c>
    </row>
    <row r="132" spans="1:20" ht="13.8" customHeight="1">
      <c r="A132" s="101">
        <f t="shared" ref="A132:A163" si="12">C132*ID규칙_애용품_강화_스킬_그룹_단위+D132</f>
        <v>1313109</v>
      </c>
      <c r="B132" s="100" t="s">
        <v>3043</v>
      </c>
      <c r="C132" s="101" t="str">
        <f>RIGHT(INDEX(STUDENT_UNIQUE_ITEM!$A:$A,MATCH(B132,STUDENT_UNIQUE_ITEM!$B:$B,0)),5)</f>
        <v>13131</v>
      </c>
      <c r="D132" s="102">
        <f>COUNTIF($C$4:C132,C132)</f>
        <v>9</v>
      </c>
      <c r="E132" s="101">
        <v>3</v>
      </c>
      <c r="F132" s="101">
        <v>1</v>
      </c>
      <c r="G132" s="101">
        <v>73400</v>
      </c>
      <c r="H132" s="101">
        <v>1</v>
      </c>
      <c r="I132" s="101">
        <v>0</v>
      </c>
      <c r="J132" s="101">
        <v>0</v>
      </c>
      <c r="K132" s="101">
        <v>10000</v>
      </c>
      <c r="L132" s="101">
        <v>0</v>
      </c>
      <c r="M132" s="101">
        <v>0</v>
      </c>
      <c r="N132" s="101">
        <v>0</v>
      </c>
      <c r="O132" s="101">
        <v>0</v>
      </c>
      <c r="P132" s="101">
        <v>0</v>
      </c>
      <c r="Q132" s="101">
        <v>0</v>
      </c>
      <c r="R132" s="101">
        <v>0</v>
      </c>
      <c r="S132" s="118" t="str">
        <f t="shared" si="11"/>
        <v>일반 공격 시 공격력 734% (쿨타임 10초)</v>
      </c>
      <c r="T132" s="118" t="str">
        <f t="shared" si="10"/>
        <v>-</v>
      </c>
    </row>
    <row r="133" spans="1:20" ht="13.8" customHeight="1">
      <c r="A133" s="101">
        <f t="shared" si="12"/>
        <v>1313110</v>
      </c>
      <c r="B133" s="100" t="s">
        <v>3043</v>
      </c>
      <c r="C133" s="101" t="str">
        <f>RIGHT(INDEX(STUDENT_UNIQUE_ITEM!$A:$A,MATCH(B133,STUDENT_UNIQUE_ITEM!$B:$B,0)),5)</f>
        <v>13131</v>
      </c>
      <c r="D133" s="102">
        <f>COUNTIF($C$4:C133,C133)</f>
        <v>10</v>
      </c>
      <c r="E133" s="101">
        <v>3</v>
      </c>
      <c r="F133" s="101">
        <v>1</v>
      </c>
      <c r="G133" s="101">
        <v>82000</v>
      </c>
      <c r="H133" s="101">
        <v>1</v>
      </c>
      <c r="I133" s="101">
        <v>0</v>
      </c>
      <c r="J133" s="101">
        <v>0</v>
      </c>
      <c r="K133" s="101">
        <v>10000</v>
      </c>
      <c r="L133" s="101">
        <v>0</v>
      </c>
      <c r="M133" s="101">
        <v>0</v>
      </c>
      <c r="N133" s="101">
        <v>0</v>
      </c>
      <c r="O133" s="101">
        <v>0</v>
      </c>
      <c r="P133" s="101">
        <v>0</v>
      </c>
      <c r="Q133" s="101">
        <v>0</v>
      </c>
      <c r="R133" s="101">
        <v>0</v>
      </c>
      <c r="S133" s="118" t="str">
        <f t="shared" si="11"/>
        <v>일반 공격 시 공격력 820% (쿨타임 10초)</v>
      </c>
      <c r="T133" s="118" t="str">
        <f t="shared" ref="T133:T163" si="13">IFERROR(IF(L133&gt;0,VLOOKUP(L133,UNIQUE_CONDITION_TYPE,2,0),"")&amp;" "&amp;VLOOKUP(M133,UNIQUE_OPTION_TYPE,2,0)&amp;" "&amp;IF(N133=0,"",IF(O133&gt;0,N133/100&amp;"%",N133))&amp;IF(Q133&gt;0,IF(P133&gt;0," ["&amp;P133/1000,"")&amp;"초마다 "&amp;Q133&amp;"회]",IF(P133=0,"",IF(P133&gt;0," ["&amp;P133/1000,"")&amp;"초 동안]"))&amp;IF(R133&gt;0," (쿨타임 "&amp;R133/1000&amp;"초)",""),"-")</f>
        <v>-</v>
      </c>
    </row>
    <row r="134" spans="1:20" ht="13.8" customHeight="1">
      <c r="A134" s="101">
        <f t="shared" si="12"/>
        <v>2328101</v>
      </c>
      <c r="B134" s="100" t="s">
        <v>3044</v>
      </c>
      <c r="C134" s="101" t="str">
        <f>RIGHT(INDEX(STUDENT_UNIQUE_ITEM!$A:$A,MATCH(B134,STUDENT_UNIQUE_ITEM!$B:$B,0)),5)</f>
        <v>23281</v>
      </c>
      <c r="D134" s="102">
        <f>COUNTIF($C$4:C134,C134)</f>
        <v>1</v>
      </c>
      <c r="E134" s="101">
        <v>6</v>
      </c>
      <c r="F134" s="101">
        <v>1</v>
      </c>
      <c r="G134" s="101">
        <v>40500</v>
      </c>
      <c r="H134" s="101">
        <v>1</v>
      </c>
      <c r="I134" s="101">
        <v>15000</v>
      </c>
      <c r="J134" s="101">
        <v>1</v>
      </c>
      <c r="K134" s="101">
        <v>0</v>
      </c>
      <c r="L134" s="101">
        <v>0</v>
      </c>
      <c r="M134" s="101">
        <v>3</v>
      </c>
      <c r="N134" s="101">
        <v>4270</v>
      </c>
      <c r="O134" s="101">
        <v>1</v>
      </c>
      <c r="P134" s="101">
        <v>0</v>
      </c>
      <c r="Q134" s="101">
        <v>0</v>
      </c>
      <c r="R134" s="101">
        <v>0</v>
      </c>
      <c r="S134" s="118" t="str">
        <f t="shared" ref="S134:S163" si="14">IFERROR(IF(E134&gt;0,VLOOKUP(E134,UNIQUE_CONDITION_TYPE,2,0),"")&amp;" "&amp;VLOOKUP(F134,UNIQUE_OPTION_TYPE,2,0)&amp;" "&amp;IF(G134=0,"",IF(H134&gt;0,G134/100&amp;"%",G134))&amp;IF(J134&gt;0,IF(I134&gt;0," ["&amp;I134/1000,"")&amp;"초마다 "&amp;J134&amp;"회]",IF(I134=0,"",IF(I134&gt;0," ["&amp;I134/1000,"")&amp;"초 동안]"))&amp;IF(K134&gt;0," (쿨타임 "&amp;K134/1000&amp;"초)",""),"-")</f>
        <v>부채꼴 범위 내 적 공격 시 공격력 405% [15초마다 1회]</v>
      </c>
      <c r="T134" s="118" t="str">
        <f t="shared" si="13"/>
        <v xml:space="preserve"> 치유력 42.7%</v>
      </c>
    </row>
    <row r="135" spans="1:20" ht="13.8" customHeight="1">
      <c r="A135" s="101">
        <f t="shared" si="12"/>
        <v>2328102</v>
      </c>
      <c r="B135" s="100" t="s">
        <v>3044</v>
      </c>
      <c r="C135" s="101" t="str">
        <f>RIGHT(INDEX(STUDENT_UNIQUE_ITEM!$A:$A,MATCH(B135,STUDENT_UNIQUE_ITEM!$B:$B,0)),5)</f>
        <v>23281</v>
      </c>
      <c r="D135" s="102">
        <f>COUNTIF($C$4:C135,C135)</f>
        <v>2</v>
      </c>
      <c r="E135" s="101">
        <v>6</v>
      </c>
      <c r="F135" s="101">
        <v>1</v>
      </c>
      <c r="G135" s="101">
        <v>42500</v>
      </c>
      <c r="H135" s="101">
        <v>1</v>
      </c>
      <c r="I135" s="101">
        <v>15000</v>
      </c>
      <c r="J135" s="101">
        <v>1</v>
      </c>
      <c r="K135" s="101">
        <v>0</v>
      </c>
      <c r="L135" s="101">
        <v>0</v>
      </c>
      <c r="M135" s="101">
        <v>3</v>
      </c>
      <c r="N135" s="101">
        <v>4480</v>
      </c>
      <c r="O135" s="101">
        <v>1</v>
      </c>
      <c r="P135" s="101">
        <v>0</v>
      </c>
      <c r="Q135" s="101">
        <v>0</v>
      </c>
      <c r="R135" s="101">
        <v>0</v>
      </c>
      <c r="S135" s="118" t="str">
        <f t="shared" si="14"/>
        <v>부채꼴 범위 내 적 공격 시 공격력 425% [15초마다 1회]</v>
      </c>
      <c r="T135" s="118" t="str">
        <f t="shared" si="13"/>
        <v xml:space="preserve"> 치유력 44.8%</v>
      </c>
    </row>
    <row r="136" spans="1:20" ht="13.8" customHeight="1">
      <c r="A136" s="101">
        <f t="shared" si="12"/>
        <v>2328103</v>
      </c>
      <c r="B136" s="100" t="s">
        <v>3044</v>
      </c>
      <c r="C136" s="101" t="str">
        <f>RIGHT(INDEX(STUDENT_UNIQUE_ITEM!$A:$A,MATCH(B136,STUDENT_UNIQUE_ITEM!$B:$B,0)),5)</f>
        <v>23281</v>
      </c>
      <c r="D136" s="102">
        <f>COUNTIF($C$4:C136,C136)</f>
        <v>3</v>
      </c>
      <c r="E136" s="101">
        <v>6</v>
      </c>
      <c r="F136" s="101">
        <v>1</v>
      </c>
      <c r="G136" s="101">
        <v>44600</v>
      </c>
      <c r="H136" s="101">
        <v>1</v>
      </c>
      <c r="I136" s="101">
        <v>15000</v>
      </c>
      <c r="J136" s="101">
        <v>1</v>
      </c>
      <c r="K136" s="101">
        <v>0</v>
      </c>
      <c r="L136" s="101">
        <v>0</v>
      </c>
      <c r="M136" s="101">
        <v>3</v>
      </c>
      <c r="N136" s="101">
        <v>4690</v>
      </c>
      <c r="O136" s="101">
        <v>1</v>
      </c>
      <c r="P136" s="101">
        <v>0</v>
      </c>
      <c r="Q136" s="101">
        <v>0</v>
      </c>
      <c r="R136" s="101">
        <v>0</v>
      </c>
      <c r="S136" s="118" t="str">
        <f t="shared" si="14"/>
        <v>부채꼴 범위 내 적 공격 시 공격력 446% [15초마다 1회]</v>
      </c>
      <c r="T136" s="118" t="str">
        <f t="shared" si="13"/>
        <v xml:space="preserve"> 치유력 46.9%</v>
      </c>
    </row>
    <row r="137" spans="1:20" ht="13.8" customHeight="1">
      <c r="A137" s="101">
        <f t="shared" si="12"/>
        <v>2328104</v>
      </c>
      <c r="B137" s="100" t="s">
        <v>3044</v>
      </c>
      <c r="C137" s="101" t="str">
        <f>RIGHT(INDEX(STUDENT_UNIQUE_ITEM!$A:$A,MATCH(B137,STUDENT_UNIQUE_ITEM!$B:$B,0)),5)</f>
        <v>23281</v>
      </c>
      <c r="D137" s="102">
        <f>COUNTIF($C$4:C137,C137)</f>
        <v>4</v>
      </c>
      <c r="E137" s="101">
        <v>6</v>
      </c>
      <c r="F137" s="101">
        <v>1</v>
      </c>
      <c r="G137" s="101">
        <v>52700</v>
      </c>
      <c r="H137" s="101">
        <v>1</v>
      </c>
      <c r="I137" s="101">
        <v>15000</v>
      </c>
      <c r="J137" s="101">
        <v>1</v>
      </c>
      <c r="K137" s="101">
        <v>0</v>
      </c>
      <c r="L137" s="101">
        <v>0</v>
      </c>
      <c r="M137" s="101">
        <v>3</v>
      </c>
      <c r="N137" s="101">
        <v>5550</v>
      </c>
      <c r="O137" s="101">
        <v>1</v>
      </c>
      <c r="P137" s="101">
        <v>0</v>
      </c>
      <c r="Q137" s="101">
        <v>0</v>
      </c>
      <c r="R137" s="101">
        <v>0</v>
      </c>
      <c r="S137" s="118" t="str">
        <f t="shared" si="14"/>
        <v>부채꼴 범위 내 적 공격 시 공격력 527% [15초마다 1회]</v>
      </c>
      <c r="T137" s="118" t="str">
        <f t="shared" si="13"/>
        <v xml:space="preserve"> 치유력 55.5%</v>
      </c>
    </row>
    <row r="138" spans="1:20" ht="13.8" customHeight="1">
      <c r="A138" s="101">
        <f t="shared" si="12"/>
        <v>2328105</v>
      </c>
      <c r="B138" s="100" t="s">
        <v>3044</v>
      </c>
      <c r="C138" s="101" t="str">
        <f>RIGHT(INDEX(STUDENT_UNIQUE_ITEM!$A:$A,MATCH(B138,STUDENT_UNIQUE_ITEM!$B:$B,0)),5)</f>
        <v>23281</v>
      </c>
      <c r="D138" s="102">
        <f>COUNTIF($C$4:C138,C138)</f>
        <v>5</v>
      </c>
      <c r="E138" s="101">
        <v>6</v>
      </c>
      <c r="F138" s="101">
        <v>1</v>
      </c>
      <c r="G138" s="101">
        <v>54700</v>
      </c>
      <c r="H138" s="101">
        <v>1</v>
      </c>
      <c r="I138" s="101">
        <v>15000</v>
      </c>
      <c r="J138" s="101">
        <v>1</v>
      </c>
      <c r="K138" s="101">
        <v>0</v>
      </c>
      <c r="L138" s="101">
        <v>0</v>
      </c>
      <c r="M138" s="101">
        <v>3</v>
      </c>
      <c r="N138" s="101">
        <v>5760</v>
      </c>
      <c r="O138" s="101">
        <v>1</v>
      </c>
      <c r="P138" s="101">
        <v>0</v>
      </c>
      <c r="Q138" s="101">
        <v>0</v>
      </c>
      <c r="R138" s="101">
        <v>0</v>
      </c>
      <c r="S138" s="118" t="str">
        <f t="shared" si="14"/>
        <v>부채꼴 범위 내 적 공격 시 공격력 547% [15초마다 1회]</v>
      </c>
      <c r="T138" s="118" t="str">
        <f t="shared" si="13"/>
        <v xml:space="preserve"> 치유력 57.6%</v>
      </c>
    </row>
    <row r="139" spans="1:20" ht="13.8" customHeight="1">
      <c r="A139" s="101">
        <f t="shared" si="12"/>
        <v>2328106</v>
      </c>
      <c r="B139" s="100" t="s">
        <v>3044</v>
      </c>
      <c r="C139" s="101" t="str">
        <f>RIGHT(INDEX(STUDENT_UNIQUE_ITEM!$A:$A,MATCH(B139,STUDENT_UNIQUE_ITEM!$B:$B,0)),5)</f>
        <v>23281</v>
      </c>
      <c r="D139" s="102">
        <f>COUNTIF($C$4:C139,C139)</f>
        <v>6</v>
      </c>
      <c r="E139" s="101">
        <v>6</v>
      </c>
      <c r="F139" s="101">
        <v>1</v>
      </c>
      <c r="G139" s="101">
        <v>56700</v>
      </c>
      <c r="H139" s="101">
        <v>1</v>
      </c>
      <c r="I139" s="101">
        <v>15000</v>
      </c>
      <c r="J139" s="101">
        <v>1</v>
      </c>
      <c r="K139" s="101">
        <v>0</v>
      </c>
      <c r="L139" s="101">
        <v>0</v>
      </c>
      <c r="M139" s="101">
        <v>3</v>
      </c>
      <c r="N139" s="101">
        <v>5970</v>
      </c>
      <c r="O139" s="101">
        <v>1</v>
      </c>
      <c r="P139" s="101">
        <v>0</v>
      </c>
      <c r="Q139" s="101">
        <v>0</v>
      </c>
      <c r="R139" s="101">
        <v>0</v>
      </c>
      <c r="S139" s="118" t="str">
        <f t="shared" si="14"/>
        <v>부채꼴 범위 내 적 공격 시 공격력 567% [15초마다 1회]</v>
      </c>
      <c r="T139" s="118" t="str">
        <f t="shared" si="13"/>
        <v xml:space="preserve"> 치유력 59.7%</v>
      </c>
    </row>
    <row r="140" spans="1:20" ht="13.8" customHeight="1">
      <c r="A140" s="101">
        <f t="shared" si="12"/>
        <v>2328107</v>
      </c>
      <c r="B140" s="100" t="s">
        <v>3044</v>
      </c>
      <c r="C140" s="101" t="str">
        <f>RIGHT(INDEX(STUDENT_UNIQUE_ITEM!$A:$A,MATCH(B140,STUDENT_UNIQUE_ITEM!$B:$B,0)),5)</f>
        <v>23281</v>
      </c>
      <c r="D140" s="102">
        <f>COUNTIF($C$4:C140,C140)</f>
        <v>7</v>
      </c>
      <c r="E140" s="101">
        <v>6</v>
      </c>
      <c r="F140" s="101">
        <v>1</v>
      </c>
      <c r="G140" s="101">
        <v>64800</v>
      </c>
      <c r="H140" s="101">
        <v>1</v>
      </c>
      <c r="I140" s="101">
        <v>15000</v>
      </c>
      <c r="J140" s="101">
        <v>1</v>
      </c>
      <c r="K140" s="101">
        <v>0</v>
      </c>
      <c r="L140" s="101">
        <v>0</v>
      </c>
      <c r="M140" s="101">
        <v>3</v>
      </c>
      <c r="N140" s="101">
        <v>6830</v>
      </c>
      <c r="O140" s="101">
        <v>1</v>
      </c>
      <c r="P140" s="101">
        <v>0</v>
      </c>
      <c r="Q140" s="101">
        <v>0</v>
      </c>
      <c r="R140" s="101">
        <v>0</v>
      </c>
      <c r="S140" s="118" t="str">
        <f t="shared" si="14"/>
        <v>부채꼴 범위 내 적 공격 시 공격력 648% [15초마다 1회]</v>
      </c>
      <c r="T140" s="118" t="str">
        <f t="shared" si="13"/>
        <v xml:space="preserve"> 치유력 68.3%</v>
      </c>
    </row>
    <row r="141" spans="1:20" ht="13.8" customHeight="1">
      <c r="A141" s="101">
        <f t="shared" si="12"/>
        <v>2328108</v>
      </c>
      <c r="B141" s="100" t="s">
        <v>3044</v>
      </c>
      <c r="C141" s="101" t="str">
        <f>RIGHT(INDEX(STUDENT_UNIQUE_ITEM!$A:$A,MATCH(B141,STUDENT_UNIQUE_ITEM!$B:$B,0)),5)</f>
        <v>23281</v>
      </c>
      <c r="D141" s="102">
        <f>COUNTIF($C$4:C141,C141)</f>
        <v>8</v>
      </c>
      <c r="E141" s="101">
        <v>6</v>
      </c>
      <c r="F141" s="101">
        <v>1</v>
      </c>
      <c r="G141" s="101">
        <v>66900</v>
      </c>
      <c r="H141" s="101">
        <v>1</v>
      </c>
      <c r="I141" s="101">
        <v>15000</v>
      </c>
      <c r="J141" s="101">
        <v>1</v>
      </c>
      <c r="K141" s="101">
        <v>0</v>
      </c>
      <c r="L141" s="101">
        <v>0</v>
      </c>
      <c r="M141" s="101">
        <v>3</v>
      </c>
      <c r="N141" s="101">
        <v>7040</v>
      </c>
      <c r="O141" s="101">
        <v>1</v>
      </c>
      <c r="P141" s="101">
        <v>0</v>
      </c>
      <c r="Q141" s="101">
        <v>0</v>
      </c>
      <c r="R141" s="101">
        <v>0</v>
      </c>
      <c r="S141" s="118" t="str">
        <f t="shared" si="14"/>
        <v>부채꼴 범위 내 적 공격 시 공격력 669% [15초마다 1회]</v>
      </c>
      <c r="T141" s="118" t="str">
        <f t="shared" si="13"/>
        <v xml:space="preserve"> 치유력 70.4%</v>
      </c>
    </row>
    <row r="142" spans="1:20" ht="13.8" customHeight="1">
      <c r="A142" s="101">
        <f t="shared" si="12"/>
        <v>2328109</v>
      </c>
      <c r="B142" s="100" t="s">
        <v>3044</v>
      </c>
      <c r="C142" s="101" t="str">
        <f>RIGHT(INDEX(STUDENT_UNIQUE_ITEM!$A:$A,MATCH(B142,STUDENT_UNIQUE_ITEM!$B:$B,0)),5)</f>
        <v>23281</v>
      </c>
      <c r="D142" s="102">
        <f>COUNTIF($C$4:C142,C142)</f>
        <v>9</v>
      </c>
      <c r="E142" s="101">
        <v>6</v>
      </c>
      <c r="F142" s="101">
        <v>1</v>
      </c>
      <c r="G142" s="101">
        <v>68900</v>
      </c>
      <c r="H142" s="101">
        <v>1</v>
      </c>
      <c r="I142" s="101">
        <v>15000</v>
      </c>
      <c r="J142" s="101">
        <v>1</v>
      </c>
      <c r="K142" s="101">
        <v>0</v>
      </c>
      <c r="L142" s="101">
        <v>0</v>
      </c>
      <c r="M142" s="101">
        <v>3</v>
      </c>
      <c r="N142" s="101">
        <v>7250</v>
      </c>
      <c r="O142" s="101">
        <v>1</v>
      </c>
      <c r="P142" s="101">
        <v>0</v>
      </c>
      <c r="Q142" s="101">
        <v>0</v>
      </c>
      <c r="R142" s="101">
        <v>0</v>
      </c>
      <c r="S142" s="118" t="str">
        <f t="shared" si="14"/>
        <v>부채꼴 범위 내 적 공격 시 공격력 689% [15초마다 1회]</v>
      </c>
      <c r="T142" s="118" t="str">
        <f t="shared" si="13"/>
        <v xml:space="preserve"> 치유력 72.5%</v>
      </c>
    </row>
    <row r="143" spans="1:20" ht="13.8" customHeight="1">
      <c r="A143" s="101">
        <f t="shared" si="12"/>
        <v>2328110</v>
      </c>
      <c r="B143" s="100" t="s">
        <v>3044</v>
      </c>
      <c r="C143" s="101" t="str">
        <f>RIGHT(INDEX(STUDENT_UNIQUE_ITEM!$A:$A,MATCH(B143,STUDENT_UNIQUE_ITEM!$B:$B,0)),5)</f>
        <v>23281</v>
      </c>
      <c r="D143" s="102">
        <f>COUNTIF($C$4:C143,C143)</f>
        <v>10</v>
      </c>
      <c r="E143" s="101">
        <v>6</v>
      </c>
      <c r="F143" s="101">
        <v>1</v>
      </c>
      <c r="G143" s="101">
        <v>77000</v>
      </c>
      <c r="H143" s="101">
        <v>1</v>
      </c>
      <c r="I143" s="101">
        <v>15000</v>
      </c>
      <c r="J143" s="101">
        <v>1</v>
      </c>
      <c r="K143" s="101">
        <v>0</v>
      </c>
      <c r="L143" s="101">
        <v>0</v>
      </c>
      <c r="M143" s="101">
        <v>3</v>
      </c>
      <c r="N143" s="101">
        <v>8110</v>
      </c>
      <c r="O143" s="101">
        <v>1</v>
      </c>
      <c r="P143" s="101">
        <v>0</v>
      </c>
      <c r="Q143" s="101">
        <v>0</v>
      </c>
      <c r="R143" s="101">
        <v>0</v>
      </c>
      <c r="S143" s="118" t="str">
        <f t="shared" si="14"/>
        <v>부채꼴 범위 내 적 공격 시 공격력 770% [15초마다 1회]</v>
      </c>
      <c r="T143" s="118" t="str">
        <f t="shared" si="13"/>
        <v xml:space="preserve"> 치유력 81.1%</v>
      </c>
    </row>
    <row r="144" spans="1:20" ht="13.8" customHeight="1">
      <c r="A144" s="101">
        <f t="shared" si="12"/>
        <v>1309101</v>
      </c>
      <c r="B144" s="100" t="s">
        <v>3045</v>
      </c>
      <c r="C144" s="101" t="str">
        <f>RIGHT(INDEX(STUDENT_UNIQUE_ITEM!$A:$A,MATCH(B144,STUDENT_UNIQUE_ITEM!$B:$B,0)),5)</f>
        <v>13091</v>
      </c>
      <c r="D144" s="102">
        <f>COUNTIF($C$4:C144,C144)</f>
        <v>1</v>
      </c>
      <c r="E144" s="101">
        <v>4</v>
      </c>
      <c r="F144" s="101">
        <v>1</v>
      </c>
      <c r="G144" s="101">
        <v>29500</v>
      </c>
      <c r="H144" s="101">
        <v>1</v>
      </c>
      <c r="I144" s="101">
        <v>20000</v>
      </c>
      <c r="J144" s="101">
        <v>1</v>
      </c>
      <c r="K144" s="101">
        <v>0</v>
      </c>
      <c r="L144" s="101">
        <v>0</v>
      </c>
      <c r="M144" s="101">
        <v>21</v>
      </c>
      <c r="N144" s="101">
        <v>0</v>
      </c>
      <c r="O144" s="101">
        <v>0</v>
      </c>
      <c r="P144" s="101">
        <v>1600</v>
      </c>
      <c r="Q144" s="101">
        <v>0</v>
      </c>
      <c r="R144" s="101">
        <v>0</v>
      </c>
      <c r="S144" s="118" t="str">
        <f t="shared" si="14"/>
        <v>적 1인 공격 시 공격력 295% [20초마다 1회]</v>
      </c>
      <c r="T144" s="118" t="str">
        <f t="shared" si="13"/>
        <v xml:space="preserve"> 기절  [1.6초 동안]</v>
      </c>
    </row>
    <row r="145" spans="1:20" ht="13.8" customHeight="1">
      <c r="A145" s="101">
        <f t="shared" si="12"/>
        <v>1309102</v>
      </c>
      <c r="B145" s="100" t="s">
        <v>3045</v>
      </c>
      <c r="C145" s="101" t="str">
        <f>RIGHT(INDEX(STUDENT_UNIQUE_ITEM!$A:$A,MATCH(B145,STUDENT_UNIQUE_ITEM!$B:$B,0)),5)</f>
        <v>13091</v>
      </c>
      <c r="D145" s="102">
        <f>COUNTIF($C$4:C145,C145)</f>
        <v>2</v>
      </c>
      <c r="E145" s="101">
        <v>4</v>
      </c>
      <c r="F145" s="101">
        <v>1</v>
      </c>
      <c r="G145" s="101">
        <v>31000</v>
      </c>
      <c r="H145" s="101">
        <v>1</v>
      </c>
      <c r="I145" s="101">
        <v>20000</v>
      </c>
      <c r="J145" s="101">
        <v>1</v>
      </c>
      <c r="K145" s="101">
        <v>0</v>
      </c>
      <c r="L145" s="101">
        <v>0</v>
      </c>
      <c r="M145" s="101">
        <v>21</v>
      </c>
      <c r="N145" s="101">
        <v>0</v>
      </c>
      <c r="O145" s="101">
        <v>0</v>
      </c>
      <c r="P145" s="101">
        <v>1600</v>
      </c>
      <c r="Q145" s="101">
        <v>0</v>
      </c>
      <c r="R145" s="101">
        <v>0</v>
      </c>
      <c r="S145" s="118" t="str">
        <f t="shared" si="14"/>
        <v>적 1인 공격 시 공격력 310% [20초마다 1회]</v>
      </c>
      <c r="T145" s="118" t="str">
        <f t="shared" si="13"/>
        <v xml:space="preserve"> 기절  [1.6초 동안]</v>
      </c>
    </row>
    <row r="146" spans="1:20" ht="13.8" customHeight="1">
      <c r="A146" s="101">
        <f t="shared" si="12"/>
        <v>1309103</v>
      </c>
      <c r="B146" s="100" t="s">
        <v>3045</v>
      </c>
      <c r="C146" s="101" t="str">
        <f>RIGHT(INDEX(STUDENT_UNIQUE_ITEM!$A:$A,MATCH(B146,STUDENT_UNIQUE_ITEM!$B:$B,0)),5)</f>
        <v>13091</v>
      </c>
      <c r="D146" s="102">
        <f>COUNTIF($C$4:C146,C146)</f>
        <v>3</v>
      </c>
      <c r="E146" s="101">
        <v>4</v>
      </c>
      <c r="F146" s="101">
        <v>1</v>
      </c>
      <c r="G146" s="101">
        <v>32500</v>
      </c>
      <c r="H146" s="101">
        <v>1</v>
      </c>
      <c r="I146" s="101">
        <v>20000</v>
      </c>
      <c r="J146" s="101">
        <v>1</v>
      </c>
      <c r="K146" s="101">
        <v>0</v>
      </c>
      <c r="L146" s="101">
        <v>0</v>
      </c>
      <c r="M146" s="101">
        <v>21</v>
      </c>
      <c r="N146" s="101">
        <v>0</v>
      </c>
      <c r="O146" s="101">
        <v>0</v>
      </c>
      <c r="P146" s="101">
        <v>1600</v>
      </c>
      <c r="Q146" s="101">
        <v>0</v>
      </c>
      <c r="R146" s="101">
        <v>0</v>
      </c>
      <c r="S146" s="118" t="str">
        <f t="shared" si="14"/>
        <v>적 1인 공격 시 공격력 325% [20초마다 1회]</v>
      </c>
      <c r="T146" s="118" t="str">
        <f t="shared" si="13"/>
        <v xml:space="preserve"> 기절  [1.6초 동안]</v>
      </c>
    </row>
    <row r="147" spans="1:20" ht="13.8" customHeight="1">
      <c r="A147" s="101">
        <f t="shared" si="12"/>
        <v>1309104</v>
      </c>
      <c r="B147" s="100" t="s">
        <v>3045</v>
      </c>
      <c r="C147" s="101" t="str">
        <f>RIGHT(INDEX(STUDENT_UNIQUE_ITEM!$A:$A,MATCH(B147,STUDENT_UNIQUE_ITEM!$B:$B,0)),5)</f>
        <v>13091</v>
      </c>
      <c r="D147" s="102">
        <f>COUNTIF($C$4:C147,C147)</f>
        <v>4</v>
      </c>
      <c r="E147" s="101">
        <v>4</v>
      </c>
      <c r="F147" s="101">
        <v>1</v>
      </c>
      <c r="G147" s="101">
        <v>35400</v>
      </c>
      <c r="H147" s="101">
        <v>1</v>
      </c>
      <c r="I147" s="101">
        <v>20000</v>
      </c>
      <c r="J147" s="101">
        <v>1</v>
      </c>
      <c r="K147" s="101">
        <v>0</v>
      </c>
      <c r="L147" s="101">
        <v>0</v>
      </c>
      <c r="M147" s="101">
        <v>21</v>
      </c>
      <c r="N147" s="101">
        <v>0</v>
      </c>
      <c r="O147" s="101">
        <v>0</v>
      </c>
      <c r="P147" s="101">
        <v>1600</v>
      </c>
      <c r="Q147" s="101">
        <v>0</v>
      </c>
      <c r="R147" s="101">
        <v>0</v>
      </c>
      <c r="S147" s="118" t="str">
        <f t="shared" si="14"/>
        <v>적 1인 공격 시 공격력 354% [20초마다 1회]</v>
      </c>
      <c r="T147" s="118" t="str">
        <f t="shared" si="13"/>
        <v xml:space="preserve"> 기절  [1.6초 동안]</v>
      </c>
    </row>
    <row r="148" spans="1:20" ht="13.8" customHeight="1">
      <c r="A148" s="101">
        <f t="shared" si="12"/>
        <v>1309105</v>
      </c>
      <c r="B148" s="100" t="s">
        <v>3045</v>
      </c>
      <c r="C148" s="101" t="str">
        <f>RIGHT(INDEX(STUDENT_UNIQUE_ITEM!$A:$A,MATCH(B148,STUDENT_UNIQUE_ITEM!$B:$B,0)),5)</f>
        <v>13091</v>
      </c>
      <c r="D148" s="102">
        <f>COUNTIF($C$4:C148,C148)</f>
        <v>5</v>
      </c>
      <c r="E148" s="101">
        <v>4</v>
      </c>
      <c r="F148" s="101">
        <v>1</v>
      </c>
      <c r="G148" s="101">
        <v>36900</v>
      </c>
      <c r="H148" s="101">
        <v>1</v>
      </c>
      <c r="I148" s="101">
        <v>20000</v>
      </c>
      <c r="J148" s="101">
        <v>1</v>
      </c>
      <c r="K148" s="101">
        <v>0</v>
      </c>
      <c r="L148" s="101">
        <v>0</v>
      </c>
      <c r="M148" s="101">
        <v>21</v>
      </c>
      <c r="N148" s="101">
        <v>0</v>
      </c>
      <c r="O148" s="101">
        <v>0</v>
      </c>
      <c r="P148" s="101">
        <v>1600</v>
      </c>
      <c r="Q148" s="101">
        <v>0</v>
      </c>
      <c r="R148" s="101">
        <v>0</v>
      </c>
      <c r="S148" s="118" t="str">
        <f t="shared" si="14"/>
        <v>적 1인 공격 시 공격력 369% [20초마다 1회]</v>
      </c>
      <c r="T148" s="118" t="str">
        <f t="shared" si="13"/>
        <v xml:space="preserve"> 기절  [1.6초 동안]</v>
      </c>
    </row>
    <row r="149" spans="1:20" ht="13.8" customHeight="1">
      <c r="A149" s="101">
        <f t="shared" si="12"/>
        <v>1309106</v>
      </c>
      <c r="B149" s="100" t="s">
        <v>3045</v>
      </c>
      <c r="C149" s="101" t="str">
        <f>RIGHT(INDEX(STUDENT_UNIQUE_ITEM!$A:$A,MATCH(B149,STUDENT_UNIQUE_ITEM!$B:$B,0)),5)</f>
        <v>13091</v>
      </c>
      <c r="D149" s="102">
        <f>COUNTIF($C$4:C149,C149)</f>
        <v>6</v>
      </c>
      <c r="E149" s="101">
        <v>4</v>
      </c>
      <c r="F149" s="101">
        <v>1</v>
      </c>
      <c r="G149" s="101">
        <v>38400</v>
      </c>
      <c r="H149" s="101">
        <v>1</v>
      </c>
      <c r="I149" s="101">
        <v>20000</v>
      </c>
      <c r="J149" s="101">
        <v>1</v>
      </c>
      <c r="K149" s="101">
        <v>0</v>
      </c>
      <c r="L149" s="101">
        <v>0</v>
      </c>
      <c r="M149" s="101">
        <v>21</v>
      </c>
      <c r="N149" s="101">
        <v>0</v>
      </c>
      <c r="O149" s="101">
        <v>0</v>
      </c>
      <c r="P149" s="101">
        <v>1600</v>
      </c>
      <c r="Q149" s="101">
        <v>0</v>
      </c>
      <c r="R149" s="101">
        <v>0</v>
      </c>
      <c r="S149" s="118" t="str">
        <f t="shared" si="14"/>
        <v>적 1인 공격 시 공격력 384% [20초마다 1회]</v>
      </c>
      <c r="T149" s="118" t="str">
        <f t="shared" si="13"/>
        <v xml:space="preserve"> 기절  [1.6초 동안]</v>
      </c>
    </row>
    <row r="150" spans="1:20" ht="13.8" customHeight="1">
      <c r="A150" s="101">
        <f t="shared" si="12"/>
        <v>1309107</v>
      </c>
      <c r="B150" s="100" t="s">
        <v>3045</v>
      </c>
      <c r="C150" s="101" t="str">
        <f>RIGHT(INDEX(STUDENT_UNIQUE_ITEM!$A:$A,MATCH(B150,STUDENT_UNIQUE_ITEM!$B:$B,0)),5)</f>
        <v>13091</v>
      </c>
      <c r="D150" s="102">
        <f>COUNTIF($C$4:C150,C150)</f>
        <v>7</v>
      </c>
      <c r="E150" s="101">
        <v>4</v>
      </c>
      <c r="F150" s="101">
        <v>1</v>
      </c>
      <c r="G150" s="101">
        <v>41300</v>
      </c>
      <c r="H150" s="101">
        <v>1</v>
      </c>
      <c r="I150" s="101">
        <v>20000</v>
      </c>
      <c r="J150" s="101">
        <v>1</v>
      </c>
      <c r="K150" s="101">
        <v>0</v>
      </c>
      <c r="L150" s="101">
        <v>0</v>
      </c>
      <c r="M150" s="101">
        <v>21</v>
      </c>
      <c r="N150" s="101">
        <v>0</v>
      </c>
      <c r="O150" s="101">
        <v>0</v>
      </c>
      <c r="P150" s="101">
        <v>1600</v>
      </c>
      <c r="Q150" s="101">
        <v>0</v>
      </c>
      <c r="R150" s="101">
        <v>0</v>
      </c>
      <c r="S150" s="118" t="str">
        <f t="shared" si="14"/>
        <v>적 1인 공격 시 공격력 413% [20초마다 1회]</v>
      </c>
      <c r="T150" s="118" t="str">
        <f t="shared" si="13"/>
        <v xml:space="preserve"> 기절  [1.6초 동안]</v>
      </c>
    </row>
    <row r="151" spans="1:20" ht="13.8" customHeight="1">
      <c r="A151" s="101">
        <f t="shared" si="12"/>
        <v>1309108</v>
      </c>
      <c r="B151" s="100" t="s">
        <v>3045</v>
      </c>
      <c r="C151" s="101" t="str">
        <f>RIGHT(INDEX(STUDENT_UNIQUE_ITEM!$A:$A,MATCH(B151,STUDENT_UNIQUE_ITEM!$B:$B,0)),5)</f>
        <v>13091</v>
      </c>
      <c r="D151" s="102">
        <f>COUNTIF($C$4:C151,C151)</f>
        <v>8</v>
      </c>
      <c r="E151" s="101">
        <v>4</v>
      </c>
      <c r="F151" s="101">
        <v>1</v>
      </c>
      <c r="G151" s="101">
        <v>42800</v>
      </c>
      <c r="H151" s="101">
        <v>1</v>
      </c>
      <c r="I151" s="101">
        <v>20000</v>
      </c>
      <c r="J151" s="101">
        <v>1</v>
      </c>
      <c r="K151" s="101">
        <v>0</v>
      </c>
      <c r="L151" s="101">
        <v>0</v>
      </c>
      <c r="M151" s="101">
        <v>21</v>
      </c>
      <c r="N151" s="101">
        <v>0</v>
      </c>
      <c r="O151" s="101">
        <v>0</v>
      </c>
      <c r="P151" s="101">
        <v>1600</v>
      </c>
      <c r="Q151" s="101">
        <v>0</v>
      </c>
      <c r="R151" s="101">
        <v>0</v>
      </c>
      <c r="S151" s="118" t="str">
        <f t="shared" si="14"/>
        <v>적 1인 공격 시 공격력 428% [20초마다 1회]</v>
      </c>
      <c r="T151" s="118" t="str">
        <f t="shared" si="13"/>
        <v xml:space="preserve"> 기절  [1.6초 동안]</v>
      </c>
    </row>
    <row r="152" spans="1:20" ht="13.8" customHeight="1">
      <c r="A152" s="101">
        <f t="shared" si="12"/>
        <v>1309109</v>
      </c>
      <c r="B152" s="100" t="s">
        <v>3045</v>
      </c>
      <c r="C152" s="101" t="str">
        <f>RIGHT(INDEX(STUDENT_UNIQUE_ITEM!$A:$A,MATCH(B152,STUDENT_UNIQUE_ITEM!$B:$B,0)),5)</f>
        <v>13091</v>
      </c>
      <c r="D152" s="102">
        <f>COUNTIF($C$4:C152,C152)</f>
        <v>9</v>
      </c>
      <c r="E152" s="101">
        <v>4</v>
      </c>
      <c r="F152" s="101">
        <v>1</v>
      </c>
      <c r="G152" s="101">
        <v>44300</v>
      </c>
      <c r="H152" s="101">
        <v>1</v>
      </c>
      <c r="I152" s="101">
        <v>20000</v>
      </c>
      <c r="J152" s="101">
        <v>1</v>
      </c>
      <c r="K152" s="101">
        <v>0</v>
      </c>
      <c r="L152" s="101">
        <v>0</v>
      </c>
      <c r="M152" s="101">
        <v>21</v>
      </c>
      <c r="N152" s="101">
        <v>0</v>
      </c>
      <c r="O152" s="101">
        <v>0</v>
      </c>
      <c r="P152" s="101">
        <v>1600</v>
      </c>
      <c r="Q152" s="101">
        <v>0</v>
      </c>
      <c r="R152" s="101">
        <v>0</v>
      </c>
      <c r="S152" s="118" t="str">
        <f t="shared" si="14"/>
        <v>적 1인 공격 시 공격력 443% [20초마다 1회]</v>
      </c>
      <c r="T152" s="118" t="str">
        <f t="shared" si="13"/>
        <v xml:space="preserve"> 기절  [1.6초 동안]</v>
      </c>
    </row>
    <row r="153" spans="1:20" ht="13.8" customHeight="1">
      <c r="A153" s="101">
        <f t="shared" si="12"/>
        <v>1309110</v>
      </c>
      <c r="B153" s="100" t="s">
        <v>3045</v>
      </c>
      <c r="C153" s="101" t="str">
        <f>RIGHT(INDEX(STUDENT_UNIQUE_ITEM!$A:$A,MATCH(B153,STUDENT_UNIQUE_ITEM!$B:$B,0)),5)</f>
        <v>13091</v>
      </c>
      <c r="D153" s="102">
        <f>COUNTIF($C$4:C153,C153)</f>
        <v>10</v>
      </c>
      <c r="E153" s="101">
        <v>4</v>
      </c>
      <c r="F153" s="101">
        <v>1</v>
      </c>
      <c r="G153" s="101">
        <v>47200</v>
      </c>
      <c r="H153" s="101">
        <v>1</v>
      </c>
      <c r="I153" s="101">
        <v>20000</v>
      </c>
      <c r="J153" s="101">
        <v>1</v>
      </c>
      <c r="K153" s="101">
        <v>0</v>
      </c>
      <c r="L153" s="101">
        <v>0</v>
      </c>
      <c r="M153" s="101">
        <v>21</v>
      </c>
      <c r="N153" s="101">
        <v>0</v>
      </c>
      <c r="O153" s="101">
        <v>0</v>
      </c>
      <c r="P153" s="101">
        <v>1600</v>
      </c>
      <c r="Q153" s="101">
        <v>0</v>
      </c>
      <c r="R153" s="101">
        <v>0</v>
      </c>
      <c r="S153" s="118" t="str">
        <f t="shared" si="14"/>
        <v>적 1인 공격 시 공격력 472% [20초마다 1회]</v>
      </c>
      <c r="T153" s="118" t="str">
        <f t="shared" si="13"/>
        <v xml:space="preserve"> 기절  [1.6초 동안]</v>
      </c>
    </row>
    <row r="154" spans="1:20" ht="13.8" customHeight="1">
      <c r="A154" s="101">
        <f t="shared" si="12"/>
        <v>4333101</v>
      </c>
      <c r="B154" s="100" t="s">
        <v>3046</v>
      </c>
      <c r="C154" s="101" t="str">
        <f>RIGHT(INDEX(STUDENT_UNIQUE_ITEM!$A:$A,MATCH(B154,STUDENT_UNIQUE_ITEM!$B:$B,0)),5)</f>
        <v>43331</v>
      </c>
      <c r="D154" s="102">
        <f>COUNTIF($C$4:C154,C154)</f>
        <v>1</v>
      </c>
      <c r="E154" s="101">
        <v>5</v>
      </c>
      <c r="F154" s="101">
        <v>1</v>
      </c>
      <c r="G154" s="101">
        <v>21600</v>
      </c>
      <c r="H154" s="101">
        <v>1</v>
      </c>
      <c r="I154" s="101">
        <v>25000</v>
      </c>
      <c r="J154" s="101">
        <v>1</v>
      </c>
      <c r="K154" s="101">
        <v>0</v>
      </c>
      <c r="L154" s="101">
        <v>8</v>
      </c>
      <c r="M154" s="101">
        <v>1</v>
      </c>
      <c r="N154" s="101">
        <v>5420</v>
      </c>
      <c r="O154" s="101">
        <v>1</v>
      </c>
      <c r="P154" s="101">
        <v>25000</v>
      </c>
      <c r="Q154" s="101">
        <v>1</v>
      </c>
      <c r="R154" s="101">
        <v>0</v>
      </c>
      <c r="S154" s="118" t="str">
        <f t="shared" si="14"/>
        <v>원형 범위 내 적 공격 시 공격력 216% [25초마다 1회]</v>
      </c>
      <c r="T154" s="118" t="str">
        <f t="shared" si="13"/>
        <v>중첩 시 공격력 54.2% [25초마다 1회]</v>
      </c>
    </row>
    <row r="155" spans="1:20" ht="13.8" customHeight="1">
      <c r="A155" s="101">
        <f t="shared" si="12"/>
        <v>4333102</v>
      </c>
      <c r="B155" s="100" t="s">
        <v>3046</v>
      </c>
      <c r="C155" s="101" t="str">
        <f>RIGHT(INDEX(STUDENT_UNIQUE_ITEM!$A:$A,MATCH(B155,STUDENT_UNIQUE_ITEM!$B:$B,0)),5)</f>
        <v>43331</v>
      </c>
      <c r="D155" s="102">
        <f>COUNTIF($C$4:C155,C155)</f>
        <v>2</v>
      </c>
      <c r="E155" s="101">
        <v>5</v>
      </c>
      <c r="F155" s="101">
        <v>1</v>
      </c>
      <c r="G155" s="101">
        <v>22700</v>
      </c>
      <c r="H155" s="101">
        <v>1</v>
      </c>
      <c r="I155" s="101">
        <v>25000</v>
      </c>
      <c r="J155" s="101">
        <v>1</v>
      </c>
      <c r="K155" s="101">
        <v>0</v>
      </c>
      <c r="L155" s="101">
        <v>8</v>
      </c>
      <c r="M155" s="101">
        <v>1</v>
      </c>
      <c r="N155" s="101">
        <v>5690</v>
      </c>
      <c r="O155" s="101">
        <v>1</v>
      </c>
      <c r="P155" s="101">
        <v>25000</v>
      </c>
      <c r="Q155" s="101">
        <v>1</v>
      </c>
      <c r="R155" s="101">
        <v>0</v>
      </c>
      <c r="S155" s="118" t="str">
        <f t="shared" si="14"/>
        <v>원형 범위 내 적 공격 시 공격력 227% [25초마다 1회]</v>
      </c>
      <c r="T155" s="118" t="str">
        <f t="shared" si="13"/>
        <v>중첩 시 공격력 56.9% [25초마다 1회]</v>
      </c>
    </row>
    <row r="156" spans="1:20" ht="13.8" customHeight="1">
      <c r="A156" s="101">
        <f t="shared" si="12"/>
        <v>4333103</v>
      </c>
      <c r="B156" s="100" t="s">
        <v>3046</v>
      </c>
      <c r="C156" s="101" t="str">
        <f>RIGHT(INDEX(STUDENT_UNIQUE_ITEM!$A:$A,MATCH(B156,STUDENT_UNIQUE_ITEM!$B:$B,0)),5)</f>
        <v>43331</v>
      </c>
      <c r="D156" s="102">
        <f>COUNTIF($C$4:C156,C156)</f>
        <v>3</v>
      </c>
      <c r="E156" s="101">
        <v>5</v>
      </c>
      <c r="F156" s="101">
        <v>1</v>
      </c>
      <c r="G156" s="101">
        <v>23800</v>
      </c>
      <c r="H156" s="101">
        <v>1</v>
      </c>
      <c r="I156" s="101">
        <v>25000</v>
      </c>
      <c r="J156" s="101">
        <v>1</v>
      </c>
      <c r="K156" s="101">
        <v>0</v>
      </c>
      <c r="L156" s="101">
        <v>8</v>
      </c>
      <c r="M156" s="101">
        <v>1</v>
      </c>
      <c r="N156" s="101">
        <v>5960</v>
      </c>
      <c r="O156" s="101">
        <v>1</v>
      </c>
      <c r="P156" s="101">
        <v>25000</v>
      </c>
      <c r="Q156" s="101">
        <v>1</v>
      </c>
      <c r="R156" s="101">
        <v>0</v>
      </c>
      <c r="S156" s="118" t="str">
        <f t="shared" si="14"/>
        <v>원형 범위 내 적 공격 시 공격력 238% [25초마다 1회]</v>
      </c>
      <c r="T156" s="118" t="str">
        <f t="shared" si="13"/>
        <v>중첩 시 공격력 59.6% [25초마다 1회]</v>
      </c>
    </row>
    <row r="157" spans="1:20" ht="13.8" customHeight="1">
      <c r="A157" s="101">
        <f t="shared" si="12"/>
        <v>4333104</v>
      </c>
      <c r="B157" s="100" t="s">
        <v>3046</v>
      </c>
      <c r="C157" s="101" t="str">
        <f>RIGHT(INDEX(STUDENT_UNIQUE_ITEM!$A:$A,MATCH(B157,STUDENT_UNIQUE_ITEM!$B:$B,0)),5)</f>
        <v>43331</v>
      </c>
      <c r="D157" s="102">
        <f>COUNTIF($C$4:C157,C157)</f>
        <v>4</v>
      </c>
      <c r="E157" s="101">
        <v>5</v>
      </c>
      <c r="F157" s="101">
        <v>1</v>
      </c>
      <c r="G157" s="101">
        <v>28100</v>
      </c>
      <c r="H157" s="101">
        <v>1</v>
      </c>
      <c r="I157" s="101">
        <v>25000</v>
      </c>
      <c r="J157" s="101">
        <v>1</v>
      </c>
      <c r="K157" s="101">
        <v>0</v>
      </c>
      <c r="L157" s="101">
        <v>8</v>
      </c>
      <c r="M157" s="101">
        <v>1</v>
      </c>
      <c r="N157" s="101">
        <v>7040</v>
      </c>
      <c r="O157" s="101">
        <v>1</v>
      </c>
      <c r="P157" s="101">
        <v>25000</v>
      </c>
      <c r="Q157" s="101">
        <v>1</v>
      </c>
      <c r="R157" s="101">
        <v>0</v>
      </c>
      <c r="S157" s="118" t="str">
        <f t="shared" si="14"/>
        <v>원형 범위 내 적 공격 시 공격력 281% [25초마다 1회]</v>
      </c>
      <c r="T157" s="118" t="str">
        <f t="shared" si="13"/>
        <v>중첩 시 공격력 70.4% [25초마다 1회]</v>
      </c>
    </row>
    <row r="158" spans="1:20" ht="13.8" customHeight="1">
      <c r="A158" s="101">
        <f t="shared" si="12"/>
        <v>4333105</v>
      </c>
      <c r="B158" s="100" t="s">
        <v>3046</v>
      </c>
      <c r="C158" s="101" t="str">
        <f>RIGHT(INDEX(STUDENT_UNIQUE_ITEM!$A:$A,MATCH(B158,STUDENT_UNIQUE_ITEM!$B:$B,0)),5)</f>
        <v>43331</v>
      </c>
      <c r="D158" s="102">
        <f>COUNTIF($C$4:C158,C158)</f>
        <v>5</v>
      </c>
      <c r="E158" s="101">
        <v>5</v>
      </c>
      <c r="F158" s="101">
        <v>1</v>
      </c>
      <c r="G158" s="101">
        <v>29200</v>
      </c>
      <c r="H158" s="101">
        <v>1</v>
      </c>
      <c r="I158" s="101">
        <v>25000</v>
      </c>
      <c r="J158" s="101">
        <v>1</v>
      </c>
      <c r="K158" s="101">
        <v>0</v>
      </c>
      <c r="L158" s="101">
        <v>8</v>
      </c>
      <c r="M158" s="101">
        <v>1</v>
      </c>
      <c r="N158" s="101">
        <v>7320</v>
      </c>
      <c r="O158" s="101">
        <v>1</v>
      </c>
      <c r="P158" s="101">
        <v>25000</v>
      </c>
      <c r="Q158" s="101">
        <v>1</v>
      </c>
      <c r="R158" s="101">
        <v>0</v>
      </c>
      <c r="S158" s="118" t="str">
        <f t="shared" si="14"/>
        <v>원형 범위 내 적 공격 시 공격력 292% [25초마다 1회]</v>
      </c>
      <c r="T158" s="118" t="str">
        <f t="shared" si="13"/>
        <v>중첩 시 공격력 73.2% [25초마다 1회]</v>
      </c>
    </row>
    <row r="159" spans="1:20" ht="13.8" customHeight="1">
      <c r="A159" s="101">
        <f t="shared" si="12"/>
        <v>4333106</v>
      </c>
      <c r="B159" s="100" t="s">
        <v>3046</v>
      </c>
      <c r="C159" s="101" t="str">
        <f>RIGHT(INDEX(STUDENT_UNIQUE_ITEM!$A:$A,MATCH(B159,STUDENT_UNIQUE_ITEM!$B:$B,0)),5)</f>
        <v>43331</v>
      </c>
      <c r="D159" s="102">
        <f>COUNTIF($C$4:C159,C159)</f>
        <v>6</v>
      </c>
      <c r="E159" s="101">
        <v>5</v>
      </c>
      <c r="F159" s="101">
        <v>1</v>
      </c>
      <c r="G159" s="101">
        <v>30300</v>
      </c>
      <c r="H159" s="101">
        <v>1</v>
      </c>
      <c r="I159" s="101">
        <v>25000</v>
      </c>
      <c r="J159" s="101">
        <v>1</v>
      </c>
      <c r="K159" s="101">
        <v>0</v>
      </c>
      <c r="L159" s="101">
        <v>8</v>
      </c>
      <c r="M159" s="101">
        <v>1</v>
      </c>
      <c r="N159" s="101">
        <v>7590</v>
      </c>
      <c r="O159" s="101">
        <v>1</v>
      </c>
      <c r="P159" s="101">
        <v>25000</v>
      </c>
      <c r="Q159" s="101">
        <v>1</v>
      </c>
      <c r="R159" s="101">
        <v>0</v>
      </c>
      <c r="S159" s="118" t="str">
        <f t="shared" si="14"/>
        <v>원형 범위 내 적 공격 시 공격력 303% [25초마다 1회]</v>
      </c>
      <c r="T159" s="118" t="str">
        <f t="shared" si="13"/>
        <v>중첩 시 공격력 75.9% [25초마다 1회]</v>
      </c>
    </row>
    <row r="160" spans="1:20" ht="13.8" customHeight="1">
      <c r="A160" s="101">
        <f t="shared" si="12"/>
        <v>4333107</v>
      </c>
      <c r="B160" s="100" t="s">
        <v>3046</v>
      </c>
      <c r="C160" s="101" t="str">
        <f>RIGHT(INDEX(STUDENT_UNIQUE_ITEM!$A:$A,MATCH(B160,STUDENT_UNIQUE_ITEM!$B:$B,0)),5)</f>
        <v>43331</v>
      </c>
      <c r="D160" s="102">
        <f>COUNTIF($C$4:C160,C160)</f>
        <v>7</v>
      </c>
      <c r="E160" s="101">
        <v>5</v>
      </c>
      <c r="F160" s="101">
        <v>1</v>
      </c>
      <c r="G160" s="101">
        <v>34600</v>
      </c>
      <c r="H160" s="101">
        <v>1</v>
      </c>
      <c r="I160" s="101">
        <v>25000</v>
      </c>
      <c r="J160" s="101">
        <v>1</v>
      </c>
      <c r="K160" s="101">
        <v>0</v>
      </c>
      <c r="L160" s="101">
        <v>8</v>
      </c>
      <c r="M160" s="101">
        <v>1</v>
      </c>
      <c r="N160" s="101">
        <v>8680</v>
      </c>
      <c r="O160" s="101">
        <v>1</v>
      </c>
      <c r="P160" s="101">
        <v>25000</v>
      </c>
      <c r="Q160" s="101">
        <v>1</v>
      </c>
      <c r="R160" s="101">
        <v>0</v>
      </c>
      <c r="S160" s="118" t="str">
        <f t="shared" si="14"/>
        <v>원형 범위 내 적 공격 시 공격력 346% [25초마다 1회]</v>
      </c>
      <c r="T160" s="118" t="str">
        <f t="shared" si="13"/>
        <v>중첩 시 공격력 86.8% [25초마다 1회]</v>
      </c>
    </row>
    <row r="161" spans="1:20" ht="13.8" customHeight="1">
      <c r="A161" s="101">
        <f t="shared" si="12"/>
        <v>4333108</v>
      </c>
      <c r="B161" s="100" t="s">
        <v>3046</v>
      </c>
      <c r="C161" s="101" t="str">
        <f>RIGHT(INDEX(STUDENT_UNIQUE_ITEM!$A:$A,MATCH(B161,STUDENT_UNIQUE_ITEM!$B:$B,0)),5)</f>
        <v>43331</v>
      </c>
      <c r="D161" s="102">
        <f>COUNTIF($C$4:C161,C161)</f>
        <v>8</v>
      </c>
      <c r="E161" s="101">
        <v>5</v>
      </c>
      <c r="F161" s="101">
        <v>1</v>
      </c>
      <c r="G161" s="101">
        <v>35700</v>
      </c>
      <c r="H161" s="101">
        <v>1</v>
      </c>
      <c r="I161" s="101">
        <v>25000</v>
      </c>
      <c r="J161" s="101">
        <v>1</v>
      </c>
      <c r="K161" s="101">
        <v>0</v>
      </c>
      <c r="L161" s="101">
        <v>8</v>
      </c>
      <c r="M161" s="101">
        <v>1</v>
      </c>
      <c r="N161" s="101">
        <v>8940</v>
      </c>
      <c r="O161" s="101">
        <v>1</v>
      </c>
      <c r="P161" s="101">
        <v>25000</v>
      </c>
      <c r="Q161" s="101">
        <v>1</v>
      </c>
      <c r="R161" s="101">
        <v>0</v>
      </c>
      <c r="S161" s="118" t="str">
        <f t="shared" si="14"/>
        <v>원형 범위 내 적 공격 시 공격력 357% [25초마다 1회]</v>
      </c>
      <c r="T161" s="118" t="str">
        <f t="shared" si="13"/>
        <v>중첩 시 공격력 89.4% [25초마다 1회]</v>
      </c>
    </row>
    <row r="162" spans="1:20" ht="13.8" customHeight="1">
      <c r="A162" s="101">
        <f t="shared" si="12"/>
        <v>4333109</v>
      </c>
      <c r="B162" s="100" t="s">
        <v>3046</v>
      </c>
      <c r="C162" s="101" t="str">
        <f>RIGHT(INDEX(STUDENT_UNIQUE_ITEM!$A:$A,MATCH(B162,STUDENT_UNIQUE_ITEM!$B:$B,0)),5)</f>
        <v>43331</v>
      </c>
      <c r="D162" s="102">
        <f>COUNTIF($C$4:C162,C162)</f>
        <v>9</v>
      </c>
      <c r="E162" s="101">
        <v>5</v>
      </c>
      <c r="F162" s="101">
        <v>1</v>
      </c>
      <c r="G162" s="101">
        <v>36800</v>
      </c>
      <c r="H162" s="101">
        <v>1</v>
      </c>
      <c r="I162" s="101">
        <v>25000</v>
      </c>
      <c r="J162" s="101">
        <v>1</v>
      </c>
      <c r="K162" s="101">
        <v>0</v>
      </c>
      <c r="L162" s="101">
        <v>8</v>
      </c>
      <c r="M162" s="101">
        <v>1</v>
      </c>
      <c r="N162" s="101">
        <v>9210</v>
      </c>
      <c r="O162" s="101">
        <v>1</v>
      </c>
      <c r="P162" s="101">
        <v>25000</v>
      </c>
      <c r="Q162" s="101">
        <v>1</v>
      </c>
      <c r="R162" s="101">
        <v>0</v>
      </c>
      <c r="S162" s="118" t="str">
        <f t="shared" si="14"/>
        <v>원형 범위 내 적 공격 시 공격력 368% [25초마다 1회]</v>
      </c>
      <c r="T162" s="118" t="str">
        <f t="shared" si="13"/>
        <v>중첩 시 공격력 92.1% [25초마다 1회]</v>
      </c>
    </row>
    <row r="163" spans="1:20" ht="13.8" customHeight="1">
      <c r="A163" s="101">
        <f t="shared" si="12"/>
        <v>4333110</v>
      </c>
      <c r="B163" s="100" t="s">
        <v>3046</v>
      </c>
      <c r="C163" s="101" t="str">
        <f>RIGHT(INDEX(STUDENT_UNIQUE_ITEM!$A:$A,MATCH(B163,STUDENT_UNIQUE_ITEM!$B:$B,0)),5)</f>
        <v>43331</v>
      </c>
      <c r="D163" s="102">
        <f>COUNTIF($C$4:C163,C163)</f>
        <v>10</v>
      </c>
      <c r="E163" s="101">
        <v>5</v>
      </c>
      <c r="F163" s="101">
        <v>1</v>
      </c>
      <c r="G163" s="101">
        <v>41200</v>
      </c>
      <c r="H163" s="101">
        <v>1</v>
      </c>
      <c r="I163" s="101">
        <v>25000</v>
      </c>
      <c r="J163" s="101">
        <v>1</v>
      </c>
      <c r="K163" s="101">
        <v>0</v>
      </c>
      <c r="L163" s="101">
        <v>8</v>
      </c>
      <c r="M163" s="101">
        <v>1</v>
      </c>
      <c r="N163" s="101">
        <v>10300</v>
      </c>
      <c r="O163" s="101">
        <v>1</v>
      </c>
      <c r="P163" s="101">
        <v>25000</v>
      </c>
      <c r="Q163" s="101">
        <v>1</v>
      </c>
      <c r="R163" s="101">
        <v>0</v>
      </c>
      <c r="S163" s="118" t="str">
        <f t="shared" si="14"/>
        <v>원형 범위 내 적 공격 시 공격력 412% [25초마다 1회]</v>
      </c>
      <c r="T163" s="118" t="str">
        <f t="shared" si="13"/>
        <v>중첩 시 공격력 103% [25초마다 1회]</v>
      </c>
    </row>
  </sheetData>
  <phoneticPr fontId="5"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59999389629810485"/>
  </sheetPr>
  <dimension ref="A1:M1000"/>
  <sheetViews>
    <sheetView showGridLines="0" workbookViewId="0">
      <pane ySplit="3" topLeftCell="A94" activePane="bottomLeft" state="frozen"/>
      <selection pane="bottomLeft" activeCell="E100" sqref="E100"/>
    </sheetView>
  </sheetViews>
  <sheetFormatPr defaultColWidth="14.44140625" defaultRowHeight="13.8" customHeight="1"/>
  <cols>
    <col min="1" max="1" width="8.6640625" customWidth="1"/>
    <col min="2" max="2" width="27.109375" customWidth="1"/>
    <col min="3" max="5" width="12.6640625" customWidth="1"/>
    <col min="6" max="6" width="8.5546875" customWidth="1"/>
    <col min="7" max="7" width="18.33203125" customWidth="1"/>
    <col min="8" max="9" width="17.44140625" customWidth="1"/>
    <col min="10" max="26" width="8.6640625" customWidth="1"/>
  </cols>
  <sheetData>
    <row r="1" spans="1:13" ht="13.8" customHeight="1">
      <c r="A1" s="6" t="s">
        <v>8</v>
      </c>
      <c r="B1" s="6" t="s">
        <v>620</v>
      </c>
      <c r="C1" s="6" t="s">
        <v>253</v>
      </c>
      <c r="D1" s="6" t="s">
        <v>254</v>
      </c>
      <c r="E1" s="6" t="s">
        <v>117</v>
      </c>
      <c r="F1" s="6" t="s">
        <v>123</v>
      </c>
      <c r="G1" s="6" t="s">
        <v>256</v>
      </c>
      <c r="H1" s="6" t="s">
        <v>258</v>
      </c>
      <c r="I1" s="6" t="s">
        <v>260</v>
      </c>
    </row>
    <row r="2" spans="1:13" ht="13.8" customHeight="1">
      <c r="A2" s="7" t="s">
        <v>9</v>
      </c>
      <c r="B2" s="7" t="s">
        <v>257</v>
      </c>
      <c r="C2" s="7" t="s">
        <v>249</v>
      </c>
      <c r="D2" s="7" t="s">
        <v>250</v>
      </c>
      <c r="E2" s="7" t="s">
        <v>118</v>
      </c>
      <c r="F2" s="7" t="s">
        <v>124</v>
      </c>
      <c r="G2" s="7" t="s">
        <v>257</v>
      </c>
      <c r="H2" s="7" t="s">
        <v>259</v>
      </c>
      <c r="I2" s="7" t="s">
        <v>261</v>
      </c>
    </row>
    <row r="3" spans="1:13" ht="13.8" customHeight="1">
      <c r="A3" s="8" t="s">
        <v>282</v>
      </c>
      <c r="B3" s="8" t="s">
        <v>283</v>
      </c>
      <c r="C3" s="8" t="s">
        <v>282</v>
      </c>
      <c r="D3" s="8" t="s">
        <v>282</v>
      </c>
      <c r="E3" s="8" t="s">
        <v>282</v>
      </c>
      <c r="F3" s="8" t="s">
        <v>282</v>
      </c>
      <c r="G3" s="8" t="s">
        <v>284</v>
      </c>
      <c r="H3" s="8" t="s">
        <v>284</v>
      </c>
      <c r="I3" s="8" t="s">
        <v>284</v>
      </c>
    </row>
    <row r="4" spans="1:13" ht="13.8" customHeight="1">
      <c r="A4" s="101">
        <f>C4*ID규칙_아이템_구분_단위+D4*ID규칙_아이템_타입_단위+COUNTIFS($C$4:C4,C4,$D$4:D4,D4)</f>
        <v>101001</v>
      </c>
      <c r="B4" s="100" t="s">
        <v>625</v>
      </c>
      <c r="C4" s="101">
        <v>1</v>
      </c>
      <c r="D4" s="101">
        <v>1</v>
      </c>
      <c r="E4" s="101">
        <f>A4+2</f>
        <v>101003</v>
      </c>
      <c r="F4" s="101">
        <v>9999</v>
      </c>
      <c r="G4" s="101" t="str">
        <f t="shared" ref="G4:G343" si="0">"ITEM_NAME_"&amp;A4</f>
        <v>ITEM_NAME_101001</v>
      </c>
      <c r="H4" s="101" t="str">
        <f t="shared" ref="H4:H343" si="1">"ITEM_ICON_"&amp;A4</f>
        <v>ITEM_ICON_101001</v>
      </c>
      <c r="I4" s="101" t="str">
        <f t="shared" ref="I4:I343" si="2">"ITEM_DESC_"&amp;A4</f>
        <v>ITEM_DESC_101001</v>
      </c>
      <c r="J4" s="1"/>
      <c r="K4" s="1"/>
      <c r="L4" s="1"/>
      <c r="M4" s="1"/>
    </row>
    <row r="5" spans="1:13" ht="13.8" customHeight="1">
      <c r="A5" s="101">
        <f>C5*ID규칙_아이템_구분_단위+D5*ID규칙_아이템_타입_단위+COUNTIFS($C$4:C5,C5,$D$4:D5,D5)</f>
        <v>101002</v>
      </c>
      <c r="B5" s="100" t="s">
        <v>627</v>
      </c>
      <c r="C5" s="101">
        <v>1</v>
      </c>
      <c r="D5" s="101">
        <v>1</v>
      </c>
      <c r="E5" s="101">
        <f t="shared" ref="E5:E68" si="3">A5+2</f>
        <v>101004</v>
      </c>
      <c r="F5" s="101">
        <v>9999</v>
      </c>
      <c r="G5" s="101" t="str">
        <f t="shared" si="0"/>
        <v>ITEM_NAME_101002</v>
      </c>
      <c r="H5" s="101" t="str">
        <f t="shared" si="1"/>
        <v>ITEM_ICON_101002</v>
      </c>
      <c r="I5" s="101" t="str">
        <f t="shared" si="2"/>
        <v>ITEM_DESC_101002</v>
      </c>
      <c r="J5" s="1"/>
      <c r="K5" s="2"/>
      <c r="L5" s="2"/>
      <c r="M5" s="1"/>
    </row>
    <row r="6" spans="1:13" ht="13.8" customHeight="1">
      <c r="A6" s="101">
        <f>C6*ID규칙_아이템_구분_단위+D6*ID규칙_아이템_타입_단위+COUNTIFS($C$4:C6,C6,$D$4:D6,D6)</f>
        <v>101003</v>
      </c>
      <c r="B6" s="100" t="s">
        <v>628</v>
      </c>
      <c r="C6" s="101">
        <v>1</v>
      </c>
      <c r="D6" s="101">
        <v>1</v>
      </c>
      <c r="E6" s="101">
        <f t="shared" si="3"/>
        <v>101005</v>
      </c>
      <c r="F6" s="101">
        <v>9999</v>
      </c>
      <c r="G6" s="101" t="str">
        <f t="shared" si="0"/>
        <v>ITEM_NAME_101003</v>
      </c>
      <c r="H6" s="101" t="str">
        <f t="shared" si="1"/>
        <v>ITEM_ICON_101003</v>
      </c>
      <c r="I6" s="101" t="str">
        <f t="shared" si="2"/>
        <v>ITEM_DESC_101003</v>
      </c>
      <c r="J6" s="1"/>
      <c r="K6" s="2"/>
      <c r="L6" s="2"/>
      <c r="M6" s="1"/>
    </row>
    <row r="7" spans="1:13" ht="13.8" customHeight="1">
      <c r="A7" s="101">
        <f>C7*ID규칙_아이템_구분_단위+D7*ID규칙_아이템_타입_단위+COUNTIFS($C$4:C7,C7,$D$4:D7,D7)</f>
        <v>101004</v>
      </c>
      <c r="B7" s="100" t="s">
        <v>629</v>
      </c>
      <c r="C7" s="101">
        <v>1</v>
      </c>
      <c r="D7" s="101">
        <v>1</v>
      </c>
      <c r="E7" s="101">
        <f t="shared" si="3"/>
        <v>101006</v>
      </c>
      <c r="F7" s="101">
        <v>9999</v>
      </c>
      <c r="G7" s="101" t="str">
        <f t="shared" si="0"/>
        <v>ITEM_NAME_101004</v>
      </c>
      <c r="H7" s="101" t="str">
        <f t="shared" si="1"/>
        <v>ITEM_ICON_101004</v>
      </c>
      <c r="I7" s="101" t="str">
        <f t="shared" si="2"/>
        <v>ITEM_DESC_101004</v>
      </c>
      <c r="J7" s="1"/>
      <c r="K7" s="2"/>
      <c r="L7" s="2"/>
      <c r="M7" s="1"/>
    </row>
    <row r="8" spans="1:13" ht="13.8" customHeight="1">
      <c r="A8" s="101">
        <f>C8*ID규칙_아이템_구분_단위+D8*ID규칙_아이템_타입_단위+COUNTIFS($C$4:C8,C8,$D$4:D8,D8)</f>
        <v>101005</v>
      </c>
      <c r="B8" s="100" t="s">
        <v>630</v>
      </c>
      <c r="C8" s="101">
        <v>1</v>
      </c>
      <c r="D8" s="101">
        <v>1</v>
      </c>
      <c r="E8" s="101">
        <f t="shared" si="3"/>
        <v>101007</v>
      </c>
      <c r="F8" s="101">
        <v>9999</v>
      </c>
      <c r="G8" s="101" t="str">
        <f t="shared" si="0"/>
        <v>ITEM_NAME_101005</v>
      </c>
      <c r="H8" s="101" t="str">
        <f t="shared" si="1"/>
        <v>ITEM_ICON_101005</v>
      </c>
      <c r="I8" s="101" t="str">
        <f t="shared" si="2"/>
        <v>ITEM_DESC_101005</v>
      </c>
      <c r="J8" s="1"/>
      <c r="K8" s="2"/>
      <c r="L8" s="2"/>
      <c r="M8" s="1"/>
    </row>
    <row r="9" spans="1:13" ht="13.8" customHeight="1">
      <c r="A9" s="101">
        <f>C9*ID규칙_아이템_구분_단위+D9*ID규칙_아이템_타입_단위+COUNTIFS($C$4:C9,C9,$D$4:D9,D9)</f>
        <v>101006</v>
      </c>
      <c r="B9" s="100" t="s">
        <v>631</v>
      </c>
      <c r="C9" s="101">
        <v>1</v>
      </c>
      <c r="D9" s="101">
        <v>1</v>
      </c>
      <c r="E9" s="101">
        <f t="shared" si="3"/>
        <v>101008</v>
      </c>
      <c r="F9" s="101">
        <v>9999</v>
      </c>
      <c r="G9" s="101" t="str">
        <f t="shared" si="0"/>
        <v>ITEM_NAME_101006</v>
      </c>
      <c r="H9" s="101" t="str">
        <f t="shared" si="1"/>
        <v>ITEM_ICON_101006</v>
      </c>
      <c r="I9" s="101" t="str">
        <f t="shared" si="2"/>
        <v>ITEM_DESC_101006</v>
      </c>
      <c r="J9" s="1"/>
      <c r="K9" s="2"/>
      <c r="L9" s="2"/>
      <c r="M9" s="1"/>
    </row>
    <row r="10" spans="1:13" ht="13.8" customHeight="1">
      <c r="A10" s="101">
        <f>C10*ID규칙_아이템_구분_단위+D10*ID규칙_아이템_타입_단위+COUNTIFS($C$4:C10,C10,$D$4:D10,D10)</f>
        <v>101007</v>
      </c>
      <c r="B10" s="100" t="s">
        <v>632</v>
      </c>
      <c r="C10" s="101">
        <v>1</v>
      </c>
      <c r="D10" s="101">
        <v>1</v>
      </c>
      <c r="E10" s="101">
        <f t="shared" si="3"/>
        <v>101009</v>
      </c>
      <c r="F10" s="101">
        <v>9999</v>
      </c>
      <c r="G10" s="101" t="str">
        <f t="shared" si="0"/>
        <v>ITEM_NAME_101007</v>
      </c>
      <c r="H10" s="101" t="str">
        <f t="shared" si="1"/>
        <v>ITEM_ICON_101007</v>
      </c>
      <c r="I10" s="101" t="str">
        <f t="shared" si="2"/>
        <v>ITEM_DESC_101007</v>
      </c>
      <c r="J10" s="1"/>
      <c r="K10" s="2"/>
      <c r="L10" s="2"/>
      <c r="M10" s="1"/>
    </row>
    <row r="11" spans="1:13" ht="13.8" customHeight="1">
      <c r="A11" s="101">
        <f>C11*ID규칙_아이템_구분_단위+D11*ID규칙_아이템_타입_단위+COUNTIFS($C$4:C11,C11,$D$4:D11,D11)</f>
        <v>101008</v>
      </c>
      <c r="B11" s="100" t="s">
        <v>633</v>
      </c>
      <c r="C11" s="101">
        <v>1</v>
      </c>
      <c r="D11" s="101">
        <v>1</v>
      </c>
      <c r="E11" s="101">
        <f t="shared" si="3"/>
        <v>101010</v>
      </c>
      <c r="F11" s="101">
        <v>9999</v>
      </c>
      <c r="G11" s="101" t="str">
        <f t="shared" si="0"/>
        <v>ITEM_NAME_101008</v>
      </c>
      <c r="H11" s="101" t="str">
        <f t="shared" si="1"/>
        <v>ITEM_ICON_101008</v>
      </c>
      <c r="I11" s="101" t="str">
        <f t="shared" si="2"/>
        <v>ITEM_DESC_101008</v>
      </c>
      <c r="J11" s="1"/>
      <c r="K11" s="1"/>
      <c r="L11" s="3"/>
      <c r="M11" s="1"/>
    </row>
    <row r="12" spans="1:13" ht="13.8" customHeight="1">
      <c r="A12" s="101">
        <f>C12*ID규칙_아이템_구분_단위+D12*ID규칙_아이템_타입_단위+COUNTIFS($C$4:C12,C12,$D$4:D12,D12)</f>
        <v>101009</v>
      </c>
      <c r="B12" s="100" t="s">
        <v>634</v>
      </c>
      <c r="C12" s="101">
        <v>1</v>
      </c>
      <c r="D12" s="101">
        <v>1</v>
      </c>
      <c r="E12" s="101">
        <f t="shared" si="3"/>
        <v>101011</v>
      </c>
      <c r="F12" s="101">
        <v>9999</v>
      </c>
      <c r="G12" s="101" t="str">
        <f t="shared" si="0"/>
        <v>ITEM_NAME_101009</v>
      </c>
      <c r="H12" s="101" t="str">
        <f t="shared" si="1"/>
        <v>ITEM_ICON_101009</v>
      </c>
      <c r="I12" s="101" t="str">
        <f t="shared" si="2"/>
        <v>ITEM_DESC_101009</v>
      </c>
      <c r="J12" s="1"/>
      <c r="K12" s="1"/>
      <c r="L12" s="3"/>
      <c r="M12" s="1"/>
    </row>
    <row r="13" spans="1:13" ht="13.8" customHeight="1">
      <c r="A13" s="101">
        <f>C13*ID규칙_아이템_구분_단위+D13*ID규칙_아이템_타입_단위+COUNTIFS($C$4:C13,C13,$D$4:D13,D13)</f>
        <v>101010</v>
      </c>
      <c r="B13" s="100" t="s">
        <v>635</v>
      </c>
      <c r="C13" s="101">
        <v>1</v>
      </c>
      <c r="D13" s="101">
        <v>1</v>
      </c>
      <c r="E13" s="101">
        <f t="shared" si="3"/>
        <v>101012</v>
      </c>
      <c r="F13" s="101">
        <v>9999</v>
      </c>
      <c r="G13" s="101" t="str">
        <f t="shared" si="0"/>
        <v>ITEM_NAME_101010</v>
      </c>
      <c r="H13" s="101" t="str">
        <f t="shared" si="1"/>
        <v>ITEM_ICON_101010</v>
      </c>
      <c r="I13" s="101" t="str">
        <f t="shared" si="2"/>
        <v>ITEM_DESC_101010</v>
      </c>
      <c r="J13" s="1"/>
      <c r="K13" s="1"/>
      <c r="L13" s="3"/>
      <c r="M13" s="1"/>
    </row>
    <row r="14" spans="1:13" ht="13.8" customHeight="1">
      <c r="A14" s="101">
        <f>C14*ID규칙_아이템_구분_단위+D14*ID규칙_아이템_타입_단위+COUNTIFS($C$4:C14,C14,$D$4:D14,D14)</f>
        <v>101011</v>
      </c>
      <c r="B14" s="100" t="s">
        <v>636</v>
      </c>
      <c r="C14" s="101">
        <v>1</v>
      </c>
      <c r="D14" s="101">
        <v>1</v>
      </c>
      <c r="E14" s="101">
        <f t="shared" si="3"/>
        <v>101013</v>
      </c>
      <c r="F14" s="101">
        <v>9999</v>
      </c>
      <c r="G14" s="101" t="str">
        <f t="shared" si="0"/>
        <v>ITEM_NAME_101011</v>
      </c>
      <c r="H14" s="101" t="str">
        <f t="shared" si="1"/>
        <v>ITEM_ICON_101011</v>
      </c>
      <c r="I14" s="101" t="str">
        <f t="shared" si="2"/>
        <v>ITEM_DESC_101011</v>
      </c>
      <c r="J14" s="1"/>
      <c r="K14" s="1"/>
      <c r="L14" s="3"/>
      <c r="M14" s="1"/>
    </row>
    <row r="15" spans="1:13" ht="13.8" customHeight="1">
      <c r="A15" s="101">
        <f>C15*ID규칙_아이템_구분_단위+D15*ID규칙_아이템_타입_단위+COUNTIFS($C$4:C15,C15,$D$4:D15,D15)</f>
        <v>101012</v>
      </c>
      <c r="B15" s="100" t="s">
        <v>637</v>
      </c>
      <c r="C15" s="101">
        <v>1</v>
      </c>
      <c r="D15" s="101">
        <v>1</v>
      </c>
      <c r="E15" s="101">
        <f t="shared" si="3"/>
        <v>101014</v>
      </c>
      <c r="F15" s="101">
        <v>9999</v>
      </c>
      <c r="G15" s="101" t="str">
        <f t="shared" si="0"/>
        <v>ITEM_NAME_101012</v>
      </c>
      <c r="H15" s="101" t="str">
        <f t="shared" si="1"/>
        <v>ITEM_ICON_101012</v>
      </c>
      <c r="I15" s="101" t="str">
        <f t="shared" si="2"/>
        <v>ITEM_DESC_101012</v>
      </c>
      <c r="J15" s="1"/>
      <c r="K15" s="1"/>
      <c r="L15" s="3"/>
      <c r="M15" s="1"/>
    </row>
    <row r="16" spans="1:13" ht="13.8" customHeight="1">
      <c r="A16" s="101">
        <f>C16*ID규칙_아이템_구분_단위+D16*ID규칙_아이템_타입_단위+COUNTIFS($C$4:C16,C16,$D$4:D16,D16)</f>
        <v>101013</v>
      </c>
      <c r="B16" s="100" t="s">
        <v>638</v>
      </c>
      <c r="C16" s="101">
        <v>1</v>
      </c>
      <c r="D16" s="101">
        <v>1</v>
      </c>
      <c r="E16" s="101">
        <f t="shared" si="3"/>
        <v>101015</v>
      </c>
      <c r="F16" s="101">
        <v>9999</v>
      </c>
      <c r="G16" s="101" t="str">
        <f t="shared" si="0"/>
        <v>ITEM_NAME_101013</v>
      </c>
      <c r="H16" s="101" t="str">
        <f t="shared" si="1"/>
        <v>ITEM_ICON_101013</v>
      </c>
      <c r="I16" s="101" t="str">
        <f t="shared" si="2"/>
        <v>ITEM_DESC_101013</v>
      </c>
      <c r="J16" s="1"/>
      <c r="K16" s="1"/>
      <c r="L16" s="3"/>
      <c r="M16" s="1"/>
    </row>
    <row r="17" spans="1:12" ht="13.8" customHeight="1">
      <c r="A17" s="101">
        <f>C17*ID규칙_아이템_구분_단위+D17*ID규칙_아이템_타입_단위+COUNTIFS($C$4:C17,C17,$D$4:D17,D17)</f>
        <v>101014</v>
      </c>
      <c r="B17" s="100" t="s">
        <v>639</v>
      </c>
      <c r="C17" s="101">
        <v>1</v>
      </c>
      <c r="D17" s="101">
        <v>1</v>
      </c>
      <c r="E17" s="101">
        <f t="shared" si="3"/>
        <v>101016</v>
      </c>
      <c r="F17" s="101">
        <v>9999</v>
      </c>
      <c r="G17" s="101" t="str">
        <f t="shared" si="0"/>
        <v>ITEM_NAME_101014</v>
      </c>
      <c r="H17" s="101" t="str">
        <f t="shared" si="1"/>
        <v>ITEM_ICON_101014</v>
      </c>
      <c r="I17" s="101" t="str">
        <f t="shared" si="2"/>
        <v>ITEM_DESC_101014</v>
      </c>
      <c r="L17" s="3"/>
    </row>
    <row r="18" spans="1:12" ht="13.8" customHeight="1">
      <c r="A18" s="101">
        <f>C18*ID규칙_아이템_구분_단위+D18*ID규칙_아이템_타입_단위+COUNTIFS($C$4:C18,C18,$D$4:D18,D18)</f>
        <v>101015</v>
      </c>
      <c r="B18" s="100" t="s">
        <v>640</v>
      </c>
      <c r="C18" s="101">
        <v>1</v>
      </c>
      <c r="D18" s="101">
        <v>1</v>
      </c>
      <c r="E18" s="101">
        <f t="shared" si="3"/>
        <v>101017</v>
      </c>
      <c r="F18" s="101">
        <v>9999</v>
      </c>
      <c r="G18" s="101" t="str">
        <f t="shared" si="0"/>
        <v>ITEM_NAME_101015</v>
      </c>
      <c r="H18" s="101" t="str">
        <f t="shared" si="1"/>
        <v>ITEM_ICON_101015</v>
      </c>
      <c r="I18" s="101" t="str">
        <f t="shared" si="2"/>
        <v>ITEM_DESC_101015</v>
      </c>
      <c r="L18" s="3"/>
    </row>
    <row r="19" spans="1:12" ht="13.8" customHeight="1">
      <c r="A19" s="101">
        <f>C19*ID규칙_아이템_구분_단위+D19*ID규칙_아이템_타입_단위+COUNTIFS($C$4:C19,C19,$D$4:D19,D19)</f>
        <v>101016</v>
      </c>
      <c r="B19" s="100" t="s">
        <v>641</v>
      </c>
      <c r="C19" s="101">
        <v>1</v>
      </c>
      <c r="D19" s="101">
        <v>1</v>
      </c>
      <c r="E19" s="101">
        <f t="shared" si="3"/>
        <v>101018</v>
      </c>
      <c r="F19" s="101">
        <v>9999</v>
      </c>
      <c r="G19" s="101" t="str">
        <f t="shared" si="0"/>
        <v>ITEM_NAME_101016</v>
      </c>
      <c r="H19" s="101" t="str">
        <f t="shared" si="1"/>
        <v>ITEM_ICON_101016</v>
      </c>
      <c r="I19" s="101" t="str">
        <f t="shared" si="2"/>
        <v>ITEM_DESC_101016</v>
      </c>
      <c r="L19" s="3"/>
    </row>
    <row r="20" spans="1:12" ht="13.8" customHeight="1">
      <c r="A20" s="101">
        <f>C20*ID규칙_아이템_구분_단위+D20*ID규칙_아이템_타입_단위+COUNTIFS($C$4:C20,C20,$D$4:D20,D20)</f>
        <v>101017</v>
      </c>
      <c r="B20" s="100" t="s">
        <v>642</v>
      </c>
      <c r="C20" s="101">
        <v>1</v>
      </c>
      <c r="D20" s="101">
        <v>1</v>
      </c>
      <c r="E20" s="101">
        <f t="shared" si="3"/>
        <v>101019</v>
      </c>
      <c r="F20" s="101">
        <v>9999</v>
      </c>
      <c r="G20" s="101" t="str">
        <f t="shared" si="0"/>
        <v>ITEM_NAME_101017</v>
      </c>
      <c r="H20" s="101" t="str">
        <f t="shared" si="1"/>
        <v>ITEM_ICON_101017</v>
      </c>
      <c r="I20" s="101" t="str">
        <f t="shared" si="2"/>
        <v>ITEM_DESC_101017</v>
      </c>
    </row>
    <row r="21" spans="1:12" ht="13.8" customHeight="1">
      <c r="A21" s="101">
        <f>C21*ID규칙_아이템_구분_단위+D21*ID규칙_아이템_타입_단위+COUNTIFS($C$4:C21,C21,$D$4:D21,D21)</f>
        <v>101018</v>
      </c>
      <c r="B21" s="100" t="s">
        <v>643</v>
      </c>
      <c r="C21" s="101">
        <v>1</v>
      </c>
      <c r="D21" s="101">
        <v>1</v>
      </c>
      <c r="E21" s="101">
        <f t="shared" si="3"/>
        <v>101020</v>
      </c>
      <c r="F21" s="101">
        <v>9999</v>
      </c>
      <c r="G21" s="101" t="str">
        <f t="shared" si="0"/>
        <v>ITEM_NAME_101018</v>
      </c>
      <c r="H21" s="101" t="str">
        <f t="shared" si="1"/>
        <v>ITEM_ICON_101018</v>
      </c>
      <c r="I21" s="101" t="str">
        <f t="shared" si="2"/>
        <v>ITEM_DESC_101018</v>
      </c>
    </row>
    <row r="22" spans="1:12" ht="13.8" customHeight="1">
      <c r="A22" s="101">
        <f>C22*ID규칙_아이템_구분_단위+D22*ID규칙_아이템_타입_단위+COUNTIFS($C$4:C22,C22,$D$4:D22,D22)</f>
        <v>101019</v>
      </c>
      <c r="B22" s="100" t="s">
        <v>644</v>
      </c>
      <c r="C22" s="101">
        <v>1</v>
      </c>
      <c r="D22" s="101">
        <v>1</v>
      </c>
      <c r="E22" s="101">
        <f t="shared" si="3"/>
        <v>101021</v>
      </c>
      <c r="F22" s="101">
        <v>9999</v>
      </c>
      <c r="G22" s="101" t="str">
        <f t="shared" si="0"/>
        <v>ITEM_NAME_101019</v>
      </c>
      <c r="H22" s="101" t="str">
        <f t="shared" si="1"/>
        <v>ITEM_ICON_101019</v>
      </c>
      <c r="I22" s="101" t="str">
        <f t="shared" si="2"/>
        <v>ITEM_DESC_101019</v>
      </c>
    </row>
    <row r="23" spans="1:12" ht="13.8" customHeight="1">
      <c r="A23" s="101">
        <f>C23*ID규칙_아이템_구분_단위+D23*ID규칙_아이템_타입_단위+COUNTIFS($C$4:C23,C23,$D$4:D23,D23)</f>
        <v>101020</v>
      </c>
      <c r="B23" s="100" t="s">
        <v>645</v>
      </c>
      <c r="C23" s="101">
        <v>1</v>
      </c>
      <c r="D23" s="101">
        <v>1</v>
      </c>
      <c r="E23" s="101">
        <f t="shared" si="3"/>
        <v>101022</v>
      </c>
      <c r="F23" s="101">
        <v>9999</v>
      </c>
      <c r="G23" s="101" t="str">
        <f t="shared" si="0"/>
        <v>ITEM_NAME_101020</v>
      </c>
      <c r="H23" s="101" t="str">
        <f t="shared" si="1"/>
        <v>ITEM_ICON_101020</v>
      </c>
      <c r="I23" s="101" t="str">
        <f t="shared" si="2"/>
        <v>ITEM_DESC_101020</v>
      </c>
    </row>
    <row r="24" spans="1:12" ht="13.8" customHeight="1">
      <c r="A24" s="101">
        <f>C24*ID규칙_아이템_구분_단위+D24*ID규칙_아이템_타입_단위+COUNTIFS($C$4:C24,C24,$D$4:D24,D24)</f>
        <v>101021</v>
      </c>
      <c r="B24" s="100" t="s">
        <v>646</v>
      </c>
      <c r="C24" s="101">
        <v>1</v>
      </c>
      <c r="D24" s="101">
        <v>1</v>
      </c>
      <c r="E24" s="101">
        <f t="shared" si="3"/>
        <v>101023</v>
      </c>
      <c r="F24" s="101">
        <v>9999</v>
      </c>
      <c r="G24" s="101" t="str">
        <f t="shared" si="0"/>
        <v>ITEM_NAME_101021</v>
      </c>
      <c r="H24" s="101" t="str">
        <f t="shared" si="1"/>
        <v>ITEM_ICON_101021</v>
      </c>
      <c r="I24" s="101" t="str">
        <f t="shared" si="2"/>
        <v>ITEM_DESC_101021</v>
      </c>
    </row>
    <row r="25" spans="1:12" ht="13.8" customHeight="1">
      <c r="A25" s="101">
        <f>C25*ID규칙_아이템_구분_단위+D25*ID규칙_아이템_타입_단위+COUNTIFS($C$4:C25,C25,$D$4:D25,D25)</f>
        <v>101022</v>
      </c>
      <c r="B25" s="100" t="s">
        <v>647</v>
      </c>
      <c r="C25" s="101">
        <v>1</v>
      </c>
      <c r="D25" s="101">
        <v>1</v>
      </c>
      <c r="E25" s="101">
        <f t="shared" si="3"/>
        <v>101024</v>
      </c>
      <c r="F25" s="101">
        <v>9999</v>
      </c>
      <c r="G25" s="101" t="str">
        <f t="shared" si="0"/>
        <v>ITEM_NAME_101022</v>
      </c>
      <c r="H25" s="101" t="str">
        <f t="shared" si="1"/>
        <v>ITEM_ICON_101022</v>
      </c>
      <c r="I25" s="101" t="str">
        <f t="shared" si="2"/>
        <v>ITEM_DESC_101022</v>
      </c>
    </row>
    <row r="26" spans="1:12" ht="13.8" customHeight="1">
      <c r="A26" s="101">
        <f>C26*ID규칙_아이템_구분_단위+D26*ID규칙_아이템_타입_단위+COUNTIFS($C$4:C26,C26,$D$4:D26,D26)</f>
        <v>101023</v>
      </c>
      <c r="B26" s="100" t="s">
        <v>648</v>
      </c>
      <c r="C26" s="101">
        <v>1</v>
      </c>
      <c r="D26" s="101">
        <v>1</v>
      </c>
      <c r="E26" s="101">
        <f t="shared" si="3"/>
        <v>101025</v>
      </c>
      <c r="F26" s="101">
        <v>9999</v>
      </c>
      <c r="G26" s="101" t="str">
        <f t="shared" si="0"/>
        <v>ITEM_NAME_101023</v>
      </c>
      <c r="H26" s="101" t="str">
        <f t="shared" si="1"/>
        <v>ITEM_ICON_101023</v>
      </c>
      <c r="I26" s="101" t="str">
        <f t="shared" si="2"/>
        <v>ITEM_DESC_101023</v>
      </c>
    </row>
    <row r="27" spans="1:12" ht="13.8" customHeight="1">
      <c r="A27" s="101">
        <f>C27*ID규칙_아이템_구분_단위+D27*ID규칙_아이템_타입_단위+COUNTIFS($C$4:C27,C27,$D$4:D27,D27)</f>
        <v>101024</v>
      </c>
      <c r="B27" s="100" t="s">
        <v>649</v>
      </c>
      <c r="C27" s="101">
        <v>1</v>
      </c>
      <c r="D27" s="101">
        <v>1</v>
      </c>
      <c r="E27" s="101">
        <f t="shared" si="3"/>
        <v>101026</v>
      </c>
      <c r="F27" s="101">
        <v>9999</v>
      </c>
      <c r="G27" s="101" t="str">
        <f t="shared" si="0"/>
        <v>ITEM_NAME_101024</v>
      </c>
      <c r="H27" s="101" t="str">
        <f t="shared" si="1"/>
        <v>ITEM_ICON_101024</v>
      </c>
      <c r="I27" s="101" t="str">
        <f t="shared" si="2"/>
        <v>ITEM_DESC_101024</v>
      </c>
    </row>
    <row r="28" spans="1:12" ht="13.8" customHeight="1">
      <c r="A28" s="101">
        <f>C28*ID규칙_아이템_구분_단위+D28*ID규칙_아이템_타입_단위+COUNTIFS($C$4:C28,C28,$D$4:D28,D28)</f>
        <v>101025</v>
      </c>
      <c r="B28" s="100" t="s">
        <v>650</v>
      </c>
      <c r="C28" s="101">
        <v>1</v>
      </c>
      <c r="D28" s="101">
        <v>1</v>
      </c>
      <c r="E28" s="101">
        <f t="shared" si="3"/>
        <v>101027</v>
      </c>
      <c r="F28" s="101">
        <v>9999</v>
      </c>
      <c r="G28" s="101" t="str">
        <f t="shared" si="0"/>
        <v>ITEM_NAME_101025</v>
      </c>
      <c r="H28" s="101" t="str">
        <f t="shared" si="1"/>
        <v>ITEM_ICON_101025</v>
      </c>
      <c r="I28" s="101" t="str">
        <f t="shared" si="2"/>
        <v>ITEM_DESC_101025</v>
      </c>
    </row>
    <row r="29" spans="1:12" ht="13.8" customHeight="1">
      <c r="A29" s="101">
        <f>C29*ID규칙_아이템_구분_단위+D29*ID규칙_아이템_타입_단위+COUNTIFS($C$4:C29,C29,$D$4:D29,D29)</f>
        <v>101026</v>
      </c>
      <c r="B29" s="100" t="s">
        <v>651</v>
      </c>
      <c r="C29" s="101">
        <v>1</v>
      </c>
      <c r="D29" s="101">
        <v>1</v>
      </c>
      <c r="E29" s="101">
        <f t="shared" si="3"/>
        <v>101028</v>
      </c>
      <c r="F29" s="101">
        <v>9999</v>
      </c>
      <c r="G29" s="101" t="str">
        <f t="shared" si="0"/>
        <v>ITEM_NAME_101026</v>
      </c>
      <c r="H29" s="101" t="str">
        <f t="shared" si="1"/>
        <v>ITEM_ICON_101026</v>
      </c>
      <c r="I29" s="101" t="str">
        <f t="shared" si="2"/>
        <v>ITEM_DESC_101026</v>
      </c>
    </row>
    <row r="30" spans="1:12" ht="13.8" customHeight="1">
      <c r="A30" s="101">
        <f>C30*ID규칙_아이템_구분_단위+D30*ID규칙_아이템_타입_단위+COUNTIFS($C$4:C30,C30,$D$4:D30,D30)</f>
        <v>101027</v>
      </c>
      <c r="B30" s="100" t="s">
        <v>652</v>
      </c>
      <c r="C30" s="101">
        <v>1</v>
      </c>
      <c r="D30" s="101">
        <v>1</v>
      </c>
      <c r="E30" s="101">
        <f t="shared" si="3"/>
        <v>101029</v>
      </c>
      <c r="F30" s="101">
        <v>9999</v>
      </c>
      <c r="G30" s="101" t="str">
        <f t="shared" si="0"/>
        <v>ITEM_NAME_101027</v>
      </c>
      <c r="H30" s="101" t="str">
        <f t="shared" si="1"/>
        <v>ITEM_ICON_101027</v>
      </c>
      <c r="I30" s="101" t="str">
        <f t="shared" si="2"/>
        <v>ITEM_DESC_101027</v>
      </c>
    </row>
    <row r="31" spans="1:12" ht="13.8" customHeight="1">
      <c r="A31" s="101">
        <f>C31*ID규칙_아이템_구분_단위+D31*ID규칙_아이템_타입_단위+COUNTIFS($C$4:C31,C31,$D$4:D31,D31)</f>
        <v>101028</v>
      </c>
      <c r="B31" s="100" t="s">
        <v>653</v>
      </c>
      <c r="C31" s="101">
        <v>1</v>
      </c>
      <c r="D31" s="101">
        <v>1</v>
      </c>
      <c r="E31" s="101">
        <f t="shared" si="3"/>
        <v>101030</v>
      </c>
      <c r="F31" s="101">
        <v>9999</v>
      </c>
      <c r="G31" s="101" t="str">
        <f t="shared" si="0"/>
        <v>ITEM_NAME_101028</v>
      </c>
      <c r="H31" s="101" t="str">
        <f t="shared" si="1"/>
        <v>ITEM_ICON_101028</v>
      </c>
      <c r="I31" s="101" t="str">
        <f t="shared" si="2"/>
        <v>ITEM_DESC_101028</v>
      </c>
    </row>
    <row r="32" spans="1:12" ht="13.8" customHeight="1">
      <c r="A32" s="101">
        <f>C32*ID규칙_아이템_구분_단위+D32*ID규칙_아이템_타입_단위+COUNTIFS($C$4:C32,C32,$D$4:D32,D32)</f>
        <v>101029</v>
      </c>
      <c r="B32" s="100" t="s">
        <v>654</v>
      </c>
      <c r="C32" s="101">
        <v>1</v>
      </c>
      <c r="D32" s="101">
        <v>1</v>
      </c>
      <c r="E32" s="101">
        <f t="shared" si="3"/>
        <v>101031</v>
      </c>
      <c r="F32" s="101">
        <v>9999</v>
      </c>
      <c r="G32" s="101" t="str">
        <f t="shared" si="0"/>
        <v>ITEM_NAME_101029</v>
      </c>
      <c r="H32" s="101" t="str">
        <f t="shared" si="1"/>
        <v>ITEM_ICON_101029</v>
      </c>
      <c r="I32" s="101" t="str">
        <f t="shared" si="2"/>
        <v>ITEM_DESC_101029</v>
      </c>
    </row>
    <row r="33" spans="1:9" ht="13.8" customHeight="1">
      <c r="A33" s="101">
        <f>C33*ID규칙_아이템_구분_단위+D33*ID규칙_아이템_타입_단위+COUNTIFS($C$4:C33,C33,$D$4:D33,D33)</f>
        <v>101030</v>
      </c>
      <c r="B33" s="100" t="s">
        <v>655</v>
      </c>
      <c r="C33" s="101">
        <v>1</v>
      </c>
      <c r="D33" s="101">
        <v>1</v>
      </c>
      <c r="E33" s="101">
        <f t="shared" si="3"/>
        <v>101032</v>
      </c>
      <c r="F33" s="101">
        <v>9999</v>
      </c>
      <c r="G33" s="101" t="str">
        <f t="shared" si="0"/>
        <v>ITEM_NAME_101030</v>
      </c>
      <c r="H33" s="101" t="str">
        <f t="shared" si="1"/>
        <v>ITEM_ICON_101030</v>
      </c>
      <c r="I33" s="101" t="str">
        <f t="shared" si="2"/>
        <v>ITEM_DESC_101030</v>
      </c>
    </row>
    <row r="34" spans="1:9" ht="13.8" customHeight="1">
      <c r="A34" s="101">
        <f>C34*ID규칙_아이템_구분_단위+D34*ID규칙_아이템_타입_단위+COUNTIFS($C$4:C34,C34,$D$4:D34,D34)</f>
        <v>101031</v>
      </c>
      <c r="B34" s="100" t="s">
        <v>656</v>
      </c>
      <c r="C34" s="101">
        <v>1</v>
      </c>
      <c r="D34" s="101">
        <v>1</v>
      </c>
      <c r="E34" s="101">
        <f t="shared" si="3"/>
        <v>101033</v>
      </c>
      <c r="F34" s="101">
        <v>9999</v>
      </c>
      <c r="G34" s="101" t="str">
        <f t="shared" si="0"/>
        <v>ITEM_NAME_101031</v>
      </c>
      <c r="H34" s="101" t="str">
        <f t="shared" si="1"/>
        <v>ITEM_ICON_101031</v>
      </c>
      <c r="I34" s="101" t="str">
        <f t="shared" si="2"/>
        <v>ITEM_DESC_101031</v>
      </c>
    </row>
    <row r="35" spans="1:9" ht="13.8" customHeight="1">
      <c r="A35" s="101">
        <f>C35*ID규칙_아이템_구분_단위+D35*ID규칙_아이템_타입_단위+COUNTIFS($C$4:C35,C35,$D$4:D35,D35)</f>
        <v>101032</v>
      </c>
      <c r="B35" s="100" t="s">
        <v>657</v>
      </c>
      <c r="C35" s="101">
        <v>1</v>
      </c>
      <c r="D35" s="101">
        <v>1</v>
      </c>
      <c r="E35" s="101">
        <f t="shared" si="3"/>
        <v>101034</v>
      </c>
      <c r="F35" s="101">
        <v>9999</v>
      </c>
      <c r="G35" s="101" t="str">
        <f t="shared" si="0"/>
        <v>ITEM_NAME_101032</v>
      </c>
      <c r="H35" s="101" t="str">
        <f t="shared" si="1"/>
        <v>ITEM_ICON_101032</v>
      </c>
      <c r="I35" s="101" t="str">
        <f t="shared" si="2"/>
        <v>ITEM_DESC_101032</v>
      </c>
    </row>
    <row r="36" spans="1:9" ht="13.8" customHeight="1">
      <c r="A36" s="101">
        <f>C36*ID규칙_아이템_구분_단위+D36*ID규칙_아이템_타입_단위+COUNTIFS($C$4:C36,C36,$D$4:D36,D36)</f>
        <v>101033</v>
      </c>
      <c r="B36" s="100" t="s">
        <v>658</v>
      </c>
      <c r="C36" s="101">
        <v>1</v>
      </c>
      <c r="D36" s="101">
        <v>1</v>
      </c>
      <c r="E36" s="101">
        <f t="shared" si="3"/>
        <v>101035</v>
      </c>
      <c r="F36" s="101">
        <v>9999</v>
      </c>
      <c r="G36" s="101" t="str">
        <f t="shared" si="0"/>
        <v>ITEM_NAME_101033</v>
      </c>
      <c r="H36" s="101" t="str">
        <f t="shared" si="1"/>
        <v>ITEM_ICON_101033</v>
      </c>
      <c r="I36" s="101" t="str">
        <f t="shared" si="2"/>
        <v>ITEM_DESC_101033</v>
      </c>
    </row>
    <row r="37" spans="1:9" ht="13.8" customHeight="1">
      <c r="A37" s="101">
        <f>C37*ID규칙_아이템_구분_단위+D37*ID규칙_아이템_타입_단위+COUNTIFS($C$4:C37,C37,$D$4:D37,D37)</f>
        <v>101034</v>
      </c>
      <c r="B37" s="100" t="s">
        <v>659</v>
      </c>
      <c r="C37" s="101">
        <v>1</v>
      </c>
      <c r="D37" s="101">
        <v>1</v>
      </c>
      <c r="E37" s="101">
        <f t="shared" si="3"/>
        <v>101036</v>
      </c>
      <c r="F37" s="101">
        <v>9999</v>
      </c>
      <c r="G37" s="101" t="str">
        <f t="shared" si="0"/>
        <v>ITEM_NAME_101034</v>
      </c>
      <c r="H37" s="101" t="str">
        <f t="shared" si="1"/>
        <v>ITEM_ICON_101034</v>
      </c>
      <c r="I37" s="101" t="str">
        <f t="shared" si="2"/>
        <v>ITEM_DESC_101034</v>
      </c>
    </row>
    <row r="38" spans="1:9" ht="13.8" customHeight="1">
      <c r="A38" s="101">
        <f>C38*ID규칙_아이템_구분_단위+D38*ID규칙_아이템_타입_단위+COUNTIFS($C$4:C38,C38,$D$4:D38,D38)</f>
        <v>101035</v>
      </c>
      <c r="B38" s="100" t="s">
        <v>660</v>
      </c>
      <c r="C38" s="101">
        <v>1</v>
      </c>
      <c r="D38" s="101">
        <v>1</v>
      </c>
      <c r="E38" s="101">
        <f t="shared" si="3"/>
        <v>101037</v>
      </c>
      <c r="F38" s="101">
        <v>9999</v>
      </c>
      <c r="G38" s="101" t="str">
        <f t="shared" si="0"/>
        <v>ITEM_NAME_101035</v>
      </c>
      <c r="H38" s="101" t="str">
        <f t="shared" si="1"/>
        <v>ITEM_ICON_101035</v>
      </c>
      <c r="I38" s="101" t="str">
        <f t="shared" si="2"/>
        <v>ITEM_DESC_101035</v>
      </c>
    </row>
    <row r="39" spans="1:9" ht="13.8" customHeight="1">
      <c r="A39" s="101">
        <f>C39*ID규칙_아이템_구분_단위+D39*ID규칙_아이템_타입_단위+COUNTIFS($C$4:C39,C39,$D$4:D39,D39)</f>
        <v>101036</v>
      </c>
      <c r="B39" s="100" t="s">
        <v>661</v>
      </c>
      <c r="C39" s="101">
        <v>1</v>
      </c>
      <c r="D39" s="101">
        <v>1</v>
      </c>
      <c r="E39" s="101">
        <f t="shared" si="3"/>
        <v>101038</v>
      </c>
      <c r="F39" s="101">
        <v>9999</v>
      </c>
      <c r="G39" s="101" t="str">
        <f t="shared" si="0"/>
        <v>ITEM_NAME_101036</v>
      </c>
      <c r="H39" s="101" t="str">
        <f t="shared" si="1"/>
        <v>ITEM_ICON_101036</v>
      </c>
      <c r="I39" s="101" t="str">
        <f t="shared" si="2"/>
        <v>ITEM_DESC_101036</v>
      </c>
    </row>
    <row r="40" spans="1:9" ht="13.8" customHeight="1">
      <c r="A40" s="101">
        <f>C40*ID규칙_아이템_구분_단위+D40*ID규칙_아이템_타입_단위+COUNTIFS($C$4:C40,C40,$D$4:D40,D40)</f>
        <v>101037</v>
      </c>
      <c r="B40" s="100" t="s">
        <v>662</v>
      </c>
      <c r="C40" s="101">
        <v>1</v>
      </c>
      <c r="D40" s="101">
        <v>1</v>
      </c>
      <c r="E40" s="101">
        <f t="shared" si="3"/>
        <v>101039</v>
      </c>
      <c r="F40" s="101">
        <v>9999</v>
      </c>
      <c r="G40" s="101" t="str">
        <f t="shared" si="0"/>
        <v>ITEM_NAME_101037</v>
      </c>
      <c r="H40" s="101" t="str">
        <f t="shared" si="1"/>
        <v>ITEM_ICON_101037</v>
      </c>
      <c r="I40" s="101" t="str">
        <f t="shared" si="2"/>
        <v>ITEM_DESC_101037</v>
      </c>
    </row>
    <row r="41" spans="1:9" ht="13.8" customHeight="1">
      <c r="A41" s="101">
        <f>C41*ID규칙_아이템_구분_단위+D41*ID규칙_아이템_타입_단위+COUNTIFS($C$4:C41,C41,$D$4:D41,D41)</f>
        <v>101038</v>
      </c>
      <c r="B41" s="100" t="s">
        <v>663</v>
      </c>
      <c r="C41" s="101">
        <v>1</v>
      </c>
      <c r="D41" s="101">
        <v>1</v>
      </c>
      <c r="E41" s="101">
        <f t="shared" si="3"/>
        <v>101040</v>
      </c>
      <c r="F41" s="101">
        <v>9999</v>
      </c>
      <c r="G41" s="101" t="str">
        <f t="shared" si="0"/>
        <v>ITEM_NAME_101038</v>
      </c>
      <c r="H41" s="101" t="str">
        <f t="shared" si="1"/>
        <v>ITEM_ICON_101038</v>
      </c>
      <c r="I41" s="101" t="str">
        <f t="shared" si="2"/>
        <v>ITEM_DESC_101038</v>
      </c>
    </row>
    <row r="42" spans="1:9" ht="13.8" customHeight="1">
      <c r="A42" s="101">
        <f>C42*ID규칙_아이템_구분_단위+D42*ID규칙_아이템_타입_단위+COUNTIFS($C$4:C42,C42,$D$4:D42,D42)</f>
        <v>101039</v>
      </c>
      <c r="B42" s="100" t="s">
        <v>664</v>
      </c>
      <c r="C42" s="101">
        <v>1</v>
      </c>
      <c r="D42" s="101">
        <v>1</v>
      </c>
      <c r="E42" s="101">
        <f t="shared" si="3"/>
        <v>101041</v>
      </c>
      <c r="F42" s="101">
        <v>9999</v>
      </c>
      <c r="G42" s="101" t="str">
        <f t="shared" si="0"/>
        <v>ITEM_NAME_101039</v>
      </c>
      <c r="H42" s="101" t="str">
        <f t="shared" si="1"/>
        <v>ITEM_ICON_101039</v>
      </c>
      <c r="I42" s="101" t="str">
        <f t="shared" si="2"/>
        <v>ITEM_DESC_101039</v>
      </c>
    </row>
    <row r="43" spans="1:9" ht="13.8" customHeight="1">
      <c r="A43" s="101">
        <f>C43*ID규칙_아이템_구분_단위+D43*ID규칙_아이템_타입_단위+COUNTIFS($C$4:C43,C43,$D$4:D43,D43)</f>
        <v>101040</v>
      </c>
      <c r="B43" s="100" t="s">
        <v>665</v>
      </c>
      <c r="C43" s="101">
        <v>1</v>
      </c>
      <c r="D43" s="101">
        <v>1</v>
      </c>
      <c r="E43" s="101">
        <f t="shared" si="3"/>
        <v>101042</v>
      </c>
      <c r="F43" s="101">
        <v>9999</v>
      </c>
      <c r="G43" s="101" t="str">
        <f t="shared" si="0"/>
        <v>ITEM_NAME_101040</v>
      </c>
      <c r="H43" s="101" t="str">
        <f t="shared" si="1"/>
        <v>ITEM_ICON_101040</v>
      </c>
      <c r="I43" s="101" t="str">
        <f t="shared" si="2"/>
        <v>ITEM_DESC_101040</v>
      </c>
    </row>
    <row r="44" spans="1:9" ht="13.8" customHeight="1">
      <c r="A44" s="101">
        <f>C44*ID규칙_아이템_구분_단위+D44*ID규칙_아이템_타입_단위+COUNTIFS($C$4:C44,C44,$D$4:D44,D44)</f>
        <v>101041</v>
      </c>
      <c r="B44" s="100" t="s">
        <v>666</v>
      </c>
      <c r="C44" s="101">
        <v>1</v>
      </c>
      <c r="D44" s="101">
        <v>1</v>
      </c>
      <c r="E44" s="101">
        <f t="shared" si="3"/>
        <v>101043</v>
      </c>
      <c r="F44" s="101">
        <v>9999</v>
      </c>
      <c r="G44" s="101" t="str">
        <f t="shared" si="0"/>
        <v>ITEM_NAME_101041</v>
      </c>
      <c r="H44" s="101" t="str">
        <f t="shared" si="1"/>
        <v>ITEM_ICON_101041</v>
      </c>
      <c r="I44" s="101" t="str">
        <f t="shared" si="2"/>
        <v>ITEM_DESC_101041</v>
      </c>
    </row>
    <row r="45" spans="1:9" ht="13.8" customHeight="1">
      <c r="A45" s="101">
        <f>C45*ID규칙_아이템_구분_단위+D45*ID규칙_아이템_타입_단위+COUNTIFS($C$4:C45,C45,$D$4:D45,D45)</f>
        <v>101042</v>
      </c>
      <c r="B45" s="100" t="s">
        <v>667</v>
      </c>
      <c r="C45" s="101">
        <v>1</v>
      </c>
      <c r="D45" s="101">
        <v>1</v>
      </c>
      <c r="E45" s="101">
        <f t="shared" si="3"/>
        <v>101044</v>
      </c>
      <c r="F45" s="101">
        <v>9999</v>
      </c>
      <c r="G45" s="101" t="str">
        <f t="shared" si="0"/>
        <v>ITEM_NAME_101042</v>
      </c>
      <c r="H45" s="101" t="str">
        <f t="shared" si="1"/>
        <v>ITEM_ICON_101042</v>
      </c>
      <c r="I45" s="101" t="str">
        <f t="shared" si="2"/>
        <v>ITEM_DESC_101042</v>
      </c>
    </row>
    <row r="46" spans="1:9" ht="13.8" customHeight="1">
      <c r="A46" s="101">
        <f>C46*ID규칙_아이템_구분_단위+D46*ID규칙_아이템_타입_단위+COUNTIFS($C$4:C46,C46,$D$4:D46,D46)</f>
        <v>101043</v>
      </c>
      <c r="B46" s="100" t="s">
        <v>668</v>
      </c>
      <c r="C46" s="101">
        <v>1</v>
      </c>
      <c r="D46" s="101">
        <v>1</v>
      </c>
      <c r="E46" s="101">
        <f t="shared" si="3"/>
        <v>101045</v>
      </c>
      <c r="F46" s="101">
        <v>9999</v>
      </c>
      <c r="G46" s="101" t="str">
        <f t="shared" si="0"/>
        <v>ITEM_NAME_101043</v>
      </c>
      <c r="H46" s="101" t="str">
        <f t="shared" si="1"/>
        <v>ITEM_ICON_101043</v>
      </c>
      <c r="I46" s="101" t="str">
        <f t="shared" si="2"/>
        <v>ITEM_DESC_101043</v>
      </c>
    </row>
    <row r="47" spans="1:9" ht="13.8" customHeight="1">
      <c r="A47" s="101">
        <f>C47*ID규칙_아이템_구분_단위+D47*ID규칙_아이템_타입_단위+COUNTIFS($C$4:C47,C47,$D$4:D47,D47)</f>
        <v>101044</v>
      </c>
      <c r="B47" s="100" t="s">
        <v>669</v>
      </c>
      <c r="C47" s="101">
        <v>1</v>
      </c>
      <c r="D47" s="101">
        <v>1</v>
      </c>
      <c r="E47" s="101">
        <f t="shared" si="3"/>
        <v>101046</v>
      </c>
      <c r="F47" s="101">
        <v>9999</v>
      </c>
      <c r="G47" s="101" t="str">
        <f t="shared" si="0"/>
        <v>ITEM_NAME_101044</v>
      </c>
      <c r="H47" s="101" t="str">
        <f t="shared" si="1"/>
        <v>ITEM_ICON_101044</v>
      </c>
      <c r="I47" s="101" t="str">
        <f t="shared" si="2"/>
        <v>ITEM_DESC_101044</v>
      </c>
    </row>
    <row r="48" spans="1:9" ht="13.8" customHeight="1">
      <c r="A48" s="101">
        <f>C48*ID규칙_아이템_구분_단위+D48*ID규칙_아이템_타입_단위+COUNTIFS($C$4:C48,C48,$D$4:D48,D48)</f>
        <v>101045</v>
      </c>
      <c r="B48" s="100" t="s">
        <v>670</v>
      </c>
      <c r="C48" s="101">
        <v>1</v>
      </c>
      <c r="D48" s="101">
        <v>1</v>
      </c>
      <c r="E48" s="101">
        <f t="shared" si="3"/>
        <v>101047</v>
      </c>
      <c r="F48" s="101">
        <v>9999</v>
      </c>
      <c r="G48" s="101" t="str">
        <f t="shared" si="0"/>
        <v>ITEM_NAME_101045</v>
      </c>
      <c r="H48" s="101" t="str">
        <f t="shared" si="1"/>
        <v>ITEM_ICON_101045</v>
      </c>
      <c r="I48" s="101" t="str">
        <f t="shared" si="2"/>
        <v>ITEM_DESC_101045</v>
      </c>
    </row>
    <row r="49" spans="1:9" ht="13.8" customHeight="1">
      <c r="A49" s="101">
        <f>C49*ID규칙_아이템_구분_단위+D49*ID규칙_아이템_타입_단위+COUNTIFS($C$4:C49,C49,$D$4:D49,D49)</f>
        <v>101046</v>
      </c>
      <c r="B49" s="100" t="s">
        <v>671</v>
      </c>
      <c r="C49" s="101">
        <v>1</v>
      </c>
      <c r="D49" s="101">
        <v>1</v>
      </c>
      <c r="E49" s="101">
        <f t="shared" si="3"/>
        <v>101048</v>
      </c>
      <c r="F49" s="101">
        <v>9999</v>
      </c>
      <c r="G49" s="101" t="str">
        <f t="shared" si="0"/>
        <v>ITEM_NAME_101046</v>
      </c>
      <c r="H49" s="101" t="str">
        <f t="shared" si="1"/>
        <v>ITEM_ICON_101046</v>
      </c>
      <c r="I49" s="101" t="str">
        <f t="shared" si="2"/>
        <v>ITEM_DESC_101046</v>
      </c>
    </row>
    <row r="50" spans="1:9" ht="13.8" customHeight="1">
      <c r="A50" s="101">
        <f>C50*ID규칙_아이템_구분_단위+D50*ID규칙_아이템_타입_단위+COUNTIFS($C$4:C50,C50,$D$4:D50,D50)</f>
        <v>101047</v>
      </c>
      <c r="B50" s="100" t="s">
        <v>672</v>
      </c>
      <c r="C50" s="101">
        <v>1</v>
      </c>
      <c r="D50" s="101">
        <v>1</v>
      </c>
      <c r="E50" s="101">
        <f t="shared" si="3"/>
        <v>101049</v>
      </c>
      <c r="F50" s="101">
        <v>9999</v>
      </c>
      <c r="G50" s="101" t="str">
        <f t="shared" si="0"/>
        <v>ITEM_NAME_101047</v>
      </c>
      <c r="H50" s="101" t="str">
        <f t="shared" si="1"/>
        <v>ITEM_ICON_101047</v>
      </c>
      <c r="I50" s="101" t="str">
        <f t="shared" si="2"/>
        <v>ITEM_DESC_101047</v>
      </c>
    </row>
    <row r="51" spans="1:9" ht="13.8" customHeight="1">
      <c r="A51" s="101">
        <f>C51*ID규칙_아이템_구분_단위+D51*ID규칙_아이템_타입_단위+COUNTIFS($C$4:C51,C51,$D$4:D51,D51)</f>
        <v>101048</v>
      </c>
      <c r="B51" s="100" t="s">
        <v>673</v>
      </c>
      <c r="C51" s="101">
        <v>1</v>
      </c>
      <c r="D51" s="101">
        <v>1</v>
      </c>
      <c r="E51" s="101">
        <f t="shared" si="3"/>
        <v>101050</v>
      </c>
      <c r="F51" s="101">
        <v>9999</v>
      </c>
      <c r="G51" s="101" t="str">
        <f t="shared" si="0"/>
        <v>ITEM_NAME_101048</v>
      </c>
      <c r="H51" s="101" t="str">
        <f t="shared" si="1"/>
        <v>ITEM_ICON_101048</v>
      </c>
      <c r="I51" s="101" t="str">
        <f t="shared" si="2"/>
        <v>ITEM_DESC_101048</v>
      </c>
    </row>
    <row r="52" spans="1:9" ht="13.8" customHeight="1">
      <c r="A52" s="101">
        <f>C52*ID규칙_아이템_구분_단위+D52*ID규칙_아이템_타입_단위+COUNTIFS($C$4:C52,C52,$D$4:D52,D52)</f>
        <v>101049</v>
      </c>
      <c r="B52" s="100" t="s">
        <v>674</v>
      </c>
      <c r="C52" s="101">
        <v>1</v>
      </c>
      <c r="D52" s="101">
        <v>1</v>
      </c>
      <c r="E52" s="101">
        <f t="shared" si="3"/>
        <v>101051</v>
      </c>
      <c r="F52" s="101">
        <v>9999</v>
      </c>
      <c r="G52" s="101" t="str">
        <f t="shared" si="0"/>
        <v>ITEM_NAME_101049</v>
      </c>
      <c r="H52" s="101" t="str">
        <f t="shared" si="1"/>
        <v>ITEM_ICON_101049</v>
      </c>
      <c r="I52" s="101" t="str">
        <f t="shared" si="2"/>
        <v>ITEM_DESC_101049</v>
      </c>
    </row>
    <row r="53" spans="1:9" ht="13.8" customHeight="1">
      <c r="A53" s="101">
        <f>C53*ID규칙_아이템_구분_단위+D53*ID규칙_아이템_타입_단위+COUNTIFS($C$4:C53,C53,$D$4:D53,D53)</f>
        <v>101050</v>
      </c>
      <c r="B53" s="100" t="s">
        <v>675</v>
      </c>
      <c r="C53" s="101">
        <v>1</v>
      </c>
      <c r="D53" s="101">
        <v>1</v>
      </c>
      <c r="E53" s="101">
        <f t="shared" si="3"/>
        <v>101052</v>
      </c>
      <c r="F53" s="101">
        <v>9999</v>
      </c>
      <c r="G53" s="101" t="str">
        <f t="shared" si="0"/>
        <v>ITEM_NAME_101050</v>
      </c>
      <c r="H53" s="101" t="str">
        <f t="shared" si="1"/>
        <v>ITEM_ICON_101050</v>
      </c>
      <c r="I53" s="101" t="str">
        <f t="shared" si="2"/>
        <v>ITEM_DESC_101050</v>
      </c>
    </row>
    <row r="54" spans="1:9" ht="13.8" customHeight="1">
      <c r="A54" s="101">
        <f>C54*ID규칙_아이템_구분_단위+D54*ID규칙_아이템_타입_단위+COUNTIFS($C$4:C54,C54,$D$4:D54,D54)</f>
        <v>101051</v>
      </c>
      <c r="B54" s="100" t="s">
        <v>676</v>
      </c>
      <c r="C54" s="101">
        <v>1</v>
      </c>
      <c r="D54" s="101">
        <v>1</v>
      </c>
      <c r="E54" s="101">
        <f t="shared" si="3"/>
        <v>101053</v>
      </c>
      <c r="F54" s="101">
        <v>9999</v>
      </c>
      <c r="G54" s="101" t="str">
        <f t="shared" si="0"/>
        <v>ITEM_NAME_101051</v>
      </c>
      <c r="H54" s="101" t="str">
        <f t="shared" si="1"/>
        <v>ITEM_ICON_101051</v>
      </c>
      <c r="I54" s="101" t="str">
        <f t="shared" si="2"/>
        <v>ITEM_DESC_101051</v>
      </c>
    </row>
    <row r="55" spans="1:9" ht="13.8" customHeight="1">
      <c r="A55" s="101">
        <f>C55*ID규칙_아이템_구분_단위+D55*ID규칙_아이템_타입_단위+COUNTIFS($C$4:C55,C55,$D$4:D55,D55)</f>
        <v>101052</v>
      </c>
      <c r="B55" s="100" t="s">
        <v>677</v>
      </c>
      <c r="C55" s="101">
        <v>1</v>
      </c>
      <c r="D55" s="101">
        <v>1</v>
      </c>
      <c r="E55" s="101">
        <f t="shared" si="3"/>
        <v>101054</v>
      </c>
      <c r="F55" s="101">
        <v>9999</v>
      </c>
      <c r="G55" s="101" t="str">
        <f t="shared" si="0"/>
        <v>ITEM_NAME_101052</v>
      </c>
      <c r="H55" s="101" t="str">
        <f t="shared" si="1"/>
        <v>ITEM_ICON_101052</v>
      </c>
      <c r="I55" s="101" t="str">
        <f t="shared" si="2"/>
        <v>ITEM_DESC_101052</v>
      </c>
    </row>
    <row r="56" spans="1:9" ht="13.8" customHeight="1">
      <c r="A56" s="101">
        <f>C56*ID규칙_아이템_구분_단위+D56*ID규칙_아이템_타입_단위+COUNTIFS($C$4:C56,C56,$D$4:D56,D56)</f>
        <v>101053</v>
      </c>
      <c r="B56" s="100" t="s">
        <v>678</v>
      </c>
      <c r="C56" s="101">
        <v>1</v>
      </c>
      <c r="D56" s="101">
        <v>1</v>
      </c>
      <c r="E56" s="101">
        <f t="shared" si="3"/>
        <v>101055</v>
      </c>
      <c r="F56" s="101">
        <v>9999</v>
      </c>
      <c r="G56" s="101" t="str">
        <f t="shared" si="0"/>
        <v>ITEM_NAME_101053</v>
      </c>
      <c r="H56" s="101" t="str">
        <f t="shared" si="1"/>
        <v>ITEM_ICON_101053</v>
      </c>
      <c r="I56" s="101" t="str">
        <f t="shared" si="2"/>
        <v>ITEM_DESC_101053</v>
      </c>
    </row>
    <row r="57" spans="1:9" ht="13.8" customHeight="1">
      <c r="A57" s="101">
        <f>C57*ID규칙_아이템_구분_단위+D57*ID규칙_아이템_타입_단위+COUNTIFS($C$4:C57,C57,$D$4:D57,D57)</f>
        <v>101054</v>
      </c>
      <c r="B57" s="100" t="s">
        <v>679</v>
      </c>
      <c r="C57" s="101">
        <v>1</v>
      </c>
      <c r="D57" s="101">
        <v>1</v>
      </c>
      <c r="E57" s="101">
        <f t="shared" si="3"/>
        <v>101056</v>
      </c>
      <c r="F57" s="101">
        <v>9999</v>
      </c>
      <c r="G57" s="101" t="str">
        <f t="shared" si="0"/>
        <v>ITEM_NAME_101054</v>
      </c>
      <c r="H57" s="101" t="str">
        <f t="shared" si="1"/>
        <v>ITEM_ICON_101054</v>
      </c>
      <c r="I57" s="101" t="str">
        <f t="shared" si="2"/>
        <v>ITEM_DESC_101054</v>
      </c>
    </row>
    <row r="58" spans="1:9" ht="13.8" customHeight="1">
      <c r="A58" s="101">
        <f>C58*ID규칙_아이템_구분_단위+D58*ID규칙_아이템_타입_단위+COUNTIFS($C$4:C58,C58,$D$4:D58,D58)</f>
        <v>101055</v>
      </c>
      <c r="B58" s="100" t="s">
        <v>680</v>
      </c>
      <c r="C58" s="101">
        <v>1</v>
      </c>
      <c r="D58" s="101">
        <v>1</v>
      </c>
      <c r="E58" s="101">
        <f t="shared" si="3"/>
        <v>101057</v>
      </c>
      <c r="F58" s="101">
        <v>9999</v>
      </c>
      <c r="G58" s="101" t="str">
        <f t="shared" si="0"/>
        <v>ITEM_NAME_101055</v>
      </c>
      <c r="H58" s="101" t="str">
        <f t="shared" si="1"/>
        <v>ITEM_ICON_101055</v>
      </c>
      <c r="I58" s="101" t="str">
        <f t="shared" si="2"/>
        <v>ITEM_DESC_101055</v>
      </c>
    </row>
    <row r="59" spans="1:9" ht="13.8" customHeight="1">
      <c r="A59" s="101">
        <f>C59*ID규칙_아이템_구분_단위+D59*ID규칙_아이템_타입_단위+COUNTIFS($C$4:C59,C59,$D$4:D59,D59)</f>
        <v>101056</v>
      </c>
      <c r="B59" s="100" t="s">
        <v>681</v>
      </c>
      <c r="C59" s="101">
        <v>1</v>
      </c>
      <c r="D59" s="101">
        <v>1</v>
      </c>
      <c r="E59" s="101">
        <f t="shared" si="3"/>
        <v>101058</v>
      </c>
      <c r="F59" s="101">
        <v>9999</v>
      </c>
      <c r="G59" s="101" t="str">
        <f t="shared" si="0"/>
        <v>ITEM_NAME_101056</v>
      </c>
      <c r="H59" s="101" t="str">
        <f t="shared" si="1"/>
        <v>ITEM_ICON_101056</v>
      </c>
      <c r="I59" s="101" t="str">
        <f t="shared" si="2"/>
        <v>ITEM_DESC_101056</v>
      </c>
    </row>
    <row r="60" spans="1:9" ht="13.8" customHeight="1">
      <c r="A60" s="101">
        <f>C60*ID규칙_아이템_구분_단위+D60*ID규칙_아이템_타입_단위+COUNTIFS($C$4:C60,C60,$D$4:D60,D60)</f>
        <v>101057</v>
      </c>
      <c r="B60" s="100" t="s">
        <v>682</v>
      </c>
      <c r="C60" s="101">
        <v>1</v>
      </c>
      <c r="D60" s="101">
        <v>1</v>
      </c>
      <c r="E60" s="101">
        <f t="shared" si="3"/>
        <v>101059</v>
      </c>
      <c r="F60" s="101">
        <v>9999</v>
      </c>
      <c r="G60" s="101" t="str">
        <f t="shared" si="0"/>
        <v>ITEM_NAME_101057</v>
      </c>
      <c r="H60" s="101" t="str">
        <f t="shared" si="1"/>
        <v>ITEM_ICON_101057</v>
      </c>
      <c r="I60" s="101" t="str">
        <f t="shared" si="2"/>
        <v>ITEM_DESC_101057</v>
      </c>
    </row>
    <row r="61" spans="1:9" ht="13.8" customHeight="1">
      <c r="A61" s="101">
        <f>C61*ID규칙_아이템_구분_단위+D61*ID규칙_아이템_타입_단위+COUNTIFS($C$4:C61,C61,$D$4:D61,D61)</f>
        <v>101058</v>
      </c>
      <c r="B61" s="100" t="s">
        <v>683</v>
      </c>
      <c r="C61" s="101">
        <v>1</v>
      </c>
      <c r="D61" s="101">
        <v>1</v>
      </c>
      <c r="E61" s="101">
        <f t="shared" si="3"/>
        <v>101060</v>
      </c>
      <c r="F61" s="101">
        <v>9999</v>
      </c>
      <c r="G61" s="101" t="str">
        <f t="shared" si="0"/>
        <v>ITEM_NAME_101058</v>
      </c>
      <c r="H61" s="101" t="str">
        <f t="shared" si="1"/>
        <v>ITEM_ICON_101058</v>
      </c>
      <c r="I61" s="101" t="str">
        <f t="shared" si="2"/>
        <v>ITEM_DESC_101058</v>
      </c>
    </row>
    <row r="62" spans="1:9" ht="13.8" customHeight="1">
      <c r="A62" s="101">
        <f>C62*ID규칙_아이템_구분_단위+D62*ID규칙_아이템_타입_단위+COUNTIFS($C$4:C62,C62,$D$4:D62,D62)</f>
        <v>101059</v>
      </c>
      <c r="B62" s="100" t="s">
        <v>684</v>
      </c>
      <c r="C62" s="101">
        <v>1</v>
      </c>
      <c r="D62" s="101">
        <v>1</v>
      </c>
      <c r="E62" s="101">
        <f t="shared" si="3"/>
        <v>101061</v>
      </c>
      <c r="F62" s="101">
        <v>9999</v>
      </c>
      <c r="G62" s="101" t="str">
        <f t="shared" si="0"/>
        <v>ITEM_NAME_101059</v>
      </c>
      <c r="H62" s="101" t="str">
        <f t="shared" si="1"/>
        <v>ITEM_ICON_101059</v>
      </c>
      <c r="I62" s="101" t="str">
        <f t="shared" si="2"/>
        <v>ITEM_DESC_101059</v>
      </c>
    </row>
    <row r="63" spans="1:9" ht="13.8" customHeight="1">
      <c r="A63" s="101">
        <f>C63*ID규칙_아이템_구분_단위+D63*ID규칙_아이템_타입_단위+COUNTIFS($C$4:C63,C63,$D$4:D63,D63)</f>
        <v>101060</v>
      </c>
      <c r="B63" s="100" t="s">
        <v>685</v>
      </c>
      <c r="C63" s="101">
        <v>1</v>
      </c>
      <c r="D63" s="101">
        <v>1</v>
      </c>
      <c r="E63" s="101">
        <f t="shared" si="3"/>
        <v>101062</v>
      </c>
      <c r="F63" s="101">
        <v>9999</v>
      </c>
      <c r="G63" s="101" t="str">
        <f t="shared" si="0"/>
        <v>ITEM_NAME_101060</v>
      </c>
      <c r="H63" s="101" t="str">
        <f t="shared" si="1"/>
        <v>ITEM_ICON_101060</v>
      </c>
      <c r="I63" s="101" t="str">
        <f t="shared" si="2"/>
        <v>ITEM_DESC_101060</v>
      </c>
    </row>
    <row r="64" spans="1:9" ht="13.8" customHeight="1">
      <c r="A64" s="101">
        <f>C64*ID규칙_아이템_구분_단위+D64*ID규칙_아이템_타입_단위+COUNTIFS($C$4:C64,C64,$D$4:D64,D64)</f>
        <v>101061</v>
      </c>
      <c r="B64" s="100" t="s">
        <v>686</v>
      </c>
      <c r="C64" s="101">
        <v>1</v>
      </c>
      <c r="D64" s="101">
        <v>1</v>
      </c>
      <c r="E64" s="101">
        <f t="shared" si="3"/>
        <v>101063</v>
      </c>
      <c r="F64" s="101">
        <v>9999</v>
      </c>
      <c r="G64" s="101" t="str">
        <f t="shared" si="0"/>
        <v>ITEM_NAME_101061</v>
      </c>
      <c r="H64" s="101" t="str">
        <f t="shared" si="1"/>
        <v>ITEM_ICON_101061</v>
      </c>
      <c r="I64" s="101" t="str">
        <f t="shared" si="2"/>
        <v>ITEM_DESC_101061</v>
      </c>
    </row>
    <row r="65" spans="1:9" ht="13.8" customHeight="1">
      <c r="A65" s="101">
        <f>C65*ID규칙_아이템_구분_단위+D65*ID규칙_아이템_타입_단위+COUNTIFS($C$4:C65,C65,$D$4:D65,D65)</f>
        <v>101062</v>
      </c>
      <c r="B65" s="100" t="s">
        <v>687</v>
      </c>
      <c r="C65" s="101">
        <v>1</v>
      </c>
      <c r="D65" s="101">
        <v>1</v>
      </c>
      <c r="E65" s="101">
        <f t="shared" si="3"/>
        <v>101064</v>
      </c>
      <c r="F65" s="101">
        <v>9999</v>
      </c>
      <c r="G65" s="101" t="str">
        <f t="shared" si="0"/>
        <v>ITEM_NAME_101062</v>
      </c>
      <c r="H65" s="101" t="str">
        <f t="shared" si="1"/>
        <v>ITEM_ICON_101062</v>
      </c>
      <c r="I65" s="101" t="str">
        <f t="shared" si="2"/>
        <v>ITEM_DESC_101062</v>
      </c>
    </row>
    <row r="66" spans="1:9" ht="13.8" customHeight="1">
      <c r="A66" s="101">
        <f>C66*ID규칙_아이템_구분_단위+D66*ID규칙_아이템_타입_단위+COUNTIFS($C$4:C66,C66,$D$4:D66,D66)</f>
        <v>101063</v>
      </c>
      <c r="B66" s="100" t="s">
        <v>688</v>
      </c>
      <c r="C66" s="101">
        <v>1</v>
      </c>
      <c r="D66" s="101">
        <v>1</v>
      </c>
      <c r="E66" s="101">
        <f t="shared" si="3"/>
        <v>101065</v>
      </c>
      <c r="F66" s="101">
        <v>9999</v>
      </c>
      <c r="G66" s="101" t="str">
        <f t="shared" si="0"/>
        <v>ITEM_NAME_101063</v>
      </c>
      <c r="H66" s="101" t="str">
        <f t="shared" si="1"/>
        <v>ITEM_ICON_101063</v>
      </c>
      <c r="I66" s="101" t="str">
        <f t="shared" si="2"/>
        <v>ITEM_DESC_101063</v>
      </c>
    </row>
    <row r="67" spans="1:9" ht="13.8" customHeight="1">
      <c r="A67" s="101">
        <f>C67*ID규칙_아이템_구분_단위+D67*ID규칙_아이템_타입_단위+COUNTIFS($C$4:C67,C67,$D$4:D67,D67)</f>
        <v>101064</v>
      </c>
      <c r="B67" s="100" t="s">
        <v>689</v>
      </c>
      <c r="C67" s="101">
        <v>1</v>
      </c>
      <c r="D67" s="101">
        <v>1</v>
      </c>
      <c r="E67" s="101">
        <f t="shared" si="3"/>
        <v>101066</v>
      </c>
      <c r="F67" s="101">
        <v>9999</v>
      </c>
      <c r="G67" s="101" t="str">
        <f t="shared" si="0"/>
        <v>ITEM_NAME_101064</v>
      </c>
      <c r="H67" s="101" t="str">
        <f t="shared" si="1"/>
        <v>ITEM_ICON_101064</v>
      </c>
      <c r="I67" s="101" t="str">
        <f t="shared" si="2"/>
        <v>ITEM_DESC_101064</v>
      </c>
    </row>
    <row r="68" spans="1:9" ht="13.8" customHeight="1">
      <c r="A68" s="101">
        <f>C68*ID규칙_아이템_구분_단위+D68*ID규칙_아이템_타입_단위+COUNTIFS($C$4:C68,C68,$D$4:D68,D68)</f>
        <v>101065</v>
      </c>
      <c r="B68" s="100" t="s">
        <v>690</v>
      </c>
      <c r="C68" s="101">
        <v>1</v>
      </c>
      <c r="D68" s="101">
        <v>1</v>
      </c>
      <c r="E68" s="101">
        <f t="shared" si="3"/>
        <v>101067</v>
      </c>
      <c r="F68" s="101">
        <v>9999</v>
      </c>
      <c r="G68" s="101" t="str">
        <f t="shared" si="0"/>
        <v>ITEM_NAME_101065</v>
      </c>
      <c r="H68" s="101" t="str">
        <f t="shared" si="1"/>
        <v>ITEM_ICON_101065</v>
      </c>
      <c r="I68" s="101" t="str">
        <f t="shared" si="2"/>
        <v>ITEM_DESC_101065</v>
      </c>
    </row>
    <row r="69" spans="1:9" ht="13.8" customHeight="1">
      <c r="A69" s="101">
        <f>C69*ID규칙_아이템_구분_단위+D69*ID규칙_아이템_타입_단위+COUNTIFS($C$4:C69,C69,$D$4:D69,D69)</f>
        <v>101066</v>
      </c>
      <c r="B69" s="100" t="s">
        <v>691</v>
      </c>
      <c r="C69" s="101">
        <v>1</v>
      </c>
      <c r="D69" s="101">
        <v>1</v>
      </c>
      <c r="E69" s="101">
        <f t="shared" ref="E69:E132" si="4">A69+2</f>
        <v>101068</v>
      </c>
      <c r="F69" s="101">
        <v>9999</v>
      </c>
      <c r="G69" s="101" t="str">
        <f t="shared" si="0"/>
        <v>ITEM_NAME_101066</v>
      </c>
      <c r="H69" s="101" t="str">
        <f t="shared" si="1"/>
        <v>ITEM_ICON_101066</v>
      </c>
      <c r="I69" s="101" t="str">
        <f t="shared" si="2"/>
        <v>ITEM_DESC_101066</v>
      </c>
    </row>
    <row r="70" spans="1:9" ht="13.8" customHeight="1">
      <c r="A70" s="101">
        <f>C70*ID규칙_아이템_구분_단위+D70*ID규칙_아이템_타입_단위+COUNTIFS($C$4:C70,C70,$D$4:D70,D70)</f>
        <v>101067</v>
      </c>
      <c r="B70" s="100" t="s">
        <v>692</v>
      </c>
      <c r="C70" s="101">
        <v>1</v>
      </c>
      <c r="D70" s="101">
        <v>1</v>
      </c>
      <c r="E70" s="101">
        <f t="shared" si="4"/>
        <v>101069</v>
      </c>
      <c r="F70" s="101">
        <v>9999</v>
      </c>
      <c r="G70" s="101" t="str">
        <f t="shared" si="0"/>
        <v>ITEM_NAME_101067</v>
      </c>
      <c r="H70" s="101" t="str">
        <f t="shared" si="1"/>
        <v>ITEM_ICON_101067</v>
      </c>
      <c r="I70" s="101" t="str">
        <f t="shared" si="2"/>
        <v>ITEM_DESC_101067</v>
      </c>
    </row>
    <row r="71" spans="1:9" ht="13.8" customHeight="1">
      <c r="A71" s="101">
        <f>C71*ID규칙_아이템_구분_단위+D71*ID규칙_아이템_타입_단위+COUNTIFS($C$4:C71,C71,$D$4:D71,D71)</f>
        <v>101068</v>
      </c>
      <c r="B71" s="100" t="s">
        <v>693</v>
      </c>
      <c r="C71" s="101">
        <v>1</v>
      </c>
      <c r="D71" s="101">
        <v>1</v>
      </c>
      <c r="E71" s="101">
        <f t="shared" si="4"/>
        <v>101070</v>
      </c>
      <c r="F71" s="101">
        <v>9999</v>
      </c>
      <c r="G71" s="101" t="str">
        <f t="shared" si="0"/>
        <v>ITEM_NAME_101068</v>
      </c>
      <c r="H71" s="101" t="str">
        <f t="shared" si="1"/>
        <v>ITEM_ICON_101068</v>
      </c>
      <c r="I71" s="101" t="str">
        <f t="shared" si="2"/>
        <v>ITEM_DESC_101068</v>
      </c>
    </row>
    <row r="72" spans="1:9" ht="13.8" customHeight="1">
      <c r="A72" s="101">
        <f>C72*ID규칙_아이템_구분_단위+D72*ID규칙_아이템_타입_단위+COUNTIFS($C$4:C72,C72,$D$4:D72,D72)</f>
        <v>101069</v>
      </c>
      <c r="B72" s="100" t="s">
        <v>694</v>
      </c>
      <c r="C72" s="101">
        <v>1</v>
      </c>
      <c r="D72" s="101">
        <v>1</v>
      </c>
      <c r="E72" s="101">
        <f t="shared" si="4"/>
        <v>101071</v>
      </c>
      <c r="F72" s="101">
        <v>9999</v>
      </c>
      <c r="G72" s="101" t="str">
        <f t="shared" si="0"/>
        <v>ITEM_NAME_101069</v>
      </c>
      <c r="H72" s="101" t="str">
        <f t="shared" si="1"/>
        <v>ITEM_ICON_101069</v>
      </c>
      <c r="I72" s="101" t="str">
        <f t="shared" si="2"/>
        <v>ITEM_DESC_101069</v>
      </c>
    </row>
    <row r="73" spans="1:9" ht="13.8" customHeight="1">
      <c r="A73" s="101">
        <f>C73*ID규칙_아이템_구분_단위+D73*ID규칙_아이템_타입_단위+COUNTIFS($C$4:C73,C73,$D$4:D73,D73)</f>
        <v>101070</v>
      </c>
      <c r="B73" s="100" t="s">
        <v>695</v>
      </c>
      <c r="C73" s="101">
        <v>1</v>
      </c>
      <c r="D73" s="101">
        <v>1</v>
      </c>
      <c r="E73" s="101">
        <f t="shared" si="4"/>
        <v>101072</v>
      </c>
      <c r="F73" s="101">
        <v>9999</v>
      </c>
      <c r="G73" s="101" t="str">
        <f t="shared" si="0"/>
        <v>ITEM_NAME_101070</v>
      </c>
      <c r="H73" s="101" t="str">
        <f t="shared" si="1"/>
        <v>ITEM_ICON_101070</v>
      </c>
      <c r="I73" s="101" t="str">
        <f t="shared" si="2"/>
        <v>ITEM_DESC_101070</v>
      </c>
    </row>
    <row r="74" spans="1:9" ht="13.8" customHeight="1">
      <c r="A74" s="101">
        <f>C74*ID규칙_아이템_구분_단위+D74*ID규칙_아이템_타입_단위+COUNTIFS($C$4:C74,C74,$D$4:D74,D74)</f>
        <v>101071</v>
      </c>
      <c r="B74" s="100" t="s">
        <v>696</v>
      </c>
      <c r="C74" s="101">
        <v>1</v>
      </c>
      <c r="D74" s="101">
        <v>1</v>
      </c>
      <c r="E74" s="101">
        <f t="shared" si="4"/>
        <v>101073</v>
      </c>
      <c r="F74" s="101">
        <v>9999</v>
      </c>
      <c r="G74" s="101" t="str">
        <f t="shared" si="0"/>
        <v>ITEM_NAME_101071</v>
      </c>
      <c r="H74" s="101" t="str">
        <f t="shared" si="1"/>
        <v>ITEM_ICON_101071</v>
      </c>
      <c r="I74" s="101" t="str">
        <f t="shared" si="2"/>
        <v>ITEM_DESC_101071</v>
      </c>
    </row>
    <row r="75" spans="1:9" ht="13.8" customHeight="1">
      <c r="A75" s="101">
        <f>C75*ID규칙_아이템_구분_단위+D75*ID규칙_아이템_타입_단위+COUNTIFS($C$4:C75,C75,$D$4:D75,D75)</f>
        <v>101072</v>
      </c>
      <c r="B75" s="100" t="s">
        <v>697</v>
      </c>
      <c r="C75" s="101">
        <v>1</v>
      </c>
      <c r="D75" s="101">
        <v>1</v>
      </c>
      <c r="E75" s="101">
        <f t="shared" si="4"/>
        <v>101074</v>
      </c>
      <c r="F75" s="101">
        <v>9999</v>
      </c>
      <c r="G75" s="101" t="str">
        <f t="shared" si="0"/>
        <v>ITEM_NAME_101072</v>
      </c>
      <c r="H75" s="101" t="str">
        <f t="shared" si="1"/>
        <v>ITEM_ICON_101072</v>
      </c>
      <c r="I75" s="101" t="str">
        <f t="shared" si="2"/>
        <v>ITEM_DESC_101072</v>
      </c>
    </row>
    <row r="76" spans="1:9" ht="13.8" customHeight="1">
      <c r="A76" s="101">
        <f>C76*ID규칙_아이템_구분_단위+D76*ID규칙_아이템_타입_단위+COUNTIFS($C$4:C76,C76,$D$4:D76,D76)</f>
        <v>101073</v>
      </c>
      <c r="B76" s="100" t="s">
        <v>698</v>
      </c>
      <c r="C76" s="101">
        <v>1</v>
      </c>
      <c r="D76" s="101">
        <v>1</v>
      </c>
      <c r="E76" s="101">
        <f t="shared" si="4"/>
        <v>101075</v>
      </c>
      <c r="F76" s="101">
        <v>9999</v>
      </c>
      <c r="G76" s="101" t="str">
        <f t="shared" si="0"/>
        <v>ITEM_NAME_101073</v>
      </c>
      <c r="H76" s="101" t="str">
        <f t="shared" si="1"/>
        <v>ITEM_ICON_101073</v>
      </c>
      <c r="I76" s="101" t="str">
        <f t="shared" si="2"/>
        <v>ITEM_DESC_101073</v>
      </c>
    </row>
    <row r="77" spans="1:9" ht="13.8" customHeight="1">
      <c r="A77" s="101">
        <f>C77*ID규칙_아이템_구분_단위+D77*ID규칙_아이템_타입_단위+COUNTIFS($C$4:C77,C77,$D$4:D77,D77)</f>
        <v>101074</v>
      </c>
      <c r="B77" s="100" t="s">
        <v>699</v>
      </c>
      <c r="C77" s="101">
        <v>1</v>
      </c>
      <c r="D77" s="101">
        <v>1</v>
      </c>
      <c r="E77" s="101">
        <f t="shared" si="4"/>
        <v>101076</v>
      </c>
      <c r="F77" s="101">
        <v>9999</v>
      </c>
      <c r="G77" s="101" t="str">
        <f t="shared" si="0"/>
        <v>ITEM_NAME_101074</v>
      </c>
      <c r="H77" s="101" t="str">
        <f t="shared" si="1"/>
        <v>ITEM_ICON_101074</v>
      </c>
      <c r="I77" s="101" t="str">
        <f t="shared" si="2"/>
        <v>ITEM_DESC_101074</v>
      </c>
    </row>
    <row r="78" spans="1:9" ht="13.8" customHeight="1">
      <c r="A78" s="101">
        <f>C78*ID규칙_아이템_구분_단위+D78*ID규칙_아이템_타입_단위+COUNTIFS($C$4:C78,C78,$D$4:D78,D78)</f>
        <v>101075</v>
      </c>
      <c r="B78" s="100" t="s">
        <v>700</v>
      </c>
      <c r="C78" s="101">
        <v>1</v>
      </c>
      <c r="D78" s="101">
        <v>1</v>
      </c>
      <c r="E78" s="101">
        <f t="shared" si="4"/>
        <v>101077</v>
      </c>
      <c r="F78" s="101">
        <v>9999</v>
      </c>
      <c r="G78" s="101" t="str">
        <f t="shared" si="0"/>
        <v>ITEM_NAME_101075</v>
      </c>
      <c r="H78" s="101" t="str">
        <f t="shared" si="1"/>
        <v>ITEM_ICON_101075</v>
      </c>
      <c r="I78" s="101" t="str">
        <f t="shared" si="2"/>
        <v>ITEM_DESC_101075</v>
      </c>
    </row>
    <row r="79" spans="1:9" ht="13.8" customHeight="1">
      <c r="A79" s="101">
        <f>C79*ID규칙_아이템_구분_단위+D79*ID규칙_아이템_타입_단위+COUNTIFS($C$4:C79,C79,$D$4:D79,D79)</f>
        <v>101076</v>
      </c>
      <c r="B79" s="100" t="s">
        <v>701</v>
      </c>
      <c r="C79" s="101">
        <v>1</v>
      </c>
      <c r="D79" s="101">
        <v>1</v>
      </c>
      <c r="E79" s="101">
        <f t="shared" si="4"/>
        <v>101078</v>
      </c>
      <c r="F79" s="101">
        <v>9999</v>
      </c>
      <c r="G79" s="101" t="str">
        <f t="shared" si="0"/>
        <v>ITEM_NAME_101076</v>
      </c>
      <c r="H79" s="101" t="str">
        <f t="shared" si="1"/>
        <v>ITEM_ICON_101076</v>
      </c>
      <c r="I79" s="101" t="str">
        <f t="shared" si="2"/>
        <v>ITEM_DESC_101076</v>
      </c>
    </row>
    <row r="80" spans="1:9" ht="13.8" customHeight="1">
      <c r="A80" s="101">
        <f>C80*ID규칙_아이템_구분_단위+D80*ID규칙_아이템_타입_단위+COUNTIFS($C$4:C80,C80,$D$4:D80,D80)</f>
        <v>101077</v>
      </c>
      <c r="B80" s="100" t="s">
        <v>702</v>
      </c>
      <c r="C80" s="101">
        <v>1</v>
      </c>
      <c r="D80" s="101">
        <v>1</v>
      </c>
      <c r="E80" s="101">
        <f t="shared" si="4"/>
        <v>101079</v>
      </c>
      <c r="F80" s="101">
        <v>9999</v>
      </c>
      <c r="G80" s="101" t="str">
        <f t="shared" si="0"/>
        <v>ITEM_NAME_101077</v>
      </c>
      <c r="H80" s="101" t="str">
        <f t="shared" si="1"/>
        <v>ITEM_ICON_101077</v>
      </c>
      <c r="I80" s="101" t="str">
        <f t="shared" si="2"/>
        <v>ITEM_DESC_101077</v>
      </c>
    </row>
    <row r="81" spans="1:9" ht="13.8" customHeight="1">
      <c r="A81" s="101">
        <f>C81*ID규칙_아이템_구분_단위+D81*ID규칙_아이템_타입_단위+COUNTIFS($C$4:C81,C81,$D$4:D81,D81)</f>
        <v>101078</v>
      </c>
      <c r="B81" s="100" t="s">
        <v>703</v>
      </c>
      <c r="C81" s="101">
        <v>1</v>
      </c>
      <c r="D81" s="101">
        <v>1</v>
      </c>
      <c r="E81" s="101">
        <f t="shared" si="4"/>
        <v>101080</v>
      </c>
      <c r="F81" s="101">
        <v>9999</v>
      </c>
      <c r="G81" s="101" t="str">
        <f t="shared" si="0"/>
        <v>ITEM_NAME_101078</v>
      </c>
      <c r="H81" s="101" t="str">
        <f t="shared" si="1"/>
        <v>ITEM_ICON_101078</v>
      </c>
      <c r="I81" s="101" t="str">
        <f t="shared" si="2"/>
        <v>ITEM_DESC_101078</v>
      </c>
    </row>
    <row r="82" spans="1:9" ht="13.8" customHeight="1">
      <c r="A82" s="101">
        <f>C82*ID규칙_아이템_구분_단위+D82*ID규칙_아이템_타입_단위+COUNTIFS($C$4:C82,C82,$D$4:D82,D82)</f>
        <v>101079</v>
      </c>
      <c r="B82" s="100" t="s">
        <v>704</v>
      </c>
      <c r="C82" s="101">
        <v>1</v>
      </c>
      <c r="D82" s="101">
        <v>1</v>
      </c>
      <c r="E82" s="101">
        <f t="shared" si="4"/>
        <v>101081</v>
      </c>
      <c r="F82" s="101">
        <v>9999</v>
      </c>
      <c r="G82" s="101" t="str">
        <f t="shared" si="0"/>
        <v>ITEM_NAME_101079</v>
      </c>
      <c r="H82" s="101" t="str">
        <f t="shared" si="1"/>
        <v>ITEM_ICON_101079</v>
      </c>
      <c r="I82" s="101" t="str">
        <f t="shared" si="2"/>
        <v>ITEM_DESC_101079</v>
      </c>
    </row>
    <row r="83" spans="1:9" ht="13.8" customHeight="1">
      <c r="A83" s="101">
        <f>C83*ID규칙_아이템_구분_단위+D83*ID규칙_아이템_타입_단위+COUNTIFS($C$4:C83,C83,$D$4:D83,D83)</f>
        <v>101080</v>
      </c>
      <c r="B83" s="100" t="s">
        <v>705</v>
      </c>
      <c r="C83" s="101">
        <v>1</v>
      </c>
      <c r="D83" s="101">
        <v>1</v>
      </c>
      <c r="E83" s="101">
        <f t="shared" si="4"/>
        <v>101082</v>
      </c>
      <c r="F83" s="101">
        <v>9999</v>
      </c>
      <c r="G83" s="101" t="str">
        <f t="shared" si="0"/>
        <v>ITEM_NAME_101080</v>
      </c>
      <c r="H83" s="101" t="str">
        <f t="shared" si="1"/>
        <v>ITEM_ICON_101080</v>
      </c>
      <c r="I83" s="101" t="str">
        <f t="shared" si="2"/>
        <v>ITEM_DESC_101080</v>
      </c>
    </row>
    <row r="84" spans="1:9" ht="13.8" customHeight="1">
      <c r="A84" s="101">
        <f>C84*ID규칙_아이템_구분_단위+D84*ID규칙_아이템_타입_단위+COUNTIFS($C$4:C84,C84,$D$4:D84,D84)</f>
        <v>101081</v>
      </c>
      <c r="B84" s="100" t="s">
        <v>706</v>
      </c>
      <c r="C84" s="101">
        <v>1</v>
      </c>
      <c r="D84" s="101">
        <v>1</v>
      </c>
      <c r="E84" s="101">
        <f t="shared" si="4"/>
        <v>101083</v>
      </c>
      <c r="F84" s="101">
        <v>9999</v>
      </c>
      <c r="G84" s="101" t="str">
        <f t="shared" si="0"/>
        <v>ITEM_NAME_101081</v>
      </c>
      <c r="H84" s="101" t="str">
        <f t="shared" si="1"/>
        <v>ITEM_ICON_101081</v>
      </c>
      <c r="I84" s="101" t="str">
        <f t="shared" si="2"/>
        <v>ITEM_DESC_101081</v>
      </c>
    </row>
    <row r="85" spans="1:9" ht="13.8" customHeight="1">
      <c r="A85" s="101">
        <f>C85*ID규칙_아이템_구분_단위+D85*ID규칙_아이템_타입_단위+COUNTIFS($C$4:C85,C85,$D$4:D85,D85)</f>
        <v>101082</v>
      </c>
      <c r="B85" s="100" t="s">
        <v>707</v>
      </c>
      <c r="C85" s="101">
        <v>1</v>
      </c>
      <c r="D85" s="101">
        <v>1</v>
      </c>
      <c r="E85" s="101">
        <f t="shared" si="4"/>
        <v>101084</v>
      </c>
      <c r="F85" s="101">
        <v>9999</v>
      </c>
      <c r="G85" s="101" t="str">
        <f t="shared" si="0"/>
        <v>ITEM_NAME_101082</v>
      </c>
      <c r="H85" s="101" t="str">
        <f t="shared" si="1"/>
        <v>ITEM_ICON_101082</v>
      </c>
      <c r="I85" s="101" t="str">
        <f t="shared" si="2"/>
        <v>ITEM_DESC_101082</v>
      </c>
    </row>
    <row r="86" spans="1:9" ht="13.8" customHeight="1">
      <c r="A86" s="101">
        <f>C86*ID규칙_아이템_구분_단위+D86*ID규칙_아이템_타입_단위+COUNTIFS($C$4:C86,C86,$D$4:D86,D86)</f>
        <v>101083</v>
      </c>
      <c r="B86" s="100" t="s">
        <v>708</v>
      </c>
      <c r="C86" s="101">
        <v>1</v>
      </c>
      <c r="D86" s="101">
        <v>1</v>
      </c>
      <c r="E86" s="101">
        <f t="shared" si="4"/>
        <v>101085</v>
      </c>
      <c r="F86" s="101">
        <v>9999</v>
      </c>
      <c r="G86" s="101" t="str">
        <f t="shared" si="0"/>
        <v>ITEM_NAME_101083</v>
      </c>
      <c r="H86" s="101" t="str">
        <f t="shared" si="1"/>
        <v>ITEM_ICON_101083</v>
      </c>
      <c r="I86" s="101" t="str">
        <f t="shared" si="2"/>
        <v>ITEM_DESC_101083</v>
      </c>
    </row>
    <row r="87" spans="1:9" ht="13.8" customHeight="1">
      <c r="A87" s="101">
        <f>C87*ID규칙_아이템_구분_단위+D87*ID규칙_아이템_타입_단위+COUNTIFS($C$4:C87,C87,$D$4:D87,D87)</f>
        <v>101084</v>
      </c>
      <c r="B87" s="100" t="s">
        <v>709</v>
      </c>
      <c r="C87" s="101">
        <v>1</v>
      </c>
      <c r="D87" s="101">
        <v>1</v>
      </c>
      <c r="E87" s="101">
        <f t="shared" si="4"/>
        <v>101086</v>
      </c>
      <c r="F87" s="101">
        <v>9999</v>
      </c>
      <c r="G87" s="101" t="str">
        <f t="shared" si="0"/>
        <v>ITEM_NAME_101084</v>
      </c>
      <c r="H87" s="101" t="str">
        <f t="shared" si="1"/>
        <v>ITEM_ICON_101084</v>
      </c>
      <c r="I87" s="101" t="str">
        <f t="shared" si="2"/>
        <v>ITEM_DESC_101084</v>
      </c>
    </row>
    <row r="88" spans="1:9" ht="13.8" customHeight="1">
      <c r="A88" s="101">
        <f>C88*ID규칙_아이템_구분_단위+D88*ID규칙_아이템_타입_단위+COUNTIFS($C$4:C88,C88,$D$4:D88,D88)</f>
        <v>101085</v>
      </c>
      <c r="B88" s="100" t="s">
        <v>710</v>
      </c>
      <c r="C88" s="101">
        <v>1</v>
      </c>
      <c r="D88" s="101">
        <v>1</v>
      </c>
      <c r="E88" s="101">
        <f t="shared" si="4"/>
        <v>101087</v>
      </c>
      <c r="F88" s="101">
        <v>9999</v>
      </c>
      <c r="G88" s="101" t="str">
        <f t="shared" si="0"/>
        <v>ITEM_NAME_101085</v>
      </c>
      <c r="H88" s="101" t="str">
        <f t="shared" si="1"/>
        <v>ITEM_ICON_101085</v>
      </c>
      <c r="I88" s="101" t="str">
        <f t="shared" si="2"/>
        <v>ITEM_DESC_101085</v>
      </c>
    </row>
    <row r="89" spans="1:9" ht="13.8" customHeight="1">
      <c r="A89" s="101">
        <f>C89*ID규칙_아이템_구분_단위+D89*ID규칙_아이템_타입_단위+COUNTIFS($C$4:C89,C89,$D$4:D89,D89)</f>
        <v>101086</v>
      </c>
      <c r="B89" s="100" t="s">
        <v>711</v>
      </c>
      <c r="C89" s="101">
        <v>1</v>
      </c>
      <c r="D89" s="101">
        <v>1</v>
      </c>
      <c r="E89" s="101">
        <f t="shared" si="4"/>
        <v>101088</v>
      </c>
      <c r="F89" s="101">
        <v>9999</v>
      </c>
      <c r="G89" s="101" t="str">
        <f t="shared" si="0"/>
        <v>ITEM_NAME_101086</v>
      </c>
      <c r="H89" s="101" t="str">
        <f t="shared" si="1"/>
        <v>ITEM_ICON_101086</v>
      </c>
      <c r="I89" s="101" t="str">
        <f t="shared" si="2"/>
        <v>ITEM_DESC_101086</v>
      </c>
    </row>
    <row r="90" spans="1:9" ht="13.8" customHeight="1">
      <c r="A90" s="101">
        <f>C90*ID규칙_아이템_구분_단위+D90*ID규칙_아이템_타입_단위+COUNTIFS($C$4:C90,C90,$D$4:D90,D90)</f>
        <v>101087</v>
      </c>
      <c r="B90" s="100" t="s">
        <v>712</v>
      </c>
      <c r="C90" s="101">
        <v>1</v>
      </c>
      <c r="D90" s="101">
        <v>1</v>
      </c>
      <c r="E90" s="101">
        <f t="shared" si="4"/>
        <v>101089</v>
      </c>
      <c r="F90" s="101">
        <v>9999</v>
      </c>
      <c r="G90" s="101" t="str">
        <f t="shared" si="0"/>
        <v>ITEM_NAME_101087</v>
      </c>
      <c r="H90" s="101" t="str">
        <f t="shared" si="1"/>
        <v>ITEM_ICON_101087</v>
      </c>
      <c r="I90" s="101" t="str">
        <f t="shared" si="2"/>
        <v>ITEM_DESC_101087</v>
      </c>
    </row>
    <row r="91" spans="1:9" ht="13.8" customHeight="1">
      <c r="A91" s="101">
        <f>C91*ID규칙_아이템_구분_단위+D91*ID규칙_아이템_타입_단위+COUNTIFS($C$4:C91,C91,$D$4:D91,D91)</f>
        <v>101088</v>
      </c>
      <c r="B91" s="100" t="s">
        <v>713</v>
      </c>
      <c r="C91" s="101">
        <v>1</v>
      </c>
      <c r="D91" s="101">
        <v>1</v>
      </c>
      <c r="E91" s="101">
        <f t="shared" si="4"/>
        <v>101090</v>
      </c>
      <c r="F91" s="101">
        <v>9999</v>
      </c>
      <c r="G91" s="101" t="str">
        <f t="shared" si="0"/>
        <v>ITEM_NAME_101088</v>
      </c>
      <c r="H91" s="101" t="str">
        <f t="shared" si="1"/>
        <v>ITEM_ICON_101088</v>
      </c>
      <c r="I91" s="101" t="str">
        <f t="shared" si="2"/>
        <v>ITEM_DESC_101088</v>
      </c>
    </row>
    <row r="92" spans="1:9" ht="13.8" customHeight="1">
      <c r="A92" s="101">
        <f>C92*ID규칙_아이템_구분_단위+D92*ID규칙_아이템_타입_단위+COUNTIFS($C$4:C92,C92,$D$4:D92,D92)</f>
        <v>101089</v>
      </c>
      <c r="B92" s="100" t="s">
        <v>714</v>
      </c>
      <c r="C92" s="101">
        <v>1</v>
      </c>
      <c r="D92" s="101">
        <v>1</v>
      </c>
      <c r="E92" s="101">
        <f t="shared" si="4"/>
        <v>101091</v>
      </c>
      <c r="F92" s="101">
        <v>9999</v>
      </c>
      <c r="G92" s="101" t="str">
        <f t="shared" si="0"/>
        <v>ITEM_NAME_101089</v>
      </c>
      <c r="H92" s="101" t="str">
        <f t="shared" si="1"/>
        <v>ITEM_ICON_101089</v>
      </c>
      <c r="I92" s="101" t="str">
        <f t="shared" si="2"/>
        <v>ITEM_DESC_101089</v>
      </c>
    </row>
    <row r="93" spans="1:9" ht="13.8" customHeight="1">
      <c r="A93" s="101">
        <f>C93*ID규칙_아이템_구분_단위+D93*ID규칙_아이템_타입_단위+COUNTIFS($C$4:C93,C93,$D$4:D93,D93)</f>
        <v>101090</v>
      </c>
      <c r="B93" s="100" t="s">
        <v>715</v>
      </c>
      <c r="C93" s="101">
        <v>1</v>
      </c>
      <c r="D93" s="101">
        <v>1</v>
      </c>
      <c r="E93" s="101">
        <f t="shared" si="4"/>
        <v>101092</v>
      </c>
      <c r="F93" s="101">
        <v>9999</v>
      </c>
      <c r="G93" s="101" t="str">
        <f t="shared" si="0"/>
        <v>ITEM_NAME_101090</v>
      </c>
      <c r="H93" s="101" t="str">
        <f t="shared" si="1"/>
        <v>ITEM_ICON_101090</v>
      </c>
      <c r="I93" s="101" t="str">
        <f t="shared" si="2"/>
        <v>ITEM_DESC_101090</v>
      </c>
    </row>
    <row r="94" spans="1:9" ht="13.8" customHeight="1">
      <c r="A94" s="101">
        <f>C94*ID규칙_아이템_구분_단위+D94*ID규칙_아이템_타입_단위+COUNTIFS($C$4:C94,C94,$D$4:D94,D94)</f>
        <v>101091</v>
      </c>
      <c r="B94" s="100" t="s">
        <v>716</v>
      </c>
      <c r="C94" s="101">
        <v>1</v>
      </c>
      <c r="D94" s="101">
        <v>1</v>
      </c>
      <c r="E94" s="101">
        <f t="shared" si="4"/>
        <v>101093</v>
      </c>
      <c r="F94" s="101">
        <v>9999</v>
      </c>
      <c r="G94" s="101" t="str">
        <f t="shared" si="0"/>
        <v>ITEM_NAME_101091</v>
      </c>
      <c r="H94" s="101" t="str">
        <f t="shared" si="1"/>
        <v>ITEM_ICON_101091</v>
      </c>
      <c r="I94" s="101" t="str">
        <f t="shared" si="2"/>
        <v>ITEM_DESC_101091</v>
      </c>
    </row>
    <row r="95" spans="1:9" ht="13.8" customHeight="1">
      <c r="A95" s="101">
        <f>C95*ID규칙_아이템_구분_단위+D95*ID규칙_아이템_타입_단위+COUNTIFS($C$4:C95,C95,$D$4:D95,D95)</f>
        <v>101092</v>
      </c>
      <c r="B95" s="100" t="s">
        <v>717</v>
      </c>
      <c r="C95" s="101">
        <v>1</v>
      </c>
      <c r="D95" s="101">
        <v>1</v>
      </c>
      <c r="E95" s="101">
        <f t="shared" si="4"/>
        <v>101094</v>
      </c>
      <c r="F95" s="101">
        <v>9999</v>
      </c>
      <c r="G95" s="101" t="str">
        <f t="shared" si="0"/>
        <v>ITEM_NAME_101092</v>
      </c>
      <c r="H95" s="101" t="str">
        <f t="shared" si="1"/>
        <v>ITEM_ICON_101092</v>
      </c>
      <c r="I95" s="101" t="str">
        <f t="shared" si="2"/>
        <v>ITEM_DESC_101092</v>
      </c>
    </row>
    <row r="96" spans="1:9" ht="13.8" customHeight="1">
      <c r="A96" s="101">
        <f>C96*ID규칙_아이템_구분_단위+D96*ID규칙_아이템_타입_단위+COUNTIFS($C$4:C96,C96,$D$4:D96,D96)</f>
        <v>101093</v>
      </c>
      <c r="B96" s="100" t="s">
        <v>718</v>
      </c>
      <c r="C96" s="101">
        <v>1</v>
      </c>
      <c r="D96" s="101">
        <v>1</v>
      </c>
      <c r="E96" s="101">
        <f t="shared" si="4"/>
        <v>101095</v>
      </c>
      <c r="F96" s="101">
        <v>9999</v>
      </c>
      <c r="G96" s="101" t="str">
        <f t="shared" si="0"/>
        <v>ITEM_NAME_101093</v>
      </c>
      <c r="H96" s="101" t="str">
        <f t="shared" si="1"/>
        <v>ITEM_ICON_101093</v>
      </c>
      <c r="I96" s="101" t="str">
        <f t="shared" si="2"/>
        <v>ITEM_DESC_101093</v>
      </c>
    </row>
    <row r="97" spans="1:9" ht="13.8" customHeight="1">
      <c r="A97" s="101">
        <f>C97*ID규칙_아이템_구분_단위+D97*ID규칙_아이템_타입_단위+COUNTIFS($C$4:C97,C97,$D$4:D97,D97)</f>
        <v>101094</v>
      </c>
      <c r="B97" s="100" t="s">
        <v>719</v>
      </c>
      <c r="C97" s="101">
        <v>1</v>
      </c>
      <c r="D97" s="101">
        <v>1</v>
      </c>
      <c r="E97" s="101">
        <f t="shared" si="4"/>
        <v>101096</v>
      </c>
      <c r="F97" s="101">
        <v>9999</v>
      </c>
      <c r="G97" s="101" t="str">
        <f t="shared" si="0"/>
        <v>ITEM_NAME_101094</v>
      </c>
      <c r="H97" s="101" t="str">
        <f t="shared" si="1"/>
        <v>ITEM_ICON_101094</v>
      </c>
      <c r="I97" s="101" t="str">
        <f t="shared" si="2"/>
        <v>ITEM_DESC_101094</v>
      </c>
    </row>
    <row r="98" spans="1:9" ht="13.8" customHeight="1">
      <c r="A98" s="101">
        <f>C98*ID규칙_아이템_구분_단위+D98*ID규칙_아이템_타입_단위+COUNTIFS($C$4:C98,C98,$D$4:D98,D98)</f>
        <v>101095</v>
      </c>
      <c r="B98" s="100" t="s">
        <v>720</v>
      </c>
      <c r="C98" s="101">
        <v>1</v>
      </c>
      <c r="D98" s="101">
        <v>1</v>
      </c>
      <c r="E98" s="101">
        <f t="shared" si="4"/>
        <v>101097</v>
      </c>
      <c r="F98" s="101">
        <v>9999</v>
      </c>
      <c r="G98" s="101" t="str">
        <f t="shared" si="0"/>
        <v>ITEM_NAME_101095</v>
      </c>
      <c r="H98" s="101" t="str">
        <f t="shared" si="1"/>
        <v>ITEM_ICON_101095</v>
      </c>
      <c r="I98" s="101" t="str">
        <f t="shared" si="2"/>
        <v>ITEM_DESC_101095</v>
      </c>
    </row>
    <row r="99" spans="1:9" ht="13.8" customHeight="1">
      <c r="A99" s="101">
        <f>C99*ID규칙_아이템_구분_단위+D99*ID규칙_아이템_타입_단위+COUNTIFS($C$4:C99,C99,$D$4:D99,D99)</f>
        <v>101096</v>
      </c>
      <c r="B99" s="100" t="s">
        <v>721</v>
      </c>
      <c r="C99" s="101">
        <v>1</v>
      </c>
      <c r="D99" s="101">
        <v>1</v>
      </c>
      <c r="E99" s="101">
        <f t="shared" si="4"/>
        <v>101098</v>
      </c>
      <c r="F99" s="101">
        <v>9999</v>
      </c>
      <c r="G99" s="101" t="str">
        <f t="shared" si="0"/>
        <v>ITEM_NAME_101096</v>
      </c>
      <c r="H99" s="101" t="str">
        <f t="shared" si="1"/>
        <v>ITEM_ICON_101096</v>
      </c>
      <c r="I99" s="101" t="str">
        <f t="shared" si="2"/>
        <v>ITEM_DESC_101096</v>
      </c>
    </row>
    <row r="100" spans="1:9" ht="13.8" customHeight="1">
      <c r="A100" s="101">
        <f>C100*ID규칙_아이템_구분_단위+D100*ID규칙_아이템_타입_단위+COUNTIFS($C$4:C100,C100,$D$4:D100,D100)</f>
        <v>202001</v>
      </c>
      <c r="B100" s="100" t="s">
        <v>722</v>
      </c>
      <c r="C100" s="101">
        <v>2</v>
      </c>
      <c r="D100" s="101">
        <v>2</v>
      </c>
      <c r="E100" s="101">
        <f t="shared" si="4"/>
        <v>202003</v>
      </c>
      <c r="F100" s="101">
        <v>9999</v>
      </c>
      <c r="G100" s="101" t="str">
        <f t="shared" si="0"/>
        <v>ITEM_NAME_202001</v>
      </c>
      <c r="H100" s="101" t="str">
        <f t="shared" si="1"/>
        <v>ITEM_ICON_202001</v>
      </c>
      <c r="I100" s="101" t="str">
        <f t="shared" si="2"/>
        <v>ITEM_DESC_202001</v>
      </c>
    </row>
    <row r="101" spans="1:9" ht="13.8" customHeight="1">
      <c r="A101" s="101">
        <f>C101*ID규칙_아이템_구분_단위+D101*ID규칙_아이템_타입_단위+COUNTIFS($C$4:C101,C101,$D$4:D101,D101)</f>
        <v>202002</v>
      </c>
      <c r="B101" s="100" t="s">
        <v>723</v>
      </c>
      <c r="C101" s="101">
        <v>2</v>
      </c>
      <c r="D101" s="101">
        <v>2</v>
      </c>
      <c r="E101" s="101">
        <f t="shared" si="4"/>
        <v>202004</v>
      </c>
      <c r="F101" s="101">
        <v>9999</v>
      </c>
      <c r="G101" s="101" t="str">
        <f t="shared" si="0"/>
        <v>ITEM_NAME_202002</v>
      </c>
      <c r="H101" s="101" t="str">
        <f t="shared" si="1"/>
        <v>ITEM_ICON_202002</v>
      </c>
      <c r="I101" s="101" t="str">
        <f t="shared" si="2"/>
        <v>ITEM_DESC_202002</v>
      </c>
    </row>
    <row r="102" spans="1:9" ht="13.8" customHeight="1">
      <c r="A102" s="101">
        <f>C102*ID규칙_아이템_구분_단위+D102*ID규칙_아이템_타입_단위+COUNTIFS($C$4:C102,C102,$D$4:D102,D102)</f>
        <v>202003</v>
      </c>
      <c r="B102" s="100" t="s">
        <v>724</v>
      </c>
      <c r="C102" s="101">
        <v>2</v>
      </c>
      <c r="D102" s="101">
        <v>2</v>
      </c>
      <c r="E102" s="101">
        <f t="shared" si="4"/>
        <v>202005</v>
      </c>
      <c r="F102" s="101">
        <v>9999</v>
      </c>
      <c r="G102" s="101" t="str">
        <f t="shared" si="0"/>
        <v>ITEM_NAME_202003</v>
      </c>
      <c r="H102" s="101" t="str">
        <f t="shared" si="1"/>
        <v>ITEM_ICON_202003</v>
      </c>
      <c r="I102" s="101" t="str">
        <f t="shared" si="2"/>
        <v>ITEM_DESC_202003</v>
      </c>
    </row>
    <row r="103" spans="1:9" ht="13.8" customHeight="1">
      <c r="A103" s="101">
        <f>C103*ID규칙_아이템_구분_단위+D103*ID규칙_아이템_타입_단위+COUNTIFS($C$4:C103,C103,$D$4:D103,D103)</f>
        <v>202004</v>
      </c>
      <c r="B103" s="100" t="s">
        <v>725</v>
      </c>
      <c r="C103" s="101">
        <v>2</v>
      </c>
      <c r="D103" s="101">
        <v>2</v>
      </c>
      <c r="E103" s="101">
        <f t="shared" si="4"/>
        <v>202006</v>
      </c>
      <c r="F103" s="101">
        <v>9999</v>
      </c>
      <c r="G103" s="101" t="str">
        <f t="shared" si="0"/>
        <v>ITEM_NAME_202004</v>
      </c>
      <c r="H103" s="101" t="str">
        <f t="shared" si="1"/>
        <v>ITEM_ICON_202004</v>
      </c>
      <c r="I103" s="101" t="str">
        <f t="shared" si="2"/>
        <v>ITEM_DESC_202004</v>
      </c>
    </row>
    <row r="104" spans="1:9" ht="13.8" customHeight="1">
      <c r="A104" s="101">
        <f>C104*ID규칙_아이템_구분_단위+D104*ID규칙_아이템_타입_단위+COUNTIFS($C$4:C104,C104,$D$4:D104,D104)</f>
        <v>202005</v>
      </c>
      <c r="B104" s="100" t="s">
        <v>726</v>
      </c>
      <c r="C104" s="101">
        <v>2</v>
      </c>
      <c r="D104" s="101">
        <v>2</v>
      </c>
      <c r="E104" s="101">
        <f t="shared" si="4"/>
        <v>202007</v>
      </c>
      <c r="F104" s="101">
        <v>9999</v>
      </c>
      <c r="G104" s="101" t="str">
        <f t="shared" si="0"/>
        <v>ITEM_NAME_202005</v>
      </c>
      <c r="H104" s="101" t="str">
        <f t="shared" si="1"/>
        <v>ITEM_ICON_202005</v>
      </c>
      <c r="I104" s="101" t="str">
        <f t="shared" si="2"/>
        <v>ITEM_DESC_202005</v>
      </c>
    </row>
    <row r="105" spans="1:9" ht="13.8" customHeight="1">
      <c r="A105" s="101">
        <f>C105*ID규칙_아이템_구분_단위+D105*ID규칙_아이템_타입_단위+COUNTIFS($C$4:C105,C105,$D$4:D105,D105)</f>
        <v>303001</v>
      </c>
      <c r="B105" s="100" t="s">
        <v>727</v>
      </c>
      <c r="C105" s="101">
        <v>3</v>
      </c>
      <c r="D105" s="101">
        <v>3</v>
      </c>
      <c r="E105" s="101">
        <f t="shared" si="4"/>
        <v>303003</v>
      </c>
      <c r="F105" s="101">
        <v>9999</v>
      </c>
      <c r="G105" s="101" t="str">
        <f t="shared" si="0"/>
        <v>ITEM_NAME_303001</v>
      </c>
      <c r="H105" s="101" t="str">
        <f t="shared" si="1"/>
        <v>ITEM_ICON_303001</v>
      </c>
      <c r="I105" s="101" t="str">
        <f t="shared" si="2"/>
        <v>ITEM_DESC_303001</v>
      </c>
    </row>
    <row r="106" spans="1:9" ht="13.8" customHeight="1">
      <c r="A106" s="101">
        <f>C106*ID규칙_아이템_구분_단위+D106*ID규칙_아이템_타입_단위+COUNTIFS($C$4:C106,C106,$D$4:D106,D106)</f>
        <v>303002</v>
      </c>
      <c r="B106" s="100" t="s">
        <v>728</v>
      </c>
      <c r="C106" s="101">
        <v>3</v>
      </c>
      <c r="D106" s="101">
        <v>3</v>
      </c>
      <c r="E106" s="101">
        <f t="shared" si="4"/>
        <v>303004</v>
      </c>
      <c r="F106" s="101">
        <v>9999</v>
      </c>
      <c r="G106" s="101" t="str">
        <f t="shared" si="0"/>
        <v>ITEM_NAME_303002</v>
      </c>
      <c r="H106" s="101" t="str">
        <f t="shared" si="1"/>
        <v>ITEM_ICON_303002</v>
      </c>
      <c r="I106" s="101" t="str">
        <f t="shared" si="2"/>
        <v>ITEM_DESC_303002</v>
      </c>
    </row>
    <row r="107" spans="1:9" ht="13.8" customHeight="1">
      <c r="A107" s="101">
        <f>C107*ID규칙_아이템_구분_단위+D107*ID규칙_아이템_타입_단위+COUNTIFS($C$4:C107,C107,$D$4:D107,D107)</f>
        <v>303003</v>
      </c>
      <c r="B107" s="100" t="s">
        <v>729</v>
      </c>
      <c r="C107" s="101">
        <v>3</v>
      </c>
      <c r="D107" s="101">
        <v>3</v>
      </c>
      <c r="E107" s="101">
        <f t="shared" si="4"/>
        <v>303005</v>
      </c>
      <c r="F107" s="101">
        <v>9999</v>
      </c>
      <c r="G107" s="101" t="str">
        <f t="shared" si="0"/>
        <v>ITEM_NAME_303003</v>
      </c>
      <c r="H107" s="101" t="str">
        <f t="shared" si="1"/>
        <v>ITEM_ICON_303003</v>
      </c>
      <c r="I107" s="101" t="str">
        <f t="shared" si="2"/>
        <v>ITEM_DESC_303003</v>
      </c>
    </row>
    <row r="108" spans="1:9" ht="13.8" customHeight="1">
      <c r="A108" s="101">
        <f>C108*ID규칙_아이템_구분_단위+D108*ID규칙_아이템_타입_단위+COUNTIFS($C$4:C108,C108,$D$4:D108,D108)</f>
        <v>303004</v>
      </c>
      <c r="B108" s="100" t="s">
        <v>730</v>
      </c>
      <c r="C108" s="101">
        <v>3</v>
      </c>
      <c r="D108" s="101">
        <v>3</v>
      </c>
      <c r="E108" s="101">
        <f t="shared" si="4"/>
        <v>303006</v>
      </c>
      <c r="F108" s="101">
        <v>9999</v>
      </c>
      <c r="G108" s="101" t="str">
        <f t="shared" si="0"/>
        <v>ITEM_NAME_303004</v>
      </c>
      <c r="H108" s="101" t="str">
        <f t="shared" si="1"/>
        <v>ITEM_ICON_303004</v>
      </c>
      <c r="I108" s="101" t="str">
        <f t="shared" si="2"/>
        <v>ITEM_DESC_303004</v>
      </c>
    </row>
    <row r="109" spans="1:9" ht="13.8" customHeight="1">
      <c r="A109" s="101">
        <f>C109*ID규칙_아이템_구분_단위+D109*ID규칙_아이템_타입_단위+COUNTIFS($C$4:C109,C109,$D$4:D109,D109)</f>
        <v>303005</v>
      </c>
      <c r="B109" s="100" t="s">
        <v>731</v>
      </c>
      <c r="C109" s="101">
        <v>3</v>
      </c>
      <c r="D109" s="101">
        <v>3</v>
      </c>
      <c r="E109" s="101">
        <f t="shared" si="4"/>
        <v>303007</v>
      </c>
      <c r="F109" s="101">
        <v>9999</v>
      </c>
      <c r="G109" s="101" t="str">
        <f t="shared" si="0"/>
        <v>ITEM_NAME_303005</v>
      </c>
      <c r="H109" s="101" t="str">
        <f t="shared" si="1"/>
        <v>ITEM_ICON_303005</v>
      </c>
      <c r="I109" s="101" t="str">
        <f t="shared" si="2"/>
        <v>ITEM_DESC_303005</v>
      </c>
    </row>
    <row r="110" spans="1:9" ht="13.8" customHeight="1">
      <c r="A110" s="101">
        <f>C110*ID규칙_아이템_구분_단위+D110*ID규칙_아이템_타입_단위+COUNTIFS($C$4:C110,C110,$D$4:D110,D110)</f>
        <v>303006</v>
      </c>
      <c r="B110" s="100" t="s">
        <v>732</v>
      </c>
      <c r="C110" s="101">
        <v>3</v>
      </c>
      <c r="D110" s="101">
        <v>3</v>
      </c>
      <c r="E110" s="101">
        <f t="shared" si="4"/>
        <v>303008</v>
      </c>
      <c r="F110" s="101">
        <v>9999</v>
      </c>
      <c r="G110" s="101" t="str">
        <f t="shared" si="0"/>
        <v>ITEM_NAME_303006</v>
      </c>
      <c r="H110" s="101" t="str">
        <f t="shared" si="1"/>
        <v>ITEM_ICON_303006</v>
      </c>
      <c r="I110" s="101" t="str">
        <f t="shared" si="2"/>
        <v>ITEM_DESC_303006</v>
      </c>
    </row>
    <row r="111" spans="1:9" ht="13.8" customHeight="1">
      <c r="A111" s="101">
        <f>C111*ID규칙_아이템_구분_단위+D111*ID규칙_아이템_타입_단위+COUNTIFS($C$4:C111,C111,$D$4:D111,D111)</f>
        <v>306001</v>
      </c>
      <c r="B111" s="100" t="s">
        <v>271</v>
      </c>
      <c r="C111" s="101">
        <v>3</v>
      </c>
      <c r="D111" s="101">
        <v>6</v>
      </c>
      <c r="E111" s="101">
        <f t="shared" si="4"/>
        <v>306003</v>
      </c>
      <c r="F111" s="101">
        <v>9999</v>
      </c>
      <c r="G111" s="101" t="str">
        <f t="shared" si="0"/>
        <v>ITEM_NAME_306001</v>
      </c>
      <c r="H111" s="101" t="str">
        <f t="shared" si="1"/>
        <v>ITEM_ICON_306001</v>
      </c>
      <c r="I111" s="101" t="str">
        <f t="shared" si="2"/>
        <v>ITEM_DESC_306001</v>
      </c>
    </row>
    <row r="112" spans="1:9" ht="13.8" customHeight="1">
      <c r="A112" s="101">
        <f>C112*ID규칙_아이템_구분_단위+D112*ID규칙_아이템_타입_단위+COUNTIFS($C$4:C112,C112,$D$4:D112,D112)</f>
        <v>305001</v>
      </c>
      <c r="B112" s="100" t="s">
        <v>733</v>
      </c>
      <c r="C112" s="101">
        <v>3</v>
      </c>
      <c r="D112" s="101">
        <v>5</v>
      </c>
      <c r="E112" s="101">
        <f t="shared" si="4"/>
        <v>305003</v>
      </c>
      <c r="F112" s="101">
        <v>9999</v>
      </c>
      <c r="G112" s="101" t="str">
        <f t="shared" si="0"/>
        <v>ITEM_NAME_305001</v>
      </c>
      <c r="H112" s="101" t="str">
        <f t="shared" si="1"/>
        <v>ITEM_ICON_305001</v>
      </c>
      <c r="I112" s="101" t="str">
        <f t="shared" si="2"/>
        <v>ITEM_DESC_305001</v>
      </c>
    </row>
    <row r="113" spans="1:9" ht="13.8" customHeight="1">
      <c r="A113" s="101">
        <f>C113*ID규칙_아이템_구분_단위+D113*ID규칙_아이템_타입_단위+COUNTIFS($C$4:C113,C113,$D$4:D113,D113)</f>
        <v>305002</v>
      </c>
      <c r="B113" s="100" t="s">
        <v>734</v>
      </c>
      <c r="C113" s="101">
        <v>3</v>
      </c>
      <c r="D113" s="101">
        <v>5</v>
      </c>
      <c r="E113" s="101">
        <f t="shared" si="4"/>
        <v>305004</v>
      </c>
      <c r="F113" s="101">
        <v>9999</v>
      </c>
      <c r="G113" s="101" t="str">
        <f t="shared" si="0"/>
        <v>ITEM_NAME_305002</v>
      </c>
      <c r="H113" s="101" t="str">
        <f t="shared" si="1"/>
        <v>ITEM_ICON_305002</v>
      </c>
      <c r="I113" s="101" t="str">
        <f t="shared" si="2"/>
        <v>ITEM_DESC_305002</v>
      </c>
    </row>
    <row r="114" spans="1:9" ht="13.8" customHeight="1">
      <c r="A114" s="101">
        <f>C114*ID규칙_아이템_구분_단위+D114*ID규칙_아이템_타입_단위+COUNTIFS($C$4:C114,C114,$D$4:D114,D114)</f>
        <v>305003</v>
      </c>
      <c r="B114" s="100" t="s">
        <v>735</v>
      </c>
      <c r="C114" s="101">
        <v>3</v>
      </c>
      <c r="D114" s="101">
        <v>5</v>
      </c>
      <c r="E114" s="101">
        <f t="shared" si="4"/>
        <v>305005</v>
      </c>
      <c r="F114" s="101">
        <v>9999</v>
      </c>
      <c r="G114" s="101" t="str">
        <f t="shared" si="0"/>
        <v>ITEM_NAME_305003</v>
      </c>
      <c r="H114" s="101" t="str">
        <f t="shared" si="1"/>
        <v>ITEM_ICON_305003</v>
      </c>
      <c r="I114" s="101" t="str">
        <f t="shared" si="2"/>
        <v>ITEM_DESC_305003</v>
      </c>
    </row>
    <row r="115" spans="1:9" ht="13.8" customHeight="1">
      <c r="A115" s="101">
        <f>C115*ID규칙_아이템_구분_단위+D115*ID규칙_아이템_타입_단위+COUNTIFS($C$4:C115,C115,$D$4:D115,D115)</f>
        <v>305004</v>
      </c>
      <c r="B115" s="100" t="s">
        <v>736</v>
      </c>
      <c r="C115" s="101">
        <v>3</v>
      </c>
      <c r="D115" s="101">
        <v>5</v>
      </c>
      <c r="E115" s="101">
        <f t="shared" si="4"/>
        <v>305006</v>
      </c>
      <c r="F115" s="101">
        <v>9999</v>
      </c>
      <c r="G115" s="101" t="str">
        <f t="shared" si="0"/>
        <v>ITEM_NAME_305004</v>
      </c>
      <c r="H115" s="101" t="str">
        <f t="shared" si="1"/>
        <v>ITEM_ICON_305004</v>
      </c>
      <c r="I115" s="101" t="str">
        <f t="shared" si="2"/>
        <v>ITEM_DESC_305004</v>
      </c>
    </row>
    <row r="116" spans="1:9" ht="13.8" customHeight="1">
      <c r="A116" s="101">
        <f>C116*ID규칙_아이템_구분_단위+D116*ID규칙_아이템_타입_단위+COUNTIFS($C$4:C116,C116,$D$4:D116,D116)</f>
        <v>304001</v>
      </c>
      <c r="B116" s="100" t="s">
        <v>737</v>
      </c>
      <c r="C116" s="101">
        <v>3</v>
      </c>
      <c r="D116" s="101">
        <v>4</v>
      </c>
      <c r="E116" s="101">
        <f t="shared" si="4"/>
        <v>304003</v>
      </c>
      <c r="F116" s="101">
        <v>9999</v>
      </c>
      <c r="G116" s="101" t="str">
        <f t="shared" si="0"/>
        <v>ITEM_NAME_304001</v>
      </c>
      <c r="H116" s="101" t="str">
        <f t="shared" si="1"/>
        <v>ITEM_ICON_304001</v>
      </c>
      <c r="I116" s="101" t="str">
        <f t="shared" si="2"/>
        <v>ITEM_DESC_304001</v>
      </c>
    </row>
    <row r="117" spans="1:9" ht="13.8" customHeight="1">
      <c r="A117" s="101">
        <f>C117*ID규칙_아이템_구분_단위+D117*ID규칙_아이템_타입_단위+COUNTIFS($C$4:C117,C117,$D$4:D117,D117)</f>
        <v>304002</v>
      </c>
      <c r="B117" s="100" t="s">
        <v>267</v>
      </c>
      <c r="C117" s="101">
        <v>3</v>
      </c>
      <c r="D117" s="101">
        <v>4</v>
      </c>
      <c r="E117" s="101">
        <f t="shared" si="4"/>
        <v>304004</v>
      </c>
      <c r="F117" s="101">
        <v>9999</v>
      </c>
      <c r="G117" s="101" t="str">
        <f t="shared" si="0"/>
        <v>ITEM_NAME_304002</v>
      </c>
      <c r="H117" s="101" t="str">
        <f t="shared" si="1"/>
        <v>ITEM_ICON_304002</v>
      </c>
      <c r="I117" s="101" t="str">
        <f t="shared" si="2"/>
        <v>ITEM_DESC_304002</v>
      </c>
    </row>
    <row r="118" spans="1:9" ht="13.8" customHeight="1">
      <c r="A118" s="101">
        <f>C118*ID규칙_아이템_구분_단위+D118*ID규칙_아이템_타입_단위+COUNTIFS($C$4:C118,C118,$D$4:D118,D118)</f>
        <v>308001</v>
      </c>
      <c r="B118" s="100" t="s">
        <v>738</v>
      </c>
      <c r="C118" s="101">
        <v>3</v>
      </c>
      <c r="D118" s="101">
        <v>8</v>
      </c>
      <c r="E118" s="101">
        <f t="shared" si="4"/>
        <v>308003</v>
      </c>
      <c r="F118" s="101">
        <v>9999</v>
      </c>
      <c r="G118" s="101" t="str">
        <f t="shared" si="0"/>
        <v>ITEM_NAME_308001</v>
      </c>
      <c r="H118" s="101" t="str">
        <f t="shared" si="1"/>
        <v>ITEM_ICON_308001</v>
      </c>
      <c r="I118" s="101" t="str">
        <f t="shared" si="2"/>
        <v>ITEM_DESC_308001</v>
      </c>
    </row>
    <row r="119" spans="1:9" ht="13.8" customHeight="1">
      <c r="A119" s="101">
        <f>C119*ID규칙_아이템_구분_단위+D119*ID규칙_아이템_타입_단위+COUNTIFS($C$4:C119,C119,$D$4:D119,D119)</f>
        <v>308002</v>
      </c>
      <c r="B119" s="100" t="s">
        <v>739</v>
      </c>
      <c r="C119" s="101">
        <v>3</v>
      </c>
      <c r="D119" s="101">
        <v>8</v>
      </c>
      <c r="E119" s="101">
        <f t="shared" si="4"/>
        <v>308004</v>
      </c>
      <c r="F119" s="101">
        <v>9999</v>
      </c>
      <c r="G119" s="101" t="str">
        <f t="shared" si="0"/>
        <v>ITEM_NAME_308002</v>
      </c>
      <c r="H119" s="101" t="str">
        <f t="shared" si="1"/>
        <v>ITEM_ICON_308002</v>
      </c>
      <c r="I119" s="101" t="str">
        <f t="shared" si="2"/>
        <v>ITEM_DESC_308002</v>
      </c>
    </row>
    <row r="120" spans="1:9" ht="13.8" customHeight="1">
      <c r="A120" s="101">
        <f>C120*ID규칙_아이템_구분_단위+D120*ID규칙_아이템_타입_단위+COUNTIFS($C$4:C120,C120,$D$4:D120,D120)</f>
        <v>308003</v>
      </c>
      <c r="B120" s="100" t="s">
        <v>740</v>
      </c>
      <c r="C120" s="101">
        <v>3</v>
      </c>
      <c r="D120" s="101">
        <v>8</v>
      </c>
      <c r="E120" s="101">
        <f t="shared" si="4"/>
        <v>308005</v>
      </c>
      <c r="F120" s="101">
        <v>9999</v>
      </c>
      <c r="G120" s="101" t="str">
        <f t="shared" si="0"/>
        <v>ITEM_NAME_308003</v>
      </c>
      <c r="H120" s="101" t="str">
        <f t="shared" si="1"/>
        <v>ITEM_ICON_308003</v>
      </c>
      <c r="I120" s="101" t="str">
        <f t="shared" si="2"/>
        <v>ITEM_DESC_308003</v>
      </c>
    </row>
    <row r="121" spans="1:9" ht="13.8" customHeight="1">
      <c r="A121" s="101">
        <f>C121*ID규칙_아이템_구분_단위+D121*ID규칙_아이템_타입_단위+COUNTIFS($C$4:C121,C121,$D$4:D121,D121)</f>
        <v>309001</v>
      </c>
      <c r="B121" s="100" t="s">
        <v>741</v>
      </c>
      <c r="C121" s="101">
        <v>3</v>
      </c>
      <c r="D121" s="101">
        <v>9</v>
      </c>
      <c r="E121" s="101">
        <f t="shared" si="4"/>
        <v>309003</v>
      </c>
      <c r="F121" s="101">
        <v>9999</v>
      </c>
      <c r="G121" s="101" t="str">
        <f t="shared" si="0"/>
        <v>ITEM_NAME_309001</v>
      </c>
      <c r="H121" s="101" t="str">
        <f t="shared" si="1"/>
        <v>ITEM_ICON_309001</v>
      </c>
      <c r="I121" s="101" t="str">
        <f t="shared" si="2"/>
        <v>ITEM_DESC_309001</v>
      </c>
    </row>
    <row r="122" spans="1:9" ht="13.8" customHeight="1">
      <c r="A122" s="101">
        <f>C122*ID규칙_아이템_구분_단위+D122*ID규칙_아이템_타입_단위+COUNTIFS($C$4:C122,C122,$D$4:D122,D122)</f>
        <v>309002</v>
      </c>
      <c r="B122" s="100" t="s">
        <v>742</v>
      </c>
      <c r="C122" s="101">
        <v>3</v>
      </c>
      <c r="D122" s="101">
        <v>9</v>
      </c>
      <c r="E122" s="101">
        <f t="shared" si="4"/>
        <v>309004</v>
      </c>
      <c r="F122" s="101">
        <v>9999</v>
      </c>
      <c r="G122" s="101" t="str">
        <f t="shared" si="0"/>
        <v>ITEM_NAME_309002</v>
      </c>
      <c r="H122" s="101" t="str">
        <f t="shared" si="1"/>
        <v>ITEM_ICON_309002</v>
      </c>
      <c r="I122" s="101" t="str">
        <f t="shared" si="2"/>
        <v>ITEM_DESC_309002</v>
      </c>
    </row>
    <row r="123" spans="1:9" ht="13.8" customHeight="1">
      <c r="A123" s="101">
        <f>C123*ID규칙_아이템_구분_단위+D123*ID규칙_아이템_타입_단위+COUNTIFS($C$4:C123,C123,$D$4:D123,D123)</f>
        <v>309003</v>
      </c>
      <c r="B123" s="100" t="s">
        <v>743</v>
      </c>
      <c r="C123" s="101">
        <v>3</v>
      </c>
      <c r="D123" s="101">
        <v>9</v>
      </c>
      <c r="E123" s="101">
        <f t="shared" si="4"/>
        <v>309005</v>
      </c>
      <c r="F123" s="101">
        <v>9999</v>
      </c>
      <c r="G123" s="101" t="str">
        <f t="shared" si="0"/>
        <v>ITEM_NAME_309003</v>
      </c>
      <c r="H123" s="101" t="str">
        <f t="shared" si="1"/>
        <v>ITEM_ICON_309003</v>
      </c>
      <c r="I123" s="101" t="str">
        <f t="shared" si="2"/>
        <v>ITEM_DESC_309003</v>
      </c>
    </row>
    <row r="124" spans="1:9" ht="13.8" customHeight="1">
      <c r="A124" s="101">
        <f>C124*ID규칙_아이템_구분_단위+D124*ID규칙_아이템_타입_단위+COUNTIFS($C$4:C124,C124,$D$4:D124,D124)</f>
        <v>309004</v>
      </c>
      <c r="B124" s="100" t="s">
        <v>744</v>
      </c>
      <c r="C124" s="101">
        <v>3</v>
      </c>
      <c r="D124" s="101">
        <v>9</v>
      </c>
      <c r="E124" s="101">
        <f t="shared" si="4"/>
        <v>309006</v>
      </c>
      <c r="F124" s="101">
        <v>9999</v>
      </c>
      <c r="G124" s="101" t="str">
        <f t="shared" si="0"/>
        <v>ITEM_NAME_309004</v>
      </c>
      <c r="H124" s="101" t="str">
        <f t="shared" si="1"/>
        <v>ITEM_ICON_309004</v>
      </c>
      <c r="I124" s="101" t="str">
        <f t="shared" si="2"/>
        <v>ITEM_DESC_309004</v>
      </c>
    </row>
    <row r="125" spans="1:9" ht="13.8" customHeight="1">
      <c r="A125" s="101">
        <f>C125*ID규칙_아이템_구분_단위+D125*ID규칙_아이템_타입_단위+COUNTIFS($C$4:C125,C125,$D$4:D125,D125)</f>
        <v>309005</v>
      </c>
      <c r="B125" s="100" t="s">
        <v>745</v>
      </c>
      <c r="C125" s="101">
        <v>3</v>
      </c>
      <c r="D125" s="101">
        <v>9</v>
      </c>
      <c r="E125" s="101">
        <f t="shared" si="4"/>
        <v>309007</v>
      </c>
      <c r="F125" s="101">
        <v>9999</v>
      </c>
      <c r="G125" s="101" t="str">
        <f t="shared" si="0"/>
        <v>ITEM_NAME_309005</v>
      </c>
      <c r="H125" s="101" t="str">
        <f t="shared" si="1"/>
        <v>ITEM_ICON_309005</v>
      </c>
      <c r="I125" s="101" t="str">
        <f t="shared" si="2"/>
        <v>ITEM_DESC_309005</v>
      </c>
    </row>
    <row r="126" spans="1:9" ht="13.8" customHeight="1">
      <c r="A126" s="101">
        <f>C126*ID규칙_아이템_구분_단위+D126*ID규칙_아이템_타입_단위+COUNTIFS($C$4:C126,C126,$D$4:D126,D126)</f>
        <v>309006</v>
      </c>
      <c r="B126" s="100" t="s">
        <v>746</v>
      </c>
      <c r="C126" s="101">
        <v>3</v>
      </c>
      <c r="D126" s="101">
        <v>9</v>
      </c>
      <c r="E126" s="101">
        <f t="shared" si="4"/>
        <v>309008</v>
      </c>
      <c r="F126" s="101">
        <v>9999</v>
      </c>
      <c r="G126" s="101" t="str">
        <f t="shared" si="0"/>
        <v>ITEM_NAME_309006</v>
      </c>
      <c r="H126" s="101" t="str">
        <f t="shared" si="1"/>
        <v>ITEM_ICON_309006</v>
      </c>
      <c r="I126" s="101" t="str">
        <f t="shared" si="2"/>
        <v>ITEM_DESC_309006</v>
      </c>
    </row>
    <row r="127" spans="1:9" ht="13.8" customHeight="1">
      <c r="A127" s="101">
        <f>C127*ID규칙_아이템_구분_단위+D127*ID규칙_아이템_타입_단위+COUNTIFS($C$4:C127,C127,$D$4:D127,D127)</f>
        <v>309007</v>
      </c>
      <c r="B127" s="100" t="s">
        <v>747</v>
      </c>
      <c r="C127" s="101">
        <v>3</v>
      </c>
      <c r="D127" s="101">
        <v>9</v>
      </c>
      <c r="E127" s="101">
        <f t="shared" si="4"/>
        <v>309009</v>
      </c>
      <c r="F127" s="101">
        <v>9999</v>
      </c>
      <c r="G127" s="101" t="str">
        <f t="shared" si="0"/>
        <v>ITEM_NAME_309007</v>
      </c>
      <c r="H127" s="101" t="str">
        <f t="shared" si="1"/>
        <v>ITEM_ICON_309007</v>
      </c>
      <c r="I127" s="101" t="str">
        <f t="shared" si="2"/>
        <v>ITEM_DESC_309007</v>
      </c>
    </row>
    <row r="128" spans="1:9" ht="13.8" customHeight="1">
      <c r="A128" s="101">
        <f>C128*ID규칙_아이템_구분_단위+D128*ID규칙_아이템_타입_단위+COUNTIFS($C$4:C128,C128,$D$4:D128,D128)</f>
        <v>309008</v>
      </c>
      <c r="B128" s="100" t="s">
        <v>748</v>
      </c>
      <c r="C128" s="101">
        <v>3</v>
      </c>
      <c r="D128" s="101">
        <v>9</v>
      </c>
      <c r="E128" s="101">
        <f t="shared" si="4"/>
        <v>309010</v>
      </c>
      <c r="F128" s="101">
        <v>9999</v>
      </c>
      <c r="G128" s="101" t="str">
        <f t="shared" si="0"/>
        <v>ITEM_NAME_309008</v>
      </c>
      <c r="H128" s="101" t="str">
        <f t="shared" si="1"/>
        <v>ITEM_ICON_309008</v>
      </c>
      <c r="I128" s="101" t="str">
        <f t="shared" si="2"/>
        <v>ITEM_DESC_309008</v>
      </c>
    </row>
    <row r="129" spans="1:9" ht="13.8" customHeight="1">
      <c r="A129" s="101">
        <f>C129*ID규칙_아이템_구분_단위+D129*ID규칙_아이템_타입_단위+COUNTIFS($C$4:C129,C129,$D$4:D129,D129)</f>
        <v>309009</v>
      </c>
      <c r="B129" s="100" t="s">
        <v>749</v>
      </c>
      <c r="C129" s="101">
        <v>3</v>
      </c>
      <c r="D129" s="101">
        <v>9</v>
      </c>
      <c r="E129" s="101">
        <f t="shared" si="4"/>
        <v>309011</v>
      </c>
      <c r="F129" s="101">
        <v>9999</v>
      </c>
      <c r="G129" s="101" t="str">
        <f t="shared" si="0"/>
        <v>ITEM_NAME_309009</v>
      </c>
      <c r="H129" s="101" t="str">
        <f t="shared" si="1"/>
        <v>ITEM_ICON_309009</v>
      </c>
      <c r="I129" s="101" t="str">
        <f t="shared" si="2"/>
        <v>ITEM_DESC_309009</v>
      </c>
    </row>
    <row r="130" spans="1:9" ht="13.8" customHeight="1">
      <c r="A130" s="101">
        <f>C130*ID규칙_아이템_구분_단위+D130*ID규칙_아이템_타입_단위+COUNTIFS($C$4:C130,C130,$D$4:D130,D130)</f>
        <v>309010</v>
      </c>
      <c r="B130" s="100" t="s">
        <v>750</v>
      </c>
      <c r="C130" s="101">
        <v>3</v>
      </c>
      <c r="D130" s="101">
        <v>9</v>
      </c>
      <c r="E130" s="101">
        <f t="shared" si="4"/>
        <v>309012</v>
      </c>
      <c r="F130" s="101">
        <v>9999</v>
      </c>
      <c r="G130" s="101" t="str">
        <f t="shared" si="0"/>
        <v>ITEM_NAME_309010</v>
      </c>
      <c r="H130" s="101" t="str">
        <f t="shared" si="1"/>
        <v>ITEM_ICON_309010</v>
      </c>
      <c r="I130" s="101" t="str">
        <f t="shared" si="2"/>
        <v>ITEM_DESC_309010</v>
      </c>
    </row>
    <row r="131" spans="1:9" ht="13.8" customHeight="1">
      <c r="A131" s="101">
        <f>C131*ID규칙_아이템_구분_단위+D131*ID규칙_아이템_타입_단위+COUNTIFS($C$4:C131,C131,$D$4:D131,D131)</f>
        <v>309011</v>
      </c>
      <c r="B131" s="100" t="s">
        <v>751</v>
      </c>
      <c r="C131" s="101">
        <v>3</v>
      </c>
      <c r="D131" s="101">
        <v>9</v>
      </c>
      <c r="E131" s="101">
        <f t="shared" si="4"/>
        <v>309013</v>
      </c>
      <c r="F131" s="101">
        <v>9999</v>
      </c>
      <c r="G131" s="101" t="str">
        <f t="shared" si="0"/>
        <v>ITEM_NAME_309011</v>
      </c>
      <c r="H131" s="101" t="str">
        <f t="shared" si="1"/>
        <v>ITEM_ICON_309011</v>
      </c>
      <c r="I131" s="101" t="str">
        <f t="shared" si="2"/>
        <v>ITEM_DESC_309011</v>
      </c>
    </row>
    <row r="132" spans="1:9" ht="13.8" customHeight="1">
      <c r="A132" s="101">
        <f>C132*ID규칙_아이템_구분_단위+D132*ID규칙_아이템_타입_단위+COUNTIFS($C$4:C132,C132,$D$4:D132,D132)</f>
        <v>309012</v>
      </c>
      <c r="B132" s="100" t="s">
        <v>752</v>
      </c>
      <c r="C132" s="101">
        <v>3</v>
      </c>
      <c r="D132" s="101">
        <v>9</v>
      </c>
      <c r="E132" s="101">
        <f t="shared" si="4"/>
        <v>309014</v>
      </c>
      <c r="F132" s="101">
        <v>9999</v>
      </c>
      <c r="G132" s="101" t="str">
        <f t="shared" si="0"/>
        <v>ITEM_NAME_309012</v>
      </c>
      <c r="H132" s="101" t="str">
        <f t="shared" si="1"/>
        <v>ITEM_ICON_309012</v>
      </c>
      <c r="I132" s="101" t="str">
        <f t="shared" si="2"/>
        <v>ITEM_DESC_309012</v>
      </c>
    </row>
    <row r="133" spans="1:9" ht="13.8" customHeight="1">
      <c r="A133" s="101">
        <f>C133*ID규칙_아이템_구분_단위+D133*ID규칙_아이템_타입_단위+COUNTIFS($C$4:C133,C133,$D$4:D133,D133)</f>
        <v>309013</v>
      </c>
      <c r="B133" s="100" t="s">
        <v>753</v>
      </c>
      <c r="C133" s="101">
        <v>3</v>
      </c>
      <c r="D133" s="101">
        <v>9</v>
      </c>
      <c r="E133" s="101">
        <f t="shared" ref="E133:E196" si="5">A133+2</f>
        <v>309015</v>
      </c>
      <c r="F133" s="101">
        <v>9999</v>
      </c>
      <c r="G133" s="101" t="str">
        <f t="shared" si="0"/>
        <v>ITEM_NAME_309013</v>
      </c>
      <c r="H133" s="101" t="str">
        <f t="shared" si="1"/>
        <v>ITEM_ICON_309013</v>
      </c>
      <c r="I133" s="101" t="str">
        <f t="shared" si="2"/>
        <v>ITEM_DESC_309013</v>
      </c>
    </row>
    <row r="134" spans="1:9" ht="13.8" customHeight="1">
      <c r="A134" s="101">
        <f>C134*ID규칙_아이템_구분_단위+D134*ID규칙_아이템_타입_단위+COUNTIFS($C$4:C134,C134,$D$4:D134,D134)</f>
        <v>309014</v>
      </c>
      <c r="B134" s="100" t="s">
        <v>754</v>
      </c>
      <c r="C134" s="101">
        <v>3</v>
      </c>
      <c r="D134" s="101">
        <v>9</v>
      </c>
      <c r="E134" s="101">
        <f t="shared" si="5"/>
        <v>309016</v>
      </c>
      <c r="F134" s="101">
        <v>9999</v>
      </c>
      <c r="G134" s="101" t="str">
        <f t="shared" si="0"/>
        <v>ITEM_NAME_309014</v>
      </c>
      <c r="H134" s="101" t="str">
        <f t="shared" si="1"/>
        <v>ITEM_ICON_309014</v>
      </c>
      <c r="I134" s="101" t="str">
        <f t="shared" si="2"/>
        <v>ITEM_DESC_309014</v>
      </c>
    </row>
    <row r="135" spans="1:9" ht="13.8" customHeight="1">
      <c r="A135" s="101">
        <f>C135*ID규칙_아이템_구분_단위+D135*ID규칙_아이템_타입_단위+COUNTIFS($C$4:C135,C135,$D$4:D135,D135)</f>
        <v>309015</v>
      </c>
      <c r="B135" s="100" t="s">
        <v>755</v>
      </c>
      <c r="C135" s="101">
        <v>3</v>
      </c>
      <c r="D135" s="101">
        <v>9</v>
      </c>
      <c r="E135" s="101">
        <f t="shared" si="5"/>
        <v>309017</v>
      </c>
      <c r="F135" s="101">
        <v>9999</v>
      </c>
      <c r="G135" s="101" t="str">
        <f t="shared" si="0"/>
        <v>ITEM_NAME_309015</v>
      </c>
      <c r="H135" s="101" t="str">
        <f t="shared" si="1"/>
        <v>ITEM_ICON_309015</v>
      </c>
      <c r="I135" s="101" t="str">
        <f t="shared" si="2"/>
        <v>ITEM_DESC_309015</v>
      </c>
    </row>
    <row r="136" spans="1:9" ht="13.8" customHeight="1">
      <c r="A136" s="101">
        <f>C136*ID규칙_아이템_구분_단위+D136*ID규칙_아이템_타입_단위+COUNTIFS($C$4:C136,C136,$D$4:D136,D136)</f>
        <v>309016</v>
      </c>
      <c r="B136" s="100" t="s">
        <v>756</v>
      </c>
      <c r="C136" s="101">
        <v>3</v>
      </c>
      <c r="D136" s="101">
        <v>9</v>
      </c>
      <c r="E136" s="101">
        <f t="shared" si="5"/>
        <v>309018</v>
      </c>
      <c r="F136" s="101">
        <v>9999</v>
      </c>
      <c r="G136" s="101" t="str">
        <f t="shared" si="0"/>
        <v>ITEM_NAME_309016</v>
      </c>
      <c r="H136" s="101" t="str">
        <f t="shared" si="1"/>
        <v>ITEM_ICON_309016</v>
      </c>
      <c r="I136" s="101" t="str">
        <f t="shared" si="2"/>
        <v>ITEM_DESC_309016</v>
      </c>
    </row>
    <row r="137" spans="1:9" ht="13.8" customHeight="1">
      <c r="A137" s="101">
        <f>C137*ID규칙_아이템_구분_단위+D137*ID규칙_아이템_타입_단위+COUNTIFS($C$4:C137,C137,$D$4:D137,D137)</f>
        <v>309017</v>
      </c>
      <c r="B137" s="100" t="s">
        <v>757</v>
      </c>
      <c r="C137" s="101">
        <v>3</v>
      </c>
      <c r="D137" s="101">
        <v>9</v>
      </c>
      <c r="E137" s="101">
        <f t="shared" si="5"/>
        <v>309019</v>
      </c>
      <c r="F137" s="101">
        <v>9999</v>
      </c>
      <c r="G137" s="101" t="str">
        <f t="shared" si="0"/>
        <v>ITEM_NAME_309017</v>
      </c>
      <c r="H137" s="101" t="str">
        <f t="shared" si="1"/>
        <v>ITEM_ICON_309017</v>
      </c>
      <c r="I137" s="101" t="str">
        <f t="shared" si="2"/>
        <v>ITEM_DESC_309017</v>
      </c>
    </row>
    <row r="138" spans="1:9" ht="13.8" customHeight="1">
      <c r="A138" s="101">
        <f>C138*ID규칙_아이템_구분_단위+D138*ID규칙_아이템_타입_단위+COUNTIFS($C$4:C138,C138,$D$4:D138,D138)</f>
        <v>309018</v>
      </c>
      <c r="B138" s="100" t="s">
        <v>758</v>
      </c>
      <c r="C138" s="101">
        <v>3</v>
      </c>
      <c r="D138" s="101">
        <v>9</v>
      </c>
      <c r="E138" s="101">
        <f t="shared" si="5"/>
        <v>309020</v>
      </c>
      <c r="F138" s="101">
        <v>9999</v>
      </c>
      <c r="G138" s="101" t="str">
        <f t="shared" si="0"/>
        <v>ITEM_NAME_309018</v>
      </c>
      <c r="H138" s="101" t="str">
        <f t="shared" si="1"/>
        <v>ITEM_ICON_309018</v>
      </c>
      <c r="I138" s="101" t="str">
        <f t="shared" si="2"/>
        <v>ITEM_DESC_309018</v>
      </c>
    </row>
    <row r="139" spans="1:9" ht="13.8" customHeight="1">
      <c r="A139" s="101">
        <f>C139*ID규칙_아이템_구분_단위+D139*ID규칙_아이템_타입_단위+COUNTIFS($C$4:C139,C139,$D$4:D139,D139)</f>
        <v>309019</v>
      </c>
      <c r="B139" s="100" t="s">
        <v>759</v>
      </c>
      <c r="C139" s="101">
        <v>3</v>
      </c>
      <c r="D139" s="101">
        <v>9</v>
      </c>
      <c r="E139" s="101">
        <f t="shared" si="5"/>
        <v>309021</v>
      </c>
      <c r="F139" s="101">
        <v>9999</v>
      </c>
      <c r="G139" s="101" t="str">
        <f t="shared" si="0"/>
        <v>ITEM_NAME_309019</v>
      </c>
      <c r="H139" s="101" t="str">
        <f t="shared" si="1"/>
        <v>ITEM_ICON_309019</v>
      </c>
      <c r="I139" s="101" t="str">
        <f t="shared" si="2"/>
        <v>ITEM_DESC_309019</v>
      </c>
    </row>
    <row r="140" spans="1:9" ht="13.8" customHeight="1">
      <c r="A140" s="101">
        <f>C140*ID규칙_아이템_구분_단위+D140*ID규칙_아이템_타입_단위+COUNTIFS($C$4:C140,C140,$D$4:D140,D140)</f>
        <v>309020</v>
      </c>
      <c r="B140" s="100" t="s">
        <v>760</v>
      </c>
      <c r="C140" s="101">
        <v>3</v>
      </c>
      <c r="D140" s="101">
        <v>9</v>
      </c>
      <c r="E140" s="101">
        <f t="shared" si="5"/>
        <v>309022</v>
      </c>
      <c r="F140" s="101">
        <v>9999</v>
      </c>
      <c r="G140" s="101" t="str">
        <f t="shared" si="0"/>
        <v>ITEM_NAME_309020</v>
      </c>
      <c r="H140" s="101" t="str">
        <f t="shared" si="1"/>
        <v>ITEM_ICON_309020</v>
      </c>
      <c r="I140" s="101" t="str">
        <f t="shared" si="2"/>
        <v>ITEM_DESC_309020</v>
      </c>
    </row>
    <row r="141" spans="1:9" ht="13.8" customHeight="1">
      <c r="A141" s="101">
        <f>C141*ID규칙_아이템_구분_단위+D141*ID규칙_아이템_타입_단위+COUNTIFS($C$4:C141,C141,$D$4:D141,D141)</f>
        <v>309021</v>
      </c>
      <c r="B141" s="100" t="s">
        <v>761</v>
      </c>
      <c r="C141" s="101">
        <v>3</v>
      </c>
      <c r="D141" s="101">
        <v>9</v>
      </c>
      <c r="E141" s="101">
        <f t="shared" si="5"/>
        <v>309023</v>
      </c>
      <c r="F141" s="101">
        <v>9999</v>
      </c>
      <c r="G141" s="101" t="str">
        <f t="shared" si="0"/>
        <v>ITEM_NAME_309021</v>
      </c>
      <c r="H141" s="101" t="str">
        <f t="shared" si="1"/>
        <v>ITEM_ICON_309021</v>
      </c>
      <c r="I141" s="101" t="str">
        <f t="shared" si="2"/>
        <v>ITEM_DESC_309021</v>
      </c>
    </row>
    <row r="142" spans="1:9" ht="13.8" customHeight="1">
      <c r="A142" s="101">
        <f>C142*ID규칙_아이템_구분_단위+D142*ID규칙_아이템_타입_단위+COUNTIFS($C$4:C142,C142,$D$4:D142,D142)</f>
        <v>309022</v>
      </c>
      <c r="B142" s="100" t="s">
        <v>762</v>
      </c>
      <c r="C142" s="101">
        <v>3</v>
      </c>
      <c r="D142" s="101">
        <v>9</v>
      </c>
      <c r="E142" s="101">
        <f t="shared" si="5"/>
        <v>309024</v>
      </c>
      <c r="F142" s="101">
        <v>9999</v>
      </c>
      <c r="G142" s="101" t="str">
        <f t="shared" si="0"/>
        <v>ITEM_NAME_309022</v>
      </c>
      <c r="H142" s="101" t="str">
        <f t="shared" si="1"/>
        <v>ITEM_ICON_309022</v>
      </c>
      <c r="I142" s="101" t="str">
        <f t="shared" si="2"/>
        <v>ITEM_DESC_309022</v>
      </c>
    </row>
    <row r="143" spans="1:9" ht="13.8" customHeight="1">
      <c r="A143" s="101">
        <f>C143*ID규칙_아이템_구분_단위+D143*ID규칙_아이템_타입_단위+COUNTIFS($C$4:C143,C143,$D$4:D143,D143)</f>
        <v>309023</v>
      </c>
      <c r="B143" s="100" t="s">
        <v>763</v>
      </c>
      <c r="C143" s="101">
        <v>3</v>
      </c>
      <c r="D143" s="101">
        <v>9</v>
      </c>
      <c r="E143" s="101">
        <f t="shared" si="5"/>
        <v>309025</v>
      </c>
      <c r="F143" s="101">
        <v>9999</v>
      </c>
      <c r="G143" s="101" t="str">
        <f t="shared" si="0"/>
        <v>ITEM_NAME_309023</v>
      </c>
      <c r="H143" s="101" t="str">
        <f t="shared" si="1"/>
        <v>ITEM_ICON_309023</v>
      </c>
      <c r="I143" s="101" t="str">
        <f t="shared" si="2"/>
        <v>ITEM_DESC_309023</v>
      </c>
    </row>
    <row r="144" spans="1:9" ht="13.8" customHeight="1">
      <c r="A144" s="101">
        <f>C144*ID규칙_아이템_구분_단위+D144*ID규칙_아이템_타입_단위+COUNTIFS($C$4:C144,C144,$D$4:D144,D144)</f>
        <v>309024</v>
      </c>
      <c r="B144" s="100" t="s">
        <v>764</v>
      </c>
      <c r="C144" s="101">
        <v>3</v>
      </c>
      <c r="D144" s="101">
        <v>9</v>
      </c>
      <c r="E144" s="101">
        <f t="shared" si="5"/>
        <v>309026</v>
      </c>
      <c r="F144" s="101">
        <v>9999</v>
      </c>
      <c r="G144" s="101" t="str">
        <f t="shared" si="0"/>
        <v>ITEM_NAME_309024</v>
      </c>
      <c r="H144" s="101" t="str">
        <f t="shared" si="1"/>
        <v>ITEM_ICON_309024</v>
      </c>
      <c r="I144" s="101" t="str">
        <f t="shared" si="2"/>
        <v>ITEM_DESC_309024</v>
      </c>
    </row>
    <row r="145" spans="1:9" ht="13.8" customHeight="1">
      <c r="A145" s="101">
        <f>C145*ID규칙_아이템_구분_단위+D145*ID규칙_아이템_타입_단위+COUNTIFS($C$4:C145,C145,$D$4:D145,D145)</f>
        <v>309025</v>
      </c>
      <c r="B145" s="100" t="s">
        <v>765</v>
      </c>
      <c r="C145" s="101">
        <v>3</v>
      </c>
      <c r="D145" s="101">
        <v>9</v>
      </c>
      <c r="E145" s="101">
        <f t="shared" si="5"/>
        <v>309027</v>
      </c>
      <c r="F145" s="101">
        <v>9999</v>
      </c>
      <c r="G145" s="101" t="str">
        <f t="shared" si="0"/>
        <v>ITEM_NAME_309025</v>
      </c>
      <c r="H145" s="101" t="str">
        <f t="shared" si="1"/>
        <v>ITEM_ICON_309025</v>
      </c>
      <c r="I145" s="101" t="str">
        <f t="shared" si="2"/>
        <v>ITEM_DESC_309025</v>
      </c>
    </row>
    <row r="146" spans="1:9" ht="13.8" customHeight="1">
      <c r="A146" s="101">
        <f>C146*ID규칙_아이템_구분_단위+D146*ID규칙_아이템_타입_단위+COUNTIFS($C$4:C146,C146,$D$4:D146,D146)</f>
        <v>309026</v>
      </c>
      <c r="B146" s="100" t="s">
        <v>766</v>
      </c>
      <c r="C146" s="101">
        <v>3</v>
      </c>
      <c r="D146" s="101">
        <v>9</v>
      </c>
      <c r="E146" s="101">
        <f t="shared" si="5"/>
        <v>309028</v>
      </c>
      <c r="F146" s="101">
        <v>9999</v>
      </c>
      <c r="G146" s="101" t="str">
        <f t="shared" si="0"/>
        <v>ITEM_NAME_309026</v>
      </c>
      <c r="H146" s="101" t="str">
        <f t="shared" si="1"/>
        <v>ITEM_ICON_309026</v>
      </c>
      <c r="I146" s="101" t="str">
        <f t="shared" si="2"/>
        <v>ITEM_DESC_309026</v>
      </c>
    </row>
    <row r="147" spans="1:9" ht="13.8" customHeight="1">
      <c r="A147" s="101">
        <f>C147*ID규칙_아이템_구분_단위+D147*ID규칙_아이템_타입_단위+COUNTIFS($C$4:C147,C147,$D$4:D147,D147)</f>
        <v>309027</v>
      </c>
      <c r="B147" s="100" t="s">
        <v>767</v>
      </c>
      <c r="C147" s="101">
        <v>3</v>
      </c>
      <c r="D147" s="101">
        <v>9</v>
      </c>
      <c r="E147" s="101">
        <f t="shared" si="5"/>
        <v>309029</v>
      </c>
      <c r="F147" s="101">
        <v>9999</v>
      </c>
      <c r="G147" s="101" t="str">
        <f t="shared" si="0"/>
        <v>ITEM_NAME_309027</v>
      </c>
      <c r="H147" s="101" t="str">
        <f t="shared" si="1"/>
        <v>ITEM_ICON_309027</v>
      </c>
      <c r="I147" s="101" t="str">
        <f t="shared" si="2"/>
        <v>ITEM_DESC_309027</v>
      </c>
    </row>
    <row r="148" spans="1:9" ht="13.8" customHeight="1">
      <c r="A148" s="101">
        <f>C148*ID규칙_아이템_구분_단위+D148*ID규칙_아이템_타입_단위+COUNTIFS($C$4:C148,C148,$D$4:D148,D148)</f>
        <v>309028</v>
      </c>
      <c r="B148" s="100" t="s">
        <v>768</v>
      </c>
      <c r="C148" s="101">
        <v>3</v>
      </c>
      <c r="D148" s="101">
        <v>9</v>
      </c>
      <c r="E148" s="101">
        <f t="shared" si="5"/>
        <v>309030</v>
      </c>
      <c r="F148" s="101">
        <v>9999</v>
      </c>
      <c r="G148" s="101" t="str">
        <f t="shared" si="0"/>
        <v>ITEM_NAME_309028</v>
      </c>
      <c r="H148" s="101" t="str">
        <f t="shared" si="1"/>
        <v>ITEM_ICON_309028</v>
      </c>
      <c r="I148" s="101" t="str">
        <f t="shared" si="2"/>
        <v>ITEM_DESC_309028</v>
      </c>
    </row>
    <row r="149" spans="1:9" ht="13.8" customHeight="1">
      <c r="A149" s="101">
        <f>C149*ID규칙_아이템_구분_단위+D149*ID규칙_아이템_타입_단위+COUNTIFS($C$4:C149,C149,$D$4:D149,D149)</f>
        <v>309029</v>
      </c>
      <c r="B149" s="100" t="s">
        <v>769</v>
      </c>
      <c r="C149" s="101">
        <v>3</v>
      </c>
      <c r="D149" s="101">
        <v>9</v>
      </c>
      <c r="E149" s="101">
        <f t="shared" si="5"/>
        <v>309031</v>
      </c>
      <c r="F149" s="101">
        <v>9999</v>
      </c>
      <c r="G149" s="101" t="str">
        <f t="shared" si="0"/>
        <v>ITEM_NAME_309029</v>
      </c>
      <c r="H149" s="101" t="str">
        <f t="shared" si="1"/>
        <v>ITEM_ICON_309029</v>
      </c>
      <c r="I149" s="101" t="str">
        <f t="shared" si="2"/>
        <v>ITEM_DESC_309029</v>
      </c>
    </row>
    <row r="150" spans="1:9" ht="13.8" customHeight="1">
      <c r="A150" s="101">
        <f>C150*ID규칙_아이템_구분_단위+D150*ID규칙_아이템_타입_단위+COUNTIFS($C$4:C150,C150,$D$4:D150,D150)</f>
        <v>309030</v>
      </c>
      <c r="B150" s="100" t="s">
        <v>770</v>
      </c>
      <c r="C150" s="101">
        <v>3</v>
      </c>
      <c r="D150" s="101">
        <v>9</v>
      </c>
      <c r="E150" s="101">
        <f t="shared" si="5"/>
        <v>309032</v>
      </c>
      <c r="F150" s="101">
        <v>9999</v>
      </c>
      <c r="G150" s="101" t="str">
        <f t="shared" si="0"/>
        <v>ITEM_NAME_309030</v>
      </c>
      <c r="H150" s="101" t="str">
        <f t="shared" si="1"/>
        <v>ITEM_ICON_309030</v>
      </c>
      <c r="I150" s="101" t="str">
        <f t="shared" si="2"/>
        <v>ITEM_DESC_309030</v>
      </c>
    </row>
    <row r="151" spans="1:9" ht="13.8" customHeight="1">
      <c r="A151" s="101">
        <f>C151*ID규칙_아이템_구분_단위+D151*ID규칙_아이템_타입_단위+COUNTIFS($C$4:C151,C151,$D$4:D151,D151)</f>
        <v>309031</v>
      </c>
      <c r="B151" s="100" t="s">
        <v>771</v>
      </c>
      <c r="C151" s="101">
        <v>3</v>
      </c>
      <c r="D151" s="101">
        <v>9</v>
      </c>
      <c r="E151" s="101">
        <f t="shared" si="5"/>
        <v>309033</v>
      </c>
      <c r="F151" s="101">
        <v>9999</v>
      </c>
      <c r="G151" s="101" t="str">
        <f t="shared" si="0"/>
        <v>ITEM_NAME_309031</v>
      </c>
      <c r="H151" s="101" t="str">
        <f t="shared" si="1"/>
        <v>ITEM_ICON_309031</v>
      </c>
      <c r="I151" s="101" t="str">
        <f t="shared" si="2"/>
        <v>ITEM_DESC_309031</v>
      </c>
    </row>
    <row r="152" spans="1:9" ht="13.8" customHeight="1">
      <c r="A152" s="101">
        <f>C152*ID규칙_아이템_구분_단위+D152*ID규칙_아이템_타입_단위+COUNTIFS($C$4:C152,C152,$D$4:D152,D152)</f>
        <v>309032</v>
      </c>
      <c r="B152" s="100" t="s">
        <v>772</v>
      </c>
      <c r="C152" s="101">
        <v>3</v>
      </c>
      <c r="D152" s="101">
        <v>9</v>
      </c>
      <c r="E152" s="101">
        <f t="shared" si="5"/>
        <v>309034</v>
      </c>
      <c r="F152" s="101">
        <v>9999</v>
      </c>
      <c r="G152" s="101" t="str">
        <f t="shared" si="0"/>
        <v>ITEM_NAME_309032</v>
      </c>
      <c r="H152" s="101" t="str">
        <f t="shared" si="1"/>
        <v>ITEM_ICON_309032</v>
      </c>
      <c r="I152" s="101" t="str">
        <f t="shared" si="2"/>
        <v>ITEM_DESC_309032</v>
      </c>
    </row>
    <row r="153" spans="1:9" ht="13.8" customHeight="1">
      <c r="A153" s="101">
        <f>C153*ID규칙_아이템_구분_단위+D153*ID규칙_아이템_타입_단위+COUNTIFS($C$4:C153,C153,$D$4:D153,D153)</f>
        <v>309033</v>
      </c>
      <c r="B153" s="100" t="s">
        <v>773</v>
      </c>
      <c r="C153" s="101">
        <v>3</v>
      </c>
      <c r="D153" s="101">
        <v>9</v>
      </c>
      <c r="E153" s="101">
        <f t="shared" si="5"/>
        <v>309035</v>
      </c>
      <c r="F153" s="101">
        <v>9999</v>
      </c>
      <c r="G153" s="101" t="str">
        <f t="shared" si="0"/>
        <v>ITEM_NAME_309033</v>
      </c>
      <c r="H153" s="101" t="str">
        <f t="shared" si="1"/>
        <v>ITEM_ICON_309033</v>
      </c>
      <c r="I153" s="101" t="str">
        <f t="shared" si="2"/>
        <v>ITEM_DESC_309033</v>
      </c>
    </row>
    <row r="154" spans="1:9" ht="13.8" customHeight="1">
      <c r="A154" s="101">
        <f>C154*ID규칙_아이템_구분_단위+D154*ID규칙_아이템_타입_단위+COUNTIFS($C$4:C154,C154,$D$4:D154,D154)</f>
        <v>309034</v>
      </c>
      <c r="B154" s="100" t="s">
        <v>774</v>
      </c>
      <c r="C154" s="101">
        <v>3</v>
      </c>
      <c r="D154" s="101">
        <v>9</v>
      </c>
      <c r="E154" s="101">
        <f t="shared" si="5"/>
        <v>309036</v>
      </c>
      <c r="F154" s="101">
        <v>9999</v>
      </c>
      <c r="G154" s="101" t="str">
        <f t="shared" si="0"/>
        <v>ITEM_NAME_309034</v>
      </c>
      <c r="H154" s="101" t="str">
        <f t="shared" si="1"/>
        <v>ITEM_ICON_309034</v>
      </c>
      <c r="I154" s="101" t="str">
        <f t="shared" si="2"/>
        <v>ITEM_DESC_309034</v>
      </c>
    </row>
    <row r="155" spans="1:9" ht="13.8" customHeight="1">
      <c r="A155" s="101">
        <f>C155*ID규칙_아이템_구분_단위+D155*ID규칙_아이템_타입_단위+COUNTIFS($C$4:C155,C155,$D$4:D155,D155)</f>
        <v>309035</v>
      </c>
      <c r="B155" s="100" t="s">
        <v>775</v>
      </c>
      <c r="C155" s="101">
        <v>3</v>
      </c>
      <c r="D155" s="101">
        <v>9</v>
      </c>
      <c r="E155" s="101">
        <f t="shared" si="5"/>
        <v>309037</v>
      </c>
      <c r="F155" s="101">
        <v>9999</v>
      </c>
      <c r="G155" s="101" t="str">
        <f t="shared" si="0"/>
        <v>ITEM_NAME_309035</v>
      </c>
      <c r="H155" s="101" t="str">
        <f t="shared" si="1"/>
        <v>ITEM_ICON_309035</v>
      </c>
      <c r="I155" s="101" t="str">
        <f t="shared" si="2"/>
        <v>ITEM_DESC_309035</v>
      </c>
    </row>
    <row r="156" spans="1:9" ht="13.8" customHeight="1">
      <c r="A156" s="101">
        <f>C156*ID규칙_아이템_구분_단위+D156*ID규칙_아이템_타입_단위+COUNTIFS($C$4:C156,C156,$D$4:D156,D156)</f>
        <v>309036</v>
      </c>
      <c r="B156" s="100" t="s">
        <v>776</v>
      </c>
      <c r="C156" s="101">
        <v>3</v>
      </c>
      <c r="D156" s="101">
        <v>9</v>
      </c>
      <c r="E156" s="101">
        <f t="shared" si="5"/>
        <v>309038</v>
      </c>
      <c r="F156" s="101">
        <v>9999</v>
      </c>
      <c r="G156" s="101" t="str">
        <f t="shared" si="0"/>
        <v>ITEM_NAME_309036</v>
      </c>
      <c r="H156" s="101" t="str">
        <f t="shared" si="1"/>
        <v>ITEM_ICON_309036</v>
      </c>
      <c r="I156" s="101" t="str">
        <f t="shared" si="2"/>
        <v>ITEM_DESC_309036</v>
      </c>
    </row>
    <row r="157" spans="1:9" ht="13.8" customHeight="1">
      <c r="A157" s="101">
        <f>C157*ID규칙_아이템_구분_단위+D157*ID규칙_아이템_타입_단위+COUNTIFS($C$4:C157,C157,$D$4:D157,D157)</f>
        <v>309037</v>
      </c>
      <c r="B157" s="100" t="s">
        <v>777</v>
      </c>
      <c r="C157" s="101">
        <v>3</v>
      </c>
      <c r="D157" s="101">
        <v>9</v>
      </c>
      <c r="E157" s="101">
        <f t="shared" si="5"/>
        <v>309039</v>
      </c>
      <c r="F157" s="101">
        <v>9999</v>
      </c>
      <c r="G157" s="101" t="str">
        <f t="shared" si="0"/>
        <v>ITEM_NAME_309037</v>
      </c>
      <c r="H157" s="101" t="str">
        <f t="shared" si="1"/>
        <v>ITEM_ICON_309037</v>
      </c>
      <c r="I157" s="101" t="str">
        <f t="shared" si="2"/>
        <v>ITEM_DESC_309037</v>
      </c>
    </row>
    <row r="158" spans="1:9" ht="13.8" customHeight="1">
      <c r="A158" s="101">
        <f>C158*ID규칙_아이템_구분_단위+D158*ID규칙_아이템_타입_단위+COUNTIFS($C$4:C158,C158,$D$4:D158,D158)</f>
        <v>309038</v>
      </c>
      <c r="B158" s="100" t="s">
        <v>778</v>
      </c>
      <c r="C158" s="101">
        <v>3</v>
      </c>
      <c r="D158" s="101">
        <v>9</v>
      </c>
      <c r="E158" s="101">
        <f t="shared" si="5"/>
        <v>309040</v>
      </c>
      <c r="F158" s="101">
        <v>9999</v>
      </c>
      <c r="G158" s="101" t="str">
        <f t="shared" si="0"/>
        <v>ITEM_NAME_309038</v>
      </c>
      <c r="H158" s="101" t="str">
        <f t="shared" si="1"/>
        <v>ITEM_ICON_309038</v>
      </c>
      <c r="I158" s="101" t="str">
        <f t="shared" si="2"/>
        <v>ITEM_DESC_309038</v>
      </c>
    </row>
    <row r="159" spans="1:9" ht="13.8" customHeight="1">
      <c r="A159" s="101">
        <f>C159*ID규칙_아이템_구분_단위+D159*ID규칙_아이템_타입_단위+COUNTIFS($C$4:C159,C159,$D$4:D159,D159)</f>
        <v>309039</v>
      </c>
      <c r="B159" s="100" t="s">
        <v>779</v>
      </c>
      <c r="C159" s="101">
        <v>3</v>
      </c>
      <c r="D159" s="101">
        <v>9</v>
      </c>
      <c r="E159" s="101">
        <f t="shared" si="5"/>
        <v>309041</v>
      </c>
      <c r="F159" s="101">
        <v>9999</v>
      </c>
      <c r="G159" s="101" t="str">
        <f t="shared" si="0"/>
        <v>ITEM_NAME_309039</v>
      </c>
      <c r="H159" s="101" t="str">
        <f t="shared" si="1"/>
        <v>ITEM_ICON_309039</v>
      </c>
      <c r="I159" s="101" t="str">
        <f t="shared" si="2"/>
        <v>ITEM_DESC_309039</v>
      </c>
    </row>
    <row r="160" spans="1:9" ht="13.8" customHeight="1">
      <c r="A160" s="101">
        <f>C160*ID규칙_아이템_구분_단위+D160*ID규칙_아이템_타입_단위+COUNTIFS($C$4:C160,C160,$D$4:D160,D160)</f>
        <v>309040</v>
      </c>
      <c r="B160" s="100" t="s">
        <v>780</v>
      </c>
      <c r="C160" s="101">
        <v>3</v>
      </c>
      <c r="D160" s="101">
        <v>9</v>
      </c>
      <c r="E160" s="101">
        <f t="shared" si="5"/>
        <v>309042</v>
      </c>
      <c r="F160" s="101">
        <v>9999</v>
      </c>
      <c r="G160" s="101" t="str">
        <f t="shared" si="0"/>
        <v>ITEM_NAME_309040</v>
      </c>
      <c r="H160" s="101" t="str">
        <f t="shared" si="1"/>
        <v>ITEM_ICON_309040</v>
      </c>
      <c r="I160" s="101" t="str">
        <f t="shared" si="2"/>
        <v>ITEM_DESC_309040</v>
      </c>
    </row>
    <row r="161" spans="1:9" ht="13.8" customHeight="1">
      <c r="A161" s="101">
        <f>C161*ID규칙_아이템_구분_단위+D161*ID규칙_아이템_타입_단위+COUNTIFS($C$4:C161,C161,$D$4:D161,D161)</f>
        <v>310001</v>
      </c>
      <c r="B161" s="100" t="s">
        <v>781</v>
      </c>
      <c r="C161" s="101">
        <v>3</v>
      </c>
      <c r="D161" s="101">
        <v>10</v>
      </c>
      <c r="E161" s="101">
        <f t="shared" si="5"/>
        <v>310003</v>
      </c>
      <c r="F161" s="101">
        <v>9999</v>
      </c>
      <c r="G161" s="101" t="str">
        <f t="shared" si="0"/>
        <v>ITEM_NAME_310001</v>
      </c>
      <c r="H161" s="101" t="str">
        <f t="shared" si="1"/>
        <v>ITEM_ICON_310001</v>
      </c>
      <c r="I161" s="101" t="str">
        <f t="shared" si="2"/>
        <v>ITEM_DESC_310001</v>
      </c>
    </row>
    <row r="162" spans="1:9" ht="13.8" customHeight="1">
      <c r="A162" s="101">
        <f>C162*ID규칙_아이템_구분_단위+D162*ID규칙_아이템_타입_단위+COUNTIFS($C$4:C162,C162,$D$4:D162,D162)</f>
        <v>310002</v>
      </c>
      <c r="B162" s="100" t="s">
        <v>782</v>
      </c>
      <c r="C162" s="101">
        <v>3</v>
      </c>
      <c r="D162" s="101">
        <v>10</v>
      </c>
      <c r="E162" s="101">
        <f t="shared" si="5"/>
        <v>310004</v>
      </c>
      <c r="F162" s="101">
        <v>9999</v>
      </c>
      <c r="G162" s="101" t="str">
        <f t="shared" si="0"/>
        <v>ITEM_NAME_310002</v>
      </c>
      <c r="H162" s="101" t="str">
        <f t="shared" si="1"/>
        <v>ITEM_ICON_310002</v>
      </c>
      <c r="I162" s="101" t="str">
        <f t="shared" si="2"/>
        <v>ITEM_DESC_310002</v>
      </c>
    </row>
    <row r="163" spans="1:9" ht="13.8" customHeight="1">
      <c r="A163" s="101">
        <f>C163*ID규칙_아이템_구분_단위+D163*ID규칙_아이템_타입_단위+COUNTIFS($C$4:C163,C163,$D$4:D163,D163)</f>
        <v>310003</v>
      </c>
      <c r="B163" s="100" t="s">
        <v>783</v>
      </c>
      <c r="C163" s="101">
        <v>3</v>
      </c>
      <c r="D163" s="101">
        <v>10</v>
      </c>
      <c r="E163" s="101">
        <f t="shared" si="5"/>
        <v>310005</v>
      </c>
      <c r="F163" s="101">
        <v>9999</v>
      </c>
      <c r="G163" s="101" t="str">
        <f t="shared" si="0"/>
        <v>ITEM_NAME_310003</v>
      </c>
      <c r="H163" s="101" t="str">
        <f t="shared" si="1"/>
        <v>ITEM_ICON_310003</v>
      </c>
      <c r="I163" s="101" t="str">
        <f t="shared" si="2"/>
        <v>ITEM_DESC_310003</v>
      </c>
    </row>
    <row r="164" spans="1:9" ht="13.8" customHeight="1">
      <c r="A164" s="101">
        <f>C164*ID규칙_아이템_구분_단위+D164*ID규칙_아이템_타입_단위+COUNTIFS($C$4:C164,C164,$D$4:D164,D164)</f>
        <v>310004</v>
      </c>
      <c r="B164" s="100" t="s">
        <v>784</v>
      </c>
      <c r="C164" s="101">
        <v>3</v>
      </c>
      <c r="D164" s="101">
        <v>10</v>
      </c>
      <c r="E164" s="101">
        <f t="shared" si="5"/>
        <v>310006</v>
      </c>
      <c r="F164" s="101">
        <v>9999</v>
      </c>
      <c r="G164" s="101" t="str">
        <f t="shared" si="0"/>
        <v>ITEM_NAME_310004</v>
      </c>
      <c r="H164" s="101" t="str">
        <f t="shared" si="1"/>
        <v>ITEM_ICON_310004</v>
      </c>
      <c r="I164" s="101" t="str">
        <f t="shared" si="2"/>
        <v>ITEM_DESC_310004</v>
      </c>
    </row>
    <row r="165" spans="1:9" ht="13.8" customHeight="1">
      <c r="A165" s="101">
        <f>C165*ID규칙_아이템_구분_단위+D165*ID규칙_아이템_타입_단위+COUNTIFS($C$4:C165,C165,$D$4:D165,D165)</f>
        <v>310005</v>
      </c>
      <c r="B165" s="100" t="s">
        <v>785</v>
      </c>
      <c r="C165" s="101">
        <v>3</v>
      </c>
      <c r="D165" s="101">
        <v>10</v>
      </c>
      <c r="E165" s="101">
        <f t="shared" si="5"/>
        <v>310007</v>
      </c>
      <c r="F165" s="101">
        <v>9999</v>
      </c>
      <c r="G165" s="101" t="str">
        <f t="shared" si="0"/>
        <v>ITEM_NAME_310005</v>
      </c>
      <c r="H165" s="101" t="str">
        <f t="shared" si="1"/>
        <v>ITEM_ICON_310005</v>
      </c>
      <c r="I165" s="101" t="str">
        <f t="shared" si="2"/>
        <v>ITEM_DESC_310005</v>
      </c>
    </row>
    <row r="166" spans="1:9" ht="13.8" customHeight="1">
      <c r="A166" s="101">
        <f>C166*ID규칙_아이템_구분_단위+D166*ID규칙_아이템_타입_단위+COUNTIFS($C$4:C166,C166,$D$4:D166,D166)</f>
        <v>310006</v>
      </c>
      <c r="B166" s="100" t="s">
        <v>786</v>
      </c>
      <c r="C166" s="101">
        <v>3</v>
      </c>
      <c r="D166" s="101">
        <v>10</v>
      </c>
      <c r="E166" s="101">
        <f t="shared" si="5"/>
        <v>310008</v>
      </c>
      <c r="F166" s="101">
        <v>9999</v>
      </c>
      <c r="G166" s="101" t="str">
        <f t="shared" si="0"/>
        <v>ITEM_NAME_310006</v>
      </c>
      <c r="H166" s="101" t="str">
        <f t="shared" si="1"/>
        <v>ITEM_ICON_310006</v>
      </c>
      <c r="I166" s="101" t="str">
        <f t="shared" si="2"/>
        <v>ITEM_DESC_310006</v>
      </c>
    </row>
    <row r="167" spans="1:9" ht="13.8" customHeight="1">
      <c r="A167" s="101">
        <f>C167*ID규칙_아이템_구분_단위+D167*ID규칙_아이템_타입_단위+COUNTIFS($C$4:C167,C167,$D$4:D167,D167)</f>
        <v>310007</v>
      </c>
      <c r="B167" s="100" t="s">
        <v>787</v>
      </c>
      <c r="C167" s="101">
        <v>3</v>
      </c>
      <c r="D167" s="101">
        <v>10</v>
      </c>
      <c r="E167" s="101">
        <f t="shared" si="5"/>
        <v>310009</v>
      </c>
      <c r="F167" s="101">
        <v>9999</v>
      </c>
      <c r="G167" s="101" t="str">
        <f t="shared" si="0"/>
        <v>ITEM_NAME_310007</v>
      </c>
      <c r="H167" s="101" t="str">
        <f t="shared" si="1"/>
        <v>ITEM_ICON_310007</v>
      </c>
      <c r="I167" s="101" t="str">
        <f t="shared" si="2"/>
        <v>ITEM_DESC_310007</v>
      </c>
    </row>
    <row r="168" spans="1:9" ht="13.8" customHeight="1">
      <c r="A168" s="101">
        <f>C168*ID규칙_아이템_구분_단위+D168*ID규칙_아이템_타입_단위+COUNTIFS($C$4:C168,C168,$D$4:D168,D168)</f>
        <v>310008</v>
      </c>
      <c r="B168" s="100" t="s">
        <v>788</v>
      </c>
      <c r="C168" s="101">
        <v>3</v>
      </c>
      <c r="D168" s="101">
        <v>10</v>
      </c>
      <c r="E168" s="101">
        <f t="shared" si="5"/>
        <v>310010</v>
      </c>
      <c r="F168" s="101">
        <v>9999</v>
      </c>
      <c r="G168" s="101" t="str">
        <f t="shared" si="0"/>
        <v>ITEM_NAME_310008</v>
      </c>
      <c r="H168" s="101" t="str">
        <f t="shared" si="1"/>
        <v>ITEM_ICON_310008</v>
      </c>
      <c r="I168" s="101" t="str">
        <f t="shared" si="2"/>
        <v>ITEM_DESC_310008</v>
      </c>
    </row>
    <row r="169" spans="1:9" ht="13.8" customHeight="1">
      <c r="A169" s="101">
        <f>C169*ID규칙_아이템_구분_단위+D169*ID규칙_아이템_타입_단위+COUNTIFS($C$4:C169,C169,$D$4:D169,D169)</f>
        <v>310009</v>
      </c>
      <c r="B169" s="100" t="s">
        <v>789</v>
      </c>
      <c r="C169" s="101">
        <v>3</v>
      </c>
      <c r="D169" s="101">
        <v>10</v>
      </c>
      <c r="E169" s="101">
        <f t="shared" si="5"/>
        <v>310011</v>
      </c>
      <c r="F169" s="101">
        <v>9999</v>
      </c>
      <c r="G169" s="101" t="str">
        <f t="shared" si="0"/>
        <v>ITEM_NAME_310009</v>
      </c>
      <c r="H169" s="101" t="str">
        <f t="shared" si="1"/>
        <v>ITEM_ICON_310009</v>
      </c>
      <c r="I169" s="101" t="str">
        <f t="shared" si="2"/>
        <v>ITEM_DESC_310009</v>
      </c>
    </row>
    <row r="170" spans="1:9" ht="13.8" customHeight="1">
      <c r="A170" s="101">
        <f>C170*ID규칙_아이템_구분_단위+D170*ID규칙_아이템_타입_단위+COUNTIFS($C$4:C170,C170,$D$4:D170,D170)</f>
        <v>310010</v>
      </c>
      <c r="B170" s="100" t="s">
        <v>790</v>
      </c>
      <c r="C170" s="101">
        <v>3</v>
      </c>
      <c r="D170" s="101">
        <v>10</v>
      </c>
      <c r="E170" s="101">
        <f t="shared" si="5"/>
        <v>310012</v>
      </c>
      <c r="F170" s="101">
        <v>9999</v>
      </c>
      <c r="G170" s="101" t="str">
        <f t="shared" si="0"/>
        <v>ITEM_NAME_310010</v>
      </c>
      <c r="H170" s="101" t="str">
        <f t="shared" si="1"/>
        <v>ITEM_ICON_310010</v>
      </c>
      <c r="I170" s="101" t="str">
        <f t="shared" si="2"/>
        <v>ITEM_DESC_310010</v>
      </c>
    </row>
    <row r="171" spans="1:9" ht="13.8" customHeight="1">
      <c r="A171" s="101">
        <f>C171*ID규칙_아이템_구분_단위+D171*ID규칙_아이템_타입_단위+COUNTIFS($C$4:C171,C171,$D$4:D171,D171)</f>
        <v>310011</v>
      </c>
      <c r="B171" s="100" t="s">
        <v>791</v>
      </c>
      <c r="C171" s="101">
        <v>3</v>
      </c>
      <c r="D171" s="101">
        <v>10</v>
      </c>
      <c r="E171" s="101">
        <f t="shared" si="5"/>
        <v>310013</v>
      </c>
      <c r="F171" s="101">
        <v>9999</v>
      </c>
      <c r="G171" s="101" t="str">
        <f t="shared" si="0"/>
        <v>ITEM_NAME_310011</v>
      </c>
      <c r="H171" s="101" t="str">
        <f t="shared" si="1"/>
        <v>ITEM_ICON_310011</v>
      </c>
      <c r="I171" s="101" t="str">
        <f t="shared" si="2"/>
        <v>ITEM_DESC_310011</v>
      </c>
    </row>
    <row r="172" spans="1:9" ht="13.8" customHeight="1">
      <c r="A172" s="101">
        <f>C172*ID규칙_아이템_구분_단위+D172*ID규칙_아이템_타입_단위+COUNTIFS($C$4:C172,C172,$D$4:D172,D172)</f>
        <v>310012</v>
      </c>
      <c r="B172" s="100" t="s">
        <v>792</v>
      </c>
      <c r="C172" s="101">
        <v>3</v>
      </c>
      <c r="D172" s="101">
        <v>10</v>
      </c>
      <c r="E172" s="101">
        <f t="shared" si="5"/>
        <v>310014</v>
      </c>
      <c r="F172" s="101">
        <v>9999</v>
      </c>
      <c r="G172" s="101" t="str">
        <f t="shared" si="0"/>
        <v>ITEM_NAME_310012</v>
      </c>
      <c r="H172" s="101" t="str">
        <f t="shared" si="1"/>
        <v>ITEM_ICON_310012</v>
      </c>
      <c r="I172" s="101" t="str">
        <f t="shared" si="2"/>
        <v>ITEM_DESC_310012</v>
      </c>
    </row>
    <row r="173" spans="1:9" ht="13.8" customHeight="1">
      <c r="A173" s="101">
        <f>C173*ID규칙_아이템_구분_단위+D173*ID규칙_아이템_타입_단위+COUNTIFS($C$4:C173,C173,$D$4:D173,D173)</f>
        <v>310013</v>
      </c>
      <c r="B173" s="100" t="s">
        <v>793</v>
      </c>
      <c r="C173" s="101">
        <v>3</v>
      </c>
      <c r="D173" s="101">
        <v>10</v>
      </c>
      <c r="E173" s="101">
        <f t="shared" si="5"/>
        <v>310015</v>
      </c>
      <c r="F173" s="101">
        <v>9999</v>
      </c>
      <c r="G173" s="101" t="str">
        <f t="shared" si="0"/>
        <v>ITEM_NAME_310013</v>
      </c>
      <c r="H173" s="101" t="str">
        <f t="shared" si="1"/>
        <v>ITEM_ICON_310013</v>
      </c>
      <c r="I173" s="101" t="str">
        <f t="shared" si="2"/>
        <v>ITEM_DESC_310013</v>
      </c>
    </row>
    <row r="174" spans="1:9" ht="13.8" customHeight="1">
      <c r="A174" s="101">
        <f>C174*ID규칙_아이템_구분_단위+D174*ID규칙_아이템_타입_단위+COUNTIFS($C$4:C174,C174,$D$4:D174,D174)</f>
        <v>310014</v>
      </c>
      <c r="B174" s="100" t="s">
        <v>794</v>
      </c>
      <c r="C174" s="101">
        <v>3</v>
      </c>
      <c r="D174" s="101">
        <v>10</v>
      </c>
      <c r="E174" s="101">
        <f t="shared" si="5"/>
        <v>310016</v>
      </c>
      <c r="F174" s="101">
        <v>9999</v>
      </c>
      <c r="G174" s="101" t="str">
        <f t="shared" si="0"/>
        <v>ITEM_NAME_310014</v>
      </c>
      <c r="H174" s="101" t="str">
        <f t="shared" si="1"/>
        <v>ITEM_ICON_310014</v>
      </c>
      <c r="I174" s="101" t="str">
        <f t="shared" si="2"/>
        <v>ITEM_DESC_310014</v>
      </c>
    </row>
    <row r="175" spans="1:9" ht="13.8" customHeight="1">
      <c r="A175" s="101">
        <f>C175*ID규칙_아이템_구분_단위+D175*ID규칙_아이템_타입_단위+COUNTIFS($C$4:C175,C175,$D$4:D175,D175)</f>
        <v>310015</v>
      </c>
      <c r="B175" s="100" t="s">
        <v>795</v>
      </c>
      <c r="C175" s="101">
        <v>3</v>
      </c>
      <c r="D175" s="101">
        <v>10</v>
      </c>
      <c r="E175" s="101">
        <f t="shared" si="5"/>
        <v>310017</v>
      </c>
      <c r="F175" s="101">
        <v>9999</v>
      </c>
      <c r="G175" s="101" t="str">
        <f t="shared" si="0"/>
        <v>ITEM_NAME_310015</v>
      </c>
      <c r="H175" s="101" t="str">
        <f t="shared" si="1"/>
        <v>ITEM_ICON_310015</v>
      </c>
      <c r="I175" s="101" t="str">
        <f t="shared" si="2"/>
        <v>ITEM_DESC_310015</v>
      </c>
    </row>
    <row r="176" spans="1:9" ht="13.8" customHeight="1">
      <c r="A176" s="101">
        <f>C176*ID규칙_아이템_구분_단위+D176*ID규칙_아이템_타입_단위+COUNTIFS($C$4:C176,C176,$D$4:D176,D176)</f>
        <v>310016</v>
      </c>
      <c r="B176" s="100" t="s">
        <v>796</v>
      </c>
      <c r="C176" s="101">
        <v>3</v>
      </c>
      <c r="D176" s="101">
        <v>10</v>
      </c>
      <c r="E176" s="101">
        <f t="shared" si="5"/>
        <v>310018</v>
      </c>
      <c r="F176" s="101">
        <v>9999</v>
      </c>
      <c r="G176" s="101" t="str">
        <f t="shared" si="0"/>
        <v>ITEM_NAME_310016</v>
      </c>
      <c r="H176" s="101" t="str">
        <f t="shared" si="1"/>
        <v>ITEM_ICON_310016</v>
      </c>
      <c r="I176" s="101" t="str">
        <f t="shared" si="2"/>
        <v>ITEM_DESC_310016</v>
      </c>
    </row>
    <row r="177" spans="1:9" ht="13.8" customHeight="1">
      <c r="A177" s="101">
        <f>C177*ID규칙_아이템_구분_단위+D177*ID규칙_아이템_타입_단위+COUNTIFS($C$4:C177,C177,$D$4:D177,D177)</f>
        <v>310017</v>
      </c>
      <c r="B177" s="100" t="s">
        <v>797</v>
      </c>
      <c r="C177" s="101">
        <v>3</v>
      </c>
      <c r="D177" s="101">
        <v>10</v>
      </c>
      <c r="E177" s="101">
        <f t="shared" si="5"/>
        <v>310019</v>
      </c>
      <c r="F177" s="101">
        <v>9999</v>
      </c>
      <c r="G177" s="101" t="str">
        <f t="shared" si="0"/>
        <v>ITEM_NAME_310017</v>
      </c>
      <c r="H177" s="101" t="str">
        <f t="shared" si="1"/>
        <v>ITEM_ICON_310017</v>
      </c>
      <c r="I177" s="101" t="str">
        <f t="shared" si="2"/>
        <v>ITEM_DESC_310017</v>
      </c>
    </row>
    <row r="178" spans="1:9" ht="13.8" customHeight="1">
      <c r="A178" s="101">
        <f>C178*ID규칙_아이템_구분_단위+D178*ID규칙_아이템_타입_단위+COUNTIFS($C$4:C178,C178,$D$4:D178,D178)</f>
        <v>310018</v>
      </c>
      <c r="B178" s="100" t="s">
        <v>798</v>
      </c>
      <c r="C178" s="101">
        <v>3</v>
      </c>
      <c r="D178" s="101">
        <v>10</v>
      </c>
      <c r="E178" s="101">
        <f t="shared" si="5"/>
        <v>310020</v>
      </c>
      <c r="F178" s="101">
        <v>9999</v>
      </c>
      <c r="G178" s="101" t="str">
        <f t="shared" si="0"/>
        <v>ITEM_NAME_310018</v>
      </c>
      <c r="H178" s="101" t="str">
        <f t="shared" si="1"/>
        <v>ITEM_ICON_310018</v>
      </c>
      <c r="I178" s="101" t="str">
        <f t="shared" si="2"/>
        <v>ITEM_DESC_310018</v>
      </c>
    </row>
    <row r="179" spans="1:9" ht="13.8" customHeight="1">
      <c r="A179" s="101">
        <f>C179*ID규칙_아이템_구분_단위+D179*ID규칙_아이템_타입_단위+COUNTIFS($C$4:C179,C179,$D$4:D179,D179)</f>
        <v>310019</v>
      </c>
      <c r="B179" s="100" t="s">
        <v>799</v>
      </c>
      <c r="C179" s="101">
        <v>3</v>
      </c>
      <c r="D179" s="101">
        <v>10</v>
      </c>
      <c r="E179" s="101">
        <f t="shared" si="5"/>
        <v>310021</v>
      </c>
      <c r="F179" s="101">
        <v>9999</v>
      </c>
      <c r="G179" s="101" t="str">
        <f t="shared" si="0"/>
        <v>ITEM_NAME_310019</v>
      </c>
      <c r="H179" s="101" t="str">
        <f t="shared" si="1"/>
        <v>ITEM_ICON_310019</v>
      </c>
      <c r="I179" s="101" t="str">
        <f t="shared" si="2"/>
        <v>ITEM_DESC_310019</v>
      </c>
    </row>
    <row r="180" spans="1:9" ht="13.8" customHeight="1">
      <c r="A180" s="101">
        <f>C180*ID규칙_아이템_구분_단위+D180*ID규칙_아이템_타입_단위+COUNTIFS($C$4:C180,C180,$D$4:D180,D180)</f>
        <v>310020</v>
      </c>
      <c r="B180" s="100" t="s">
        <v>800</v>
      </c>
      <c r="C180" s="101">
        <v>3</v>
      </c>
      <c r="D180" s="101">
        <v>10</v>
      </c>
      <c r="E180" s="101">
        <f t="shared" si="5"/>
        <v>310022</v>
      </c>
      <c r="F180" s="101">
        <v>9999</v>
      </c>
      <c r="G180" s="101" t="str">
        <f t="shared" si="0"/>
        <v>ITEM_NAME_310020</v>
      </c>
      <c r="H180" s="101" t="str">
        <f t="shared" si="1"/>
        <v>ITEM_ICON_310020</v>
      </c>
      <c r="I180" s="101" t="str">
        <f t="shared" si="2"/>
        <v>ITEM_DESC_310020</v>
      </c>
    </row>
    <row r="181" spans="1:9" ht="13.8" customHeight="1">
      <c r="A181" s="101">
        <f>C181*ID규칙_아이템_구분_단위+D181*ID규칙_아이템_타입_단위+COUNTIFS($C$4:C181,C181,$D$4:D181,D181)</f>
        <v>310021</v>
      </c>
      <c r="B181" s="100" t="s">
        <v>801</v>
      </c>
      <c r="C181" s="101">
        <v>3</v>
      </c>
      <c r="D181" s="101">
        <v>10</v>
      </c>
      <c r="E181" s="101">
        <f t="shared" si="5"/>
        <v>310023</v>
      </c>
      <c r="F181" s="101">
        <v>9999</v>
      </c>
      <c r="G181" s="101" t="str">
        <f t="shared" si="0"/>
        <v>ITEM_NAME_310021</v>
      </c>
      <c r="H181" s="101" t="str">
        <f t="shared" si="1"/>
        <v>ITEM_ICON_310021</v>
      </c>
      <c r="I181" s="101" t="str">
        <f t="shared" si="2"/>
        <v>ITEM_DESC_310021</v>
      </c>
    </row>
    <row r="182" spans="1:9" ht="13.8" customHeight="1">
      <c r="A182" s="101">
        <f>C182*ID규칙_아이템_구분_단위+D182*ID규칙_아이템_타입_단위+COUNTIFS($C$4:C182,C182,$D$4:D182,D182)</f>
        <v>310022</v>
      </c>
      <c r="B182" s="100" t="s">
        <v>802</v>
      </c>
      <c r="C182" s="101">
        <v>3</v>
      </c>
      <c r="D182" s="101">
        <v>10</v>
      </c>
      <c r="E182" s="101">
        <f t="shared" si="5"/>
        <v>310024</v>
      </c>
      <c r="F182" s="101">
        <v>9999</v>
      </c>
      <c r="G182" s="101" t="str">
        <f t="shared" si="0"/>
        <v>ITEM_NAME_310022</v>
      </c>
      <c r="H182" s="101" t="str">
        <f t="shared" si="1"/>
        <v>ITEM_ICON_310022</v>
      </c>
      <c r="I182" s="101" t="str">
        <f t="shared" si="2"/>
        <v>ITEM_DESC_310022</v>
      </c>
    </row>
    <row r="183" spans="1:9" ht="13.8" customHeight="1">
      <c r="A183" s="101">
        <f>C183*ID규칙_아이템_구분_단위+D183*ID규칙_아이템_타입_단위+COUNTIFS($C$4:C183,C183,$D$4:D183,D183)</f>
        <v>310023</v>
      </c>
      <c r="B183" s="100" t="s">
        <v>803</v>
      </c>
      <c r="C183" s="101">
        <v>3</v>
      </c>
      <c r="D183" s="101">
        <v>10</v>
      </c>
      <c r="E183" s="101">
        <f t="shared" si="5"/>
        <v>310025</v>
      </c>
      <c r="F183" s="101">
        <v>9999</v>
      </c>
      <c r="G183" s="101" t="str">
        <f t="shared" si="0"/>
        <v>ITEM_NAME_310023</v>
      </c>
      <c r="H183" s="101" t="str">
        <f t="shared" si="1"/>
        <v>ITEM_ICON_310023</v>
      </c>
      <c r="I183" s="101" t="str">
        <f t="shared" si="2"/>
        <v>ITEM_DESC_310023</v>
      </c>
    </row>
    <row r="184" spans="1:9" ht="13.8" customHeight="1">
      <c r="A184" s="101">
        <f>C184*ID규칙_아이템_구분_단위+D184*ID규칙_아이템_타입_단위+COUNTIFS($C$4:C184,C184,$D$4:D184,D184)</f>
        <v>310024</v>
      </c>
      <c r="B184" s="100" t="s">
        <v>804</v>
      </c>
      <c r="C184" s="101">
        <v>3</v>
      </c>
      <c r="D184" s="101">
        <v>10</v>
      </c>
      <c r="E184" s="101">
        <f t="shared" si="5"/>
        <v>310026</v>
      </c>
      <c r="F184" s="101">
        <v>9999</v>
      </c>
      <c r="G184" s="101" t="str">
        <f t="shared" si="0"/>
        <v>ITEM_NAME_310024</v>
      </c>
      <c r="H184" s="101" t="str">
        <f t="shared" si="1"/>
        <v>ITEM_ICON_310024</v>
      </c>
      <c r="I184" s="101" t="str">
        <f t="shared" si="2"/>
        <v>ITEM_DESC_310024</v>
      </c>
    </row>
    <row r="185" spans="1:9" ht="13.8" customHeight="1">
      <c r="A185" s="101">
        <f>C185*ID규칙_아이템_구분_단위+D185*ID규칙_아이템_타입_단위+COUNTIFS($C$4:C185,C185,$D$4:D185,D185)</f>
        <v>310025</v>
      </c>
      <c r="B185" s="100" t="s">
        <v>805</v>
      </c>
      <c r="C185" s="101">
        <v>3</v>
      </c>
      <c r="D185" s="101">
        <v>10</v>
      </c>
      <c r="E185" s="101">
        <f t="shared" si="5"/>
        <v>310027</v>
      </c>
      <c r="F185" s="101">
        <v>9999</v>
      </c>
      <c r="G185" s="101" t="str">
        <f t="shared" si="0"/>
        <v>ITEM_NAME_310025</v>
      </c>
      <c r="H185" s="101" t="str">
        <f t="shared" si="1"/>
        <v>ITEM_ICON_310025</v>
      </c>
      <c r="I185" s="101" t="str">
        <f t="shared" si="2"/>
        <v>ITEM_DESC_310025</v>
      </c>
    </row>
    <row r="186" spans="1:9" ht="13.8" customHeight="1">
      <c r="A186" s="101">
        <f>C186*ID규칙_아이템_구분_단위+D186*ID규칙_아이템_타입_단위+COUNTIFS($C$4:C186,C186,$D$4:D186,D186)</f>
        <v>310026</v>
      </c>
      <c r="B186" s="100" t="s">
        <v>806</v>
      </c>
      <c r="C186" s="101">
        <v>3</v>
      </c>
      <c r="D186" s="101">
        <v>10</v>
      </c>
      <c r="E186" s="101">
        <f t="shared" si="5"/>
        <v>310028</v>
      </c>
      <c r="F186" s="101">
        <v>9999</v>
      </c>
      <c r="G186" s="101" t="str">
        <f t="shared" si="0"/>
        <v>ITEM_NAME_310026</v>
      </c>
      <c r="H186" s="101" t="str">
        <f t="shared" si="1"/>
        <v>ITEM_ICON_310026</v>
      </c>
      <c r="I186" s="101" t="str">
        <f t="shared" si="2"/>
        <v>ITEM_DESC_310026</v>
      </c>
    </row>
    <row r="187" spans="1:9" ht="13.8" customHeight="1">
      <c r="A187" s="101">
        <f>C187*ID규칙_아이템_구분_단위+D187*ID규칙_아이템_타입_단위+COUNTIFS($C$4:C187,C187,$D$4:D187,D187)</f>
        <v>310027</v>
      </c>
      <c r="B187" s="100" t="s">
        <v>807</v>
      </c>
      <c r="C187" s="101">
        <v>3</v>
      </c>
      <c r="D187" s="101">
        <v>10</v>
      </c>
      <c r="E187" s="101">
        <f t="shared" si="5"/>
        <v>310029</v>
      </c>
      <c r="F187" s="101">
        <v>9999</v>
      </c>
      <c r="G187" s="101" t="str">
        <f t="shared" si="0"/>
        <v>ITEM_NAME_310027</v>
      </c>
      <c r="H187" s="101" t="str">
        <f t="shared" si="1"/>
        <v>ITEM_ICON_310027</v>
      </c>
      <c r="I187" s="101" t="str">
        <f t="shared" si="2"/>
        <v>ITEM_DESC_310027</v>
      </c>
    </row>
    <row r="188" spans="1:9" ht="13.8" customHeight="1">
      <c r="A188" s="101">
        <f>C188*ID규칙_아이템_구분_단위+D188*ID규칙_아이템_타입_단위+COUNTIFS($C$4:C188,C188,$D$4:D188,D188)</f>
        <v>310028</v>
      </c>
      <c r="B188" s="100" t="s">
        <v>808</v>
      </c>
      <c r="C188" s="101">
        <v>3</v>
      </c>
      <c r="D188" s="101">
        <v>10</v>
      </c>
      <c r="E188" s="101">
        <f t="shared" si="5"/>
        <v>310030</v>
      </c>
      <c r="F188" s="101">
        <v>9999</v>
      </c>
      <c r="G188" s="101" t="str">
        <f t="shared" si="0"/>
        <v>ITEM_NAME_310028</v>
      </c>
      <c r="H188" s="101" t="str">
        <f t="shared" si="1"/>
        <v>ITEM_ICON_310028</v>
      </c>
      <c r="I188" s="101" t="str">
        <f t="shared" si="2"/>
        <v>ITEM_DESC_310028</v>
      </c>
    </row>
    <row r="189" spans="1:9" ht="13.8" customHeight="1">
      <c r="A189" s="101">
        <f>C189*ID규칙_아이템_구분_단위+D189*ID규칙_아이템_타입_단위+COUNTIFS($C$4:C189,C189,$D$4:D189,D189)</f>
        <v>310029</v>
      </c>
      <c r="B189" s="100" t="s">
        <v>809</v>
      </c>
      <c r="C189" s="101">
        <v>3</v>
      </c>
      <c r="D189" s="101">
        <v>10</v>
      </c>
      <c r="E189" s="101">
        <f t="shared" si="5"/>
        <v>310031</v>
      </c>
      <c r="F189" s="101">
        <v>9999</v>
      </c>
      <c r="G189" s="101" t="str">
        <f t="shared" si="0"/>
        <v>ITEM_NAME_310029</v>
      </c>
      <c r="H189" s="101" t="str">
        <f t="shared" si="1"/>
        <v>ITEM_ICON_310029</v>
      </c>
      <c r="I189" s="101" t="str">
        <f t="shared" si="2"/>
        <v>ITEM_DESC_310029</v>
      </c>
    </row>
    <row r="190" spans="1:9" ht="13.8" customHeight="1">
      <c r="A190" s="101">
        <f>C190*ID규칙_아이템_구분_단위+D190*ID규칙_아이템_타입_단위+COUNTIFS($C$4:C190,C190,$D$4:D190,D190)</f>
        <v>310030</v>
      </c>
      <c r="B190" s="100" t="s">
        <v>810</v>
      </c>
      <c r="C190" s="101">
        <v>3</v>
      </c>
      <c r="D190" s="101">
        <v>10</v>
      </c>
      <c r="E190" s="101">
        <f t="shared" si="5"/>
        <v>310032</v>
      </c>
      <c r="F190" s="101">
        <v>9999</v>
      </c>
      <c r="G190" s="101" t="str">
        <f t="shared" si="0"/>
        <v>ITEM_NAME_310030</v>
      </c>
      <c r="H190" s="101" t="str">
        <f t="shared" si="1"/>
        <v>ITEM_ICON_310030</v>
      </c>
      <c r="I190" s="101" t="str">
        <f t="shared" si="2"/>
        <v>ITEM_DESC_310030</v>
      </c>
    </row>
    <row r="191" spans="1:9" ht="13.8" customHeight="1">
      <c r="A191" s="101">
        <f>C191*ID규칙_아이템_구분_단위+D191*ID규칙_아이템_타입_단위+COUNTIFS($C$4:C191,C191,$D$4:D191,D191)</f>
        <v>310031</v>
      </c>
      <c r="B191" s="100" t="s">
        <v>811</v>
      </c>
      <c r="C191" s="101">
        <v>3</v>
      </c>
      <c r="D191" s="101">
        <v>10</v>
      </c>
      <c r="E191" s="101">
        <f t="shared" si="5"/>
        <v>310033</v>
      </c>
      <c r="F191" s="101">
        <v>9999</v>
      </c>
      <c r="G191" s="101" t="str">
        <f t="shared" si="0"/>
        <v>ITEM_NAME_310031</v>
      </c>
      <c r="H191" s="101" t="str">
        <f t="shared" si="1"/>
        <v>ITEM_ICON_310031</v>
      </c>
      <c r="I191" s="101" t="str">
        <f t="shared" si="2"/>
        <v>ITEM_DESC_310031</v>
      </c>
    </row>
    <row r="192" spans="1:9" ht="13.8" customHeight="1">
      <c r="A192" s="101">
        <f>C192*ID규칙_아이템_구분_단위+D192*ID규칙_아이템_타입_단위+COUNTIFS($C$4:C192,C192,$D$4:D192,D192)</f>
        <v>310032</v>
      </c>
      <c r="B192" s="100" t="s">
        <v>812</v>
      </c>
      <c r="C192" s="101">
        <v>3</v>
      </c>
      <c r="D192" s="101">
        <v>10</v>
      </c>
      <c r="E192" s="101">
        <f t="shared" si="5"/>
        <v>310034</v>
      </c>
      <c r="F192" s="101">
        <v>9999</v>
      </c>
      <c r="G192" s="101" t="str">
        <f t="shared" si="0"/>
        <v>ITEM_NAME_310032</v>
      </c>
      <c r="H192" s="101" t="str">
        <f t="shared" si="1"/>
        <v>ITEM_ICON_310032</v>
      </c>
      <c r="I192" s="101" t="str">
        <f t="shared" si="2"/>
        <v>ITEM_DESC_310032</v>
      </c>
    </row>
    <row r="193" spans="1:9" ht="13.8" customHeight="1">
      <c r="A193" s="101">
        <f>C193*ID규칙_아이템_구분_단위+D193*ID규칙_아이템_타입_단위+COUNTIFS($C$4:C193,C193,$D$4:D193,D193)</f>
        <v>310033</v>
      </c>
      <c r="B193" s="100" t="s">
        <v>813</v>
      </c>
      <c r="C193" s="101">
        <v>3</v>
      </c>
      <c r="D193" s="101">
        <v>10</v>
      </c>
      <c r="E193" s="101">
        <f t="shared" si="5"/>
        <v>310035</v>
      </c>
      <c r="F193" s="101">
        <v>9999</v>
      </c>
      <c r="G193" s="101" t="str">
        <f t="shared" si="0"/>
        <v>ITEM_NAME_310033</v>
      </c>
      <c r="H193" s="101" t="str">
        <f t="shared" si="1"/>
        <v>ITEM_ICON_310033</v>
      </c>
      <c r="I193" s="101" t="str">
        <f t="shared" si="2"/>
        <v>ITEM_DESC_310033</v>
      </c>
    </row>
    <row r="194" spans="1:9" ht="13.8" customHeight="1">
      <c r="A194" s="101">
        <f>C194*ID규칙_아이템_구분_단위+D194*ID규칙_아이템_타입_단위+COUNTIFS($C$4:C194,C194,$D$4:D194,D194)</f>
        <v>310034</v>
      </c>
      <c r="B194" s="100" t="s">
        <v>814</v>
      </c>
      <c r="C194" s="101">
        <v>3</v>
      </c>
      <c r="D194" s="101">
        <v>10</v>
      </c>
      <c r="E194" s="101">
        <f t="shared" si="5"/>
        <v>310036</v>
      </c>
      <c r="F194" s="101">
        <v>9999</v>
      </c>
      <c r="G194" s="101" t="str">
        <f t="shared" si="0"/>
        <v>ITEM_NAME_310034</v>
      </c>
      <c r="H194" s="101" t="str">
        <f t="shared" si="1"/>
        <v>ITEM_ICON_310034</v>
      </c>
      <c r="I194" s="101" t="str">
        <f t="shared" si="2"/>
        <v>ITEM_DESC_310034</v>
      </c>
    </row>
    <row r="195" spans="1:9" ht="13.8" customHeight="1">
      <c r="A195" s="101">
        <f>C195*ID규칙_아이템_구분_단위+D195*ID규칙_아이템_타입_단위+COUNTIFS($C$4:C195,C195,$D$4:D195,D195)</f>
        <v>310035</v>
      </c>
      <c r="B195" s="100" t="s">
        <v>815</v>
      </c>
      <c r="C195" s="101">
        <v>3</v>
      </c>
      <c r="D195" s="101">
        <v>10</v>
      </c>
      <c r="E195" s="101">
        <f t="shared" si="5"/>
        <v>310037</v>
      </c>
      <c r="F195" s="101">
        <v>9999</v>
      </c>
      <c r="G195" s="101" t="str">
        <f t="shared" si="0"/>
        <v>ITEM_NAME_310035</v>
      </c>
      <c r="H195" s="101" t="str">
        <f t="shared" si="1"/>
        <v>ITEM_ICON_310035</v>
      </c>
      <c r="I195" s="101" t="str">
        <f t="shared" si="2"/>
        <v>ITEM_DESC_310035</v>
      </c>
    </row>
    <row r="196" spans="1:9" ht="13.8" customHeight="1">
      <c r="A196" s="101">
        <f>C196*ID규칙_아이템_구분_단위+D196*ID규칙_아이템_타입_단위+COUNTIFS($C$4:C196,C196,$D$4:D196,D196)</f>
        <v>310036</v>
      </c>
      <c r="B196" s="100" t="s">
        <v>816</v>
      </c>
      <c r="C196" s="101">
        <v>3</v>
      </c>
      <c r="D196" s="101">
        <v>10</v>
      </c>
      <c r="E196" s="101">
        <f t="shared" si="5"/>
        <v>310038</v>
      </c>
      <c r="F196" s="101">
        <v>9999</v>
      </c>
      <c r="G196" s="101" t="str">
        <f t="shared" si="0"/>
        <v>ITEM_NAME_310036</v>
      </c>
      <c r="H196" s="101" t="str">
        <f t="shared" si="1"/>
        <v>ITEM_ICON_310036</v>
      </c>
      <c r="I196" s="101" t="str">
        <f t="shared" si="2"/>
        <v>ITEM_DESC_310036</v>
      </c>
    </row>
    <row r="197" spans="1:9" ht="13.8" customHeight="1">
      <c r="A197" s="101">
        <f>C197*ID규칙_아이템_구분_단위+D197*ID규칙_아이템_타입_단위+COUNTIFS($C$4:C197,C197,$D$4:D197,D197)</f>
        <v>310037</v>
      </c>
      <c r="B197" s="100" t="s">
        <v>817</v>
      </c>
      <c r="C197" s="101">
        <v>3</v>
      </c>
      <c r="D197" s="101">
        <v>10</v>
      </c>
      <c r="E197" s="101">
        <f t="shared" ref="E197:E260" si="6">A197+2</f>
        <v>310039</v>
      </c>
      <c r="F197" s="101">
        <v>9999</v>
      </c>
      <c r="G197" s="101" t="str">
        <f t="shared" si="0"/>
        <v>ITEM_NAME_310037</v>
      </c>
      <c r="H197" s="101" t="str">
        <f t="shared" si="1"/>
        <v>ITEM_ICON_310037</v>
      </c>
      <c r="I197" s="101" t="str">
        <f t="shared" si="2"/>
        <v>ITEM_DESC_310037</v>
      </c>
    </row>
    <row r="198" spans="1:9" ht="13.8" customHeight="1">
      <c r="A198" s="101">
        <f>C198*ID규칙_아이템_구분_단위+D198*ID규칙_아이템_타입_단위+COUNTIFS($C$4:C198,C198,$D$4:D198,D198)</f>
        <v>310038</v>
      </c>
      <c r="B198" s="100" t="s">
        <v>818</v>
      </c>
      <c r="C198" s="101">
        <v>3</v>
      </c>
      <c r="D198" s="101">
        <v>10</v>
      </c>
      <c r="E198" s="101">
        <f t="shared" si="6"/>
        <v>310040</v>
      </c>
      <c r="F198" s="101">
        <v>9999</v>
      </c>
      <c r="G198" s="101" t="str">
        <f t="shared" si="0"/>
        <v>ITEM_NAME_310038</v>
      </c>
      <c r="H198" s="101" t="str">
        <f t="shared" si="1"/>
        <v>ITEM_ICON_310038</v>
      </c>
      <c r="I198" s="101" t="str">
        <f t="shared" si="2"/>
        <v>ITEM_DESC_310038</v>
      </c>
    </row>
    <row r="199" spans="1:9" ht="13.8" customHeight="1">
      <c r="A199" s="101">
        <f>C199*ID규칙_아이템_구분_단위+D199*ID규칙_아이템_타입_단위+COUNTIFS($C$4:C199,C199,$D$4:D199,D199)</f>
        <v>310039</v>
      </c>
      <c r="B199" s="100" t="s">
        <v>819</v>
      </c>
      <c r="C199" s="101">
        <v>3</v>
      </c>
      <c r="D199" s="101">
        <v>10</v>
      </c>
      <c r="E199" s="101">
        <f t="shared" si="6"/>
        <v>310041</v>
      </c>
      <c r="F199" s="101">
        <v>9999</v>
      </c>
      <c r="G199" s="101" t="str">
        <f t="shared" si="0"/>
        <v>ITEM_NAME_310039</v>
      </c>
      <c r="H199" s="101" t="str">
        <f t="shared" si="1"/>
        <v>ITEM_ICON_310039</v>
      </c>
      <c r="I199" s="101" t="str">
        <f t="shared" si="2"/>
        <v>ITEM_DESC_310039</v>
      </c>
    </row>
    <row r="200" spans="1:9" ht="13.8" customHeight="1">
      <c r="A200" s="101">
        <f>C200*ID규칙_아이템_구분_단위+D200*ID규칙_아이템_타입_단위+COUNTIFS($C$4:C200,C200,$D$4:D200,D200)</f>
        <v>310040</v>
      </c>
      <c r="B200" s="100" t="s">
        <v>820</v>
      </c>
      <c r="C200" s="101">
        <v>3</v>
      </c>
      <c r="D200" s="101">
        <v>10</v>
      </c>
      <c r="E200" s="101">
        <f t="shared" si="6"/>
        <v>310042</v>
      </c>
      <c r="F200" s="101">
        <v>9999</v>
      </c>
      <c r="G200" s="101" t="str">
        <f t="shared" si="0"/>
        <v>ITEM_NAME_310040</v>
      </c>
      <c r="H200" s="101" t="str">
        <f t="shared" si="1"/>
        <v>ITEM_ICON_310040</v>
      </c>
      <c r="I200" s="101" t="str">
        <f t="shared" si="2"/>
        <v>ITEM_DESC_310040</v>
      </c>
    </row>
    <row r="201" spans="1:9" ht="13.8" customHeight="1">
      <c r="A201" s="101">
        <f>C201*ID규칙_아이템_구분_단위+D201*ID규칙_아이템_타입_단위+COUNTIFS($C$4:C201,C201,$D$4:D201,D201)</f>
        <v>311001</v>
      </c>
      <c r="B201" s="100" t="s">
        <v>821</v>
      </c>
      <c r="C201" s="101">
        <v>3</v>
      </c>
      <c r="D201" s="101">
        <v>11</v>
      </c>
      <c r="E201" s="101">
        <f t="shared" si="6"/>
        <v>311003</v>
      </c>
      <c r="F201" s="101">
        <v>9999</v>
      </c>
      <c r="G201" s="101" t="str">
        <f t="shared" si="0"/>
        <v>ITEM_NAME_311001</v>
      </c>
      <c r="H201" s="101" t="str">
        <f t="shared" si="1"/>
        <v>ITEM_ICON_311001</v>
      </c>
      <c r="I201" s="101" t="str">
        <f t="shared" si="2"/>
        <v>ITEM_DESC_311001</v>
      </c>
    </row>
    <row r="202" spans="1:9" ht="13.8" customHeight="1">
      <c r="A202" s="101">
        <f>C202*ID규칙_아이템_구분_단위+D202*ID규칙_아이템_타입_단위+COUNTIFS($C$4:C202,C202,$D$4:D202,D202)</f>
        <v>311002</v>
      </c>
      <c r="B202" s="100" t="s">
        <v>822</v>
      </c>
      <c r="C202" s="101">
        <v>3</v>
      </c>
      <c r="D202" s="101">
        <v>11</v>
      </c>
      <c r="E202" s="101">
        <f t="shared" si="6"/>
        <v>311004</v>
      </c>
      <c r="F202" s="101">
        <v>9999</v>
      </c>
      <c r="G202" s="101" t="str">
        <f t="shared" si="0"/>
        <v>ITEM_NAME_311002</v>
      </c>
      <c r="H202" s="101" t="str">
        <f t="shared" si="1"/>
        <v>ITEM_ICON_311002</v>
      </c>
      <c r="I202" s="101" t="str">
        <f t="shared" si="2"/>
        <v>ITEM_DESC_311002</v>
      </c>
    </row>
    <row r="203" spans="1:9" ht="13.8" customHeight="1">
      <c r="A203" s="101">
        <f>C203*ID규칙_아이템_구분_단위+D203*ID규칙_아이템_타입_단위+COUNTIFS($C$4:C203,C203,$D$4:D203,D203)</f>
        <v>311003</v>
      </c>
      <c r="B203" s="100" t="s">
        <v>823</v>
      </c>
      <c r="C203" s="101">
        <v>3</v>
      </c>
      <c r="D203" s="101">
        <v>11</v>
      </c>
      <c r="E203" s="101">
        <f t="shared" si="6"/>
        <v>311005</v>
      </c>
      <c r="F203" s="101">
        <v>9999</v>
      </c>
      <c r="G203" s="101" t="str">
        <f t="shared" si="0"/>
        <v>ITEM_NAME_311003</v>
      </c>
      <c r="H203" s="101" t="str">
        <f t="shared" si="1"/>
        <v>ITEM_ICON_311003</v>
      </c>
      <c r="I203" s="101" t="str">
        <f t="shared" si="2"/>
        <v>ITEM_DESC_311003</v>
      </c>
    </row>
    <row r="204" spans="1:9" ht="13.8" customHeight="1">
      <c r="A204" s="101">
        <f>C204*ID규칙_아이템_구분_단위+D204*ID규칙_아이템_타입_단위+COUNTIFS($C$4:C204,C204,$D$4:D204,D204)</f>
        <v>311004</v>
      </c>
      <c r="B204" s="100" t="s">
        <v>824</v>
      </c>
      <c r="C204" s="101">
        <v>3</v>
      </c>
      <c r="D204" s="101">
        <v>11</v>
      </c>
      <c r="E204" s="101">
        <f t="shared" si="6"/>
        <v>311006</v>
      </c>
      <c r="F204" s="101">
        <v>9999</v>
      </c>
      <c r="G204" s="101" t="str">
        <f t="shared" si="0"/>
        <v>ITEM_NAME_311004</v>
      </c>
      <c r="H204" s="101" t="str">
        <f t="shared" si="1"/>
        <v>ITEM_ICON_311004</v>
      </c>
      <c r="I204" s="101" t="str">
        <f t="shared" si="2"/>
        <v>ITEM_DESC_311004</v>
      </c>
    </row>
    <row r="205" spans="1:9" ht="13.8" customHeight="1">
      <c r="A205" s="101">
        <f>C205*ID규칙_아이템_구분_단위+D205*ID규칙_아이템_타입_단위+COUNTIFS($C$4:C205,C205,$D$4:D205,D205)</f>
        <v>311005</v>
      </c>
      <c r="B205" s="100" t="s">
        <v>825</v>
      </c>
      <c r="C205" s="101">
        <v>3</v>
      </c>
      <c r="D205" s="101">
        <v>11</v>
      </c>
      <c r="E205" s="101">
        <f t="shared" si="6"/>
        <v>311007</v>
      </c>
      <c r="F205" s="101">
        <v>9999</v>
      </c>
      <c r="G205" s="101" t="str">
        <f t="shared" si="0"/>
        <v>ITEM_NAME_311005</v>
      </c>
      <c r="H205" s="101" t="str">
        <f t="shared" si="1"/>
        <v>ITEM_ICON_311005</v>
      </c>
      <c r="I205" s="101" t="str">
        <f t="shared" si="2"/>
        <v>ITEM_DESC_311005</v>
      </c>
    </row>
    <row r="206" spans="1:9" ht="13.8" customHeight="1">
      <c r="A206" s="101">
        <f>C206*ID규칙_아이템_구분_단위+D206*ID규칙_아이템_타입_단위+COUNTIFS($C$4:C206,C206,$D$4:D206,D206)</f>
        <v>311006</v>
      </c>
      <c r="B206" s="100" t="s">
        <v>826</v>
      </c>
      <c r="C206" s="101">
        <v>3</v>
      </c>
      <c r="D206" s="101">
        <v>11</v>
      </c>
      <c r="E206" s="101">
        <f t="shared" si="6"/>
        <v>311008</v>
      </c>
      <c r="F206" s="101">
        <v>9999</v>
      </c>
      <c r="G206" s="101" t="str">
        <f t="shared" si="0"/>
        <v>ITEM_NAME_311006</v>
      </c>
      <c r="H206" s="101" t="str">
        <f t="shared" si="1"/>
        <v>ITEM_ICON_311006</v>
      </c>
      <c r="I206" s="101" t="str">
        <f t="shared" si="2"/>
        <v>ITEM_DESC_311006</v>
      </c>
    </row>
    <row r="207" spans="1:9" ht="13.8" customHeight="1">
      <c r="A207" s="101">
        <f>C207*ID규칙_아이템_구분_단위+D207*ID규칙_아이템_타입_단위+COUNTIFS($C$4:C207,C207,$D$4:D207,D207)</f>
        <v>311007</v>
      </c>
      <c r="B207" s="100" t="s">
        <v>827</v>
      </c>
      <c r="C207" s="101">
        <v>3</v>
      </c>
      <c r="D207" s="101">
        <v>11</v>
      </c>
      <c r="E207" s="101">
        <f t="shared" si="6"/>
        <v>311009</v>
      </c>
      <c r="F207" s="101">
        <v>9999</v>
      </c>
      <c r="G207" s="101" t="str">
        <f t="shared" si="0"/>
        <v>ITEM_NAME_311007</v>
      </c>
      <c r="H207" s="101" t="str">
        <f t="shared" si="1"/>
        <v>ITEM_ICON_311007</v>
      </c>
      <c r="I207" s="101" t="str">
        <f t="shared" si="2"/>
        <v>ITEM_DESC_311007</v>
      </c>
    </row>
    <row r="208" spans="1:9" ht="13.8" customHeight="1">
      <c r="A208" s="101">
        <f>C208*ID규칙_아이템_구분_단위+D208*ID규칙_아이템_타입_단위+COUNTIFS($C$4:C208,C208,$D$4:D208,D208)</f>
        <v>311008</v>
      </c>
      <c r="B208" s="100" t="s">
        <v>828</v>
      </c>
      <c r="C208" s="101">
        <v>3</v>
      </c>
      <c r="D208" s="101">
        <v>11</v>
      </c>
      <c r="E208" s="101">
        <f t="shared" si="6"/>
        <v>311010</v>
      </c>
      <c r="F208" s="101">
        <v>9999</v>
      </c>
      <c r="G208" s="101" t="str">
        <f t="shared" si="0"/>
        <v>ITEM_NAME_311008</v>
      </c>
      <c r="H208" s="101" t="str">
        <f t="shared" si="1"/>
        <v>ITEM_ICON_311008</v>
      </c>
      <c r="I208" s="101" t="str">
        <f t="shared" si="2"/>
        <v>ITEM_DESC_311008</v>
      </c>
    </row>
    <row r="209" spans="1:9" ht="13.8" customHeight="1">
      <c r="A209" s="101">
        <f>C209*ID규칙_아이템_구분_단위+D209*ID규칙_아이템_타입_단위+COUNTIFS($C$4:C209,C209,$D$4:D209,D209)</f>
        <v>311009</v>
      </c>
      <c r="B209" s="100" t="s">
        <v>829</v>
      </c>
      <c r="C209" s="101">
        <v>3</v>
      </c>
      <c r="D209" s="101">
        <v>11</v>
      </c>
      <c r="E209" s="101">
        <f t="shared" si="6"/>
        <v>311011</v>
      </c>
      <c r="F209" s="101">
        <v>9999</v>
      </c>
      <c r="G209" s="101" t="str">
        <f t="shared" si="0"/>
        <v>ITEM_NAME_311009</v>
      </c>
      <c r="H209" s="101" t="str">
        <f t="shared" si="1"/>
        <v>ITEM_ICON_311009</v>
      </c>
      <c r="I209" s="101" t="str">
        <f t="shared" si="2"/>
        <v>ITEM_DESC_311009</v>
      </c>
    </row>
    <row r="210" spans="1:9" ht="13.8" customHeight="1">
      <c r="A210" s="101">
        <f>C210*ID규칙_아이템_구분_단위+D210*ID규칙_아이템_타입_단위+COUNTIFS($C$4:C210,C210,$D$4:D210,D210)</f>
        <v>311010</v>
      </c>
      <c r="B210" s="100" t="s">
        <v>830</v>
      </c>
      <c r="C210" s="101">
        <v>3</v>
      </c>
      <c r="D210" s="101">
        <v>11</v>
      </c>
      <c r="E210" s="101">
        <f t="shared" si="6"/>
        <v>311012</v>
      </c>
      <c r="F210" s="101">
        <v>9999</v>
      </c>
      <c r="G210" s="101" t="str">
        <f t="shared" si="0"/>
        <v>ITEM_NAME_311010</v>
      </c>
      <c r="H210" s="101" t="str">
        <f t="shared" si="1"/>
        <v>ITEM_ICON_311010</v>
      </c>
      <c r="I210" s="101" t="str">
        <f t="shared" si="2"/>
        <v>ITEM_DESC_311010</v>
      </c>
    </row>
    <row r="211" spans="1:9" ht="13.8" customHeight="1">
      <c r="A211" s="101">
        <f>C211*ID규칙_아이템_구분_단위+D211*ID규칙_아이템_타입_단위+COUNTIFS($C$4:C211,C211,$D$4:D211,D211)</f>
        <v>311011</v>
      </c>
      <c r="B211" s="100" t="s">
        <v>831</v>
      </c>
      <c r="C211" s="101">
        <v>3</v>
      </c>
      <c r="D211" s="101">
        <v>11</v>
      </c>
      <c r="E211" s="101">
        <f t="shared" si="6"/>
        <v>311013</v>
      </c>
      <c r="F211" s="101">
        <v>9999</v>
      </c>
      <c r="G211" s="101" t="str">
        <f t="shared" si="0"/>
        <v>ITEM_NAME_311011</v>
      </c>
      <c r="H211" s="101" t="str">
        <f t="shared" si="1"/>
        <v>ITEM_ICON_311011</v>
      </c>
      <c r="I211" s="101" t="str">
        <f t="shared" si="2"/>
        <v>ITEM_DESC_311011</v>
      </c>
    </row>
    <row r="212" spans="1:9" ht="13.8" customHeight="1">
      <c r="A212" s="101">
        <f>C212*ID규칙_아이템_구분_단위+D212*ID규칙_아이템_타입_단위+COUNTIFS($C$4:C212,C212,$D$4:D212,D212)</f>
        <v>311012</v>
      </c>
      <c r="B212" s="100" t="s">
        <v>832</v>
      </c>
      <c r="C212" s="101">
        <v>3</v>
      </c>
      <c r="D212" s="101">
        <v>11</v>
      </c>
      <c r="E212" s="101">
        <f t="shared" si="6"/>
        <v>311014</v>
      </c>
      <c r="F212" s="101">
        <v>9999</v>
      </c>
      <c r="G212" s="101" t="str">
        <f t="shared" si="0"/>
        <v>ITEM_NAME_311012</v>
      </c>
      <c r="H212" s="101" t="str">
        <f t="shared" si="1"/>
        <v>ITEM_ICON_311012</v>
      </c>
      <c r="I212" s="101" t="str">
        <f t="shared" si="2"/>
        <v>ITEM_DESC_311012</v>
      </c>
    </row>
    <row r="213" spans="1:9" ht="13.8" customHeight="1">
      <c r="A213" s="101">
        <f>C213*ID규칙_아이템_구분_단위+D213*ID규칙_아이템_타입_단위+COUNTIFS($C$4:C213,C213,$D$4:D213,D213)</f>
        <v>311013</v>
      </c>
      <c r="B213" s="100" t="s">
        <v>833</v>
      </c>
      <c r="C213" s="101">
        <v>3</v>
      </c>
      <c r="D213" s="101">
        <v>11</v>
      </c>
      <c r="E213" s="101">
        <f t="shared" si="6"/>
        <v>311015</v>
      </c>
      <c r="F213" s="101">
        <v>9999</v>
      </c>
      <c r="G213" s="101" t="str">
        <f t="shared" si="0"/>
        <v>ITEM_NAME_311013</v>
      </c>
      <c r="H213" s="101" t="str">
        <f t="shared" si="1"/>
        <v>ITEM_ICON_311013</v>
      </c>
      <c r="I213" s="101" t="str">
        <f t="shared" si="2"/>
        <v>ITEM_DESC_311013</v>
      </c>
    </row>
    <row r="214" spans="1:9" ht="13.8" customHeight="1">
      <c r="A214" s="101">
        <f>C214*ID규칙_아이템_구분_단위+D214*ID규칙_아이템_타입_단위+COUNTIFS($C$4:C214,C214,$D$4:D214,D214)</f>
        <v>311014</v>
      </c>
      <c r="B214" s="100" t="s">
        <v>834</v>
      </c>
      <c r="C214" s="101">
        <v>3</v>
      </c>
      <c r="D214" s="101">
        <v>11</v>
      </c>
      <c r="E214" s="101">
        <f t="shared" si="6"/>
        <v>311016</v>
      </c>
      <c r="F214" s="101">
        <v>9999</v>
      </c>
      <c r="G214" s="101" t="str">
        <f t="shared" si="0"/>
        <v>ITEM_NAME_311014</v>
      </c>
      <c r="H214" s="101" t="str">
        <f t="shared" si="1"/>
        <v>ITEM_ICON_311014</v>
      </c>
      <c r="I214" s="101" t="str">
        <f t="shared" si="2"/>
        <v>ITEM_DESC_311014</v>
      </c>
    </row>
    <row r="215" spans="1:9" ht="13.8" customHeight="1">
      <c r="A215" s="101">
        <f>C215*ID규칙_아이템_구분_단위+D215*ID규칙_아이템_타입_단위+COUNTIFS($C$4:C215,C215,$D$4:D215,D215)</f>
        <v>311015</v>
      </c>
      <c r="B215" s="100" t="s">
        <v>835</v>
      </c>
      <c r="C215" s="101">
        <v>3</v>
      </c>
      <c r="D215" s="101">
        <v>11</v>
      </c>
      <c r="E215" s="101">
        <f t="shared" si="6"/>
        <v>311017</v>
      </c>
      <c r="F215" s="101">
        <v>9999</v>
      </c>
      <c r="G215" s="101" t="str">
        <f t="shared" si="0"/>
        <v>ITEM_NAME_311015</v>
      </c>
      <c r="H215" s="101" t="str">
        <f t="shared" si="1"/>
        <v>ITEM_ICON_311015</v>
      </c>
      <c r="I215" s="101" t="str">
        <f t="shared" si="2"/>
        <v>ITEM_DESC_311015</v>
      </c>
    </row>
    <row r="216" spans="1:9" ht="13.8" customHeight="1">
      <c r="A216" s="101">
        <f>C216*ID규칙_아이템_구분_단위+D216*ID규칙_아이템_타입_단위+COUNTIFS($C$4:C216,C216,$D$4:D216,D216)</f>
        <v>311016</v>
      </c>
      <c r="B216" s="100" t="s">
        <v>836</v>
      </c>
      <c r="C216" s="101">
        <v>3</v>
      </c>
      <c r="D216" s="101">
        <v>11</v>
      </c>
      <c r="E216" s="101">
        <f t="shared" si="6"/>
        <v>311018</v>
      </c>
      <c r="F216" s="101">
        <v>9999</v>
      </c>
      <c r="G216" s="101" t="str">
        <f t="shared" si="0"/>
        <v>ITEM_NAME_311016</v>
      </c>
      <c r="H216" s="101" t="str">
        <f t="shared" si="1"/>
        <v>ITEM_ICON_311016</v>
      </c>
      <c r="I216" s="101" t="str">
        <f t="shared" si="2"/>
        <v>ITEM_DESC_311016</v>
      </c>
    </row>
    <row r="217" spans="1:9" ht="13.8" customHeight="1">
      <c r="A217" s="101">
        <f>C217*ID규칙_아이템_구분_단위+D217*ID규칙_아이템_타입_단위+COUNTIFS($C$4:C217,C217,$D$4:D217,D217)</f>
        <v>311017</v>
      </c>
      <c r="B217" s="100" t="s">
        <v>837</v>
      </c>
      <c r="C217" s="101">
        <v>3</v>
      </c>
      <c r="D217" s="101">
        <v>11</v>
      </c>
      <c r="E217" s="101">
        <f t="shared" si="6"/>
        <v>311019</v>
      </c>
      <c r="F217" s="101">
        <v>9999</v>
      </c>
      <c r="G217" s="101" t="str">
        <f t="shared" si="0"/>
        <v>ITEM_NAME_311017</v>
      </c>
      <c r="H217" s="101" t="str">
        <f t="shared" si="1"/>
        <v>ITEM_ICON_311017</v>
      </c>
      <c r="I217" s="101" t="str">
        <f t="shared" si="2"/>
        <v>ITEM_DESC_311017</v>
      </c>
    </row>
    <row r="218" spans="1:9" ht="13.8" customHeight="1">
      <c r="A218" s="101">
        <f>C218*ID규칙_아이템_구분_단위+D218*ID규칙_아이템_타입_단위+COUNTIFS($C$4:C218,C218,$D$4:D218,D218)</f>
        <v>311018</v>
      </c>
      <c r="B218" s="100" t="s">
        <v>838</v>
      </c>
      <c r="C218" s="101">
        <v>3</v>
      </c>
      <c r="D218" s="101">
        <v>11</v>
      </c>
      <c r="E218" s="101">
        <f t="shared" si="6"/>
        <v>311020</v>
      </c>
      <c r="F218" s="101">
        <v>9999</v>
      </c>
      <c r="G218" s="101" t="str">
        <f t="shared" si="0"/>
        <v>ITEM_NAME_311018</v>
      </c>
      <c r="H218" s="101" t="str">
        <f t="shared" si="1"/>
        <v>ITEM_ICON_311018</v>
      </c>
      <c r="I218" s="101" t="str">
        <f t="shared" si="2"/>
        <v>ITEM_DESC_311018</v>
      </c>
    </row>
    <row r="219" spans="1:9" ht="13.8" customHeight="1">
      <c r="A219" s="101">
        <f>C219*ID규칙_아이템_구분_단위+D219*ID규칙_아이템_타입_단위+COUNTIFS($C$4:C219,C219,$D$4:D219,D219)</f>
        <v>311019</v>
      </c>
      <c r="B219" s="100" t="s">
        <v>839</v>
      </c>
      <c r="C219" s="101">
        <v>3</v>
      </c>
      <c r="D219" s="101">
        <v>11</v>
      </c>
      <c r="E219" s="101">
        <f t="shared" si="6"/>
        <v>311021</v>
      </c>
      <c r="F219" s="101">
        <v>9999</v>
      </c>
      <c r="G219" s="101" t="str">
        <f t="shared" si="0"/>
        <v>ITEM_NAME_311019</v>
      </c>
      <c r="H219" s="101" t="str">
        <f t="shared" si="1"/>
        <v>ITEM_ICON_311019</v>
      </c>
      <c r="I219" s="101" t="str">
        <f t="shared" si="2"/>
        <v>ITEM_DESC_311019</v>
      </c>
    </row>
    <row r="220" spans="1:9" ht="13.8" customHeight="1">
      <c r="A220" s="101">
        <f>C220*ID규칙_아이템_구분_단위+D220*ID규칙_아이템_타입_단위+COUNTIFS($C$4:C220,C220,$D$4:D220,D220)</f>
        <v>311020</v>
      </c>
      <c r="B220" s="100" t="s">
        <v>840</v>
      </c>
      <c r="C220" s="101">
        <v>3</v>
      </c>
      <c r="D220" s="101">
        <v>11</v>
      </c>
      <c r="E220" s="101">
        <f t="shared" si="6"/>
        <v>311022</v>
      </c>
      <c r="F220" s="101">
        <v>9999</v>
      </c>
      <c r="G220" s="101" t="str">
        <f t="shared" si="0"/>
        <v>ITEM_NAME_311020</v>
      </c>
      <c r="H220" s="101" t="str">
        <f t="shared" si="1"/>
        <v>ITEM_ICON_311020</v>
      </c>
      <c r="I220" s="101" t="str">
        <f t="shared" si="2"/>
        <v>ITEM_DESC_311020</v>
      </c>
    </row>
    <row r="221" spans="1:9" ht="13.8" customHeight="1">
      <c r="A221" s="101">
        <f>C221*ID규칙_아이템_구분_단위+D221*ID규칙_아이템_타입_단위+COUNTIFS($C$4:C221,C221,$D$4:D221,D221)</f>
        <v>311021</v>
      </c>
      <c r="B221" s="100" t="s">
        <v>841</v>
      </c>
      <c r="C221" s="101">
        <v>3</v>
      </c>
      <c r="D221" s="101">
        <v>11</v>
      </c>
      <c r="E221" s="101">
        <f t="shared" si="6"/>
        <v>311023</v>
      </c>
      <c r="F221" s="101">
        <v>9999</v>
      </c>
      <c r="G221" s="101" t="str">
        <f t="shared" si="0"/>
        <v>ITEM_NAME_311021</v>
      </c>
      <c r="H221" s="101" t="str">
        <f t="shared" si="1"/>
        <v>ITEM_ICON_311021</v>
      </c>
      <c r="I221" s="101" t="str">
        <f t="shared" si="2"/>
        <v>ITEM_DESC_311021</v>
      </c>
    </row>
    <row r="222" spans="1:9" ht="13.8" customHeight="1">
      <c r="A222" s="101">
        <f>C222*ID규칙_아이템_구분_단위+D222*ID규칙_아이템_타입_단위+COUNTIFS($C$4:C222,C222,$D$4:D222,D222)</f>
        <v>311022</v>
      </c>
      <c r="B222" s="100" t="s">
        <v>842</v>
      </c>
      <c r="C222" s="101">
        <v>3</v>
      </c>
      <c r="D222" s="101">
        <v>11</v>
      </c>
      <c r="E222" s="101">
        <f t="shared" si="6"/>
        <v>311024</v>
      </c>
      <c r="F222" s="101">
        <v>9999</v>
      </c>
      <c r="G222" s="101" t="str">
        <f t="shared" si="0"/>
        <v>ITEM_NAME_311022</v>
      </c>
      <c r="H222" s="101" t="str">
        <f t="shared" si="1"/>
        <v>ITEM_ICON_311022</v>
      </c>
      <c r="I222" s="101" t="str">
        <f t="shared" si="2"/>
        <v>ITEM_DESC_311022</v>
      </c>
    </row>
    <row r="223" spans="1:9" ht="13.8" customHeight="1">
      <c r="A223" s="101">
        <f>C223*ID규칙_아이템_구분_단위+D223*ID규칙_아이템_타입_단위+COUNTIFS($C$4:C223,C223,$D$4:D223,D223)</f>
        <v>311023</v>
      </c>
      <c r="B223" s="100" t="s">
        <v>843</v>
      </c>
      <c r="C223" s="101">
        <v>3</v>
      </c>
      <c r="D223" s="101">
        <v>11</v>
      </c>
      <c r="E223" s="101">
        <f t="shared" si="6"/>
        <v>311025</v>
      </c>
      <c r="F223" s="101">
        <v>9999</v>
      </c>
      <c r="G223" s="101" t="str">
        <f t="shared" si="0"/>
        <v>ITEM_NAME_311023</v>
      </c>
      <c r="H223" s="101" t="str">
        <f t="shared" si="1"/>
        <v>ITEM_ICON_311023</v>
      </c>
      <c r="I223" s="101" t="str">
        <f t="shared" si="2"/>
        <v>ITEM_DESC_311023</v>
      </c>
    </row>
    <row r="224" spans="1:9" ht="13.8" customHeight="1">
      <c r="A224" s="101">
        <f>C224*ID규칙_아이템_구분_단위+D224*ID규칙_아이템_타입_단위+COUNTIFS($C$4:C224,C224,$D$4:D224,D224)</f>
        <v>311024</v>
      </c>
      <c r="B224" s="100" t="s">
        <v>844</v>
      </c>
      <c r="C224" s="101">
        <v>3</v>
      </c>
      <c r="D224" s="101">
        <v>11</v>
      </c>
      <c r="E224" s="101">
        <f t="shared" si="6"/>
        <v>311026</v>
      </c>
      <c r="F224" s="101">
        <v>9999</v>
      </c>
      <c r="G224" s="101" t="str">
        <f t="shared" si="0"/>
        <v>ITEM_NAME_311024</v>
      </c>
      <c r="H224" s="101" t="str">
        <f t="shared" si="1"/>
        <v>ITEM_ICON_311024</v>
      </c>
      <c r="I224" s="101" t="str">
        <f t="shared" si="2"/>
        <v>ITEM_DESC_311024</v>
      </c>
    </row>
    <row r="225" spans="1:9" ht="13.8" customHeight="1">
      <c r="A225" s="101">
        <f>C225*ID규칙_아이템_구분_단위+D225*ID규칙_아이템_타입_단위+COUNTIFS($C$4:C225,C225,$D$4:D225,D225)</f>
        <v>311025</v>
      </c>
      <c r="B225" s="100" t="s">
        <v>845</v>
      </c>
      <c r="C225" s="101">
        <v>3</v>
      </c>
      <c r="D225" s="101">
        <v>11</v>
      </c>
      <c r="E225" s="101">
        <f t="shared" si="6"/>
        <v>311027</v>
      </c>
      <c r="F225" s="101">
        <v>9999</v>
      </c>
      <c r="G225" s="101" t="str">
        <f t="shared" si="0"/>
        <v>ITEM_NAME_311025</v>
      </c>
      <c r="H225" s="101" t="str">
        <f t="shared" si="1"/>
        <v>ITEM_ICON_311025</v>
      </c>
      <c r="I225" s="101" t="str">
        <f t="shared" si="2"/>
        <v>ITEM_DESC_311025</v>
      </c>
    </row>
    <row r="226" spans="1:9" ht="13.8" customHeight="1">
      <c r="A226" s="101">
        <f>C226*ID규칙_아이템_구분_단위+D226*ID규칙_아이템_타입_단위+COUNTIFS($C$4:C226,C226,$D$4:D226,D226)</f>
        <v>311026</v>
      </c>
      <c r="B226" s="100" t="s">
        <v>846</v>
      </c>
      <c r="C226" s="101">
        <v>3</v>
      </c>
      <c r="D226" s="101">
        <v>11</v>
      </c>
      <c r="E226" s="101">
        <f t="shared" si="6"/>
        <v>311028</v>
      </c>
      <c r="F226" s="101">
        <v>9999</v>
      </c>
      <c r="G226" s="101" t="str">
        <f t="shared" si="0"/>
        <v>ITEM_NAME_311026</v>
      </c>
      <c r="H226" s="101" t="str">
        <f t="shared" si="1"/>
        <v>ITEM_ICON_311026</v>
      </c>
      <c r="I226" s="101" t="str">
        <f t="shared" si="2"/>
        <v>ITEM_DESC_311026</v>
      </c>
    </row>
    <row r="227" spans="1:9" ht="13.8" customHeight="1">
      <c r="A227" s="101">
        <f>C227*ID규칙_아이템_구분_단위+D227*ID규칙_아이템_타입_단위+COUNTIFS($C$4:C227,C227,$D$4:D227,D227)</f>
        <v>311027</v>
      </c>
      <c r="B227" s="100" t="s">
        <v>847</v>
      </c>
      <c r="C227" s="101">
        <v>3</v>
      </c>
      <c r="D227" s="101">
        <v>11</v>
      </c>
      <c r="E227" s="101">
        <f t="shared" si="6"/>
        <v>311029</v>
      </c>
      <c r="F227" s="101">
        <v>9999</v>
      </c>
      <c r="G227" s="101" t="str">
        <f t="shared" si="0"/>
        <v>ITEM_NAME_311027</v>
      </c>
      <c r="H227" s="101" t="str">
        <f t="shared" si="1"/>
        <v>ITEM_ICON_311027</v>
      </c>
      <c r="I227" s="101" t="str">
        <f t="shared" si="2"/>
        <v>ITEM_DESC_311027</v>
      </c>
    </row>
    <row r="228" spans="1:9" ht="13.8" customHeight="1">
      <c r="A228" s="101">
        <f>C228*ID규칙_아이템_구분_단위+D228*ID규칙_아이템_타입_단위+COUNTIFS($C$4:C228,C228,$D$4:D228,D228)</f>
        <v>311028</v>
      </c>
      <c r="B228" s="100" t="s">
        <v>848</v>
      </c>
      <c r="C228" s="101">
        <v>3</v>
      </c>
      <c r="D228" s="101">
        <v>11</v>
      </c>
      <c r="E228" s="101">
        <f t="shared" si="6"/>
        <v>311030</v>
      </c>
      <c r="F228" s="101">
        <v>9999</v>
      </c>
      <c r="G228" s="101" t="str">
        <f t="shared" si="0"/>
        <v>ITEM_NAME_311028</v>
      </c>
      <c r="H228" s="101" t="str">
        <f t="shared" si="1"/>
        <v>ITEM_ICON_311028</v>
      </c>
      <c r="I228" s="101" t="str">
        <f t="shared" si="2"/>
        <v>ITEM_DESC_311028</v>
      </c>
    </row>
    <row r="229" spans="1:9" ht="13.8" customHeight="1">
      <c r="A229" s="101">
        <f>C229*ID규칙_아이템_구분_단위+D229*ID규칙_아이템_타입_단위+COUNTIFS($C$4:C229,C229,$D$4:D229,D229)</f>
        <v>311029</v>
      </c>
      <c r="B229" s="100" t="s">
        <v>849</v>
      </c>
      <c r="C229" s="101">
        <v>3</v>
      </c>
      <c r="D229" s="101">
        <v>11</v>
      </c>
      <c r="E229" s="101">
        <f t="shared" si="6"/>
        <v>311031</v>
      </c>
      <c r="F229" s="101">
        <v>9999</v>
      </c>
      <c r="G229" s="101" t="str">
        <f t="shared" si="0"/>
        <v>ITEM_NAME_311029</v>
      </c>
      <c r="H229" s="101" t="str">
        <f t="shared" si="1"/>
        <v>ITEM_ICON_311029</v>
      </c>
      <c r="I229" s="101" t="str">
        <f t="shared" si="2"/>
        <v>ITEM_DESC_311029</v>
      </c>
    </row>
    <row r="230" spans="1:9" ht="13.8" customHeight="1">
      <c r="A230" s="101">
        <f>C230*ID규칙_아이템_구분_단위+D230*ID규칙_아이템_타입_단위+COUNTIFS($C$4:C230,C230,$D$4:D230,D230)</f>
        <v>311030</v>
      </c>
      <c r="B230" s="100" t="s">
        <v>850</v>
      </c>
      <c r="C230" s="101">
        <v>3</v>
      </c>
      <c r="D230" s="101">
        <v>11</v>
      </c>
      <c r="E230" s="101">
        <f t="shared" si="6"/>
        <v>311032</v>
      </c>
      <c r="F230" s="101">
        <v>9999</v>
      </c>
      <c r="G230" s="101" t="str">
        <f t="shared" si="0"/>
        <v>ITEM_NAME_311030</v>
      </c>
      <c r="H230" s="101" t="str">
        <f t="shared" si="1"/>
        <v>ITEM_ICON_311030</v>
      </c>
      <c r="I230" s="101" t="str">
        <f t="shared" si="2"/>
        <v>ITEM_DESC_311030</v>
      </c>
    </row>
    <row r="231" spans="1:9" ht="13.8" customHeight="1">
      <c r="A231" s="101">
        <f>C231*ID규칙_아이템_구분_단위+D231*ID규칙_아이템_타입_단위+COUNTIFS($C$4:C231,C231,$D$4:D231,D231)</f>
        <v>311031</v>
      </c>
      <c r="B231" s="100" t="s">
        <v>851</v>
      </c>
      <c r="C231" s="101">
        <v>3</v>
      </c>
      <c r="D231" s="101">
        <v>11</v>
      </c>
      <c r="E231" s="101">
        <f t="shared" si="6"/>
        <v>311033</v>
      </c>
      <c r="F231" s="101">
        <v>9999</v>
      </c>
      <c r="G231" s="101" t="str">
        <f t="shared" si="0"/>
        <v>ITEM_NAME_311031</v>
      </c>
      <c r="H231" s="101" t="str">
        <f t="shared" si="1"/>
        <v>ITEM_ICON_311031</v>
      </c>
      <c r="I231" s="101" t="str">
        <f t="shared" si="2"/>
        <v>ITEM_DESC_311031</v>
      </c>
    </row>
    <row r="232" spans="1:9" ht="13.8" customHeight="1">
      <c r="A232" s="101">
        <f>C232*ID규칙_아이템_구분_단위+D232*ID규칙_아이템_타입_단위+COUNTIFS($C$4:C232,C232,$D$4:D232,D232)</f>
        <v>311032</v>
      </c>
      <c r="B232" s="100" t="s">
        <v>852</v>
      </c>
      <c r="C232" s="101">
        <v>3</v>
      </c>
      <c r="D232" s="101">
        <v>11</v>
      </c>
      <c r="E232" s="101">
        <f t="shared" si="6"/>
        <v>311034</v>
      </c>
      <c r="F232" s="101">
        <v>9999</v>
      </c>
      <c r="G232" s="101" t="str">
        <f t="shared" si="0"/>
        <v>ITEM_NAME_311032</v>
      </c>
      <c r="H232" s="101" t="str">
        <f t="shared" si="1"/>
        <v>ITEM_ICON_311032</v>
      </c>
      <c r="I232" s="101" t="str">
        <f t="shared" si="2"/>
        <v>ITEM_DESC_311032</v>
      </c>
    </row>
    <row r="233" spans="1:9" ht="13.8" customHeight="1">
      <c r="A233" s="101">
        <f>C233*ID규칙_아이템_구분_단위+D233*ID규칙_아이템_타입_단위+COUNTIFS($C$4:C233,C233,$D$4:D233,D233)</f>
        <v>311033</v>
      </c>
      <c r="B233" s="100" t="s">
        <v>853</v>
      </c>
      <c r="C233" s="101">
        <v>3</v>
      </c>
      <c r="D233" s="101">
        <v>11</v>
      </c>
      <c r="E233" s="101">
        <f t="shared" si="6"/>
        <v>311035</v>
      </c>
      <c r="F233" s="101">
        <v>9999</v>
      </c>
      <c r="G233" s="101" t="str">
        <f t="shared" si="0"/>
        <v>ITEM_NAME_311033</v>
      </c>
      <c r="H233" s="101" t="str">
        <f t="shared" si="1"/>
        <v>ITEM_ICON_311033</v>
      </c>
      <c r="I233" s="101" t="str">
        <f t="shared" si="2"/>
        <v>ITEM_DESC_311033</v>
      </c>
    </row>
    <row r="234" spans="1:9" ht="13.8" customHeight="1">
      <c r="A234" s="101">
        <f>C234*ID규칙_아이템_구분_단위+D234*ID규칙_아이템_타입_단위+COUNTIFS($C$4:C234,C234,$D$4:D234,D234)</f>
        <v>311034</v>
      </c>
      <c r="B234" s="100" t="s">
        <v>854</v>
      </c>
      <c r="C234" s="101">
        <v>3</v>
      </c>
      <c r="D234" s="101">
        <v>11</v>
      </c>
      <c r="E234" s="101">
        <f t="shared" si="6"/>
        <v>311036</v>
      </c>
      <c r="F234" s="101">
        <v>9999</v>
      </c>
      <c r="G234" s="101" t="str">
        <f t="shared" si="0"/>
        <v>ITEM_NAME_311034</v>
      </c>
      <c r="H234" s="101" t="str">
        <f t="shared" si="1"/>
        <v>ITEM_ICON_311034</v>
      </c>
      <c r="I234" s="101" t="str">
        <f t="shared" si="2"/>
        <v>ITEM_DESC_311034</v>
      </c>
    </row>
    <row r="235" spans="1:9" ht="13.8" customHeight="1">
      <c r="A235" s="101">
        <f>C235*ID규칙_아이템_구분_단위+D235*ID규칙_아이템_타입_단위+COUNTIFS($C$4:C235,C235,$D$4:D235,D235)</f>
        <v>311035</v>
      </c>
      <c r="B235" s="100" t="s">
        <v>855</v>
      </c>
      <c r="C235" s="101">
        <v>3</v>
      </c>
      <c r="D235" s="101">
        <v>11</v>
      </c>
      <c r="E235" s="101">
        <f t="shared" si="6"/>
        <v>311037</v>
      </c>
      <c r="F235" s="101">
        <v>9999</v>
      </c>
      <c r="G235" s="101" t="str">
        <f t="shared" si="0"/>
        <v>ITEM_NAME_311035</v>
      </c>
      <c r="H235" s="101" t="str">
        <f t="shared" si="1"/>
        <v>ITEM_ICON_311035</v>
      </c>
      <c r="I235" s="101" t="str">
        <f t="shared" si="2"/>
        <v>ITEM_DESC_311035</v>
      </c>
    </row>
    <row r="236" spans="1:9" ht="13.8" customHeight="1">
      <c r="A236" s="101">
        <f>C236*ID규칙_아이템_구분_단위+D236*ID규칙_아이템_타입_단위+COUNTIFS($C$4:C236,C236,$D$4:D236,D236)</f>
        <v>311036</v>
      </c>
      <c r="B236" s="100" t="s">
        <v>856</v>
      </c>
      <c r="C236" s="101">
        <v>3</v>
      </c>
      <c r="D236" s="101">
        <v>11</v>
      </c>
      <c r="E236" s="101">
        <f t="shared" si="6"/>
        <v>311038</v>
      </c>
      <c r="F236" s="101">
        <v>9999</v>
      </c>
      <c r="G236" s="101" t="str">
        <f t="shared" si="0"/>
        <v>ITEM_NAME_311036</v>
      </c>
      <c r="H236" s="101" t="str">
        <f t="shared" si="1"/>
        <v>ITEM_ICON_311036</v>
      </c>
      <c r="I236" s="101" t="str">
        <f t="shared" si="2"/>
        <v>ITEM_DESC_311036</v>
      </c>
    </row>
    <row r="237" spans="1:9" ht="13.8" customHeight="1">
      <c r="A237" s="101">
        <f>C237*ID규칙_아이템_구분_단위+D237*ID규칙_아이템_타입_단위+COUNTIFS($C$4:C237,C237,$D$4:D237,D237)</f>
        <v>311037</v>
      </c>
      <c r="B237" s="100" t="s">
        <v>857</v>
      </c>
      <c r="C237" s="101">
        <v>3</v>
      </c>
      <c r="D237" s="101">
        <v>11</v>
      </c>
      <c r="E237" s="101">
        <f t="shared" si="6"/>
        <v>311039</v>
      </c>
      <c r="F237" s="101">
        <v>9999</v>
      </c>
      <c r="G237" s="101" t="str">
        <f t="shared" si="0"/>
        <v>ITEM_NAME_311037</v>
      </c>
      <c r="H237" s="101" t="str">
        <f t="shared" si="1"/>
        <v>ITEM_ICON_311037</v>
      </c>
      <c r="I237" s="101" t="str">
        <f t="shared" si="2"/>
        <v>ITEM_DESC_311037</v>
      </c>
    </row>
    <row r="238" spans="1:9" ht="13.8" customHeight="1">
      <c r="A238" s="101">
        <f>C238*ID규칙_아이템_구분_단위+D238*ID규칙_아이템_타입_단위+COUNTIFS($C$4:C238,C238,$D$4:D238,D238)</f>
        <v>311038</v>
      </c>
      <c r="B238" s="100" t="s">
        <v>858</v>
      </c>
      <c r="C238" s="101">
        <v>3</v>
      </c>
      <c r="D238" s="101">
        <v>11</v>
      </c>
      <c r="E238" s="101">
        <f t="shared" si="6"/>
        <v>311040</v>
      </c>
      <c r="F238" s="101">
        <v>9999</v>
      </c>
      <c r="G238" s="101" t="str">
        <f t="shared" si="0"/>
        <v>ITEM_NAME_311038</v>
      </c>
      <c r="H238" s="101" t="str">
        <f t="shared" si="1"/>
        <v>ITEM_ICON_311038</v>
      </c>
      <c r="I238" s="101" t="str">
        <f t="shared" si="2"/>
        <v>ITEM_DESC_311038</v>
      </c>
    </row>
    <row r="239" spans="1:9" ht="13.8" customHeight="1">
      <c r="A239" s="101">
        <f>C239*ID규칙_아이템_구분_단위+D239*ID규칙_아이템_타입_단위+COUNTIFS($C$4:C239,C239,$D$4:D239,D239)</f>
        <v>311039</v>
      </c>
      <c r="B239" s="100" t="s">
        <v>859</v>
      </c>
      <c r="C239" s="101">
        <v>3</v>
      </c>
      <c r="D239" s="101">
        <v>11</v>
      </c>
      <c r="E239" s="101">
        <f t="shared" si="6"/>
        <v>311041</v>
      </c>
      <c r="F239" s="101">
        <v>9999</v>
      </c>
      <c r="G239" s="101" t="str">
        <f t="shared" si="0"/>
        <v>ITEM_NAME_311039</v>
      </c>
      <c r="H239" s="101" t="str">
        <f t="shared" si="1"/>
        <v>ITEM_ICON_311039</v>
      </c>
      <c r="I239" s="101" t="str">
        <f t="shared" si="2"/>
        <v>ITEM_DESC_311039</v>
      </c>
    </row>
    <row r="240" spans="1:9" ht="13.8" customHeight="1">
      <c r="A240" s="101">
        <f>C240*ID규칙_아이템_구분_단위+D240*ID규칙_아이템_타입_단위+COUNTIFS($C$4:C240,C240,$D$4:D240,D240)</f>
        <v>311040</v>
      </c>
      <c r="B240" s="100" t="s">
        <v>860</v>
      </c>
      <c r="C240" s="101">
        <v>3</v>
      </c>
      <c r="D240" s="101">
        <v>11</v>
      </c>
      <c r="E240" s="101">
        <f t="shared" si="6"/>
        <v>311042</v>
      </c>
      <c r="F240" s="101">
        <v>9999</v>
      </c>
      <c r="G240" s="101" t="str">
        <f t="shared" si="0"/>
        <v>ITEM_NAME_311040</v>
      </c>
      <c r="H240" s="101" t="str">
        <f t="shared" si="1"/>
        <v>ITEM_ICON_311040</v>
      </c>
      <c r="I240" s="101" t="str">
        <f t="shared" si="2"/>
        <v>ITEM_DESC_311040</v>
      </c>
    </row>
    <row r="241" spans="1:9" ht="13.8" customHeight="1">
      <c r="A241" s="101">
        <f>C241*ID규칙_아이템_구분_단위+D241*ID규칙_아이템_타입_단위+COUNTIFS($C$4:C241,C241,$D$4:D241,D241)</f>
        <v>311041</v>
      </c>
      <c r="B241" s="100" t="s">
        <v>861</v>
      </c>
      <c r="C241" s="101">
        <v>3</v>
      </c>
      <c r="D241" s="101">
        <v>11</v>
      </c>
      <c r="E241" s="101">
        <f t="shared" si="6"/>
        <v>311043</v>
      </c>
      <c r="F241" s="101">
        <v>9999</v>
      </c>
      <c r="G241" s="101" t="str">
        <f t="shared" si="0"/>
        <v>ITEM_NAME_311041</v>
      </c>
      <c r="H241" s="101" t="str">
        <f t="shared" si="1"/>
        <v>ITEM_ICON_311041</v>
      </c>
      <c r="I241" s="101" t="str">
        <f t="shared" si="2"/>
        <v>ITEM_DESC_311041</v>
      </c>
    </row>
    <row r="242" spans="1:9" ht="13.8" customHeight="1">
      <c r="A242" s="101">
        <f>C242*ID규칙_아이템_구분_단위+D242*ID규칙_아이템_타입_단위+COUNTIFS($C$4:C242,C242,$D$4:D242,D242)</f>
        <v>311042</v>
      </c>
      <c r="B242" s="100" t="s">
        <v>862</v>
      </c>
      <c r="C242" s="101">
        <v>3</v>
      </c>
      <c r="D242" s="101">
        <v>11</v>
      </c>
      <c r="E242" s="101">
        <f t="shared" si="6"/>
        <v>311044</v>
      </c>
      <c r="F242" s="101">
        <v>9999</v>
      </c>
      <c r="G242" s="101" t="str">
        <f t="shared" si="0"/>
        <v>ITEM_NAME_311042</v>
      </c>
      <c r="H242" s="101" t="str">
        <f t="shared" si="1"/>
        <v>ITEM_ICON_311042</v>
      </c>
      <c r="I242" s="101" t="str">
        <f t="shared" si="2"/>
        <v>ITEM_DESC_311042</v>
      </c>
    </row>
    <row r="243" spans="1:9" ht="13.8" customHeight="1">
      <c r="A243" s="101">
        <f>C243*ID규칙_아이템_구분_단위+D243*ID규칙_아이템_타입_단위+COUNTIFS($C$4:C243,C243,$D$4:D243,D243)</f>
        <v>311043</v>
      </c>
      <c r="B243" s="100" t="s">
        <v>863</v>
      </c>
      <c r="C243" s="101">
        <v>3</v>
      </c>
      <c r="D243" s="101">
        <v>11</v>
      </c>
      <c r="E243" s="101">
        <f t="shared" si="6"/>
        <v>311045</v>
      </c>
      <c r="F243" s="101">
        <v>9999</v>
      </c>
      <c r="G243" s="101" t="str">
        <f t="shared" si="0"/>
        <v>ITEM_NAME_311043</v>
      </c>
      <c r="H243" s="101" t="str">
        <f t="shared" si="1"/>
        <v>ITEM_ICON_311043</v>
      </c>
      <c r="I243" s="101" t="str">
        <f t="shared" si="2"/>
        <v>ITEM_DESC_311043</v>
      </c>
    </row>
    <row r="244" spans="1:9" ht="13.8" customHeight="1">
      <c r="A244" s="101">
        <f>C244*ID규칙_아이템_구분_단위+D244*ID규칙_아이템_타입_단위+COUNTIFS($C$4:C244,C244,$D$4:D244,D244)</f>
        <v>311044</v>
      </c>
      <c r="B244" s="100" t="s">
        <v>864</v>
      </c>
      <c r="C244" s="101">
        <v>3</v>
      </c>
      <c r="D244" s="101">
        <v>11</v>
      </c>
      <c r="E244" s="101">
        <f t="shared" si="6"/>
        <v>311046</v>
      </c>
      <c r="F244" s="101">
        <v>9999</v>
      </c>
      <c r="G244" s="101" t="str">
        <f t="shared" si="0"/>
        <v>ITEM_NAME_311044</v>
      </c>
      <c r="H244" s="101" t="str">
        <f t="shared" si="1"/>
        <v>ITEM_ICON_311044</v>
      </c>
      <c r="I244" s="101" t="str">
        <f t="shared" si="2"/>
        <v>ITEM_DESC_311044</v>
      </c>
    </row>
    <row r="245" spans="1:9" ht="13.8" customHeight="1">
      <c r="A245" s="101">
        <f>C245*ID규칙_아이템_구분_단위+D245*ID규칙_아이템_타입_단위+COUNTIFS($C$4:C245,C245,$D$4:D245,D245)</f>
        <v>311045</v>
      </c>
      <c r="B245" s="100" t="s">
        <v>865</v>
      </c>
      <c r="C245" s="101">
        <v>3</v>
      </c>
      <c r="D245" s="101">
        <v>11</v>
      </c>
      <c r="E245" s="101">
        <f t="shared" si="6"/>
        <v>311047</v>
      </c>
      <c r="F245" s="101">
        <v>9999</v>
      </c>
      <c r="G245" s="101" t="str">
        <f t="shared" si="0"/>
        <v>ITEM_NAME_311045</v>
      </c>
      <c r="H245" s="101" t="str">
        <f t="shared" si="1"/>
        <v>ITEM_ICON_311045</v>
      </c>
      <c r="I245" s="101" t="str">
        <f t="shared" si="2"/>
        <v>ITEM_DESC_311045</v>
      </c>
    </row>
    <row r="246" spans="1:9" ht="13.8" customHeight="1">
      <c r="A246" s="101">
        <f>C246*ID규칙_아이템_구분_단위+D246*ID규칙_아이템_타입_단위+COUNTIFS($C$4:C246,C246,$D$4:D246,D246)</f>
        <v>311046</v>
      </c>
      <c r="B246" s="100" t="s">
        <v>866</v>
      </c>
      <c r="C246" s="101">
        <v>3</v>
      </c>
      <c r="D246" s="101">
        <v>11</v>
      </c>
      <c r="E246" s="101">
        <f t="shared" si="6"/>
        <v>311048</v>
      </c>
      <c r="F246" s="101">
        <v>9999</v>
      </c>
      <c r="G246" s="101" t="str">
        <f t="shared" si="0"/>
        <v>ITEM_NAME_311046</v>
      </c>
      <c r="H246" s="101" t="str">
        <f t="shared" si="1"/>
        <v>ITEM_ICON_311046</v>
      </c>
      <c r="I246" s="101" t="str">
        <f t="shared" si="2"/>
        <v>ITEM_DESC_311046</v>
      </c>
    </row>
    <row r="247" spans="1:9" ht="13.8" customHeight="1">
      <c r="A247" s="101">
        <f>C247*ID규칙_아이템_구분_단위+D247*ID규칙_아이템_타입_단위+COUNTIFS($C$4:C247,C247,$D$4:D247,D247)</f>
        <v>311047</v>
      </c>
      <c r="B247" s="100" t="s">
        <v>867</v>
      </c>
      <c r="C247" s="101">
        <v>3</v>
      </c>
      <c r="D247" s="101">
        <v>11</v>
      </c>
      <c r="E247" s="101">
        <f t="shared" si="6"/>
        <v>311049</v>
      </c>
      <c r="F247" s="101">
        <v>9999</v>
      </c>
      <c r="G247" s="101" t="str">
        <f t="shared" si="0"/>
        <v>ITEM_NAME_311047</v>
      </c>
      <c r="H247" s="101" t="str">
        <f t="shared" si="1"/>
        <v>ITEM_ICON_311047</v>
      </c>
      <c r="I247" s="101" t="str">
        <f t="shared" si="2"/>
        <v>ITEM_DESC_311047</v>
      </c>
    </row>
    <row r="248" spans="1:9" ht="13.8" customHeight="1">
      <c r="A248" s="101">
        <f>C248*ID규칙_아이템_구분_단위+D248*ID규칙_아이템_타입_단위+COUNTIFS($C$4:C248,C248,$D$4:D248,D248)</f>
        <v>311048</v>
      </c>
      <c r="B248" s="100" t="s">
        <v>868</v>
      </c>
      <c r="C248" s="101">
        <v>3</v>
      </c>
      <c r="D248" s="101">
        <v>11</v>
      </c>
      <c r="E248" s="101">
        <f t="shared" si="6"/>
        <v>311050</v>
      </c>
      <c r="F248" s="101">
        <v>9999</v>
      </c>
      <c r="G248" s="101" t="str">
        <f t="shared" si="0"/>
        <v>ITEM_NAME_311048</v>
      </c>
      <c r="H248" s="101" t="str">
        <f t="shared" si="1"/>
        <v>ITEM_ICON_311048</v>
      </c>
      <c r="I248" s="101" t="str">
        <f t="shared" si="2"/>
        <v>ITEM_DESC_311048</v>
      </c>
    </row>
    <row r="249" spans="1:9" ht="13.8" customHeight="1">
      <c r="A249" s="101">
        <f>C249*ID규칙_아이템_구분_단위+D249*ID규칙_아이템_타입_단위+COUNTIFS($C$4:C249,C249,$D$4:D249,D249)</f>
        <v>311049</v>
      </c>
      <c r="B249" s="100" t="s">
        <v>869</v>
      </c>
      <c r="C249" s="101">
        <v>3</v>
      </c>
      <c r="D249" s="101">
        <v>11</v>
      </c>
      <c r="E249" s="101">
        <f t="shared" si="6"/>
        <v>311051</v>
      </c>
      <c r="F249" s="101">
        <v>9999</v>
      </c>
      <c r="G249" s="101" t="str">
        <f t="shared" si="0"/>
        <v>ITEM_NAME_311049</v>
      </c>
      <c r="H249" s="101" t="str">
        <f t="shared" si="1"/>
        <v>ITEM_ICON_311049</v>
      </c>
      <c r="I249" s="101" t="str">
        <f t="shared" si="2"/>
        <v>ITEM_DESC_311049</v>
      </c>
    </row>
    <row r="250" spans="1:9" ht="13.8" customHeight="1">
      <c r="A250" s="101">
        <f>C250*ID규칙_아이템_구분_단위+D250*ID규칙_아이템_타입_단위+COUNTIFS($C$4:C250,C250,$D$4:D250,D250)</f>
        <v>311050</v>
      </c>
      <c r="B250" s="100" t="s">
        <v>870</v>
      </c>
      <c r="C250" s="101">
        <v>3</v>
      </c>
      <c r="D250" s="101">
        <v>11</v>
      </c>
      <c r="E250" s="101">
        <f t="shared" si="6"/>
        <v>311052</v>
      </c>
      <c r="F250" s="101">
        <v>9999</v>
      </c>
      <c r="G250" s="101" t="str">
        <f t="shared" si="0"/>
        <v>ITEM_NAME_311050</v>
      </c>
      <c r="H250" s="101" t="str">
        <f t="shared" si="1"/>
        <v>ITEM_ICON_311050</v>
      </c>
      <c r="I250" s="101" t="str">
        <f t="shared" si="2"/>
        <v>ITEM_DESC_311050</v>
      </c>
    </row>
    <row r="251" spans="1:9" ht="13.8" customHeight="1">
      <c r="A251" s="101">
        <f>C251*ID규칙_아이템_구분_단위+D251*ID규칙_아이템_타입_단위+COUNTIFS($C$4:C251,C251,$D$4:D251,D251)</f>
        <v>311051</v>
      </c>
      <c r="B251" s="100" t="s">
        <v>871</v>
      </c>
      <c r="C251" s="101">
        <v>3</v>
      </c>
      <c r="D251" s="101">
        <v>11</v>
      </c>
      <c r="E251" s="101">
        <f t="shared" si="6"/>
        <v>311053</v>
      </c>
      <c r="F251" s="101">
        <v>9999</v>
      </c>
      <c r="G251" s="101" t="str">
        <f t="shared" si="0"/>
        <v>ITEM_NAME_311051</v>
      </c>
      <c r="H251" s="101" t="str">
        <f t="shared" si="1"/>
        <v>ITEM_ICON_311051</v>
      </c>
      <c r="I251" s="101" t="str">
        <f t="shared" si="2"/>
        <v>ITEM_DESC_311051</v>
      </c>
    </row>
    <row r="252" spans="1:9" ht="13.8" customHeight="1">
      <c r="A252" s="101">
        <f>C252*ID규칙_아이템_구분_단위+D252*ID규칙_아이템_타입_단위+COUNTIFS($C$4:C252,C252,$D$4:D252,D252)</f>
        <v>311052</v>
      </c>
      <c r="B252" s="100" t="s">
        <v>872</v>
      </c>
      <c r="C252" s="101">
        <v>3</v>
      </c>
      <c r="D252" s="101">
        <v>11</v>
      </c>
      <c r="E252" s="101">
        <f t="shared" si="6"/>
        <v>311054</v>
      </c>
      <c r="F252" s="101">
        <v>9999</v>
      </c>
      <c r="G252" s="101" t="str">
        <f t="shared" si="0"/>
        <v>ITEM_NAME_311052</v>
      </c>
      <c r="H252" s="101" t="str">
        <f t="shared" si="1"/>
        <v>ITEM_ICON_311052</v>
      </c>
      <c r="I252" s="101" t="str">
        <f t="shared" si="2"/>
        <v>ITEM_DESC_311052</v>
      </c>
    </row>
    <row r="253" spans="1:9" ht="13.8" customHeight="1">
      <c r="A253" s="101">
        <f>C253*ID규칙_아이템_구분_단위+D253*ID규칙_아이템_타입_단위+COUNTIFS($C$4:C253,C253,$D$4:D253,D253)</f>
        <v>311053</v>
      </c>
      <c r="B253" s="100" t="s">
        <v>873</v>
      </c>
      <c r="C253" s="101">
        <v>3</v>
      </c>
      <c r="D253" s="101">
        <v>11</v>
      </c>
      <c r="E253" s="101">
        <f t="shared" si="6"/>
        <v>311055</v>
      </c>
      <c r="F253" s="101">
        <v>9999</v>
      </c>
      <c r="G253" s="101" t="str">
        <f t="shared" si="0"/>
        <v>ITEM_NAME_311053</v>
      </c>
      <c r="H253" s="101" t="str">
        <f t="shared" si="1"/>
        <v>ITEM_ICON_311053</v>
      </c>
      <c r="I253" s="101" t="str">
        <f t="shared" si="2"/>
        <v>ITEM_DESC_311053</v>
      </c>
    </row>
    <row r="254" spans="1:9" ht="13.8" customHeight="1">
      <c r="A254" s="101">
        <f>C254*ID규칙_아이템_구분_단위+D254*ID규칙_아이템_타입_단위+COUNTIFS($C$4:C254,C254,$D$4:D254,D254)</f>
        <v>311054</v>
      </c>
      <c r="B254" s="100" t="s">
        <v>874</v>
      </c>
      <c r="C254" s="101">
        <v>3</v>
      </c>
      <c r="D254" s="101">
        <v>11</v>
      </c>
      <c r="E254" s="101">
        <f t="shared" si="6"/>
        <v>311056</v>
      </c>
      <c r="F254" s="101">
        <v>9999</v>
      </c>
      <c r="G254" s="101" t="str">
        <f t="shared" si="0"/>
        <v>ITEM_NAME_311054</v>
      </c>
      <c r="H254" s="101" t="str">
        <f t="shared" si="1"/>
        <v>ITEM_ICON_311054</v>
      </c>
      <c r="I254" s="101" t="str">
        <f t="shared" si="2"/>
        <v>ITEM_DESC_311054</v>
      </c>
    </row>
    <row r="255" spans="1:9" ht="13.8" customHeight="1">
      <c r="A255" s="101">
        <f>C255*ID규칙_아이템_구분_단위+D255*ID규칙_아이템_타입_단위+COUNTIFS($C$4:C255,C255,$D$4:D255,D255)</f>
        <v>311055</v>
      </c>
      <c r="B255" s="100" t="s">
        <v>875</v>
      </c>
      <c r="C255" s="101">
        <v>3</v>
      </c>
      <c r="D255" s="101">
        <v>11</v>
      </c>
      <c r="E255" s="101">
        <f t="shared" si="6"/>
        <v>311057</v>
      </c>
      <c r="F255" s="101">
        <v>9999</v>
      </c>
      <c r="G255" s="101" t="str">
        <f t="shared" si="0"/>
        <v>ITEM_NAME_311055</v>
      </c>
      <c r="H255" s="101" t="str">
        <f t="shared" si="1"/>
        <v>ITEM_ICON_311055</v>
      </c>
      <c r="I255" s="101" t="str">
        <f t="shared" si="2"/>
        <v>ITEM_DESC_311055</v>
      </c>
    </row>
    <row r="256" spans="1:9" ht="13.8" customHeight="1">
      <c r="A256" s="101">
        <f>C256*ID규칙_아이템_구분_단위+D256*ID규칙_아이템_타입_단위+COUNTIFS($C$4:C256,C256,$D$4:D256,D256)</f>
        <v>311056</v>
      </c>
      <c r="B256" s="100" t="s">
        <v>876</v>
      </c>
      <c r="C256" s="101">
        <v>3</v>
      </c>
      <c r="D256" s="101">
        <v>11</v>
      </c>
      <c r="E256" s="101">
        <f t="shared" si="6"/>
        <v>311058</v>
      </c>
      <c r="F256" s="101">
        <v>9999</v>
      </c>
      <c r="G256" s="101" t="str">
        <f t="shared" si="0"/>
        <v>ITEM_NAME_311056</v>
      </c>
      <c r="H256" s="101" t="str">
        <f t="shared" si="1"/>
        <v>ITEM_ICON_311056</v>
      </c>
      <c r="I256" s="101" t="str">
        <f t="shared" si="2"/>
        <v>ITEM_DESC_311056</v>
      </c>
    </row>
    <row r="257" spans="1:9" ht="13.8" customHeight="1">
      <c r="A257" s="101">
        <f>C257*ID규칙_아이템_구분_단위+D257*ID규칙_아이템_타입_단위+COUNTIFS($C$4:C257,C257,$D$4:D257,D257)</f>
        <v>311057</v>
      </c>
      <c r="B257" s="100" t="s">
        <v>877</v>
      </c>
      <c r="C257" s="101">
        <v>3</v>
      </c>
      <c r="D257" s="101">
        <v>11</v>
      </c>
      <c r="E257" s="101">
        <f t="shared" si="6"/>
        <v>311059</v>
      </c>
      <c r="F257" s="101">
        <v>9999</v>
      </c>
      <c r="G257" s="101" t="str">
        <f t="shared" si="0"/>
        <v>ITEM_NAME_311057</v>
      </c>
      <c r="H257" s="101" t="str">
        <f t="shared" si="1"/>
        <v>ITEM_ICON_311057</v>
      </c>
      <c r="I257" s="101" t="str">
        <f t="shared" si="2"/>
        <v>ITEM_DESC_311057</v>
      </c>
    </row>
    <row r="258" spans="1:9" ht="13.8" customHeight="1">
      <c r="A258" s="101">
        <f>C258*ID규칙_아이템_구분_단위+D258*ID규칙_아이템_타입_단위+COUNTIFS($C$4:C258,C258,$D$4:D258,D258)</f>
        <v>311058</v>
      </c>
      <c r="B258" s="100" t="s">
        <v>878</v>
      </c>
      <c r="C258" s="101">
        <v>3</v>
      </c>
      <c r="D258" s="101">
        <v>11</v>
      </c>
      <c r="E258" s="101">
        <f t="shared" si="6"/>
        <v>311060</v>
      </c>
      <c r="F258" s="101">
        <v>9999</v>
      </c>
      <c r="G258" s="101" t="str">
        <f t="shared" si="0"/>
        <v>ITEM_NAME_311058</v>
      </c>
      <c r="H258" s="101" t="str">
        <f t="shared" si="1"/>
        <v>ITEM_ICON_311058</v>
      </c>
      <c r="I258" s="101" t="str">
        <f t="shared" si="2"/>
        <v>ITEM_DESC_311058</v>
      </c>
    </row>
    <row r="259" spans="1:9" ht="13.8" customHeight="1">
      <c r="A259" s="101">
        <f>C259*ID규칙_아이템_구분_단위+D259*ID규칙_아이템_타입_단위+COUNTIFS($C$4:C259,C259,$D$4:D259,D259)</f>
        <v>311059</v>
      </c>
      <c r="B259" s="100" t="s">
        <v>879</v>
      </c>
      <c r="C259" s="101">
        <v>3</v>
      </c>
      <c r="D259" s="101">
        <v>11</v>
      </c>
      <c r="E259" s="101">
        <f t="shared" si="6"/>
        <v>311061</v>
      </c>
      <c r="F259" s="101">
        <v>9999</v>
      </c>
      <c r="G259" s="101" t="str">
        <f t="shared" si="0"/>
        <v>ITEM_NAME_311059</v>
      </c>
      <c r="H259" s="101" t="str">
        <f t="shared" si="1"/>
        <v>ITEM_ICON_311059</v>
      </c>
      <c r="I259" s="101" t="str">
        <f t="shared" si="2"/>
        <v>ITEM_DESC_311059</v>
      </c>
    </row>
    <row r="260" spans="1:9" ht="13.8" customHeight="1">
      <c r="A260" s="101">
        <f>C260*ID규칙_아이템_구분_단위+D260*ID규칙_아이템_타입_단위+COUNTIFS($C$4:C260,C260,$D$4:D260,D260)</f>
        <v>311060</v>
      </c>
      <c r="B260" s="100" t="s">
        <v>880</v>
      </c>
      <c r="C260" s="101">
        <v>3</v>
      </c>
      <c r="D260" s="101">
        <v>11</v>
      </c>
      <c r="E260" s="101">
        <f t="shared" si="6"/>
        <v>311062</v>
      </c>
      <c r="F260" s="101">
        <v>9999</v>
      </c>
      <c r="G260" s="101" t="str">
        <f t="shared" si="0"/>
        <v>ITEM_NAME_311060</v>
      </c>
      <c r="H260" s="101" t="str">
        <f t="shared" si="1"/>
        <v>ITEM_ICON_311060</v>
      </c>
      <c r="I260" s="101" t="str">
        <f t="shared" si="2"/>
        <v>ITEM_DESC_311060</v>
      </c>
    </row>
    <row r="261" spans="1:9" ht="13.8" customHeight="1">
      <c r="A261" s="101">
        <f>C261*ID규칙_아이템_구분_단위+D261*ID규칙_아이템_타입_단위+COUNTIFS($C$4:C261,C261,$D$4:D261,D261)</f>
        <v>311061</v>
      </c>
      <c r="B261" s="100" t="s">
        <v>881</v>
      </c>
      <c r="C261" s="101">
        <v>3</v>
      </c>
      <c r="D261" s="101">
        <v>11</v>
      </c>
      <c r="E261" s="101">
        <f t="shared" ref="E261:E324" si="7">A261+2</f>
        <v>311063</v>
      </c>
      <c r="F261" s="101">
        <v>9999</v>
      </c>
      <c r="G261" s="101" t="str">
        <f t="shared" si="0"/>
        <v>ITEM_NAME_311061</v>
      </c>
      <c r="H261" s="101" t="str">
        <f t="shared" si="1"/>
        <v>ITEM_ICON_311061</v>
      </c>
      <c r="I261" s="101" t="str">
        <f t="shared" si="2"/>
        <v>ITEM_DESC_311061</v>
      </c>
    </row>
    <row r="262" spans="1:9" ht="13.8" customHeight="1">
      <c r="A262" s="101">
        <f>C262*ID규칙_아이템_구분_단위+D262*ID규칙_아이템_타입_단위+COUNTIFS($C$4:C262,C262,$D$4:D262,D262)</f>
        <v>311062</v>
      </c>
      <c r="B262" s="100" t="s">
        <v>882</v>
      </c>
      <c r="C262" s="101">
        <v>3</v>
      </c>
      <c r="D262" s="101">
        <v>11</v>
      </c>
      <c r="E262" s="101">
        <f t="shared" si="7"/>
        <v>311064</v>
      </c>
      <c r="F262" s="101">
        <v>9999</v>
      </c>
      <c r="G262" s="101" t="str">
        <f t="shared" si="0"/>
        <v>ITEM_NAME_311062</v>
      </c>
      <c r="H262" s="101" t="str">
        <f t="shared" si="1"/>
        <v>ITEM_ICON_311062</v>
      </c>
      <c r="I262" s="101" t="str">
        <f t="shared" si="2"/>
        <v>ITEM_DESC_311062</v>
      </c>
    </row>
    <row r="263" spans="1:9" ht="13.8" customHeight="1">
      <c r="A263" s="101">
        <f>C263*ID규칙_아이템_구분_단위+D263*ID규칙_아이템_타입_단위+COUNTIFS($C$4:C263,C263,$D$4:D263,D263)</f>
        <v>311063</v>
      </c>
      <c r="B263" s="100" t="s">
        <v>883</v>
      </c>
      <c r="C263" s="101">
        <v>3</v>
      </c>
      <c r="D263" s="101">
        <v>11</v>
      </c>
      <c r="E263" s="101">
        <f t="shared" si="7"/>
        <v>311065</v>
      </c>
      <c r="F263" s="101">
        <v>9999</v>
      </c>
      <c r="G263" s="101" t="str">
        <f t="shared" si="0"/>
        <v>ITEM_NAME_311063</v>
      </c>
      <c r="H263" s="101" t="str">
        <f t="shared" si="1"/>
        <v>ITEM_ICON_311063</v>
      </c>
      <c r="I263" s="101" t="str">
        <f t="shared" si="2"/>
        <v>ITEM_DESC_311063</v>
      </c>
    </row>
    <row r="264" spans="1:9" ht="13.8" customHeight="1">
      <c r="A264" s="101">
        <f>C264*ID규칙_아이템_구분_단위+D264*ID규칙_아이템_타입_단위+COUNTIFS($C$4:C264,C264,$D$4:D264,D264)</f>
        <v>311064</v>
      </c>
      <c r="B264" s="100" t="s">
        <v>884</v>
      </c>
      <c r="C264" s="101">
        <v>3</v>
      </c>
      <c r="D264" s="101">
        <v>11</v>
      </c>
      <c r="E264" s="101">
        <f t="shared" si="7"/>
        <v>311066</v>
      </c>
      <c r="F264" s="101">
        <v>9999</v>
      </c>
      <c r="G264" s="101" t="str">
        <f t="shared" si="0"/>
        <v>ITEM_NAME_311064</v>
      </c>
      <c r="H264" s="101" t="str">
        <f t="shared" si="1"/>
        <v>ITEM_ICON_311064</v>
      </c>
      <c r="I264" s="101" t="str">
        <f t="shared" si="2"/>
        <v>ITEM_DESC_311064</v>
      </c>
    </row>
    <row r="265" spans="1:9" ht="13.8" customHeight="1">
      <c r="A265" s="101">
        <f>C265*ID규칙_아이템_구분_단위+D265*ID규칙_아이템_타입_단위+COUNTIFS($C$4:C265,C265,$D$4:D265,D265)</f>
        <v>413001</v>
      </c>
      <c r="B265" s="100" t="s">
        <v>885</v>
      </c>
      <c r="C265" s="101">
        <v>4</v>
      </c>
      <c r="D265" s="101">
        <v>13</v>
      </c>
      <c r="E265" s="101">
        <f t="shared" si="7"/>
        <v>413003</v>
      </c>
      <c r="F265" s="101">
        <v>9999</v>
      </c>
      <c r="G265" s="101" t="str">
        <f t="shared" si="0"/>
        <v>ITEM_NAME_413001</v>
      </c>
      <c r="H265" s="101" t="str">
        <f t="shared" si="1"/>
        <v>ITEM_ICON_413001</v>
      </c>
      <c r="I265" s="101" t="str">
        <f t="shared" si="2"/>
        <v>ITEM_DESC_413001</v>
      </c>
    </row>
    <row r="266" spans="1:9" ht="13.8" customHeight="1">
      <c r="A266" s="101">
        <f>C266*ID규칙_아이템_구분_단위+D266*ID규칙_아이템_타입_단위+COUNTIFS($C$4:C266,C266,$D$4:D266,D266)</f>
        <v>413002</v>
      </c>
      <c r="B266" s="100" t="s">
        <v>886</v>
      </c>
      <c r="C266" s="101">
        <v>4</v>
      </c>
      <c r="D266" s="101">
        <v>13</v>
      </c>
      <c r="E266" s="101">
        <f t="shared" si="7"/>
        <v>413004</v>
      </c>
      <c r="F266" s="101">
        <v>9999</v>
      </c>
      <c r="G266" s="101" t="str">
        <f t="shared" si="0"/>
        <v>ITEM_NAME_413002</v>
      </c>
      <c r="H266" s="101" t="str">
        <f t="shared" si="1"/>
        <v>ITEM_ICON_413002</v>
      </c>
      <c r="I266" s="101" t="str">
        <f t="shared" si="2"/>
        <v>ITEM_DESC_413002</v>
      </c>
    </row>
    <row r="267" spans="1:9" ht="13.8" customHeight="1">
      <c r="A267" s="101">
        <f>C267*ID규칙_아이템_구분_단위+D267*ID규칙_아이템_타입_단위+COUNTIFS($C$4:C267,C267,$D$4:D267,D267)</f>
        <v>413003</v>
      </c>
      <c r="B267" s="100" t="s">
        <v>887</v>
      </c>
      <c r="C267" s="101">
        <v>4</v>
      </c>
      <c r="D267" s="101">
        <v>13</v>
      </c>
      <c r="E267" s="101">
        <f t="shared" si="7"/>
        <v>413005</v>
      </c>
      <c r="F267" s="101">
        <v>9999</v>
      </c>
      <c r="G267" s="101" t="str">
        <f t="shared" si="0"/>
        <v>ITEM_NAME_413003</v>
      </c>
      <c r="H267" s="101" t="str">
        <f t="shared" si="1"/>
        <v>ITEM_ICON_413003</v>
      </c>
      <c r="I267" s="101" t="str">
        <f t="shared" si="2"/>
        <v>ITEM_DESC_413003</v>
      </c>
    </row>
    <row r="268" spans="1:9" ht="13.8" customHeight="1">
      <c r="A268" s="101">
        <f>C268*ID규칙_아이템_구분_단위+D268*ID규칙_아이템_타입_단위+COUNTIFS($C$4:C268,C268,$D$4:D268,D268)</f>
        <v>413004</v>
      </c>
      <c r="B268" s="100" t="s">
        <v>888</v>
      </c>
      <c r="C268" s="101">
        <v>4</v>
      </c>
      <c r="D268" s="101">
        <v>13</v>
      </c>
      <c r="E268" s="101">
        <f t="shared" si="7"/>
        <v>413006</v>
      </c>
      <c r="F268" s="101">
        <v>9999</v>
      </c>
      <c r="G268" s="101" t="str">
        <f t="shared" si="0"/>
        <v>ITEM_NAME_413004</v>
      </c>
      <c r="H268" s="101" t="str">
        <f t="shared" si="1"/>
        <v>ITEM_ICON_413004</v>
      </c>
      <c r="I268" s="101" t="str">
        <f t="shared" si="2"/>
        <v>ITEM_DESC_413004</v>
      </c>
    </row>
    <row r="269" spans="1:9" ht="13.8" customHeight="1">
      <c r="A269" s="101">
        <f>C269*ID규칙_아이템_구분_단위+D269*ID규칙_아이템_타입_단위+COUNTIFS($C$4:C269,C269,$D$4:D269,D269)</f>
        <v>413005</v>
      </c>
      <c r="B269" s="100" t="s">
        <v>889</v>
      </c>
      <c r="C269" s="101">
        <v>4</v>
      </c>
      <c r="D269" s="101">
        <v>13</v>
      </c>
      <c r="E269" s="101">
        <f t="shared" si="7"/>
        <v>413007</v>
      </c>
      <c r="F269" s="101">
        <v>9999</v>
      </c>
      <c r="G269" s="101" t="str">
        <f t="shared" si="0"/>
        <v>ITEM_NAME_413005</v>
      </c>
      <c r="H269" s="101" t="str">
        <f t="shared" si="1"/>
        <v>ITEM_ICON_413005</v>
      </c>
      <c r="I269" s="101" t="str">
        <f t="shared" si="2"/>
        <v>ITEM_DESC_413005</v>
      </c>
    </row>
    <row r="270" spans="1:9" ht="13.8" customHeight="1">
      <c r="A270" s="101">
        <f>C270*ID규칙_아이템_구분_단위+D270*ID규칙_아이템_타입_단위+COUNTIFS($C$4:C270,C270,$D$4:D270,D270)</f>
        <v>413006</v>
      </c>
      <c r="B270" s="100" t="s">
        <v>890</v>
      </c>
      <c r="C270" s="101">
        <v>4</v>
      </c>
      <c r="D270" s="101">
        <v>13</v>
      </c>
      <c r="E270" s="101">
        <f t="shared" si="7"/>
        <v>413008</v>
      </c>
      <c r="F270" s="101">
        <v>9999</v>
      </c>
      <c r="G270" s="101" t="str">
        <f t="shared" si="0"/>
        <v>ITEM_NAME_413006</v>
      </c>
      <c r="H270" s="101" t="str">
        <f t="shared" si="1"/>
        <v>ITEM_ICON_413006</v>
      </c>
      <c r="I270" s="101" t="str">
        <f t="shared" si="2"/>
        <v>ITEM_DESC_413006</v>
      </c>
    </row>
    <row r="271" spans="1:9" ht="13.8" customHeight="1">
      <c r="A271" s="101">
        <f>C271*ID규칙_아이템_구분_단위+D271*ID규칙_아이템_타입_단위+COUNTIFS($C$4:C271,C271,$D$4:D271,D271)</f>
        <v>413007</v>
      </c>
      <c r="B271" s="100" t="s">
        <v>891</v>
      </c>
      <c r="C271" s="101">
        <v>4</v>
      </c>
      <c r="D271" s="101">
        <v>13</v>
      </c>
      <c r="E271" s="101">
        <f t="shared" si="7"/>
        <v>413009</v>
      </c>
      <c r="F271" s="101">
        <v>9999</v>
      </c>
      <c r="G271" s="101" t="str">
        <f t="shared" si="0"/>
        <v>ITEM_NAME_413007</v>
      </c>
      <c r="H271" s="101" t="str">
        <f t="shared" si="1"/>
        <v>ITEM_ICON_413007</v>
      </c>
      <c r="I271" s="101" t="str">
        <f t="shared" si="2"/>
        <v>ITEM_DESC_413007</v>
      </c>
    </row>
    <row r="272" spans="1:9" ht="13.8" customHeight="1">
      <c r="A272" s="101">
        <f>C272*ID규칙_아이템_구분_단위+D272*ID규칙_아이템_타입_단위+COUNTIFS($C$4:C272,C272,$D$4:D272,D272)</f>
        <v>413008</v>
      </c>
      <c r="B272" s="100" t="s">
        <v>892</v>
      </c>
      <c r="C272" s="101">
        <v>4</v>
      </c>
      <c r="D272" s="101">
        <v>13</v>
      </c>
      <c r="E272" s="101">
        <f t="shared" si="7"/>
        <v>413010</v>
      </c>
      <c r="F272" s="101">
        <v>9999</v>
      </c>
      <c r="G272" s="101" t="str">
        <f t="shared" si="0"/>
        <v>ITEM_NAME_413008</v>
      </c>
      <c r="H272" s="101" t="str">
        <f t="shared" si="1"/>
        <v>ITEM_ICON_413008</v>
      </c>
      <c r="I272" s="101" t="str">
        <f t="shared" si="2"/>
        <v>ITEM_DESC_413008</v>
      </c>
    </row>
    <row r="273" spans="1:9" ht="13.8" customHeight="1">
      <c r="A273" s="101">
        <f>C273*ID규칙_아이템_구분_단위+D273*ID규칙_아이템_타입_단위+COUNTIFS($C$4:C273,C273,$D$4:D273,D273)</f>
        <v>413009</v>
      </c>
      <c r="B273" s="100" t="s">
        <v>893</v>
      </c>
      <c r="C273" s="101">
        <v>4</v>
      </c>
      <c r="D273" s="101">
        <v>13</v>
      </c>
      <c r="E273" s="101">
        <f t="shared" si="7"/>
        <v>413011</v>
      </c>
      <c r="F273" s="101">
        <v>9999</v>
      </c>
      <c r="G273" s="101" t="str">
        <f t="shared" si="0"/>
        <v>ITEM_NAME_413009</v>
      </c>
      <c r="H273" s="101" t="str">
        <f t="shared" si="1"/>
        <v>ITEM_ICON_413009</v>
      </c>
      <c r="I273" s="101" t="str">
        <f t="shared" si="2"/>
        <v>ITEM_DESC_413009</v>
      </c>
    </row>
    <row r="274" spans="1:9" ht="13.8" customHeight="1">
      <c r="A274" s="101">
        <f>C274*ID규칙_아이템_구분_단위+D274*ID규칙_아이템_타입_단위+COUNTIFS($C$4:C274,C274,$D$4:D274,D274)</f>
        <v>413010</v>
      </c>
      <c r="B274" s="100" t="s">
        <v>894</v>
      </c>
      <c r="C274" s="101">
        <v>4</v>
      </c>
      <c r="D274" s="101">
        <v>13</v>
      </c>
      <c r="E274" s="101">
        <f t="shared" si="7"/>
        <v>413012</v>
      </c>
      <c r="F274" s="101">
        <v>9999</v>
      </c>
      <c r="G274" s="101" t="str">
        <f t="shared" si="0"/>
        <v>ITEM_NAME_413010</v>
      </c>
      <c r="H274" s="101" t="str">
        <f t="shared" si="1"/>
        <v>ITEM_ICON_413010</v>
      </c>
      <c r="I274" s="101" t="str">
        <f t="shared" si="2"/>
        <v>ITEM_DESC_413010</v>
      </c>
    </row>
    <row r="275" spans="1:9" ht="13.8" customHeight="1">
      <c r="A275" s="101">
        <f>C275*ID규칙_아이템_구분_단위+D275*ID규칙_아이템_타입_단위+COUNTIFS($C$4:C275,C275,$D$4:D275,D275)</f>
        <v>413011</v>
      </c>
      <c r="B275" s="100" t="s">
        <v>895</v>
      </c>
      <c r="C275" s="101">
        <v>4</v>
      </c>
      <c r="D275" s="101">
        <v>13</v>
      </c>
      <c r="E275" s="101">
        <f t="shared" si="7"/>
        <v>413013</v>
      </c>
      <c r="F275" s="101">
        <v>9999</v>
      </c>
      <c r="G275" s="101" t="str">
        <f t="shared" si="0"/>
        <v>ITEM_NAME_413011</v>
      </c>
      <c r="H275" s="101" t="str">
        <f t="shared" si="1"/>
        <v>ITEM_ICON_413011</v>
      </c>
      <c r="I275" s="101" t="str">
        <f t="shared" si="2"/>
        <v>ITEM_DESC_413011</v>
      </c>
    </row>
    <row r="276" spans="1:9" ht="13.8" customHeight="1">
      <c r="A276" s="101">
        <f>C276*ID규칙_아이템_구분_단위+D276*ID규칙_아이템_타입_단위+COUNTIFS($C$4:C276,C276,$D$4:D276,D276)</f>
        <v>413012</v>
      </c>
      <c r="B276" s="100" t="s">
        <v>896</v>
      </c>
      <c r="C276" s="101">
        <v>4</v>
      </c>
      <c r="D276" s="101">
        <v>13</v>
      </c>
      <c r="E276" s="101">
        <f t="shared" si="7"/>
        <v>413014</v>
      </c>
      <c r="F276" s="101">
        <v>9999</v>
      </c>
      <c r="G276" s="101" t="str">
        <f t="shared" si="0"/>
        <v>ITEM_NAME_413012</v>
      </c>
      <c r="H276" s="101" t="str">
        <f t="shared" si="1"/>
        <v>ITEM_ICON_413012</v>
      </c>
      <c r="I276" s="101" t="str">
        <f t="shared" si="2"/>
        <v>ITEM_DESC_413012</v>
      </c>
    </row>
    <row r="277" spans="1:9" ht="13.8" customHeight="1">
      <c r="A277" s="101">
        <f>C277*ID규칙_아이템_구분_단위+D277*ID규칙_아이템_타입_단위+COUNTIFS($C$4:C277,C277,$D$4:D277,D277)</f>
        <v>413013</v>
      </c>
      <c r="B277" s="100" t="s">
        <v>897</v>
      </c>
      <c r="C277" s="101">
        <v>4</v>
      </c>
      <c r="D277" s="101">
        <v>13</v>
      </c>
      <c r="E277" s="101">
        <f t="shared" si="7"/>
        <v>413015</v>
      </c>
      <c r="F277" s="101">
        <v>9999</v>
      </c>
      <c r="G277" s="101" t="str">
        <f t="shared" si="0"/>
        <v>ITEM_NAME_413013</v>
      </c>
      <c r="H277" s="101" t="str">
        <f t="shared" si="1"/>
        <v>ITEM_ICON_413013</v>
      </c>
      <c r="I277" s="101" t="str">
        <f t="shared" si="2"/>
        <v>ITEM_DESC_413013</v>
      </c>
    </row>
    <row r="278" spans="1:9" ht="13.8" customHeight="1">
      <c r="A278" s="101">
        <f>C278*ID규칙_아이템_구분_단위+D278*ID규칙_아이템_타입_단위+COUNTIFS($C$4:C278,C278,$D$4:D278,D278)</f>
        <v>413014</v>
      </c>
      <c r="B278" s="100" t="s">
        <v>898</v>
      </c>
      <c r="C278" s="101">
        <v>4</v>
      </c>
      <c r="D278" s="101">
        <v>13</v>
      </c>
      <c r="E278" s="101">
        <f t="shared" si="7"/>
        <v>413016</v>
      </c>
      <c r="F278" s="101">
        <v>9999</v>
      </c>
      <c r="G278" s="101" t="str">
        <f t="shared" si="0"/>
        <v>ITEM_NAME_413014</v>
      </c>
      <c r="H278" s="101" t="str">
        <f t="shared" si="1"/>
        <v>ITEM_ICON_413014</v>
      </c>
      <c r="I278" s="101" t="str">
        <f t="shared" si="2"/>
        <v>ITEM_DESC_413014</v>
      </c>
    </row>
    <row r="279" spans="1:9" ht="13.8" customHeight="1">
      <c r="A279" s="101">
        <f>C279*ID규칙_아이템_구분_단위+D279*ID규칙_아이템_타입_단위+COUNTIFS($C$4:C279,C279,$D$4:D279,D279)</f>
        <v>413015</v>
      </c>
      <c r="B279" s="100" t="s">
        <v>899</v>
      </c>
      <c r="C279" s="101">
        <v>4</v>
      </c>
      <c r="D279" s="101">
        <v>13</v>
      </c>
      <c r="E279" s="101">
        <f t="shared" si="7"/>
        <v>413017</v>
      </c>
      <c r="F279" s="101">
        <v>9999</v>
      </c>
      <c r="G279" s="101" t="str">
        <f t="shared" si="0"/>
        <v>ITEM_NAME_413015</v>
      </c>
      <c r="H279" s="101" t="str">
        <f t="shared" si="1"/>
        <v>ITEM_ICON_413015</v>
      </c>
      <c r="I279" s="101" t="str">
        <f t="shared" si="2"/>
        <v>ITEM_DESC_413015</v>
      </c>
    </row>
    <row r="280" spans="1:9" ht="13.8" customHeight="1">
      <c r="A280" s="101">
        <f>C280*ID규칙_아이템_구분_단위+D280*ID규칙_아이템_타입_단위+COUNTIFS($C$4:C280,C280,$D$4:D280,D280)</f>
        <v>413016</v>
      </c>
      <c r="B280" s="100" t="s">
        <v>900</v>
      </c>
      <c r="C280" s="101">
        <v>4</v>
      </c>
      <c r="D280" s="101">
        <v>13</v>
      </c>
      <c r="E280" s="101">
        <f t="shared" si="7"/>
        <v>413018</v>
      </c>
      <c r="F280" s="101">
        <v>9999</v>
      </c>
      <c r="G280" s="101" t="str">
        <f t="shared" si="0"/>
        <v>ITEM_NAME_413016</v>
      </c>
      <c r="H280" s="101" t="str">
        <f t="shared" si="1"/>
        <v>ITEM_ICON_413016</v>
      </c>
      <c r="I280" s="101" t="str">
        <f t="shared" si="2"/>
        <v>ITEM_DESC_413016</v>
      </c>
    </row>
    <row r="281" spans="1:9" ht="13.8" customHeight="1">
      <c r="A281" s="101">
        <f>C281*ID규칙_아이템_구분_단위+D281*ID규칙_아이템_타입_단위+COUNTIFS($C$4:C281,C281,$D$4:D281,D281)</f>
        <v>413017</v>
      </c>
      <c r="B281" s="100" t="s">
        <v>901</v>
      </c>
      <c r="C281" s="101">
        <v>4</v>
      </c>
      <c r="D281" s="101">
        <v>13</v>
      </c>
      <c r="E281" s="101">
        <f t="shared" si="7"/>
        <v>413019</v>
      </c>
      <c r="F281" s="101">
        <v>9999</v>
      </c>
      <c r="G281" s="101" t="str">
        <f t="shared" si="0"/>
        <v>ITEM_NAME_413017</v>
      </c>
      <c r="H281" s="101" t="str">
        <f t="shared" si="1"/>
        <v>ITEM_ICON_413017</v>
      </c>
      <c r="I281" s="101" t="str">
        <f t="shared" si="2"/>
        <v>ITEM_DESC_413017</v>
      </c>
    </row>
    <row r="282" spans="1:9" ht="13.8" customHeight="1">
      <c r="A282" s="101">
        <f>C282*ID규칙_아이템_구분_단위+D282*ID규칙_아이템_타입_단위+COUNTIFS($C$4:C282,C282,$D$4:D282,D282)</f>
        <v>515001</v>
      </c>
      <c r="B282" s="100" t="s">
        <v>902</v>
      </c>
      <c r="C282" s="101">
        <v>5</v>
      </c>
      <c r="D282" s="101">
        <v>15</v>
      </c>
      <c r="E282" s="101">
        <f t="shared" si="7"/>
        <v>515003</v>
      </c>
      <c r="F282" s="101">
        <v>9999</v>
      </c>
      <c r="G282" s="101" t="str">
        <f t="shared" si="0"/>
        <v>ITEM_NAME_515001</v>
      </c>
      <c r="H282" s="101" t="str">
        <f t="shared" si="1"/>
        <v>ITEM_ICON_515001</v>
      </c>
      <c r="I282" s="101" t="str">
        <f t="shared" si="2"/>
        <v>ITEM_DESC_515001</v>
      </c>
    </row>
    <row r="283" spans="1:9" ht="13.8" customHeight="1">
      <c r="A283" s="101">
        <f>C283*ID규칙_아이템_구분_단위+D283*ID규칙_아이템_타입_단위+COUNTIFS($C$4:C283,C283,$D$4:D283,D283)</f>
        <v>515002</v>
      </c>
      <c r="B283" s="100" t="s">
        <v>903</v>
      </c>
      <c r="C283" s="101">
        <v>5</v>
      </c>
      <c r="D283" s="101">
        <v>15</v>
      </c>
      <c r="E283" s="101">
        <f t="shared" si="7"/>
        <v>515004</v>
      </c>
      <c r="F283" s="101">
        <v>9999</v>
      </c>
      <c r="G283" s="101" t="str">
        <f t="shared" si="0"/>
        <v>ITEM_NAME_515002</v>
      </c>
      <c r="H283" s="101" t="str">
        <f t="shared" si="1"/>
        <v>ITEM_ICON_515002</v>
      </c>
      <c r="I283" s="101" t="str">
        <f t="shared" si="2"/>
        <v>ITEM_DESC_515002</v>
      </c>
    </row>
    <row r="284" spans="1:9" ht="13.8" customHeight="1">
      <c r="A284" s="101">
        <f>C284*ID규칙_아이템_구분_단위+D284*ID규칙_아이템_타입_단위+COUNTIFS($C$4:C284,C284,$D$4:D284,D284)</f>
        <v>515003</v>
      </c>
      <c r="B284" s="100" t="s">
        <v>904</v>
      </c>
      <c r="C284" s="101">
        <v>5</v>
      </c>
      <c r="D284" s="101">
        <v>15</v>
      </c>
      <c r="E284" s="101">
        <f t="shared" si="7"/>
        <v>515005</v>
      </c>
      <c r="F284" s="101">
        <v>9999</v>
      </c>
      <c r="G284" s="101" t="str">
        <f t="shared" si="0"/>
        <v>ITEM_NAME_515003</v>
      </c>
      <c r="H284" s="101" t="str">
        <f t="shared" si="1"/>
        <v>ITEM_ICON_515003</v>
      </c>
      <c r="I284" s="101" t="str">
        <f t="shared" si="2"/>
        <v>ITEM_DESC_515003</v>
      </c>
    </row>
    <row r="285" spans="1:9" ht="13.8" customHeight="1">
      <c r="A285" s="101">
        <f>C285*ID규칙_아이템_구분_단위+D285*ID규칙_아이템_타입_단위+COUNTIFS($C$4:C285,C285,$D$4:D285,D285)</f>
        <v>515004</v>
      </c>
      <c r="B285" s="100" t="s">
        <v>905</v>
      </c>
      <c r="C285" s="101">
        <v>5</v>
      </c>
      <c r="D285" s="101">
        <v>15</v>
      </c>
      <c r="E285" s="101">
        <f t="shared" si="7"/>
        <v>515006</v>
      </c>
      <c r="F285" s="101">
        <v>9999</v>
      </c>
      <c r="G285" s="101" t="str">
        <f t="shared" si="0"/>
        <v>ITEM_NAME_515004</v>
      </c>
      <c r="H285" s="101" t="str">
        <f t="shared" si="1"/>
        <v>ITEM_ICON_515004</v>
      </c>
      <c r="I285" s="101" t="str">
        <f t="shared" si="2"/>
        <v>ITEM_DESC_515004</v>
      </c>
    </row>
    <row r="286" spans="1:9" ht="13.8" customHeight="1">
      <c r="A286" s="101">
        <f>C286*ID규칙_아이템_구분_단위+D286*ID규칙_아이템_타입_단위+COUNTIFS($C$4:C286,C286,$D$4:D286,D286)</f>
        <v>515005</v>
      </c>
      <c r="B286" s="100" t="s">
        <v>906</v>
      </c>
      <c r="C286" s="101">
        <v>5</v>
      </c>
      <c r="D286" s="101">
        <v>15</v>
      </c>
      <c r="E286" s="101">
        <f t="shared" si="7"/>
        <v>515007</v>
      </c>
      <c r="F286" s="101">
        <v>9999</v>
      </c>
      <c r="G286" s="101" t="str">
        <f t="shared" si="0"/>
        <v>ITEM_NAME_515005</v>
      </c>
      <c r="H286" s="101" t="str">
        <f t="shared" si="1"/>
        <v>ITEM_ICON_515005</v>
      </c>
      <c r="I286" s="101" t="str">
        <f t="shared" si="2"/>
        <v>ITEM_DESC_515005</v>
      </c>
    </row>
    <row r="287" spans="1:9" ht="13.8" customHeight="1">
      <c r="A287" s="101">
        <f>C287*ID규칙_아이템_구분_단위+D287*ID규칙_아이템_타입_단위+COUNTIFS($C$4:C287,C287,$D$4:D287,D287)</f>
        <v>515006</v>
      </c>
      <c r="B287" s="100" t="s">
        <v>907</v>
      </c>
      <c r="C287" s="101">
        <v>5</v>
      </c>
      <c r="D287" s="101">
        <v>15</v>
      </c>
      <c r="E287" s="101">
        <f t="shared" si="7"/>
        <v>515008</v>
      </c>
      <c r="F287" s="101">
        <v>9999</v>
      </c>
      <c r="G287" s="101" t="str">
        <f t="shared" si="0"/>
        <v>ITEM_NAME_515006</v>
      </c>
      <c r="H287" s="101" t="str">
        <f t="shared" si="1"/>
        <v>ITEM_ICON_515006</v>
      </c>
      <c r="I287" s="101" t="str">
        <f t="shared" si="2"/>
        <v>ITEM_DESC_515006</v>
      </c>
    </row>
    <row r="288" spans="1:9" ht="13.8" customHeight="1">
      <c r="A288" s="101">
        <f>C288*ID규칙_아이템_구분_단위+D288*ID규칙_아이템_타입_단위+COUNTIFS($C$4:C288,C288,$D$4:D288,D288)</f>
        <v>515007</v>
      </c>
      <c r="B288" s="100" t="s">
        <v>908</v>
      </c>
      <c r="C288" s="101">
        <v>5</v>
      </c>
      <c r="D288" s="101">
        <v>15</v>
      </c>
      <c r="E288" s="101">
        <f t="shared" si="7"/>
        <v>515009</v>
      </c>
      <c r="F288" s="101">
        <v>9999</v>
      </c>
      <c r="G288" s="101" t="str">
        <f t="shared" si="0"/>
        <v>ITEM_NAME_515007</v>
      </c>
      <c r="H288" s="101" t="str">
        <f t="shared" si="1"/>
        <v>ITEM_ICON_515007</v>
      </c>
      <c r="I288" s="101" t="str">
        <f t="shared" si="2"/>
        <v>ITEM_DESC_515007</v>
      </c>
    </row>
    <row r="289" spans="1:9" ht="13.8" customHeight="1">
      <c r="A289" s="101">
        <f>C289*ID규칙_아이템_구분_단위+D289*ID규칙_아이템_타입_단위+COUNTIFS($C$4:C289,C289,$D$4:D289,D289)</f>
        <v>515008</v>
      </c>
      <c r="B289" s="100" t="s">
        <v>909</v>
      </c>
      <c r="C289" s="101">
        <v>5</v>
      </c>
      <c r="D289" s="101">
        <v>15</v>
      </c>
      <c r="E289" s="101">
        <f t="shared" si="7"/>
        <v>515010</v>
      </c>
      <c r="F289" s="101">
        <v>9999</v>
      </c>
      <c r="G289" s="101" t="str">
        <f t="shared" si="0"/>
        <v>ITEM_NAME_515008</v>
      </c>
      <c r="H289" s="101" t="str">
        <f t="shared" si="1"/>
        <v>ITEM_ICON_515008</v>
      </c>
      <c r="I289" s="101" t="str">
        <f t="shared" si="2"/>
        <v>ITEM_DESC_515008</v>
      </c>
    </row>
    <row r="290" spans="1:9" ht="13.8" customHeight="1">
      <c r="A290" s="101">
        <f>C290*ID규칙_아이템_구분_단위+D290*ID규칙_아이템_타입_단위+COUNTIFS($C$4:C290,C290,$D$4:D290,D290)</f>
        <v>515009</v>
      </c>
      <c r="B290" s="100" t="s">
        <v>910</v>
      </c>
      <c r="C290" s="101">
        <v>5</v>
      </c>
      <c r="D290" s="101">
        <v>15</v>
      </c>
      <c r="E290" s="101">
        <f t="shared" si="7"/>
        <v>515011</v>
      </c>
      <c r="F290" s="101">
        <v>9999</v>
      </c>
      <c r="G290" s="101" t="str">
        <f t="shared" si="0"/>
        <v>ITEM_NAME_515009</v>
      </c>
      <c r="H290" s="101" t="str">
        <f t="shared" si="1"/>
        <v>ITEM_ICON_515009</v>
      </c>
      <c r="I290" s="101" t="str">
        <f t="shared" si="2"/>
        <v>ITEM_DESC_515009</v>
      </c>
    </row>
    <row r="291" spans="1:9" ht="13.8" customHeight="1">
      <c r="A291" s="101">
        <f>C291*ID규칙_아이템_구분_단위+D291*ID규칙_아이템_타입_단위+COUNTIFS($C$4:C291,C291,$D$4:D291,D291)</f>
        <v>515010</v>
      </c>
      <c r="B291" s="100" t="s">
        <v>911</v>
      </c>
      <c r="C291" s="101">
        <v>5</v>
      </c>
      <c r="D291" s="101">
        <v>15</v>
      </c>
      <c r="E291" s="101">
        <f t="shared" si="7"/>
        <v>515012</v>
      </c>
      <c r="F291" s="101">
        <v>9999</v>
      </c>
      <c r="G291" s="101" t="str">
        <f t="shared" si="0"/>
        <v>ITEM_NAME_515010</v>
      </c>
      <c r="H291" s="101" t="str">
        <f t="shared" si="1"/>
        <v>ITEM_ICON_515010</v>
      </c>
      <c r="I291" s="101" t="str">
        <f t="shared" si="2"/>
        <v>ITEM_DESC_515010</v>
      </c>
    </row>
    <row r="292" spans="1:9" ht="13.8" customHeight="1">
      <c r="A292" s="101">
        <f>C292*ID규칙_아이템_구분_단위+D292*ID규칙_아이템_타입_단위+COUNTIFS($C$4:C292,C292,$D$4:D292,D292)</f>
        <v>616001</v>
      </c>
      <c r="B292" s="100" t="s">
        <v>912</v>
      </c>
      <c r="C292" s="101">
        <v>6</v>
      </c>
      <c r="D292" s="101">
        <v>16</v>
      </c>
      <c r="E292" s="101">
        <f t="shared" si="7"/>
        <v>616003</v>
      </c>
      <c r="F292" s="101">
        <v>9999</v>
      </c>
      <c r="G292" s="101" t="str">
        <f t="shared" si="0"/>
        <v>ITEM_NAME_616001</v>
      </c>
      <c r="H292" s="101" t="str">
        <f t="shared" si="1"/>
        <v>ITEM_ICON_616001</v>
      </c>
      <c r="I292" s="101" t="str">
        <f t="shared" si="2"/>
        <v>ITEM_DESC_616001</v>
      </c>
    </row>
    <row r="293" spans="1:9" ht="13.8" customHeight="1">
      <c r="A293" s="101">
        <f>C293*ID규칙_아이템_구분_단위+D293*ID규칙_아이템_타입_단위+COUNTIFS($C$4:C293,C293,$D$4:D293,D293)</f>
        <v>616002</v>
      </c>
      <c r="B293" s="100" t="s">
        <v>913</v>
      </c>
      <c r="C293" s="101">
        <v>6</v>
      </c>
      <c r="D293" s="101">
        <v>16</v>
      </c>
      <c r="E293" s="101">
        <f t="shared" si="7"/>
        <v>616004</v>
      </c>
      <c r="F293" s="101">
        <v>9999</v>
      </c>
      <c r="G293" s="101" t="str">
        <f t="shared" si="0"/>
        <v>ITEM_NAME_616002</v>
      </c>
      <c r="H293" s="101" t="str">
        <f t="shared" si="1"/>
        <v>ITEM_ICON_616002</v>
      </c>
      <c r="I293" s="101" t="str">
        <f t="shared" si="2"/>
        <v>ITEM_DESC_616002</v>
      </c>
    </row>
    <row r="294" spans="1:9" ht="13.8" customHeight="1">
      <c r="A294" s="101">
        <f>C294*ID규칙_아이템_구분_단위+D294*ID규칙_아이템_타입_단위+COUNTIFS($C$4:C294,C294,$D$4:D294,D294)</f>
        <v>616003</v>
      </c>
      <c r="B294" s="100" t="s">
        <v>914</v>
      </c>
      <c r="C294" s="101">
        <v>6</v>
      </c>
      <c r="D294" s="101">
        <v>16</v>
      </c>
      <c r="E294" s="101">
        <f t="shared" si="7"/>
        <v>616005</v>
      </c>
      <c r="F294" s="101">
        <v>9999</v>
      </c>
      <c r="G294" s="101" t="str">
        <f t="shared" si="0"/>
        <v>ITEM_NAME_616003</v>
      </c>
      <c r="H294" s="101" t="str">
        <f t="shared" si="1"/>
        <v>ITEM_ICON_616003</v>
      </c>
      <c r="I294" s="101" t="str">
        <f t="shared" si="2"/>
        <v>ITEM_DESC_616003</v>
      </c>
    </row>
    <row r="295" spans="1:9" ht="13.8" customHeight="1">
      <c r="A295" s="101">
        <f>C295*ID규칙_아이템_구분_단위+D295*ID규칙_아이템_타입_단위+COUNTIFS($C$4:C295,C295,$D$4:D295,D295)</f>
        <v>616004</v>
      </c>
      <c r="B295" s="100" t="s">
        <v>915</v>
      </c>
      <c r="C295" s="101">
        <v>6</v>
      </c>
      <c r="D295" s="101">
        <v>16</v>
      </c>
      <c r="E295" s="101">
        <f t="shared" si="7"/>
        <v>616006</v>
      </c>
      <c r="F295" s="101">
        <v>9999</v>
      </c>
      <c r="G295" s="101" t="str">
        <f t="shared" si="0"/>
        <v>ITEM_NAME_616004</v>
      </c>
      <c r="H295" s="101" t="str">
        <f t="shared" si="1"/>
        <v>ITEM_ICON_616004</v>
      </c>
      <c r="I295" s="101" t="str">
        <f t="shared" si="2"/>
        <v>ITEM_DESC_616004</v>
      </c>
    </row>
    <row r="296" spans="1:9" ht="13.8" customHeight="1">
      <c r="A296" s="101">
        <f>C296*ID규칙_아이템_구분_단위+D296*ID규칙_아이템_타입_단위+COUNTIFS($C$4:C296,C296,$D$4:D296,D296)</f>
        <v>616005</v>
      </c>
      <c r="B296" s="100" t="s">
        <v>916</v>
      </c>
      <c r="C296" s="101">
        <v>6</v>
      </c>
      <c r="D296" s="101">
        <v>16</v>
      </c>
      <c r="E296" s="101">
        <f t="shared" si="7"/>
        <v>616007</v>
      </c>
      <c r="F296" s="101">
        <v>9999</v>
      </c>
      <c r="G296" s="101" t="str">
        <f t="shared" si="0"/>
        <v>ITEM_NAME_616005</v>
      </c>
      <c r="H296" s="101" t="str">
        <f t="shared" si="1"/>
        <v>ITEM_ICON_616005</v>
      </c>
      <c r="I296" s="101" t="str">
        <f t="shared" si="2"/>
        <v>ITEM_DESC_616005</v>
      </c>
    </row>
    <row r="297" spans="1:9" ht="13.8" customHeight="1">
      <c r="A297" s="101">
        <f>C297*ID규칙_아이템_구분_단위+D297*ID규칙_아이템_타입_단위+COUNTIFS($C$4:C297,C297,$D$4:D297,D297)</f>
        <v>616006</v>
      </c>
      <c r="B297" s="100" t="s">
        <v>917</v>
      </c>
      <c r="C297" s="101">
        <v>6</v>
      </c>
      <c r="D297" s="101">
        <v>16</v>
      </c>
      <c r="E297" s="101">
        <f t="shared" si="7"/>
        <v>616008</v>
      </c>
      <c r="F297" s="101">
        <v>9999</v>
      </c>
      <c r="G297" s="101" t="str">
        <f t="shared" si="0"/>
        <v>ITEM_NAME_616006</v>
      </c>
      <c r="H297" s="101" t="str">
        <f t="shared" si="1"/>
        <v>ITEM_ICON_616006</v>
      </c>
      <c r="I297" s="101" t="str">
        <f t="shared" si="2"/>
        <v>ITEM_DESC_616006</v>
      </c>
    </row>
    <row r="298" spans="1:9" ht="13.8" customHeight="1">
      <c r="A298" s="101">
        <f>C298*ID규칙_아이템_구분_단위+D298*ID규칙_아이템_타입_단위+COUNTIFS($C$4:C298,C298,$D$4:D298,D298)</f>
        <v>616007</v>
      </c>
      <c r="B298" s="100" t="s">
        <v>918</v>
      </c>
      <c r="C298" s="101">
        <v>6</v>
      </c>
      <c r="D298" s="101">
        <v>16</v>
      </c>
      <c r="E298" s="101">
        <f t="shared" si="7"/>
        <v>616009</v>
      </c>
      <c r="F298" s="101">
        <v>9999</v>
      </c>
      <c r="G298" s="101" t="str">
        <f t="shared" si="0"/>
        <v>ITEM_NAME_616007</v>
      </c>
      <c r="H298" s="101" t="str">
        <f t="shared" si="1"/>
        <v>ITEM_ICON_616007</v>
      </c>
      <c r="I298" s="101" t="str">
        <f t="shared" si="2"/>
        <v>ITEM_DESC_616007</v>
      </c>
    </row>
    <row r="299" spans="1:9" ht="13.8" customHeight="1">
      <c r="A299" s="101">
        <f>C299*ID규칙_아이템_구분_단위+D299*ID규칙_아이템_타입_단위+COUNTIFS($C$4:C299,C299,$D$4:D299,D299)</f>
        <v>616008</v>
      </c>
      <c r="B299" s="100" t="s">
        <v>919</v>
      </c>
      <c r="C299" s="101">
        <v>6</v>
      </c>
      <c r="D299" s="101">
        <v>16</v>
      </c>
      <c r="E299" s="101">
        <f t="shared" si="7"/>
        <v>616010</v>
      </c>
      <c r="F299" s="101">
        <v>9999</v>
      </c>
      <c r="G299" s="101" t="str">
        <f t="shared" si="0"/>
        <v>ITEM_NAME_616008</v>
      </c>
      <c r="H299" s="101" t="str">
        <f t="shared" si="1"/>
        <v>ITEM_ICON_616008</v>
      </c>
      <c r="I299" s="101" t="str">
        <f t="shared" si="2"/>
        <v>ITEM_DESC_616008</v>
      </c>
    </row>
    <row r="300" spans="1:9" ht="13.8" customHeight="1">
      <c r="A300" s="101">
        <f>C300*ID규칙_아이템_구분_단위+D300*ID규칙_아이템_타입_단위+COUNTIFS($C$4:C300,C300,$D$4:D300,D300)</f>
        <v>616009</v>
      </c>
      <c r="B300" s="100" t="s">
        <v>920</v>
      </c>
      <c r="C300" s="101">
        <v>6</v>
      </c>
      <c r="D300" s="101">
        <v>16</v>
      </c>
      <c r="E300" s="101">
        <f t="shared" si="7"/>
        <v>616011</v>
      </c>
      <c r="F300" s="101">
        <v>9999</v>
      </c>
      <c r="G300" s="101" t="str">
        <f t="shared" si="0"/>
        <v>ITEM_NAME_616009</v>
      </c>
      <c r="H300" s="101" t="str">
        <f t="shared" si="1"/>
        <v>ITEM_ICON_616009</v>
      </c>
      <c r="I300" s="101" t="str">
        <f t="shared" si="2"/>
        <v>ITEM_DESC_616009</v>
      </c>
    </row>
    <row r="301" spans="1:9" ht="13.8" customHeight="1">
      <c r="A301" s="101">
        <f>C301*ID규칙_아이템_구분_단위+D301*ID규칙_아이템_타입_단위+COUNTIFS($C$4:C301,C301,$D$4:D301,D301)</f>
        <v>616010</v>
      </c>
      <c r="B301" s="100" t="s">
        <v>921</v>
      </c>
      <c r="C301" s="101">
        <v>6</v>
      </c>
      <c r="D301" s="101">
        <v>16</v>
      </c>
      <c r="E301" s="101">
        <f t="shared" si="7"/>
        <v>616012</v>
      </c>
      <c r="F301" s="101">
        <v>9999</v>
      </c>
      <c r="G301" s="101" t="str">
        <f t="shared" si="0"/>
        <v>ITEM_NAME_616010</v>
      </c>
      <c r="H301" s="101" t="str">
        <f t="shared" si="1"/>
        <v>ITEM_ICON_616010</v>
      </c>
      <c r="I301" s="101" t="str">
        <f t="shared" si="2"/>
        <v>ITEM_DESC_616010</v>
      </c>
    </row>
    <row r="302" spans="1:9" ht="13.8" customHeight="1">
      <c r="A302" s="101">
        <f>C302*ID규칙_아이템_구분_단위+D302*ID규칙_아이템_타입_단위+COUNTIFS($C$4:C302,C302,$D$4:D302,D302)</f>
        <v>616011</v>
      </c>
      <c r="B302" s="100" t="s">
        <v>922</v>
      </c>
      <c r="C302" s="101">
        <v>6</v>
      </c>
      <c r="D302" s="101">
        <v>16</v>
      </c>
      <c r="E302" s="101">
        <f t="shared" si="7"/>
        <v>616013</v>
      </c>
      <c r="F302" s="101">
        <v>9999</v>
      </c>
      <c r="G302" s="101" t="str">
        <f t="shared" si="0"/>
        <v>ITEM_NAME_616011</v>
      </c>
      <c r="H302" s="101" t="str">
        <f t="shared" si="1"/>
        <v>ITEM_ICON_616011</v>
      </c>
      <c r="I302" s="101" t="str">
        <f t="shared" si="2"/>
        <v>ITEM_DESC_616011</v>
      </c>
    </row>
    <row r="303" spans="1:9" ht="13.8" customHeight="1">
      <c r="A303" s="101">
        <f>C303*ID규칙_아이템_구분_단위+D303*ID규칙_아이템_타입_단위+COUNTIFS($C$4:C303,C303,$D$4:D303,D303)</f>
        <v>616012</v>
      </c>
      <c r="B303" s="100" t="s">
        <v>923</v>
      </c>
      <c r="C303" s="101">
        <v>6</v>
      </c>
      <c r="D303" s="101">
        <v>16</v>
      </c>
      <c r="E303" s="101">
        <f t="shared" si="7"/>
        <v>616014</v>
      </c>
      <c r="F303" s="101">
        <v>9999</v>
      </c>
      <c r="G303" s="101" t="str">
        <f t="shared" si="0"/>
        <v>ITEM_NAME_616012</v>
      </c>
      <c r="H303" s="101" t="str">
        <f t="shared" si="1"/>
        <v>ITEM_ICON_616012</v>
      </c>
      <c r="I303" s="101" t="str">
        <f t="shared" si="2"/>
        <v>ITEM_DESC_616012</v>
      </c>
    </row>
    <row r="304" spans="1:9" ht="13.8" customHeight="1">
      <c r="A304" s="101">
        <f>C304*ID규칙_아이템_구분_단위+D304*ID규칙_아이템_타입_단위+COUNTIFS($C$4:C304,C304,$D$4:D304,D304)</f>
        <v>616013</v>
      </c>
      <c r="B304" s="100" t="s">
        <v>924</v>
      </c>
      <c r="C304" s="101">
        <v>6</v>
      </c>
      <c r="D304" s="101">
        <v>16</v>
      </c>
      <c r="E304" s="101">
        <f t="shared" si="7"/>
        <v>616015</v>
      </c>
      <c r="F304" s="101">
        <v>9999</v>
      </c>
      <c r="G304" s="101" t="str">
        <f t="shared" si="0"/>
        <v>ITEM_NAME_616013</v>
      </c>
      <c r="H304" s="101" t="str">
        <f t="shared" si="1"/>
        <v>ITEM_ICON_616013</v>
      </c>
      <c r="I304" s="101" t="str">
        <f t="shared" si="2"/>
        <v>ITEM_DESC_616013</v>
      </c>
    </row>
    <row r="305" spans="1:9" ht="13.8" customHeight="1">
      <c r="A305" s="101">
        <f>C305*ID규칙_아이템_구분_단위+D305*ID규칙_아이템_타입_단위+COUNTIFS($C$4:C305,C305,$D$4:D305,D305)</f>
        <v>616014</v>
      </c>
      <c r="B305" s="100" t="s">
        <v>925</v>
      </c>
      <c r="C305" s="101">
        <v>6</v>
      </c>
      <c r="D305" s="101">
        <v>16</v>
      </c>
      <c r="E305" s="101">
        <f t="shared" si="7"/>
        <v>616016</v>
      </c>
      <c r="F305" s="101">
        <v>9999</v>
      </c>
      <c r="G305" s="101" t="str">
        <f t="shared" si="0"/>
        <v>ITEM_NAME_616014</v>
      </c>
      <c r="H305" s="101" t="str">
        <f t="shared" si="1"/>
        <v>ITEM_ICON_616014</v>
      </c>
      <c r="I305" s="101" t="str">
        <f t="shared" si="2"/>
        <v>ITEM_DESC_616014</v>
      </c>
    </row>
    <row r="306" spans="1:9" ht="13.8" customHeight="1">
      <c r="A306" s="101">
        <f>C306*ID규칙_아이템_구분_단위+D306*ID규칙_아이템_타입_단위+COUNTIFS($C$4:C306,C306,$D$4:D306,D306)</f>
        <v>616015</v>
      </c>
      <c r="B306" s="100" t="s">
        <v>926</v>
      </c>
      <c r="C306" s="101">
        <v>6</v>
      </c>
      <c r="D306" s="101">
        <v>16</v>
      </c>
      <c r="E306" s="101">
        <f t="shared" si="7"/>
        <v>616017</v>
      </c>
      <c r="F306" s="101">
        <v>9999</v>
      </c>
      <c r="G306" s="101" t="str">
        <f t="shared" si="0"/>
        <v>ITEM_NAME_616015</v>
      </c>
      <c r="H306" s="101" t="str">
        <f t="shared" si="1"/>
        <v>ITEM_ICON_616015</v>
      </c>
      <c r="I306" s="101" t="str">
        <f t="shared" si="2"/>
        <v>ITEM_DESC_616015</v>
      </c>
    </row>
    <row r="307" spans="1:9" ht="13.8" customHeight="1">
      <c r="A307" s="101">
        <f>C307*ID규칙_아이템_구분_단위+D307*ID규칙_아이템_타입_단위+COUNTIFS($C$4:C307,C307,$D$4:D307,D307)</f>
        <v>616016</v>
      </c>
      <c r="B307" s="100" t="s">
        <v>927</v>
      </c>
      <c r="C307" s="101">
        <v>6</v>
      </c>
      <c r="D307" s="101">
        <v>16</v>
      </c>
      <c r="E307" s="101">
        <f t="shared" si="7"/>
        <v>616018</v>
      </c>
      <c r="F307" s="101">
        <v>9999</v>
      </c>
      <c r="G307" s="101" t="str">
        <f t="shared" si="0"/>
        <v>ITEM_NAME_616016</v>
      </c>
      <c r="H307" s="101" t="str">
        <f t="shared" si="1"/>
        <v>ITEM_ICON_616016</v>
      </c>
      <c r="I307" s="101" t="str">
        <f t="shared" si="2"/>
        <v>ITEM_DESC_616016</v>
      </c>
    </row>
    <row r="308" spans="1:9" ht="13.8" customHeight="1">
      <c r="A308" s="101">
        <f>C308*ID규칙_아이템_구분_단위+D308*ID규칙_아이템_타입_단위+COUNTIFS($C$4:C308,C308,$D$4:D308,D308)</f>
        <v>616017</v>
      </c>
      <c r="B308" s="100" t="s">
        <v>928</v>
      </c>
      <c r="C308" s="101">
        <v>6</v>
      </c>
      <c r="D308" s="101">
        <v>16</v>
      </c>
      <c r="E308" s="101">
        <f t="shared" si="7"/>
        <v>616019</v>
      </c>
      <c r="F308" s="101">
        <v>9999</v>
      </c>
      <c r="G308" s="101" t="str">
        <f t="shared" si="0"/>
        <v>ITEM_NAME_616017</v>
      </c>
      <c r="H308" s="101" t="str">
        <f t="shared" si="1"/>
        <v>ITEM_ICON_616017</v>
      </c>
      <c r="I308" s="101" t="str">
        <f t="shared" si="2"/>
        <v>ITEM_DESC_616017</v>
      </c>
    </row>
    <row r="309" spans="1:9" ht="13.8" customHeight="1">
      <c r="A309" s="101">
        <f>C309*ID규칙_아이템_구분_단위+D309*ID규칙_아이템_타입_단위+COUNTIFS($C$4:C309,C309,$D$4:D309,D309)</f>
        <v>616018</v>
      </c>
      <c r="B309" s="100" t="s">
        <v>929</v>
      </c>
      <c r="C309" s="101">
        <v>6</v>
      </c>
      <c r="D309" s="101">
        <v>16</v>
      </c>
      <c r="E309" s="101">
        <f t="shared" si="7"/>
        <v>616020</v>
      </c>
      <c r="F309" s="101">
        <v>9999</v>
      </c>
      <c r="G309" s="101" t="str">
        <f t="shared" si="0"/>
        <v>ITEM_NAME_616018</v>
      </c>
      <c r="H309" s="101" t="str">
        <f t="shared" si="1"/>
        <v>ITEM_ICON_616018</v>
      </c>
      <c r="I309" s="101" t="str">
        <f t="shared" si="2"/>
        <v>ITEM_DESC_616018</v>
      </c>
    </row>
    <row r="310" spans="1:9" ht="13.8" customHeight="1">
      <c r="A310" s="101">
        <f>C310*ID규칙_아이템_구분_단위+D310*ID규칙_아이템_타입_단위+COUNTIFS($C$4:C310,C310,$D$4:D310,D310)</f>
        <v>616019</v>
      </c>
      <c r="B310" s="100" t="s">
        <v>930</v>
      </c>
      <c r="C310" s="101">
        <v>6</v>
      </c>
      <c r="D310" s="101">
        <v>16</v>
      </c>
      <c r="E310" s="101">
        <f t="shared" si="7"/>
        <v>616021</v>
      </c>
      <c r="F310" s="101">
        <v>9999</v>
      </c>
      <c r="G310" s="101" t="str">
        <f t="shared" si="0"/>
        <v>ITEM_NAME_616019</v>
      </c>
      <c r="H310" s="101" t="str">
        <f t="shared" si="1"/>
        <v>ITEM_ICON_616019</v>
      </c>
      <c r="I310" s="101" t="str">
        <f t="shared" si="2"/>
        <v>ITEM_DESC_616019</v>
      </c>
    </row>
    <row r="311" spans="1:9" ht="13.8" customHeight="1">
      <c r="A311" s="101">
        <f>C311*ID규칙_아이템_구분_단위+D311*ID규칙_아이템_타입_단위+COUNTIFS($C$4:C311,C311,$D$4:D311,D311)</f>
        <v>616020</v>
      </c>
      <c r="B311" s="100" t="s">
        <v>931</v>
      </c>
      <c r="C311" s="101">
        <v>6</v>
      </c>
      <c r="D311" s="101">
        <v>16</v>
      </c>
      <c r="E311" s="101">
        <f t="shared" si="7"/>
        <v>616022</v>
      </c>
      <c r="F311" s="101">
        <v>9999</v>
      </c>
      <c r="G311" s="101" t="str">
        <f t="shared" si="0"/>
        <v>ITEM_NAME_616020</v>
      </c>
      <c r="H311" s="101" t="str">
        <f t="shared" si="1"/>
        <v>ITEM_ICON_616020</v>
      </c>
      <c r="I311" s="101" t="str">
        <f t="shared" si="2"/>
        <v>ITEM_DESC_616020</v>
      </c>
    </row>
    <row r="312" spans="1:9" ht="13.8" customHeight="1">
      <c r="A312" s="101">
        <f>C312*ID규칙_아이템_구분_단위+D312*ID규칙_아이템_타입_단위+COUNTIFS($C$4:C312,C312,$D$4:D312,D312)</f>
        <v>616021</v>
      </c>
      <c r="B312" s="100" t="s">
        <v>932</v>
      </c>
      <c r="C312" s="101">
        <v>6</v>
      </c>
      <c r="D312" s="101">
        <v>16</v>
      </c>
      <c r="E312" s="101">
        <f t="shared" si="7"/>
        <v>616023</v>
      </c>
      <c r="F312" s="101">
        <v>9999</v>
      </c>
      <c r="G312" s="101" t="str">
        <f t="shared" si="0"/>
        <v>ITEM_NAME_616021</v>
      </c>
      <c r="H312" s="101" t="str">
        <f t="shared" si="1"/>
        <v>ITEM_ICON_616021</v>
      </c>
      <c r="I312" s="101" t="str">
        <f t="shared" si="2"/>
        <v>ITEM_DESC_616021</v>
      </c>
    </row>
    <row r="313" spans="1:9" ht="13.8" customHeight="1">
      <c r="A313" s="101">
        <f>C313*ID규칙_아이템_구분_단위+D313*ID규칙_아이템_타입_단위+COUNTIFS($C$4:C313,C313,$D$4:D313,D313)</f>
        <v>616022</v>
      </c>
      <c r="B313" s="100" t="s">
        <v>933</v>
      </c>
      <c r="C313" s="101">
        <v>6</v>
      </c>
      <c r="D313" s="101">
        <v>16</v>
      </c>
      <c r="E313" s="101">
        <f t="shared" si="7"/>
        <v>616024</v>
      </c>
      <c r="F313" s="101">
        <v>9999</v>
      </c>
      <c r="G313" s="101" t="str">
        <f t="shared" si="0"/>
        <v>ITEM_NAME_616022</v>
      </c>
      <c r="H313" s="101" t="str">
        <f t="shared" si="1"/>
        <v>ITEM_ICON_616022</v>
      </c>
      <c r="I313" s="101" t="str">
        <f t="shared" si="2"/>
        <v>ITEM_DESC_616022</v>
      </c>
    </row>
    <row r="314" spans="1:9" ht="13.8" customHeight="1">
      <c r="A314" s="101">
        <f>C314*ID규칙_아이템_구분_단위+D314*ID규칙_아이템_타입_단위+COUNTIFS($C$4:C314,C314,$D$4:D314,D314)</f>
        <v>616023</v>
      </c>
      <c r="B314" s="100" t="s">
        <v>934</v>
      </c>
      <c r="C314" s="101">
        <v>6</v>
      </c>
      <c r="D314" s="101">
        <v>16</v>
      </c>
      <c r="E314" s="101">
        <f t="shared" si="7"/>
        <v>616025</v>
      </c>
      <c r="F314" s="101">
        <v>9999</v>
      </c>
      <c r="G314" s="101" t="str">
        <f t="shared" si="0"/>
        <v>ITEM_NAME_616023</v>
      </c>
      <c r="H314" s="101" t="str">
        <f t="shared" si="1"/>
        <v>ITEM_ICON_616023</v>
      </c>
      <c r="I314" s="101" t="str">
        <f t="shared" si="2"/>
        <v>ITEM_DESC_616023</v>
      </c>
    </row>
    <row r="315" spans="1:9" ht="13.8" customHeight="1">
      <c r="A315" s="101">
        <f>C315*ID규칙_아이템_구분_단위+D315*ID규칙_아이템_타입_단위+COUNTIFS($C$4:C315,C315,$D$4:D315,D315)</f>
        <v>616024</v>
      </c>
      <c r="B315" s="100" t="s">
        <v>935</v>
      </c>
      <c r="C315" s="101">
        <v>6</v>
      </c>
      <c r="D315" s="101">
        <v>16</v>
      </c>
      <c r="E315" s="101">
        <f t="shared" si="7"/>
        <v>616026</v>
      </c>
      <c r="F315" s="101">
        <v>9999</v>
      </c>
      <c r="G315" s="101" t="str">
        <f t="shared" si="0"/>
        <v>ITEM_NAME_616024</v>
      </c>
      <c r="H315" s="101" t="str">
        <f t="shared" si="1"/>
        <v>ITEM_ICON_616024</v>
      </c>
      <c r="I315" s="101" t="str">
        <f t="shared" si="2"/>
        <v>ITEM_DESC_616024</v>
      </c>
    </row>
    <row r="316" spans="1:9" ht="13.8" customHeight="1">
      <c r="A316" s="101">
        <f>C316*ID규칙_아이템_구분_단위+D316*ID규칙_아이템_타입_단위+COUNTIFS($C$4:C316,C316,$D$4:D316,D316)</f>
        <v>616025</v>
      </c>
      <c r="B316" s="100" t="s">
        <v>936</v>
      </c>
      <c r="C316" s="101">
        <v>6</v>
      </c>
      <c r="D316" s="101">
        <v>16</v>
      </c>
      <c r="E316" s="101">
        <f t="shared" si="7"/>
        <v>616027</v>
      </c>
      <c r="F316" s="101">
        <v>9999</v>
      </c>
      <c r="G316" s="101" t="str">
        <f t="shared" si="0"/>
        <v>ITEM_NAME_616025</v>
      </c>
      <c r="H316" s="101" t="str">
        <f t="shared" si="1"/>
        <v>ITEM_ICON_616025</v>
      </c>
      <c r="I316" s="101" t="str">
        <f t="shared" si="2"/>
        <v>ITEM_DESC_616025</v>
      </c>
    </row>
    <row r="317" spans="1:9" ht="13.8" customHeight="1">
      <c r="A317" s="101">
        <f>C317*ID규칙_아이템_구분_단위+D317*ID규칙_아이템_타입_단위+COUNTIFS($C$4:C317,C317,$D$4:D317,D317)</f>
        <v>616026</v>
      </c>
      <c r="B317" s="100" t="s">
        <v>937</v>
      </c>
      <c r="C317" s="101">
        <v>6</v>
      </c>
      <c r="D317" s="101">
        <v>16</v>
      </c>
      <c r="E317" s="101">
        <f t="shared" si="7"/>
        <v>616028</v>
      </c>
      <c r="F317" s="101">
        <v>9999</v>
      </c>
      <c r="G317" s="101" t="str">
        <f t="shared" si="0"/>
        <v>ITEM_NAME_616026</v>
      </c>
      <c r="H317" s="101" t="str">
        <f t="shared" si="1"/>
        <v>ITEM_ICON_616026</v>
      </c>
      <c r="I317" s="101" t="str">
        <f t="shared" si="2"/>
        <v>ITEM_DESC_616026</v>
      </c>
    </row>
    <row r="318" spans="1:9" ht="13.8" customHeight="1">
      <c r="A318" s="101">
        <f>C318*ID규칙_아이템_구분_단위+D318*ID규칙_아이템_타입_단위+COUNTIFS($C$4:C318,C318,$D$4:D318,D318)</f>
        <v>616027</v>
      </c>
      <c r="B318" s="100" t="s">
        <v>938</v>
      </c>
      <c r="C318" s="101">
        <v>6</v>
      </c>
      <c r="D318" s="101">
        <v>16</v>
      </c>
      <c r="E318" s="101">
        <f t="shared" si="7"/>
        <v>616029</v>
      </c>
      <c r="F318" s="101">
        <v>9999</v>
      </c>
      <c r="G318" s="101" t="str">
        <f t="shared" si="0"/>
        <v>ITEM_NAME_616027</v>
      </c>
      <c r="H318" s="101" t="str">
        <f t="shared" si="1"/>
        <v>ITEM_ICON_616027</v>
      </c>
      <c r="I318" s="101" t="str">
        <f t="shared" si="2"/>
        <v>ITEM_DESC_616027</v>
      </c>
    </row>
    <row r="319" spans="1:9" ht="13.8" customHeight="1">
      <c r="A319" s="101">
        <f>C319*ID규칙_아이템_구분_단위+D319*ID규칙_아이템_타입_단위+COUNTIFS($C$4:C319,C319,$D$4:D319,D319)</f>
        <v>616028</v>
      </c>
      <c r="B319" s="100" t="s">
        <v>939</v>
      </c>
      <c r="C319" s="101">
        <v>6</v>
      </c>
      <c r="D319" s="101">
        <v>16</v>
      </c>
      <c r="E319" s="101">
        <f t="shared" si="7"/>
        <v>616030</v>
      </c>
      <c r="F319" s="101">
        <v>9999</v>
      </c>
      <c r="G319" s="101" t="str">
        <f t="shared" si="0"/>
        <v>ITEM_NAME_616028</v>
      </c>
      <c r="H319" s="101" t="str">
        <f t="shared" si="1"/>
        <v>ITEM_ICON_616028</v>
      </c>
      <c r="I319" s="101" t="str">
        <f t="shared" si="2"/>
        <v>ITEM_DESC_616028</v>
      </c>
    </row>
    <row r="320" spans="1:9" ht="13.8" customHeight="1">
      <c r="A320" s="101">
        <f>C320*ID규칙_아이템_구분_단위+D320*ID규칙_아이템_타입_단위+COUNTIFS($C$4:C320,C320,$D$4:D320,D320)</f>
        <v>616029</v>
      </c>
      <c r="B320" s="100" t="s">
        <v>940</v>
      </c>
      <c r="C320" s="101">
        <v>6</v>
      </c>
      <c r="D320" s="101">
        <v>16</v>
      </c>
      <c r="E320" s="101">
        <f t="shared" si="7"/>
        <v>616031</v>
      </c>
      <c r="F320" s="101">
        <v>9999</v>
      </c>
      <c r="G320" s="101" t="str">
        <f t="shared" si="0"/>
        <v>ITEM_NAME_616029</v>
      </c>
      <c r="H320" s="101" t="str">
        <f t="shared" si="1"/>
        <v>ITEM_ICON_616029</v>
      </c>
      <c r="I320" s="101" t="str">
        <f t="shared" si="2"/>
        <v>ITEM_DESC_616029</v>
      </c>
    </row>
    <row r="321" spans="1:9" ht="13.8" customHeight="1">
      <c r="A321" s="101">
        <f>C321*ID규칙_아이템_구분_단위+D321*ID규칙_아이템_타입_단위+COUNTIFS($C$4:C321,C321,$D$4:D321,D321)</f>
        <v>616030</v>
      </c>
      <c r="B321" s="100" t="s">
        <v>941</v>
      </c>
      <c r="C321" s="101">
        <v>6</v>
      </c>
      <c r="D321" s="101">
        <v>16</v>
      </c>
      <c r="E321" s="101">
        <f t="shared" si="7"/>
        <v>616032</v>
      </c>
      <c r="F321" s="101">
        <v>9999</v>
      </c>
      <c r="G321" s="101" t="str">
        <f t="shared" si="0"/>
        <v>ITEM_NAME_616030</v>
      </c>
      <c r="H321" s="101" t="str">
        <f t="shared" si="1"/>
        <v>ITEM_ICON_616030</v>
      </c>
      <c r="I321" s="101" t="str">
        <f t="shared" si="2"/>
        <v>ITEM_DESC_616030</v>
      </c>
    </row>
    <row r="322" spans="1:9" ht="13.8" customHeight="1">
      <c r="A322" s="101">
        <f>C322*ID규칙_아이템_구분_단위+D322*ID규칙_아이템_타입_단위+COUNTIFS($C$4:C322,C322,$D$4:D322,D322)</f>
        <v>616031</v>
      </c>
      <c r="B322" s="100" t="s">
        <v>942</v>
      </c>
      <c r="C322" s="101">
        <v>6</v>
      </c>
      <c r="D322" s="101">
        <v>16</v>
      </c>
      <c r="E322" s="101">
        <f t="shared" si="7"/>
        <v>616033</v>
      </c>
      <c r="F322" s="101">
        <v>9999</v>
      </c>
      <c r="G322" s="101" t="str">
        <f t="shared" si="0"/>
        <v>ITEM_NAME_616031</v>
      </c>
      <c r="H322" s="101" t="str">
        <f t="shared" si="1"/>
        <v>ITEM_ICON_616031</v>
      </c>
      <c r="I322" s="101" t="str">
        <f t="shared" si="2"/>
        <v>ITEM_DESC_616031</v>
      </c>
    </row>
    <row r="323" spans="1:9" ht="13.8" customHeight="1">
      <c r="A323" s="101">
        <f>C323*ID규칙_아이템_구분_단위+D323*ID규칙_아이템_타입_단위+COUNTIFS($C$4:C323,C323,$D$4:D323,D323)</f>
        <v>616032</v>
      </c>
      <c r="B323" s="100" t="s">
        <v>943</v>
      </c>
      <c r="C323" s="101">
        <v>6</v>
      </c>
      <c r="D323" s="101">
        <v>16</v>
      </c>
      <c r="E323" s="101">
        <f t="shared" si="7"/>
        <v>616034</v>
      </c>
      <c r="F323" s="101">
        <v>9999</v>
      </c>
      <c r="G323" s="101" t="str">
        <f t="shared" si="0"/>
        <v>ITEM_NAME_616032</v>
      </c>
      <c r="H323" s="101" t="str">
        <f t="shared" si="1"/>
        <v>ITEM_ICON_616032</v>
      </c>
      <c r="I323" s="101" t="str">
        <f t="shared" si="2"/>
        <v>ITEM_DESC_616032</v>
      </c>
    </row>
    <row r="324" spans="1:9" ht="13.8" customHeight="1">
      <c r="A324" s="101">
        <f>C324*ID규칙_아이템_구분_단위+D324*ID규칙_아이템_타입_단위+COUNTIFS($C$4:C324,C324,$D$4:D324,D324)</f>
        <v>616033</v>
      </c>
      <c r="B324" s="100" t="s">
        <v>944</v>
      </c>
      <c r="C324" s="101">
        <v>6</v>
      </c>
      <c r="D324" s="101">
        <v>16</v>
      </c>
      <c r="E324" s="101">
        <f t="shared" si="7"/>
        <v>616035</v>
      </c>
      <c r="F324" s="101">
        <v>9999</v>
      </c>
      <c r="G324" s="101" t="str">
        <f t="shared" si="0"/>
        <v>ITEM_NAME_616033</v>
      </c>
      <c r="H324" s="101" t="str">
        <f t="shared" si="1"/>
        <v>ITEM_ICON_616033</v>
      </c>
      <c r="I324" s="101" t="str">
        <f t="shared" si="2"/>
        <v>ITEM_DESC_616033</v>
      </c>
    </row>
    <row r="325" spans="1:9" ht="13.8" customHeight="1">
      <c r="A325" s="101">
        <f>C325*ID규칙_아이템_구분_단위+D325*ID규칙_아이템_타입_단위+COUNTIFS($C$4:C325,C325,$D$4:D325,D325)</f>
        <v>616034</v>
      </c>
      <c r="B325" s="100" t="s">
        <v>945</v>
      </c>
      <c r="C325" s="101">
        <v>6</v>
      </c>
      <c r="D325" s="101">
        <v>16</v>
      </c>
      <c r="E325" s="101">
        <f t="shared" ref="E325:E343" si="8">A325+2</f>
        <v>616036</v>
      </c>
      <c r="F325" s="101">
        <v>9999</v>
      </c>
      <c r="G325" s="101" t="str">
        <f t="shared" si="0"/>
        <v>ITEM_NAME_616034</v>
      </c>
      <c r="H325" s="101" t="str">
        <f t="shared" si="1"/>
        <v>ITEM_ICON_616034</v>
      </c>
      <c r="I325" s="101" t="str">
        <f t="shared" si="2"/>
        <v>ITEM_DESC_616034</v>
      </c>
    </row>
    <row r="326" spans="1:9" ht="13.8" customHeight="1">
      <c r="A326" s="101">
        <f>C326*ID규칙_아이템_구분_단위+D326*ID규칙_아이템_타입_단위+COUNTIFS($C$4:C326,C326,$D$4:D326,D326)</f>
        <v>616035</v>
      </c>
      <c r="B326" s="100" t="s">
        <v>946</v>
      </c>
      <c r="C326" s="101">
        <v>6</v>
      </c>
      <c r="D326" s="101">
        <v>16</v>
      </c>
      <c r="E326" s="101">
        <f t="shared" si="8"/>
        <v>616037</v>
      </c>
      <c r="F326" s="101">
        <v>9999</v>
      </c>
      <c r="G326" s="101" t="str">
        <f t="shared" si="0"/>
        <v>ITEM_NAME_616035</v>
      </c>
      <c r="H326" s="101" t="str">
        <f t="shared" si="1"/>
        <v>ITEM_ICON_616035</v>
      </c>
      <c r="I326" s="101" t="str">
        <f t="shared" si="2"/>
        <v>ITEM_DESC_616035</v>
      </c>
    </row>
    <row r="327" spans="1:9" ht="13.8" customHeight="1">
      <c r="A327" s="101">
        <f>C327*ID규칙_아이템_구분_단위+D327*ID규칙_아이템_타입_단위+COUNTIFS($C$4:C327,C327,$D$4:D327,D327)</f>
        <v>616036</v>
      </c>
      <c r="B327" s="100" t="s">
        <v>947</v>
      </c>
      <c r="C327" s="101">
        <v>6</v>
      </c>
      <c r="D327" s="101">
        <v>16</v>
      </c>
      <c r="E327" s="101">
        <f t="shared" si="8"/>
        <v>616038</v>
      </c>
      <c r="F327" s="101">
        <v>9999</v>
      </c>
      <c r="G327" s="101" t="str">
        <f t="shared" si="0"/>
        <v>ITEM_NAME_616036</v>
      </c>
      <c r="H327" s="101" t="str">
        <f t="shared" si="1"/>
        <v>ITEM_ICON_616036</v>
      </c>
      <c r="I327" s="101" t="str">
        <f t="shared" si="2"/>
        <v>ITEM_DESC_616036</v>
      </c>
    </row>
    <row r="328" spans="1:9" ht="13.8" customHeight="1">
      <c r="A328" s="101">
        <f>C328*ID규칙_아이템_구분_단위+D328*ID규칙_아이템_타입_단위+COUNTIFS($C$4:C328,C328,$D$4:D328,D328)</f>
        <v>616037</v>
      </c>
      <c r="B328" s="100" t="s">
        <v>948</v>
      </c>
      <c r="C328" s="101">
        <v>6</v>
      </c>
      <c r="D328" s="101">
        <v>16</v>
      </c>
      <c r="E328" s="101">
        <f t="shared" si="8"/>
        <v>616039</v>
      </c>
      <c r="F328" s="101">
        <v>9999</v>
      </c>
      <c r="G328" s="101" t="str">
        <f t="shared" si="0"/>
        <v>ITEM_NAME_616037</v>
      </c>
      <c r="H328" s="101" t="str">
        <f t="shared" si="1"/>
        <v>ITEM_ICON_616037</v>
      </c>
      <c r="I328" s="101" t="str">
        <f t="shared" si="2"/>
        <v>ITEM_DESC_616037</v>
      </c>
    </row>
    <row r="329" spans="1:9" ht="13.8" customHeight="1">
      <c r="A329" s="101">
        <f>C329*ID규칙_아이템_구분_단위+D329*ID규칙_아이템_타입_단위+COUNTIFS($C$4:C329,C329,$D$4:D329,D329)</f>
        <v>616038</v>
      </c>
      <c r="B329" s="100" t="s">
        <v>949</v>
      </c>
      <c r="C329" s="101">
        <v>6</v>
      </c>
      <c r="D329" s="101">
        <v>16</v>
      </c>
      <c r="E329" s="101">
        <f t="shared" si="8"/>
        <v>616040</v>
      </c>
      <c r="F329" s="101">
        <v>9999</v>
      </c>
      <c r="G329" s="101" t="str">
        <f t="shared" si="0"/>
        <v>ITEM_NAME_616038</v>
      </c>
      <c r="H329" s="101" t="str">
        <f t="shared" si="1"/>
        <v>ITEM_ICON_616038</v>
      </c>
      <c r="I329" s="101" t="str">
        <f t="shared" si="2"/>
        <v>ITEM_DESC_616038</v>
      </c>
    </row>
    <row r="330" spans="1:9" ht="13.8" customHeight="1">
      <c r="A330" s="101">
        <f>C330*ID규칙_아이템_구분_단위+D330*ID규칙_아이템_타입_단위+COUNTIFS($C$4:C330,C330,$D$4:D330,D330)</f>
        <v>616039</v>
      </c>
      <c r="B330" s="100" t="s">
        <v>950</v>
      </c>
      <c r="C330" s="101">
        <v>6</v>
      </c>
      <c r="D330" s="101">
        <v>16</v>
      </c>
      <c r="E330" s="101">
        <f t="shared" si="8"/>
        <v>616041</v>
      </c>
      <c r="F330" s="101">
        <v>9999</v>
      </c>
      <c r="G330" s="101" t="str">
        <f t="shared" si="0"/>
        <v>ITEM_NAME_616039</v>
      </c>
      <c r="H330" s="101" t="str">
        <f t="shared" si="1"/>
        <v>ITEM_ICON_616039</v>
      </c>
      <c r="I330" s="101" t="str">
        <f t="shared" si="2"/>
        <v>ITEM_DESC_616039</v>
      </c>
    </row>
    <row r="331" spans="1:9" ht="13.8" customHeight="1">
      <c r="A331" s="101">
        <f>C331*ID규칙_아이템_구분_단위+D331*ID규칙_아이템_타입_단위+COUNTIFS($C$4:C331,C331,$D$4:D331,D331)</f>
        <v>616040</v>
      </c>
      <c r="B331" s="100" t="s">
        <v>951</v>
      </c>
      <c r="C331" s="101">
        <v>6</v>
      </c>
      <c r="D331" s="101">
        <v>16</v>
      </c>
      <c r="E331" s="101">
        <f t="shared" si="8"/>
        <v>616042</v>
      </c>
      <c r="F331" s="101">
        <v>9999</v>
      </c>
      <c r="G331" s="101" t="str">
        <f t="shared" si="0"/>
        <v>ITEM_NAME_616040</v>
      </c>
      <c r="H331" s="101" t="str">
        <f t="shared" si="1"/>
        <v>ITEM_ICON_616040</v>
      </c>
      <c r="I331" s="101" t="str">
        <f t="shared" si="2"/>
        <v>ITEM_DESC_616040</v>
      </c>
    </row>
    <row r="332" spans="1:9" ht="13.8" customHeight="1">
      <c r="A332" s="101">
        <f>C332*ID규칙_아이템_구분_단위+D332*ID규칙_아이템_타입_단위+COUNTIFS($C$4:C332,C332,$D$4:D332,D332)</f>
        <v>616041</v>
      </c>
      <c r="B332" s="100" t="s">
        <v>952</v>
      </c>
      <c r="C332" s="101">
        <v>6</v>
      </c>
      <c r="D332" s="101">
        <v>16</v>
      </c>
      <c r="E332" s="101">
        <f t="shared" si="8"/>
        <v>616043</v>
      </c>
      <c r="F332" s="101">
        <v>9999</v>
      </c>
      <c r="G332" s="101" t="str">
        <f t="shared" si="0"/>
        <v>ITEM_NAME_616041</v>
      </c>
      <c r="H332" s="101" t="str">
        <f t="shared" si="1"/>
        <v>ITEM_ICON_616041</v>
      </c>
      <c r="I332" s="101" t="str">
        <f t="shared" si="2"/>
        <v>ITEM_DESC_616041</v>
      </c>
    </row>
    <row r="333" spans="1:9" ht="13.8" customHeight="1">
      <c r="A333" s="101">
        <f>C333*ID규칙_아이템_구분_단위+D333*ID규칙_아이템_타입_단위+COUNTIFS($C$4:C333,C333,$D$4:D333,D333)</f>
        <v>616042</v>
      </c>
      <c r="B333" s="100" t="s">
        <v>953</v>
      </c>
      <c r="C333" s="101">
        <v>6</v>
      </c>
      <c r="D333" s="101">
        <v>16</v>
      </c>
      <c r="E333" s="101">
        <f t="shared" si="8"/>
        <v>616044</v>
      </c>
      <c r="F333" s="101">
        <v>9999</v>
      </c>
      <c r="G333" s="101" t="str">
        <f t="shared" si="0"/>
        <v>ITEM_NAME_616042</v>
      </c>
      <c r="H333" s="101" t="str">
        <f t="shared" si="1"/>
        <v>ITEM_ICON_616042</v>
      </c>
      <c r="I333" s="101" t="str">
        <f t="shared" si="2"/>
        <v>ITEM_DESC_616042</v>
      </c>
    </row>
    <row r="334" spans="1:9" ht="13.8" customHeight="1">
      <c r="A334" s="101">
        <f>C334*ID규칙_아이템_구분_단위+D334*ID규칙_아이템_타입_단위+COUNTIFS($C$4:C334,C334,$D$4:D334,D334)</f>
        <v>616043</v>
      </c>
      <c r="B334" s="100" t="s">
        <v>954</v>
      </c>
      <c r="C334" s="101">
        <v>6</v>
      </c>
      <c r="D334" s="101">
        <v>16</v>
      </c>
      <c r="E334" s="101">
        <f t="shared" si="8"/>
        <v>616045</v>
      </c>
      <c r="F334" s="101">
        <v>9999</v>
      </c>
      <c r="G334" s="101" t="str">
        <f t="shared" si="0"/>
        <v>ITEM_NAME_616043</v>
      </c>
      <c r="H334" s="101" t="str">
        <f t="shared" si="1"/>
        <v>ITEM_ICON_616043</v>
      </c>
      <c r="I334" s="101" t="str">
        <f t="shared" si="2"/>
        <v>ITEM_DESC_616043</v>
      </c>
    </row>
    <row r="335" spans="1:9" ht="13.8" customHeight="1">
      <c r="A335" s="101">
        <f>C335*ID규칙_아이템_구분_단위+D335*ID규칙_아이템_타입_단위+COUNTIFS($C$4:C335,C335,$D$4:D335,D335)</f>
        <v>616044</v>
      </c>
      <c r="B335" s="100" t="s">
        <v>955</v>
      </c>
      <c r="C335" s="101">
        <v>6</v>
      </c>
      <c r="D335" s="101">
        <v>16</v>
      </c>
      <c r="E335" s="101">
        <f t="shared" si="8"/>
        <v>616046</v>
      </c>
      <c r="F335" s="101">
        <v>9999</v>
      </c>
      <c r="G335" s="101" t="str">
        <f t="shared" si="0"/>
        <v>ITEM_NAME_616044</v>
      </c>
      <c r="H335" s="101" t="str">
        <f t="shared" si="1"/>
        <v>ITEM_ICON_616044</v>
      </c>
      <c r="I335" s="101" t="str">
        <f t="shared" si="2"/>
        <v>ITEM_DESC_616044</v>
      </c>
    </row>
    <row r="336" spans="1:9" ht="13.8" customHeight="1">
      <c r="A336" s="101">
        <f>C336*ID규칙_아이템_구분_단위+D336*ID규칙_아이템_타입_단위+COUNTIFS($C$4:C336,C336,$D$4:D336,D336)</f>
        <v>616045</v>
      </c>
      <c r="B336" s="100" t="s">
        <v>956</v>
      </c>
      <c r="C336" s="101">
        <v>6</v>
      </c>
      <c r="D336" s="101">
        <v>16</v>
      </c>
      <c r="E336" s="101">
        <f t="shared" si="8"/>
        <v>616047</v>
      </c>
      <c r="F336" s="101">
        <v>9999</v>
      </c>
      <c r="G336" s="101" t="str">
        <f t="shared" si="0"/>
        <v>ITEM_NAME_616045</v>
      </c>
      <c r="H336" s="101" t="str">
        <f t="shared" si="1"/>
        <v>ITEM_ICON_616045</v>
      </c>
      <c r="I336" s="101" t="str">
        <f t="shared" si="2"/>
        <v>ITEM_DESC_616045</v>
      </c>
    </row>
    <row r="337" spans="1:9" ht="13.8" customHeight="1">
      <c r="A337" s="101">
        <f>C337*ID규칙_아이템_구분_단위+D337*ID규칙_아이템_타입_단위+COUNTIFS($C$4:C337,C337,$D$4:D337,D337)</f>
        <v>616046</v>
      </c>
      <c r="B337" s="100" t="s">
        <v>957</v>
      </c>
      <c r="C337" s="101">
        <v>6</v>
      </c>
      <c r="D337" s="101">
        <v>16</v>
      </c>
      <c r="E337" s="101">
        <f t="shared" si="8"/>
        <v>616048</v>
      </c>
      <c r="F337" s="101">
        <v>9999</v>
      </c>
      <c r="G337" s="101" t="str">
        <f t="shared" si="0"/>
        <v>ITEM_NAME_616046</v>
      </c>
      <c r="H337" s="101" t="str">
        <f t="shared" si="1"/>
        <v>ITEM_ICON_616046</v>
      </c>
      <c r="I337" s="101" t="str">
        <f t="shared" si="2"/>
        <v>ITEM_DESC_616046</v>
      </c>
    </row>
    <row r="338" spans="1:9" ht="13.8" customHeight="1">
      <c r="A338" s="101">
        <f>C338*ID규칙_아이템_구분_단위+D338*ID규칙_아이템_타입_단위+COUNTIFS($C$4:C338,C338,$D$4:D338,D338)</f>
        <v>616047</v>
      </c>
      <c r="B338" s="100" t="s">
        <v>958</v>
      </c>
      <c r="C338" s="101">
        <v>6</v>
      </c>
      <c r="D338" s="101">
        <v>16</v>
      </c>
      <c r="E338" s="101">
        <f t="shared" si="8"/>
        <v>616049</v>
      </c>
      <c r="F338" s="101">
        <v>9999</v>
      </c>
      <c r="G338" s="101" t="str">
        <f t="shared" si="0"/>
        <v>ITEM_NAME_616047</v>
      </c>
      <c r="H338" s="101" t="str">
        <f t="shared" si="1"/>
        <v>ITEM_ICON_616047</v>
      </c>
      <c r="I338" s="101" t="str">
        <f t="shared" si="2"/>
        <v>ITEM_DESC_616047</v>
      </c>
    </row>
    <row r="339" spans="1:9" ht="13.8" customHeight="1">
      <c r="A339" s="101">
        <f>C339*ID규칙_아이템_구분_단위+D339*ID규칙_아이템_타입_단위+COUNTIFS($C$4:C339,C339,$D$4:D339,D339)</f>
        <v>616048</v>
      </c>
      <c r="B339" s="100" t="s">
        <v>959</v>
      </c>
      <c r="C339" s="101">
        <v>6</v>
      </c>
      <c r="D339" s="101">
        <v>16</v>
      </c>
      <c r="E339" s="101">
        <f t="shared" si="8"/>
        <v>616050</v>
      </c>
      <c r="F339" s="101">
        <v>9999</v>
      </c>
      <c r="G339" s="101" t="str">
        <f t="shared" si="0"/>
        <v>ITEM_NAME_616048</v>
      </c>
      <c r="H339" s="101" t="str">
        <f t="shared" si="1"/>
        <v>ITEM_ICON_616048</v>
      </c>
      <c r="I339" s="101" t="str">
        <f t="shared" si="2"/>
        <v>ITEM_DESC_616048</v>
      </c>
    </row>
    <row r="340" spans="1:9" ht="13.8" customHeight="1">
      <c r="A340" s="101">
        <f>C340*ID규칙_아이템_구분_단위+D340*ID규칙_아이템_타입_단위+COUNTIFS($C$4:C340,C340,$D$4:D340,D340)</f>
        <v>616049</v>
      </c>
      <c r="B340" s="100" t="s">
        <v>960</v>
      </c>
      <c r="C340" s="101">
        <v>6</v>
      </c>
      <c r="D340" s="101">
        <v>16</v>
      </c>
      <c r="E340" s="101">
        <f t="shared" si="8"/>
        <v>616051</v>
      </c>
      <c r="F340" s="101">
        <v>9999</v>
      </c>
      <c r="G340" s="101" t="str">
        <f t="shared" si="0"/>
        <v>ITEM_NAME_616049</v>
      </c>
      <c r="H340" s="101" t="str">
        <f t="shared" si="1"/>
        <v>ITEM_ICON_616049</v>
      </c>
      <c r="I340" s="101" t="str">
        <f t="shared" si="2"/>
        <v>ITEM_DESC_616049</v>
      </c>
    </row>
    <row r="341" spans="1:9" ht="13.8" customHeight="1">
      <c r="A341" s="101">
        <f>C341*ID규칙_아이템_구분_단위+D341*ID규칙_아이템_타입_단위+COUNTIFS($C$4:C341,C341,$D$4:D341,D341)</f>
        <v>616050</v>
      </c>
      <c r="B341" s="100" t="s">
        <v>961</v>
      </c>
      <c r="C341" s="101">
        <v>6</v>
      </c>
      <c r="D341" s="101">
        <v>16</v>
      </c>
      <c r="E341" s="101">
        <f t="shared" si="8"/>
        <v>616052</v>
      </c>
      <c r="F341" s="101">
        <v>9999</v>
      </c>
      <c r="G341" s="101" t="str">
        <f t="shared" si="0"/>
        <v>ITEM_NAME_616050</v>
      </c>
      <c r="H341" s="101" t="str">
        <f t="shared" si="1"/>
        <v>ITEM_ICON_616050</v>
      </c>
      <c r="I341" s="101" t="str">
        <f t="shared" si="2"/>
        <v>ITEM_DESC_616050</v>
      </c>
    </row>
    <row r="342" spans="1:9" ht="13.8" customHeight="1">
      <c r="A342" s="101">
        <f>C342*ID규칙_아이템_구분_단위+D342*ID규칙_아이템_타입_단위+COUNTIFS($C$4:C342,C342,$D$4:D342,D342)</f>
        <v>616051</v>
      </c>
      <c r="B342" s="100" t="s">
        <v>962</v>
      </c>
      <c r="C342" s="101">
        <v>6</v>
      </c>
      <c r="D342" s="101">
        <v>16</v>
      </c>
      <c r="E342" s="101">
        <f t="shared" si="8"/>
        <v>616053</v>
      </c>
      <c r="F342" s="101">
        <v>9999</v>
      </c>
      <c r="G342" s="101" t="str">
        <f t="shared" si="0"/>
        <v>ITEM_NAME_616051</v>
      </c>
      <c r="H342" s="101" t="str">
        <f t="shared" si="1"/>
        <v>ITEM_ICON_616051</v>
      </c>
      <c r="I342" s="101" t="str">
        <f t="shared" si="2"/>
        <v>ITEM_DESC_616051</v>
      </c>
    </row>
    <row r="343" spans="1:9" ht="13.8" customHeight="1">
      <c r="A343" s="101">
        <f>C343*ID규칙_아이템_구분_단위+D343*ID규칙_아이템_타입_단위+COUNTIFS($C$4:C343,C343,$D$4:D343,D343)</f>
        <v>616052</v>
      </c>
      <c r="B343" s="100" t="s">
        <v>963</v>
      </c>
      <c r="C343" s="101">
        <v>6</v>
      </c>
      <c r="D343" s="101">
        <v>16</v>
      </c>
      <c r="E343" s="101">
        <f t="shared" si="8"/>
        <v>616054</v>
      </c>
      <c r="F343" s="101">
        <v>9999</v>
      </c>
      <c r="G343" s="101" t="str">
        <f t="shared" si="0"/>
        <v>ITEM_NAME_616052</v>
      </c>
      <c r="H343" s="101" t="str">
        <f t="shared" si="1"/>
        <v>ITEM_ICON_616052</v>
      </c>
      <c r="I343" s="101" t="str">
        <f t="shared" si="2"/>
        <v>ITEM_DESC_616052</v>
      </c>
    </row>
    <row r="344" spans="1:9" ht="13.8" customHeight="1">
      <c r="C344" s="1"/>
    </row>
    <row r="345" spans="1:9" ht="13.8" customHeight="1">
      <c r="C345" s="1"/>
    </row>
    <row r="346" spans="1:9" ht="13.8" customHeight="1">
      <c r="C346" s="1"/>
    </row>
    <row r="347" spans="1:9" ht="13.8" customHeight="1">
      <c r="C347" s="1"/>
    </row>
    <row r="348" spans="1:9" ht="13.8" customHeight="1">
      <c r="C348" s="1"/>
    </row>
    <row r="349" spans="1:9" ht="13.8" customHeight="1">
      <c r="C349" s="1"/>
    </row>
    <row r="350" spans="1:9" ht="13.8" customHeight="1">
      <c r="C350" s="1"/>
    </row>
    <row r="351" spans="1:9" ht="13.8" customHeight="1">
      <c r="C351" s="1"/>
    </row>
    <row r="352" spans="1:9" ht="13.8" customHeight="1">
      <c r="C352" s="1"/>
    </row>
    <row r="353" spans="3:3" ht="13.8" customHeight="1">
      <c r="C353" s="1"/>
    </row>
    <row r="354" spans="3:3" ht="13.8" customHeight="1">
      <c r="C354" s="1"/>
    </row>
    <row r="355" spans="3:3" ht="13.8" customHeight="1">
      <c r="C355" s="1"/>
    </row>
    <row r="356" spans="3:3" ht="13.8" customHeight="1">
      <c r="C356" s="1"/>
    </row>
    <row r="357" spans="3:3" ht="13.8" customHeight="1">
      <c r="C357" s="1"/>
    </row>
    <row r="358" spans="3:3" ht="13.8" customHeight="1">
      <c r="C358" s="1"/>
    </row>
    <row r="359" spans="3:3" ht="13.8" customHeight="1">
      <c r="C359" s="1"/>
    </row>
    <row r="360" spans="3:3" ht="13.8" customHeight="1">
      <c r="C360" s="1"/>
    </row>
    <row r="361" spans="3:3" ht="13.8" customHeight="1">
      <c r="C361" s="1"/>
    </row>
    <row r="362" spans="3:3" ht="13.8" customHeight="1">
      <c r="C362" s="1"/>
    </row>
    <row r="363" spans="3:3" ht="13.8" customHeight="1">
      <c r="C363" s="1"/>
    </row>
    <row r="364" spans="3:3" ht="13.8" customHeight="1">
      <c r="C364" s="1"/>
    </row>
    <row r="365" spans="3:3" ht="13.8" customHeight="1">
      <c r="C365" s="1"/>
    </row>
    <row r="366" spans="3:3" ht="13.8" customHeight="1">
      <c r="C366" s="1"/>
    </row>
    <row r="367" spans="3:3" ht="13.8" customHeight="1">
      <c r="C367" s="1"/>
    </row>
    <row r="368" spans="3:3" ht="13.8" customHeight="1">
      <c r="C368" s="1"/>
    </row>
    <row r="369" spans="3:3" ht="13.8" customHeight="1">
      <c r="C369" s="1"/>
    </row>
    <row r="370" spans="3:3" ht="13.8" customHeight="1">
      <c r="C370" s="1"/>
    </row>
    <row r="371" spans="3:3" ht="13.8" customHeight="1">
      <c r="C371" s="1"/>
    </row>
    <row r="372" spans="3:3" ht="13.8" customHeight="1">
      <c r="C372" s="1"/>
    </row>
    <row r="373" spans="3:3" ht="13.8" customHeight="1">
      <c r="C373" s="1"/>
    </row>
    <row r="374" spans="3:3" ht="13.8" customHeight="1">
      <c r="C374" s="1"/>
    </row>
    <row r="375" spans="3:3" ht="13.8" customHeight="1">
      <c r="C375" s="1"/>
    </row>
    <row r="376" spans="3:3" ht="13.8" customHeight="1">
      <c r="C376" s="1"/>
    </row>
    <row r="377" spans="3:3" ht="13.8" customHeight="1">
      <c r="C377" s="1"/>
    </row>
    <row r="378" spans="3:3" ht="13.8" customHeight="1">
      <c r="C378" s="1"/>
    </row>
    <row r="379" spans="3:3" ht="13.8" customHeight="1">
      <c r="C379" s="1"/>
    </row>
    <row r="380" spans="3:3" ht="13.8" customHeight="1">
      <c r="C380" s="1"/>
    </row>
    <row r="381" spans="3:3" ht="13.8" customHeight="1">
      <c r="C381" s="1"/>
    </row>
    <row r="382" spans="3:3" ht="13.8" customHeight="1">
      <c r="C382" s="1"/>
    </row>
    <row r="383" spans="3:3" ht="13.8" customHeight="1">
      <c r="C383" s="1"/>
    </row>
    <row r="384" spans="3:3" ht="13.8" customHeight="1">
      <c r="C384" s="1"/>
    </row>
    <row r="385" spans="3:3" ht="13.8" customHeight="1">
      <c r="C385" s="1"/>
    </row>
    <row r="386" spans="3:3" ht="13.8" customHeight="1">
      <c r="C386" s="1"/>
    </row>
    <row r="387" spans="3:3" ht="13.8" customHeight="1">
      <c r="C387" s="1"/>
    </row>
    <row r="388" spans="3:3" ht="13.8" customHeight="1">
      <c r="C388" s="1"/>
    </row>
    <row r="389" spans="3:3" ht="13.8" customHeight="1">
      <c r="C389" s="1"/>
    </row>
    <row r="390" spans="3:3" ht="13.8" customHeight="1">
      <c r="C390" s="1"/>
    </row>
    <row r="391" spans="3:3" ht="13.8" customHeight="1">
      <c r="C391" s="1"/>
    </row>
    <row r="392" spans="3:3" ht="13.8" customHeight="1">
      <c r="C392" s="1"/>
    </row>
    <row r="393" spans="3:3" ht="13.8" customHeight="1">
      <c r="C393" s="1"/>
    </row>
    <row r="394" spans="3:3" ht="13.8" customHeight="1">
      <c r="C394" s="1"/>
    </row>
    <row r="395" spans="3:3" ht="13.8" customHeight="1">
      <c r="C395" s="1"/>
    </row>
    <row r="396" spans="3:3" ht="13.8" customHeight="1">
      <c r="C396" s="1"/>
    </row>
    <row r="397" spans="3:3" ht="13.8" customHeight="1">
      <c r="C397" s="1"/>
    </row>
    <row r="398" spans="3:3" ht="13.8" customHeight="1">
      <c r="C398" s="1"/>
    </row>
    <row r="399" spans="3:3" ht="13.8" customHeight="1">
      <c r="C399" s="1"/>
    </row>
    <row r="400" spans="3:3" ht="13.8" customHeight="1">
      <c r="C400" s="1"/>
    </row>
    <row r="401" spans="3:3" ht="13.8" customHeight="1">
      <c r="C401" s="1"/>
    </row>
    <row r="402" spans="3:3" ht="13.8" customHeight="1">
      <c r="C402" s="1"/>
    </row>
    <row r="403" spans="3:3" ht="13.8" customHeight="1">
      <c r="C403" s="1"/>
    </row>
    <row r="404" spans="3:3" ht="13.8" customHeight="1">
      <c r="C404" s="1"/>
    </row>
    <row r="405" spans="3:3" ht="13.8" customHeight="1">
      <c r="C405" s="1"/>
    </row>
    <row r="406" spans="3:3" ht="13.8" customHeight="1">
      <c r="C406" s="1"/>
    </row>
    <row r="407" spans="3:3" ht="13.8" customHeight="1">
      <c r="C407" s="1"/>
    </row>
    <row r="408" spans="3:3" ht="13.8" customHeight="1">
      <c r="C408" s="1"/>
    </row>
    <row r="409" spans="3:3" ht="13.8" customHeight="1">
      <c r="C409" s="1"/>
    </row>
    <row r="410" spans="3:3" ht="13.8" customHeight="1">
      <c r="C410" s="1"/>
    </row>
    <row r="411" spans="3:3" ht="13.8" customHeight="1">
      <c r="C411" s="1"/>
    </row>
    <row r="412" spans="3:3" ht="13.8" customHeight="1">
      <c r="C412" s="1"/>
    </row>
    <row r="413" spans="3:3" ht="13.8" customHeight="1">
      <c r="C413" s="1"/>
    </row>
    <row r="414" spans="3:3" ht="13.8" customHeight="1">
      <c r="C414" s="1"/>
    </row>
    <row r="415" spans="3:3" ht="13.8" customHeight="1">
      <c r="C415" s="1"/>
    </row>
    <row r="416" spans="3:3" ht="13.8" customHeight="1">
      <c r="C416" s="1"/>
    </row>
    <row r="417" spans="3:3" ht="13.8" customHeight="1">
      <c r="C417" s="1"/>
    </row>
    <row r="418" spans="3:3" ht="13.8" customHeight="1">
      <c r="C418" s="1"/>
    </row>
    <row r="419" spans="3:3" ht="13.8" customHeight="1">
      <c r="C419" s="1"/>
    </row>
    <row r="420" spans="3:3" ht="13.8" customHeight="1">
      <c r="C420" s="1"/>
    </row>
    <row r="421" spans="3:3" ht="13.8" customHeight="1">
      <c r="C421" s="1"/>
    </row>
    <row r="422" spans="3:3" ht="13.8" customHeight="1">
      <c r="C422" s="1"/>
    </row>
    <row r="423" spans="3:3" ht="13.8" customHeight="1">
      <c r="C423" s="1"/>
    </row>
    <row r="424" spans="3:3" ht="13.8" customHeight="1">
      <c r="C424" s="1"/>
    </row>
    <row r="425" spans="3:3" ht="13.8" customHeight="1">
      <c r="C425" s="1"/>
    </row>
    <row r="426" spans="3:3" ht="13.8" customHeight="1">
      <c r="C426" s="1"/>
    </row>
    <row r="427" spans="3:3" ht="13.8" customHeight="1">
      <c r="C427" s="1"/>
    </row>
    <row r="428" spans="3:3" ht="13.8" customHeight="1">
      <c r="C428" s="1"/>
    </row>
    <row r="429" spans="3:3" ht="13.8" customHeight="1">
      <c r="C429" s="1"/>
    </row>
    <row r="430" spans="3:3" ht="13.8" customHeight="1">
      <c r="C430" s="1"/>
    </row>
    <row r="431" spans="3:3" ht="13.8" customHeight="1">
      <c r="C431" s="1"/>
    </row>
    <row r="432" spans="3:3" ht="13.8" customHeight="1">
      <c r="C432" s="1"/>
    </row>
    <row r="433" spans="3:3" ht="13.8" customHeight="1">
      <c r="C433" s="1"/>
    </row>
    <row r="434" spans="3:3" ht="13.8" customHeight="1">
      <c r="C434" s="1"/>
    </row>
    <row r="435" spans="3:3" ht="13.8" customHeight="1">
      <c r="C435" s="1"/>
    </row>
    <row r="436" spans="3:3" ht="13.8" customHeight="1">
      <c r="C436" s="1"/>
    </row>
    <row r="437" spans="3:3" ht="13.8" customHeight="1">
      <c r="C437" s="1"/>
    </row>
    <row r="438" spans="3:3" ht="13.8" customHeight="1">
      <c r="C438" s="1"/>
    </row>
    <row r="439" spans="3:3" ht="13.8" customHeight="1">
      <c r="C439" s="1"/>
    </row>
    <row r="440" spans="3:3" ht="13.8" customHeight="1">
      <c r="C440" s="1"/>
    </row>
    <row r="441" spans="3:3" ht="13.8" customHeight="1">
      <c r="C441" s="1"/>
    </row>
    <row r="442" spans="3:3" ht="13.8" customHeight="1">
      <c r="C442" s="1"/>
    </row>
    <row r="443" spans="3:3" ht="13.8" customHeight="1">
      <c r="C443" s="1"/>
    </row>
    <row r="444" spans="3:3" ht="13.8" customHeight="1">
      <c r="C444" s="1"/>
    </row>
    <row r="445" spans="3:3" ht="13.8" customHeight="1">
      <c r="C445" s="1"/>
    </row>
    <row r="446" spans="3:3" ht="13.8" customHeight="1">
      <c r="C446" s="1"/>
    </row>
    <row r="447" spans="3:3" ht="13.8" customHeight="1">
      <c r="C447" s="1"/>
    </row>
    <row r="448" spans="3:3" ht="13.8" customHeight="1">
      <c r="C448" s="1"/>
    </row>
    <row r="449" spans="3:3" ht="13.8" customHeight="1">
      <c r="C449" s="1"/>
    </row>
    <row r="450" spans="3:3" ht="13.8" customHeight="1">
      <c r="C450" s="1"/>
    </row>
    <row r="451" spans="3:3" ht="13.8" customHeight="1">
      <c r="C451" s="1"/>
    </row>
    <row r="452" spans="3:3" ht="13.8" customHeight="1">
      <c r="C452" s="1"/>
    </row>
    <row r="453" spans="3:3" ht="13.8" customHeight="1">
      <c r="C453" s="1"/>
    </row>
    <row r="454" spans="3:3" ht="13.8" customHeight="1">
      <c r="C454" s="1"/>
    </row>
    <row r="455" spans="3:3" ht="13.8" customHeight="1">
      <c r="C455" s="1"/>
    </row>
    <row r="456" spans="3:3" ht="13.8" customHeight="1">
      <c r="C456" s="1"/>
    </row>
    <row r="457" spans="3:3" ht="13.8" customHeight="1">
      <c r="C457" s="1"/>
    </row>
    <row r="458" spans="3:3" ht="13.8" customHeight="1">
      <c r="C458" s="1"/>
    </row>
    <row r="459" spans="3:3" ht="13.8" customHeight="1">
      <c r="C459" s="1"/>
    </row>
    <row r="460" spans="3:3" ht="13.8" customHeight="1">
      <c r="C460" s="1"/>
    </row>
    <row r="461" spans="3:3" ht="13.8" customHeight="1">
      <c r="C461" s="1"/>
    </row>
    <row r="462" spans="3:3" ht="13.8" customHeight="1">
      <c r="C462" s="1"/>
    </row>
    <row r="463" spans="3:3" ht="13.8" customHeight="1">
      <c r="C463" s="1"/>
    </row>
    <row r="464" spans="3:3" ht="13.8" customHeight="1">
      <c r="C464" s="1"/>
    </row>
    <row r="465" spans="3:3" ht="13.8" customHeight="1">
      <c r="C465" s="1"/>
    </row>
    <row r="466" spans="3:3" ht="13.8" customHeight="1">
      <c r="C466" s="1"/>
    </row>
    <row r="467" spans="3:3" ht="13.8" customHeight="1">
      <c r="C467" s="1"/>
    </row>
    <row r="468" spans="3:3" ht="13.8" customHeight="1">
      <c r="C468" s="1"/>
    </row>
    <row r="469" spans="3:3" ht="13.8" customHeight="1">
      <c r="C469" s="1"/>
    </row>
    <row r="470" spans="3:3" ht="13.8" customHeight="1">
      <c r="C470" s="1"/>
    </row>
    <row r="471" spans="3:3" ht="13.8" customHeight="1">
      <c r="C471" s="1"/>
    </row>
    <row r="472" spans="3:3" ht="13.8" customHeight="1">
      <c r="C472" s="1"/>
    </row>
    <row r="473" spans="3:3" ht="13.8" customHeight="1">
      <c r="C473" s="1"/>
    </row>
    <row r="474" spans="3:3" ht="13.8" customHeight="1">
      <c r="C474" s="1"/>
    </row>
    <row r="475" spans="3:3" ht="13.8" customHeight="1">
      <c r="C475" s="1"/>
    </row>
    <row r="476" spans="3:3" ht="13.8" customHeight="1">
      <c r="C476" s="1"/>
    </row>
    <row r="477" spans="3:3" ht="13.8" customHeight="1">
      <c r="C477" s="1"/>
    </row>
    <row r="478" spans="3:3" ht="13.8" customHeight="1">
      <c r="C478" s="1"/>
    </row>
    <row r="479" spans="3:3" ht="13.8" customHeight="1">
      <c r="C479" s="1"/>
    </row>
    <row r="480" spans="3:3" ht="13.8" customHeight="1">
      <c r="C480" s="1"/>
    </row>
    <row r="481" spans="3:3" ht="13.8" customHeight="1">
      <c r="C481" s="1"/>
    </row>
    <row r="482" spans="3:3" ht="13.8" customHeight="1">
      <c r="C482" s="1"/>
    </row>
    <row r="483" spans="3:3" ht="13.8" customHeight="1">
      <c r="C483" s="1"/>
    </row>
    <row r="484" spans="3:3" ht="13.8" customHeight="1">
      <c r="C484" s="1"/>
    </row>
    <row r="485" spans="3:3" ht="13.8" customHeight="1">
      <c r="C485" s="1"/>
    </row>
    <row r="486" spans="3:3" ht="13.8" customHeight="1">
      <c r="C486" s="1"/>
    </row>
    <row r="487" spans="3:3" ht="13.8" customHeight="1">
      <c r="C487" s="1"/>
    </row>
    <row r="488" spans="3:3" ht="13.8" customHeight="1">
      <c r="C488" s="1"/>
    </row>
    <row r="489" spans="3:3" ht="13.8" customHeight="1">
      <c r="C489" s="1"/>
    </row>
    <row r="490" spans="3:3" ht="13.8" customHeight="1">
      <c r="C490" s="1"/>
    </row>
    <row r="491" spans="3:3" ht="13.8" customHeight="1">
      <c r="C491" s="1"/>
    </row>
    <row r="492" spans="3:3" ht="13.8" customHeight="1">
      <c r="C492" s="1"/>
    </row>
    <row r="493" spans="3:3" ht="13.8" customHeight="1">
      <c r="C493" s="1"/>
    </row>
    <row r="494" spans="3:3" ht="13.8" customHeight="1">
      <c r="C494" s="1"/>
    </row>
    <row r="495" spans="3:3" ht="13.8" customHeight="1">
      <c r="C495" s="1"/>
    </row>
    <row r="496" spans="3:3" ht="13.8" customHeight="1">
      <c r="C496" s="1"/>
    </row>
    <row r="497" spans="3:3" ht="13.8" customHeight="1">
      <c r="C497" s="1"/>
    </row>
    <row r="498" spans="3:3" ht="13.8" customHeight="1">
      <c r="C498" s="1"/>
    </row>
    <row r="499" spans="3:3" ht="13.8" customHeight="1">
      <c r="C499" s="1"/>
    </row>
    <row r="500" spans="3:3" ht="13.8" customHeight="1">
      <c r="C500" s="1"/>
    </row>
    <row r="501" spans="3:3" ht="13.8" customHeight="1">
      <c r="C501" s="1"/>
    </row>
    <row r="502" spans="3:3" ht="13.8" customHeight="1">
      <c r="C502" s="1"/>
    </row>
    <row r="503" spans="3:3" ht="13.8" customHeight="1">
      <c r="C503" s="1"/>
    </row>
    <row r="504" spans="3:3" ht="13.8" customHeight="1">
      <c r="C504" s="1"/>
    </row>
    <row r="505" spans="3:3" ht="13.8" customHeight="1">
      <c r="C505" s="1"/>
    </row>
    <row r="506" spans="3:3" ht="13.8" customHeight="1">
      <c r="C506" s="1"/>
    </row>
    <row r="507" spans="3:3" ht="13.8" customHeight="1">
      <c r="C507" s="1"/>
    </row>
    <row r="508" spans="3:3" ht="13.8" customHeight="1">
      <c r="C508" s="1"/>
    </row>
    <row r="509" spans="3:3" ht="13.8" customHeight="1">
      <c r="C509" s="1"/>
    </row>
    <row r="510" spans="3:3" ht="13.8" customHeight="1">
      <c r="C510" s="1"/>
    </row>
    <row r="511" spans="3:3" ht="13.8" customHeight="1">
      <c r="C511" s="1"/>
    </row>
    <row r="512" spans="3:3" ht="13.8" customHeight="1">
      <c r="C512" s="1"/>
    </row>
    <row r="513" spans="3:3" ht="13.8" customHeight="1">
      <c r="C513" s="1"/>
    </row>
    <row r="514" spans="3:3" ht="13.8" customHeight="1">
      <c r="C514" s="1"/>
    </row>
    <row r="515" spans="3:3" ht="13.8" customHeight="1">
      <c r="C515" s="1"/>
    </row>
    <row r="516" spans="3:3" ht="13.8" customHeight="1">
      <c r="C516" s="1"/>
    </row>
    <row r="517" spans="3:3" ht="13.8" customHeight="1">
      <c r="C517" s="1"/>
    </row>
    <row r="518" spans="3:3" ht="13.8" customHeight="1">
      <c r="C518" s="1"/>
    </row>
    <row r="519" spans="3:3" ht="13.8" customHeight="1">
      <c r="C519" s="1"/>
    </row>
    <row r="520" spans="3:3" ht="13.8" customHeight="1">
      <c r="C520" s="1"/>
    </row>
    <row r="521" spans="3:3" ht="13.8" customHeight="1">
      <c r="C521" s="1"/>
    </row>
    <row r="522" spans="3:3" ht="13.8" customHeight="1">
      <c r="C522" s="1"/>
    </row>
    <row r="523" spans="3:3" ht="13.8" customHeight="1">
      <c r="C523" s="1"/>
    </row>
    <row r="524" spans="3:3" ht="13.8" customHeight="1">
      <c r="C524" s="1"/>
    </row>
    <row r="525" spans="3:3" ht="13.8" customHeight="1">
      <c r="C525" s="1"/>
    </row>
    <row r="526" spans="3:3" ht="13.8" customHeight="1">
      <c r="C526" s="1"/>
    </row>
    <row r="527" spans="3:3" ht="13.8" customHeight="1">
      <c r="C527" s="1"/>
    </row>
    <row r="528" spans="3:3" ht="13.8" customHeight="1">
      <c r="C528" s="1"/>
    </row>
    <row r="529" spans="3:3" ht="13.8" customHeight="1">
      <c r="C529" s="1"/>
    </row>
    <row r="530" spans="3:3" ht="13.8" customHeight="1">
      <c r="C530" s="1"/>
    </row>
    <row r="531" spans="3:3" ht="13.8" customHeight="1">
      <c r="C531" s="1"/>
    </row>
    <row r="532" spans="3:3" ht="13.8" customHeight="1">
      <c r="C532" s="1"/>
    </row>
    <row r="533" spans="3:3" ht="13.8" customHeight="1">
      <c r="C533" s="1"/>
    </row>
    <row r="534" spans="3:3" ht="13.8" customHeight="1">
      <c r="C534" s="1"/>
    </row>
    <row r="535" spans="3:3" ht="13.8" customHeight="1">
      <c r="C535" s="1"/>
    </row>
    <row r="536" spans="3:3" ht="13.8" customHeight="1">
      <c r="C536" s="1"/>
    </row>
    <row r="537" spans="3:3" ht="13.8" customHeight="1">
      <c r="C537" s="1"/>
    </row>
    <row r="538" spans="3:3" ht="13.8" customHeight="1">
      <c r="C538" s="1"/>
    </row>
    <row r="539" spans="3:3" ht="13.8" customHeight="1">
      <c r="C539" s="1"/>
    </row>
    <row r="540" spans="3:3" ht="13.8" customHeight="1">
      <c r="C540" s="1"/>
    </row>
    <row r="541" spans="3:3" ht="13.8" customHeight="1">
      <c r="C541" s="1"/>
    </row>
    <row r="542" spans="3:3" ht="13.8" customHeight="1">
      <c r="C542" s="1"/>
    </row>
    <row r="543" spans="3:3" ht="13.8" customHeight="1">
      <c r="C543" s="1"/>
    </row>
    <row r="544" spans="3:3" ht="13.8" customHeight="1">
      <c r="C544" s="1"/>
    </row>
    <row r="545" spans="3:3" ht="13.8" customHeight="1">
      <c r="C545" s="1"/>
    </row>
    <row r="546" spans="3:3" ht="13.8" customHeight="1">
      <c r="C546" s="1"/>
    </row>
    <row r="547" spans="3:3" ht="13.8" customHeight="1">
      <c r="C547" s="1"/>
    </row>
    <row r="548" spans="3:3" ht="13.8" customHeight="1">
      <c r="C548" s="1"/>
    </row>
    <row r="549" spans="3:3" ht="13.8" customHeight="1">
      <c r="C549" s="1"/>
    </row>
    <row r="550" spans="3:3" ht="13.8" customHeight="1">
      <c r="C550" s="1"/>
    </row>
    <row r="551" spans="3:3" ht="13.8" customHeight="1">
      <c r="C551" s="1"/>
    </row>
    <row r="552" spans="3:3" ht="13.8" customHeight="1">
      <c r="C552" s="1"/>
    </row>
    <row r="553" spans="3:3" ht="13.8" customHeight="1">
      <c r="C553" s="1"/>
    </row>
    <row r="554" spans="3:3" ht="13.8" customHeight="1">
      <c r="C554" s="1"/>
    </row>
    <row r="555" spans="3:3" ht="13.8" customHeight="1">
      <c r="C555" s="1"/>
    </row>
    <row r="556" spans="3:3" ht="13.8" customHeight="1">
      <c r="C556" s="1"/>
    </row>
    <row r="557" spans="3:3" ht="13.8" customHeight="1">
      <c r="C557" s="1"/>
    </row>
    <row r="558" spans="3:3" ht="13.8" customHeight="1">
      <c r="C558" s="1"/>
    </row>
    <row r="559" spans="3:3" ht="13.8" customHeight="1">
      <c r="C559" s="1"/>
    </row>
    <row r="560" spans="3:3" ht="13.8" customHeight="1">
      <c r="C560" s="1"/>
    </row>
    <row r="561" spans="3:3" ht="13.8" customHeight="1">
      <c r="C561" s="1"/>
    </row>
    <row r="562" spans="3:3" ht="13.8" customHeight="1">
      <c r="C562" s="1"/>
    </row>
    <row r="563" spans="3:3" ht="13.8" customHeight="1">
      <c r="C563" s="1"/>
    </row>
    <row r="564" spans="3:3" ht="13.8" customHeight="1">
      <c r="C564" s="1"/>
    </row>
    <row r="565" spans="3:3" ht="13.8" customHeight="1">
      <c r="C565" s="1"/>
    </row>
    <row r="566" spans="3:3" ht="13.8" customHeight="1">
      <c r="C566" s="1"/>
    </row>
    <row r="567" spans="3:3" ht="13.8" customHeight="1">
      <c r="C567" s="1"/>
    </row>
    <row r="568" spans="3:3" ht="13.8" customHeight="1">
      <c r="C568" s="1"/>
    </row>
    <row r="569" spans="3:3" ht="13.8" customHeight="1">
      <c r="C569" s="1"/>
    </row>
    <row r="570" spans="3:3" ht="13.8" customHeight="1">
      <c r="C570" s="1"/>
    </row>
    <row r="571" spans="3:3" ht="13.8" customHeight="1">
      <c r="C571" s="1"/>
    </row>
    <row r="572" spans="3:3" ht="13.8" customHeight="1">
      <c r="C572" s="1"/>
    </row>
    <row r="573" spans="3:3" ht="13.8" customHeight="1">
      <c r="C573" s="1"/>
    </row>
    <row r="574" spans="3:3" ht="13.8" customHeight="1">
      <c r="C574" s="1"/>
    </row>
    <row r="575" spans="3:3" ht="13.8" customHeight="1">
      <c r="C575" s="1"/>
    </row>
    <row r="576" spans="3:3" ht="13.8" customHeight="1">
      <c r="C576" s="1"/>
    </row>
    <row r="577" spans="3:3" ht="13.8" customHeight="1">
      <c r="C577" s="1"/>
    </row>
    <row r="578" spans="3:3" ht="13.8" customHeight="1">
      <c r="C578" s="1"/>
    </row>
    <row r="579" spans="3:3" ht="13.8" customHeight="1">
      <c r="C579" s="1"/>
    </row>
    <row r="580" spans="3:3" ht="13.8" customHeight="1">
      <c r="C580" s="1"/>
    </row>
    <row r="581" spans="3:3" ht="13.8" customHeight="1">
      <c r="C581" s="1"/>
    </row>
    <row r="582" spans="3:3" ht="13.8" customHeight="1">
      <c r="C582" s="1"/>
    </row>
    <row r="583" spans="3:3" ht="13.8" customHeight="1">
      <c r="C583" s="1"/>
    </row>
    <row r="584" spans="3:3" ht="13.8" customHeight="1">
      <c r="C584" s="1"/>
    </row>
    <row r="585" spans="3:3" ht="13.8" customHeight="1">
      <c r="C585" s="1"/>
    </row>
    <row r="586" spans="3:3" ht="13.8" customHeight="1">
      <c r="C586" s="1"/>
    </row>
    <row r="587" spans="3:3" ht="13.8" customHeight="1">
      <c r="C587" s="1"/>
    </row>
    <row r="588" spans="3:3" ht="13.8" customHeight="1">
      <c r="C588" s="1"/>
    </row>
    <row r="589" spans="3:3" ht="13.8" customHeight="1">
      <c r="C589" s="1"/>
    </row>
    <row r="590" spans="3:3" ht="13.8" customHeight="1">
      <c r="C590" s="1"/>
    </row>
    <row r="591" spans="3:3" ht="13.8" customHeight="1">
      <c r="C591" s="1"/>
    </row>
    <row r="592" spans="3:3" ht="13.8" customHeight="1">
      <c r="C592" s="1"/>
    </row>
    <row r="593" spans="3:3" ht="13.8" customHeight="1">
      <c r="C593" s="1"/>
    </row>
    <row r="594" spans="3:3" ht="13.8" customHeight="1">
      <c r="C594" s="1"/>
    </row>
    <row r="595" spans="3:3" ht="13.8" customHeight="1">
      <c r="C595" s="1"/>
    </row>
    <row r="596" spans="3:3" ht="13.8" customHeight="1">
      <c r="C596" s="1"/>
    </row>
    <row r="597" spans="3:3" ht="13.8" customHeight="1">
      <c r="C597" s="1"/>
    </row>
    <row r="598" spans="3:3" ht="13.8" customHeight="1">
      <c r="C598" s="1"/>
    </row>
    <row r="599" spans="3:3" ht="13.8" customHeight="1">
      <c r="C599" s="1"/>
    </row>
    <row r="600" spans="3:3" ht="13.8" customHeight="1">
      <c r="C600" s="1"/>
    </row>
    <row r="601" spans="3:3" ht="13.8" customHeight="1">
      <c r="C601" s="1"/>
    </row>
    <row r="602" spans="3:3" ht="13.8" customHeight="1">
      <c r="C602" s="1"/>
    </row>
    <row r="603" spans="3:3" ht="13.8" customHeight="1">
      <c r="C603" s="1"/>
    </row>
    <row r="604" spans="3:3" ht="13.8" customHeight="1">
      <c r="C604" s="1"/>
    </row>
    <row r="605" spans="3:3" ht="13.8" customHeight="1">
      <c r="C605" s="1"/>
    </row>
    <row r="606" spans="3:3" ht="13.8" customHeight="1">
      <c r="C606" s="1"/>
    </row>
    <row r="607" spans="3:3" ht="13.8" customHeight="1">
      <c r="C607" s="1"/>
    </row>
    <row r="608" spans="3:3" ht="13.8" customHeight="1">
      <c r="C608" s="1"/>
    </row>
    <row r="609" spans="3:3" ht="13.8" customHeight="1">
      <c r="C609" s="1"/>
    </row>
    <row r="610" spans="3:3" ht="13.8" customHeight="1">
      <c r="C610" s="1"/>
    </row>
    <row r="611" spans="3:3" ht="13.8" customHeight="1">
      <c r="C611" s="1"/>
    </row>
    <row r="612" spans="3:3" ht="13.8" customHeight="1">
      <c r="C612" s="1"/>
    </row>
    <row r="613" spans="3:3" ht="13.8" customHeight="1">
      <c r="C613" s="1"/>
    </row>
    <row r="614" spans="3:3" ht="13.8" customHeight="1">
      <c r="C614" s="1"/>
    </row>
    <row r="615" spans="3:3" ht="13.8" customHeight="1">
      <c r="C615" s="1"/>
    </row>
    <row r="616" spans="3:3" ht="13.8" customHeight="1">
      <c r="C616" s="1"/>
    </row>
    <row r="617" spans="3:3" ht="13.8" customHeight="1">
      <c r="C617" s="1"/>
    </row>
    <row r="618" spans="3:3" ht="13.8" customHeight="1">
      <c r="C618" s="1"/>
    </row>
    <row r="619" spans="3:3" ht="13.8" customHeight="1">
      <c r="C619" s="1"/>
    </row>
    <row r="620" spans="3:3" ht="13.8" customHeight="1">
      <c r="C620" s="1"/>
    </row>
    <row r="621" spans="3:3" ht="13.8" customHeight="1">
      <c r="C621" s="1"/>
    </row>
    <row r="622" spans="3:3" ht="13.8" customHeight="1">
      <c r="C622" s="1"/>
    </row>
    <row r="623" spans="3:3" ht="13.8" customHeight="1">
      <c r="C623" s="1"/>
    </row>
    <row r="624" spans="3:3" ht="13.8" customHeight="1">
      <c r="C624" s="1"/>
    </row>
    <row r="625" spans="3:3" ht="13.8" customHeight="1">
      <c r="C625" s="1"/>
    </row>
    <row r="626" spans="3:3" ht="13.8" customHeight="1">
      <c r="C626" s="1"/>
    </row>
    <row r="627" spans="3:3" ht="13.8" customHeight="1">
      <c r="C627" s="1"/>
    </row>
    <row r="628" spans="3:3" ht="13.8" customHeight="1">
      <c r="C628" s="1"/>
    </row>
    <row r="629" spans="3:3" ht="13.8" customHeight="1">
      <c r="C629" s="1"/>
    </row>
    <row r="630" spans="3:3" ht="13.8" customHeight="1">
      <c r="C630" s="1"/>
    </row>
    <row r="631" spans="3:3" ht="13.8" customHeight="1">
      <c r="C631" s="1"/>
    </row>
    <row r="632" spans="3:3" ht="13.8" customHeight="1">
      <c r="C632" s="1"/>
    </row>
    <row r="633" spans="3:3" ht="13.8" customHeight="1">
      <c r="C633" s="1"/>
    </row>
    <row r="634" spans="3:3" ht="13.8" customHeight="1">
      <c r="C634" s="1"/>
    </row>
    <row r="635" spans="3:3" ht="13.8" customHeight="1">
      <c r="C635" s="1"/>
    </row>
    <row r="636" spans="3:3" ht="13.8" customHeight="1">
      <c r="C636" s="1"/>
    </row>
    <row r="637" spans="3:3" ht="13.8" customHeight="1">
      <c r="C637" s="1"/>
    </row>
    <row r="638" spans="3:3" ht="13.8" customHeight="1">
      <c r="C638" s="1"/>
    </row>
    <row r="639" spans="3:3" ht="13.8" customHeight="1">
      <c r="C639" s="1"/>
    </row>
    <row r="640" spans="3:3" ht="13.8" customHeight="1">
      <c r="C640" s="1"/>
    </row>
    <row r="641" spans="3:3" ht="13.8" customHeight="1">
      <c r="C641" s="1"/>
    </row>
    <row r="642" spans="3:3" ht="13.8" customHeight="1">
      <c r="C642" s="1"/>
    </row>
    <row r="643" spans="3:3" ht="13.8" customHeight="1">
      <c r="C643" s="1"/>
    </row>
    <row r="644" spans="3:3" ht="13.8" customHeight="1">
      <c r="C644" s="1"/>
    </row>
    <row r="645" spans="3:3" ht="13.8" customHeight="1">
      <c r="C645" s="1"/>
    </row>
    <row r="646" spans="3:3" ht="13.8" customHeight="1">
      <c r="C646" s="1"/>
    </row>
    <row r="647" spans="3:3" ht="13.8" customHeight="1">
      <c r="C647" s="1"/>
    </row>
    <row r="648" spans="3:3" ht="13.8" customHeight="1">
      <c r="C648" s="1"/>
    </row>
    <row r="649" spans="3:3" ht="13.8" customHeight="1">
      <c r="C649" s="1"/>
    </row>
    <row r="650" spans="3:3" ht="13.8" customHeight="1">
      <c r="C650" s="1"/>
    </row>
    <row r="651" spans="3:3" ht="13.8" customHeight="1">
      <c r="C651" s="1"/>
    </row>
    <row r="652" spans="3:3" ht="13.8" customHeight="1">
      <c r="C652" s="1"/>
    </row>
    <row r="653" spans="3:3" ht="13.8" customHeight="1">
      <c r="C653" s="1"/>
    </row>
    <row r="654" spans="3:3" ht="13.8" customHeight="1">
      <c r="C654" s="1"/>
    </row>
    <row r="655" spans="3:3" ht="13.8" customHeight="1">
      <c r="C655" s="1"/>
    </row>
    <row r="656" spans="3:3" ht="13.8" customHeight="1">
      <c r="C656" s="1"/>
    </row>
    <row r="657" spans="3:3" ht="13.8" customHeight="1">
      <c r="C657" s="1"/>
    </row>
    <row r="658" spans="3:3" ht="13.8" customHeight="1">
      <c r="C658" s="1"/>
    </row>
    <row r="659" spans="3:3" ht="13.8" customHeight="1">
      <c r="C659" s="1"/>
    </row>
    <row r="660" spans="3:3" ht="13.8" customHeight="1">
      <c r="C660" s="1"/>
    </row>
    <row r="661" spans="3:3" ht="13.8" customHeight="1">
      <c r="C661" s="1"/>
    </row>
    <row r="662" spans="3:3" ht="13.8" customHeight="1">
      <c r="C662" s="1"/>
    </row>
    <row r="663" spans="3:3" ht="13.8" customHeight="1">
      <c r="C663" s="1"/>
    </row>
    <row r="664" spans="3:3" ht="13.8" customHeight="1">
      <c r="C664" s="1"/>
    </row>
    <row r="665" spans="3:3" ht="13.8" customHeight="1">
      <c r="C665" s="1"/>
    </row>
    <row r="666" spans="3:3" ht="13.8" customHeight="1">
      <c r="C666" s="1"/>
    </row>
    <row r="667" spans="3:3" ht="13.8" customHeight="1">
      <c r="C667" s="1"/>
    </row>
    <row r="668" spans="3:3" ht="13.8" customHeight="1">
      <c r="C668" s="1"/>
    </row>
    <row r="669" spans="3:3" ht="13.8" customHeight="1">
      <c r="C669" s="1"/>
    </row>
    <row r="670" spans="3:3" ht="13.8" customHeight="1">
      <c r="C670" s="1"/>
    </row>
    <row r="671" spans="3:3" ht="13.8" customHeight="1">
      <c r="C671" s="1"/>
    </row>
    <row r="672" spans="3:3" ht="13.8" customHeight="1">
      <c r="C672" s="1"/>
    </row>
    <row r="673" spans="3:3" ht="13.8" customHeight="1">
      <c r="C673" s="1"/>
    </row>
    <row r="674" spans="3:3" ht="13.8" customHeight="1">
      <c r="C674" s="1"/>
    </row>
    <row r="675" spans="3:3" ht="13.8" customHeight="1">
      <c r="C675" s="1"/>
    </row>
    <row r="676" spans="3:3" ht="13.8" customHeight="1">
      <c r="C676" s="1"/>
    </row>
    <row r="677" spans="3:3" ht="13.8" customHeight="1">
      <c r="C677" s="1"/>
    </row>
    <row r="678" spans="3:3" ht="13.8" customHeight="1">
      <c r="C678" s="1"/>
    </row>
    <row r="679" spans="3:3" ht="13.8" customHeight="1">
      <c r="C679" s="1"/>
    </row>
    <row r="680" spans="3:3" ht="13.8" customHeight="1">
      <c r="C680" s="1"/>
    </row>
    <row r="681" spans="3:3" ht="13.8" customHeight="1">
      <c r="C681" s="1"/>
    </row>
    <row r="682" spans="3:3" ht="13.8" customHeight="1">
      <c r="C682" s="1"/>
    </row>
    <row r="683" spans="3:3" ht="13.8" customHeight="1">
      <c r="C683" s="1"/>
    </row>
    <row r="684" spans="3:3" ht="13.8" customHeight="1">
      <c r="C684" s="1"/>
    </row>
    <row r="685" spans="3:3" ht="13.8" customHeight="1">
      <c r="C685" s="1"/>
    </row>
    <row r="686" spans="3:3" ht="13.8" customHeight="1">
      <c r="C686" s="1"/>
    </row>
    <row r="687" spans="3:3" ht="13.8" customHeight="1">
      <c r="C687" s="1"/>
    </row>
    <row r="688" spans="3:3" ht="13.8" customHeight="1">
      <c r="C688" s="1"/>
    </row>
    <row r="689" spans="3:3" ht="13.8" customHeight="1">
      <c r="C689" s="1"/>
    </row>
    <row r="690" spans="3:3" ht="13.8" customHeight="1">
      <c r="C690" s="1"/>
    </row>
    <row r="691" spans="3:3" ht="13.8" customHeight="1">
      <c r="C691" s="1"/>
    </row>
    <row r="692" spans="3:3" ht="13.8" customHeight="1">
      <c r="C692" s="1"/>
    </row>
    <row r="693" spans="3:3" ht="13.8" customHeight="1">
      <c r="C693" s="1"/>
    </row>
    <row r="694" spans="3:3" ht="13.8" customHeight="1">
      <c r="C694" s="1"/>
    </row>
    <row r="695" spans="3:3" ht="13.8" customHeight="1">
      <c r="C695" s="1"/>
    </row>
    <row r="696" spans="3:3" ht="13.8" customHeight="1">
      <c r="C696" s="1"/>
    </row>
    <row r="697" spans="3:3" ht="13.8" customHeight="1">
      <c r="C697" s="1"/>
    </row>
    <row r="698" spans="3:3" ht="13.8" customHeight="1">
      <c r="C698" s="1"/>
    </row>
    <row r="699" spans="3:3" ht="13.8" customHeight="1">
      <c r="C699" s="1"/>
    </row>
    <row r="700" spans="3:3" ht="13.8" customHeight="1">
      <c r="C700" s="1"/>
    </row>
    <row r="701" spans="3:3" ht="13.8" customHeight="1">
      <c r="C701" s="1"/>
    </row>
    <row r="702" spans="3:3" ht="13.8" customHeight="1">
      <c r="C702" s="1"/>
    </row>
    <row r="703" spans="3:3" ht="13.8" customHeight="1">
      <c r="C703" s="1"/>
    </row>
    <row r="704" spans="3:3" ht="13.8" customHeight="1">
      <c r="C704" s="1"/>
    </row>
    <row r="705" spans="3:3" ht="13.8" customHeight="1">
      <c r="C705" s="1"/>
    </row>
    <row r="706" spans="3:3" ht="13.8" customHeight="1">
      <c r="C706" s="1"/>
    </row>
    <row r="707" spans="3:3" ht="13.8" customHeight="1">
      <c r="C707" s="1"/>
    </row>
    <row r="708" spans="3:3" ht="13.8" customHeight="1">
      <c r="C708" s="1"/>
    </row>
    <row r="709" spans="3:3" ht="13.8" customHeight="1">
      <c r="C709" s="1"/>
    </row>
    <row r="710" spans="3:3" ht="13.8" customHeight="1">
      <c r="C710" s="1"/>
    </row>
    <row r="711" spans="3:3" ht="13.8" customHeight="1">
      <c r="C711" s="1"/>
    </row>
    <row r="712" spans="3:3" ht="13.8" customHeight="1">
      <c r="C712" s="1"/>
    </row>
    <row r="713" spans="3:3" ht="13.8" customHeight="1">
      <c r="C713" s="1"/>
    </row>
    <row r="714" spans="3:3" ht="13.8" customHeight="1">
      <c r="C714" s="1"/>
    </row>
    <row r="715" spans="3:3" ht="13.8" customHeight="1">
      <c r="C715" s="1"/>
    </row>
    <row r="716" spans="3:3" ht="13.8" customHeight="1">
      <c r="C716" s="1"/>
    </row>
    <row r="717" spans="3:3" ht="13.8" customHeight="1">
      <c r="C717" s="1"/>
    </row>
    <row r="718" spans="3:3" ht="13.8" customHeight="1">
      <c r="C718" s="1"/>
    </row>
    <row r="719" spans="3:3" ht="13.8" customHeight="1">
      <c r="C719" s="1"/>
    </row>
    <row r="720" spans="3:3" ht="13.8" customHeight="1">
      <c r="C720" s="1"/>
    </row>
    <row r="721" spans="3:3" ht="13.8" customHeight="1">
      <c r="C721" s="1"/>
    </row>
    <row r="722" spans="3:3" ht="13.8" customHeight="1">
      <c r="C722" s="1"/>
    </row>
    <row r="723" spans="3:3" ht="13.8" customHeight="1">
      <c r="C723" s="1"/>
    </row>
    <row r="724" spans="3:3" ht="13.8" customHeight="1">
      <c r="C724" s="1"/>
    </row>
    <row r="725" spans="3:3" ht="13.8" customHeight="1">
      <c r="C725" s="1"/>
    </row>
    <row r="726" spans="3:3" ht="13.8" customHeight="1">
      <c r="C726" s="1"/>
    </row>
    <row r="727" spans="3:3" ht="13.8" customHeight="1">
      <c r="C727" s="1"/>
    </row>
    <row r="728" spans="3:3" ht="13.8" customHeight="1">
      <c r="C728" s="1"/>
    </row>
    <row r="729" spans="3:3" ht="13.8" customHeight="1">
      <c r="C729" s="1"/>
    </row>
    <row r="730" spans="3:3" ht="13.8" customHeight="1">
      <c r="C730" s="1"/>
    </row>
    <row r="731" spans="3:3" ht="13.8" customHeight="1">
      <c r="C731" s="1"/>
    </row>
    <row r="732" spans="3:3" ht="13.8" customHeight="1">
      <c r="C732" s="1"/>
    </row>
    <row r="733" spans="3:3" ht="13.8" customHeight="1">
      <c r="C733" s="1"/>
    </row>
    <row r="734" spans="3:3" ht="13.8" customHeight="1">
      <c r="C734" s="1"/>
    </row>
    <row r="735" spans="3:3" ht="13.8" customHeight="1">
      <c r="C735" s="1"/>
    </row>
    <row r="736" spans="3:3" ht="13.8" customHeight="1">
      <c r="C736" s="1"/>
    </row>
    <row r="737" spans="3:3" ht="13.8" customHeight="1">
      <c r="C737" s="1"/>
    </row>
    <row r="738" spans="3:3" ht="13.8" customHeight="1">
      <c r="C738" s="1"/>
    </row>
    <row r="739" spans="3:3" ht="13.8" customHeight="1">
      <c r="C739" s="1"/>
    </row>
    <row r="740" spans="3:3" ht="13.8" customHeight="1">
      <c r="C740" s="1"/>
    </row>
    <row r="741" spans="3:3" ht="13.8" customHeight="1">
      <c r="C741" s="1"/>
    </row>
    <row r="742" spans="3:3" ht="13.8" customHeight="1">
      <c r="C742" s="1"/>
    </row>
    <row r="743" spans="3:3" ht="13.8" customHeight="1">
      <c r="C743" s="1"/>
    </row>
    <row r="744" spans="3:3" ht="13.8" customHeight="1">
      <c r="C744" s="1"/>
    </row>
    <row r="745" spans="3:3" ht="13.8" customHeight="1">
      <c r="C745" s="1"/>
    </row>
    <row r="746" spans="3:3" ht="13.8" customHeight="1">
      <c r="C746" s="1"/>
    </row>
    <row r="747" spans="3:3" ht="13.8" customHeight="1">
      <c r="C747" s="1"/>
    </row>
    <row r="748" spans="3:3" ht="13.8" customHeight="1">
      <c r="C748" s="1"/>
    </row>
    <row r="749" spans="3:3" ht="13.8" customHeight="1">
      <c r="C749" s="1"/>
    </row>
    <row r="750" spans="3:3" ht="13.8" customHeight="1">
      <c r="C750" s="1"/>
    </row>
    <row r="751" spans="3:3" ht="13.8" customHeight="1">
      <c r="C751" s="1"/>
    </row>
    <row r="752" spans="3:3" ht="13.8" customHeight="1">
      <c r="C752" s="1"/>
    </row>
    <row r="753" spans="3:3" ht="13.8" customHeight="1">
      <c r="C753" s="1"/>
    </row>
    <row r="754" spans="3:3" ht="13.8" customHeight="1">
      <c r="C754" s="1"/>
    </row>
    <row r="755" spans="3:3" ht="13.8" customHeight="1">
      <c r="C755" s="1"/>
    </row>
    <row r="756" spans="3:3" ht="13.8" customHeight="1">
      <c r="C756" s="1"/>
    </row>
    <row r="757" spans="3:3" ht="13.8" customHeight="1">
      <c r="C757" s="1"/>
    </row>
    <row r="758" spans="3:3" ht="13.8" customHeight="1">
      <c r="C758" s="1"/>
    </row>
    <row r="759" spans="3:3" ht="13.8" customHeight="1">
      <c r="C759" s="1"/>
    </row>
    <row r="760" spans="3:3" ht="13.8" customHeight="1">
      <c r="C760" s="1"/>
    </row>
    <row r="761" spans="3:3" ht="13.8" customHeight="1">
      <c r="C761" s="1"/>
    </row>
    <row r="762" spans="3:3" ht="13.8" customHeight="1">
      <c r="C762" s="1"/>
    </row>
    <row r="763" spans="3:3" ht="13.8" customHeight="1">
      <c r="C763" s="1"/>
    </row>
    <row r="764" spans="3:3" ht="13.8" customHeight="1">
      <c r="C764" s="1"/>
    </row>
    <row r="765" spans="3:3" ht="13.8" customHeight="1">
      <c r="C765" s="1"/>
    </row>
    <row r="766" spans="3:3" ht="13.8" customHeight="1">
      <c r="C766" s="1"/>
    </row>
    <row r="767" spans="3:3" ht="13.8" customHeight="1">
      <c r="C767" s="1"/>
    </row>
    <row r="768" spans="3:3" ht="13.8" customHeight="1">
      <c r="C768" s="1"/>
    </row>
    <row r="769" spans="3:3" ht="13.8" customHeight="1">
      <c r="C769" s="1"/>
    </row>
    <row r="770" spans="3:3" ht="13.8" customHeight="1">
      <c r="C770" s="1"/>
    </row>
    <row r="771" spans="3:3" ht="13.8" customHeight="1">
      <c r="C771" s="1"/>
    </row>
    <row r="772" spans="3:3" ht="13.8" customHeight="1">
      <c r="C772" s="1"/>
    </row>
    <row r="773" spans="3:3" ht="13.8" customHeight="1">
      <c r="C773" s="1"/>
    </row>
    <row r="774" spans="3:3" ht="13.8" customHeight="1">
      <c r="C774" s="1"/>
    </row>
    <row r="775" spans="3:3" ht="13.8" customHeight="1">
      <c r="C775" s="1"/>
    </row>
    <row r="776" spans="3:3" ht="13.8" customHeight="1">
      <c r="C776" s="1"/>
    </row>
    <row r="777" spans="3:3" ht="13.8" customHeight="1">
      <c r="C777" s="1"/>
    </row>
    <row r="778" spans="3:3" ht="13.8" customHeight="1">
      <c r="C778" s="1"/>
    </row>
    <row r="779" spans="3:3" ht="13.8" customHeight="1">
      <c r="C779" s="1"/>
    </row>
    <row r="780" spans="3:3" ht="13.8" customHeight="1">
      <c r="C780" s="1"/>
    </row>
    <row r="781" spans="3:3" ht="13.8" customHeight="1">
      <c r="C781" s="1"/>
    </row>
    <row r="782" spans="3:3" ht="13.8" customHeight="1">
      <c r="C782" s="1"/>
    </row>
    <row r="783" spans="3:3" ht="13.8" customHeight="1">
      <c r="C783" s="1"/>
    </row>
    <row r="784" spans="3:3" ht="13.8" customHeight="1">
      <c r="C784" s="1"/>
    </row>
    <row r="785" spans="3:3" ht="13.8" customHeight="1">
      <c r="C785" s="1"/>
    </row>
    <row r="786" spans="3:3" ht="13.8" customHeight="1">
      <c r="C786" s="1"/>
    </row>
    <row r="787" spans="3:3" ht="13.8" customHeight="1">
      <c r="C787" s="1"/>
    </row>
    <row r="788" spans="3:3" ht="13.8" customHeight="1">
      <c r="C788" s="1"/>
    </row>
    <row r="789" spans="3:3" ht="13.8" customHeight="1">
      <c r="C789" s="1"/>
    </row>
    <row r="790" spans="3:3" ht="13.8" customHeight="1">
      <c r="C790" s="1"/>
    </row>
    <row r="791" spans="3:3" ht="13.8" customHeight="1">
      <c r="C791" s="1"/>
    </row>
    <row r="792" spans="3:3" ht="13.8" customHeight="1">
      <c r="C792" s="1"/>
    </row>
    <row r="793" spans="3:3" ht="13.8" customHeight="1">
      <c r="C793" s="1"/>
    </row>
    <row r="794" spans="3:3" ht="13.8" customHeight="1">
      <c r="C794" s="1"/>
    </row>
    <row r="795" spans="3:3" ht="13.8" customHeight="1">
      <c r="C795" s="1"/>
    </row>
    <row r="796" spans="3:3" ht="13.8" customHeight="1">
      <c r="C796" s="1"/>
    </row>
    <row r="797" spans="3:3" ht="13.8" customHeight="1">
      <c r="C797" s="1"/>
    </row>
    <row r="798" spans="3:3" ht="13.8" customHeight="1">
      <c r="C798" s="1"/>
    </row>
    <row r="799" spans="3:3" ht="13.8" customHeight="1">
      <c r="C799" s="1"/>
    </row>
    <row r="800" spans="3:3" ht="13.8" customHeight="1">
      <c r="C800" s="1"/>
    </row>
    <row r="801" spans="3:3" ht="13.8" customHeight="1">
      <c r="C801" s="1"/>
    </row>
    <row r="802" spans="3:3" ht="13.8" customHeight="1">
      <c r="C802" s="1"/>
    </row>
    <row r="803" spans="3:3" ht="13.8" customHeight="1">
      <c r="C803" s="1"/>
    </row>
    <row r="804" spans="3:3" ht="13.8" customHeight="1">
      <c r="C804" s="1"/>
    </row>
    <row r="805" spans="3:3" ht="13.8" customHeight="1">
      <c r="C805" s="1"/>
    </row>
    <row r="806" spans="3:3" ht="13.8" customHeight="1">
      <c r="C806" s="1"/>
    </row>
    <row r="807" spans="3:3" ht="13.8" customHeight="1">
      <c r="C807" s="1"/>
    </row>
    <row r="808" spans="3:3" ht="13.8" customHeight="1">
      <c r="C808" s="1"/>
    </row>
    <row r="809" spans="3:3" ht="13.8" customHeight="1">
      <c r="C809" s="1"/>
    </row>
    <row r="810" spans="3:3" ht="13.8" customHeight="1">
      <c r="C810" s="1"/>
    </row>
    <row r="811" spans="3:3" ht="13.8" customHeight="1">
      <c r="C811" s="1"/>
    </row>
    <row r="812" spans="3:3" ht="13.8" customHeight="1">
      <c r="C812" s="1"/>
    </row>
    <row r="813" spans="3:3" ht="13.8" customHeight="1">
      <c r="C813" s="1"/>
    </row>
    <row r="814" spans="3:3" ht="13.8" customHeight="1">
      <c r="C814" s="1"/>
    </row>
    <row r="815" spans="3:3" ht="13.8" customHeight="1">
      <c r="C815" s="1"/>
    </row>
    <row r="816" spans="3:3" ht="13.8" customHeight="1">
      <c r="C816" s="1"/>
    </row>
    <row r="817" spans="3:3" ht="13.8" customHeight="1">
      <c r="C817" s="1"/>
    </row>
    <row r="818" spans="3:3" ht="13.8" customHeight="1">
      <c r="C818" s="1"/>
    </row>
    <row r="819" spans="3:3" ht="13.8" customHeight="1">
      <c r="C819" s="1"/>
    </row>
    <row r="820" spans="3:3" ht="13.8" customHeight="1">
      <c r="C820" s="1"/>
    </row>
    <row r="821" spans="3:3" ht="13.8" customHeight="1">
      <c r="C821" s="1"/>
    </row>
    <row r="822" spans="3:3" ht="13.8" customHeight="1">
      <c r="C822" s="1"/>
    </row>
    <row r="823" spans="3:3" ht="13.8" customHeight="1">
      <c r="C823" s="1"/>
    </row>
    <row r="824" spans="3:3" ht="13.8" customHeight="1">
      <c r="C824" s="1"/>
    </row>
    <row r="825" spans="3:3" ht="13.8" customHeight="1">
      <c r="C825" s="1"/>
    </row>
    <row r="826" spans="3:3" ht="13.8" customHeight="1">
      <c r="C826" s="1"/>
    </row>
    <row r="827" spans="3:3" ht="13.8" customHeight="1">
      <c r="C827" s="1"/>
    </row>
    <row r="828" spans="3:3" ht="13.8" customHeight="1">
      <c r="C828" s="1"/>
    </row>
    <row r="829" spans="3:3" ht="13.8" customHeight="1">
      <c r="C829" s="1"/>
    </row>
    <row r="830" spans="3:3" ht="13.8" customHeight="1">
      <c r="C830" s="1"/>
    </row>
    <row r="831" spans="3:3" ht="13.8" customHeight="1">
      <c r="C831" s="1"/>
    </row>
    <row r="832" spans="3:3" ht="13.8" customHeight="1">
      <c r="C832" s="1"/>
    </row>
    <row r="833" spans="3:3" ht="13.8" customHeight="1">
      <c r="C833" s="1"/>
    </row>
    <row r="834" spans="3:3" ht="13.8" customHeight="1">
      <c r="C834" s="1"/>
    </row>
    <row r="835" spans="3:3" ht="13.8" customHeight="1">
      <c r="C835" s="1"/>
    </row>
    <row r="836" spans="3:3" ht="13.8" customHeight="1">
      <c r="C836" s="1"/>
    </row>
    <row r="837" spans="3:3" ht="13.8" customHeight="1">
      <c r="C837" s="1"/>
    </row>
    <row r="838" spans="3:3" ht="13.8" customHeight="1">
      <c r="C838" s="1"/>
    </row>
    <row r="839" spans="3:3" ht="13.8" customHeight="1">
      <c r="C839" s="1"/>
    </row>
    <row r="840" spans="3:3" ht="13.8" customHeight="1">
      <c r="C840" s="1"/>
    </row>
    <row r="841" spans="3:3" ht="13.8" customHeight="1">
      <c r="C841" s="1"/>
    </row>
    <row r="842" spans="3:3" ht="13.8" customHeight="1">
      <c r="C842" s="1"/>
    </row>
    <row r="843" spans="3:3" ht="13.8" customHeight="1">
      <c r="C843" s="1"/>
    </row>
    <row r="844" spans="3:3" ht="13.8" customHeight="1">
      <c r="C844" s="1"/>
    </row>
    <row r="845" spans="3:3" ht="13.8" customHeight="1">
      <c r="C845" s="1"/>
    </row>
    <row r="846" spans="3:3" ht="13.8" customHeight="1">
      <c r="C846" s="1"/>
    </row>
    <row r="847" spans="3:3" ht="13.8" customHeight="1">
      <c r="C847" s="1"/>
    </row>
    <row r="848" spans="3:3" ht="13.8" customHeight="1">
      <c r="C848" s="1"/>
    </row>
    <row r="849" spans="3:3" ht="13.8" customHeight="1">
      <c r="C849" s="1"/>
    </row>
    <row r="850" spans="3:3" ht="13.8" customHeight="1">
      <c r="C850" s="1"/>
    </row>
    <row r="851" spans="3:3" ht="13.8" customHeight="1">
      <c r="C851" s="1"/>
    </row>
    <row r="852" spans="3:3" ht="13.8" customHeight="1">
      <c r="C852" s="1"/>
    </row>
    <row r="853" spans="3:3" ht="13.8" customHeight="1">
      <c r="C853" s="1"/>
    </row>
    <row r="854" spans="3:3" ht="13.8" customHeight="1">
      <c r="C854" s="1"/>
    </row>
    <row r="855" spans="3:3" ht="13.8" customHeight="1">
      <c r="C855" s="1"/>
    </row>
    <row r="856" spans="3:3" ht="13.8" customHeight="1">
      <c r="C856" s="1"/>
    </row>
    <row r="857" spans="3:3" ht="13.8" customHeight="1">
      <c r="C857" s="1"/>
    </row>
    <row r="858" spans="3:3" ht="13.8" customHeight="1">
      <c r="C858" s="1"/>
    </row>
    <row r="859" spans="3:3" ht="13.8" customHeight="1">
      <c r="C859" s="1"/>
    </row>
    <row r="860" spans="3:3" ht="13.8" customHeight="1">
      <c r="C860" s="1"/>
    </row>
    <row r="861" spans="3:3" ht="13.8" customHeight="1">
      <c r="C861" s="1"/>
    </row>
    <row r="862" spans="3:3" ht="13.8" customHeight="1">
      <c r="C862" s="1"/>
    </row>
    <row r="863" spans="3:3" ht="13.8" customHeight="1">
      <c r="C863" s="1"/>
    </row>
    <row r="864" spans="3:3" ht="13.8" customHeight="1">
      <c r="C864" s="1"/>
    </row>
    <row r="865" spans="3:3" ht="13.8" customHeight="1">
      <c r="C865" s="1"/>
    </row>
    <row r="866" spans="3:3" ht="13.8" customHeight="1">
      <c r="C866" s="1"/>
    </row>
    <row r="867" spans="3:3" ht="13.8" customHeight="1">
      <c r="C867" s="1"/>
    </row>
    <row r="868" spans="3:3" ht="13.8" customHeight="1">
      <c r="C868" s="1"/>
    </row>
    <row r="869" spans="3:3" ht="13.8" customHeight="1">
      <c r="C869" s="1"/>
    </row>
    <row r="870" spans="3:3" ht="13.8" customHeight="1">
      <c r="C870" s="1"/>
    </row>
    <row r="871" spans="3:3" ht="13.8" customHeight="1">
      <c r="C871" s="1"/>
    </row>
    <row r="872" spans="3:3" ht="13.8" customHeight="1">
      <c r="C872" s="1"/>
    </row>
    <row r="873" spans="3:3" ht="13.8" customHeight="1">
      <c r="C873" s="1"/>
    </row>
    <row r="874" spans="3:3" ht="13.8" customHeight="1">
      <c r="C874" s="1"/>
    </row>
    <row r="875" spans="3:3" ht="13.8" customHeight="1">
      <c r="C875" s="1"/>
    </row>
    <row r="876" spans="3:3" ht="13.8" customHeight="1">
      <c r="C876" s="1"/>
    </row>
    <row r="877" spans="3:3" ht="13.8" customHeight="1">
      <c r="C877" s="1"/>
    </row>
    <row r="878" spans="3:3" ht="13.8" customHeight="1">
      <c r="C878" s="1"/>
    </row>
    <row r="879" spans="3:3" ht="13.8" customHeight="1">
      <c r="C879" s="1"/>
    </row>
    <row r="880" spans="3:3" ht="13.8" customHeight="1">
      <c r="C880" s="1"/>
    </row>
    <row r="881" spans="3:3" ht="13.8" customHeight="1">
      <c r="C881" s="1"/>
    </row>
    <row r="882" spans="3:3" ht="13.8" customHeight="1">
      <c r="C882" s="1"/>
    </row>
    <row r="883" spans="3:3" ht="13.8" customHeight="1">
      <c r="C883" s="1"/>
    </row>
    <row r="884" spans="3:3" ht="13.8" customHeight="1">
      <c r="C884" s="1"/>
    </row>
    <row r="885" spans="3:3" ht="13.8" customHeight="1">
      <c r="C885" s="1"/>
    </row>
    <row r="886" spans="3:3" ht="13.8" customHeight="1">
      <c r="C886" s="1"/>
    </row>
    <row r="887" spans="3:3" ht="13.8" customHeight="1">
      <c r="C887" s="1"/>
    </row>
    <row r="888" spans="3:3" ht="13.8" customHeight="1">
      <c r="C888" s="1"/>
    </row>
    <row r="889" spans="3:3" ht="13.8" customHeight="1">
      <c r="C889" s="1"/>
    </row>
    <row r="890" spans="3:3" ht="13.8" customHeight="1">
      <c r="C890" s="1"/>
    </row>
    <row r="891" spans="3:3" ht="13.8" customHeight="1">
      <c r="C891" s="1"/>
    </row>
    <row r="892" spans="3:3" ht="13.8" customHeight="1">
      <c r="C892" s="1"/>
    </row>
    <row r="893" spans="3:3" ht="13.8" customHeight="1">
      <c r="C893" s="1"/>
    </row>
    <row r="894" spans="3:3" ht="13.8" customHeight="1">
      <c r="C894" s="1"/>
    </row>
    <row r="895" spans="3:3" ht="13.8" customHeight="1">
      <c r="C895" s="1"/>
    </row>
    <row r="896" spans="3:3" ht="13.8" customHeight="1">
      <c r="C896" s="1"/>
    </row>
    <row r="897" spans="3:3" ht="13.8" customHeight="1">
      <c r="C897" s="1"/>
    </row>
    <row r="898" spans="3:3" ht="13.8" customHeight="1">
      <c r="C898" s="1"/>
    </row>
    <row r="899" spans="3:3" ht="13.8" customHeight="1">
      <c r="C899" s="1"/>
    </row>
    <row r="900" spans="3:3" ht="13.8" customHeight="1">
      <c r="C900" s="1"/>
    </row>
    <row r="901" spans="3:3" ht="13.8" customHeight="1">
      <c r="C901" s="1"/>
    </row>
    <row r="902" spans="3:3" ht="13.8" customHeight="1">
      <c r="C902" s="1"/>
    </row>
    <row r="903" spans="3:3" ht="13.8" customHeight="1">
      <c r="C903" s="1"/>
    </row>
    <row r="904" spans="3:3" ht="13.8" customHeight="1">
      <c r="C904" s="1"/>
    </row>
    <row r="905" spans="3:3" ht="13.8" customHeight="1">
      <c r="C905" s="1"/>
    </row>
    <row r="906" spans="3:3" ht="13.8" customHeight="1">
      <c r="C906" s="1"/>
    </row>
    <row r="907" spans="3:3" ht="13.8" customHeight="1">
      <c r="C907" s="1"/>
    </row>
    <row r="908" spans="3:3" ht="13.8" customHeight="1">
      <c r="C908" s="1"/>
    </row>
    <row r="909" spans="3:3" ht="13.8" customHeight="1">
      <c r="C909" s="1"/>
    </row>
    <row r="910" spans="3:3" ht="13.8" customHeight="1">
      <c r="C910" s="1"/>
    </row>
    <row r="911" spans="3:3" ht="13.8" customHeight="1">
      <c r="C911" s="1"/>
    </row>
    <row r="912" spans="3:3" ht="13.8" customHeight="1">
      <c r="C912" s="1"/>
    </row>
    <row r="913" spans="3:3" ht="13.8" customHeight="1">
      <c r="C913" s="1"/>
    </row>
    <row r="914" spans="3:3" ht="13.8" customHeight="1">
      <c r="C914" s="1"/>
    </row>
    <row r="915" spans="3:3" ht="13.8" customHeight="1">
      <c r="C915" s="1"/>
    </row>
    <row r="916" spans="3:3" ht="13.8" customHeight="1">
      <c r="C916" s="1"/>
    </row>
    <row r="917" spans="3:3" ht="13.8" customHeight="1">
      <c r="C917" s="1"/>
    </row>
    <row r="918" spans="3:3" ht="13.8" customHeight="1">
      <c r="C918" s="1"/>
    </row>
    <row r="919" spans="3:3" ht="13.8" customHeight="1">
      <c r="C919" s="1"/>
    </row>
    <row r="920" spans="3:3" ht="13.8" customHeight="1">
      <c r="C920" s="1"/>
    </row>
    <row r="921" spans="3:3" ht="13.8" customHeight="1">
      <c r="C921" s="1"/>
    </row>
    <row r="922" spans="3:3" ht="13.8" customHeight="1">
      <c r="C922" s="1"/>
    </row>
    <row r="923" spans="3:3" ht="13.8" customHeight="1">
      <c r="C923" s="1"/>
    </row>
    <row r="924" spans="3:3" ht="13.8" customHeight="1">
      <c r="C924" s="1"/>
    </row>
    <row r="925" spans="3:3" ht="13.8" customHeight="1">
      <c r="C925" s="1"/>
    </row>
    <row r="926" spans="3:3" ht="13.8" customHeight="1">
      <c r="C926" s="1"/>
    </row>
    <row r="927" spans="3:3" ht="13.8" customHeight="1">
      <c r="C927" s="1"/>
    </row>
    <row r="928" spans="3:3" ht="13.8" customHeight="1">
      <c r="C928" s="1"/>
    </row>
    <row r="929" spans="3:3" ht="13.8" customHeight="1">
      <c r="C929" s="1"/>
    </row>
    <row r="930" spans="3:3" ht="13.8" customHeight="1">
      <c r="C930" s="1"/>
    </row>
    <row r="931" spans="3:3" ht="13.8" customHeight="1">
      <c r="C931" s="1"/>
    </row>
    <row r="932" spans="3:3" ht="13.8" customHeight="1">
      <c r="C932" s="1"/>
    </row>
    <row r="933" spans="3:3" ht="13.8" customHeight="1">
      <c r="C933" s="1"/>
    </row>
    <row r="934" spans="3:3" ht="13.8" customHeight="1">
      <c r="C934" s="1"/>
    </row>
    <row r="935" spans="3:3" ht="13.8" customHeight="1">
      <c r="C935" s="1"/>
    </row>
    <row r="936" spans="3:3" ht="13.8" customHeight="1">
      <c r="C936" s="1"/>
    </row>
    <row r="937" spans="3:3" ht="13.8" customHeight="1">
      <c r="C937" s="1"/>
    </row>
    <row r="938" spans="3:3" ht="13.8" customHeight="1">
      <c r="C938" s="1"/>
    </row>
    <row r="939" spans="3:3" ht="13.8" customHeight="1">
      <c r="C939" s="1"/>
    </row>
    <row r="940" spans="3:3" ht="13.8" customHeight="1">
      <c r="C940" s="1"/>
    </row>
    <row r="941" spans="3:3" ht="13.8" customHeight="1">
      <c r="C941" s="1"/>
    </row>
    <row r="942" spans="3:3" ht="13.8" customHeight="1">
      <c r="C942" s="1"/>
    </row>
    <row r="943" spans="3:3" ht="13.8" customHeight="1">
      <c r="C943" s="1"/>
    </row>
    <row r="944" spans="3:3" ht="13.8" customHeight="1">
      <c r="C944" s="1"/>
    </row>
    <row r="945" spans="3:3" ht="13.8" customHeight="1">
      <c r="C945" s="1"/>
    </row>
    <row r="946" spans="3:3" ht="13.8" customHeight="1">
      <c r="C946" s="1"/>
    </row>
    <row r="947" spans="3:3" ht="13.8" customHeight="1">
      <c r="C947" s="1"/>
    </row>
    <row r="948" spans="3:3" ht="13.8" customHeight="1">
      <c r="C948" s="1"/>
    </row>
    <row r="949" spans="3:3" ht="13.8" customHeight="1">
      <c r="C949" s="1"/>
    </row>
    <row r="950" spans="3:3" ht="13.8" customHeight="1">
      <c r="C950" s="1"/>
    </row>
    <row r="951" spans="3:3" ht="13.8" customHeight="1">
      <c r="C951" s="1"/>
    </row>
    <row r="952" spans="3:3" ht="13.8" customHeight="1">
      <c r="C952" s="1"/>
    </row>
    <row r="953" spans="3:3" ht="13.8" customHeight="1">
      <c r="C953" s="1"/>
    </row>
    <row r="954" spans="3:3" ht="13.8" customHeight="1">
      <c r="C954" s="1"/>
    </row>
    <row r="955" spans="3:3" ht="13.8" customHeight="1">
      <c r="C955" s="1"/>
    </row>
    <row r="956" spans="3:3" ht="13.8" customHeight="1">
      <c r="C956" s="1"/>
    </row>
    <row r="957" spans="3:3" ht="13.8" customHeight="1">
      <c r="C957" s="1"/>
    </row>
    <row r="958" spans="3:3" ht="13.8" customHeight="1">
      <c r="C958" s="1"/>
    </row>
    <row r="959" spans="3:3" ht="13.8" customHeight="1">
      <c r="C959" s="1"/>
    </row>
    <row r="960" spans="3:3" ht="13.8" customHeight="1">
      <c r="C960" s="1"/>
    </row>
    <row r="961" spans="3:3" ht="13.8" customHeight="1">
      <c r="C961" s="1"/>
    </row>
    <row r="962" spans="3:3" ht="13.8" customHeight="1">
      <c r="C962" s="1"/>
    </row>
    <row r="963" spans="3:3" ht="13.8" customHeight="1">
      <c r="C963" s="1"/>
    </row>
    <row r="964" spans="3:3" ht="13.8" customHeight="1">
      <c r="C964" s="1"/>
    </row>
    <row r="965" spans="3:3" ht="13.8" customHeight="1">
      <c r="C965" s="1"/>
    </row>
    <row r="966" spans="3:3" ht="13.8" customHeight="1">
      <c r="C966" s="1"/>
    </row>
    <row r="967" spans="3:3" ht="13.8" customHeight="1">
      <c r="C967" s="1"/>
    </row>
    <row r="968" spans="3:3" ht="13.8" customHeight="1">
      <c r="C968" s="1"/>
    </row>
    <row r="969" spans="3:3" ht="13.8" customHeight="1">
      <c r="C969" s="1"/>
    </row>
    <row r="970" spans="3:3" ht="13.8" customHeight="1">
      <c r="C970" s="1"/>
    </row>
    <row r="971" spans="3:3" ht="13.8" customHeight="1">
      <c r="C971" s="1"/>
    </row>
    <row r="972" spans="3:3" ht="13.8" customHeight="1">
      <c r="C972" s="1"/>
    </row>
    <row r="973" spans="3:3" ht="13.8" customHeight="1">
      <c r="C973" s="1"/>
    </row>
    <row r="974" spans="3:3" ht="13.8" customHeight="1">
      <c r="C974" s="1"/>
    </row>
    <row r="975" spans="3:3" ht="13.8" customHeight="1">
      <c r="C975" s="1"/>
    </row>
    <row r="976" spans="3:3" ht="13.8" customHeight="1">
      <c r="C976" s="1"/>
    </row>
    <row r="977" spans="3:3" ht="13.8" customHeight="1">
      <c r="C977" s="1"/>
    </row>
    <row r="978" spans="3:3" ht="13.8" customHeight="1">
      <c r="C978" s="1"/>
    </row>
    <row r="979" spans="3:3" ht="13.8" customHeight="1">
      <c r="C979" s="1"/>
    </row>
    <row r="980" spans="3:3" ht="13.8" customHeight="1">
      <c r="C980" s="1"/>
    </row>
    <row r="981" spans="3:3" ht="13.8" customHeight="1">
      <c r="C981" s="1"/>
    </row>
    <row r="982" spans="3:3" ht="13.8" customHeight="1">
      <c r="C982" s="1"/>
    </row>
    <row r="983" spans="3:3" ht="13.8" customHeight="1">
      <c r="C983" s="1"/>
    </row>
    <row r="984" spans="3:3" ht="13.8" customHeight="1">
      <c r="C984" s="1"/>
    </row>
    <row r="985" spans="3:3" ht="13.8" customHeight="1">
      <c r="C985" s="1"/>
    </row>
    <row r="986" spans="3:3" ht="13.8" customHeight="1">
      <c r="C986" s="1"/>
    </row>
    <row r="987" spans="3:3" ht="13.8" customHeight="1">
      <c r="C987" s="1"/>
    </row>
    <row r="988" spans="3:3" ht="13.8" customHeight="1">
      <c r="C988" s="1"/>
    </row>
    <row r="989" spans="3:3" ht="13.8" customHeight="1">
      <c r="C989" s="1"/>
    </row>
    <row r="990" spans="3:3" ht="13.8" customHeight="1">
      <c r="C990" s="1"/>
    </row>
    <row r="991" spans="3:3" ht="13.8" customHeight="1">
      <c r="C991" s="1"/>
    </row>
    <row r="992" spans="3:3" ht="13.8" customHeight="1">
      <c r="C992" s="1"/>
    </row>
    <row r="993" spans="3:3" ht="13.8" customHeight="1">
      <c r="C993" s="1"/>
    </row>
    <row r="994" spans="3:3" ht="13.8" customHeight="1">
      <c r="C994" s="1"/>
    </row>
    <row r="995" spans="3:3" ht="13.8" customHeight="1">
      <c r="C995" s="1"/>
    </row>
    <row r="996" spans="3:3" ht="13.8" customHeight="1">
      <c r="C996" s="1"/>
    </row>
    <row r="997" spans="3:3" ht="13.8" customHeight="1">
      <c r="C997" s="1"/>
    </row>
    <row r="998" spans="3:3" ht="13.8" customHeight="1">
      <c r="C998" s="1"/>
    </row>
    <row r="999" spans="3:3" ht="13.8" customHeight="1">
      <c r="C999" s="1"/>
    </row>
    <row r="1000" spans="3:3" ht="13.8" customHeight="1">
      <c r="C1000" s="1"/>
    </row>
  </sheetData>
  <phoneticPr fontId="5" type="noConversion"/>
  <conditionalFormatting sqref="E4:E343">
    <cfRule type="duplicateValues" dxfId="2" priority="1"/>
  </conditionalFormatting>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1AD25-34EA-40A2-BCBD-A8C876F6B038}">
  <dimension ref="A1:H1402"/>
  <sheetViews>
    <sheetView showGridLines="0" workbookViewId="0">
      <pane ySplit="3" topLeftCell="A4" activePane="bottomLeft" state="frozen"/>
      <selection pane="bottomLeft" activeCell="A4" sqref="A4"/>
    </sheetView>
  </sheetViews>
  <sheetFormatPr defaultColWidth="14.44140625" defaultRowHeight="13.8" customHeight="1"/>
  <cols>
    <col min="1" max="1" width="9.21875" style="9" customWidth="1"/>
    <col min="2" max="2" width="28.5546875" style="9" customWidth="1"/>
    <col min="3" max="3" width="12" style="9" bestFit="1" customWidth="1"/>
    <col min="4" max="4" width="10.21875" style="9" bestFit="1" customWidth="1"/>
    <col min="5" max="5" width="8.5546875" style="9" bestFit="1" customWidth="1"/>
    <col min="6" max="6" width="13.5546875" style="9" bestFit="1" customWidth="1"/>
    <col min="7" max="7" width="17.33203125" style="9" customWidth="1"/>
    <col min="8" max="8" width="12.5546875" style="9" customWidth="1"/>
    <col min="9" max="18" width="8.6640625" style="9" customWidth="1"/>
    <col min="19" max="16384" width="14.44140625" style="9"/>
  </cols>
  <sheetData>
    <row r="1" spans="1:8" ht="13.8" customHeight="1">
      <c r="A1" s="6" t="s">
        <v>8</v>
      </c>
      <c r="B1" s="6" t="s">
        <v>620</v>
      </c>
      <c r="C1" s="6" t="s">
        <v>117</v>
      </c>
      <c r="D1" s="6" t="s">
        <v>218</v>
      </c>
      <c r="E1" s="6" t="s">
        <v>2768</v>
      </c>
      <c r="F1" s="6" t="s">
        <v>220</v>
      </c>
      <c r="G1" s="6" t="s">
        <v>621</v>
      </c>
      <c r="H1" s="6" t="s">
        <v>622</v>
      </c>
    </row>
    <row r="2" spans="1:8" ht="13.8" customHeight="1">
      <c r="A2" s="7" t="s">
        <v>9</v>
      </c>
      <c r="B2" s="7" t="s">
        <v>257</v>
      </c>
      <c r="C2" s="7" t="s">
        <v>118</v>
      </c>
      <c r="D2" s="7" t="s">
        <v>219</v>
      </c>
      <c r="E2" s="7" t="s">
        <v>2262</v>
      </c>
      <c r="F2" s="7" t="s">
        <v>221</v>
      </c>
      <c r="G2" s="7" t="s">
        <v>221</v>
      </c>
      <c r="H2" s="7" t="s">
        <v>623</v>
      </c>
    </row>
    <row r="3" spans="1:8" ht="13.8" customHeight="1">
      <c r="A3" s="8" t="s">
        <v>282</v>
      </c>
      <c r="B3" s="8" t="s">
        <v>283</v>
      </c>
      <c r="C3" s="8" t="s">
        <v>282</v>
      </c>
      <c r="D3" s="8" t="s">
        <v>282</v>
      </c>
      <c r="E3" s="8" t="s">
        <v>282</v>
      </c>
      <c r="F3" s="8" t="s">
        <v>284</v>
      </c>
      <c r="G3" s="8" t="s">
        <v>283</v>
      </c>
      <c r="H3" s="8" t="s">
        <v>283</v>
      </c>
    </row>
    <row r="4" spans="1:8" ht="13.8" customHeight="1">
      <c r="A4" s="101">
        <f>C4*ID규칙_획득처_그룹_단위+COUNTIF($C$4:C4,C4)</f>
        <v>10001101</v>
      </c>
      <c r="B4" s="100" t="s">
        <v>482</v>
      </c>
      <c r="C4" s="101">
        <f>IF(H4="EQUIPMENT",INDEX(EQUIPMENT!A:A,MATCH(B4,EQUIPMENT!B:B,0))*10+1,INDEX(ITEM!A:A,MATCH(B4,ITEM!B:B,0))+2)</f>
        <v>100011</v>
      </c>
      <c r="D4" s="101">
        <v>1</v>
      </c>
      <c r="E4" s="101">
        <v>0</v>
      </c>
      <c r="F4" s="101" t="str">
        <f>"GAIN_NAME_"&amp;D4</f>
        <v>GAIN_NAME_1</v>
      </c>
      <c r="G4" s="100" t="s">
        <v>2939</v>
      </c>
      <c r="H4" s="100" t="s">
        <v>624</v>
      </c>
    </row>
    <row r="5" spans="1:8" ht="13.8" customHeight="1">
      <c r="A5" s="101">
        <f>C5*ID규칙_획득처_그룹_단위+COUNTIF($C$4:C5,C5)</f>
        <v>10002101</v>
      </c>
      <c r="B5" s="100" t="s">
        <v>483</v>
      </c>
      <c r="C5" s="101">
        <f>IF(H5="EQUIPMENT",INDEX(EQUIPMENT!A:A,MATCH(B5,EQUIPMENT!B:B,0))*10+1,INDEX(ITEM!A:A,MATCH(B5,ITEM!B:B,0))+2)</f>
        <v>100021</v>
      </c>
      <c r="D5" s="101">
        <v>1</v>
      </c>
      <c r="E5" s="101">
        <v>0</v>
      </c>
      <c r="F5" s="101" t="str">
        <f t="shared" ref="F5:F68" si="0">"GAIN_NAME_"&amp;D5</f>
        <v>GAIN_NAME_1</v>
      </c>
      <c r="G5" s="100" t="s">
        <v>222</v>
      </c>
      <c r="H5" s="100" t="s">
        <v>624</v>
      </c>
    </row>
    <row r="6" spans="1:8" ht="13.8" customHeight="1">
      <c r="A6" s="101">
        <f>C6*ID규칙_획득처_그룹_단위+COUNTIF($C$4:C6,C6)</f>
        <v>10003101</v>
      </c>
      <c r="B6" s="100" t="s">
        <v>484</v>
      </c>
      <c r="C6" s="101">
        <f>IF(H6="EQUIPMENT",INDEX(EQUIPMENT!A:A,MATCH(B6,EQUIPMENT!B:B,0))*10+1,INDEX(ITEM!A:A,MATCH(B6,ITEM!B:B,0))+2)</f>
        <v>100031</v>
      </c>
      <c r="D6" s="101">
        <v>1</v>
      </c>
      <c r="E6" s="101">
        <v>0</v>
      </c>
      <c r="F6" s="101" t="str">
        <f t="shared" si="0"/>
        <v>GAIN_NAME_1</v>
      </c>
      <c r="G6" s="100" t="s">
        <v>222</v>
      </c>
      <c r="H6" s="100" t="s">
        <v>624</v>
      </c>
    </row>
    <row r="7" spans="1:8" ht="13.8" customHeight="1">
      <c r="A7" s="101">
        <f>C7*ID규칙_획득처_그룹_단위+COUNTIF($C$4:C7,C7)</f>
        <v>10004101</v>
      </c>
      <c r="B7" s="100" t="s">
        <v>485</v>
      </c>
      <c r="C7" s="101">
        <f>IF(H7="EQUIPMENT",INDEX(EQUIPMENT!A:A,MATCH(B7,EQUIPMENT!B:B,0))*10+1,INDEX(ITEM!A:A,MATCH(B7,ITEM!B:B,0))+2)</f>
        <v>100041</v>
      </c>
      <c r="D7" s="101">
        <v>1</v>
      </c>
      <c r="E7" s="101">
        <v>0</v>
      </c>
      <c r="F7" s="101" t="str">
        <f t="shared" si="0"/>
        <v>GAIN_NAME_1</v>
      </c>
      <c r="G7" s="100" t="s">
        <v>222</v>
      </c>
      <c r="H7" s="100" t="s">
        <v>624</v>
      </c>
    </row>
    <row r="8" spans="1:8" ht="13.8" customHeight="1">
      <c r="A8" s="101">
        <f>C8*ID규칙_획득처_그룹_단위+COUNTIF($C$4:C8,C8)</f>
        <v>10008101</v>
      </c>
      <c r="B8" s="100" t="s">
        <v>486</v>
      </c>
      <c r="C8" s="101">
        <f>IF(H8="EQUIPMENT",INDEX(EQUIPMENT!A:A,MATCH(B8,EQUIPMENT!B:B,0))*10+1,INDEX(ITEM!A:A,MATCH(B8,ITEM!B:B,0))+2)</f>
        <v>100081</v>
      </c>
      <c r="D8" s="101">
        <v>5</v>
      </c>
      <c r="E8" s="101">
        <v>0</v>
      </c>
      <c r="F8" s="101" t="str">
        <f t="shared" si="0"/>
        <v>GAIN_NAME_5</v>
      </c>
      <c r="G8" s="100" t="s">
        <v>228</v>
      </c>
      <c r="H8" s="100" t="s">
        <v>624</v>
      </c>
    </row>
    <row r="9" spans="1:8" ht="13.8" customHeight="1">
      <c r="A9" s="101">
        <f>C9*ID규칙_획득처_그룹_단위+COUNTIF($C$4:C9,C9)</f>
        <v>10007101</v>
      </c>
      <c r="B9" s="100" t="s">
        <v>487</v>
      </c>
      <c r="C9" s="101">
        <f>IF(H9="EQUIPMENT",INDEX(EQUIPMENT!A:A,MATCH(B9,EQUIPMENT!B:B,0))*10+1,INDEX(ITEM!A:A,MATCH(B9,ITEM!B:B,0))+2)</f>
        <v>100071</v>
      </c>
      <c r="D9" s="101">
        <v>5</v>
      </c>
      <c r="E9" s="101">
        <v>0</v>
      </c>
      <c r="F9" s="101" t="str">
        <f t="shared" si="0"/>
        <v>GAIN_NAME_5</v>
      </c>
      <c r="G9" s="100" t="s">
        <v>228</v>
      </c>
      <c r="H9" s="100" t="s">
        <v>624</v>
      </c>
    </row>
    <row r="10" spans="1:8" ht="13.8" customHeight="1">
      <c r="A10" s="101">
        <f>C10*ID규칙_획득처_그룹_단위+COUNTIF($C$4:C10,C10)</f>
        <v>10006101</v>
      </c>
      <c r="B10" s="100" t="s">
        <v>488</v>
      </c>
      <c r="C10" s="101">
        <f>IF(H10="EQUIPMENT",INDEX(EQUIPMENT!A:A,MATCH(B10,EQUIPMENT!B:B,0))*10+1,INDEX(ITEM!A:A,MATCH(B10,ITEM!B:B,0))+2)</f>
        <v>100061</v>
      </c>
      <c r="D10" s="101">
        <v>5</v>
      </c>
      <c r="E10" s="101">
        <v>0</v>
      </c>
      <c r="F10" s="101" t="str">
        <f t="shared" si="0"/>
        <v>GAIN_NAME_5</v>
      </c>
      <c r="G10" s="100" t="s">
        <v>228</v>
      </c>
      <c r="H10" s="100" t="s">
        <v>624</v>
      </c>
    </row>
    <row r="11" spans="1:8" ht="13.8" customHeight="1">
      <c r="A11" s="101">
        <f>C11*ID규칙_획득처_그룹_단위+COUNTIF($C$4:C11,C11)</f>
        <v>10005101</v>
      </c>
      <c r="B11" s="100" t="s">
        <v>489</v>
      </c>
      <c r="C11" s="101">
        <f>IF(H11="EQUIPMENT",INDEX(EQUIPMENT!A:A,MATCH(B11,EQUIPMENT!B:B,0))*10+1,INDEX(ITEM!A:A,MATCH(B11,ITEM!B:B,0))+2)</f>
        <v>100051</v>
      </c>
      <c r="D11" s="101">
        <v>5</v>
      </c>
      <c r="E11" s="101">
        <v>0</v>
      </c>
      <c r="F11" s="101" t="str">
        <f t="shared" si="0"/>
        <v>GAIN_NAME_5</v>
      </c>
      <c r="G11" s="100" t="s">
        <v>228</v>
      </c>
      <c r="H11" s="100" t="s">
        <v>624</v>
      </c>
    </row>
    <row r="12" spans="1:8" ht="13.8" customHeight="1">
      <c r="A12" s="101">
        <f>C12*ID규칙_획득처_그룹_단위+COUNTIF($C$4:C12,C12)</f>
        <v>10012101</v>
      </c>
      <c r="B12" s="100" t="s">
        <v>490</v>
      </c>
      <c r="C12" s="101">
        <f>IF(H12="EQUIPMENT",INDEX(EQUIPMENT!A:A,MATCH(B12,EQUIPMENT!B:B,0))*10+1,INDEX(ITEM!A:A,MATCH(B12,ITEM!B:B,0))+2)</f>
        <v>100121</v>
      </c>
      <c r="D12" s="101">
        <v>5</v>
      </c>
      <c r="E12" s="101">
        <v>0</v>
      </c>
      <c r="F12" s="101" t="str">
        <f t="shared" si="0"/>
        <v>GAIN_NAME_5</v>
      </c>
      <c r="G12" s="100" t="s">
        <v>228</v>
      </c>
      <c r="H12" s="100" t="s">
        <v>624</v>
      </c>
    </row>
    <row r="13" spans="1:8" ht="13.8" customHeight="1">
      <c r="A13" s="101">
        <f>C13*ID규칙_획득처_그룹_단위+COUNTIF($C$4:C13,C13)</f>
        <v>10011101</v>
      </c>
      <c r="B13" s="100" t="s">
        <v>491</v>
      </c>
      <c r="C13" s="101">
        <f>IF(H13="EQUIPMENT",INDEX(EQUIPMENT!A:A,MATCH(B13,EQUIPMENT!B:B,0))*10+1,INDEX(ITEM!A:A,MATCH(B13,ITEM!B:B,0))+2)</f>
        <v>100111</v>
      </c>
      <c r="D13" s="101">
        <v>5</v>
      </c>
      <c r="E13" s="101">
        <v>0</v>
      </c>
      <c r="F13" s="101" t="str">
        <f t="shared" si="0"/>
        <v>GAIN_NAME_5</v>
      </c>
      <c r="G13" s="100" t="s">
        <v>228</v>
      </c>
      <c r="H13" s="100" t="s">
        <v>624</v>
      </c>
    </row>
    <row r="14" spans="1:8" ht="13.8" customHeight="1">
      <c r="A14" s="101">
        <f>C14*ID규칙_획득처_그룹_단위+COUNTIF($C$4:C14,C14)</f>
        <v>10010101</v>
      </c>
      <c r="B14" s="100" t="s">
        <v>492</v>
      </c>
      <c r="C14" s="101">
        <f>IF(H14="EQUIPMENT",INDEX(EQUIPMENT!A:A,MATCH(B14,EQUIPMENT!B:B,0))*10+1,INDEX(ITEM!A:A,MATCH(B14,ITEM!B:B,0))+2)</f>
        <v>100101</v>
      </c>
      <c r="D14" s="101">
        <v>5</v>
      </c>
      <c r="E14" s="101">
        <v>0</v>
      </c>
      <c r="F14" s="101" t="str">
        <f t="shared" si="0"/>
        <v>GAIN_NAME_5</v>
      </c>
      <c r="G14" s="100" t="s">
        <v>228</v>
      </c>
      <c r="H14" s="100" t="s">
        <v>624</v>
      </c>
    </row>
    <row r="15" spans="1:8" ht="13.8" customHeight="1">
      <c r="A15" s="101">
        <f>C15*ID규칙_획득처_그룹_단위+COUNTIF($C$4:C15,C15)</f>
        <v>10009101</v>
      </c>
      <c r="B15" s="100" t="s">
        <v>493</v>
      </c>
      <c r="C15" s="101">
        <f>IF(H15="EQUIPMENT",INDEX(EQUIPMENT!A:A,MATCH(B15,EQUIPMENT!B:B,0))*10+1,INDEX(ITEM!A:A,MATCH(B15,ITEM!B:B,0))+2)</f>
        <v>100091</v>
      </c>
      <c r="D15" s="101">
        <v>5</v>
      </c>
      <c r="E15" s="101">
        <v>0</v>
      </c>
      <c r="F15" s="101" t="str">
        <f t="shared" si="0"/>
        <v>GAIN_NAME_5</v>
      </c>
      <c r="G15" s="100" t="s">
        <v>228</v>
      </c>
      <c r="H15" s="100" t="s">
        <v>624</v>
      </c>
    </row>
    <row r="16" spans="1:8" ht="13.8" customHeight="1">
      <c r="A16" s="101">
        <f>C16*ID규칙_획득처_그룹_단위+COUNTIF($C$4:C16,C16)</f>
        <v>10016101</v>
      </c>
      <c r="B16" s="100" t="s">
        <v>494</v>
      </c>
      <c r="C16" s="101">
        <f>IF(H16="EQUIPMENT",INDEX(EQUIPMENT!A:A,MATCH(B16,EQUIPMENT!B:B,0))*10+1,INDEX(ITEM!A:A,MATCH(B16,ITEM!B:B,0))+2)</f>
        <v>100161</v>
      </c>
      <c r="D16" s="101">
        <v>5</v>
      </c>
      <c r="E16" s="101">
        <v>0</v>
      </c>
      <c r="F16" s="101" t="str">
        <f t="shared" si="0"/>
        <v>GAIN_NAME_5</v>
      </c>
      <c r="G16" s="100" t="s">
        <v>228</v>
      </c>
      <c r="H16" s="100" t="s">
        <v>624</v>
      </c>
    </row>
    <row r="17" spans="1:8" ht="13.8" customHeight="1">
      <c r="A17" s="101">
        <f>C17*ID규칙_획득처_그룹_단위+COUNTIF($C$4:C17,C17)</f>
        <v>10015101</v>
      </c>
      <c r="B17" s="100" t="s">
        <v>495</v>
      </c>
      <c r="C17" s="101">
        <f>IF(H17="EQUIPMENT",INDEX(EQUIPMENT!A:A,MATCH(B17,EQUIPMENT!B:B,0))*10+1,INDEX(ITEM!A:A,MATCH(B17,ITEM!B:B,0))+2)</f>
        <v>100151</v>
      </c>
      <c r="D17" s="101">
        <v>5</v>
      </c>
      <c r="E17" s="101">
        <v>0</v>
      </c>
      <c r="F17" s="101" t="str">
        <f t="shared" si="0"/>
        <v>GAIN_NAME_5</v>
      </c>
      <c r="G17" s="100" t="s">
        <v>228</v>
      </c>
      <c r="H17" s="100" t="s">
        <v>624</v>
      </c>
    </row>
    <row r="18" spans="1:8" ht="13.8" customHeight="1">
      <c r="A18" s="101">
        <f>C18*ID규칙_획득처_그룹_단위+COUNTIF($C$4:C18,C18)</f>
        <v>10014101</v>
      </c>
      <c r="B18" s="100" t="s">
        <v>496</v>
      </c>
      <c r="C18" s="101">
        <f>IF(H18="EQUIPMENT",INDEX(EQUIPMENT!A:A,MATCH(B18,EQUIPMENT!B:B,0))*10+1,INDEX(ITEM!A:A,MATCH(B18,ITEM!B:B,0))+2)</f>
        <v>100141</v>
      </c>
      <c r="D18" s="101">
        <v>5</v>
      </c>
      <c r="E18" s="101">
        <v>0</v>
      </c>
      <c r="F18" s="101" t="str">
        <f t="shared" si="0"/>
        <v>GAIN_NAME_5</v>
      </c>
      <c r="G18" s="100" t="s">
        <v>228</v>
      </c>
      <c r="H18" s="100" t="s">
        <v>624</v>
      </c>
    </row>
    <row r="19" spans="1:8" ht="13.8" customHeight="1">
      <c r="A19" s="101">
        <f>C19*ID규칙_획득처_그룹_단위+COUNTIF($C$4:C19,C19)</f>
        <v>10013101</v>
      </c>
      <c r="B19" s="100" t="s">
        <v>497</v>
      </c>
      <c r="C19" s="101">
        <f>IF(H19="EQUIPMENT",INDEX(EQUIPMENT!A:A,MATCH(B19,EQUIPMENT!B:B,0))*10+1,INDEX(ITEM!A:A,MATCH(B19,ITEM!B:B,0))+2)</f>
        <v>100131</v>
      </c>
      <c r="D19" s="101">
        <v>5</v>
      </c>
      <c r="E19" s="101">
        <v>0</v>
      </c>
      <c r="F19" s="101" t="str">
        <f t="shared" si="0"/>
        <v>GAIN_NAME_5</v>
      </c>
      <c r="G19" s="100" t="s">
        <v>228</v>
      </c>
      <c r="H19" s="100" t="s">
        <v>624</v>
      </c>
    </row>
    <row r="20" spans="1:8" ht="13.8" customHeight="1">
      <c r="A20" s="101">
        <f>C20*ID규칙_획득처_그룹_단위+COUNTIF($C$4:C20,C20)</f>
        <v>10020101</v>
      </c>
      <c r="B20" s="100" t="s">
        <v>498</v>
      </c>
      <c r="C20" s="101">
        <f>IF(H20="EQUIPMENT",INDEX(EQUIPMENT!A:A,MATCH(B20,EQUIPMENT!B:B,0))*10+1,INDEX(ITEM!A:A,MATCH(B20,ITEM!B:B,0))+2)</f>
        <v>100201</v>
      </c>
      <c r="D20" s="101">
        <v>6</v>
      </c>
      <c r="E20" s="101">
        <v>0</v>
      </c>
      <c r="F20" s="101" t="str">
        <f t="shared" si="0"/>
        <v>GAIN_NAME_6</v>
      </c>
      <c r="G20" s="100" t="s">
        <v>229</v>
      </c>
      <c r="H20" s="100" t="s">
        <v>624</v>
      </c>
    </row>
    <row r="21" spans="1:8" ht="13.8" customHeight="1">
      <c r="A21" s="101">
        <f>C21*ID규칙_획득처_그룹_단위+COUNTIF($C$4:C21,C21)</f>
        <v>10019101</v>
      </c>
      <c r="B21" s="100" t="s">
        <v>499</v>
      </c>
      <c r="C21" s="101">
        <f>IF(H21="EQUIPMENT",INDEX(EQUIPMENT!A:A,MATCH(B21,EQUIPMENT!B:B,0))*10+1,INDEX(ITEM!A:A,MATCH(B21,ITEM!B:B,0))+2)</f>
        <v>100191</v>
      </c>
      <c r="D21" s="101">
        <v>6</v>
      </c>
      <c r="E21" s="101">
        <v>0</v>
      </c>
      <c r="F21" s="101" t="str">
        <f t="shared" si="0"/>
        <v>GAIN_NAME_6</v>
      </c>
      <c r="G21" s="100" t="s">
        <v>229</v>
      </c>
      <c r="H21" s="100" t="s">
        <v>624</v>
      </c>
    </row>
    <row r="22" spans="1:8" ht="13.8" customHeight="1">
      <c r="A22" s="101">
        <f>C22*ID규칙_획득처_그룹_단위+COUNTIF($C$4:C22,C22)</f>
        <v>10018101</v>
      </c>
      <c r="B22" s="100" t="s">
        <v>500</v>
      </c>
      <c r="C22" s="101">
        <f>IF(H22="EQUIPMENT",INDEX(EQUIPMENT!A:A,MATCH(B22,EQUIPMENT!B:B,0))*10+1,INDEX(ITEM!A:A,MATCH(B22,ITEM!B:B,0))+2)</f>
        <v>100181</v>
      </c>
      <c r="D22" s="101">
        <v>6</v>
      </c>
      <c r="E22" s="101">
        <v>0</v>
      </c>
      <c r="F22" s="101" t="str">
        <f t="shared" si="0"/>
        <v>GAIN_NAME_6</v>
      </c>
      <c r="G22" s="100" t="s">
        <v>229</v>
      </c>
      <c r="H22" s="100" t="s">
        <v>624</v>
      </c>
    </row>
    <row r="23" spans="1:8" ht="13.8" customHeight="1">
      <c r="A23" s="101">
        <f>C23*ID규칙_획득처_그룹_단위+COUNTIF($C$4:C23,C23)</f>
        <v>10017101</v>
      </c>
      <c r="B23" s="100" t="s">
        <v>501</v>
      </c>
      <c r="C23" s="101">
        <f>IF(H23="EQUIPMENT",INDEX(EQUIPMENT!A:A,MATCH(B23,EQUIPMENT!B:B,0))*10+1,INDEX(ITEM!A:A,MATCH(B23,ITEM!B:B,0))+2)</f>
        <v>100171</v>
      </c>
      <c r="D23" s="101">
        <v>6</v>
      </c>
      <c r="E23" s="101">
        <v>0</v>
      </c>
      <c r="F23" s="101" t="str">
        <f t="shared" si="0"/>
        <v>GAIN_NAME_6</v>
      </c>
      <c r="G23" s="100" t="s">
        <v>229</v>
      </c>
      <c r="H23" s="100" t="s">
        <v>624</v>
      </c>
    </row>
    <row r="24" spans="1:8" ht="13.8" customHeight="1">
      <c r="A24" s="101">
        <f>C24*ID규칙_획득처_그룹_단위+COUNTIF($C$4:C24,C24)</f>
        <v>10111101</v>
      </c>
      <c r="B24" s="100" t="s">
        <v>502</v>
      </c>
      <c r="C24" s="101">
        <f>IF(H24="EQUIPMENT",INDEX(EQUIPMENT!A:A,MATCH(B24,EQUIPMENT!B:B,0))*10+1,INDEX(ITEM!A:A,MATCH(B24,ITEM!B:B,0))+2)</f>
        <v>101111</v>
      </c>
      <c r="D24" s="101">
        <v>2</v>
      </c>
      <c r="E24" s="101">
        <v>11011</v>
      </c>
      <c r="F24" s="101" t="str">
        <f t="shared" si="0"/>
        <v>GAIN_NAME_2</v>
      </c>
      <c r="G24" s="100" t="s">
        <v>2770</v>
      </c>
      <c r="H24" s="100" t="s">
        <v>624</v>
      </c>
    </row>
    <row r="25" spans="1:8" ht="13.8" customHeight="1">
      <c r="A25" s="101">
        <f>C25*ID규칙_획득처_그룹_단위+COUNTIF($C$4:C25,C25)</f>
        <v>10111102</v>
      </c>
      <c r="B25" s="100" t="s">
        <v>502</v>
      </c>
      <c r="C25" s="101">
        <f>IF(H25="EQUIPMENT",INDEX(EQUIPMENT!A:A,MATCH(B25,EQUIPMENT!B:B,0))*10+1,INDEX(ITEM!A:A,MATCH(B25,ITEM!B:B,0))+2)</f>
        <v>101111</v>
      </c>
      <c r="D25" s="101">
        <v>2</v>
      </c>
      <c r="E25" s="101">
        <v>11012</v>
      </c>
      <c r="F25" s="101" t="str">
        <f t="shared" si="0"/>
        <v>GAIN_NAME_2</v>
      </c>
      <c r="G25" s="100" t="s">
        <v>2771</v>
      </c>
      <c r="H25" s="100" t="s">
        <v>624</v>
      </c>
    </row>
    <row r="26" spans="1:8" ht="13.8" customHeight="1">
      <c r="A26" s="101">
        <f>C26*ID규칙_획득처_그룹_단위+COUNTIF($C$4:C26,C26)</f>
        <v>10111103</v>
      </c>
      <c r="B26" s="100" t="s">
        <v>502</v>
      </c>
      <c r="C26" s="101">
        <f>IF(H26="EQUIPMENT",INDEX(EQUIPMENT!A:A,MATCH(B26,EQUIPMENT!B:B,0))*10+1,INDEX(ITEM!A:A,MATCH(B26,ITEM!B:B,0))+2)</f>
        <v>101111</v>
      </c>
      <c r="D26" s="101">
        <v>2</v>
      </c>
      <c r="E26" s="101">
        <v>11013</v>
      </c>
      <c r="F26" s="101" t="str">
        <f t="shared" si="0"/>
        <v>GAIN_NAME_2</v>
      </c>
      <c r="G26" s="100" t="s">
        <v>2772</v>
      </c>
      <c r="H26" s="100" t="s">
        <v>624</v>
      </c>
    </row>
    <row r="27" spans="1:8" ht="13.8" customHeight="1">
      <c r="A27" s="101">
        <f>C27*ID규칙_획득처_그룹_단위+COUNTIF($C$4:C27,C27)</f>
        <v>10111104</v>
      </c>
      <c r="B27" s="100" t="s">
        <v>502</v>
      </c>
      <c r="C27" s="101">
        <f>IF(H27="EQUIPMENT",INDEX(EQUIPMENT!A:A,MATCH(B27,EQUIPMENT!B:B,0))*10+1,INDEX(ITEM!A:A,MATCH(B27,ITEM!B:B,0))+2)</f>
        <v>101111</v>
      </c>
      <c r="D27" s="101">
        <v>2</v>
      </c>
      <c r="E27" s="101">
        <v>11015</v>
      </c>
      <c r="F27" s="101" t="str">
        <f t="shared" si="0"/>
        <v>GAIN_NAME_2</v>
      </c>
      <c r="G27" s="100" t="s">
        <v>2773</v>
      </c>
      <c r="H27" s="100" t="s">
        <v>624</v>
      </c>
    </row>
    <row r="28" spans="1:8" ht="13.8" customHeight="1">
      <c r="A28" s="101">
        <f>C28*ID규칙_획득처_그룹_단위+COUNTIF($C$4:C28,C28)</f>
        <v>10111105</v>
      </c>
      <c r="B28" s="100" t="s">
        <v>502</v>
      </c>
      <c r="C28" s="101">
        <f>IF(H28="EQUIPMENT",INDEX(EQUIPMENT!A:A,MATCH(B28,EQUIPMENT!B:B,0))*10+1,INDEX(ITEM!A:A,MATCH(B28,ITEM!B:B,0))+2)</f>
        <v>101111</v>
      </c>
      <c r="D28" s="101">
        <v>2</v>
      </c>
      <c r="E28" s="101">
        <v>12011</v>
      </c>
      <c r="F28" s="101" t="str">
        <f t="shared" si="0"/>
        <v>GAIN_NAME_2</v>
      </c>
      <c r="G28" s="100" t="s">
        <v>2774</v>
      </c>
      <c r="H28" s="100" t="s">
        <v>624</v>
      </c>
    </row>
    <row r="29" spans="1:8" ht="13.8" customHeight="1">
      <c r="A29" s="101">
        <f>C29*ID규칙_획득처_그룹_단위+COUNTIF($C$4:C29,C29)</f>
        <v>10111106</v>
      </c>
      <c r="B29" s="100" t="s">
        <v>502</v>
      </c>
      <c r="C29" s="101">
        <f>IF(H29="EQUIPMENT",INDEX(EQUIPMENT!A:A,MATCH(B29,EQUIPMENT!B:B,0))*10+1,INDEX(ITEM!A:A,MATCH(B29,ITEM!B:B,0))+2)</f>
        <v>101111</v>
      </c>
      <c r="D29" s="101">
        <v>2</v>
      </c>
      <c r="E29" s="101">
        <v>12021</v>
      </c>
      <c r="F29" s="101" t="str">
        <f t="shared" si="0"/>
        <v>GAIN_NAME_2</v>
      </c>
      <c r="G29" s="100" t="s">
        <v>2775</v>
      </c>
      <c r="H29" s="100" t="s">
        <v>624</v>
      </c>
    </row>
    <row r="30" spans="1:8" ht="13.8" customHeight="1">
      <c r="A30" s="101">
        <f>C30*ID규칙_획득처_그룹_단위+COUNTIF($C$4:C30,C30)</f>
        <v>10124101</v>
      </c>
      <c r="B30" s="100" t="s">
        <v>565</v>
      </c>
      <c r="C30" s="101">
        <f>IF(H30="EQUIPMENT",INDEX(EQUIPMENT!A:A,MATCH(B30,EQUIPMENT!B:B,0))*10+1,INDEX(ITEM!A:A,MATCH(B30,ITEM!B:B,0))+2)</f>
        <v>101241</v>
      </c>
      <c r="D30" s="101">
        <v>2</v>
      </c>
      <c r="E30" s="101">
        <v>11041</v>
      </c>
      <c r="F30" s="101" t="str">
        <f t="shared" si="0"/>
        <v>GAIN_NAME_2</v>
      </c>
      <c r="G30" s="100" t="s">
        <v>2776</v>
      </c>
      <c r="H30" s="100" t="s">
        <v>624</v>
      </c>
    </row>
    <row r="31" spans="1:8" ht="13.8" customHeight="1">
      <c r="A31" s="101">
        <f>C31*ID규칙_획득처_그룹_단위+COUNTIF($C$4:C31,C31)</f>
        <v>10124102</v>
      </c>
      <c r="B31" s="100" t="s">
        <v>565</v>
      </c>
      <c r="C31" s="101">
        <f>IF(H31="EQUIPMENT",INDEX(EQUIPMENT!A:A,MATCH(B31,EQUIPMENT!B:B,0))*10+1,INDEX(ITEM!A:A,MATCH(B31,ITEM!B:B,0))+2)</f>
        <v>101241</v>
      </c>
      <c r="D31" s="101">
        <v>2</v>
      </c>
      <c r="E31" s="101">
        <v>11042</v>
      </c>
      <c r="F31" s="101" t="str">
        <f t="shared" si="0"/>
        <v>GAIN_NAME_2</v>
      </c>
      <c r="G31" s="100" t="s">
        <v>2777</v>
      </c>
      <c r="H31" s="100" t="s">
        <v>624</v>
      </c>
    </row>
    <row r="32" spans="1:8" ht="13.8" customHeight="1">
      <c r="A32" s="101">
        <f>C32*ID규칙_획득처_그룹_단위+COUNTIF($C$4:C32,C32)</f>
        <v>10124103</v>
      </c>
      <c r="B32" s="100" t="s">
        <v>565</v>
      </c>
      <c r="C32" s="101">
        <f>IF(H32="EQUIPMENT",INDEX(EQUIPMENT!A:A,MATCH(B32,EQUIPMENT!B:B,0))*10+1,INDEX(ITEM!A:A,MATCH(B32,ITEM!B:B,0))+2)</f>
        <v>101241</v>
      </c>
      <c r="D32" s="101">
        <v>2</v>
      </c>
      <c r="E32" s="101">
        <v>11043</v>
      </c>
      <c r="F32" s="101" t="str">
        <f t="shared" si="0"/>
        <v>GAIN_NAME_2</v>
      </c>
      <c r="G32" s="100" t="s">
        <v>2778</v>
      </c>
      <c r="H32" s="100" t="s">
        <v>624</v>
      </c>
    </row>
    <row r="33" spans="1:8" ht="13.8" customHeight="1">
      <c r="A33" s="101">
        <f>C33*ID규칙_획득처_그룹_단위+COUNTIF($C$4:C33,C33)</f>
        <v>10124104</v>
      </c>
      <c r="B33" s="100" t="s">
        <v>565</v>
      </c>
      <c r="C33" s="101">
        <f>IF(H33="EQUIPMENT",INDEX(EQUIPMENT!A:A,MATCH(B33,EQUIPMENT!B:B,0))*10+1,INDEX(ITEM!A:A,MATCH(B33,ITEM!B:B,0))+2)</f>
        <v>101241</v>
      </c>
      <c r="D33" s="101">
        <v>2</v>
      </c>
      <c r="E33" s="101">
        <v>11045</v>
      </c>
      <c r="F33" s="101" t="str">
        <f t="shared" si="0"/>
        <v>GAIN_NAME_2</v>
      </c>
      <c r="G33" s="100" t="s">
        <v>2779</v>
      </c>
      <c r="H33" s="100" t="s">
        <v>624</v>
      </c>
    </row>
    <row r="34" spans="1:8" ht="13.8" customHeight="1">
      <c r="A34" s="101">
        <f>C34*ID규칙_획득처_그룹_단위+COUNTIF($C$4:C34,C34)</f>
        <v>10124105</v>
      </c>
      <c r="B34" s="100" t="s">
        <v>565</v>
      </c>
      <c r="C34" s="101">
        <f>IF(H34="EQUIPMENT",INDEX(EQUIPMENT!A:A,MATCH(B34,EQUIPMENT!B:B,0))*10+1,INDEX(ITEM!A:A,MATCH(B34,ITEM!B:B,0))+2)</f>
        <v>101241</v>
      </c>
      <c r="D34" s="101">
        <v>2</v>
      </c>
      <c r="E34" s="101">
        <v>12041</v>
      </c>
      <c r="F34" s="101" t="str">
        <f t="shared" si="0"/>
        <v>GAIN_NAME_2</v>
      </c>
      <c r="G34" s="100" t="s">
        <v>2780</v>
      </c>
      <c r="H34" s="100" t="s">
        <v>624</v>
      </c>
    </row>
    <row r="35" spans="1:8" ht="13.8" customHeight="1">
      <c r="A35" s="101">
        <f>C35*ID규칙_획득처_그룹_단위+COUNTIF($C$4:C35,C35)</f>
        <v>10124106</v>
      </c>
      <c r="B35" s="100" t="s">
        <v>565</v>
      </c>
      <c r="C35" s="101">
        <f>IF(H35="EQUIPMENT",INDEX(EQUIPMENT!A:A,MATCH(B35,EQUIPMENT!B:B,0))*10+1,INDEX(ITEM!A:A,MATCH(B35,ITEM!B:B,0))+2)</f>
        <v>101241</v>
      </c>
      <c r="D35" s="101">
        <v>2</v>
      </c>
      <c r="E35" s="101">
        <v>12041</v>
      </c>
      <c r="F35" s="101" t="str">
        <f t="shared" si="0"/>
        <v>GAIN_NAME_2</v>
      </c>
      <c r="G35" s="100" t="s">
        <v>2780</v>
      </c>
      <c r="H35" s="100" t="s">
        <v>624</v>
      </c>
    </row>
    <row r="36" spans="1:8" ht="13.8" customHeight="1">
      <c r="A36" s="101">
        <f>C36*ID규칙_획득처_그룹_단위+COUNTIF($C$4:C36,C36)</f>
        <v>10134101</v>
      </c>
      <c r="B36" s="100" t="s">
        <v>566</v>
      </c>
      <c r="C36" s="101">
        <f>IF(H36="EQUIPMENT",INDEX(EQUIPMENT!A:A,MATCH(B36,EQUIPMENT!B:B,0))*10+1,INDEX(ITEM!A:A,MATCH(B36,ITEM!B:B,0))+2)</f>
        <v>101341</v>
      </c>
      <c r="D36" s="101">
        <v>2</v>
      </c>
      <c r="E36" s="101">
        <v>11071</v>
      </c>
      <c r="F36" s="101" t="str">
        <f t="shared" si="0"/>
        <v>GAIN_NAME_2</v>
      </c>
      <c r="G36" s="100" t="s">
        <v>2781</v>
      </c>
      <c r="H36" s="100" t="s">
        <v>624</v>
      </c>
    </row>
    <row r="37" spans="1:8" ht="13.8" customHeight="1">
      <c r="A37" s="101">
        <f>C37*ID규칙_획득처_그룹_단위+COUNTIF($C$4:C37,C37)</f>
        <v>10134102</v>
      </c>
      <c r="B37" s="100" t="s">
        <v>566</v>
      </c>
      <c r="C37" s="101">
        <f>IF(H37="EQUIPMENT",INDEX(EQUIPMENT!A:A,MATCH(B37,EQUIPMENT!B:B,0))*10+1,INDEX(ITEM!A:A,MATCH(B37,ITEM!B:B,0))+2)</f>
        <v>101341</v>
      </c>
      <c r="D37" s="101">
        <v>2</v>
      </c>
      <c r="E37" s="101">
        <v>11072</v>
      </c>
      <c r="F37" s="101" t="str">
        <f t="shared" si="0"/>
        <v>GAIN_NAME_2</v>
      </c>
      <c r="G37" s="100" t="s">
        <v>2782</v>
      </c>
      <c r="H37" s="100" t="s">
        <v>624</v>
      </c>
    </row>
    <row r="38" spans="1:8" ht="13.8" customHeight="1">
      <c r="A38" s="101">
        <f>C38*ID규칙_획득처_그룹_단위+COUNTIF($C$4:C38,C38)</f>
        <v>10134103</v>
      </c>
      <c r="B38" s="100" t="s">
        <v>566</v>
      </c>
      <c r="C38" s="101">
        <f>IF(H38="EQUIPMENT",INDEX(EQUIPMENT!A:A,MATCH(B38,EQUIPMENT!B:B,0))*10+1,INDEX(ITEM!A:A,MATCH(B38,ITEM!B:B,0))+2)</f>
        <v>101341</v>
      </c>
      <c r="D38" s="101">
        <v>2</v>
      </c>
      <c r="E38" s="101">
        <v>11073</v>
      </c>
      <c r="F38" s="101" t="str">
        <f t="shared" si="0"/>
        <v>GAIN_NAME_2</v>
      </c>
      <c r="G38" s="100" t="s">
        <v>2783</v>
      </c>
      <c r="H38" s="100" t="s">
        <v>624</v>
      </c>
    </row>
    <row r="39" spans="1:8" ht="13.8" customHeight="1">
      <c r="A39" s="101">
        <f>C39*ID규칙_획득처_그룹_단위+COUNTIF($C$4:C39,C39)</f>
        <v>10134104</v>
      </c>
      <c r="B39" s="100" t="s">
        <v>566</v>
      </c>
      <c r="C39" s="101">
        <f>IF(H39="EQUIPMENT",INDEX(EQUIPMENT!A:A,MATCH(B39,EQUIPMENT!B:B,0))*10+1,INDEX(ITEM!A:A,MATCH(B39,ITEM!B:B,0))+2)</f>
        <v>101341</v>
      </c>
      <c r="D39" s="101">
        <v>2</v>
      </c>
      <c r="E39" s="101">
        <v>11075</v>
      </c>
      <c r="F39" s="101" t="str">
        <f t="shared" si="0"/>
        <v>GAIN_NAME_2</v>
      </c>
      <c r="G39" s="100" t="s">
        <v>2784</v>
      </c>
      <c r="H39" s="100" t="s">
        <v>624</v>
      </c>
    </row>
    <row r="40" spans="1:8" ht="13.8" customHeight="1">
      <c r="A40" s="101">
        <f>C40*ID규칙_획득처_그룹_단위+COUNTIF($C$4:C40,C40)</f>
        <v>10134105</v>
      </c>
      <c r="B40" s="100" t="s">
        <v>566</v>
      </c>
      <c r="C40" s="101">
        <f>IF(H40="EQUIPMENT",INDEX(EQUIPMENT!A:A,MATCH(B40,EQUIPMENT!B:B,0))*10+1,INDEX(ITEM!A:A,MATCH(B40,ITEM!B:B,0))+2)</f>
        <v>101341</v>
      </c>
      <c r="D40" s="101">
        <v>2</v>
      </c>
      <c r="E40" s="101">
        <v>12071</v>
      </c>
      <c r="F40" s="101" t="str">
        <f t="shared" si="0"/>
        <v>GAIN_NAME_2</v>
      </c>
      <c r="G40" s="100" t="s">
        <v>2785</v>
      </c>
      <c r="H40" s="100" t="s">
        <v>624</v>
      </c>
    </row>
    <row r="41" spans="1:8" ht="13.8" customHeight="1">
      <c r="A41" s="101">
        <f>C41*ID규칙_획득처_그룹_단위+COUNTIF($C$4:C41,C41)</f>
        <v>10134106</v>
      </c>
      <c r="B41" s="100" t="s">
        <v>566</v>
      </c>
      <c r="C41" s="101">
        <f>IF(H41="EQUIPMENT",INDEX(EQUIPMENT!A:A,MATCH(B41,EQUIPMENT!B:B,0))*10+1,INDEX(ITEM!A:A,MATCH(B41,ITEM!B:B,0))+2)</f>
        <v>101341</v>
      </c>
      <c r="D41" s="101">
        <v>2</v>
      </c>
      <c r="E41" s="101">
        <v>12081</v>
      </c>
      <c r="F41" s="101" t="str">
        <f t="shared" si="0"/>
        <v>GAIN_NAME_2</v>
      </c>
      <c r="G41" s="100" t="s">
        <v>2786</v>
      </c>
      <c r="H41" s="100" t="s">
        <v>624</v>
      </c>
    </row>
    <row r="42" spans="1:8" ht="13.8" customHeight="1">
      <c r="A42" s="101">
        <f>C42*ID규칙_획득처_그룹_단위+COUNTIF($C$4:C42,C42)</f>
        <v>10144101</v>
      </c>
      <c r="B42" s="100" t="s">
        <v>567</v>
      </c>
      <c r="C42" s="101">
        <f>IF(H42="EQUIPMENT",INDEX(EQUIPMENT!A:A,MATCH(B42,EQUIPMENT!B:B,0))*10+1,INDEX(ITEM!A:A,MATCH(B42,ITEM!B:B,0))+2)</f>
        <v>101441</v>
      </c>
      <c r="D42" s="101">
        <v>2</v>
      </c>
      <c r="E42" s="101">
        <v>11101</v>
      </c>
      <c r="F42" s="101" t="str">
        <f t="shared" si="0"/>
        <v>GAIN_NAME_2</v>
      </c>
      <c r="G42" s="100" t="s">
        <v>2787</v>
      </c>
      <c r="H42" s="100" t="s">
        <v>624</v>
      </c>
    </row>
    <row r="43" spans="1:8" ht="13.8" customHeight="1">
      <c r="A43" s="101">
        <f>C43*ID규칙_획득처_그룹_단위+COUNTIF($C$4:C43,C43)</f>
        <v>10144102</v>
      </c>
      <c r="B43" s="100" t="s">
        <v>567</v>
      </c>
      <c r="C43" s="101">
        <f>IF(H43="EQUIPMENT",INDEX(EQUIPMENT!A:A,MATCH(B43,EQUIPMENT!B:B,0))*10+1,INDEX(ITEM!A:A,MATCH(B43,ITEM!B:B,0))+2)</f>
        <v>101441</v>
      </c>
      <c r="D43" s="101">
        <v>2</v>
      </c>
      <c r="E43" s="101">
        <v>11102</v>
      </c>
      <c r="F43" s="101" t="str">
        <f t="shared" si="0"/>
        <v>GAIN_NAME_2</v>
      </c>
      <c r="G43" s="100" t="s">
        <v>2788</v>
      </c>
      <c r="H43" s="100" t="s">
        <v>624</v>
      </c>
    </row>
    <row r="44" spans="1:8" ht="13.8" customHeight="1">
      <c r="A44" s="101">
        <f>C44*ID규칙_획득처_그룹_단위+COUNTIF($C$4:C44,C44)</f>
        <v>10144103</v>
      </c>
      <c r="B44" s="100" t="s">
        <v>567</v>
      </c>
      <c r="C44" s="101">
        <f>IF(H44="EQUIPMENT",INDEX(EQUIPMENT!A:A,MATCH(B44,EQUIPMENT!B:B,0))*10+1,INDEX(ITEM!A:A,MATCH(B44,ITEM!B:B,0))+2)</f>
        <v>101441</v>
      </c>
      <c r="D44" s="101">
        <v>2</v>
      </c>
      <c r="E44" s="101">
        <v>11103</v>
      </c>
      <c r="F44" s="101" t="str">
        <f t="shared" si="0"/>
        <v>GAIN_NAME_2</v>
      </c>
      <c r="G44" s="100" t="s">
        <v>2789</v>
      </c>
      <c r="H44" s="100" t="s">
        <v>624</v>
      </c>
    </row>
    <row r="45" spans="1:8" ht="13.8" customHeight="1">
      <c r="A45" s="101">
        <f>C45*ID규칙_획득처_그룹_단위+COUNTIF($C$4:C45,C45)</f>
        <v>10144104</v>
      </c>
      <c r="B45" s="100" t="s">
        <v>567</v>
      </c>
      <c r="C45" s="101">
        <f>IF(H45="EQUIPMENT",INDEX(EQUIPMENT!A:A,MATCH(B45,EQUIPMENT!B:B,0))*10+1,INDEX(ITEM!A:A,MATCH(B45,ITEM!B:B,0))+2)</f>
        <v>101441</v>
      </c>
      <c r="D45" s="101">
        <v>2</v>
      </c>
      <c r="E45" s="101">
        <v>11105</v>
      </c>
      <c r="F45" s="101" t="str">
        <f t="shared" si="0"/>
        <v>GAIN_NAME_2</v>
      </c>
      <c r="G45" s="100" t="s">
        <v>2790</v>
      </c>
      <c r="H45" s="100" t="s">
        <v>624</v>
      </c>
    </row>
    <row r="46" spans="1:8" ht="13.8" customHeight="1">
      <c r="A46" s="101">
        <f>C46*ID규칙_획득처_그룹_단위+COUNTIF($C$4:C46,C46)</f>
        <v>10144105</v>
      </c>
      <c r="B46" s="100" t="s">
        <v>567</v>
      </c>
      <c r="C46" s="101">
        <f>IF(H46="EQUIPMENT",INDEX(EQUIPMENT!A:A,MATCH(B46,EQUIPMENT!B:B,0))*10+1,INDEX(ITEM!A:A,MATCH(B46,ITEM!B:B,0))+2)</f>
        <v>101441</v>
      </c>
      <c r="D46" s="101">
        <v>2</v>
      </c>
      <c r="E46" s="101">
        <v>12101</v>
      </c>
      <c r="F46" s="101" t="str">
        <f t="shared" si="0"/>
        <v>GAIN_NAME_2</v>
      </c>
      <c r="G46" s="100" t="s">
        <v>2791</v>
      </c>
      <c r="H46" s="100" t="s">
        <v>624</v>
      </c>
    </row>
    <row r="47" spans="1:8" ht="13.8" customHeight="1">
      <c r="A47" s="101">
        <f>C47*ID규칙_획득처_그룹_단위+COUNTIF($C$4:C47,C47)</f>
        <v>10144106</v>
      </c>
      <c r="B47" s="100" t="s">
        <v>567</v>
      </c>
      <c r="C47" s="101">
        <f>IF(H47="EQUIPMENT",INDEX(EQUIPMENT!A:A,MATCH(B47,EQUIPMENT!B:B,0))*10+1,INDEX(ITEM!A:A,MATCH(B47,ITEM!B:B,0))+2)</f>
        <v>101441</v>
      </c>
      <c r="D47" s="101">
        <v>2</v>
      </c>
      <c r="E47" s="101">
        <v>12111</v>
      </c>
      <c r="F47" s="101" t="str">
        <f t="shared" si="0"/>
        <v>GAIN_NAME_2</v>
      </c>
      <c r="G47" s="100" t="s">
        <v>2792</v>
      </c>
      <c r="H47" s="100" t="s">
        <v>624</v>
      </c>
    </row>
    <row r="48" spans="1:8" ht="13.8" customHeight="1">
      <c r="A48" s="101">
        <f>C48*ID규칙_획득처_그룹_단위+COUNTIF($C$4:C48,C48)</f>
        <v>10154101</v>
      </c>
      <c r="B48" s="100" t="s">
        <v>568</v>
      </c>
      <c r="C48" s="101">
        <f>IF(H48="EQUIPMENT",INDEX(EQUIPMENT!A:A,MATCH(B48,EQUIPMENT!B:B,0))*10+1,INDEX(ITEM!A:A,MATCH(B48,ITEM!B:B,0))+2)</f>
        <v>101541</v>
      </c>
      <c r="D48" s="101">
        <v>2</v>
      </c>
      <c r="E48" s="101">
        <v>11131</v>
      </c>
      <c r="F48" s="101" t="str">
        <f t="shared" si="0"/>
        <v>GAIN_NAME_2</v>
      </c>
      <c r="G48" s="100" t="s">
        <v>2793</v>
      </c>
      <c r="H48" s="100" t="s">
        <v>624</v>
      </c>
    </row>
    <row r="49" spans="1:8" ht="13.8" customHeight="1">
      <c r="A49" s="101">
        <f>C49*ID규칙_획득처_그룹_단위+COUNTIF($C$4:C49,C49)</f>
        <v>10154102</v>
      </c>
      <c r="B49" s="100" t="s">
        <v>568</v>
      </c>
      <c r="C49" s="101">
        <f>IF(H49="EQUIPMENT",INDEX(EQUIPMENT!A:A,MATCH(B49,EQUIPMENT!B:B,0))*10+1,INDEX(ITEM!A:A,MATCH(B49,ITEM!B:B,0))+2)</f>
        <v>101541</v>
      </c>
      <c r="D49" s="101">
        <v>2</v>
      </c>
      <c r="E49" s="101">
        <v>11132</v>
      </c>
      <c r="F49" s="101" t="str">
        <f t="shared" si="0"/>
        <v>GAIN_NAME_2</v>
      </c>
      <c r="G49" s="100" t="s">
        <v>2794</v>
      </c>
      <c r="H49" s="100" t="s">
        <v>624</v>
      </c>
    </row>
    <row r="50" spans="1:8" ht="13.8" customHeight="1">
      <c r="A50" s="101">
        <f>C50*ID규칙_획득처_그룹_단위+COUNTIF($C$4:C50,C50)</f>
        <v>10154103</v>
      </c>
      <c r="B50" s="100" t="s">
        <v>568</v>
      </c>
      <c r="C50" s="101">
        <f>IF(H50="EQUIPMENT",INDEX(EQUIPMENT!A:A,MATCH(B50,EQUIPMENT!B:B,0))*10+1,INDEX(ITEM!A:A,MATCH(B50,ITEM!B:B,0))+2)</f>
        <v>101541</v>
      </c>
      <c r="D50" s="101">
        <v>2</v>
      </c>
      <c r="E50" s="101">
        <v>11133</v>
      </c>
      <c r="F50" s="101" t="str">
        <f t="shared" si="0"/>
        <v>GAIN_NAME_2</v>
      </c>
      <c r="G50" s="100" t="s">
        <v>2795</v>
      </c>
      <c r="H50" s="100" t="s">
        <v>624</v>
      </c>
    </row>
    <row r="51" spans="1:8" ht="13.8" customHeight="1">
      <c r="A51" s="101">
        <f>C51*ID규칙_획득처_그룹_단위+COUNTIF($C$4:C51,C51)</f>
        <v>10154104</v>
      </c>
      <c r="B51" s="100" t="s">
        <v>568</v>
      </c>
      <c r="C51" s="101">
        <f>IF(H51="EQUIPMENT",INDEX(EQUIPMENT!A:A,MATCH(B51,EQUIPMENT!B:B,0))*10+1,INDEX(ITEM!A:A,MATCH(B51,ITEM!B:B,0))+2)</f>
        <v>101541</v>
      </c>
      <c r="D51" s="101">
        <v>2</v>
      </c>
      <c r="E51" s="101">
        <v>11135</v>
      </c>
      <c r="F51" s="101" t="str">
        <f t="shared" si="0"/>
        <v>GAIN_NAME_2</v>
      </c>
      <c r="G51" s="100" t="s">
        <v>2796</v>
      </c>
      <c r="H51" s="100" t="s">
        <v>624</v>
      </c>
    </row>
    <row r="52" spans="1:8" ht="13.8" customHeight="1">
      <c r="A52" s="101">
        <f>C52*ID규칙_획득처_그룹_단위+COUNTIF($C$4:C52,C52)</f>
        <v>10154105</v>
      </c>
      <c r="B52" s="100" t="s">
        <v>568</v>
      </c>
      <c r="C52" s="101">
        <f>IF(H52="EQUIPMENT",INDEX(EQUIPMENT!A:A,MATCH(B52,EQUIPMENT!B:B,0))*10+1,INDEX(ITEM!A:A,MATCH(B52,ITEM!B:B,0))+2)</f>
        <v>101541</v>
      </c>
      <c r="D52" s="101">
        <v>2</v>
      </c>
      <c r="E52" s="101">
        <v>12131</v>
      </c>
      <c r="F52" s="101" t="str">
        <f t="shared" si="0"/>
        <v>GAIN_NAME_2</v>
      </c>
      <c r="G52" s="100" t="s">
        <v>2797</v>
      </c>
      <c r="H52" s="100" t="s">
        <v>624</v>
      </c>
    </row>
    <row r="53" spans="1:8" ht="13.8" customHeight="1">
      <c r="A53" s="101">
        <f>C53*ID규칙_획득처_그룹_단위+COUNTIF($C$4:C53,C53)</f>
        <v>10154106</v>
      </c>
      <c r="B53" s="100" t="s">
        <v>568</v>
      </c>
      <c r="C53" s="101">
        <f>IF(H53="EQUIPMENT",INDEX(EQUIPMENT!A:A,MATCH(B53,EQUIPMENT!B:B,0))*10+1,INDEX(ITEM!A:A,MATCH(B53,ITEM!B:B,0))+2)</f>
        <v>101541</v>
      </c>
      <c r="D53" s="101">
        <v>2</v>
      </c>
      <c r="E53" s="101">
        <v>12133</v>
      </c>
      <c r="F53" s="101" t="str">
        <f t="shared" si="0"/>
        <v>GAIN_NAME_2</v>
      </c>
      <c r="G53" s="100" t="s">
        <v>2798</v>
      </c>
      <c r="H53" s="100" t="s">
        <v>624</v>
      </c>
    </row>
    <row r="54" spans="1:8" ht="13.8" customHeight="1">
      <c r="A54" s="101">
        <f>C54*ID규칙_획득처_그룹_단위+COUNTIF($C$4:C54,C54)</f>
        <v>10164101</v>
      </c>
      <c r="B54" s="100" t="s">
        <v>569</v>
      </c>
      <c r="C54" s="101">
        <f>IF(H54="EQUIPMENT",INDEX(EQUIPMENT!A:A,MATCH(B54,EQUIPMENT!B:B,0))*10+1,INDEX(ITEM!A:A,MATCH(B54,ITEM!B:B,0))+2)</f>
        <v>101641</v>
      </c>
      <c r="D54" s="101">
        <v>2</v>
      </c>
      <c r="E54" s="101">
        <v>11161</v>
      </c>
      <c r="F54" s="101" t="str">
        <f t="shared" si="0"/>
        <v>GAIN_NAME_2</v>
      </c>
      <c r="G54" s="100" t="s">
        <v>2799</v>
      </c>
      <c r="H54" s="100" t="s">
        <v>624</v>
      </c>
    </row>
    <row r="55" spans="1:8" ht="13.8" customHeight="1">
      <c r="A55" s="101">
        <f>C55*ID규칙_획득처_그룹_단위+COUNTIF($C$4:C55,C55)</f>
        <v>10164102</v>
      </c>
      <c r="B55" s="100" t="s">
        <v>569</v>
      </c>
      <c r="C55" s="101">
        <f>IF(H55="EQUIPMENT",INDEX(EQUIPMENT!A:A,MATCH(B55,EQUIPMENT!B:B,0))*10+1,INDEX(ITEM!A:A,MATCH(B55,ITEM!B:B,0))+2)</f>
        <v>101641</v>
      </c>
      <c r="D55" s="101">
        <v>2</v>
      </c>
      <c r="E55" s="101">
        <v>11162</v>
      </c>
      <c r="F55" s="101" t="str">
        <f t="shared" si="0"/>
        <v>GAIN_NAME_2</v>
      </c>
      <c r="G55" s="100" t="s">
        <v>2800</v>
      </c>
      <c r="H55" s="100" t="s">
        <v>624</v>
      </c>
    </row>
    <row r="56" spans="1:8" ht="13.8" customHeight="1">
      <c r="A56" s="101">
        <f>C56*ID규칙_획득처_그룹_단위+COUNTIF($C$4:C56,C56)</f>
        <v>10164103</v>
      </c>
      <c r="B56" s="100" t="s">
        <v>569</v>
      </c>
      <c r="C56" s="101">
        <f>IF(H56="EQUIPMENT",INDEX(EQUIPMENT!A:A,MATCH(B56,EQUIPMENT!B:B,0))*10+1,INDEX(ITEM!A:A,MATCH(B56,ITEM!B:B,0))+2)</f>
        <v>101641</v>
      </c>
      <c r="D56" s="101">
        <v>2</v>
      </c>
      <c r="E56" s="101">
        <v>11163</v>
      </c>
      <c r="F56" s="101" t="str">
        <f t="shared" si="0"/>
        <v>GAIN_NAME_2</v>
      </c>
      <c r="G56" s="100" t="s">
        <v>2801</v>
      </c>
      <c r="H56" s="100" t="s">
        <v>624</v>
      </c>
    </row>
    <row r="57" spans="1:8" ht="13.8" customHeight="1">
      <c r="A57" s="101">
        <f>C57*ID규칙_획득처_그룹_단위+COUNTIF($C$4:C57,C57)</f>
        <v>10164104</v>
      </c>
      <c r="B57" s="100" t="s">
        <v>569</v>
      </c>
      <c r="C57" s="101">
        <f>IF(H57="EQUIPMENT",INDEX(EQUIPMENT!A:A,MATCH(B57,EQUIPMENT!B:B,0))*10+1,INDEX(ITEM!A:A,MATCH(B57,ITEM!B:B,0))+2)</f>
        <v>101641</v>
      </c>
      <c r="D57" s="101">
        <v>2</v>
      </c>
      <c r="E57" s="101">
        <v>11165</v>
      </c>
      <c r="F57" s="101" t="str">
        <f t="shared" si="0"/>
        <v>GAIN_NAME_2</v>
      </c>
      <c r="G57" s="100" t="s">
        <v>2802</v>
      </c>
      <c r="H57" s="100" t="s">
        <v>624</v>
      </c>
    </row>
    <row r="58" spans="1:8" ht="13.8" customHeight="1">
      <c r="A58" s="101">
        <f>C58*ID규칙_획득처_그룹_단위+COUNTIF($C$4:C58,C58)</f>
        <v>10164105</v>
      </c>
      <c r="B58" s="100" t="s">
        <v>569</v>
      </c>
      <c r="C58" s="101">
        <f>IF(H58="EQUIPMENT",INDEX(EQUIPMENT!A:A,MATCH(B58,EQUIPMENT!B:B,0))*10+1,INDEX(ITEM!A:A,MATCH(B58,ITEM!B:B,0))+2)</f>
        <v>101641</v>
      </c>
      <c r="D58" s="101">
        <v>2</v>
      </c>
      <c r="E58" s="101">
        <v>12161</v>
      </c>
      <c r="F58" s="101" t="str">
        <f t="shared" si="0"/>
        <v>GAIN_NAME_2</v>
      </c>
      <c r="G58" s="100" t="s">
        <v>2803</v>
      </c>
      <c r="H58" s="100" t="s">
        <v>624</v>
      </c>
    </row>
    <row r="59" spans="1:8" ht="13.8" customHeight="1">
      <c r="A59" s="101">
        <f>C59*ID규칙_획득처_그룹_단위+COUNTIF($C$4:C59,C59)</f>
        <v>10164106</v>
      </c>
      <c r="B59" s="100" t="s">
        <v>569</v>
      </c>
      <c r="C59" s="101">
        <f>IF(H59="EQUIPMENT",INDEX(EQUIPMENT!A:A,MATCH(B59,EQUIPMENT!B:B,0))*10+1,INDEX(ITEM!A:A,MATCH(B59,ITEM!B:B,0))+2)</f>
        <v>101641</v>
      </c>
      <c r="D59" s="101">
        <v>2</v>
      </c>
      <c r="E59" s="101">
        <v>12163</v>
      </c>
      <c r="F59" s="101" t="str">
        <f t="shared" si="0"/>
        <v>GAIN_NAME_2</v>
      </c>
      <c r="G59" s="100" t="s">
        <v>2804</v>
      </c>
      <c r="H59" s="100" t="s">
        <v>624</v>
      </c>
    </row>
    <row r="60" spans="1:8" ht="13.8" customHeight="1">
      <c r="A60" s="101">
        <f>C60*ID규칙_획득처_그룹_단위+COUNTIF($C$4:C60,C60)</f>
        <v>10174101</v>
      </c>
      <c r="B60" s="100" t="s">
        <v>570</v>
      </c>
      <c r="C60" s="101">
        <f>IF(H60="EQUIPMENT",INDEX(EQUIPMENT!A:A,MATCH(B60,EQUIPMENT!B:B,0))*10+1,INDEX(ITEM!A:A,MATCH(B60,ITEM!B:B,0))+2)</f>
        <v>101741</v>
      </c>
      <c r="D60" s="101">
        <v>2</v>
      </c>
      <c r="E60" s="101">
        <v>11191</v>
      </c>
      <c r="F60" s="101" t="str">
        <f t="shared" si="0"/>
        <v>GAIN_NAME_2</v>
      </c>
      <c r="G60" s="100" t="s">
        <v>2805</v>
      </c>
      <c r="H60" s="100" t="s">
        <v>624</v>
      </c>
    </row>
    <row r="61" spans="1:8" ht="13.8" customHeight="1">
      <c r="A61" s="101">
        <f>C61*ID규칙_획득처_그룹_단위+COUNTIF($C$4:C61,C61)</f>
        <v>10174102</v>
      </c>
      <c r="B61" s="100" t="s">
        <v>570</v>
      </c>
      <c r="C61" s="101">
        <f>IF(H61="EQUIPMENT",INDEX(EQUIPMENT!A:A,MATCH(B61,EQUIPMENT!B:B,0))*10+1,INDEX(ITEM!A:A,MATCH(B61,ITEM!B:B,0))+2)</f>
        <v>101741</v>
      </c>
      <c r="D61" s="101">
        <v>2</v>
      </c>
      <c r="E61" s="101">
        <v>11192</v>
      </c>
      <c r="F61" s="101" t="str">
        <f t="shared" si="0"/>
        <v>GAIN_NAME_2</v>
      </c>
      <c r="G61" s="100" t="s">
        <v>2806</v>
      </c>
      <c r="H61" s="100" t="s">
        <v>624</v>
      </c>
    </row>
    <row r="62" spans="1:8" ht="13.8" customHeight="1">
      <c r="A62" s="101">
        <f>C62*ID규칙_획득처_그룹_단위+COUNTIF($C$4:C62,C62)</f>
        <v>10174103</v>
      </c>
      <c r="B62" s="100" t="s">
        <v>570</v>
      </c>
      <c r="C62" s="101">
        <f>IF(H62="EQUIPMENT",INDEX(EQUIPMENT!A:A,MATCH(B62,EQUIPMENT!B:B,0))*10+1,INDEX(ITEM!A:A,MATCH(B62,ITEM!B:B,0))+2)</f>
        <v>101741</v>
      </c>
      <c r="D62" s="101">
        <v>2</v>
      </c>
      <c r="E62" s="101">
        <v>11193</v>
      </c>
      <c r="F62" s="101" t="str">
        <f t="shared" si="0"/>
        <v>GAIN_NAME_2</v>
      </c>
      <c r="G62" s="100" t="s">
        <v>2807</v>
      </c>
      <c r="H62" s="100" t="s">
        <v>624</v>
      </c>
    </row>
    <row r="63" spans="1:8" ht="13.8" customHeight="1">
      <c r="A63" s="101">
        <f>C63*ID규칙_획득처_그룹_단위+COUNTIF($C$4:C63,C63)</f>
        <v>10174104</v>
      </c>
      <c r="B63" s="100" t="s">
        <v>570</v>
      </c>
      <c r="C63" s="101">
        <f>IF(H63="EQUIPMENT",INDEX(EQUIPMENT!A:A,MATCH(B63,EQUIPMENT!B:B,0))*10+1,INDEX(ITEM!A:A,MATCH(B63,ITEM!B:B,0))+2)</f>
        <v>101741</v>
      </c>
      <c r="D63" s="101">
        <v>2</v>
      </c>
      <c r="E63" s="101">
        <v>11195</v>
      </c>
      <c r="F63" s="101" t="str">
        <f t="shared" si="0"/>
        <v>GAIN_NAME_2</v>
      </c>
      <c r="G63" s="100" t="s">
        <v>2808</v>
      </c>
      <c r="H63" s="100" t="s">
        <v>624</v>
      </c>
    </row>
    <row r="64" spans="1:8" ht="13.8" customHeight="1">
      <c r="A64" s="101">
        <f>C64*ID규칙_획득처_그룹_단위+COUNTIF($C$4:C64,C64)</f>
        <v>10174105</v>
      </c>
      <c r="B64" s="100" t="s">
        <v>570</v>
      </c>
      <c r="C64" s="101">
        <f>IF(H64="EQUIPMENT",INDEX(EQUIPMENT!A:A,MATCH(B64,EQUIPMENT!B:B,0))*10+1,INDEX(ITEM!A:A,MATCH(B64,ITEM!B:B,0))+2)</f>
        <v>101741</v>
      </c>
      <c r="D64" s="101">
        <v>2</v>
      </c>
      <c r="E64" s="101">
        <v>12191</v>
      </c>
      <c r="F64" s="101" t="str">
        <f t="shared" si="0"/>
        <v>GAIN_NAME_2</v>
      </c>
      <c r="G64" s="100" t="s">
        <v>2809</v>
      </c>
      <c r="H64" s="100" t="s">
        <v>624</v>
      </c>
    </row>
    <row r="65" spans="1:8" ht="13.8" customHeight="1">
      <c r="A65" s="101">
        <f>C65*ID규칙_획득처_그룹_단위+COUNTIF($C$4:C65,C65)</f>
        <v>10174106</v>
      </c>
      <c r="B65" s="100" t="s">
        <v>570</v>
      </c>
      <c r="C65" s="101">
        <f>IF(H65="EQUIPMENT",INDEX(EQUIPMENT!A:A,MATCH(B65,EQUIPMENT!B:B,0))*10+1,INDEX(ITEM!A:A,MATCH(B65,ITEM!B:B,0))+2)</f>
        <v>101741</v>
      </c>
      <c r="D65" s="101">
        <v>2</v>
      </c>
      <c r="E65" s="101">
        <v>12193</v>
      </c>
      <c r="F65" s="101" t="str">
        <f t="shared" si="0"/>
        <v>GAIN_NAME_2</v>
      </c>
      <c r="G65" s="100" t="s">
        <v>2810</v>
      </c>
      <c r="H65" s="100" t="s">
        <v>624</v>
      </c>
    </row>
    <row r="66" spans="1:8" ht="13.8" customHeight="1">
      <c r="A66" s="101">
        <f>C66*ID규칙_획득처_그룹_단위+COUNTIF($C$4:C66,C66)</f>
        <v>10112101</v>
      </c>
      <c r="B66" s="100" t="s">
        <v>509</v>
      </c>
      <c r="C66" s="101">
        <f>IF(H66="EQUIPMENT",INDEX(EQUIPMENT!A:A,MATCH(B66,EQUIPMENT!B:B,0))*10+1,INDEX(ITEM!A:A,MATCH(B66,ITEM!B:B,0))+2)</f>
        <v>101121</v>
      </c>
      <c r="D66" s="101">
        <v>2</v>
      </c>
      <c r="E66" s="101">
        <v>11011</v>
      </c>
      <c r="F66" s="101" t="str">
        <f t="shared" si="0"/>
        <v>GAIN_NAME_2</v>
      </c>
      <c r="G66" s="100" t="s">
        <v>2770</v>
      </c>
      <c r="H66" s="100" t="s">
        <v>624</v>
      </c>
    </row>
    <row r="67" spans="1:8" ht="13.8" customHeight="1">
      <c r="A67" s="101">
        <f>C67*ID규칙_획득처_그룹_단위+COUNTIF($C$4:C67,C67)</f>
        <v>10112102</v>
      </c>
      <c r="B67" s="100" t="s">
        <v>509</v>
      </c>
      <c r="C67" s="101">
        <f>IF(H67="EQUIPMENT",INDEX(EQUIPMENT!A:A,MATCH(B67,EQUIPMENT!B:B,0))*10+1,INDEX(ITEM!A:A,MATCH(B67,ITEM!B:B,0))+2)</f>
        <v>101121</v>
      </c>
      <c r="D67" s="101">
        <v>2</v>
      </c>
      <c r="E67" s="101">
        <v>11012</v>
      </c>
      <c r="F67" s="101" t="str">
        <f t="shared" si="0"/>
        <v>GAIN_NAME_2</v>
      </c>
      <c r="G67" s="100" t="s">
        <v>2771</v>
      </c>
      <c r="H67" s="100" t="s">
        <v>624</v>
      </c>
    </row>
    <row r="68" spans="1:8" ht="13.8" customHeight="1">
      <c r="A68" s="101">
        <f>C68*ID규칙_획득처_그룹_단위+COUNTIF($C$4:C68,C68)</f>
        <v>10112103</v>
      </c>
      <c r="B68" s="100" t="s">
        <v>509</v>
      </c>
      <c r="C68" s="101">
        <f>IF(H68="EQUIPMENT",INDEX(EQUIPMENT!A:A,MATCH(B68,EQUIPMENT!B:B,0))*10+1,INDEX(ITEM!A:A,MATCH(B68,ITEM!B:B,0))+2)</f>
        <v>101121</v>
      </c>
      <c r="D68" s="101">
        <v>2</v>
      </c>
      <c r="E68" s="101">
        <v>11013</v>
      </c>
      <c r="F68" s="101" t="str">
        <f t="shared" si="0"/>
        <v>GAIN_NAME_2</v>
      </c>
      <c r="G68" s="100" t="s">
        <v>2772</v>
      </c>
      <c r="H68" s="100" t="s">
        <v>624</v>
      </c>
    </row>
    <row r="69" spans="1:8" ht="13.8" customHeight="1">
      <c r="A69" s="101">
        <f>C69*ID규칙_획득처_그룹_단위+COUNTIF($C$4:C69,C69)</f>
        <v>10112104</v>
      </c>
      <c r="B69" s="100" t="s">
        <v>509</v>
      </c>
      <c r="C69" s="101">
        <f>IF(H69="EQUIPMENT",INDEX(EQUIPMENT!A:A,MATCH(B69,EQUIPMENT!B:B,0))*10+1,INDEX(ITEM!A:A,MATCH(B69,ITEM!B:B,0))+2)</f>
        <v>101121</v>
      </c>
      <c r="D69" s="101">
        <v>2</v>
      </c>
      <c r="E69" s="101">
        <v>12012</v>
      </c>
      <c r="F69" s="101" t="str">
        <f t="shared" ref="F69:F132" si="1">"GAIN_NAME_"&amp;D69</f>
        <v>GAIN_NAME_2</v>
      </c>
      <c r="G69" s="100" t="s">
        <v>2811</v>
      </c>
      <c r="H69" s="100" t="s">
        <v>624</v>
      </c>
    </row>
    <row r="70" spans="1:8" ht="13.8" customHeight="1">
      <c r="A70" s="101">
        <f>C70*ID규칙_획득처_그룹_단위+COUNTIF($C$4:C70,C70)</f>
        <v>10112105</v>
      </c>
      <c r="B70" s="100" t="s">
        <v>509</v>
      </c>
      <c r="C70" s="101">
        <f>IF(H70="EQUIPMENT",INDEX(EQUIPMENT!A:A,MATCH(B70,EQUIPMENT!B:B,0))*10+1,INDEX(ITEM!A:A,MATCH(B70,ITEM!B:B,0))+2)</f>
        <v>101121</v>
      </c>
      <c r="D70" s="101">
        <v>2</v>
      </c>
      <c r="E70" s="101">
        <v>12022</v>
      </c>
      <c r="F70" s="101" t="str">
        <f t="shared" si="1"/>
        <v>GAIN_NAME_2</v>
      </c>
      <c r="G70" s="100" t="s">
        <v>2812</v>
      </c>
      <c r="H70" s="100" t="s">
        <v>624</v>
      </c>
    </row>
    <row r="71" spans="1:8" ht="13.8" customHeight="1">
      <c r="A71" s="101">
        <f>C71*ID규칙_획득처_그룹_단위+COUNTIF($C$4:C71,C71)</f>
        <v>10125101</v>
      </c>
      <c r="B71" s="100" t="s">
        <v>571</v>
      </c>
      <c r="C71" s="101">
        <f>IF(H71="EQUIPMENT",INDEX(EQUIPMENT!A:A,MATCH(B71,EQUIPMENT!B:B,0))*10+1,INDEX(ITEM!A:A,MATCH(B71,ITEM!B:B,0))+2)</f>
        <v>101251</v>
      </c>
      <c r="D71" s="101">
        <v>2</v>
      </c>
      <c r="E71" s="101">
        <v>11041</v>
      </c>
      <c r="F71" s="101" t="str">
        <f t="shared" si="1"/>
        <v>GAIN_NAME_2</v>
      </c>
      <c r="G71" s="100" t="s">
        <v>2776</v>
      </c>
      <c r="H71" s="100" t="s">
        <v>624</v>
      </c>
    </row>
    <row r="72" spans="1:8" ht="13.8" customHeight="1">
      <c r="A72" s="101">
        <f>C72*ID규칙_획득처_그룹_단위+COUNTIF($C$4:C72,C72)</f>
        <v>10125102</v>
      </c>
      <c r="B72" s="100" t="s">
        <v>571</v>
      </c>
      <c r="C72" s="101">
        <f>IF(H72="EQUIPMENT",INDEX(EQUIPMENT!A:A,MATCH(B72,EQUIPMENT!B:B,0))*10+1,INDEX(ITEM!A:A,MATCH(B72,ITEM!B:B,0))+2)</f>
        <v>101251</v>
      </c>
      <c r="D72" s="101">
        <v>2</v>
      </c>
      <c r="E72" s="101">
        <v>11042</v>
      </c>
      <c r="F72" s="101" t="str">
        <f t="shared" si="1"/>
        <v>GAIN_NAME_2</v>
      </c>
      <c r="G72" s="100" t="s">
        <v>2777</v>
      </c>
      <c r="H72" s="100" t="s">
        <v>624</v>
      </c>
    </row>
    <row r="73" spans="1:8" ht="13.8" customHeight="1">
      <c r="A73" s="101">
        <f>C73*ID규칙_획득처_그룹_단위+COUNTIF($C$4:C73,C73)</f>
        <v>10125103</v>
      </c>
      <c r="B73" s="100" t="s">
        <v>571</v>
      </c>
      <c r="C73" s="101">
        <f>IF(H73="EQUIPMENT",INDEX(EQUIPMENT!A:A,MATCH(B73,EQUIPMENT!B:B,0))*10+1,INDEX(ITEM!A:A,MATCH(B73,ITEM!B:B,0))+2)</f>
        <v>101251</v>
      </c>
      <c r="D73" s="101">
        <v>2</v>
      </c>
      <c r="E73" s="101">
        <v>11043</v>
      </c>
      <c r="F73" s="101" t="str">
        <f t="shared" si="1"/>
        <v>GAIN_NAME_2</v>
      </c>
      <c r="G73" s="100" t="s">
        <v>2778</v>
      </c>
      <c r="H73" s="100" t="s">
        <v>624</v>
      </c>
    </row>
    <row r="74" spans="1:8" ht="13.8" customHeight="1">
      <c r="A74" s="101">
        <f>C74*ID규칙_획득처_그룹_단위+COUNTIF($C$4:C74,C74)</f>
        <v>10125104</v>
      </c>
      <c r="B74" s="100" t="s">
        <v>571</v>
      </c>
      <c r="C74" s="101">
        <f>IF(H74="EQUIPMENT",INDEX(EQUIPMENT!A:A,MATCH(B74,EQUIPMENT!B:B,0))*10+1,INDEX(ITEM!A:A,MATCH(B74,ITEM!B:B,0))+2)</f>
        <v>101251</v>
      </c>
      <c r="D74" s="101">
        <v>2</v>
      </c>
      <c r="E74" s="101">
        <v>12042</v>
      </c>
      <c r="F74" s="101" t="str">
        <f t="shared" si="1"/>
        <v>GAIN_NAME_2</v>
      </c>
      <c r="G74" s="100" t="s">
        <v>2813</v>
      </c>
      <c r="H74" s="100" t="s">
        <v>624</v>
      </c>
    </row>
    <row r="75" spans="1:8" ht="13.8" customHeight="1">
      <c r="A75" s="101">
        <f>C75*ID규칙_획득처_그룹_단위+COUNTIF($C$4:C75,C75)</f>
        <v>10125105</v>
      </c>
      <c r="B75" s="100" t="s">
        <v>571</v>
      </c>
      <c r="C75" s="101">
        <f>IF(H75="EQUIPMENT",INDEX(EQUIPMENT!A:A,MATCH(B75,EQUIPMENT!B:B,0))*10+1,INDEX(ITEM!A:A,MATCH(B75,ITEM!B:B,0))+2)</f>
        <v>101251</v>
      </c>
      <c r="D75" s="101">
        <v>2</v>
      </c>
      <c r="E75" s="101">
        <v>12052</v>
      </c>
      <c r="F75" s="101" t="str">
        <f t="shared" si="1"/>
        <v>GAIN_NAME_2</v>
      </c>
      <c r="G75" s="100" t="s">
        <v>2814</v>
      </c>
      <c r="H75" s="100" t="s">
        <v>624</v>
      </c>
    </row>
    <row r="76" spans="1:8" ht="13.8" customHeight="1">
      <c r="A76" s="101">
        <f>C76*ID규칙_획득처_그룹_단위+COUNTIF($C$4:C76,C76)</f>
        <v>10135101</v>
      </c>
      <c r="B76" s="100" t="s">
        <v>572</v>
      </c>
      <c r="C76" s="101">
        <f>IF(H76="EQUIPMENT",INDEX(EQUIPMENT!A:A,MATCH(B76,EQUIPMENT!B:B,0))*10+1,INDEX(ITEM!A:A,MATCH(B76,ITEM!B:B,0))+2)</f>
        <v>101351</v>
      </c>
      <c r="D76" s="101">
        <v>2</v>
      </c>
      <c r="E76" s="101">
        <v>11071</v>
      </c>
      <c r="F76" s="101" t="str">
        <f t="shared" si="1"/>
        <v>GAIN_NAME_2</v>
      </c>
      <c r="G76" s="100" t="s">
        <v>2781</v>
      </c>
      <c r="H76" s="100" t="s">
        <v>624</v>
      </c>
    </row>
    <row r="77" spans="1:8" ht="13.8" customHeight="1">
      <c r="A77" s="101">
        <f>C77*ID규칙_획득처_그룹_단위+COUNTIF($C$4:C77,C77)</f>
        <v>10135102</v>
      </c>
      <c r="B77" s="100" t="s">
        <v>572</v>
      </c>
      <c r="C77" s="101">
        <f>IF(H77="EQUIPMENT",INDEX(EQUIPMENT!A:A,MATCH(B77,EQUIPMENT!B:B,0))*10+1,INDEX(ITEM!A:A,MATCH(B77,ITEM!B:B,0))+2)</f>
        <v>101351</v>
      </c>
      <c r="D77" s="101">
        <v>2</v>
      </c>
      <c r="E77" s="101">
        <v>11072</v>
      </c>
      <c r="F77" s="101" t="str">
        <f t="shared" si="1"/>
        <v>GAIN_NAME_2</v>
      </c>
      <c r="G77" s="100" t="s">
        <v>2782</v>
      </c>
      <c r="H77" s="100" t="s">
        <v>624</v>
      </c>
    </row>
    <row r="78" spans="1:8" ht="13.8" customHeight="1">
      <c r="A78" s="101">
        <f>C78*ID규칙_획득처_그룹_단위+COUNTIF($C$4:C78,C78)</f>
        <v>10135103</v>
      </c>
      <c r="B78" s="100" t="s">
        <v>572</v>
      </c>
      <c r="C78" s="101">
        <f>IF(H78="EQUIPMENT",INDEX(EQUIPMENT!A:A,MATCH(B78,EQUIPMENT!B:B,0))*10+1,INDEX(ITEM!A:A,MATCH(B78,ITEM!B:B,0))+2)</f>
        <v>101351</v>
      </c>
      <c r="D78" s="101">
        <v>2</v>
      </c>
      <c r="E78" s="101">
        <v>11073</v>
      </c>
      <c r="F78" s="101" t="str">
        <f t="shared" si="1"/>
        <v>GAIN_NAME_2</v>
      </c>
      <c r="G78" s="100" t="s">
        <v>2783</v>
      </c>
      <c r="H78" s="100" t="s">
        <v>624</v>
      </c>
    </row>
    <row r="79" spans="1:8" ht="13.8" customHeight="1">
      <c r="A79" s="101">
        <f>C79*ID규칙_획득처_그룹_단위+COUNTIF($C$4:C79,C79)</f>
        <v>10135104</v>
      </c>
      <c r="B79" s="100" t="s">
        <v>572</v>
      </c>
      <c r="C79" s="101">
        <f>IF(H79="EQUIPMENT",INDEX(EQUIPMENT!A:A,MATCH(B79,EQUIPMENT!B:B,0))*10+1,INDEX(ITEM!A:A,MATCH(B79,ITEM!B:B,0))+2)</f>
        <v>101351</v>
      </c>
      <c r="D79" s="101">
        <v>2</v>
      </c>
      <c r="E79" s="101">
        <v>12072</v>
      </c>
      <c r="F79" s="101" t="str">
        <f t="shared" si="1"/>
        <v>GAIN_NAME_2</v>
      </c>
      <c r="G79" s="100" t="s">
        <v>2815</v>
      </c>
      <c r="H79" s="100" t="s">
        <v>624</v>
      </c>
    </row>
    <row r="80" spans="1:8" ht="13.8" customHeight="1">
      <c r="A80" s="101">
        <f>C80*ID규칙_획득처_그룹_단위+COUNTIF($C$4:C80,C80)</f>
        <v>10135105</v>
      </c>
      <c r="B80" s="100" t="s">
        <v>572</v>
      </c>
      <c r="C80" s="101">
        <f>IF(H80="EQUIPMENT",INDEX(EQUIPMENT!A:A,MATCH(B80,EQUIPMENT!B:B,0))*10+1,INDEX(ITEM!A:A,MATCH(B80,ITEM!B:B,0))+2)</f>
        <v>101351</v>
      </c>
      <c r="D80" s="101">
        <v>2</v>
      </c>
      <c r="E80" s="101">
        <v>12082</v>
      </c>
      <c r="F80" s="101" t="str">
        <f t="shared" si="1"/>
        <v>GAIN_NAME_2</v>
      </c>
      <c r="G80" s="100" t="s">
        <v>2816</v>
      </c>
      <c r="H80" s="100" t="s">
        <v>624</v>
      </c>
    </row>
    <row r="81" spans="1:8" ht="13.8" customHeight="1">
      <c r="A81" s="101">
        <f>C81*ID규칙_획득처_그룹_단위+COUNTIF($C$4:C81,C81)</f>
        <v>10145101</v>
      </c>
      <c r="B81" s="100" t="s">
        <v>573</v>
      </c>
      <c r="C81" s="101">
        <f>IF(H81="EQUIPMENT",INDEX(EQUIPMENT!A:A,MATCH(B81,EQUIPMENT!B:B,0))*10+1,INDEX(ITEM!A:A,MATCH(B81,ITEM!B:B,0))+2)</f>
        <v>101451</v>
      </c>
      <c r="D81" s="101">
        <v>2</v>
      </c>
      <c r="E81" s="101">
        <v>11101</v>
      </c>
      <c r="F81" s="101" t="str">
        <f t="shared" si="1"/>
        <v>GAIN_NAME_2</v>
      </c>
      <c r="G81" s="100" t="s">
        <v>2787</v>
      </c>
      <c r="H81" s="100" t="s">
        <v>624</v>
      </c>
    </row>
    <row r="82" spans="1:8" ht="13.8" customHeight="1">
      <c r="A82" s="101">
        <f>C82*ID규칙_획득처_그룹_단위+COUNTIF($C$4:C82,C82)</f>
        <v>10145102</v>
      </c>
      <c r="B82" s="100" t="s">
        <v>573</v>
      </c>
      <c r="C82" s="101">
        <f>IF(H82="EQUIPMENT",INDEX(EQUIPMENT!A:A,MATCH(B82,EQUIPMENT!B:B,0))*10+1,INDEX(ITEM!A:A,MATCH(B82,ITEM!B:B,0))+2)</f>
        <v>101451</v>
      </c>
      <c r="D82" s="101">
        <v>2</v>
      </c>
      <c r="E82" s="101">
        <v>11102</v>
      </c>
      <c r="F82" s="101" t="str">
        <f t="shared" si="1"/>
        <v>GAIN_NAME_2</v>
      </c>
      <c r="G82" s="100" t="s">
        <v>2788</v>
      </c>
      <c r="H82" s="100" t="s">
        <v>624</v>
      </c>
    </row>
    <row r="83" spans="1:8" ht="13.8" customHeight="1">
      <c r="A83" s="101">
        <f>C83*ID규칙_획득처_그룹_단위+COUNTIF($C$4:C83,C83)</f>
        <v>10145103</v>
      </c>
      <c r="B83" s="100" t="s">
        <v>573</v>
      </c>
      <c r="C83" s="101">
        <f>IF(H83="EQUIPMENT",INDEX(EQUIPMENT!A:A,MATCH(B83,EQUIPMENT!B:B,0))*10+1,INDEX(ITEM!A:A,MATCH(B83,ITEM!B:B,0))+2)</f>
        <v>101451</v>
      </c>
      <c r="D83" s="101">
        <v>2</v>
      </c>
      <c r="E83" s="101">
        <v>11103</v>
      </c>
      <c r="F83" s="101" t="str">
        <f t="shared" si="1"/>
        <v>GAIN_NAME_2</v>
      </c>
      <c r="G83" s="100" t="s">
        <v>2789</v>
      </c>
      <c r="H83" s="100" t="s">
        <v>624</v>
      </c>
    </row>
    <row r="84" spans="1:8" ht="13.8" customHeight="1">
      <c r="A84" s="101">
        <f>C84*ID규칙_획득처_그룹_단위+COUNTIF($C$4:C84,C84)</f>
        <v>10145104</v>
      </c>
      <c r="B84" s="100" t="s">
        <v>573</v>
      </c>
      <c r="C84" s="101">
        <f>IF(H84="EQUIPMENT",INDEX(EQUIPMENT!A:A,MATCH(B84,EQUIPMENT!B:B,0))*10+1,INDEX(ITEM!A:A,MATCH(B84,ITEM!B:B,0))+2)</f>
        <v>101451</v>
      </c>
      <c r="D84" s="101">
        <v>2</v>
      </c>
      <c r="E84" s="101">
        <v>12102</v>
      </c>
      <c r="F84" s="101" t="str">
        <f t="shared" si="1"/>
        <v>GAIN_NAME_2</v>
      </c>
      <c r="G84" s="100" t="s">
        <v>2817</v>
      </c>
      <c r="H84" s="100" t="s">
        <v>624</v>
      </c>
    </row>
    <row r="85" spans="1:8" ht="13.8" customHeight="1">
      <c r="A85" s="101">
        <f>C85*ID규칙_획득처_그룹_단위+COUNTIF($C$4:C85,C85)</f>
        <v>10145105</v>
      </c>
      <c r="B85" s="100" t="s">
        <v>573</v>
      </c>
      <c r="C85" s="101">
        <f>IF(H85="EQUIPMENT",INDEX(EQUIPMENT!A:A,MATCH(B85,EQUIPMENT!B:B,0))*10+1,INDEX(ITEM!A:A,MATCH(B85,ITEM!B:B,0))+2)</f>
        <v>101451</v>
      </c>
      <c r="D85" s="101">
        <v>2</v>
      </c>
      <c r="E85" s="101">
        <v>12112</v>
      </c>
      <c r="F85" s="101" t="str">
        <f t="shared" si="1"/>
        <v>GAIN_NAME_2</v>
      </c>
      <c r="G85" s="100" t="s">
        <v>2818</v>
      </c>
      <c r="H85" s="100" t="s">
        <v>624</v>
      </c>
    </row>
    <row r="86" spans="1:8" ht="13.8" customHeight="1">
      <c r="A86" s="101">
        <f>C86*ID규칙_획득처_그룹_단위+COUNTIF($C$4:C86,C86)</f>
        <v>10155101</v>
      </c>
      <c r="B86" s="100" t="s">
        <v>574</v>
      </c>
      <c r="C86" s="101">
        <f>IF(H86="EQUIPMENT",INDEX(EQUIPMENT!A:A,MATCH(B86,EQUIPMENT!B:B,0))*10+1,INDEX(ITEM!A:A,MATCH(B86,ITEM!B:B,0))+2)</f>
        <v>101551</v>
      </c>
      <c r="D86" s="101">
        <v>2</v>
      </c>
      <c r="E86" s="101">
        <v>11131</v>
      </c>
      <c r="F86" s="101" t="str">
        <f t="shared" si="1"/>
        <v>GAIN_NAME_2</v>
      </c>
      <c r="G86" s="100" t="s">
        <v>2793</v>
      </c>
      <c r="H86" s="100" t="s">
        <v>624</v>
      </c>
    </row>
    <row r="87" spans="1:8" ht="13.8" customHeight="1">
      <c r="A87" s="101">
        <f>C87*ID규칙_획득처_그룹_단위+COUNTIF($C$4:C87,C87)</f>
        <v>10155102</v>
      </c>
      <c r="B87" s="100" t="s">
        <v>574</v>
      </c>
      <c r="C87" s="101">
        <f>IF(H87="EQUIPMENT",INDEX(EQUIPMENT!A:A,MATCH(B87,EQUIPMENT!B:B,0))*10+1,INDEX(ITEM!A:A,MATCH(B87,ITEM!B:B,0))+2)</f>
        <v>101551</v>
      </c>
      <c r="D87" s="101">
        <v>2</v>
      </c>
      <c r="E87" s="101">
        <v>11132</v>
      </c>
      <c r="F87" s="101" t="str">
        <f t="shared" si="1"/>
        <v>GAIN_NAME_2</v>
      </c>
      <c r="G87" s="100" t="s">
        <v>2794</v>
      </c>
      <c r="H87" s="100" t="s">
        <v>624</v>
      </c>
    </row>
    <row r="88" spans="1:8" ht="13.8" customHeight="1">
      <c r="A88" s="101">
        <f>C88*ID규칙_획득처_그룹_단위+COUNTIF($C$4:C88,C88)</f>
        <v>10155103</v>
      </c>
      <c r="B88" s="100" t="s">
        <v>574</v>
      </c>
      <c r="C88" s="101">
        <f>IF(H88="EQUIPMENT",INDEX(EQUIPMENT!A:A,MATCH(B88,EQUIPMENT!B:B,0))*10+1,INDEX(ITEM!A:A,MATCH(B88,ITEM!B:B,0))+2)</f>
        <v>101551</v>
      </c>
      <c r="D88" s="101">
        <v>2</v>
      </c>
      <c r="E88" s="101">
        <v>11133</v>
      </c>
      <c r="F88" s="101" t="str">
        <f t="shared" si="1"/>
        <v>GAIN_NAME_2</v>
      </c>
      <c r="G88" s="100" t="s">
        <v>2795</v>
      </c>
      <c r="H88" s="100" t="s">
        <v>624</v>
      </c>
    </row>
    <row r="89" spans="1:8" ht="13.8" customHeight="1">
      <c r="A89" s="101">
        <f>C89*ID규칙_획득처_그룹_단위+COUNTIF($C$4:C89,C89)</f>
        <v>10155104</v>
      </c>
      <c r="B89" s="100" t="s">
        <v>574</v>
      </c>
      <c r="C89" s="101">
        <f>IF(H89="EQUIPMENT",INDEX(EQUIPMENT!A:A,MATCH(B89,EQUIPMENT!B:B,0))*10+1,INDEX(ITEM!A:A,MATCH(B89,ITEM!B:B,0))+2)</f>
        <v>101551</v>
      </c>
      <c r="D89" s="101">
        <v>2</v>
      </c>
      <c r="E89" s="101">
        <v>12131</v>
      </c>
      <c r="F89" s="101" t="str">
        <f t="shared" si="1"/>
        <v>GAIN_NAME_2</v>
      </c>
      <c r="G89" s="100" t="s">
        <v>2797</v>
      </c>
      <c r="H89" s="100" t="s">
        <v>624</v>
      </c>
    </row>
    <row r="90" spans="1:8" ht="13.8" customHeight="1">
      <c r="A90" s="101">
        <f>C90*ID규칙_획득처_그룹_단위+COUNTIF($C$4:C90,C90)</f>
        <v>10155105</v>
      </c>
      <c r="B90" s="100" t="s">
        <v>574</v>
      </c>
      <c r="C90" s="101">
        <f>IF(H90="EQUIPMENT",INDEX(EQUIPMENT!A:A,MATCH(B90,EQUIPMENT!B:B,0))*10+1,INDEX(ITEM!A:A,MATCH(B90,ITEM!B:B,0))+2)</f>
        <v>101551</v>
      </c>
      <c r="D90" s="101">
        <v>2</v>
      </c>
      <c r="E90" s="101">
        <v>12132</v>
      </c>
      <c r="F90" s="101" t="str">
        <f t="shared" si="1"/>
        <v>GAIN_NAME_2</v>
      </c>
      <c r="G90" s="100" t="s">
        <v>2819</v>
      </c>
      <c r="H90" s="100" t="s">
        <v>624</v>
      </c>
    </row>
    <row r="91" spans="1:8" ht="13.8" customHeight="1">
      <c r="A91" s="101">
        <f>C91*ID규칙_획득처_그룹_단위+COUNTIF($C$4:C91,C91)</f>
        <v>10165101</v>
      </c>
      <c r="B91" s="100" t="s">
        <v>575</v>
      </c>
      <c r="C91" s="101">
        <f>IF(H91="EQUIPMENT",INDEX(EQUIPMENT!A:A,MATCH(B91,EQUIPMENT!B:B,0))*10+1,INDEX(ITEM!A:A,MATCH(B91,ITEM!B:B,0))+2)</f>
        <v>101651</v>
      </c>
      <c r="D91" s="101">
        <v>2</v>
      </c>
      <c r="E91" s="101">
        <v>11161</v>
      </c>
      <c r="F91" s="101" t="str">
        <f t="shared" si="1"/>
        <v>GAIN_NAME_2</v>
      </c>
      <c r="G91" s="100" t="s">
        <v>2799</v>
      </c>
      <c r="H91" s="100" t="s">
        <v>624</v>
      </c>
    </row>
    <row r="92" spans="1:8" ht="13.8" customHeight="1">
      <c r="A92" s="101">
        <f>C92*ID규칙_획득처_그룹_단위+COUNTIF($C$4:C92,C92)</f>
        <v>10165102</v>
      </c>
      <c r="B92" s="100" t="s">
        <v>575</v>
      </c>
      <c r="C92" s="101">
        <f>IF(H92="EQUIPMENT",INDEX(EQUIPMENT!A:A,MATCH(B92,EQUIPMENT!B:B,0))*10+1,INDEX(ITEM!A:A,MATCH(B92,ITEM!B:B,0))+2)</f>
        <v>101651</v>
      </c>
      <c r="D92" s="101">
        <v>2</v>
      </c>
      <c r="E92" s="101">
        <v>11162</v>
      </c>
      <c r="F92" s="101" t="str">
        <f t="shared" si="1"/>
        <v>GAIN_NAME_2</v>
      </c>
      <c r="G92" s="100" t="s">
        <v>2800</v>
      </c>
      <c r="H92" s="100" t="s">
        <v>624</v>
      </c>
    </row>
    <row r="93" spans="1:8" ht="13.8" customHeight="1">
      <c r="A93" s="101">
        <f>C93*ID규칙_획득처_그룹_단위+COUNTIF($C$4:C93,C93)</f>
        <v>10165103</v>
      </c>
      <c r="B93" s="100" t="s">
        <v>575</v>
      </c>
      <c r="C93" s="101">
        <f>IF(H93="EQUIPMENT",INDEX(EQUIPMENT!A:A,MATCH(B93,EQUIPMENT!B:B,0))*10+1,INDEX(ITEM!A:A,MATCH(B93,ITEM!B:B,0))+2)</f>
        <v>101651</v>
      </c>
      <c r="D93" s="101">
        <v>2</v>
      </c>
      <c r="E93" s="101">
        <v>11165</v>
      </c>
      <c r="F93" s="101" t="str">
        <f t="shared" si="1"/>
        <v>GAIN_NAME_2</v>
      </c>
      <c r="G93" s="100" t="s">
        <v>2802</v>
      </c>
      <c r="H93" s="100" t="s">
        <v>624</v>
      </c>
    </row>
    <row r="94" spans="1:8" ht="13.8" customHeight="1">
      <c r="A94" s="101">
        <f>C94*ID규칙_획득처_그룹_단위+COUNTIF($C$4:C94,C94)</f>
        <v>10165104</v>
      </c>
      <c r="B94" s="100" t="s">
        <v>575</v>
      </c>
      <c r="C94" s="101">
        <f>IF(H94="EQUIPMENT",INDEX(EQUIPMENT!A:A,MATCH(B94,EQUIPMENT!B:B,0))*10+1,INDEX(ITEM!A:A,MATCH(B94,ITEM!B:B,0))+2)</f>
        <v>101651</v>
      </c>
      <c r="D94" s="101">
        <v>2</v>
      </c>
      <c r="E94" s="101">
        <v>12161</v>
      </c>
      <c r="F94" s="101" t="str">
        <f t="shared" si="1"/>
        <v>GAIN_NAME_2</v>
      </c>
      <c r="G94" s="100" t="s">
        <v>2803</v>
      </c>
      <c r="H94" s="100" t="s">
        <v>624</v>
      </c>
    </row>
    <row r="95" spans="1:8" ht="13.8" customHeight="1">
      <c r="A95" s="101">
        <f>C95*ID규칙_획득처_그룹_단위+COUNTIF($C$4:C95,C95)</f>
        <v>10165105</v>
      </c>
      <c r="B95" s="100" t="s">
        <v>575</v>
      </c>
      <c r="C95" s="101">
        <f>IF(H95="EQUIPMENT",INDEX(EQUIPMENT!A:A,MATCH(B95,EQUIPMENT!B:B,0))*10+1,INDEX(ITEM!A:A,MATCH(B95,ITEM!B:B,0))+2)</f>
        <v>101651</v>
      </c>
      <c r="D95" s="101">
        <v>2</v>
      </c>
      <c r="E95" s="101">
        <v>12162</v>
      </c>
      <c r="F95" s="101" t="str">
        <f t="shared" si="1"/>
        <v>GAIN_NAME_2</v>
      </c>
      <c r="G95" s="100" t="s">
        <v>2820</v>
      </c>
      <c r="H95" s="100" t="s">
        <v>624</v>
      </c>
    </row>
    <row r="96" spans="1:8" ht="13.8" customHeight="1">
      <c r="A96" s="101">
        <f>C96*ID규칙_획득처_그룹_단위+COUNTIF($C$4:C96,C96)</f>
        <v>10175101</v>
      </c>
      <c r="B96" s="100" t="s">
        <v>576</v>
      </c>
      <c r="C96" s="101">
        <f>IF(H96="EQUIPMENT",INDEX(EQUIPMENT!A:A,MATCH(B96,EQUIPMENT!B:B,0))*10+1,INDEX(ITEM!A:A,MATCH(B96,ITEM!B:B,0))+2)</f>
        <v>101751</v>
      </c>
      <c r="D96" s="101">
        <v>2</v>
      </c>
      <c r="E96" s="101">
        <v>11191</v>
      </c>
      <c r="F96" s="101" t="str">
        <f t="shared" si="1"/>
        <v>GAIN_NAME_2</v>
      </c>
      <c r="G96" s="100" t="s">
        <v>2805</v>
      </c>
      <c r="H96" s="100" t="s">
        <v>624</v>
      </c>
    </row>
    <row r="97" spans="1:8" ht="13.8" customHeight="1">
      <c r="A97" s="101">
        <f>C97*ID규칙_획득처_그룹_단위+COUNTIF($C$4:C97,C97)</f>
        <v>10175102</v>
      </c>
      <c r="B97" s="100" t="s">
        <v>576</v>
      </c>
      <c r="C97" s="101">
        <f>IF(H97="EQUIPMENT",INDEX(EQUIPMENT!A:A,MATCH(B97,EQUIPMENT!B:B,0))*10+1,INDEX(ITEM!A:A,MATCH(B97,ITEM!B:B,0))+2)</f>
        <v>101751</v>
      </c>
      <c r="D97" s="101">
        <v>2</v>
      </c>
      <c r="E97" s="101">
        <v>11192</v>
      </c>
      <c r="F97" s="101" t="str">
        <f t="shared" si="1"/>
        <v>GAIN_NAME_2</v>
      </c>
      <c r="G97" s="100" t="s">
        <v>2806</v>
      </c>
      <c r="H97" s="100" t="s">
        <v>624</v>
      </c>
    </row>
    <row r="98" spans="1:8" ht="13.8" customHeight="1">
      <c r="A98" s="101">
        <f>C98*ID규칙_획득처_그룹_단위+COUNTIF($C$4:C98,C98)</f>
        <v>10175103</v>
      </c>
      <c r="B98" s="100" t="s">
        <v>576</v>
      </c>
      <c r="C98" s="101">
        <f>IF(H98="EQUIPMENT",INDEX(EQUIPMENT!A:A,MATCH(B98,EQUIPMENT!B:B,0))*10+1,INDEX(ITEM!A:A,MATCH(B98,ITEM!B:B,0))+2)</f>
        <v>101751</v>
      </c>
      <c r="D98" s="101">
        <v>2</v>
      </c>
      <c r="E98" s="101">
        <v>11195</v>
      </c>
      <c r="F98" s="101" t="str">
        <f t="shared" si="1"/>
        <v>GAIN_NAME_2</v>
      </c>
      <c r="G98" s="100" t="s">
        <v>2808</v>
      </c>
      <c r="H98" s="100" t="s">
        <v>624</v>
      </c>
    </row>
    <row r="99" spans="1:8" ht="13.8" customHeight="1">
      <c r="A99" s="101">
        <f>C99*ID규칙_획득처_그룹_단위+COUNTIF($C$4:C99,C99)</f>
        <v>10175104</v>
      </c>
      <c r="B99" s="100" t="s">
        <v>576</v>
      </c>
      <c r="C99" s="101">
        <f>IF(H99="EQUIPMENT",INDEX(EQUIPMENT!A:A,MATCH(B99,EQUIPMENT!B:B,0))*10+1,INDEX(ITEM!A:A,MATCH(B99,ITEM!B:B,0))+2)</f>
        <v>101751</v>
      </c>
      <c r="D99" s="101">
        <v>2</v>
      </c>
      <c r="E99" s="101">
        <v>12191</v>
      </c>
      <c r="F99" s="101" t="str">
        <f t="shared" si="1"/>
        <v>GAIN_NAME_2</v>
      </c>
      <c r="G99" s="100" t="s">
        <v>2809</v>
      </c>
      <c r="H99" s="100" t="s">
        <v>624</v>
      </c>
    </row>
    <row r="100" spans="1:8" ht="13.8" customHeight="1">
      <c r="A100" s="101">
        <f>C100*ID규칙_획득처_그룹_단위+COUNTIF($C$4:C100,C100)</f>
        <v>10175105</v>
      </c>
      <c r="B100" s="100" t="s">
        <v>576</v>
      </c>
      <c r="C100" s="101">
        <f>IF(H100="EQUIPMENT",INDEX(EQUIPMENT!A:A,MATCH(B100,EQUIPMENT!B:B,0))*10+1,INDEX(ITEM!A:A,MATCH(B100,ITEM!B:B,0))+2)</f>
        <v>101751</v>
      </c>
      <c r="D100" s="101">
        <v>2</v>
      </c>
      <c r="E100" s="101">
        <v>12192</v>
      </c>
      <c r="F100" s="101" t="str">
        <f t="shared" si="1"/>
        <v>GAIN_NAME_2</v>
      </c>
      <c r="G100" s="100" t="s">
        <v>2821</v>
      </c>
      <c r="H100" s="100" t="s">
        <v>624</v>
      </c>
    </row>
    <row r="101" spans="1:8" ht="13.8" customHeight="1">
      <c r="A101" s="101">
        <f>C101*ID규칙_획득처_그룹_단위+COUNTIF($C$4:C101,C101)</f>
        <v>10113101</v>
      </c>
      <c r="B101" s="100" t="s">
        <v>516</v>
      </c>
      <c r="C101" s="101">
        <f>IF(H101="EQUIPMENT",INDEX(EQUIPMENT!A:A,MATCH(B101,EQUIPMENT!B:B,0))*10+1,INDEX(ITEM!A:A,MATCH(B101,ITEM!B:B,0))+2)</f>
        <v>101131</v>
      </c>
      <c r="D101" s="101">
        <v>2</v>
      </c>
      <c r="E101" s="101">
        <v>11011</v>
      </c>
      <c r="F101" s="101" t="str">
        <f t="shared" si="1"/>
        <v>GAIN_NAME_2</v>
      </c>
      <c r="G101" s="100" t="s">
        <v>2770</v>
      </c>
      <c r="H101" s="100" t="s">
        <v>624</v>
      </c>
    </row>
    <row r="102" spans="1:8" ht="13.8" customHeight="1">
      <c r="A102" s="101">
        <f>C102*ID규칙_획득처_그룹_단위+COUNTIF($C$4:C102,C102)</f>
        <v>10113102</v>
      </c>
      <c r="B102" s="100" t="s">
        <v>516</v>
      </c>
      <c r="C102" s="101">
        <f>IF(H102="EQUIPMENT",INDEX(EQUIPMENT!A:A,MATCH(B102,EQUIPMENT!B:B,0))*10+1,INDEX(ITEM!A:A,MATCH(B102,ITEM!B:B,0))+2)</f>
        <v>101131</v>
      </c>
      <c r="D102" s="101">
        <v>2</v>
      </c>
      <c r="E102" s="101">
        <v>11013</v>
      </c>
      <c r="F102" s="101" t="str">
        <f t="shared" si="1"/>
        <v>GAIN_NAME_2</v>
      </c>
      <c r="G102" s="100" t="s">
        <v>2772</v>
      </c>
      <c r="H102" s="100" t="s">
        <v>624</v>
      </c>
    </row>
    <row r="103" spans="1:8" ht="13.8" customHeight="1">
      <c r="A103" s="101">
        <f>C103*ID규칙_획득처_그룹_단위+COUNTIF($C$4:C103,C103)</f>
        <v>10113103</v>
      </c>
      <c r="B103" s="100" t="s">
        <v>516</v>
      </c>
      <c r="C103" s="101">
        <f>IF(H103="EQUIPMENT",INDEX(EQUIPMENT!A:A,MATCH(B103,EQUIPMENT!B:B,0))*10+1,INDEX(ITEM!A:A,MATCH(B103,ITEM!B:B,0))+2)</f>
        <v>101131</v>
      </c>
      <c r="D103" s="101">
        <v>2</v>
      </c>
      <c r="E103" s="101">
        <v>11014</v>
      </c>
      <c r="F103" s="101" t="str">
        <f t="shared" si="1"/>
        <v>GAIN_NAME_2</v>
      </c>
      <c r="G103" s="100" t="s">
        <v>2822</v>
      </c>
      <c r="H103" s="100" t="s">
        <v>624</v>
      </c>
    </row>
    <row r="104" spans="1:8" ht="13.8" customHeight="1">
      <c r="A104" s="101">
        <f>C104*ID규칙_획득처_그룹_단위+COUNTIF($C$4:C104,C104)</f>
        <v>10113104</v>
      </c>
      <c r="B104" s="100" t="s">
        <v>516</v>
      </c>
      <c r="C104" s="101">
        <f>IF(H104="EQUIPMENT",INDEX(EQUIPMENT!A:A,MATCH(B104,EQUIPMENT!B:B,0))*10+1,INDEX(ITEM!A:A,MATCH(B104,ITEM!B:B,0))+2)</f>
        <v>101131</v>
      </c>
      <c r="D104" s="101">
        <v>2</v>
      </c>
      <c r="E104" s="101">
        <v>12013</v>
      </c>
      <c r="F104" s="101" t="str">
        <f t="shared" si="1"/>
        <v>GAIN_NAME_2</v>
      </c>
      <c r="G104" s="100" t="s">
        <v>2823</v>
      </c>
      <c r="H104" s="100" t="s">
        <v>624</v>
      </c>
    </row>
    <row r="105" spans="1:8" ht="13.8" customHeight="1">
      <c r="A105" s="101">
        <f>C105*ID규칙_획득처_그룹_단위+COUNTIF($C$4:C105,C105)</f>
        <v>10113105</v>
      </c>
      <c r="B105" s="100" t="s">
        <v>516</v>
      </c>
      <c r="C105" s="101">
        <f>IF(H105="EQUIPMENT",INDEX(EQUIPMENT!A:A,MATCH(B105,EQUIPMENT!B:B,0))*10+1,INDEX(ITEM!A:A,MATCH(B105,ITEM!B:B,0))+2)</f>
        <v>101131</v>
      </c>
      <c r="D105" s="101">
        <v>2</v>
      </c>
      <c r="E105" s="101">
        <v>12023</v>
      </c>
      <c r="F105" s="101" t="str">
        <f t="shared" si="1"/>
        <v>GAIN_NAME_2</v>
      </c>
      <c r="G105" s="100" t="s">
        <v>2824</v>
      </c>
      <c r="H105" s="100" t="s">
        <v>624</v>
      </c>
    </row>
    <row r="106" spans="1:8" ht="13.8" customHeight="1">
      <c r="A106" s="101">
        <f>C106*ID규칙_획득처_그룹_단위+COUNTIF($C$4:C106,C106)</f>
        <v>10126101</v>
      </c>
      <c r="B106" s="100" t="s">
        <v>577</v>
      </c>
      <c r="C106" s="101">
        <f>IF(H106="EQUIPMENT",INDEX(EQUIPMENT!A:A,MATCH(B106,EQUIPMENT!B:B,0))*10+1,INDEX(ITEM!A:A,MATCH(B106,ITEM!B:B,0))+2)</f>
        <v>101261</v>
      </c>
      <c r="D106" s="101">
        <v>2</v>
      </c>
      <c r="E106" s="101">
        <v>11041</v>
      </c>
      <c r="F106" s="101" t="str">
        <f t="shared" si="1"/>
        <v>GAIN_NAME_2</v>
      </c>
      <c r="G106" s="100" t="s">
        <v>2776</v>
      </c>
      <c r="H106" s="100" t="s">
        <v>624</v>
      </c>
    </row>
    <row r="107" spans="1:8" ht="13.8" customHeight="1">
      <c r="A107" s="101">
        <f>C107*ID규칙_획득처_그룹_단위+COUNTIF($C$4:C107,C107)</f>
        <v>10126102</v>
      </c>
      <c r="B107" s="100" t="s">
        <v>577</v>
      </c>
      <c r="C107" s="101">
        <f>IF(H107="EQUIPMENT",INDEX(EQUIPMENT!A:A,MATCH(B107,EQUIPMENT!B:B,0))*10+1,INDEX(ITEM!A:A,MATCH(B107,ITEM!B:B,0))+2)</f>
        <v>101261</v>
      </c>
      <c r="D107" s="101">
        <v>2</v>
      </c>
      <c r="E107" s="101">
        <v>11043</v>
      </c>
      <c r="F107" s="101" t="str">
        <f t="shared" si="1"/>
        <v>GAIN_NAME_2</v>
      </c>
      <c r="G107" s="100" t="s">
        <v>2778</v>
      </c>
      <c r="H107" s="100" t="s">
        <v>624</v>
      </c>
    </row>
    <row r="108" spans="1:8" ht="13.8" customHeight="1">
      <c r="A108" s="101">
        <f>C108*ID규칙_획득처_그룹_단위+COUNTIF($C$4:C108,C108)</f>
        <v>10126103</v>
      </c>
      <c r="B108" s="100" t="s">
        <v>577</v>
      </c>
      <c r="C108" s="101">
        <f>IF(H108="EQUIPMENT",INDEX(EQUIPMENT!A:A,MATCH(B108,EQUIPMENT!B:B,0))*10+1,INDEX(ITEM!A:A,MATCH(B108,ITEM!B:B,0))+2)</f>
        <v>101261</v>
      </c>
      <c r="D108" s="101">
        <v>2</v>
      </c>
      <c r="E108" s="101">
        <v>11044</v>
      </c>
      <c r="F108" s="101" t="str">
        <f t="shared" si="1"/>
        <v>GAIN_NAME_2</v>
      </c>
      <c r="G108" s="100" t="s">
        <v>2825</v>
      </c>
      <c r="H108" s="100" t="s">
        <v>624</v>
      </c>
    </row>
    <row r="109" spans="1:8" ht="13.8" customHeight="1">
      <c r="A109" s="101">
        <f>C109*ID규칙_획득처_그룹_단위+COUNTIF($C$4:C109,C109)</f>
        <v>10126104</v>
      </c>
      <c r="B109" s="100" t="s">
        <v>577</v>
      </c>
      <c r="C109" s="101">
        <f>IF(H109="EQUIPMENT",INDEX(EQUIPMENT!A:A,MATCH(B109,EQUIPMENT!B:B,0))*10+1,INDEX(ITEM!A:A,MATCH(B109,ITEM!B:B,0))+2)</f>
        <v>101261</v>
      </c>
      <c r="D109" s="101">
        <v>2</v>
      </c>
      <c r="E109" s="101">
        <v>12043</v>
      </c>
      <c r="F109" s="101" t="str">
        <f t="shared" si="1"/>
        <v>GAIN_NAME_2</v>
      </c>
      <c r="G109" s="100" t="s">
        <v>2826</v>
      </c>
      <c r="H109" s="100" t="s">
        <v>624</v>
      </c>
    </row>
    <row r="110" spans="1:8" ht="13.8" customHeight="1">
      <c r="A110" s="101">
        <f>C110*ID규칙_획득처_그룹_단위+COUNTIF($C$4:C110,C110)</f>
        <v>10126105</v>
      </c>
      <c r="B110" s="100" t="s">
        <v>577</v>
      </c>
      <c r="C110" s="101">
        <f>IF(H110="EQUIPMENT",INDEX(EQUIPMENT!A:A,MATCH(B110,EQUIPMENT!B:B,0))*10+1,INDEX(ITEM!A:A,MATCH(B110,ITEM!B:B,0))+2)</f>
        <v>101261</v>
      </c>
      <c r="D110" s="101">
        <v>2</v>
      </c>
      <c r="E110" s="101">
        <v>12053</v>
      </c>
      <c r="F110" s="101" t="str">
        <f t="shared" si="1"/>
        <v>GAIN_NAME_2</v>
      </c>
      <c r="G110" s="100" t="s">
        <v>2827</v>
      </c>
      <c r="H110" s="100" t="s">
        <v>624</v>
      </c>
    </row>
    <row r="111" spans="1:8" ht="13.8" customHeight="1">
      <c r="A111" s="101">
        <f>C111*ID규칙_획득처_그룹_단위+COUNTIF($C$4:C111,C111)</f>
        <v>10136101</v>
      </c>
      <c r="B111" s="100" t="s">
        <v>578</v>
      </c>
      <c r="C111" s="101">
        <f>IF(H111="EQUIPMENT",INDEX(EQUIPMENT!A:A,MATCH(B111,EQUIPMENT!B:B,0))*10+1,INDEX(ITEM!A:A,MATCH(B111,ITEM!B:B,0))+2)</f>
        <v>101361</v>
      </c>
      <c r="D111" s="101">
        <v>2</v>
      </c>
      <c r="E111" s="101">
        <v>11071</v>
      </c>
      <c r="F111" s="101" t="str">
        <f t="shared" si="1"/>
        <v>GAIN_NAME_2</v>
      </c>
      <c r="G111" s="100" t="s">
        <v>2781</v>
      </c>
      <c r="H111" s="100" t="s">
        <v>624</v>
      </c>
    </row>
    <row r="112" spans="1:8" ht="13.8" customHeight="1">
      <c r="A112" s="101">
        <f>C112*ID규칙_획득처_그룹_단위+COUNTIF($C$4:C112,C112)</f>
        <v>10136102</v>
      </c>
      <c r="B112" s="100" t="s">
        <v>578</v>
      </c>
      <c r="C112" s="101">
        <f>IF(H112="EQUIPMENT",INDEX(EQUIPMENT!A:A,MATCH(B112,EQUIPMENT!B:B,0))*10+1,INDEX(ITEM!A:A,MATCH(B112,ITEM!B:B,0))+2)</f>
        <v>101361</v>
      </c>
      <c r="D112" s="101">
        <v>2</v>
      </c>
      <c r="E112" s="101">
        <v>11073</v>
      </c>
      <c r="F112" s="101" t="str">
        <f t="shared" si="1"/>
        <v>GAIN_NAME_2</v>
      </c>
      <c r="G112" s="100" t="s">
        <v>2783</v>
      </c>
      <c r="H112" s="100" t="s">
        <v>624</v>
      </c>
    </row>
    <row r="113" spans="1:8" ht="13.8" customHeight="1">
      <c r="A113" s="101">
        <f>C113*ID규칙_획득처_그룹_단위+COUNTIF($C$4:C113,C113)</f>
        <v>10136103</v>
      </c>
      <c r="B113" s="100" t="s">
        <v>578</v>
      </c>
      <c r="C113" s="101">
        <f>IF(H113="EQUIPMENT",INDEX(EQUIPMENT!A:A,MATCH(B113,EQUIPMENT!B:B,0))*10+1,INDEX(ITEM!A:A,MATCH(B113,ITEM!B:B,0))+2)</f>
        <v>101361</v>
      </c>
      <c r="D113" s="101">
        <v>2</v>
      </c>
      <c r="E113" s="101">
        <v>11074</v>
      </c>
      <c r="F113" s="101" t="str">
        <f t="shared" si="1"/>
        <v>GAIN_NAME_2</v>
      </c>
      <c r="G113" s="100" t="s">
        <v>2828</v>
      </c>
      <c r="H113" s="100" t="s">
        <v>624</v>
      </c>
    </row>
    <row r="114" spans="1:8" ht="13.8" customHeight="1">
      <c r="A114" s="101">
        <f>C114*ID규칙_획득처_그룹_단위+COUNTIF($C$4:C114,C114)</f>
        <v>10136104</v>
      </c>
      <c r="B114" s="100" t="s">
        <v>578</v>
      </c>
      <c r="C114" s="101">
        <f>IF(H114="EQUIPMENT",INDEX(EQUIPMENT!A:A,MATCH(B114,EQUIPMENT!B:B,0))*10+1,INDEX(ITEM!A:A,MATCH(B114,ITEM!B:B,0))+2)</f>
        <v>101361</v>
      </c>
      <c r="D114" s="101">
        <v>2</v>
      </c>
      <c r="E114" s="101">
        <v>12073</v>
      </c>
      <c r="F114" s="101" t="str">
        <f t="shared" si="1"/>
        <v>GAIN_NAME_2</v>
      </c>
      <c r="G114" s="100" t="s">
        <v>2829</v>
      </c>
      <c r="H114" s="100" t="s">
        <v>624</v>
      </c>
    </row>
    <row r="115" spans="1:8" ht="13.8" customHeight="1">
      <c r="A115" s="101">
        <f>C115*ID규칙_획득처_그룹_단위+COUNTIF($C$4:C115,C115)</f>
        <v>10136105</v>
      </c>
      <c r="B115" s="100" t="s">
        <v>578</v>
      </c>
      <c r="C115" s="101">
        <f>IF(H115="EQUIPMENT",INDEX(EQUIPMENT!A:A,MATCH(B115,EQUIPMENT!B:B,0))*10+1,INDEX(ITEM!A:A,MATCH(B115,ITEM!B:B,0))+2)</f>
        <v>101361</v>
      </c>
      <c r="D115" s="101">
        <v>2</v>
      </c>
      <c r="E115" s="101">
        <v>12083</v>
      </c>
      <c r="F115" s="101" t="str">
        <f t="shared" si="1"/>
        <v>GAIN_NAME_2</v>
      </c>
      <c r="G115" s="100" t="s">
        <v>2830</v>
      </c>
      <c r="H115" s="100" t="s">
        <v>624</v>
      </c>
    </row>
    <row r="116" spans="1:8" ht="13.8" customHeight="1">
      <c r="A116" s="101">
        <f>C116*ID규칙_획득처_그룹_단위+COUNTIF($C$4:C116,C116)</f>
        <v>10146101</v>
      </c>
      <c r="B116" s="100" t="s">
        <v>579</v>
      </c>
      <c r="C116" s="101">
        <f>IF(H116="EQUIPMENT",INDEX(EQUIPMENT!A:A,MATCH(B116,EQUIPMENT!B:B,0))*10+1,INDEX(ITEM!A:A,MATCH(B116,ITEM!B:B,0))+2)</f>
        <v>101461</v>
      </c>
      <c r="D116" s="101">
        <v>2</v>
      </c>
      <c r="E116" s="101">
        <v>11101</v>
      </c>
      <c r="F116" s="101" t="str">
        <f t="shared" si="1"/>
        <v>GAIN_NAME_2</v>
      </c>
      <c r="G116" s="100" t="s">
        <v>2787</v>
      </c>
      <c r="H116" s="100" t="s">
        <v>624</v>
      </c>
    </row>
    <row r="117" spans="1:8" ht="13.8" customHeight="1">
      <c r="A117" s="101">
        <f>C117*ID규칙_획득처_그룹_단위+COUNTIF($C$4:C117,C117)</f>
        <v>10146102</v>
      </c>
      <c r="B117" s="100" t="s">
        <v>579</v>
      </c>
      <c r="C117" s="101">
        <f>IF(H117="EQUIPMENT",INDEX(EQUIPMENT!A:A,MATCH(B117,EQUIPMENT!B:B,0))*10+1,INDEX(ITEM!A:A,MATCH(B117,ITEM!B:B,0))+2)</f>
        <v>101461</v>
      </c>
      <c r="D117" s="101">
        <v>2</v>
      </c>
      <c r="E117" s="101">
        <v>11103</v>
      </c>
      <c r="F117" s="101" t="str">
        <f t="shared" si="1"/>
        <v>GAIN_NAME_2</v>
      </c>
      <c r="G117" s="100" t="s">
        <v>2789</v>
      </c>
      <c r="H117" s="100" t="s">
        <v>624</v>
      </c>
    </row>
    <row r="118" spans="1:8" ht="13.8" customHeight="1">
      <c r="A118" s="101">
        <f>C118*ID규칙_획득처_그룹_단위+COUNTIF($C$4:C118,C118)</f>
        <v>10146103</v>
      </c>
      <c r="B118" s="100" t="s">
        <v>579</v>
      </c>
      <c r="C118" s="101">
        <f>IF(H118="EQUIPMENT",INDEX(EQUIPMENT!A:A,MATCH(B118,EQUIPMENT!B:B,0))*10+1,INDEX(ITEM!A:A,MATCH(B118,ITEM!B:B,0))+2)</f>
        <v>101461</v>
      </c>
      <c r="D118" s="101">
        <v>2</v>
      </c>
      <c r="E118" s="101">
        <v>11104</v>
      </c>
      <c r="F118" s="101" t="str">
        <f t="shared" si="1"/>
        <v>GAIN_NAME_2</v>
      </c>
      <c r="G118" s="100" t="s">
        <v>2831</v>
      </c>
      <c r="H118" s="100" t="s">
        <v>624</v>
      </c>
    </row>
    <row r="119" spans="1:8" ht="13.8" customHeight="1">
      <c r="A119" s="101">
        <f>C119*ID규칙_획득처_그룹_단위+COUNTIF($C$4:C119,C119)</f>
        <v>10146104</v>
      </c>
      <c r="B119" s="100" t="s">
        <v>579</v>
      </c>
      <c r="C119" s="101">
        <f>IF(H119="EQUIPMENT",INDEX(EQUIPMENT!A:A,MATCH(B119,EQUIPMENT!B:B,0))*10+1,INDEX(ITEM!A:A,MATCH(B119,ITEM!B:B,0))+2)</f>
        <v>101461</v>
      </c>
      <c r="D119" s="101">
        <v>2</v>
      </c>
      <c r="E119" s="101">
        <v>12103</v>
      </c>
      <c r="F119" s="101" t="str">
        <f t="shared" si="1"/>
        <v>GAIN_NAME_2</v>
      </c>
      <c r="G119" s="100" t="s">
        <v>2832</v>
      </c>
      <c r="H119" s="100" t="s">
        <v>624</v>
      </c>
    </row>
    <row r="120" spans="1:8" ht="13.8" customHeight="1">
      <c r="A120" s="101">
        <f>C120*ID규칙_획득처_그룹_단위+COUNTIF($C$4:C120,C120)</f>
        <v>10146105</v>
      </c>
      <c r="B120" s="100" t="s">
        <v>579</v>
      </c>
      <c r="C120" s="101">
        <f>IF(H120="EQUIPMENT",INDEX(EQUIPMENT!A:A,MATCH(B120,EQUIPMENT!B:B,0))*10+1,INDEX(ITEM!A:A,MATCH(B120,ITEM!B:B,0))+2)</f>
        <v>101461</v>
      </c>
      <c r="D120" s="101">
        <v>2</v>
      </c>
      <c r="E120" s="101">
        <v>12113</v>
      </c>
      <c r="F120" s="101" t="str">
        <f t="shared" si="1"/>
        <v>GAIN_NAME_2</v>
      </c>
      <c r="G120" s="100" t="s">
        <v>2833</v>
      </c>
      <c r="H120" s="100" t="s">
        <v>624</v>
      </c>
    </row>
    <row r="121" spans="1:8" ht="13.8" customHeight="1">
      <c r="A121" s="101">
        <f>C121*ID규칙_획득처_그룹_단위+COUNTIF($C$4:C121,C121)</f>
        <v>10156101</v>
      </c>
      <c r="B121" s="100" t="s">
        <v>580</v>
      </c>
      <c r="C121" s="101">
        <f>IF(H121="EQUIPMENT",INDEX(EQUIPMENT!A:A,MATCH(B121,EQUIPMENT!B:B,0))*10+1,INDEX(ITEM!A:A,MATCH(B121,ITEM!B:B,0))+2)</f>
        <v>101561</v>
      </c>
      <c r="D121" s="101">
        <v>2</v>
      </c>
      <c r="E121" s="101">
        <v>11131</v>
      </c>
      <c r="F121" s="101" t="str">
        <f t="shared" si="1"/>
        <v>GAIN_NAME_2</v>
      </c>
      <c r="G121" s="100" t="s">
        <v>2793</v>
      </c>
      <c r="H121" s="100" t="s">
        <v>624</v>
      </c>
    </row>
    <row r="122" spans="1:8" ht="13.8" customHeight="1">
      <c r="A122" s="101">
        <f>C122*ID규칙_획득처_그룹_단위+COUNTIF($C$4:C122,C122)</f>
        <v>10156102</v>
      </c>
      <c r="B122" s="100" t="s">
        <v>580</v>
      </c>
      <c r="C122" s="101">
        <f>IF(H122="EQUIPMENT",INDEX(EQUIPMENT!A:A,MATCH(B122,EQUIPMENT!B:B,0))*10+1,INDEX(ITEM!A:A,MATCH(B122,ITEM!B:B,0))+2)</f>
        <v>101561</v>
      </c>
      <c r="D122" s="101">
        <v>2</v>
      </c>
      <c r="E122" s="101">
        <v>11133</v>
      </c>
      <c r="F122" s="101" t="str">
        <f t="shared" si="1"/>
        <v>GAIN_NAME_2</v>
      </c>
      <c r="G122" s="100" t="s">
        <v>2795</v>
      </c>
      <c r="H122" s="100" t="s">
        <v>624</v>
      </c>
    </row>
    <row r="123" spans="1:8" ht="13.8" customHeight="1">
      <c r="A123" s="101">
        <f>C123*ID규칙_획득처_그룹_단위+COUNTIF($C$4:C123,C123)</f>
        <v>10156103</v>
      </c>
      <c r="B123" s="100" t="s">
        <v>580</v>
      </c>
      <c r="C123" s="101">
        <f>IF(H123="EQUIPMENT",INDEX(EQUIPMENT!A:A,MATCH(B123,EQUIPMENT!B:B,0))*10+1,INDEX(ITEM!A:A,MATCH(B123,ITEM!B:B,0))+2)</f>
        <v>101561</v>
      </c>
      <c r="D123" s="101">
        <v>2</v>
      </c>
      <c r="E123" s="101">
        <v>11134</v>
      </c>
      <c r="F123" s="101" t="str">
        <f t="shared" si="1"/>
        <v>GAIN_NAME_2</v>
      </c>
      <c r="G123" s="100" t="s">
        <v>2834</v>
      </c>
      <c r="H123" s="100" t="s">
        <v>624</v>
      </c>
    </row>
    <row r="124" spans="1:8" ht="13.8" customHeight="1">
      <c r="A124" s="101">
        <f>C124*ID규칙_획득처_그룹_단위+COUNTIF($C$4:C124,C124)</f>
        <v>10156104</v>
      </c>
      <c r="B124" s="100" t="s">
        <v>580</v>
      </c>
      <c r="C124" s="101">
        <f>IF(H124="EQUIPMENT",INDEX(EQUIPMENT!A:A,MATCH(B124,EQUIPMENT!B:B,0))*10+1,INDEX(ITEM!A:A,MATCH(B124,ITEM!B:B,0))+2)</f>
        <v>101561</v>
      </c>
      <c r="D124" s="101">
        <v>2</v>
      </c>
      <c r="E124" s="101">
        <v>12132</v>
      </c>
      <c r="F124" s="101" t="str">
        <f t="shared" si="1"/>
        <v>GAIN_NAME_2</v>
      </c>
      <c r="G124" s="100" t="s">
        <v>2819</v>
      </c>
      <c r="H124" s="100" t="s">
        <v>624</v>
      </c>
    </row>
    <row r="125" spans="1:8" ht="13.8" customHeight="1">
      <c r="A125" s="101">
        <f>C125*ID규칙_획득처_그룹_단위+COUNTIF($C$4:C125,C125)</f>
        <v>10156105</v>
      </c>
      <c r="B125" s="100" t="s">
        <v>580</v>
      </c>
      <c r="C125" s="101">
        <f>IF(H125="EQUIPMENT",INDEX(EQUIPMENT!A:A,MATCH(B125,EQUIPMENT!B:B,0))*10+1,INDEX(ITEM!A:A,MATCH(B125,ITEM!B:B,0))+2)</f>
        <v>101561</v>
      </c>
      <c r="D125" s="101">
        <v>2</v>
      </c>
      <c r="E125" s="101">
        <v>12133</v>
      </c>
      <c r="F125" s="101" t="str">
        <f t="shared" si="1"/>
        <v>GAIN_NAME_2</v>
      </c>
      <c r="G125" s="100" t="s">
        <v>2798</v>
      </c>
      <c r="H125" s="100" t="s">
        <v>624</v>
      </c>
    </row>
    <row r="126" spans="1:8" ht="13.8" customHeight="1">
      <c r="A126" s="101">
        <f>C126*ID규칙_획득처_그룹_단위+COUNTIF($C$4:C126,C126)</f>
        <v>10166101</v>
      </c>
      <c r="B126" s="100" t="s">
        <v>581</v>
      </c>
      <c r="C126" s="101">
        <f>IF(H126="EQUIPMENT",INDEX(EQUIPMENT!A:A,MATCH(B126,EQUIPMENT!B:B,0))*10+1,INDEX(ITEM!A:A,MATCH(B126,ITEM!B:B,0))+2)</f>
        <v>101661</v>
      </c>
      <c r="D126" s="101">
        <v>2</v>
      </c>
      <c r="E126" s="101">
        <v>11161</v>
      </c>
      <c r="F126" s="101" t="str">
        <f t="shared" si="1"/>
        <v>GAIN_NAME_2</v>
      </c>
      <c r="G126" s="100" t="s">
        <v>2799</v>
      </c>
      <c r="H126" s="100" t="s">
        <v>624</v>
      </c>
    </row>
    <row r="127" spans="1:8" ht="13.8" customHeight="1">
      <c r="A127" s="101">
        <f>C127*ID규칙_획득처_그룹_단위+COUNTIF($C$4:C127,C127)</f>
        <v>10166102</v>
      </c>
      <c r="B127" s="100" t="s">
        <v>581</v>
      </c>
      <c r="C127" s="101">
        <f>IF(H127="EQUIPMENT",INDEX(EQUIPMENT!A:A,MATCH(B127,EQUIPMENT!B:B,0))*10+1,INDEX(ITEM!A:A,MATCH(B127,ITEM!B:B,0))+2)</f>
        <v>101661</v>
      </c>
      <c r="D127" s="101">
        <v>2</v>
      </c>
      <c r="E127" s="101">
        <v>11163</v>
      </c>
      <c r="F127" s="101" t="str">
        <f t="shared" si="1"/>
        <v>GAIN_NAME_2</v>
      </c>
      <c r="G127" s="100" t="s">
        <v>2801</v>
      </c>
      <c r="H127" s="100" t="s">
        <v>624</v>
      </c>
    </row>
    <row r="128" spans="1:8" ht="13.8" customHeight="1">
      <c r="A128" s="101">
        <f>C128*ID규칙_획득처_그룹_단위+COUNTIF($C$4:C128,C128)</f>
        <v>10166103</v>
      </c>
      <c r="B128" s="100" t="s">
        <v>581</v>
      </c>
      <c r="C128" s="101">
        <f>IF(H128="EQUIPMENT",INDEX(EQUIPMENT!A:A,MATCH(B128,EQUIPMENT!B:B,0))*10+1,INDEX(ITEM!A:A,MATCH(B128,ITEM!B:B,0))+2)</f>
        <v>101661</v>
      </c>
      <c r="D128" s="101">
        <v>2</v>
      </c>
      <c r="E128" s="101">
        <v>11164</v>
      </c>
      <c r="F128" s="101" t="str">
        <f t="shared" si="1"/>
        <v>GAIN_NAME_2</v>
      </c>
      <c r="G128" s="100" t="s">
        <v>2835</v>
      </c>
      <c r="H128" s="100" t="s">
        <v>624</v>
      </c>
    </row>
    <row r="129" spans="1:8" ht="13.8" customHeight="1">
      <c r="A129" s="101">
        <f>C129*ID규칙_획득처_그룹_단위+COUNTIF($C$4:C129,C129)</f>
        <v>10166104</v>
      </c>
      <c r="B129" s="100" t="s">
        <v>581</v>
      </c>
      <c r="C129" s="101">
        <f>IF(H129="EQUIPMENT",INDEX(EQUIPMENT!A:A,MATCH(B129,EQUIPMENT!B:B,0))*10+1,INDEX(ITEM!A:A,MATCH(B129,ITEM!B:B,0))+2)</f>
        <v>101661</v>
      </c>
      <c r="D129" s="101">
        <v>2</v>
      </c>
      <c r="E129" s="101">
        <v>12162</v>
      </c>
      <c r="F129" s="101" t="str">
        <f t="shared" si="1"/>
        <v>GAIN_NAME_2</v>
      </c>
      <c r="G129" s="100" t="s">
        <v>2820</v>
      </c>
      <c r="H129" s="100" t="s">
        <v>624</v>
      </c>
    </row>
    <row r="130" spans="1:8" ht="13.8" customHeight="1">
      <c r="A130" s="101">
        <f>C130*ID규칙_획득처_그룹_단위+COUNTIF($C$4:C130,C130)</f>
        <v>10166105</v>
      </c>
      <c r="B130" s="100" t="s">
        <v>581</v>
      </c>
      <c r="C130" s="101">
        <f>IF(H130="EQUIPMENT",INDEX(EQUIPMENT!A:A,MATCH(B130,EQUIPMENT!B:B,0))*10+1,INDEX(ITEM!A:A,MATCH(B130,ITEM!B:B,0))+2)</f>
        <v>101661</v>
      </c>
      <c r="D130" s="101">
        <v>2</v>
      </c>
      <c r="E130" s="101">
        <v>12163</v>
      </c>
      <c r="F130" s="101" t="str">
        <f t="shared" si="1"/>
        <v>GAIN_NAME_2</v>
      </c>
      <c r="G130" s="100" t="s">
        <v>2804</v>
      </c>
      <c r="H130" s="100" t="s">
        <v>624</v>
      </c>
    </row>
    <row r="131" spans="1:8" ht="13.8" customHeight="1">
      <c r="A131" s="101">
        <f>C131*ID규칙_획득처_그룹_단위+COUNTIF($C$4:C131,C131)</f>
        <v>10176101</v>
      </c>
      <c r="B131" s="100" t="s">
        <v>582</v>
      </c>
      <c r="C131" s="101">
        <f>IF(H131="EQUIPMENT",INDEX(EQUIPMENT!A:A,MATCH(B131,EQUIPMENT!B:B,0))*10+1,INDEX(ITEM!A:A,MATCH(B131,ITEM!B:B,0))+2)</f>
        <v>101761</v>
      </c>
      <c r="D131" s="101">
        <v>2</v>
      </c>
      <c r="E131" s="101">
        <v>11191</v>
      </c>
      <c r="F131" s="101" t="str">
        <f t="shared" si="1"/>
        <v>GAIN_NAME_2</v>
      </c>
      <c r="G131" s="100" t="s">
        <v>2805</v>
      </c>
      <c r="H131" s="100" t="s">
        <v>624</v>
      </c>
    </row>
    <row r="132" spans="1:8" ht="13.8" customHeight="1">
      <c r="A132" s="101">
        <f>C132*ID규칙_획득처_그룹_단위+COUNTIF($C$4:C132,C132)</f>
        <v>10176102</v>
      </c>
      <c r="B132" s="100" t="s">
        <v>582</v>
      </c>
      <c r="C132" s="101">
        <f>IF(H132="EQUIPMENT",INDEX(EQUIPMENT!A:A,MATCH(B132,EQUIPMENT!B:B,0))*10+1,INDEX(ITEM!A:A,MATCH(B132,ITEM!B:B,0))+2)</f>
        <v>101761</v>
      </c>
      <c r="D132" s="101">
        <v>2</v>
      </c>
      <c r="E132" s="101">
        <v>11193</v>
      </c>
      <c r="F132" s="101" t="str">
        <f t="shared" si="1"/>
        <v>GAIN_NAME_2</v>
      </c>
      <c r="G132" s="100" t="s">
        <v>2807</v>
      </c>
      <c r="H132" s="100" t="s">
        <v>624</v>
      </c>
    </row>
    <row r="133" spans="1:8" ht="13.8" customHeight="1">
      <c r="A133" s="101">
        <f>C133*ID규칙_획득처_그룹_단위+COUNTIF($C$4:C133,C133)</f>
        <v>10176103</v>
      </c>
      <c r="B133" s="100" t="s">
        <v>582</v>
      </c>
      <c r="C133" s="101">
        <f>IF(H133="EQUIPMENT",INDEX(EQUIPMENT!A:A,MATCH(B133,EQUIPMENT!B:B,0))*10+1,INDEX(ITEM!A:A,MATCH(B133,ITEM!B:B,0))+2)</f>
        <v>101761</v>
      </c>
      <c r="D133" s="101">
        <v>2</v>
      </c>
      <c r="E133" s="101">
        <v>11194</v>
      </c>
      <c r="F133" s="101" t="str">
        <f t="shared" ref="F133:F196" si="2">"GAIN_NAME_"&amp;D133</f>
        <v>GAIN_NAME_2</v>
      </c>
      <c r="G133" s="100" t="s">
        <v>2836</v>
      </c>
      <c r="H133" s="100" t="s">
        <v>624</v>
      </c>
    </row>
    <row r="134" spans="1:8" ht="13.8" customHeight="1">
      <c r="A134" s="101">
        <f>C134*ID규칙_획득처_그룹_단위+COUNTIF($C$4:C134,C134)</f>
        <v>10176104</v>
      </c>
      <c r="B134" s="100" t="s">
        <v>582</v>
      </c>
      <c r="C134" s="101">
        <f>IF(H134="EQUIPMENT",INDEX(EQUIPMENT!A:A,MATCH(B134,EQUIPMENT!B:B,0))*10+1,INDEX(ITEM!A:A,MATCH(B134,ITEM!B:B,0))+2)</f>
        <v>101761</v>
      </c>
      <c r="D134" s="101">
        <v>2</v>
      </c>
      <c r="E134" s="101">
        <v>12192</v>
      </c>
      <c r="F134" s="101" t="str">
        <f t="shared" si="2"/>
        <v>GAIN_NAME_2</v>
      </c>
      <c r="G134" s="100" t="s">
        <v>2821</v>
      </c>
      <c r="H134" s="100" t="s">
        <v>624</v>
      </c>
    </row>
    <row r="135" spans="1:8" ht="13.8" customHeight="1">
      <c r="A135" s="101">
        <f>C135*ID규칙_획득처_그룹_단위+COUNTIF($C$4:C135,C135)</f>
        <v>10176105</v>
      </c>
      <c r="B135" s="100" t="s">
        <v>582</v>
      </c>
      <c r="C135" s="101">
        <f>IF(H135="EQUIPMENT",INDEX(EQUIPMENT!A:A,MATCH(B135,EQUIPMENT!B:B,0))*10+1,INDEX(ITEM!A:A,MATCH(B135,ITEM!B:B,0))+2)</f>
        <v>101761</v>
      </c>
      <c r="D135" s="101">
        <v>2</v>
      </c>
      <c r="E135" s="101">
        <v>12193</v>
      </c>
      <c r="F135" s="101" t="str">
        <f t="shared" si="2"/>
        <v>GAIN_NAME_2</v>
      </c>
      <c r="G135" s="100" t="s">
        <v>2810</v>
      </c>
      <c r="H135" s="100" t="s">
        <v>624</v>
      </c>
    </row>
    <row r="136" spans="1:8" ht="13.8" customHeight="1">
      <c r="A136" s="101">
        <f>C136*ID규칙_획득처_그룹_단위+COUNTIF($C$4:C136,C136)</f>
        <v>10211101</v>
      </c>
      <c r="B136" s="100" t="s">
        <v>523</v>
      </c>
      <c r="C136" s="101">
        <f>IF(H136="EQUIPMENT",INDEX(EQUIPMENT!A:A,MATCH(B136,EQUIPMENT!B:B,0))*10+1,INDEX(ITEM!A:A,MATCH(B136,ITEM!B:B,0))+2)</f>
        <v>102111</v>
      </c>
      <c r="D136" s="101">
        <v>2</v>
      </c>
      <c r="E136" s="101">
        <v>11015</v>
      </c>
      <c r="F136" s="101" t="str">
        <f t="shared" si="2"/>
        <v>GAIN_NAME_2</v>
      </c>
      <c r="G136" s="100" t="s">
        <v>2773</v>
      </c>
      <c r="H136" s="100" t="s">
        <v>624</v>
      </c>
    </row>
    <row r="137" spans="1:8" ht="13.8" customHeight="1">
      <c r="A137" s="101">
        <f>C137*ID규칙_획득처_그룹_단위+COUNTIF($C$4:C137,C137)</f>
        <v>10211102</v>
      </c>
      <c r="B137" s="100" t="s">
        <v>523</v>
      </c>
      <c r="C137" s="101">
        <f>IF(H137="EQUIPMENT",INDEX(EQUIPMENT!A:A,MATCH(B137,EQUIPMENT!B:B,0))*10+1,INDEX(ITEM!A:A,MATCH(B137,ITEM!B:B,0))+2)</f>
        <v>102111</v>
      </c>
      <c r="D137" s="101">
        <v>2</v>
      </c>
      <c r="E137" s="101">
        <v>11021</v>
      </c>
      <c r="F137" s="101" t="str">
        <f t="shared" si="2"/>
        <v>GAIN_NAME_2</v>
      </c>
      <c r="G137" s="100" t="s">
        <v>2837</v>
      </c>
      <c r="H137" s="100" t="s">
        <v>624</v>
      </c>
    </row>
    <row r="138" spans="1:8" ht="13.8" customHeight="1">
      <c r="A138" s="101">
        <f>C138*ID규칙_획득처_그룹_단위+COUNTIF($C$4:C138,C138)</f>
        <v>10211103</v>
      </c>
      <c r="B138" s="100" t="s">
        <v>523</v>
      </c>
      <c r="C138" s="101">
        <f>IF(H138="EQUIPMENT",INDEX(EQUIPMENT!A:A,MATCH(B138,EQUIPMENT!B:B,0))*10+1,INDEX(ITEM!A:A,MATCH(B138,ITEM!B:B,0))+2)</f>
        <v>102111</v>
      </c>
      <c r="D138" s="101">
        <v>2</v>
      </c>
      <c r="E138" s="101">
        <v>11025</v>
      </c>
      <c r="F138" s="101" t="str">
        <f t="shared" si="2"/>
        <v>GAIN_NAME_2</v>
      </c>
      <c r="G138" s="100" t="s">
        <v>2838</v>
      </c>
      <c r="H138" s="100" t="s">
        <v>624</v>
      </c>
    </row>
    <row r="139" spans="1:8" ht="13.8" customHeight="1">
      <c r="A139" s="101">
        <f>C139*ID규칙_획득처_그룹_단위+COUNTIF($C$4:C139,C139)</f>
        <v>10211104</v>
      </c>
      <c r="B139" s="100" t="s">
        <v>523</v>
      </c>
      <c r="C139" s="101">
        <f>IF(H139="EQUIPMENT",INDEX(EQUIPMENT!A:A,MATCH(B139,EQUIPMENT!B:B,0))*10+1,INDEX(ITEM!A:A,MATCH(B139,ITEM!B:B,0))+2)</f>
        <v>102111</v>
      </c>
      <c r="D139" s="101">
        <v>2</v>
      </c>
      <c r="E139" s="101">
        <v>12012</v>
      </c>
      <c r="F139" s="101" t="str">
        <f t="shared" si="2"/>
        <v>GAIN_NAME_2</v>
      </c>
      <c r="G139" s="100" t="s">
        <v>2811</v>
      </c>
      <c r="H139" s="100" t="s">
        <v>624</v>
      </c>
    </row>
    <row r="140" spans="1:8" ht="13.8" customHeight="1">
      <c r="A140" s="101">
        <f>C140*ID규칙_획득처_그룹_단위+COUNTIF($C$4:C140,C140)</f>
        <v>10211105</v>
      </c>
      <c r="B140" s="100" t="s">
        <v>523</v>
      </c>
      <c r="C140" s="101">
        <f>IF(H140="EQUIPMENT",INDEX(EQUIPMENT!A:A,MATCH(B140,EQUIPMENT!B:B,0))*10+1,INDEX(ITEM!A:A,MATCH(B140,ITEM!B:B,0))+2)</f>
        <v>102111</v>
      </c>
      <c r="D140" s="101">
        <v>2</v>
      </c>
      <c r="E140" s="101">
        <v>12022</v>
      </c>
      <c r="F140" s="101" t="str">
        <f t="shared" si="2"/>
        <v>GAIN_NAME_2</v>
      </c>
      <c r="G140" s="100" t="s">
        <v>2812</v>
      </c>
      <c r="H140" s="100" t="s">
        <v>624</v>
      </c>
    </row>
    <row r="141" spans="1:8" ht="13.8" customHeight="1">
      <c r="A141" s="101">
        <f>C141*ID규칙_획득처_그룹_단위+COUNTIF($C$4:C141,C141)</f>
        <v>10224101</v>
      </c>
      <c r="B141" s="100" t="s">
        <v>583</v>
      </c>
      <c r="C141" s="101">
        <f>IF(H141="EQUIPMENT",INDEX(EQUIPMENT!A:A,MATCH(B141,EQUIPMENT!B:B,0))*10+1,INDEX(ITEM!A:A,MATCH(B141,ITEM!B:B,0))+2)</f>
        <v>102241</v>
      </c>
      <c r="D141" s="101">
        <v>2</v>
      </c>
      <c r="E141" s="101">
        <v>11045</v>
      </c>
      <c r="F141" s="101" t="str">
        <f t="shared" si="2"/>
        <v>GAIN_NAME_2</v>
      </c>
      <c r="G141" s="100" t="s">
        <v>2779</v>
      </c>
      <c r="H141" s="100" t="s">
        <v>624</v>
      </c>
    </row>
    <row r="142" spans="1:8" ht="13.8" customHeight="1">
      <c r="A142" s="101">
        <f>C142*ID규칙_획득처_그룹_단위+COUNTIF($C$4:C142,C142)</f>
        <v>10224102</v>
      </c>
      <c r="B142" s="100" t="s">
        <v>583</v>
      </c>
      <c r="C142" s="101">
        <f>IF(H142="EQUIPMENT",INDEX(EQUIPMENT!A:A,MATCH(B142,EQUIPMENT!B:B,0))*10+1,INDEX(ITEM!A:A,MATCH(B142,ITEM!B:B,0))+2)</f>
        <v>102241</v>
      </c>
      <c r="D142" s="101">
        <v>2</v>
      </c>
      <c r="E142" s="101">
        <v>11051</v>
      </c>
      <c r="F142" s="101" t="str">
        <f t="shared" si="2"/>
        <v>GAIN_NAME_2</v>
      </c>
      <c r="G142" s="100" t="s">
        <v>2839</v>
      </c>
      <c r="H142" s="100" t="s">
        <v>624</v>
      </c>
    </row>
    <row r="143" spans="1:8" ht="13.8" customHeight="1">
      <c r="A143" s="101">
        <f>C143*ID규칙_획득처_그룹_단위+COUNTIF($C$4:C143,C143)</f>
        <v>10224103</v>
      </c>
      <c r="B143" s="100" t="s">
        <v>583</v>
      </c>
      <c r="C143" s="101">
        <f>IF(H143="EQUIPMENT",INDEX(EQUIPMENT!A:A,MATCH(B143,EQUIPMENT!B:B,0))*10+1,INDEX(ITEM!A:A,MATCH(B143,ITEM!B:B,0))+2)</f>
        <v>102241</v>
      </c>
      <c r="D143" s="101">
        <v>2</v>
      </c>
      <c r="E143" s="101">
        <v>11055</v>
      </c>
      <c r="F143" s="101" t="str">
        <f t="shared" si="2"/>
        <v>GAIN_NAME_2</v>
      </c>
      <c r="G143" s="100" t="s">
        <v>2840</v>
      </c>
      <c r="H143" s="100" t="s">
        <v>624</v>
      </c>
    </row>
    <row r="144" spans="1:8" ht="13.8" customHeight="1">
      <c r="A144" s="101">
        <f>C144*ID규칙_획득처_그룹_단위+COUNTIF($C$4:C144,C144)</f>
        <v>10224104</v>
      </c>
      <c r="B144" s="100" t="s">
        <v>583</v>
      </c>
      <c r="C144" s="101">
        <f>IF(H144="EQUIPMENT",INDEX(EQUIPMENT!A:A,MATCH(B144,EQUIPMENT!B:B,0))*10+1,INDEX(ITEM!A:A,MATCH(B144,ITEM!B:B,0))+2)</f>
        <v>102241</v>
      </c>
      <c r="D144" s="101">
        <v>2</v>
      </c>
      <c r="E144" s="101">
        <v>12042</v>
      </c>
      <c r="F144" s="101" t="str">
        <f t="shared" si="2"/>
        <v>GAIN_NAME_2</v>
      </c>
      <c r="G144" s="100" t="s">
        <v>2813</v>
      </c>
      <c r="H144" s="100" t="s">
        <v>624</v>
      </c>
    </row>
    <row r="145" spans="1:8" ht="13.8" customHeight="1">
      <c r="A145" s="101">
        <f>C145*ID규칙_획득처_그룹_단위+COUNTIF($C$4:C145,C145)</f>
        <v>10224105</v>
      </c>
      <c r="B145" s="100" t="s">
        <v>583</v>
      </c>
      <c r="C145" s="101">
        <f>IF(H145="EQUIPMENT",INDEX(EQUIPMENT!A:A,MATCH(B145,EQUIPMENT!B:B,0))*10+1,INDEX(ITEM!A:A,MATCH(B145,ITEM!B:B,0))+2)</f>
        <v>102241</v>
      </c>
      <c r="D145" s="101">
        <v>2</v>
      </c>
      <c r="E145" s="101">
        <v>12052</v>
      </c>
      <c r="F145" s="101" t="str">
        <f t="shared" si="2"/>
        <v>GAIN_NAME_2</v>
      </c>
      <c r="G145" s="100" t="s">
        <v>2814</v>
      </c>
      <c r="H145" s="100" t="s">
        <v>624</v>
      </c>
    </row>
    <row r="146" spans="1:8" ht="13.8" customHeight="1">
      <c r="A146" s="101">
        <f>C146*ID규칙_획득처_그룹_단위+COUNTIF($C$4:C146,C146)</f>
        <v>10234101</v>
      </c>
      <c r="B146" s="100" t="s">
        <v>584</v>
      </c>
      <c r="C146" s="101">
        <f>IF(H146="EQUIPMENT",INDEX(EQUIPMENT!A:A,MATCH(B146,EQUIPMENT!B:B,0))*10+1,INDEX(ITEM!A:A,MATCH(B146,ITEM!B:B,0))+2)</f>
        <v>102341</v>
      </c>
      <c r="D146" s="101">
        <v>2</v>
      </c>
      <c r="E146" s="101">
        <v>11075</v>
      </c>
      <c r="F146" s="101" t="str">
        <f t="shared" si="2"/>
        <v>GAIN_NAME_2</v>
      </c>
      <c r="G146" s="100" t="s">
        <v>2784</v>
      </c>
      <c r="H146" s="100" t="s">
        <v>624</v>
      </c>
    </row>
    <row r="147" spans="1:8" ht="13.8" customHeight="1">
      <c r="A147" s="101">
        <f>C147*ID규칙_획득처_그룹_단위+COUNTIF($C$4:C147,C147)</f>
        <v>10234102</v>
      </c>
      <c r="B147" s="100" t="s">
        <v>584</v>
      </c>
      <c r="C147" s="101">
        <f>IF(H147="EQUIPMENT",INDEX(EQUIPMENT!A:A,MATCH(B147,EQUIPMENT!B:B,0))*10+1,INDEX(ITEM!A:A,MATCH(B147,ITEM!B:B,0))+2)</f>
        <v>102341</v>
      </c>
      <c r="D147" s="101">
        <v>2</v>
      </c>
      <c r="E147" s="101">
        <v>11081</v>
      </c>
      <c r="F147" s="101" t="str">
        <f t="shared" si="2"/>
        <v>GAIN_NAME_2</v>
      </c>
      <c r="G147" s="100" t="s">
        <v>2841</v>
      </c>
      <c r="H147" s="100" t="s">
        <v>624</v>
      </c>
    </row>
    <row r="148" spans="1:8" ht="13.8" customHeight="1">
      <c r="A148" s="101">
        <f>C148*ID규칙_획득처_그룹_단위+COUNTIF($C$4:C148,C148)</f>
        <v>10234103</v>
      </c>
      <c r="B148" s="100" t="s">
        <v>584</v>
      </c>
      <c r="C148" s="101">
        <f>IF(H148="EQUIPMENT",INDEX(EQUIPMENT!A:A,MATCH(B148,EQUIPMENT!B:B,0))*10+1,INDEX(ITEM!A:A,MATCH(B148,ITEM!B:B,0))+2)</f>
        <v>102341</v>
      </c>
      <c r="D148" s="101">
        <v>2</v>
      </c>
      <c r="E148" s="101">
        <v>11085</v>
      </c>
      <c r="F148" s="101" t="str">
        <f t="shared" si="2"/>
        <v>GAIN_NAME_2</v>
      </c>
      <c r="G148" s="100" t="s">
        <v>2842</v>
      </c>
      <c r="H148" s="100" t="s">
        <v>624</v>
      </c>
    </row>
    <row r="149" spans="1:8" ht="13.8" customHeight="1">
      <c r="A149" s="101">
        <f>C149*ID규칙_획득처_그룹_단위+COUNTIF($C$4:C149,C149)</f>
        <v>10234104</v>
      </c>
      <c r="B149" s="100" t="s">
        <v>584</v>
      </c>
      <c r="C149" s="101">
        <f>IF(H149="EQUIPMENT",INDEX(EQUIPMENT!A:A,MATCH(B149,EQUIPMENT!B:B,0))*10+1,INDEX(ITEM!A:A,MATCH(B149,ITEM!B:B,0))+2)</f>
        <v>102341</v>
      </c>
      <c r="D149" s="101">
        <v>2</v>
      </c>
      <c r="E149" s="101">
        <v>12072</v>
      </c>
      <c r="F149" s="101" t="str">
        <f t="shared" si="2"/>
        <v>GAIN_NAME_2</v>
      </c>
      <c r="G149" s="100" t="s">
        <v>2815</v>
      </c>
      <c r="H149" s="100" t="s">
        <v>624</v>
      </c>
    </row>
    <row r="150" spans="1:8" ht="13.8" customHeight="1">
      <c r="A150" s="101">
        <f>C150*ID규칙_획득처_그룹_단위+COUNTIF($C$4:C150,C150)</f>
        <v>10234105</v>
      </c>
      <c r="B150" s="100" t="s">
        <v>584</v>
      </c>
      <c r="C150" s="101">
        <f>IF(H150="EQUIPMENT",INDEX(EQUIPMENT!A:A,MATCH(B150,EQUIPMENT!B:B,0))*10+1,INDEX(ITEM!A:A,MATCH(B150,ITEM!B:B,0))+2)</f>
        <v>102341</v>
      </c>
      <c r="D150" s="101">
        <v>2</v>
      </c>
      <c r="E150" s="101">
        <v>12082</v>
      </c>
      <c r="F150" s="101" t="str">
        <f t="shared" si="2"/>
        <v>GAIN_NAME_2</v>
      </c>
      <c r="G150" s="100" t="s">
        <v>2816</v>
      </c>
      <c r="H150" s="100" t="s">
        <v>624</v>
      </c>
    </row>
    <row r="151" spans="1:8" ht="13.8" customHeight="1">
      <c r="A151" s="101">
        <f>C151*ID규칙_획득처_그룹_단위+COUNTIF($C$4:C151,C151)</f>
        <v>10244101</v>
      </c>
      <c r="B151" s="100" t="s">
        <v>585</v>
      </c>
      <c r="C151" s="101">
        <f>IF(H151="EQUIPMENT",INDEX(EQUIPMENT!A:A,MATCH(B151,EQUIPMENT!B:B,0))*10+1,INDEX(ITEM!A:A,MATCH(B151,ITEM!B:B,0))+2)</f>
        <v>102441</v>
      </c>
      <c r="D151" s="101">
        <v>2</v>
      </c>
      <c r="E151" s="101">
        <v>11105</v>
      </c>
      <c r="F151" s="101" t="str">
        <f t="shared" si="2"/>
        <v>GAIN_NAME_2</v>
      </c>
      <c r="G151" s="100" t="s">
        <v>2790</v>
      </c>
      <c r="H151" s="100" t="s">
        <v>624</v>
      </c>
    </row>
    <row r="152" spans="1:8" ht="13.8" customHeight="1">
      <c r="A152" s="101">
        <f>C152*ID규칙_획득처_그룹_단위+COUNTIF($C$4:C152,C152)</f>
        <v>10244102</v>
      </c>
      <c r="B152" s="100" t="s">
        <v>585</v>
      </c>
      <c r="C152" s="101">
        <f>IF(H152="EQUIPMENT",INDEX(EQUIPMENT!A:A,MATCH(B152,EQUIPMENT!B:B,0))*10+1,INDEX(ITEM!A:A,MATCH(B152,ITEM!B:B,0))+2)</f>
        <v>102441</v>
      </c>
      <c r="D152" s="101">
        <v>2</v>
      </c>
      <c r="E152" s="101">
        <v>11111</v>
      </c>
      <c r="F152" s="101" t="str">
        <f t="shared" si="2"/>
        <v>GAIN_NAME_2</v>
      </c>
      <c r="G152" s="100" t="s">
        <v>2843</v>
      </c>
      <c r="H152" s="100" t="s">
        <v>624</v>
      </c>
    </row>
    <row r="153" spans="1:8" ht="13.8" customHeight="1">
      <c r="A153" s="101">
        <f>C153*ID규칙_획득처_그룹_단위+COUNTIF($C$4:C153,C153)</f>
        <v>10244103</v>
      </c>
      <c r="B153" s="100" t="s">
        <v>585</v>
      </c>
      <c r="C153" s="101">
        <f>IF(H153="EQUIPMENT",INDEX(EQUIPMENT!A:A,MATCH(B153,EQUIPMENT!B:B,0))*10+1,INDEX(ITEM!A:A,MATCH(B153,ITEM!B:B,0))+2)</f>
        <v>102441</v>
      </c>
      <c r="D153" s="101">
        <v>2</v>
      </c>
      <c r="E153" s="101">
        <v>11115</v>
      </c>
      <c r="F153" s="101" t="str">
        <f t="shared" si="2"/>
        <v>GAIN_NAME_2</v>
      </c>
      <c r="G153" s="100" t="s">
        <v>2844</v>
      </c>
      <c r="H153" s="100" t="s">
        <v>624</v>
      </c>
    </row>
    <row r="154" spans="1:8" ht="13.8" customHeight="1">
      <c r="A154" s="101">
        <f>C154*ID규칙_획득처_그룹_단위+COUNTIF($C$4:C154,C154)</f>
        <v>10244104</v>
      </c>
      <c r="B154" s="100" t="s">
        <v>585</v>
      </c>
      <c r="C154" s="101">
        <f>IF(H154="EQUIPMENT",INDEX(EQUIPMENT!A:A,MATCH(B154,EQUIPMENT!B:B,0))*10+1,INDEX(ITEM!A:A,MATCH(B154,ITEM!B:B,0))+2)</f>
        <v>102441</v>
      </c>
      <c r="D154" s="101">
        <v>2</v>
      </c>
      <c r="E154" s="101">
        <v>12102</v>
      </c>
      <c r="F154" s="101" t="str">
        <f t="shared" si="2"/>
        <v>GAIN_NAME_2</v>
      </c>
      <c r="G154" s="100" t="s">
        <v>2817</v>
      </c>
      <c r="H154" s="100" t="s">
        <v>624</v>
      </c>
    </row>
    <row r="155" spans="1:8" ht="13.8" customHeight="1">
      <c r="A155" s="101">
        <f>C155*ID규칙_획득처_그룹_단위+COUNTIF($C$4:C155,C155)</f>
        <v>10244105</v>
      </c>
      <c r="B155" s="100" t="s">
        <v>585</v>
      </c>
      <c r="C155" s="101">
        <f>IF(H155="EQUIPMENT",INDEX(EQUIPMENT!A:A,MATCH(B155,EQUIPMENT!B:B,0))*10+1,INDEX(ITEM!A:A,MATCH(B155,ITEM!B:B,0))+2)</f>
        <v>102441</v>
      </c>
      <c r="D155" s="101">
        <v>2</v>
      </c>
      <c r="E155" s="101">
        <v>12112</v>
      </c>
      <c r="F155" s="101" t="str">
        <f t="shared" si="2"/>
        <v>GAIN_NAME_2</v>
      </c>
      <c r="G155" s="100" t="s">
        <v>2818</v>
      </c>
      <c r="H155" s="100" t="s">
        <v>624</v>
      </c>
    </row>
    <row r="156" spans="1:8" ht="13.8" customHeight="1">
      <c r="A156" s="101">
        <f>C156*ID규칙_획득처_그룹_단위+COUNTIF($C$4:C156,C156)</f>
        <v>10254101</v>
      </c>
      <c r="B156" s="100" t="s">
        <v>586</v>
      </c>
      <c r="C156" s="101">
        <f>IF(H156="EQUIPMENT",INDEX(EQUIPMENT!A:A,MATCH(B156,EQUIPMENT!B:B,0))*10+1,INDEX(ITEM!A:A,MATCH(B156,ITEM!B:B,0))+2)</f>
        <v>102541</v>
      </c>
      <c r="D156" s="101">
        <v>2</v>
      </c>
      <c r="E156" s="101">
        <v>11132</v>
      </c>
      <c r="F156" s="101" t="str">
        <f t="shared" si="2"/>
        <v>GAIN_NAME_2</v>
      </c>
      <c r="G156" s="100" t="s">
        <v>2794</v>
      </c>
      <c r="H156" s="100" t="s">
        <v>624</v>
      </c>
    </row>
    <row r="157" spans="1:8" ht="13.8" customHeight="1">
      <c r="A157" s="101">
        <f>C157*ID규칙_획득처_그룹_단위+COUNTIF($C$4:C157,C157)</f>
        <v>10254102</v>
      </c>
      <c r="B157" s="100" t="s">
        <v>586</v>
      </c>
      <c r="C157" s="101">
        <f>IF(H157="EQUIPMENT",INDEX(EQUIPMENT!A:A,MATCH(B157,EQUIPMENT!B:B,0))*10+1,INDEX(ITEM!A:A,MATCH(B157,ITEM!B:B,0))+2)</f>
        <v>102541</v>
      </c>
      <c r="D157" s="101">
        <v>2</v>
      </c>
      <c r="E157" s="101">
        <v>11135</v>
      </c>
      <c r="F157" s="101" t="str">
        <f t="shared" si="2"/>
        <v>GAIN_NAME_2</v>
      </c>
      <c r="G157" s="100" t="s">
        <v>2796</v>
      </c>
      <c r="H157" s="100" t="s">
        <v>624</v>
      </c>
    </row>
    <row r="158" spans="1:8" ht="13.8" customHeight="1">
      <c r="A158" s="101">
        <f>C158*ID규칙_획득처_그룹_단위+COUNTIF($C$4:C158,C158)</f>
        <v>10254103</v>
      </c>
      <c r="B158" s="100" t="s">
        <v>586</v>
      </c>
      <c r="C158" s="101">
        <f>IF(H158="EQUIPMENT",INDEX(EQUIPMENT!A:A,MATCH(B158,EQUIPMENT!B:B,0))*10+1,INDEX(ITEM!A:A,MATCH(B158,ITEM!B:B,0))+2)</f>
        <v>102541</v>
      </c>
      <c r="D158" s="101">
        <v>2</v>
      </c>
      <c r="E158" s="101">
        <v>12132</v>
      </c>
      <c r="F158" s="101" t="str">
        <f t="shared" si="2"/>
        <v>GAIN_NAME_2</v>
      </c>
      <c r="G158" s="100" t="s">
        <v>2819</v>
      </c>
      <c r="H158" s="100" t="s">
        <v>624</v>
      </c>
    </row>
    <row r="159" spans="1:8" ht="13.8" customHeight="1">
      <c r="A159" s="101">
        <f>C159*ID규칙_획득처_그룹_단위+COUNTIF($C$4:C159,C159)</f>
        <v>10264101</v>
      </c>
      <c r="B159" s="100" t="s">
        <v>587</v>
      </c>
      <c r="C159" s="101">
        <f>IF(H159="EQUIPMENT",INDEX(EQUIPMENT!A:A,MATCH(B159,EQUIPMENT!B:B,0))*10+1,INDEX(ITEM!A:A,MATCH(B159,ITEM!B:B,0))+2)</f>
        <v>102641</v>
      </c>
      <c r="D159" s="101">
        <v>2</v>
      </c>
      <c r="E159" s="101">
        <v>11162</v>
      </c>
      <c r="F159" s="101" t="str">
        <f t="shared" si="2"/>
        <v>GAIN_NAME_2</v>
      </c>
      <c r="G159" s="100" t="s">
        <v>2800</v>
      </c>
      <c r="H159" s="100" t="s">
        <v>624</v>
      </c>
    </row>
    <row r="160" spans="1:8" ht="13.8" customHeight="1">
      <c r="A160" s="101">
        <f>C160*ID규칙_획득처_그룹_단위+COUNTIF($C$4:C160,C160)</f>
        <v>10264102</v>
      </c>
      <c r="B160" s="100" t="s">
        <v>587</v>
      </c>
      <c r="C160" s="101">
        <f>IF(H160="EQUIPMENT",INDEX(EQUIPMENT!A:A,MATCH(B160,EQUIPMENT!B:B,0))*10+1,INDEX(ITEM!A:A,MATCH(B160,ITEM!B:B,0))+2)</f>
        <v>102641</v>
      </c>
      <c r="D160" s="101">
        <v>2</v>
      </c>
      <c r="E160" s="101">
        <v>11165</v>
      </c>
      <c r="F160" s="101" t="str">
        <f t="shared" si="2"/>
        <v>GAIN_NAME_2</v>
      </c>
      <c r="G160" s="100" t="s">
        <v>2802</v>
      </c>
      <c r="H160" s="100" t="s">
        <v>624</v>
      </c>
    </row>
    <row r="161" spans="1:8" ht="13.8" customHeight="1">
      <c r="A161" s="101">
        <f>C161*ID규칙_획득처_그룹_단위+COUNTIF($C$4:C161,C161)</f>
        <v>10264103</v>
      </c>
      <c r="B161" s="100" t="s">
        <v>587</v>
      </c>
      <c r="C161" s="101">
        <f>IF(H161="EQUIPMENT",INDEX(EQUIPMENT!A:A,MATCH(B161,EQUIPMENT!B:B,0))*10+1,INDEX(ITEM!A:A,MATCH(B161,ITEM!B:B,0))+2)</f>
        <v>102641</v>
      </c>
      <c r="D161" s="101">
        <v>2</v>
      </c>
      <c r="E161" s="101">
        <v>11174</v>
      </c>
      <c r="F161" s="101" t="str">
        <f t="shared" si="2"/>
        <v>GAIN_NAME_2</v>
      </c>
      <c r="G161" s="100" t="s">
        <v>2845</v>
      </c>
      <c r="H161" s="100" t="s">
        <v>624</v>
      </c>
    </row>
    <row r="162" spans="1:8" ht="13.8" customHeight="1">
      <c r="A162" s="101">
        <f>C162*ID규칙_획득처_그룹_단위+COUNTIF($C$4:C162,C162)</f>
        <v>10264104</v>
      </c>
      <c r="B162" s="100" t="s">
        <v>587</v>
      </c>
      <c r="C162" s="101">
        <f>IF(H162="EQUIPMENT",INDEX(EQUIPMENT!A:A,MATCH(B162,EQUIPMENT!B:B,0))*10+1,INDEX(ITEM!A:A,MATCH(B162,ITEM!B:B,0))+2)</f>
        <v>102641</v>
      </c>
      <c r="D162" s="101">
        <v>2</v>
      </c>
      <c r="E162" s="101">
        <v>12162</v>
      </c>
      <c r="F162" s="101" t="str">
        <f t="shared" si="2"/>
        <v>GAIN_NAME_2</v>
      </c>
      <c r="G162" s="100" t="s">
        <v>2820</v>
      </c>
      <c r="H162" s="100" t="s">
        <v>624</v>
      </c>
    </row>
    <row r="163" spans="1:8" ht="13.8" customHeight="1">
      <c r="A163" s="101">
        <f>C163*ID규칙_획득처_그룹_단위+COUNTIF($C$4:C163,C163)</f>
        <v>10264105</v>
      </c>
      <c r="B163" s="100" t="s">
        <v>587</v>
      </c>
      <c r="C163" s="101">
        <f>IF(H163="EQUIPMENT",INDEX(EQUIPMENT!A:A,MATCH(B163,EQUIPMENT!B:B,0))*10+1,INDEX(ITEM!A:A,MATCH(B163,ITEM!B:B,0))+2)</f>
        <v>102641</v>
      </c>
      <c r="D163" s="101">
        <v>2</v>
      </c>
      <c r="E163" s="101">
        <v>12171</v>
      </c>
      <c r="F163" s="101" t="str">
        <f t="shared" si="2"/>
        <v>GAIN_NAME_2</v>
      </c>
      <c r="G163" s="100" t="s">
        <v>2846</v>
      </c>
      <c r="H163" s="100" t="s">
        <v>624</v>
      </c>
    </row>
    <row r="164" spans="1:8" ht="13.8" customHeight="1">
      <c r="A164" s="101">
        <f>C164*ID규칙_획득처_그룹_단위+COUNTIF($C$4:C164,C164)</f>
        <v>10274101</v>
      </c>
      <c r="B164" s="100" t="s">
        <v>588</v>
      </c>
      <c r="C164" s="101">
        <f>IF(H164="EQUIPMENT",INDEX(EQUIPMENT!A:A,MATCH(B164,EQUIPMENT!B:B,0))*10+1,INDEX(ITEM!A:A,MATCH(B164,ITEM!B:B,0))+2)</f>
        <v>102741</v>
      </c>
      <c r="D164" s="101">
        <v>2</v>
      </c>
      <c r="E164" s="101">
        <v>11192</v>
      </c>
      <c r="F164" s="101" t="str">
        <f t="shared" si="2"/>
        <v>GAIN_NAME_2</v>
      </c>
      <c r="G164" s="100" t="s">
        <v>2806</v>
      </c>
      <c r="H164" s="100" t="s">
        <v>624</v>
      </c>
    </row>
    <row r="165" spans="1:8" ht="13.8" customHeight="1">
      <c r="A165" s="101">
        <f>C165*ID규칙_획득처_그룹_단위+COUNTIF($C$4:C165,C165)</f>
        <v>10274102</v>
      </c>
      <c r="B165" s="100" t="s">
        <v>588</v>
      </c>
      <c r="C165" s="101">
        <f>IF(H165="EQUIPMENT",INDEX(EQUIPMENT!A:A,MATCH(B165,EQUIPMENT!B:B,0))*10+1,INDEX(ITEM!A:A,MATCH(B165,ITEM!B:B,0))+2)</f>
        <v>102741</v>
      </c>
      <c r="D165" s="101">
        <v>2</v>
      </c>
      <c r="E165" s="101">
        <v>11195</v>
      </c>
      <c r="F165" s="101" t="str">
        <f t="shared" si="2"/>
        <v>GAIN_NAME_2</v>
      </c>
      <c r="G165" s="100" t="s">
        <v>2808</v>
      </c>
      <c r="H165" s="100" t="s">
        <v>624</v>
      </c>
    </row>
    <row r="166" spans="1:8" ht="13.8" customHeight="1">
      <c r="A166" s="101">
        <f>C166*ID규칙_획득처_그룹_단위+COUNTIF($C$4:C166,C166)</f>
        <v>10274103</v>
      </c>
      <c r="B166" s="100" t="s">
        <v>588</v>
      </c>
      <c r="C166" s="101">
        <f>IF(H166="EQUIPMENT",INDEX(EQUIPMENT!A:A,MATCH(B166,EQUIPMENT!B:B,0))*10+1,INDEX(ITEM!A:A,MATCH(B166,ITEM!B:B,0))+2)</f>
        <v>102741</v>
      </c>
      <c r="D166" s="101">
        <v>2</v>
      </c>
      <c r="E166" s="101">
        <v>11204</v>
      </c>
      <c r="F166" s="101" t="str">
        <f t="shared" si="2"/>
        <v>GAIN_NAME_2</v>
      </c>
      <c r="G166" s="100" t="s">
        <v>2847</v>
      </c>
      <c r="H166" s="100" t="s">
        <v>624</v>
      </c>
    </row>
    <row r="167" spans="1:8" ht="13.8" customHeight="1">
      <c r="A167" s="101">
        <f>C167*ID규칙_획득처_그룹_단위+COUNTIF($C$4:C167,C167)</f>
        <v>10274104</v>
      </c>
      <c r="B167" s="100" t="s">
        <v>588</v>
      </c>
      <c r="C167" s="101">
        <f>IF(H167="EQUIPMENT",INDEX(EQUIPMENT!A:A,MATCH(B167,EQUIPMENT!B:B,0))*10+1,INDEX(ITEM!A:A,MATCH(B167,ITEM!B:B,0))+2)</f>
        <v>102741</v>
      </c>
      <c r="D167" s="101">
        <v>2</v>
      </c>
      <c r="E167" s="101">
        <v>12192</v>
      </c>
      <c r="F167" s="101" t="str">
        <f t="shared" si="2"/>
        <v>GAIN_NAME_2</v>
      </c>
      <c r="G167" s="100" t="s">
        <v>2821</v>
      </c>
      <c r="H167" s="100" t="s">
        <v>624</v>
      </c>
    </row>
    <row r="168" spans="1:8" ht="13.8" customHeight="1">
      <c r="A168" s="101">
        <f>C168*ID규칙_획득처_그룹_단위+COUNTIF($C$4:C168,C168)</f>
        <v>10274105</v>
      </c>
      <c r="B168" s="100" t="s">
        <v>588</v>
      </c>
      <c r="C168" s="101">
        <f>IF(H168="EQUIPMENT",INDEX(EQUIPMENT!A:A,MATCH(B168,EQUIPMENT!B:B,0))*10+1,INDEX(ITEM!A:A,MATCH(B168,ITEM!B:B,0))+2)</f>
        <v>102741</v>
      </c>
      <c r="D168" s="101">
        <v>2</v>
      </c>
      <c r="E168" s="101">
        <v>12201</v>
      </c>
      <c r="F168" s="101" t="str">
        <f t="shared" si="2"/>
        <v>GAIN_NAME_2</v>
      </c>
      <c r="G168" s="100" t="s">
        <v>2848</v>
      </c>
      <c r="H168" s="100" t="s">
        <v>624</v>
      </c>
    </row>
    <row r="169" spans="1:8" ht="13.8" customHeight="1">
      <c r="A169" s="101">
        <f>C169*ID규칙_획득처_그룹_단위+COUNTIF($C$4:C169,C169)</f>
        <v>10212101</v>
      </c>
      <c r="B169" s="100" t="s">
        <v>530</v>
      </c>
      <c r="C169" s="101">
        <f>IF(H169="EQUIPMENT",INDEX(EQUIPMENT!A:A,MATCH(B169,EQUIPMENT!B:B,0))*10+1,INDEX(ITEM!A:A,MATCH(B169,ITEM!B:B,0))+2)</f>
        <v>102121</v>
      </c>
      <c r="D169" s="101">
        <v>2</v>
      </c>
      <c r="E169" s="101">
        <v>11012</v>
      </c>
      <c r="F169" s="101" t="str">
        <f t="shared" si="2"/>
        <v>GAIN_NAME_2</v>
      </c>
      <c r="G169" s="100" t="s">
        <v>2771</v>
      </c>
      <c r="H169" s="100" t="s">
        <v>624</v>
      </c>
    </row>
    <row r="170" spans="1:8" ht="13.8" customHeight="1">
      <c r="A170" s="101">
        <f>C170*ID규칙_획득처_그룹_단위+COUNTIF($C$4:C170,C170)</f>
        <v>10212102</v>
      </c>
      <c r="B170" s="100" t="s">
        <v>530</v>
      </c>
      <c r="C170" s="101">
        <f>IF(H170="EQUIPMENT",INDEX(EQUIPMENT!A:A,MATCH(B170,EQUIPMENT!B:B,0))*10+1,INDEX(ITEM!A:A,MATCH(B170,ITEM!B:B,0))+2)</f>
        <v>102121</v>
      </c>
      <c r="D170" s="101">
        <v>2</v>
      </c>
      <c r="E170" s="101">
        <v>11014</v>
      </c>
      <c r="F170" s="101" t="str">
        <f t="shared" si="2"/>
        <v>GAIN_NAME_2</v>
      </c>
      <c r="G170" s="100" t="s">
        <v>2822</v>
      </c>
      <c r="H170" s="100" t="s">
        <v>624</v>
      </c>
    </row>
    <row r="171" spans="1:8" ht="13.8" customHeight="1">
      <c r="A171" s="101">
        <f>C171*ID규칙_획득처_그룹_단위+COUNTIF($C$4:C171,C171)</f>
        <v>10212103</v>
      </c>
      <c r="B171" s="100" t="s">
        <v>530</v>
      </c>
      <c r="C171" s="101">
        <f>IF(H171="EQUIPMENT",INDEX(EQUIPMENT!A:A,MATCH(B171,EQUIPMENT!B:B,0))*10+1,INDEX(ITEM!A:A,MATCH(B171,ITEM!B:B,0))+2)</f>
        <v>102121</v>
      </c>
      <c r="D171" s="101">
        <v>2</v>
      </c>
      <c r="E171" s="101">
        <v>11015</v>
      </c>
      <c r="F171" s="101" t="str">
        <f t="shared" si="2"/>
        <v>GAIN_NAME_2</v>
      </c>
      <c r="G171" s="100" t="s">
        <v>2773</v>
      </c>
      <c r="H171" s="100" t="s">
        <v>624</v>
      </c>
    </row>
    <row r="172" spans="1:8" ht="13.8" customHeight="1">
      <c r="A172" s="101">
        <f>C172*ID규칙_획득처_그룹_단위+COUNTIF($C$4:C172,C172)</f>
        <v>10212104</v>
      </c>
      <c r="B172" s="100" t="s">
        <v>530</v>
      </c>
      <c r="C172" s="101">
        <f>IF(H172="EQUIPMENT",INDEX(EQUIPMENT!A:A,MATCH(B172,EQUIPMENT!B:B,0))*10+1,INDEX(ITEM!A:A,MATCH(B172,ITEM!B:B,0))+2)</f>
        <v>102121</v>
      </c>
      <c r="D172" s="101">
        <v>2</v>
      </c>
      <c r="E172" s="101">
        <v>12011</v>
      </c>
      <c r="F172" s="101" t="str">
        <f t="shared" si="2"/>
        <v>GAIN_NAME_2</v>
      </c>
      <c r="G172" s="100" t="s">
        <v>2774</v>
      </c>
      <c r="H172" s="100" t="s">
        <v>624</v>
      </c>
    </row>
    <row r="173" spans="1:8" ht="13.8" customHeight="1">
      <c r="A173" s="101">
        <f>C173*ID규칙_획득처_그룹_단위+COUNTIF($C$4:C173,C173)</f>
        <v>10212105</v>
      </c>
      <c r="B173" s="100" t="s">
        <v>530</v>
      </c>
      <c r="C173" s="101">
        <f>IF(H173="EQUIPMENT",INDEX(EQUIPMENT!A:A,MATCH(B173,EQUIPMENT!B:B,0))*10+1,INDEX(ITEM!A:A,MATCH(B173,ITEM!B:B,0))+2)</f>
        <v>102121</v>
      </c>
      <c r="D173" s="101">
        <v>2</v>
      </c>
      <c r="E173" s="101">
        <v>12021</v>
      </c>
      <c r="F173" s="101" t="str">
        <f t="shared" si="2"/>
        <v>GAIN_NAME_2</v>
      </c>
      <c r="G173" s="100" t="s">
        <v>2775</v>
      </c>
      <c r="H173" s="100" t="s">
        <v>624</v>
      </c>
    </row>
    <row r="174" spans="1:8" ht="13.8" customHeight="1">
      <c r="A174" s="101">
        <f>C174*ID규칙_획득처_그룹_단위+COUNTIF($C$4:C174,C174)</f>
        <v>10225101</v>
      </c>
      <c r="B174" s="100" t="s">
        <v>589</v>
      </c>
      <c r="C174" s="101">
        <f>IF(H174="EQUIPMENT",INDEX(EQUIPMENT!A:A,MATCH(B174,EQUIPMENT!B:B,0))*10+1,INDEX(ITEM!A:A,MATCH(B174,ITEM!B:B,0))+2)</f>
        <v>102251</v>
      </c>
      <c r="D174" s="101">
        <v>2</v>
      </c>
      <c r="E174" s="101">
        <v>11042</v>
      </c>
      <c r="F174" s="101" t="str">
        <f t="shared" si="2"/>
        <v>GAIN_NAME_2</v>
      </c>
      <c r="G174" s="100" t="s">
        <v>2777</v>
      </c>
      <c r="H174" s="100" t="s">
        <v>624</v>
      </c>
    </row>
    <row r="175" spans="1:8" ht="13.8" customHeight="1">
      <c r="A175" s="101">
        <f>C175*ID규칙_획득처_그룹_단위+COUNTIF($C$4:C175,C175)</f>
        <v>10225102</v>
      </c>
      <c r="B175" s="100" t="s">
        <v>589</v>
      </c>
      <c r="C175" s="101">
        <f>IF(H175="EQUIPMENT",INDEX(EQUIPMENT!A:A,MATCH(B175,EQUIPMENT!B:B,0))*10+1,INDEX(ITEM!A:A,MATCH(B175,ITEM!B:B,0))+2)</f>
        <v>102251</v>
      </c>
      <c r="D175" s="101">
        <v>2</v>
      </c>
      <c r="E175" s="101">
        <v>11044</v>
      </c>
      <c r="F175" s="101" t="str">
        <f t="shared" si="2"/>
        <v>GAIN_NAME_2</v>
      </c>
      <c r="G175" s="100" t="s">
        <v>2825</v>
      </c>
      <c r="H175" s="100" t="s">
        <v>624</v>
      </c>
    </row>
    <row r="176" spans="1:8" ht="13.8" customHeight="1">
      <c r="A176" s="101">
        <f>C176*ID규칙_획득처_그룹_단위+COUNTIF($C$4:C176,C176)</f>
        <v>10225103</v>
      </c>
      <c r="B176" s="100" t="s">
        <v>589</v>
      </c>
      <c r="C176" s="101">
        <f>IF(H176="EQUIPMENT",INDEX(EQUIPMENT!A:A,MATCH(B176,EQUIPMENT!B:B,0))*10+1,INDEX(ITEM!A:A,MATCH(B176,ITEM!B:B,0))+2)</f>
        <v>102251</v>
      </c>
      <c r="D176" s="101">
        <v>2</v>
      </c>
      <c r="E176" s="101">
        <v>11045</v>
      </c>
      <c r="F176" s="101" t="str">
        <f t="shared" si="2"/>
        <v>GAIN_NAME_2</v>
      </c>
      <c r="G176" s="100" t="s">
        <v>2779</v>
      </c>
      <c r="H176" s="100" t="s">
        <v>624</v>
      </c>
    </row>
    <row r="177" spans="1:8" ht="13.8" customHeight="1">
      <c r="A177" s="101">
        <f>C177*ID규칙_획득처_그룹_단위+COUNTIF($C$4:C177,C177)</f>
        <v>10225104</v>
      </c>
      <c r="B177" s="100" t="s">
        <v>589</v>
      </c>
      <c r="C177" s="101">
        <f>IF(H177="EQUIPMENT",INDEX(EQUIPMENT!A:A,MATCH(B177,EQUIPMENT!B:B,0))*10+1,INDEX(ITEM!A:A,MATCH(B177,ITEM!B:B,0))+2)</f>
        <v>102251</v>
      </c>
      <c r="D177" s="101">
        <v>2</v>
      </c>
      <c r="E177" s="101">
        <v>12041</v>
      </c>
      <c r="F177" s="101" t="str">
        <f t="shared" si="2"/>
        <v>GAIN_NAME_2</v>
      </c>
      <c r="G177" s="100" t="s">
        <v>2780</v>
      </c>
      <c r="H177" s="100" t="s">
        <v>624</v>
      </c>
    </row>
    <row r="178" spans="1:8" ht="13.8" customHeight="1">
      <c r="A178" s="101">
        <f>C178*ID규칙_획득처_그룹_단위+COUNTIF($C$4:C178,C178)</f>
        <v>10225105</v>
      </c>
      <c r="B178" s="100" t="s">
        <v>589</v>
      </c>
      <c r="C178" s="101">
        <f>IF(H178="EQUIPMENT",INDEX(EQUIPMENT!A:A,MATCH(B178,EQUIPMENT!B:B,0))*10+1,INDEX(ITEM!A:A,MATCH(B178,ITEM!B:B,0))+2)</f>
        <v>102251</v>
      </c>
      <c r="D178" s="101">
        <v>2</v>
      </c>
      <c r="E178" s="101">
        <v>12051</v>
      </c>
      <c r="F178" s="101" t="str">
        <f t="shared" si="2"/>
        <v>GAIN_NAME_2</v>
      </c>
      <c r="G178" s="100" t="s">
        <v>2849</v>
      </c>
      <c r="H178" s="100" t="s">
        <v>624</v>
      </c>
    </row>
    <row r="179" spans="1:8" ht="13.8" customHeight="1">
      <c r="A179" s="101">
        <f>C179*ID규칙_획득처_그룹_단위+COUNTIF($C$4:C179,C179)</f>
        <v>10235101</v>
      </c>
      <c r="B179" s="100" t="s">
        <v>590</v>
      </c>
      <c r="C179" s="101">
        <f>IF(H179="EQUIPMENT",INDEX(EQUIPMENT!A:A,MATCH(B179,EQUIPMENT!B:B,0))*10+1,INDEX(ITEM!A:A,MATCH(B179,ITEM!B:B,0))+2)</f>
        <v>102351</v>
      </c>
      <c r="D179" s="101">
        <v>2</v>
      </c>
      <c r="E179" s="101">
        <v>11072</v>
      </c>
      <c r="F179" s="101" t="str">
        <f t="shared" si="2"/>
        <v>GAIN_NAME_2</v>
      </c>
      <c r="G179" s="100" t="s">
        <v>2782</v>
      </c>
      <c r="H179" s="100" t="s">
        <v>624</v>
      </c>
    </row>
    <row r="180" spans="1:8" ht="13.8" customHeight="1">
      <c r="A180" s="101">
        <f>C180*ID규칙_획득처_그룹_단위+COUNTIF($C$4:C180,C180)</f>
        <v>10235102</v>
      </c>
      <c r="B180" s="100" t="s">
        <v>590</v>
      </c>
      <c r="C180" s="101">
        <f>IF(H180="EQUIPMENT",INDEX(EQUIPMENT!A:A,MATCH(B180,EQUIPMENT!B:B,0))*10+1,INDEX(ITEM!A:A,MATCH(B180,ITEM!B:B,0))+2)</f>
        <v>102351</v>
      </c>
      <c r="D180" s="101">
        <v>2</v>
      </c>
      <c r="E180" s="101">
        <v>11074</v>
      </c>
      <c r="F180" s="101" t="str">
        <f t="shared" si="2"/>
        <v>GAIN_NAME_2</v>
      </c>
      <c r="G180" s="100" t="s">
        <v>2828</v>
      </c>
      <c r="H180" s="100" t="s">
        <v>624</v>
      </c>
    </row>
    <row r="181" spans="1:8" ht="13.8" customHeight="1">
      <c r="A181" s="101">
        <f>C181*ID규칙_획득처_그룹_단위+COUNTIF($C$4:C181,C181)</f>
        <v>10235103</v>
      </c>
      <c r="B181" s="100" t="s">
        <v>590</v>
      </c>
      <c r="C181" s="101">
        <f>IF(H181="EQUIPMENT",INDEX(EQUIPMENT!A:A,MATCH(B181,EQUIPMENT!B:B,0))*10+1,INDEX(ITEM!A:A,MATCH(B181,ITEM!B:B,0))+2)</f>
        <v>102351</v>
      </c>
      <c r="D181" s="101">
        <v>2</v>
      </c>
      <c r="E181" s="101">
        <v>11075</v>
      </c>
      <c r="F181" s="101" t="str">
        <f t="shared" si="2"/>
        <v>GAIN_NAME_2</v>
      </c>
      <c r="G181" s="100" t="s">
        <v>2784</v>
      </c>
      <c r="H181" s="100" t="s">
        <v>624</v>
      </c>
    </row>
    <row r="182" spans="1:8" ht="13.8" customHeight="1">
      <c r="A182" s="101">
        <f>C182*ID규칙_획득처_그룹_단위+COUNTIF($C$4:C182,C182)</f>
        <v>10235104</v>
      </c>
      <c r="B182" s="100" t="s">
        <v>590</v>
      </c>
      <c r="C182" s="101">
        <f>IF(H182="EQUIPMENT",INDEX(EQUIPMENT!A:A,MATCH(B182,EQUIPMENT!B:B,0))*10+1,INDEX(ITEM!A:A,MATCH(B182,ITEM!B:B,0))+2)</f>
        <v>102351</v>
      </c>
      <c r="D182" s="101">
        <v>2</v>
      </c>
      <c r="E182" s="101">
        <v>12071</v>
      </c>
      <c r="F182" s="101" t="str">
        <f t="shared" si="2"/>
        <v>GAIN_NAME_2</v>
      </c>
      <c r="G182" s="100" t="s">
        <v>2785</v>
      </c>
      <c r="H182" s="100" t="s">
        <v>624</v>
      </c>
    </row>
    <row r="183" spans="1:8" ht="13.8" customHeight="1">
      <c r="A183" s="101">
        <f>C183*ID규칙_획득처_그룹_단위+COUNTIF($C$4:C183,C183)</f>
        <v>10235105</v>
      </c>
      <c r="B183" s="100" t="s">
        <v>590</v>
      </c>
      <c r="C183" s="101">
        <f>IF(H183="EQUIPMENT",INDEX(EQUIPMENT!A:A,MATCH(B183,EQUIPMENT!B:B,0))*10+1,INDEX(ITEM!A:A,MATCH(B183,ITEM!B:B,0))+2)</f>
        <v>102351</v>
      </c>
      <c r="D183" s="101">
        <v>2</v>
      </c>
      <c r="E183" s="101">
        <v>12081</v>
      </c>
      <c r="F183" s="101" t="str">
        <f t="shared" si="2"/>
        <v>GAIN_NAME_2</v>
      </c>
      <c r="G183" s="100" t="s">
        <v>2786</v>
      </c>
      <c r="H183" s="100" t="s">
        <v>624</v>
      </c>
    </row>
    <row r="184" spans="1:8" ht="13.8" customHeight="1">
      <c r="A184" s="101">
        <f>C184*ID규칙_획득처_그룹_단위+COUNTIF($C$4:C184,C184)</f>
        <v>10245101</v>
      </c>
      <c r="B184" s="100" t="s">
        <v>591</v>
      </c>
      <c r="C184" s="101">
        <f>IF(H184="EQUIPMENT",INDEX(EQUIPMENT!A:A,MATCH(B184,EQUIPMENT!B:B,0))*10+1,INDEX(ITEM!A:A,MATCH(B184,ITEM!B:B,0))+2)</f>
        <v>102451</v>
      </c>
      <c r="D184" s="101">
        <v>2</v>
      </c>
      <c r="E184" s="101">
        <v>11102</v>
      </c>
      <c r="F184" s="101" t="str">
        <f t="shared" si="2"/>
        <v>GAIN_NAME_2</v>
      </c>
      <c r="G184" s="100" t="s">
        <v>2788</v>
      </c>
      <c r="H184" s="100" t="s">
        <v>624</v>
      </c>
    </row>
    <row r="185" spans="1:8" ht="13.8" customHeight="1">
      <c r="A185" s="101">
        <f>C185*ID규칙_획득처_그룹_단위+COUNTIF($C$4:C185,C185)</f>
        <v>10245102</v>
      </c>
      <c r="B185" s="100" t="s">
        <v>591</v>
      </c>
      <c r="C185" s="101">
        <f>IF(H185="EQUIPMENT",INDEX(EQUIPMENT!A:A,MATCH(B185,EQUIPMENT!B:B,0))*10+1,INDEX(ITEM!A:A,MATCH(B185,ITEM!B:B,0))+2)</f>
        <v>102451</v>
      </c>
      <c r="D185" s="101">
        <v>2</v>
      </c>
      <c r="E185" s="101">
        <v>11104</v>
      </c>
      <c r="F185" s="101" t="str">
        <f t="shared" si="2"/>
        <v>GAIN_NAME_2</v>
      </c>
      <c r="G185" s="100" t="s">
        <v>2831</v>
      </c>
      <c r="H185" s="100" t="s">
        <v>624</v>
      </c>
    </row>
    <row r="186" spans="1:8" ht="13.8" customHeight="1">
      <c r="A186" s="101">
        <f>C186*ID규칙_획득처_그룹_단위+COUNTIF($C$4:C186,C186)</f>
        <v>10245103</v>
      </c>
      <c r="B186" s="100" t="s">
        <v>591</v>
      </c>
      <c r="C186" s="101">
        <f>IF(H186="EQUIPMENT",INDEX(EQUIPMENT!A:A,MATCH(B186,EQUIPMENT!B:B,0))*10+1,INDEX(ITEM!A:A,MATCH(B186,ITEM!B:B,0))+2)</f>
        <v>102451</v>
      </c>
      <c r="D186" s="101">
        <v>2</v>
      </c>
      <c r="E186" s="101">
        <v>11105</v>
      </c>
      <c r="F186" s="101" t="str">
        <f t="shared" si="2"/>
        <v>GAIN_NAME_2</v>
      </c>
      <c r="G186" s="100" t="s">
        <v>2790</v>
      </c>
      <c r="H186" s="100" t="s">
        <v>624</v>
      </c>
    </row>
    <row r="187" spans="1:8" ht="13.8" customHeight="1">
      <c r="A187" s="101">
        <f>C187*ID규칙_획득처_그룹_단위+COUNTIF($C$4:C187,C187)</f>
        <v>10245104</v>
      </c>
      <c r="B187" s="100" t="s">
        <v>591</v>
      </c>
      <c r="C187" s="101">
        <f>IF(H187="EQUIPMENT",INDEX(EQUIPMENT!A:A,MATCH(B187,EQUIPMENT!B:B,0))*10+1,INDEX(ITEM!A:A,MATCH(B187,ITEM!B:B,0))+2)</f>
        <v>102451</v>
      </c>
      <c r="D187" s="101">
        <v>2</v>
      </c>
      <c r="E187" s="101">
        <v>12101</v>
      </c>
      <c r="F187" s="101" t="str">
        <f t="shared" si="2"/>
        <v>GAIN_NAME_2</v>
      </c>
      <c r="G187" s="100" t="s">
        <v>2791</v>
      </c>
      <c r="H187" s="100" t="s">
        <v>624</v>
      </c>
    </row>
    <row r="188" spans="1:8" ht="13.8" customHeight="1">
      <c r="A188" s="101">
        <f>C188*ID규칙_획득처_그룹_단위+COUNTIF($C$4:C188,C188)</f>
        <v>10245105</v>
      </c>
      <c r="B188" s="100" t="s">
        <v>591</v>
      </c>
      <c r="C188" s="101">
        <f>IF(H188="EQUIPMENT",INDEX(EQUIPMENT!A:A,MATCH(B188,EQUIPMENT!B:B,0))*10+1,INDEX(ITEM!A:A,MATCH(B188,ITEM!B:B,0))+2)</f>
        <v>102451</v>
      </c>
      <c r="D188" s="101">
        <v>2</v>
      </c>
      <c r="E188" s="101">
        <v>12111</v>
      </c>
      <c r="F188" s="101" t="str">
        <f t="shared" si="2"/>
        <v>GAIN_NAME_2</v>
      </c>
      <c r="G188" s="100" t="s">
        <v>2792</v>
      </c>
      <c r="H188" s="100" t="s">
        <v>624</v>
      </c>
    </row>
    <row r="189" spans="1:8" ht="13.8" customHeight="1">
      <c r="A189" s="101">
        <f>C189*ID규칙_획득처_그룹_단위+COUNTIF($C$4:C189,C189)</f>
        <v>10255101</v>
      </c>
      <c r="B189" s="100" t="s">
        <v>592</v>
      </c>
      <c r="C189" s="101">
        <f>IF(H189="EQUIPMENT",INDEX(EQUIPMENT!A:A,MATCH(B189,EQUIPMENT!B:B,0))*10+1,INDEX(ITEM!A:A,MATCH(B189,ITEM!B:B,0))+2)</f>
        <v>102551</v>
      </c>
      <c r="D189" s="101">
        <v>2</v>
      </c>
      <c r="E189" s="101">
        <v>11134</v>
      </c>
      <c r="F189" s="101" t="str">
        <f t="shared" si="2"/>
        <v>GAIN_NAME_2</v>
      </c>
      <c r="G189" s="100" t="s">
        <v>2834</v>
      </c>
      <c r="H189" s="100" t="s">
        <v>624</v>
      </c>
    </row>
    <row r="190" spans="1:8" ht="13.8" customHeight="1">
      <c r="A190" s="101">
        <f>C190*ID규칙_획득처_그룹_단위+COUNTIF($C$4:C190,C190)</f>
        <v>10255102</v>
      </c>
      <c r="B190" s="100" t="s">
        <v>592</v>
      </c>
      <c r="C190" s="101">
        <f>IF(H190="EQUIPMENT",INDEX(EQUIPMENT!A:A,MATCH(B190,EQUIPMENT!B:B,0))*10+1,INDEX(ITEM!A:A,MATCH(B190,ITEM!B:B,0))+2)</f>
        <v>102551</v>
      </c>
      <c r="D190" s="101">
        <v>2</v>
      </c>
      <c r="E190" s="101">
        <v>12133</v>
      </c>
      <c r="F190" s="101" t="str">
        <f t="shared" si="2"/>
        <v>GAIN_NAME_2</v>
      </c>
      <c r="G190" s="100" t="s">
        <v>2798</v>
      </c>
      <c r="H190" s="100" t="s">
        <v>624</v>
      </c>
    </row>
    <row r="191" spans="1:8" ht="13.8" customHeight="1">
      <c r="A191" s="101">
        <f>C191*ID규칙_획득처_그룹_단위+COUNTIF($C$4:C191,C191)</f>
        <v>10265101</v>
      </c>
      <c r="B191" s="100" t="s">
        <v>593</v>
      </c>
      <c r="C191" s="101">
        <f>IF(H191="EQUIPMENT",INDEX(EQUIPMENT!A:A,MATCH(B191,EQUIPMENT!B:B,0))*10+1,INDEX(ITEM!A:A,MATCH(B191,ITEM!B:B,0))+2)</f>
        <v>102651</v>
      </c>
      <c r="D191" s="101">
        <v>2</v>
      </c>
      <c r="E191" s="101">
        <v>11164</v>
      </c>
      <c r="F191" s="101" t="str">
        <f t="shared" si="2"/>
        <v>GAIN_NAME_2</v>
      </c>
      <c r="G191" s="100" t="s">
        <v>2835</v>
      </c>
      <c r="H191" s="100" t="s">
        <v>624</v>
      </c>
    </row>
    <row r="192" spans="1:8" ht="13.8" customHeight="1">
      <c r="A192" s="101">
        <f>C192*ID규칙_획득처_그룹_단위+COUNTIF($C$4:C192,C192)</f>
        <v>10265102</v>
      </c>
      <c r="B192" s="100" t="s">
        <v>593</v>
      </c>
      <c r="C192" s="101">
        <f>IF(H192="EQUIPMENT",INDEX(EQUIPMENT!A:A,MATCH(B192,EQUIPMENT!B:B,0))*10+1,INDEX(ITEM!A:A,MATCH(B192,ITEM!B:B,0))+2)</f>
        <v>102651</v>
      </c>
      <c r="D192" s="101">
        <v>2</v>
      </c>
      <c r="E192" s="101">
        <v>11173</v>
      </c>
      <c r="F192" s="101" t="str">
        <f t="shared" si="2"/>
        <v>GAIN_NAME_2</v>
      </c>
      <c r="G192" s="100" t="s">
        <v>2850</v>
      </c>
      <c r="H192" s="100" t="s">
        <v>624</v>
      </c>
    </row>
    <row r="193" spans="1:8" ht="13.8" customHeight="1">
      <c r="A193" s="101">
        <f>C193*ID규칙_획득처_그룹_단위+COUNTIF($C$4:C193,C193)</f>
        <v>10265103</v>
      </c>
      <c r="B193" s="100" t="s">
        <v>593</v>
      </c>
      <c r="C193" s="101">
        <f>IF(H193="EQUIPMENT",INDEX(EQUIPMENT!A:A,MATCH(B193,EQUIPMENT!B:B,0))*10+1,INDEX(ITEM!A:A,MATCH(B193,ITEM!B:B,0))+2)</f>
        <v>102651</v>
      </c>
      <c r="D193" s="101">
        <v>2</v>
      </c>
      <c r="E193" s="101">
        <v>11175</v>
      </c>
      <c r="F193" s="101" t="str">
        <f t="shared" si="2"/>
        <v>GAIN_NAME_2</v>
      </c>
      <c r="G193" s="100" t="s">
        <v>2851</v>
      </c>
      <c r="H193" s="100" t="s">
        <v>624</v>
      </c>
    </row>
    <row r="194" spans="1:8" ht="13.8" customHeight="1">
      <c r="A194" s="101">
        <f>C194*ID규칙_획득처_그룹_단위+COUNTIF($C$4:C194,C194)</f>
        <v>10265104</v>
      </c>
      <c r="B194" s="100" t="s">
        <v>593</v>
      </c>
      <c r="C194" s="101">
        <f>IF(H194="EQUIPMENT",INDEX(EQUIPMENT!A:A,MATCH(B194,EQUIPMENT!B:B,0))*10+1,INDEX(ITEM!A:A,MATCH(B194,ITEM!B:B,0))+2)</f>
        <v>102651</v>
      </c>
      <c r="D194" s="101">
        <v>2</v>
      </c>
      <c r="E194" s="101">
        <v>12163</v>
      </c>
      <c r="F194" s="101" t="str">
        <f t="shared" si="2"/>
        <v>GAIN_NAME_2</v>
      </c>
      <c r="G194" s="100" t="s">
        <v>2804</v>
      </c>
      <c r="H194" s="100" t="s">
        <v>624</v>
      </c>
    </row>
    <row r="195" spans="1:8" ht="13.8" customHeight="1">
      <c r="A195" s="101">
        <f>C195*ID규칙_획득처_그룹_단위+COUNTIF($C$4:C195,C195)</f>
        <v>10265105</v>
      </c>
      <c r="B195" s="100" t="s">
        <v>593</v>
      </c>
      <c r="C195" s="101">
        <f>IF(H195="EQUIPMENT",INDEX(EQUIPMENT!A:A,MATCH(B195,EQUIPMENT!B:B,0))*10+1,INDEX(ITEM!A:A,MATCH(B195,ITEM!B:B,0))+2)</f>
        <v>102651</v>
      </c>
      <c r="D195" s="101">
        <v>2</v>
      </c>
      <c r="E195" s="101">
        <v>12173</v>
      </c>
      <c r="F195" s="101" t="str">
        <f t="shared" si="2"/>
        <v>GAIN_NAME_2</v>
      </c>
      <c r="G195" s="100" t="s">
        <v>2852</v>
      </c>
      <c r="H195" s="100" t="s">
        <v>624</v>
      </c>
    </row>
    <row r="196" spans="1:8" ht="13.8" customHeight="1">
      <c r="A196" s="101">
        <f>C196*ID규칙_획득처_그룹_단위+COUNTIF($C$4:C196,C196)</f>
        <v>10275101</v>
      </c>
      <c r="B196" s="100" t="s">
        <v>594</v>
      </c>
      <c r="C196" s="101">
        <f>IF(H196="EQUIPMENT",INDEX(EQUIPMENT!A:A,MATCH(B196,EQUIPMENT!B:B,0))*10+1,INDEX(ITEM!A:A,MATCH(B196,ITEM!B:B,0))+2)</f>
        <v>102751</v>
      </c>
      <c r="D196" s="101">
        <v>2</v>
      </c>
      <c r="E196" s="101">
        <v>11194</v>
      </c>
      <c r="F196" s="101" t="str">
        <f t="shared" si="2"/>
        <v>GAIN_NAME_2</v>
      </c>
      <c r="G196" s="100" t="s">
        <v>2836</v>
      </c>
      <c r="H196" s="100" t="s">
        <v>624</v>
      </c>
    </row>
    <row r="197" spans="1:8" ht="13.8" customHeight="1">
      <c r="A197" s="101">
        <f>C197*ID규칙_획득처_그룹_단위+COUNTIF($C$4:C197,C197)</f>
        <v>10275102</v>
      </c>
      <c r="B197" s="100" t="s">
        <v>594</v>
      </c>
      <c r="C197" s="101">
        <f>IF(H197="EQUIPMENT",INDEX(EQUIPMENT!A:A,MATCH(B197,EQUIPMENT!B:B,0))*10+1,INDEX(ITEM!A:A,MATCH(B197,ITEM!B:B,0))+2)</f>
        <v>102751</v>
      </c>
      <c r="D197" s="101">
        <v>2</v>
      </c>
      <c r="E197" s="101">
        <v>11203</v>
      </c>
      <c r="F197" s="101" t="str">
        <f t="shared" ref="F197:F260" si="3">"GAIN_NAME_"&amp;D197</f>
        <v>GAIN_NAME_2</v>
      </c>
      <c r="G197" s="100" t="s">
        <v>2853</v>
      </c>
      <c r="H197" s="100" t="s">
        <v>624</v>
      </c>
    </row>
    <row r="198" spans="1:8" ht="13.8" customHeight="1">
      <c r="A198" s="101">
        <f>C198*ID규칙_획득처_그룹_단위+COUNTIF($C$4:C198,C198)</f>
        <v>10275103</v>
      </c>
      <c r="B198" s="100" t="s">
        <v>594</v>
      </c>
      <c r="C198" s="101">
        <f>IF(H198="EQUIPMENT",INDEX(EQUIPMENT!A:A,MATCH(B198,EQUIPMENT!B:B,0))*10+1,INDEX(ITEM!A:A,MATCH(B198,ITEM!B:B,0))+2)</f>
        <v>102751</v>
      </c>
      <c r="D198" s="101">
        <v>2</v>
      </c>
      <c r="E198" s="101">
        <v>11205</v>
      </c>
      <c r="F198" s="101" t="str">
        <f t="shared" si="3"/>
        <v>GAIN_NAME_2</v>
      </c>
      <c r="G198" s="100" t="s">
        <v>2854</v>
      </c>
      <c r="H198" s="100" t="s">
        <v>624</v>
      </c>
    </row>
    <row r="199" spans="1:8" ht="13.8" customHeight="1">
      <c r="A199" s="101">
        <f>C199*ID규칙_획득처_그룹_단위+COUNTIF($C$4:C199,C199)</f>
        <v>10275104</v>
      </c>
      <c r="B199" s="100" t="s">
        <v>594</v>
      </c>
      <c r="C199" s="101">
        <f>IF(H199="EQUIPMENT",INDEX(EQUIPMENT!A:A,MATCH(B199,EQUIPMENT!B:B,0))*10+1,INDEX(ITEM!A:A,MATCH(B199,ITEM!B:B,0))+2)</f>
        <v>102751</v>
      </c>
      <c r="D199" s="101">
        <v>2</v>
      </c>
      <c r="E199" s="101">
        <v>12193</v>
      </c>
      <c r="F199" s="101" t="str">
        <f t="shared" si="3"/>
        <v>GAIN_NAME_2</v>
      </c>
      <c r="G199" s="100" t="s">
        <v>2810</v>
      </c>
      <c r="H199" s="100" t="s">
        <v>624</v>
      </c>
    </row>
    <row r="200" spans="1:8" ht="13.8" customHeight="1">
      <c r="A200" s="101">
        <f>C200*ID규칙_획득처_그룹_단위+COUNTIF($C$4:C200,C200)</f>
        <v>10275105</v>
      </c>
      <c r="B200" s="100" t="s">
        <v>594</v>
      </c>
      <c r="C200" s="101">
        <f>IF(H200="EQUIPMENT",INDEX(EQUIPMENT!A:A,MATCH(B200,EQUIPMENT!B:B,0))*10+1,INDEX(ITEM!A:A,MATCH(B200,ITEM!B:B,0))+2)</f>
        <v>102751</v>
      </c>
      <c r="D200" s="101">
        <v>2</v>
      </c>
      <c r="E200" s="101">
        <v>12203</v>
      </c>
      <c r="F200" s="101" t="str">
        <f t="shared" si="3"/>
        <v>GAIN_NAME_2</v>
      </c>
      <c r="G200" s="100" t="s">
        <v>2855</v>
      </c>
      <c r="H200" s="100" t="s">
        <v>624</v>
      </c>
    </row>
    <row r="201" spans="1:8" ht="13.8" customHeight="1">
      <c r="A201" s="101">
        <f>C201*ID규칙_획득처_그룹_단위+COUNTIF($C$4:C201,C201)</f>
        <v>10213101</v>
      </c>
      <c r="B201" s="100" t="s">
        <v>537</v>
      </c>
      <c r="C201" s="101">
        <f>IF(H201="EQUIPMENT",INDEX(EQUIPMENT!A:A,MATCH(B201,EQUIPMENT!B:B,0))*10+1,INDEX(ITEM!A:A,MATCH(B201,ITEM!B:B,0))+2)</f>
        <v>102131</v>
      </c>
      <c r="D201" s="101">
        <v>2</v>
      </c>
      <c r="E201" s="101">
        <v>11014</v>
      </c>
      <c r="F201" s="101" t="str">
        <f t="shared" si="3"/>
        <v>GAIN_NAME_2</v>
      </c>
      <c r="G201" s="100" t="s">
        <v>2822</v>
      </c>
      <c r="H201" s="100" t="s">
        <v>624</v>
      </c>
    </row>
    <row r="202" spans="1:8" ht="13.8" customHeight="1">
      <c r="A202" s="101">
        <f>C202*ID규칙_획득처_그룹_단위+COUNTIF($C$4:C202,C202)</f>
        <v>10213102</v>
      </c>
      <c r="B202" s="100" t="s">
        <v>537</v>
      </c>
      <c r="C202" s="101">
        <f>IF(H202="EQUIPMENT",INDEX(EQUIPMENT!A:A,MATCH(B202,EQUIPMENT!B:B,0))*10+1,INDEX(ITEM!A:A,MATCH(B202,ITEM!B:B,0))+2)</f>
        <v>102131</v>
      </c>
      <c r="D202" s="101">
        <v>2</v>
      </c>
      <c r="E202" s="101">
        <v>11021</v>
      </c>
      <c r="F202" s="101" t="str">
        <f t="shared" si="3"/>
        <v>GAIN_NAME_2</v>
      </c>
      <c r="G202" s="100" t="s">
        <v>2837</v>
      </c>
      <c r="H202" s="100" t="s">
        <v>624</v>
      </c>
    </row>
    <row r="203" spans="1:8" ht="13.8" customHeight="1">
      <c r="A203" s="101">
        <f>C203*ID규칙_획득처_그룹_단위+COUNTIF($C$4:C203,C203)</f>
        <v>10213103</v>
      </c>
      <c r="B203" s="100" t="s">
        <v>537</v>
      </c>
      <c r="C203" s="101">
        <f>IF(H203="EQUIPMENT",INDEX(EQUIPMENT!A:A,MATCH(B203,EQUIPMENT!B:B,0))*10+1,INDEX(ITEM!A:A,MATCH(B203,ITEM!B:B,0))+2)</f>
        <v>102131</v>
      </c>
      <c r="D203" s="101">
        <v>2</v>
      </c>
      <c r="E203" s="101">
        <v>11022</v>
      </c>
      <c r="F203" s="101" t="str">
        <f t="shared" si="3"/>
        <v>GAIN_NAME_2</v>
      </c>
      <c r="G203" s="100" t="s">
        <v>2856</v>
      </c>
      <c r="H203" s="100" t="s">
        <v>624</v>
      </c>
    </row>
    <row r="204" spans="1:8" ht="13.8" customHeight="1">
      <c r="A204" s="101">
        <f>C204*ID규칙_획득처_그룹_단위+COUNTIF($C$4:C204,C204)</f>
        <v>10213104</v>
      </c>
      <c r="B204" s="100" t="s">
        <v>537</v>
      </c>
      <c r="C204" s="101">
        <f>IF(H204="EQUIPMENT",INDEX(EQUIPMENT!A:A,MATCH(B204,EQUIPMENT!B:B,0))*10+1,INDEX(ITEM!A:A,MATCH(B204,ITEM!B:B,0))+2)</f>
        <v>102131</v>
      </c>
      <c r="D204" s="101">
        <v>2</v>
      </c>
      <c r="E204" s="101">
        <v>11023</v>
      </c>
      <c r="F204" s="101" t="str">
        <f t="shared" si="3"/>
        <v>GAIN_NAME_2</v>
      </c>
      <c r="G204" s="100" t="s">
        <v>2857</v>
      </c>
      <c r="H204" s="100" t="s">
        <v>624</v>
      </c>
    </row>
    <row r="205" spans="1:8" ht="13.8" customHeight="1">
      <c r="A205" s="101">
        <f>C205*ID규칙_획득처_그룹_단위+COUNTIF($C$4:C205,C205)</f>
        <v>10213105</v>
      </c>
      <c r="B205" s="100" t="s">
        <v>537</v>
      </c>
      <c r="C205" s="101">
        <f>IF(H205="EQUIPMENT",INDEX(EQUIPMENT!A:A,MATCH(B205,EQUIPMENT!B:B,0))*10+1,INDEX(ITEM!A:A,MATCH(B205,ITEM!B:B,0))+2)</f>
        <v>102131</v>
      </c>
      <c r="D205" s="101">
        <v>2</v>
      </c>
      <c r="E205" s="101">
        <v>12013</v>
      </c>
      <c r="F205" s="101" t="str">
        <f t="shared" si="3"/>
        <v>GAIN_NAME_2</v>
      </c>
      <c r="G205" s="100" t="s">
        <v>2823</v>
      </c>
      <c r="H205" s="100" t="s">
        <v>624</v>
      </c>
    </row>
    <row r="206" spans="1:8" ht="13.8" customHeight="1">
      <c r="A206" s="101">
        <f>C206*ID규칙_획득처_그룹_단위+COUNTIF($C$4:C206,C206)</f>
        <v>10213106</v>
      </c>
      <c r="B206" s="100" t="s">
        <v>537</v>
      </c>
      <c r="C206" s="101">
        <f>IF(H206="EQUIPMENT",INDEX(EQUIPMENT!A:A,MATCH(B206,EQUIPMENT!B:B,0))*10+1,INDEX(ITEM!A:A,MATCH(B206,ITEM!B:B,0))+2)</f>
        <v>102131</v>
      </c>
      <c r="D206" s="101">
        <v>2</v>
      </c>
      <c r="E206" s="101">
        <v>12023</v>
      </c>
      <c r="F206" s="101" t="str">
        <f t="shared" si="3"/>
        <v>GAIN_NAME_2</v>
      </c>
      <c r="G206" s="100" t="s">
        <v>2824</v>
      </c>
      <c r="H206" s="100" t="s">
        <v>624</v>
      </c>
    </row>
    <row r="207" spans="1:8" ht="13.8" customHeight="1">
      <c r="A207" s="101">
        <f>C207*ID규칙_획득처_그룹_단위+COUNTIF($C$4:C207,C207)</f>
        <v>10226101</v>
      </c>
      <c r="B207" s="100" t="s">
        <v>595</v>
      </c>
      <c r="C207" s="101">
        <f>IF(H207="EQUIPMENT",INDEX(EQUIPMENT!A:A,MATCH(B207,EQUIPMENT!B:B,0))*10+1,INDEX(ITEM!A:A,MATCH(B207,ITEM!B:B,0))+2)</f>
        <v>102261</v>
      </c>
      <c r="D207" s="101">
        <v>2</v>
      </c>
      <c r="E207" s="101">
        <v>11044</v>
      </c>
      <c r="F207" s="101" t="str">
        <f t="shared" si="3"/>
        <v>GAIN_NAME_2</v>
      </c>
      <c r="G207" s="100" t="s">
        <v>2825</v>
      </c>
      <c r="H207" s="100" t="s">
        <v>624</v>
      </c>
    </row>
    <row r="208" spans="1:8" ht="13.8" customHeight="1">
      <c r="A208" s="101">
        <f>C208*ID규칙_획득처_그룹_단위+COUNTIF($C$4:C208,C208)</f>
        <v>10226102</v>
      </c>
      <c r="B208" s="100" t="s">
        <v>595</v>
      </c>
      <c r="C208" s="101">
        <f>IF(H208="EQUIPMENT",INDEX(EQUIPMENT!A:A,MATCH(B208,EQUIPMENT!B:B,0))*10+1,INDEX(ITEM!A:A,MATCH(B208,ITEM!B:B,0))+2)</f>
        <v>102261</v>
      </c>
      <c r="D208" s="101">
        <v>2</v>
      </c>
      <c r="E208" s="101">
        <v>11051</v>
      </c>
      <c r="F208" s="101" t="str">
        <f t="shared" si="3"/>
        <v>GAIN_NAME_2</v>
      </c>
      <c r="G208" s="100" t="s">
        <v>2839</v>
      </c>
      <c r="H208" s="100" t="s">
        <v>624</v>
      </c>
    </row>
    <row r="209" spans="1:8" ht="13.8" customHeight="1">
      <c r="A209" s="101">
        <f>C209*ID규칙_획득처_그룹_단위+COUNTIF($C$4:C209,C209)</f>
        <v>10226103</v>
      </c>
      <c r="B209" s="100" t="s">
        <v>595</v>
      </c>
      <c r="C209" s="101">
        <f>IF(H209="EQUIPMENT",INDEX(EQUIPMENT!A:A,MATCH(B209,EQUIPMENT!B:B,0))*10+1,INDEX(ITEM!A:A,MATCH(B209,ITEM!B:B,0))+2)</f>
        <v>102261</v>
      </c>
      <c r="D209" s="101">
        <v>2</v>
      </c>
      <c r="E209" s="101">
        <v>11052</v>
      </c>
      <c r="F209" s="101" t="str">
        <f t="shared" si="3"/>
        <v>GAIN_NAME_2</v>
      </c>
      <c r="G209" s="100" t="s">
        <v>2858</v>
      </c>
      <c r="H209" s="100" t="s">
        <v>624</v>
      </c>
    </row>
    <row r="210" spans="1:8" ht="13.8" customHeight="1">
      <c r="A210" s="101">
        <f>C210*ID규칙_획득처_그룹_단위+COUNTIF($C$4:C210,C210)</f>
        <v>10226104</v>
      </c>
      <c r="B210" s="100" t="s">
        <v>595</v>
      </c>
      <c r="C210" s="101">
        <f>IF(H210="EQUIPMENT",INDEX(EQUIPMENT!A:A,MATCH(B210,EQUIPMENT!B:B,0))*10+1,INDEX(ITEM!A:A,MATCH(B210,ITEM!B:B,0))+2)</f>
        <v>102261</v>
      </c>
      <c r="D210" s="101">
        <v>2</v>
      </c>
      <c r="E210" s="101">
        <v>11053</v>
      </c>
      <c r="F210" s="101" t="str">
        <f t="shared" si="3"/>
        <v>GAIN_NAME_2</v>
      </c>
      <c r="G210" s="100" t="s">
        <v>2859</v>
      </c>
      <c r="H210" s="100" t="s">
        <v>624</v>
      </c>
    </row>
    <row r="211" spans="1:8" ht="13.8" customHeight="1">
      <c r="A211" s="101">
        <f>C211*ID규칙_획득처_그룹_단위+COUNTIF($C$4:C211,C211)</f>
        <v>10226105</v>
      </c>
      <c r="B211" s="100" t="s">
        <v>595</v>
      </c>
      <c r="C211" s="101">
        <f>IF(H211="EQUIPMENT",INDEX(EQUIPMENT!A:A,MATCH(B211,EQUIPMENT!B:B,0))*10+1,INDEX(ITEM!A:A,MATCH(B211,ITEM!B:B,0))+2)</f>
        <v>102261</v>
      </c>
      <c r="D211" s="101">
        <v>2</v>
      </c>
      <c r="E211" s="101">
        <v>12043</v>
      </c>
      <c r="F211" s="101" t="str">
        <f t="shared" si="3"/>
        <v>GAIN_NAME_2</v>
      </c>
      <c r="G211" s="100" t="s">
        <v>2826</v>
      </c>
      <c r="H211" s="100" t="s">
        <v>624</v>
      </c>
    </row>
    <row r="212" spans="1:8" ht="13.8" customHeight="1">
      <c r="A212" s="101">
        <f>C212*ID규칙_획득처_그룹_단위+COUNTIF($C$4:C212,C212)</f>
        <v>10226106</v>
      </c>
      <c r="B212" s="100" t="s">
        <v>595</v>
      </c>
      <c r="C212" s="101">
        <f>IF(H212="EQUIPMENT",INDEX(EQUIPMENT!A:A,MATCH(B212,EQUIPMENT!B:B,0))*10+1,INDEX(ITEM!A:A,MATCH(B212,ITEM!B:B,0))+2)</f>
        <v>102261</v>
      </c>
      <c r="D212" s="101">
        <v>2</v>
      </c>
      <c r="E212" s="101">
        <v>12053</v>
      </c>
      <c r="F212" s="101" t="str">
        <f t="shared" si="3"/>
        <v>GAIN_NAME_2</v>
      </c>
      <c r="G212" s="100" t="s">
        <v>2827</v>
      </c>
      <c r="H212" s="100" t="s">
        <v>624</v>
      </c>
    </row>
    <row r="213" spans="1:8" ht="13.8" customHeight="1">
      <c r="A213" s="101">
        <f>C213*ID규칙_획득처_그룹_단위+COUNTIF($C$4:C213,C213)</f>
        <v>10236101</v>
      </c>
      <c r="B213" s="100" t="s">
        <v>596</v>
      </c>
      <c r="C213" s="101">
        <f>IF(H213="EQUIPMENT",INDEX(EQUIPMENT!A:A,MATCH(B213,EQUIPMENT!B:B,0))*10+1,INDEX(ITEM!A:A,MATCH(B213,ITEM!B:B,0))+2)</f>
        <v>102361</v>
      </c>
      <c r="D213" s="101">
        <v>2</v>
      </c>
      <c r="E213" s="101">
        <v>11074</v>
      </c>
      <c r="F213" s="101" t="str">
        <f t="shared" si="3"/>
        <v>GAIN_NAME_2</v>
      </c>
      <c r="G213" s="100" t="s">
        <v>2828</v>
      </c>
      <c r="H213" s="100" t="s">
        <v>624</v>
      </c>
    </row>
    <row r="214" spans="1:8" ht="13.8" customHeight="1">
      <c r="A214" s="101">
        <f>C214*ID규칙_획득처_그룹_단위+COUNTIF($C$4:C214,C214)</f>
        <v>10236102</v>
      </c>
      <c r="B214" s="100" t="s">
        <v>596</v>
      </c>
      <c r="C214" s="101">
        <f>IF(H214="EQUIPMENT",INDEX(EQUIPMENT!A:A,MATCH(B214,EQUIPMENT!B:B,0))*10+1,INDEX(ITEM!A:A,MATCH(B214,ITEM!B:B,0))+2)</f>
        <v>102361</v>
      </c>
      <c r="D214" s="101">
        <v>2</v>
      </c>
      <c r="E214" s="101">
        <v>11081</v>
      </c>
      <c r="F214" s="101" t="str">
        <f t="shared" si="3"/>
        <v>GAIN_NAME_2</v>
      </c>
      <c r="G214" s="100" t="s">
        <v>2841</v>
      </c>
      <c r="H214" s="100" t="s">
        <v>624</v>
      </c>
    </row>
    <row r="215" spans="1:8" ht="13.8" customHeight="1">
      <c r="A215" s="101">
        <f>C215*ID규칙_획득처_그룹_단위+COUNTIF($C$4:C215,C215)</f>
        <v>10236103</v>
      </c>
      <c r="B215" s="100" t="s">
        <v>596</v>
      </c>
      <c r="C215" s="101">
        <f>IF(H215="EQUIPMENT",INDEX(EQUIPMENT!A:A,MATCH(B215,EQUIPMENT!B:B,0))*10+1,INDEX(ITEM!A:A,MATCH(B215,ITEM!B:B,0))+2)</f>
        <v>102361</v>
      </c>
      <c r="D215" s="101">
        <v>2</v>
      </c>
      <c r="E215" s="101">
        <v>11082</v>
      </c>
      <c r="F215" s="101" t="str">
        <f t="shared" si="3"/>
        <v>GAIN_NAME_2</v>
      </c>
      <c r="G215" s="100" t="s">
        <v>2860</v>
      </c>
      <c r="H215" s="100" t="s">
        <v>624</v>
      </c>
    </row>
    <row r="216" spans="1:8" ht="13.8" customHeight="1">
      <c r="A216" s="101">
        <f>C216*ID규칙_획득처_그룹_단위+COUNTIF($C$4:C216,C216)</f>
        <v>10236104</v>
      </c>
      <c r="B216" s="100" t="s">
        <v>596</v>
      </c>
      <c r="C216" s="101">
        <f>IF(H216="EQUIPMENT",INDEX(EQUIPMENT!A:A,MATCH(B216,EQUIPMENT!B:B,0))*10+1,INDEX(ITEM!A:A,MATCH(B216,ITEM!B:B,0))+2)</f>
        <v>102361</v>
      </c>
      <c r="D216" s="101">
        <v>2</v>
      </c>
      <c r="E216" s="101">
        <v>11083</v>
      </c>
      <c r="F216" s="101" t="str">
        <f t="shared" si="3"/>
        <v>GAIN_NAME_2</v>
      </c>
      <c r="G216" s="100" t="s">
        <v>2861</v>
      </c>
      <c r="H216" s="100" t="s">
        <v>624</v>
      </c>
    </row>
    <row r="217" spans="1:8" ht="13.8" customHeight="1">
      <c r="A217" s="101">
        <f>C217*ID규칙_획득처_그룹_단위+COUNTIF($C$4:C217,C217)</f>
        <v>10236105</v>
      </c>
      <c r="B217" s="100" t="s">
        <v>596</v>
      </c>
      <c r="C217" s="101">
        <f>IF(H217="EQUIPMENT",INDEX(EQUIPMENT!A:A,MATCH(B217,EQUIPMENT!B:B,0))*10+1,INDEX(ITEM!A:A,MATCH(B217,ITEM!B:B,0))+2)</f>
        <v>102361</v>
      </c>
      <c r="D217" s="101">
        <v>2</v>
      </c>
      <c r="E217" s="101">
        <v>12073</v>
      </c>
      <c r="F217" s="101" t="str">
        <f t="shared" si="3"/>
        <v>GAIN_NAME_2</v>
      </c>
      <c r="G217" s="100" t="s">
        <v>2829</v>
      </c>
      <c r="H217" s="100" t="s">
        <v>624</v>
      </c>
    </row>
    <row r="218" spans="1:8" ht="13.8" customHeight="1">
      <c r="A218" s="101">
        <f>C218*ID규칙_획득처_그룹_단위+COUNTIF($C$4:C218,C218)</f>
        <v>10236106</v>
      </c>
      <c r="B218" s="100" t="s">
        <v>596</v>
      </c>
      <c r="C218" s="101">
        <f>IF(H218="EQUIPMENT",INDEX(EQUIPMENT!A:A,MATCH(B218,EQUIPMENT!B:B,0))*10+1,INDEX(ITEM!A:A,MATCH(B218,ITEM!B:B,0))+2)</f>
        <v>102361</v>
      </c>
      <c r="D218" s="101">
        <v>2</v>
      </c>
      <c r="E218" s="101">
        <v>12083</v>
      </c>
      <c r="F218" s="101" t="str">
        <f t="shared" si="3"/>
        <v>GAIN_NAME_2</v>
      </c>
      <c r="G218" s="100" t="s">
        <v>2830</v>
      </c>
      <c r="H218" s="100" t="s">
        <v>624</v>
      </c>
    </row>
    <row r="219" spans="1:8" ht="13.8" customHeight="1">
      <c r="A219" s="101">
        <f>C219*ID규칙_획득처_그룹_단위+COUNTIF($C$4:C219,C219)</f>
        <v>10246101</v>
      </c>
      <c r="B219" s="100" t="s">
        <v>597</v>
      </c>
      <c r="C219" s="101">
        <f>IF(H219="EQUIPMENT",INDEX(EQUIPMENT!A:A,MATCH(B219,EQUIPMENT!B:B,0))*10+1,INDEX(ITEM!A:A,MATCH(B219,ITEM!B:B,0))+2)</f>
        <v>102461</v>
      </c>
      <c r="D219" s="101">
        <v>2</v>
      </c>
      <c r="E219" s="101">
        <v>11104</v>
      </c>
      <c r="F219" s="101" t="str">
        <f t="shared" si="3"/>
        <v>GAIN_NAME_2</v>
      </c>
      <c r="G219" s="100" t="s">
        <v>2831</v>
      </c>
      <c r="H219" s="100" t="s">
        <v>624</v>
      </c>
    </row>
    <row r="220" spans="1:8" ht="13.8" customHeight="1">
      <c r="A220" s="101">
        <f>C220*ID규칙_획득처_그룹_단위+COUNTIF($C$4:C220,C220)</f>
        <v>10246102</v>
      </c>
      <c r="B220" s="100" t="s">
        <v>597</v>
      </c>
      <c r="C220" s="101">
        <f>IF(H220="EQUIPMENT",INDEX(EQUIPMENT!A:A,MATCH(B220,EQUIPMENT!B:B,0))*10+1,INDEX(ITEM!A:A,MATCH(B220,ITEM!B:B,0))+2)</f>
        <v>102461</v>
      </c>
      <c r="D220" s="101">
        <v>2</v>
      </c>
      <c r="E220" s="101">
        <v>11111</v>
      </c>
      <c r="F220" s="101" t="str">
        <f t="shared" si="3"/>
        <v>GAIN_NAME_2</v>
      </c>
      <c r="G220" s="100" t="s">
        <v>2843</v>
      </c>
      <c r="H220" s="100" t="s">
        <v>624</v>
      </c>
    </row>
    <row r="221" spans="1:8" ht="13.8" customHeight="1">
      <c r="A221" s="101">
        <f>C221*ID규칙_획득처_그룹_단위+COUNTIF($C$4:C221,C221)</f>
        <v>10246103</v>
      </c>
      <c r="B221" s="100" t="s">
        <v>597</v>
      </c>
      <c r="C221" s="101">
        <f>IF(H221="EQUIPMENT",INDEX(EQUIPMENT!A:A,MATCH(B221,EQUIPMENT!B:B,0))*10+1,INDEX(ITEM!A:A,MATCH(B221,ITEM!B:B,0))+2)</f>
        <v>102461</v>
      </c>
      <c r="D221" s="101">
        <v>2</v>
      </c>
      <c r="E221" s="101">
        <v>11112</v>
      </c>
      <c r="F221" s="101" t="str">
        <f t="shared" si="3"/>
        <v>GAIN_NAME_2</v>
      </c>
      <c r="G221" s="100" t="s">
        <v>2862</v>
      </c>
      <c r="H221" s="100" t="s">
        <v>624</v>
      </c>
    </row>
    <row r="222" spans="1:8" ht="13.8" customHeight="1">
      <c r="A222" s="101">
        <f>C222*ID규칙_획득처_그룹_단위+COUNTIF($C$4:C222,C222)</f>
        <v>10246104</v>
      </c>
      <c r="B222" s="100" t="s">
        <v>597</v>
      </c>
      <c r="C222" s="101">
        <f>IF(H222="EQUIPMENT",INDEX(EQUIPMENT!A:A,MATCH(B222,EQUIPMENT!B:B,0))*10+1,INDEX(ITEM!A:A,MATCH(B222,ITEM!B:B,0))+2)</f>
        <v>102461</v>
      </c>
      <c r="D222" s="101">
        <v>2</v>
      </c>
      <c r="E222" s="101">
        <v>11113</v>
      </c>
      <c r="F222" s="101" t="str">
        <f t="shared" si="3"/>
        <v>GAIN_NAME_2</v>
      </c>
      <c r="G222" s="100" t="s">
        <v>2863</v>
      </c>
      <c r="H222" s="100" t="s">
        <v>624</v>
      </c>
    </row>
    <row r="223" spans="1:8" ht="13.8" customHeight="1">
      <c r="A223" s="101">
        <f>C223*ID규칙_획득처_그룹_단위+COUNTIF($C$4:C223,C223)</f>
        <v>10246105</v>
      </c>
      <c r="B223" s="100" t="s">
        <v>597</v>
      </c>
      <c r="C223" s="101">
        <f>IF(H223="EQUIPMENT",INDEX(EQUIPMENT!A:A,MATCH(B223,EQUIPMENT!B:B,0))*10+1,INDEX(ITEM!A:A,MATCH(B223,ITEM!B:B,0))+2)</f>
        <v>102461</v>
      </c>
      <c r="D223" s="101">
        <v>2</v>
      </c>
      <c r="E223" s="101">
        <v>12103</v>
      </c>
      <c r="F223" s="101" t="str">
        <f t="shared" si="3"/>
        <v>GAIN_NAME_2</v>
      </c>
      <c r="G223" s="100" t="s">
        <v>2832</v>
      </c>
      <c r="H223" s="100" t="s">
        <v>624</v>
      </c>
    </row>
    <row r="224" spans="1:8" ht="13.8" customHeight="1">
      <c r="A224" s="101">
        <f>C224*ID규칙_획득처_그룹_단위+COUNTIF($C$4:C224,C224)</f>
        <v>10246106</v>
      </c>
      <c r="B224" s="100" t="s">
        <v>597</v>
      </c>
      <c r="C224" s="101">
        <f>IF(H224="EQUIPMENT",INDEX(EQUIPMENT!A:A,MATCH(B224,EQUIPMENT!B:B,0))*10+1,INDEX(ITEM!A:A,MATCH(B224,ITEM!B:B,0))+2)</f>
        <v>102461</v>
      </c>
      <c r="D224" s="101">
        <v>2</v>
      </c>
      <c r="E224" s="101">
        <v>12113</v>
      </c>
      <c r="F224" s="101" t="str">
        <f t="shared" si="3"/>
        <v>GAIN_NAME_2</v>
      </c>
      <c r="G224" s="100" t="s">
        <v>2833</v>
      </c>
      <c r="H224" s="100" t="s">
        <v>624</v>
      </c>
    </row>
    <row r="225" spans="1:8" ht="13.8" customHeight="1">
      <c r="A225" s="101">
        <f>C225*ID규칙_획득처_그룹_단위+COUNTIF($C$4:C225,C225)</f>
        <v>10256101</v>
      </c>
      <c r="B225" s="100" t="s">
        <v>598</v>
      </c>
      <c r="C225" s="101">
        <f>IF(H225="EQUIPMENT",INDEX(EQUIPMENT!A:A,MATCH(B225,EQUIPMENT!B:B,0))*10+1,INDEX(ITEM!A:A,MATCH(B225,ITEM!B:B,0))+2)</f>
        <v>102561</v>
      </c>
      <c r="D225" s="101">
        <v>2</v>
      </c>
      <c r="E225" s="101">
        <v>11133</v>
      </c>
      <c r="F225" s="101" t="str">
        <f t="shared" si="3"/>
        <v>GAIN_NAME_2</v>
      </c>
      <c r="G225" s="100" t="s">
        <v>2795</v>
      </c>
      <c r="H225" s="100" t="s">
        <v>624</v>
      </c>
    </row>
    <row r="226" spans="1:8" ht="13.8" customHeight="1">
      <c r="A226" s="101">
        <f>C226*ID규칙_획득처_그룹_단위+COUNTIF($C$4:C226,C226)</f>
        <v>10256102</v>
      </c>
      <c r="B226" s="100" t="s">
        <v>598</v>
      </c>
      <c r="C226" s="101">
        <f>IF(H226="EQUIPMENT",INDEX(EQUIPMENT!A:A,MATCH(B226,EQUIPMENT!B:B,0))*10+1,INDEX(ITEM!A:A,MATCH(B226,ITEM!B:B,0))+2)</f>
        <v>102561</v>
      </c>
      <c r="D226" s="101">
        <v>2</v>
      </c>
      <c r="E226" s="101">
        <v>11134</v>
      </c>
      <c r="F226" s="101" t="str">
        <f t="shared" si="3"/>
        <v>GAIN_NAME_2</v>
      </c>
      <c r="G226" s="100" t="s">
        <v>2834</v>
      </c>
      <c r="H226" s="100" t="s">
        <v>624</v>
      </c>
    </row>
    <row r="227" spans="1:8" ht="13.8" customHeight="1">
      <c r="A227" s="101">
        <f>C227*ID규칙_획득처_그룹_단위+COUNTIF($C$4:C227,C227)</f>
        <v>10256103</v>
      </c>
      <c r="B227" s="100" t="s">
        <v>598</v>
      </c>
      <c r="C227" s="101">
        <f>IF(H227="EQUIPMENT",INDEX(EQUIPMENT!A:A,MATCH(B227,EQUIPMENT!B:B,0))*10+1,INDEX(ITEM!A:A,MATCH(B227,ITEM!B:B,0))+2)</f>
        <v>102561</v>
      </c>
      <c r="D227" s="101">
        <v>2</v>
      </c>
      <c r="E227" s="101">
        <v>12131</v>
      </c>
      <c r="F227" s="101" t="str">
        <f t="shared" si="3"/>
        <v>GAIN_NAME_2</v>
      </c>
      <c r="G227" s="100" t="s">
        <v>2797</v>
      </c>
      <c r="H227" s="100" t="s">
        <v>624</v>
      </c>
    </row>
    <row r="228" spans="1:8" ht="13.8" customHeight="1">
      <c r="A228" s="101">
        <f>C228*ID규칙_획득처_그룹_단위+COUNTIF($C$4:C228,C228)</f>
        <v>10266101</v>
      </c>
      <c r="B228" s="100" t="s">
        <v>599</v>
      </c>
      <c r="C228" s="101">
        <f>IF(H228="EQUIPMENT",INDEX(EQUIPMENT!A:A,MATCH(B228,EQUIPMENT!B:B,0))*10+1,INDEX(ITEM!A:A,MATCH(B228,ITEM!B:B,0))+2)</f>
        <v>102661</v>
      </c>
      <c r="D228" s="101">
        <v>2</v>
      </c>
      <c r="E228" s="101">
        <v>11163</v>
      </c>
      <c r="F228" s="101" t="str">
        <f t="shared" si="3"/>
        <v>GAIN_NAME_2</v>
      </c>
      <c r="G228" s="100" t="s">
        <v>2801</v>
      </c>
      <c r="H228" s="100" t="s">
        <v>624</v>
      </c>
    </row>
    <row r="229" spans="1:8" ht="13.8" customHeight="1">
      <c r="A229" s="101">
        <f>C229*ID규칙_획득처_그룹_단위+COUNTIF($C$4:C229,C229)</f>
        <v>10266102</v>
      </c>
      <c r="B229" s="100" t="s">
        <v>599</v>
      </c>
      <c r="C229" s="101">
        <f>IF(H229="EQUIPMENT",INDEX(EQUIPMENT!A:A,MATCH(B229,EQUIPMENT!B:B,0))*10+1,INDEX(ITEM!A:A,MATCH(B229,ITEM!B:B,0))+2)</f>
        <v>102661</v>
      </c>
      <c r="D229" s="101">
        <v>2</v>
      </c>
      <c r="E229" s="101">
        <v>11164</v>
      </c>
      <c r="F229" s="101" t="str">
        <f t="shared" si="3"/>
        <v>GAIN_NAME_2</v>
      </c>
      <c r="G229" s="100" t="s">
        <v>2835</v>
      </c>
      <c r="H229" s="100" t="s">
        <v>624</v>
      </c>
    </row>
    <row r="230" spans="1:8" ht="13.8" customHeight="1">
      <c r="A230" s="101">
        <f>C230*ID규칙_획득처_그룹_단위+COUNTIF($C$4:C230,C230)</f>
        <v>10266103</v>
      </c>
      <c r="B230" s="100" t="s">
        <v>599</v>
      </c>
      <c r="C230" s="101">
        <f>IF(H230="EQUIPMENT",INDEX(EQUIPMENT!A:A,MATCH(B230,EQUIPMENT!B:B,0))*10+1,INDEX(ITEM!A:A,MATCH(B230,ITEM!B:B,0))+2)</f>
        <v>102661</v>
      </c>
      <c r="D230" s="101">
        <v>2</v>
      </c>
      <c r="E230" s="101">
        <v>11172</v>
      </c>
      <c r="F230" s="101" t="str">
        <f t="shared" si="3"/>
        <v>GAIN_NAME_2</v>
      </c>
      <c r="G230" s="100" t="s">
        <v>2864</v>
      </c>
      <c r="H230" s="100" t="s">
        <v>624</v>
      </c>
    </row>
    <row r="231" spans="1:8" ht="13.8" customHeight="1">
      <c r="A231" s="101">
        <f>C231*ID규칙_획득처_그룹_단위+COUNTIF($C$4:C231,C231)</f>
        <v>10266104</v>
      </c>
      <c r="B231" s="100" t="s">
        <v>599</v>
      </c>
      <c r="C231" s="101">
        <f>IF(H231="EQUIPMENT",INDEX(EQUIPMENT!A:A,MATCH(B231,EQUIPMENT!B:B,0))*10+1,INDEX(ITEM!A:A,MATCH(B231,ITEM!B:B,0))+2)</f>
        <v>102661</v>
      </c>
      <c r="D231" s="101">
        <v>2</v>
      </c>
      <c r="E231" s="101">
        <v>11175</v>
      </c>
      <c r="F231" s="101" t="str">
        <f t="shared" si="3"/>
        <v>GAIN_NAME_2</v>
      </c>
      <c r="G231" s="100" t="s">
        <v>2851</v>
      </c>
      <c r="H231" s="100" t="s">
        <v>624</v>
      </c>
    </row>
    <row r="232" spans="1:8" ht="13.8" customHeight="1">
      <c r="A232" s="101">
        <f>C232*ID규칙_획득처_그룹_단위+COUNTIF($C$4:C232,C232)</f>
        <v>10266105</v>
      </c>
      <c r="B232" s="100" t="s">
        <v>599</v>
      </c>
      <c r="C232" s="101">
        <f>IF(H232="EQUIPMENT",INDEX(EQUIPMENT!A:A,MATCH(B232,EQUIPMENT!B:B,0))*10+1,INDEX(ITEM!A:A,MATCH(B232,ITEM!B:B,0))+2)</f>
        <v>102661</v>
      </c>
      <c r="D232" s="101">
        <v>2</v>
      </c>
      <c r="E232" s="101">
        <v>12161</v>
      </c>
      <c r="F232" s="101" t="str">
        <f t="shared" si="3"/>
        <v>GAIN_NAME_2</v>
      </c>
      <c r="G232" s="100" t="s">
        <v>2803</v>
      </c>
      <c r="H232" s="100" t="s">
        <v>624</v>
      </c>
    </row>
    <row r="233" spans="1:8" ht="13.8" customHeight="1">
      <c r="A233" s="101">
        <f>C233*ID규칙_획득처_그룹_단위+COUNTIF($C$4:C233,C233)</f>
        <v>10266106</v>
      </c>
      <c r="B233" s="100" t="s">
        <v>599</v>
      </c>
      <c r="C233" s="101">
        <f>IF(H233="EQUIPMENT",INDEX(EQUIPMENT!A:A,MATCH(B233,EQUIPMENT!B:B,0))*10+1,INDEX(ITEM!A:A,MATCH(B233,ITEM!B:B,0))+2)</f>
        <v>102661</v>
      </c>
      <c r="D233" s="101">
        <v>2</v>
      </c>
      <c r="E233" s="101">
        <v>12172</v>
      </c>
      <c r="F233" s="101" t="str">
        <f t="shared" si="3"/>
        <v>GAIN_NAME_2</v>
      </c>
      <c r="G233" s="100" t="s">
        <v>2865</v>
      </c>
      <c r="H233" s="100" t="s">
        <v>624</v>
      </c>
    </row>
    <row r="234" spans="1:8" ht="13.8" customHeight="1">
      <c r="A234" s="101">
        <f>C234*ID규칙_획득처_그룹_단위+COUNTIF($C$4:C234,C234)</f>
        <v>10276101</v>
      </c>
      <c r="B234" s="100" t="s">
        <v>600</v>
      </c>
      <c r="C234" s="101">
        <f>IF(H234="EQUIPMENT",INDEX(EQUIPMENT!A:A,MATCH(B234,EQUIPMENT!B:B,0))*10+1,INDEX(ITEM!A:A,MATCH(B234,ITEM!B:B,0))+2)</f>
        <v>102761</v>
      </c>
      <c r="D234" s="101">
        <v>2</v>
      </c>
      <c r="E234" s="101">
        <v>11193</v>
      </c>
      <c r="F234" s="101" t="str">
        <f t="shared" si="3"/>
        <v>GAIN_NAME_2</v>
      </c>
      <c r="G234" s="100" t="s">
        <v>2807</v>
      </c>
      <c r="H234" s="100" t="s">
        <v>624</v>
      </c>
    </row>
    <row r="235" spans="1:8" ht="13.8" customHeight="1">
      <c r="A235" s="101">
        <f>C235*ID규칙_획득처_그룹_단위+COUNTIF($C$4:C235,C235)</f>
        <v>10276102</v>
      </c>
      <c r="B235" s="100" t="s">
        <v>600</v>
      </c>
      <c r="C235" s="101">
        <f>IF(H235="EQUIPMENT",INDEX(EQUIPMENT!A:A,MATCH(B235,EQUIPMENT!B:B,0))*10+1,INDEX(ITEM!A:A,MATCH(B235,ITEM!B:B,0))+2)</f>
        <v>102761</v>
      </c>
      <c r="D235" s="101">
        <v>2</v>
      </c>
      <c r="E235" s="101">
        <v>11194</v>
      </c>
      <c r="F235" s="101" t="str">
        <f t="shared" si="3"/>
        <v>GAIN_NAME_2</v>
      </c>
      <c r="G235" s="100" t="s">
        <v>2836</v>
      </c>
      <c r="H235" s="100" t="s">
        <v>624</v>
      </c>
    </row>
    <row r="236" spans="1:8" ht="13.8" customHeight="1">
      <c r="A236" s="101">
        <f>C236*ID규칙_획득처_그룹_단위+COUNTIF($C$4:C236,C236)</f>
        <v>10276103</v>
      </c>
      <c r="B236" s="100" t="s">
        <v>600</v>
      </c>
      <c r="C236" s="101">
        <f>IF(H236="EQUIPMENT",INDEX(EQUIPMENT!A:A,MATCH(B236,EQUIPMENT!B:B,0))*10+1,INDEX(ITEM!A:A,MATCH(B236,ITEM!B:B,0))+2)</f>
        <v>102761</v>
      </c>
      <c r="D236" s="101">
        <v>2</v>
      </c>
      <c r="E236" s="101">
        <v>11202</v>
      </c>
      <c r="F236" s="101" t="str">
        <f t="shared" si="3"/>
        <v>GAIN_NAME_2</v>
      </c>
      <c r="G236" s="100" t="s">
        <v>2866</v>
      </c>
      <c r="H236" s="100" t="s">
        <v>624</v>
      </c>
    </row>
    <row r="237" spans="1:8" ht="13.8" customHeight="1">
      <c r="A237" s="101">
        <f>C237*ID규칙_획득처_그룹_단위+COUNTIF($C$4:C237,C237)</f>
        <v>10276104</v>
      </c>
      <c r="B237" s="100" t="s">
        <v>600</v>
      </c>
      <c r="C237" s="101">
        <f>IF(H237="EQUIPMENT",INDEX(EQUIPMENT!A:A,MATCH(B237,EQUIPMENT!B:B,0))*10+1,INDEX(ITEM!A:A,MATCH(B237,ITEM!B:B,0))+2)</f>
        <v>102761</v>
      </c>
      <c r="D237" s="101">
        <v>2</v>
      </c>
      <c r="E237" s="101">
        <v>11205</v>
      </c>
      <c r="F237" s="101" t="str">
        <f t="shared" si="3"/>
        <v>GAIN_NAME_2</v>
      </c>
      <c r="G237" s="100" t="s">
        <v>2854</v>
      </c>
      <c r="H237" s="100" t="s">
        <v>624</v>
      </c>
    </row>
    <row r="238" spans="1:8" ht="13.8" customHeight="1">
      <c r="A238" s="101">
        <f>C238*ID규칙_획득처_그룹_단위+COUNTIF($C$4:C238,C238)</f>
        <v>10276105</v>
      </c>
      <c r="B238" s="100" t="s">
        <v>600</v>
      </c>
      <c r="C238" s="101">
        <f>IF(H238="EQUIPMENT",INDEX(EQUIPMENT!A:A,MATCH(B238,EQUIPMENT!B:B,0))*10+1,INDEX(ITEM!A:A,MATCH(B238,ITEM!B:B,0))+2)</f>
        <v>102761</v>
      </c>
      <c r="D238" s="101">
        <v>2</v>
      </c>
      <c r="E238" s="101">
        <v>12191</v>
      </c>
      <c r="F238" s="101" t="str">
        <f t="shared" si="3"/>
        <v>GAIN_NAME_2</v>
      </c>
      <c r="G238" s="100" t="s">
        <v>2809</v>
      </c>
      <c r="H238" s="100" t="s">
        <v>624</v>
      </c>
    </row>
    <row r="239" spans="1:8" ht="13.8" customHeight="1">
      <c r="A239" s="101">
        <f>C239*ID규칙_획득처_그룹_단위+COUNTIF($C$4:C239,C239)</f>
        <v>10276106</v>
      </c>
      <c r="B239" s="100" t="s">
        <v>600</v>
      </c>
      <c r="C239" s="101">
        <f>IF(H239="EQUIPMENT",INDEX(EQUIPMENT!A:A,MATCH(B239,EQUIPMENT!B:B,0))*10+1,INDEX(ITEM!A:A,MATCH(B239,ITEM!B:B,0))+2)</f>
        <v>102761</v>
      </c>
      <c r="D239" s="101">
        <v>2</v>
      </c>
      <c r="E239" s="101">
        <v>12202</v>
      </c>
      <c r="F239" s="101" t="str">
        <f t="shared" si="3"/>
        <v>GAIN_NAME_2</v>
      </c>
      <c r="G239" s="100" t="s">
        <v>2867</v>
      </c>
      <c r="H239" s="100" t="s">
        <v>624</v>
      </c>
    </row>
    <row r="240" spans="1:8" ht="13.8" customHeight="1">
      <c r="A240" s="101">
        <f>C240*ID규칙_획득처_그룹_단위+COUNTIF($C$4:C240,C240)</f>
        <v>10311101</v>
      </c>
      <c r="B240" s="100" t="s">
        <v>544</v>
      </c>
      <c r="C240" s="101">
        <f>IF(H240="EQUIPMENT",INDEX(EQUIPMENT!A:A,MATCH(B240,EQUIPMENT!B:B,0))*10+1,INDEX(ITEM!A:A,MATCH(B240,ITEM!B:B,0))+2)</f>
        <v>103111</v>
      </c>
      <c r="D240" s="101">
        <v>2</v>
      </c>
      <c r="E240" s="101">
        <v>11022</v>
      </c>
      <c r="F240" s="101" t="str">
        <f t="shared" si="3"/>
        <v>GAIN_NAME_2</v>
      </c>
      <c r="G240" s="100" t="s">
        <v>2856</v>
      </c>
      <c r="H240" s="100" t="s">
        <v>624</v>
      </c>
    </row>
    <row r="241" spans="1:8" ht="13.8" customHeight="1">
      <c r="A241" s="101">
        <f>C241*ID규칙_획득처_그룹_단위+COUNTIF($C$4:C241,C241)</f>
        <v>10311102</v>
      </c>
      <c r="B241" s="100" t="s">
        <v>544</v>
      </c>
      <c r="C241" s="101">
        <f>IF(H241="EQUIPMENT",INDEX(EQUIPMENT!A:A,MATCH(B241,EQUIPMENT!B:B,0))*10+1,INDEX(ITEM!A:A,MATCH(B241,ITEM!B:B,0))+2)</f>
        <v>103111</v>
      </c>
      <c r="D241" s="101">
        <v>2</v>
      </c>
      <c r="E241" s="101">
        <v>11024</v>
      </c>
      <c r="F241" s="101" t="str">
        <f t="shared" si="3"/>
        <v>GAIN_NAME_2</v>
      </c>
      <c r="G241" s="100" t="s">
        <v>2868</v>
      </c>
      <c r="H241" s="100" t="s">
        <v>624</v>
      </c>
    </row>
    <row r="242" spans="1:8" ht="13.8" customHeight="1">
      <c r="A242" s="101">
        <f>C242*ID규칙_획득처_그룹_단위+COUNTIF($C$4:C242,C242)</f>
        <v>10311103</v>
      </c>
      <c r="B242" s="100" t="s">
        <v>544</v>
      </c>
      <c r="C242" s="101">
        <f>IF(H242="EQUIPMENT",INDEX(EQUIPMENT!A:A,MATCH(B242,EQUIPMENT!B:B,0))*10+1,INDEX(ITEM!A:A,MATCH(B242,ITEM!B:B,0))+2)</f>
        <v>103111</v>
      </c>
      <c r="D242" s="101">
        <v>2</v>
      </c>
      <c r="E242" s="101">
        <v>11025</v>
      </c>
      <c r="F242" s="101" t="str">
        <f t="shared" si="3"/>
        <v>GAIN_NAME_2</v>
      </c>
      <c r="G242" s="100" t="s">
        <v>2838</v>
      </c>
      <c r="H242" s="100" t="s">
        <v>624</v>
      </c>
    </row>
    <row r="243" spans="1:8" ht="13.8" customHeight="1">
      <c r="A243" s="101">
        <f>C243*ID규칙_획득처_그룹_단위+COUNTIF($C$4:C243,C243)</f>
        <v>10311104</v>
      </c>
      <c r="B243" s="100" t="s">
        <v>544</v>
      </c>
      <c r="C243" s="101">
        <f>IF(H243="EQUIPMENT",INDEX(EQUIPMENT!A:A,MATCH(B243,EQUIPMENT!B:B,0))*10+1,INDEX(ITEM!A:A,MATCH(B243,ITEM!B:B,0))+2)</f>
        <v>103111</v>
      </c>
      <c r="D243" s="101">
        <v>2</v>
      </c>
      <c r="E243" s="101">
        <v>12013</v>
      </c>
      <c r="F243" s="101" t="str">
        <f t="shared" si="3"/>
        <v>GAIN_NAME_2</v>
      </c>
      <c r="G243" s="100" t="s">
        <v>2823</v>
      </c>
      <c r="H243" s="100" t="s">
        <v>624</v>
      </c>
    </row>
    <row r="244" spans="1:8" ht="13.8" customHeight="1">
      <c r="A244" s="101">
        <f>C244*ID규칙_획득처_그룹_단위+COUNTIF($C$4:C244,C244)</f>
        <v>10311105</v>
      </c>
      <c r="B244" s="100" t="s">
        <v>544</v>
      </c>
      <c r="C244" s="101">
        <f>IF(H244="EQUIPMENT",INDEX(EQUIPMENT!A:A,MATCH(B244,EQUIPMENT!B:B,0))*10+1,INDEX(ITEM!A:A,MATCH(B244,ITEM!B:B,0))+2)</f>
        <v>103111</v>
      </c>
      <c r="D244" s="101">
        <v>2</v>
      </c>
      <c r="E244" s="101">
        <v>12023</v>
      </c>
      <c r="F244" s="101" t="str">
        <f t="shared" si="3"/>
        <v>GAIN_NAME_2</v>
      </c>
      <c r="G244" s="100" t="s">
        <v>2824</v>
      </c>
      <c r="H244" s="100" t="s">
        <v>624</v>
      </c>
    </row>
    <row r="245" spans="1:8" ht="13.8" customHeight="1">
      <c r="A245" s="101">
        <f>C245*ID규칙_획득처_그룹_단위+COUNTIF($C$4:C245,C245)</f>
        <v>10324101</v>
      </c>
      <c r="B245" s="100" t="s">
        <v>601</v>
      </c>
      <c r="C245" s="101">
        <f>IF(H245="EQUIPMENT",INDEX(EQUIPMENT!A:A,MATCH(B245,EQUIPMENT!B:B,0))*10+1,INDEX(ITEM!A:A,MATCH(B245,ITEM!B:B,0))+2)</f>
        <v>103241</v>
      </c>
      <c r="D245" s="101">
        <v>2</v>
      </c>
      <c r="E245" s="101">
        <v>11052</v>
      </c>
      <c r="F245" s="101" t="str">
        <f t="shared" si="3"/>
        <v>GAIN_NAME_2</v>
      </c>
      <c r="G245" s="100" t="s">
        <v>2858</v>
      </c>
      <c r="H245" s="100" t="s">
        <v>624</v>
      </c>
    </row>
    <row r="246" spans="1:8" ht="13.8" customHeight="1">
      <c r="A246" s="101">
        <f>C246*ID규칙_획득처_그룹_단위+COUNTIF($C$4:C246,C246)</f>
        <v>10324102</v>
      </c>
      <c r="B246" s="100" t="s">
        <v>601</v>
      </c>
      <c r="C246" s="101">
        <f>IF(H246="EQUIPMENT",INDEX(EQUIPMENT!A:A,MATCH(B246,EQUIPMENT!B:B,0))*10+1,INDEX(ITEM!A:A,MATCH(B246,ITEM!B:B,0))+2)</f>
        <v>103241</v>
      </c>
      <c r="D246" s="101">
        <v>2</v>
      </c>
      <c r="E246" s="101">
        <v>11054</v>
      </c>
      <c r="F246" s="101" t="str">
        <f t="shared" si="3"/>
        <v>GAIN_NAME_2</v>
      </c>
      <c r="G246" s="100" t="s">
        <v>2869</v>
      </c>
      <c r="H246" s="100" t="s">
        <v>624</v>
      </c>
    </row>
    <row r="247" spans="1:8" ht="13.8" customHeight="1">
      <c r="A247" s="101">
        <f>C247*ID규칙_획득처_그룹_단위+COUNTIF($C$4:C247,C247)</f>
        <v>10324103</v>
      </c>
      <c r="B247" s="100" t="s">
        <v>601</v>
      </c>
      <c r="C247" s="101">
        <f>IF(H247="EQUIPMENT",INDEX(EQUIPMENT!A:A,MATCH(B247,EQUIPMENT!B:B,0))*10+1,INDEX(ITEM!A:A,MATCH(B247,ITEM!B:B,0))+2)</f>
        <v>103241</v>
      </c>
      <c r="D247" s="101">
        <v>2</v>
      </c>
      <c r="E247" s="101">
        <v>11055</v>
      </c>
      <c r="F247" s="101" t="str">
        <f t="shared" si="3"/>
        <v>GAIN_NAME_2</v>
      </c>
      <c r="G247" s="100" t="s">
        <v>2840</v>
      </c>
      <c r="H247" s="100" t="s">
        <v>624</v>
      </c>
    </row>
    <row r="248" spans="1:8" ht="13.8" customHeight="1">
      <c r="A248" s="101">
        <f>C248*ID규칙_획득처_그룹_단위+COUNTIF($C$4:C248,C248)</f>
        <v>10324104</v>
      </c>
      <c r="B248" s="100" t="s">
        <v>601</v>
      </c>
      <c r="C248" s="101">
        <f>IF(H248="EQUIPMENT",INDEX(EQUIPMENT!A:A,MATCH(B248,EQUIPMENT!B:B,0))*10+1,INDEX(ITEM!A:A,MATCH(B248,ITEM!B:B,0))+2)</f>
        <v>103241</v>
      </c>
      <c r="D248" s="101">
        <v>2</v>
      </c>
      <c r="E248" s="101">
        <v>12043</v>
      </c>
      <c r="F248" s="101" t="str">
        <f t="shared" si="3"/>
        <v>GAIN_NAME_2</v>
      </c>
      <c r="G248" s="100" t="s">
        <v>2826</v>
      </c>
      <c r="H248" s="100" t="s">
        <v>624</v>
      </c>
    </row>
    <row r="249" spans="1:8" ht="13.8" customHeight="1">
      <c r="A249" s="101">
        <f>C249*ID규칙_획득처_그룹_단위+COUNTIF($C$4:C249,C249)</f>
        <v>10324105</v>
      </c>
      <c r="B249" s="100" t="s">
        <v>601</v>
      </c>
      <c r="C249" s="101">
        <f>IF(H249="EQUIPMENT",INDEX(EQUIPMENT!A:A,MATCH(B249,EQUIPMENT!B:B,0))*10+1,INDEX(ITEM!A:A,MATCH(B249,ITEM!B:B,0))+2)</f>
        <v>103241</v>
      </c>
      <c r="D249" s="101">
        <v>2</v>
      </c>
      <c r="E249" s="101">
        <v>12053</v>
      </c>
      <c r="F249" s="101" t="str">
        <f t="shared" si="3"/>
        <v>GAIN_NAME_2</v>
      </c>
      <c r="G249" s="100" t="s">
        <v>2827</v>
      </c>
      <c r="H249" s="100" t="s">
        <v>624</v>
      </c>
    </row>
    <row r="250" spans="1:8" ht="13.8" customHeight="1">
      <c r="A250" s="101">
        <f>C250*ID규칙_획득처_그룹_단위+COUNTIF($C$4:C250,C250)</f>
        <v>10334101</v>
      </c>
      <c r="B250" s="100" t="s">
        <v>602</v>
      </c>
      <c r="C250" s="101">
        <f>IF(H250="EQUIPMENT",INDEX(EQUIPMENT!A:A,MATCH(B250,EQUIPMENT!B:B,0))*10+1,INDEX(ITEM!A:A,MATCH(B250,ITEM!B:B,0))+2)</f>
        <v>103341</v>
      </c>
      <c r="D250" s="101">
        <v>2</v>
      </c>
      <c r="E250" s="101">
        <v>11082</v>
      </c>
      <c r="F250" s="101" t="str">
        <f t="shared" si="3"/>
        <v>GAIN_NAME_2</v>
      </c>
      <c r="G250" s="100" t="s">
        <v>2860</v>
      </c>
      <c r="H250" s="100" t="s">
        <v>624</v>
      </c>
    </row>
    <row r="251" spans="1:8" ht="13.8" customHeight="1">
      <c r="A251" s="101">
        <f>C251*ID규칙_획득처_그룹_단위+COUNTIF($C$4:C251,C251)</f>
        <v>10334102</v>
      </c>
      <c r="B251" s="100" t="s">
        <v>602</v>
      </c>
      <c r="C251" s="101">
        <f>IF(H251="EQUIPMENT",INDEX(EQUIPMENT!A:A,MATCH(B251,EQUIPMENT!B:B,0))*10+1,INDEX(ITEM!A:A,MATCH(B251,ITEM!B:B,0))+2)</f>
        <v>103341</v>
      </c>
      <c r="D251" s="101">
        <v>2</v>
      </c>
      <c r="E251" s="101">
        <v>11084</v>
      </c>
      <c r="F251" s="101" t="str">
        <f t="shared" si="3"/>
        <v>GAIN_NAME_2</v>
      </c>
      <c r="G251" s="100" t="s">
        <v>2870</v>
      </c>
      <c r="H251" s="100" t="s">
        <v>624</v>
      </c>
    </row>
    <row r="252" spans="1:8" ht="13.8" customHeight="1">
      <c r="A252" s="101">
        <f>C252*ID규칙_획득처_그룹_단위+COUNTIF($C$4:C252,C252)</f>
        <v>10334103</v>
      </c>
      <c r="B252" s="100" t="s">
        <v>602</v>
      </c>
      <c r="C252" s="101">
        <f>IF(H252="EQUIPMENT",INDEX(EQUIPMENT!A:A,MATCH(B252,EQUIPMENT!B:B,0))*10+1,INDEX(ITEM!A:A,MATCH(B252,ITEM!B:B,0))+2)</f>
        <v>103341</v>
      </c>
      <c r="D252" s="101">
        <v>2</v>
      </c>
      <c r="E252" s="101">
        <v>11085</v>
      </c>
      <c r="F252" s="101" t="str">
        <f t="shared" si="3"/>
        <v>GAIN_NAME_2</v>
      </c>
      <c r="G252" s="100" t="s">
        <v>2842</v>
      </c>
      <c r="H252" s="100" t="s">
        <v>624</v>
      </c>
    </row>
    <row r="253" spans="1:8" ht="13.8" customHeight="1">
      <c r="A253" s="101">
        <f>C253*ID규칙_획득처_그룹_단위+COUNTIF($C$4:C253,C253)</f>
        <v>10334104</v>
      </c>
      <c r="B253" s="100" t="s">
        <v>602</v>
      </c>
      <c r="C253" s="101">
        <f>IF(H253="EQUIPMENT",INDEX(EQUIPMENT!A:A,MATCH(B253,EQUIPMENT!B:B,0))*10+1,INDEX(ITEM!A:A,MATCH(B253,ITEM!B:B,0))+2)</f>
        <v>103341</v>
      </c>
      <c r="D253" s="101">
        <v>2</v>
      </c>
      <c r="E253" s="101">
        <v>12073</v>
      </c>
      <c r="F253" s="101" t="str">
        <f t="shared" si="3"/>
        <v>GAIN_NAME_2</v>
      </c>
      <c r="G253" s="100" t="s">
        <v>2829</v>
      </c>
      <c r="H253" s="100" t="s">
        <v>624</v>
      </c>
    </row>
    <row r="254" spans="1:8" ht="13.8" customHeight="1">
      <c r="A254" s="101">
        <f>C254*ID규칙_획득처_그룹_단위+COUNTIF($C$4:C254,C254)</f>
        <v>10334105</v>
      </c>
      <c r="B254" s="100" t="s">
        <v>602</v>
      </c>
      <c r="C254" s="101">
        <f>IF(H254="EQUIPMENT",INDEX(EQUIPMENT!A:A,MATCH(B254,EQUIPMENT!B:B,0))*10+1,INDEX(ITEM!A:A,MATCH(B254,ITEM!B:B,0))+2)</f>
        <v>103341</v>
      </c>
      <c r="D254" s="101">
        <v>2</v>
      </c>
      <c r="E254" s="101">
        <v>12083</v>
      </c>
      <c r="F254" s="101" t="str">
        <f t="shared" si="3"/>
        <v>GAIN_NAME_2</v>
      </c>
      <c r="G254" s="100" t="s">
        <v>2830</v>
      </c>
      <c r="H254" s="100" t="s">
        <v>624</v>
      </c>
    </row>
    <row r="255" spans="1:8" ht="13.8" customHeight="1">
      <c r="A255" s="101">
        <f>C255*ID규칙_획득처_그룹_단위+COUNTIF($C$4:C255,C255)</f>
        <v>10344101</v>
      </c>
      <c r="B255" s="100" t="s">
        <v>603</v>
      </c>
      <c r="C255" s="101">
        <f>IF(H255="EQUIPMENT",INDEX(EQUIPMENT!A:A,MATCH(B255,EQUIPMENT!B:B,0))*10+1,INDEX(ITEM!A:A,MATCH(B255,ITEM!B:B,0))+2)</f>
        <v>103441</v>
      </c>
      <c r="D255" s="101">
        <v>2</v>
      </c>
      <c r="E255" s="101">
        <v>11112</v>
      </c>
      <c r="F255" s="101" t="str">
        <f t="shared" si="3"/>
        <v>GAIN_NAME_2</v>
      </c>
      <c r="G255" s="100" t="s">
        <v>2862</v>
      </c>
      <c r="H255" s="100" t="s">
        <v>624</v>
      </c>
    </row>
    <row r="256" spans="1:8" ht="13.8" customHeight="1">
      <c r="A256" s="101">
        <f>C256*ID규칙_획득처_그룹_단위+COUNTIF($C$4:C256,C256)</f>
        <v>10344102</v>
      </c>
      <c r="B256" s="100" t="s">
        <v>603</v>
      </c>
      <c r="C256" s="101">
        <f>IF(H256="EQUIPMENT",INDEX(EQUIPMENT!A:A,MATCH(B256,EQUIPMENT!B:B,0))*10+1,INDEX(ITEM!A:A,MATCH(B256,ITEM!B:B,0))+2)</f>
        <v>103441</v>
      </c>
      <c r="D256" s="101">
        <v>2</v>
      </c>
      <c r="E256" s="101">
        <v>11114</v>
      </c>
      <c r="F256" s="101" t="str">
        <f t="shared" si="3"/>
        <v>GAIN_NAME_2</v>
      </c>
      <c r="G256" s="100" t="s">
        <v>2871</v>
      </c>
      <c r="H256" s="100" t="s">
        <v>624</v>
      </c>
    </row>
    <row r="257" spans="1:8" ht="13.8" customHeight="1">
      <c r="A257" s="101">
        <f>C257*ID규칙_획득처_그룹_단위+COUNTIF($C$4:C257,C257)</f>
        <v>10344103</v>
      </c>
      <c r="B257" s="100" t="s">
        <v>603</v>
      </c>
      <c r="C257" s="101">
        <f>IF(H257="EQUIPMENT",INDEX(EQUIPMENT!A:A,MATCH(B257,EQUIPMENT!B:B,0))*10+1,INDEX(ITEM!A:A,MATCH(B257,ITEM!B:B,0))+2)</f>
        <v>103441</v>
      </c>
      <c r="D257" s="101">
        <v>2</v>
      </c>
      <c r="E257" s="101">
        <v>11115</v>
      </c>
      <c r="F257" s="101" t="str">
        <f t="shared" si="3"/>
        <v>GAIN_NAME_2</v>
      </c>
      <c r="G257" s="100" t="s">
        <v>2844</v>
      </c>
      <c r="H257" s="100" t="s">
        <v>624</v>
      </c>
    </row>
    <row r="258" spans="1:8" ht="13.8" customHeight="1">
      <c r="A258" s="101">
        <f>C258*ID규칙_획득처_그룹_단위+COUNTIF($C$4:C258,C258)</f>
        <v>10344104</v>
      </c>
      <c r="B258" s="100" t="s">
        <v>603</v>
      </c>
      <c r="C258" s="101">
        <f>IF(H258="EQUIPMENT",INDEX(EQUIPMENT!A:A,MATCH(B258,EQUIPMENT!B:B,0))*10+1,INDEX(ITEM!A:A,MATCH(B258,ITEM!B:B,0))+2)</f>
        <v>103441</v>
      </c>
      <c r="D258" s="101">
        <v>2</v>
      </c>
      <c r="E258" s="101">
        <v>12103</v>
      </c>
      <c r="F258" s="101" t="str">
        <f t="shared" si="3"/>
        <v>GAIN_NAME_2</v>
      </c>
      <c r="G258" s="100" t="s">
        <v>2832</v>
      </c>
      <c r="H258" s="100" t="s">
        <v>624</v>
      </c>
    </row>
    <row r="259" spans="1:8" ht="13.8" customHeight="1">
      <c r="A259" s="101">
        <f>C259*ID규칙_획득처_그룹_단위+COUNTIF($C$4:C259,C259)</f>
        <v>10344105</v>
      </c>
      <c r="B259" s="100" t="s">
        <v>603</v>
      </c>
      <c r="C259" s="101">
        <f>IF(H259="EQUIPMENT",INDEX(EQUIPMENT!A:A,MATCH(B259,EQUIPMENT!B:B,0))*10+1,INDEX(ITEM!A:A,MATCH(B259,ITEM!B:B,0))+2)</f>
        <v>103441</v>
      </c>
      <c r="D259" s="101">
        <v>2</v>
      </c>
      <c r="E259" s="101">
        <v>12113</v>
      </c>
      <c r="F259" s="101" t="str">
        <f t="shared" si="3"/>
        <v>GAIN_NAME_2</v>
      </c>
      <c r="G259" s="100" t="s">
        <v>2833</v>
      </c>
      <c r="H259" s="100" t="s">
        <v>624</v>
      </c>
    </row>
    <row r="260" spans="1:8" ht="13.8" customHeight="1">
      <c r="A260" s="101">
        <f>C260*ID규칙_획득처_그룹_단위+COUNTIF($C$4:C260,C260)</f>
        <v>10354101</v>
      </c>
      <c r="B260" s="100" t="s">
        <v>604</v>
      </c>
      <c r="C260" s="101">
        <f>IF(H260="EQUIPMENT",INDEX(EQUIPMENT!A:A,MATCH(B260,EQUIPMENT!B:B,0))*10+1,INDEX(ITEM!A:A,MATCH(B260,ITEM!B:B,0))+2)</f>
        <v>103541</v>
      </c>
      <c r="D260" s="101">
        <v>2</v>
      </c>
      <c r="E260" s="101">
        <v>11141</v>
      </c>
      <c r="F260" s="101" t="str">
        <f t="shared" si="3"/>
        <v>GAIN_NAME_2</v>
      </c>
      <c r="G260" s="100" t="s">
        <v>2872</v>
      </c>
      <c r="H260" s="100" t="s">
        <v>624</v>
      </c>
    </row>
    <row r="261" spans="1:8" ht="13.8" customHeight="1">
      <c r="A261" s="101">
        <f>C261*ID규칙_획득처_그룹_단위+COUNTIF($C$4:C261,C261)</f>
        <v>10354102</v>
      </c>
      <c r="B261" s="100" t="s">
        <v>604</v>
      </c>
      <c r="C261" s="101">
        <f>IF(H261="EQUIPMENT",INDEX(EQUIPMENT!A:A,MATCH(B261,EQUIPMENT!B:B,0))*10+1,INDEX(ITEM!A:A,MATCH(B261,ITEM!B:B,0))+2)</f>
        <v>103541</v>
      </c>
      <c r="D261" s="101">
        <v>2</v>
      </c>
      <c r="E261" s="101">
        <v>11143</v>
      </c>
      <c r="F261" s="101" t="str">
        <f t="shared" ref="F261:F324" si="4">"GAIN_NAME_"&amp;D261</f>
        <v>GAIN_NAME_2</v>
      </c>
      <c r="G261" s="100" t="s">
        <v>2873</v>
      </c>
      <c r="H261" s="100" t="s">
        <v>624</v>
      </c>
    </row>
    <row r="262" spans="1:8" ht="13.8" customHeight="1">
      <c r="A262" s="101">
        <f>C262*ID규칙_획득처_그룹_단위+COUNTIF($C$4:C262,C262)</f>
        <v>10354103</v>
      </c>
      <c r="B262" s="100" t="s">
        <v>604</v>
      </c>
      <c r="C262" s="101">
        <f>IF(H262="EQUIPMENT",INDEX(EQUIPMENT!A:A,MATCH(B262,EQUIPMENT!B:B,0))*10+1,INDEX(ITEM!A:A,MATCH(B262,ITEM!B:B,0))+2)</f>
        <v>103541</v>
      </c>
      <c r="D262" s="101">
        <v>2</v>
      </c>
      <c r="E262" s="101">
        <v>11145</v>
      </c>
      <c r="F262" s="101" t="str">
        <f t="shared" si="4"/>
        <v>GAIN_NAME_2</v>
      </c>
      <c r="G262" s="100" t="s">
        <v>2874</v>
      </c>
      <c r="H262" s="100" t="s">
        <v>624</v>
      </c>
    </row>
    <row r="263" spans="1:8" ht="13.8" customHeight="1">
      <c r="A263" s="101">
        <f>C263*ID규칙_획득처_그룹_단위+COUNTIF($C$4:C263,C263)</f>
        <v>10354104</v>
      </c>
      <c r="B263" s="100" t="s">
        <v>604</v>
      </c>
      <c r="C263" s="101">
        <f>IF(H263="EQUIPMENT",INDEX(EQUIPMENT!A:A,MATCH(B263,EQUIPMENT!B:B,0))*10+1,INDEX(ITEM!A:A,MATCH(B263,ITEM!B:B,0))+2)</f>
        <v>103541</v>
      </c>
      <c r="D263" s="101">
        <v>2</v>
      </c>
      <c r="E263" s="101">
        <v>12142</v>
      </c>
      <c r="F263" s="101" t="str">
        <f t="shared" si="4"/>
        <v>GAIN_NAME_2</v>
      </c>
      <c r="G263" s="100" t="s">
        <v>2875</v>
      </c>
      <c r="H263" s="100" t="s">
        <v>624</v>
      </c>
    </row>
    <row r="264" spans="1:8" ht="13.8" customHeight="1">
      <c r="A264" s="101">
        <f>C264*ID규칙_획득처_그룹_단위+COUNTIF($C$4:C264,C264)</f>
        <v>10354105</v>
      </c>
      <c r="B264" s="100" t="s">
        <v>604</v>
      </c>
      <c r="C264" s="101">
        <f>IF(H264="EQUIPMENT",INDEX(EQUIPMENT!A:A,MATCH(B264,EQUIPMENT!B:B,0))*10+1,INDEX(ITEM!A:A,MATCH(B264,ITEM!B:B,0))+2)</f>
        <v>103541</v>
      </c>
      <c r="D264" s="101">
        <v>2</v>
      </c>
      <c r="E264" s="101">
        <v>12143</v>
      </c>
      <c r="F264" s="101" t="str">
        <f t="shared" si="4"/>
        <v>GAIN_NAME_2</v>
      </c>
      <c r="G264" s="100" t="s">
        <v>2876</v>
      </c>
      <c r="H264" s="100" t="s">
        <v>624</v>
      </c>
    </row>
    <row r="265" spans="1:8" ht="13.8" customHeight="1">
      <c r="A265" s="101">
        <f>C265*ID규칙_획득처_그룹_단위+COUNTIF($C$4:C265,C265)</f>
        <v>10364101</v>
      </c>
      <c r="B265" s="100" t="s">
        <v>605</v>
      </c>
      <c r="C265" s="101">
        <f>IF(H265="EQUIPMENT",INDEX(EQUIPMENT!A:A,MATCH(B265,EQUIPMENT!B:B,0))*10+1,INDEX(ITEM!A:A,MATCH(B265,ITEM!B:B,0))+2)</f>
        <v>103641</v>
      </c>
      <c r="D265" s="101">
        <v>2</v>
      </c>
      <c r="E265" s="101">
        <v>11171</v>
      </c>
      <c r="F265" s="101" t="str">
        <f t="shared" si="4"/>
        <v>GAIN_NAME_2</v>
      </c>
      <c r="G265" s="100" t="s">
        <v>2877</v>
      </c>
      <c r="H265" s="100" t="s">
        <v>624</v>
      </c>
    </row>
    <row r="266" spans="1:8" ht="13.8" customHeight="1">
      <c r="A266" s="101">
        <f>C266*ID규칙_획득처_그룹_단위+COUNTIF($C$4:C266,C266)</f>
        <v>10364102</v>
      </c>
      <c r="B266" s="100" t="s">
        <v>605</v>
      </c>
      <c r="C266" s="101">
        <f>IF(H266="EQUIPMENT",INDEX(EQUIPMENT!A:A,MATCH(B266,EQUIPMENT!B:B,0))*10+1,INDEX(ITEM!A:A,MATCH(B266,ITEM!B:B,0))+2)</f>
        <v>103641</v>
      </c>
      <c r="D266" s="101">
        <v>2</v>
      </c>
      <c r="E266" s="101">
        <v>11173</v>
      </c>
      <c r="F266" s="101" t="str">
        <f t="shared" si="4"/>
        <v>GAIN_NAME_2</v>
      </c>
      <c r="G266" s="100" t="s">
        <v>2850</v>
      </c>
      <c r="H266" s="100" t="s">
        <v>624</v>
      </c>
    </row>
    <row r="267" spans="1:8" ht="13.8" customHeight="1">
      <c r="A267" s="101">
        <f>C267*ID규칙_획득처_그룹_단위+COUNTIF($C$4:C267,C267)</f>
        <v>10364103</v>
      </c>
      <c r="B267" s="100" t="s">
        <v>605</v>
      </c>
      <c r="C267" s="101">
        <f>IF(H267="EQUIPMENT",INDEX(EQUIPMENT!A:A,MATCH(B267,EQUIPMENT!B:B,0))*10+1,INDEX(ITEM!A:A,MATCH(B267,ITEM!B:B,0))+2)</f>
        <v>103641</v>
      </c>
      <c r="D267" s="101">
        <v>2</v>
      </c>
      <c r="E267" s="101">
        <v>11175</v>
      </c>
      <c r="F267" s="101" t="str">
        <f t="shared" si="4"/>
        <v>GAIN_NAME_2</v>
      </c>
      <c r="G267" s="100" t="s">
        <v>2851</v>
      </c>
      <c r="H267" s="100" t="s">
        <v>624</v>
      </c>
    </row>
    <row r="268" spans="1:8" ht="13.8" customHeight="1">
      <c r="A268" s="101">
        <f>C268*ID규칙_획득처_그룹_단위+COUNTIF($C$4:C268,C268)</f>
        <v>10364104</v>
      </c>
      <c r="B268" s="100" t="s">
        <v>605</v>
      </c>
      <c r="C268" s="101">
        <f>IF(H268="EQUIPMENT",INDEX(EQUIPMENT!A:A,MATCH(B268,EQUIPMENT!B:B,0))*10+1,INDEX(ITEM!A:A,MATCH(B268,ITEM!B:B,0))+2)</f>
        <v>103641</v>
      </c>
      <c r="D268" s="101">
        <v>2</v>
      </c>
      <c r="E268" s="101">
        <v>12172</v>
      </c>
      <c r="F268" s="101" t="str">
        <f t="shared" si="4"/>
        <v>GAIN_NAME_2</v>
      </c>
      <c r="G268" s="100" t="s">
        <v>2865</v>
      </c>
      <c r="H268" s="100" t="s">
        <v>624</v>
      </c>
    </row>
    <row r="269" spans="1:8" ht="13.8" customHeight="1">
      <c r="A269" s="101">
        <f>C269*ID규칙_획득처_그룹_단위+COUNTIF($C$4:C269,C269)</f>
        <v>10364105</v>
      </c>
      <c r="B269" s="100" t="s">
        <v>605</v>
      </c>
      <c r="C269" s="101">
        <f>IF(H269="EQUIPMENT",INDEX(EQUIPMENT!A:A,MATCH(B269,EQUIPMENT!B:B,0))*10+1,INDEX(ITEM!A:A,MATCH(B269,ITEM!B:B,0))+2)</f>
        <v>103641</v>
      </c>
      <c r="D269" s="101">
        <v>2</v>
      </c>
      <c r="E269" s="101">
        <v>12173</v>
      </c>
      <c r="F269" s="101" t="str">
        <f t="shared" si="4"/>
        <v>GAIN_NAME_2</v>
      </c>
      <c r="G269" s="100" t="s">
        <v>2852</v>
      </c>
      <c r="H269" s="100" t="s">
        <v>624</v>
      </c>
    </row>
    <row r="270" spans="1:8" ht="13.8" customHeight="1">
      <c r="A270" s="101">
        <f>C270*ID규칙_획득처_그룹_단위+COUNTIF($C$4:C270,C270)</f>
        <v>10374101</v>
      </c>
      <c r="B270" s="100" t="s">
        <v>606</v>
      </c>
      <c r="C270" s="101">
        <f>IF(H270="EQUIPMENT",INDEX(EQUIPMENT!A:A,MATCH(B270,EQUIPMENT!B:B,0))*10+1,INDEX(ITEM!A:A,MATCH(B270,ITEM!B:B,0))+2)</f>
        <v>103741</v>
      </c>
      <c r="D270" s="101">
        <v>2</v>
      </c>
      <c r="E270" s="101">
        <v>11201</v>
      </c>
      <c r="F270" s="101" t="str">
        <f t="shared" si="4"/>
        <v>GAIN_NAME_2</v>
      </c>
      <c r="G270" s="100" t="s">
        <v>2878</v>
      </c>
      <c r="H270" s="100" t="s">
        <v>624</v>
      </c>
    </row>
    <row r="271" spans="1:8" ht="13.8" customHeight="1">
      <c r="A271" s="101">
        <f>C271*ID규칙_획득처_그룹_단위+COUNTIF($C$4:C271,C271)</f>
        <v>10374102</v>
      </c>
      <c r="B271" s="100" t="s">
        <v>606</v>
      </c>
      <c r="C271" s="101">
        <f>IF(H271="EQUIPMENT",INDEX(EQUIPMENT!A:A,MATCH(B271,EQUIPMENT!B:B,0))*10+1,INDEX(ITEM!A:A,MATCH(B271,ITEM!B:B,0))+2)</f>
        <v>103741</v>
      </c>
      <c r="D271" s="101">
        <v>2</v>
      </c>
      <c r="E271" s="101">
        <v>11203</v>
      </c>
      <c r="F271" s="101" t="str">
        <f t="shared" si="4"/>
        <v>GAIN_NAME_2</v>
      </c>
      <c r="G271" s="100" t="s">
        <v>2853</v>
      </c>
      <c r="H271" s="100" t="s">
        <v>624</v>
      </c>
    </row>
    <row r="272" spans="1:8" ht="13.8" customHeight="1">
      <c r="A272" s="101">
        <f>C272*ID규칙_획득처_그룹_단위+COUNTIF($C$4:C272,C272)</f>
        <v>10374103</v>
      </c>
      <c r="B272" s="100" t="s">
        <v>606</v>
      </c>
      <c r="C272" s="101">
        <f>IF(H272="EQUIPMENT",INDEX(EQUIPMENT!A:A,MATCH(B272,EQUIPMENT!B:B,0))*10+1,INDEX(ITEM!A:A,MATCH(B272,ITEM!B:B,0))+2)</f>
        <v>103741</v>
      </c>
      <c r="D272" s="101">
        <v>2</v>
      </c>
      <c r="E272" s="101">
        <v>11205</v>
      </c>
      <c r="F272" s="101" t="str">
        <f t="shared" si="4"/>
        <v>GAIN_NAME_2</v>
      </c>
      <c r="G272" s="100" t="s">
        <v>2854</v>
      </c>
      <c r="H272" s="100" t="s">
        <v>624</v>
      </c>
    </row>
    <row r="273" spans="1:8" ht="13.8" customHeight="1">
      <c r="A273" s="101">
        <f>C273*ID규칙_획득처_그룹_단위+COUNTIF($C$4:C273,C273)</f>
        <v>10374104</v>
      </c>
      <c r="B273" s="100" t="s">
        <v>606</v>
      </c>
      <c r="C273" s="101">
        <f>IF(H273="EQUIPMENT",INDEX(EQUIPMENT!A:A,MATCH(B273,EQUIPMENT!B:B,0))*10+1,INDEX(ITEM!A:A,MATCH(B273,ITEM!B:B,0))+2)</f>
        <v>103741</v>
      </c>
      <c r="D273" s="101">
        <v>2</v>
      </c>
      <c r="E273" s="101">
        <v>12202</v>
      </c>
      <c r="F273" s="101" t="str">
        <f t="shared" si="4"/>
        <v>GAIN_NAME_2</v>
      </c>
      <c r="G273" s="100" t="s">
        <v>2867</v>
      </c>
      <c r="H273" s="100" t="s">
        <v>624</v>
      </c>
    </row>
    <row r="274" spans="1:8" ht="13.8" customHeight="1">
      <c r="A274" s="101">
        <f>C274*ID규칙_획득처_그룹_단위+COUNTIF($C$4:C274,C274)</f>
        <v>10374105</v>
      </c>
      <c r="B274" s="100" t="s">
        <v>606</v>
      </c>
      <c r="C274" s="101">
        <f>IF(H274="EQUIPMENT",INDEX(EQUIPMENT!A:A,MATCH(B274,EQUIPMENT!B:B,0))*10+1,INDEX(ITEM!A:A,MATCH(B274,ITEM!B:B,0))+2)</f>
        <v>103741</v>
      </c>
      <c r="D274" s="101">
        <v>2</v>
      </c>
      <c r="E274" s="101">
        <v>12203</v>
      </c>
      <c r="F274" s="101" t="str">
        <f t="shared" si="4"/>
        <v>GAIN_NAME_2</v>
      </c>
      <c r="G274" s="100" t="s">
        <v>2855</v>
      </c>
      <c r="H274" s="100" t="s">
        <v>624</v>
      </c>
    </row>
    <row r="275" spans="1:8" ht="13.8" customHeight="1">
      <c r="A275" s="101">
        <f>C275*ID규칙_획득처_그룹_단위+COUNTIF($C$4:C275,C275)</f>
        <v>10312101</v>
      </c>
      <c r="B275" s="100" t="s">
        <v>551</v>
      </c>
      <c r="C275" s="101">
        <f>IF(H275="EQUIPMENT",INDEX(EQUIPMENT!A:A,MATCH(B275,EQUIPMENT!B:B,0))*10+1,INDEX(ITEM!A:A,MATCH(B275,ITEM!B:B,0))+2)</f>
        <v>103121</v>
      </c>
      <c r="D275" s="101">
        <v>2</v>
      </c>
      <c r="E275" s="101">
        <v>11023</v>
      </c>
      <c r="F275" s="101" t="str">
        <f t="shared" si="4"/>
        <v>GAIN_NAME_2</v>
      </c>
      <c r="G275" s="100" t="s">
        <v>2857</v>
      </c>
      <c r="H275" s="100" t="s">
        <v>624</v>
      </c>
    </row>
    <row r="276" spans="1:8" ht="13.8" customHeight="1">
      <c r="A276" s="101">
        <f>C276*ID규칙_획득처_그룹_단위+COUNTIF($C$4:C276,C276)</f>
        <v>10312102</v>
      </c>
      <c r="B276" s="100" t="s">
        <v>551</v>
      </c>
      <c r="C276" s="101">
        <f>IF(H276="EQUIPMENT",INDEX(EQUIPMENT!A:A,MATCH(B276,EQUIPMENT!B:B,0))*10+1,INDEX(ITEM!A:A,MATCH(B276,ITEM!B:B,0))+2)</f>
        <v>103121</v>
      </c>
      <c r="D276" s="101">
        <v>2</v>
      </c>
      <c r="E276" s="101">
        <v>11024</v>
      </c>
      <c r="F276" s="101" t="str">
        <f t="shared" si="4"/>
        <v>GAIN_NAME_2</v>
      </c>
      <c r="G276" s="100" t="s">
        <v>2868</v>
      </c>
      <c r="H276" s="100" t="s">
        <v>624</v>
      </c>
    </row>
    <row r="277" spans="1:8" ht="13.8" customHeight="1">
      <c r="A277" s="101">
        <f>C277*ID규칙_획득처_그룹_단위+COUNTIF($C$4:C277,C277)</f>
        <v>10312103</v>
      </c>
      <c r="B277" s="100" t="s">
        <v>551</v>
      </c>
      <c r="C277" s="101">
        <f>IF(H277="EQUIPMENT",INDEX(EQUIPMENT!A:A,MATCH(B277,EQUIPMENT!B:B,0))*10+1,INDEX(ITEM!A:A,MATCH(B277,ITEM!B:B,0))+2)</f>
        <v>103121</v>
      </c>
      <c r="D277" s="101">
        <v>2</v>
      </c>
      <c r="E277" s="101">
        <v>11025</v>
      </c>
      <c r="F277" s="101" t="str">
        <f t="shared" si="4"/>
        <v>GAIN_NAME_2</v>
      </c>
      <c r="G277" s="100" t="s">
        <v>2838</v>
      </c>
      <c r="H277" s="100" t="s">
        <v>624</v>
      </c>
    </row>
    <row r="278" spans="1:8" ht="13.8" customHeight="1">
      <c r="A278" s="101">
        <f>C278*ID규칙_획득처_그룹_단위+COUNTIF($C$4:C278,C278)</f>
        <v>10312104</v>
      </c>
      <c r="B278" s="100" t="s">
        <v>551</v>
      </c>
      <c r="C278" s="101">
        <f>IF(H278="EQUIPMENT",INDEX(EQUIPMENT!A:A,MATCH(B278,EQUIPMENT!B:B,0))*10+1,INDEX(ITEM!A:A,MATCH(B278,ITEM!B:B,0))+2)</f>
        <v>103121</v>
      </c>
      <c r="D278" s="101">
        <v>2</v>
      </c>
      <c r="E278" s="101">
        <v>12011</v>
      </c>
      <c r="F278" s="101" t="str">
        <f t="shared" si="4"/>
        <v>GAIN_NAME_2</v>
      </c>
      <c r="G278" s="100" t="s">
        <v>2774</v>
      </c>
      <c r="H278" s="100" t="s">
        <v>624</v>
      </c>
    </row>
    <row r="279" spans="1:8" ht="13.8" customHeight="1">
      <c r="A279" s="101">
        <f>C279*ID규칙_획득처_그룹_단위+COUNTIF($C$4:C279,C279)</f>
        <v>10312105</v>
      </c>
      <c r="B279" s="100" t="s">
        <v>551</v>
      </c>
      <c r="C279" s="101">
        <f>IF(H279="EQUIPMENT",INDEX(EQUIPMENT!A:A,MATCH(B279,EQUIPMENT!B:B,0))*10+1,INDEX(ITEM!A:A,MATCH(B279,ITEM!B:B,0))+2)</f>
        <v>103121</v>
      </c>
      <c r="D279" s="101">
        <v>2</v>
      </c>
      <c r="E279" s="101">
        <v>12021</v>
      </c>
      <c r="F279" s="101" t="str">
        <f t="shared" si="4"/>
        <v>GAIN_NAME_2</v>
      </c>
      <c r="G279" s="100" t="s">
        <v>2775</v>
      </c>
      <c r="H279" s="100" t="s">
        <v>624</v>
      </c>
    </row>
    <row r="280" spans="1:8" ht="13.8" customHeight="1">
      <c r="A280" s="101">
        <f>C280*ID규칙_획득처_그룹_단위+COUNTIF($C$4:C280,C280)</f>
        <v>10325101</v>
      </c>
      <c r="B280" s="100" t="s">
        <v>607</v>
      </c>
      <c r="C280" s="101">
        <f>IF(H280="EQUIPMENT",INDEX(EQUIPMENT!A:A,MATCH(B280,EQUIPMENT!B:B,0))*10+1,INDEX(ITEM!A:A,MATCH(B280,ITEM!B:B,0))+2)</f>
        <v>103251</v>
      </c>
      <c r="D280" s="101">
        <v>2</v>
      </c>
      <c r="E280" s="101">
        <v>11053</v>
      </c>
      <c r="F280" s="101" t="str">
        <f t="shared" si="4"/>
        <v>GAIN_NAME_2</v>
      </c>
      <c r="G280" s="100" t="s">
        <v>2859</v>
      </c>
      <c r="H280" s="100" t="s">
        <v>624</v>
      </c>
    </row>
    <row r="281" spans="1:8" ht="13.8" customHeight="1">
      <c r="A281" s="101">
        <f>C281*ID규칙_획득처_그룹_단위+COUNTIF($C$4:C281,C281)</f>
        <v>10325102</v>
      </c>
      <c r="B281" s="100" t="s">
        <v>607</v>
      </c>
      <c r="C281" s="101">
        <f>IF(H281="EQUIPMENT",INDEX(EQUIPMENT!A:A,MATCH(B281,EQUIPMENT!B:B,0))*10+1,INDEX(ITEM!A:A,MATCH(B281,ITEM!B:B,0))+2)</f>
        <v>103251</v>
      </c>
      <c r="D281" s="101">
        <v>2</v>
      </c>
      <c r="E281" s="101">
        <v>11054</v>
      </c>
      <c r="F281" s="101" t="str">
        <f t="shared" si="4"/>
        <v>GAIN_NAME_2</v>
      </c>
      <c r="G281" s="100" t="s">
        <v>2869</v>
      </c>
      <c r="H281" s="100" t="s">
        <v>624</v>
      </c>
    </row>
    <row r="282" spans="1:8" ht="13.8" customHeight="1">
      <c r="A282" s="101">
        <f>C282*ID규칙_획득처_그룹_단위+COUNTIF($C$4:C282,C282)</f>
        <v>10325103</v>
      </c>
      <c r="B282" s="100" t="s">
        <v>607</v>
      </c>
      <c r="C282" s="101">
        <f>IF(H282="EQUIPMENT",INDEX(EQUIPMENT!A:A,MATCH(B282,EQUIPMENT!B:B,0))*10+1,INDEX(ITEM!A:A,MATCH(B282,ITEM!B:B,0))+2)</f>
        <v>103251</v>
      </c>
      <c r="D282" s="101">
        <v>2</v>
      </c>
      <c r="E282" s="101">
        <v>11055</v>
      </c>
      <c r="F282" s="101" t="str">
        <f t="shared" si="4"/>
        <v>GAIN_NAME_2</v>
      </c>
      <c r="G282" s="100" t="s">
        <v>2840</v>
      </c>
      <c r="H282" s="100" t="s">
        <v>624</v>
      </c>
    </row>
    <row r="283" spans="1:8" ht="13.8" customHeight="1">
      <c r="A283" s="101">
        <f>C283*ID규칙_획득처_그룹_단위+COUNTIF($C$4:C283,C283)</f>
        <v>10325104</v>
      </c>
      <c r="B283" s="100" t="s">
        <v>607</v>
      </c>
      <c r="C283" s="101">
        <f>IF(H283="EQUIPMENT",INDEX(EQUIPMENT!A:A,MATCH(B283,EQUIPMENT!B:B,0))*10+1,INDEX(ITEM!A:A,MATCH(B283,ITEM!B:B,0))+2)</f>
        <v>103251</v>
      </c>
      <c r="D283" s="101">
        <v>2</v>
      </c>
      <c r="E283" s="101">
        <v>12041</v>
      </c>
      <c r="F283" s="101" t="str">
        <f t="shared" si="4"/>
        <v>GAIN_NAME_2</v>
      </c>
      <c r="G283" s="100" t="s">
        <v>2780</v>
      </c>
      <c r="H283" s="100" t="s">
        <v>624</v>
      </c>
    </row>
    <row r="284" spans="1:8" ht="13.8" customHeight="1">
      <c r="A284" s="101">
        <f>C284*ID규칙_획득처_그룹_단위+COUNTIF($C$4:C284,C284)</f>
        <v>10325105</v>
      </c>
      <c r="B284" s="100" t="s">
        <v>607</v>
      </c>
      <c r="C284" s="101">
        <f>IF(H284="EQUIPMENT",INDEX(EQUIPMENT!A:A,MATCH(B284,EQUIPMENT!B:B,0))*10+1,INDEX(ITEM!A:A,MATCH(B284,ITEM!B:B,0))+2)</f>
        <v>103251</v>
      </c>
      <c r="D284" s="101">
        <v>2</v>
      </c>
      <c r="E284" s="101">
        <v>12051</v>
      </c>
      <c r="F284" s="101" t="str">
        <f t="shared" si="4"/>
        <v>GAIN_NAME_2</v>
      </c>
      <c r="G284" s="100" t="s">
        <v>2849</v>
      </c>
      <c r="H284" s="100" t="s">
        <v>624</v>
      </c>
    </row>
    <row r="285" spans="1:8" ht="13.8" customHeight="1">
      <c r="A285" s="101">
        <f>C285*ID규칙_획득처_그룹_단위+COUNTIF($C$4:C285,C285)</f>
        <v>10335101</v>
      </c>
      <c r="B285" s="100" t="s">
        <v>608</v>
      </c>
      <c r="C285" s="101">
        <f>IF(H285="EQUIPMENT",INDEX(EQUIPMENT!A:A,MATCH(B285,EQUIPMENT!B:B,0))*10+1,INDEX(ITEM!A:A,MATCH(B285,ITEM!B:B,0))+2)</f>
        <v>103351</v>
      </c>
      <c r="D285" s="101">
        <v>2</v>
      </c>
      <c r="E285" s="101">
        <v>11083</v>
      </c>
      <c r="F285" s="101" t="str">
        <f t="shared" si="4"/>
        <v>GAIN_NAME_2</v>
      </c>
      <c r="G285" s="100" t="s">
        <v>2861</v>
      </c>
      <c r="H285" s="100" t="s">
        <v>624</v>
      </c>
    </row>
    <row r="286" spans="1:8" ht="13.8" customHeight="1">
      <c r="A286" s="101">
        <f>C286*ID규칙_획득처_그룹_단위+COUNTIF($C$4:C286,C286)</f>
        <v>10335102</v>
      </c>
      <c r="B286" s="100" t="s">
        <v>608</v>
      </c>
      <c r="C286" s="101">
        <f>IF(H286="EQUIPMENT",INDEX(EQUIPMENT!A:A,MATCH(B286,EQUIPMENT!B:B,0))*10+1,INDEX(ITEM!A:A,MATCH(B286,ITEM!B:B,0))+2)</f>
        <v>103351</v>
      </c>
      <c r="D286" s="101">
        <v>2</v>
      </c>
      <c r="E286" s="101">
        <v>11084</v>
      </c>
      <c r="F286" s="101" t="str">
        <f t="shared" si="4"/>
        <v>GAIN_NAME_2</v>
      </c>
      <c r="G286" s="100" t="s">
        <v>2870</v>
      </c>
      <c r="H286" s="100" t="s">
        <v>624</v>
      </c>
    </row>
    <row r="287" spans="1:8" ht="13.8" customHeight="1">
      <c r="A287" s="101">
        <f>C287*ID규칙_획득처_그룹_단위+COUNTIF($C$4:C287,C287)</f>
        <v>10335103</v>
      </c>
      <c r="B287" s="100" t="s">
        <v>608</v>
      </c>
      <c r="C287" s="101">
        <f>IF(H287="EQUIPMENT",INDEX(EQUIPMENT!A:A,MATCH(B287,EQUIPMENT!B:B,0))*10+1,INDEX(ITEM!A:A,MATCH(B287,ITEM!B:B,0))+2)</f>
        <v>103351</v>
      </c>
      <c r="D287" s="101">
        <v>2</v>
      </c>
      <c r="E287" s="101">
        <v>11085</v>
      </c>
      <c r="F287" s="101" t="str">
        <f t="shared" si="4"/>
        <v>GAIN_NAME_2</v>
      </c>
      <c r="G287" s="100" t="s">
        <v>2842</v>
      </c>
      <c r="H287" s="100" t="s">
        <v>624</v>
      </c>
    </row>
    <row r="288" spans="1:8" ht="13.8" customHeight="1">
      <c r="A288" s="101">
        <f>C288*ID규칙_획득처_그룹_단위+COUNTIF($C$4:C288,C288)</f>
        <v>10335104</v>
      </c>
      <c r="B288" s="100" t="s">
        <v>608</v>
      </c>
      <c r="C288" s="101">
        <f>IF(H288="EQUIPMENT",INDEX(EQUIPMENT!A:A,MATCH(B288,EQUIPMENT!B:B,0))*10+1,INDEX(ITEM!A:A,MATCH(B288,ITEM!B:B,0))+2)</f>
        <v>103351</v>
      </c>
      <c r="D288" s="101">
        <v>2</v>
      </c>
      <c r="E288" s="101">
        <v>12071</v>
      </c>
      <c r="F288" s="101" t="str">
        <f t="shared" si="4"/>
        <v>GAIN_NAME_2</v>
      </c>
      <c r="G288" s="100" t="s">
        <v>2785</v>
      </c>
      <c r="H288" s="100" t="s">
        <v>624</v>
      </c>
    </row>
    <row r="289" spans="1:8" ht="13.8" customHeight="1">
      <c r="A289" s="101">
        <f>C289*ID규칙_획득처_그룹_단위+COUNTIF($C$4:C289,C289)</f>
        <v>10335105</v>
      </c>
      <c r="B289" s="100" t="s">
        <v>608</v>
      </c>
      <c r="C289" s="101">
        <f>IF(H289="EQUIPMENT",INDEX(EQUIPMENT!A:A,MATCH(B289,EQUIPMENT!B:B,0))*10+1,INDEX(ITEM!A:A,MATCH(B289,ITEM!B:B,0))+2)</f>
        <v>103351</v>
      </c>
      <c r="D289" s="101">
        <v>2</v>
      </c>
      <c r="E289" s="101">
        <v>12081</v>
      </c>
      <c r="F289" s="101" t="str">
        <f t="shared" si="4"/>
        <v>GAIN_NAME_2</v>
      </c>
      <c r="G289" s="100" t="s">
        <v>2786</v>
      </c>
      <c r="H289" s="100" t="s">
        <v>624</v>
      </c>
    </row>
    <row r="290" spans="1:8" ht="13.8" customHeight="1">
      <c r="A290" s="101">
        <f>C290*ID규칙_획득처_그룹_단위+COUNTIF($C$4:C290,C290)</f>
        <v>10345101</v>
      </c>
      <c r="B290" s="100" t="s">
        <v>609</v>
      </c>
      <c r="C290" s="101">
        <f>IF(H290="EQUIPMENT",INDEX(EQUIPMENT!A:A,MATCH(B290,EQUIPMENT!B:B,0))*10+1,INDEX(ITEM!A:A,MATCH(B290,ITEM!B:B,0))+2)</f>
        <v>103451</v>
      </c>
      <c r="D290" s="101">
        <v>2</v>
      </c>
      <c r="E290" s="101">
        <v>11113</v>
      </c>
      <c r="F290" s="101" t="str">
        <f t="shared" si="4"/>
        <v>GAIN_NAME_2</v>
      </c>
      <c r="G290" s="100" t="s">
        <v>2863</v>
      </c>
      <c r="H290" s="100" t="s">
        <v>624</v>
      </c>
    </row>
    <row r="291" spans="1:8" ht="13.8" customHeight="1">
      <c r="A291" s="101">
        <f>C291*ID규칙_획득처_그룹_단위+COUNTIF($C$4:C291,C291)</f>
        <v>10345102</v>
      </c>
      <c r="B291" s="100" t="s">
        <v>609</v>
      </c>
      <c r="C291" s="101">
        <f>IF(H291="EQUIPMENT",INDEX(EQUIPMENT!A:A,MATCH(B291,EQUIPMENT!B:B,0))*10+1,INDEX(ITEM!A:A,MATCH(B291,ITEM!B:B,0))+2)</f>
        <v>103451</v>
      </c>
      <c r="D291" s="101">
        <v>2</v>
      </c>
      <c r="E291" s="101">
        <v>11114</v>
      </c>
      <c r="F291" s="101" t="str">
        <f t="shared" si="4"/>
        <v>GAIN_NAME_2</v>
      </c>
      <c r="G291" s="100" t="s">
        <v>2871</v>
      </c>
      <c r="H291" s="100" t="s">
        <v>624</v>
      </c>
    </row>
    <row r="292" spans="1:8" ht="13.8" customHeight="1">
      <c r="A292" s="101">
        <f>C292*ID규칙_획득처_그룹_단위+COUNTIF($C$4:C292,C292)</f>
        <v>10345103</v>
      </c>
      <c r="B292" s="100" t="s">
        <v>609</v>
      </c>
      <c r="C292" s="101">
        <f>IF(H292="EQUIPMENT",INDEX(EQUIPMENT!A:A,MATCH(B292,EQUIPMENT!B:B,0))*10+1,INDEX(ITEM!A:A,MATCH(B292,ITEM!B:B,0))+2)</f>
        <v>103451</v>
      </c>
      <c r="D292" s="101">
        <v>2</v>
      </c>
      <c r="E292" s="101">
        <v>11115</v>
      </c>
      <c r="F292" s="101" t="str">
        <f t="shared" si="4"/>
        <v>GAIN_NAME_2</v>
      </c>
      <c r="G292" s="100" t="s">
        <v>2844</v>
      </c>
      <c r="H292" s="100" t="s">
        <v>624</v>
      </c>
    </row>
    <row r="293" spans="1:8" ht="13.8" customHeight="1">
      <c r="A293" s="101">
        <f>C293*ID규칙_획득처_그룹_단위+COUNTIF($C$4:C293,C293)</f>
        <v>10345104</v>
      </c>
      <c r="B293" s="100" t="s">
        <v>609</v>
      </c>
      <c r="C293" s="101">
        <f>IF(H293="EQUIPMENT",INDEX(EQUIPMENT!A:A,MATCH(B293,EQUIPMENT!B:B,0))*10+1,INDEX(ITEM!A:A,MATCH(B293,ITEM!B:B,0))+2)</f>
        <v>103451</v>
      </c>
      <c r="D293" s="101">
        <v>2</v>
      </c>
      <c r="E293" s="101">
        <v>12101</v>
      </c>
      <c r="F293" s="101" t="str">
        <f t="shared" si="4"/>
        <v>GAIN_NAME_2</v>
      </c>
      <c r="G293" s="100" t="s">
        <v>2791</v>
      </c>
      <c r="H293" s="100" t="s">
        <v>624</v>
      </c>
    </row>
    <row r="294" spans="1:8" ht="13.8" customHeight="1">
      <c r="A294" s="101">
        <f>C294*ID규칙_획득처_그룹_단위+COUNTIF($C$4:C294,C294)</f>
        <v>10345105</v>
      </c>
      <c r="B294" s="100" t="s">
        <v>609</v>
      </c>
      <c r="C294" s="101">
        <f>IF(H294="EQUIPMENT",INDEX(EQUIPMENT!A:A,MATCH(B294,EQUIPMENT!B:B,0))*10+1,INDEX(ITEM!A:A,MATCH(B294,ITEM!B:B,0))+2)</f>
        <v>103451</v>
      </c>
      <c r="D294" s="101">
        <v>2</v>
      </c>
      <c r="E294" s="101">
        <v>12111</v>
      </c>
      <c r="F294" s="101" t="str">
        <f t="shared" si="4"/>
        <v>GAIN_NAME_2</v>
      </c>
      <c r="G294" s="100" t="s">
        <v>2792</v>
      </c>
      <c r="H294" s="100" t="s">
        <v>624</v>
      </c>
    </row>
    <row r="295" spans="1:8" ht="13.8" customHeight="1">
      <c r="A295" s="101">
        <f>C295*ID규칙_획득처_그룹_단위+COUNTIF($C$4:C295,C295)</f>
        <v>10355101</v>
      </c>
      <c r="B295" s="100" t="s">
        <v>610</v>
      </c>
      <c r="C295" s="101">
        <f>IF(H295="EQUIPMENT",INDEX(EQUIPMENT!A:A,MATCH(B295,EQUIPMENT!B:B,0))*10+1,INDEX(ITEM!A:A,MATCH(B295,ITEM!B:B,0))+2)</f>
        <v>103551</v>
      </c>
      <c r="D295" s="101">
        <v>2</v>
      </c>
      <c r="E295" s="101">
        <v>11141</v>
      </c>
      <c r="F295" s="101" t="str">
        <f t="shared" si="4"/>
        <v>GAIN_NAME_2</v>
      </c>
      <c r="G295" s="100" t="s">
        <v>2872</v>
      </c>
      <c r="H295" s="100" t="s">
        <v>624</v>
      </c>
    </row>
    <row r="296" spans="1:8" ht="13.8" customHeight="1">
      <c r="A296" s="101">
        <f>C296*ID규칙_획득처_그룹_단위+COUNTIF($C$4:C296,C296)</f>
        <v>10355102</v>
      </c>
      <c r="B296" s="100" t="s">
        <v>610</v>
      </c>
      <c r="C296" s="101">
        <f>IF(H296="EQUIPMENT",INDEX(EQUIPMENT!A:A,MATCH(B296,EQUIPMENT!B:B,0))*10+1,INDEX(ITEM!A:A,MATCH(B296,ITEM!B:B,0))+2)</f>
        <v>103551</v>
      </c>
      <c r="D296" s="101">
        <v>2</v>
      </c>
      <c r="E296" s="101">
        <v>11142</v>
      </c>
      <c r="F296" s="101" t="str">
        <f t="shared" si="4"/>
        <v>GAIN_NAME_2</v>
      </c>
      <c r="G296" s="100" t="s">
        <v>2879</v>
      </c>
      <c r="H296" s="100" t="s">
        <v>624</v>
      </c>
    </row>
    <row r="297" spans="1:8" ht="13.8" customHeight="1">
      <c r="A297" s="101">
        <f>C297*ID규칙_획득처_그룹_단위+COUNTIF($C$4:C297,C297)</f>
        <v>10355103</v>
      </c>
      <c r="B297" s="100" t="s">
        <v>610</v>
      </c>
      <c r="C297" s="101">
        <f>IF(H297="EQUIPMENT",INDEX(EQUIPMENT!A:A,MATCH(B297,EQUIPMENT!B:B,0))*10+1,INDEX(ITEM!A:A,MATCH(B297,ITEM!B:B,0))+2)</f>
        <v>103551</v>
      </c>
      <c r="D297" s="101">
        <v>2</v>
      </c>
      <c r="E297" s="101">
        <v>11144</v>
      </c>
      <c r="F297" s="101" t="str">
        <f t="shared" si="4"/>
        <v>GAIN_NAME_2</v>
      </c>
      <c r="G297" s="100" t="s">
        <v>2880</v>
      </c>
      <c r="H297" s="100" t="s">
        <v>624</v>
      </c>
    </row>
    <row r="298" spans="1:8" ht="13.8" customHeight="1">
      <c r="A298" s="101">
        <f>C298*ID규칙_획득처_그룹_단위+COUNTIF($C$4:C298,C298)</f>
        <v>10355104</v>
      </c>
      <c r="B298" s="100" t="s">
        <v>610</v>
      </c>
      <c r="C298" s="101">
        <f>IF(H298="EQUIPMENT",INDEX(EQUIPMENT!A:A,MATCH(B298,EQUIPMENT!B:B,0))*10+1,INDEX(ITEM!A:A,MATCH(B298,ITEM!B:B,0))+2)</f>
        <v>103551</v>
      </c>
      <c r="D298" s="101">
        <v>2</v>
      </c>
      <c r="E298" s="101">
        <v>12141</v>
      </c>
      <c r="F298" s="101" t="str">
        <f t="shared" si="4"/>
        <v>GAIN_NAME_2</v>
      </c>
      <c r="G298" s="100" t="s">
        <v>2881</v>
      </c>
      <c r="H298" s="100" t="s">
        <v>624</v>
      </c>
    </row>
    <row r="299" spans="1:8" ht="13.8" customHeight="1">
      <c r="A299" s="101">
        <f>C299*ID규칙_획득처_그룹_단위+COUNTIF($C$4:C299,C299)</f>
        <v>10355105</v>
      </c>
      <c r="B299" s="100" t="s">
        <v>610</v>
      </c>
      <c r="C299" s="101">
        <f>IF(H299="EQUIPMENT",INDEX(EQUIPMENT!A:A,MATCH(B299,EQUIPMENT!B:B,0))*10+1,INDEX(ITEM!A:A,MATCH(B299,ITEM!B:B,0))+2)</f>
        <v>103551</v>
      </c>
      <c r="D299" s="101">
        <v>2</v>
      </c>
      <c r="E299" s="101">
        <v>12142</v>
      </c>
      <c r="F299" s="101" t="str">
        <f t="shared" si="4"/>
        <v>GAIN_NAME_2</v>
      </c>
      <c r="G299" s="100" t="s">
        <v>2875</v>
      </c>
      <c r="H299" s="100" t="s">
        <v>624</v>
      </c>
    </row>
    <row r="300" spans="1:8" ht="13.8" customHeight="1">
      <c r="A300" s="101">
        <f>C300*ID규칙_획득처_그룹_단위+COUNTIF($C$4:C300,C300)</f>
        <v>10365101</v>
      </c>
      <c r="B300" s="100" t="s">
        <v>611</v>
      </c>
      <c r="C300" s="101">
        <f>IF(H300="EQUIPMENT",INDEX(EQUIPMENT!A:A,MATCH(B300,EQUIPMENT!B:B,0))*10+1,INDEX(ITEM!A:A,MATCH(B300,ITEM!B:B,0))+2)</f>
        <v>103651</v>
      </c>
      <c r="D300" s="101">
        <v>2</v>
      </c>
      <c r="E300" s="101">
        <v>11171</v>
      </c>
      <c r="F300" s="101" t="str">
        <f t="shared" si="4"/>
        <v>GAIN_NAME_2</v>
      </c>
      <c r="G300" s="100" t="s">
        <v>2877</v>
      </c>
      <c r="H300" s="100" t="s">
        <v>624</v>
      </c>
    </row>
    <row r="301" spans="1:8" ht="13.8" customHeight="1">
      <c r="A301" s="101">
        <f>C301*ID규칙_획득처_그룹_단위+COUNTIF($C$4:C301,C301)</f>
        <v>10365102</v>
      </c>
      <c r="B301" s="100" t="s">
        <v>611</v>
      </c>
      <c r="C301" s="101">
        <f>IF(H301="EQUIPMENT",INDEX(EQUIPMENT!A:A,MATCH(B301,EQUIPMENT!B:B,0))*10+1,INDEX(ITEM!A:A,MATCH(B301,ITEM!B:B,0))+2)</f>
        <v>103651</v>
      </c>
      <c r="D301" s="101">
        <v>2</v>
      </c>
      <c r="E301" s="101">
        <v>11172</v>
      </c>
      <c r="F301" s="101" t="str">
        <f t="shared" si="4"/>
        <v>GAIN_NAME_2</v>
      </c>
      <c r="G301" s="100" t="s">
        <v>2864</v>
      </c>
      <c r="H301" s="100" t="s">
        <v>624</v>
      </c>
    </row>
    <row r="302" spans="1:8" ht="13.8" customHeight="1">
      <c r="A302" s="101">
        <f>C302*ID규칙_획득처_그룹_단위+COUNTIF($C$4:C302,C302)</f>
        <v>10365103</v>
      </c>
      <c r="B302" s="100" t="s">
        <v>611</v>
      </c>
      <c r="C302" s="101">
        <f>IF(H302="EQUIPMENT",INDEX(EQUIPMENT!A:A,MATCH(B302,EQUIPMENT!B:B,0))*10+1,INDEX(ITEM!A:A,MATCH(B302,ITEM!B:B,0))+2)</f>
        <v>103651</v>
      </c>
      <c r="D302" s="101">
        <v>2</v>
      </c>
      <c r="E302" s="101">
        <v>11174</v>
      </c>
      <c r="F302" s="101" t="str">
        <f t="shared" si="4"/>
        <v>GAIN_NAME_2</v>
      </c>
      <c r="G302" s="100" t="s">
        <v>2845</v>
      </c>
      <c r="H302" s="100" t="s">
        <v>624</v>
      </c>
    </row>
    <row r="303" spans="1:8" ht="13.8" customHeight="1">
      <c r="A303" s="101">
        <f>C303*ID규칙_획득처_그룹_단위+COUNTIF($C$4:C303,C303)</f>
        <v>10365104</v>
      </c>
      <c r="B303" s="100" t="s">
        <v>611</v>
      </c>
      <c r="C303" s="101">
        <f>IF(H303="EQUIPMENT",INDEX(EQUIPMENT!A:A,MATCH(B303,EQUIPMENT!B:B,0))*10+1,INDEX(ITEM!A:A,MATCH(B303,ITEM!B:B,0))+2)</f>
        <v>103651</v>
      </c>
      <c r="D303" s="101">
        <v>2</v>
      </c>
      <c r="E303" s="101">
        <v>12171</v>
      </c>
      <c r="F303" s="101" t="str">
        <f t="shared" si="4"/>
        <v>GAIN_NAME_2</v>
      </c>
      <c r="G303" s="100" t="s">
        <v>2846</v>
      </c>
      <c r="H303" s="100" t="s">
        <v>624</v>
      </c>
    </row>
    <row r="304" spans="1:8" ht="13.8" customHeight="1">
      <c r="A304" s="101">
        <f>C304*ID규칙_획득처_그룹_단위+COUNTIF($C$4:C304,C304)</f>
        <v>10365105</v>
      </c>
      <c r="B304" s="100" t="s">
        <v>611</v>
      </c>
      <c r="C304" s="101">
        <f>IF(H304="EQUIPMENT",INDEX(EQUIPMENT!A:A,MATCH(B304,EQUIPMENT!B:B,0))*10+1,INDEX(ITEM!A:A,MATCH(B304,ITEM!B:B,0))+2)</f>
        <v>103651</v>
      </c>
      <c r="D304" s="101">
        <v>2</v>
      </c>
      <c r="E304" s="101">
        <v>12172</v>
      </c>
      <c r="F304" s="101" t="str">
        <f t="shared" si="4"/>
        <v>GAIN_NAME_2</v>
      </c>
      <c r="G304" s="100" t="s">
        <v>2865</v>
      </c>
      <c r="H304" s="100" t="s">
        <v>624</v>
      </c>
    </row>
    <row r="305" spans="1:8" ht="13.8" customHeight="1">
      <c r="A305" s="101">
        <f>C305*ID규칙_획득처_그룹_단위+COUNTIF($C$4:C305,C305)</f>
        <v>10375101</v>
      </c>
      <c r="B305" s="100" t="s">
        <v>612</v>
      </c>
      <c r="C305" s="101">
        <f>IF(H305="EQUIPMENT",INDEX(EQUIPMENT!A:A,MATCH(B305,EQUIPMENT!B:B,0))*10+1,INDEX(ITEM!A:A,MATCH(B305,ITEM!B:B,0))+2)</f>
        <v>103751</v>
      </c>
      <c r="D305" s="101">
        <v>2</v>
      </c>
      <c r="E305" s="101">
        <v>11201</v>
      </c>
      <c r="F305" s="101" t="str">
        <f t="shared" si="4"/>
        <v>GAIN_NAME_2</v>
      </c>
      <c r="G305" s="100" t="s">
        <v>2878</v>
      </c>
      <c r="H305" s="100" t="s">
        <v>624</v>
      </c>
    </row>
    <row r="306" spans="1:8" ht="13.8" customHeight="1">
      <c r="A306" s="101">
        <f>C306*ID규칙_획득처_그룹_단위+COUNTIF($C$4:C306,C306)</f>
        <v>10375102</v>
      </c>
      <c r="B306" s="100" t="s">
        <v>612</v>
      </c>
      <c r="C306" s="101">
        <f>IF(H306="EQUIPMENT",INDEX(EQUIPMENT!A:A,MATCH(B306,EQUIPMENT!B:B,0))*10+1,INDEX(ITEM!A:A,MATCH(B306,ITEM!B:B,0))+2)</f>
        <v>103751</v>
      </c>
      <c r="D306" s="101">
        <v>2</v>
      </c>
      <c r="E306" s="101">
        <v>11202</v>
      </c>
      <c r="F306" s="101" t="str">
        <f t="shared" si="4"/>
        <v>GAIN_NAME_2</v>
      </c>
      <c r="G306" s="100" t="s">
        <v>2866</v>
      </c>
      <c r="H306" s="100" t="s">
        <v>624</v>
      </c>
    </row>
    <row r="307" spans="1:8" ht="13.8" customHeight="1">
      <c r="A307" s="101">
        <f>C307*ID규칙_획득처_그룹_단위+COUNTIF($C$4:C307,C307)</f>
        <v>10375103</v>
      </c>
      <c r="B307" s="100" t="s">
        <v>612</v>
      </c>
      <c r="C307" s="101">
        <f>IF(H307="EQUIPMENT",INDEX(EQUIPMENT!A:A,MATCH(B307,EQUIPMENT!B:B,0))*10+1,INDEX(ITEM!A:A,MATCH(B307,ITEM!B:B,0))+2)</f>
        <v>103751</v>
      </c>
      <c r="D307" s="101">
        <v>2</v>
      </c>
      <c r="E307" s="101">
        <v>11204</v>
      </c>
      <c r="F307" s="101" t="str">
        <f t="shared" si="4"/>
        <v>GAIN_NAME_2</v>
      </c>
      <c r="G307" s="100" t="s">
        <v>2847</v>
      </c>
      <c r="H307" s="100" t="s">
        <v>624</v>
      </c>
    </row>
    <row r="308" spans="1:8" ht="13.8" customHeight="1">
      <c r="A308" s="101">
        <f>C308*ID규칙_획득처_그룹_단위+COUNTIF($C$4:C308,C308)</f>
        <v>10375104</v>
      </c>
      <c r="B308" s="100" t="s">
        <v>612</v>
      </c>
      <c r="C308" s="101">
        <f>IF(H308="EQUIPMENT",INDEX(EQUIPMENT!A:A,MATCH(B308,EQUIPMENT!B:B,0))*10+1,INDEX(ITEM!A:A,MATCH(B308,ITEM!B:B,0))+2)</f>
        <v>103751</v>
      </c>
      <c r="D308" s="101">
        <v>2</v>
      </c>
      <c r="E308" s="101">
        <v>12201</v>
      </c>
      <c r="F308" s="101" t="str">
        <f t="shared" si="4"/>
        <v>GAIN_NAME_2</v>
      </c>
      <c r="G308" s="100" t="s">
        <v>2848</v>
      </c>
      <c r="H308" s="100" t="s">
        <v>624</v>
      </c>
    </row>
    <row r="309" spans="1:8" ht="13.8" customHeight="1">
      <c r="A309" s="101">
        <f>C309*ID규칙_획득처_그룹_단위+COUNTIF($C$4:C309,C309)</f>
        <v>10375105</v>
      </c>
      <c r="B309" s="100" t="s">
        <v>612</v>
      </c>
      <c r="C309" s="101">
        <f>IF(H309="EQUIPMENT",INDEX(EQUIPMENT!A:A,MATCH(B309,EQUIPMENT!B:B,0))*10+1,INDEX(ITEM!A:A,MATCH(B309,ITEM!B:B,0))+2)</f>
        <v>103751</v>
      </c>
      <c r="D309" s="101">
        <v>2</v>
      </c>
      <c r="E309" s="101">
        <v>12202</v>
      </c>
      <c r="F309" s="101" t="str">
        <f t="shared" si="4"/>
        <v>GAIN_NAME_2</v>
      </c>
      <c r="G309" s="100" t="s">
        <v>2867</v>
      </c>
      <c r="H309" s="100" t="s">
        <v>624</v>
      </c>
    </row>
    <row r="310" spans="1:8" ht="13.8" customHeight="1">
      <c r="A310" s="101">
        <f>C310*ID규칙_획득처_그룹_단위+COUNTIF($C$4:C310,C310)</f>
        <v>10313101</v>
      </c>
      <c r="B310" s="100" t="s">
        <v>558</v>
      </c>
      <c r="C310" s="101">
        <f>IF(H310="EQUIPMENT",INDEX(EQUIPMENT!A:A,MATCH(B310,EQUIPMENT!B:B,0))*10+1,INDEX(ITEM!A:A,MATCH(B310,ITEM!B:B,0))+2)</f>
        <v>103131</v>
      </c>
      <c r="D310" s="101">
        <v>2</v>
      </c>
      <c r="E310" s="101">
        <v>11021</v>
      </c>
      <c r="F310" s="101" t="str">
        <f t="shared" si="4"/>
        <v>GAIN_NAME_2</v>
      </c>
      <c r="G310" s="100" t="s">
        <v>2837</v>
      </c>
      <c r="H310" s="100" t="s">
        <v>624</v>
      </c>
    </row>
    <row r="311" spans="1:8" ht="13.8" customHeight="1">
      <c r="A311" s="101">
        <f>C311*ID규칙_획득처_그룹_단위+COUNTIF($C$4:C311,C311)</f>
        <v>10313102</v>
      </c>
      <c r="B311" s="100" t="s">
        <v>558</v>
      </c>
      <c r="C311" s="101">
        <f>IF(H311="EQUIPMENT",INDEX(EQUIPMENT!A:A,MATCH(B311,EQUIPMENT!B:B,0))*10+1,INDEX(ITEM!A:A,MATCH(B311,ITEM!B:B,0))+2)</f>
        <v>103131</v>
      </c>
      <c r="D311" s="101">
        <v>2</v>
      </c>
      <c r="E311" s="101">
        <v>11022</v>
      </c>
      <c r="F311" s="101" t="str">
        <f t="shared" si="4"/>
        <v>GAIN_NAME_2</v>
      </c>
      <c r="G311" s="100" t="s">
        <v>2856</v>
      </c>
      <c r="H311" s="100" t="s">
        <v>624</v>
      </c>
    </row>
    <row r="312" spans="1:8" ht="13.8" customHeight="1">
      <c r="A312" s="101">
        <f>C312*ID규칙_획득처_그룹_단위+COUNTIF($C$4:C312,C312)</f>
        <v>10313103</v>
      </c>
      <c r="B312" s="100" t="s">
        <v>558</v>
      </c>
      <c r="C312" s="101">
        <f>IF(H312="EQUIPMENT",INDEX(EQUIPMENT!A:A,MATCH(B312,EQUIPMENT!B:B,0))*10+1,INDEX(ITEM!A:A,MATCH(B312,ITEM!B:B,0))+2)</f>
        <v>103131</v>
      </c>
      <c r="D312" s="101">
        <v>2</v>
      </c>
      <c r="E312" s="101">
        <v>11023</v>
      </c>
      <c r="F312" s="101" t="str">
        <f t="shared" si="4"/>
        <v>GAIN_NAME_2</v>
      </c>
      <c r="G312" s="100" t="s">
        <v>2857</v>
      </c>
      <c r="H312" s="100" t="s">
        <v>624</v>
      </c>
    </row>
    <row r="313" spans="1:8" ht="13.8" customHeight="1">
      <c r="A313" s="101">
        <f>C313*ID규칙_획득처_그룹_단위+COUNTIF($C$4:C313,C313)</f>
        <v>10313104</v>
      </c>
      <c r="B313" s="100" t="s">
        <v>558</v>
      </c>
      <c r="C313" s="101">
        <f>IF(H313="EQUIPMENT",INDEX(EQUIPMENT!A:A,MATCH(B313,EQUIPMENT!B:B,0))*10+1,INDEX(ITEM!A:A,MATCH(B313,ITEM!B:B,0))+2)</f>
        <v>103131</v>
      </c>
      <c r="D313" s="101">
        <v>2</v>
      </c>
      <c r="E313" s="101">
        <v>11024</v>
      </c>
      <c r="F313" s="101" t="str">
        <f t="shared" si="4"/>
        <v>GAIN_NAME_2</v>
      </c>
      <c r="G313" s="100" t="s">
        <v>2868</v>
      </c>
      <c r="H313" s="100" t="s">
        <v>624</v>
      </c>
    </row>
    <row r="314" spans="1:8" ht="13.8" customHeight="1">
      <c r="A314" s="101">
        <f>C314*ID규칙_획득처_그룹_단위+COUNTIF($C$4:C314,C314)</f>
        <v>10313105</v>
      </c>
      <c r="B314" s="100" t="s">
        <v>558</v>
      </c>
      <c r="C314" s="101">
        <f>IF(H314="EQUIPMENT",INDEX(EQUIPMENT!A:A,MATCH(B314,EQUIPMENT!B:B,0))*10+1,INDEX(ITEM!A:A,MATCH(B314,ITEM!B:B,0))+2)</f>
        <v>103131</v>
      </c>
      <c r="D314" s="101">
        <v>2</v>
      </c>
      <c r="E314" s="101">
        <v>12012</v>
      </c>
      <c r="F314" s="101" t="str">
        <f t="shared" si="4"/>
        <v>GAIN_NAME_2</v>
      </c>
      <c r="G314" s="100" t="s">
        <v>2811</v>
      </c>
      <c r="H314" s="100" t="s">
        <v>624</v>
      </c>
    </row>
    <row r="315" spans="1:8" ht="13.8" customHeight="1">
      <c r="A315" s="101">
        <f>C315*ID규칙_획득처_그룹_단위+COUNTIF($C$4:C315,C315)</f>
        <v>10313106</v>
      </c>
      <c r="B315" s="100" t="s">
        <v>558</v>
      </c>
      <c r="C315" s="101">
        <f>IF(H315="EQUIPMENT",INDEX(EQUIPMENT!A:A,MATCH(B315,EQUIPMENT!B:B,0))*10+1,INDEX(ITEM!A:A,MATCH(B315,ITEM!B:B,0))+2)</f>
        <v>103131</v>
      </c>
      <c r="D315" s="101">
        <v>2</v>
      </c>
      <c r="E315" s="101">
        <v>12022</v>
      </c>
      <c r="F315" s="101" t="str">
        <f t="shared" si="4"/>
        <v>GAIN_NAME_2</v>
      </c>
      <c r="G315" s="100" t="s">
        <v>2812</v>
      </c>
      <c r="H315" s="100" t="s">
        <v>624</v>
      </c>
    </row>
    <row r="316" spans="1:8" ht="13.8" customHeight="1">
      <c r="A316" s="101">
        <f>C316*ID규칙_획득처_그룹_단위+COUNTIF($C$4:C316,C316)</f>
        <v>10326101</v>
      </c>
      <c r="B316" s="100" t="s">
        <v>613</v>
      </c>
      <c r="C316" s="101">
        <f>IF(H316="EQUIPMENT",INDEX(EQUIPMENT!A:A,MATCH(B316,EQUIPMENT!B:B,0))*10+1,INDEX(ITEM!A:A,MATCH(B316,ITEM!B:B,0))+2)</f>
        <v>103261</v>
      </c>
      <c r="D316" s="101">
        <v>2</v>
      </c>
      <c r="E316" s="101">
        <v>11051</v>
      </c>
      <c r="F316" s="101" t="str">
        <f t="shared" si="4"/>
        <v>GAIN_NAME_2</v>
      </c>
      <c r="G316" s="100" t="s">
        <v>2839</v>
      </c>
      <c r="H316" s="100" t="s">
        <v>624</v>
      </c>
    </row>
    <row r="317" spans="1:8" ht="13.8" customHeight="1">
      <c r="A317" s="101">
        <f>C317*ID규칙_획득처_그룹_단위+COUNTIF($C$4:C317,C317)</f>
        <v>10326102</v>
      </c>
      <c r="B317" s="100" t="s">
        <v>613</v>
      </c>
      <c r="C317" s="101">
        <f>IF(H317="EQUIPMENT",INDEX(EQUIPMENT!A:A,MATCH(B317,EQUIPMENT!B:B,0))*10+1,INDEX(ITEM!A:A,MATCH(B317,ITEM!B:B,0))+2)</f>
        <v>103261</v>
      </c>
      <c r="D317" s="101">
        <v>2</v>
      </c>
      <c r="E317" s="101">
        <v>11052</v>
      </c>
      <c r="F317" s="101" t="str">
        <f t="shared" si="4"/>
        <v>GAIN_NAME_2</v>
      </c>
      <c r="G317" s="100" t="s">
        <v>2858</v>
      </c>
      <c r="H317" s="100" t="s">
        <v>624</v>
      </c>
    </row>
    <row r="318" spans="1:8" ht="13.8" customHeight="1">
      <c r="A318" s="101">
        <f>C318*ID규칙_획득처_그룹_단위+COUNTIF($C$4:C318,C318)</f>
        <v>10326103</v>
      </c>
      <c r="B318" s="100" t="s">
        <v>613</v>
      </c>
      <c r="C318" s="101">
        <f>IF(H318="EQUIPMENT",INDEX(EQUIPMENT!A:A,MATCH(B318,EQUIPMENT!B:B,0))*10+1,INDEX(ITEM!A:A,MATCH(B318,ITEM!B:B,0))+2)</f>
        <v>103261</v>
      </c>
      <c r="D318" s="101">
        <v>2</v>
      </c>
      <c r="E318" s="101">
        <v>11053</v>
      </c>
      <c r="F318" s="101" t="str">
        <f t="shared" si="4"/>
        <v>GAIN_NAME_2</v>
      </c>
      <c r="G318" s="100" t="s">
        <v>2859</v>
      </c>
      <c r="H318" s="100" t="s">
        <v>624</v>
      </c>
    </row>
    <row r="319" spans="1:8" ht="13.8" customHeight="1">
      <c r="A319" s="101">
        <f>C319*ID규칙_획득처_그룹_단위+COUNTIF($C$4:C319,C319)</f>
        <v>10326104</v>
      </c>
      <c r="B319" s="100" t="s">
        <v>613</v>
      </c>
      <c r="C319" s="101">
        <f>IF(H319="EQUIPMENT",INDEX(EQUIPMENT!A:A,MATCH(B319,EQUIPMENT!B:B,0))*10+1,INDEX(ITEM!A:A,MATCH(B319,ITEM!B:B,0))+2)</f>
        <v>103261</v>
      </c>
      <c r="D319" s="101">
        <v>2</v>
      </c>
      <c r="E319" s="101">
        <v>11054</v>
      </c>
      <c r="F319" s="101" t="str">
        <f t="shared" si="4"/>
        <v>GAIN_NAME_2</v>
      </c>
      <c r="G319" s="100" t="s">
        <v>2869</v>
      </c>
      <c r="H319" s="100" t="s">
        <v>624</v>
      </c>
    </row>
    <row r="320" spans="1:8" ht="13.8" customHeight="1">
      <c r="A320" s="101">
        <f>C320*ID규칙_획득처_그룹_단위+COUNTIF($C$4:C320,C320)</f>
        <v>10326105</v>
      </c>
      <c r="B320" s="100" t="s">
        <v>613</v>
      </c>
      <c r="C320" s="101">
        <f>IF(H320="EQUIPMENT",INDEX(EQUIPMENT!A:A,MATCH(B320,EQUIPMENT!B:B,0))*10+1,INDEX(ITEM!A:A,MATCH(B320,ITEM!B:B,0))+2)</f>
        <v>103261</v>
      </c>
      <c r="D320" s="101">
        <v>2</v>
      </c>
      <c r="E320" s="101">
        <v>12042</v>
      </c>
      <c r="F320" s="101" t="str">
        <f t="shared" si="4"/>
        <v>GAIN_NAME_2</v>
      </c>
      <c r="G320" s="100" t="s">
        <v>2813</v>
      </c>
      <c r="H320" s="100" t="s">
        <v>624</v>
      </c>
    </row>
    <row r="321" spans="1:8" ht="13.8" customHeight="1">
      <c r="A321" s="101">
        <f>C321*ID규칙_획득처_그룹_단위+COUNTIF($C$4:C321,C321)</f>
        <v>10326106</v>
      </c>
      <c r="B321" s="100" t="s">
        <v>613</v>
      </c>
      <c r="C321" s="101">
        <f>IF(H321="EQUIPMENT",INDEX(EQUIPMENT!A:A,MATCH(B321,EQUIPMENT!B:B,0))*10+1,INDEX(ITEM!A:A,MATCH(B321,ITEM!B:B,0))+2)</f>
        <v>103261</v>
      </c>
      <c r="D321" s="101">
        <v>2</v>
      </c>
      <c r="E321" s="101">
        <v>12052</v>
      </c>
      <c r="F321" s="101" t="str">
        <f t="shared" si="4"/>
        <v>GAIN_NAME_2</v>
      </c>
      <c r="G321" s="100" t="s">
        <v>2814</v>
      </c>
      <c r="H321" s="100" t="s">
        <v>624</v>
      </c>
    </row>
    <row r="322" spans="1:8" ht="13.8" customHeight="1">
      <c r="A322" s="101">
        <f>C322*ID규칙_획득처_그룹_단위+COUNTIF($C$4:C322,C322)</f>
        <v>10336101</v>
      </c>
      <c r="B322" s="100" t="s">
        <v>614</v>
      </c>
      <c r="C322" s="101">
        <f>IF(H322="EQUIPMENT",INDEX(EQUIPMENT!A:A,MATCH(B322,EQUIPMENT!B:B,0))*10+1,INDEX(ITEM!A:A,MATCH(B322,ITEM!B:B,0))+2)</f>
        <v>103361</v>
      </c>
      <c r="D322" s="101">
        <v>2</v>
      </c>
      <c r="E322" s="101">
        <v>11081</v>
      </c>
      <c r="F322" s="101" t="str">
        <f t="shared" si="4"/>
        <v>GAIN_NAME_2</v>
      </c>
      <c r="G322" s="100" t="s">
        <v>2841</v>
      </c>
      <c r="H322" s="100" t="s">
        <v>624</v>
      </c>
    </row>
    <row r="323" spans="1:8" ht="13.8" customHeight="1">
      <c r="A323" s="101">
        <f>C323*ID규칙_획득처_그룹_단위+COUNTIF($C$4:C323,C323)</f>
        <v>10336102</v>
      </c>
      <c r="B323" s="100" t="s">
        <v>614</v>
      </c>
      <c r="C323" s="101">
        <f>IF(H323="EQUIPMENT",INDEX(EQUIPMENT!A:A,MATCH(B323,EQUIPMENT!B:B,0))*10+1,INDEX(ITEM!A:A,MATCH(B323,ITEM!B:B,0))+2)</f>
        <v>103361</v>
      </c>
      <c r="D323" s="101">
        <v>2</v>
      </c>
      <c r="E323" s="101">
        <v>11082</v>
      </c>
      <c r="F323" s="101" t="str">
        <f t="shared" si="4"/>
        <v>GAIN_NAME_2</v>
      </c>
      <c r="G323" s="100" t="s">
        <v>2860</v>
      </c>
      <c r="H323" s="100" t="s">
        <v>624</v>
      </c>
    </row>
    <row r="324" spans="1:8" ht="13.8" customHeight="1">
      <c r="A324" s="101">
        <f>C324*ID규칙_획득처_그룹_단위+COUNTIF($C$4:C324,C324)</f>
        <v>10336103</v>
      </c>
      <c r="B324" s="100" t="s">
        <v>614</v>
      </c>
      <c r="C324" s="101">
        <f>IF(H324="EQUIPMENT",INDEX(EQUIPMENT!A:A,MATCH(B324,EQUIPMENT!B:B,0))*10+1,INDEX(ITEM!A:A,MATCH(B324,ITEM!B:B,0))+2)</f>
        <v>103361</v>
      </c>
      <c r="D324" s="101">
        <v>2</v>
      </c>
      <c r="E324" s="101">
        <v>11083</v>
      </c>
      <c r="F324" s="101" t="str">
        <f t="shared" si="4"/>
        <v>GAIN_NAME_2</v>
      </c>
      <c r="G324" s="100" t="s">
        <v>2861</v>
      </c>
      <c r="H324" s="100" t="s">
        <v>624</v>
      </c>
    </row>
    <row r="325" spans="1:8" ht="13.8" customHeight="1">
      <c r="A325" s="101">
        <f>C325*ID규칙_획득처_그룹_단위+COUNTIF($C$4:C325,C325)</f>
        <v>10336104</v>
      </c>
      <c r="B325" s="100" t="s">
        <v>614</v>
      </c>
      <c r="C325" s="101">
        <f>IF(H325="EQUIPMENT",INDEX(EQUIPMENT!A:A,MATCH(B325,EQUIPMENT!B:B,0))*10+1,INDEX(ITEM!A:A,MATCH(B325,ITEM!B:B,0))+2)</f>
        <v>103361</v>
      </c>
      <c r="D325" s="101">
        <v>2</v>
      </c>
      <c r="E325" s="101">
        <v>11084</v>
      </c>
      <c r="F325" s="101" t="str">
        <f t="shared" ref="F325:F354" si="5">"GAIN_NAME_"&amp;D325</f>
        <v>GAIN_NAME_2</v>
      </c>
      <c r="G325" s="100" t="s">
        <v>2870</v>
      </c>
      <c r="H325" s="100" t="s">
        <v>624</v>
      </c>
    </row>
    <row r="326" spans="1:8" ht="13.8" customHeight="1">
      <c r="A326" s="101">
        <f>C326*ID규칙_획득처_그룹_단위+COUNTIF($C$4:C326,C326)</f>
        <v>10336105</v>
      </c>
      <c r="B326" s="100" t="s">
        <v>614</v>
      </c>
      <c r="C326" s="101">
        <f>IF(H326="EQUIPMENT",INDEX(EQUIPMENT!A:A,MATCH(B326,EQUIPMENT!B:B,0))*10+1,INDEX(ITEM!A:A,MATCH(B326,ITEM!B:B,0))+2)</f>
        <v>103361</v>
      </c>
      <c r="D326" s="101">
        <v>2</v>
      </c>
      <c r="E326" s="101">
        <v>12072</v>
      </c>
      <c r="F326" s="101" t="str">
        <f t="shared" si="5"/>
        <v>GAIN_NAME_2</v>
      </c>
      <c r="G326" s="100" t="s">
        <v>2815</v>
      </c>
      <c r="H326" s="100" t="s">
        <v>624</v>
      </c>
    </row>
    <row r="327" spans="1:8" ht="13.8" customHeight="1">
      <c r="A327" s="101">
        <f>C327*ID규칙_획득처_그룹_단위+COUNTIF($C$4:C327,C327)</f>
        <v>10336106</v>
      </c>
      <c r="B327" s="100" t="s">
        <v>614</v>
      </c>
      <c r="C327" s="101">
        <f>IF(H327="EQUIPMENT",INDEX(EQUIPMENT!A:A,MATCH(B327,EQUIPMENT!B:B,0))*10+1,INDEX(ITEM!A:A,MATCH(B327,ITEM!B:B,0))+2)</f>
        <v>103361</v>
      </c>
      <c r="D327" s="101">
        <v>2</v>
      </c>
      <c r="E327" s="101">
        <v>12082</v>
      </c>
      <c r="F327" s="101" t="str">
        <f t="shared" si="5"/>
        <v>GAIN_NAME_2</v>
      </c>
      <c r="G327" s="100" t="s">
        <v>2816</v>
      </c>
      <c r="H327" s="100" t="s">
        <v>624</v>
      </c>
    </row>
    <row r="328" spans="1:8" ht="13.8" customHeight="1">
      <c r="A328" s="101">
        <f>C328*ID규칙_획득처_그룹_단위+COUNTIF($C$4:C328,C328)</f>
        <v>10346101</v>
      </c>
      <c r="B328" s="100" t="s">
        <v>615</v>
      </c>
      <c r="C328" s="101">
        <f>IF(H328="EQUIPMENT",INDEX(EQUIPMENT!A:A,MATCH(B328,EQUIPMENT!B:B,0))*10+1,INDEX(ITEM!A:A,MATCH(B328,ITEM!B:B,0))+2)</f>
        <v>103461</v>
      </c>
      <c r="D328" s="101">
        <v>2</v>
      </c>
      <c r="E328" s="101">
        <v>11111</v>
      </c>
      <c r="F328" s="101" t="str">
        <f t="shared" si="5"/>
        <v>GAIN_NAME_2</v>
      </c>
      <c r="G328" s="100" t="s">
        <v>2843</v>
      </c>
      <c r="H328" s="100" t="s">
        <v>624</v>
      </c>
    </row>
    <row r="329" spans="1:8" ht="13.8" customHeight="1">
      <c r="A329" s="101">
        <f>C329*ID규칙_획득처_그룹_단위+COUNTIF($C$4:C329,C329)</f>
        <v>10346102</v>
      </c>
      <c r="B329" s="100" t="s">
        <v>615</v>
      </c>
      <c r="C329" s="101">
        <f>IF(H329="EQUIPMENT",INDEX(EQUIPMENT!A:A,MATCH(B329,EQUIPMENT!B:B,0))*10+1,INDEX(ITEM!A:A,MATCH(B329,ITEM!B:B,0))+2)</f>
        <v>103461</v>
      </c>
      <c r="D329" s="101">
        <v>2</v>
      </c>
      <c r="E329" s="101">
        <v>11112</v>
      </c>
      <c r="F329" s="101" t="str">
        <f t="shared" si="5"/>
        <v>GAIN_NAME_2</v>
      </c>
      <c r="G329" s="100" t="s">
        <v>2862</v>
      </c>
      <c r="H329" s="100" t="s">
        <v>624</v>
      </c>
    </row>
    <row r="330" spans="1:8" ht="13.8" customHeight="1">
      <c r="A330" s="101">
        <f>C330*ID규칙_획득처_그룹_단위+COUNTIF($C$4:C330,C330)</f>
        <v>10346103</v>
      </c>
      <c r="B330" s="100" t="s">
        <v>615</v>
      </c>
      <c r="C330" s="101">
        <f>IF(H330="EQUIPMENT",INDEX(EQUIPMENT!A:A,MATCH(B330,EQUIPMENT!B:B,0))*10+1,INDEX(ITEM!A:A,MATCH(B330,ITEM!B:B,0))+2)</f>
        <v>103461</v>
      </c>
      <c r="D330" s="101">
        <v>2</v>
      </c>
      <c r="E330" s="101">
        <v>11113</v>
      </c>
      <c r="F330" s="101" t="str">
        <f t="shared" si="5"/>
        <v>GAIN_NAME_2</v>
      </c>
      <c r="G330" s="100" t="s">
        <v>2863</v>
      </c>
      <c r="H330" s="100" t="s">
        <v>624</v>
      </c>
    </row>
    <row r="331" spans="1:8" ht="13.8" customHeight="1">
      <c r="A331" s="101">
        <f>C331*ID규칙_획득처_그룹_단위+COUNTIF($C$4:C331,C331)</f>
        <v>10346104</v>
      </c>
      <c r="B331" s="100" t="s">
        <v>615</v>
      </c>
      <c r="C331" s="101">
        <f>IF(H331="EQUIPMENT",INDEX(EQUIPMENT!A:A,MATCH(B331,EQUIPMENT!B:B,0))*10+1,INDEX(ITEM!A:A,MATCH(B331,ITEM!B:B,0))+2)</f>
        <v>103461</v>
      </c>
      <c r="D331" s="101">
        <v>2</v>
      </c>
      <c r="E331" s="101">
        <v>11114</v>
      </c>
      <c r="F331" s="101" t="str">
        <f t="shared" si="5"/>
        <v>GAIN_NAME_2</v>
      </c>
      <c r="G331" s="100" t="s">
        <v>2871</v>
      </c>
      <c r="H331" s="100" t="s">
        <v>624</v>
      </c>
    </row>
    <row r="332" spans="1:8" ht="13.8" customHeight="1">
      <c r="A332" s="101">
        <f>C332*ID규칙_획득처_그룹_단위+COUNTIF($C$4:C332,C332)</f>
        <v>10346105</v>
      </c>
      <c r="B332" s="100" t="s">
        <v>615</v>
      </c>
      <c r="C332" s="101">
        <f>IF(H332="EQUIPMENT",INDEX(EQUIPMENT!A:A,MATCH(B332,EQUIPMENT!B:B,0))*10+1,INDEX(ITEM!A:A,MATCH(B332,ITEM!B:B,0))+2)</f>
        <v>103461</v>
      </c>
      <c r="D332" s="101">
        <v>2</v>
      </c>
      <c r="E332" s="101">
        <v>12102</v>
      </c>
      <c r="F332" s="101" t="str">
        <f t="shared" si="5"/>
        <v>GAIN_NAME_2</v>
      </c>
      <c r="G332" s="100" t="s">
        <v>2817</v>
      </c>
      <c r="H332" s="100" t="s">
        <v>624</v>
      </c>
    </row>
    <row r="333" spans="1:8" ht="13.8" customHeight="1">
      <c r="A333" s="101">
        <f>C333*ID규칙_획득처_그룹_단위+COUNTIF($C$4:C333,C333)</f>
        <v>10346106</v>
      </c>
      <c r="B333" s="100" t="s">
        <v>615</v>
      </c>
      <c r="C333" s="101">
        <f>IF(H333="EQUIPMENT",INDEX(EQUIPMENT!A:A,MATCH(B333,EQUIPMENT!B:B,0))*10+1,INDEX(ITEM!A:A,MATCH(B333,ITEM!B:B,0))+2)</f>
        <v>103461</v>
      </c>
      <c r="D333" s="101">
        <v>2</v>
      </c>
      <c r="E333" s="101">
        <v>12112</v>
      </c>
      <c r="F333" s="101" t="str">
        <f t="shared" si="5"/>
        <v>GAIN_NAME_2</v>
      </c>
      <c r="G333" s="100" t="s">
        <v>2818</v>
      </c>
      <c r="H333" s="100" t="s">
        <v>624</v>
      </c>
    </row>
    <row r="334" spans="1:8" ht="13.8" customHeight="1">
      <c r="A334" s="101">
        <f>C334*ID규칙_획득처_그룹_단위+COUNTIF($C$4:C334,C334)</f>
        <v>10356101</v>
      </c>
      <c r="B334" s="100" t="s">
        <v>616</v>
      </c>
      <c r="C334" s="101">
        <f>IF(H334="EQUIPMENT",INDEX(EQUIPMENT!A:A,MATCH(B334,EQUIPMENT!B:B,0))*10+1,INDEX(ITEM!A:A,MATCH(B334,ITEM!B:B,0))+2)</f>
        <v>103561</v>
      </c>
      <c r="D334" s="101">
        <v>2</v>
      </c>
      <c r="E334" s="101">
        <v>11141</v>
      </c>
      <c r="F334" s="101" t="str">
        <f t="shared" si="5"/>
        <v>GAIN_NAME_2</v>
      </c>
      <c r="G334" s="100" t="s">
        <v>2872</v>
      </c>
      <c r="H334" s="100" t="s">
        <v>624</v>
      </c>
    </row>
    <row r="335" spans="1:8" ht="13.8" customHeight="1">
      <c r="A335" s="101">
        <f>C335*ID규칙_획득처_그룹_단위+COUNTIF($C$4:C335,C335)</f>
        <v>10356102</v>
      </c>
      <c r="B335" s="100" t="s">
        <v>616</v>
      </c>
      <c r="C335" s="101">
        <f>IF(H335="EQUIPMENT",INDEX(EQUIPMENT!A:A,MATCH(B335,EQUIPMENT!B:B,0))*10+1,INDEX(ITEM!A:A,MATCH(B335,ITEM!B:B,0))+2)</f>
        <v>103561</v>
      </c>
      <c r="D335" s="101">
        <v>2</v>
      </c>
      <c r="E335" s="101">
        <v>11142</v>
      </c>
      <c r="F335" s="101" t="str">
        <f t="shared" si="5"/>
        <v>GAIN_NAME_2</v>
      </c>
      <c r="G335" s="100" t="s">
        <v>2879</v>
      </c>
      <c r="H335" s="100" t="s">
        <v>624</v>
      </c>
    </row>
    <row r="336" spans="1:8" ht="13.8" customHeight="1">
      <c r="A336" s="101">
        <f>C336*ID규칙_획득처_그룹_단위+COUNTIF($C$4:C336,C336)</f>
        <v>10356103</v>
      </c>
      <c r="B336" s="100" t="s">
        <v>616</v>
      </c>
      <c r="C336" s="101">
        <f>IF(H336="EQUIPMENT",INDEX(EQUIPMENT!A:A,MATCH(B336,EQUIPMENT!B:B,0))*10+1,INDEX(ITEM!A:A,MATCH(B336,ITEM!B:B,0))+2)</f>
        <v>103561</v>
      </c>
      <c r="D336" s="101">
        <v>2</v>
      </c>
      <c r="E336" s="101">
        <v>11143</v>
      </c>
      <c r="F336" s="101" t="str">
        <f t="shared" si="5"/>
        <v>GAIN_NAME_2</v>
      </c>
      <c r="G336" s="100" t="s">
        <v>2873</v>
      </c>
      <c r="H336" s="100" t="s">
        <v>624</v>
      </c>
    </row>
    <row r="337" spans="1:8" ht="13.8" customHeight="1">
      <c r="A337" s="101">
        <f>C337*ID규칙_획득처_그룹_단위+COUNTIF($C$4:C337,C337)</f>
        <v>10356104</v>
      </c>
      <c r="B337" s="100" t="s">
        <v>616</v>
      </c>
      <c r="C337" s="101">
        <f>IF(H337="EQUIPMENT",INDEX(EQUIPMENT!A:A,MATCH(B337,EQUIPMENT!B:B,0))*10+1,INDEX(ITEM!A:A,MATCH(B337,ITEM!B:B,0))+2)</f>
        <v>103561</v>
      </c>
      <c r="D337" s="101">
        <v>2</v>
      </c>
      <c r="E337" s="101">
        <v>11144</v>
      </c>
      <c r="F337" s="101" t="str">
        <f t="shared" si="5"/>
        <v>GAIN_NAME_2</v>
      </c>
      <c r="G337" s="100" t="s">
        <v>2880</v>
      </c>
      <c r="H337" s="100" t="s">
        <v>624</v>
      </c>
    </row>
    <row r="338" spans="1:8" ht="13.8" customHeight="1">
      <c r="A338" s="101">
        <f>C338*ID규칙_획득처_그룹_단위+COUNTIF($C$4:C338,C338)</f>
        <v>10356105</v>
      </c>
      <c r="B338" s="100" t="s">
        <v>616</v>
      </c>
      <c r="C338" s="101">
        <f>IF(H338="EQUIPMENT",INDEX(EQUIPMENT!A:A,MATCH(B338,EQUIPMENT!B:B,0))*10+1,INDEX(ITEM!A:A,MATCH(B338,ITEM!B:B,0))+2)</f>
        <v>103561</v>
      </c>
      <c r="D338" s="101">
        <v>2</v>
      </c>
      <c r="E338" s="101">
        <v>12141</v>
      </c>
      <c r="F338" s="101" t="str">
        <f t="shared" si="5"/>
        <v>GAIN_NAME_2</v>
      </c>
      <c r="G338" s="100" t="s">
        <v>2881</v>
      </c>
      <c r="H338" s="100" t="s">
        <v>624</v>
      </c>
    </row>
    <row r="339" spans="1:8" ht="13.8" customHeight="1">
      <c r="A339" s="101">
        <f>C339*ID규칙_획득처_그룹_단위+COUNTIF($C$4:C339,C339)</f>
        <v>10356106</v>
      </c>
      <c r="B339" s="100" t="s">
        <v>616</v>
      </c>
      <c r="C339" s="101">
        <f>IF(H339="EQUIPMENT",INDEX(EQUIPMENT!A:A,MATCH(B339,EQUIPMENT!B:B,0))*10+1,INDEX(ITEM!A:A,MATCH(B339,ITEM!B:B,0))+2)</f>
        <v>103561</v>
      </c>
      <c r="D339" s="101">
        <v>2</v>
      </c>
      <c r="E339" s="101">
        <v>12142</v>
      </c>
      <c r="F339" s="101" t="str">
        <f t="shared" si="5"/>
        <v>GAIN_NAME_2</v>
      </c>
      <c r="G339" s="100" t="s">
        <v>2875</v>
      </c>
      <c r="H339" s="100" t="s">
        <v>624</v>
      </c>
    </row>
    <row r="340" spans="1:8" ht="13.8" customHeight="1">
      <c r="A340" s="101">
        <f>C340*ID규칙_획득처_그룹_단위+COUNTIF($C$4:C340,C340)</f>
        <v>10366101</v>
      </c>
      <c r="B340" s="100" t="s">
        <v>617</v>
      </c>
      <c r="C340" s="101">
        <f>IF(H340="EQUIPMENT",INDEX(EQUIPMENT!A:A,MATCH(B340,EQUIPMENT!B:B,0))*10+1,INDEX(ITEM!A:A,MATCH(B340,ITEM!B:B,0))+2)</f>
        <v>103661</v>
      </c>
      <c r="D340" s="101">
        <v>2</v>
      </c>
      <c r="E340" s="101">
        <v>11171</v>
      </c>
      <c r="F340" s="101" t="str">
        <f t="shared" si="5"/>
        <v>GAIN_NAME_2</v>
      </c>
      <c r="G340" s="100" t="s">
        <v>2877</v>
      </c>
      <c r="H340" s="100" t="s">
        <v>624</v>
      </c>
    </row>
    <row r="341" spans="1:8" ht="13.8" customHeight="1">
      <c r="A341" s="101">
        <f>C341*ID규칙_획득처_그룹_단위+COUNTIF($C$4:C341,C341)</f>
        <v>10366102</v>
      </c>
      <c r="B341" s="100" t="s">
        <v>617</v>
      </c>
      <c r="C341" s="101">
        <f>IF(H341="EQUIPMENT",INDEX(EQUIPMENT!A:A,MATCH(B341,EQUIPMENT!B:B,0))*10+1,INDEX(ITEM!A:A,MATCH(B341,ITEM!B:B,0))+2)</f>
        <v>103661</v>
      </c>
      <c r="D341" s="101">
        <v>2</v>
      </c>
      <c r="E341" s="101">
        <v>11172</v>
      </c>
      <c r="F341" s="101" t="str">
        <f t="shared" si="5"/>
        <v>GAIN_NAME_2</v>
      </c>
      <c r="G341" s="100" t="s">
        <v>2864</v>
      </c>
      <c r="H341" s="100" t="s">
        <v>624</v>
      </c>
    </row>
    <row r="342" spans="1:8" ht="13.8" customHeight="1">
      <c r="A342" s="101">
        <f>C342*ID규칙_획득처_그룹_단위+COUNTIF($C$4:C342,C342)</f>
        <v>10366103</v>
      </c>
      <c r="B342" s="100" t="s">
        <v>617</v>
      </c>
      <c r="C342" s="101">
        <f>IF(H342="EQUIPMENT",INDEX(EQUIPMENT!A:A,MATCH(B342,EQUIPMENT!B:B,0))*10+1,INDEX(ITEM!A:A,MATCH(B342,ITEM!B:B,0))+2)</f>
        <v>103661</v>
      </c>
      <c r="D342" s="101">
        <v>2</v>
      </c>
      <c r="E342" s="101">
        <v>11173</v>
      </c>
      <c r="F342" s="101" t="str">
        <f t="shared" si="5"/>
        <v>GAIN_NAME_2</v>
      </c>
      <c r="G342" s="100" t="s">
        <v>2850</v>
      </c>
      <c r="H342" s="100" t="s">
        <v>624</v>
      </c>
    </row>
    <row r="343" spans="1:8" ht="13.8" customHeight="1">
      <c r="A343" s="101">
        <f>C343*ID규칙_획득처_그룹_단위+COUNTIF($C$4:C343,C343)</f>
        <v>10366104</v>
      </c>
      <c r="B343" s="100" t="s">
        <v>617</v>
      </c>
      <c r="C343" s="101">
        <f>IF(H343="EQUIPMENT",INDEX(EQUIPMENT!A:A,MATCH(B343,EQUIPMENT!B:B,0))*10+1,INDEX(ITEM!A:A,MATCH(B343,ITEM!B:B,0))+2)</f>
        <v>103661</v>
      </c>
      <c r="D343" s="101">
        <v>2</v>
      </c>
      <c r="E343" s="101">
        <v>11174</v>
      </c>
      <c r="F343" s="101" t="str">
        <f t="shared" si="5"/>
        <v>GAIN_NAME_2</v>
      </c>
      <c r="G343" s="100" t="s">
        <v>2845</v>
      </c>
      <c r="H343" s="100" t="s">
        <v>624</v>
      </c>
    </row>
    <row r="344" spans="1:8" ht="13.8" customHeight="1">
      <c r="A344" s="101">
        <f>C344*ID규칙_획득처_그룹_단위+COUNTIF($C$4:C344,C344)</f>
        <v>10366105</v>
      </c>
      <c r="B344" s="100" t="s">
        <v>617</v>
      </c>
      <c r="C344" s="101">
        <f>IF(H344="EQUIPMENT",INDEX(EQUIPMENT!A:A,MATCH(B344,EQUIPMENT!B:B,0))*10+1,INDEX(ITEM!A:A,MATCH(B344,ITEM!B:B,0))+2)</f>
        <v>103661</v>
      </c>
      <c r="D344" s="101">
        <v>2</v>
      </c>
      <c r="E344" s="101">
        <v>12171</v>
      </c>
      <c r="F344" s="101" t="str">
        <f t="shared" si="5"/>
        <v>GAIN_NAME_2</v>
      </c>
      <c r="G344" s="100" t="s">
        <v>2846</v>
      </c>
      <c r="H344" s="100" t="s">
        <v>624</v>
      </c>
    </row>
    <row r="345" spans="1:8" ht="13.8" customHeight="1">
      <c r="A345" s="101">
        <f>C345*ID규칙_획득처_그룹_단위+COUNTIF($C$4:C345,C345)</f>
        <v>10366106</v>
      </c>
      <c r="B345" s="100" t="s">
        <v>617</v>
      </c>
      <c r="C345" s="101">
        <f>IF(H345="EQUIPMENT",INDEX(EQUIPMENT!A:A,MATCH(B345,EQUIPMENT!B:B,0))*10+1,INDEX(ITEM!A:A,MATCH(B345,ITEM!B:B,0))+2)</f>
        <v>103661</v>
      </c>
      <c r="D345" s="101">
        <v>2</v>
      </c>
      <c r="E345" s="101">
        <v>12172</v>
      </c>
      <c r="F345" s="101" t="str">
        <f t="shared" si="5"/>
        <v>GAIN_NAME_2</v>
      </c>
      <c r="G345" s="100" t="s">
        <v>2865</v>
      </c>
      <c r="H345" s="100" t="s">
        <v>624</v>
      </c>
    </row>
    <row r="346" spans="1:8" ht="13.8" customHeight="1">
      <c r="A346" s="101">
        <f>C346*ID규칙_획득처_그룹_단위+COUNTIF($C$4:C346,C346)</f>
        <v>10376101</v>
      </c>
      <c r="B346" s="100" t="s">
        <v>618</v>
      </c>
      <c r="C346" s="101">
        <f>IF(H346="EQUIPMENT",INDEX(EQUIPMENT!A:A,MATCH(B346,EQUIPMENT!B:B,0))*10+1,INDEX(ITEM!A:A,MATCH(B346,ITEM!B:B,0))+2)</f>
        <v>103761</v>
      </c>
      <c r="D346" s="101">
        <v>2</v>
      </c>
      <c r="E346" s="101">
        <v>11201</v>
      </c>
      <c r="F346" s="101" t="str">
        <f t="shared" si="5"/>
        <v>GAIN_NAME_2</v>
      </c>
      <c r="G346" s="100" t="s">
        <v>2878</v>
      </c>
      <c r="H346" s="100" t="s">
        <v>624</v>
      </c>
    </row>
    <row r="347" spans="1:8" ht="13.8" customHeight="1">
      <c r="A347" s="101">
        <f>C347*ID규칙_획득처_그룹_단위+COUNTIF($C$4:C347,C347)</f>
        <v>10376102</v>
      </c>
      <c r="B347" s="100" t="s">
        <v>618</v>
      </c>
      <c r="C347" s="101">
        <f>IF(H347="EQUIPMENT",INDEX(EQUIPMENT!A:A,MATCH(B347,EQUIPMENT!B:B,0))*10+1,INDEX(ITEM!A:A,MATCH(B347,ITEM!B:B,0))+2)</f>
        <v>103761</v>
      </c>
      <c r="D347" s="101">
        <v>2</v>
      </c>
      <c r="E347" s="101">
        <v>11202</v>
      </c>
      <c r="F347" s="101" t="str">
        <f t="shared" si="5"/>
        <v>GAIN_NAME_2</v>
      </c>
      <c r="G347" s="100" t="s">
        <v>2866</v>
      </c>
      <c r="H347" s="100" t="s">
        <v>624</v>
      </c>
    </row>
    <row r="348" spans="1:8" ht="13.8" customHeight="1">
      <c r="A348" s="101">
        <f>C348*ID규칙_획득처_그룹_단위+COUNTIF($C$4:C348,C348)</f>
        <v>10376103</v>
      </c>
      <c r="B348" s="100" t="s">
        <v>618</v>
      </c>
      <c r="C348" s="101">
        <f>IF(H348="EQUIPMENT",INDEX(EQUIPMENT!A:A,MATCH(B348,EQUIPMENT!B:B,0))*10+1,INDEX(ITEM!A:A,MATCH(B348,ITEM!B:B,0))+2)</f>
        <v>103761</v>
      </c>
      <c r="D348" s="101">
        <v>2</v>
      </c>
      <c r="E348" s="101">
        <v>11203</v>
      </c>
      <c r="F348" s="101" t="str">
        <f t="shared" si="5"/>
        <v>GAIN_NAME_2</v>
      </c>
      <c r="G348" s="100" t="s">
        <v>2853</v>
      </c>
      <c r="H348" s="100" t="s">
        <v>624</v>
      </c>
    </row>
    <row r="349" spans="1:8" ht="13.8" customHeight="1">
      <c r="A349" s="101">
        <f>C349*ID규칙_획득처_그룹_단위+COUNTIF($C$4:C349,C349)</f>
        <v>10376104</v>
      </c>
      <c r="B349" s="100" t="s">
        <v>618</v>
      </c>
      <c r="C349" s="101">
        <f>IF(H349="EQUIPMENT",INDEX(EQUIPMENT!A:A,MATCH(B349,EQUIPMENT!B:B,0))*10+1,INDEX(ITEM!A:A,MATCH(B349,ITEM!B:B,0))+2)</f>
        <v>103761</v>
      </c>
      <c r="D349" s="101">
        <v>2</v>
      </c>
      <c r="E349" s="101">
        <v>11204</v>
      </c>
      <c r="F349" s="101" t="str">
        <f t="shared" si="5"/>
        <v>GAIN_NAME_2</v>
      </c>
      <c r="G349" s="100" t="s">
        <v>2847</v>
      </c>
      <c r="H349" s="100" t="s">
        <v>624</v>
      </c>
    </row>
    <row r="350" spans="1:8" ht="13.8" customHeight="1">
      <c r="A350" s="101">
        <f>C350*ID규칙_획득처_그룹_단위+COUNTIF($C$4:C350,C350)</f>
        <v>10376105</v>
      </c>
      <c r="B350" s="100" t="s">
        <v>618</v>
      </c>
      <c r="C350" s="101">
        <f>IF(H350="EQUIPMENT",INDEX(EQUIPMENT!A:A,MATCH(B350,EQUIPMENT!B:B,0))*10+1,INDEX(ITEM!A:A,MATCH(B350,ITEM!B:B,0))+2)</f>
        <v>103761</v>
      </c>
      <c r="D350" s="101">
        <v>2</v>
      </c>
      <c r="E350" s="101">
        <v>12202</v>
      </c>
      <c r="F350" s="101" t="str">
        <f t="shared" si="5"/>
        <v>GAIN_NAME_2</v>
      </c>
      <c r="G350" s="100" t="s">
        <v>2867</v>
      </c>
      <c r="H350" s="100" t="s">
        <v>624</v>
      </c>
    </row>
    <row r="351" spans="1:8" ht="13.8" customHeight="1">
      <c r="A351" s="101">
        <f>C351*ID규칙_획득처_그룹_단위+COUNTIF($C$4:C351,C351)</f>
        <v>10376106</v>
      </c>
      <c r="B351" s="100" t="s">
        <v>618</v>
      </c>
      <c r="C351" s="101">
        <f>IF(H351="EQUIPMENT",INDEX(EQUIPMENT!A:A,MATCH(B351,EQUIPMENT!B:B,0))*10+1,INDEX(ITEM!A:A,MATCH(B351,ITEM!B:B,0))+2)</f>
        <v>103761</v>
      </c>
      <c r="D351" s="101">
        <v>2</v>
      </c>
      <c r="E351" s="101">
        <v>12202</v>
      </c>
      <c r="F351" s="101" t="str">
        <f t="shared" si="5"/>
        <v>GAIN_NAME_2</v>
      </c>
      <c r="G351" s="100" t="s">
        <v>2867</v>
      </c>
      <c r="H351" s="100" t="s">
        <v>624</v>
      </c>
    </row>
    <row r="352" spans="1:8" ht="13.8" customHeight="1">
      <c r="A352" s="101">
        <f>C352*ID규칙_획득처_그룹_단위+COUNTIF($C$4:C352,C352)</f>
        <v>10100301</v>
      </c>
      <c r="B352" s="100" t="s">
        <v>625</v>
      </c>
      <c r="C352" s="101">
        <f>IF(H352="EQUIPMENT",INDEX(EQUIPMENT!A:A,MATCH(B352,EQUIPMENT!B:B,0))*10+1,INDEX(ITEM!A:A,MATCH(B352,ITEM!B:B,0))+2)</f>
        <v>101003</v>
      </c>
      <c r="D352" s="101">
        <v>2</v>
      </c>
      <c r="E352" s="101">
        <v>12033</v>
      </c>
      <c r="F352" s="101" t="str">
        <f t="shared" si="5"/>
        <v>GAIN_NAME_2</v>
      </c>
      <c r="G352" s="100" t="s">
        <v>2882</v>
      </c>
      <c r="H352" s="100" t="s">
        <v>626</v>
      </c>
    </row>
    <row r="353" spans="1:8" ht="13.8" customHeight="1">
      <c r="A353" s="101">
        <f>C353*ID규칙_획득처_그룹_단위+COUNTIF($C$4:C353,C353)</f>
        <v>10100302</v>
      </c>
      <c r="B353" s="100" t="s">
        <v>625</v>
      </c>
      <c r="C353" s="101">
        <f>IF(H353="EQUIPMENT",INDEX(EQUIPMENT!A:A,MATCH(B353,EQUIPMENT!B:B,0))*10+1,INDEX(ITEM!A:A,MATCH(B353,ITEM!B:B,0))+2)</f>
        <v>101003</v>
      </c>
      <c r="D353" s="101">
        <v>2</v>
      </c>
      <c r="E353" s="101">
        <v>12093</v>
      </c>
      <c r="F353" s="101" t="str">
        <f t="shared" si="5"/>
        <v>GAIN_NAME_2</v>
      </c>
      <c r="G353" s="100" t="s">
        <v>2883</v>
      </c>
      <c r="H353" s="100" t="s">
        <v>626</v>
      </c>
    </row>
    <row r="354" spans="1:8" ht="13.8" customHeight="1">
      <c r="A354" s="101">
        <f>C354*ID규칙_획득처_그룹_단위+COUNTIF($C$4:C354,C354)</f>
        <v>10100303</v>
      </c>
      <c r="B354" s="100" t="s">
        <v>625</v>
      </c>
      <c r="C354" s="101">
        <f>IF(H354="EQUIPMENT",INDEX(EQUIPMENT!A:A,MATCH(B354,EQUIPMENT!B:B,0))*10+1,INDEX(ITEM!A:A,MATCH(B354,ITEM!B:B,0))+2)</f>
        <v>101003</v>
      </c>
      <c r="D354" s="101">
        <v>9</v>
      </c>
      <c r="E354" s="101">
        <v>0</v>
      </c>
      <c r="F354" s="101" t="str">
        <f t="shared" si="5"/>
        <v>GAIN_NAME_9</v>
      </c>
      <c r="G354" s="100" t="s">
        <v>232</v>
      </c>
      <c r="H354" s="100" t="s">
        <v>626</v>
      </c>
    </row>
    <row r="355" spans="1:8" ht="13.8" customHeight="1">
      <c r="A355" s="101">
        <f>C355*ID규칙_획득처_그룹_단위+COUNTIF($C$4:C355,C355)</f>
        <v>10100304</v>
      </c>
      <c r="B355" s="100" t="s">
        <v>625</v>
      </c>
      <c r="C355" s="101">
        <f>IF(H355="EQUIPMENT",INDEX(EQUIPMENT!A:A,MATCH(B355,EQUIPMENT!B:B,0))*10+1,INDEX(ITEM!A:A,MATCH(B355,ITEM!B:B,0))+2)</f>
        <v>101003</v>
      </c>
      <c r="D355" s="101">
        <v>7</v>
      </c>
      <c r="E355" s="101">
        <v>0</v>
      </c>
      <c r="F355" s="101" t="str">
        <f t="shared" ref="F355:F418" si="6">"GAIN_NAME_"&amp;D355</f>
        <v>GAIN_NAME_7</v>
      </c>
      <c r="G355" s="100" t="s">
        <v>230</v>
      </c>
      <c r="H355" s="100" t="s">
        <v>626</v>
      </c>
    </row>
    <row r="356" spans="1:8" ht="13.8" customHeight="1">
      <c r="A356" s="101">
        <f>C356*ID규칙_획득처_그룹_단위+COUNTIF($C$4:C356,C356)</f>
        <v>10100401</v>
      </c>
      <c r="B356" s="100" t="s">
        <v>627</v>
      </c>
      <c r="C356" s="101">
        <f>IF(H356="EQUIPMENT",INDEX(EQUIPMENT!A:A,MATCH(B356,EQUIPMENT!B:B,0))*10+1,INDEX(ITEM!A:A,MATCH(B356,ITEM!B:B,0))+2)</f>
        <v>101004</v>
      </c>
      <c r="D356" s="101">
        <v>2</v>
      </c>
      <c r="E356" s="101">
        <v>12073</v>
      </c>
      <c r="F356" s="101" t="str">
        <f t="shared" si="6"/>
        <v>GAIN_NAME_2</v>
      </c>
      <c r="G356" s="100" t="s">
        <v>2829</v>
      </c>
      <c r="H356" s="100" t="s">
        <v>626</v>
      </c>
    </row>
    <row r="357" spans="1:8" ht="13.8" customHeight="1">
      <c r="A357" s="101">
        <f>C357*ID규칙_획득처_그룹_단위+COUNTIF($C$4:C357,C357)</f>
        <v>10100402</v>
      </c>
      <c r="B357" s="100" t="s">
        <v>627</v>
      </c>
      <c r="C357" s="101">
        <f>IF(H357="EQUIPMENT",INDEX(EQUIPMENT!A:A,MATCH(B357,EQUIPMENT!B:B,0))*10+1,INDEX(ITEM!A:A,MATCH(B357,ITEM!B:B,0))+2)</f>
        <v>101004</v>
      </c>
      <c r="D357" s="101">
        <v>2</v>
      </c>
      <c r="E357" s="101">
        <v>12113</v>
      </c>
      <c r="F357" s="101" t="str">
        <f t="shared" si="6"/>
        <v>GAIN_NAME_2</v>
      </c>
      <c r="G357" s="100" t="s">
        <v>2833</v>
      </c>
      <c r="H357" s="100" t="s">
        <v>626</v>
      </c>
    </row>
    <row r="358" spans="1:8" ht="13.8" customHeight="1">
      <c r="A358" s="101">
        <f>C358*ID규칙_획득처_그룹_단위+COUNTIF($C$4:C358,C358)</f>
        <v>10100403</v>
      </c>
      <c r="B358" s="100" t="s">
        <v>627</v>
      </c>
      <c r="C358" s="101">
        <f>IF(H358="EQUIPMENT",INDEX(EQUIPMENT!A:A,MATCH(B358,EQUIPMENT!B:B,0))*10+1,INDEX(ITEM!A:A,MATCH(B358,ITEM!B:B,0))+2)</f>
        <v>101004</v>
      </c>
      <c r="D358" s="101">
        <v>16</v>
      </c>
      <c r="E358" s="101">
        <v>0</v>
      </c>
      <c r="F358" s="101" t="str">
        <f t="shared" si="6"/>
        <v>GAIN_NAME_16</v>
      </c>
      <c r="G358" s="100" t="s">
        <v>239</v>
      </c>
      <c r="H358" s="100" t="s">
        <v>626</v>
      </c>
    </row>
    <row r="359" spans="1:8" ht="13.8" customHeight="1">
      <c r="A359" s="101">
        <f>C359*ID규칙_획득처_그룹_단위+COUNTIF($C$4:C359,C359)</f>
        <v>10100404</v>
      </c>
      <c r="B359" s="100" t="s">
        <v>627</v>
      </c>
      <c r="C359" s="101">
        <f>IF(H359="EQUIPMENT",INDEX(EQUIPMENT!A:A,MATCH(B359,EQUIPMENT!B:B,0))*10+1,INDEX(ITEM!A:A,MATCH(B359,ITEM!B:B,0))+2)</f>
        <v>101004</v>
      </c>
      <c r="D359" s="101">
        <v>7</v>
      </c>
      <c r="E359" s="101">
        <v>0</v>
      </c>
      <c r="F359" s="101" t="str">
        <f t="shared" si="6"/>
        <v>GAIN_NAME_7</v>
      </c>
      <c r="G359" s="100" t="s">
        <v>230</v>
      </c>
      <c r="H359" s="100" t="s">
        <v>626</v>
      </c>
    </row>
    <row r="360" spans="1:8" ht="13.8" customHeight="1">
      <c r="A360" s="101">
        <f>C360*ID규칙_획득처_그룹_단위+COUNTIF($C$4:C360,C360)</f>
        <v>10100501</v>
      </c>
      <c r="B360" s="100" t="s">
        <v>628</v>
      </c>
      <c r="C360" s="101">
        <f>IF(H360="EQUIPMENT",INDEX(EQUIPMENT!A:A,MATCH(B360,EQUIPMENT!B:B,0))*10+1,INDEX(ITEM!A:A,MATCH(B360,ITEM!B:B,0))+2)</f>
        <v>101005</v>
      </c>
      <c r="D360" s="101">
        <v>2</v>
      </c>
      <c r="E360" s="101">
        <v>12013</v>
      </c>
      <c r="F360" s="101" t="str">
        <f t="shared" si="6"/>
        <v>GAIN_NAME_2</v>
      </c>
      <c r="G360" s="100" t="s">
        <v>2823</v>
      </c>
      <c r="H360" s="100" t="s">
        <v>626</v>
      </c>
    </row>
    <row r="361" spans="1:8" ht="13.8" customHeight="1">
      <c r="A361" s="101">
        <f>C361*ID규칙_획득처_그룹_단위+COUNTIF($C$4:C361,C361)</f>
        <v>10100502</v>
      </c>
      <c r="B361" s="100" t="s">
        <v>628</v>
      </c>
      <c r="C361" s="101">
        <f>IF(H361="EQUIPMENT",INDEX(EQUIPMENT!A:A,MATCH(B361,EQUIPMENT!B:B,0))*10+1,INDEX(ITEM!A:A,MATCH(B361,ITEM!B:B,0))+2)</f>
        <v>101005</v>
      </c>
      <c r="D361" s="101">
        <v>2</v>
      </c>
      <c r="E361" s="101">
        <v>12072</v>
      </c>
      <c r="F361" s="101" t="str">
        <f t="shared" si="6"/>
        <v>GAIN_NAME_2</v>
      </c>
      <c r="G361" s="100" t="s">
        <v>2815</v>
      </c>
      <c r="H361" s="100" t="s">
        <v>626</v>
      </c>
    </row>
    <row r="362" spans="1:8" ht="13.8" customHeight="1">
      <c r="A362" s="101">
        <f>C362*ID규칙_획득처_그룹_단위+COUNTIF($C$4:C362,C362)</f>
        <v>10100503</v>
      </c>
      <c r="B362" s="100" t="s">
        <v>628</v>
      </c>
      <c r="C362" s="101">
        <f>IF(H362="EQUIPMENT",INDEX(EQUIPMENT!A:A,MATCH(B362,EQUIPMENT!B:B,0))*10+1,INDEX(ITEM!A:A,MATCH(B362,ITEM!B:B,0))+2)</f>
        <v>101005</v>
      </c>
      <c r="D362" s="101">
        <v>2</v>
      </c>
      <c r="E362" s="101">
        <v>12092</v>
      </c>
      <c r="F362" s="101" t="str">
        <f t="shared" si="6"/>
        <v>GAIN_NAME_2</v>
      </c>
      <c r="G362" s="100" t="s">
        <v>2884</v>
      </c>
      <c r="H362" s="100" t="s">
        <v>626</v>
      </c>
    </row>
    <row r="363" spans="1:8" ht="13.8" customHeight="1">
      <c r="A363" s="101">
        <f>C363*ID규칙_획득처_그룹_단위+COUNTIF($C$4:C363,C363)</f>
        <v>10100504</v>
      </c>
      <c r="B363" s="100" t="s">
        <v>628</v>
      </c>
      <c r="C363" s="101">
        <f>IF(H363="EQUIPMENT",INDEX(EQUIPMENT!A:A,MATCH(B363,EQUIPMENT!B:B,0))*10+1,INDEX(ITEM!A:A,MATCH(B363,ITEM!B:B,0))+2)</f>
        <v>101005</v>
      </c>
      <c r="D363" s="101">
        <v>9</v>
      </c>
      <c r="E363" s="101">
        <v>0</v>
      </c>
      <c r="F363" s="101" t="str">
        <f t="shared" si="6"/>
        <v>GAIN_NAME_9</v>
      </c>
      <c r="G363" s="100" t="s">
        <v>232</v>
      </c>
      <c r="H363" s="100" t="s">
        <v>626</v>
      </c>
    </row>
    <row r="364" spans="1:8" ht="13.8" customHeight="1">
      <c r="A364" s="101">
        <f>C364*ID규칙_획득처_그룹_단위+COUNTIF($C$4:C364,C364)</f>
        <v>10100505</v>
      </c>
      <c r="B364" s="100" t="s">
        <v>628</v>
      </c>
      <c r="C364" s="101">
        <f>IF(H364="EQUIPMENT",INDEX(EQUIPMENT!A:A,MATCH(B364,EQUIPMENT!B:B,0))*10+1,INDEX(ITEM!A:A,MATCH(B364,ITEM!B:B,0))+2)</f>
        <v>101005</v>
      </c>
      <c r="D364" s="101">
        <v>7</v>
      </c>
      <c r="E364" s="101">
        <v>0</v>
      </c>
      <c r="F364" s="101" t="str">
        <f t="shared" si="6"/>
        <v>GAIN_NAME_7</v>
      </c>
      <c r="G364" s="100" t="s">
        <v>230</v>
      </c>
      <c r="H364" s="100" t="s">
        <v>626</v>
      </c>
    </row>
    <row r="365" spans="1:8" ht="13.8" customHeight="1">
      <c r="A365" s="101">
        <f>C365*ID규칙_획득처_그룹_단위+COUNTIF($C$4:C365,C365)</f>
        <v>10100601</v>
      </c>
      <c r="B365" s="100" t="s">
        <v>629</v>
      </c>
      <c r="C365" s="101">
        <f>IF(H365="EQUIPMENT",INDEX(EQUIPMENT!A:A,MATCH(B365,EQUIPMENT!B:B,0))*10+1,INDEX(ITEM!A:A,MATCH(B365,ITEM!B:B,0))+2)</f>
        <v>101006</v>
      </c>
      <c r="D365" s="101">
        <v>14</v>
      </c>
      <c r="E365" s="101">
        <v>0</v>
      </c>
      <c r="F365" s="101" t="str">
        <f t="shared" si="6"/>
        <v>GAIN_NAME_14</v>
      </c>
      <c r="G365" s="100" t="s">
        <v>237</v>
      </c>
      <c r="H365" s="100" t="s">
        <v>626</v>
      </c>
    </row>
    <row r="366" spans="1:8" ht="13.8" customHeight="1">
      <c r="A366" s="101">
        <f>C366*ID규칙_획득처_그룹_단위+COUNTIF($C$4:C366,C366)</f>
        <v>10100602</v>
      </c>
      <c r="B366" s="100" t="s">
        <v>629</v>
      </c>
      <c r="C366" s="101">
        <f>IF(H366="EQUIPMENT",INDEX(EQUIPMENT!A:A,MATCH(B366,EQUIPMENT!B:B,0))*10+1,INDEX(ITEM!A:A,MATCH(B366,ITEM!B:B,0))+2)</f>
        <v>101006</v>
      </c>
      <c r="D366" s="101">
        <v>15</v>
      </c>
      <c r="E366" s="101">
        <v>0</v>
      </c>
      <c r="F366" s="101" t="str">
        <f t="shared" si="6"/>
        <v>GAIN_NAME_15</v>
      </c>
      <c r="G366" s="100" t="s">
        <v>238</v>
      </c>
      <c r="H366" s="100" t="s">
        <v>626</v>
      </c>
    </row>
    <row r="367" spans="1:8" ht="13.8" customHeight="1">
      <c r="A367" s="101">
        <f>C367*ID규칙_획득처_그룹_단위+COUNTIF($C$4:C367,C367)</f>
        <v>10100603</v>
      </c>
      <c r="B367" s="100" t="s">
        <v>629</v>
      </c>
      <c r="C367" s="101">
        <f>IF(H367="EQUIPMENT",INDEX(EQUIPMENT!A:A,MATCH(B367,EQUIPMENT!B:B,0))*10+1,INDEX(ITEM!A:A,MATCH(B367,ITEM!B:B,0))+2)</f>
        <v>101006</v>
      </c>
      <c r="D367" s="101">
        <v>7</v>
      </c>
      <c r="E367" s="101">
        <v>0</v>
      </c>
      <c r="F367" s="101" t="str">
        <f t="shared" si="6"/>
        <v>GAIN_NAME_7</v>
      </c>
      <c r="G367" s="100" t="s">
        <v>230</v>
      </c>
      <c r="H367" s="100" t="s">
        <v>626</v>
      </c>
    </row>
    <row r="368" spans="1:8" ht="13.8" customHeight="1">
      <c r="A368" s="101">
        <f>C368*ID규칙_획득처_그룹_단위+COUNTIF($C$4:C368,C368)</f>
        <v>10100701</v>
      </c>
      <c r="B368" s="100" t="s">
        <v>630</v>
      </c>
      <c r="C368" s="101">
        <f>IF(H368="EQUIPMENT",INDEX(EQUIPMENT!A:A,MATCH(B368,EQUIPMENT!B:B,0))*10+1,INDEX(ITEM!A:A,MATCH(B368,ITEM!B:B,0))+2)</f>
        <v>101007</v>
      </c>
      <c r="D368" s="101">
        <v>2</v>
      </c>
      <c r="E368" s="101">
        <v>12182</v>
      </c>
      <c r="F368" s="101" t="str">
        <f t="shared" si="6"/>
        <v>GAIN_NAME_2</v>
      </c>
      <c r="G368" s="100" t="s">
        <v>2885</v>
      </c>
      <c r="H368" s="100" t="s">
        <v>626</v>
      </c>
    </row>
    <row r="369" spans="1:8" ht="13.8" customHeight="1">
      <c r="A369" s="101">
        <f>C369*ID규칙_획득처_그룹_단위+COUNTIF($C$4:C369,C369)</f>
        <v>10100702</v>
      </c>
      <c r="B369" s="100" t="s">
        <v>630</v>
      </c>
      <c r="C369" s="101">
        <f>IF(H369="EQUIPMENT",INDEX(EQUIPMENT!A:A,MATCH(B369,EQUIPMENT!B:B,0))*10+1,INDEX(ITEM!A:A,MATCH(B369,ITEM!B:B,0))+2)</f>
        <v>101007</v>
      </c>
      <c r="D369" s="101">
        <v>9</v>
      </c>
      <c r="E369" s="101">
        <v>0</v>
      </c>
      <c r="F369" s="101" t="str">
        <f t="shared" si="6"/>
        <v>GAIN_NAME_9</v>
      </c>
      <c r="G369" s="100" t="s">
        <v>232</v>
      </c>
      <c r="H369" s="100" t="s">
        <v>626</v>
      </c>
    </row>
    <row r="370" spans="1:8" ht="13.8" customHeight="1">
      <c r="A370" s="101">
        <f>C370*ID규칙_획득처_그룹_단위+COUNTIF($C$4:C370,C370)</f>
        <v>10100703</v>
      </c>
      <c r="B370" s="100" t="s">
        <v>630</v>
      </c>
      <c r="C370" s="101">
        <f>IF(H370="EQUIPMENT",INDEX(EQUIPMENT!A:A,MATCH(B370,EQUIPMENT!B:B,0))*10+1,INDEX(ITEM!A:A,MATCH(B370,ITEM!B:B,0))+2)</f>
        <v>101007</v>
      </c>
      <c r="D370" s="101">
        <v>7</v>
      </c>
      <c r="E370" s="101">
        <v>0</v>
      </c>
      <c r="F370" s="101" t="str">
        <f t="shared" si="6"/>
        <v>GAIN_NAME_7</v>
      </c>
      <c r="G370" s="100" t="s">
        <v>230</v>
      </c>
      <c r="H370" s="100" t="s">
        <v>626</v>
      </c>
    </row>
    <row r="371" spans="1:8" ht="13.8" customHeight="1">
      <c r="A371" s="101">
        <f>C371*ID규칙_획득처_그룹_단위+COUNTIF($C$4:C371,C371)</f>
        <v>10100801</v>
      </c>
      <c r="B371" s="100" t="s">
        <v>631</v>
      </c>
      <c r="C371" s="101">
        <f>IF(H371="EQUIPMENT",INDEX(EQUIPMENT!A:A,MATCH(B371,EQUIPMENT!B:B,0))*10+1,INDEX(ITEM!A:A,MATCH(B371,ITEM!B:B,0))+2)</f>
        <v>101008</v>
      </c>
      <c r="D371" s="101">
        <v>2</v>
      </c>
      <c r="E371" s="101">
        <v>12183</v>
      </c>
      <c r="F371" s="101" t="str">
        <f t="shared" si="6"/>
        <v>GAIN_NAME_2</v>
      </c>
      <c r="G371" s="100" t="s">
        <v>2886</v>
      </c>
      <c r="H371" s="100" t="s">
        <v>626</v>
      </c>
    </row>
    <row r="372" spans="1:8" ht="13.8" customHeight="1">
      <c r="A372" s="101">
        <f>C372*ID규칙_획득처_그룹_단위+COUNTIF($C$4:C372,C372)</f>
        <v>10100802</v>
      </c>
      <c r="B372" s="100" t="s">
        <v>631</v>
      </c>
      <c r="C372" s="101">
        <f>IF(H372="EQUIPMENT",INDEX(EQUIPMENT!A:A,MATCH(B372,EQUIPMENT!B:B,0))*10+1,INDEX(ITEM!A:A,MATCH(B372,ITEM!B:B,0))+2)</f>
        <v>101008</v>
      </c>
      <c r="D372" s="101">
        <v>9</v>
      </c>
      <c r="E372" s="101">
        <v>0</v>
      </c>
      <c r="F372" s="101" t="str">
        <f t="shared" si="6"/>
        <v>GAIN_NAME_9</v>
      </c>
      <c r="G372" s="100" t="s">
        <v>232</v>
      </c>
      <c r="H372" s="100" t="s">
        <v>626</v>
      </c>
    </row>
    <row r="373" spans="1:8" ht="13.8" customHeight="1">
      <c r="A373" s="101">
        <f>C373*ID규칙_획득처_그룹_단위+COUNTIF($C$4:C373,C373)</f>
        <v>10100803</v>
      </c>
      <c r="B373" s="100" t="s">
        <v>631</v>
      </c>
      <c r="C373" s="101">
        <f>IF(H373="EQUIPMENT",INDEX(EQUIPMENT!A:A,MATCH(B373,EQUIPMENT!B:B,0))*10+1,INDEX(ITEM!A:A,MATCH(B373,ITEM!B:B,0))+2)</f>
        <v>101008</v>
      </c>
      <c r="D373" s="101">
        <v>16</v>
      </c>
      <c r="E373" s="101">
        <v>0</v>
      </c>
      <c r="F373" s="101" t="str">
        <f t="shared" si="6"/>
        <v>GAIN_NAME_16</v>
      </c>
      <c r="G373" s="100" t="s">
        <v>239</v>
      </c>
      <c r="H373" s="100" t="s">
        <v>626</v>
      </c>
    </row>
    <row r="374" spans="1:8" ht="13.8" customHeight="1">
      <c r="A374" s="101">
        <f>C374*ID규칙_획득처_그룹_단위+COUNTIF($C$4:C374,C374)</f>
        <v>10100901</v>
      </c>
      <c r="B374" s="100" t="s">
        <v>632</v>
      </c>
      <c r="C374" s="101">
        <f>IF(H374="EQUIPMENT",INDEX(EQUIPMENT!A:A,MATCH(B374,EQUIPMENT!B:B,0))*10+1,INDEX(ITEM!A:A,MATCH(B374,ITEM!B:B,0))+2)</f>
        <v>101009</v>
      </c>
      <c r="D374" s="101">
        <v>2</v>
      </c>
      <c r="E374" s="101">
        <v>12132</v>
      </c>
      <c r="F374" s="101" t="str">
        <f t="shared" si="6"/>
        <v>GAIN_NAME_2</v>
      </c>
      <c r="G374" s="100" t="s">
        <v>2819</v>
      </c>
      <c r="H374" s="100" t="s">
        <v>626</v>
      </c>
    </row>
    <row r="375" spans="1:8" ht="13.8" customHeight="1">
      <c r="A375" s="101">
        <f>C375*ID규칙_획득처_그룹_단위+COUNTIF($C$4:C375,C375)</f>
        <v>10100902</v>
      </c>
      <c r="B375" s="100" t="s">
        <v>632</v>
      </c>
      <c r="C375" s="101">
        <f>IF(H375="EQUIPMENT",INDEX(EQUIPMENT!A:A,MATCH(B375,EQUIPMENT!B:B,0))*10+1,INDEX(ITEM!A:A,MATCH(B375,ITEM!B:B,0))+2)</f>
        <v>101009</v>
      </c>
      <c r="D375" s="101">
        <v>2</v>
      </c>
      <c r="E375" s="101">
        <v>12162</v>
      </c>
      <c r="F375" s="101" t="str">
        <f t="shared" si="6"/>
        <v>GAIN_NAME_2</v>
      </c>
      <c r="G375" s="100" t="s">
        <v>2820</v>
      </c>
      <c r="H375" s="100" t="s">
        <v>626</v>
      </c>
    </row>
    <row r="376" spans="1:8" ht="13.8" customHeight="1">
      <c r="A376" s="101">
        <f>C376*ID규칙_획득처_그룹_단위+COUNTIF($C$4:C376,C376)</f>
        <v>10100903</v>
      </c>
      <c r="B376" s="100" t="s">
        <v>632</v>
      </c>
      <c r="C376" s="101">
        <f>IF(H376="EQUIPMENT",INDEX(EQUIPMENT!A:A,MATCH(B376,EQUIPMENT!B:B,0))*10+1,INDEX(ITEM!A:A,MATCH(B376,ITEM!B:B,0))+2)</f>
        <v>101009</v>
      </c>
      <c r="D376" s="101">
        <v>16</v>
      </c>
      <c r="E376" s="101">
        <v>0</v>
      </c>
      <c r="F376" s="101" t="str">
        <f t="shared" si="6"/>
        <v>GAIN_NAME_16</v>
      </c>
      <c r="G376" s="100" t="s">
        <v>239</v>
      </c>
      <c r="H376" s="100" t="s">
        <v>626</v>
      </c>
    </row>
    <row r="377" spans="1:8" ht="13.8" customHeight="1">
      <c r="A377" s="101">
        <f>C377*ID규칙_획득처_그룹_단위+COUNTIF($C$4:C377,C377)</f>
        <v>10100904</v>
      </c>
      <c r="B377" s="100" t="s">
        <v>632</v>
      </c>
      <c r="C377" s="101">
        <f>IF(H377="EQUIPMENT",INDEX(EQUIPMENT!A:A,MATCH(B377,EQUIPMENT!B:B,0))*10+1,INDEX(ITEM!A:A,MATCH(B377,ITEM!B:B,0))+2)</f>
        <v>101009</v>
      </c>
      <c r="D377" s="101">
        <v>7</v>
      </c>
      <c r="E377" s="101">
        <v>0</v>
      </c>
      <c r="F377" s="101" t="str">
        <f t="shared" si="6"/>
        <v>GAIN_NAME_7</v>
      </c>
      <c r="G377" s="100" t="s">
        <v>230</v>
      </c>
      <c r="H377" s="100" t="s">
        <v>626</v>
      </c>
    </row>
    <row r="378" spans="1:8" ht="13.8" customHeight="1">
      <c r="A378" s="101">
        <f>C378*ID규칙_획득처_그룹_단위+COUNTIF($C$4:C378,C378)</f>
        <v>10101001</v>
      </c>
      <c r="B378" s="100" t="s">
        <v>633</v>
      </c>
      <c r="C378" s="101">
        <f>IF(H378="EQUIPMENT",INDEX(EQUIPMENT!A:A,MATCH(B378,EQUIPMENT!B:B,0))*10+1,INDEX(ITEM!A:A,MATCH(B378,ITEM!B:B,0))+2)</f>
        <v>101010</v>
      </c>
      <c r="D378" s="101">
        <v>2</v>
      </c>
      <c r="E378" s="101">
        <v>12141</v>
      </c>
      <c r="F378" s="101" t="str">
        <f t="shared" si="6"/>
        <v>GAIN_NAME_2</v>
      </c>
      <c r="G378" s="100" t="s">
        <v>2881</v>
      </c>
      <c r="H378" s="100" t="s">
        <v>626</v>
      </c>
    </row>
    <row r="379" spans="1:8" ht="13.8" customHeight="1">
      <c r="A379" s="101">
        <f>C379*ID규칙_획득처_그룹_단위+COUNTIF($C$4:C379,C379)</f>
        <v>10101002</v>
      </c>
      <c r="B379" s="100" t="s">
        <v>633</v>
      </c>
      <c r="C379" s="101">
        <f>IF(H379="EQUIPMENT",INDEX(EQUIPMENT!A:A,MATCH(B379,EQUIPMENT!B:B,0))*10+1,INDEX(ITEM!A:A,MATCH(B379,ITEM!B:B,0))+2)</f>
        <v>101010</v>
      </c>
      <c r="D379" s="101">
        <v>2</v>
      </c>
      <c r="E379" s="101">
        <v>12212</v>
      </c>
      <c r="F379" s="101" t="str">
        <f t="shared" si="6"/>
        <v>GAIN_NAME_2</v>
      </c>
      <c r="G379" s="100" t="s">
        <v>2887</v>
      </c>
      <c r="H379" s="100" t="s">
        <v>626</v>
      </c>
    </row>
    <row r="380" spans="1:8" ht="13.8" customHeight="1">
      <c r="A380" s="101">
        <f>C380*ID규칙_획득처_그룹_단위+COUNTIF($C$4:C380,C380)</f>
        <v>10101003</v>
      </c>
      <c r="B380" s="100" t="s">
        <v>633</v>
      </c>
      <c r="C380" s="101">
        <f>IF(H380="EQUIPMENT",INDEX(EQUIPMENT!A:A,MATCH(B380,EQUIPMENT!B:B,0))*10+1,INDEX(ITEM!A:A,MATCH(B380,ITEM!B:B,0))+2)</f>
        <v>101010</v>
      </c>
      <c r="D380" s="101">
        <v>9</v>
      </c>
      <c r="E380" s="101">
        <v>0</v>
      </c>
      <c r="F380" s="101" t="str">
        <f t="shared" si="6"/>
        <v>GAIN_NAME_9</v>
      </c>
      <c r="G380" s="100" t="s">
        <v>232</v>
      </c>
      <c r="H380" s="100" t="s">
        <v>626</v>
      </c>
    </row>
    <row r="381" spans="1:8" ht="13.8" customHeight="1">
      <c r="A381" s="101">
        <f>C381*ID규칙_획득처_그룹_단위+COUNTIF($C$4:C381,C381)</f>
        <v>10101004</v>
      </c>
      <c r="B381" s="100" t="s">
        <v>633</v>
      </c>
      <c r="C381" s="101">
        <f>IF(H381="EQUIPMENT",INDEX(EQUIPMENT!A:A,MATCH(B381,EQUIPMENT!B:B,0))*10+1,INDEX(ITEM!A:A,MATCH(B381,ITEM!B:B,0))+2)</f>
        <v>101010</v>
      </c>
      <c r="D381" s="101">
        <v>7</v>
      </c>
      <c r="E381" s="101">
        <v>0</v>
      </c>
      <c r="F381" s="101" t="str">
        <f t="shared" si="6"/>
        <v>GAIN_NAME_7</v>
      </c>
      <c r="G381" s="100" t="s">
        <v>230</v>
      </c>
      <c r="H381" s="100" t="s">
        <v>626</v>
      </c>
    </row>
    <row r="382" spans="1:8" ht="13.8" customHeight="1">
      <c r="A382" s="101">
        <f>C382*ID규칙_획득처_그룹_단위+COUNTIF($C$4:C382,C382)</f>
        <v>10101101</v>
      </c>
      <c r="B382" s="100" t="s">
        <v>634</v>
      </c>
      <c r="C382" s="101">
        <f>IF(H382="EQUIPMENT",INDEX(EQUIPMENT!A:A,MATCH(B382,EQUIPMENT!B:B,0))*10+1,INDEX(ITEM!A:A,MATCH(B382,ITEM!B:B,0))+2)</f>
        <v>101011</v>
      </c>
      <c r="D382" s="101">
        <v>2</v>
      </c>
      <c r="E382" s="101">
        <v>12131</v>
      </c>
      <c r="F382" s="101" t="str">
        <f t="shared" si="6"/>
        <v>GAIN_NAME_2</v>
      </c>
      <c r="G382" s="100" t="s">
        <v>2797</v>
      </c>
      <c r="H382" s="100" t="s">
        <v>626</v>
      </c>
    </row>
    <row r="383" spans="1:8" ht="13.8" customHeight="1">
      <c r="A383" s="101">
        <f>C383*ID규칙_획득처_그룹_단위+COUNTIF($C$4:C383,C383)</f>
        <v>10101102</v>
      </c>
      <c r="B383" s="100" t="s">
        <v>634</v>
      </c>
      <c r="C383" s="101">
        <f>IF(H383="EQUIPMENT",INDEX(EQUIPMENT!A:A,MATCH(B383,EQUIPMENT!B:B,0))*10+1,INDEX(ITEM!A:A,MATCH(B383,ITEM!B:B,0))+2)</f>
        <v>101011</v>
      </c>
      <c r="D383" s="101">
        <v>2</v>
      </c>
      <c r="E383" s="101">
        <v>12151</v>
      </c>
      <c r="F383" s="101" t="str">
        <f t="shared" si="6"/>
        <v>GAIN_NAME_2</v>
      </c>
      <c r="G383" s="100" t="s">
        <v>2888</v>
      </c>
      <c r="H383" s="100" t="s">
        <v>626</v>
      </c>
    </row>
    <row r="384" spans="1:8" ht="13.8" customHeight="1">
      <c r="A384" s="101">
        <f>C384*ID규칙_획득처_그룹_단위+COUNTIF($C$4:C384,C384)</f>
        <v>10101103</v>
      </c>
      <c r="B384" s="100" t="s">
        <v>634</v>
      </c>
      <c r="C384" s="101">
        <f>IF(H384="EQUIPMENT",INDEX(EQUIPMENT!A:A,MATCH(B384,EQUIPMENT!B:B,0))*10+1,INDEX(ITEM!A:A,MATCH(B384,ITEM!B:B,0))+2)</f>
        <v>101011</v>
      </c>
      <c r="D384" s="101">
        <v>9</v>
      </c>
      <c r="E384" s="101">
        <v>0</v>
      </c>
      <c r="F384" s="101" t="str">
        <f t="shared" si="6"/>
        <v>GAIN_NAME_9</v>
      </c>
      <c r="G384" s="100" t="s">
        <v>232</v>
      </c>
      <c r="H384" s="100" t="s">
        <v>626</v>
      </c>
    </row>
    <row r="385" spans="1:8" ht="13.8" customHeight="1">
      <c r="A385" s="101">
        <f>C385*ID규칙_획득처_그룹_단위+COUNTIF($C$4:C385,C385)</f>
        <v>10101104</v>
      </c>
      <c r="B385" s="100" t="s">
        <v>634</v>
      </c>
      <c r="C385" s="101">
        <f>IF(H385="EQUIPMENT",INDEX(EQUIPMENT!A:A,MATCH(B385,EQUIPMENT!B:B,0))*10+1,INDEX(ITEM!A:A,MATCH(B385,ITEM!B:B,0))+2)</f>
        <v>101011</v>
      </c>
      <c r="D385" s="101">
        <v>7</v>
      </c>
      <c r="E385" s="101">
        <v>0</v>
      </c>
      <c r="F385" s="101" t="str">
        <f t="shared" si="6"/>
        <v>GAIN_NAME_7</v>
      </c>
      <c r="G385" s="100" t="s">
        <v>230</v>
      </c>
      <c r="H385" s="100" t="s">
        <v>626</v>
      </c>
    </row>
    <row r="386" spans="1:8" ht="13.8" customHeight="1">
      <c r="A386" s="101">
        <f>C386*ID규칙_획득처_그룹_단위+COUNTIF($C$4:C386,C386)</f>
        <v>10101201</v>
      </c>
      <c r="B386" s="100" t="s">
        <v>635</v>
      </c>
      <c r="C386" s="101">
        <f>IF(H386="EQUIPMENT",INDEX(EQUIPMENT!A:A,MATCH(B386,EQUIPMENT!B:B,0))*10+1,INDEX(ITEM!A:A,MATCH(B386,ITEM!B:B,0))+2)</f>
        <v>101012</v>
      </c>
      <c r="D386" s="101">
        <v>2</v>
      </c>
      <c r="E386" s="101">
        <v>12163</v>
      </c>
      <c r="F386" s="101" t="str">
        <f t="shared" si="6"/>
        <v>GAIN_NAME_2</v>
      </c>
      <c r="G386" s="100" t="s">
        <v>2804</v>
      </c>
      <c r="H386" s="100" t="s">
        <v>626</v>
      </c>
    </row>
    <row r="387" spans="1:8" ht="13.8" customHeight="1">
      <c r="A387" s="101">
        <f>C387*ID규칙_획득처_그룹_단위+COUNTIF($C$4:C387,C387)</f>
        <v>10101202</v>
      </c>
      <c r="B387" s="100" t="s">
        <v>635</v>
      </c>
      <c r="C387" s="101">
        <f>IF(H387="EQUIPMENT",INDEX(EQUIPMENT!A:A,MATCH(B387,EQUIPMENT!B:B,0))*10+1,INDEX(ITEM!A:A,MATCH(B387,ITEM!B:B,0))+2)</f>
        <v>101012</v>
      </c>
      <c r="D387" s="101">
        <v>9</v>
      </c>
      <c r="E387" s="101">
        <v>0</v>
      </c>
      <c r="F387" s="101" t="str">
        <f t="shared" si="6"/>
        <v>GAIN_NAME_9</v>
      </c>
      <c r="G387" s="100" t="s">
        <v>232</v>
      </c>
      <c r="H387" s="100" t="s">
        <v>626</v>
      </c>
    </row>
    <row r="388" spans="1:8" ht="13.8" customHeight="1">
      <c r="A388" s="101">
        <f>C388*ID규칙_획득처_그룹_단위+COUNTIF($C$4:C388,C388)</f>
        <v>10101203</v>
      </c>
      <c r="B388" s="100" t="s">
        <v>635</v>
      </c>
      <c r="C388" s="101">
        <f>IF(H388="EQUIPMENT",INDEX(EQUIPMENT!A:A,MATCH(B388,EQUIPMENT!B:B,0))*10+1,INDEX(ITEM!A:A,MATCH(B388,ITEM!B:B,0))+2)</f>
        <v>101012</v>
      </c>
      <c r="D388" s="101">
        <v>16</v>
      </c>
      <c r="E388" s="101">
        <v>0</v>
      </c>
      <c r="F388" s="101" t="str">
        <f t="shared" si="6"/>
        <v>GAIN_NAME_16</v>
      </c>
      <c r="G388" s="100" t="s">
        <v>239</v>
      </c>
      <c r="H388" s="100" t="s">
        <v>626</v>
      </c>
    </row>
    <row r="389" spans="1:8" ht="13.8" customHeight="1">
      <c r="A389" s="101">
        <f>C389*ID규칙_획득처_그룹_단위+COUNTIF($C$4:C389,C389)</f>
        <v>10101301</v>
      </c>
      <c r="B389" s="100" t="s">
        <v>636</v>
      </c>
      <c r="C389" s="101">
        <f>IF(H389="EQUIPMENT",INDEX(EQUIPMENT!A:A,MATCH(B389,EQUIPMENT!B:B,0))*10+1,INDEX(ITEM!A:A,MATCH(B389,ITEM!B:B,0))+2)</f>
        <v>101013</v>
      </c>
      <c r="D389" s="101">
        <v>14</v>
      </c>
      <c r="E389" s="101">
        <v>0</v>
      </c>
      <c r="F389" s="101" t="str">
        <f t="shared" si="6"/>
        <v>GAIN_NAME_14</v>
      </c>
      <c r="G389" s="100" t="s">
        <v>237</v>
      </c>
      <c r="H389" s="100" t="s">
        <v>626</v>
      </c>
    </row>
    <row r="390" spans="1:8" ht="13.8" customHeight="1">
      <c r="A390" s="101">
        <f>C390*ID규칙_획득처_그룹_단위+COUNTIF($C$4:C390,C390)</f>
        <v>10101302</v>
      </c>
      <c r="B390" s="100" t="s">
        <v>636</v>
      </c>
      <c r="C390" s="101">
        <f>IF(H390="EQUIPMENT",INDEX(EQUIPMENT!A:A,MATCH(B390,EQUIPMENT!B:B,0))*10+1,INDEX(ITEM!A:A,MATCH(B390,ITEM!B:B,0))+2)</f>
        <v>101013</v>
      </c>
      <c r="D390" s="101">
        <v>9</v>
      </c>
      <c r="E390" s="101">
        <v>0</v>
      </c>
      <c r="F390" s="101" t="str">
        <f t="shared" si="6"/>
        <v>GAIN_NAME_9</v>
      </c>
      <c r="G390" s="100" t="s">
        <v>232</v>
      </c>
      <c r="H390" s="100" t="s">
        <v>626</v>
      </c>
    </row>
    <row r="391" spans="1:8" ht="13.8" customHeight="1">
      <c r="A391" s="101">
        <f>C391*ID규칙_획득처_그룹_단위+COUNTIF($C$4:C391,C391)</f>
        <v>10101303</v>
      </c>
      <c r="B391" s="100" t="s">
        <v>636</v>
      </c>
      <c r="C391" s="101">
        <f>IF(H391="EQUIPMENT",INDEX(EQUIPMENT!A:A,MATCH(B391,EQUIPMENT!B:B,0))*10+1,INDEX(ITEM!A:A,MATCH(B391,ITEM!B:B,0))+2)</f>
        <v>101013</v>
      </c>
      <c r="D391" s="101">
        <v>7</v>
      </c>
      <c r="E391" s="101">
        <v>0</v>
      </c>
      <c r="F391" s="101" t="str">
        <f t="shared" si="6"/>
        <v>GAIN_NAME_7</v>
      </c>
      <c r="G391" s="100" t="s">
        <v>230</v>
      </c>
      <c r="H391" s="100" t="s">
        <v>626</v>
      </c>
    </row>
    <row r="392" spans="1:8" ht="13.8" customHeight="1">
      <c r="A392" s="101">
        <f>C392*ID규칙_획득처_그룹_단위+COUNTIF($C$4:C392,C392)</f>
        <v>10101401</v>
      </c>
      <c r="B392" s="100" t="s">
        <v>637</v>
      </c>
      <c r="C392" s="101">
        <f>IF(H392="EQUIPMENT",INDEX(EQUIPMENT!A:A,MATCH(B392,EQUIPMENT!B:B,0))*10+1,INDEX(ITEM!A:A,MATCH(B392,ITEM!B:B,0))+2)</f>
        <v>101014</v>
      </c>
      <c r="D392" s="101">
        <v>2</v>
      </c>
      <c r="E392" s="101">
        <v>12143</v>
      </c>
      <c r="F392" s="101" t="str">
        <f t="shared" si="6"/>
        <v>GAIN_NAME_2</v>
      </c>
      <c r="G392" s="100" t="s">
        <v>2876</v>
      </c>
      <c r="H392" s="100" t="s">
        <v>626</v>
      </c>
    </row>
    <row r="393" spans="1:8" ht="13.8" customHeight="1">
      <c r="A393" s="101">
        <f>C393*ID규칙_획득처_그룹_단위+COUNTIF($C$4:C393,C393)</f>
        <v>10101402</v>
      </c>
      <c r="B393" s="100" t="s">
        <v>637</v>
      </c>
      <c r="C393" s="101">
        <f>IF(H393="EQUIPMENT",INDEX(EQUIPMENT!A:A,MATCH(B393,EQUIPMENT!B:B,0))*10+1,INDEX(ITEM!A:A,MATCH(B393,ITEM!B:B,0))+2)</f>
        <v>101014</v>
      </c>
      <c r="D393" s="101">
        <v>2</v>
      </c>
      <c r="E393" s="101">
        <v>12203</v>
      </c>
      <c r="F393" s="101" t="str">
        <f t="shared" si="6"/>
        <v>GAIN_NAME_2</v>
      </c>
      <c r="G393" s="100" t="s">
        <v>2855</v>
      </c>
      <c r="H393" s="100" t="s">
        <v>626</v>
      </c>
    </row>
    <row r="394" spans="1:8" ht="13.8" customHeight="1">
      <c r="A394" s="101">
        <f>C394*ID규칙_획득처_그룹_단위+COUNTIF($C$4:C394,C394)</f>
        <v>10101403</v>
      </c>
      <c r="B394" s="100" t="s">
        <v>637</v>
      </c>
      <c r="C394" s="101">
        <f>IF(H394="EQUIPMENT",INDEX(EQUIPMENT!A:A,MATCH(B394,EQUIPMENT!B:B,0))*10+1,INDEX(ITEM!A:A,MATCH(B394,ITEM!B:B,0))+2)</f>
        <v>101014</v>
      </c>
      <c r="D394" s="101">
        <v>9</v>
      </c>
      <c r="E394" s="101">
        <v>0</v>
      </c>
      <c r="F394" s="101" t="str">
        <f t="shared" si="6"/>
        <v>GAIN_NAME_9</v>
      </c>
      <c r="G394" s="100" t="s">
        <v>232</v>
      </c>
      <c r="H394" s="100" t="s">
        <v>626</v>
      </c>
    </row>
    <row r="395" spans="1:8" ht="13.8" customHeight="1">
      <c r="A395" s="101">
        <f>C395*ID규칙_획득처_그룹_단위+COUNTIF($C$4:C395,C395)</f>
        <v>10101404</v>
      </c>
      <c r="B395" s="100" t="s">
        <v>637</v>
      </c>
      <c r="C395" s="101">
        <f>IF(H395="EQUIPMENT",INDEX(EQUIPMENT!A:A,MATCH(B395,EQUIPMENT!B:B,0))*10+1,INDEX(ITEM!A:A,MATCH(B395,ITEM!B:B,0))+2)</f>
        <v>101014</v>
      </c>
      <c r="D395" s="101">
        <v>16</v>
      </c>
      <c r="E395" s="101">
        <v>0</v>
      </c>
      <c r="F395" s="101" t="str">
        <f t="shared" si="6"/>
        <v>GAIN_NAME_16</v>
      </c>
      <c r="G395" s="100" t="s">
        <v>239</v>
      </c>
      <c r="H395" s="100" t="s">
        <v>626</v>
      </c>
    </row>
    <row r="396" spans="1:8" ht="13.8" customHeight="1">
      <c r="A396" s="101">
        <f>C396*ID규칙_획득처_그룹_단위+COUNTIF($C$4:C396,C396)</f>
        <v>10101501</v>
      </c>
      <c r="B396" s="100" t="s">
        <v>638</v>
      </c>
      <c r="C396" s="101">
        <f>IF(H396="EQUIPMENT",INDEX(EQUIPMENT!A:A,MATCH(B396,EQUIPMENT!B:B,0))*10+1,INDEX(ITEM!A:A,MATCH(B396,ITEM!B:B,0))+2)</f>
        <v>101015</v>
      </c>
      <c r="D396" s="101">
        <v>14</v>
      </c>
      <c r="E396" s="101">
        <v>0</v>
      </c>
      <c r="F396" s="101" t="str">
        <f t="shared" si="6"/>
        <v>GAIN_NAME_14</v>
      </c>
      <c r="G396" s="100" t="s">
        <v>237</v>
      </c>
      <c r="H396" s="100" t="s">
        <v>626</v>
      </c>
    </row>
    <row r="397" spans="1:8" ht="13.8" customHeight="1">
      <c r="A397" s="101">
        <f>C397*ID규칙_획득처_그룹_단위+COUNTIF($C$4:C397,C397)</f>
        <v>10101502</v>
      </c>
      <c r="B397" s="100" t="s">
        <v>638</v>
      </c>
      <c r="C397" s="101">
        <f>IF(H397="EQUIPMENT",INDEX(EQUIPMENT!A:A,MATCH(B397,EQUIPMENT!B:B,0))*10+1,INDEX(ITEM!A:A,MATCH(B397,ITEM!B:B,0))+2)</f>
        <v>101015</v>
      </c>
      <c r="D397" s="101">
        <v>9</v>
      </c>
      <c r="E397" s="101">
        <v>0</v>
      </c>
      <c r="F397" s="101" t="str">
        <f t="shared" si="6"/>
        <v>GAIN_NAME_9</v>
      </c>
      <c r="G397" s="100" t="s">
        <v>232</v>
      </c>
      <c r="H397" s="100" t="s">
        <v>626</v>
      </c>
    </row>
    <row r="398" spans="1:8" ht="13.8" customHeight="1">
      <c r="A398" s="101">
        <f>C398*ID규칙_획득처_그룹_단위+COUNTIF($C$4:C398,C398)</f>
        <v>10101503</v>
      </c>
      <c r="B398" s="100" t="s">
        <v>638</v>
      </c>
      <c r="C398" s="101">
        <f>IF(H398="EQUIPMENT",INDEX(EQUIPMENT!A:A,MATCH(B398,EQUIPMENT!B:B,0))*10+1,INDEX(ITEM!A:A,MATCH(B398,ITEM!B:B,0))+2)</f>
        <v>101015</v>
      </c>
      <c r="D398" s="101">
        <v>7</v>
      </c>
      <c r="E398" s="101">
        <v>0</v>
      </c>
      <c r="F398" s="101" t="str">
        <f t="shared" si="6"/>
        <v>GAIN_NAME_7</v>
      </c>
      <c r="G398" s="100" t="s">
        <v>230</v>
      </c>
      <c r="H398" s="100" t="s">
        <v>626</v>
      </c>
    </row>
    <row r="399" spans="1:8" ht="13.8" customHeight="1">
      <c r="A399" s="101">
        <f>C399*ID규칙_획득처_그룹_단위+COUNTIF($C$4:C399,C399)</f>
        <v>10101601</v>
      </c>
      <c r="B399" s="100" t="s">
        <v>639</v>
      </c>
      <c r="C399" s="101">
        <f>IF(H399="EQUIPMENT",INDEX(EQUIPMENT!A:A,MATCH(B399,EQUIPMENT!B:B,0))*10+1,INDEX(ITEM!A:A,MATCH(B399,ITEM!B:B,0))+2)</f>
        <v>101016</v>
      </c>
      <c r="D399" s="101">
        <v>2</v>
      </c>
      <c r="E399" s="101">
        <v>12083</v>
      </c>
      <c r="F399" s="101" t="str">
        <f t="shared" si="6"/>
        <v>GAIN_NAME_2</v>
      </c>
      <c r="G399" s="100" t="s">
        <v>2830</v>
      </c>
      <c r="H399" s="100" t="s">
        <v>626</v>
      </c>
    </row>
    <row r="400" spans="1:8" ht="13.8" customHeight="1">
      <c r="A400" s="101">
        <f>C400*ID규칙_획득처_그룹_단위+COUNTIF($C$4:C400,C400)</f>
        <v>10101602</v>
      </c>
      <c r="B400" s="100" t="s">
        <v>639</v>
      </c>
      <c r="C400" s="101">
        <f>IF(H400="EQUIPMENT",INDEX(EQUIPMENT!A:A,MATCH(B400,EQUIPMENT!B:B,0))*10+1,INDEX(ITEM!A:A,MATCH(B400,ITEM!B:B,0))+2)</f>
        <v>101016</v>
      </c>
      <c r="D400" s="101">
        <v>2</v>
      </c>
      <c r="E400" s="101">
        <v>12123</v>
      </c>
      <c r="F400" s="101" t="str">
        <f t="shared" si="6"/>
        <v>GAIN_NAME_2</v>
      </c>
      <c r="G400" s="100" t="s">
        <v>2889</v>
      </c>
      <c r="H400" s="100" t="s">
        <v>626</v>
      </c>
    </row>
    <row r="401" spans="1:8" ht="13.8" customHeight="1">
      <c r="A401" s="101">
        <f>C401*ID규칙_획득처_그룹_단위+COUNTIF($C$4:C401,C401)</f>
        <v>10101603</v>
      </c>
      <c r="B401" s="100" t="s">
        <v>639</v>
      </c>
      <c r="C401" s="101">
        <f>IF(H401="EQUIPMENT",INDEX(EQUIPMENT!A:A,MATCH(B401,EQUIPMENT!B:B,0))*10+1,INDEX(ITEM!A:A,MATCH(B401,ITEM!B:B,0))+2)</f>
        <v>101016</v>
      </c>
      <c r="D401" s="101">
        <v>9</v>
      </c>
      <c r="E401" s="101">
        <v>0</v>
      </c>
      <c r="F401" s="101" t="str">
        <f t="shared" si="6"/>
        <v>GAIN_NAME_9</v>
      </c>
      <c r="G401" s="100" t="s">
        <v>232</v>
      </c>
      <c r="H401" s="100" t="s">
        <v>626</v>
      </c>
    </row>
    <row r="402" spans="1:8" ht="13.8" customHeight="1">
      <c r="A402" s="101">
        <f>C402*ID규칙_획득처_그룹_단위+COUNTIF($C$4:C402,C402)</f>
        <v>10101604</v>
      </c>
      <c r="B402" s="100" t="s">
        <v>639</v>
      </c>
      <c r="C402" s="101">
        <f>IF(H402="EQUIPMENT",INDEX(EQUIPMENT!A:A,MATCH(B402,EQUIPMENT!B:B,0))*10+1,INDEX(ITEM!A:A,MATCH(B402,ITEM!B:B,0))+2)</f>
        <v>101016</v>
      </c>
      <c r="D402" s="101">
        <v>7</v>
      </c>
      <c r="E402" s="101">
        <v>0</v>
      </c>
      <c r="F402" s="101" t="str">
        <f t="shared" si="6"/>
        <v>GAIN_NAME_7</v>
      </c>
      <c r="G402" s="100" t="s">
        <v>230</v>
      </c>
      <c r="H402" s="100" t="s">
        <v>626</v>
      </c>
    </row>
    <row r="403" spans="1:8" ht="13.8" customHeight="1">
      <c r="A403" s="101">
        <f>C403*ID규칙_획득처_그룹_단위+COUNTIF($C$4:C403,C403)</f>
        <v>10101701</v>
      </c>
      <c r="B403" s="100" t="s">
        <v>640</v>
      </c>
      <c r="C403" s="101">
        <f>IF(H403="EQUIPMENT",INDEX(EQUIPMENT!A:A,MATCH(B403,EQUIPMENT!B:B,0))*10+1,INDEX(ITEM!A:A,MATCH(B403,ITEM!B:B,0))+2)</f>
        <v>101017</v>
      </c>
      <c r="D403" s="101">
        <v>2</v>
      </c>
      <c r="E403" s="101">
        <v>12023</v>
      </c>
      <c r="F403" s="101" t="str">
        <f t="shared" si="6"/>
        <v>GAIN_NAME_2</v>
      </c>
      <c r="G403" s="100" t="s">
        <v>2824</v>
      </c>
      <c r="H403" s="100" t="s">
        <v>626</v>
      </c>
    </row>
    <row r="404" spans="1:8" ht="13.8" customHeight="1">
      <c r="A404" s="101">
        <f>C404*ID규칙_획득처_그룹_단위+COUNTIF($C$4:C404,C404)</f>
        <v>10101702</v>
      </c>
      <c r="B404" s="100" t="s">
        <v>640</v>
      </c>
      <c r="C404" s="101">
        <f>IF(H404="EQUIPMENT",INDEX(EQUIPMENT!A:A,MATCH(B404,EQUIPMENT!B:B,0))*10+1,INDEX(ITEM!A:A,MATCH(B404,ITEM!B:B,0))+2)</f>
        <v>101017</v>
      </c>
      <c r="D404" s="101">
        <v>2</v>
      </c>
      <c r="E404" s="101">
        <v>12052</v>
      </c>
      <c r="F404" s="101" t="str">
        <f t="shared" si="6"/>
        <v>GAIN_NAME_2</v>
      </c>
      <c r="G404" s="100" t="s">
        <v>2814</v>
      </c>
      <c r="H404" s="100" t="s">
        <v>626</v>
      </c>
    </row>
    <row r="405" spans="1:8" ht="13.8" customHeight="1">
      <c r="A405" s="101">
        <f>C405*ID규칙_획득처_그룹_단위+COUNTIF($C$4:C405,C405)</f>
        <v>10101703</v>
      </c>
      <c r="B405" s="100" t="s">
        <v>640</v>
      </c>
      <c r="C405" s="101">
        <f>IF(H405="EQUIPMENT",INDEX(EQUIPMENT!A:A,MATCH(B405,EQUIPMENT!B:B,0))*10+1,INDEX(ITEM!A:A,MATCH(B405,ITEM!B:B,0))+2)</f>
        <v>101017</v>
      </c>
      <c r="D405" s="101">
        <v>2</v>
      </c>
      <c r="E405" s="101">
        <v>12063</v>
      </c>
      <c r="F405" s="101" t="str">
        <f t="shared" si="6"/>
        <v>GAIN_NAME_2</v>
      </c>
      <c r="G405" s="100" t="s">
        <v>2890</v>
      </c>
      <c r="H405" s="100" t="s">
        <v>626</v>
      </c>
    </row>
    <row r="406" spans="1:8" ht="13.8" customHeight="1">
      <c r="A406" s="101">
        <f>C406*ID규칙_획득처_그룹_단위+COUNTIF($C$4:C406,C406)</f>
        <v>10101704</v>
      </c>
      <c r="B406" s="100" t="s">
        <v>640</v>
      </c>
      <c r="C406" s="101">
        <f>IF(H406="EQUIPMENT",INDEX(EQUIPMENT!A:A,MATCH(B406,EQUIPMENT!B:B,0))*10+1,INDEX(ITEM!A:A,MATCH(B406,ITEM!B:B,0))+2)</f>
        <v>101017</v>
      </c>
      <c r="D406" s="101">
        <v>9</v>
      </c>
      <c r="E406" s="101">
        <v>0</v>
      </c>
      <c r="F406" s="101" t="str">
        <f t="shared" si="6"/>
        <v>GAIN_NAME_9</v>
      </c>
      <c r="G406" s="100" t="s">
        <v>232</v>
      </c>
      <c r="H406" s="100" t="s">
        <v>626</v>
      </c>
    </row>
    <row r="407" spans="1:8" ht="13.8" customHeight="1">
      <c r="A407" s="101">
        <f>C407*ID규칙_획득처_그룹_단위+COUNTIF($C$4:C407,C407)</f>
        <v>10101705</v>
      </c>
      <c r="B407" s="100" t="s">
        <v>640</v>
      </c>
      <c r="C407" s="101">
        <f>IF(H407="EQUIPMENT",INDEX(EQUIPMENT!A:A,MATCH(B407,EQUIPMENT!B:B,0))*10+1,INDEX(ITEM!A:A,MATCH(B407,ITEM!B:B,0))+2)</f>
        <v>101017</v>
      </c>
      <c r="D407" s="101">
        <v>7</v>
      </c>
      <c r="E407" s="101">
        <v>0</v>
      </c>
      <c r="F407" s="101" t="str">
        <f t="shared" si="6"/>
        <v>GAIN_NAME_7</v>
      </c>
      <c r="G407" s="100" t="s">
        <v>230</v>
      </c>
      <c r="H407" s="100" t="s">
        <v>626</v>
      </c>
    </row>
    <row r="408" spans="1:8" ht="13.8" customHeight="1">
      <c r="A408" s="101">
        <f>C408*ID규칙_획득처_그룹_단위+COUNTIF($C$4:C408,C408)</f>
        <v>10101801</v>
      </c>
      <c r="B408" s="100" t="s">
        <v>641</v>
      </c>
      <c r="C408" s="101">
        <f>IF(H408="EQUIPMENT",INDEX(EQUIPMENT!A:A,MATCH(B408,EQUIPMENT!B:B,0))*10+1,INDEX(ITEM!A:A,MATCH(B408,ITEM!B:B,0))+2)</f>
        <v>101018</v>
      </c>
      <c r="D408" s="101">
        <v>2</v>
      </c>
      <c r="E408" s="101">
        <v>12133</v>
      </c>
      <c r="F408" s="101" t="str">
        <f t="shared" si="6"/>
        <v>GAIN_NAME_2</v>
      </c>
      <c r="G408" s="100" t="s">
        <v>2798</v>
      </c>
      <c r="H408" s="100" t="s">
        <v>626</v>
      </c>
    </row>
    <row r="409" spans="1:8" ht="13.8" customHeight="1">
      <c r="A409" s="101">
        <f>C409*ID규칙_획득처_그룹_단위+COUNTIF($C$4:C409,C409)</f>
        <v>10101802</v>
      </c>
      <c r="B409" s="100" t="s">
        <v>641</v>
      </c>
      <c r="C409" s="101">
        <f>IF(H409="EQUIPMENT",INDEX(EQUIPMENT!A:A,MATCH(B409,EQUIPMENT!B:B,0))*10+1,INDEX(ITEM!A:A,MATCH(B409,ITEM!B:B,0))+2)</f>
        <v>101018</v>
      </c>
      <c r="D409" s="101">
        <v>9</v>
      </c>
      <c r="E409" s="101">
        <v>0</v>
      </c>
      <c r="F409" s="101" t="str">
        <f t="shared" si="6"/>
        <v>GAIN_NAME_9</v>
      </c>
      <c r="G409" s="100" t="s">
        <v>232</v>
      </c>
      <c r="H409" s="100" t="s">
        <v>626</v>
      </c>
    </row>
    <row r="410" spans="1:8" ht="13.8" customHeight="1">
      <c r="A410" s="101">
        <f>C410*ID규칙_획득처_그룹_단위+COUNTIF($C$4:C410,C410)</f>
        <v>10101803</v>
      </c>
      <c r="B410" s="100" t="s">
        <v>641</v>
      </c>
      <c r="C410" s="101">
        <f>IF(H410="EQUIPMENT",INDEX(EQUIPMENT!A:A,MATCH(B410,EQUIPMENT!B:B,0))*10+1,INDEX(ITEM!A:A,MATCH(B410,ITEM!B:B,0))+2)</f>
        <v>101018</v>
      </c>
      <c r="D410" s="101">
        <v>7</v>
      </c>
      <c r="E410" s="101">
        <v>0</v>
      </c>
      <c r="F410" s="101" t="str">
        <f t="shared" si="6"/>
        <v>GAIN_NAME_7</v>
      </c>
      <c r="G410" s="100" t="s">
        <v>230</v>
      </c>
      <c r="H410" s="100" t="s">
        <v>626</v>
      </c>
    </row>
    <row r="411" spans="1:8" ht="13.8" customHeight="1">
      <c r="A411" s="101">
        <f>C411*ID규칙_획득처_그룹_단위+COUNTIF($C$4:C411,C411)</f>
        <v>10101901</v>
      </c>
      <c r="B411" s="100" t="s">
        <v>642</v>
      </c>
      <c r="C411" s="101">
        <f>IF(H411="EQUIPMENT",INDEX(EQUIPMENT!A:A,MATCH(B411,EQUIPMENT!B:B,0))*10+1,INDEX(ITEM!A:A,MATCH(B411,ITEM!B:B,0))+2)</f>
        <v>101019</v>
      </c>
      <c r="D411" s="101">
        <v>2</v>
      </c>
      <c r="E411" s="101">
        <v>12021</v>
      </c>
      <c r="F411" s="101" t="str">
        <f t="shared" si="6"/>
        <v>GAIN_NAME_2</v>
      </c>
      <c r="G411" s="100" t="s">
        <v>2775</v>
      </c>
      <c r="H411" s="100" t="s">
        <v>626</v>
      </c>
    </row>
    <row r="412" spans="1:8" ht="13.8" customHeight="1">
      <c r="A412" s="101">
        <f>C412*ID규칙_획득처_그룹_단위+COUNTIF($C$4:C412,C412)</f>
        <v>10101902</v>
      </c>
      <c r="B412" s="100" t="s">
        <v>642</v>
      </c>
      <c r="C412" s="101">
        <f>IF(H412="EQUIPMENT",INDEX(EQUIPMENT!A:A,MATCH(B412,EQUIPMENT!B:B,0))*10+1,INDEX(ITEM!A:A,MATCH(B412,ITEM!B:B,0))+2)</f>
        <v>101019</v>
      </c>
      <c r="D412" s="101">
        <v>2</v>
      </c>
      <c r="E412" s="101">
        <v>12051</v>
      </c>
      <c r="F412" s="101" t="str">
        <f t="shared" si="6"/>
        <v>GAIN_NAME_2</v>
      </c>
      <c r="G412" s="100" t="s">
        <v>2849</v>
      </c>
      <c r="H412" s="100" t="s">
        <v>626</v>
      </c>
    </row>
    <row r="413" spans="1:8" ht="13.8" customHeight="1">
      <c r="A413" s="101">
        <f>C413*ID규칙_획득처_그룹_단위+COUNTIF($C$4:C413,C413)</f>
        <v>10101903</v>
      </c>
      <c r="B413" s="100" t="s">
        <v>642</v>
      </c>
      <c r="C413" s="101">
        <f>IF(H413="EQUIPMENT",INDEX(EQUIPMENT!A:A,MATCH(B413,EQUIPMENT!B:B,0))*10+1,INDEX(ITEM!A:A,MATCH(B413,ITEM!B:B,0))+2)</f>
        <v>101019</v>
      </c>
      <c r="D413" s="101">
        <v>2</v>
      </c>
      <c r="E413" s="101">
        <v>12091</v>
      </c>
      <c r="F413" s="101" t="str">
        <f t="shared" si="6"/>
        <v>GAIN_NAME_2</v>
      </c>
      <c r="G413" s="100" t="s">
        <v>2891</v>
      </c>
      <c r="H413" s="100" t="s">
        <v>626</v>
      </c>
    </row>
    <row r="414" spans="1:8" ht="13.8" customHeight="1">
      <c r="A414" s="101">
        <f>C414*ID규칙_획득처_그룹_단위+COUNTIF($C$4:C414,C414)</f>
        <v>10101904</v>
      </c>
      <c r="B414" s="100" t="s">
        <v>642</v>
      </c>
      <c r="C414" s="101">
        <f>IF(H414="EQUIPMENT",INDEX(EQUIPMENT!A:A,MATCH(B414,EQUIPMENT!B:B,0))*10+1,INDEX(ITEM!A:A,MATCH(B414,ITEM!B:B,0))+2)</f>
        <v>101019</v>
      </c>
      <c r="D414" s="101">
        <v>2</v>
      </c>
      <c r="E414" s="101">
        <v>12111</v>
      </c>
      <c r="F414" s="101" t="str">
        <f t="shared" si="6"/>
        <v>GAIN_NAME_2</v>
      </c>
      <c r="G414" s="100" t="s">
        <v>2792</v>
      </c>
      <c r="H414" s="100" t="s">
        <v>626</v>
      </c>
    </row>
    <row r="415" spans="1:8" ht="13.8" customHeight="1">
      <c r="A415" s="101">
        <f>C415*ID규칙_획득처_그룹_단위+COUNTIF($C$4:C415,C415)</f>
        <v>10101905</v>
      </c>
      <c r="B415" s="100" t="s">
        <v>642</v>
      </c>
      <c r="C415" s="101">
        <f>IF(H415="EQUIPMENT",INDEX(EQUIPMENT!A:A,MATCH(B415,EQUIPMENT!B:B,0))*10+1,INDEX(ITEM!A:A,MATCH(B415,ITEM!B:B,0))+2)</f>
        <v>101019</v>
      </c>
      <c r="D415" s="101">
        <v>9</v>
      </c>
      <c r="E415" s="101">
        <v>0</v>
      </c>
      <c r="F415" s="101" t="str">
        <f t="shared" si="6"/>
        <v>GAIN_NAME_9</v>
      </c>
      <c r="G415" s="100" t="s">
        <v>232</v>
      </c>
      <c r="H415" s="100" t="s">
        <v>626</v>
      </c>
    </row>
    <row r="416" spans="1:8" ht="13.8" customHeight="1">
      <c r="A416" s="101">
        <f>C416*ID규칙_획득처_그룹_단위+COUNTIF($C$4:C416,C416)</f>
        <v>10101906</v>
      </c>
      <c r="B416" s="100" t="s">
        <v>642</v>
      </c>
      <c r="C416" s="101">
        <f>IF(H416="EQUIPMENT",INDEX(EQUIPMENT!A:A,MATCH(B416,EQUIPMENT!B:B,0))*10+1,INDEX(ITEM!A:A,MATCH(B416,ITEM!B:B,0))+2)</f>
        <v>101019</v>
      </c>
      <c r="D416" s="101">
        <v>7</v>
      </c>
      <c r="E416" s="101">
        <v>0</v>
      </c>
      <c r="F416" s="101" t="str">
        <f t="shared" si="6"/>
        <v>GAIN_NAME_7</v>
      </c>
      <c r="G416" s="100" t="s">
        <v>230</v>
      </c>
      <c r="H416" s="100" t="s">
        <v>626</v>
      </c>
    </row>
    <row r="417" spans="1:8" ht="13.8" customHeight="1">
      <c r="A417" s="101">
        <f>C417*ID규칙_획득처_그룹_단위+COUNTIF($C$4:C417,C417)</f>
        <v>10102001</v>
      </c>
      <c r="B417" s="100" t="s">
        <v>643</v>
      </c>
      <c r="C417" s="101">
        <f>IF(H417="EQUIPMENT",INDEX(EQUIPMENT!A:A,MATCH(B417,EQUIPMENT!B:B,0))*10+1,INDEX(ITEM!A:A,MATCH(B417,ITEM!B:B,0))+2)</f>
        <v>101020</v>
      </c>
      <c r="D417" s="101">
        <v>14</v>
      </c>
      <c r="E417" s="101">
        <v>0</v>
      </c>
      <c r="F417" s="101" t="str">
        <f t="shared" si="6"/>
        <v>GAIN_NAME_14</v>
      </c>
      <c r="G417" s="100" t="s">
        <v>237</v>
      </c>
      <c r="H417" s="100" t="s">
        <v>626</v>
      </c>
    </row>
    <row r="418" spans="1:8" ht="13.8" customHeight="1">
      <c r="A418" s="101">
        <f>C418*ID규칙_획득처_그룹_단위+COUNTIF($C$4:C418,C418)</f>
        <v>10102002</v>
      </c>
      <c r="B418" s="100" t="s">
        <v>643</v>
      </c>
      <c r="C418" s="101">
        <f>IF(H418="EQUIPMENT",INDEX(EQUIPMENT!A:A,MATCH(B418,EQUIPMENT!B:B,0))*10+1,INDEX(ITEM!A:A,MATCH(B418,ITEM!B:B,0))+2)</f>
        <v>101020</v>
      </c>
      <c r="D418" s="101">
        <v>15</v>
      </c>
      <c r="E418" s="101">
        <v>0</v>
      </c>
      <c r="F418" s="101" t="str">
        <f t="shared" si="6"/>
        <v>GAIN_NAME_15</v>
      </c>
      <c r="G418" s="100" t="s">
        <v>238</v>
      </c>
      <c r="H418" s="100" t="s">
        <v>626</v>
      </c>
    </row>
    <row r="419" spans="1:8" ht="13.8" customHeight="1">
      <c r="A419" s="101">
        <f>C419*ID규칙_획득처_그룹_단위+COUNTIF($C$4:C419,C419)</f>
        <v>10102003</v>
      </c>
      <c r="B419" s="100" t="s">
        <v>643</v>
      </c>
      <c r="C419" s="101">
        <f>IF(H419="EQUIPMENT",INDEX(EQUIPMENT!A:A,MATCH(B419,EQUIPMENT!B:B,0))*10+1,INDEX(ITEM!A:A,MATCH(B419,ITEM!B:B,0))+2)</f>
        <v>101020</v>
      </c>
      <c r="D419" s="101">
        <v>7</v>
      </c>
      <c r="E419" s="101">
        <v>0</v>
      </c>
      <c r="F419" s="101" t="str">
        <f t="shared" ref="F419:F482" si="7">"GAIN_NAME_"&amp;D419</f>
        <v>GAIN_NAME_7</v>
      </c>
      <c r="G419" s="100" t="s">
        <v>230</v>
      </c>
      <c r="H419" s="100" t="s">
        <v>626</v>
      </c>
    </row>
    <row r="420" spans="1:8" ht="13.8" customHeight="1">
      <c r="A420" s="101">
        <f>C420*ID규칙_획득처_그룹_단위+COUNTIF($C$4:C420,C420)</f>
        <v>10102101</v>
      </c>
      <c r="B420" s="100" t="s">
        <v>644</v>
      </c>
      <c r="C420" s="101">
        <f>IF(H420="EQUIPMENT",INDEX(EQUIPMENT!A:A,MATCH(B420,EQUIPMENT!B:B,0))*10+1,INDEX(ITEM!A:A,MATCH(B420,ITEM!B:B,0))+2)</f>
        <v>101021</v>
      </c>
      <c r="D420" s="101">
        <v>2</v>
      </c>
      <c r="E420" s="101">
        <v>12191</v>
      </c>
      <c r="F420" s="101" t="str">
        <f t="shared" si="7"/>
        <v>GAIN_NAME_2</v>
      </c>
      <c r="G420" s="100" t="s">
        <v>2809</v>
      </c>
      <c r="H420" s="100" t="s">
        <v>626</v>
      </c>
    </row>
    <row r="421" spans="1:8" ht="13.8" customHeight="1">
      <c r="A421" s="101">
        <f>C421*ID규칙_획득처_그룹_단위+COUNTIF($C$4:C421,C421)</f>
        <v>10102102</v>
      </c>
      <c r="B421" s="100" t="s">
        <v>644</v>
      </c>
      <c r="C421" s="101">
        <f>IF(H421="EQUIPMENT",INDEX(EQUIPMENT!A:A,MATCH(B421,EQUIPMENT!B:B,0))*10+1,INDEX(ITEM!A:A,MATCH(B421,ITEM!B:B,0))+2)</f>
        <v>101021</v>
      </c>
      <c r="D421" s="101">
        <v>2</v>
      </c>
      <c r="E421" s="101">
        <v>12231</v>
      </c>
      <c r="F421" s="101" t="str">
        <f t="shared" si="7"/>
        <v>GAIN_NAME_2</v>
      </c>
      <c r="G421" s="100" t="s">
        <v>2892</v>
      </c>
      <c r="H421" s="100" t="s">
        <v>626</v>
      </c>
    </row>
    <row r="422" spans="1:8" ht="13.8" customHeight="1">
      <c r="A422" s="101">
        <f>C422*ID규칙_획득처_그룹_단위+COUNTIF($C$4:C422,C422)</f>
        <v>10102103</v>
      </c>
      <c r="B422" s="100" t="s">
        <v>644</v>
      </c>
      <c r="C422" s="101">
        <f>IF(H422="EQUIPMENT",INDEX(EQUIPMENT!A:A,MATCH(B422,EQUIPMENT!B:B,0))*10+1,INDEX(ITEM!A:A,MATCH(B422,ITEM!B:B,0))+2)</f>
        <v>101021</v>
      </c>
      <c r="D422" s="101">
        <v>9</v>
      </c>
      <c r="E422" s="101">
        <v>0</v>
      </c>
      <c r="F422" s="101" t="str">
        <f t="shared" si="7"/>
        <v>GAIN_NAME_9</v>
      </c>
      <c r="G422" s="100" t="s">
        <v>232</v>
      </c>
      <c r="H422" s="100" t="s">
        <v>626</v>
      </c>
    </row>
    <row r="423" spans="1:8" ht="13.8" customHeight="1">
      <c r="A423" s="101">
        <f>C423*ID규칙_획득처_그룹_단위+COUNTIF($C$4:C423,C423)</f>
        <v>10102104</v>
      </c>
      <c r="B423" s="100" t="s">
        <v>644</v>
      </c>
      <c r="C423" s="101">
        <f>IF(H423="EQUIPMENT",INDEX(EQUIPMENT!A:A,MATCH(B423,EQUIPMENT!B:B,0))*10+1,INDEX(ITEM!A:A,MATCH(B423,ITEM!B:B,0))+2)</f>
        <v>101021</v>
      </c>
      <c r="D423" s="101">
        <v>7</v>
      </c>
      <c r="E423" s="101">
        <v>0</v>
      </c>
      <c r="F423" s="101" t="str">
        <f t="shared" si="7"/>
        <v>GAIN_NAME_7</v>
      </c>
      <c r="G423" s="100" t="s">
        <v>230</v>
      </c>
      <c r="H423" s="100" t="s">
        <v>626</v>
      </c>
    </row>
    <row r="424" spans="1:8" ht="13.8" customHeight="1">
      <c r="A424" s="101">
        <f>C424*ID규칙_획득처_그룹_단위+COUNTIF($C$4:C424,C424)</f>
        <v>10102201</v>
      </c>
      <c r="B424" s="100" t="s">
        <v>645</v>
      </c>
      <c r="C424" s="101">
        <f>IF(H424="EQUIPMENT",INDEX(EQUIPMENT!A:A,MATCH(B424,EQUIPMENT!B:B,0))*10+1,INDEX(ITEM!A:A,MATCH(B424,ITEM!B:B,0))+2)</f>
        <v>101022</v>
      </c>
      <c r="D424" s="101">
        <v>14</v>
      </c>
      <c r="E424" s="101">
        <v>0</v>
      </c>
      <c r="F424" s="101" t="str">
        <f t="shared" si="7"/>
        <v>GAIN_NAME_14</v>
      </c>
      <c r="G424" s="100" t="s">
        <v>237</v>
      </c>
      <c r="H424" s="100" t="s">
        <v>626</v>
      </c>
    </row>
    <row r="425" spans="1:8" ht="13.8" customHeight="1">
      <c r="A425" s="101">
        <f>C425*ID규칙_획득처_그룹_단위+COUNTIF($C$4:C425,C425)</f>
        <v>10102202</v>
      </c>
      <c r="B425" s="100" t="s">
        <v>645</v>
      </c>
      <c r="C425" s="101">
        <f>IF(H425="EQUIPMENT",INDEX(EQUIPMENT!A:A,MATCH(B425,EQUIPMENT!B:B,0))*10+1,INDEX(ITEM!A:A,MATCH(B425,ITEM!B:B,0))+2)</f>
        <v>101022</v>
      </c>
      <c r="D425" s="101">
        <v>9</v>
      </c>
      <c r="E425" s="101">
        <v>0</v>
      </c>
      <c r="F425" s="101" t="str">
        <f t="shared" si="7"/>
        <v>GAIN_NAME_9</v>
      </c>
      <c r="G425" s="100" t="s">
        <v>232</v>
      </c>
      <c r="H425" s="100" t="s">
        <v>626</v>
      </c>
    </row>
    <row r="426" spans="1:8" ht="13.8" customHeight="1">
      <c r="A426" s="101">
        <f>C426*ID규칙_획득처_그룹_단위+COUNTIF($C$4:C426,C426)</f>
        <v>10102203</v>
      </c>
      <c r="B426" s="100" t="s">
        <v>645</v>
      </c>
      <c r="C426" s="101">
        <f>IF(H426="EQUIPMENT",INDEX(EQUIPMENT!A:A,MATCH(B426,EQUIPMENT!B:B,0))*10+1,INDEX(ITEM!A:A,MATCH(B426,ITEM!B:B,0))+2)</f>
        <v>101022</v>
      </c>
      <c r="D426" s="101">
        <v>7</v>
      </c>
      <c r="E426" s="101">
        <v>0</v>
      </c>
      <c r="F426" s="101" t="str">
        <f t="shared" si="7"/>
        <v>GAIN_NAME_7</v>
      </c>
      <c r="G426" s="100" t="s">
        <v>230</v>
      </c>
      <c r="H426" s="100" t="s">
        <v>626</v>
      </c>
    </row>
    <row r="427" spans="1:8" ht="13.8" customHeight="1">
      <c r="A427" s="101">
        <f>C427*ID규칙_획득처_그룹_단위+COUNTIF($C$4:C427,C427)</f>
        <v>10102301</v>
      </c>
      <c r="B427" s="100" t="s">
        <v>646</v>
      </c>
      <c r="C427" s="101">
        <f>IF(H427="EQUIPMENT",INDEX(EQUIPMENT!A:A,MATCH(B427,EQUIPMENT!B:B,0))*10+1,INDEX(ITEM!A:A,MATCH(B427,ITEM!B:B,0))+2)</f>
        <v>101023</v>
      </c>
      <c r="D427" s="101">
        <v>14</v>
      </c>
      <c r="E427" s="101">
        <v>0</v>
      </c>
      <c r="F427" s="101" t="str">
        <f t="shared" si="7"/>
        <v>GAIN_NAME_14</v>
      </c>
      <c r="G427" s="100" t="s">
        <v>237</v>
      </c>
      <c r="H427" s="100" t="s">
        <v>626</v>
      </c>
    </row>
    <row r="428" spans="1:8" ht="13.8" customHeight="1">
      <c r="A428" s="101">
        <f>C428*ID규칙_획득처_그룹_단위+COUNTIF($C$4:C428,C428)</f>
        <v>10102302</v>
      </c>
      <c r="B428" s="100" t="s">
        <v>646</v>
      </c>
      <c r="C428" s="101">
        <f>IF(H428="EQUIPMENT",INDEX(EQUIPMENT!A:A,MATCH(B428,EQUIPMENT!B:B,0))*10+1,INDEX(ITEM!A:A,MATCH(B428,ITEM!B:B,0))+2)</f>
        <v>101023</v>
      </c>
      <c r="D428" s="101">
        <v>9</v>
      </c>
      <c r="E428" s="101">
        <v>0</v>
      </c>
      <c r="F428" s="101" t="str">
        <f t="shared" si="7"/>
        <v>GAIN_NAME_9</v>
      </c>
      <c r="G428" s="100" t="s">
        <v>232</v>
      </c>
      <c r="H428" s="100" t="s">
        <v>626</v>
      </c>
    </row>
    <row r="429" spans="1:8" ht="13.8" customHeight="1">
      <c r="A429" s="101">
        <f>C429*ID규칙_획득처_그룹_단위+COUNTIF($C$4:C429,C429)</f>
        <v>10102303</v>
      </c>
      <c r="B429" s="100" t="s">
        <v>646</v>
      </c>
      <c r="C429" s="101">
        <f>IF(H429="EQUIPMENT",INDEX(EQUIPMENT!A:A,MATCH(B429,EQUIPMENT!B:B,0))*10+1,INDEX(ITEM!A:A,MATCH(B429,ITEM!B:B,0))+2)</f>
        <v>101023</v>
      </c>
      <c r="D429" s="101">
        <v>7</v>
      </c>
      <c r="E429" s="101">
        <v>0</v>
      </c>
      <c r="F429" s="101" t="str">
        <f t="shared" si="7"/>
        <v>GAIN_NAME_7</v>
      </c>
      <c r="G429" s="100" t="s">
        <v>230</v>
      </c>
      <c r="H429" s="100" t="s">
        <v>626</v>
      </c>
    </row>
    <row r="430" spans="1:8" ht="13.8" customHeight="1">
      <c r="A430" s="101">
        <f>C430*ID규칙_획득처_그룹_단위+COUNTIF($C$4:C430,C430)</f>
        <v>10102401</v>
      </c>
      <c r="B430" s="100" t="s">
        <v>647</v>
      </c>
      <c r="C430" s="101">
        <f>IF(H430="EQUIPMENT",INDEX(EQUIPMENT!A:A,MATCH(B430,EQUIPMENT!B:B,0))*10+1,INDEX(ITEM!A:A,MATCH(B430,ITEM!B:B,0))+2)</f>
        <v>101024</v>
      </c>
      <c r="D430" s="101">
        <v>14</v>
      </c>
      <c r="E430" s="101">
        <v>0</v>
      </c>
      <c r="F430" s="101" t="str">
        <f t="shared" si="7"/>
        <v>GAIN_NAME_14</v>
      </c>
      <c r="G430" s="100" t="s">
        <v>237</v>
      </c>
      <c r="H430" s="100" t="s">
        <v>626</v>
      </c>
    </row>
    <row r="431" spans="1:8" ht="13.8" customHeight="1">
      <c r="A431" s="101">
        <f>C431*ID규칙_획득처_그룹_단위+COUNTIF($C$4:C431,C431)</f>
        <v>10102402</v>
      </c>
      <c r="B431" s="100" t="s">
        <v>647</v>
      </c>
      <c r="C431" s="101">
        <f>IF(H431="EQUIPMENT",INDEX(EQUIPMENT!A:A,MATCH(B431,EQUIPMENT!B:B,0))*10+1,INDEX(ITEM!A:A,MATCH(B431,ITEM!B:B,0))+2)</f>
        <v>101024</v>
      </c>
      <c r="D431" s="101">
        <v>9</v>
      </c>
      <c r="E431" s="101">
        <v>0</v>
      </c>
      <c r="F431" s="101" t="str">
        <f t="shared" si="7"/>
        <v>GAIN_NAME_9</v>
      </c>
      <c r="G431" s="100" t="s">
        <v>232</v>
      </c>
      <c r="H431" s="100" t="s">
        <v>626</v>
      </c>
    </row>
    <row r="432" spans="1:8" ht="13.8" customHeight="1">
      <c r="A432" s="101">
        <f>C432*ID규칙_획득처_그룹_단위+COUNTIF($C$4:C432,C432)</f>
        <v>10102403</v>
      </c>
      <c r="B432" s="100" t="s">
        <v>647</v>
      </c>
      <c r="C432" s="101">
        <f>IF(H432="EQUIPMENT",INDEX(EQUIPMENT!A:A,MATCH(B432,EQUIPMENT!B:B,0))*10+1,INDEX(ITEM!A:A,MATCH(B432,ITEM!B:B,0))+2)</f>
        <v>101024</v>
      </c>
      <c r="D432" s="101">
        <v>7</v>
      </c>
      <c r="E432" s="101">
        <v>0</v>
      </c>
      <c r="F432" s="101" t="str">
        <f t="shared" si="7"/>
        <v>GAIN_NAME_7</v>
      </c>
      <c r="G432" s="100" t="s">
        <v>230</v>
      </c>
      <c r="H432" s="100" t="s">
        <v>626</v>
      </c>
    </row>
    <row r="433" spans="1:8" ht="13.8" customHeight="1">
      <c r="A433" s="101">
        <f>C433*ID규칙_획득처_그룹_단위+COUNTIF($C$4:C433,C433)</f>
        <v>10102501</v>
      </c>
      <c r="B433" s="100" t="s">
        <v>648</v>
      </c>
      <c r="C433" s="101">
        <f>IF(H433="EQUIPMENT",INDEX(EQUIPMENT!A:A,MATCH(B433,EQUIPMENT!B:B,0))*10+1,INDEX(ITEM!A:A,MATCH(B433,ITEM!B:B,0))+2)</f>
        <v>101025</v>
      </c>
      <c r="D433" s="101">
        <v>14</v>
      </c>
      <c r="E433" s="101">
        <v>0</v>
      </c>
      <c r="F433" s="101" t="str">
        <f t="shared" si="7"/>
        <v>GAIN_NAME_14</v>
      </c>
      <c r="G433" s="100" t="s">
        <v>237</v>
      </c>
      <c r="H433" s="100" t="s">
        <v>626</v>
      </c>
    </row>
    <row r="434" spans="1:8" ht="13.8" customHeight="1">
      <c r="A434" s="101">
        <f>C434*ID규칙_획득처_그룹_단위+COUNTIF($C$4:C434,C434)</f>
        <v>10102502</v>
      </c>
      <c r="B434" s="100" t="s">
        <v>648</v>
      </c>
      <c r="C434" s="101">
        <f>IF(H434="EQUIPMENT",INDEX(EQUIPMENT!A:A,MATCH(B434,EQUIPMENT!B:B,0))*10+1,INDEX(ITEM!A:A,MATCH(B434,ITEM!B:B,0))+2)</f>
        <v>101025</v>
      </c>
      <c r="D434" s="101">
        <v>9</v>
      </c>
      <c r="E434" s="101">
        <v>0</v>
      </c>
      <c r="F434" s="101" t="str">
        <f t="shared" si="7"/>
        <v>GAIN_NAME_9</v>
      </c>
      <c r="G434" s="100" t="s">
        <v>232</v>
      </c>
      <c r="H434" s="100" t="s">
        <v>626</v>
      </c>
    </row>
    <row r="435" spans="1:8" ht="13.8" customHeight="1">
      <c r="A435" s="101">
        <f>C435*ID규칙_획득처_그룹_단위+COUNTIF($C$4:C435,C435)</f>
        <v>10102503</v>
      </c>
      <c r="B435" s="100" t="s">
        <v>648</v>
      </c>
      <c r="C435" s="101">
        <f>IF(H435="EQUIPMENT",INDEX(EQUIPMENT!A:A,MATCH(B435,EQUIPMENT!B:B,0))*10+1,INDEX(ITEM!A:A,MATCH(B435,ITEM!B:B,0))+2)</f>
        <v>101025</v>
      </c>
      <c r="D435" s="101">
        <v>7</v>
      </c>
      <c r="E435" s="101">
        <v>0</v>
      </c>
      <c r="F435" s="101" t="str">
        <f t="shared" si="7"/>
        <v>GAIN_NAME_7</v>
      </c>
      <c r="G435" s="100" t="s">
        <v>230</v>
      </c>
      <c r="H435" s="100" t="s">
        <v>626</v>
      </c>
    </row>
    <row r="436" spans="1:8" ht="13.8" customHeight="1">
      <c r="A436" s="101">
        <f>C436*ID규칙_획득처_그룹_단위+COUNTIF($C$4:C436,C436)</f>
        <v>10102601</v>
      </c>
      <c r="B436" s="100" t="s">
        <v>649</v>
      </c>
      <c r="C436" s="101">
        <f>IF(H436="EQUIPMENT",INDEX(EQUIPMENT!A:A,MATCH(B436,EQUIPMENT!B:B,0))*10+1,INDEX(ITEM!A:A,MATCH(B436,ITEM!B:B,0))+2)</f>
        <v>101026</v>
      </c>
      <c r="D436" s="101">
        <v>2</v>
      </c>
      <c r="E436" s="101">
        <v>12011</v>
      </c>
      <c r="F436" s="101" t="str">
        <f t="shared" si="7"/>
        <v>GAIN_NAME_2</v>
      </c>
      <c r="G436" s="100" t="s">
        <v>2774</v>
      </c>
      <c r="H436" s="100" t="s">
        <v>626</v>
      </c>
    </row>
    <row r="437" spans="1:8" ht="13.8" customHeight="1">
      <c r="A437" s="101">
        <f>C437*ID규칙_획득처_그룹_단위+COUNTIF($C$4:C437,C437)</f>
        <v>10102602</v>
      </c>
      <c r="B437" s="100" t="s">
        <v>649</v>
      </c>
      <c r="C437" s="101">
        <f>IF(H437="EQUIPMENT",INDEX(EQUIPMENT!A:A,MATCH(B437,EQUIPMENT!B:B,0))*10+1,INDEX(ITEM!A:A,MATCH(B437,ITEM!B:B,0))+2)</f>
        <v>101026</v>
      </c>
      <c r="D437" s="101">
        <v>2</v>
      </c>
      <c r="E437" s="101">
        <v>12043</v>
      </c>
      <c r="F437" s="101" t="str">
        <f t="shared" si="7"/>
        <v>GAIN_NAME_2</v>
      </c>
      <c r="G437" s="100" t="s">
        <v>2826</v>
      </c>
      <c r="H437" s="100" t="s">
        <v>626</v>
      </c>
    </row>
    <row r="438" spans="1:8" ht="13.8" customHeight="1">
      <c r="A438" s="101">
        <f>C438*ID규칙_획득처_그룹_단위+COUNTIF($C$4:C438,C438)</f>
        <v>10102603</v>
      </c>
      <c r="B438" s="100" t="s">
        <v>649</v>
      </c>
      <c r="C438" s="101">
        <f>IF(H438="EQUIPMENT",INDEX(EQUIPMENT!A:A,MATCH(B438,EQUIPMENT!B:B,0))*10+1,INDEX(ITEM!A:A,MATCH(B438,ITEM!B:B,0))+2)</f>
        <v>101026</v>
      </c>
      <c r="D438" s="101">
        <v>2</v>
      </c>
      <c r="E438" s="101">
        <v>12122</v>
      </c>
      <c r="F438" s="101" t="str">
        <f t="shared" si="7"/>
        <v>GAIN_NAME_2</v>
      </c>
      <c r="G438" s="100" t="s">
        <v>2893</v>
      </c>
      <c r="H438" s="100" t="s">
        <v>626</v>
      </c>
    </row>
    <row r="439" spans="1:8" ht="13.8" customHeight="1">
      <c r="A439" s="101">
        <f>C439*ID규칙_획득처_그룹_단위+COUNTIF($C$4:C439,C439)</f>
        <v>10102604</v>
      </c>
      <c r="B439" s="100" t="s">
        <v>649</v>
      </c>
      <c r="C439" s="101">
        <f>IF(H439="EQUIPMENT",INDEX(EQUIPMENT!A:A,MATCH(B439,EQUIPMENT!B:B,0))*10+1,INDEX(ITEM!A:A,MATCH(B439,ITEM!B:B,0))+2)</f>
        <v>101026</v>
      </c>
      <c r="D439" s="101">
        <v>16</v>
      </c>
      <c r="E439" s="101">
        <v>0</v>
      </c>
      <c r="F439" s="101" t="str">
        <f t="shared" si="7"/>
        <v>GAIN_NAME_16</v>
      </c>
      <c r="G439" s="100" t="s">
        <v>239</v>
      </c>
      <c r="H439" s="100" t="s">
        <v>626</v>
      </c>
    </row>
    <row r="440" spans="1:8" ht="13.8" customHeight="1">
      <c r="A440" s="101">
        <f>C440*ID규칙_획득처_그룹_단위+COUNTIF($C$4:C440,C440)</f>
        <v>10102605</v>
      </c>
      <c r="B440" s="100" t="s">
        <v>649</v>
      </c>
      <c r="C440" s="101">
        <f>IF(H440="EQUIPMENT",INDEX(EQUIPMENT!A:A,MATCH(B440,EQUIPMENT!B:B,0))*10+1,INDEX(ITEM!A:A,MATCH(B440,ITEM!B:B,0))+2)</f>
        <v>101026</v>
      </c>
      <c r="D440" s="101">
        <v>7</v>
      </c>
      <c r="E440" s="101">
        <v>0</v>
      </c>
      <c r="F440" s="101" t="str">
        <f t="shared" si="7"/>
        <v>GAIN_NAME_7</v>
      </c>
      <c r="G440" s="100" t="s">
        <v>230</v>
      </c>
      <c r="H440" s="100" t="s">
        <v>626</v>
      </c>
    </row>
    <row r="441" spans="1:8" ht="13.8" customHeight="1">
      <c r="A441" s="101">
        <f>C441*ID규칙_획득처_그룹_단위+COUNTIF($C$4:C441,C441)</f>
        <v>10102701</v>
      </c>
      <c r="B441" s="100" t="s">
        <v>650</v>
      </c>
      <c r="C441" s="101">
        <f>IF(H441="EQUIPMENT",INDEX(EQUIPMENT!A:A,MATCH(B441,EQUIPMENT!B:B,0))*10+1,INDEX(ITEM!A:A,MATCH(B441,ITEM!B:B,0))+2)</f>
        <v>101027</v>
      </c>
      <c r="D441" s="101">
        <v>14</v>
      </c>
      <c r="E441" s="101">
        <v>0</v>
      </c>
      <c r="F441" s="101" t="str">
        <f t="shared" si="7"/>
        <v>GAIN_NAME_14</v>
      </c>
      <c r="G441" s="100" t="s">
        <v>237</v>
      </c>
      <c r="H441" s="100" t="s">
        <v>626</v>
      </c>
    </row>
    <row r="442" spans="1:8" ht="13.8" customHeight="1">
      <c r="A442" s="101">
        <f>C442*ID규칙_획득처_그룹_단위+COUNTIF($C$4:C442,C442)</f>
        <v>10102702</v>
      </c>
      <c r="B442" s="100" t="s">
        <v>650</v>
      </c>
      <c r="C442" s="101">
        <f>IF(H442="EQUIPMENT",INDEX(EQUIPMENT!A:A,MATCH(B442,EQUIPMENT!B:B,0))*10+1,INDEX(ITEM!A:A,MATCH(B442,ITEM!B:B,0))+2)</f>
        <v>101027</v>
      </c>
      <c r="D442" s="101">
        <v>9</v>
      </c>
      <c r="E442" s="101">
        <v>0</v>
      </c>
      <c r="F442" s="101" t="str">
        <f t="shared" si="7"/>
        <v>GAIN_NAME_9</v>
      </c>
      <c r="G442" s="100" t="s">
        <v>232</v>
      </c>
      <c r="H442" s="100" t="s">
        <v>626</v>
      </c>
    </row>
    <row r="443" spans="1:8" ht="13.8" customHeight="1">
      <c r="A443" s="101">
        <f>C443*ID규칙_획득처_그룹_단위+COUNTIF($C$4:C443,C443)</f>
        <v>10102703</v>
      </c>
      <c r="B443" s="100" t="s">
        <v>650</v>
      </c>
      <c r="C443" s="101">
        <f>IF(H443="EQUIPMENT",INDEX(EQUIPMENT!A:A,MATCH(B443,EQUIPMENT!B:B,0))*10+1,INDEX(ITEM!A:A,MATCH(B443,ITEM!B:B,0))+2)</f>
        <v>101027</v>
      </c>
      <c r="D443" s="101">
        <v>7</v>
      </c>
      <c r="E443" s="101">
        <v>0</v>
      </c>
      <c r="F443" s="101" t="str">
        <f t="shared" si="7"/>
        <v>GAIN_NAME_7</v>
      </c>
      <c r="G443" s="100" t="s">
        <v>230</v>
      </c>
      <c r="H443" s="100" t="s">
        <v>626</v>
      </c>
    </row>
    <row r="444" spans="1:8" ht="13.8" customHeight="1">
      <c r="A444" s="101">
        <f>C444*ID규칙_획득처_그룹_단위+COUNTIF($C$4:C444,C444)</f>
        <v>10102801</v>
      </c>
      <c r="B444" s="100" t="s">
        <v>651</v>
      </c>
      <c r="C444" s="101">
        <f>IF(H444="EQUIPMENT",INDEX(EQUIPMENT!A:A,MATCH(B444,EQUIPMENT!B:B,0))*10+1,INDEX(ITEM!A:A,MATCH(B444,ITEM!B:B,0))+2)</f>
        <v>101028</v>
      </c>
      <c r="D444" s="101">
        <v>14</v>
      </c>
      <c r="E444" s="101">
        <v>0</v>
      </c>
      <c r="F444" s="101" t="str">
        <f t="shared" si="7"/>
        <v>GAIN_NAME_14</v>
      </c>
      <c r="G444" s="100" t="s">
        <v>237</v>
      </c>
      <c r="H444" s="100" t="s">
        <v>626</v>
      </c>
    </row>
    <row r="445" spans="1:8" ht="13.8" customHeight="1">
      <c r="A445" s="101">
        <f>C445*ID규칙_획득처_그룹_단위+COUNTIF($C$4:C445,C445)</f>
        <v>10102802</v>
      </c>
      <c r="B445" s="100" t="s">
        <v>651</v>
      </c>
      <c r="C445" s="101">
        <f>IF(H445="EQUIPMENT",INDEX(EQUIPMENT!A:A,MATCH(B445,EQUIPMENT!B:B,0))*10+1,INDEX(ITEM!A:A,MATCH(B445,ITEM!B:B,0))+2)</f>
        <v>101028</v>
      </c>
      <c r="D445" s="101">
        <v>9</v>
      </c>
      <c r="E445" s="101">
        <v>0</v>
      </c>
      <c r="F445" s="101" t="str">
        <f t="shared" si="7"/>
        <v>GAIN_NAME_9</v>
      </c>
      <c r="G445" s="100" t="s">
        <v>232</v>
      </c>
      <c r="H445" s="100" t="s">
        <v>626</v>
      </c>
    </row>
    <row r="446" spans="1:8" ht="13.8" customHeight="1">
      <c r="A446" s="101">
        <f>C446*ID규칙_획득처_그룹_단위+COUNTIF($C$4:C446,C446)</f>
        <v>10102803</v>
      </c>
      <c r="B446" s="100" t="s">
        <v>651</v>
      </c>
      <c r="C446" s="101">
        <f>IF(H446="EQUIPMENT",INDEX(EQUIPMENT!A:A,MATCH(B446,EQUIPMENT!B:B,0))*10+1,INDEX(ITEM!A:A,MATCH(B446,ITEM!B:B,0))+2)</f>
        <v>101028</v>
      </c>
      <c r="D446" s="101">
        <v>7</v>
      </c>
      <c r="E446" s="101">
        <v>0</v>
      </c>
      <c r="F446" s="101" t="str">
        <f t="shared" si="7"/>
        <v>GAIN_NAME_7</v>
      </c>
      <c r="G446" s="100" t="s">
        <v>230</v>
      </c>
      <c r="H446" s="100" t="s">
        <v>626</v>
      </c>
    </row>
    <row r="447" spans="1:8" ht="13.8" customHeight="1">
      <c r="A447" s="101">
        <f>C447*ID규칙_획득처_그룹_단위+COUNTIF($C$4:C447,C447)</f>
        <v>10102901</v>
      </c>
      <c r="B447" s="100" t="s">
        <v>652</v>
      </c>
      <c r="C447" s="101">
        <f>IF(H447="EQUIPMENT",INDEX(EQUIPMENT!A:A,MATCH(B447,EQUIPMENT!B:B,0))*10+1,INDEX(ITEM!A:A,MATCH(B447,ITEM!B:B,0))+2)</f>
        <v>101029</v>
      </c>
      <c r="D447" s="101">
        <v>2</v>
      </c>
      <c r="E447" s="101">
        <v>12202</v>
      </c>
      <c r="F447" s="101" t="str">
        <f t="shared" si="7"/>
        <v>GAIN_NAME_2</v>
      </c>
      <c r="G447" s="100" t="s">
        <v>2867</v>
      </c>
      <c r="H447" s="100" t="s">
        <v>626</v>
      </c>
    </row>
    <row r="448" spans="1:8" ht="13.8" customHeight="1">
      <c r="A448" s="101">
        <f>C448*ID규칙_획득처_그룹_단위+COUNTIF($C$4:C448,C448)</f>
        <v>10102902</v>
      </c>
      <c r="B448" s="100" t="s">
        <v>652</v>
      </c>
      <c r="C448" s="101">
        <f>IF(H448="EQUIPMENT",INDEX(EQUIPMENT!A:A,MATCH(B448,EQUIPMENT!B:B,0))*10+1,INDEX(ITEM!A:A,MATCH(B448,ITEM!B:B,0))+2)</f>
        <v>101029</v>
      </c>
      <c r="D448" s="101">
        <v>9</v>
      </c>
      <c r="E448" s="101">
        <v>0</v>
      </c>
      <c r="F448" s="101" t="str">
        <f t="shared" si="7"/>
        <v>GAIN_NAME_9</v>
      </c>
      <c r="G448" s="100" t="s">
        <v>232</v>
      </c>
      <c r="H448" s="100" t="s">
        <v>626</v>
      </c>
    </row>
    <row r="449" spans="1:8" ht="13.8" customHeight="1">
      <c r="A449" s="101">
        <f>C449*ID규칙_획득처_그룹_단위+COUNTIF($C$4:C449,C449)</f>
        <v>10102903</v>
      </c>
      <c r="B449" s="100" t="s">
        <v>652</v>
      </c>
      <c r="C449" s="101">
        <f>IF(H449="EQUIPMENT",INDEX(EQUIPMENT!A:A,MATCH(B449,EQUIPMENT!B:B,0))*10+1,INDEX(ITEM!A:A,MATCH(B449,ITEM!B:B,0))+2)</f>
        <v>101029</v>
      </c>
      <c r="D449" s="101">
        <v>7</v>
      </c>
      <c r="E449" s="101">
        <v>0</v>
      </c>
      <c r="F449" s="101" t="str">
        <f t="shared" si="7"/>
        <v>GAIN_NAME_7</v>
      </c>
      <c r="G449" s="100" t="s">
        <v>230</v>
      </c>
      <c r="H449" s="100" t="s">
        <v>626</v>
      </c>
    </row>
    <row r="450" spans="1:8" ht="13.8" customHeight="1">
      <c r="A450" s="101">
        <f>C450*ID규칙_획득처_그룹_단위+COUNTIF($C$4:C450,C450)</f>
        <v>10103001</v>
      </c>
      <c r="B450" s="100" t="s">
        <v>653</v>
      </c>
      <c r="C450" s="101">
        <f>IF(H450="EQUIPMENT",INDEX(EQUIPMENT!A:A,MATCH(B450,EQUIPMENT!B:B,0))*10+1,INDEX(ITEM!A:A,MATCH(B450,ITEM!B:B,0))+2)</f>
        <v>101030</v>
      </c>
      <c r="D450" s="101">
        <v>14</v>
      </c>
      <c r="E450" s="101">
        <v>0</v>
      </c>
      <c r="F450" s="101" t="str">
        <f t="shared" si="7"/>
        <v>GAIN_NAME_14</v>
      </c>
      <c r="G450" s="100" t="s">
        <v>237</v>
      </c>
      <c r="H450" s="100" t="s">
        <v>626</v>
      </c>
    </row>
    <row r="451" spans="1:8" ht="13.8" customHeight="1">
      <c r="A451" s="101">
        <f>C451*ID규칙_획득처_그룹_단위+COUNTIF($C$4:C451,C451)</f>
        <v>10103002</v>
      </c>
      <c r="B451" s="100" t="s">
        <v>653</v>
      </c>
      <c r="C451" s="101">
        <f>IF(H451="EQUIPMENT",INDEX(EQUIPMENT!A:A,MATCH(B451,EQUIPMENT!B:B,0))*10+1,INDEX(ITEM!A:A,MATCH(B451,ITEM!B:B,0))+2)</f>
        <v>101030</v>
      </c>
      <c r="D451" s="101">
        <v>9</v>
      </c>
      <c r="E451" s="101">
        <v>0</v>
      </c>
      <c r="F451" s="101" t="str">
        <f t="shared" si="7"/>
        <v>GAIN_NAME_9</v>
      </c>
      <c r="G451" s="100" t="s">
        <v>232</v>
      </c>
      <c r="H451" s="100" t="s">
        <v>626</v>
      </c>
    </row>
    <row r="452" spans="1:8" ht="13.8" customHeight="1">
      <c r="A452" s="101">
        <f>C452*ID규칙_획득처_그룹_단위+COUNTIF($C$4:C452,C452)</f>
        <v>10103003</v>
      </c>
      <c r="B452" s="100" t="s">
        <v>653</v>
      </c>
      <c r="C452" s="101">
        <f>IF(H452="EQUIPMENT",INDEX(EQUIPMENT!A:A,MATCH(B452,EQUIPMENT!B:B,0))*10+1,INDEX(ITEM!A:A,MATCH(B452,ITEM!B:B,0))+2)</f>
        <v>101030</v>
      </c>
      <c r="D452" s="101">
        <v>16</v>
      </c>
      <c r="E452" s="101">
        <v>0</v>
      </c>
      <c r="F452" s="101" t="str">
        <f t="shared" si="7"/>
        <v>GAIN_NAME_16</v>
      </c>
      <c r="G452" s="100" t="s">
        <v>239</v>
      </c>
      <c r="H452" s="100" t="s">
        <v>626</v>
      </c>
    </row>
    <row r="453" spans="1:8" ht="13.8" customHeight="1">
      <c r="A453" s="101">
        <f>C453*ID규칙_획득처_그룹_단위+COUNTIF($C$4:C453,C453)</f>
        <v>10103101</v>
      </c>
      <c r="B453" s="100" t="s">
        <v>654</v>
      </c>
      <c r="C453" s="101">
        <f>IF(H453="EQUIPMENT",INDEX(EQUIPMENT!A:A,MATCH(B453,EQUIPMENT!B:B,0))*10+1,INDEX(ITEM!A:A,MATCH(B453,ITEM!B:B,0))+2)</f>
        <v>101031</v>
      </c>
      <c r="D453" s="101">
        <v>9</v>
      </c>
      <c r="E453" s="101">
        <v>0</v>
      </c>
      <c r="F453" s="101" t="str">
        <f t="shared" si="7"/>
        <v>GAIN_NAME_9</v>
      </c>
      <c r="G453" s="100" t="s">
        <v>232</v>
      </c>
      <c r="H453" s="100" t="s">
        <v>626</v>
      </c>
    </row>
    <row r="454" spans="1:8" ht="13.8" customHeight="1">
      <c r="A454" s="101">
        <f>C454*ID규칙_획득처_그룹_단위+COUNTIF($C$4:C454,C454)</f>
        <v>10103102</v>
      </c>
      <c r="B454" s="100" t="s">
        <v>654</v>
      </c>
      <c r="C454" s="101">
        <f>IF(H454="EQUIPMENT",INDEX(EQUIPMENT!A:A,MATCH(B454,EQUIPMENT!B:B,0))*10+1,INDEX(ITEM!A:A,MATCH(B454,ITEM!B:B,0))+2)</f>
        <v>101031</v>
      </c>
      <c r="D454" s="101">
        <v>7</v>
      </c>
      <c r="E454" s="101">
        <v>0</v>
      </c>
      <c r="F454" s="101" t="str">
        <f t="shared" si="7"/>
        <v>GAIN_NAME_7</v>
      </c>
      <c r="G454" s="100" t="s">
        <v>230</v>
      </c>
      <c r="H454" s="100" t="s">
        <v>626</v>
      </c>
    </row>
    <row r="455" spans="1:8" ht="13.8" customHeight="1">
      <c r="A455" s="101">
        <f>C455*ID규칙_획득처_그룹_단위+COUNTIF($C$4:C455,C455)</f>
        <v>10103103</v>
      </c>
      <c r="B455" s="100" t="s">
        <v>654</v>
      </c>
      <c r="C455" s="101">
        <f>IF(H455="EQUIPMENT",INDEX(EQUIPMENT!A:A,MATCH(B455,EQUIPMENT!B:B,0))*10+1,INDEX(ITEM!A:A,MATCH(B455,ITEM!B:B,0))+2)</f>
        <v>101031</v>
      </c>
      <c r="D455" s="101">
        <v>14</v>
      </c>
      <c r="E455" s="101">
        <v>0</v>
      </c>
      <c r="F455" s="101" t="str">
        <f t="shared" si="7"/>
        <v>GAIN_NAME_14</v>
      </c>
      <c r="G455" s="100" t="s">
        <v>237</v>
      </c>
      <c r="H455" s="100" t="s">
        <v>626</v>
      </c>
    </row>
    <row r="456" spans="1:8" ht="13.8" customHeight="1">
      <c r="A456" s="101">
        <f>C456*ID규칙_획득처_그룹_단위+COUNTIF($C$4:C456,C456)</f>
        <v>10103201</v>
      </c>
      <c r="B456" s="100" t="s">
        <v>655</v>
      </c>
      <c r="C456" s="101">
        <f>IF(H456="EQUIPMENT",INDEX(EQUIPMENT!A:A,MATCH(B456,EQUIPMENT!B:B,0))*10+1,INDEX(ITEM!A:A,MATCH(B456,ITEM!B:B,0))+2)</f>
        <v>101032</v>
      </c>
      <c r="D456" s="101">
        <v>2</v>
      </c>
      <c r="E456" s="101">
        <v>12153</v>
      </c>
      <c r="F456" s="101" t="str">
        <f t="shared" si="7"/>
        <v>GAIN_NAME_2</v>
      </c>
      <c r="G456" s="100" t="s">
        <v>2894</v>
      </c>
      <c r="H456" s="100" t="s">
        <v>626</v>
      </c>
    </row>
    <row r="457" spans="1:8" ht="13.8" customHeight="1">
      <c r="A457" s="101">
        <f>C457*ID규칙_획득처_그룹_단위+COUNTIF($C$4:C457,C457)</f>
        <v>10103202</v>
      </c>
      <c r="B457" s="100" t="s">
        <v>655</v>
      </c>
      <c r="C457" s="101">
        <f>IF(H457="EQUIPMENT",INDEX(EQUIPMENT!A:A,MATCH(B457,EQUIPMENT!B:B,0))*10+1,INDEX(ITEM!A:A,MATCH(B457,ITEM!B:B,0))+2)</f>
        <v>101032</v>
      </c>
      <c r="D457" s="101">
        <v>9</v>
      </c>
      <c r="E457" s="101">
        <v>0</v>
      </c>
      <c r="F457" s="101" t="str">
        <f t="shared" si="7"/>
        <v>GAIN_NAME_9</v>
      </c>
      <c r="G457" s="100" t="s">
        <v>232</v>
      </c>
      <c r="H457" s="100" t="s">
        <v>626</v>
      </c>
    </row>
    <row r="458" spans="1:8" ht="13.8" customHeight="1">
      <c r="A458" s="101">
        <f>C458*ID규칙_획득처_그룹_단위+COUNTIF($C$4:C458,C458)</f>
        <v>10103203</v>
      </c>
      <c r="B458" s="100" t="s">
        <v>655</v>
      </c>
      <c r="C458" s="101">
        <f>IF(H458="EQUIPMENT",INDEX(EQUIPMENT!A:A,MATCH(B458,EQUIPMENT!B:B,0))*10+1,INDEX(ITEM!A:A,MATCH(B458,ITEM!B:B,0))+2)</f>
        <v>101032</v>
      </c>
      <c r="D458" s="101">
        <v>16</v>
      </c>
      <c r="E458" s="101">
        <v>0</v>
      </c>
      <c r="F458" s="101" t="str">
        <f t="shared" si="7"/>
        <v>GAIN_NAME_16</v>
      </c>
      <c r="G458" s="100" t="s">
        <v>239</v>
      </c>
      <c r="H458" s="100" t="s">
        <v>626</v>
      </c>
    </row>
    <row r="459" spans="1:8" ht="13.8" customHeight="1">
      <c r="A459" s="101">
        <f>C459*ID규칙_획득처_그룹_단위+COUNTIF($C$4:C459,C459)</f>
        <v>10103301</v>
      </c>
      <c r="B459" s="100" t="s">
        <v>656</v>
      </c>
      <c r="C459" s="101">
        <f>IF(H459="EQUIPMENT",INDEX(EQUIPMENT!A:A,MATCH(B459,EQUIPMENT!B:B,0))*10+1,INDEX(ITEM!A:A,MATCH(B459,ITEM!B:B,0))+2)</f>
        <v>101033</v>
      </c>
      <c r="D459" s="101">
        <v>2</v>
      </c>
      <c r="E459" s="101">
        <v>12041</v>
      </c>
      <c r="F459" s="101" t="str">
        <f t="shared" si="7"/>
        <v>GAIN_NAME_2</v>
      </c>
      <c r="G459" s="100" t="s">
        <v>2780</v>
      </c>
      <c r="H459" s="100" t="s">
        <v>626</v>
      </c>
    </row>
    <row r="460" spans="1:8" ht="13.8" customHeight="1">
      <c r="A460" s="101">
        <f>C460*ID규칙_획득처_그룹_단위+COUNTIF($C$4:C460,C460)</f>
        <v>10103302</v>
      </c>
      <c r="B460" s="100" t="s">
        <v>656</v>
      </c>
      <c r="C460" s="101">
        <f>IF(H460="EQUIPMENT",INDEX(EQUIPMENT!A:A,MATCH(B460,EQUIPMENT!B:B,0))*10+1,INDEX(ITEM!A:A,MATCH(B460,ITEM!B:B,0))+2)</f>
        <v>101033</v>
      </c>
      <c r="D460" s="101">
        <v>2</v>
      </c>
      <c r="E460" s="101">
        <v>12071</v>
      </c>
      <c r="F460" s="101" t="str">
        <f t="shared" si="7"/>
        <v>GAIN_NAME_2</v>
      </c>
      <c r="G460" s="100" t="s">
        <v>2785</v>
      </c>
      <c r="H460" s="100" t="s">
        <v>626</v>
      </c>
    </row>
    <row r="461" spans="1:8" ht="13.8" customHeight="1">
      <c r="A461" s="101">
        <f>C461*ID규칙_획득처_그룹_단위+COUNTIF($C$4:C461,C461)</f>
        <v>10103303</v>
      </c>
      <c r="B461" s="100" t="s">
        <v>656</v>
      </c>
      <c r="C461" s="101">
        <f>IF(H461="EQUIPMENT",INDEX(EQUIPMENT!A:A,MATCH(B461,EQUIPMENT!B:B,0))*10+1,INDEX(ITEM!A:A,MATCH(B461,ITEM!B:B,0))+2)</f>
        <v>101033</v>
      </c>
      <c r="D461" s="101">
        <v>2</v>
      </c>
      <c r="E461" s="101">
        <v>12161</v>
      </c>
      <c r="F461" s="101" t="str">
        <f t="shared" si="7"/>
        <v>GAIN_NAME_2</v>
      </c>
      <c r="G461" s="100" t="s">
        <v>2803</v>
      </c>
      <c r="H461" s="100" t="s">
        <v>626</v>
      </c>
    </row>
    <row r="462" spans="1:8" ht="13.8" customHeight="1">
      <c r="A462" s="101">
        <f>C462*ID규칙_획득처_그룹_단위+COUNTIF($C$4:C462,C462)</f>
        <v>10103304</v>
      </c>
      <c r="B462" s="100" t="s">
        <v>656</v>
      </c>
      <c r="C462" s="101">
        <f>IF(H462="EQUIPMENT",INDEX(EQUIPMENT!A:A,MATCH(B462,EQUIPMENT!B:B,0))*10+1,INDEX(ITEM!A:A,MATCH(B462,ITEM!B:B,0))+2)</f>
        <v>101033</v>
      </c>
      <c r="D462" s="101">
        <v>9</v>
      </c>
      <c r="E462" s="101">
        <v>0</v>
      </c>
      <c r="F462" s="101" t="str">
        <f t="shared" si="7"/>
        <v>GAIN_NAME_9</v>
      </c>
      <c r="G462" s="100" t="s">
        <v>232</v>
      </c>
      <c r="H462" s="100" t="s">
        <v>626</v>
      </c>
    </row>
    <row r="463" spans="1:8" ht="13.8" customHeight="1">
      <c r="A463" s="101">
        <f>C463*ID규칙_획득처_그룹_단위+COUNTIF($C$4:C463,C463)</f>
        <v>10103305</v>
      </c>
      <c r="B463" s="100" t="s">
        <v>656</v>
      </c>
      <c r="C463" s="101">
        <f>IF(H463="EQUIPMENT",INDEX(EQUIPMENT!A:A,MATCH(B463,EQUIPMENT!B:B,0))*10+1,INDEX(ITEM!A:A,MATCH(B463,ITEM!B:B,0))+2)</f>
        <v>101033</v>
      </c>
      <c r="D463" s="101">
        <v>7</v>
      </c>
      <c r="E463" s="101">
        <v>0</v>
      </c>
      <c r="F463" s="101" t="str">
        <f t="shared" si="7"/>
        <v>GAIN_NAME_7</v>
      </c>
      <c r="G463" s="100" t="s">
        <v>230</v>
      </c>
      <c r="H463" s="100" t="s">
        <v>626</v>
      </c>
    </row>
    <row r="464" spans="1:8" ht="13.8" customHeight="1">
      <c r="A464" s="101">
        <f>C464*ID규칙_획득처_그룹_단위+COUNTIF($C$4:C464,C464)</f>
        <v>10103401</v>
      </c>
      <c r="B464" s="100" t="s">
        <v>657</v>
      </c>
      <c r="C464" s="101">
        <f>IF(H464="EQUIPMENT",INDEX(EQUIPMENT!A:A,MATCH(B464,EQUIPMENT!B:B,0))*10+1,INDEX(ITEM!A:A,MATCH(B464,ITEM!B:B,0))+2)</f>
        <v>101034</v>
      </c>
      <c r="D464" s="101">
        <v>2</v>
      </c>
      <c r="E464" s="101">
        <v>12173</v>
      </c>
      <c r="F464" s="101" t="str">
        <f t="shared" si="7"/>
        <v>GAIN_NAME_2</v>
      </c>
      <c r="G464" s="100" t="s">
        <v>2852</v>
      </c>
      <c r="H464" s="100" t="s">
        <v>626</v>
      </c>
    </row>
    <row r="465" spans="1:8" ht="13.8" customHeight="1">
      <c r="A465" s="101">
        <f>C465*ID규칙_획득처_그룹_단위+COUNTIF($C$4:C465,C465)</f>
        <v>10103402</v>
      </c>
      <c r="B465" s="100" t="s">
        <v>657</v>
      </c>
      <c r="C465" s="101">
        <f>IF(H465="EQUIPMENT",INDEX(EQUIPMENT!A:A,MATCH(B465,EQUIPMENT!B:B,0))*10+1,INDEX(ITEM!A:A,MATCH(B465,ITEM!B:B,0))+2)</f>
        <v>101034</v>
      </c>
      <c r="D465" s="101">
        <v>9</v>
      </c>
      <c r="E465" s="101">
        <v>0</v>
      </c>
      <c r="F465" s="101" t="str">
        <f t="shared" si="7"/>
        <v>GAIN_NAME_9</v>
      </c>
      <c r="G465" s="100" t="s">
        <v>232</v>
      </c>
      <c r="H465" s="100" t="s">
        <v>626</v>
      </c>
    </row>
    <row r="466" spans="1:8" ht="13.8" customHeight="1">
      <c r="A466" s="101">
        <f>C466*ID규칙_획득처_그룹_단위+COUNTIF($C$4:C466,C466)</f>
        <v>10103403</v>
      </c>
      <c r="B466" s="100" t="s">
        <v>657</v>
      </c>
      <c r="C466" s="101">
        <f>IF(H466="EQUIPMENT",INDEX(EQUIPMENT!A:A,MATCH(B466,EQUIPMENT!B:B,0))*10+1,INDEX(ITEM!A:A,MATCH(B466,ITEM!B:B,0))+2)</f>
        <v>101034</v>
      </c>
      <c r="D466" s="101">
        <v>16</v>
      </c>
      <c r="E466" s="101">
        <v>0</v>
      </c>
      <c r="F466" s="101" t="str">
        <f t="shared" si="7"/>
        <v>GAIN_NAME_16</v>
      </c>
      <c r="G466" s="100" t="s">
        <v>239</v>
      </c>
      <c r="H466" s="100" t="s">
        <v>626</v>
      </c>
    </row>
    <row r="467" spans="1:8" ht="13.8" customHeight="1">
      <c r="A467" s="101">
        <f>C467*ID규칙_획득처_그룹_단위+COUNTIF($C$4:C467,C467)</f>
        <v>10103501</v>
      </c>
      <c r="B467" s="100" t="s">
        <v>658</v>
      </c>
      <c r="C467" s="101">
        <f>IF(H467="EQUIPMENT",INDEX(EQUIPMENT!A:A,MATCH(B467,EQUIPMENT!B:B,0))*10+1,INDEX(ITEM!A:A,MATCH(B467,ITEM!B:B,0))+2)</f>
        <v>101035</v>
      </c>
      <c r="D467" s="101">
        <v>14</v>
      </c>
      <c r="E467" s="101">
        <v>0</v>
      </c>
      <c r="F467" s="101" t="str">
        <f t="shared" si="7"/>
        <v>GAIN_NAME_14</v>
      </c>
      <c r="G467" s="100" t="s">
        <v>237</v>
      </c>
      <c r="H467" s="100" t="s">
        <v>626</v>
      </c>
    </row>
    <row r="468" spans="1:8" ht="13.8" customHeight="1">
      <c r="A468" s="101">
        <f>C468*ID규칙_획득처_그룹_단위+COUNTIF($C$4:C468,C468)</f>
        <v>10103502</v>
      </c>
      <c r="B468" s="100" t="s">
        <v>658</v>
      </c>
      <c r="C468" s="101">
        <f>IF(H468="EQUIPMENT",INDEX(EQUIPMENT!A:A,MATCH(B468,EQUIPMENT!B:B,0))*10+1,INDEX(ITEM!A:A,MATCH(B468,ITEM!B:B,0))+2)</f>
        <v>101035</v>
      </c>
      <c r="D468" s="101">
        <v>9</v>
      </c>
      <c r="E468" s="101">
        <v>0</v>
      </c>
      <c r="F468" s="101" t="str">
        <f t="shared" si="7"/>
        <v>GAIN_NAME_9</v>
      </c>
      <c r="G468" s="100" t="s">
        <v>232</v>
      </c>
      <c r="H468" s="100" t="s">
        <v>626</v>
      </c>
    </row>
    <row r="469" spans="1:8" ht="13.8" customHeight="1">
      <c r="A469" s="101">
        <f>C469*ID규칙_획득처_그룹_단위+COUNTIF($C$4:C469,C469)</f>
        <v>10103503</v>
      </c>
      <c r="B469" s="100" t="s">
        <v>658</v>
      </c>
      <c r="C469" s="101">
        <f>IF(H469="EQUIPMENT",INDEX(EQUIPMENT!A:A,MATCH(B469,EQUIPMENT!B:B,0))*10+1,INDEX(ITEM!A:A,MATCH(B469,ITEM!B:B,0))+2)</f>
        <v>101035</v>
      </c>
      <c r="D469" s="101">
        <v>7</v>
      </c>
      <c r="E469" s="101">
        <v>0</v>
      </c>
      <c r="F469" s="101" t="str">
        <f t="shared" si="7"/>
        <v>GAIN_NAME_7</v>
      </c>
      <c r="G469" s="100" t="s">
        <v>230</v>
      </c>
      <c r="H469" s="100" t="s">
        <v>626</v>
      </c>
    </row>
    <row r="470" spans="1:8" ht="13.8" customHeight="1">
      <c r="A470" s="101">
        <f>C470*ID규칙_획득처_그룹_단위+COUNTIF($C$4:C470,C470)</f>
        <v>10103601</v>
      </c>
      <c r="B470" s="100" t="s">
        <v>659</v>
      </c>
      <c r="C470" s="101">
        <f>IF(H470="EQUIPMENT",INDEX(EQUIPMENT!A:A,MATCH(B470,EQUIPMENT!B:B,0))*10+1,INDEX(ITEM!A:A,MATCH(B470,ITEM!B:B,0))+2)</f>
        <v>101036</v>
      </c>
      <c r="D470" s="101">
        <v>14</v>
      </c>
      <c r="E470" s="101">
        <v>0</v>
      </c>
      <c r="F470" s="101" t="str">
        <f t="shared" si="7"/>
        <v>GAIN_NAME_14</v>
      </c>
      <c r="G470" s="100" t="s">
        <v>237</v>
      </c>
      <c r="H470" s="100" t="s">
        <v>626</v>
      </c>
    </row>
    <row r="471" spans="1:8" ht="13.8" customHeight="1">
      <c r="A471" s="101">
        <f>C471*ID규칙_획득처_그룹_단위+COUNTIF($C$4:C471,C471)</f>
        <v>10103602</v>
      </c>
      <c r="B471" s="100" t="s">
        <v>659</v>
      </c>
      <c r="C471" s="101">
        <f>IF(H471="EQUIPMENT",INDEX(EQUIPMENT!A:A,MATCH(B471,EQUIPMENT!B:B,0))*10+1,INDEX(ITEM!A:A,MATCH(B471,ITEM!B:B,0))+2)</f>
        <v>101036</v>
      </c>
      <c r="D471" s="101">
        <v>9</v>
      </c>
      <c r="E471" s="101">
        <v>0</v>
      </c>
      <c r="F471" s="101" t="str">
        <f t="shared" si="7"/>
        <v>GAIN_NAME_9</v>
      </c>
      <c r="G471" s="100" t="s">
        <v>232</v>
      </c>
      <c r="H471" s="100" t="s">
        <v>626</v>
      </c>
    </row>
    <row r="472" spans="1:8" ht="13.8" customHeight="1">
      <c r="A472" s="101">
        <f>C472*ID규칙_획득처_그룹_단위+COUNTIF($C$4:C472,C472)</f>
        <v>10103603</v>
      </c>
      <c r="B472" s="100" t="s">
        <v>659</v>
      </c>
      <c r="C472" s="101">
        <f>IF(H472="EQUIPMENT",INDEX(EQUIPMENT!A:A,MATCH(B472,EQUIPMENT!B:B,0))*10+1,INDEX(ITEM!A:A,MATCH(B472,ITEM!B:B,0))+2)</f>
        <v>101036</v>
      </c>
      <c r="D472" s="101">
        <v>7</v>
      </c>
      <c r="E472" s="101">
        <v>0</v>
      </c>
      <c r="F472" s="101" t="str">
        <f t="shared" si="7"/>
        <v>GAIN_NAME_7</v>
      </c>
      <c r="G472" s="100" t="s">
        <v>230</v>
      </c>
      <c r="H472" s="100" t="s">
        <v>626</v>
      </c>
    </row>
    <row r="473" spans="1:8" ht="13.8" customHeight="1">
      <c r="A473" s="101">
        <f>C473*ID규칙_획득처_그룹_단위+COUNTIF($C$4:C473,C473)</f>
        <v>10103701</v>
      </c>
      <c r="B473" s="100" t="s">
        <v>660</v>
      </c>
      <c r="C473" s="101">
        <f>IF(H473="EQUIPMENT",INDEX(EQUIPMENT!A:A,MATCH(B473,EQUIPMENT!B:B,0))*10+1,INDEX(ITEM!A:A,MATCH(B473,ITEM!B:B,0))+2)</f>
        <v>101037</v>
      </c>
      <c r="D473" s="101">
        <v>14</v>
      </c>
      <c r="E473" s="101">
        <v>0</v>
      </c>
      <c r="F473" s="101" t="str">
        <f t="shared" si="7"/>
        <v>GAIN_NAME_14</v>
      </c>
      <c r="G473" s="100" t="s">
        <v>237</v>
      </c>
      <c r="H473" s="100" t="s">
        <v>626</v>
      </c>
    </row>
    <row r="474" spans="1:8" ht="13.8" customHeight="1">
      <c r="A474" s="101">
        <f>C474*ID규칙_획득처_그룹_단위+COUNTIF($C$4:C474,C474)</f>
        <v>10103702</v>
      </c>
      <c r="B474" s="100" t="s">
        <v>660</v>
      </c>
      <c r="C474" s="101">
        <f>IF(H474="EQUIPMENT",INDEX(EQUIPMENT!A:A,MATCH(B474,EQUIPMENT!B:B,0))*10+1,INDEX(ITEM!A:A,MATCH(B474,ITEM!B:B,0))+2)</f>
        <v>101037</v>
      </c>
      <c r="D474" s="101">
        <v>15</v>
      </c>
      <c r="E474" s="101">
        <v>0</v>
      </c>
      <c r="F474" s="101" t="str">
        <f t="shared" si="7"/>
        <v>GAIN_NAME_15</v>
      </c>
      <c r="G474" s="100" t="s">
        <v>238</v>
      </c>
      <c r="H474" s="100" t="s">
        <v>626</v>
      </c>
    </row>
    <row r="475" spans="1:8" ht="13.8" customHeight="1">
      <c r="A475" s="101">
        <f>C475*ID규칙_획득처_그룹_단위+COUNTIF($C$4:C475,C475)</f>
        <v>10103703</v>
      </c>
      <c r="B475" s="100" t="s">
        <v>660</v>
      </c>
      <c r="C475" s="101">
        <f>IF(H475="EQUIPMENT",INDEX(EQUIPMENT!A:A,MATCH(B475,EQUIPMENT!B:B,0))*10+1,INDEX(ITEM!A:A,MATCH(B475,ITEM!B:B,0))+2)</f>
        <v>101037</v>
      </c>
      <c r="D475" s="101">
        <v>7</v>
      </c>
      <c r="E475" s="101">
        <v>0</v>
      </c>
      <c r="F475" s="101" t="str">
        <f t="shared" si="7"/>
        <v>GAIN_NAME_7</v>
      </c>
      <c r="G475" s="100" t="s">
        <v>230</v>
      </c>
      <c r="H475" s="100" t="s">
        <v>626</v>
      </c>
    </row>
    <row r="476" spans="1:8" ht="13.8" customHeight="1">
      <c r="A476" s="101">
        <f>C476*ID규칙_획득처_그룹_단위+COUNTIF($C$4:C476,C476)</f>
        <v>10103801</v>
      </c>
      <c r="B476" s="100" t="s">
        <v>661</v>
      </c>
      <c r="C476" s="101">
        <f>IF(H476="EQUIPMENT",INDEX(EQUIPMENT!A:A,MATCH(B476,EQUIPMENT!B:B,0))*10+1,INDEX(ITEM!A:A,MATCH(B476,ITEM!B:B,0))+2)</f>
        <v>101038</v>
      </c>
      <c r="D476" s="101">
        <v>2</v>
      </c>
      <c r="E476" s="101">
        <v>12223</v>
      </c>
      <c r="F476" s="101" t="str">
        <f t="shared" si="7"/>
        <v>GAIN_NAME_2</v>
      </c>
      <c r="G476" s="100" t="s">
        <v>2895</v>
      </c>
      <c r="H476" s="100" t="s">
        <v>626</v>
      </c>
    </row>
    <row r="477" spans="1:8" ht="13.8" customHeight="1">
      <c r="A477" s="101">
        <f>C477*ID규칙_획득처_그룹_단위+COUNTIF($C$4:C477,C477)</f>
        <v>10103802</v>
      </c>
      <c r="B477" s="100" t="s">
        <v>661</v>
      </c>
      <c r="C477" s="101">
        <f>IF(H477="EQUIPMENT",INDEX(EQUIPMENT!A:A,MATCH(B477,EQUIPMENT!B:B,0))*10+1,INDEX(ITEM!A:A,MATCH(B477,ITEM!B:B,0))+2)</f>
        <v>101038</v>
      </c>
      <c r="D477" s="101">
        <v>14</v>
      </c>
      <c r="E477" s="101">
        <v>0</v>
      </c>
      <c r="F477" s="101" t="str">
        <f t="shared" si="7"/>
        <v>GAIN_NAME_14</v>
      </c>
      <c r="G477" s="100" t="s">
        <v>237</v>
      </c>
      <c r="H477" s="100" t="s">
        <v>626</v>
      </c>
    </row>
    <row r="478" spans="1:8" ht="13.8" customHeight="1">
      <c r="A478" s="101">
        <f>C478*ID규칙_획득처_그룹_단위+COUNTIF($C$4:C478,C478)</f>
        <v>10103803</v>
      </c>
      <c r="B478" s="100" t="s">
        <v>661</v>
      </c>
      <c r="C478" s="101">
        <f>IF(H478="EQUIPMENT",INDEX(EQUIPMENT!A:A,MATCH(B478,EQUIPMENT!B:B,0))*10+1,INDEX(ITEM!A:A,MATCH(B478,ITEM!B:B,0))+2)</f>
        <v>101038</v>
      </c>
      <c r="D478" s="101">
        <v>9</v>
      </c>
      <c r="E478" s="101">
        <v>0</v>
      </c>
      <c r="F478" s="101" t="str">
        <f t="shared" si="7"/>
        <v>GAIN_NAME_9</v>
      </c>
      <c r="G478" s="100" t="s">
        <v>232</v>
      </c>
      <c r="H478" s="100" t="s">
        <v>626</v>
      </c>
    </row>
    <row r="479" spans="1:8" ht="13.8" customHeight="1">
      <c r="A479" s="101">
        <f>C479*ID규칙_획득처_그룹_단위+COUNTIF($C$4:C479,C479)</f>
        <v>10103804</v>
      </c>
      <c r="B479" s="100" t="s">
        <v>661</v>
      </c>
      <c r="C479" s="101">
        <f>IF(H479="EQUIPMENT",INDEX(EQUIPMENT!A:A,MATCH(B479,EQUIPMENT!B:B,0))*10+1,INDEX(ITEM!A:A,MATCH(B479,ITEM!B:B,0))+2)</f>
        <v>101038</v>
      </c>
      <c r="D479" s="101">
        <v>7</v>
      </c>
      <c r="E479" s="101">
        <v>0</v>
      </c>
      <c r="F479" s="101" t="str">
        <f t="shared" si="7"/>
        <v>GAIN_NAME_7</v>
      </c>
      <c r="G479" s="100" t="s">
        <v>230</v>
      </c>
      <c r="H479" s="100" t="s">
        <v>626</v>
      </c>
    </row>
    <row r="480" spans="1:8" ht="13.8" customHeight="1">
      <c r="A480" s="101">
        <f>C480*ID규칙_획득처_그룹_단위+COUNTIF($C$4:C480,C480)</f>
        <v>10103901</v>
      </c>
      <c r="B480" s="100" t="s">
        <v>662</v>
      </c>
      <c r="C480" s="101">
        <f>IF(H480="EQUIPMENT",INDEX(EQUIPMENT!A:A,MATCH(B480,EQUIPMENT!B:B,0))*10+1,INDEX(ITEM!A:A,MATCH(B480,ITEM!B:B,0))+2)</f>
        <v>101039</v>
      </c>
      <c r="D480" s="101">
        <v>2</v>
      </c>
      <c r="E480" s="101">
        <v>12012</v>
      </c>
      <c r="F480" s="101" t="str">
        <f t="shared" si="7"/>
        <v>GAIN_NAME_2</v>
      </c>
      <c r="G480" s="100" t="s">
        <v>2811</v>
      </c>
      <c r="H480" s="100" t="s">
        <v>626</v>
      </c>
    </row>
    <row r="481" spans="1:8" ht="13.8" customHeight="1">
      <c r="A481" s="101">
        <f>C481*ID규칙_획득처_그룹_단위+COUNTIF($C$4:C481,C481)</f>
        <v>10103902</v>
      </c>
      <c r="B481" s="100" t="s">
        <v>662</v>
      </c>
      <c r="C481" s="101">
        <f>IF(H481="EQUIPMENT",INDEX(EQUIPMENT!A:A,MATCH(B481,EQUIPMENT!B:B,0))*10+1,INDEX(ITEM!A:A,MATCH(B481,ITEM!B:B,0))+2)</f>
        <v>101039</v>
      </c>
      <c r="D481" s="101">
        <v>2</v>
      </c>
      <c r="E481" s="101">
        <v>12012</v>
      </c>
      <c r="F481" s="101" t="str">
        <f t="shared" si="7"/>
        <v>GAIN_NAME_2</v>
      </c>
      <c r="G481" s="100" t="s">
        <v>2811</v>
      </c>
      <c r="H481" s="100" t="s">
        <v>626</v>
      </c>
    </row>
    <row r="482" spans="1:8" ht="13.8" customHeight="1">
      <c r="A482" s="101">
        <f>C482*ID규칙_획득처_그룹_단위+COUNTIF($C$4:C482,C482)</f>
        <v>10103903</v>
      </c>
      <c r="B482" s="100" t="s">
        <v>662</v>
      </c>
      <c r="C482" s="101">
        <f>IF(H482="EQUIPMENT",INDEX(EQUIPMENT!A:A,MATCH(B482,EQUIPMENT!B:B,0))*10+1,INDEX(ITEM!A:A,MATCH(B482,ITEM!B:B,0))+2)</f>
        <v>101039</v>
      </c>
      <c r="D482" s="101">
        <v>2</v>
      </c>
      <c r="E482" s="101">
        <v>12012</v>
      </c>
      <c r="F482" s="101" t="str">
        <f t="shared" si="7"/>
        <v>GAIN_NAME_2</v>
      </c>
      <c r="G482" s="100" t="s">
        <v>2811</v>
      </c>
      <c r="H482" s="100" t="s">
        <v>626</v>
      </c>
    </row>
    <row r="483" spans="1:8" ht="13.8" customHeight="1">
      <c r="A483" s="101">
        <f>C483*ID규칙_획득처_그룹_단위+COUNTIF($C$4:C483,C483)</f>
        <v>10103904</v>
      </c>
      <c r="B483" s="100" t="s">
        <v>662</v>
      </c>
      <c r="C483" s="101">
        <f>IF(H483="EQUIPMENT",INDEX(EQUIPMENT!A:A,MATCH(B483,EQUIPMENT!B:B,0))*10+1,INDEX(ITEM!A:A,MATCH(B483,ITEM!B:B,0))+2)</f>
        <v>101039</v>
      </c>
      <c r="D483" s="101">
        <v>14</v>
      </c>
      <c r="E483" s="101">
        <v>0</v>
      </c>
      <c r="F483" s="101" t="str">
        <f t="shared" ref="F483:F546" si="8">"GAIN_NAME_"&amp;D483</f>
        <v>GAIN_NAME_14</v>
      </c>
      <c r="G483" s="100" t="s">
        <v>237</v>
      </c>
      <c r="H483" s="100" t="s">
        <v>626</v>
      </c>
    </row>
    <row r="484" spans="1:8" ht="13.8" customHeight="1">
      <c r="A484" s="101">
        <f>C484*ID규칙_획득처_그룹_단위+COUNTIF($C$4:C484,C484)</f>
        <v>10103905</v>
      </c>
      <c r="B484" s="100" t="s">
        <v>662</v>
      </c>
      <c r="C484" s="101">
        <f>IF(H484="EQUIPMENT",INDEX(EQUIPMENT!A:A,MATCH(B484,EQUIPMENT!B:B,0))*10+1,INDEX(ITEM!A:A,MATCH(B484,ITEM!B:B,0))+2)</f>
        <v>101039</v>
      </c>
      <c r="D484" s="101">
        <v>9</v>
      </c>
      <c r="E484" s="101">
        <v>0</v>
      </c>
      <c r="F484" s="101" t="str">
        <f t="shared" si="8"/>
        <v>GAIN_NAME_9</v>
      </c>
      <c r="G484" s="100" t="s">
        <v>232</v>
      </c>
      <c r="H484" s="100" t="s">
        <v>626</v>
      </c>
    </row>
    <row r="485" spans="1:8" ht="13.8" customHeight="1">
      <c r="A485" s="101">
        <f>C485*ID규칙_획득처_그룹_단위+COUNTIF($C$4:C485,C485)</f>
        <v>10103906</v>
      </c>
      <c r="B485" s="100" t="s">
        <v>662</v>
      </c>
      <c r="C485" s="101">
        <f>IF(H485="EQUIPMENT",INDEX(EQUIPMENT!A:A,MATCH(B485,EQUIPMENT!B:B,0))*10+1,INDEX(ITEM!A:A,MATCH(B485,ITEM!B:B,0))+2)</f>
        <v>101039</v>
      </c>
      <c r="D485" s="101">
        <v>7</v>
      </c>
      <c r="E485" s="101">
        <v>0</v>
      </c>
      <c r="F485" s="101" t="str">
        <f t="shared" si="8"/>
        <v>GAIN_NAME_7</v>
      </c>
      <c r="G485" s="100" t="s">
        <v>230</v>
      </c>
      <c r="H485" s="100" t="s">
        <v>626</v>
      </c>
    </row>
    <row r="486" spans="1:8" ht="13.8" customHeight="1">
      <c r="A486" s="101">
        <f>C486*ID규칙_획득처_그룹_단위+COUNTIF($C$4:C486,C486)</f>
        <v>10104001</v>
      </c>
      <c r="B486" s="100" t="s">
        <v>663</v>
      </c>
      <c r="C486" s="101">
        <f>IF(H486="EQUIPMENT",INDEX(EQUIPMENT!A:A,MATCH(B486,EQUIPMENT!B:B,0))*10+1,INDEX(ITEM!A:A,MATCH(B486,ITEM!B:B,0))+2)</f>
        <v>101040</v>
      </c>
      <c r="D486" s="101">
        <v>14</v>
      </c>
      <c r="E486" s="101">
        <v>0</v>
      </c>
      <c r="F486" s="101" t="str">
        <f t="shared" si="8"/>
        <v>GAIN_NAME_14</v>
      </c>
      <c r="G486" s="100" t="s">
        <v>237</v>
      </c>
      <c r="H486" s="100" t="s">
        <v>626</v>
      </c>
    </row>
    <row r="487" spans="1:8" ht="13.8" customHeight="1">
      <c r="A487" s="101">
        <f>C487*ID규칙_획득처_그룹_단위+COUNTIF($C$4:C487,C487)</f>
        <v>10104002</v>
      </c>
      <c r="B487" s="100" t="s">
        <v>663</v>
      </c>
      <c r="C487" s="101">
        <f>IF(H487="EQUIPMENT",INDEX(EQUIPMENT!A:A,MATCH(B487,EQUIPMENT!B:B,0))*10+1,INDEX(ITEM!A:A,MATCH(B487,ITEM!B:B,0))+2)</f>
        <v>101040</v>
      </c>
      <c r="D487" s="101">
        <v>9</v>
      </c>
      <c r="E487" s="101">
        <v>0</v>
      </c>
      <c r="F487" s="101" t="str">
        <f t="shared" si="8"/>
        <v>GAIN_NAME_9</v>
      </c>
      <c r="G487" s="100" t="s">
        <v>232</v>
      </c>
      <c r="H487" s="100" t="s">
        <v>626</v>
      </c>
    </row>
    <row r="488" spans="1:8" ht="13.8" customHeight="1">
      <c r="A488" s="101">
        <f>C488*ID규칙_획득처_그룹_단위+COUNTIF($C$4:C488,C488)</f>
        <v>10104003</v>
      </c>
      <c r="B488" s="100" t="s">
        <v>663</v>
      </c>
      <c r="C488" s="101">
        <f>IF(H488="EQUIPMENT",INDEX(EQUIPMENT!A:A,MATCH(B488,EQUIPMENT!B:B,0))*10+1,INDEX(ITEM!A:A,MATCH(B488,ITEM!B:B,0))+2)</f>
        <v>101040</v>
      </c>
      <c r="D488" s="101">
        <v>10</v>
      </c>
      <c r="E488" s="101">
        <v>0</v>
      </c>
      <c r="F488" s="101" t="str">
        <f t="shared" si="8"/>
        <v>GAIN_NAME_10</v>
      </c>
      <c r="G488" s="100" t="s">
        <v>233</v>
      </c>
      <c r="H488" s="100" t="s">
        <v>626</v>
      </c>
    </row>
    <row r="489" spans="1:8" ht="13.8" customHeight="1">
      <c r="A489" s="101">
        <f>C489*ID규칙_획득처_그룹_단위+COUNTIF($C$4:C489,C489)</f>
        <v>10104101</v>
      </c>
      <c r="B489" s="100" t="s">
        <v>664</v>
      </c>
      <c r="C489" s="101">
        <f>IF(H489="EQUIPMENT",INDEX(EQUIPMENT!A:A,MATCH(B489,EQUIPMENT!B:B,0))*10+1,INDEX(ITEM!A:A,MATCH(B489,ITEM!B:B,0))+2)</f>
        <v>101041</v>
      </c>
      <c r="D489" s="101">
        <v>14</v>
      </c>
      <c r="E489" s="101">
        <v>0</v>
      </c>
      <c r="F489" s="101" t="str">
        <f t="shared" si="8"/>
        <v>GAIN_NAME_14</v>
      </c>
      <c r="G489" s="100" t="s">
        <v>237</v>
      </c>
      <c r="H489" s="100" t="s">
        <v>626</v>
      </c>
    </row>
    <row r="490" spans="1:8" ht="13.8" customHeight="1">
      <c r="A490" s="101">
        <f>C490*ID규칙_획득처_그룹_단위+COUNTIF($C$4:C490,C490)</f>
        <v>10104102</v>
      </c>
      <c r="B490" s="100" t="s">
        <v>664</v>
      </c>
      <c r="C490" s="101">
        <f>IF(H490="EQUIPMENT",INDEX(EQUIPMENT!A:A,MATCH(B490,EQUIPMENT!B:B,0))*10+1,INDEX(ITEM!A:A,MATCH(B490,ITEM!B:B,0))+2)</f>
        <v>101041</v>
      </c>
      <c r="D490" s="101">
        <v>9</v>
      </c>
      <c r="E490" s="101">
        <v>0</v>
      </c>
      <c r="F490" s="101" t="str">
        <f t="shared" si="8"/>
        <v>GAIN_NAME_9</v>
      </c>
      <c r="G490" s="100" t="s">
        <v>232</v>
      </c>
      <c r="H490" s="100" t="s">
        <v>626</v>
      </c>
    </row>
    <row r="491" spans="1:8" ht="13.8" customHeight="1">
      <c r="A491" s="101">
        <f>C491*ID규칙_획득처_그룹_단위+COUNTIF($C$4:C491,C491)</f>
        <v>10104103</v>
      </c>
      <c r="B491" s="100" t="s">
        <v>664</v>
      </c>
      <c r="C491" s="101">
        <f>IF(H491="EQUIPMENT",INDEX(EQUIPMENT!A:A,MATCH(B491,EQUIPMENT!B:B,0))*10+1,INDEX(ITEM!A:A,MATCH(B491,ITEM!B:B,0))+2)</f>
        <v>101041</v>
      </c>
      <c r="D491" s="101">
        <v>7</v>
      </c>
      <c r="E491" s="101">
        <v>0</v>
      </c>
      <c r="F491" s="101" t="str">
        <f t="shared" si="8"/>
        <v>GAIN_NAME_7</v>
      </c>
      <c r="G491" s="100" t="s">
        <v>230</v>
      </c>
      <c r="H491" s="100" t="s">
        <v>626</v>
      </c>
    </row>
    <row r="492" spans="1:8" ht="13.8" customHeight="1">
      <c r="A492" s="101">
        <f>C492*ID규칙_획득처_그룹_단위+COUNTIF($C$4:C492,C492)</f>
        <v>10104201</v>
      </c>
      <c r="B492" s="100" t="s">
        <v>665</v>
      </c>
      <c r="C492" s="101">
        <f>IF(H492="EQUIPMENT",INDEX(EQUIPMENT!A:A,MATCH(B492,EQUIPMENT!B:B,0))*10+1,INDEX(ITEM!A:A,MATCH(B492,ITEM!B:B,0))+2)</f>
        <v>101042</v>
      </c>
      <c r="D492" s="101">
        <v>14</v>
      </c>
      <c r="E492" s="101">
        <v>0</v>
      </c>
      <c r="F492" s="101" t="str">
        <f t="shared" si="8"/>
        <v>GAIN_NAME_14</v>
      </c>
      <c r="G492" s="100" t="s">
        <v>237</v>
      </c>
      <c r="H492" s="100" t="s">
        <v>626</v>
      </c>
    </row>
    <row r="493" spans="1:8" ht="13.8" customHeight="1">
      <c r="A493" s="101">
        <f>C493*ID규칙_획득처_그룹_단위+COUNTIF($C$4:C493,C493)</f>
        <v>10104202</v>
      </c>
      <c r="B493" s="100" t="s">
        <v>665</v>
      </c>
      <c r="C493" s="101">
        <f>IF(H493="EQUIPMENT",INDEX(EQUIPMENT!A:A,MATCH(B493,EQUIPMENT!B:B,0))*10+1,INDEX(ITEM!A:A,MATCH(B493,ITEM!B:B,0))+2)</f>
        <v>101042</v>
      </c>
      <c r="D493" s="101">
        <v>9</v>
      </c>
      <c r="E493" s="101">
        <v>0</v>
      </c>
      <c r="F493" s="101" t="str">
        <f t="shared" si="8"/>
        <v>GAIN_NAME_9</v>
      </c>
      <c r="G493" s="100" t="s">
        <v>232</v>
      </c>
      <c r="H493" s="100" t="s">
        <v>626</v>
      </c>
    </row>
    <row r="494" spans="1:8" ht="13.8" customHeight="1">
      <c r="A494" s="101">
        <f>C494*ID규칙_획득처_그룹_단위+COUNTIF($C$4:C494,C494)</f>
        <v>10104203</v>
      </c>
      <c r="B494" s="100" t="s">
        <v>665</v>
      </c>
      <c r="C494" s="101">
        <f>IF(H494="EQUIPMENT",INDEX(EQUIPMENT!A:A,MATCH(B494,EQUIPMENT!B:B,0))*10+1,INDEX(ITEM!A:A,MATCH(B494,ITEM!B:B,0))+2)</f>
        <v>101042</v>
      </c>
      <c r="D494" s="101">
        <v>10</v>
      </c>
      <c r="E494" s="101">
        <v>0</v>
      </c>
      <c r="F494" s="101" t="str">
        <f t="shared" si="8"/>
        <v>GAIN_NAME_10</v>
      </c>
      <c r="G494" s="100" t="s">
        <v>233</v>
      </c>
      <c r="H494" s="100" t="s">
        <v>626</v>
      </c>
    </row>
    <row r="495" spans="1:8" ht="13.8" customHeight="1">
      <c r="A495" s="101">
        <f>C495*ID규칙_획득처_그룹_단위+COUNTIF($C$4:C495,C495)</f>
        <v>10104301</v>
      </c>
      <c r="B495" s="100" t="s">
        <v>666</v>
      </c>
      <c r="C495" s="101">
        <f>IF(H495="EQUIPMENT",INDEX(EQUIPMENT!A:A,MATCH(B495,EQUIPMENT!B:B,0))*10+1,INDEX(ITEM!A:A,MATCH(B495,ITEM!B:B,0))+2)</f>
        <v>101043</v>
      </c>
      <c r="D495" s="101">
        <v>2</v>
      </c>
      <c r="E495" s="101">
        <v>12233</v>
      </c>
      <c r="F495" s="101" t="str">
        <f t="shared" si="8"/>
        <v>GAIN_NAME_2</v>
      </c>
      <c r="G495" s="100" t="s">
        <v>2896</v>
      </c>
      <c r="H495" s="100" t="s">
        <v>626</v>
      </c>
    </row>
    <row r="496" spans="1:8" ht="13.8" customHeight="1">
      <c r="A496" s="101">
        <f>C496*ID규칙_획득처_그룹_단위+COUNTIF($C$4:C496,C496)</f>
        <v>10104302</v>
      </c>
      <c r="B496" s="100" t="s">
        <v>666</v>
      </c>
      <c r="C496" s="101">
        <f>IF(H496="EQUIPMENT",INDEX(EQUIPMENT!A:A,MATCH(B496,EQUIPMENT!B:B,0))*10+1,INDEX(ITEM!A:A,MATCH(B496,ITEM!B:B,0))+2)</f>
        <v>101043</v>
      </c>
      <c r="D496" s="101">
        <v>14</v>
      </c>
      <c r="E496" s="101">
        <v>0</v>
      </c>
      <c r="F496" s="101" t="str">
        <f t="shared" si="8"/>
        <v>GAIN_NAME_14</v>
      </c>
      <c r="G496" s="100" t="s">
        <v>237</v>
      </c>
      <c r="H496" s="100" t="s">
        <v>626</v>
      </c>
    </row>
    <row r="497" spans="1:8" ht="13.8" customHeight="1">
      <c r="A497" s="101">
        <f>C497*ID규칙_획득처_그룹_단위+COUNTIF($C$4:C497,C497)</f>
        <v>10104303</v>
      </c>
      <c r="B497" s="100" t="s">
        <v>666</v>
      </c>
      <c r="C497" s="101">
        <f>IF(H497="EQUIPMENT",INDEX(EQUIPMENT!A:A,MATCH(B497,EQUIPMENT!B:B,0))*10+1,INDEX(ITEM!A:A,MATCH(B497,ITEM!B:B,0))+2)</f>
        <v>101043</v>
      </c>
      <c r="D497" s="101">
        <v>9</v>
      </c>
      <c r="E497" s="101">
        <v>0</v>
      </c>
      <c r="F497" s="101" t="str">
        <f t="shared" si="8"/>
        <v>GAIN_NAME_9</v>
      </c>
      <c r="G497" s="100" t="s">
        <v>232</v>
      </c>
      <c r="H497" s="100" t="s">
        <v>626</v>
      </c>
    </row>
    <row r="498" spans="1:8" ht="13.8" customHeight="1">
      <c r="A498" s="101">
        <f>C498*ID규칙_획득처_그룹_단위+COUNTIF($C$4:C498,C498)</f>
        <v>10104304</v>
      </c>
      <c r="B498" s="100" t="s">
        <v>666</v>
      </c>
      <c r="C498" s="101">
        <f>IF(H498="EQUIPMENT",INDEX(EQUIPMENT!A:A,MATCH(B498,EQUIPMENT!B:B,0))*10+1,INDEX(ITEM!A:A,MATCH(B498,ITEM!B:B,0))+2)</f>
        <v>101043</v>
      </c>
      <c r="D498" s="101">
        <v>7</v>
      </c>
      <c r="E498" s="101">
        <v>0</v>
      </c>
      <c r="F498" s="101" t="str">
        <f t="shared" si="8"/>
        <v>GAIN_NAME_7</v>
      </c>
      <c r="G498" s="100" t="s">
        <v>230</v>
      </c>
      <c r="H498" s="100" t="s">
        <v>626</v>
      </c>
    </row>
    <row r="499" spans="1:8" ht="13.8" customHeight="1">
      <c r="A499" s="101">
        <f>C499*ID규칙_획득처_그룹_단위+COUNTIF($C$4:C499,C499)</f>
        <v>10104401</v>
      </c>
      <c r="B499" s="100" t="s">
        <v>667</v>
      </c>
      <c r="C499" s="101">
        <f>IF(H499="EQUIPMENT",INDEX(EQUIPMENT!A:A,MATCH(B499,EQUIPMENT!B:B,0))*10+1,INDEX(ITEM!A:A,MATCH(B499,ITEM!B:B,0))+2)</f>
        <v>101044</v>
      </c>
      <c r="D499" s="101">
        <v>14</v>
      </c>
      <c r="E499" s="101">
        <v>0</v>
      </c>
      <c r="F499" s="101" t="str">
        <f t="shared" si="8"/>
        <v>GAIN_NAME_14</v>
      </c>
      <c r="G499" s="100" t="s">
        <v>237</v>
      </c>
      <c r="H499" s="100" t="s">
        <v>626</v>
      </c>
    </row>
    <row r="500" spans="1:8" ht="13.8" customHeight="1">
      <c r="A500" s="101">
        <f>C500*ID규칙_획득처_그룹_단위+COUNTIF($C$4:C500,C500)</f>
        <v>10104402</v>
      </c>
      <c r="B500" s="100" t="s">
        <v>667</v>
      </c>
      <c r="C500" s="101">
        <f>IF(H500="EQUIPMENT",INDEX(EQUIPMENT!A:A,MATCH(B500,EQUIPMENT!B:B,0))*10+1,INDEX(ITEM!A:A,MATCH(B500,ITEM!B:B,0))+2)</f>
        <v>101044</v>
      </c>
      <c r="D500" s="101">
        <v>9</v>
      </c>
      <c r="E500" s="101">
        <v>0</v>
      </c>
      <c r="F500" s="101" t="str">
        <f t="shared" si="8"/>
        <v>GAIN_NAME_9</v>
      </c>
      <c r="G500" s="100" t="s">
        <v>232</v>
      </c>
      <c r="H500" s="100" t="s">
        <v>626</v>
      </c>
    </row>
    <row r="501" spans="1:8" ht="13.8" customHeight="1">
      <c r="A501" s="101">
        <f>C501*ID규칙_획득처_그룹_단위+COUNTIF($C$4:C501,C501)</f>
        <v>10104403</v>
      </c>
      <c r="B501" s="100" t="s">
        <v>667</v>
      </c>
      <c r="C501" s="101">
        <f>IF(H501="EQUIPMENT",INDEX(EQUIPMENT!A:A,MATCH(B501,EQUIPMENT!B:B,0))*10+1,INDEX(ITEM!A:A,MATCH(B501,ITEM!B:B,0))+2)</f>
        <v>101044</v>
      </c>
      <c r="D501" s="101">
        <v>7</v>
      </c>
      <c r="E501" s="101">
        <v>0</v>
      </c>
      <c r="F501" s="101" t="str">
        <f t="shared" si="8"/>
        <v>GAIN_NAME_7</v>
      </c>
      <c r="G501" s="100" t="s">
        <v>230</v>
      </c>
      <c r="H501" s="100" t="s">
        <v>626</v>
      </c>
    </row>
    <row r="502" spans="1:8" ht="13.8" customHeight="1">
      <c r="A502" s="101">
        <f>C502*ID규칙_획득처_그룹_단위+COUNTIF($C$4:C502,C502)</f>
        <v>10104501</v>
      </c>
      <c r="B502" s="100" t="s">
        <v>668</v>
      </c>
      <c r="C502" s="101">
        <f>IF(H502="EQUIPMENT",INDEX(EQUIPMENT!A:A,MATCH(B502,EQUIPMENT!B:B,0))*10+1,INDEX(ITEM!A:A,MATCH(B502,ITEM!B:B,0))+2)</f>
        <v>101045</v>
      </c>
      <c r="D502" s="101">
        <v>14</v>
      </c>
      <c r="E502" s="101">
        <v>0</v>
      </c>
      <c r="F502" s="101" t="str">
        <f t="shared" si="8"/>
        <v>GAIN_NAME_14</v>
      </c>
      <c r="G502" s="100" t="s">
        <v>237</v>
      </c>
      <c r="H502" s="100" t="s">
        <v>626</v>
      </c>
    </row>
    <row r="503" spans="1:8" ht="13.8" customHeight="1">
      <c r="A503" s="101">
        <f>C503*ID규칙_획득처_그룹_단위+COUNTIF($C$4:C503,C503)</f>
        <v>10104502</v>
      </c>
      <c r="B503" s="100" t="s">
        <v>668</v>
      </c>
      <c r="C503" s="101">
        <f>IF(H503="EQUIPMENT",INDEX(EQUIPMENT!A:A,MATCH(B503,EQUIPMENT!B:B,0))*10+1,INDEX(ITEM!A:A,MATCH(B503,ITEM!B:B,0))+2)</f>
        <v>101045</v>
      </c>
      <c r="D503" s="101">
        <v>9</v>
      </c>
      <c r="E503" s="101">
        <v>0</v>
      </c>
      <c r="F503" s="101" t="str">
        <f t="shared" si="8"/>
        <v>GAIN_NAME_9</v>
      </c>
      <c r="G503" s="100" t="s">
        <v>232</v>
      </c>
      <c r="H503" s="100" t="s">
        <v>626</v>
      </c>
    </row>
    <row r="504" spans="1:8" ht="13.8" customHeight="1">
      <c r="A504" s="101">
        <f>C504*ID규칙_획득처_그룹_단위+COUNTIF($C$4:C504,C504)</f>
        <v>10104503</v>
      </c>
      <c r="B504" s="100" t="s">
        <v>668</v>
      </c>
      <c r="C504" s="101">
        <f>IF(H504="EQUIPMENT",INDEX(EQUIPMENT!A:A,MATCH(B504,EQUIPMENT!B:B,0))*10+1,INDEX(ITEM!A:A,MATCH(B504,ITEM!B:B,0))+2)</f>
        <v>101045</v>
      </c>
      <c r="D504" s="101">
        <v>7</v>
      </c>
      <c r="E504" s="101">
        <v>0</v>
      </c>
      <c r="F504" s="101" t="str">
        <f t="shared" si="8"/>
        <v>GAIN_NAME_7</v>
      </c>
      <c r="G504" s="100" t="s">
        <v>230</v>
      </c>
      <c r="H504" s="100" t="s">
        <v>626</v>
      </c>
    </row>
    <row r="505" spans="1:8" ht="13.8" customHeight="1">
      <c r="A505" s="101">
        <f>C505*ID규칙_획득처_그룹_단위+COUNTIF($C$4:C505,C505)</f>
        <v>10104601</v>
      </c>
      <c r="B505" s="100" t="s">
        <v>669</v>
      </c>
      <c r="C505" s="101">
        <f>IF(H505="EQUIPMENT",INDEX(EQUIPMENT!A:A,MATCH(B505,EQUIPMENT!B:B,0))*10+1,INDEX(ITEM!A:A,MATCH(B505,ITEM!B:B,0))+2)</f>
        <v>101046</v>
      </c>
      <c r="D505" s="101">
        <v>14</v>
      </c>
      <c r="E505" s="101">
        <v>0</v>
      </c>
      <c r="F505" s="101" t="str">
        <f t="shared" si="8"/>
        <v>GAIN_NAME_14</v>
      </c>
      <c r="G505" s="100" t="s">
        <v>237</v>
      </c>
      <c r="H505" s="100" t="s">
        <v>626</v>
      </c>
    </row>
    <row r="506" spans="1:8" ht="13.8" customHeight="1">
      <c r="A506" s="101">
        <f>C506*ID규칙_획득처_그룹_단위+COUNTIF($C$4:C506,C506)</f>
        <v>10104602</v>
      </c>
      <c r="B506" s="100" t="s">
        <v>669</v>
      </c>
      <c r="C506" s="101">
        <f>IF(H506="EQUIPMENT",INDEX(EQUIPMENT!A:A,MATCH(B506,EQUIPMENT!B:B,0))*10+1,INDEX(ITEM!A:A,MATCH(B506,ITEM!B:B,0))+2)</f>
        <v>101046</v>
      </c>
      <c r="D506" s="101">
        <v>9</v>
      </c>
      <c r="E506" s="101">
        <v>0</v>
      </c>
      <c r="F506" s="101" t="str">
        <f t="shared" si="8"/>
        <v>GAIN_NAME_9</v>
      </c>
      <c r="G506" s="100" t="s">
        <v>232</v>
      </c>
      <c r="H506" s="100" t="s">
        <v>626</v>
      </c>
    </row>
    <row r="507" spans="1:8" ht="13.8" customHeight="1">
      <c r="A507" s="101">
        <f>C507*ID규칙_획득처_그룹_단위+COUNTIF($C$4:C507,C507)</f>
        <v>10104603</v>
      </c>
      <c r="B507" s="100" t="s">
        <v>669</v>
      </c>
      <c r="C507" s="101">
        <f>IF(H507="EQUIPMENT",INDEX(EQUIPMENT!A:A,MATCH(B507,EQUIPMENT!B:B,0))*10+1,INDEX(ITEM!A:A,MATCH(B507,ITEM!B:B,0))+2)</f>
        <v>101046</v>
      </c>
      <c r="D507" s="101">
        <v>7</v>
      </c>
      <c r="E507" s="101">
        <v>0</v>
      </c>
      <c r="F507" s="101" t="str">
        <f t="shared" si="8"/>
        <v>GAIN_NAME_7</v>
      </c>
      <c r="G507" s="100" t="s">
        <v>230</v>
      </c>
      <c r="H507" s="100" t="s">
        <v>626</v>
      </c>
    </row>
    <row r="508" spans="1:8" ht="13.8" customHeight="1">
      <c r="A508" s="101">
        <f>C508*ID규칙_획득처_그룹_단위+COUNTIF($C$4:C508,C508)</f>
        <v>10104701</v>
      </c>
      <c r="B508" s="100" t="s">
        <v>670</v>
      </c>
      <c r="C508" s="101">
        <f>IF(H508="EQUIPMENT",INDEX(EQUIPMENT!A:A,MATCH(B508,EQUIPMENT!B:B,0))*10+1,INDEX(ITEM!A:A,MATCH(B508,ITEM!B:B,0))+2)</f>
        <v>101047</v>
      </c>
      <c r="D508" s="101">
        <v>2</v>
      </c>
      <c r="E508" s="101">
        <v>12053</v>
      </c>
      <c r="F508" s="101" t="str">
        <f t="shared" si="8"/>
        <v>GAIN_NAME_2</v>
      </c>
      <c r="G508" s="100" t="s">
        <v>2827</v>
      </c>
      <c r="H508" s="100" t="s">
        <v>626</v>
      </c>
    </row>
    <row r="509" spans="1:8" ht="13.8" customHeight="1">
      <c r="A509" s="101">
        <f>C509*ID규칙_획득처_그룹_단위+COUNTIF($C$4:C509,C509)</f>
        <v>10104702</v>
      </c>
      <c r="B509" s="100" t="s">
        <v>670</v>
      </c>
      <c r="C509" s="101">
        <f>IF(H509="EQUIPMENT",INDEX(EQUIPMENT!A:A,MATCH(B509,EQUIPMENT!B:B,0))*10+1,INDEX(ITEM!A:A,MATCH(B509,ITEM!B:B,0))+2)</f>
        <v>101047</v>
      </c>
      <c r="D509" s="101">
        <v>2</v>
      </c>
      <c r="E509" s="101">
        <v>12103</v>
      </c>
      <c r="F509" s="101" t="str">
        <f t="shared" si="8"/>
        <v>GAIN_NAME_2</v>
      </c>
      <c r="G509" s="100" t="s">
        <v>2832</v>
      </c>
      <c r="H509" s="100" t="s">
        <v>626</v>
      </c>
    </row>
    <row r="510" spans="1:8" ht="13.8" customHeight="1">
      <c r="A510" s="101">
        <f>C510*ID규칙_획득처_그룹_단위+COUNTIF($C$4:C510,C510)</f>
        <v>10104703</v>
      </c>
      <c r="B510" s="100" t="s">
        <v>670</v>
      </c>
      <c r="C510" s="101">
        <f>IF(H510="EQUIPMENT",INDEX(EQUIPMENT!A:A,MATCH(B510,EQUIPMENT!B:B,0))*10+1,INDEX(ITEM!A:A,MATCH(B510,ITEM!B:B,0))+2)</f>
        <v>101047</v>
      </c>
      <c r="D510" s="101">
        <v>14</v>
      </c>
      <c r="E510" s="101">
        <v>0</v>
      </c>
      <c r="F510" s="101" t="str">
        <f t="shared" si="8"/>
        <v>GAIN_NAME_14</v>
      </c>
      <c r="G510" s="100" t="s">
        <v>237</v>
      </c>
      <c r="H510" s="100" t="s">
        <v>626</v>
      </c>
    </row>
    <row r="511" spans="1:8" ht="13.8" customHeight="1">
      <c r="A511" s="101">
        <f>C511*ID규칙_획득처_그룹_단위+COUNTIF($C$4:C511,C511)</f>
        <v>10104704</v>
      </c>
      <c r="B511" s="100" t="s">
        <v>670</v>
      </c>
      <c r="C511" s="101">
        <f>IF(H511="EQUIPMENT",INDEX(EQUIPMENT!A:A,MATCH(B511,EQUIPMENT!B:B,0))*10+1,INDEX(ITEM!A:A,MATCH(B511,ITEM!B:B,0))+2)</f>
        <v>101047</v>
      </c>
      <c r="D511" s="101">
        <v>9</v>
      </c>
      <c r="E511" s="101">
        <v>0</v>
      </c>
      <c r="F511" s="101" t="str">
        <f t="shared" si="8"/>
        <v>GAIN_NAME_9</v>
      </c>
      <c r="G511" s="100" t="s">
        <v>232</v>
      </c>
      <c r="H511" s="100" t="s">
        <v>626</v>
      </c>
    </row>
    <row r="512" spans="1:8" ht="13.8" customHeight="1">
      <c r="A512" s="101">
        <f>C512*ID규칙_획득처_그룹_단위+COUNTIF($C$4:C512,C512)</f>
        <v>10104705</v>
      </c>
      <c r="B512" s="100" t="s">
        <v>670</v>
      </c>
      <c r="C512" s="101">
        <f>IF(H512="EQUIPMENT",INDEX(EQUIPMENT!A:A,MATCH(B512,EQUIPMENT!B:B,0))*10+1,INDEX(ITEM!A:A,MATCH(B512,ITEM!B:B,0))+2)</f>
        <v>101047</v>
      </c>
      <c r="D512" s="101">
        <v>7</v>
      </c>
      <c r="E512" s="101">
        <v>0</v>
      </c>
      <c r="F512" s="101" t="str">
        <f t="shared" si="8"/>
        <v>GAIN_NAME_7</v>
      </c>
      <c r="G512" s="100" t="s">
        <v>230</v>
      </c>
      <c r="H512" s="100" t="s">
        <v>626</v>
      </c>
    </row>
    <row r="513" spans="1:8" ht="13.8" customHeight="1">
      <c r="A513" s="101">
        <f>C513*ID규칙_획득처_그룹_단위+COUNTIF($C$4:C513,C513)</f>
        <v>10104801</v>
      </c>
      <c r="B513" s="100" t="s">
        <v>671</v>
      </c>
      <c r="C513" s="101">
        <f>IF(H513="EQUIPMENT",INDEX(EQUIPMENT!A:A,MATCH(B513,EQUIPMENT!B:B,0))*10+1,INDEX(ITEM!A:A,MATCH(B513,ITEM!B:B,0))+2)</f>
        <v>101048</v>
      </c>
      <c r="D513" s="101">
        <v>14</v>
      </c>
      <c r="E513" s="101">
        <v>0</v>
      </c>
      <c r="F513" s="101" t="str">
        <f t="shared" si="8"/>
        <v>GAIN_NAME_14</v>
      </c>
      <c r="G513" s="100" t="s">
        <v>237</v>
      </c>
      <c r="H513" s="100" t="s">
        <v>626</v>
      </c>
    </row>
    <row r="514" spans="1:8" ht="13.8" customHeight="1">
      <c r="A514" s="101">
        <f>C514*ID규칙_획득처_그룹_단위+COUNTIF($C$4:C514,C514)</f>
        <v>10104802</v>
      </c>
      <c r="B514" s="100" t="s">
        <v>671</v>
      </c>
      <c r="C514" s="101">
        <f>IF(H514="EQUIPMENT",INDEX(EQUIPMENT!A:A,MATCH(B514,EQUIPMENT!B:B,0))*10+1,INDEX(ITEM!A:A,MATCH(B514,ITEM!B:B,0))+2)</f>
        <v>101048</v>
      </c>
      <c r="D514" s="101">
        <v>9</v>
      </c>
      <c r="E514" s="101">
        <v>0</v>
      </c>
      <c r="F514" s="101" t="str">
        <f t="shared" si="8"/>
        <v>GAIN_NAME_9</v>
      </c>
      <c r="G514" s="100" t="s">
        <v>232</v>
      </c>
      <c r="H514" s="100" t="s">
        <v>626</v>
      </c>
    </row>
    <row r="515" spans="1:8" ht="13.8" customHeight="1">
      <c r="A515" s="101">
        <f>C515*ID규칙_획득처_그룹_단위+COUNTIF($C$4:C515,C515)</f>
        <v>10104803</v>
      </c>
      <c r="B515" s="100" t="s">
        <v>671</v>
      </c>
      <c r="C515" s="101">
        <f>IF(H515="EQUIPMENT",INDEX(EQUIPMENT!A:A,MATCH(B515,EQUIPMENT!B:B,0))*10+1,INDEX(ITEM!A:A,MATCH(B515,ITEM!B:B,0))+2)</f>
        <v>101048</v>
      </c>
      <c r="D515" s="101">
        <v>7</v>
      </c>
      <c r="E515" s="101">
        <v>0</v>
      </c>
      <c r="F515" s="101" t="str">
        <f t="shared" si="8"/>
        <v>GAIN_NAME_7</v>
      </c>
      <c r="G515" s="100" t="s">
        <v>230</v>
      </c>
      <c r="H515" s="100" t="s">
        <v>626</v>
      </c>
    </row>
    <row r="516" spans="1:8" ht="13.8" customHeight="1">
      <c r="A516" s="101">
        <f>C516*ID규칙_획득처_그룹_단위+COUNTIF($C$4:C516,C516)</f>
        <v>10104901</v>
      </c>
      <c r="B516" s="100" t="s">
        <v>672</v>
      </c>
      <c r="C516" s="101">
        <f>IF(H516="EQUIPMENT",INDEX(EQUIPMENT!A:A,MATCH(B516,EQUIPMENT!B:B,0))*10+1,INDEX(ITEM!A:A,MATCH(B516,ITEM!B:B,0))+2)</f>
        <v>101049</v>
      </c>
      <c r="D516" s="101">
        <v>14</v>
      </c>
      <c r="E516" s="101">
        <v>0</v>
      </c>
      <c r="F516" s="101" t="str">
        <f t="shared" si="8"/>
        <v>GAIN_NAME_14</v>
      </c>
      <c r="G516" s="100" t="s">
        <v>237</v>
      </c>
      <c r="H516" s="100" t="s">
        <v>626</v>
      </c>
    </row>
    <row r="517" spans="1:8" ht="13.8" customHeight="1">
      <c r="A517" s="101">
        <f>C517*ID규칙_획득처_그룹_단위+COUNTIF($C$4:C517,C517)</f>
        <v>10104902</v>
      </c>
      <c r="B517" s="100" t="s">
        <v>672</v>
      </c>
      <c r="C517" s="101">
        <f>IF(H517="EQUIPMENT",INDEX(EQUIPMENT!A:A,MATCH(B517,EQUIPMENT!B:B,0))*10+1,INDEX(ITEM!A:A,MATCH(B517,ITEM!B:B,0))+2)</f>
        <v>101049</v>
      </c>
      <c r="D517" s="101">
        <v>9</v>
      </c>
      <c r="E517" s="101">
        <v>0</v>
      </c>
      <c r="F517" s="101" t="str">
        <f t="shared" si="8"/>
        <v>GAIN_NAME_9</v>
      </c>
      <c r="G517" s="100" t="s">
        <v>232</v>
      </c>
      <c r="H517" s="100" t="s">
        <v>626</v>
      </c>
    </row>
    <row r="518" spans="1:8" ht="13.8" customHeight="1">
      <c r="A518" s="101">
        <f>C518*ID규칙_획득처_그룹_단위+COUNTIF($C$4:C518,C518)</f>
        <v>10104903</v>
      </c>
      <c r="B518" s="100" t="s">
        <v>672</v>
      </c>
      <c r="C518" s="101">
        <f>IF(H518="EQUIPMENT",INDEX(EQUIPMENT!A:A,MATCH(B518,EQUIPMENT!B:B,0))*10+1,INDEX(ITEM!A:A,MATCH(B518,ITEM!B:B,0))+2)</f>
        <v>101049</v>
      </c>
      <c r="D518" s="101">
        <v>16</v>
      </c>
      <c r="E518" s="101">
        <v>0</v>
      </c>
      <c r="F518" s="101" t="str">
        <f t="shared" si="8"/>
        <v>GAIN_NAME_16</v>
      </c>
      <c r="G518" s="100" t="s">
        <v>239</v>
      </c>
      <c r="H518" s="100" t="s">
        <v>626</v>
      </c>
    </row>
    <row r="519" spans="1:8" ht="13.8" customHeight="1">
      <c r="A519" s="101">
        <f>C519*ID규칙_획득처_그룹_단위+COUNTIF($C$4:C519,C519)</f>
        <v>10105001</v>
      </c>
      <c r="B519" s="100" t="s">
        <v>673</v>
      </c>
      <c r="C519" s="101">
        <f>IF(H519="EQUIPMENT",INDEX(EQUIPMENT!A:A,MATCH(B519,EQUIPMENT!B:B,0))*10+1,INDEX(ITEM!A:A,MATCH(B519,ITEM!B:B,0))+2)</f>
        <v>101050</v>
      </c>
      <c r="D519" s="101">
        <v>14</v>
      </c>
      <c r="E519" s="101">
        <v>0</v>
      </c>
      <c r="F519" s="101" t="str">
        <f t="shared" si="8"/>
        <v>GAIN_NAME_14</v>
      </c>
      <c r="G519" s="100" t="s">
        <v>237</v>
      </c>
      <c r="H519" s="100" t="s">
        <v>626</v>
      </c>
    </row>
    <row r="520" spans="1:8" ht="13.8" customHeight="1">
      <c r="A520" s="101">
        <f>C520*ID규칙_획득처_그룹_단위+COUNTIF($C$4:C520,C520)</f>
        <v>10105002</v>
      </c>
      <c r="B520" s="100" t="s">
        <v>673</v>
      </c>
      <c r="C520" s="101">
        <f>IF(H520="EQUIPMENT",INDEX(EQUIPMENT!A:A,MATCH(B520,EQUIPMENT!B:B,0))*10+1,INDEX(ITEM!A:A,MATCH(B520,ITEM!B:B,0))+2)</f>
        <v>101050</v>
      </c>
      <c r="D520" s="101">
        <v>9</v>
      </c>
      <c r="E520" s="101">
        <v>0</v>
      </c>
      <c r="F520" s="101" t="str">
        <f t="shared" si="8"/>
        <v>GAIN_NAME_9</v>
      </c>
      <c r="G520" s="100" t="s">
        <v>232</v>
      </c>
      <c r="H520" s="100" t="s">
        <v>626</v>
      </c>
    </row>
    <row r="521" spans="1:8" ht="13.8" customHeight="1">
      <c r="A521" s="101">
        <f>C521*ID규칙_획득처_그룹_단위+COUNTIF($C$4:C521,C521)</f>
        <v>10105003</v>
      </c>
      <c r="B521" s="100" t="s">
        <v>673</v>
      </c>
      <c r="C521" s="101">
        <f>IF(H521="EQUIPMENT",INDEX(EQUIPMENT!A:A,MATCH(B521,EQUIPMENT!B:B,0))*10+1,INDEX(ITEM!A:A,MATCH(B521,ITEM!B:B,0))+2)</f>
        <v>101050</v>
      </c>
      <c r="D521" s="101">
        <v>7</v>
      </c>
      <c r="E521" s="101">
        <v>0</v>
      </c>
      <c r="F521" s="101" t="str">
        <f t="shared" si="8"/>
        <v>GAIN_NAME_7</v>
      </c>
      <c r="G521" s="100" t="s">
        <v>230</v>
      </c>
      <c r="H521" s="100" t="s">
        <v>626</v>
      </c>
    </row>
    <row r="522" spans="1:8" ht="13.8" customHeight="1">
      <c r="A522" s="101">
        <f>C522*ID규칙_획득처_그룹_단위+COUNTIF($C$4:C522,C522)</f>
        <v>10105101</v>
      </c>
      <c r="B522" s="100" t="s">
        <v>674</v>
      </c>
      <c r="C522" s="101">
        <f>IF(H522="EQUIPMENT",INDEX(EQUIPMENT!A:A,MATCH(B522,EQUIPMENT!B:B,0))*10+1,INDEX(ITEM!A:A,MATCH(B522,ITEM!B:B,0))+2)</f>
        <v>101051</v>
      </c>
      <c r="D522" s="101">
        <v>2</v>
      </c>
      <c r="E522" s="101">
        <v>12012</v>
      </c>
      <c r="F522" s="101" t="str">
        <f t="shared" si="8"/>
        <v>GAIN_NAME_2</v>
      </c>
      <c r="G522" s="100" t="s">
        <v>2811</v>
      </c>
      <c r="H522" s="100" t="s">
        <v>626</v>
      </c>
    </row>
    <row r="523" spans="1:8" ht="13.8" customHeight="1">
      <c r="A523" s="101">
        <f>C523*ID규칙_획득처_그룹_단위+COUNTIF($C$4:C523,C523)</f>
        <v>10105102</v>
      </c>
      <c r="B523" s="100" t="s">
        <v>674</v>
      </c>
      <c r="C523" s="101">
        <f>IF(H523="EQUIPMENT",INDEX(EQUIPMENT!A:A,MATCH(B523,EQUIPMENT!B:B,0))*10+1,INDEX(ITEM!A:A,MATCH(B523,ITEM!B:B,0))+2)</f>
        <v>101051</v>
      </c>
      <c r="D523" s="101">
        <v>2</v>
      </c>
      <c r="E523" s="101">
        <v>12031</v>
      </c>
      <c r="F523" s="101" t="str">
        <f t="shared" si="8"/>
        <v>GAIN_NAME_2</v>
      </c>
      <c r="G523" s="100" t="s">
        <v>2897</v>
      </c>
      <c r="H523" s="100" t="s">
        <v>626</v>
      </c>
    </row>
    <row r="524" spans="1:8" ht="13.8" customHeight="1">
      <c r="A524" s="101">
        <f>C524*ID규칙_획득처_그룹_단위+COUNTIF($C$4:C524,C524)</f>
        <v>10105103</v>
      </c>
      <c r="B524" s="100" t="s">
        <v>674</v>
      </c>
      <c r="C524" s="101">
        <f>IF(H524="EQUIPMENT",INDEX(EQUIPMENT!A:A,MATCH(B524,EQUIPMENT!B:B,0))*10+1,INDEX(ITEM!A:A,MATCH(B524,ITEM!B:B,0))+2)</f>
        <v>101051</v>
      </c>
      <c r="D524" s="101">
        <v>2</v>
      </c>
      <c r="E524" s="101">
        <v>12061</v>
      </c>
      <c r="F524" s="101" t="str">
        <f t="shared" si="8"/>
        <v>GAIN_NAME_2</v>
      </c>
      <c r="G524" s="100" t="s">
        <v>2898</v>
      </c>
      <c r="H524" s="100" t="s">
        <v>626</v>
      </c>
    </row>
    <row r="525" spans="1:8" ht="13.8" customHeight="1">
      <c r="A525" s="101">
        <f>C525*ID규칙_획득처_그룹_단위+COUNTIF($C$4:C525,C525)</f>
        <v>10105104</v>
      </c>
      <c r="B525" s="100" t="s">
        <v>674</v>
      </c>
      <c r="C525" s="101">
        <f>IF(H525="EQUIPMENT",INDEX(EQUIPMENT!A:A,MATCH(B525,EQUIPMENT!B:B,0))*10+1,INDEX(ITEM!A:A,MATCH(B525,ITEM!B:B,0))+2)</f>
        <v>101051</v>
      </c>
      <c r="D525" s="101">
        <v>2</v>
      </c>
      <c r="E525" s="101">
        <v>12101</v>
      </c>
      <c r="F525" s="101" t="str">
        <f t="shared" si="8"/>
        <v>GAIN_NAME_2</v>
      </c>
      <c r="G525" s="100" t="s">
        <v>2791</v>
      </c>
      <c r="H525" s="100" t="s">
        <v>626</v>
      </c>
    </row>
    <row r="526" spans="1:8" ht="13.8" customHeight="1">
      <c r="A526" s="101">
        <f>C526*ID규칙_획득처_그룹_단위+COUNTIF($C$4:C526,C526)</f>
        <v>10105105</v>
      </c>
      <c r="B526" s="100" t="s">
        <v>674</v>
      </c>
      <c r="C526" s="101">
        <f>IF(H526="EQUIPMENT",INDEX(EQUIPMENT!A:A,MATCH(B526,EQUIPMENT!B:B,0))*10+1,INDEX(ITEM!A:A,MATCH(B526,ITEM!B:B,0))+2)</f>
        <v>101051</v>
      </c>
      <c r="D526" s="101">
        <v>14</v>
      </c>
      <c r="E526" s="101">
        <v>0</v>
      </c>
      <c r="F526" s="101" t="str">
        <f t="shared" si="8"/>
        <v>GAIN_NAME_14</v>
      </c>
      <c r="G526" s="100" t="s">
        <v>237</v>
      </c>
      <c r="H526" s="100" t="s">
        <v>626</v>
      </c>
    </row>
    <row r="527" spans="1:8" ht="13.8" customHeight="1">
      <c r="A527" s="101">
        <f>C527*ID규칙_획득처_그룹_단위+COUNTIF($C$4:C527,C527)</f>
        <v>10105106</v>
      </c>
      <c r="B527" s="100" t="s">
        <v>674</v>
      </c>
      <c r="C527" s="101">
        <f>IF(H527="EQUIPMENT",INDEX(EQUIPMENT!A:A,MATCH(B527,EQUIPMENT!B:B,0))*10+1,INDEX(ITEM!A:A,MATCH(B527,ITEM!B:B,0))+2)</f>
        <v>101051</v>
      </c>
      <c r="D527" s="101">
        <v>9</v>
      </c>
      <c r="E527" s="101">
        <v>0</v>
      </c>
      <c r="F527" s="101" t="str">
        <f t="shared" si="8"/>
        <v>GAIN_NAME_9</v>
      </c>
      <c r="G527" s="100" t="s">
        <v>232</v>
      </c>
      <c r="H527" s="100" t="s">
        <v>626</v>
      </c>
    </row>
    <row r="528" spans="1:8" ht="13.8" customHeight="1">
      <c r="A528" s="101">
        <f>C528*ID규칙_획득처_그룹_단위+COUNTIF($C$4:C528,C528)</f>
        <v>10105107</v>
      </c>
      <c r="B528" s="100" t="s">
        <v>674</v>
      </c>
      <c r="C528" s="101">
        <f>IF(H528="EQUIPMENT",INDEX(EQUIPMENT!A:A,MATCH(B528,EQUIPMENT!B:B,0))*10+1,INDEX(ITEM!A:A,MATCH(B528,ITEM!B:B,0))+2)</f>
        <v>101051</v>
      </c>
      <c r="D528" s="101">
        <v>7</v>
      </c>
      <c r="E528" s="101">
        <v>0</v>
      </c>
      <c r="F528" s="101" t="str">
        <f t="shared" si="8"/>
        <v>GAIN_NAME_7</v>
      </c>
      <c r="G528" s="100" t="s">
        <v>230</v>
      </c>
      <c r="H528" s="100" t="s">
        <v>626</v>
      </c>
    </row>
    <row r="529" spans="1:8" ht="13.8" customHeight="1">
      <c r="A529" s="101">
        <f>C529*ID규칙_획득처_그룹_단위+COUNTIF($C$4:C529,C529)</f>
        <v>10105201</v>
      </c>
      <c r="B529" s="100" t="s">
        <v>675</v>
      </c>
      <c r="C529" s="101">
        <f>IF(H529="EQUIPMENT",INDEX(EQUIPMENT!A:A,MATCH(B529,EQUIPMENT!B:B,0))*10+1,INDEX(ITEM!A:A,MATCH(B529,ITEM!B:B,0))+2)</f>
        <v>101052</v>
      </c>
      <c r="D529" s="101">
        <v>14</v>
      </c>
      <c r="E529" s="101">
        <v>0</v>
      </c>
      <c r="F529" s="101" t="str">
        <f t="shared" si="8"/>
        <v>GAIN_NAME_14</v>
      </c>
      <c r="G529" s="100" t="s">
        <v>237</v>
      </c>
      <c r="H529" s="100" t="s">
        <v>626</v>
      </c>
    </row>
    <row r="530" spans="1:8" ht="13.8" customHeight="1">
      <c r="A530" s="101">
        <f>C530*ID규칙_획득처_그룹_단위+COUNTIF($C$4:C530,C530)</f>
        <v>10105202</v>
      </c>
      <c r="B530" s="100" t="s">
        <v>675</v>
      </c>
      <c r="C530" s="101">
        <f>IF(H530="EQUIPMENT",INDEX(EQUIPMENT!A:A,MATCH(B530,EQUIPMENT!B:B,0))*10+1,INDEX(ITEM!A:A,MATCH(B530,ITEM!B:B,0))+2)</f>
        <v>101052</v>
      </c>
      <c r="D530" s="101">
        <v>9</v>
      </c>
      <c r="E530" s="101">
        <v>0</v>
      </c>
      <c r="F530" s="101" t="str">
        <f t="shared" si="8"/>
        <v>GAIN_NAME_9</v>
      </c>
      <c r="G530" s="100" t="s">
        <v>232</v>
      </c>
      <c r="H530" s="100" t="s">
        <v>626</v>
      </c>
    </row>
    <row r="531" spans="1:8" ht="13.8" customHeight="1">
      <c r="A531" s="101">
        <f>C531*ID규칙_획득처_그룹_단위+COUNTIF($C$4:C531,C531)</f>
        <v>10105203</v>
      </c>
      <c r="B531" s="100" t="s">
        <v>675</v>
      </c>
      <c r="C531" s="101">
        <f>IF(H531="EQUIPMENT",INDEX(EQUIPMENT!A:A,MATCH(B531,EQUIPMENT!B:B,0))*10+1,INDEX(ITEM!A:A,MATCH(B531,ITEM!B:B,0))+2)</f>
        <v>101052</v>
      </c>
      <c r="D531" s="101">
        <v>7</v>
      </c>
      <c r="E531" s="101">
        <v>0</v>
      </c>
      <c r="F531" s="101" t="str">
        <f t="shared" si="8"/>
        <v>GAIN_NAME_7</v>
      </c>
      <c r="G531" s="100" t="s">
        <v>230</v>
      </c>
      <c r="H531" s="100" t="s">
        <v>626</v>
      </c>
    </row>
    <row r="532" spans="1:8" ht="13.8" customHeight="1">
      <c r="A532" s="101">
        <f>C532*ID규칙_획득처_그룹_단위+COUNTIF($C$4:C532,C532)</f>
        <v>10105301</v>
      </c>
      <c r="B532" s="100" t="s">
        <v>676</v>
      </c>
      <c r="C532" s="101">
        <f>IF(H532="EQUIPMENT",INDEX(EQUIPMENT!A:A,MATCH(B532,EQUIPMENT!B:B,0))*10+1,INDEX(ITEM!A:A,MATCH(B532,ITEM!B:B,0))+2)</f>
        <v>101053</v>
      </c>
      <c r="D532" s="101">
        <v>14</v>
      </c>
      <c r="E532" s="101">
        <v>0</v>
      </c>
      <c r="F532" s="101" t="str">
        <f t="shared" si="8"/>
        <v>GAIN_NAME_14</v>
      </c>
      <c r="G532" s="100" t="s">
        <v>237</v>
      </c>
      <c r="H532" s="100" t="s">
        <v>626</v>
      </c>
    </row>
    <row r="533" spans="1:8" ht="13.8" customHeight="1">
      <c r="A533" s="101">
        <f>C533*ID규칙_획득처_그룹_단위+COUNTIF($C$4:C533,C533)</f>
        <v>10105302</v>
      </c>
      <c r="B533" s="100" t="s">
        <v>676</v>
      </c>
      <c r="C533" s="101">
        <f>IF(H533="EQUIPMENT",INDEX(EQUIPMENT!A:A,MATCH(B533,EQUIPMENT!B:B,0))*10+1,INDEX(ITEM!A:A,MATCH(B533,ITEM!B:B,0))+2)</f>
        <v>101053</v>
      </c>
      <c r="D533" s="101">
        <v>9</v>
      </c>
      <c r="E533" s="101">
        <v>0</v>
      </c>
      <c r="F533" s="101" t="str">
        <f t="shared" si="8"/>
        <v>GAIN_NAME_9</v>
      </c>
      <c r="G533" s="100" t="s">
        <v>232</v>
      </c>
      <c r="H533" s="100" t="s">
        <v>626</v>
      </c>
    </row>
    <row r="534" spans="1:8" ht="13.8" customHeight="1">
      <c r="A534" s="101">
        <f>C534*ID규칙_획득처_그룹_단위+COUNTIF($C$4:C534,C534)</f>
        <v>10105303</v>
      </c>
      <c r="B534" s="100" t="s">
        <v>676</v>
      </c>
      <c r="C534" s="101">
        <f>IF(H534="EQUIPMENT",INDEX(EQUIPMENT!A:A,MATCH(B534,EQUIPMENT!B:B,0))*10+1,INDEX(ITEM!A:A,MATCH(B534,ITEM!B:B,0))+2)</f>
        <v>101053</v>
      </c>
      <c r="D534" s="101">
        <v>7</v>
      </c>
      <c r="E534" s="101">
        <v>0</v>
      </c>
      <c r="F534" s="101" t="str">
        <f t="shared" si="8"/>
        <v>GAIN_NAME_7</v>
      </c>
      <c r="G534" s="100" t="s">
        <v>230</v>
      </c>
      <c r="H534" s="100" t="s">
        <v>626</v>
      </c>
    </row>
    <row r="535" spans="1:8" ht="13.8" customHeight="1">
      <c r="A535" s="101">
        <f>C535*ID규칙_획득처_그룹_단위+COUNTIF($C$4:C535,C535)</f>
        <v>10105401</v>
      </c>
      <c r="B535" s="100" t="s">
        <v>677</v>
      </c>
      <c r="C535" s="101">
        <f>IF(H535="EQUIPMENT",INDEX(EQUIPMENT!A:A,MATCH(B535,EQUIPMENT!B:B,0))*10+1,INDEX(ITEM!A:A,MATCH(B535,ITEM!B:B,0))+2)</f>
        <v>101054</v>
      </c>
      <c r="D535" s="101">
        <v>2</v>
      </c>
      <c r="E535" s="101">
        <v>12181</v>
      </c>
      <c r="F535" s="101" t="str">
        <f t="shared" si="8"/>
        <v>GAIN_NAME_2</v>
      </c>
      <c r="G535" s="100" t="s">
        <v>2899</v>
      </c>
      <c r="H535" s="100" t="s">
        <v>626</v>
      </c>
    </row>
    <row r="536" spans="1:8" ht="13.8" customHeight="1">
      <c r="A536" s="101">
        <f>C536*ID규칙_획득처_그룹_단위+COUNTIF($C$4:C536,C536)</f>
        <v>10105402</v>
      </c>
      <c r="B536" s="100" t="s">
        <v>677</v>
      </c>
      <c r="C536" s="101">
        <f>IF(H536="EQUIPMENT",INDEX(EQUIPMENT!A:A,MATCH(B536,EQUIPMENT!B:B,0))*10+1,INDEX(ITEM!A:A,MATCH(B536,ITEM!B:B,0))+2)</f>
        <v>101054</v>
      </c>
      <c r="D536" s="101">
        <v>2</v>
      </c>
      <c r="E536" s="101">
        <v>12221</v>
      </c>
      <c r="F536" s="101" t="str">
        <f t="shared" si="8"/>
        <v>GAIN_NAME_2</v>
      </c>
      <c r="G536" s="100" t="s">
        <v>2900</v>
      </c>
      <c r="H536" s="100" t="s">
        <v>626</v>
      </c>
    </row>
    <row r="537" spans="1:8" ht="13.8" customHeight="1">
      <c r="A537" s="101">
        <f>C537*ID규칙_획득처_그룹_단위+COUNTIF($C$4:C537,C537)</f>
        <v>10105403</v>
      </c>
      <c r="B537" s="100" t="s">
        <v>677</v>
      </c>
      <c r="C537" s="101">
        <f>IF(H537="EQUIPMENT",INDEX(EQUIPMENT!A:A,MATCH(B537,EQUIPMENT!B:B,0))*10+1,INDEX(ITEM!A:A,MATCH(B537,ITEM!B:B,0))+2)</f>
        <v>101054</v>
      </c>
      <c r="D537" s="101">
        <v>14</v>
      </c>
      <c r="E537" s="101">
        <v>0</v>
      </c>
      <c r="F537" s="101" t="str">
        <f t="shared" si="8"/>
        <v>GAIN_NAME_14</v>
      </c>
      <c r="G537" s="100" t="s">
        <v>237</v>
      </c>
      <c r="H537" s="100" t="s">
        <v>626</v>
      </c>
    </row>
    <row r="538" spans="1:8" ht="13.8" customHeight="1">
      <c r="A538" s="101">
        <f>C538*ID규칙_획득처_그룹_단위+COUNTIF($C$4:C538,C538)</f>
        <v>10105404</v>
      </c>
      <c r="B538" s="100" t="s">
        <v>677</v>
      </c>
      <c r="C538" s="101">
        <f>IF(H538="EQUIPMENT",INDEX(EQUIPMENT!A:A,MATCH(B538,EQUIPMENT!B:B,0))*10+1,INDEX(ITEM!A:A,MATCH(B538,ITEM!B:B,0))+2)</f>
        <v>101054</v>
      </c>
      <c r="D538" s="101">
        <v>9</v>
      </c>
      <c r="E538" s="101">
        <v>0</v>
      </c>
      <c r="F538" s="101" t="str">
        <f t="shared" si="8"/>
        <v>GAIN_NAME_9</v>
      </c>
      <c r="G538" s="100" t="s">
        <v>232</v>
      </c>
      <c r="H538" s="100" t="s">
        <v>626</v>
      </c>
    </row>
    <row r="539" spans="1:8" ht="13.8" customHeight="1">
      <c r="A539" s="101">
        <f>C539*ID규칙_획득처_그룹_단위+COUNTIF($C$4:C539,C539)</f>
        <v>10105405</v>
      </c>
      <c r="B539" s="100" t="s">
        <v>677</v>
      </c>
      <c r="C539" s="101">
        <f>IF(H539="EQUIPMENT",INDEX(EQUIPMENT!A:A,MATCH(B539,EQUIPMENT!B:B,0))*10+1,INDEX(ITEM!A:A,MATCH(B539,ITEM!B:B,0))+2)</f>
        <v>101054</v>
      </c>
      <c r="D539" s="101">
        <v>7</v>
      </c>
      <c r="E539" s="101">
        <v>0</v>
      </c>
      <c r="F539" s="101" t="str">
        <f t="shared" si="8"/>
        <v>GAIN_NAME_7</v>
      </c>
      <c r="G539" s="100" t="s">
        <v>230</v>
      </c>
      <c r="H539" s="100" t="s">
        <v>626</v>
      </c>
    </row>
    <row r="540" spans="1:8" ht="13.8" customHeight="1">
      <c r="A540" s="101">
        <f>C540*ID규칙_획득처_그룹_단위+COUNTIF($C$4:C540,C540)</f>
        <v>10105501</v>
      </c>
      <c r="B540" s="100" t="s">
        <v>678</v>
      </c>
      <c r="C540" s="101">
        <f>IF(H540="EQUIPMENT",INDEX(EQUIPMENT!A:A,MATCH(B540,EQUIPMENT!B:B,0))*10+1,INDEX(ITEM!A:A,MATCH(B540,ITEM!B:B,0))+2)</f>
        <v>101055</v>
      </c>
      <c r="D540" s="101">
        <v>2</v>
      </c>
      <c r="E540" s="101">
        <v>12171</v>
      </c>
      <c r="F540" s="101" t="str">
        <f t="shared" si="8"/>
        <v>GAIN_NAME_2</v>
      </c>
      <c r="G540" s="100" t="s">
        <v>2846</v>
      </c>
      <c r="H540" s="100" t="s">
        <v>626</v>
      </c>
    </row>
    <row r="541" spans="1:8" ht="13.8" customHeight="1">
      <c r="A541" s="101">
        <f>C541*ID규칙_획득처_그룹_단위+COUNTIF($C$4:C541,C541)</f>
        <v>10105502</v>
      </c>
      <c r="B541" s="100" t="s">
        <v>678</v>
      </c>
      <c r="C541" s="101">
        <f>IF(H541="EQUIPMENT",INDEX(EQUIPMENT!A:A,MATCH(B541,EQUIPMENT!B:B,0))*10+1,INDEX(ITEM!A:A,MATCH(B541,ITEM!B:B,0))+2)</f>
        <v>101055</v>
      </c>
      <c r="D541" s="101">
        <v>2</v>
      </c>
      <c r="E541" s="101">
        <v>12211</v>
      </c>
      <c r="F541" s="101" t="str">
        <f t="shared" si="8"/>
        <v>GAIN_NAME_2</v>
      </c>
      <c r="G541" s="100" t="s">
        <v>2901</v>
      </c>
      <c r="H541" s="100" t="s">
        <v>626</v>
      </c>
    </row>
    <row r="542" spans="1:8" ht="13.8" customHeight="1">
      <c r="A542" s="101">
        <f>C542*ID규칙_획득처_그룹_단위+COUNTIF($C$4:C542,C542)</f>
        <v>10105503</v>
      </c>
      <c r="B542" s="100" t="s">
        <v>678</v>
      </c>
      <c r="C542" s="101">
        <f>IF(H542="EQUIPMENT",INDEX(EQUIPMENT!A:A,MATCH(B542,EQUIPMENT!B:B,0))*10+1,INDEX(ITEM!A:A,MATCH(B542,ITEM!B:B,0))+2)</f>
        <v>101055</v>
      </c>
      <c r="D542" s="101">
        <v>14</v>
      </c>
      <c r="E542" s="101">
        <v>0</v>
      </c>
      <c r="F542" s="101" t="str">
        <f t="shared" si="8"/>
        <v>GAIN_NAME_14</v>
      </c>
      <c r="G542" s="100" t="s">
        <v>237</v>
      </c>
      <c r="H542" s="100" t="s">
        <v>626</v>
      </c>
    </row>
    <row r="543" spans="1:8" ht="13.8" customHeight="1">
      <c r="A543" s="101">
        <f>C543*ID규칙_획득처_그룹_단위+COUNTIF($C$4:C543,C543)</f>
        <v>10105504</v>
      </c>
      <c r="B543" s="100" t="s">
        <v>678</v>
      </c>
      <c r="C543" s="101">
        <f>IF(H543="EQUIPMENT",INDEX(EQUIPMENT!A:A,MATCH(B543,EQUIPMENT!B:B,0))*10+1,INDEX(ITEM!A:A,MATCH(B543,ITEM!B:B,0))+2)</f>
        <v>101055</v>
      </c>
      <c r="D543" s="101">
        <v>9</v>
      </c>
      <c r="E543" s="101">
        <v>0</v>
      </c>
      <c r="F543" s="101" t="str">
        <f t="shared" si="8"/>
        <v>GAIN_NAME_9</v>
      </c>
      <c r="G543" s="100" t="s">
        <v>232</v>
      </c>
      <c r="H543" s="100" t="s">
        <v>626</v>
      </c>
    </row>
    <row r="544" spans="1:8" ht="13.8" customHeight="1">
      <c r="A544" s="101">
        <f>C544*ID규칙_획득처_그룹_단위+COUNTIF($C$4:C544,C544)</f>
        <v>10105505</v>
      </c>
      <c r="B544" s="100" t="s">
        <v>678</v>
      </c>
      <c r="C544" s="101">
        <f>IF(H544="EQUIPMENT",INDEX(EQUIPMENT!A:A,MATCH(B544,EQUIPMENT!B:B,0))*10+1,INDEX(ITEM!A:A,MATCH(B544,ITEM!B:B,0))+2)</f>
        <v>101055</v>
      </c>
      <c r="D544" s="101">
        <v>7</v>
      </c>
      <c r="E544" s="101">
        <v>0</v>
      </c>
      <c r="F544" s="101" t="str">
        <f t="shared" si="8"/>
        <v>GAIN_NAME_7</v>
      </c>
      <c r="G544" s="100" t="s">
        <v>230</v>
      </c>
      <c r="H544" s="100" t="s">
        <v>626</v>
      </c>
    </row>
    <row r="545" spans="1:8" ht="13.8" customHeight="1">
      <c r="A545" s="101">
        <f>C545*ID규칙_획득처_그룹_단위+COUNTIF($C$4:C545,C545)</f>
        <v>10105601</v>
      </c>
      <c r="B545" s="100" t="s">
        <v>679</v>
      </c>
      <c r="C545" s="101">
        <f>IF(H545="EQUIPMENT",INDEX(EQUIPMENT!A:A,MATCH(B545,EQUIPMENT!B:B,0))*10+1,INDEX(ITEM!A:A,MATCH(B545,ITEM!B:B,0))+2)</f>
        <v>101056</v>
      </c>
      <c r="D545" s="101">
        <v>2</v>
      </c>
      <c r="E545" s="101">
        <v>12192</v>
      </c>
      <c r="F545" s="101" t="str">
        <f t="shared" si="8"/>
        <v>GAIN_NAME_2</v>
      </c>
      <c r="G545" s="100" t="s">
        <v>2821</v>
      </c>
      <c r="H545" s="100" t="s">
        <v>626</v>
      </c>
    </row>
    <row r="546" spans="1:8" ht="13.8" customHeight="1">
      <c r="A546" s="101">
        <f>C546*ID규칙_획득처_그룹_단위+COUNTIF($C$4:C546,C546)</f>
        <v>10105602</v>
      </c>
      <c r="B546" s="100" t="s">
        <v>679</v>
      </c>
      <c r="C546" s="101">
        <f>IF(H546="EQUIPMENT",INDEX(EQUIPMENT!A:A,MATCH(B546,EQUIPMENT!B:B,0))*10+1,INDEX(ITEM!A:A,MATCH(B546,ITEM!B:B,0))+2)</f>
        <v>101056</v>
      </c>
      <c r="D546" s="101">
        <v>14</v>
      </c>
      <c r="E546" s="101">
        <v>0</v>
      </c>
      <c r="F546" s="101" t="str">
        <f t="shared" si="8"/>
        <v>GAIN_NAME_14</v>
      </c>
      <c r="G546" s="100" t="s">
        <v>237</v>
      </c>
      <c r="H546" s="100" t="s">
        <v>626</v>
      </c>
    </row>
    <row r="547" spans="1:8" ht="13.8" customHeight="1">
      <c r="A547" s="101">
        <f>C547*ID규칙_획득처_그룹_단위+COUNTIF($C$4:C547,C547)</f>
        <v>10105603</v>
      </c>
      <c r="B547" s="100" t="s">
        <v>679</v>
      </c>
      <c r="C547" s="101">
        <f>IF(H547="EQUIPMENT",INDEX(EQUIPMENT!A:A,MATCH(B547,EQUIPMENT!B:B,0))*10+1,INDEX(ITEM!A:A,MATCH(B547,ITEM!B:B,0))+2)</f>
        <v>101056</v>
      </c>
      <c r="D547" s="101">
        <v>9</v>
      </c>
      <c r="E547" s="101">
        <v>0</v>
      </c>
      <c r="F547" s="101" t="str">
        <f t="shared" ref="F547:F610" si="9">"GAIN_NAME_"&amp;D547</f>
        <v>GAIN_NAME_9</v>
      </c>
      <c r="G547" s="100" t="s">
        <v>232</v>
      </c>
      <c r="H547" s="100" t="s">
        <v>626</v>
      </c>
    </row>
    <row r="548" spans="1:8" ht="13.8" customHeight="1">
      <c r="A548" s="101">
        <f>C548*ID규칙_획득처_그룹_단위+COUNTIF($C$4:C548,C548)</f>
        <v>10105604</v>
      </c>
      <c r="B548" s="100" t="s">
        <v>679</v>
      </c>
      <c r="C548" s="101">
        <f>IF(H548="EQUIPMENT",INDEX(EQUIPMENT!A:A,MATCH(B548,EQUIPMENT!B:B,0))*10+1,INDEX(ITEM!A:A,MATCH(B548,ITEM!B:B,0))+2)</f>
        <v>101056</v>
      </c>
      <c r="D548" s="101">
        <v>7</v>
      </c>
      <c r="E548" s="101">
        <v>0</v>
      </c>
      <c r="F548" s="101" t="str">
        <f t="shared" si="9"/>
        <v>GAIN_NAME_7</v>
      </c>
      <c r="G548" s="100" t="s">
        <v>230</v>
      </c>
      <c r="H548" s="100" t="s">
        <v>626</v>
      </c>
    </row>
    <row r="549" spans="1:8" ht="13.8" customHeight="1">
      <c r="A549" s="101">
        <f>C549*ID규칙_획득처_그룹_단위+COUNTIF($C$4:C549,C549)</f>
        <v>10105701</v>
      </c>
      <c r="B549" s="100" t="s">
        <v>680</v>
      </c>
      <c r="C549" s="101">
        <f>IF(H549="EQUIPMENT",INDEX(EQUIPMENT!A:A,MATCH(B549,EQUIPMENT!B:B,0))*10+1,INDEX(ITEM!A:A,MATCH(B549,ITEM!B:B,0))+2)</f>
        <v>101057</v>
      </c>
      <c r="D549" s="101">
        <v>14</v>
      </c>
      <c r="E549" s="101">
        <v>0</v>
      </c>
      <c r="F549" s="101" t="str">
        <f t="shared" si="9"/>
        <v>GAIN_NAME_14</v>
      </c>
      <c r="G549" s="100" t="s">
        <v>237</v>
      </c>
      <c r="H549" s="100" t="s">
        <v>626</v>
      </c>
    </row>
    <row r="550" spans="1:8" ht="13.8" customHeight="1">
      <c r="A550" s="101">
        <f>C550*ID규칙_획득처_그룹_단위+COUNTIF($C$4:C550,C550)</f>
        <v>10105702</v>
      </c>
      <c r="B550" s="100" t="s">
        <v>680</v>
      </c>
      <c r="C550" s="101">
        <f>IF(H550="EQUIPMENT",INDEX(EQUIPMENT!A:A,MATCH(B550,EQUIPMENT!B:B,0))*10+1,INDEX(ITEM!A:A,MATCH(B550,ITEM!B:B,0))+2)</f>
        <v>101057</v>
      </c>
      <c r="D550" s="101">
        <v>9</v>
      </c>
      <c r="E550" s="101">
        <v>0</v>
      </c>
      <c r="F550" s="101" t="str">
        <f t="shared" si="9"/>
        <v>GAIN_NAME_9</v>
      </c>
      <c r="G550" s="100" t="s">
        <v>232</v>
      </c>
      <c r="H550" s="100" t="s">
        <v>626</v>
      </c>
    </row>
    <row r="551" spans="1:8" ht="13.8" customHeight="1">
      <c r="A551" s="101">
        <f>C551*ID규칙_획득처_그룹_단위+COUNTIF($C$4:C551,C551)</f>
        <v>10105703</v>
      </c>
      <c r="B551" s="100" t="s">
        <v>680</v>
      </c>
      <c r="C551" s="101">
        <f>IF(H551="EQUIPMENT",INDEX(EQUIPMENT!A:A,MATCH(B551,EQUIPMENT!B:B,0))*10+1,INDEX(ITEM!A:A,MATCH(B551,ITEM!B:B,0))+2)</f>
        <v>101057</v>
      </c>
      <c r="D551" s="101">
        <v>7</v>
      </c>
      <c r="E551" s="101">
        <v>0</v>
      </c>
      <c r="F551" s="101" t="str">
        <f t="shared" si="9"/>
        <v>GAIN_NAME_7</v>
      </c>
      <c r="G551" s="100" t="s">
        <v>230</v>
      </c>
      <c r="H551" s="100" t="s">
        <v>626</v>
      </c>
    </row>
    <row r="552" spans="1:8" ht="13.8" customHeight="1">
      <c r="A552" s="101">
        <f>C552*ID규칙_획득처_그룹_단위+COUNTIF($C$4:C552,C552)</f>
        <v>10105801</v>
      </c>
      <c r="B552" s="100" t="s">
        <v>681</v>
      </c>
      <c r="C552" s="101">
        <f>IF(H552="EQUIPMENT",INDEX(EQUIPMENT!A:A,MATCH(B552,EQUIPMENT!B:B,0))*10+1,INDEX(ITEM!A:A,MATCH(B552,ITEM!B:B,0))+2)</f>
        <v>101058</v>
      </c>
      <c r="D552" s="101">
        <v>14</v>
      </c>
      <c r="E552" s="101">
        <v>0</v>
      </c>
      <c r="F552" s="101" t="str">
        <f t="shared" si="9"/>
        <v>GAIN_NAME_14</v>
      </c>
      <c r="G552" s="100" t="s">
        <v>237</v>
      </c>
      <c r="H552" s="100" t="s">
        <v>626</v>
      </c>
    </row>
    <row r="553" spans="1:8" ht="13.8" customHeight="1">
      <c r="A553" s="101">
        <f>C553*ID규칙_획득처_그룹_단위+COUNTIF($C$4:C553,C553)</f>
        <v>10105802</v>
      </c>
      <c r="B553" s="100" t="s">
        <v>681</v>
      </c>
      <c r="C553" s="101">
        <f>IF(H553="EQUIPMENT",INDEX(EQUIPMENT!A:A,MATCH(B553,EQUIPMENT!B:B,0))*10+1,INDEX(ITEM!A:A,MATCH(B553,ITEM!B:B,0))+2)</f>
        <v>101058</v>
      </c>
      <c r="D553" s="101">
        <v>9</v>
      </c>
      <c r="E553" s="101">
        <v>0</v>
      </c>
      <c r="F553" s="101" t="str">
        <f t="shared" si="9"/>
        <v>GAIN_NAME_9</v>
      </c>
      <c r="G553" s="100" t="s">
        <v>232</v>
      </c>
      <c r="H553" s="100" t="s">
        <v>626</v>
      </c>
    </row>
    <row r="554" spans="1:8" ht="13.8" customHeight="1">
      <c r="A554" s="101">
        <f>C554*ID규칙_획득처_그룹_단위+COUNTIF($C$4:C554,C554)</f>
        <v>10105803</v>
      </c>
      <c r="B554" s="100" t="s">
        <v>681</v>
      </c>
      <c r="C554" s="101">
        <f>IF(H554="EQUIPMENT",INDEX(EQUIPMENT!A:A,MATCH(B554,EQUIPMENT!B:B,0))*10+1,INDEX(ITEM!A:A,MATCH(B554,ITEM!B:B,0))+2)</f>
        <v>101058</v>
      </c>
      <c r="D554" s="101">
        <v>7</v>
      </c>
      <c r="E554" s="101">
        <v>0</v>
      </c>
      <c r="F554" s="101" t="str">
        <f t="shared" si="9"/>
        <v>GAIN_NAME_7</v>
      </c>
      <c r="G554" s="100" t="s">
        <v>230</v>
      </c>
      <c r="H554" s="100" t="s">
        <v>626</v>
      </c>
    </row>
    <row r="555" spans="1:8" ht="13.8" customHeight="1">
      <c r="A555" s="101">
        <f>C555*ID규칙_획득처_그룹_단위+COUNTIF($C$4:C555,C555)</f>
        <v>10105901</v>
      </c>
      <c r="B555" s="100" t="s">
        <v>682</v>
      </c>
      <c r="C555" s="101">
        <f>IF(H555="EQUIPMENT",INDEX(EQUIPMENT!A:A,MATCH(B555,EQUIPMENT!B:B,0))*10+1,INDEX(ITEM!A:A,MATCH(B555,ITEM!B:B,0))+2)</f>
        <v>101059</v>
      </c>
      <c r="D555" s="101">
        <v>14</v>
      </c>
      <c r="E555" s="101">
        <v>0</v>
      </c>
      <c r="F555" s="101" t="str">
        <f t="shared" si="9"/>
        <v>GAIN_NAME_14</v>
      </c>
      <c r="G555" s="100" t="s">
        <v>237</v>
      </c>
      <c r="H555" s="100" t="s">
        <v>626</v>
      </c>
    </row>
    <row r="556" spans="1:8" ht="13.8" customHeight="1">
      <c r="A556" s="101">
        <f>C556*ID규칙_획득처_그룹_단위+COUNTIF($C$4:C556,C556)</f>
        <v>10105902</v>
      </c>
      <c r="B556" s="100" t="s">
        <v>682</v>
      </c>
      <c r="C556" s="101">
        <f>IF(H556="EQUIPMENT",INDEX(EQUIPMENT!A:A,MATCH(B556,EQUIPMENT!B:B,0))*10+1,INDEX(ITEM!A:A,MATCH(B556,ITEM!B:B,0))+2)</f>
        <v>101059</v>
      </c>
      <c r="D556" s="101">
        <v>9</v>
      </c>
      <c r="E556" s="101">
        <v>0</v>
      </c>
      <c r="F556" s="101" t="str">
        <f t="shared" si="9"/>
        <v>GAIN_NAME_9</v>
      </c>
      <c r="G556" s="100" t="s">
        <v>232</v>
      </c>
      <c r="H556" s="100" t="s">
        <v>626</v>
      </c>
    </row>
    <row r="557" spans="1:8" ht="13.8" customHeight="1">
      <c r="A557" s="101">
        <f>C557*ID규칙_획득처_그룹_단위+COUNTIF($C$4:C557,C557)</f>
        <v>10105903</v>
      </c>
      <c r="B557" s="100" t="s">
        <v>682</v>
      </c>
      <c r="C557" s="101">
        <f>IF(H557="EQUIPMENT",INDEX(EQUIPMENT!A:A,MATCH(B557,EQUIPMENT!B:B,0))*10+1,INDEX(ITEM!A:A,MATCH(B557,ITEM!B:B,0))+2)</f>
        <v>101059</v>
      </c>
      <c r="D557" s="101">
        <v>7</v>
      </c>
      <c r="E557" s="101">
        <v>0</v>
      </c>
      <c r="F557" s="101" t="str">
        <f t="shared" si="9"/>
        <v>GAIN_NAME_7</v>
      </c>
      <c r="G557" s="100" t="s">
        <v>230</v>
      </c>
      <c r="H557" s="100" t="s">
        <v>626</v>
      </c>
    </row>
    <row r="558" spans="1:8" ht="13.8" customHeight="1">
      <c r="A558" s="101">
        <f>C558*ID규칙_획득처_그룹_단위+COUNTIF($C$4:C558,C558)</f>
        <v>10106001</v>
      </c>
      <c r="B558" s="100" t="s">
        <v>683</v>
      </c>
      <c r="C558" s="101">
        <f>IF(H558="EQUIPMENT",INDEX(EQUIPMENT!A:A,MATCH(B558,EQUIPMENT!B:B,0))*10+1,INDEX(ITEM!A:A,MATCH(B558,ITEM!B:B,0))+2)</f>
        <v>101060</v>
      </c>
      <c r="D558" s="101">
        <v>2</v>
      </c>
      <c r="E558" s="101">
        <v>12201</v>
      </c>
      <c r="F558" s="101" t="str">
        <f t="shared" si="9"/>
        <v>GAIN_NAME_2</v>
      </c>
      <c r="G558" s="100" t="s">
        <v>2848</v>
      </c>
      <c r="H558" s="100" t="s">
        <v>626</v>
      </c>
    </row>
    <row r="559" spans="1:8" ht="13.8" customHeight="1">
      <c r="A559" s="101">
        <f>C559*ID규칙_획득처_그룹_단위+COUNTIF($C$4:C559,C559)</f>
        <v>10106002</v>
      </c>
      <c r="B559" s="100" t="s">
        <v>683</v>
      </c>
      <c r="C559" s="101">
        <f>IF(H559="EQUIPMENT",INDEX(EQUIPMENT!A:A,MATCH(B559,EQUIPMENT!B:B,0))*10+1,INDEX(ITEM!A:A,MATCH(B559,ITEM!B:B,0))+2)</f>
        <v>101060</v>
      </c>
      <c r="D559" s="101">
        <v>14</v>
      </c>
      <c r="E559" s="101">
        <v>0</v>
      </c>
      <c r="F559" s="101" t="str">
        <f t="shared" si="9"/>
        <v>GAIN_NAME_14</v>
      </c>
      <c r="G559" s="100" t="s">
        <v>237</v>
      </c>
      <c r="H559" s="100" t="s">
        <v>626</v>
      </c>
    </row>
    <row r="560" spans="1:8" ht="13.8" customHeight="1">
      <c r="A560" s="101">
        <f>C560*ID규칙_획득처_그룹_단위+COUNTIF($C$4:C560,C560)</f>
        <v>10106003</v>
      </c>
      <c r="B560" s="100" t="s">
        <v>683</v>
      </c>
      <c r="C560" s="101">
        <f>IF(H560="EQUIPMENT",INDEX(EQUIPMENT!A:A,MATCH(B560,EQUIPMENT!B:B,0))*10+1,INDEX(ITEM!A:A,MATCH(B560,ITEM!B:B,0))+2)</f>
        <v>101060</v>
      </c>
      <c r="D560" s="101">
        <v>9</v>
      </c>
      <c r="E560" s="101">
        <v>0</v>
      </c>
      <c r="F560" s="101" t="str">
        <f t="shared" si="9"/>
        <v>GAIN_NAME_9</v>
      </c>
      <c r="G560" s="100" t="s">
        <v>232</v>
      </c>
      <c r="H560" s="100" t="s">
        <v>626</v>
      </c>
    </row>
    <row r="561" spans="1:8" ht="13.8" customHeight="1">
      <c r="A561" s="101">
        <f>C561*ID규칙_획득처_그룹_단위+COUNTIF($C$4:C561,C561)</f>
        <v>10106004</v>
      </c>
      <c r="B561" s="100" t="s">
        <v>683</v>
      </c>
      <c r="C561" s="101">
        <f>IF(H561="EQUIPMENT",INDEX(EQUIPMENT!A:A,MATCH(B561,EQUIPMENT!B:B,0))*10+1,INDEX(ITEM!A:A,MATCH(B561,ITEM!B:B,0))+2)</f>
        <v>101060</v>
      </c>
      <c r="D561" s="101">
        <v>7</v>
      </c>
      <c r="E561" s="101">
        <v>0</v>
      </c>
      <c r="F561" s="101" t="str">
        <f t="shared" si="9"/>
        <v>GAIN_NAME_7</v>
      </c>
      <c r="G561" s="100" t="s">
        <v>230</v>
      </c>
      <c r="H561" s="100" t="s">
        <v>626</v>
      </c>
    </row>
    <row r="562" spans="1:8" ht="13.8" customHeight="1">
      <c r="A562" s="101">
        <f>C562*ID규칙_획득처_그룹_단위+COUNTIF($C$4:C562,C562)</f>
        <v>10106101</v>
      </c>
      <c r="B562" s="100" t="s">
        <v>684</v>
      </c>
      <c r="C562" s="101">
        <f>IF(H562="EQUIPMENT",INDEX(EQUIPMENT!A:A,MATCH(B562,EQUIPMENT!B:B,0))*10+1,INDEX(ITEM!A:A,MATCH(B562,ITEM!B:B,0))+2)</f>
        <v>101061</v>
      </c>
      <c r="D562" s="101">
        <v>14</v>
      </c>
      <c r="E562" s="101">
        <v>0</v>
      </c>
      <c r="F562" s="101" t="str">
        <f t="shared" si="9"/>
        <v>GAIN_NAME_14</v>
      </c>
      <c r="G562" s="100" t="s">
        <v>237</v>
      </c>
      <c r="H562" s="100" t="s">
        <v>626</v>
      </c>
    </row>
    <row r="563" spans="1:8" ht="13.8" customHeight="1">
      <c r="A563" s="101">
        <f>C563*ID규칙_획득처_그룹_단위+COUNTIF($C$4:C563,C563)</f>
        <v>10106102</v>
      </c>
      <c r="B563" s="100" t="s">
        <v>684</v>
      </c>
      <c r="C563" s="101">
        <f>IF(H563="EQUIPMENT",INDEX(EQUIPMENT!A:A,MATCH(B563,EQUIPMENT!B:B,0))*10+1,INDEX(ITEM!A:A,MATCH(B563,ITEM!B:B,0))+2)</f>
        <v>101061</v>
      </c>
      <c r="D563" s="101">
        <v>9</v>
      </c>
      <c r="E563" s="101">
        <v>0</v>
      </c>
      <c r="F563" s="101" t="str">
        <f t="shared" si="9"/>
        <v>GAIN_NAME_9</v>
      </c>
      <c r="G563" s="100" t="s">
        <v>232</v>
      </c>
      <c r="H563" s="100" t="s">
        <v>626</v>
      </c>
    </row>
    <row r="564" spans="1:8" ht="13.8" customHeight="1">
      <c r="A564" s="101">
        <f>C564*ID규칙_획득처_그룹_단위+COUNTIF($C$4:C564,C564)</f>
        <v>10106103</v>
      </c>
      <c r="B564" s="100" t="s">
        <v>684</v>
      </c>
      <c r="C564" s="101">
        <f>IF(H564="EQUIPMENT",INDEX(EQUIPMENT!A:A,MATCH(B564,EQUIPMENT!B:B,0))*10+1,INDEX(ITEM!A:A,MATCH(B564,ITEM!B:B,0))+2)</f>
        <v>101061</v>
      </c>
      <c r="D564" s="101">
        <v>7</v>
      </c>
      <c r="E564" s="101">
        <v>0</v>
      </c>
      <c r="F564" s="101" t="str">
        <f t="shared" si="9"/>
        <v>GAIN_NAME_7</v>
      </c>
      <c r="G564" s="100" t="s">
        <v>230</v>
      </c>
      <c r="H564" s="100" t="s">
        <v>626</v>
      </c>
    </row>
    <row r="565" spans="1:8" ht="13.8" customHeight="1">
      <c r="A565" s="101">
        <f>C565*ID규칙_획득처_그룹_단위+COUNTIF($C$4:C565,C565)</f>
        <v>10106201</v>
      </c>
      <c r="B565" s="100" t="s">
        <v>685</v>
      </c>
      <c r="C565" s="101">
        <f>IF(H565="EQUIPMENT",INDEX(EQUIPMENT!A:A,MATCH(B565,EQUIPMENT!B:B,0))*10+1,INDEX(ITEM!A:A,MATCH(B565,ITEM!B:B,0))+2)</f>
        <v>101062</v>
      </c>
      <c r="D565" s="101">
        <v>14</v>
      </c>
      <c r="E565" s="101">
        <v>0</v>
      </c>
      <c r="F565" s="101" t="str">
        <f t="shared" si="9"/>
        <v>GAIN_NAME_14</v>
      </c>
      <c r="G565" s="100" t="s">
        <v>237</v>
      </c>
      <c r="H565" s="100" t="s">
        <v>626</v>
      </c>
    </row>
    <row r="566" spans="1:8" ht="13.8" customHeight="1">
      <c r="A566" s="101">
        <f>C566*ID규칙_획득처_그룹_단위+COUNTIF($C$4:C566,C566)</f>
        <v>10106202</v>
      </c>
      <c r="B566" s="100" t="s">
        <v>685</v>
      </c>
      <c r="C566" s="101">
        <f>IF(H566="EQUIPMENT",INDEX(EQUIPMENT!A:A,MATCH(B566,EQUIPMENT!B:B,0))*10+1,INDEX(ITEM!A:A,MATCH(B566,ITEM!B:B,0))+2)</f>
        <v>101062</v>
      </c>
      <c r="D566" s="101">
        <v>9</v>
      </c>
      <c r="E566" s="101">
        <v>0</v>
      </c>
      <c r="F566" s="101" t="str">
        <f t="shared" si="9"/>
        <v>GAIN_NAME_9</v>
      </c>
      <c r="G566" s="100" t="s">
        <v>232</v>
      </c>
      <c r="H566" s="100" t="s">
        <v>626</v>
      </c>
    </row>
    <row r="567" spans="1:8" ht="13.8" customHeight="1">
      <c r="A567" s="101">
        <f>C567*ID규칙_획득처_그룹_단위+COUNTIF($C$4:C567,C567)</f>
        <v>10106203</v>
      </c>
      <c r="B567" s="100" t="s">
        <v>685</v>
      </c>
      <c r="C567" s="101">
        <f>IF(H567="EQUIPMENT",INDEX(EQUIPMENT!A:A,MATCH(B567,EQUIPMENT!B:B,0))*10+1,INDEX(ITEM!A:A,MATCH(B567,ITEM!B:B,0))+2)</f>
        <v>101062</v>
      </c>
      <c r="D567" s="101">
        <v>10</v>
      </c>
      <c r="E567" s="101">
        <v>0</v>
      </c>
      <c r="F567" s="101" t="str">
        <f t="shared" si="9"/>
        <v>GAIN_NAME_10</v>
      </c>
      <c r="G567" s="100" t="s">
        <v>233</v>
      </c>
      <c r="H567" s="100" t="s">
        <v>626</v>
      </c>
    </row>
    <row r="568" spans="1:8" ht="13.8" customHeight="1">
      <c r="A568" s="101">
        <f>C568*ID규칙_획득처_그룹_단위+COUNTIF($C$4:C568,C568)</f>
        <v>10106301</v>
      </c>
      <c r="B568" s="100" t="s">
        <v>686</v>
      </c>
      <c r="C568" s="101">
        <f>IF(H568="EQUIPMENT",INDEX(EQUIPMENT!A:A,MATCH(B568,EQUIPMENT!B:B,0))*10+1,INDEX(ITEM!A:A,MATCH(B568,ITEM!B:B,0))+2)</f>
        <v>101063</v>
      </c>
      <c r="D568" s="101">
        <v>2</v>
      </c>
      <c r="E568" s="101">
        <v>12032</v>
      </c>
      <c r="F568" s="101" t="str">
        <f t="shared" si="9"/>
        <v>GAIN_NAME_2</v>
      </c>
      <c r="G568" s="100" t="s">
        <v>2902</v>
      </c>
      <c r="H568" s="100" t="s">
        <v>626</v>
      </c>
    </row>
    <row r="569" spans="1:8" ht="13.8" customHeight="1">
      <c r="A569" s="101">
        <f>C569*ID규칙_획득처_그룹_단위+COUNTIF($C$4:C569,C569)</f>
        <v>10106302</v>
      </c>
      <c r="B569" s="100" t="s">
        <v>686</v>
      </c>
      <c r="C569" s="101">
        <f>IF(H569="EQUIPMENT",INDEX(EQUIPMENT!A:A,MATCH(B569,EQUIPMENT!B:B,0))*10+1,INDEX(ITEM!A:A,MATCH(B569,ITEM!B:B,0))+2)</f>
        <v>101063</v>
      </c>
      <c r="D569" s="101">
        <v>2</v>
      </c>
      <c r="E569" s="101">
        <v>12082</v>
      </c>
      <c r="F569" s="101" t="str">
        <f t="shared" si="9"/>
        <v>GAIN_NAME_2</v>
      </c>
      <c r="G569" s="100" t="s">
        <v>2816</v>
      </c>
      <c r="H569" s="100" t="s">
        <v>626</v>
      </c>
    </row>
    <row r="570" spans="1:8" ht="13.8" customHeight="1">
      <c r="A570" s="101">
        <f>C570*ID규칙_획득처_그룹_단위+COUNTIF($C$4:C570,C570)</f>
        <v>10106303</v>
      </c>
      <c r="B570" s="100" t="s">
        <v>686</v>
      </c>
      <c r="C570" s="101">
        <f>IF(H570="EQUIPMENT",INDEX(EQUIPMENT!A:A,MATCH(B570,EQUIPMENT!B:B,0))*10+1,INDEX(ITEM!A:A,MATCH(B570,ITEM!B:B,0))+2)</f>
        <v>101063</v>
      </c>
      <c r="D570" s="101">
        <v>2</v>
      </c>
      <c r="E570" s="101">
        <v>12112</v>
      </c>
      <c r="F570" s="101" t="str">
        <f t="shared" si="9"/>
        <v>GAIN_NAME_2</v>
      </c>
      <c r="G570" s="100" t="s">
        <v>2818</v>
      </c>
      <c r="H570" s="100" t="s">
        <v>626</v>
      </c>
    </row>
    <row r="571" spans="1:8" ht="13.8" customHeight="1">
      <c r="A571" s="101">
        <f>C571*ID규칙_획득처_그룹_단위+COUNTIF($C$4:C571,C571)</f>
        <v>10106304</v>
      </c>
      <c r="B571" s="100" t="s">
        <v>686</v>
      </c>
      <c r="C571" s="101">
        <f>IF(H571="EQUIPMENT",INDEX(EQUIPMENT!A:A,MATCH(B571,EQUIPMENT!B:B,0))*10+1,INDEX(ITEM!A:A,MATCH(B571,ITEM!B:B,0))+2)</f>
        <v>101063</v>
      </c>
      <c r="D571" s="101">
        <v>14</v>
      </c>
      <c r="E571" s="101">
        <v>0</v>
      </c>
      <c r="F571" s="101" t="str">
        <f t="shared" si="9"/>
        <v>GAIN_NAME_14</v>
      </c>
      <c r="G571" s="100" t="s">
        <v>237</v>
      </c>
      <c r="H571" s="100" t="s">
        <v>626</v>
      </c>
    </row>
    <row r="572" spans="1:8" ht="13.8" customHeight="1">
      <c r="A572" s="101">
        <f>C572*ID규칙_획득처_그룹_단위+COUNTIF($C$4:C572,C572)</f>
        <v>10106305</v>
      </c>
      <c r="B572" s="100" t="s">
        <v>686</v>
      </c>
      <c r="C572" s="101">
        <f>IF(H572="EQUIPMENT",INDEX(EQUIPMENT!A:A,MATCH(B572,EQUIPMENT!B:B,0))*10+1,INDEX(ITEM!A:A,MATCH(B572,ITEM!B:B,0))+2)</f>
        <v>101063</v>
      </c>
      <c r="D572" s="101">
        <v>9</v>
      </c>
      <c r="E572" s="101">
        <v>0</v>
      </c>
      <c r="F572" s="101" t="str">
        <f t="shared" si="9"/>
        <v>GAIN_NAME_9</v>
      </c>
      <c r="G572" s="100" t="s">
        <v>232</v>
      </c>
      <c r="H572" s="100" t="s">
        <v>626</v>
      </c>
    </row>
    <row r="573" spans="1:8" ht="13.8" customHeight="1">
      <c r="A573" s="101">
        <f>C573*ID규칙_획득처_그룹_단위+COUNTIF($C$4:C573,C573)</f>
        <v>10106306</v>
      </c>
      <c r="B573" s="100" t="s">
        <v>686</v>
      </c>
      <c r="C573" s="101">
        <f>IF(H573="EQUIPMENT",INDEX(EQUIPMENT!A:A,MATCH(B573,EQUIPMENT!B:B,0))*10+1,INDEX(ITEM!A:A,MATCH(B573,ITEM!B:B,0))+2)</f>
        <v>101063</v>
      </c>
      <c r="D573" s="101">
        <v>7</v>
      </c>
      <c r="E573" s="101">
        <v>0</v>
      </c>
      <c r="F573" s="101" t="str">
        <f t="shared" si="9"/>
        <v>GAIN_NAME_7</v>
      </c>
      <c r="G573" s="100" t="s">
        <v>230</v>
      </c>
      <c r="H573" s="100" t="s">
        <v>626</v>
      </c>
    </row>
    <row r="574" spans="1:8" ht="13.8" customHeight="1">
      <c r="A574" s="101">
        <f>C574*ID규칙_획득처_그룹_단위+COUNTIF($C$4:C574,C574)</f>
        <v>10106401</v>
      </c>
      <c r="B574" s="100" t="s">
        <v>687</v>
      </c>
      <c r="C574" s="101">
        <f>IF(H574="EQUIPMENT",INDEX(EQUIPMENT!A:A,MATCH(B574,EQUIPMENT!B:B,0))*10+1,INDEX(ITEM!A:A,MATCH(B574,ITEM!B:B,0))+2)</f>
        <v>101064</v>
      </c>
      <c r="D574" s="101">
        <v>14</v>
      </c>
      <c r="E574" s="101">
        <v>0</v>
      </c>
      <c r="F574" s="101" t="str">
        <f t="shared" si="9"/>
        <v>GAIN_NAME_14</v>
      </c>
      <c r="G574" s="100" t="s">
        <v>237</v>
      </c>
      <c r="H574" s="100" t="s">
        <v>626</v>
      </c>
    </row>
    <row r="575" spans="1:8" ht="13.8" customHeight="1">
      <c r="A575" s="101">
        <f>C575*ID규칙_획득처_그룹_단위+COUNTIF($C$4:C575,C575)</f>
        <v>10106402</v>
      </c>
      <c r="B575" s="100" t="s">
        <v>687</v>
      </c>
      <c r="C575" s="101">
        <f>IF(H575="EQUIPMENT",INDEX(EQUIPMENT!A:A,MATCH(B575,EQUIPMENT!B:B,0))*10+1,INDEX(ITEM!A:A,MATCH(B575,ITEM!B:B,0))+2)</f>
        <v>101064</v>
      </c>
      <c r="D575" s="101">
        <v>9</v>
      </c>
      <c r="E575" s="101">
        <v>0</v>
      </c>
      <c r="F575" s="101" t="str">
        <f t="shared" si="9"/>
        <v>GAIN_NAME_9</v>
      </c>
      <c r="G575" s="100" t="s">
        <v>232</v>
      </c>
      <c r="H575" s="100" t="s">
        <v>626</v>
      </c>
    </row>
    <row r="576" spans="1:8" ht="13.8" customHeight="1">
      <c r="A576" s="101">
        <f>C576*ID규칙_획득처_그룹_단위+COUNTIF($C$4:C576,C576)</f>
        <v>10106403</v>
      </c>
      <c r="B576" s="100" t="s">
        <v>687</v>
      </c>
      <c r="C576" s="101">
        <f>IF(H576="EQUIPMENT",INDEX(EQUIPMENT!A:A,MATCH(B576,EQUIPMENT!B:B,0))*10+1,INDEX(ITEM!A:A,MATCH(B576,ITEM!B:B,0))+2)</f>
        <v>101064</v>
      </c>
      <c r="D576" s="101">
        <v>16</v>
      </c>
      <c r="E576" s="101">
        <v>0</v>
      </c>
      <c r="F576" s="101" t="str">
        <f t="shared" si="9"/>
        <v>GAIN_NAME_16</v>
      </c>
      <c r="G576" s="100" t="s">
        <v>239</v>
      </c>
      <c r="H576" s="100" t="s">
        <v>626</v>
      </c>
    </row>
    <row r="577" spans="1:8" ht="13.8" customHeight="1">
      <c r="A577" s="101">
        <f>C577*ID규칙_획득처_그룹_단위+COUNTIF($C$4:C577,C577)</f>
        <v>10106501</v>
      </c>
      <c r="B577" s="100" t="s">
        <v>688</v>
      </c>
      <c r="C577" s="101">
        <f>IF(H577="EQUIPMENT",INDEX(EQUIPMENT!A:A,MATCH(B577,EQUIPMENT!B:B,0))*10+1,INDEX(ITEM!A:A,MATCH(B577,ITEM!B:B,0))+2)</f>
        <v>101065</v>
      </c>
      <c r="D577" s="101">
        <v>14</v>
      </c>
      <c r="E577" s="101">
        <v>0</v>
      </c>
      <c r="F577" s="101" t="str">
        <f t="shared" si="9"/>
        <v>GAIN_NAME_14</v>
      </c>
      <c r="G577" s="100" t="s">
        <v>237</v>
      </c>
      <c r="H577" s="100" t="s">
        <v>626</v>
      </c>
    </row>
    <row r="578" spans="1:8" ht="13.8" customHeight="1">
      <c r="A578" s="101">
        <f>C578*ID규칙_획득처_그룹_단위+COUNTIF($C$4:C578,C578)</f>
        <v>10106502</v>
      </c>
      <c r="B578" s="100" t="s">
        <v>688</v>
      </c>
      <c r="C578" s="101">
        <f>IF(H578="EQUIPMENT",INDEX(EQUIPMENT!A:A,MATCH(B578,EQUIPMENT!B:B,0))*10+1,INDEX(ITEM!A:A,MATCH(B578,ITEM!B:B,0))+2)</f>
        <v>101065</v>
      </c>
      <c r="D578" s="101">
        <v>15</v>
      </c>
      <c r="E578" s="101">
        <v>0</v>
      </c>
      <c r="F578" s="101" t="str">
        <f t="shared" si="9"/>
        <v>GAIN_NAME_15</v>
      </c>
      <c r="G578" s="100" t="s">
        <v>238</v>
      </c>
      <c r="H578" s="100" t="s">
        <v>626</v>
      </c>
    </row>
    <row r="579" spans="1:8" ht="13.8" customHeight="1">
      <c r="A579" s="101">
        <f>C579*ID규칙_획득처_그룹_단위+COUNTIF($C$4:C579,C579)</f>
        <v>10106503</v>
      </c>
      <c r="B579" s="100" t="s">
        <v>688</v>
      </c>
      <c r="C579" s="101">
        <f>IF(H579="EQUIPMENT",INDEX(EQUIPMENT!A:A,MATCH(B579,EQUIPMENT!B:B,0))*10+1,INDEX(ITEM!A:A,MATCH(B579,ITEM!B:B,0))+2)</f>
        <v>101065</v>
      </c>
      <c r="D579" s="101">
        <v>7</v>
      </c>
      <c r="E579" s="101">
        <v>0</v>
      </c>
      <c r="F579" s="101" t="str">
        <f t="shared" si="9"/>
        <v>GAIN_NAME_7</v>
      </c>
      <c r="G579" s="100" t="s">
        <v>230</v>
      </c>
      <c r="H579" s="100" t="s">
        <v>626</v>
      </c>
    </row>
    <row r="580" spans="1:8" ht="13.8" customHeight="1">
      <c r="A580" s="101">
        <f>C580*ID규칙_획득처_그룹_단위+COUNTIF($C$4:C580,C580)</f>
        <v>10106601</v>
      </c>
      <c r="B580" s="100" t="s">
        <v>689</v>
      </c>
      <c r="C580" s="101">
        <f>IF(H580="EQUIPMENT",INDEX(EQUIPMENT!A:A,MATCH(B580,EQUIPMENT!B:B,0))*10+1,INDEX(ITEM!A:A,MATCH(B580,ITEM!B:B,0))+2)</f>
        <v>101066</v>
      </c>
      <c r="D580" s="101">
        <v>2</v>
      </c>
      <c r="E580" s="101">
        <v>12042</v>
      </c>
      <c r="F580" s="101" t="str">
        <f t="shared" si="9"/>
        <v>GAIN_NAME_2</v>
      </c>
      <c r="G580" s="100" t="s">
        <v>2813</v>
      </c>
      <c r="H580" s="100" t="s">
        <v>626</v>
      </c>
    </row>
    <row r="581" spans="1:8" ht="13.8" customHeight="1">
      <c r="A581" s="101">
        <f>C581*ID규칙_획득처_그룹_단위+COUNTIF($C$4:C581,C581)</f>
        <v>10106602</v>
      </c>
      <c r="B581" s="100" t="s">
        <v>689</v>
      </c>
      <c r="C581" s="101">
        <f>IF(H581="EQUIPMENT",INDEX(EQUIPMENT!A:A,MATCH(B581,EQUIPMENT!B:B,0))*10+1,INDEX(ITEM!A:A,MATCH(B581,ITEM!B:B,0))+2)</f>
        <v>101066</v>
      </c>
      <c r="D581" s="101">
        <v>2</v>
      </c>
      <c r="E581" s="101">
        <v>12062</v>
      </c>
      <c r="F581" s="101" t="str">
        <f t="shared" si="9"/>
        <v>GAIN_NAME_2</v>
      </c>
      <c r="G581" s="100" t="s">
        <v>2903</v>
      </c>
      <c r="H581" s="100" t="s">
        <v>626</v>
      </c>
    </row>
    <row r="582" spans="1:8" ht="13.8" customHeight="1">
      <c r="A582" s="101">
        <f>C582*ID규칙_획득처_그룹_단위+COUNTIF($C$4:C582,C582)</f>
        <v>10106603</v>
      </c>
      <c r="B582" s="100" t="s">
        <v>689</v>
      </c>
      <c r="C582" s="101">
        <f>IF(H582="EQUIPMENT",INDEX(EQUIPMENT!A:A,MATCH(B582,EQUIPMENT!B:B,0))*10+1,INDEX(ITEM!A:A,MATCH(B582,ITEM!B:B,0))+2)</f>
        <v>101066</v>
      </c>
      <c r="D582" s="101">
        <v>2</v>
      </c>
      <c r="E582" s="101">
        <v>12102</v>
      </c>
      <c r="F582" s="101" t="str">
        <f t="shared" si="9"/>
        <v>GAIN_NAME_2</v>
      </c>
      <c r="G582" s="100" t="s">
        <v>2817</v>
      </c>
      <c r="H582" s="100" t="s">
        <v>626</v>
      </c>
    </row>
    <row r="583" spans="1:8" ht="13.8" customHeight="1">
      <c r="A583" s="101">
        <f>C583*ID규칙_획득처_그룹_단위+COUNTIF($C$4:C583,C583)</f>
        <v>10106604</v>
      </c>
      <c r="B583" s="100" t="s">
        <v>689</v>
      </c>
      <c r="C583" s="101">
        <f>IF(H583="EQUIPMENT",INDEX(EQUIPMENT!A:A,MATCH(B583,EQUIPMENT!B:B,0))*10+1,INDEX(ITEM!A:A,MATCH(B583,ITEM!B:B,0))+2)</f>
        <v>101066</v>
      </c>
      <c r="D583" s="101">
        <v>14</v>
      </c>
      <c r="E583" s="101">
        <v>0</v>
      </c>
      <c r="F583" s="101" t="str">
        <f t="shared" si="9"/>
        <v>GAIN_NAME_14</v>
      </c>
      <c r="G583" s="100" t="s">
        <v>237</v>
      </c>
      <c r="H583" s="100" t="s">
        <v>626</v>
      </c>
    </row>
    <row r="584" spans="1:8" ht="13.8" customHeight="1">
      <c r="A584" s="101">
        <f>C584*ID규칙_획득처_그룹_단위+COUNTIF($C$4:C584,C584)</f>
        <v>10106605</v>
      </c>
      <c r="B584" s="100" t="s">
        <v>689</v>
      </c>
      <c r="C584" s="101">
        <f>IF(H584="EQUIPMENT",INDEX(EQUIPMENT!A:A,MATCH(B584,EQUIPMENT!B:B,0))*10+1,INDEX(ITEM!A:A,MATCH(B584,ITEM!B:B,0))+2)</f>
        <v>101066</v>
      </c>
      <c r="D584" s="101">
        <v>9</v>
      </c>
      <c r="E584" s="101">
        <v>0</v>
      </c>
      <c r="F584" s="101" t="str">
        <f t="shared" si="9"/>
        <v>GAIN_NAME_9</v>
      </c>
      <c r="G584" s="100" t="s">
        <v>232</v>
      </c>
      <c r="H584" s="100" t="s">
        <v>626</v>
      </c>
    </row>
    <row r="585" spans="1:8" ht="13.8" customHeight="1">
      <c r="A585" s="101">
        <f>C585*ID규칙_획득처_그룹_단위+COUNTIF($C$4:C585,C585)</f>
        <v>10106606</v>
      </c>
      <c r="B585" s="100" t="s">
        <v>689</v>
      </c>
      <c r="C585" s="101">
        <f>IF(H585="EQUIPMENT",INDEX(EQUIPMENT!A:A,MATCH(B585,EQUIPMENT!B:B,0))*10+1,INDEX(ITEM!A:A,MATCH(B585,ITEM!B:B,0))+2)</f>
        <v>101066</v>
      </c>
      <c r="D585" s="101">
        <v>7</v>
      </c>
      <c r="E585" s="101">
        <v>0</v>
      </c>
      <c r="F585" s="101" t="str">
        <f t="shared" si="9"/>
        <v>GAIN_NAME_7</v>
      </c>
      <c r="G585" s="100" t="s">
        <v>230</v>
      </c>
      <c r="H585" s="100" t="s">
        <v>626</v>
      </c>
    </row>
    <row r="586" spans="1:8" ht="13.8" customHeight="1">
      <c r="A586" s="101">
        <f>C586*ID규칙_획득처_그룹_단위+COUNTIF($C$4:C586,C586)</f>
        <v>10106701</v>
      </c>
      <c r="B586" s="100" t="s">
        <v>690</v>
      </c>
      <c r="C586" s="101">
        <f>IF(H586="EQUIPMENT",INDEX(EQUIPMENT!A:A,MATCH(B586,EQUIPMENT!B:B,0))*10+1,INDEX(ITEM!A:A,MATCH(B586,ITEM!B:B,0))+2)</f>
        <v>101067</v>
      </c>
      <c r="D586" s="101">
        <v>2</v>
      </c>
      <c r="E586" s="101">
        <v>12152</v>
      </c>
      <c r="F586" s="101" t="str">
        <f t="shared" si="9"/>
        <v>GAIN_NAME_2</v>
      </c>
      <c r="G586" s="100" t="s">
        <v>2904</v>
      </c>
      <c r="H586" s="100" t="s">
        <v>626</v>
      </c>
    </row>
    <row r="587" spans="1:8" ht="13.8" customHeight="1">
      <c r="A587" s="101">
        <f>C587*ID규칙_획득처_그룹_단위+COUNTIF($C$4:C587,C587)</f>
        <v>10106702</v>
      </c>
      <c r="B587" s="100" t="s">
        <v>690</v>
      </c>
      <c r="C587" s="101">
        <f>IF(H587="EQUIPMENT",INDEX(EQUIPMENT!A:A,MATCH(B587,EQUIPMENT!B:B,0))*10+1,INDEX(ITEM!A:A,MATCH(B587,ITEM!B:B,0))+2)</f>
        <v>101067</v>
      </c>
      <c r="D587" s="101">
        <v>2</v>
      </c>
      <c r="E587" s="101">
        <v>12232</v>
      </c>
      <c r="F587" s="101" t="str">
        <f t="shared" si="9"/>
        <v>GAIN_NAME_2</v>
      </c>
      <c r="G587" s="100" t="s">
        <v>2905</v>
      </c>
      <c r="H587" s="100" t="s">
        <v>626</v>
      </c>
    </row>
    <row r="588" spans="1:8" ht="13.8" customHeight="1">
      <c r="A588" s="101">
        <f>C588*ID규칙_획득처_그룹_단위+COUNTIF($C$4:C588,C588)</f>
        <v>10106703</v>
      </c>
      <c r="B588" s="100" t="s">
        <v>690</v>
      </c>
      <c r="C588" s="101">
        <f>IF(H588="EQUIPMENT",INDEX(EQUIPMENT!A:A,MATCH(B588,EQUIPMENT!B:B,0))*10+1,INDEX(ITEM!A:A,MATCH(B588,ITEM!B:B,0))+2)</f>
        <v>101067</v>
      </c>
      <c r="D588" s="101">
        <v>14</v>
      </c>
      <c r="E588" s="101">
        <v>0</v>
      </c>
      <c r="F588" s="101" t="str">
        <f t="shared" si="9"/>
        <v>GAIN_NAME_14</v>
      </c>
      <c r="G588" s="100" t="s">
        <v>237</v>
      </c>
      <c r="H588" s="100" t="s">
        <v>626</v>
      </c>
    </row>
    <row r="589" spans="1:8" ht="13.8" customHeight="1">
      <c r="A589" s="101">
        <f>C589*ID규칙_획득처_그룹_단위+COUNTIF($C$4:C589,C589)</f>
        <v>10106704</v>
      </c>
      <c r="B589" s="100" t="s">
        <v>690</v>
      </c>
      <c r="C589" s="101">
        <f>IF(H589="EQUIPMENT",INDEX(EQUIPMENT!A:A,MATCH(B589,EQUIPMENT!B:B,0))*10+1,INDEX(ITEM!A:A,MATCH(B589,ITEM!B:B,0))+2)</f>
        <v>101067</v>
      </c>
      <c r="D589" s="101">
        <v>9</v>
      </c>
      <c r="E589" s="101">
        <v>0</v>
      </c>
      <c r="F589" s="101" t="str">
        <f t="shared" si="9"/>
        <v>GAIN_NAME_9</v>
      </c>
      <c r="G589" s="100" t="s">
        <v>232</v>
      </c>
      <c r="H589" s="100" t="s">
        <v>626</v>
      </c>
    </row>
    <row r="590" spans="1:8" ht="13.8" customHeight="1">
      <c r="A590" s="101">
        <f>C590*ID규칙_획득처_그룹_단위+COUNTIF($C$4:C590,C590)</f>
        <v>10106705</v>
      </c>
      <c r="B590" s="100" t="s">
        <v>690</v>
      </c>
      <c r="C590" s="101">
        <f>IF(H590="EQUIPMENT",INDEX(EQUIPMENT!A:A,MATCH(B590,EQUIPMENT!B:B,0))*10+1,INDEX(ITEM!A:A,MATCH(B590,ITEM!B:B,0))+2)</f>
        <v>101067</v>
      </c>
      <c r="D590" s="101">
        <v>7</v>
      </c>
      <c r="E590" s="101">
        <v>0</v>
      </c>
      <c r="F590" s="101" t="str">
        <f t="shared" si="9"/>
        <v>GAIN_NAME_7</v>
      </c>
      <c r="G590" s="100" t="s">
        <v>230</v>
      </c>
      <c r="H590" s="100" t="s">
        <v>626</v>
      </c>
    </row>
    <row r="591" spans="1:8" ht="13.8" customHeight="1">
      <c r="A591" s="101">
        <f>C591*ID규칙_획득처_그룹_단위+COUNTIF($C$4:C591,C591)</f>
        <v>10106801</v>
      </c>
      <c r="B591" s="100" t="s">
        <v>691</v>
      </c>
      <c r="C591" s="101">
        <f>IF(H591="EQUIPMENT",INDEX(EQUIPMENT!A:A,MATCH(B591,EQUIPMENT!B:B,0))*10+1,INDEX(ITEM!A:A,MATCH(B591,ITEM!B:B,0))+2)</f>
        <v>101068</v>
      </c>
      <c r="D591" s="101">
        <v>14</v>
      </c>
      <c r="E591" s="101">
        <v>0</v>
      </c>
      <c r="F591" s="101" t="str">
        <f t="shared" si="9"/>
        <v>GAIN_NAME_14</v>
      </c>
      <c r="G591" s="100" t="s">
        <v>237</v>
      </c>
      <c r="H591" s="100" t="s">
        <v>626</v>
      </c>
    </row>
    <row r="592" spans="1:8" ht="13.8" customHeight="1">
      <c r="A592" s="101">
        <f>C592*ID규칙_획득처_그룹_단위+COUNTIF($C$4:C592,C592)</f>
        <v>10106802</v>
      </c>
      <c r="B592" s="100" t="s">
        <v>691</v>
      </c>
      <c r="C592" s="101">
        <f>IF(H592="EQUIPMENT",INDEX(EQUIPMENT!A:A,MATCH(B592,EQUIPMENT!B:B,0))*10+1,INDEX(ITEM!A:A,MATCH(B592,ITEM!B:B,0))+2)</f>
        <v>101068</v>
      </c>
      <c r="D592" s="101">
        <v>9</v>
      </c>
      <c r="E592" s="101">
        <v>0</v>
      </c>
      <c r="F592" s="101" t="str">
        <f t="shared" si="9"/>
        <v>GAIN_NAME_9</v>
      </c>
      <c r="G592" s="100" t="s">
        <v>232</v>
      </c>
      <c r="H592" s="100" t="s">
        <v>626</v>
      </c>
    </row>
    <row r="593" spans="1:8" ht="13.8" customHeight="1">
      <c r="A593" s="101">
        <f>C593*ID규칙_획득처_그룹_단위+COUNTIF($C$4:C593,C593)</f>
        <v>10106803</v>
      </c>
      <c r="B593" s="100" t="s">
        <v>691</v>
      </c>
      <c r="C593" s="101">
        <f>IF(H593="EQUIPMENT",INDEX(EQUIPMENT!A:A,MATCH(B593,EQUIPMENT!B:B,0))*10+1,INDEX(ITEM!A:A,MATCH(B593,ITEM!B:B,0))+2)</f>
        <v>101068</v>
      </c>
      <c r="D593" s="101">
        <v>7</v>
      </c>
      <c r="E593" s="101">
        <v>0</v>
      </c>
      <c r="F593" s="101" t="str">
        <f t="shared" si="9"/>
        <v>GAIN_NAME_7</v>
      </c>
      <c r="G593" s="100" t="s">
        <v>230</v>
      </c>
      <c r="H593" s="100" t="s">
        <v>626</v>
      </c>
    </row>
    <row r="594" spans="1:8" ht="13.8" customHeight="1">
      <c r="A594" s="101">
        <f>C594*ID규칙_획득처_그룹_단위+COUNTIF($C$4:C594,C594)</f>
        <v>10106901</v>
      </c>
      <c r="B594" s="100" t="s">
        <v>692</v>
      </c>
      <c r="C594" s="101">
        <f>IF(H594="EQUIPMENT",INDEX(EQUIPMENT!A:A,MATCH(B594,EQUIPMENT!B:B,0))*10+1,INDEX(ITEM!A:A,MATCH(B594,ITEM!B:B,0))+2)</f>
        <v>101069</v>
      </c>
      <c r="D594" s="101">
        <v>14</v>
      </c>
      <c r="E594" s="101">
        <v>0</v>
      </c>
      <c r="F594" s="101" t="str">
        <f t="shared" si="9"/>
        <v>GAIN_NAME_14</v>
      </c>
      <c r="G594" s="100" t="s">
        <v>237</v>
      </c>
      <c r="H594" s="100" t="s">
        <v>626</v>
      </c>
    </row>
    <row r="595" spans="1:8" ht="13.8" customHeight="1">
      <c r="A595" s="101">
        <f>C595*ID규칙_획득처_그룹_단위+COUNTIF($C$4:C595,C595)</f>
        <v>10106902</v>
      </c>
      <c r="B595" s="100" t="s">
        <v>692</v>
      </c>
      <c r="C595" s="101">
        <f>IF(H595="EQUIPMENT",INDEX(EQUIPMENT!A:A,MATCH(B595,EQUIPMENT!B:B,0))*10+1,INDEX(ITEM!A:A,MATCH(B595,ITEM!B:B,0))+2)</f>
        <v>101069</v>
      </c>
      <c r="D595" s="101">
        <v>9</v>
      </c>
      <c r="E595" s="101">
        <v>0</v>
      </c>
      <c r="F595" s="101" t="str">
        <f t="shared" si="9"/>
        <v>GAIN_NAME_9</v>
      </c>
      <c r="G595" s="100" t="s">
        <v>232</v>
      </c>
      <c r="H595" s="100" t="s">
        <v>626</v>
      </c>
    </row>
    <row r="596" spans="1:8" ht="13.8" customHeight="1">
      <c r="A596" s="101">
        <f>C596*ID규칙_획득처_그룹_단위+COUNTIF($C$4:C596,C596)</f>
        <v>10106903</v>
      </c>
      <c r="B596" s="100" t="s">
        <v>692</v>
      </c>
      <c r="C596" s="101">
        <f>IF(H596="EQUIPMENT",INDEX(EQUIPMENT!A:A,MATCH(B596,EQUIPMENT!B:B,0))*10+1,INDEX(ITEM!A:A,MATCH(B596,ITEM!B:B,0))+2)</f>
        <v>101069</v>
      </c>
      <c r="D596" s="101">
        <v>7</v>
      </c>
      <c r="E596" s="101">
        <v>0</v>
      </c>
      <c r="F596" s="101" t="str">
        <f t="shared" si="9"/>
        <v>GAIN_NAME_7</v>
      </c>
      <c r="G596" s="100" t="s">
        <v>230</v>
      </c>
      <c r="H596" s="100" t="s">
        <v>626</v>
      </c>
    </row>
    <row r="597" spans="1:8" ht="13.8" customHeight="1">
      <c r="A597" s="101">
        <f>C597*ID규칙_획득처_그룹_단위+COUNTIF($C$4:C597,C597)</f>
        <v>10107001</v>
      </c>
      <c r="B597" s="100" t="s">
        <v>693</v>
      </c>
      <c r="C597" s="101">
        <f>IF(H597="EQUIPMENT",INDEX(EQUIPMENT!A:A,MATCH(B597,EQUIPMENT!B:B,0))*10+1,INDEX(ITEM!A:A,MATCH(B597,ITEM!B:B,0))+2)</f>
        <v>101070</v>
      </c>
      <c r="D597" s="101">
        <v>14</v>
      </c>
      <c r="E597" s="101">
        <v>0</v>
      </c>
      <c r="F597" s="101" t="str">
        <f t="shared" si="9"/>
        <v>GAIN_NAME_14</v>
      </c>
      <c r="G597" s="100" t="s">
        <v>237</v>
      </c>
      <c r="H597" s="100" t="s">
        <v>626</v>
      </c>
    </row>
    <row r="598" spans="1:8" ht="13.8" customHeight="1">
      <c r="A598" s="101">
        <f>C598*ID규칙_획득처_그룹_단위+COUNTIF($C$4:C598,C598)</f>
        <v>10107002</v>
      </c>
      <c r="B598" s="100" t="s">
        <v>693</v>
      </c>
      <c r="C598" s="101">
        <f>IF(H598="EQUIPMENT",INDEX(EQUIPMENT!A:A,MATCH(B598,EQUIPMENT!B:B,0))*10+1,INDEX(ITEM!A:A,MATCH(B598,ITEM!B:B,0))+2)</f>
        <v>101070</v>
      </c>
      <c r="D598" s="101">
        <v>9</v>
      </c>
      <c r="E598" s="101">
        <v>0</v>
      </c>
      <c r="F598" s="101" t="str">
        <f t="shared" si="9"/>
        <v>GAIN_NAME_9</v>
      </c>
      <c r="G598" s="100" t="s">
        <v>232</v>
      </c>
      <c r="H598" s="100" t="s">
        <v>626</v>
      </c>
    </row>
    <row r="599" spans="1:8" ht="13.8" customHeight="1">
      <c r="A599" s="101">
        <f>C599*ID규칙_획득처_그룹_단위+COUNTIF($C$4:C599,C599)</f>
        <v>10107003</v>
      </c>
      <c r="B599" s="100" t="s">
        <v>693</v>
      </c>
      <c r="C599" s="101">
        <f>IF(H599="EQUIPMENT",INDEX(EQUIPMENT!A:A,MATCH(B599,EQUIPMENT!B:B,0))*10+1,INDEX(ITEM!A:A,MATCH(B599,ITEM!B:B,0))+2)</f>
        <v>101070</v>
      </c>
      <c r="D599" s="101">
        <v>7</v>
      </c>
      <c r="E599" s="101">
        <v>0</v>
      </c>
      <c r="F599" s="101" t="str">
        <f t="shared" si="9"/>
        <v>GAIN_NAME_7</v>
      </c>
      <c r="G599" s="100" t="s">
        <v>230</v>
      </c>
      <c r="H599" s="100" t="s">
        <v>626</v>
      </c>
    </row>
    <row r="600" spans="1:8" ht="13.8" customHeight="1">
      <c r="A600" s="101">
        <f>C600*ID규칙_획득처_그룹_단위+COUNTIF($C$4:C600,C600)</f>
        <v>10107101</v>
      </c>
      <c r="B600" s="100" t="s">
        <v>694</v>
      </c>
      <c r="C600" s="101">
        <f>IF(H600="EQUIPMENT",INDEX(EQUIPMENT!A:A,MATCH(B600,EQUIPMENT!B:B,0))*10+1,INDEX(ITEM!A:A,MATCH(B600,ITEM!B:B,0))+2)</f>
        <v>101071</v>
      </c>
      <c r="D600" s="101">
        <v>2</v>
      </c>
      <c r="E600" s="101">
        <v>12142</v>
      </c>
      <c r="F600" s="101" t="str">
        <f t="shared" si="9"/>
        <v>GAIN_NAME_2</v>
      </c>
      <c r="G600" s="100" t="s">
        <v>2875</v>
      </c>
      <c r="H600" s="100" t="s">
        <v>626</v>
      </c>
    </row>
    <row r="601" spans="1:8" ht="13.8" customHeight="1">
      <c r="A601" s="101">
        <f>C601*ID규칙_획득처_그룹_단위+COUNTIF($C$4:C601,C601)</f>
        <v>10107102</v>
      </c>
      <c r="B601" s="100" t="s">
        <v>694</v>
      </c>
      <c r="C601" s="101">
        <f>IF(H601="EQUIPMENT",INDEX(EQUIPMENT!A:A,MATCH(B601,EQUIPMENT!B:B,0))*10+1,INDEX(ITEM!A:A,MATCH(B601,ITEM!B:B,0))+2)</f>
        <v>101071</v>
      </c>
      <c r="D601" s="101">
        <v>2</v>
      </c>
      <c r="E601" s="101">
        <v>12172</v>
      </c>
      <c r="F601" s="101" t="str">
        <f t="shared" si="9"/>
        <v>GAIN_NAME_2</v>
      </c>
      <c r="G601" s="100" t="s">
        <v>2865</v>
      </c>
      <c r="H601" s="100" t="s">
        <v>626</v>
      </c>
    </row>
    <row r="602" spans="1:8" ht="13.8" customHeight="1">
      <c r="A602" s="101">
        <f>C602*ID규칙_획득처_그룹_단위+COUNTIF($C$4:C602,C602)</f>
        <v>10107103</v>
      </c>
      <c r="B602" s="100" t="s">
        <v>694</v>
      </c>
      <c r="C602" s="101">
        <f>IF(H602="EQUIPMENT",INDEX(EQUIPMENT!A:A,MATCH(B602,EQUIPMENT!B:B,0))*10+1,INDEX(ITEM!A:A,MATCH(B602,ITEM!B:B,0))+2)</f>
        <v>101071</v>
      </c>
      <c r="D602" s="101">
        <v>14</v>
      </c>
      <c r="E602" s="101">
        <v>0</v>
      </c>
      <c r="F602" s="101" t="str">
        <f t="shared" si="9"/>
        <v>GAIN_NAME_14</v>
      </c>
      <c r="G602" s="100" t="s">
        <v>237</v>
      </c>
      <c r="H602" s="100" t="s">
        <v>626</v>
      </c>
    </row>
    <row r="603" spans="1:8" ht="13.8" customHeight="1">
      <c r="A603" s="101">
        <f>C603*ID규칙_획득처_그룹_단위+COUNTIF($C$4:C603,C603)</f>
        <v>10107104</v>
      </c>
      <c r="B603" s="100" t="s">
        <v>694</v>
      </c>
      <c r="C603" s="101">
        <f>IF(H603="EQUIPMENT",INDEX(EQUIPMENT!A:A,MATCH(B603,EQUIPMENT!B:B,0))*10+1,INDEX(ITEM!A:A,MATCH(B603,ITEM!B:B,0))+2)</f>
        <v>101071</v>
      </c>
      <c r="D603" s="101">
        <v>16</v>
      </c>
      <c r="E603" s="101">
        <v>0</v>
      </c>
      <c r="F603" s="101" t="str">
        <f t="shared" si="9"/>
        <v>GAIN_NAME_16</v>
      </c>
      <c r="G603" s="100" t="s">
        <v>239</v>
      </c>
      <c r="H603" s="100" t="s">
        <v>626</v>
      </c>
    </row>
    <row r="604" spans="1:8" ht="13.8" customHeight="1">
      <c r="A604" s="101">
        <f>C604*ID규칙_획득처_그룹_단위+COUNTIF($C$4:C604,C604)</f>
        <v>10107105</v>
      </c>
      <c r="B604" s="100" t="s">
        <v>694</v>
      </c>
      <c r="C604" s="101">
        <f>IF(H604="EQUIPMENT",INDEX(EQUIPMENT!A:A,MATCH(B604,EQUIPMENT!B:B,0))*10+1,INDEX(ITEM!A:A,MATCH(B604,ITEM!B:B,0))+2)</f>
        <v>101071</v>
      </c>
      <c r="D604" s="101">
        <v>7</v>
      </c>
      <c r="E604" s="101">
        <v>0</v>
      </c>
      <c r="F604" s="101" t="str">
        <f t="shared" si="9"/>
        <v>GAIN_NAME_7</v>
      </c>
      <c r="G604" s="100" t="s">
        <v>230</v>
      </c>
      <c r="H604" s="100" t="s">
        <v>626</v>
      </c>
    </row>
    <row r="605" spans="1:8" ht="13.8" customHeight="1">
      <c r="A605" s="101">
        <f>C605*ID규칙_획득처_그룹_단위+COUNTIF($C$4:C605,C605)</f>
        <v>10107201</v>
      </c>
      <c r="B605" s="100" t="s">
        <v>695</v>
      </c>
      <c r="C605" s="101">
        <f>IF(H605="EQUIPMENT",INDEX(EQUIPMENT!A:A,MATCH(B605,EQUIPMENT!B:B,0))*10+1,INDEX(ITEM!A:A,MATCH(B605,ITEM!B:B,0))+2)</f>
        <v>101072</v>
      </c>
      <c r="D605" s="101">
        <v>14</v>
      </c>
      <c r="E605" s="101">
        <v>0</v>
      </c>
      <c r="F605" s="101" t="str">
        <f t="shared" si="9"/>
        <v>GAIN_NAME_14</v>
      </c>
      <c r="G605" s="100" t="s">
        <v>237</v>
      </c>
      <c r="H605" s="100" t="s">
        <v>626</v>
      </c>
    </row>
    <row r="606" spans="1:8" ht="13.8" customHeight="1">
      <c r="A606" s="101">
        <f>C606*ID규칙_획득처_그룹_단위+COUNTIF($C$4:C606,C606)</f>
        <v>10107202</v>
      </c>
      <c r="B606" s="100" t="s">
        <v>695</v>
      </c>
      <c r="C606" s="101">
        <f>IF(H606="EQUIPMENT",INDEX(EQUIPMENT!A:A,MATCH(B606,EQUIPMENT!B:B,0))*10+1,INDEX(ITEM!A:A,MATCH(B606,ITEM!B:B,0))+2)</f>
        <v>101072</v>
      </c>
      <c r="D606" s="101">
        <v>9</v>
      </c>
      <c r="E606" s="101">
        <v>0</v>
      </c>
      <c r="F606" s="101" t="str">
        <f t="shared" si="9"/>
        <v>GAIN_NAME_9</v>
      </c>
      <c r="G606" s="100" t="s">
        <v>232</v>
      </c>
      <c r="H606" s="100" t="s">
        <v>626</v>
      </c>
    </row>
    <row r="607" spans="1:8" ht="13.8" customHeight="1">
      <c r="A607" s="101">
        <f>C607*ID규칙_획득처_그룹_단위+COUNTIF($C$4:C607,C607)</f>
        <v>10107203</v>
      </c>
      <c r="B607" s="100" t="s">
        <v>695</v>
      </c>
      <c r="C607" s="101">
        <f>IF(H607="EQUIPMENT",INDEX(EQUIPMENT!A:A,MATCH(B607,EQUIPMENT!B:B,0))*10+1,INDEX(ITEM!A:A,MATCH(B607,ITEM!B:B,0))+2)</f>
        <v>101072</v>
      </c>
      <c r="D607" s="101">
        <v>7</v>
      </c>
      <c r="E607" s="101">
        <v>0</v>
      </c>
      <c r="F607" s="101" t="str">
        <f t="shared" si="9"/>
        <v>GAIN_NAME_7</v>
      </c>
      <c r="G607" s="100" t="s">
        <v>230</v>
      </c>
      <c r="H607" s="100" t="s">
        <v>626</v>
      </c>
    </row>
    <row r="608" spans="1:8" ht="13.8" customHeight="1">
      <c r="A608" s="101">
        <f>C608*ID규칙_획득처_그룹_단위+COUNTIF($C$4:C608,C608)</f>
        <v>10107301</v>
      </c>
      <c r="B608" s="100" t="s">
        <v>696</v>
      </c>
      <c r="C608" s="101">
        <f>IF(H608="EQUIPMENT",INDEX(EQUIPMENT!A:A,MATCH(B608,EQUIPMENT!B:B,0))*10+1,INDEX(ITEM!A:A,MATCH(B608,ITEM!B:B,0))+2)</f>
        <v>101073</v>
      </c>
      <c r="D608" s="101">
        <v>2</v>
      </c>
      <c r="E608" s="101">
        <v>12193</v>
      </c>
      <c r="F608" s="101" t="str">
        <f t="shared" si="9"/>
        <v>GAIN_NAME_2</v>
      </c>
      <c r="G608" s="100" t="s">
        <v>2810</v>
      </c>
      <c r="H608" s="100" t="s">
        <v>626</v>
      </c>
    </row>
    <row r="609" spans="1:8" ht="13.8" customHeight="1">
      <c r="A609" s="101">
        <f>C609*ID규칙_획득처_그룹_단위+COUNTIF($C$4:C609,C609)</f>
        <v>10107302</v>
      </c>
      <c r="B609" s="100" t="s">
        <v>696</v>
      </c>
      <c r="C609" s="101">
        <f>IF(H609="EQUIPMENT",INDEX(EQUIPMENT!A:A,MATCH(B609,EQUIPMENT!B:B,0))*10+1,INDEX(ITEM!A:A,MATCH(B609,ITEM!B:B,0))+2)</f>
        <v>101073</v>
      </c>
      <c r="D609" s="101">
        <v>14</v>
      </c>
      <c r="E609" s="101">
        <v>0</v>
      </c>
      <c r="F609" s="101" t="str">
        <f t="shared" si="9"/>
        <v>GAIN_NAME_14</v>
      </c>
      <c r="G609" s="100" t="s">
        <v>237</v>
      </c>
      <c r="H609" s="100" t="s">
        <v>626</v>
      </c>
    </row>
    <row r="610" spans="1:8" ht="13.8" customHeight="1">
      <c r="A610" s="101">
        <f>C610*ID규칙_획득처_그룹_단위+COUNTIF($C$4:C610,C610)</f>
        <v>10107303</v>
      </c>
      <c r="B610" s="100" t="s">
        <v>696</v>
      </c>
      <c r="C610" s="101">
        <f>IF(H610="EQUIPMENT",INDEX(EQUIPMENT!A:A,MATCH(B610,EQUIPMENT!B:B,0))*10+1,INDEX(ITEM!A:A,MATCH(B610,ITEM!B:B,0))+2)</f>
        <v>101073</v>
      </c>
      <c r="D610" s="101">
        <v>16</v>
      </c>
      <c r="E610" s="101">
        <v>0</v>
      </c>
      <c r="F610" s="101" t="str">
        <f t="shared" si="9"/>
        <v>GAIN_NAME_16</v>
      </c>
      <c r="G610" s="100" t="s">
        <v>239</v>
      </c>
      <c r="H610" s="100" t="s">
        <v>626</v>
      </c>
    </row>
    <row r="611" spans="1:8" ht="13.8" customHeight="1">
      <c r="A611" s="101">
        <f>C611*ID규칙_획득처_그룹_단위+COUNTIF($C$4:C611,C611)</f>
        <v>10107304</v>
      </c>
      <c r="B611" s="100" t="s">
        <v>696</v>
      </c>
      <c r="C611" s="101">
        <f>IF(H611="EQUIPMENT",INDEX(EQUIPMENT!A:A,MATCH(B611,EQUIPMENT!B:B,0))*10+1,INDEX(ITEM!A:A,MATCH(B611,ITEM!B:B,0))+2)</f>
        <v>101073</v>
      </c>
      <c r="D611" s="101">
        <v>7</v>
      </c>
      <c r="E611" s="101">
        <v>0</v>
      </c>
      <c r="F611" s="101" t="str">
        <f t="shared" ref="F611:F674" si="10">"GAIN_NAME_"&amp;D611</f>
        <v>GAIN_NAME_7</v>
      </c>
      <c r="G611" s="100" t="s">
        <v>230</v>
      </c>
      <c r="H611" s="100" t="s">
        <v>626</v>
      </c>
    </row>
    <row r="612" spans="1:8" ht="13.8" customHeight="1">
      <c r="A612" s="101">
        <f>C612*ID규칙_획득처_그룹_단위+COUNTIF($C$4:C612,C612)</f>
        <v>10107401</v>
      </c>
      <c r="B612" s="100" t="s">
        <v>697</v>
      </c>
      <c r="C612" s="101">
        <f>IF(H612="EQUIPMENT",INDEX(EQUIPMENT!A:A,MATCH(B612,EQUIPMENT!B:B,0))*10+1,INDEX(ITEM!A:A,MATCH(B612,ITEM!B:B,0))+2)</f>
        <v>101074</v>
      </c>
      <c r="D612" s="101">
        <v>14</v>
      </c>
      <c r="E612" s="101">
        <v>0</v>
      </c>
      <c r="F612" s="101" t="str">
        <f t="shared" si="10"/>
        <v>GAIN_NAME_14</v>
      </c>
      <c r="G612" s="100" t="s">
        <v>237</v>
      </c>
      <c r="H612" s="100" t="s">
        <v>626</v>
      </c>
    </row>
    <row r="613" spans="1:8" ht="13.8" customHeight="1">
      <c r="A613" s="101">
        <f>C613*ID규칙_획득처_그룹_단위+COUNTIF($C$4:C613,C613)</f>
        <v>10107402</v>
      </c>
      <c r="B613" s="100" t="s">
        <v>697</v>
      </c>
      <c r="C613" s="101">
        <f>IF(H613="EQUIPMENT",INDEX(EQUIPMENT!A:A,MATCH(B613,EQUIPMENT!B:B,0))*10+1,INDEX(ITEM!A:A,MATCH(B613,ITEM!B:B,0))+2)</f>
        <v>101074</v>
      </c>
      <c r="D613" s="101">
        <v>9</v>
      </c>
      <c r="E613" s="101">
        <v>0</v>
      </c>
      <c r="F613" s="101" t="str">
        <f t="shared" si="10"/>
        <v>GAIN_NAME_9</v>
      </c>
      <c r="G613" s="100" t="s">
        <v>232</v>
      </c>
      <c r="H613" s="100" t="s">
        <v>626</v>
      </c>
    </row>
    <row r="614" spans="1:8" ht="13.8" customHeight="1">
      <c r="A614" s="101">
        <f>C614*ID규칙_획득처_그룹_단위+COUNTIF($C$4:C614,C614)</f>
        <v>10107403</v>
      </c>
      <c r="B614" s="100" t="s">
        <v>697</v>
      </c>
      <c r="C614" s="101">
        <f>IF(H614="EQUIPMENT",INDEX(EQUIPMENT!A:A,MATCH(B614,EQUIPMENT!B:B,0))*10+1,INDEX(ITEM!A:A,MATCH(B614,ITEM!B:B,0))+2)</f>
        <v>101074</v>
      </c>
      <c r="D614" s="101">
        <v>7</v>
      </c>
      <c r="E614" s="101">
        <v>0</v>
      </c>
      <c r="F614" s="101" t="str">
        <f t="shared" si="10"/>
        <v>GAIN_NAME_7</v>
      </c>
      <c r="G614" s="100" t="s">
        <v>230</v>
      </c>
      <c r="H614" s="100" t="s">
        <v>626</v>
      </c>
    </row>
    <row r="615" spans="1:8" ht="13.8" customHeight="1">
      <c r="A615" s="101">
        <f>C615*ID규칙_획득처_그룹_단위+COUNTIF($C$4:C615,C615)</f>
        <v>10107501</v>
      </c>
      <c r="B615" s="100" t="s">
        <v>698</v>
      </c>
      <c r="C615" s="101">
        <f>IF(H615="EQUIPMENT",INDEX(EQUIPMENT!A:A,MATCH(B615,EQUIPMENT!B:B,0))*10+1,INDEX(ITEM!A:A,MATCH(B615,ITEM!B:B,0))+2)</f>
        <v>101075</v>
      </c>
      <c r="D615" s="101">
        <v>14</v>
      </c>
      <c r="E615" s="101">
        <v>0</v>
      </c>
      <c r="F615" s="101" t="str">
        <f t="shared" si="10"/>
        <v>GAIN_NAME_14</v>
      </c>
      <c r="G615" s="100" t="s">
        <v>237</v>
      </c>
      <c r="H615" s="100" t="s">
        <v>626</v>
      </c>
    </row>
    <row r="616" spans="1:8" ht="13.8" customHeight="1">
      <c r="A616" s="101">
        <f>C616*ID규칙_획득처_그룹_단위+COUNTIF($C$4:C616,C616)</f>
        <v>10107502</v>
      </c>
      <c r="B616" s="100" t="s">
        <v>698</v>
      </c>
      <c r="C616" s="101">
        <f>IF(H616="EQUIPMENT",INDEX(EQUIPMENT!A:A,MATCH(B616,EQUIPMENT!B:B,0))*10+1,INDEX(ITEM!A:A,MATCH(B616,ITEM!B:B,0))+2)</f>
        <v>101075</v>
      </c>
      <c r="D616" s="101">
        <v>9</v>
      </c>
      <c r="E616" s="101">
        <v>0</v>
      </c>
      <c r="F616" s="101" t="str">
        <f t="shared" si="10"/>
        <v>GAIN_NAME_9</v>
      </c>
      <c r="G616" s="100" t="s">
        <v>232</v>
      </c>
      <c r="H616" s="100" t="s">
        <v>626</v>
      </c>
    </row>
    <row r="617" spans="1:8" ht="13.8" customHeight="1">
      <c r="A617" s="101">
        <f>C617*ID규칙_획득처_그룹_단위+COUNTIF($C$4:C617,C617)</f>
        <v>10107503</v>
      </c>
      <c r="B617" s="100" t="s">
        <v>698</v>
      </c>
      <c r="C617" s="101">
        <f>IF(H617="EQUIPMENT",INDEX(EQUIPMENT!A:A,MATCH(B617,EQUIPMENT!B:B,0))*10+1,INDEX(ITEM!A:A,MATCH(B617,ITEM!B:B,0))+2)</f>
        <v>101075</v>
      </c>
      <c r="D617" s="101">
        <v>16</v>
      </c>
      <c r="E617" s="101">
        <v>0</v>
      </c>
      <c r="F617" s="101" t="str">
        <f t="shared" si="10"/>
        <v>GAIN_NAME_16</v>
      </c>
      <c r="G617" s="100" t="s">
        <v>239</v>
      </c>
      <c r="H617" s="100" t="s">
        <v>626</v>
      </c>
    </row>
    <row r="618" spans="1:8" ht="13.8" customHeight="1">
      <c r="A618" s="101">
        <f>C618*ID규칙_획득처_그룹_단위+COUNTIF($C$4:C618,C618)</f>
        <v>10107601</v>
      </c>
      <c r="B618" s="100" t="s">
        <v>699</v>
      </c>
      <c r="C618" s="101">
        <f>IF(H618="EQUIPMENT",INDEX(EQUIPMENT!A:A,MATCH(B618,EQUIPMENT!B:B,0))*10+1,INDEX(ITEM!A:A,MATCH(B618,ITEM!B:B,0))+2)</f>
        <v>101076</v>
      </c>
      <c r="D618" s="101">
        <v>2</v>
      </c>
      <c r="E618" s="101">
        <v>12193</v>
      </c>
      <c r="F618" s="101" t="str">
        <f t="shared" si="10"/>
        <v>GAIN_NAME_2</v>
      </c>
      <c r="G618" s="100" t="s">
        <v>2810</v>
      </c>
      <c r="H618" s="100" t="s">
        <v>626</v>
      </c>
    </row>
    <row r="619" spans="1:8" ht="13.8" customHeight="1">
      <c r="A619" s="101">
        <f>C619*ID규칙_획득처_그룹_단위+COUNTIF($C$4:C619,C619)</f>
        <v>10107602</v>
      </c>
      <c r="B619" s="100" t="s">
        <v>699</v>
      </c>
      <c r="C619" s="101">
        <f>IF(H619="EQUIPMENT",INDEX(EQUIPMENT!A:A,MATCH(B619,EQUIPMENT!B:B,0))*10+1,INDEX(ITEM!A:A,MATCH(B619,ITEM!B:B,0))+2)</f>
        <v>101076</v>
      </c>
      <c r="D619" s="101">
        <v>14</v>
      </c>
      <c r="E619" s="101">
        <v>0</v>
      </c>
      <c r="F619" s="101" t="str">
        <f t="shared" si="10"/>
        <v>GAIN_NAME_14</v>
      </c>
      <c r="G619" s="100" t="s">
        <v>237</v>
      </c>
      <c r="H619" s="100" t="s">
        <v>626</v>
      </c>
    </row>
    <row r="620" spans="1:8" ht="13.8" customHeight="1">
      <c r="A620" s="101">
        <f>C620*ID규칙_획득처_그룹_단위+COUNTIF($C$4:C620,C620)</f>
        <v>10107603</v>
      </c>
      <c r="B620" s="100" t="s">
        <v>699</v>
      </c>
      <c r="C620" s="101">
        <f>IF(H620="EQUIPMENT",INDEX(EQUIPMENT!A:A,MATCH(B620,EQUIPMENT!B:B,0))*10+1,INDEX(ITEM!A:A,MATCH(B620,ITEM!B:B,0))+2)</f>
        <v>101076</v>
      </c>
      <c r="D620" s="101">
        <v>15</v>
      </c>
      <c r="E620" s="101">
        <v>0</v>
      </c>
      <c r="F620" s="101" t="str">
        <f t="shared" si="10"/>
        <v>GAIN_NAME_15</v>
      </c>
      <c r="G620" s="100" t="s">
        <v>238</v>
      </c>
      <c r="H620" s="100" t="s">
        <v>626</v>
      </c>
    </row>
    <row r="621" spans="1:8" ht="13.8" customHeight="1">
      <c r="A621" s="101">
        <f>C621*ID규칙_획득처_그룹_단위+COUNTIF($C$4:C621,C621)</f>
        <v>10107701</v>
      </c>
      <c r="B621" s="100" t="s">
        <v>700</v>
      </c>
      <c r="C621" s="101">
        <f>IF(H621="EQUIPMENT",INDEX(EQUIPMENT!A:A,MATCH(B621,EQUIPMENT!B:B,0))*10+1,INDEX(ITEM!A:A,MATCH(B621,ITEM!B:B,0))+2)</f>
        <v>101077</v>
      </c>
      <c r="D621" s="101">
        <v>7</v>
      </c>
      <c r="E621" s="101">
        <v>0</v>
      </c>
      <c r="F621" s="101" t="str">
        <f t="shared" si="10"/>
        <v>GAIN_NAME_7</v>
      </c>
      <c r="G621" s="100" t="s">
        <v>230</v>
      </c>
      <c r="H621" s="100" t="s">
        <v>626</v>
      </c>
    </row>
    <row r="622" spans="1:8" ht="13.8" customHeight="1">
      <c r="A622" s="101">
        <f>C622*ID규칙_획득처_그룹_단위+COUNTIF($C$4:C622,C622)</f>
        <v>10107702</v>
      </c>
      <c r="B622" s="100" t="s">
        <v>700</v>
      </c>
      <c r="C622" s="101">
        <f>IF(H622="EQUIPMENT",INDEX(EQUIPMENT!A:A,MATCH(B622,EQUIPMENT!B:B,0))*10+1,INDEX(ITEM!A:A,MATCH(B622,ITEM!B:B,0))+2)</f>
        <v>101077</v>
      </c>
      <c r="D622" s="101">
        <v>14</v>
      </c>
      <c r="E622" s="101">
        <v>0</v>
      </c>
      <c r="F622" s="101" t="str">
        <f t="shared" si="10"/>
        <v>GAIN_NAME_14</v>
      </c>
      <c r="G622" s="100" t="s">
        <v>237</v>
      </c>
      <c r="H622" s="100" t="s">
        <v>626</v>
      </c>
    </row>
    <row r="623" spans="1:8" ht="13.8" customHeight="1">
      <c r="A623" s="101">
        <f>C623*ID규칙_획득처_그룹_단위+COUNTIF($C$4:C623,C623)</f>
        <v>10107703</v>
      </c>
      <c r="B623" s="100" t="s">
        <v>700</v>
      </c>
      <c r="C623" s="101">
        <f>IF(H623="EQUIPMENT",INDEX(EQUIPMENT!A:A,MATCH(B623,EQUIPMENT!B:B,0))*10+1,INDEX(ITEM!A:A,MATCH(B623,ITEM!B:B,0))+2)</f>
        <v>101077</v>
      </c>
      <c r="D623" s="101">
        <v>9</v>
      </c>
      <c r="E623" s="101">
        <v>0</v>
      </c>
      <c r="F623" s="101" t="str">
        <f t="shared" si="10"/>
        <v>GAIN_NAME_9</v>
      </c>
      <c r="G623" s="100" t="s">
        <v>232</v>
      </c>
      <c r="H623" s="100" t="s">
        <v>626</v>
      </c>
    </row>
    <row r="624" spans="1:8" ht="13.8" customHeight="1">
      <c r="A624" s="101">
        <f>C624*ID규칙_획득처_그룹_단위+COUNTIF($C$4:C624,C624)</f>
        <v>10107801</v>
      </c>
      <c r="B624" s="100" t="s">
        <v>701</v>
      </c>
      <c r="C624" s="101">
        <f>IF(H624="EQUIPMENT",INDEX(EQUIPMENT!A:A,MATCH(B624,EQUIPMENT!B:B,0))*10+1,INDEX(ITEM!A:A,MATCH(B624,ITEM!B:B,0))+2)</f>
        <v>101078</v>
      </c>
      <c r="D624" s="101">
        <v>7</v>
      </c>
      <c r="E624" s="101">
        <v>0</v>
      </c>
      <c r="F624" s="101" t="str">
        <f t="shared" si="10"/>
        <v>GAIN_NAME_7</v>
      </c>
      <c r="G624" s="100" t="s">
        <v>230</v>
      </c>
      <c r="H624" s="100" t="s">
        <v>626</v>
      </c>
    </row>
    <row r="625" spans="1:8" ht="13.8" customHeight="1">
      <c r="A625" s="101">
        <f>C625*ID규칙_획득처_그룹_단위+COUNTIF($C$4:C625,C625)</f>
        <v>10107802</v>
      </c>
      <c r="B625" s="100" t="s">
        <v>701</v>
      </c>
      <c r="C625" s="101">
        <f>IF(H625="EQUIPMENT",INDEX(EQUIPMENT!A:A,MATCH(B625,EQUIPMENT!B:B,0))*10+1,INDEX(ITEM!A:A,MATCH(B625,ITEM!B:B,0))+2)</f>
        <v>101078</v>
      </c>
      <c r="D625" s="101">
        <v>14</v>
      </c>
      <c r="E625" s="101">
        <v>0</v>
      </c>
      <c r="F625" s="101" t="str">
        <f t="shared" si="10"/>
        <v>GAIN_NAME_14</v>
      </c>
      <c r="G625" s="100" t="s">
        <v>237</v>
      </c>
      <c r="H625" s="100" t="s">
        <v>626</v>
      </c>
    </row>
    <row r="626" spans="1:8" ht="13.8" customHeight="1">
      <c r="A626" s="101">
        <f>C626*ID규칙_획득처_그룹_단위+COUNTIF($C$4:C626,C626)</f>
        <v>10107803</v>
      </c>
      <c r="B626" s="100" t="s">
        <v>701</v>
      </c>
      <c r="C626" s="101">
        <f>IF(H626="EQUIPMENT",INDEX(EQUIPMENT!A:A,MATCH(B626,EQUIPMENT!B:B,0))*10+1,INDEX(ITEM!A:A,MATCH(B626,ITEM!B:B,0))+2)</f>
        <v>101078</v>
      </c>
      <c r="D626" s="101">
        <v>9</v>
      </c>
      <c r="E626" s="101">
        <v>0</v>
      </c>
      <c r="F626" s="101" t="str">
        <f t="shared" si="10"/>
        <v>GAIN_NAME_9</v>
      </c>
      <c r="G626" s="100" t="s">
        <v>232</v>
      </c>
      <c r="H626" s="100" t="s">
        <v>626</v>
      </c>
    </row>
    <row r="627" spans="1:8" ht="13.8" customHeight="1">
      <c r="A627" s="101">
        <f>C627*ID규칙_획득처_그룹_단위+COUNTIF($C$4:C627,C627)</f>
        <v>10107901</v>
      </c>
      <c r="B627" s="100" t="s">
        <v>702</v>
      </c>
      <c r="C627" s="101">
        <f>IF(H627="EQUIPMENT",INDEX(EQUIPMENT!A:A,MATCH(B627,EQUIPMENT!B:B,0))*10+1,INDEX(ITEM!A:A,MATCH(B627,ITEM!B:B,0))+2)</f>
        <v>101079</v>
      </c>
      <c r="D627" s="101">
        <v>7</v>
      </c>
      <c r="E627" s="101">
        <v>0</v>
      </c>
      <c r="F627" s="101" t="str">
        <f t="shared" si="10"/>
        <v>GAIN_NAME_7</v>
      </c>
      <c r="G627" s="100" t="s">
        <v>230</v>
      </c>
      <c r="H627" s="100" t="s">
        <v>626</v>
      </c>
    </row>
    <row r="628" spans="1:8" ht="13.8" customHeight="1">
      <c r="A628" s="101">
        <f>C628*ID규칙_획득처_그룹_단위+COUNTIF($C$4:C628,C628)</f>
        <v>10107902</v>
      </c>
      <c r="B628" s="100" t="s">
        <v>702</v>
      </c>
      <c r="C628" s="101">
        <f>IF(H628="EQUIPMENT",INDEX(EQUIPMENT!A:A,MATCH(B628,EQUIPMENT!B:B,0))*10+1,INDEX(ITEM!A:A,MATCH(B628,ITEM!B:B,0))+2)</f>
        <v>101079</v>
      </c>
      <c r="D628" s="101">
        <v>2</v>
      </c>
      <c r="E628" s="101">
        <v>12193</v>
      </c>
      <c r="F628" s="101" t="str">
        <f t="shared" si="10"/>
        <v>GAIN_NAME_2</v>
      </c>
      <c r="G628" s="100" t="s">
        <v>2810</v>
      </c>
      <c r="H628" s="100" t="s">
        <v>626</v>
      </c>
    </row>
    <row r="629" spans="1:8" ht="13.8" customHeight="1">
      <c r="A629" s="101">
        <f>C629*ID규칙_획득처_그룹_단위+COUNTIF($C$4:C629,C629)</f>
        <v>10107903</v>
      </c>
      <c r="B629" s="100" t="s">
        <v>702</v>
      </c>
      <c r="C629" s="101">
        <f>IF(H629="EQUIPMENT",INDEX(EQUIPMENT!A:A,MATCH(B629,EQUIPMENT!B:B,0))*10+1,INDEX(ITEM!A:A,MATCH(B629,ITEM!B:B,0))+2)</f>
        <v>101079</v>
      </c>
      <c r="D629" s="101">
        <v>14</v>
      </c>
      <c r="E629" s="101">
        <v>0</v>
      </c>
      <c r="F629" s="101" t="str">
        <f t="shared" si="10"/>
        <v>GAIN_NAME_14</v>
      </c>
      <c r="G629" s="100" t="s">
        <v>237</v>
      </c>
      <c r="H629" s="100" t="s">
        <v>626</v>
      </c>
    </row>
    <row r="630" spans="1:8" ht="13.8" customHeight="1">
      <c r="A630" s="101">
        <f>C630*ID규칙_획득처_그룹_단위+COUNTIF($C$4:C630,C630)</f>
        <v>10108001</v>
      </c>
      <c r="B630" s="100" t="s">
        <v>703</v>
      </c>
      <c r="C630" s="101">
        <f>IF(H630="EQUIPMENT",INDEX(EQUIPMENT!A:A,MATCH(B630,EQUIPMENT!B:B,0))*10+1,INDEX(ITEM!A:A,MATCH(B630,ITEM!B:B,0))+2)</f>
        <v>101080</v>
      </c>
      <c r="D630" s="101">
        <v>9</v>
      </c>
      <c r="E630" s="101">
        <v>0</v>
      </c>
      <c r="F630" s="101" t="str">
        <f t="shared" si="10"/>
        <v>GAIN_NAME_9</v>
      </c>
      <c r="G630" s="100" t="s">
        <v>232</v>
      </c>
      <c r="H630" s="100" t="s">
        <v>626</v>
      </c>
    </row>
    <row r="631" spans="1:8" ht="13.8" customHeight="1">
      <c r="A631" s="101">
        <f>C631*ID규칙_획득처_그룹_단위+COUNTIF($C$4:C631,C631)</f>
        <v>10108002</v>
      </c>
      <c r="B631" s="100" t="s">
        <v>703</v>
      </c>
      <c r="C631" s="101">
        <f>IF(H631="EQUIPMENT",INDEX(EQUIPMENT!A:A,MATCH(B631,EQUIPMENT!B:B,0))*10+1,INDEX(ITEM!A:A,MATCH(B631,ITEM!B:B,0))+2)</f>
        <v>101080</v>
      </c>
      <c r="D631" s="101">
        <v>7</v>
      </c>
      <c r="E631" s="101">
        <v>0</v>
      </c>
      <c r="F631" s="101" t="str">
        <f t="shared" si="10"/>
        <v>GAIN_NAME_7</v>
      </c>
      <c r="G631" s="100" t="s">
        <v>230</v>
      </c>
      <c r="H631" s="100" t="s">
        <v>626</v>
      </c>
    </row>
    <row r="632" spans="1:8" ht="13.8" customHeight="1">
      <c r="A632" s="101">
        <f>C632*ID규칙_획득처_그룹_단위+COUNTIF($C$4:C632,C632)</f>
        <v>10108003</v>
      </c>
      <c r="B632" s="100" t="s">
        <v>703</v>
      </c>
      <c r="C632" s="101">
        <f>IF(H632="EQUIPMENT",INDEX(EQUIPMENT!A:A,MATCH(B632,EQUIPMENT!B:B,0))*10+1,INDEX(ITEM!A:A,MATCH(B632,ITEM!B:B,0))+2)</f>
        <v>101080</v>
      </c>
      <c r="D632" s="101">
        <v>14</v>
      </c>
      <c r="E632" s="101">
        <v>0</v>
      </c>
      <c r="F632" s="101" t="str">
        <f t="shared" si="10"/>
        <v>GAIN_NAME_14</v>
      </c>
      <c r="G632" s="100" t="s">
        <v>237</v>
      </c>
      <c r="H632" s="100" t="s">
        <v>626</v>
      </c>
    </row>
    <row r="633" spans="1:8" ht="13.8" customHeight="1">
      <c r="A633" s="101">
        <f>C633*ID규칙_획득처_그룹_단위+COUNTIF($C$4:C633,C633)</f>
        <v>10108101</v>
      </c>
      <c r="B633" s="100" t="s">
        <v>704</v>
      </c>
      <c r="C633" s="101">
        <f>IF(H633="EQUIPMENT",INDEX(EQUIPMENT!A:A,MATCH(B633,EQUIPMENT!B:B,0))*10+1,INDEX(ITEM!A:A,MATCH(B633,ITEM!B:B,0))+2)</f>
        <v>101081</v>
      </c>
      <c r="D633" s="101">
        <v>9</v>
      </c>
      <c r="E633" s="101">
        <v>0</v>
      </c>
      <c r="F633" s="101" t="str">
        <f t="shared" si="10"/>
        <v>GAIN_NAME_9</v>
      </c>
      <c r="G633" s="100" t="s">
        <v>232</v>
      </c>
      <c r="H633" s="100" t="s">
        <v>626</v>
      </c>
    </row>
    <row r="634" spans="1:8" ht="13.8" customHeight="1">
      <c r="A634" s="101">
        <f>C634*ID규칙_획득처_그룹_단위+COUNTIF($C$4:C634,C634)</f>
        <v>10108102</v>
      </c>
      <c r="B634" s="100" t="s">
        <v>704</v>
      </c>
      <c r="C634" s="101">
        <f>IF(H634="EQUIPMENT",INDEX(EQUIPMENT!A:A,MATCH(B634,EQUIPMENT!B:B,0))*10+1,INDEX(ITEM!A:A,MATCH(B634,ITEM!B:B,0))+2)</f>
        <v>101081</v>
      </c>
      <c r="D634" s="101">
        <v>7</v>
      </c>
      <c r="E634" s="101">
        <v>0</v>
      </c>
      <c r="F634" s="101" t="str">
        <f t="shared" si="10"/>
        <v>GAIN_NAME_7</v>
      </c>
      <c r="G634" s="100" t="s">
        <v>230</v>
      </c>
      <c r="H634" s="100" t="s">
        <v>626</v>
      </c>
    </row>
    <row r="635" spans="1:8" ht="13.8" customHeight="1">
      <c r="A635" s="101">
        <f>C635*ID규칙_획득처_그룹_단위+COUNTIF($C$4:C635,C635)</f>
        <v>10108103</v>
      </c>
      <c r="B635" s="100" t="s">
        <v>704</v>
      </c>
      <c r="C635" s="101">
        <f>IF(H635="EQUIPMENT",INDEX(EQUIPMENT!A:A,MATCH(B635,EQUIPMENT!B:B,0))*10+1,INDEX(ITEM!A:A,MATCH(B635,ITEM!B:B,0))+2)</f>
        <v>101081</v>
      </c>
      <c r="D635" s="101">
        <v>14</v>
      </c>
      <c r="E635" s="101">
        <v>0</v>
      </c>
      <c r="F635" s="101" t="str">
        <f t="shared" si="10"/>
        <v>GAIN_NAME_14</v>
      </c>
      <c r="G635" s="100" t="s">
        <v>237</v>
      </c>
      <c r="H635" s="100" t="s">
        <v>626</v>
      </c>
    </row>
    <row r="636" spans="1:8" ht="13.8" customHeight="1">
      <c r="A636" s="101">
        <f>C636*ID규칙_획득처_그룹_단위+COUNTIF($C$4:C636,C636)</f>
        <v>10108201</v>
      </c>
      <c r="B636" s="100" t="s">
        <v>705</v>
      </c>
      <c r="C636" s="101">
        <f>IF(H636="EQUIPMENT",INDEX(EQUIPMENT!A:A,MATCH(B636,EQUIPMENT!B:B,0))*10+1,INDEX(ITEM!A:A,MATCH(B636,ITEM!B:B,0))+2)</f>
        <v>101082</v>
      </c>
      <c r="D636" s="101">
        <v>9</v>
      </c>
      <c r="E636" s="101">
        <v>0</v>
      </c>
      <c r="F636" s="101" t="str">
        <f t="shared" si="10"/>
        <v>GAIN_NAME_9</v>
      </c>
      <c r="G636" s="100" t="s">
        <v>232</v>
      </c>
      <c r="H636" s="100" t="s">
        <v>626</v>
      </c>
    </row>
    <row r="637" spans="1:8" ht="13.8" customHeight="1">
      <c r="A637" s="101">
        <f>C637*ID규칙_획득처_그룹_단위+COUNTIF($C$4:C637,C637)</f>
        <v>10108202</v>
      </c>
      <c r="B637" s="100" t="s">
        <v>705</v>
      </c>
      <c r="C637" s="101">
        <f>IF(H637="EQUIPMENT",INDEX(EQUIPMENT!A:A,MATCH(B637,EQUIPMENT!B:B,0))*10+1,INDEX(ITEM!A:A,MATCH(B637,ITEM!B:B,0))+2)</f>
        <v>101082</v>
      </c>
      <c r="D637" s="101">
        <v>7</v>
      </c>
      <c r="E637" s="101">
        <v>0</v>
      </c>
      <c r="F637" s="101" t="str">
        <f t="shared" si="10"/>
        <v>GAIN_NAME_7</v>
      </c>
      <c r="G637" s="100" t="s">
        <v>230</v>
      </c>
      <c r="H637" s="100" t="s">
        <v>626</v>
      </c>
    </row>
    <row r="638" spans="1:8" ht="13.8" customHeight="1">
      <c r="A638" s="101">
        <f>C638*ID규칙_획득처_그룹_단위+COUNTIF($C$4:C638,C638)</f>
        <v>10108203</v>
      </c>
      <c r="B638" s="100" t="s">
        <v>705</v>
      </c>
      <c r="C638" s="101">
        <f>IF(H638="EQUIPMENT",INDEX(EQUIPMENT!A:A,MATCH(B638,EQUIPMENT!B:B,0))*10+1,INDEX(ITEM!A:A,MATCH(B638,ITEM!B:B,0))+2)</f>
        <v>101082</v>
      </c>
      <c r="D638" s="101">
        <v>2</v>
      </c>
      <c r="E638" s="101">
        <v>12193</v>
      </c>
      <c r="F638" s="101" t="str">
        <f t="shared" si="10"/>
        <v>GAIN_NAME_2</v>
      </c>
      <c r="G638" s="100" t="s">
        <v>2810</v>
      </c>
      <c r="H638" s="100" t="s">
        <v>626</v>
      </c>
    </row>
    <row r="639" spans="1:8" ht="13.8" customHeight="1">
      <c r="A639" s="101">
        <f>C639*ID규칙_획득처_그룹_단위+COUNTIF($C$4:C639,C639)</f>
        <v>10108301</v>
      </c>
      <c r="B639" s="100" t="s">
        <v>706</v>
      </c>
      <c r="C639" s="101">
        <f>IF(H639="EQUIPMENT",INDEX(EQUIPMENT!A:A,MATCH(B639,EQUIPMENT!B:B,0))*10+1,INDEX(ITEM!A:A,MATCH(B639,ITEM!B:B,0))+2)</f>
        <v>101083</v>
      </c>
      <c r="D639" s="101">
        <v>14</v>
      </c>
      <c r="E639" s="101">
        <v>0</v>
      </c>
      <c r="F639" s="101" t="str">
        <f t="shared" si="10"/>
        <v>GAIN_NAME_14</v>
      </c>
      <c r="G639" s="100" t="s">
        <v>237</v>
      </c>
      <c r="H639" s="100" t="s">
        <v>626</v>
      </c>
    </row>
    <row r="640" spans="1:8" ht="13.8" customHeight="1">
      <c r="A640" s="101">
        <f>C640*ID규칙_획득처_그룹_단위+COUNTIF($C$4:C640,C640)</f>
        <v>10108302</v>
      </c>
      <c r="B640" s="100" t="s">
        <v>706</v>
      </c>
      <c r="C640" s="101">
        <f>IF(H640="EQUIPMENT",INDEX(EQUIPMENT!A:A,MATCH(B640,EQUIPMENT!B:B,0))*10+1,INDEX(ITEM!A:A,MATCH(B640,ITEM!B:B,0))+2)</f>
        <v>101083</v>
      </c>
      <c r="D640" s="101">
        <v>9</v>
      </c>
      <c r="E640" s="101">
        <v>0</v>
      </c>
      <c r="F640" s="101" t="str">
        <f t="shared" si="10"/>
        <v>GAIN_NAME_9</v>
      </c>
      <c r="G640" s="100" t="s">
        <v>232</v>
      </c>
      <c r="H640" s="100" t="s">
        <v>626</v>
      </c>
    </row>
    <row r="641" spans="1:8" ht="13.8" customHeight="1">
      <c r="A641" s="101">
        <f>C641*ID규칙_획득처_그룹_단위+COUNTIF($C$4:C641,C641)</f>
        <v>10108303</v>
      </c>
      <c r="B641" s="100" t="s">
        <v>706</v>
      </c>
      <c r="C641" s="101">
        <f>IF(H641="EQUIPMENT",INDEX(EQUIPMENT!A:A,MATCH(B641,EQUIPMENT!B:B,0))*10+1,INDEX(ITEM!A:A,MATCH(B641,ITEM!B:B,0))+2)</f>
        <v>101083</v>
      </c>
      <c r="D641" s="101">
        <v>7</v>
      </c>
      <c r="E641" s="101">
        <v>0</v>
      </c>
      <c r="F641" s="101" t="str">
        <f t="shared" si="10"/>
        <v>GAIN_NAME_7</v>
      </c>
      <c r="G641" s="100" t="s">
        <v>230</v>
      </c>
      <c r="H641" s="100" t="s">
        <v>626</v>
      </c>
    </row>
    <row r="642" spans="1:8" ht="13.8" customHeight="1">
      <c r="A642" s="101">
        <f>C642*ID규칙_획득처_그룹_단위+COUNTIF($C$4:C642,C642)</f>
        <v>10108401</v>
      </c>
      <c r="B642" s="100" t="s">
        <v>707</v>
      </c>
      <c r="C642" s="101">
        <f>IF(H642="EQUIPMENT",INDEX(EQUIPMENT!A:A,MATCH(B642,EQUIPMENT!B:B,0))*10+1,INDEX(ITEM!A:A,MATCH(B642,ITEM!B:B,0))+2)</f>
        <v>101084</v>
      </c>
      <c r="D642" s="101">
        <v>14</v>
      </c>
      <c r="E642" s="101">
        <v>0</v>
      </c>
      <c r="F642" s="101" t="str">
        <f t="shared" si="10"/>
        <v>GAIN_NAME_14</v>
      </c>
      <c r="G642" s="100" t="s">
        <v>237</v>
      </c>
      <c r="H642" s="100" t="s">
        <v>626</v>
      </c>
    </row>
    <row r="643" spans="1:8" ht="13.8" customHeight="1">
      <c r="A643" s="101">
        <f>C643*ID규칙_획득처_그룹_단위+COUNTIF($C$4:C643,C643)</f>
        <v>10108402</v>
      </c>
      <c r="B643" s="100" t="s">
        <v>707</v>
      </c>
      <c r="C643" s="101">
        <f>IF(H643="EQUIPMENT",INDEX(EQUIPMENT!A:A,MATCH(B643,EQUIPMENT!B:B,0))*10+1,INDEX(ITEM!A:A,MATCH(B643,ITEM!B:B,0))+2)</f>
        <v>101084</v>
      </c>
      <c r="D643" s="101">
        <v>16</v>
      </c>
      <c r="E643" s="101">
        <v>0</v>
      </c>
      <c r="F643" s="101" t="str">
        <f t="shared" si="10"/>
        <v>GAIN_NAME_16</v>
      </c>
      <c r="G643" s="100" t="s">
        <v>239</v>
      </c>
      <c r="H643" s="100" t="s">
        <v>626</v>
      </c>
    </row>
    <row r="644" spans="1:8" ht="13.8" customHeight="1">
      <c r="A644" s="101">
        <f>C644*ID규칙_획득처_그룹_단위+COUNTIF($C$4:C644,C644)</f>
        <v>10108403</v>
      </c>
      <c r="B644" s="100" t="s">
        <v>707</v>
      </c>
      <c r="C644" s="101">
        <f>IF(H644="EQUIPMENT",INDEX(EQUIPMENT!A:A,MATCH(B644,EQUIPMENT!B:B,0))*10+1,INDEX(ITEM!A:A,MATCH(B644,ITEM!B:B,0))+2)</f>
        <v>101084</v>
      </c>
      <c r="D644" s="101">
        <v>7</v>
      </c>
      <c r="E644" s="101">
        <v>0</v>
      </c>
      <c r="F644" s="101" t="str">
        <f t="shared" si="10"/>
        <v>GAIN_NAME_7</v>
      </c>
      <c r="G644" s="100" t="s">
        <v>230</v>
      </c>
      <c r="H644" s="100" t="s">
        <v>626</v>
      </c>
    </row>
    <row r="645" spans="1:8" ht="13.8" customHeight="1">
      <c r="A645" s="101">
        <f>C645*ID규칙_획득처_그룹_단위+COUNTIF($C$4:C645,C645)</f>
        <v>10108501</v>
      </c>
      <c r="B645" s="100" t="s">
        <v>708</v>
      </c>
      <c r="C645" s="101">
        <f>IF(H645="EQUIPMENT",INDEX(EQUIPMENT!A:A,MATCH(B645,EQUIPMENT!B:B,0))*10+1,INDEX(ITEM!A:A,MATCH(B645,ITEM!B:B,0))+2)</f>
        <v>101085</v>
      </c>
      <c r="D645" s="101">
        <v>14</v>
      </c>
      <c r="E645" s="101">
        <v>0</v>
      </c>
      <c r="F645" s="101" t="str">
        <f t="shared" si="10"/>
        <v>GAIN_NAME_14</v>
      </c>
      <c r="G645" s="100" t="s">
        <v>237</v>
      </c>
      <c r="H645" s="100" t="s">
        <v>626</v>
      </c>
    </row>
    <row r="646" spans="1:8" ht="13.8" customHeight="1">
      <c r="A646" s="101">
        <f>C646*ID규칙_획득처_그룹_단위+COUNTIF($C$4:C646,C646)</f>
        <v>10108502</v>
      </c>
      <c r="B646" s="100" t="s">
        <v>708</v>
      </c>
      <c r="C646" s="101">
        <f>IF(H646="EQUIPMENT",INDEX(EQUIPMENT!A:A,MATCH(B646,EQUIPMENT!B:B,0))*10+1,INDEX(ITEM!A:A,MATCH(B646,ITEM!B:B,0))+2)</f>
        <v>101085</v>
      </c>
      <c r="D646" s="101">
        <v>9</v>
      </c>
      <c r="E646" s="101">
        <v>0</v>
      </c>
      <c r="F646" s="101" t="str">
        <f t="shared" si="10"/>
        <v>GAIN_NAME_9</v>
      </c>
      <c r="G646" s="100" t="s">
        <v>232</v>
      </c>
      <c r="H646" s="100" t="s">
        <v>626</v>
      </c>
    </row>
    <row r="647" spans="1:8" ht="13.8" customHeight="1">
      <c r="A647" s="101">
        <f>C647*ID규칙_획득처_그룹_단위+COUNTIF($C$4:C647,C647)</f>
        <v>10108503</v>
      </c>
      <c r="B647" s="100" t="s">
        <v>708</v>
      </c>
      <c r="C647" s="101">
        <f>IF(H647="EQUIPMENT",INDEX(EQUIPMENT!A:A,MATCH(B647,EQUIPMENT!B:B,0))*10+1,INDEX(ITEM!A:A,MATCH(B647,ITEM!B:B,0))+2)</f>
        <v>101085</v>
      </c>
      <c r="D647" s="101">
        <v>7</v>
      </c>
      <c r="E647" s="101">
        <v>0</v>
      </c>
      <c r="F647" s="101" t="str">
        <f t="shared" si="10"/>
        <v>GAIN_NAME_7</v>
      </c>
      <c r="G647" s="100" t="s">
        <v>230</v>
      </c>
      <c r="H647" s="100" t="s">
        <v>626</v>
      </c>
    </row>
    <row r="648" spans="1:8" ht="13.8" customHeight="1">
      <c r="A648" s="101">
        <f>C648*ID규칙_획득처_그룹_단위+COUNTIF($C$4:C648,C648)</f>
        <v>10108601</v>
      </c>
      <c r="B648" s="100" t="s">
        <v>709</v>
      </c>
      <c r="C648" s="101">
        <f>IF(H648="EQUIPMENT",INDEX(EQUIPMENT!A:A,MATCH(B648,EQUIPMENT!B:B,0))*10+1,INDEX(ITEM!A:A,MATCH(B648,ITEM!B:B,0))+2)</f>
        <v>101086</v>
      </c>
      <c r="D648" s="101">
        <v>14</v>
      </c>
      <c r="E648" s="101">
        <v>0</v>
      </c>
      <c r="F648" s="101" t="str">
        <f t="shared" si="10"/>
        <v>GAIN_NAME_14</v>
      </c>
      <c r="G648" s="100" t="s">
        <v>237</v>
      </c>
      <c r="H648" s="100" t="s">
        <v>626</v>
      </c>
    </row>
    <row r="649" spans="1:8" ht="13.8" customHeight="1">
      <c r="A649" s="101">
        <f>C649*ID규칙_획득처_그룹_단위+COUNTIF($C$4:C649,C649)</f>
        <v>10108602</v>
      </c>
      <c r="B649" s="100" t="s">
        <v>709</v>
      </c>
      <c r="C649" s="101">
        <f>IF(H649="EQUIPMENT",INDEX(EQUIPMENT!A:A,MATCH(B649,EQUIPMENT!B:B,0))*10+1,INDEX(ITEM!A:A,MATCH(B649,ITEM!B:B,0))+2)</f>
        <v>101086</v>
      </c>
      <c r="D649" s="101">
        <v>9</v>
      </c>
      <c r="E649" s="101">
        <v>0</v>
      </c>
      <c r="F649" s="101" t="str">
        <f t="shared" si="10"/>
        <v>GAIN_NAME_9</v>
      </c>
      <c r="G649" s="100" t="s">
        <v>232</v>
      </c>
      <c r="H649" s="100" t="s">
        <v>626</v>
      </c>
    </row>
    <row r="650" spans="1:8" ht="13.8" customHeight="1">
      <c r="A650" s="101">
        <f>C650*ID규칙_획득처_그룹_단위+COUNTIF($C$4:C650,C650)</f>
        <v>10108603</v>
      </c>
      <c r="B650" s="100" t="s">
        <v>709</v>
      </c>
      <c r="C650" s="101">
        <f>IF(H650="EQUIPMENT",INDEX(EQUIPMENT!A:A,MATCH(B650,EQUIPMENT!B:B,0))*10+1,INDEX(ITEM!A:A,MATCH(B650,ITEM!B:B,0))+2)</f>
        <v>101086</v>
      </c>
      <c r="D650" s="101">
        <v>7</v>
      </c>
      <c r="E650" s="101">
        <v>0</v>
      </c>
      <c r="F650" s="101" t="str">
        <f t="shared" si="10"/>
        <v>GAIN_NAME_7</v>
      </c>
      <c r="G650" s="100" t="s">
        <v>230</v>
      </c>
      <c r="H650" s="100" t="s">
        <v>626</v>
      </c>
    </row>
    <row r="651" spans="1:8" ht="13.8" customHeight="1">
      <c r="A651" s="101">
        <f>C651*ID규칙_획득처_그룹_단위+COUNTIF($C$4:C651,C651)</f>
        <v>10108701</v>
      </c>
      <c r="B651" s="100" t="s">
        <v>710</v>
      </c>
      <c r="C651" s="101">
        <f>IF(H651="EQUIPMENT",INDEX(EQUIPMENT!A:A,MATCH(B651,EQUIPMENT!B:B,0))*10+1,INDEX(ITEM!A:A,MATCH(B651,ITEM!B:B,0))+2)</f>
        <v>101087</v>
      </c>
      <c r="D651" s="101">
        <v>2</v>
      </c>
      <c r="E651" s="101">
        <v>12222</v>
      </c>
      <c r="F651" s="101" t="str">
        <f t="shared" si="10"/>
        <v>GAIN_NAME_2</v>
      </c>
      <c r="G651" s="100" t="s">
        <v>2906</v>
      </c>
      <c r="H651" s="100" t="s">
        <v>626</v>
      </c>
    </row>
    <row r="652" spans="1:8" ht="13.8" customHeight="1">
      <c r="A652" s="101">
        <f>C652*ID규칙_획득처_그룹_단위+COUNTIF($C$4:C652,C652)</f>
        <v>10108702</v>
      </c>
      <c r="B652" s="100" t="s">
        <v>710</v>
      </c>
      <c r="C652" s="101">
        <f>IF(H652="EQUIPMENT",INDEX(EQUIPMENT!A:A,MATCH(B652,EQUIPMENT!B:B,0))*10+1,INDEX(ITEM!A:A,MATCH(B652,ITEM!B:B,0))+2)</f>
        <v>101087</v>
      </c>
      <c r="D652" s="101">
        <v>14</v>
      </c>
      <c r="E652" s="101">
        <v>0</v>
      </c>
      <c r="F652" s="101" t="str">
        <f t="shared" si="10"/>
        <v>GAIN_NAME_14</v>
      </c>
      <c r="G652" s="100" t="s">
        <v>237</v>
      </c>
      <c r="H652" s="100" t="s">
        <v>626</v>
      </c>
    </row>
    <row r="653" spans="1:8" ht="13.8" customHeight="1">
      <c r="A653" s="101">
        <f>C653*ID규칙_획득처_그룹_단위+COUNTIF($C$4:C653,C653)</f>
        <v>10108703</v>
      </c>
      <c r="B653" s="100" t="s">
        <v>710</v>
      </c>
      <c r="C653" s="101">
        <f>IF(H653="EQUIPMENT",INDEX(EQUIPMENT!A:A,MATCH(B653,EQUIPMENT!B:B,0))*10+1,INDEX(ITEM!A:A,MATCH(B653,ITEM!B:B,0))+2)</f>
        <v>101087</v>
      </c>
      <c r="D653" s="101">
        <v>9</v>
      </c>
      <c r="E653" s="101">
        <v>0</v>
      </c>
      <c r="F653" s="101" t="str">
        <f t="shared" si="10"/>
        <v>GAIN_NAME_9</v>
      </c>
      <c r="G653" s="100" t="s">
        <v>232</v>
      </c>
      <c r="H653" s="100" t="s">
        <v>626</v>
      </c>
    </row>
    <row r="654" spans="1:8" ht="13.8" customHeight="1">
      <c r="A654" s="101">
        <f>C654*ID규칙_획득처_그룹_단위+COUNTIF($C$4:C654,C654)</f>
        <v>10108704</v>
      </c>
      <c r="B654" s="100" t="s">
        <v>710</v>
      </c>
      <c r="C654" s="101">
        <f>IF(H654="EQUIPMENT",INDEX(EQUIPMENT!A:A,MATCH(B654,EQUIPMENT!B:B,0))*10+1,INDEX(ITEM!A:A,MATCH(B654,ITEM!B:B,0))+2)</f>
        <v>101087</v>
      </c>
      <c r="D654" s="101">
        <v>7</v>
      </c>
      <c r="E654" s="101">
        <v>0</v>
      </c>
      <c r="F654" s="101" t="str">
        <f t="shared" si="10"/>
        <v>GAIN_NAME_7</v>
      </c>
      <c r="G654" s="100" t="s">
        <v>230</v>
      </c>
      <c r="H654" s="100" t="s">
        <v>626</v>
      </c>
    </row>
    <row r="655" spans="1:8" ht="13.8" customHeight="1">
      <c r="A655" s="101">
        <f>C655*ID규칙_획득처_그룹_단위+COUNTIF($C$4:C655,C655)</f>
        <v>10108801</v>
      </c>
      <c r="B655" s="100" t="s">
        <v>711</v>
      </c>
      <c r="C655" s="101">
        <f>IF(H655="EQUIPMENT",INDEX(EQUIPMENT!A:A,MATCH(B655,EQUIPMENT!B:B,0))*10+1,INDEX(ITEM!A:A,MATCH(B655,ITEM!B:B,0))+2)</f>
        <v>101088</v>
      </c>
      <c r="D655" s="101">
        <v>14</v>
      </c>
      <c r="E655" s="101">
        <v>0</v>
      </c>
      <c r="F655" s="101" t="str">
        <f t="shared" si="10"/>
        <v>GAIN_NAME_14</v>
      </c>
      <c r="G655" s="100" t="s">
        <v>237</v>
      </c>
      <c r="H655" s="100" t="s">
        <v>626</v>
      </c>
    </row>
    <row r="656" spans="1:8" ht="13.8" customHeight="1">
      <c r="A656" s="101">
        <f>C656*ID규칙_획득처_그룹_단위+COUNTIF($C$4:C656,C656)</f>
        <v>10108802</v>
      </c>
      <c r="B656" s="100" t="s">
        <v>711</v>
      </c>
      <c r="C656" s="101">
        <f>IF(H656="EQUIPMENT",INDEX(EQUIPMENT!A:A,MATCH(B656,EQUIPMENT!B:B,0))*10+1,INDEX(ITEM!A:A,MATCH(B656,ITEM!B:B,0))+2)</f>
        <v>101088</v>
      </c>
      <c r="D656" s="101">
        <v>9</v>
      </c>
      <c r="E656" s="101">
        <v>0</v>
      </c>
      <c r="F656" s="101" t="str">
        <f t="shared" si="10"/>
        <v>GAIN_NAME_9</v>
      </c>
      <c r="G656" s="100" t="s">
        <v>232</v>
      </c>
      <c r="H656" s="100" t="s">
        <v>626</v>
      </c>
    </row>
    <row r="657" spans="1:8" ht="13.8" customHeight="1">
      <c r="A657" s="101">
        <f>C657*ID규칙_획득처_그룹_단위+COUNTIF($C$4:C657,C657)</f>
        <v>10108803</v>
      </c>
      <c r="B657" s="100" t="s">
        <v>711</v>
      </c>
      <c r="C657" s="101">
        <f>IF(H657="EQUIPMENT",INDEX(EQUIPMENT!A:A,MATCH(B657,EQUIPMENT!B:B,0))*10+1,INDEX(ITEM!A:A,MATCH(B657,ITEM!B:B,0))+2)</f>
        <v>101088</v>
      </c>
      <c r="D657" s="101">
        <v>7</v>
      </c>
      <c r="E657" s="101">
        <v>0</v>
      </c>
      <c r="F657" s="101" t="str">
        <f t="shared" si="10"/>
        <v>GAIN_NAME_7</v>
      </c>
      <c r="G657" s="100" t="s">
        <v>230</v>
      </c>
      <c r="H657" s="100" t="s">
        <v>626</v>
      </c>
    </row>
    <row r="658" spans="1:8" ht="13.8" customHeight="1">
      <c r="A658" s="101">
        <f>C658*ID규칙_획득처_그룹_단위+COUNTIF($C$4:C658,C658)</f>
        <v>10108901</v>
      </c>
      <c r="B658" s="100" t="s">
        <v>712</v>
      </c>
      <c r="C658" s="101">
        <f>IF(H658="EQUIPMENT",INDEX(EQUIPMENT!A:A,MATCH(B658,EQUIPMENT!B:B,0))*10+1,INDEX(ITEM!A:A,MATCH(B658,ITEM!B:B,0))+2)</f>
        <v>101089</v>
      </c>
      <c r="D658" s="101">
        <v>14</v>
      </c>
      <c r="E658" s="101">
        <v>0</v>
      </c>
      <c r="F658" s="101" t="str">
        <f t="shared" si="10"/>
        <v>GAIN_NAME_14</v>
      </c>
      <c r="G658" s="100" t="s">
        <v>237</v>
      </c>
      <c r="H658" s="100" t="s">
        <v>626</v>
      </c>
    </row>
    <row r="659" spans="1:8" ht="13.8" customHeight="1">
      <c r="A659" s="101">
        <f>C659*ID규칙_획득처_그룹_단위+COUNTIF($C$4:C659,C659)</f>
        <v>10108902</v>
      </c>
      <c r="B659" s="100" t="s">
        <v>712</v>
      </c>
      <c r="C659" s="101">
        <f>IF(H659="EQUIPMENT",INDEX(EQUIPMENT!A:A,MATCH(B659,EQUIPMENT!B:B,0))*10+1,INDEX(ITEM!A:A,MATCH(B659,ITEM!B:B,0))+2)</f>
        <v>101089</v>
      </c>
      <c r="D659" s="101">
        <v>9</v>
      </c>
      <c r="E659" s="101">
        <v>0</v>
      </c>
      <c r="F659" s="101" t="str">
        <f t="shared" si="10"/>
        <v>GAIN_NAME_9</v>
      </c>
      <c r="G659" s="100" t="s">
        <v>232</v>
      </c>
      <c r="H659" s="100" t="s">
        <v>626</v>
      </c>
    </row>
    <row r="660" spans="1:8" ht="13.8" customHeight="1">
      <c r="A660" s="101">
        <f>C660*ID규칙_획득처_그룹_단위+COUNTIF($C$4:C660,C660)</f>
        <v>10108903</v>
      </c>
      <c r="B660" s="100" t="s">
        <v>712</v>
      </c>
      <c r="C660" s="101">
        <f>IF(H660="EQUIPMENT",INDEX(EQUIPMENT!A:A,MATCH(B660,EQUIPMENT!B:B,0))*10+1,INDEX(ITEM!A:A,MATCH(B660,ITEM!B:B,0))+2)</f>
        <v>101089</v>
      </c>
      <c r="D660" s="101">
        <v>7</v>
      </c>
      <c r="E660" s="101">
        <v>0</v>
      </c>
      <c r="F660" s="101" t="str">
        <f t="shared" si="10"/>
        <v>GAIN_NAME_7</v>
      </c>
      <c r="G660" s="100" t="s">
        <v>230</v>
      </c>
      <c r="H660" s="100" t="s">
        <v>626</v>
      </c>
    </row>
    <row r="661" spans="1:8" ht="13.8" customHeight="1">
      <c r="A661" s="101">
        <f>C661*ID규칙_획득처_그룹_단위+COUNTIF($C$4:C661,C661)</f>
        <v>10109001</v>
      </c>
      <c r="B661" s="100" t="s">
        <v>713</v>
      </c>
      <c r="C661" s="101">
        <f>IF(H661="EQUIPMENT",INDEX(EQUIPMENT!A:A,MATCH(B661,EQUIPMENT!B:B,0))*10+1,INDEX(ITEM!A:A,MATCH(B661,ITEM!B:B,0))+2)</f>
        <v>101090</v>
      </c>
      <c r="D661" s="101">
        <v>2</v>
      </c>
      <c r="E661" s="101">
        <v>12193</v>
      </c>
      <c r="F661" s="101" t="str">
        <f t="shared" si="10"/>
        <v>GAIN_NAME_2</v>
      </c>
      <c r="G661" s="100" t="s">
        <v>2810</v>
      </c>
      <c r="H661" s="100" t="s">
        <v>626</v>
      </c>
    </row>
    <row r="662" spans="1:8" ht="13.8" customHeight="1">
      <c r="A662" s="101">
        <f>C662*ID규칙_획득처_그룹_단위+COUNTIF($C$4:C662,C662)</f>
        <v>10109002</v>
      </c>
      <c r="B662" s="100" t="s">
        <v>713</v>
      </c>
      <c r="C662" s="101">
        <f>IF(H662="EQUIPMENT",INDEX(EQUIPMENT!A:A,MATCH(B662,EQUIPMENT!B:B,0))*10+1,INDEX(ITEM!A:A,MATCH(B662,ITEM!B:B,0))+2)</f>
        <v>101090</v>
      </c>
      <c r="D662" s="101">
        <v>14</v>
      </c>
      <c r="E662" s="101">
        <v>0</v>
      </c>
      <c r="F662" s="101" t="str">
        <f t="shared" si="10"/>
        <v>GAIN_NAME_14</v>
      </c>
      <c r="G662" s="100" t="s">
        <v>237</v>
      </c>
      <c r="H662" s="100" t="s">
        <v>626</v>
      </c>
    </row>
    <row r="663" spans="1:8" ht="13.8" customHeight="1">
      <c r="A663" s="101">
        <f>C663*ID규칙_획득처_그룹_단위+COUNTIF($C$4:C663,C663)</f>
        <v>10109003</v>
      </c>
      <c r="B663" s="100" t="s">
        <v>713</v>
      </c>
      <c r="C663" s="101">
        <f>IF(H663="EQUIPMENT",INDEX(EQUIPMENT!A:A,MATCH(B663,EQUIPMENT!B:B,0))*10+1,INDEX(ITEM!A:A,MATCH(B663,ITEM!B:B,0))+2)</f>
        <v>101090</v>
      </c>
      <c r="D663" s="101">
        <v>9</v>
      </c>
      <c r="E663" s="101">
        <v>0</v>
      </c>
      <c r="F663" s="101" t="str">
        <f t="shared" si="10"/>
        <v>GAIN_NAME_9</v>
      </c>
      <c r="G663" s="100" t="s">
        <v>232</v>
      </c>
      <c r="H663" s="100" t="s">
        <v>626</v>
      </c>
    </row>
    <row r="664" spans="1:8" ht="13.8" customHeight="1">
      <c r="A664" s="101">
        <f>C664*ID규칙_획득처_그룹_단위+COUNTIF($C$4:C664,C664)</f>
        <v>10109101</v>
      </c>
      <c r="B664" s="100" t="s">
        <v>714</v>
      </c>
      <c r="C664" s="101">
        <f>IF(H664="EQUIPMENT",INDEX(EQUIPMENT!A:A,MATCH(B664,EQUIPMENT!B:B,0))*10+1,INDEX(ITEM!A:A,MATCH(B664,ITEM!B:B,0))+2)</f>
        <v>101091</v>
      </c>
      <c r="D664" s="101">
        <v>7</v>
      </c>
      <c r="E664" s="101">
        <v>0</v>
      </c>
      <c r="F664" s="101" t="str">
        <f t="shared" si="10"/>
        <v>GAIN_NAME_7</v>
      </c>
      <c r="G664" s="100" t="s">
        <v>230</v>
      </c>
      <c r="H664" s="100" t="s">
        <v>626</v>
      </c>
    </row>
    <row r="665" spans="1:8" ht="13.8" customHeight="1">
      <c r="A665" s="101">
        <f>C665*ID규칙_획득처_그룹_단위+COUNTIF($C$4:C665,C665)</f>
        <v>10109102</v>
      </c>
      <c r="B665" s="100" t="s">
        <v>714</v>
      </c>
      <c r="C665" s="101">
        <f>IF(H665="EQUIPMENT",INDEX(EQUIPMENT!A:A,MATCH(B665,EQUIPMENT!B:B,0))*10+1,INDEX(ITEM!A:A,MATCH(B665,ITEM!B:B,0))+2)</f>
        <v>101091</v>
      </c>
      <c r="D665" s="101">
        <v>14</v>
      </c>
      <c r="E665" s="101">
        <v>0</v>
      </c>
      <c r="F665" s="101" t="str">
        <f t="shared" si="10"/>
        <v>GAIN_NAME_14</v>
      </c>
      <c r="G665" s="100" t="s">
        <v>237</v>
      </c>
      <c r="H665" s="100" t="s">
        <v>626</v>
      </c>
    </row>
    <row r="666" spans="1:8" ht="13.8" customHeight="1">
      <c r="A666" s="101">
        <f>C666*ID규칙_획득처_그룹_단위+COUNTIF($C$4:C666,C666)</f>
        <v>10109103</v>
      </c>
      <c r="B666" s="100" t="s">
        <v>714</v>
      </c>
      <c r="C666" s="101">
        <f>IF(H666="EQUIPMENT",INDEX(EQUIPMENT!A:A,MATCH(B666,EQUIPMENT!B:B,0))*10+1,INDEX(ITEM!A:A,MATCH(B666,ITEM!B:B,0))+2)</f>
        <v>101091</v>
      </c>
      <c r="D666" s="101">
        <v>9</v>
      </c>
      <c r="E666" s="101">
        <v>0</v>
      </c>
      <c r="F666" s="101" t="str">
        <f t="shared" si="10"/>
        <v>GAIN_NAME_9</v>
      </c>
      <c r="G666" s="100" t="s">
        <v>232</v>
      </c>
      <c r="H666" s="100" t="s">
        <v>626</v>
      </c>
    </row>
    <row r="667" spans="1:8" ht="13.8" customHeight="1">
      <c r="A667" s="101">
        <f>C667*ID규칙_획득처_그룹_단위+COUNTIF($C$4:C667,C667)</f>
        <v>10109201</v>
      </c>
      <c r="B667" s="100" t="s">
        <v>715</v>
      </c>
      <c r="C667" s="101">
        <f>IF(H667="EQUIPMENT",INDEX(EQUIPMENT!A:A,MATCH(B667,EQUIPMENT!B:B,0))*10+1,INDEX(ITEM!A:A,MATCH(B667,ITEM!B:B,0))+2)</f>
        <v>101092</v>
      </c>
      <c r="D667" s="101">
        <v>7</v>
      </c>
      <c r="E667" s="101">
        <v>0</v>
      </c>
      <c r="F667" s="101" t="str">
        <f t="shared" si="10"/>
        <v>GAIN_NAME_7</v>
      </c>
      <c r="G667" s="100" t="s">
        <v>230</v>
      </c>
      <c r="H667" s="100" t="s">
        <v>626</v>
      </c>
    </row>
    <row r="668" spans="1:8" ht="13.8" customHeight="1">
      <c r="A668" s="101">
        <f>C668*ID규칙_획득처_그룹_단위+COUNTIF($C$4:C668,C668)</f>
        <v>10109202</v>
      </c>
      <c r="B668" s="100" t="s">
        <v>715</v>
      </c>
      <c r="C668" s="101">
        <f>IF(H668="EQUIPMENT",INDEX(EQUIPMENT!A:A,MATCH(B668,EQUIPMENT!B:B,0))*10+1,INDEX(ITEM!A:A,MATCH(B668,ITEM!B:B,0))+2)</f>
        <v>101092</v>
      </c>
      <c r="D668" s="101">
        <v>14</v>
      </c>
      <c r="E668" s="101">
        <v>0</v>
      </c>
      <c r="F668" s="101" t="str">
        <f t="shared" si="10"/>
        <v>GAIN_NAME_14</v>
      </c>
      <c r="G668" s="100" t="s">
        <v>237</v>
      </c>
      <c r="H668" s="100" t="s">
        <v>626</v>
      </c>
    </row>
    <row r="669" spans="1:8" ht="13.8" customHeight="1">
      <c r="A669" s="101">
        <f>C669*ID규칙_획득처_그룹_단위+COUNTIF($C$4:C669,C669)</f>
        <v>10109203</v>
      </c>
      <c r="B669" s="100" t="s">
        <v>715</v>
      </c>
      <c r="C669" s="101">
        <f>IF(H669="EQUIPMENT",INDEX(EQUIPMENT!A:A,MATCH(B669,EQUIPMENT!B:B,0))*10+1,INDEX(ITEM!A:A,MATCH(B669,ITEM!B:B,0))+2)</f>
        <v>101092</v>
      </c>
      <c r="D669" s="101">
        <v>9</v>
      </c>
      <c r="E669" s="101">
        <v>0</v>
      </c>
      <c r="F669" s="101" t="str">
        <f t="shared" si="10"/>
        <v>GAIN_NAME_9</v>
      </c>
      <c r="G669" s="100" t="s">
        <v>232</v>
      </c>
      <c r="H669" s="100" t="s">
        <v>626</v>
      </c>
    </row>
    <row r="670" spans="1:8" ht="13.8" customHeight="1">
      <c r="A670" s="101">
        <f>C670*ID규칙_획득처_그룹_단위+COUNTIF($C$4:C670,C670)</f>
        <v>10109301</v>
      </c>
      <c r="B670" s="100" t="s">
        <v>716</v>
      </c>
      <c r="C670" s="101">
        <f>IF(H670="EQUIPMENT",INDEX(EQUIPMENT!A:A,MATCH(B670,EQUIPMENT!B:B,0))*10+1,INDEX(ITEM!A:A,MATCH(B670,ITEM!B:B,0))+2)</f>
        <v>101093</v>
      </c>
      <c r="D670" s="101">
        <v>7</v>
      </c>
      <c r="E670" s="101">
        <v>0</v>
      </c>
      <c r="F670" s="101" t="str">
        <f t="shared" si="10"/>
        <v>GAIN_NAME_7</v>
      </c>
      <c r="G670" s="100" t="s">
        <v>230</v>
      </c>
      <c r="H670" s="100" t="s">
        <v>626</v>
      </c>
    </row>
    <row r="671" spans="1:8" ht="13.8" customHeight="1">
      <c r="A671" s="101">
        <f>C671*ID규칙_획득처_그룹_단위+COUNTIF($C$4:C671,C671)</f>
        <v>10109302</v>
      </c>
      <c r="B671" s="100" t="s">
        <v>716</v>
      </c>
      <c r="C671" s="101">
        <f>IF(H671="EQUIPMENT",INDEX(EQUIPMENT!A:A,MATCH(B671,EQUIPMENT!B:B,0))*10+1,INDEX(ITEM!A:A,MATCH(B671,ITEM!B:B,0))+2)</f>
        <v>101093</v>
      </c>
      <c r="D671" s="101">
        <v>14</v>
      </c>
      <c r="E671" s="101">
        <v>0</v>
      </c>
      <c r="F671" s="101" t="str">
        <f t="shared" si="10"/>
        <v>GAIN_NAME_14</v>
      </c>
      <c r="G671" s="100" t="s">
        <v>237</v>
      </c>
      <c r="H671" s="100" t="s">
        <v>626</v>
      </c>
    </row>
    <row r="672" spans="1:8" ht="13.8" customHeight="1">
      <c r="A672" s="101">
        <f>C672*ID규칙_획득처_그룹_단위+COUNTIF($C$4:C672,C672)</f>
        <v>10109303</v>
      </c>
      <c r="B672" s="100" t="s">
        <v>716</v>
      </c>
      <c r="C672" s="101">
        <f>IF(H672="EQUIPMENT",INDEX(EQUIPMENT!A:A,MATCH(B672,EQUIPMENT!B:B,0))*10+1,INDEX(ITEM!A:A,MATCH(B672,ITEM!B:B,0))+2)</f>
        <v>101093</v>
      </c>
      <c r="D672" s="101">
        <v>9</v>
      </c>
      <c r="E672" s="101">
        <v>0</v>
      </c>
      <c r="F672" s="101" t="str">
        <f t="shared" si="10"/>
        <v>GAIN_NAME_9</v>
      </c>
      <c r="G672" s="100" t="s">
        <v>232</v>
      </c>
      <c r="H672" s="100" t="s">
        <v>626</v>
      </c>
    </row>
    <row r="673" spans="1:8" ht="13.8" customHeight="1">
      <c r="A673" s="101">
        <f>C673*ID규칙_획득처_그룹_단위+COUNTIF($C$4:C673,C673)</f>
        <v>10109401</v>
      </c>
      <c r="B673" s="100" t="s">
        <v>717</v>
      </c>
      <c r="C673" s="101">
        <f>IF(H673="EQUIPMENT",INDEX(EQUIPMENT!A:A,MATCH(B673,EQUIPMENT!B:B,0))*10+1,INDEX(ITEM!A:A,MATCH(B673,ITEM!B:B,0))+2)</f>
        <v>101094</v>
      </c>
      <c r="D673" s="101">
        <v>7</v>
      </c>
      <c r="E673" s="101">
        <v>0</v>
      </c>
      <c r="F673" s="101" t="str">
        <f t="shared" si="10"/>
        <v>GAIN_NAME_7</v>
      </c>
      <c r="G673" s="100" t="s">
        <v>230</v>
      </c>
      <c r="H673" s="100" t="s">
        <v>626</v>
      </c>
    </row>
    <row r="674" spans="1:8" ht="13.8" customHeight="1">
      <c r="A674" s="101">
        <f>C674*ID규칙_획득처_그룹_단위+COUNTIF($C$4:C674,C674)</f>
        <v>10109402</v>
      </c>
      <c r="B674" s="100" t="s">
        <v>717</v>
      </c>
      <c r="C674" s="101">
        <f>IF(H674="EQUIPMENT",INDEX(EQUIPMENT!A:A,MATCH(B674,EQUIPMENT!B:B,0))*10+1,INDEX(ITEM!A:A,MATCH(B674,ITEM!B:B,0))+2)</f>
        <v>101094</v>
      </c>
      <c r="D674" s="101">
        <v>2</v>
      </c>
      <c r="E674" s="101">
        <v>12193</v>
      </c>
      <c r="F674" s="101" t="str">
        <f t="shared" si="10"/>
        <v>GAIN_NAME_2</v>
      </c>
      <c r="G674" s="100" t="s">
        <v>2810</v>
      </c>
      <c r="H674" s="100" t="s">
        <v>626</v>
      </c>
    </row>
    <row r="675" spans="1:8" ht="13.8" customHeight="1">
      <c r="A675" s="101">
        <f>C675*ID규칙_획득처_그룹_단위+COUNTIF($C$4:C675,C675)</f>
        <v>10109403</v>
      </c>
      <c r="B675" s="100" t="s">
        <v>717</v>
      </c>
      <c r="C675" s="101">
        <f>IF(H675="EQUIPMENT",INDEX(EQUIPMENT!A:A,MATCH(B675,EQUIPMENT!B:B,0))*10+1,INDEX(ITEM!A:A,MATCH(B675,ITEM!B:B,0))+2)</f>
        <v>101094</v>
      </c>
      <c r="D675" s="101">
        <v>14</v>
      </c>
      <c r="E675" s="101">
        <v>0</v>
      </c>
      <c r="F675" s="101" t="str">
        <f t="shared" ref="F675:F738" si="11">"GAIN_NAME_"&amp;D675</f>
        <v>GAIN_NAME_14</v>
      </c>
      <c r="G675" s="100" t="s">
        <v>237</v>
      </c>
      <c r="H675" s="100" t="s">
        <v>626</v>
      </c>
    </row>
    <row r="676" spans="1:8" ht="13.8" customHeight="1">
      <c r="A676" s="101">
        <f>C676*ID규칙_획득처_그룹_단위+COUNTIF($C$4:C676,C676)</f>
        <v>10109501</v>
      </c>
      <c r="B676" s="100" t="s">
        <v>718</v>
      </c>
      <c r="C676" s="101">
        <f>IF(H676="EQUIPMENT",INDEX(EQUIPMENT!A:A,MATCH(B676,EQUIPMENT!B:B,0))*10+1,INDEX(ITEM!A:A,MATCH(B676,ITEM!B:B,0))+2)</f>
        <v>101095</v>
      </c>
      <c r="D676" s="101">
        <v>9</v>
      </c>
      <c r="E676" s="101">
        <v>0</v>
      </c>
      <c r="F676" s="101" t="str">
        <f t="shared" si="11"/>
        <v>GAIN_NAME_9</v>
      </c>
      <c r="G676" s="100" t="s">
        <v>232</v>
      </c>
      <c r="H676" s="100" t="s">
        <v>626</v>
      </c>
    </row>
    <row r="677" spans="1:8" ht="13.8" customHeight="1">
      <c r="A677" s="101">
        <f>C677*ID규칙_획득처_그룹_단위+COUNTIF($C$4:C677,C677)</f>
        <v>10109502</v>
      </c>
      <c r="B677" s="100" t="s">
        <v>718</v>
      </c>
      <c r="C677" s="101">
        <f>IF(H677="EQUIPMENT",INDEX(EQUIPMENT!A:A,MATCH(B677,EQUIPMENT!B:B,0))*10+1,INDEX(ITEM!A:A,MATCH(B677,ITEM!B:B,0))+2)</f>
        <v>101095</v>
      </c>
      <c r="D677" s="101">
        <v>7</v>
      </c>
      <c r="E677" s="101">
        <v>0</v>
      </c>
      <c r="F677" s="101" t="str">
        <f t="shared" si="11"/>
        <v>GAIN_NAME_7</v>
      </c>
      <c r="G677" s="100" t="s">
        <v>230</v>
      </c>
      <c r="H677" s="100" t="s">
        <v>626</v>
      </c>
    </row>
    <row r="678" spans="1:8" ht="13.8" customHeight="1">
      <c r="A678" s="101">
        <f>C678*ID규칙_획득처_그룹_단위+COUNTIF($C$4:C678,C678)</f>
        <v>10109503</v>
      </c>
      <c r="B678" s="100" t="s">
        <v>718</v>
      </c>
      <c r="C678" s="101">
        <f>IF(H678="EQUIPMENT",INDEX(EQUIPMENT!A:A,MATCH(B678,EQUIPMENT!B:B,0))*10+1,INDEX(ITEM!A:A,MATCH(B678,ITEM!B:B,0))+2)</f>
        <v>101095</v>
      </c>
      <c r="D678" s="101">
        <v>14</v>
      </c>
      <c r="E678" s="101">
        <v>0</v>
      </c>
      <c r="F678" s="101" t="str">
        <f t="shared" si="11"/>
        <v>GAIN_NAME_14</v>
      </c>
      <c r="G678" s="100" t="s">
        <v>237</v>
      </c>
      <c r="H678" s="100" t="s">
        <v>626</v>
      </c>
    </row>
    <row r="679" spans="1:8" ht="13.8" customHeight="1">
      <c r="A679" s="101">
        <f>C679*ID규칙_획득처_그룹_단위+COUNTIF($C$4:C679,C679)</f>
        <v>10109601</v>
      </c>
      <c r="B679" s="100" t="s">
        <v>719</v>
      </c>
      <c r="C679" s="101">
        <f>IF(H679="EQUIPMENT",INDEX(EQUIPMENT!A:A,MATCH(B679,EQUIPMENT!B:B,0))*10+1,INDEX(ITEM!A:A,MATCH(B679,ITEM!B:B,0))+2)</f>
        <v>101096</v>
      </c>
      <c r="D679" s="101">
        <v>9</v>
      </c>
      <c r="E679" s="101">
        <v>0</v>
      </c>
      <c r="F679" s="101" t="str">
        <f t="shared" si="11"/>
        <v>GAIN_NAME_9</v>
      </c>
      <c r="G679" s="100" t="s">
        <v>232</v>
      </c>
      <c r="H679" s="100" t="s">
        <v>626</v>
      </c>
    </row>
    <row r="680" spans="1:8" ht="13.8" customHeight="1">
      <c r="A680" s="101">
        <f>C680*ID규칙_획득처_그룹_단위+COUNTIF($C$4:C680,C680)</f>
        <v>10109602</v>
      </c>
      <c r="B680" s="100" t="s">
        <v>719</v>
      </c>
      <c r="C680" s="101">
        <f>IF(H680="EQUIPMENT",INDEX(EQUIPMENT!A:A,MATCH(B680,EQUIPMENT!B:B,0))*10+1,INDEX(ITEM!A:A,MATCH(B680,ITEM!B:B,0))+2)</f>
        <v>101096</v>
      </c>
      <c r="D680" s="101">
        <v>7</v>
      </c>
      <c r="E680" s="101">
        <v>0</v>
      </c>
      <c r="F680" s="101" t="str">
        <f t="shared" si="11"/>
        <v>GAIN_NAME_7</v>
      </c>
      <c r="G680" s="100" t="s">
        <v>230</v>
      </c>
      <c r="H680" s="100" t="s">
        <v>626</v>
      </c>
    </row>
    <row r="681" spans="1:8" ht="13.8" customHeight="1">
      <c r="A681" s="101">
        <f>C681*ID규칙_획득처_그룹_단위+COUNTIF($C$4:C681,C681)</f>
        <v>10109603</v>
      </c>
      <c r="B681" s="100" t="s">
        <v>719</v>
      </c>
      <c r="C681" s="101">
        <f>IF(H681="EQUIPMENT",INDEX(EQUIPMENT!A:A,MATCH(B681,EQUIPMENT!B:B,0))*10+1,INDEX(ITEM!A:A,MATCH(B681,ITEM!B:B,0))+2)</f>
        <v>101096</v>
      </c>
      <c r="D681" s="101">
        <v>14</v>
      </c>
      <c r="E681" s="101">
        <v>0</v>
      </c>
      <c r="F681" s="101" t="str">
        <f t="shared" si="11"/>
        <v>GAIN_NAME_14</v>
      </c>
      <c r="G681" s="100" t="s">
        <v>237</v>
      </c>
      <c r="H681" s="100" t="s">
        <v>626</v>
      </c>
    </row>
    <row r="682" spans="1:8" ht="13.8" customHeight="1">
      <c r="A682" s="101">
        <f>C682*ID규칙_획득처_그룹_단위+COUNTIF($C$4:C682,C682)</f>
        <v>10109701</v>
      </c>
      <c r="B682" s="100" t="s">
        <v>720</v>
      </c>
      <c r="C682" s="101">
        <f>IF(H682="EQUIPMENT",INDEX(EQUIPMENT!A:A,MATCH(B682,EQUIPMENT!B:B,0))*10+1,INDEX(ITEM!A:A,MATCH(B682,ITEM!B:B,0))+2)</f>
        <v>101097</v>
      </c>
      <c r="D682" s="101">
        <v>9</v>
      </c>
      <c r="E682" s="101">
        <v>0</v>
      </c>
      <c r="F682" s="101" t="str">
        <f t="shared" si="11"/>
        <v>GAIN_NAME_9</v>
      </c>
      <c r="G682" s="100" t="s">
        <v>232</v>
      </c>
      <c r="H682" s="100" t="s">
        <v>626</v>
      </c>
    </row>
    <row r="683" spans="1:8" ht="13.8" customHeight="1">
      <c r="A683" s="101">
        <f>C683*ID규칙_획득처_그룹_단위+COUNTIF($C$4:C683,C683)</f>
        <v>10109702</v>
      </c>
      <c r="B683" s="100" t="s">
        <v>720</v>
      </c>
      <c r="C683" s="101">
        <f>IF(H683="EQUIPMENT",INDEX(EQUIPMENT!A:A,MATCH(B683,EQUIPMENT!B:B,0))*10+1,INDEX(ITEM!A:A,MATCH(B683,ITEM!B:B,0))+2)</f>
        <v>101097</v>
      </c>
      <c r="D683" s="101">
        <v>7</v>
      </c>
      <c r="E683" s="101">
        <v>0</v>
      </c>
      <c r="F683" s="101" t="str">
        <f t="shared" si="11"/>
        <v>GAIN_NAME_7</v>
      </c>
      <c r="G683" s="100" t="s">
        <v>230</v>
      </c>
      <c r="H683" s="100" t="s">
        <v>626</v>
      </c>
    </row>
    <row r="684" spans="1:8" ht="13.8" customHeight="1">
      <c r="A684" s="101">
        <f>C684*ID규칙_획득처_그룹_단위+COUNTIF($C$4:C684,C684)</f>
        <v>10109703</v>
      </c>
      <c r="B684" s="100" t="s">
        <v>720</v>
      </c>
      <c r="C684" s="101">
        <f>IF(H684="EQUIPMENT",INDEX(EQUIPMENT!A:A,MATCH(B684,EQUIPMENT!B:B,0))*10+1,INDEX(ITEM!A:A,MATCH(B684,ITEM!B:B,0))+2)</f>
        <v>101097</v>
      </c>
      <c r="D684" s="101">
        <v>14</v>
      </c>
      <c r="E684" s="101">
        <v>0</v>
      </c>
      <c r="F684" s="101" t="str">
        <f t="shared" si="11"/>
        <v>GAIN_NAME_14</v>
      </c>
      <c r="G684" s="100" t="s">
        <v>237</v>
      </c>
      <c r="H684" s="100" t="s">
        <v>626</v>
      </c>
    </row>
    <row r="685" spans="1:8" ht="13.8" customHeight="1">
      <c r="A685" s="101">
        <f>C685*ID규칙_획득처_그룹_단위+COUNTIF($C$4:C685,C685)</f>
        <v>10109801</v>
      </c>
      <c r="B685" s="100" t="s">
        <v>721</v>
      </c>
      <c r="C685" s="101">
        <f>IF(H685="EQUIPMENT",INDEX(EQUIPMENT!A:A,MATCH(B685,EQUIPMENT!B:B,0))*10+1,INDEX(ITEM!A:A,MATCH(B685,ITEM!B:B,0))+2)</f>
        <v>101098</v>
      </c>
      <c r="D685" s="101">
        <v>9</v>
      </c>
      <c r="E685" s="101">
        <v>0</v>
      </c>
      <c r="F685" s="101" t="str">
        <f t="shared" si="11"/>
        <v>GAIN_NAME_9</v>
      </c>
      <c r="G685" s="100" t="s">
        <v>232</v>
      </c>
      <c r="H685" s="100" t="s">
        <v>626</v>
      </c>
    </row>
    <row r="686" spans="1:8" ht="13.8" customHeight="1">
      <c r="A686" s="101">
        <f>C686*ID규칙_획득처_그룹_단위+COUNTIF($C$4:C686,C686)</f>
        <v>10109802</v>
      </c>
      <c r="B686" s="100" t="s">
        <v>721</v>
      </c>
      <c r="C686" s="101">
        <f>IF(H686="EQUIPMENT",INDEX(EQUIPMENT!A:A,MATCH(B686,EQUIPMENT!B:B,0))*10+1,INDEX(ITEM!A:A,MATCH(B686,ITEM!B:B,0))+2)</f>
        <v>101098</v>
      </c>
      <c r="D686" s="101">
        <v>7</v>
      </c>
      <c r="E686" s="101">
        <v>0</v>
      </c>
      <c r="F686" s="101" t="str">
        <f t="shared" si="11"/>
        <v>GAIN_NAME_7</v>
      </c>
      <c r="G686" s="100" t="s">
        <v>230</v>
      </c>
      <c r="H686" s="100" t="s">
        <v>626</v>
      </c>
    </row>
    <row r="687" spans="1:8" ht="13.8" customHeight="1">
      <c r="A687" s="101">
        <f>C687*ID규칙_획득처_그룹_단위+COUNTIF($C$4:C687,C687)</f>
        <v>10109803</v>
      </c>
      <c r="B687" s="100" t="s">
        <v>721</v>
      </c>
      <c r="C687" s="101">
        <f>IF(H687="EQUIPMENT",INDEX(EQUIPMENT!A:A,MATCH(B687,EQUIPMENT!B:B,0))*10+1,INDEX(ITEM!A:A,MATCH(B687,ITEM!B:B,0))+2)</f>
        <v>101098</v>
      </c>
      <c r="D687" s="101">
        <v>2</v>
      </c>
      <c r="E687" s="101">
        <v>12193</v>
      </c>
      <c r="F687" s="101" t="str">
        <f t="shared" si="11"/>
        <v>GAIN_NAME_2</v>
      </c>
      <c r="G687" s="100" t="s">
        <v>2810</v>
      </c>
      <c r="H687" s="100" t="s">
        <v>626</v>
      </c>
    </row>
    <row r="688" spans="1:8" ht="13.8" customHeight="1">
      <c r="A688" s="101">
        <f>C688*ID규칙_획득처_그룹_단위+COUNTIF($C$4:C688,C688)</f>
        <v>20200301</v>
      </c>
      <c r="B688" s="100" t="s">
        <v>722</v>
      </c>
      <c r="C688" s="101">
        <f>IF(H688="EQUIPMENT",INDEX(EQUIPMENT!A:A,MATCH(B688,EQUIPMENT!B:B,0))*10+1,INDEX(ITEM!A:A,MATCH(B688,ITEM!B:B,0))+2)</f>
        <v>202003</v>
      </c>
      <c r="D688" s="101">
        <v>17</v>
      </c>
      <c r="E688" s="101">
        <v>0</v>
      </c>
      <c r="F688" s="101" t="str">
        <f t="shared" si="11"/>
        <v>GAIN_NAME_17</v>
      </c>
      <c r="G688" s="100" t="s">
        <v>240</v>
      </c>
      <c r="H688" s="100" t="s">
        <v>626</v>
      </c>
    </row>
    <row r="689" spans="1:8" ht="13.8" customHeight="1">
      <c r="A689" s="101">
        <f>C689*ID규칙_획득처_그룹_단위+COUNTIF($C$4:C689,C689)</f>
        <v>20200302</v>
      </c>
      <c r="B689" s="100" t="s">
        <v>722</v>
      </c>
      <c r="C689" s="101">
        <f>IF(H689="EQUIPMENT",INDEX(EQUIPMENT!A:A,MATCH(B689,EQUIPMENT!B:B,0))*10+1,INDEX(ITEM!A:A,MATCH(B689,ITEM!B:B,0))+2)</f>
        <v>202003</v>
      </c>
      <c r="D689" s="101">
        <v>18</v>
      </c>
      <c r="E689" s="101">
        <v>0</v>
      </c>
      <c r="F689" s="101" t="str">
        <f t="shared" si="11"/>
        <v>GAIN_NAME_18</v>
      </c>
      <c r="G689" s="100" t="s">
        <v>241</v>
      </c>
      <c r="H689" s="100" t="s">
        <v>626</v>
      </c>
    </row>
    <row r="690" spans="1:8" ht="13.8" customHeight="1">
      <c r="A690" s="101">
        <f>C690*ID규칙_획득처_그룹_단위+COUNTIF($C$4:C690,C690)</f>
        <v>20200401</v>
      </c>
      <c r="B690" s="100" t="s">
        <v>723</v>
      </c>
      <c r="C690" s="101">
        <f>IF(H690="EQUIPMENT",INDEX(EQUIPMENT!A:A,MATCH(B690,EQUIPMENT!B:B,0))*10+1,INDEX(ITEM!A:A,MATCH(B690,ITEM!B:B,0))+2)</f>
        <v>202004</v>
      </c>
      <c r="D690" s="101">
        <v>18</v>
      </c>
      <c r="E690" s="101">
        <v>0</v>
      </c>
      <c r="F690" s="101" t="str">
        <f t="shared" si="11"/>
        <v>GAIN_NAME_18</v>
      </c>
      <c r="G690" s="100" t="s">
        <v>241</v>
      </c>
      <c r="H690" s="100" t="s">
        <v>626</v>
      </c>
    </row>
    <row r="691" spans="1:8" ht="13.8" customHeight="1">
      <c r="A691" s="101">
        <f>C691*ID규칙_획득처_그룹_단위+COUNTIF($C$4:C691,C691)</f>
        <v>20200501</v>
      </c>
      <c r="B691" s="100" t="s">
        <v>724</v>
      </c>
      <c r="C691" s="101">
        <f>IF(H691="EQUIPMENT",INDEX(EQUIPMENT!A:A,MATCH(B691,EQUIPMENT!B:B,0))*10+1,INDEX(ITEM!A:A,MATCH(B691,ITEM!B:B,0))+2)</f>
        <v>202005</v>
      </c>
      <c r="D691" s="101">
        <v>18</v>
      </c>
      <c r="E691" s="101">
        <v>0</v>
      </c>
      <c r="F691" s="101" t="str">
        <f t="shared" si="11"/>
        <v>GAIN_NAME_18</v>
      </c>
      <c r="G691" s="100" t="s">
        <v>241</v>
      </c>
      <c r="H691" s="100" t="s">
        <v>626</v>
      </c>
    </row>
    <row r="692" spans="1:8" ht="13.8" customHeight="1">
      <c r="A692" s="101">
        <f>C692*ID규칙_획득처_그룹_단위+COUNTIF($C$4:C692,C692)</f>
        <v>20200601</v>
      </c>
      <c r="B692" s="100" t="s">
        <v>725</v>
      </c>
      <c r="C692" s="101">
        <f>IF(H692="EQUIPMENT",INDEX(EQUIPMENT!A:A,MATCH(B692,EQUIPMENT!B:B,0))*10+1,INDEX(ITEM!A:A,MATCH(B692,ITEM!B:B,0))+2)</f>
        <v>202006</v>
      </c>
      <c r="D692" s="101">
        <v>20</v>
      </c>
      <c r="E692" s="101">
        <v>0</v>
      </c>
      <c r="F692" s="101" t="str">
        <f t="shared" si="11"/>
        <v>GAIN_NAME_20</v>
      </c>
      <c r="G692" s="100" t="s">
        <v>243</v>
      </c>
      <c r="H692" s="100" t="s">
        <v>626</v>
      </c>
    </row>
    <row r="693" spans="1:8" ht="13.8" customHeight="1">
      <c r="A693" s="101">
        <f>C693*ID규칙_획득처_그룹_단위+COUNTIF($C$4:C693,C693)</f>
        <v>20200701</v>
      </c>
      <c r="B693" s="100" t="s">
        <v>726</v>
      </c>
      <c r="C693" s="101">
        <f>IF(H693="EQUIPMENT",INDEX(EQUIPMENT!A:A,MATCH(B693,EQUIPMENT!B:B,0))*10+1,INDEX(ITEM!A:A,MATCH(B693,ITEM!B:B,0))+2)</f>
        <v>202007</v>
      </c>
      <c r="D693" s="101">
        <v>11</v>
      </c>
      <c r="E693" s="101">
        <v>0</v>
      </c>
      <c r="F693" s="101" t="str">
        <f t="shared" si="11"/>
        <v>GAIN_NAME_11</v>
      </c>
      <c r="G693" s="100" t="s">
        <v>234</v>
      </c>
      <c r="H693" s="100" t="s">
        <v>626</v>
      </c>
    </row>
    <row r="694" spans="1:8" ht="13.8" customHeight="1">
      <c r="A694" s="101">
        <f>C694*ID규칙_획득처_그룹_단위+COUNTIF($C$4:C694,C694)</f>
        <v>30300301</v>
      </c>
      <c r="B694" s="100" t="s">
        <v>727</v>
      </c>
      <c r="C694" s="101">
        <f>IF(H694="EQUIPMENT",INDEX(EQUIPMENT!A:A,MATCH(B694,EQUIPMENT!B:B,0))*10+1,INDEX(ITEM!A:A,MATCH(B694,ITEM!B:B,0))+2)</f>
        <v>303003</v>
      </c>
      <c r="D694" s="101">
        <v>13</v>
      </c>
      <c r="E694" s="101">
        <v>0</v>
      </c>
      <c r="F694" s="101" t="str">
        <f t="shared" si="11"/>
        <v>GAIN_NAME_13</v>
      </c>
      <c r="G694" s="100" t="s">
        <v>236</v>
      </c>
      <c r="H694" s="100" t="s">
        <v>626</v>
      </c>
    </row>
    <row r="695" spans="1:8" ht="13.8" customHeight="1">
      <c r="A695" s="101">
        <f>C695*ID규칙_획득처_그룹_단위+COUNTIF($C$4:C695,C695)</f>
        <v>30300401</v>
      </c>
      <c r="B695" s="100" t="s">
        <v>728</v>
      </c>
      <c r="C695" s="101">
        <f>IF(H695="EQUIPMENT",INDEX(EQUIPMENT!A:A,MATCH(B695,EQUIPMENT!B:B,0))*10+1,INDEX(ITEM!A:A,MATCH(B695,ITEM!B:B,0))+2)</f>
        <v>303004</v>
      </c>
      <c r="D695" s="101">
        <v>13</v>
      </c>
      <c r="E695" s="101">
        <v>0</v>
      </c>
      <c r="F695" s="101" t="str">
        <f t="shared" si="11"/>
        <v>GAIN_NAME_13</v>
      </c>
      <c r="G695" s="100" t="s">
        <v>236</v>
      </c>
      <c r="H695" s="100" t="s">
        <v>626</v>
      </c>
    </row>
    <row r="696" spans="1:8" ht="13.8" customHeight="1">
      <c r="A696" s="101">
        <f>C696*ID규칙_획득처_그룹_단위+COUNTIF($C$4:C696,C696)</f>
        <v>30300501</v>
      </c>
      <c r="B696" s="100" t="s">
        <v>729</v>
      </c>
      <c r="C696" s="101">
        <f>IF(H696="EQUIPMENT",INDEX(EQUIPMENT!A:A,MATCH(B696,EQUIPMENT!B:B,0))*10+1,INDEX(ITEM!A:A,MATCH(B696,ITEM!B:B,0))+2)</f>
        <v>303005</v>
      </c>
      <c r="D696" s="101">
        <v>14</v>
      </c>
      <c r="E696" s="101">
        <v>0</v>
      </c>
      <c r="F696" s="101" t="str">
        <f t="shared" si="11"/>
        <v>GAIN_NAME_14</v>
      </c>
      <c r="G696" s="100" t="s">
        <v>237</v>
      </c>
      <c r="H696" s="100" t="s">
        <v>626</v>
      </c>
    </row>
    <row r="697" spans="1:8" ht="13.8" customHeight="1">
      <c r="A697" s="101">
        <f>C697*ID규칙_획득처_그룹_단위+COUNTIF($C$4:C697,C697)</f>
        <v>30300502</v>
      </c>
      <c r="B697" s="100" t="s">
        <v>729</v>
      </c>
      <c r="C697" s="101">
        <f>IF(H697="EQUIPMENT",INDEX(EQUIPMENT!A:A,MATCH(B697,EQUIPMENT!B:B,0))*10+1,INDEX(ITEM!A:A,MATCH(B697,ITEM!B:B,0))+2)</f>
        <v>303005</v>
      </c>
      <c r="D697" s="101">
        <v>1</v>
      </c>
      <c r="E697" s="101">
        <v>0</v>
      </c>
      <c r="F697" s="101" t="str">
        <f t="shared" si="11"/>
        <v>GAIN_NAME_1</v>
      </c>
      <c r="G697" s="100" t="s">
        <v>222</v>
      </c>
      <c r="H697" s="100" t="s">
        <v>626</v>
      </c>
    </row>
    <row r="698" spans="1:8" ht="13.8" customHeight="1">
      <c r="A698" s="101">
        <f>C698*ID규칙_획득처_그룹_단위+COUNTIF($C$4:C698,C698)</f>
        <v>30300503</v>
      </c>
      <c r="B698" s="100" t="s">
        <v>729</v>
      </c>
      <c r="C698" s="101">
        <f>IF(H698="EQUIPMENT",INDEX(EQUIPMENT!A:A,MATCH(B698,EQUIPMENT!B:B,0))*10+1,INDEX(ITEM!A:A,MATCH(B698,ITEM!B:B,0))+2)</f>
        <v>303005</v>
      </c>
      <c r="D698" s="101">
        <v>15</v>
      </c>
      <c r="E698" s="101">
        <v>0</v>
      </c>
      <c r="F698" s="101" t="str">
        <f t="shared" si="11"/>
        <v>GAIN_NAME_15</v>
      </c>
      <c r="G698" s="100" t="s">
        <v>238</v>
      </c>
      <c r="H698" s="100" t="s">
        <v>626</v>
      </c>
    </row>
    <row r="699" spans="1:8" ht="13.8" customHeight="1">
      <c r="A699" s="101">
        <f>C699*ID규칙_획득처_그룹_단위+COUNTIF($C$4:C699,C699)</f>
        <v>30300504</v>
      </c>
      <c r="B699" s="100" t="s">
        <v>729</v>
      </c>
      <c r="C699" s="101">
        <f>IF(H699="EQUIPMENT",INDEX(EQUIPMENT!A:A,MATCH(B699,EQUIPMENT!B:B,0))*10+1,INDEX(ITEM!A:A,MATCH(B699,ITEM!B:B,0))+2)</f>
        <v>303005</v>
      </c>
      <c r="D699" s="101">
        <v>12</v>
      </c>
      <c r="E699" s="101">
        <v>0</v>
      </c>
      <c r="F699" s="101" t="str">
        <f t="shared" si="11"/>
        <v>GAIN_NAME_12</v>
      </c>
      <c r="G699" s="100" t="s">
        <v>235</v>
      </c>
      <c r="H699" s="100" t="s">
        <v>626</v>
      </c>
    </row>
    <row r="700" spans="1:8" ht="13.8" customHeight="1">
      <c r="A700" s="101">
        <f>C700*ID규칙_획득처_그룹_단위+COUNTIF($C$4:C700,C700)</f>
        <v>30300601</v>
      </c>
      <c r="B700" s="100" t="s">
        <v>730</v>
      </c>
      <c r="C700" s="101">
        <f>IF(H700="EQUIPMENT",INDEX(EQUIPMENT!A:A,MATCH(B700,EQUIPMENT!B:B,0))*10+1,INDEX(ITEM!A:A,MATCH(B700,ITEM!B:B,0))+2)</f>
        <v>303006</v>
      </c>
      <c r="D700" s="101">
        <v>14</v>
      </c>
      <c r="E700" s="101">
        <v>0</v>
      </c>
      <c r="F700" s="101" t="str">
        <f t="shared" si="11"/>
        <v>GAIN_NAME_14</v>
      </c>
      <c r="G700" s="100" t="s">
        <v>237</v>
      </c>
      <c r="H700" s="100" t="s">
        <v>626</v>
      </c>
    </row>
    <row r="701" spans="1:8" ht="13.8" customHeight="1">
      <c r="A701" s="101">
        <f>C701*ID규칙_획득처_그룹_단위+COUNTIF($C$4:C701,C701)</f>
        <v>30300602</v>
      </c>
      <c r="B701" s="100" t="s">
        <v>730</v>
      </c>
      <c r="C701" s="101">
        <f>IF(H701="EQUIPMENT",INDEX(EQUIPMENT!A:A,MATCH(B701,EQUIPMENT!B:B,0))*10+1,INDEX(ITEM!A:A,MATCH(B701,ITEM!B:B,0))+2)</f>
        <v>303006</v>
      </c>
      <c r="D701" s="101">
        <v>1</v>
      </c>
      <c r="E701" s="101">
        <v>0</v>
      </c>
      <c r="F701" s="101" t="str">
        <f t="shared" si="11"/>
        <v>GAIN_NAME_1</v>
      </c>
      <c r="G701" s="100" t="s">
        <v>222</v>
      </c>
      <c r="H701" s="100" t="s">
        <v>626</v>
      </c>
    </row>
    <row r="702" spans="1:8" ht="13.8" customHeight="1">
      <c r="A702" s="101">
        <f>C702*ID규칙_획득처_그룹_단위+COUNTIF($C$4:C702,C702)</f>
        <v>30300603</v>
      </c>
      <c r="B702" s="100" t="s">
        <v>730</v>
      </c>
      <c r="C702" s="101">
        <f>IF(H702="EQUIPMENT",INDEX(EQUIPMENT!A:A,MATCH(B702,EQUIPMENT!B:B,0))*10+1,INDEX(ITEM!A:A,MATCH(B702,ITEM!B:B,0))+2)</f>
        <v>303006</v>
      </c>
      <c r="D702" s="101">
        <v>15</v>
      </c>
      <c r="E702" s="101">
        <v>0</v>
      </c>
      <c r="F702" s="101" t="str">
        <f t="shared" si="11"/>
        <v>GAIN_NAME_15</v>
      </c>
      <c r="G702" s="100" t="s">
        <v>238</v>
      </c>
      <c r="H702" s="100" t="s">
        <v>626</v>
      </c>
    </row>
    <row r="703" spans="1:8" ht="13.8" customHeight="1">
      <c r="A703" s="101">
        <f>C703*ID규칙_획득처_그룹_단위+COUNTIF($C$4:C703,C703)</f>
        <v>30300604</v>
      </c>
      <c r="B703" s="100" t="s">
        <v>730</v>
      </c>
      <c r="C703" s="101">
        <f>IF(H703="EQUIPMENT",INDEX(EQUIPMENT!A:A,MATCH(B703,EQUIPMENT!B:B,0))*10+1,INDEX(ITEM!A:A,MATCH(B703,ITEM!B:B,0))+2)</f>
        <v>303006</v>
      </c>
      <c r="D703" s="101">
        <v>12</v>
      </c>
      <c r="E703" s="101">
        <v>0</v>
      </c>
      <c r="F703" s="101" t="str">
        <f t="shared" si="11"/>
        <v>GAIN_NAME_12</v>
      </c>
      <c r="G703" s="100" t="s">
        <v>235</v>
      </c>
      <c r="H703" s="100" t="s">
        <v>626</v>
      </c>
    </row>
    <row r="704" spans="1:8" ht="13.8" customHeight="1">
      <c r="A704" s="101">
        <f>C704*ID규칙_획득처_그룹_단위+COUNTIF($C$4:C704,C704)</f>
        <v>30300701</v>
      </c>
      <c r="B704" s="100" t="s">
        <v>731</v>
      </c>
      <c r="C704" s="101">
        <f>IF(H704="EQUIPMENT",INDEX(EQUIPMENT!A:A,MATCH(B704,EQUIPMENT!B:B,0))*10+1,INDEX(ITEM!A:A,MATCH(B704,ITEM!B:B,0))+2)</f>
        <v>303007</v>
      </c>
      <c r="D704" s="101">
        <v>14</v>
      </c>
      <c r="E704" s="101">
        <v>0</v>
      </c>
      <c r="F704" s="101" t="str">
        <f t="shared" si="11"/>
        <v>GAIN_NAME_14</v>
      </c>
      <c r="G704" s="100" t="s">
        <v>237</v>
      </c>
      <c r="H704" s="100" t="s">
        <v>626</v>
      </c>
    </row>
    <row r="705" spans="1:8" ht="13.8" customHeight="1">
      <c r="A705" s="101">
        <f>C705*ID규칙_획득처_그룹_단위+COUNTIF($C$4:C705,C705)</f>
        <v>30300702</v>
      </c>
      <c r="B705" s="100" t="s">
        <v>731</v>
      </c>
      <c r="C705" s="101">
        <f>IF(H705="EQUIPMENT",INDEX(EQUIPMENT!A:A,MATCH(B705,EQUIPMENT!B:B,0))*10+1,INDEX(ITEM!A:A,MATCH(B705,ITEM!B:B,0))+2)</f>
        <v>303007</v>
      </c>
      <c r="D705" s="101">
        <v>1</v>
      </c>
      <c r="E705" s="101">
        <v>0</v>
      </c>
      <c r="F705" s="101" t="str">
        <f t="shared" si="11"/>
        <v>GAIN_NAME_1</v>
      </c>
      <c r="G705" s="100" t="s">
        <v>222</v>
      </c>
      <c r="H705" s="100" t="s">
        <v>626</v>
      </c>
    </row>
    <row r="706" spans="1:8" ht="13.8" customHeight="1">
      <c r="A706" s="101">
        <f>C706*ID규칙_획득처_그룹_단위+COUNTIF($C$4:C706,C706)</f>
        <v>30300703</v>
      </c>
      <c r="B706" s="100" t="s">
        <v>731</v>
      </c>
      <c r="C706" s="101">
        <f>IF(H706="EQUIPMENT",INDEX(EQUIPMENT!A:A,MATCH(B706,EQUIPMENT!B:B,0))*10+1,INDEX(ITEM!A:A,MATCH(B706,ITEM!B:B,0))+2)</f>
        <v>303007</v>
      </c>
      <c r="D706" s="101">
        <v>15</v>
      </c>
      <c r="E706" s="101">
        <v>0</v>
      </c>
      <c r="F706" s="101" t="str">
        <f t="shared" si="11"/>
        <v>GAIN_NAME_15</v>
      </c>
      <c r="G706" s="100" t="s">
        <v>238</v>
      </c>
      <c r="H706" s="100" t="s">
        <v>626</v>
      </c>
    </row>
    <row r="707" spans="1:8" ht="13.8" customHeight="1">
      <c r="A707" s="101">
        <f>C707*ID규칙_획득처_그룹_단위+COUNTIF($C$4:C707,C707)</f>
        <v>30300704</v>
      </c>
      <c r="B707" s="100" t="s">
        <v>731</v>
      </c>
      <c r="C707" s="101">
        <f>IF(H707="EQUIPMENT",INDEX(EQUIPMENT!A:A,MATCH(B707,EQUIPMENT!B:B,0))*10+1,INDEX(ITEM!A:A,MATCH(B707,ITEM!B:B,0))+2)</f>
        <v>303007</v>
      </c>
      <c r="D707" s="101">
        <v>12</v>
      </c>
      <c r="E707" s="101">
        <v>0</v>
      </c>
      <c r="F707" s="101" t="str">
        <f t="shared" si="11"/>
        <v>GAIN_NAME_12</v>
      </c>
      <c r="G707" s="100" t="s">
        <v>235</v>
      </c>
      <c r="H707" s="100" t="s">
        <v>626</v>
      </c>
    </row>
    <row r="708" spans="1:8" ht="13.8" customHeight="1">
      <c r="A708" s="101">
        <f>C708*ID규칙_획득처_그룹_단위+COUNTIF($C$4:C708,C708)</f>
        <v>30300801</v>
      </c>
      <c r="B708" s="100" t="s">
        <v>732</v>
      </c>
      <c r="C708" s="101">
        <f>IF(H708="EQUIPMENT",INDEX(EQUIPMENT!A:A,MATCH(B708,EQUIPMENT!B:B,0))*10+1,INDEX(ITEM!A:A,MATCH(B708,ITEM!B:B,0))+2)</f>
        <v>303008</v>
      </c>
      <c r="D708" s="101">
        <v>14</v>
      </c>
      <c r="E708" s="101">
        <v>0</v>
      </c>
      <c r="F708" s="101" t="str">
        <f t="shared" si="11"/>
        <v>GAIN_NAME_14</v>
      </c>
      <c r="G708" s="100" t="s">
        <v>237</v>
      </c>
      <c r="H708" s="100" t="s">
        <v>626</v>
      </c>
    </row>
    <row r="709" spans="1:8" ht="13.8" customHeight="1">
      <c r="A709" s="101">
        <f>C709*ID규칙_획득처_그룹_단위+COUNTIF($C$4:C709,C709)</f>
        <v>30300802</v>
      </c>
      <c r="B709" s="100" t="s">
        <v>732</v>
      </c>
      <c r="C709" s="101">
        <f>IF(H709="EQUIPMENT",INDEX(EQUIPMENT!A:A,MATCH(B709,EQUIPMENT!B:B,0))*10+1,INDEX(ITEM!A:A,MATCH(B709,ITEM!B:B,0))+2)</f>
        <v>303008</v>
      </c>
      <c r="D709" s="101">
        <v>1</v>
      </c>
      <c r="E709" s="101">
        <v>0</v>
      </c>
      <c r="F709" s="101" t="str">
        <f t="shared" si="11"/>
        <v>GAIN_NAME_1</v>
      </c>
      <c r="G709" s="100" t="s">
        <v>222</v>
      </c>
      <c r="H709" s="100" t="s">
        <v>626</v>
      </c>
    </row>
    <row r="710" spans="1:8" ht="13.8" customHeight="1">
      <c r="A710" s="101">
        <f>C710*ID규칙_획득처_그룹_단위+COUNTIF($C$4:C710,C710)</f>
        <v>30300803</v>
      </c>
      <c r="B710" s="100" t="s">
        <v>732</v>
      </c>
      <c r="C710" s="101">
        <f>IF(H710="EQUIPMENT",INDEX(EQUIPMENT!A:A,MATCH(B710,EQUIPMENT!B:B,0))*10+1,INDEX(ITEM!A:A,MATCH(B710,ITEM!B:B,0))+2)</f>
        <v>303008</v>
      </c>
      <c r="D710" s="101">
        <v>15</v>
      </c>
      <c r="E710" s="101">
        <v>0</v>
      </c>
      <c r="F710" s="101" t="str">
        <f t="shared" si="11"/>
        <v>GAIN_NAME_15</v>
      </c>
      <c r="G710" s="100" t="s">
        <v>238</v>
      </c>
      <c r="H710" s="100" t="s">
        <v>626</v>
      </c>
    </row>
    <row r="711" spans="1:8" ht="13.8" customHeight="1">
      <c r="A711" s="101">
        <f>C711*ID규칙_획득처_그룹_단위+COUNTIF($C$4:C711,C711)</f>
        <v>30300804</v>
      </c>
      <c r="B711" s="100" t="s">
        <v>732</v>
      </c>
      <c r="C711" s="101">
        <f>IF(H711="EQUIPMENT",INDEX(EQUIPMENT!A:A,MATCH(B711,EQUIPMENT!B:B,0))*10+1,INDEX(ITEM!A:A,MATCH(B711,ITEM!B:B,0))+2)</f>
        <v>303008</v>
      </c>
      <c r="D711" s="101">
        <v>10</v>
      </c>
      <c r="E711" s="101">
        <v>0</v>
      </c>
      <c r="F711" s="101" t="str">
        <f t="shared" si="11"/>
        <v>GAIN_NAME_10</v>
      </c>
      <c r="G711" s="100" t="s">
        <v>233</v>
      </c>
      <c r="H711" s="100" t="s">
        <v>626</v>
      </c>
    </row>
    <row r="712" spans="1:8" ht="13.8" customHeight="1">
      <c r="A712" s="101">
        <f>C712*ID규칙_획득처_그룹_단위+COUNTIF($C$4:C712,C712)</f>
        <v>30300805</v>
      </c>
      <c r="B712" s="100" t="s">
        <v>732</v>
      </c>
      <c r="C712" s="101">
        <f>IF(H712="EQUIPMENT",INDEX(EQUIPMENT!A:A,MATCH(B712,EQUIPMENT!B:B,0))*10+1,INDEX(ITEM!A:A,MATCH(B712,ITEM!B:B,0))+2)</f>
        <v>303008</v>
      </c>
      <c r="D712" s="101">
        <v>12</v>
      </c>
      <c r="E712" s="101">
        <v>0</v>
      </c>
      <c r="F712" s="101" t="str">
        <f t="shared" si="11"/>
        <v>GAIN_NAME_12</v>
      </c>
      <c r="G712" s="100" t="s">
        <v>235</v>
      </c>
      <c r="H712" s="100" t="s">
        <v>626</v>
      </c>
    </row>
    <row r="713" spans="1:8" ht="13.8" customHeight="1">
      <c r="A713" s="101">
        <f>C713*ID규칙_획득처_그룹_단위+COUNTIF($C$4:C713,C713)</f>
        <v>30600301</v>
      </c>
      <c r="B713" s="100" t="s">
        <v>271</v>
      </c>
      <c r="C713" s="101">
        <f>IF(H713="EQUIPMENT",INDEX(EQUIPMENT!A:A,MATCH(B713,EQUIPMENT!B:B,0))*10+1,INDEX(ITEM!A:A,MATCH(B713,ITEM!B:B,0))+2)</f>
        <v>306003</v>
      </c>
      <c r="D713" s="101">
        <v>14</v>
      </c>
      <c r="E713" s="101">
        <v>0</v>
      </c>
      <c r="F713" s="101" t="str">
        <f t="shared" si="11"/>
        <v>GAIN_NAME_14</v>
      </c>
      <c r="G713" s="100" t="s">
        <v>237</v>
      </c>
      <c r="H713" s="100" t="s">
        <v>626</v>
      </c>
    </row>
    <row r="714" spans="1:8" ht="13.8" customHeight="1">
      <c r="A714" s="101">
        <f>C714*ID규칙_획득처_그룹_단위+COUNTIF($C$4:C714,C714)</f>
        <v>30600302</v>
      </c>
      <c r="B714" s="100" t="s">
        <v>271</v>
      </c>
      <c r="C714" s="101">
        <f>IF(H714="EQUIPMENT",INDEX(EQUIPMENT!A:A,MATCH(B714,EQUIPMENT!B:B,0))*10+1,INDEX(ITEM!A:A,MATCH(B714,ITEM!B:B,0))+2)</f>
        <v>306003</v>
      </c>
      <c r="D714" s="101">
        <v>9</v>
      </c>
      <c r="E714" s="101">
        <v>0</v>
      </c>
      <c r="F714" s="101" t="str">
        <f t="shared" si="11"/>
        <v>GAIN_NAME_9</v>
      </c>
      <c r="G714" s="100" t="s">
        <v>232</v>
      </c>
      <c r="H714" s="100" t="s">
        <v>626</v>
      </c>
    </row>
    <row r="715" spans="1:8" ht="13.8" customHeight="1">
      <c r="A715" s="101">
        <f>C715*ID규칙_획득처_그룹_단위+COUNTIF($C$4:C715,C715)</f>
        <v>30500301</v>
      </c>
      <c r="B715" s="100" t="s">
        <v>733</v>
      </c>
      <c r="C715" s="101">
        <f>IF(H715="EQUIPMENT",INDEX(EQUIPMENT!A:A,MATCH(B715,EQUIPMENT!B:B,0))*10+1,INDEX(ITEM!A:A,MATCH(B715,ITEM!B:B,0))+2)</f>
        <v>305003</v>
      </c>
      <c r="D715" s="101">
        <v>14</v>
      </c>
      <c r="E715" s="101">
        <v>0</v>
      </c>
      <c r="F715" s="101" t="str">
        <f t="shared" si="11"/>
        <v>GAIN_NAME_14</v>
      </c>
      <c r="G715" s="100" t="s">
        <v>237</v>
      </c>
      <c r="H715" s="100" t="s">
        <v>626</v>
      </c>
    </row>
    <row r="716" spans="1:8" ht="13.8" customHeight="1">
      <c r="A716" s="101">
        <f>C716*ID규칙_획득처_그룹_단위+COUNTIF($C$4:C716,C716)</f>
        <v>30500401</v>
      </c>
      <c r="B716" s="100" t="s">
        <v>734</v>
      </c>
      <c r="C716" s="101">
        <f>IF(H716="EQUIPMENT",INDEX(EQUIPMENT!A:A,MATCH(B716,EQUIPMENT!B:B,0))*10+1,INDEX(ITEM!A:A,MATCH(B716,ITEM!B:B,0))+2)</f>
        <v>305004</v>
      </c>
      <c r="D716" s="101">
        <v>14</v>
      </c>
      <c r="E716" s="101">
        <v>0</v>
      </c>
      <c r="F716" s="101" t="str">
        <f t="shared" si="11"/>
        <v>GAIN_NAME_14</v>
      </c>
      <c r="G716" s="100" t="s">
        <v>237</v>
      </c>
      <c r="H716" s="100" t="s">
        <v>626</v>
      </c>
    </row>
    <row r="717" spans="1:8" ht="13.8" customHeight="1">
      <c r="A717" s="101">
        <f>C717*ID규칙_획득처_그룹_단위+COUNTIF($C$4:C717,C717)</f>
        <v>30500501</v>
      </c>
      <c r="B717" s="100" t="s">
        <v>735</v>
      </c>
      <c r="C717" s="101">
        <f>IF(H717="EQUIPMENT",INDEX(EQUIPMENT!A:A,MATCH(B717,EQUIPMENT!B:B,0))*10+1,INDEX(ITEM!A:A,MATCH(B717,ITEM!B:B,0))+2)</f>
        <v>305005</v>
      </c>
      <c r="D717" s="101">
        <v>14</v>
      </c>
      <c r="E717" s="101">
        <v>0</v>
      </c>
      <c r="F717" s="101" t="str">
        <f t="shared" si="11"/>
        <v>GAIN_NAME_14</v>
      </c>
      <c r="G717" s="100" t="s">
        <v>237</v>
      </c>
      <c r="H717" s="100" t="s">
        <v>626</v>
      </c>
    </row>
    <row r="718" spans="1:8" ht="13.8" customHeight="1">
      <c r="A718" s="101">
        <f>C718*ID규칙_획득처_그룹_단위+COUNTIF($C$4:C718,C718)</f>
        <v>30500601</v>
      </c>
      <c r="B718" s="100" t="s">
        <v>736</v>
      </c>
      <c r="C718" s="101">
        <f>IF(H718="EQUIPMENT",INDEX(EQUIPMENT!A:A,MATCH(B718,EQUIPMENT!B:B,0))*10+1,INDEX(ITEM!A:A,MATCH(B718,ITEM!B:B,0))+2)</f>
        <v>305006</v>
      </c>
      <c r="D718" s="101">
        <v>14</v>
      </c>
      <c r="E718" s="101">
        <v>0</v>
      </c>
      <c r="F718" s="101" t="str">
        <f t="shared" si="11"/>
        <v>GAIN_NAME_14</v>
      </c>
      <c r="G718" s="100" t="s">
        <v>237</v>
      </c>
      <c r="H718" s="100" t="s">
        <v>626</v>
      </c>
    </row>
    <row r="719" spans="1:8" ht="13.8" customHeight="1">
      <c r="A719" s="101">
        <f>C719*ID규칙_획득처_그룹_단위+COUNTIF($C$4:C719,C719)</f>
        <v>30400301</v>
      </c>
      <c r="B719" s="100" t="s">
        <v>737</v>
      </c>
      <c r="C719" s="101">
        <f>IF(H719="EQUIPMENT",INDEX(EQUIPMENT!A:A,MATCH(B719,EQUIPMENT!B:B,0))*10+1,INDEX(ITEM!A:A,MATCH(B719,ITEM!B:B,0))+2)</f>
        <v>304003</v>
      </c>
      <c r="D719" s="101">
        <v>14</v>
      </c>
      <c r="E719" s="101">
        <v>0</v>
      </c>
      <c r="F719" s="101" t="str">
        <f t="shared" si="11"/>
        <v>GAIN_NAME_14</v>
      </c>
      <c r="G719" s="100" t="s">
        <v>237</v>
      </c>
      <c r="H719" s="100" t="s">
        <v>626</v>
      </c>
    </row>
    <row r="720" spans="1:8" ht="13.8" customHeight="1">
      <c r="A720" s="101">
        <f>C720*ID규칙_획득처_그룹_단위+COUNTIF($C$4:C720,C720)</f>
        <v>30400401</v>
      </c>
      <c r="B720" s="100" t="s">
        <v>267</v>
      </c>
      <c r="C720" s="101">
        <f>IF(H720="EQUIPMENT",INDEX(EQUIPMENT!A:A,MATCH(B720,EQUIPMENT!B:B,0))*10+1,INDEX(ITEM!A:A,MATCH(B720,ITEM!B:B,0))+2)</f>
        <v>304004</v>
      </c>
      <c r="D720" s="101">
        <v>14</v>
      </c>
      <c r="E720" s="101">
        <v>0</v>
      </c>
      <c r="F720" s="101" t="str">
        <f t="shared" si="11"/>
        <v>GAIN_NAME_14</v>
      </c>
      <c r="G720" s="100" t="s">
        <v>237</v>
      </c>
      <c r="H720" s="100" t="s">
        <v>626</v>
      </c>
    </row>
    <row r="721" spans="1:8" ht="13.8" customHeight="1">
      <c r="A721" s="101">
        <f>C721*ID규칙_획득처_그룹_단위+COUNTIF($C$4:C721,C721)</f>
        <v>30800301</v>
      </c>
      <c r="B721" s="100" t="s">
        <v>738</v>
      </c>
      <c r="C721" s="101">
        <f>IF(H721="EQUIPMENT",INDEX(EQUIPMENT!A:A,MATCH(B721,EQUIPMENT!B:B,0))*10+1,INDEX(ITEM!A:A,MATCH(B721,ITEM!B:B,0))+2)</f>
        <v>308003</v>
      </c>
      <c r="D721" s="101">
        <v>13</v>
      </c>
      <c r="E721" s="101">
        <v>0</v>
      </c>
      <c r="F721" s="101" t="str">
        <f t="shared" si="11"/>
        <v>GAIN_NAME_13</v>
      </c>
      <c r="G721" s="100" t="s">
        <v>236</v>
      </c>
      <c r="H721" s="100" t="s">
        <v>626</v>
      </c>
    </row>
    <row r="722" spans="1:8" ht="13.8" customHeight="1">
      <c r="A722" s="101">
        <f>C722*ID규칙_획득처_그룹_단위+COUNTIF($C$4:C722,C722)</f>
        <v>30800401</v>
      </c>
      <c r="B722" s="100" t="s">
        <v>739</v>
      </c>
      <c r="C722" s="101">
        <f>IF(H722="EQUIPMENT",INDEX(EQUIPMENT!A:A,MATCH(B722,EQUIPMENT!B:B,0))*10+1,INDEX(ITEM!A:A,MATCH(B722,ITEM!B:B,0))+2)</f>
        <v>308004</v>
      </c>
      <c r="D722" s="101">
        <v>13</v>
      </c>
      <c r="E722" s="101">
        <v>0</v>
      </c>
      <c r="F722" s="101" t="str">
        <f t="shared" si="11"/>
        <v>GAIN_NAME_13</v>
      </c>
      <c r="G722" s="100" t="s">
        <v>236</v>
      </c>
      <c r="H722" s="100" t="s">
        <v>626</v>
      </c>
    </row>
    <row r="723" spans="1:8" ht="13.8" customHeight="1">
      <c r="A723" s="101">
        <f>C723*ID규칙_획득처_그룹_단위+COUNTIF($C$4:C723,C723)</f>
        <v>30800501</v>
      </c>
      <c r="B723" s="100" t="s">
        <v>740</v>
      </c>
      <c r="C723" s="101">
        <f>IF(H723="EQUIPMENT",INDEX(EQUIPMENT!A:A,MATCH(B723,EQUIPMENT!B:B,0))*10+1,INDEX(ITEM!A:A,MATCH(B723,ITEM!B:B,0))+2)</f>
        <v>308005</v>
      </c>
      <c r="D723" s="101">
        <v>13</v>
      </c>
      <c r="E723" s="101">
        <v>0</v>
      </c>
      <c r="F723" s="101" t="str">
        <f t="shared" si="11"/>
        <v>GAIN_NAME_13</v>
      </c>
      <c r="G723" s="100" t="s">
        <v>236</v>
      </c>
      <c r="H723" s="100" t="s">
        <v>626</v>
      </c>
    </row>
    <row r="724" spans="1:8" ht="13.8" customHeight="1">
      <c r="A724" s="101">
        <f>C724*ID규칙_획득처_그룹_단위+COUNTIF($C$4:C724,C724)</f>
        <v>30900301</v>
      </c>
      <c r="B724" s="100" t="s">
        <v>741</v>
      </c>
      <c r="C724" s="101">
        <f>IF(H724="EQUIPMENT",INDEX(EQUIPMENT!A:A,MATCH(B724,EQUIPMENT!B:B,0))*10+1,INDEX(ITEM!A:A,MATCH(B724,ITEM!B:B,0))+2)</f>
        <v>309003</v>
      </c>
      <c r="D724" s="101">
        <v>14</v>
      </c>
      <c r="E724" s="101">
        <v>0</v>
      </c>
      <c r="F724" s="101" t="str">
        <f t="shared" si="11"/>
        <v>GAIN_NAME_14</v>
      </c>
      <c r="G724" s="100" t="s">
        <v>237</v>
      </c>
      <c r="H724" s="100" t="s">
        <v>626</v>
      </c>
    </row>
    <row r="725" spans="1:8" ht="13.8" customHeight="1">
      <c r="A725" s="101">
        <f>C725*ID규칙_획득처_그룹_단위+COUNTIF($C$4:C725,C725)</f>
        <v>30900302</v>
      </c>
      <c r="B725" s="100" t="s">
        <v>741</v>
      </c>
      <c r="C725" s="101">
        <f>IF(H725="EQUIPMENT",INDEX(EQUIPMENT!A:A,MATCH(B725,EQUIPMENT!B:B,0))*10+1,INDEX(ITEM!A:A,MATCH(B725,ITEM!B:B,0))+2)</f>
        <v>309003</v>
      </c>
      <c r="D725" s="101">
        <v>2</v>
      </c>
      <c r="E725" s="101">
        <v>12033</v>
      </c>
      <c r="F725" s="101" t="str">
        <f t="shared" si="11"/>
        <v>GAIN_NAME_2</v>
      </c>
      <c r="G725" s="100" t="s">
        <v>2882</v>
      </c>
      <c r="H725" s="100" t="s">
        <v>626</v>
      </c>
    </row>
    <row r="726" spans="1:8" ht="13.8" customHeight="1">
      <c r="A726" s="101">
        <f>C726*ID규칙_획득처_그룹_단위+COUNTIF($C$4:C726,C726)</f>
        <v>30900303</v>
      </c>
      <c r="B726" s="100" t="s">
        <v>741</v>
      </c>
      <c r="C726" s="101">
        <f>IF(H726="EQUIPMENT",INDEX(EQUIPMENT!A:A,MATCH(B726,EQUIPMENT!B:B,0))*10+1,INDEX(ITEM!A:A,MATCH(B726,ITEM!B:B,0))+2)</f>
        <v>309003</v>
      </c>
      <c r="D726" s="101">
        <v>2</v>
      </c>
      <c r="E726" s="101">
        <v>12063</v>
      </c>
      <c r="F726" s="101" t="str">
        <f t="shared" si="11"/>
        <v>GAIN_NAME_2</v>
      </c>
      <c r="G726" s="100" t="s">
        <v>2890</v>
      </c>
      <c r="H726" s="100" t="s">
        <v>626</v>
      </c>
    </row>
    <row r="727" spans="1:8" ht="13.8" customHeight="1">
      <c r="A727" s="101">
        <f>C727*ID규칙_획득처_그룹_단위+COUNTIF($C$4:C727,C727)</f>
        <v>30900304</v>
      </c>
      <c r="B727" s="100" t="s">
        <v>741</v>
      </c>
      <c r="C727" s="101">
        <f>IF(H727="EQUIPMENT",INDEX(EQUIPMENT!A:A,MATCH(B727,EQUIPMENT!B:B,0))*10+1,INDEX(ITEM!A:A,MATCH(B727,ITEM!B:B,0))+2)</f>
        <v>309003</v>
      </c>
      <c r="D727" s="101">
        <v>2</v>
      </c>
      <c r="E727" s="101">
        <v>11034</v>
      </c>
      <c r="F727" s="101" t="str">
        <f t="shared" si="11"/>
        <v>GAIN_NAME_2</v>
      </c>
      <c r="G727" s="100" t="s">
        <v>2907</v>
      </c>
      <c r="H727" s="100" t="s">
        <v>626</v>
      </c>
    </row>
    <row r="728" spans="1:8" ht="13.8" customHeight="1">
      <c r="A728" s="101">
        <f>C728*ID규칙_획득처_그룹_단위+COUNTIF($C$4:C728,C728)</f>
        <v>30900305</v>
      </c>
      <c r="B728" s="100" t="s">
        <v>741</v>
      </c>
      <c r="C728" s="101">
        <f>IF(H728="EQUIPMENT",INDEX(EQUIPMENT!A:A,MATCH(B728,EQUIPMENT!B:B,0))*10+1,INDEX(ITEM!A:A,MATCH(B728,ITEM!B:B,0))+2)</f>
        <v>309003</v>
      </c>
      <c r="D728" s="101">
        <v>2</v>
      </c>
      <c r="E728" s="101">
        <v>11035</v>
      </c>
      <c r="F728" s="101" t="str">
        <f t="shared" si="11"/>
        <v>GAIN_NAME_2</v>
      </c>
      <c r="G728" s="100" t="s">
        <v>2908</v>
      </c>
      <c r="H728" s="100" t="s">
        <v>626</v>
      </c>
    </row>
    <row r="729" spans="1:8" ht="13.8" customHeight="1">
      <c r="A729" s="101">
        <f>C729*ID규칙_획득처_그룹_단위+COUNTIF($C$4:C729,C729)</f>
        <v>30900306</v>
      </c>
      <c r="B729" s="100" t="s">
        <v>741</v>
      </c>
      <c r="C729" s="101">
        <f>IF(H729="EQUIPMENT",INDEX(EQUIPMENT!A:A,MATCH(B729,EQUIPMENT!B:B,0))*10+1,INDEX(ITEM!A:A,MATCH(B729,ITEM!B:B,0))+2)</f>
        <v>309003</v>
      </c>
      <c r="D729" s="101">
        <v>2</v>
      </c>
      <c r="E729" s="101">
        <v>11064</v>
      </c>
      <c r="F729" s="101" t="str">
        <f t="shared" si="11"/>
        <v>GAIN_NAME_2</v>
      </c>
      <c r="G729" s="100" t="s">
        <v>2909</v>
      </c>
      <c r="H729" s="100" t="s">
        <v>626</v>
      </c>
    </row>
    <row r="730" spans="1:8" ht="13.8" customHeight="1">
      <c r="A730" s="101">
        <f>C730*ID규칙_획득처_그룹_단위+COUNTIF($C$4:C730,C730)</f>
        <v>30900307</v>
      </c>
      <c r="B730" s="100" t="s">
        <v>741</v>
      </c>
      <c r="C730" s="101">
        <f>IF(H730="EQUIPMENT",INDEX(EQUIPMENT!A:A,MATCH(B730,EQUIPMENT!B:B,0))*10+1,INDEX(ITEM!A:A,MATCH(B730,ITEM!B:B,0))+2)</f>
        <v>309003</v>
      </c>
      <c r="D730" s="101">
        <v>2</v>
      </c>
      <c r="E730" s="101">
        <v>11065</v>
      </c>
      <c r="F730" s="101" t="str">
        <f t="shared" si="11"/>
        <v>GAIN_NAME_2</v>
      </c>
      <c r="G730" s="100" t="s">
        <v>2910</v>
      </c>
      <c r="H730" s="100" t="s">
        <v>626</v>
      </c>
    </row>
    <row r="731" spans="1:8" ht="13.8" customHeight="1">
      <c r="A731" s="101">
        <f>C731*ID규칙_획득처_그룹_단위+COUNTIF($C$4:C731,C731)</f>
        <v>30900308</v>
      </c>
      <c r="B731" s="100" t="s">
        <v>741</v>
      </c>
      <c r="C731" s="101">
        <f>IF(H731="EQUIPMENT",INDEX(EQUIPMENT!A:A,MATCH(B731,EQUIPMENT!B:B,0))*10+1,INDEX(ITEM!A:A,MATCH(B731,ITEM!B:B,0))+2)</f>
        <v>309003</v>
      </c>
      <c r="D731" s="101">
        <v>11</v>
      </c>
      <c r="E731" s="101">
        <v>0</v>
      </c>
      <c r="F731" s="101" t="str">
        <f t="shared" si="11"/>
        <v>GAIN_NAME_11</v>
      </c>
      <c r="G731" s="100" t="s">
        <v>234</v>
      </c>
      <c r="H731" s="100" t="s">
        <v>626</v>
      </c>
    </row>
    <row r="732" spans="1:8" ht="13.8" customHeight="1">
      <c r="A732" s="101">
        <f>C732*ID규칙_획득처_그룹_단위+COUNTIF($C$4:C732,C732)</f>
        <v>30900309</v>
      </c>
      <c r="B732" s="100" t="s">
        <v>741</v>
      </c>
      <c r="C732" s="101">
        <f>IF(H732="EQUIPMENT",INDEX(EQUIPMENT!A:A,MATCH(B732,EQUIPMENT!B:B,0))*10+1,INDEX(ITEM!A:A,MATCH(B732,ITEM!B:B,0))+2)</f>
        <v>309003</v>
      </c>
      <c r="D732" s="101">
        <v>9</v>
      </c>
      <c r="E732" s="101">
        <v>0</v>
      </c>
      <c r="F732" s="101" t="str">
        <f t="shared" si="11"/>
        <v>GAIN_NAME_9</v>
      </c>
      <c r="G732" s="100" t="s">
        <v>232</v>
      </c>
      <c r="H732" s="100" t="s">
        <v>626</v>
      </c>
    </row>
    <row r="733" spans="1:8" ht="13.8" customHeight="1">
      <c r="A733" s="101">
        <f>C733*ID규칙_획득처_그룹_단위+COUNTIF($C$4:C733,C733)</f>
        <v>30900401</v>
      </c>
      <c r="B733" s="100" t="s">
        <v>742</v>
      </c>
      <c r="C733" s="101">
        <f>IF(H733="EQUIPMENT",INDEX(EQUIPMENT!A:A,MATCH(B733,EQUIPMENT!B:B,0))*10+1,INDEX(ITEM!A:A,MATCH(B733,ITEM!B:B,0))+2)</f>
        <v>309004</v>
      </c>
      <c r="D733" s="101">
        <v>14</v>
      </c>
      <c r="E733" s="101">
        <v>0</v>
      </c>
      <c r="F733" s="101" t="str">
        <f t="shared" si="11"/>
        <v>GAIN_NAME_14</v>
      </c>
      <c r="G733" s="100" t="s">
        <v>237</v>
      </c>
      <c r="H733" s="100" t="s">
        <v>626</v>
      </c>
    </row>
    <row r="734" spans="1:8" ht="13.8" customHeight="1">
      <c r="A734" s="101">
        <f>C734*ID규칙_획득처_그룹_단위+COUNTIF($C$4:C734,C734)</f>
        <v>30900402</v>
      </c>
      <c r="B734" s="100" t="s">
        <v>742</v>
      </c>
      <c r="C734" s="101">
        <f>IF(H734="EQUIPMENT",INDEX(EQUIPMENT!A:A,MATCH(B734,EQUIPMENT!B:B,0))*10+1,INDEX(ITEM!A:A,MATCH(B734,ITEM!B:B,0))+2)</f>
        <v>309004</v>
      </c>
      <c r="D734" s="101">
        <v>2</v>
      </c>
      <c r="E734" s="101">
        <v>12032</v>
      </c>
      <c r="F734" s="101" t="str">
        <f t="shared" si="11"/>
        <v>GAIN_NAME_2</v>
      </c>
      <c r="G734" s="100" t="s">
        <v>2902</v>
      </c>
      <c r="H734" s="100" t="s">
        <v>626</v>
      </c>
    </row>
    <row r="735" spans="1:8" ht="13.8" customHeight="1">
      <c r="A735" s="101">
        <f>C735*ID규칙_획득처_그룹_단위+COUNTIF($C$4:C735,C735)</f>
        <v>30900403</v>
      </c>
      <c r="B735" s="100" t="s">
        <v>742</v>
      </c>
      <c r="C735" s="101">
        <f>IF(H735="EQUIPMENT",INDEX(EQUIPMENT!A:A,MATCH(B735,EQUIPMENT!B:B,0))*10+1,INDEX(ITEM!A:A,MATCH(B735,ITEM!B:B,0))+2)</f>
        <v>309004</v>
      </c>
      <c r="D735" s="101">
        <v>2</v>
      </c>
      <c r="E735" s="101">
        <v>12062</v>
      </c>
      <c r="F735" s="101" t="str">
        <f t="shared" si="11"/>
        <v>GAIN_NAME_2</v>
      </c>
      <c r="G735" s="100" t="s">
        <v>2903</v>
      </c>
      <c r="H735" s="100" t="s">
        <v>626</v>
      </c>
    </row>
    <row r="736" spans="1:8" ht="13.8" customHeight="1">
      <c r="A736" s="101">
        <f>C736*ID규칙_획득처_그룹_단위+COUNTIF($C$4:C736,C736)</f>
        <v>30900404</v>
      </c>
      <c r="B736" s="100" t="s">
        <v>742</v>
      </c>
      <c r="C736" s="101">
        <f>IF(H736="EQUIPMENT",INDEX(EQUIPMENT!A:A,MATCH(B736,EQUIPMENT!B:B,0))*10+1,INDEX(ITEM!A:A,MATCH(B736,ITEM!B:B,0))+2)</f>
        <v>309004</v>
      </c>
      <c r="D736" s="101">
        <v>2</v>
      </c>
      <c r="E736" s="101">
        <v>11032</v>
      </c>
      <c r="F736" s="101" t="str">
        <f t="shared" si="11"/>
        <v>GAIN_NAME_2</v>
      </c>
      <c r="G736" s="100" t="s">
        <v>2911</v>
      </c>
      <c r="H736" s="100" t="s">
        <v>626</v>
      </c>
    </row>
    <row r="737" spans="1:8" ht="13.8" customHeight="1">
      <c r="A737" s="101">
        <f>C737*ID규칙_획득처_그룹_단위+COUNTIF($C$4:C737,C737)</f>
        <v>30900405</v>
      </c>
      <c r="B737" s="100" t="s">
        <v>742</v>
      </c>
      <c r="C737" s="101">
        <f>IF(H737="EQUIPMENT",INDEX(EQUIPMENT!A:A,MATCH(B737,EQUIPMENT!B:B,0))*10+1,INDEX(ITEM!A:A,MATCH(B737,ITEM!B:B,0))+2)</f>
        <v>309004</v>
      </c>
      <c r="D737" s="101">
        <v>2</v>
      </c>
      <c r="E737" s="101">
        <v>11033</v>
      </c>
      <c r="F737" s="101" t="str">
        <f t="shared" si="11"/>
        <v>GAIN_NAME_2</v>
      </c>
      <c r="G737" s="100" t="s">
        <v>2912</v>
      </c>
      <c r="H737" s="100" t="s">
        <v>626</v>
      </c>
    </row>
    <row r="738" spans="1:8" ht="13.8" customHeight="1">
      <c r="A738" s="101">
        <f>C738*ID규칙_획득처_그룹_단위+COUNTIF($C$4:C738,C738)</f>
        <v>30900406</v>
      </c>
      <c r="B738" s="100" t="s">
        <v>742</v>
      </c>
      <c r="C738" s="101">
        <f>IF(H738="EQUIPMENT",INDEX(EQUIPMENT!A:A,MATCH(B738,EQUIPMENT!B:B,0))*10+1,INDEX(ITEM!A:A,MATCH(B738,ITEM!B:B,0))+2)</f>
        <v>309004</v>
      </c>
      <c r="D738" s="101">
        <v>2</v>
      </c>
      <c r="E738" s="101">
        <v>11062</v>
      </c>
      <c r="F738" s="101" t="str">
        <f t="shared" si="11"/>
        <v>GAIN_NAME_2</v>
      </c>
      <c r="G738" s="100" t="s">
        <v>2913</v>
      </c>
      <c r="H738" s="100" t="s">
        <v>626</v>
      </c>
    </row>
    <row r="739" spans="1:8" ht="13.8" customHeight="1">
      <c r="A739" s="101">
        <f>C739*ID규칙_획득처_그룹_단위+COUNTIF($C$4:C739,C739)</f>
        <v>30900407</v>
      </c>
      <c r="B739" s="100" t="s">
        <v>742</v>
      </c>
      <c r="C739" s="101">
        <f>IF(H739="EQUIPMENT",INDEX(EQUIPMENT!A:A,MATCH(B739,EQUIPMENT!B:B,0))*10+1,INDEX(ITEM!A:A,MATCH(B739,ITEM!B:B,0))+2)</f>
        <v>309004</v>
      </c>
      <c r="D739" s="101">
        <v>2</v>
      </c>
      <c r="E739" s="101">
        <v>11063</v>
      </c>
      <c r="F739" s="101" t="str">
        <f t="shared" ref="F739:F802" si="12">"GAIN_NAME_"&amp;D739</f>
        <v>GAIN_NAME_2</v>
      </c>
      <c r="G739" s="100" t="s">
        <v>2914</v>
      </c>
      <c r="H739" s="100" t="s">
        <v>626</v>
      </c>
    </row>
    <row r="740" spans="1:8" ht="13.8" customHeight="1">
      <c r="A740" s="101">
        <f>C740*ID규칙_획득처_그룹_단위+COUNTIF($C$4:C740,C740)</f>
        <v>30900408</v>
      </c>
      <c r="B740" s="100" t="s">
        <v>742</v>
      </c>
      <c r="C740" s="101">
        <f>IF(H740="EQUIPMENT",INDEX(EQUIPMENT!A:A,MATCH(B740,EQUIPMENT!B:B,0))*10+1,INDEX(ITEM!A:A,MATCH(B740,ITEM!B:B,0))+2)</f>
        <v>309004</v>
      </c>
      <c r="D740" s="101">
        <v>11</v>
      </c>
      <c r="E740" s="101">
        <v>0</v>
      </c>
      <c r="F740" s="101" t="str">
        <f t="shared" si="12"/>
        <v>GAIN_NAME_11</v>
      </c>
      <c r="G740" s="100" t="s">
        <v>234</v>
      </c>
      <c r="H740" s="100" t="s">
        <v>626</v>
      </c>
    </row>
    <row r="741" spans="1:8" ht="13.8" customHeight="1">
      <c r="A741" s="101">
        <f>C741*ID규칙_획득처_그룹_단위+COUNTIF($C$4:C741,C741)</f>
        <v>30900409</v>
      </c>
      <c r="B741" s="100" t="s">
        <v>742</v>
      </c>
      <c r="C741" s="101">
        <f>IF(H741="EQUIPMENT",INDEX(EQUIPMENT!A:A,MATCH(B741,EQUIPMENT!B:B,0))*10+1,INDEX(ITEM!A:A,MATCH(B741,ITEM!B:B,0))+2)</f>
        <v>309004</v>
      </c>
      <c r="D741" s="101">
        <v>9</v>
      </c>
      <c r="E741" s="101">
        <v>0</v>
      </c>
      <c r="F741" s="101" t="str">
        <f t="shared" si="12"/>
        <v>GAIN_NAME_9</v>
      </c>
      <c r="G741" s="100" t="s">
        <v>232</v>
      </c>
      <c r="H741" s="100" t="s">
        <v>626</v>
      </c>
    </row>
    <row r="742" spans="1:8" ht="13.8" customHeight="1">
      <c r="A742" s="101">
        <f>C742*ID규칙_획득처_그룹_단위+COUNTIF($C$4:C742,C742)</f>
        <v>30900501</v>
      </c>
      <c r="B742" s="100" t="s">
        <v>743</v>
      </c>
      <c r="C742" s="101">
        <f>IF(H742="EQUIPMENT",INDEX(EQUIPMENT!A:A,MATCH(B742,EQUIPMENT!B:B,0))*10+1,INDEX(ITEM!A:A,MATCH(B742,ITEM!B:B,0))+2)</f>
        <v>309005</v>
      </c>
      <c r="D742" s="101">
        <v>14</v>
      </c>
      <c r="E742" s="101">
        <v>0</v>
      </c>
      <c r="F742" s="101" t="str">
        <f t="shared" si="12"/>
        <v>GAIN_NAME_14</v>
      </c>
      <c r="G742" s="100" t="s">
        <v>237</v>
      </c>
      <c r="H742" s="100" t="s">
        <v>626</v>
      </c>
    </row>
    <row r="743" spans="1:8" ht="13.8" customHeight="1">
      <c r="A743" s="101">
        <f>C743*ID규칙_획득처_그룹_단위+COUNTIF($C$4:C743,C743)</f>
        <v>30900502</v>
      </c>
      <c r="B743" s="100" t="s">
        <v>743</v>
      </c>
      <c r="C743" s="101">
        <f>IF(H743="EQUIPMENT",INDEX(EQUIPMENT!A:A,MATCH(B743,EQUIPMENT!B:B,0))*10+1,INDEX(ITEM!A:A,MATCH(B743,ITEM!B:B,0))+2)</f>
        <v>309005</v>
      </c>
      <c r="D743" s="101">
        <v>2</v>
      </c>
      <c r="E743" s="101">
        <v>12031</v>
      </c>
      <c r="F743" s="101" t="str">
        <f t="shared" si="12"/>
        <v>GAIN_NAME_2</v>
      </c>
      <c r="G743" s="100" t="s">
        <v>2897</v>
      </c>
      <c r="H743" s="100" t="s">
        <v>626</v>
      </c>
    </row>
    <row r="744" spans="1:8" ht="13.8" customHeight="1">
      <c r="A744" s="101">
        <f>C744*ID규칙_획득처_그룹_단위+COUNTIF($C$4:C744,C744)</f>
        <v>30900503</v>
      </c>
      <c r="B744" s="100" t="s">
        <v>743</v>
      </c>
      <c r="C744" s="101">
        <f>IF(H744="EQUIPMENT",INDEX(EQUIPMENT!A:A,MATCH(B744,EQUIPMENT!B:B,0))*10+1,INDEX(ITEM!A:A,MATCH(B744,ITEM!B:B,0))+2)</f>
        <v>309005</v>
      </c>
      <c r="D744" s="101">
        <v>2</v>
      </c>
      <c r="E744" s="101">
        <v>12061</v>
      </c>
      <c r="F744" s="101" t="str">
        <f t="shared" si="12"/>
        <v>GAIN_NAME_2</v>
      </c>
      <c r="G744" s="100" t="s">
        <v>2898</v>
      </c>
      <c r="H744" s="100" t="s">
        <v>626</v>
      </c>
    </row>
    <row r="745" spans="1:8" ht="13.8" customHeight="1">
      <c r="A745" s="101">
        <f>C745*ID규칙_획득처_그룹_단위+COUNTIF($C$4:C745,C745)</f>
        <v>30900504</v>
      </c>
      <c r="B745" s="100" t="s">
        <v>743</v>
      </c>
      <c r="C745" s="101">
        <f>IF(H745="EQUIPMENT",INDEX(EQUIPMENT!A:A,MATCH(B745,EQUIPMENT!B:B,0))*10+1,INDEX(ITEM!A:A,MATCH(B745,ITEM!B:B,0))+2)</f>
        <v>309005</v>
      </c>
      <c r="D745" s="101">
        <v>2</v>
      </c>
      <c r="E745" s="101">
        <v>11033</v>
      </c>
      <c r="F745" s="101" t="str">
        <f t="shared" si="12"/>
        <v>GAIN_NAME_2</v>
      </c>
      <c r="G745" s="100" t="s">
        <v>2912</v>
      </c>
      <c r="H745" s="100" t="s">
        <v>626</v>
      </c>
    </row>
    <row r="746" spans="1:8" ht="13.8" customHeight="1">
      <c r="A746" s="101">
        <f>C746*ID규칙_획득처_그룹_단위+COUNTIF($C$4:C746,C746)</f>
        <v>30900505</v>
      </c>
      <c r="B746" s="100" t="s">
        <v>743</v>
      </c>
      <c r="C746" s="101">
        <f>IF(H746="EQUIPMENT",INDEX(EQUIPMENT!A:A,MATCH(B746,EQUIPMENT!B:B,0))*10+1,INDEX(ITEM!A:A,MATCH(B746,ITEM!B:B,0))+2)</f>
        <v>309005</v>
      </c>
      <c r="D746" s="101">
        <v>2</v>
      </c>
      <c r="E746" s="101">
        <v>11034</v>
      </c>
      <c r="F746" s="101" t="str">
        <f t="shared" si="12"/>
        <v>GAIN_NAME_2</v>
      </c>
      <c r="G746" s="100" t="s">
        <v>2907</v>
      </c>
      <c r="H746" s="100" t="s">
        <v>626</v>
      </c>
    </row>
    <row r="747" spans="1:8" ht="13.8" customHeight="1">
      <c r="A747" s="101">
        <f>C747*ID규칙_획득처_그룹_단위+COUNTIF($C$4:C747,C747)</f>
        <v>30900506</v>
      </c>
      <c r="B747" s="100" t="s">
        <v>743</v>
      </c>
      <c r="C747" s="101">
        <f>IF(H747="EQUIPMENT",INDEX(EQUIPMENT!A:A,MATCH(B747,EQUIPMENT!B:B,0))*10+1,INDEX(ITEM!A:A,MATCH(B747,ITEM!B:B,0))+2)</f>
        <v>309005</v>
      </c>
      <c r="D747" s="101">
        <v>2</v>
      </c>
      <c r="E747" s="101">
        <v>11063</v>
      </c>
      <c r="F747" s="101" t="str">
        <f t="shared" si="12"/>
        <v>GAIN_NAME_2</v>
      </c>
      <c r="G747" s="100" t="s">
        <v>2914</v>
      </c>
      <c r="H747" s="100" t="s">
        <v>626</v>
      </c>
    </row>
    <row r="748" spans="1:8" ht="13.8" customHeight="1">
      <c r="A748" s="101">
        <f>C748*ID규칙_획득처_그룹_단위+COUNTIF($C$4:C748,C748)</f>
        <v>30900507</v>
      </c>
      <c r="B748" s="100" t="s">
        <v>743</v>
      </c>
      <c r="C748" s="101">
        <f>IF(H748="EQUIPMENT",INDEX(EQUIPMENT!A:A,MATCH(B748,EQUIPMENT!B:B,0))*10+1,INDEX(ITEM!A:A,MATCH(B748,ITEM!B:B,0))+2)</f>
        <v>309005</v>
      </c>
      <c r="D748" s="101">
        <v>2</v>
      </c>
      <c r="E748" s="101">
        <v>11064</v>
      </c>
      <c r="F748" s="101" t="str">
        <f t="shared" si="12"/>
        <v>GAIN_NAME_2</v>
      </c>
      <c r="G748" s="100" t="s">
        <v>2909</v>
      </c>
      <c r="H748" s="100" t="s">
        <v>626</v>
      </c>
    </row>
    <row r="749" spans="1:8" ht="13.8" customHeight="1">
      <c r="A749" s="101">
        <f>C749*ID규칙_획득처_그룹_단위+COUNTIF($C$4:C749,C749)</f>
        <v>30900508</v>
      </c>
      <c r="B749" s="100" t="s">
        <v>743</v>
      </c>
      <c r="C749" s="101">
        <f>IF(H749="EQUIPMENT",INDEX(EQUIPMENT!A:A,MATCH(B749,EQUIPMENT!B:B,0))*10+1,INDEX(ITEM!A:A,MATCH(B749,ITEM!B:B,0))+2)</f>
        <v>309005</v>
      </c>
      <c r="D749" s="101">
        <v>11</v>
      </c>
      <c r="E749" s="101">
        <v>0</v>
      </c>
      <c r="F749" s="101" t="str">
        <f t="shared" si="12"/>
        <v>GAIN_NAME_11</v>
      </c>
      <c r="G749" s="100" t="s">
        <v>234</v>
      </c>
      <c r="H749" s="100" t="s">
        <v>626</v>
      </c>
    </row>
    <row r="750" spans="1:8" ht="13.8" customHeight="1">
      <c r="A750" s="101">
        <f>C750*ID규칙_획득처_그룹_단위+COUNTIF($C$4:C750,C750)</f>
        <v>30900509</v>
      </c>
      <c r="B750" s="100" t="s">
        <v>743</v>
      </c>
      <c r="C750" s="101">
        <f>IF(H750="EQUIPMENT",INDEX(EQUIPMENT!A:A,MATCH(B750,EQUIPMENT!B:B,0))*10+1,INDEX(ITEM!A:A,MATCH(B750,ITEM!B:B,0))+2)</f>
        <v>309005</v>
      </c>
      <c r="D750" s="101">
        <v>9</v>
      </c>
      <c r="E750" s="101">
        <v>0</v>
      </c>
      <c r="F750" s="101" t="str">
        <f t="shared" si="12"/>
        <v>GAIN_NAME_9</v>
      </c>
      <c r="G750" s="100" t="s">
        <v>232</v>
      </c>
      <c r="H750" s="100" t="s">
        <v>626</v>
      </c>
    </row>
    <row r="751" spans="1:8" ht="13.8" customHeight="1">
      <c r="A751" s="101">
        <f>C751*ID규칙_획득처_그룹_단위+COUNTIF($C$4:C751,C751)</f>
        <v>30900601</v>
      </c>
      <c r="B751" s="100" t="s">
        <v>744</v>
      </c>
      <c r="C751" s="101">
        <f>IF(H751="EQUIPMENT",INDEX(EQUIPMENT!A:A,MATCH(B751,EQUIPMENT!B:B,0))*10+1,INDEX(ITEM!A:A,MATCH(B751,ITEM!B:B,0))+2)</f>
        <v>309006</v>
      </c>
      <c r="D751" s="101">
        <v>14</v>
      </c>
      <c r="E751" s="101">
        <v>0</v>
      </c>
      <c r="F751" s="101" t="str">
        <f t="shared" si="12"/>
        <v>GAIN_NAME_14</v>
      </c>
      <c r="G751" s="100" t="s">
        <v>237</v>
      </c>
      <c r="H751" s="100" t="s">
        <v>626</v>
      </c>
    </row>
    <row r="752" spans="1:8" ht="13.8" customHeight="1">
      <c r="A752" s="101">
        <f>C752*ID규칙_획득처_그룹_단위+COUNTIF($C$4:C752,C752)</f>
        <v>30900602</v>
      </c>
      <c r="B752" s="100" t="s">
        <v>744</v>
      </c>
      <c r="C752" s="101">
        <f>IF(H752="EQUIPMENT",INDEX(EQUIPMENT!A:A,MATCH(B752,EQUIPMENT!B:B,0))*10+1,INDEX(ITEM!A:A,MATCH(B752,ITEM!B:B,0))+2)</f>
        <v>309006</v>
      </c>
      <c r="D752" s="101">
        <v>2</v>
      </c>
      <c r="E752" s="101">
        <v>12033</v>
      </c>
      <c r="F752" s="101" t="str">
        <f t="shared" si="12"/>
        <v>GAIN_NAME_2</v>
      </c>
      <c r="G752" s="100" t="s">
        <v>2882</v>
      </c>
      <c r="H752" s="100" t="s">
        <v>626</v>
      </c>
    </row>
    <row r="753" spans="1:8" ht="13.8" customHeight="1">
      <c r="A753" s="101">
        <f>C753*ID규칙_획득처_그룹_단위+COUNTIF($C$4:C753,C753)</f>
        <v>30900603</v>
      </c>
      <c r="B753" s="100" t="s">
        <v>744</v>
      </c>
      <c r="C753" s="101">
        <f>IF(H753="EQUIPMENT",INDEX(EQUIPMENT!A:A,MATCH(B753,EQUIPMENT!B:B,0))*10+1,INDEX(ITEM!A:A,MATCH(B753,ITEM!B:B,0))+2)</f>
        <v>309006</v>
      </c>
      <c r="D753" s="101">
        <v>2</v>
      </c>
      <c r="E753" s="101">
        <v>12063</v>
      </c>
      <c r="F753" s="101" t="str">
        <f t="shared" si="12"/>
        <v>GAIN_NAME_2</v>
      </c>
      <c r="G753" s="100" t="s">
        <v>2890</v>
      </c>
      <c r="H753" s="100" t="s">
        <v>626</v>
      </c>
    </row>
    <row r="754" spans="1:8" ht="13.8" customHeight="1">
      <c r="A754" s="101">
        <f>C754*ID규칙_획득처_그룹_단위+COUNTIF($C$4:C754,C754)</f>
        <v>30900604</v>
      </c>
      <c r="B754" s="100" t="s">
        <v>744</v>
      </c>
      <c r="C754" s="101">
        <f>IF(H754="EQUIPMENT",INDEX(EQUIPMENT!A:A,MATCH(B754,EQUIPMENT!B:B,0))*10+1,INDEX(ITEM!A:A,MATCH(B754,ITEM!B:B,0))+2)</f>
        <v>309006</v>
      </c>
      <c r="D754" s="101">
        <v>2</v>
      </c>
      <c r="E754" s="101">
        <v>11031</v>
      </c>
      <c r="F754" s="101" t="str">
        <f t="shared" si="12"/>
        <v>GAIN_NAME_2</v>
      </c>
      <c r="G754" s="100" t="s">
        <v>2915</v>
      </c>
      <c r="H754" s="100" t="s">
        <v>626</v>
      </c>
    </row>
    <row r="755" spans="1:8" ht="13.8" customHeight="1">
      <c r="A755" s="101">
        <f>C755*ID규칙_획득처_그룹_단위+COUNTIF($C$4:C755,C755)</f>
        <v>30900605</v>
      </c>
      <c r="B755" s="100" t="s">
        <v>744</v>
      </c>
      <c r="C755" s="101">
        <f>IF(H755="EQUIPMENT",INDEX(EQUIPMENT!A:A,MATCH(B755,EQUIPMENT!B:B,0))*10+1,INDEX(ITEM!A:A,MATCH(B755,ITEM!B:B,0))+2)</f>
        <v>309006</v>
      </c>
      <c r="D755" s="101">
        <v>2</v>
      </c>
      <c r="E755" s="101">
        <v>11032</v>
      </c>
      <c r="F755" s="101" t="str">
        <f t="shared" si="12"/>
        <v>GAIN_NAME_2</v>
      </c>
      <c r="G755" s="100" t="s">
        <v>2911</v>
      </c>
      <c r="H755" s="100" t="s">
        <v>626</v>
      </c>
    </row>
    <row r="756" spans="1:8" ht="13.8" customHeight="1">
      <c r="A756" s="101">
        <f>C756*ID규칙_획득처_그룹_단위+COUNTIF($C$4:C756,C756)</f>
        <v>30900606</v>
      </c>
      <c r="B756" s="100" t="s">
        <v>744</v>
      </c>
      <c r="C756" s="101">
        <f>IF(H756="EQUIPMENT",INDEX(EQUIPMENT!A:A,MATCH(B756,EQUIPMENT!B:B,0))*10+1,INDEX(ITEM!A:A,MATCH(B756,ITEM!B:B,0))+2)</f>
        <v>309006</v>
      </c>
      <c r="D756" s="101">
        <v>2</v>
      </c>
      <c r="E756" s="101">
        <v>11061</v>
      </c>
      <c r="F756" s="101" t="str">
        <f t="shared" si="12"/>
        <v>GAIN_NAME_2</v>
      </c>
      <c r="G756" s="100" t="s">
        <v>2916</v>
      </c>
      <c r="H756" s="100" t="s">
        <v>626</v>
      </c>
    </row>
    <row r="757" spans="1:8" ht="13.8" customHeight="1">
      <c r="A757" s="101">
        <f>C757*ID규칙_획득처_그룹_단위+COUNTIF($C$4:C757,C757)</f>
        <v>30900607</v>
      </c>
      <c r="B757" s="100" t="s">
        <v>744</v>
      </c>
      <c r="C757" s="101">
        <f>IF(H757="EQUIPMENT",INDEX(EQUIPMENT!A:A,MATCH(B757,EQUIPMENT!B:B,0))*10+1,INDEX(ITEM!A:A,MATCH(B757,ITEM!B:B,0))+2)</f>
        <v>309006</v>
      </c>
      <c r="D757" s="101">
        <v>2</v>
      </c>
      <c r="E757" s="101">
        <v>11062</v>
      </c>
      <c r="F757" s="101" t="str">
        <f t="shared" si="12"/>
        <v>GAIN_NAME_2</v>
      </c>
      <c r="G757" s="100" t="s">
        <v>2913</v>
      </c>
      <c r="H757" s="100" t="s">
        <v>626</v>
      </c>
    </row>
    <row r="758" spans="1:8" ht="13.8" customHeight="1">
      <c r="A758" s="101">
        <f>C758*ID규칙_획득처_그룹_단위+COUNTIF($C$4:C758,C758)</f>
        <v>30900608</v>
      </c>
      <c r="B758" s="100" t="s">
        <v>744</v>
      </c>
      <c r="C758" s="101">
        <f>IF(H758="EQUIPMENT",INDEX(EQUIPMENT!A:A,MATCH(B758,EQUIPMENT!B:B,0))*10+1,INDEX(ITEM!A:A,MATCH(B758,ITEM!B:B,0))+2)</f>
        <v>309006</v>
      </c>
      <c r="D758" s="101">
        <v>11</v>
      </c>
      <c r="E758" s="101">
        <v>0</v>
      </c>
      <c r="F758" s="101" t="str">
        <f t="shared" si="12"/>
        <v>GAIN_NAME_11</v>
      </c>
      <c r="G758" s="100" t="s">
        <v>234</v>
      </c>
      <c r="H758" s="100" t="s">
        <v>626</v>
      </c>
    </row>
    <row r="759" spans="1:8" ht="13.8" customHeight="1">
      <c r="A759" s="101">
        <f>C759*ID규칙_획득처_그룹_단위+COUNTIF($C$4:C759,C759)</f>
        <v>30900609</v>
      </c>
      <c r="B759" s="100" t="s">
        <v>744</v>
      </c>
      <c r="C759" s="101">
        <f>IF(H759="EQUIPMENT",INDEX(EQUIPMENT!A:A,MATCH(B759,EQUIPMENT!B:B,0))*10+1,INDEX(ITEM!A:A,MATCH(B759,ITEM!B:B,0))+2)</f>
        <v>309006</v>
      </c>
      <c r="D759" s="101">
        <v>9</v>
      </c>
      <c r="E759" s="101">
        <v>0</v>
      </c>
      <c r="F759" s="101" t="str">
        <f t="shared" si="12"/>
        <v>GAIN_NAME_9</v>
      </c>
      <c r="G759" s="100" t="s">
        <v>232</v>
      </c>
      <c r="H759" s="100" t="s">
        <v>626</v>
      </c>
    </row>
    <row r="760" spans="1:8" ht="13.8" customHeight="1">
      <c r="A760" s="101">
        <f>C760*ID규칙_획득처_그룹_단위+COUNTIF($C$4:C760,C760)</f>
        <v>30900701</v>
      </c>
      <c r="B760" s="100" t="s">
        <v>745</v>
      </c>
      <c r="C760" s="101">
        <f>IF(H760="EQUIPMENT",INDEX(EQUIPMENT!A:A,MATCH(B760,EQUIPMENT!B:B,0))*10+1,INDEX(ITEM!A:A,MATCH(B760,ITEM!B:B,0))+2)</f>
        <v>309007</v>
      </c>
      <c r="D760" s="101">
        <v>14</v>
      </c>
      <c r="E760" s="101">
        <v>0</v>
      </c>
      <c r="F760" s="101" t="str">
        <f t="shared" si="12"/>
        <v>GAIN_NAME_14</v>
      </c>
      <c r="G760" s="100" t="s">
        <v>237</v>
      </c>
      <c r="H760" s="100" t="s">
        <v>626</v>
      </c>
    </row>
    <row r="761" spans="1:8" ht="13.8" customHeight="1">
      <c r="A761" s="101">
        <f>C761*ID규칙_획득처_그룹_단위+COUNTIF($C$4:C761,C761)</f>
        <v>30900702</v>
      </c>
      <c r="B761" s="100" t="s">
        <v>745</v>
      </c>
      <c r="C761" s="101">
        <f>IF(H761="EQUIPMENT",INDEX(EQUIPMENT!A:A,MATCH(B761,EQUIPMENT!B:B,0))*10+1,INDEX(ITEM!A:A,MATCH(B761,ITEM!B:B,0))+2)</f>
        <v>309007</v>
      </c>
      <c r="D761" s="101">
        <v>2</v>
      </c>
      <c r="E761" s="101">
        <v>12031</v>
      </c>
      <c r="F761" s="101" t="str">
        <f t="shared" si="12"/>
        <v>GAIN_NAME_2</v>
      </c>
      <c r="G761" s="100" t="s">
        <v>2897</v>
      </c>
      <c r="H761" s="100" t="s">
        <v>626</v>
      </c>
    </row>
    <row r="762" spans="1:8" ht="13.8" customHeight="1">
      <c r="A762" s="101">
        <f>C762*ID규칙_획득처_그룹_단위+COUNTIF($C$4:C762,C762)</f>
        <v>30900703</v>
      </c>
      <c r="B762" s="100" t="s">
        <v>745</v>
      </c>
      <c r="C762" s="101">
        <f>IF(H762="EQUIPMENT",INDEX(EQUIPMENT!A:A,MATCH(B762,EQUIPMENT!B:B,0))*10+1,INDEX(ITEM!A:A,MATCH(B762,ITEM!B:B,0))+2)</f>
        <v>309007</v>
      </c>
      <c r="D762" s="101">
        <v>2</v>
      </c>
      <c r="E762" s="101">
        <v>12061</v>
      </c>
      <c r="F762" s="101" t="str">
        <f t="shared" si="12"/>
        <v>GAIN_NAME_2</v>
      </c>
      <c r="G762" s="100" t="s">
        <v>2898</v>
      </c>
      <c r="H762" s="100" t="s">
        <v>626</v>
      </c>
    </row>
    <row r="763" spans="1:8" ht="13.8" customHeight="1">
      <c r="A763" s="101">
        <f>C763*ID규칙_획득처_그룹_단위+COUNTIF($C$4:C763,C763)</f>
        <v>30900704</v>
      </c>
      <c r="B763" s="100" t="s">
        <v>745</v>
      </c>
      <c r="C763" s="101">
        <f>IF(H763="EQUIPMENT",INDEX(EQUIPMENT!A:A,MATCH(B763,EQUIPMENT!B:B,0))*10+1,INDEX(ITEM!A:A,MATCH(B763,ITEM!B:B,0))+2)</f>
        <v>309007</v>
      </c>
      <c r="D763" s="101">
        <v>2</v>
      </c>
      <c r="E763" s="101">
        <v>11035</v>
      </c>
      <c r="F763" s="101" t="str">
        <f t="shared" si="12"/>
        <v>GAIN_NAME_2</v>
      </c>
      <c r="G763" s="100" t="s">
        <v>2908</v>
      </c>
      <c r="H763" s="100" t="s">
        <v>626</v>
      </c>
    </row>
    <row r="764" spans="1:8" ht="13.8" customHeight="1">
      <c r="A764" s="101">
        <f>C764*ID규칙_획득처_그룹_단위+COUNTIF($C$4:C764,C764)</f>
        <v>30900705</v>
      </c>
      <c r="B764" s="100" t="s">
        <v>745</v>
      </c>
      <c r="C764" s="101">
        <f>IF(H764="EQUIPMENT",INDEX(EQUIPMENT!A:A,MATCH(B764,EQUIPMENT!B:B,0))*10+1,INDEX(ITEM!A:A,MATCH(B764,ITEM!B:B,0))+2)</f>
        <v>309007</v>
      </c>
      <c r="D764" s="101">
        <v>2</v>
      </c>
      <c r="E764" s="101">
        <v>11065</v>
      </c>
      <c r="F764" s="101" t="str">
        <f t="shared" si="12"/>
        <v>GAIN_NAME_2</v>
      </c>
      <c r="G764" s="100" t="s">
        <v>2910</v>
      </c>
      <c r="H764" s="100" t="s">
        <v>626</v>
      </c>
    </row>
    <row r="765" spans="1:8" ht="13.8" customHeight="1">
      <c r="A765" s="101">
        <f>C765*ID규칙_획득처_그룹_단위+COUNTIF($C$4:C765,C765)</f>
        <v>30900706</v>
      </c>
      <c r="B765" s="100" t="s">
        <v>745</v>
      </c>
      <c r="C765" s="101">
        <f>IF(H765="EQUIPMENT",INDEX(EQUIPMENT!A:A,MATCH(B765,EQUIPMENT!B:B,0))*10+1,INDEX(ITEM!A:A,MATCH(B765,ITEM!B:B,0))+2)</f>
        <v>309007</v>
      </c>
      <c r="D765" s="101">
        <v>11</v>
      </c>
      <c r="E765" s="101">
        <v>0</v>
      </c>
      <c r="F765" s="101" t="str">
        <f t="shared" si="12"/>
        <v>GAIN_NAME_11</v>
      </c>
      <c r="G765" s="100" t="s">
        <v>234</v>
      </c>
      <c r="H765" s="100" t="s">
        <v>626</v>
      </c>
    </row>
    <row r="766" spans="1:8" ht="13.8" customHeight="1">
      <c r="A766" s="101">
        <f>C766*ID규칙_획득처_그룹_단위+COUNTIF($C$4:C766,C766)</f>
        <v>30900707</v>
      </c>
      <c r="B766" s="100" t="s">
        <v>745</v>
      </c>
      <c r="C766" s="101">
        <f>IF(H766="EQUIPMENT",INDEX(EQUIPMENT!A:A,MATCH(B766,EQUIPMENT!B:B,0))*10+1,INDEX(ITEM!A:A,MATCH(B766,ITEM!B:B,0))+2)</f>
        <v>309007</v>
      </c>
      <c r="D766" s="101">
        <v>9</v>
      </c>
      <c r="E766" s="101">
        <v>0</v>
      </c>
      <c r="F766" s="101" t="str">
        <f t="shared" si="12"/>
        <v>GAIN_NAME_9</v>
      </c>
      <c r="G766" s="100" t="s">
        <v>232</v>
      </c>
      <c r="H766" s="100" t="s">
        <v>626</v>
      </c>
    </row>
    <row r="767" spans="1:8" ht="13.8" customHeight="1">
      <c r="A767" s="101">
        <f>C767*ID규칙_획득처_그룹_단위+COUNTIF($C$4:C767,C767)</f>
        <v>30900801</v>
      </c>
      <c r="B767" s="100" t="s">
        <v>746</v>
      </c>
      <c r="C767" s="101">
        <f>IF(H767="EQUIPMENT",INDEX(EQUIPMENT!A:A,MATCH(B767,EQUIPMENT!B:B,0))*10+1,INDEX(ITEM!A:A,MATCH(B767,ITEM!B:B,0))+2)</f>
        <v>309008</v>
      </c>
      <c r="D767" s="101">
        <v>14</v>
      </c>
      <c r="E767" s="101">
        <v>0</v>
      </c>
      <c r="F767" s="101" t="str">
        <f t="shared" si="12"/>
        <v>GAIN_NAME_14</v>
      </c>
      <c r="G767" s="100" t="s">
        <v>237</v>
      </c>
      <c r="H767" s="100" t="s">
        <v>626</v>
      </c>
    </row>
    <row r="768" spans="1:8" ht="13.8" customHeight="1">
      <c r="A768" s="101">
        <f>C768*ID규칙_획득처_그룹_단위+COUNTIF($C$4:C768,C768)</f>
        <v>30900802</v>
      </c>
      <c r="B768" s="100" t="s">
        <v>746</v>
      </c>
      <c r="C768" s="101">
        <f>IF(H768="EQUIPMENT",INDEX(EQUIPMENT!A:A,MATCH(B768,EQUIPMENT!B:B,0))*10+1,INDEX(ITEM!A:A,MATCH(B768,ITEM!B:B,0))+2)</f>
        <v>309008</v>
      </c>
      <c r="D768" s="101">
        <v>2</v>
      </c>
      <c r="E768" s="101">
        <v>12032</v>
      </c>
      <c r="F768" s="101" t="str">
        <f t="shared" si="12"/>
        <v>GAIN_NAME_2</v>
      </c>
      <c r="G768" s="100" t="s">
        <v>2902</v>
      </c>
      <c r="H768" s="100" t="s">
        <v>626</v>
      </c>
    </row>
    <row r="769" spans="1:8" ht="13.8" customHeight="1">
      <c r="A769" s="101">
        <f>C769*ID규칙_획득처_그룹_단위+COUNTIF($C$4:C769,C769)</f>
        <v>30900803</v>
      </c>
      <c r="B769" s="100" t="s">
        <v>746</v>
      </c>
      <c r="C769" s="101">
        <f>IF(H769="EQUIPMENT",INDEX(EQUIPMENT!A:A,MATCH(B769,EQUIPMENT!B:B,0))*10+1,INDEX(ITEM!A:A,MATCH(B769,ITEM!B:B,0))+2)</f>
        <v>309008</v>
      </c>
      <c r="D769" s="101">
        <v>2</v>
      </c>
      <c r="E769" s="101">
        <v>12062</v>
      </c>
      <c r="F769" s="101" t="str">
        <f t="shared" si="12"/>
        <v>GAIN_NAME_2</v>
      </c>
      <c r="G769" s="100" t="s">
        <v>2903</v>
      </c>
      <c r="H769" s="100" t="s">
        <v>626</v>
      </c>
    </row>
    <row r="770" spans="1:8" ht="13.8" customHeight="1">
      <c r="A770" s="101">
        <f>C770*ID규칙_획득처_그룹_단위+COUNTIF($C$4:C770,C770)</f>
        <v>30900804</v>
      </c>
      <c r="B770" s="100" t="s">
        <v>746</v>
      </c>
      <c r="C770" s="101">
        <f>IF(H770="EQUIPMENT",INDEX(EQUIPMENT!A:A,MATCH(B770,EQUIPMENT!B:B,0))*10+1,INDEX(ITEM!A:A,MATCH(B770,ITEM!B:B,0))+2)</f>
        <v>309008</v>
      </c>
      <c r="D770" s="101">
        <v>2</v>
      </c>
      <c r="E770" s="101">
        <v>11031</v>
      </c>
      <c r="F770" s="101" t="str">
        <f t="shared" si="12"/>
        <v>GAIN_NAME_2</v>
      </c>
      <c r="G770" s="100" t="s">
        <v>2915</v>
      </c>
      <c r="H770" s="100" t="s">
        <v>626</v>
      </c>
    </row>
    <row r="771" spans="1:8" ht="13.8" customHeight="1">
      <c r="A771" s="101">
        <f>C771*ID규칙_획득처_그룹_단위+COUNTIF($C$4:C771,C771)</f>
        <v>30900805</v>
      </c>
      <c r="B771" s="100" t="s">
        <v>746</v>
      </c>
      <c r="C771" s="101">
        <f>IF(H771="EQUIPMENT",INDEX(EQUIPMENT!A:A,MATCH(B771,EQUIPMENT!B:B,0))*10+1,INDEX(ITEM!A:A,MATCH(B771,ITEM!B:B,0))+2)</f>
        <v>309008</v>
      </c>
      <c r="D771" s="101">
        <v>2</v>
      </c>
      <c r="E771" s="101">
        <v>11061</v>
      </c>
      <c r="F771" s="101" t="str">
        <f t="shared" si="12"/>
        <v>GAIN_NAME_2</v>
      </c>
      <c r="G771" s="100" t="s">
        <v>2916</v>
      </c>
      <c r="H771" s="100" t="s">
        <v>626</v>
      </c>
    </row>
    <row r="772" spans="1:8" ht="13.8" customHeight="1">
      <c r="A772" s="101">
        <f>C772*ID규칙_획득처_그룹_단위+COUNTIF($C$4:C772,C772)</f>
        <v>30900806</v>
      </c>
      <c r="B772" s="100" t="s">
        <v>746</v>
      </c>
      <c r="C772" s="101">
        <f>IF(H772="EQUIPMENT",INDEX(EQUIPMENT!A:A,MATCH(B772,EQUIPMENT!B:B,0))*10+1,INDEX(ITEM!A:A,MATCH(B772,ITEM!B:B,0))+2)</f>
        <v>309008</v>
      </c>
      <c r="D772" s="101">
        <v>11</v>
      </c>
      <c r="E772" s="101">
        <v>0</v>
      </c>
      <c r="F772" s="101" t="str">
        <f t="shared" si="12"/>
        <v>GAIN_NAME_11</v>
      </c>
      <c r="G772" s="100" t="s">
        <v>234</v>
      </c>
      <c r="H772" s="100" t="s">
        <v>626</v>
      </c>
    </row>
    <row r="773" spans="1:8" ht="13.8" customHeight="1">
      <c r="A773" s="101">
        <f>C773*ID규칙_획득처_그룹_단위+COUNTIF($C$4:C773,C773)</f>
        <v>30900807</v>
      </c>
      <c r="B773" s="100" t="s">
        <v>746</v>
      </c>
      <c r="C773" s="101">
        <f>IF(H773="EQUIPMENT",INDEX(EQUIPMENT!A:A,MATCH(B773,EQUIPMENT!B:B,0))*10+1,INDEX(ITEM!A:A,MATCH(B773,ITEM!B:B,0))+2)</f>
        <v>309008</v>
      </c>
      <c r="D773" s="101">
        <v>9</v>
      </c>
      <c r="E773" s="101">
        <v>0</v>
      </c>
      <c r="F773" s="101" t="str">
        <f t="shared" si="12"/>
        <v>GAIN_NAME_9</v>
      </c>
      <c r="G773" s="100" t="s">
        <v>232</v>
      </c>
      <c r="H773" s="100" t="s">
        <v>626</v>
      </c>
    </row>
    <row r="774" spans="1:8" ht="13.8" customHeight="1">
      <c r="A774" s="101">
        <f>C774*ID규칙_획득처_그룹_단위+COUNTIF($C$4:C774,C774)</f>
        <v>30900901</v>
      </c>
      <c r="B774" s="100" t="s">
        <v>747</v>
      </c>
      <c r="C774" s="101">
        <f>IF(H774="EQUIPMENT",INDEX(EQUIPMENT!A:A,MATCH(B774,EQUIPMENT!B:B,0))*10+1,INDEX(ITEM!A:A,MATCH(B774,ITEM!B:B,0))+2)</f>
        <v>309009</v>
      </c>
      <c r="D774" s="101">
        <v>14</v>
      </c>
      <c r="E774" s="101">
        <v>0</v>
      </c>
      <c r="F774" s="101" t="str">
        <f t="shared" si="12"/>
        <v>GAIN_NAME_14</v>
      </c>
      <c r="G774" s="100" t="s">
        <v>237</v>
      </c>
      <c r="H774" s="100" t="s">
        <v>626</v>
      </c>
    </row>
    <row r="775" spans="1:8" ht="13.8" customHeight="1">
      <c r="A775" s="101">
        <f>C775*ID규칙_획득처_그룹_단위+COUNTIF($C$4:C775,C775)</f>
        <v>30900902</v>
      </c>
      <c r="B775" s="100" t="s">
        <v>747</v>
      </c>
      <c r="C775" s="101">
        <f>IF(H775="EQUIPMENT",INDEX(EQUIPMENT!A:A,MATCH(B775,EQUIPMENT!B:B,0))*10+1,INDEX(ITEM!A:A,MATCH(B775,ITEM!B:B,0))+2)</f>
        <v>309009</v>
      </c>
      <c r="D775" s="101">
        <v>11</v>
      </c>
      <c r="E775" s="101">
        <v>0</v>
      </c>
      <c r="F775" s="101" t="str">
        <f t="shared" si="12"/>
        <v>GAIN_NAME_11</v>
      </c>
      <c r="G775" s="100" t="s">
        <v>234</v>
      </c>
      <c r="H775" s="100" t="s">
        <v>626</v>
      </c>
    </row>
    <row r="776" spans="1:8" ht="13.8" customHeight="1">
      <c r="A776" s="101">
        <f>C776*ID규칙_획득처_그룹_단위+COUNTIF($C$4:C776,C776)</f>
        <v>30900903</v>
      </c>
      <c r="B776" s="100" t="s">
        <v>747</v>
      </c>
      <c r="C776" s="101">
        <f>IF(H776="EQUIPMENT",INDEX(EQUIPMENT!A:A,MATCH(B776,EQUIPMENT!B:B,0))*10+1,INDEX(ITEM!A:A,MATCH(B776,ITEM!B:B,0))+2)</f>
        <v>309009</v>
      </c>
      <c r="D776" s="101">
        <v>9</v>
      </c>
      <c r="E776" s="101">
        <v>0</v>
      </c>
      <c r="F776" s="101" t="str">
        <f t="shared" si="12"/>
        <v>GAIN_NAME_9</v>
      </c>
      <c r="G776" s="100" t="s">
        <v>232</v>
      </c>
      <c r="H776" s="100" t="s">
        <v>626</v>
      </c>
    </row>
    <row r="777" spans="1:8" ht="13.8" customHeight="1">
      <c r="A777" s="101">
        <f>C777*ID규칙_획득처_그룹_단위+COUNTIF($C$4:C777,C777)</f>
        <v>30901001</v>
      </c>
      <c r="B777" s="100" t="s">
        <v>748</v>
      </c>
      <c r="C777" s="101">
        <f>IF(H777="EQUIPMENT",INDEX(EQUIPMENT!A:A,MATCH(B777,EQUIPMENT!B:B,0))*10+1,INDEX(ITEM!A:A,MATCH(B777,ITEM!B:B,0))+2)</f>
        <v>309010</v>
      </c>
      <c r="D777" s="101">
        <v>14</v>
      </c>
      <c r="E777" s="101">
        <v>0</v>
      </c>
      <c r="F777" s="101" t="str">
        <f t="shared" si="12"/>
        <v>GAIN_NAME_14</v>
      </c>
      <c r="G777" s="100" t="s">
        <v>237</v>
      </c>
      <c r="H777" s="100" t="s">
        <v>626</v>
      </c>
    </row>
    <row r="778" spans="1:8" ht="13.8" customHeight="1">
      <c r="A778" s="101">
        <f>C778*ID규칙_획득처_그룹_단위+COUNTIF($C$4:C778,C778)</f>
        <v>30901002</v>
      </c>
      <c r="B778" s="100" t="s">
        <v>748</v>
      </c>
      <c r="C778" s="101">
        <f>IF(H778="EQUIPMENT",INDEX(EQUIPMENT!A:A,MATCH(B778,EQUIPMENT!B:B,0))*10+1,INDEX(ITEM!A:A,MATCH(B778,ITEM!B:B,0))+2)</f>
        <v>309010</v>
      </c>
      <c r="D778" s="101">
        <v>11</v>
      </c>
      <c r="E778" s="101">
        <v>0</v>
      </c>
      <c r="F778" s="101" t="str">
        <f t="shared" si="12"/>
        <v>GAIN_NAME_11</v>
      </c>
      <c r="G778" s="100" t="s">
        <v>234</v>
      </c>
      <c r="H778" s="100" t="s">
        <v>626</v>
      </c>
    </row>
    <row r="779" spans="1:8" ht="13.8" customHeight="1">
      <c r="A779" s="101">
        <f>C779*ID규칙_획득처_그룹_단위+COUNTIF($C$4:C779,C779)</f>
        <v>30901003</v>
      </c>
      <c r="B779" s="100" t="s">
        <v>748</v>
      </c>
      <c r="C779" s="101">
        <f>IF(H779="EQUIPMENT",INDEX(EQUIPMENT!A:A,MATCH(B779,EQUIPMENT!B:B,0))*10+1,INDEX(ITEM!A:A,MATCH(B779,ITEM!B:B,0))+2)</f>
        <v>309010</v>
      </c>
      <c r="D779" s="101">
        <v>9</v>
      </c>
      <c r="E779" s="101">
        <v>0</v>
      </c>
      <c r="F779" s="101" t="str">
        <f t="shared" si="12"/>
        <v>GAIN_NAME_9</v>
      </c>
      <c r="G779" s="100" t="s">
        <v>232</v>
      </c>
      <c r="H779" s="100" t="s">
        <v>626</v>
      </c>
    </row>
    <row r="780" spans="1:8" ht="13.8" customHeight="1">
      <c r="A780" s="101">
        <f>C780*ID규칙_획득처_그룹_단위+COUNTIF($C$4:C780,C780)</f>
        <v>30901101</v>
      </c>
      <c r="B780" s="100" t="s">
        <v>749</v>
      </c>
      <c r="C780" s="101">
        <f>IF(H780="EQUIPMENT",INDEX(EQUIPMENT!A:A,MATCH(B780,EQUIPMENT!B:B,0))*10+1,INDEX(ITEM!A:A,MATCH(B780,ITEM!B:B,0))+2)</f>
        <v>309011</v>
      </c>
      <c r="D780" s="101">
        <v>14</v>
      </c>
      <c r="E780" s="101">
        <v>0</v>
      </c>
      <c r="F780" s="101" t="str">
        <f t="shared" si="12"/>
        <v>GAIN_NAME_14</v>
      </c>
      <c r="G780" s="100" t="s">
        <v>237</v>
      </c>
      <c r="H780" s="100" t="s">
        <v>626</v>
      </c>
    </row>
    <row r="781" spans="1:8" ht="13.8" customHeight="1">
      <c r="A781" s="101">
        <f>C781*ID규칙_획득처_그룹_단위+COUNTIF($C$4:C781,C781)</f>
        <v>30901102</v>
      </c>
      <c r="B781" s="100" t="s">
        <v>749</v>
      </c>
      <c r="C781" s="101">
        <f>IF(H781="EQUIPMENT",INDEX(EQUIPMENT!A:A,MATCH(B781,EQUIPMENT!B:B,0))*10+1,INDEX(ITEM!A:A,MATCH(B781,ITEM!B:B,0))+2)</f>
        <v>309011</v>
      </c>
      <c r="D781" s="101">
        <v>11</v>
      </c>
      <c r="E781" s="101">
        <v>0</v>
      </c>
      <c r="F781" s="101" t="str">
        <f t="shared" si="12"/>
        <v>GAIN_NAME_11</v>
      </c>
      <c r="G781" s="100" t="s">
        <v>234</v>
      </c>
      <c r="H781" s="100" t="s">
        <v>626</v>
      </c>
    </row>
    <row r="782" spans="1:8" ht="13.8" customHeight="1">
      <c r="A782" s="101">
        <f>C782*ID규칙_획득처_그룹_단위+COUNTIF($C$4:C782,C782)</f>
        <v>30901103</v>
      </c>
      <c r="B782" s="100" t="s">
        <v>749</v>
      </c>
      <c r="C782" s="101">
        <f>IF(H782="EQUIPMENT",INDEX(EQUIPMENT!A:A,MATCH(B782,EQUIPMENT!B:B,0))*10+1,INDEX(ITEM!A:A,MATCH(B782,ITEM!B:B,0))+2)</f>
        <v>309011</v>
      </c>
      <c r="D782" s="101">
        <v>9</v>
      </c>
      <c r="E782" s="101">
        <v>0</v>
      </c>
      <c r="F782" s="101" t="str">
        <f t="shared" si="12"/>
        <v>GAIN_NAME_9</v>
      </c>
      <c r="G782" s="100" t="s">
        <v>232</v>
      </c>
      <c r="H782" s="100" t="s">
        <v>626</v>
      </c>
    </row>
    <row r="783" spans="1:8" ht="13.8" customHeight="1">
      <c r="A783" s="101">
        <f>C783*ID규칙_획득처_그룹_단위+COUNTIF($C$4:C783,C783)</f>
        <v>30901201</v>
      </c>
      <c r="B783" s="100" t="s">
        <v>750</v>
      </c>
      <c r="C783" s="101">
        <f>IF(H783="EQUIPMENT",INDEX(EQUIPMENT!A:A,MATCH(B783,EQUIPMENT!B:B,0))*10+1,INDEX(ITEM!A:A,MATCH(B783,ITEM!B:B,0))+2)</f>
        <v>309012</v>
      </c>
      <c r="D783" s="101">
        <v>14</v>
      </c>
      <c r="E783" s="101">
        <v>0</v>
      </c>
      <c r="F783" s="101" t="str">
        <f t="shared" si="12"/>
        <v>GAIN_NAME_14</v>
      </c>
      <c r="G783" s="100" t="s">
        <v>237</v>
      </c>
      <c r="H783" s="100" t="s">
        <v>626</v>
      </c>
    </row>
    <row r="784" spans="1:8" ht="13.8" customHeight="1">
      <c r="A784" s="101">
        <f>C784*ID규칙_획득처_그룹_단위+COUNTIF($C$4:C784,C784)</f>
        <v>30901202</v>
      </c>
      <c r="B784" s="100" t="s">
        <v>750</v>
      </c>
      <c r="C784" s="101">
        <f>IF(H784="EQUIPMENT",INDEX(EQUIPMENT!A:A,MATCH(B784,EQUIPMENT!B:B,0))*10+1,INDEX(ITEM!A:A,MATCH(B784,ITEM!B:B,0))+2)</f>
        <v>309012</v>
      </c>
      <c r="D784" s="101">
        <v>11</v>
      </c>
      <c r="E784" s="101">
        <v>0</v>
      </c>
      <c r="F784" s="101" t="str">
        <f t="shared" si="12"/>
        <v>GAIN_NAME_11</v>
      </c>
      <c r="G784" s="100" t="s">
        <v>234</v>
      </c>
      <c r="H784" s="100" t="s">
        <v>626</v>
      </c>
    </row>
    <row r="785" spans="1:8" ht="13.8" customHeight="1">
      <c r="A785" s="101">
        <f>C785*ID규칙_획득처_그룹_단위+COUNTIF($C$4:C785,C785)</f>
        <v>30901203</v>
      </c>
      <c r="B785" s="100" t="s">
        <v>750</v>
      </c>
      <c r="C785" s="101">
        <f>IF(H785="EQUIPMENT",INDEX(EQUIPMENT!A:A,MATCH(B785,EQUIPMENT!B:B,0))*10+1,INDEX(ITEM!A:A,MATCH(B785,ITEM!B:B,0))+2)</f>
        <v>309012</v>
      </c>
      <c r="D785" s="101">
        <v>9</v>
      </c>
      <c r="E785" s="101">
        <v>0</v>
      </c>
      <c r="F785" s="101" t="str">
        <f t="shared" si="12"/>
        <v>GAIN_NAME_9</v>
      </c>
      <c r="G785" s="100" t="s">
        <v>232</v>
      </c>
      <c r="H785" s="100" t="s">
        <v>626</v>
      </c>
    </row>
    <row r="786" spans="1:8" ht="13.8" customHeight="1">
      <c r="A786" s="101">
        <f>C786*ID규칙_획득처_그룹_단위+COUNTIF($C$4:C786,C786)</f>
        <v>30901301</v>
      </c>
      <c r="B786" s="100" t="s">
        <v>751</v>
      </c>
      <c r="C786" s="101">
        <f>IF(H786="EQUIPMENT",INDEX(EQUIPMENT!A:A,MATCH(B786,EQUIPMENT!B:B,0))*10+1,INDEX(ITEM!A:A,MATCH(B786,ITEM!B:B,0))+2)</f>
        <v>309013</v>
      </c>
      <c r="D786" s="101">
        <v>14</v>
      </c>
      <c r="E786" s="101">
        <v>0</v>
      </c>
      <c r="F786" s="101" t="str">
        <f t="shared" si="12"/>
        <v>GAIN_NAME_14</v>
      </c>
      <c r="G786" s="100" t="s">
        <v>237</v>
      </c>
      <c r="H786" s="100" t="s">
        <v>626</v>
      </c>
    </row>
    <row r="787" spans="1:8" ht="13.8" customHeight="1">
      <c r="A787" s="101">
        <f>C787*ID규칙_획득처_그룹_단위+COUNTIF($C$4:C787,C787)</f>
        <v>30901302</v>
      </c>
      <c r="B787" s="100" t="s">
        <v>751</v>
      </c>
      <c r="C787" s="101">
        <f>IF(H787="EQUIPMENT",INDEX(EQUIPMENT!A:A,MATCH(B787,EQUIPMENT!B:B,0))*10+1,INDEX(ITEM!A:A,MATCH(B787,ITEM!B:B,0))+2)</f>
        <v>309013</v>
      </c>
      <c r="D787" s="101">
        <v>2</v>
      </c>
      <c r="E787" s="101">
        <v>12063</v>
      </c>
      <c r="F787" s="101" t="str">
        <f t="shared" si="12"/>
        <v>GAIN_NAME_2</v>
      </c>
      <c r="G787" s="100" t="s">
        <v>2890</v>
      </c>
      <c r="H787" s="100" t="s">
        <v>626</v>
      </c>
    </row>
    <row r="788" spans="1:8" ht="13.8" customHeight="1">
      <c r="A788" s="101">
        <f>C788*ID규칙_획득처_그룹_단위+COUNTIF($C$4:C788,C788)</f>
        <v>30901303</v>
      </c>
      <c r="B788" s="100" t="s">
        <v>751</v>
      </c>
      <c r="C788" s="101">
        <f>IF(H788="EQUIPMENT",INDEX(EQUIPMENT!A:A,MATCH(B788,EQUIPMENT!B:B,0))*10+1,INDEX(ITEM!A:A,MATCH(B788,ITEM!B:B,0))+2)</f>
        <v>309013</v>
      </c>
      <c r="D788" s="101">
        <v>2</v>
      </c>
      <c r="E788" s="101">
        <v>12093</v>
      </c>
      <c r="F788" s="101" t="str">
        <f t="shared" si="12"/>
        <v>GAIN_NAME_2</v>
      </c>
      <c r="G788" s="100" t="s">
        <v>2883</v>
      </c>
      <c r="H788" s="100" t="s">
        <v>626</v>
      </c>
    </row>
    <row r="789" spans="1:8" ht="13.8" customHeight="1">
      <c r="A789" s="101">
        <f>C789*ID규칙_획득처_그룹_단위+COUNTIF($C$4:C789,C789)</f>
        <v>30901304</v>
      </c>
      <c r="B789" s="100" t="s">
        <v>751</v>
      </c>
      <c r="C789" s="101">
        <f>IF(H789="EQUIPMENT",INDEX(EQUIPMENT!A:A,MATCH(B789,EQUIPMENT!B:B,0))*10+1,INDEX(ITEM!A:A,MATCH(B789,ITEM!B:B,0))+2)</f>
        <v>309013</v>
      </c>
      <c r="D789" s="101">
        <v>2</v>
      </c>
      <c r="E789" s="101">
        <v>11064</v>
      </c>
      <c r="F789" s="101" t="str">
        <f t="shared" si="12"/>
        <v>GAIN_NAME_2</v>
      </c>
      <c r="G789" s="100" t="s">
        <v>2909</v>
      </c>
      <c r="H789" s="100" t="s">
        <v>626</v>
      </c>
    </row>
    <row r="790" spans="1:8" ht="13.8" customHeight="1">
      <c r="A790" s="101">
        <f>C790*ID규칙_획득처_그룹_단위+COUNTIF($C$4:C790,C790)</f>
        <v>30901305</v>
      </c>
      <c r="B790" s="100" t="s">
        <v>751</v>
      </c>
      <c r="C790" s="101">
        <f>IF(H790="EQUIPMENT",INDEX(EQUIPMENT!A:A,MATCH(B790,EQUIPMENT!B:B,0))*10+1,INDEX(ITEM!A:A,MATCH(B790,ITEM!B:B,0))+2)</f>
        <v>309013</v>
      </c>
      <c r="D790" s="101">
        <v>2</v>
      </c>
      <c r="E790" s="101">
        <v>11065</v>
      </c>
      <c r="F790" s="101" t="str">
        <f t="shared" si="12"/>
        <v>GAIN_NAME_2</v>
      </c>
      <c r="G790" s="100" t="s">
        <v>2910</v>
      </c>
      <c r="H790" s="100" t="s">
        <v>626</v>
      </c>
    </row>
    <row r="791" spans="1:8" ht="13.8" customHeight="1">
      <c r="A791" s="101">
        <f>C791*ID규칙_획득처_그룹_단위+COUNTIF($C$4:C791,C791)</f>
        <v>30901306</v>
      </c>
      <c r="B791" s="100" t="s">
        <v>751</v>
      </c>
      <c r="C791" s="101">
        <f>IF(H791="EQUIPMENT",INDEX(EQUIPMENT!A:A,MATCH(B791,EQUIPMENT!B:B,0))*10+1,INDEX(ITEM!A:A,MATCH(B791,ITEM!B:B,0))+2)</f>
        <v>309013</v>
      </c>
      <c r="D791" s="101">
        <v>2</v>
      </c>
      <c r="E791" s="101">
        <v>11094</v>
      </c>
      <c r="F791" s="101" t="str">
        <f t="shared" si="12"/>
        <v>GAIN_NAME_2</v>
      </c>
      <c r="G791" s="100" t="s">
        <v>2917</v>
      </c>
      <c r="H791" s="100" t="s">
        <v>626</v>
      </c>
    </row>
    <row r="792" spans="1:8" ht="13.8" customHeight="1">
      <c r="A792" s="101">
        <f>C792*ID규칙_획득처_그룹_단위+COUNTIF($C$4:C792,C792)</f>
        <v>30901307</v>
      </c>
      <c r="B792" s="100" t="s">
        <v>751</v>
      </c>
      <c r="C792" s="101">
        <f>IF(H792="EQUIPMENT",INDEX(EQUIPMENT!A:A,MATCH(B792,EQUIPMENT!B:B,0))*10+1,INDEX(ITEM!A:A,MATCH(B792,ITEM!B:B,0))+2)</f>
        <v>309013</v>
      </c>
      <c r="D792" s="101">
        <v>2</v>
      </c>
      <c r="E792" s="101">
        <v>11095</v>
      </c>
      <c r="F792" s="101" t="str">
        <f t="shared" si="12"/>
        <v>GAIN_NAME_2</v>
      </c>
      <c r="G792" s="100" t="s">
        <v>2918</v>
      </c>
      <c r="H792" s="100" t="s">
        <v>626</v>
      </c>
    </row>
    <row r="793" spans="1:8" ht="13.8" customHeight="1">
      <c r="A793" s="101">
        <f>C793*ID규칙_획득처_그룹_단위+COUNTIF($C$4:C793,C793)</f>
        <v>30901308</v>
      </c>
      <c r="B793" s="100" t="s">
        <v>751</v>
      </c>
      <c r="C793" s="101">
        <f>IF(H793="EQUIPMENT",INDEX(EQUIPMENT!A:A,MATCH(B793,EQUIPMENT!B:B,0))*10+1,INDEX(ITEM!A:A,MATCH(B793,ITEM!B:B,0))+2)</f>
        <v>309013</v>
      </c>
      <c r="D793" s="101">
        <v>11</v>
      </c>
      <c r="E793" s="101">
        <v>0</v>
      </c>
      <c r="F793" s="101" t="str">
        <f t="shared" si="12"/>
        <v>GAIN_NAME_11</v>
      </c>
      <c r="G793" s="100" t="s">
        <v>234</v>
      </c>
      <c r="H793" s="100" t="s">
        <v>626</v>
      </c>
    </row>
    <row r="794" spans="1:8" ht="13.8" customHeight="1">
      <c r="A794" s="101">
        <f>C794*ID규칙_획득처_그룹_단위+COUNTIF($C$4:C794,C794)</f>
        <v>30901309</v>
      </c>
      <c r="B794" s="100" t="s">
        <v>751</v>
      </c>
      <c r="C794" s="101">
        <f>IF(H794="EQUIPMENT",INDEX(EQUIPMENT!A:A,MATCH(B794,EQUIPMENT!B:B,0))*10+1,INDEX(ITEM!A:A,MATCH(B794,ITEM!B:B,0))+2)</f>
        <v>309013</v>
      </c>
      <c r="D794" s="101">
        <v>9</v>
      </c>
      <c r="E794" s="101">
        <v>0</v>
      </c>
      <c r="F794" s="101" t="str">
        <f t="shared" si="12"/>
        <v>GAIN_NAME_9</v>
      </c>
      <c r="G794" s="100" t="s">
        <v>232</v>
      </c>
      <c r="H794" s="100" t="s">
        <v>626</v>
      </c>
    </row>
    <row r="795" spans="1:8" ht="13.8" customHeight="1">
      <c r="A795" s="101">
        <f>C795*ID규칙_획득처_그룹_단위+COUNTIF($C$4:C795,C795)</f>
        <v>30901401</v>
      </c>
      <c r="B795" s="100" t="s">
        <v>752</v>
      </c>
      <c r="C795" s="101">
        <f>IF(H795="EQUIPMENT",INDEX(EQUIPMENT!A:A,MATCH(B795,EQUIPMENT!B:B,0))*10+1,INDEX(ITEM!A:A,MATCH(B795,ITEM!B:B,0))+2)</f>
        <v>309014</v>
      </c>
      <c r="D795" s="101">
        <v>14</v>
      </c>
      <c r="E795" s="101">
        <v>0</v>
      </c>
      <c r="F795" s="101" t="str">
        <f t="shared" si="12"/>
        <v>GAIN_NAME_14</v>
      </c>
      <c r="G795" s="100" t="s">
        <v>237</v>
      </c>
      <c r="H795" s="100" t="s">
        <v>626</v>
      </c>
    </row>
    <row r="796" spans="1:8" ht="13.8" customHeight="1">
      <c r="A796" s="101">
        <f>C796*ID규칙_획득처_그룹_단위+COUNTIF($C$4:C796,C796)</f>
        <v>30901402</v>
      </c>
      <c r="B796" s="100" t="s">
        <v>752</v>
      </c>
      <c r="C796" s="101">
        <f>IF(H796="EQUIPMENT",INDEX(EQUIPMENT!A:A,MATCH(B796,EQUIPMENT!B:B,0))*10+1,INDEX(ITEM!A:A,MATCH(B796,ITEM!B:B,0))+2)</f>
        <v>309014</v>
      </c>
      <c r="D796" s="101">
        <v>2</v>
      </c>
      <c r="E796" s="101">
        <v>12062</v>
      </c>
      <c r="F796" s="101" t="str">
        <f t="shared" si="12"/>
        <v>GAIN_NAME_2</v>
      </c>
      <c r="G796" s="100" t="s">
        <v>2903</v>
      </c>
      <c r="H796" s="100" t="s">
        <v>626</v>
      </c>
    </row>
    <row r="797" spans="1:8" ht="13.8" customHeight="1">
      <c r="A797" s="101">
        <f>C797*ID규칙_획득처_그룹_단위+COUNTIF($C$4:C797,C797)</f>
        <v>30901403</v>
      </c>
      <c r="B797" s="100" t="s">
        <v>752</v>
      </c>
      <c r="C797" s="101">
        <f>IF(H797="EQUIPMENT",INDEX(EQUIPMENT!A:A,MATCH(B797,EQUIPMENT!B:B,0))*10+1,INDEX(ITEM!A:A,MATCH(B797,ITEM!B:B,0))+2)</f>
        <v>309014</v>
      </c>
      <c r="D797" s="101">
        <v>2</v>
      </c>
      <c r="E797" s="101">
        <v>12092</v>
      </c>
      <c r="F797" s="101" t="str">
        <f t="shared" si="12"/>
        <v>GAIN_NAME_2</v>
      </c>
      <c r="G797" s="100" t="s">
        <v>2884</v>
      </c>
      <c r="H797" s="100" t="s">
        <v>626</v>
      </c>
    </row>
    <row r="798" spans="1:8" ht="13.8" customHeight="1">
      <c r="A798" s="101">
        <f>C798*ID규칙_획득처_그룹_단위+COUNTIF($C$4:C798,C798)</f>
        <v>30901404</v>
      </c>
      <c r="B798" s="100" t="s">
        <v>752</v>
      </c>
      <c r="C798" s="101">
        <f>IF(H798="EQUIPMENT",INDEX(EQUIPMENT!A:A,MATCH(B798,EQUIPMENT!B:B,0))*10+1,INDEX(ITEM!A:A,MATCH(B798,ITEM!B:B,0))+2)</f>
        <v>309014</v>
      </c>
      <c r="D798" s="101">
        <v>2</v>
      </c>
      <c r="E798" s="101">
        <v>11062</v>
      </c>
      <c r="F798" s="101" t="str">
        <f t="shared" si="12"/>
        <v>GAIN_NAME_2</v>
      </c>
      <c r="G798" s="100" t="s">
        <v>2913</v>
      </c>
      <c r="H798" s="100" t="s">
        <v>626</v>
      </c>
    </row>
    <row r="799" spans="1:8" ht="13.8" customHeight="1">
      <c r="A799" s="101">
        <f>C799*ID규칙_획득처_그룹_단위+COUNTIF($C$4:C799,C799)</f>
        <v>30901405</v>
      </c>
      <c r="B799" s="100" t="s">
        <v>752</v>
      </c>
      <c r="C799" s="101">
        <f>IF(H799="EQUIPMENT",INDEX(EQUIPMENT!A:A,MATCH(B799,EQUIPMENT!B:B,0))*10+1,INDEX(ITEM!A:A,MATCH(B799,ITEM!B:B,0))+2)</f>
        <v>309014</v>
      </c>
      <c r="D799" s="101">
        <v>2</v>
      </c>
      <c r="E799" s="101">
        <v>11063</v>
      </c>
      <c r="F799" s="101" t="str">
        <f t="shared" si="12"/>
        <v>GAIN_NAME_2</v>
      </c>
      <c r="G799" s="100" t="s">
        <v>2914</v>
      </c>
      <c r="H799" s="100" t="s">
        <v>626</v>
      </c>
    </row>
    <row r="800" spans="1:8" ht="13.8" customHeight="1">
      <c r="A800" s="101">
        <f>C800*ID규칙_획득처_그룹_단위+COUNTIF($C$4:C800,C800)</f>
        <v>30901406</v>
      </c>
      <c r="B800" s="100" t="s">
        <v>752</v>
      </c>
      <c r="C800" s="101">
        <f>IF(H800="EQUIPMENT",INDEX(EQUIPMENT!A:A,MATCH(B800,EQUIPMENT!B:B,0))*10+1,INDEX(ITEM!A:A,MATCH(B800,ITEM!B:B,0))+2)</f>
        <v>309014</v>
      </c>
      <c r="D800" s="101">
        <v>2</v>
      </c>
      <c r="E800" s="101">
        <v>11092</v>
      </c>
      <c r="F800" s="101" t="str">
        <f t="shared" si="12"/>
        <v>GAIN_NAME_2</v>
      </c>
      <c r="G800" s="100" t="s">
        <v>2919</v>
      </c>
      <c r="H800" s="100" t="s">
        <v>626</v>
      </c>
    </row>
    <row r="801" spans="1:8" ht="13.8" customHeight="1">
      <c r="A801" s="101">
        <f>C801*ID규칙_획득처_그룹_단위+COUNTIF($C$4:C801,C801)</f>
        <v>30901407</v>
      </c>
      <c r="B801" s="100" t="s">
        <v>752</v>
      </c>
      <c r="C801" s="101">
        <f>IF(H801="EQUIPMENT",INDEX(EQUIPMENT!A:A,MATCH(B801,EQUIPMENT!B:B,0))*10+1,INDEX(ITEM!A:A,MATCH(B801,ITEM!B:B,0))+2)</f>
        <v>309014</v>
      </c>
      <c r="D801" s="101">
        <v>2</v>
      </c>
      <c r="E801" s="101">
        <v>11093</v>
      </c>
      <c r="F801" s="101" t="str">
        <f t="shared" si="12"/>
        <v>GAIN_NAME_2</v>
      </c>
      <c r="G801" s="100" t="s">
        <v>2920</v>
      </c>
      <c r="H801" s="100" t="s">
        <v>626</v>
      </c>
    </row>
    <row r="802" spans="1:8" ht="13.8" customHeight="1">
      <c r="A802" s="101">
        <f>C802*ID규칙_획득처_그룹_단위+COUNTIF($C$4:C802,C802)</f>
        <v>30901408</v>
      </c>
      <c r="B802" s="100" t="s">
        <v>752</v>
      </c>
      <c r="C802" s="101">
        <f>IF(H802="EQUIPMENT",INDEX(EQUIPMENT!A:A,MATCH(B802,EQUIPMENT!B:B,0))*10+1,INDEX(ITEM!A:A,MATCH(B802,ITEM!B:B,0))+2)</f>
        <v>309014</v>
      </c>
      <c r="D802" s="101">
        <v>11</v>
      </c>
      <c r="E802" s="101">
        <v>0</v>
      </c>
      <c r="F802" s="101" t="str">
        <f t="shared" si="12"/>
        <v>GAIN_NAME_11</v>
      </c>
      <c r="G802" s="100" t="s">
        <v>234</v>
      </c>
      <c r="H802" s="100" t="s">
        <v>626</v>
      </c>
    </row>
    <row r="803" spans="1:8" ht="13.8" customHeight="1">
      <c r="A803" s="101">
        <f>C803*ID규칙_획득처_그룹_단위+COUNTIF($C$4:C803,C803)</f>
        <v>30901409</v>
      </c>
      <c r="B803" s="100" t="s">
        <v>752</v>
      </c>
      <c r="C803" s="101">
        <f>IF(H803="EQUIPMENT",INDEX(EQUIPMENT!A:A,MATCH(B803,EQUIPMENT!B:B,0))*10+1,INDEX(ITEM!A:A,MATCH(B803,ITEM!B:B,0))+2)</f>
        <v>309014</v>
      </c>
      <c r="D803" s="101">
        <v>9</v>
      </c>
      <c r="E803" s="101">
        <v>0</v>
      </c>
      <c r="F803" s="101" t="str">
        <f t="shared" ref="F803:F866" si="13">"GAIN_NAME_"&amp;D803</f>
        <v>GAIN_NAME_9</v>
      </c>
      <c r="G803" s="100" t="s">
        <v>232</v>
      </c>
      <c r="H803" s="100" t="s">
        <v>626</v>
      </c>
    </row>
    <row r="804" spans="1:8" ht="13.8" customHeight="1">
      <c r="A804" s="101">
        <f>C804*ID규칙_획득처_그룹_단위+COUNTIF($C$4:C804,C804)</f>
        <v>30901501</v>
      </c>
      <c r="B804" s="100" t="s">
        <v>753</v>
      </c>
      <c r="C804" s="101">
        <f>IF(H804="EQUIPMENT",INDEX(EQUIPMENT!A:A,MATCH(B804,EQUIPMENT!B:B,0))*10+1,INDEX(ITEM!A:A,MATCH(B804,ITEM!B:B,0))+2)</f>
        <v>309015</v>
      </c>
      <c r="D804" s="101">
        <v>14</v>
      </c>
      <c r="E804" s="101">
        <v>0</v>
      </c>
      <c r="F804" s="101" t="str">
        <f t="shared" si="13"/>
        <v>GAIN_NAME_14</v>
      </c>
      <c r="G804" s="100" t="s">
        <v>237</v>
      </c>
      <c r="H804" s="100" t="s">
        <v>626</v>
      </c>
    </row>
    <row r="805" spans="1:8" ht="13.8" customHeight="1">
      <c r="A805" s="101">
        <f>C805*ID규칙_획득처_그룹_단위+COUNTIF($C$4:C805,C805)</f>
        <v>30901502</v>
      </c>
      <c r="B805" s="100" t="s">
        <v>753</v>
      </c>
      <c r="C805" s="101">
        <f>IF(H805="EQUIPMENT",INDEX(EQUIPMENT!A:A,MATCH(B805,EQUIPMENT!B:B,0))*10+1,INDEX(ITEM!A:A,MATCH(B805,ITEM!B:B,0))+2)</f>
        <v>309015</v>
      </c>
      <c r="D805" s="101">
        <v>2</v>
      </c>
      <c r="E805" s="101">
        <v>12061</v>
      </c>
      <c r="F805" s="101" t="str">
        <f t="shared" si="13"/>
        <v>GAIN_NAME_2</v>
      </c>
      <c r="G805" s="100" t="s">
        <v>2898</v>
      </c>
      <c r="H805" s="100" t="s">
        <v>626</v>
      </c>
    </row>
    <row r="806" spans="1:8" ht="13.8" customHeight="1">
      <c r="A806" s="101">
        <f>C806*ID규칙_획득처_그룹_단위+COUNTIF($C$4:C806,C806)</f>
        <v>30901503</v>
      </c>
      <c r="B806" s="100" t="s">
        <v>753</v>
      </c>
      <c r="C806" s="101">
        <f>IF(H806="EQUIPMENT",INDEX(EQUIPMENT!A:A,MATCH(B806,EQUIPMENT!B:B,0))*10+1,INDEX(ITEM!A:A,MATCH(B806,ITEM!B:B,0))+2)</f>
        <v>309015</v>
      </c>
      <c r="D806" s="101">
        <v>2</v>
      </c>
      <c r="E806" s="101">
        <v>12091</v>
      </c>
      <c r="F806" s="101" t="str">
        <f t="shared" si="13"/>
        <v>GAIN_NAME_2</v>
      </c>
      <c r="G806" s="100" t="s">
        <v>2891</v>
      </c>
      <c r="H806" s="100" t="s">
        <v>626</v>
      </c>
    </row>
    <row r="807" spans="1:8" ht="13.8" customHeight="1">
      <c r="A807" s="101">
        <f>C807*ID규칙_획득처_그룹_단위+COUNTIF($C$4:C807,C807)</f>
        <v>30901504</v>
      </c>
      <c r="B807" s="100" t="s">
        <v>753</v>
      </c>
      <c r="C807" s="101">
        <f>IF(H807="EQUIPMENT",INDEX(EQUIPMENT!A:A,MATCH(B807,EQUIPMENT!B:B,0))*10+1,INDEX(ITEM!A:A,MATCH(B807,ITEM!B:B,0))+2)</f>
        <v>309015</v>
      </c>
      <c r="D807" s="101">
        <v>2</v>
      </c>
      <c r="E807" s="101">
        <v>11063</v>
      </c>
      <c r="F807" s="101" t="str">
        <f t="shared" si="13"/>
        <v>GAIN_NAME_2</v>
      </c>
      <c r="G807" s="100" t="s">
        <v>2914</v>
      </c>
      <c r="H807" s="100" t="s">
        <v>626</v>
      </c>
    </row>
    <row r="808" spans="1:8" ht="13.8" customHeight="1">
      <c r="A808" s="101">
        <f>C808*ID규칙_획득처_그룹_단위+COUNTIF($C$4:C808,C808)</f>
        <v>30901505</v>
      </c>
      <c r="B808" s="100" t="s">
        <v>753</v>
      </c>
      <c r="C808" s="101">
        <f>IF(H808="EQUIPMENT",INDEX(EQUIPMENT!A:A,MATCH(B808,EQUIPMENT!B:B,0))*10+1,INDEX(ITEM!A:A,MATCH(B808,ITEM!B:B,0))+2)</f>
        <v>309015</v>
      </c>
      <c r="D808" s="101">
        <v>2</v>
      </c>
      <c r="E808" s="101">
        <v>11064</v>
      </c>
      <c r="F808" s="101" t="str">
        <f t="shared" si="13"/>
        <v>GAIN_NAME_2</v>
      </c>
      <c r="G808" s="100" t="s">
        <v>2909</v>
      </c>
      <c r="H808" s="100" t="s">
        <v>626</v>
      </c>
    </row>
    <row r="809" spans="1:8" ht="13.8" customHeight="1">
      <c r="A809" s="101">
        <f>C809*ID규칙_획득처_그룹_단위+COUNTIF($C$4:C809,C809)</f>
        <v>30901506</v>
      </c>
      <c r="B809" s="100" t="s">
        <v>753</v>
      </c>
      <c r="C809" s="101">
        <f>IF(H809="EQUIPMENT",INDEX(EQUIPMENT!A:A,MATCH(B809,EQUIPMENT!B:B,0))*10+1,INDEX(ITEM!A:A,MATCH(B809,ITEM!B:B,0))+2)</f>
        <v>309015</v>
      </c>
      <c r="D809" s="101">
        <v>2</v>
      </c>
      <c r="E809" s="101">
        <v>11093</v>
      </c>
      <c r="F809" s="101" t="str">
        <f t="shared" si="13"/>
        <v>GAIN_NAME_2</v>
      </c>
      <c r="G809" s="100" t="s">
        <v>2920</v>
      </c>
      <c r="H809" s="100" t="s">
        <v>626</v>
      </c>
    </row>
    <row r="810" spans="1:8" ht="13.8" customHeight="1">
      <c r="A810" s="101">
        <f>C810*ID규칙_획득처_그룹_단위+COUNTIF($C$4:C810,C810)</f>
        <v>30901507</v>
      </c>
      <c r="B810" s="100" t="s">
        <v>753</v>
      </c>
      <c r="C810" s="101">
        <f>IF(H810="EQUIPMENT",INDEX(EQUIPMENT!A:A,MATCH(B810,EQUIPMENT!B:B,0))*10+1,INDEX(ITEM!A:A,MATCH(B810,ITEM!B:B,0))+2)</f>
        <v>309015</v>
      </c>
      <c r="D810" s="101">
        <v>2</v>
      </c>
      <c r="E810" s="101">
        <v>11094</v>
      </c>
      <c r="F810" s="101" t="str">
        <f t="shared" si="13"/>
        <v>GAIN_NAME_2</v>
      </c>
      <c r="G810" s="100" t="s">
        <v>2917</v>
      </c>
      <c r="H810" s="100" t="s">
        <v>626</v>
      </c>
    </row>
    <row r="811" spans="1:8" ht="13.8" customHeight="1">
      <c r="A811" s="101">
        <f>C811*ID규칙_획득처_그룹_단위+COUNTIF($C$4:C811,C811)</f>
        <v>30901508</v>
      </c>
      <c r="B811" s="100" t="s">
        <v>753</v>
      </c>
      <c r="C811" s="101">
        <f>IF(H811="EQUIPMENT",INDEX(EQUIPMENT!A:A,MATCH(B811,EQUIPMENT!B:B,0))*10+1,INDEX(ITEM!A:A,MATCH(B811,ITEM!B:B,0))+2)</f>
        <v>309015</v>
      </c>
      <c r="D811" s="101">
        <v>11</v>
      </c>
      <c r="E811" s="101">
        <v>0</v>
      </c>
      <c r="F811" s="101" t="str">
        <f t="shared" si="13"/>
        <v>GAIN_NAME_11</v>
      </c>
      <c r="G811" s="100" t="s">
        <v>234</v>
      </c>
      <c r="H811" s="100" t="s">
        <v>626</v>
      </c>
    </row>
    <row r="812" spans="1:8" ht="13.8" customHeight="1">
      <c r="A812" s="101">
        <f>C812*ID규칙_획득처_그룹_단위+COUNTIF($C$4:C812,C812)</f>
        <v>30901509</v>
      </c>
      <c r="B812" s="100" t="s">
        <v>753</v>
      </c>
      <c r="C812" s="101">
        <f>IF(H812="EQUIPMENT",INDEX(EQUIPMENT!A:A,MATCH(B812,EQUIPMENT!B:B,0))*10+1,INDEX(ITEM!A:A,MATCH(B812,ITEM!B:B,0))+2)</f>
        <v>309015</v>
      </c>
      <c r="D812" s="101">
        <v>9</v>
      </c>
      <c r="E812" s="101">
        <v>0</v>
      </c>
      <c r="F812" s="101" t="str">
        <f t="shared" si="13"/>
        <v>GAIN_NAME_9</v>
      </c>
      <c r="G812" s="100" t="s">
        <v>232</v>
      </c>
      <c r="H812" s="100" t="s">
        <v>626</v>
      </c>
    </row>
    <row r="813" spans="1:8" ht="13.8" customHeight="1">
      <c r="A813" s="101">
        <f>C813*ID규칙_획득처_그룹_단위+COUNTIF($C$4:C813,C813)</f>
        <v>30901601</v>
      </c>
      <c r="B813" s="100" t="s">
        <v>754</v>
      </c>
      <c r="C813" s="101">
        <f>IF(H813="EQUIPMENT",INDEX(EQUIPMENT!A:A,MATCH(B813,EQUIPMENT!B:B,0))*10+1,INDEX(ITEM!A:A,MATCH(B813,ITEM!B:B,0))+2)</f>
        <v>309016</v>
      </c>
      <c r="D813" s="101">
        <v>14</v>
      </c>
      <c r="E813" s="101">
        <v>0</v>
      </c>
      <c r="F813" s="101" t="str">
        <f t="shared" si="13"/>
        <v>GAIN_NAME_14</v>
      </c>
      <c r="G813" s="100" t="s">
        <v>237</v>
      </c>
      <c r="H813" s="100" t="s">
        <v>626</v>
      </c>
    </row>
    <row r="814" spans="1:8" ht="13.8" customHeight="1">
      <c r="A814" s="101">
        <f>C814*ID규칙_획득처_그룹_단위+COUNTIF($C$4:C814,C814)</f>
        <v>30901602</v>
      </c>
      <c r="B814" s="100" t="s">
        <v>754</v>
      </c>
      <c r="C814" s="101">
        <f>IF(H814="EQUIPMENT",INDEX(EQUIPMENT!A:A,MATCH(B814,EQUIPMENT!B:B,0))*10+1,INDEX(ITEM!A:A,MATCH(B814,ITEM!B:B,0))+2)</f>
        <v>309016</v>
      </c>
      <c r="D814" s="101">
        <v>2</v>
      </c>
      <c r="E814" s="101">
        <v>12063</v>
      </c>
      <c r="F814" s="101" t="str">
        <f t="shared" si="13"/>
        <v>GAIN_NAME_2</v>
      </c>
      <c r="G814" s="100" t="s">
        <v>2890</v>
      </c>
      <c r="H814" s="100" t="s">
        <v>626</v>
      </c>
    </row>
    <row r="815" spans="1:8" ht="13.8" customHeight="1">
      <c r="A815" s="101">
        <f>C815*ID규칙_획득처_그룹_단위+COUNTIF($C$4:C815,C815)</f>
        <v>30901603</v>
      </c>
      <c r="B815" s="100" t="s">
        <v>754</v>
      </c>
      <c r="C815" s="101">
        <f>IF(H815="EQUIPMENT",INDEX(EQUIPMENT!A:A,MATCH(B815,EQUIPMENT!B:B,0))*10+1,INDEX(ITEM!A:A,MATCH(B815,ITEM!B:B,0))+2)</f>
        <v>309016</v>
      </c>
      <c r="D815" s="101">
        <v>2</v>
      </c>
      <c r="E815" s="101">
        <v>12093</v>
      </c>
      <c r="F815" s="101" t="str">
        <f t="shared" si="13"/>
        <v>GAIN_NAME_2</v>
      </c>
      <c r="G815" s="100" t="s">
        <v>2883</v>
      </c>
      <c r="H815" s="100" t="s">
        <v>626</v>
      </c>
    </row>
    <row r="816" spans="1:8" ht="13.8" customHeight="1">
      <c r="A816" s="101">
        <f>C816*ID규칙_획득처_그룹_단위+COUNTIF($C$4:C816,C816)</f>
        <v>30901604</v>
      </c>
      <c r="B816" s="100" t="s">
        <v>754</v>
      </c>
      <c r="C816" s="101">
        <f>IF(H816="EQUIPMENT",INDEX(EQUIPMENT!A:A,MATCH(B816,EQUIPMENT!B:B,0))*10+1,INDEX(ITEM!A:A,MATCH(B816,ITEM!B:B,0))+2)</f>
        <v>309016</v>
      </c>
      <c r="D816" s="101">
        <v>2</v>
      </c>
      <c r="E816" s="101">
        <v>11061</v>
      </c>
      <c r="F816" s="101" t="str">
        <f t="shared" si="13"/>
        <v>GAIN_NAME_2</v>
      </c>
      <c r="G816" s="100" t="s">
        <v>2916</v>
      </c>
      <c r="H816" s="100" t="s">
        <v>626</v>
      </c>
    </row>
    <row r="817" spans="1:8" ht="13.8" customHeight="1">
      <c r="A817" s="101">
        <f>C817*ID규칙_획득처_그룹_단위+COUNTIF($C$4:C817,C817)</f>
        <v>30901605</v>
      </c>
      <c r="B817" s="100" t="s">
        <v>754</v>
      </c>
      <c r="C817" s="101">
        <f>IF(H817="EQUIPMENT",INDEX(EQUIPMENT!A:A,MATCH(B817,EQUIPMENT!B:B,0))*10+1,INDEX(ITEM!A:A,MATCH(B817,ITEM!B:B,0))+2)</f>
        <v>309016</v>
      </c>
      <c r="D817" s="101">
        <v>2</v>
      </c>
      <c r="E817" s="101">
        <v>11062</v>
      </c>
      <c r="F817" s="101" t="str">
        <f t="shared" si="13"/>
        <v>GAIN_NAME_2</v>
      </c>
      <c r="G817" s="100" t="s">
        <v>2913</v>
      </c>
      <c r="H817" s="100" t="s">
        <v>626</v>
      </c>
    </row>
    <row r="818" spans="1:8" ht="13.8" customHeight="1">
      <c r="A818" s="101">
        <f>C818*ID규칙_획득처_그룹_단위+COUNTIF($C$4:C818,C818)</f>
        <v>30901606</v>
      </c>
      <c r="B818" s="100" t="s">
        <v>754</v>
      </c>
      <c r="C818" s="101">
        <f>IF(H818="EQUIPMENT",INDEX(EQUIPMENT!A:A,MATCH(B818,EQUIPMENT!B:B,0))*10+1,INDEX(ITEM!A:A,MATCH(B818,ITEM!B:B,0))+2)</f>
        <v>309016</v>
      </c>
      <c r="D818" s="101">
        <v>2</v>
      </c>
      <c r="E818" s="101">
        <v>11091</v>
      </c>
      <c r="F818" s="101" t="str">
        <f t="shared" si="13"/>
        <v>GAIN_NAME_2</v>
      </c>
      <c r="G818" s="100" t="s">
        <v>2921</v>
      </c>
      <c r="H818" s="100" t="s">
        <v>626</v>
      </c>
    </row>
    <row r="819" spans="1:8" ht="13.8" customHeight="1">
      <c r="A819" s="101">
        <f>C819*ID규칙_획득처_그룹_단위+COUNTIF($C$4:C819,C819)</f>
        <v>30901607</v>
      </c>
      <c r="B819" s="100" t="s">
        <v>754</v>
      </c>
      <c r="C819" s="101">
        <f>IF(H819="EQUIPMENT",INDEX(EQUIPMENT!A:A,MATCH(B819,EQUIPMENT!B:B,0))*10+1,INDEX(ITEM!A:A,MATCH(B819,ITEM!B:B,0))+2)</f>
        <v>309016</v>
      </c>
      <c r="D819" s="101">
        <v>2</v>
      </c>
      <c r="E819" s="101">
        <v>11092</v>
      </c>
      <c r="F819" s="101" t="str">
        <f t="shared" si="13"/>
        <v>GAIN_NAME_2</v>
      </c>
      <c r="G819" s="100" t="s">
        <v>2919</v>
      </c>
      <c r="H819" s="100" t="s">
        <v>626</v>
      </c>
    </row>
    <row r="820" spans="1:8" ht="13.8" customHeight="1">
      <c r="A820" s="101">
        <f>C820*ID규칙_획득처_그룹_단위+COUNTIF($C$4:C820,C820)</f>
        <v>30901608</v>
      </c>
      <c r="B820" s="100" t="s">
        <v>754</v>
      </c>
      <c r="C820" s="101">
        <f>IF(H820="EQUIPMENT",INDEX(EQUIPMENT!A:A,MATCH(B820,EQUIPMENT!B:B,0))*10+1,INDEX(ITEM!A:A,MATCH(B820,ITEM!B:B,0))+2)</f>
        <v>309016</v>
      </c>
      <c r="D820" s="101">
        <v>11</v>
      </c>
      <c r="E820" s="101">
        <v>0</v>
      </c>
      <c r="F820" s="101" t="str">
        <f t="shared" si="13"/>
        <v>GAIN_NAME_11</v>
      </c>
      <c r="G820" s="100" t="s">
        <v>234</v>
      </c>
      <c r="H820" s="100" t="s">
        <v>626</v>
      </c>
    </row>
    <row r="821" spans="1:8" ht="13.8" customHeight="1">
      <c r="A821" s="101">
        <f>C821*ID규칙_획득처_그룹_단위+COUNTIF($C$4:C821,C821)</f>
        <v>30901609</v>
      </c>
      <c r="B821" s="100" t="s">
        <v>754</v>
      </c>
      <c r="C821" s="101">
        <f>IF(H821="EQUIPMENT",INDEX(EQUIPMENT!A:A,MATCH(B821,EQUIPMENT!B:B,0))*10+1,INDEX(ITEM!A:A,MATCH(B821,ITEM!B:B,0))+2)</f>
        <v>309016</v>
      </c>
      <c r="D821" s="101">
        <v>9</v>
      </c>
      <c r="E821" s="101">
        <v>0</v>
      </c>
      <c r="F821" s="101" t="str">
        <f t="shared" si="13"/>
        <v>GAIN_NAME_9</v>
      </c>
      <c r="G821" s="100" t="s">
        <v>232</v>
      </c>
      <c r="H821" s="100" t="s">
        <v>626</v>
      </c>
    </row>
    <row r="822" spans="1:8" ht="13.8" customHeight="1">
      <c r="A822" s="101">
        <f>C822*ID규칙_획득처_그룹_단위+COUNTIF($C$4:C822,C822)</f>
        <v>30901701</v>
      </c>
      <c r="B822" s="100" t="s">
        <v>755</v>
      </c>
      <c r="C822" s="101">
        <f>IF(H822="EQUIPMENT",INDEX(EQUIPMENT!A:A,MATCH(B822,EQUIPMENT!B:B,0))*10+1,INDEX(ITEM!A:A,MATCH(B822,ITEM!B:B,0))+2)</f>
        <v>309017</v>
      </c>
      <c r="D822" s="101">
        <v>14</v>
      </c>
      <c r="E822" s="101">
        <v>0</v>
      </c>
      <c r="F822" s="101" t="str">
        <f t="shared" si="13"/>
        <v>GAIN_NAME_14</v>
      </c>
      <c r="G822" s="100" t="s">
        <v>237</v>
      </c>
      <c r="H822" s="100" t="s">
        <v>626</v>
      </c>
    </row>
    <row r="823" spans="1:8" ht="13.8" customHeight="1">
      <c r="A823" s="101">
        <f>C823*ID규칙_획득처_그룹_단위+COUNTIF($C$4:C823,C823)</f>
        <v>30901702</v>
      </c>
      <c r="B823" s="100" t="s">
        <v>755</v>
      </c>
      <c r="C823" s="101">
        <f>IF(H823="EQUIPMENT",INDEX(EQUIPMENT!A:A,MATCH(B823,EQUIPMENT!B:B,0))*10+1,INDEX(ITEM!A:A,MATCH(B823,ITEM!B:B,0))+2)</f>
        <v>309017</v>
      </c>
      <c r="D823" s="101">
        <v>2</v>
      </c>
      <c r="E823" s="101">
        <v>12061</v>
      </c>
      <c r="F823" s="101" t="str">
        <f t="shared" si="13"/>
        <v>GAIN_NAME_2</v>
      </c>
      <c r="G823" s="100" t="s">
        <v>2898</v>
      </c>
      <c r="H823" s="100" t="s">
        <v>626</v>
      </c>
    </row>
    <row r="824" spans="1:8" ht="13.8" customHeight="1">
      <c r="A824" s="101">
        <f>C824*ID규칙_획득처_그룹_단위+COUNTIF($C$4:C824,C824)</f>
        <v>30901703</v>
      </c>
      <c r="B824" s="100" t="s">
        <v>755</v>
      </c>
      <c r="C824" s="101">
        <f>IF(H824="EQUIPMENT",INDEX(EQUIPMENT!A:A,MATCH(B824,EQUIPMENT!B:B,0))*10+1,INDEX(ITEM!A:A,MATCH(B824,ITEM!B:B,0))+2)</f>
        <v>309017</v>
      </c>
      <c r="D824" s="101">
        <v>2</v>
      </c>
      <c r="E824" s="101">
        <v>12091</v>
      </c>
      <c r="F824" s="101" t="str">
        <f t="shared" si="13"/>
        <v>GAIN_NAME_2</v>
      </c>
      <c r="G824" s="100" t="s">
        <v>2891</v>
      </c>
      <c r="H824" s="100" t="s">
        <v>626</v>
      </c>
    </row>
    <row r="825" spans="1:8" ht="13.8" customHeight="1">
      <c r="A825" s="101">
        <f>C825*ID규칙_획득처_그룹_단위+COUNTIF($C$4:C825,C825)</f>
        <v>30901704</v>
      </c>
      <c r="B825" s="100" t="s">
        <v>755</v>
      </c>
      <c r="C825" s="101">
        <f>IF(H825="EQUIPMENT",INDEX(EQUIPMENT!A:A,MATCH(B825,EQUIPMENT!B:B,0))*10+1,INDEX(ITEM!A:A,MATCH(B825,ITEM!B:B,0))+2)</f>
        <v>309017</v>
      </c>
      <c r="D825" s="101">
        <v>2</v>
      </c>
      <c r="E825" s="101">
        <v>11065</v>
      </c>
      <c r="F825" s="101" t="str">
        <f t="shared" si="13"/>
        <v>GAIN_NAME_2</v>
      </c>
      <c r="G825" s="100" t="s">
        <v>2910</v>
      </c>
      <c r="H825" s="100" t="s">
        <v>626</v>
      </c>
    </row>
    <row r="826" spans="1:8" ht="13.8" customHeight="1">
      <c r="A826" s="101">
        <f>C826*ID규칙_획득처_그룹_단위+COUNTIF($C$4:C826,C826)</f>
        <v>30901705</v>
      </c>
      <c r="B826" s="100" t="s">
        <v>755</v>
      </c>
      <c r="C826" s="101">
        <f>IF(H826="EQUIPMENT",INDEX(EQUIPMENT!A:A,MATCH(B826,EQUIPMENT!B:B,0))*10+1,INDEX(ITEM!A:A,MATCH(B826,ITEM!B:B,0))+2)</f>
        <v>309017</v>
      </c>
      <c r="D826" s="101">
        <v>2</v>
      </c>
      <c r="E826" s="101">
        <v>11095</v>
      </c>
      <c r="F826" s="101" t="str">
        <f t="shared" si="13"/>
        <v>GAIN_NAME_2</v>
      </c>
      <c r="G826" s="100" t="s">
        <v>2918</v>
      </c>
      <c r="H826" s="100" t="s">
        <v>626</v>
      </c>
    </row>
    <row r="827" spans="1:8" ht="13.8" customHeight="1">
      <c r="A827" s="101">
        <f>C827*ID규칙_획득처_그룹_단위+COUNTIF($C$4:C827,C827)</f>
        <v>30901706</v>
      </c>
      <c r="B827" s="100" t="s">
        <v>755</v>
      </c>
      <c r="C827" s="101">
        <f>IF(H827="EQUIPMENT",INDEX(EQUIPMENT!A:A,MATCH(B827,EQUIPMENT!B:B,0))*10+1,INDEX(ITEM!A:A,MATCH(B827,ITEM!B:B,0))+2)</f>
        <v>309017</v>
      </c>
      <c r="D827" s="101">
        <v>11</v>
      </c>
      <c r="E827" s="101">
        <v>0</v>
      </c>
      <c r="F827" s="101" t="str">
        <f t="shared" si="13"/>
        <v>GAIN_NAME_11</v>
      </c>
      <c r="G827" s="100" t="s">
        <v>234</v>
      </c>
      <c r="H827" s="100" t="s">
        <v>626</v>
      </c>
    </row>
    <row r="828" spans="1:8" ht="13.8" customHeight="1">
      <c r="A828" s="101">
        <f>C828*ID규칙_획득처_그룹_단위+COUNTIF($C$4:C828,C828)</f>
        <v>30901707</v>
      </c>
      <c r="B828" s="100" t="s">
        <v>755</v>
      </c>
      <c r="C828" s="101">
        <f>IF(H828="EQUIPMENT",INDEX(EQUIPMENT!A:A,MATCH(B828,EQUIPMENT!B:B,0))*10+1,INDEX(ITEM!A:A,MATCH(B828,ITEM!B:B,0))+2)</f>
        <v>309017</v>
      </c>
      <c r="D828" s="101">
        <v>9</v>
      </c>
      <c r="E828" s="101">
        <v>0</v>
      </c>
      <c r="F828" s="101" t="str">
        <f t="shared" si="13"/>
        <v>GAIN_NAME_9</v>
      </c>
      <c r="G828" s="100" t="s">
        <v>232</v>
      </c>
      <c r="H828" s="100" t="s">
        <v>626</v>
      </c>
    </row>
    <row r="829" spans="1:8" ht="13.8" customHeight="1">
      <c r="A829" s="101">
        <f>C829*ID규칙_획득처_그룹_단위+COUNTIF($C$4:C829,C829)</f>
        <v>30901801</v>
      </c>
      <c r="B829" s="100" t="s">
        <v>756</v>
      </c>
      <c r="C829" s="101">
        <f>IF(H829="EQUIPMENT",INDEX(EQUIPMENT!A:A,MATCH(B829,EQUIPMENT!B:B,0))*10+1,INDEX(ITEM!A:A,MATCH(B829,ITEM!B:B,0))+2)</f>
        <v>309018</v>
      </c>
      <c r="D829" s="101">
        <v>14</v>
      </c>
      <c r="E829" s="101">
        <v>0</v>
      </c>
      <c r="F829" s="101" t="str">
        <f t="shared" si="13"/>
        <v>GAIN_NAME_14</v>
      </c>
      <c r="G829" s="100" t="s">
        <v>237</v>
      </c>
      <c r="H829" s="100" t="s">
        <v>626</v>
      </c>
    </row>
    <row r="830" spans="1:8" ht="13.8" customHeight="1">
      <c r="A830" s="101">
        <f>C830*ID규칙_획득처_그룹_단위+COUNTIF($C$4:C830,C830)</f>
        <v>30901802</v>
      </c>
      <c r="B830" s="100" t="s">
        <v>756</v>
      </c>
      <c r="C830" s="101">
        <f>IF(H830="EQUIPMENT",INDEX(EQUIPMENT!A:A,MATCH(B830,EQUIPMENT!B:B,0))*10+1,INDEX(ITEM!A:A,MATCH(B830,ITEM!B:B,0))+2)</f>
        <v>309018</v>
      </c>
      <c r="D830" s="101">
        <v>2</v>
      </c>
      <c r="E830" s="101">
        <v>12032</v>
      </c>
      <c r="F830" s="101" t="str">
        <f t="shared" si="13"/>
        <v>GAIN_NAME_2</v>
      </c>
      <c r="G830" s="100" t="s">
        <v>2902</v>
      </c>
      <c r="H830" s="100" t="s">
        <v>626</v>
      </c>
    </row>
    <row r="831" spans="1:8" ht="13.8" customHeight="1">
      <c r="A831" s="101">
        <f>C831*ID규칙_획득처_그룹_단위+COUNTIF($C$4:C831,C831)</f>
        <v>30901803</v>
      </c>
      <c r="B831" s="100" t="s">
        <v>756</v>
      </c>
      <c r="C831" s="101">
        <f>IF(H831="EQUIPMENT",INDEX(EQUIPMENT!A:A,MATCH(B831,EQUIPMENT!B:B,0))*10+1,INDEX(ITEM!A:A,MATCH(B831,ITEM!B:B,0))+2)</f>
        <v>309018</v>
      </c>
      <c r="D831" s="101">
        <v>2</v>
      </c>
      <c r="E831" s="101">
        <v>12062</v>
      </c>
      <c r="F831" s="101" t="str">
        <f t="shared" si="13"/>
        <v>GAIN_NAME_2</v>
      </c>
      <c r="G831" s="100" t="s">
        <v>2903</v>
      </c>
      <c r="H831" s="100" t="s">
        <v>626</v>
      </c>
    </row>
    <row r="832" spans="1:8" ht="13.8" customHeight="1">
      <c r="A832" s="101">
        <f>C832*ID규칙_획득처_그룹_단위+COUNTIF($C$4:C832,C832)</f>
        <v>30901804</v>
      </c>
      <c r="B832" s="100" t="s">
        <v>756</v>
      </c>
      <c r="C832" s="101">
        <f>IF(H832="EQUIPMENT",INDEX(EQUIPMENT!A:A,MATCH(B832,EQUIPMENT!B:B,0))*10+1,INDEX(ITEM!A:A,MATCH(B832,ITEM!B:B,0))+2)</f>
        <v>309018</v>
      </c>
      <c r="D832" s="101">
        <v>2</v>
      </c>
      <c r="E832" s="101">
        <v>11031</v>
      </c>
      <c r="F832" s="101" t="str">
        <f t="shared" si="13"/>
        <v>GAIN_NAME_2</v>
      </c>
      <c r="G832" s="100" t="s">
        <v>2915</v>
      </c>
      <c r="H832" s="100" t="s">
        <v>626</v>
      </c>
    </row>
    <row r="833" spans="1:8" ht="13.8" customHeight="1">
      <c r="A833" s="101">
        <f>C833*ID규칙_획득처_그룹_단위+COUNTIF($C$4:C833,C833)</f>
        <v>30901805</v>
      </c>
      <c r="B833" s="100" t="s">
        <v>756</v>
      </c>
      <c r="C833" s="101">
        <f>IF(H833="EQUIPMENT",INDEX(EQUIPMENT!A:A,MATCH(B833,EQUIPMENT!B:B,0))*10+1,INDEX(ITEM!A:A,MATCH(B833,ITEM!B:B,0))+2)</f>
        <v>309018</v>
      </c>
      <c r="D833" s="101">
        <v>2</v>
      </c>
      <c r="E833" s="101">
        <v>11061</v>
      </c>
      <c r="F833" s="101" t="str">
        <f t="shared" si="13"/>
        <v>GAIN_NAME_2</v>
      </c>
      <c r="G833" s="100" t="s">
        <v>2916</v>
      </c>
      <c r="H833" s="100" t="s">
        <v>626</v>
      </c>
    </row>
    <row r="834" spans="1:8" ht="13.8" customHeight="1">
      <c r="A834" s="101">
        <f>C834*ID규칙_획득처_그룹_단위+COUNTIF($C$4:C834,C834)</f>
        <v>30901806</v>
      </c>
      <c r="B834" s="100" t="s">
        <v>756</v>
      </c>
      <c r="C834" s="101">
        <f>IF(H834="EQUIPMENT",INDEX(EQUIPMENT!A:A,MATCH(B834,EQUIPMENT!B:B,0))*10+1,INDEX(ITEM!A:A,MATCH(B834,ITEM!B:B,0))+2)</f>
        <v>309018</v>
      </c>
      <c r="D834" s="101">
        <v>11</v>
      </c>
      <c r="E834" s="101">
        <v>0</v>
      </c>
      <c r="F834" s="101" t="str">
        <f t="shared" si="13"/>
        <v>GAIN_NAME_11</v>
      </c>
      <c r="G834" s="100" t="s">
        <v>234</v>
      </c>
      <c r="H834" s="100" t="s">
        <v>626</v>
      </c>
    </row>
    <row r="835" spans="1:8" ht="13.8" customHeight="1">
      <c r="A835" s="101">
        <f>C835*ID규칙_획득처_그룹_단위+COUNTIF($C$4:C835,C835)</f>
        <v>30901807</v>
      </c>
      <c r="B835" s="100" t="s">
        <v>756</v>
      </c>
      <c r="C835" s="101">
        <f>IF(H835="EQUIPMENT",INDEX(EQUIPMENT!A:A,MATCH(B835,EQUIPMENT!B:B,0))*10+1,INDEX(ITEM!A:A,MATCH(B835,ITEM!B:B,0))+2)</f>
        <v>309018</v>
      </c>
      <c r="D835" s="101">
        <v>9</v>
      </c>
      <c r="E835" s="101">
        <v>0</v>
      </c>
      <c r="F835" s="101" t="str">
        <f t="shared" si="13"/>
        <v>GAIN_NAME_9</v>
      </c>
      <c r="G835" s="100" t="s">
        <v>232</v>
      </c>
      <c r="H835" s="100" t="s">
        <v>626</v>
      </c>
    </row>
    <row r="836" spans="1:8" ht="13.8" customHeight="1">
      <c r="A836" s="101">
        <f>C836*ID규칙_획득처_그룹_단위+COUNTIF($C$4:C836,C836)</f>
        <v>30901901</v>
      </c>
      <c r="B836" s="100" t="s">
        <v>757</v>
      </c>
      <c r="C836" s="101">
        <f>IF(H836="EQUIPMENT",INDEX(EQUIPMENT!A:A,MATCH(B836,EQUIPMENT!B:B,0))*10+1,INDEX(ITEM!A:A,MATCH(B836,ITEM!B:B,0))+2)</f>
        <v>309019</v>
      </c>
      <c r="D836" s="101">
        <v>14</v>
      </c>
      <c r="E836" s="101">
        <v>0</v>
      </c>
      <c r="F836" s="101" t="str">
        <f t="shared" si="13"/>
        <v>GAIN_NAME_14</v>
      </c>
      <c r="G836" s="100" t="s">
        <v>237</v>
      </c>
      <c r="H836" s="100" t="s">
        <v>626</v>
      </c>
    </row>
    <row r="837" spans="1:8" ht="13.8" customHeight="1">
      <c r="A837" s="101">
        <f>C837*ID규칙_획득처_그룹_단위+COUNTIF($C$4:C837,C837)</f>
        <v>30901902</v>
      </c>
      <c r="B837" s="100" t="s">
        <v>757</v>
      </c>
      <c r="C837" s="101">
        <f>IF(H837="EQUIPMENT",INDEX(EQUIPMENT!A:A,MATCH(B837,EQUIPMENT!B:B,0))*10+1,INDEX(ITEM!A:A,MATCH(B837,ITEM!B:B,0))+2)</f>
        <v>309019</v>
      </c>
      <c r="D837" s="101">
        <v>11</v>
      </c>
      <c r="E837" s="101">
        <v>0</v>
      </c>
      <c r="F837" s="101" t="str">
        <f t="shared" si="13"/>
        <v>GAIN_NAME_11</v>
      </c>
      <c r="G837" s="100" t="s">
        <v>234</v>
      </c>
      <c r="H837" s="100" t="s">
        <v>626</v>
      </c>
    </row>
    <row r="838" spans="1:8" ht="13.8" customHeight="1">
      <c r="A838" s="101">
        <f>C838*ID규칙_획득처_그룹_단위+COUNTIF($C$4:C838,C838)</f>
        <v>30901903</v>
      </c>
      <c r="B838" s="100" t="s">
        <v>757</v>
      </c>
      <c r="C838" s="101">
        <f>IF(H838="EQUIPMENT",INDEX(EQUIPMENT!A:A,MATCH(B838,EQUIPMENT!B:B,0))*10+1,INDEX(ITEM!A:A,MATCH(B838,ITEM!B:B,0))+2)</f>
        <v>309019</v>
      </c>
      <c r="D838" s="101">
        <v>9</v>
      </c>
      <c r="E838" s="101">
        <v>0</v>
      </c>
      <c r="F838" s="101" t="str">
        <f t="shared" si="13"/>
        <v>GAIN_NAME_9</v>
      </c>
      <c r="G838" s="100" t="s">
        <v>232</v>
      </c>
      <c r="H838" s="100" t="s">
        <v>626</v>
      </c>
    </row>
    <row r="839" spans="1:8" ht="13.8" customHeight="1">
      <c r="A839" s="101">
        <f>C839*ID규칙_획득처_그룹_단위+COUNTIF($C$4:C839,C839)</f>
        <v>30902001</v>
      </c>
      <c r="B839" s="100" t="s">
        <v>758</v>
      </c>
      <c r="C839" s="101">
        <f>IF(H839="EQUIPMENT",INDEX(EQUIPMENT!A:A,MATCH(B839,EQUIPMENT!B:B,0))*10+1,INDEX(ITEM!A:A,MATCH(B839,ITEM!B:B,0))+2)</f>
        <v>309020</v>
      </c>
      <c r="D839" s="101">
        <v>14</v>
      </c>
      <c r="E839" s="101">
        <v>0</v>
      </c>
      <c r="F839" s="101" t="str">
        <f t="shared" si="13"/>
        <v>GAIN_NAME_14</v>
      </c>
      <c r="G839" s="100" t="s">
        <v>237</v>
      </c>
      <c r="H839" s="100" t="s">
        <v>626</v>
      </c>
    </row>
    <row r="840" spans="1:8" ht="13.8" customHeight="1">
      <c r="A840" s="101">
        <f>C840*ID규칙_획득처_그룹_단위+COUNTIF($C$4:C840,C840)</f>
        <v>30902002</v>
      </c>
      <c r="B840" s="100" t="s">
        <v>758</v>
      </c>
      <c r="C840" s="101">
        <f>IF(H840="EQUIPMENT",INDEX(EQUIPMENT!A:A,MATCH(B840,EQUIPMENT!B:B,0))*10+1,INDEX(ITEM!A:A,MATCH(B840,ITEM!B:B,0))+2)</f>
        <v>309020</v>
      </c>
      <c r="D840" s="101">
        <v>11</v>
      </c>
      <c r="E840" s="101">
        <v>0</v>
      </c>
      <c r="F840" s="101" t="str">
        <f t="shared" si="13"/>
        <v>GAIN_NAME_11</v>
      </c>
      <c r="G840" s="100" t="s">
        <v>234</v>
      </c>
      <c r="H840" s="100" t="s">
        <v>626</v>
      </c>
    </row>
    <row r="841" spans="1:8" ht="13.8" customHeight="1">
      <c r="A841" s="101">
        <f>C841*ID규칙_획득처_그룹_단위+COUNTIF($C$4:C841,C841)</f>
        <v>30902003</v>
      </c>
      <c r="B841" s="100" t="s">
        <v>758</v>
      </c>
      <c r="C841" s="101">
        <f>IF(H841="EQUIPMENT",INDEX(EQUIPMENT!A:A,MATCH(B841,EQUIPMENT!B:B,0))*10+1,INDEX(ITEM!A:A,MATCH(B841,ITEM!B:B,0))+2)</f>
        <v>309020</v>
      </c>
      <c r="D841" s="101">
        <v>9</v>
      </c>
      <c r="E841" s="101">
        <v>0</v>
      </c>
      <c r="F841" s="101" t="str">
        <f t="shared" si="13"/>
        <v>GAIN_NAME_9</v>
      </c>
      <c r="G841" s="100" t="s">
        <v>232</v>
      </c>
      <c r="H841" s="100" t="s">
        <v>626</v>
      </c>
    </row>
    <row r="842" spans="1:8" ht="13.8" customHeight="1">
      <c r="A842" s="101">
        <f>C842*ID규칙_획득처_그룹_단위+COUNTIF($C$4:C842,C842)</f>
        <v>30902101</v>
      </c>
      <c r="B842" s="100" t="s">
        <v>759</v>
      </c>
      <c r="C842" s="101">
        <f>IF(H842="EQUIPMENT",INDEX(EQUIPMENT!A:A,MATCH(B842,EQUIPMENT!B:B,0))*10+1,INDEX(ITEM!A:A,MATCH(B842,ITEM!B:B,0))+2)</f>
        <v>309021</v>
      </c>
      <c r="D842" s="101">
        <v>14</v>
      </c>
      <c r="E842" s="101">
        <v>0</v>
      </c>
      <c r="F842" s="101" t="str">
        <f t="shared" si="13"/>
        <v>GAIN_NAME_14</v>
      </c>
      <c r="G842" s="100" t="s">
        <v>237</v>
      </c>
      <c r="H842" s="100" t="s">
        <v>626</v>
      </c>
    </row>
    <row r="843" spans="1:8" ht="13.8" customHeight="1">
      <c r="A843" s="101">
        <f>C843*ID규칙_획득처_그룹_단위+COUNTIF($C$4:C843,C843)</f>
        <v>30902102</v>
      </c>
      <c r="B843" s="100" t="s">
        <v>759</v>
      </c>
      <c r="C843" s="101">
        <f>IF(H843="EQUIPMENT",INDEX(EQUIPMENT!A:A,MATCH(B843,EQUIPMENT!B:B,0))*10+1,INDEX(ITEM!A:A,MATCH(B843,ITEM!B:B,0))+2)</f>
        <v>309021</v>
      </c>
      <c r="D843" s="101">
        <v>11</v>
      </c>
      <c r="E843" s="101">
        <v>0</v>
      </c>
      <c r="F843" s="101" t="str">
        <f t="shared" si="13"/>
        <v>GAIN_NAME_11</v>
      </c>
      <c r="G843" s="100" t="s">
        <v>234</v>
      </c>
      <c r="H843" s="100" t="s">
        <v>626</v>
      </c>
    </row>
    <row r="844" spans="1:8" ht="13.8" customHeight="1">
      <c r="A844" s="101">
        <f>C844*ID규칙_획득처_그룹_단위+COUNTIF($C$4:C844,C844)</f>
        <v>30902103</v>
      </c>
      <c r="B844" s="100" t="s">
        <v>759</v>
      </c>
      <c r="C844" s="101">
        <f>IF(H844="EQUIPMENT",INDEX(EQUIPMENT!A:A,MATCH(B844,EQUIPMENT!B:B,0))*10+1,INDEX(ITEM!A:A,MATCH(B844,ITEM!B:B,0))+2)</f>
        <v>309021</v>
      </c>
      <c r="D844" s="101">
        <v>9</v>
      </c>
      <c r="E844" s="101">
        <v>0</v>
      </c>
      <c r="F844" s="101" t="str">
        <f t="shared" si="13"/>
        <v>GAIN_NAME_9</v>
      </c>
      <c r="G844" s="100" t="s">
        <v>232</v>
      </c>
      <c r="H844" s="100" t="s">
        <v>626</v>
      </c>
    </row>
    <row r="845" spans="1:8" ht="13.8" customHeight="1">
      <c r="A845" s="101">
        <f>C845*ID규칙_획득처_그룹_단위+COUNTIF($C$4:C845,C845)</f>
        <v>30902201</v>
      </c>
      <c r="B845" s="100" t="s">
        <v>760</v>
      </c>
      <c r="C845" s="101">
        <f>IF(H845="EQUIPMENT",INDEX(EQUIPMENT!A:A,MATCH(B845,EQUIPMENT!B:B,0))*10+1,INDEX(ITEM!A:A,MATCH(B845,ITEM!B:B,0))+2)</f>
        <v>309022</v>
      </c>
      <c r="D845" s="101">
        <v>14</v>
      </c>
      <c r="E845" s="101">
        <v>0</v>
      </c>
      <c r="F845" s="101" t="str">
        <f t="shared" si="13"/>
        <v>GAIN_NAME_14</v>
      </c>
      <c r="G845" s="100" t="s">
        <v>237</v>
      </c>
      <c r="H845" s="100" t="s">
        <v>626</v>
      </c>
    </row>
    <row r="846" spans="1:8" ht="13.8" customHeight="1">
      <c r="A846" s="101">
        <f>C846*ID규칙_획득처_그룹_단위+COUNTIF($C$4:C846,C846)</f>
        <v>30902202</v>
      </c>
      <c r="B846" s="100" t="s">
        <v>760</v>
      </c>
      <c r="C846" s="101">
        <f>IF(H846="EQUIPMENT",INDEX(EQUIPMENT!A:A,MATCH(B846,EQUIPMENT!B:B,0))*10+1,INDEX(ITEM!A:A,MATCH(B846,ITEM!B:B,0))+2)</f>
        <v>309022</v>
      </c>
      <c r="D846" s="101">
        <v>11</v>
      </c>
      <c r="E846" s="101">
        <v>0</v>
      </c>
      <c r="F846" s="101" t="str">
        <f t="shared" si="13"/>
        <v>GAIN_NAME_11</v>
      </c>
      <c r="G846" s="100" t="s">
        <v>234</v>
      </c>
      <c r="H846" s="100" t="s">
        <v>626</v>
      </c>
    </row>
    <row r="847" spans="1:8" ht="13.8" customHeight="1">
      <c r="A847" s="101">
        <f>C847*ID규칙_획득처_그룹_단위+COUNTIF($C$4:C847,C847)</f>
        <v>30902203</v>
      </c>
      <c r="B847" s="100" t="s">
        <v>760</v>
      </c>
      <c r="C847" s="101">
        <f>IF(H847="EQUIPMENT",INDEX(EQUIPMENT!A:A,MATCH(B847,EQUIPMENT!B:B,0))*10+1,INDEX(ITEM!A:A,MATCH(B847,ITEM!B:B,0))+2)</f>
        <v>309022</v>
      </c>
      <c r="D847" s="101">
        <v>9</v>
      </c>
      <c r="E847" s="101">
        <v>0</v>
      </c>
      <c r="F847" s="101" t="str">
        <f t="shared" si="13"/>
        <v>GAIN_NAME_9</v>
      </c>
      <c r="G847" s="100" t="s">
        <v>232</v>
      </c>
      <c r="H847" s="100" t="s">
        <v>626</v>
      </c>
    </row>
    <row r="848" spans="1:8" ht="13.8" customHeight="1">
      <c r="A848" s="101">
        <f>C848*ID규칙_획득처_그룹_단위+COUNTIF($C$4:C848,C848)</f>
        <v>30902301</v>
      </c>
      <c r="B848" s="100" t="s">
        <v>761</v>
      </c>
      <c r="C848" s="101">
        <f>IF(H848="EQUIPMENT",INDEX(EQUIPMENT!A:A,MATCH(B848,EQUIPMENT!B:B,0))*10+1,INDEX(ITEM!A:A,MATCH(B848,ITEM!B:B,0))+2)</f>
        <v>309023</v>
      </c>
      <c r="D848" s="101">
        <v>14</v>
      </c>
      <c r="E848" s="101">
        <v>0</v>
      </c>
      <c r="F848" s="101" t="str">
        <f t="shared" si="13"/>
        <v>GAIN_NAME_14</v>
      </c>
      <c r="G848" s="100" t="s">
        <v>237</v>
      </c>
      <c r="H848" s="100" t="s">
        <v>626</v>
      </c>
    </row>
    <row r="849" spans="1:8" ht="13.8" customHeight="1">
      <c r="A849" s="101">
        <f>C849*ID규칙_획득처_그룹_단위+COUNTIF($C$4:C849,C849)</f>
        <v>30902302</v>
      </c>
      <c r="B849" s="100" t="s">
        <v>761</v>
      </c>
      <c r="C849" s="101">
        <f>IF(H849="EQUIPMENT",INDEX(EQUIPMENT!A:A,MATCH(B849,EQUIPMENT!B:B,0))*10+1,INDEX(ITEM!A:A,MATCH(B849,ITEM!B:B,0))+2)</f>
        <v>309023</v>
      </c>
      <c r="D849" s="101">
        <v>2</v>
      </c>
      <c r="E849" s="101">
        <v>12091</v>
      </c>
      <c r="F849" s="101" t="str">
        <f t="shared" si="13"/>
        <v>GAIN_NAME_2</v>
      </c>
      <c r="G849" s="100" t="s">
        <v>2891</v>
      </c>
      <c r="H849" s="100" t="s">
        <v>626</v>
      </c>
    </row>
    <row r="850" spans="1:8" ht="13.8" customHeight="1">
      <c r="A850" s="101">
        <f>C850*ID규칙_획득처_그룹_단위+COUNTIF($C$4:C850,C850)</f>
        <v>30902303</v>
      </c>
      <c r="B850" s="100" t="s">
        <v>761</v>
      </c>
      <c r="C850" s="101">
        <f>IF(H850="EQUIPMENT",INDEX(EQUIPMENT!A:A,MATCH(B850,EQUIPMENT!B:B,0))*10+1,INDEX(ITEM!A:A,MATCH(B850,ITEM!B:B,0))+2)</f>
        <v>309023</v>
      </c>
      <c r="D850" s="101">
        <v>2</v>
      </c>
      <c r="E850" s="101">
        <v>12121</v>
      </c>
      <c r="F850" s="101" t="str">
        <f t="shared" si="13"/>
        <v>GAIN_NAME_2</v>
      </c>
      <c r="G850" s="100" t="s">
        <v>2922</v>
      </c>
      <c r="H850" s="100" t="s">
        <v>626</v>
      </c>
    </row>
    <row r="851" spans="1:8" ht="13.8" customHeight="1">
      <c r="A851" s="101">
        <f>C851*ID규칙_획득처_그룹_단위+COUNTIF($C$4:C851,C851)</f>
        <v>30902304</v>
      </c>
      <c r="B851" s="100" t="s">
        <v>761</v>
      </c>
      <c r="C851" s="101">
        <f>IF(H851="EQUIPMENT",INDEX(EQUIPMENT!A:A,MATCH(B851,EQUIPMENT!B:B,0))*10+1,INDEX(ITEM!A:A,MATCH(B851,ITEM!B:B,0))+2)</f>
        <v>309023</v>
      </c>
      <c r="D851" s="101">
        <v>2</v>
      </c>
      <c r="E851" s="101">
        <v>12151</v>
      </c>
      <c r="F851" s="101" t="str">
        <f t="shared" si="13"/>
        <v>GAIN_NAME_2</v>
      </c>
      <c r="G851" s="100" t="s">
        <v>2888</v>
      </c>
      <c r="H851" s="100" t="s">
        <v>626</v>
      </c>
    </row>
    <row r="852" spans="1:8" ht="13.8" customHeight="1">
      <c r="A852" s="101">
        <f>C852*ID규칙_획득처_그룹_단위+COUNTIF($C$4:C852,C852)</f>
        <v>30902305</v>
      </c>
      <c r="B852" s="100" t="s">
        <v>761</v>
      </c>
      <c r="C852" s="101">
        <f>IF(H852="EQUIPMENT",INDEX(EQUIPMENT!A:A,MATCH(B852,EQUIPMENT!B:B,0))*10+1,INDEX(ITEM!A:A,MATCH(B852,ITEM!B:B,0))+2)</f>
        <v>309023</v>
      </c>
      <c r="D852" s="101">
        <v>2</v>
      </c>
      <c r="E852" s="101">
        <v>12181</v>
      </c>
      <c r="F852" s="101" t="str">
        <f t="shared" si="13"/>
        <v>GAIN_NAME_2</v>
      </c>
      <c r="G852" s="100" t="s">
        <v>2899</v>
      </c>
      <c r="H852" s="100" t="s">
        <v>626</v>
      </c>
    </row>
    <row r="853" spans="1:8" ht="13.8" customHeight="1">
      <c r="A853" s="101">
        <f>C853*ID규칙_획득처_그룹_단위+COUNTIF($C$4:C853,C853)</f>
        <v>30902306</v>
      </c>
      <c r="B853" s="100" t="s">
        <v>761</v>
      </c>
      <c r="C853" s="101">
        <f>IF(H853="EQUIPMENT",INDEX(EQUIPMENT!A:A,MATCH(B853,EQUIPMENT!B:B,0))*10+1,INDEX(ITEM!A:A,MATCH(B853,ITEM!B:B,0))+2)</f>
        <v>309023</v>
      </c>
      <c r="D853" s="101">
        <v>2</v>
      </c>
      <c r="E853" s="101">
        <v>12211</v>
      </c>
      <c r="F853" s="101" t="str">
        <f t="shared" si="13"/>
        <v>GAIN_NAME_2</v>
      </c>
      <c r="G853" s="100" t="s">
        <v>2901</v>
      </c>
      <c r="H853" s="100" t="s">
        <v>626</v>
      </c>
    </row>
    <row r="854" spans="1:8" ht="13.8" customHeight="1">
      <c r="A854" s="101">
        <f>C854*ID규칙_획득처_그룹_단위+COUNTIF($C$4:C854,C854)</f>
        <v>30902307</v>
      </c>
      <c r="B854" s="100" t="s">
        <v>761</v>
      </c>
      <c r="C854" s="101">
        <f>IF(H854="EQUIPMENT",INDEX(EQUIPMENT!A:A,MATCH(B854,EQUIPMENT!B:B,0))*10+1,INDEX(ITEM!A:A,MATCH(B854,ITEM!B:B,0))+2)</f>
        <v>309023</v>
      </c>
      <c r="D854" s="101">
        <v>2</v>
      </c>
      <c r="E854" s="101">
        <v>11094</v>
      </c>
      <c r="F854" s="101" t="str">
        <f t="shared" si="13"/>
        <v>GAIN_NAME_2</v>
      </c>
      <c r="G854" s="100" t="s">
        <v>2917</v>
      </c>
      <c r="H854" s="100" t="s">
        <v>626</v>
      </c>
    </row>
    <row r="855" spans="1:8" ht="13.8" customHeight="1">
      <c r="A855" s="101">
        <f>C855*ID규칙_획득처_그룹_단위+COUNTIF($C$4:C855,C855)</f>
        <v>30902308</v>
      </c>
      <c r="B855" s="100" t="s">
        <v>761</v>
      </c>
      <c r="C855" s="101">
        <f>IF(H855="EQUIPMENT",INDEX(EQUIPMENT!A:A,MATCH(B855,EQUIPMENT!B:B,0))*10+1,INDEX(ITEM!A:A,MATCH(B855,ITEM!B:B,0))+2)</f>
        <v>309023</v>
      </c>
      <c r="D855" s="101">
        <v>2</v>
      </c>
      <c r="E855" s="101">
        <v>11095</v>
      </c>
      <c r="F855" s="101" t="str">
        <f t="shared" si="13"/>
        <v>GAIN_NAME_2</v>
      </c>
      <c r="G855" s="100" t="s">
        <v>2918</v>
      </c>
      <c r="H855" s="100" t="s">
        <v>626</v>
      </c>
    </row>
    <row r="856" spans="1:8" ht="13.8" customHeight="1">
      <c r="A856" s="101">
        <f>C856*ID규칙_획득처_그룹_단위+COUNTIF($C$4:C856,C856)</f>
        <v>30902309</v>
      </c>
      <c r="B856" s="100" t="s">
        <v>761</v>
      </c>
      <c r="C856" s="101">
        <f>IF(H856="EQUIPMENT",INDEX(EQUIPMENT!A:A,MATCH(B856,EQUIPMENT!B:B,0))*10+1,INDEX(ITEM!A:A,MATCH(B856,ITEM!B:B,0))+2)</f>
        <v>309023</v>
      </c>
      <c r="D856" s="101">
        <v>2</v>
      </c>
      <c r="E856" s="101">
        <v>11124</v>
      </c>
      <c r="F856" s="101" t="str">
        <f t="shared" si="13"/>
        <v>GAIN_NAME_2</v>
      </c>
      <c r="G856" s="100" t="s">
        <v>2923</v>
      </c>
      <c r="H856" s="100" t="s">
        <v>626</v>
      </c>
    </row>
    <row r="857" spans="1:8" ht="13.8" customHeight="1">
      <c r="A857" s="101">
        <f>C857*ID규칙_획득처_그룹_단위+COUNTIF($C$4:C857,C857)</f>
        <v>30902310</v>
      </c>
      <c r="B857" s="100" t="s">
        <v>761</v>
      </c>
      <c r="C857" s="101">
        <f>IF(H857="EQUIPMENT",INDEX(EQUIPMENT!A:A,MATCH(B857,EQUIPMENT!B:B,0))*10+1,INDEX(ITEM!A:A,MATCH(B857,ITEM!B:B,0))+2)</f>
        <v>309023</v>
      </c>
      <c r="D857" s="101">
        <v>2</v>
      </c>
      <c r="E857" s="101">
        <v>11125</v>
      </c>
      <c r="F857" s="101" t="str">
        <f t="shared" si="13"/>
        <v>GAIN_NAME_2</v>
      </c>
      <c r="G857" s="100" t="s">
        <v>2924</v>
      </c>
      <c r="H857" s="100" t="s">
        <v>626</v>
      </c>
    </row>
    <row r="858" spans="1:8" ht="13.8" customHeight="1">
      <c r="A858" s="101">
        <f>C858*ID규칙_획득처_그룹_단위+COUNTIF($C$4:C858,C858)</f>
        <v>30902311</v>
      </c>
      <c r="B858" s="100" t="s">
        <v>761</v>
      </c>
      <c r="C858" s="101">
        <f>IF(H858="EQUIPMENT",INDEX(EQUIPMENT!A:A,MATCH(B858,EQUIPMENT!B:B,0))*10+1,INDEX(ITEM!A:A,MATCH(B858,ITEM!B:B,0))+2)</f>
        <v>309023</v>
      </c>
      <c r="D858" s="101">
        <v>2</v>
      </c>
      <c r="E858" s="101">
        <v>11154</v>
      </c>
      <c r="F858" s="101" t="str">
        <f t="shared" si="13"/>
        <v>GAIN_NAME_2</v>
      </c>
      <c r="G858" s="100" t="s">
        <v>2925</v>
      </c>
      <c r="H858" s="100" t="s">
        <v>626</v>
      </c>
    </row>
    <row r="859" spans="1:8" ht="13.8" customHeight="1">
      <c r="A859" s="101">
        <f>C859*ID규칙_획득처_그룹_단위+COUNTIF($C$4:C859,C859)</f>
        <v>30902312</v>
      </c>
      <c r="B859" s="100" t="s">
        <v>761</v>
      </c>
      <c r="C859" s="101">
        <f>IF(H859="EQUIPMENT",INDEX(EQUIPMENT!A:A,MATCH(B859,EQUIPMENT!B:B,0))*10+1,INDEX(ITEM!A:A,MATCH(B859,ITEM!B:B,0))+2)</f>
        <v>309023</v>
      </c>
      <c r="D859" s="101">
        <v>2</v>
      </c>
      <c r="E859" s="101">
        <v>11184</v>
      </c>
      <c r="F859" s="101" t="str">
        <f t="shared" si="13"/>
        <v>GAIN_NAME_2</v>
      </c>
      <c r="G859" s="100" t="s">
        <v>2926</v>
      </c>
      <c r="H859" s="100" t="s">
        <v>626</v>
      </c>
    </row>
    <row r="860" spans="1:8" ht="13.8" customHeight="1">
      <c r="A860" s="101">
        <f>C860*ID규칙_획득처_그룹_단위+COUNTIF($C$4:C860,C860)</f>
        <v>30902313</v>
      </c>
      <c r="B860" s="100" t="s">
        <v>761</v>
      </c>
      <c r="C860" s="101">
        <f>IF(H860="EQUIPMENT",INDEX(EQUIPMENT!A:A,MATCH(B860,EQUIPMENT!B:B,0))*10+1,INDEX(ITEM!A:A,MATCH(B860,ITEM!B:B,0))+2)</f>
        <v>309023</v>
      </c>
      <c r="D860" s="101">
        <v>2</v>
      </c>
      <c r="E860" s="101">
        <v>11214</v>
      </c>
      <c r="F860" s="101" t="str">
        <f t="shared" si="13"/>
        <v>GAIN_NAME_2</v>
      </c>
      <c r="G860" s="100" t="s">
        <v>2927</v>
      </c>
      <c r="H860" s="100" t="s">
        <v>626</v>
      </c>
    </row>
    <row r="861" spans="1:8" ht="13.8" customHeight="1">
      <c r="A861" s="101">
        <f>C861*ID규칙_획득처_그룹_단위+COUNTIF($C$4:C861,C861)</f>
        <v>30902314</v>
      </c>
      <c r="B861" s="100" t="s">
        <v>761</v>
      </c>
      <c r="C861" s="101">
        <f>IF(H861="EQUIPMENT",INDEX(EQUIPMENT!A:A,MATCH(B861,EQUIPMENT!B:B,0))*10+1,INDEX(ITEM!A:A,MATCH(B861,ITEM!B:B,0))+2)</f>
        <v>309023</v>
      </c>
      <c r="D861" s="101">
        <v>11</v>
      </c>
      <c r="E861" s="101">
        <v>0</v>
      </c>
      <c r="F861" s="101" t="str">
        <f t="shared" si="13"/>
        <v>GAIN_NAME_11</v>
      </c>
      <c r="G861" s="100" t="s">
        <v>234</v>
      </c>
      <c r="H861" s="100" t="s">
        <v>626</v>
      </c>
    </row>
    <row r="862" spans="1:8" ht="13.8" customHeight="1">
      <c r="A862" s="101">
        <f>C862*ID규칙_획득처_그룹_단위+COUNTIF($C$4:C862,C862)</f>
        <v>30902315</v>
      </c>
      <c r="B862" s="100" t="s">
        <v>761</v>
      </c>
      <c r="C862" s="101">
        <f>IF(H862="EQUIPMENT",INDEX(EQUIPMENT!A:A,MATCH(B862,EQUIPMENT!B:B,0))*10+1,INDEX(ITEM!A:A,MATCH(B862,ITEM!B:B,0))+2)</f>
        <v>309023</v>
      </c>
      <c r="D862" s="101">
        <v>9</v>
      </c>
      <c r="E862" s="101">
        <v>0</v>
      </c>
      <c r="F862" s="101" t="str">
        <f t="shared" si="13"/>
        <v>GAIN_NAME_9</v>
      </c>
      <c r="G862" s="100" t="s">
        <v>232</v>
      </c>
      <c r="H862" s="100" t="s">
        <v>626</v>
      </c>
    </row>
    <row r="863" spans="1:8" ht="13.8" customHeight="1">
      <c r="A863" s="101">
        <f>C863*ID규칙_획득처_그룹_단위+COUNTIF($C$4:C863,C863)</f>
        <v>30902401</v>
      </c>
      <c r="B863" s="100" t="s">
        <v>762</v>
      </c>
      <c r="C863" s="101">
        <f>IF(H863="EQUIPMENT",INDEX(EQUIPMENT!A:A,MATCH(B863,EQUIPMENT!B:B,0))*10+1,INDEX(ITEM!A:A,MATCH(B863,ITEM!B:B,0))+2)</f>
        <v>309024</v>
      </c>
      <c r="D863" s="101">
        <v>14</v>
      </c>
      <c r="E863" s="101">
        <v>0</v>
      </c>
      <c r="F863" s="101" t="str">
        <f t="shared" si="13"/>
        <v>GAIN_NAME_14</v>
      </c>
      <c r="G863" s="100" t="s">
        <v>237</v>
      </c>
      <c r="H863" s="100" t="s">
        <v>626</v>
      </c>
    </row>
    <row r="864" spans="1:8" ht="13.8" customHeight="1">
      <c r="A864" s="101">
        <f>C864*ID규칙_획득처_그룹_단위+COUNTIF($C$4:C864,C864)</f>
        <v>30902402</v>
      </c>
      <c r="B864" s="100" t="s">
        <v>762</v>
      </c>
      <c r="C864" s="101">
        <f>IF(H864="EQUIPMENT",INDEX(EQUIPMENT!A:A,MATCH(B864,EQUIPMENT!B:B,0))*10+1,INDEX(ITEM!A:A,MATCH(B864,ITEM!B:B,0))+2)</f>
        <v>309024</v>
      </c>
      <c r="D864" s="101">
        <v>2</v>
      </c>
      <c r="E864" s="101">
        <v>12091</v>
      </c>
      <c r="F864" s="101" t="str">
        <f t="shared" si="13"/>
        <v>GAIN_NAME_2</v>
      </c>
      <c r="G864" s="100" t="s">
        <v>2891</v>
      </c>
      <c r="H864" s="100" t="s">
        <v>626</v>
      </c>
    </row>
    <row r="865" spans="1:8" ht="13.8" customHeight="1">
      <c r="A865" s="101">
        <f>C865*ID규칙_획득처_그룹_단위+COUNTIF($C$4:C865,C865)</f>
        <v>30902403</v>
      </c>
      <c r="B865" s="100" t="s">
        <v>762</v>
      </c>
      <c r="C865" s="101">
        <f>IF(H865="EQUIPMENT",INDEX(EQUIPMENT!A:A,MATCH(B865,EQUIPMENT!B:B,0))*10+1,INDEX(ITEM!A:A,MATCH(B865,ITEM!B:B,0))+2)</f>
        <v>309024</v>
      </c>
      <c r="D865" s="101">
        <v>2</v>
      </c>
      <c r="E865" s="101">
        <v>12121</v>
      </c>
      <c r="F865" s="101" t="str">
        <f t="shared" si="13"/>
        <v>GAIN_NAME_2</v>
      </c>
      <c r="G865" s="100" t="s">
        <v>2922</v>
      </c>
      <c r="H865" s="100" t="s">
        <v>626</v>
      </c>
    </row>
    <row r="866" spans="1:8" ht="13.8" customHeight="1">
      <c r="A866" s="101">
        <f>C866*ID규칙_획득처_그룹_단위+COUNTIF($C$4:C866,C866)</f>
        <v>30902404</v>
      </c>
      <c r="B866" s="100" t="s">
        <v>762</v>
      </c>
      <c r="C866" s="101">
        <f>IF(H866="EQUIPMENT",INDEX(EQUIPMENT!A:A,MATCH(B866,EQUIPMENT!B:B,0))*10+1,INDEX(ITEM!A:A,MATCH(B866,ITEM!B:B,0))+2)</f>
        <v>309024</v>
      </c>
      <c r="D866" s="101">
        <v>2</v>
      </c>
      <c r="E866" s="101">
        <v>12151</v>
      </c>
      <c r="F866" s="101" t="str">
        <f t="shared" si="13"/>
        <v>GAIN_NAME_2</v>
      </c>
      <c r="G866" s="100" t="s">
        <v>2888</v>
      </c>
      <c r="H866" s="100" t="s">
        <v>626</v>
      </c>
    </row>
    <row r="867" spans="1:8" ht="13.8" customHeight="1">
      <c r="A867" s="101">
        <f>C867*ID규칙_획득처_그룹_단위+COUNTIF($C$4:C867,C867)</f>
        <v>30902405</v>
      </c>
      <c r="B867" s="100" t="s">
        <v>762</v>
      </c>
      <c r="C867" s="101">
        <f>IF(H867="EQUIPMENT",INDEX(EQUIPMENT!A:A,MATCH(B867,EQUIPMENT!B:B,0))*10+1,INDEX(ITEM!A:A,MATCH(B867,ITEM!B:B,0))+2)</f>
        <v>309024</v>
      </c>
      <c r="D867" s="101">
        <v>2</v>
      </c>
      <c r="E867" s="101">
        <v>12181</v>
      </c>
      <c r="F867" s="101" t="str">
        <f t="shared" ref="F867:F930" si="14">"GAIN_NAME_"&amp;D867</f>
        <v>GAIN_NAME_2</v>
      </c>
      <c r="G867" s="100" t="s">
        <v>2899</v>
      </c>
      <c r="H867" s="100" t="s">
        <v>626</v>
      </c>
    </row>
    <row r="868" spans="1:8" ht="13.8" customHeight="1">
      <c r="A868" s="101">
        <f>C868*ID규칙_획득처_그룹_단위+COUNTIF($C$4:C868,C868)</f>
        <v>30902406</v>
      </c>
      <c r="B868" s="100" t="s">
        <v>762</v>
      </c>
      <c r="C868" s="101">
        <f>IF(H868="EQUIPMENT",INDEX(EQUIPMENT!A:A,MATCH(B868,EQUIPMENT!B:B,0))*10+1,INDEX(ITEM!A:A,MATCH(B868,ITEM!B:B,0))+2)</f>
        <v>309024</v>
      </c>
      <c r="D868" s="101">
        <v>2</v>
      </c>
      <c r="E868" s="101">
        <v>12211</v>
      </c>
      <c r="F868" s="101" t="str">
        <f t="shared" si="14"/>
        <v>GAIN_NAME_2</v>
      </c>
      <c r="G868" s="100" t="s">
        <v>2901</v>
      </c>
      <c r="H868" s="100" t="s">
        <v>626</v>
      </c>
    </row>
    <row r="869" spans="1:8" ht="13.8" customHeight="1">
      <c r="A869" s="101">
        <f>C869*ID규칙_획득처_그룹_단위+COUNTIF($C$4:C869,C869)</f>
        <v>30902407</v>
      </c>
      <c r="B869" s="100" t="s">
        <v>762</v>
      </c>
      <c r="C869" s="101">
        <f>IF(H869="EQUIPMENT",INDEX(EQUIPMENT!A:A,MATCH(B869,EQUIPMENT!B:B,0))*10+1,INDEX(ITEM!A:A,MATCH(B869,ITEM!B:B,0))+2)</f>
        <v>309024</v>
      </c>
      <c r="D869" s="101">
        <v>2</v>
      </c>
      <c r="E869" s="101">
        <v>11093</v>
      </c>
      <c r="F869" s="101" t="str">
        <f t="shared" si="14"/>
        <v>GAIN_NAME_2</v>
      </c>
      <c r="G869" s="100" t="s">
        <v>2920</v>
      </c>
      <c r="H869" s="100" t="s">
        <v>626</v>
      </c>
    </row>
    <row r="870" spans="1:8" ht="13.8" customHeight="1">
      <c r="A870" s="101">
        <f>C870*ID규칙_획득처_그룹_단위+COUNTIF($C$4:C870,C870)</f>
        <v>30902408</v>
      </c>
      <c r="B870" s="100" t="s">
        <v>762</v>
      </c>
      <c r="C870" s="101">
        <f>IF(H870="EQUIPMENT",INDEX(EQUIPMENT!A:A,MATCH(B870,EQUIPMENT!B:B,0))*10+1,INDEX(ITEM!A:A,MATCH(B870,ITEM!B:B,0))+2)</f>
        <v>309024</v>
      </c>
      <c r="D870" s="101">
        <v>2</v>
      </c>
      <c r="E870" s="101">
        <v>11094</v>
      </c>
      <c r="F870" s="101" t="str">
        <f t="shared" si="14"/>
        <v>GAIN_NAME_2</v>
      </c>
      <c r="G870" s="100" t="s">
        <v>2917</v>
      </c>
      <c r="H870" s="100" t="s">
        <v>626</v>
      </c>
    </row>
    <row r="871" spans="1:8" ht="13.8" customHeight="1">
      <c r="A871" s="101">
        <f>C871*ID규칙_획득처_그룹_단위+COUNTIF($C$4:C871,C871)</f>
        <v>30902409</v>
      </c>
      <c r="B871" s="100" t="s">
        <v>762</v>
      </c>
      <c r="C871" s="101">
        <f>IF(H871="EQUIPMENT",INDEX(EQUIPMENT!A:A,MATCH(B871,EQUIPMENT!B:B,0))*10+1,INDEX(ITEM!A:A,MATCH(B871,ITEM!B:B,0))+2)</f>
        <v>309024</v>
      </c>
      <c r="D871" s="101">
        <v>2</v>
      </c>
      <c r="E871" s="101">
        <v>11123</v>
      </c>
      <c r="F871" s="101" t="str">
        <f t="shared" si="14"/>
        <v>GAIN_NAME_2</v>
      </c>
      <c r="G871" s="100" t="s">
        <v>2928</v>
      </c>
      <c r="H871" s="100" t="s">
        <v>626</v>
      </c>
    </row>
    <row r="872" spans="1:8" ht="13.8" customHeight="1">
      <c r="A872" s="101">
        <f>C872*ID규칙_획득처_그룹_단위+COUNTIF($C$4:C872,C872)</f>
        <v>30902410</v>
      </c>
      <c r="B872" s="100" t="s">
        <v>762</v>
      </c>
      <c r="C872" s="101">
        <f>IF(H872="EQUIPMENT",INDEX(EQUIPMENT!A:A,MATCH(B872,EQUIPMENT!B:B,0))*10+1,INDEX(ITEM!A:A,MATCH(B872,ITEM!B:B,0))+2)</f>
        <v>309024</v>
      </c>
      <c r="D872" s="101">
        <v>2</v>
      </c>
      <c r="E872" s="101">
        <v>11124</v>
      </c>
      <c r="F872" s="101" t="str">
        <f t="shared" si="14"/>
        <v>GAIN_NAME_2</v>
      </c>
      <c r="G872" s="100" t="s">
        <v>2923</v>
      </c>
      <c r="H872" s="100" t="s">
        <v>626</v>
      </c>
    </row>
    <row r="873" spans="1:8" ht="13.8" customHeight="1">
      <c r="A873" s="101">
        <f>C873*ID규칙_획득처_그룹_단위+COUNTIF($C$4:C873,C873)</f>
        <v>30902411</v>
      </c>
      <c r="B873" s="100" t="s">
        <v>762</v>
      </c>
      <c r="C873" s="101">
        <f>IF(H873="EQUIPMENT",INDEX(EQUIPMENT!A:A,MATCH(B873,EQUIPMENT!B:B,0))*10+1,INDEX(ITEM!A:A,MATCH(B873,ITEM!B:B,0))+2)</f>
        <v>309024</v>
      </c>
      <c r="D873" s="101">
        <v>2</v>
      </c>
      <c r="E873" s="101">
        <v>11153</v>
      </c>
      <c r="F873" s="101" t="str">
        <f t="shared" si="14"/>
        <v>GAIN_NAME_2</v>
      </c>
      <c r="G873" s="100" t="s">
        <v>2929</v>
      </c>
      <c r="H873" s="100" t="s">
        <v>626</v>
      </c>
    </row>
    <row r="874" spans="1:8" ht="13.8" customHeight="1">
      <c r="A874" s="101">
        <f>C874*ID규칙_획득처_그룹_단위+COUNTIF($C$4:C874,C874)</f>
        <v>30902412</v>
      </c>
      <c r="B874" s="100" t="s">
        <v>762</v>
      </c>
      <c r="C874" s="101">
        <f>IF(H874="EQUIPMENT",INDEX(EQUIPMENT!A:A,MATCH(B874,EQUIPMENT!B:B,0))*10+1,INDEX(ITEM!A:A,MATCH(B874,ITEM!B:B,0))+2)</f>
        <v>309024</v>
      </c>
      <c r="D874" s="101">
        <v>2</v>
      </c>
      <c r="E874" s="101">
        <v>11183</v>
      </c>
      <c r="F874" s="101" t="str">
        <f t="shared" si="14"/>
        <v>GAIN_NAME_2</v>
      </c>
      <c r="G874" s="100" t="s">
        <v>2930</v>
      </c>
      <c r="H874" s="100" t="s">
        <v>626</v>
      </c>
    </row>
    <row r="875" spans="1:8" ht="13.8" customHeight="1">
      <c r="A875" s="101">
        <f>C875*ID규칙_획득처_그룹_단위+COUNTIF($C$4:C875,C875)</f>
        <v>30902413</v>
      </c>
      <c r="B875" s="100" t="s">
        <v>762</v>
      </c>
      <c r="C875" s="101">
        <f>IF(H875="EQUIPMENT",INDEX(EQUIPMENT!A:A,MATCH(B875,EQUIPMENT!B:B,0))*10+1,INDEX(ITEM!A:A,MATCH(B875,ITEM!B:B,0))+2)</f>
        <v>309024</v>
      </c>
      <c r="D875" s="101">
        <v>2</v>
      </c>
      <c r="E875" s="101">
        <v>11213</v>
      </c>
      <c r="F875" s="101" t="str">
        <f t="shared" si="14"/>
        <v>GAIN_NAME_2</v>
      </c>
      <c r="G875" s="100" t="s">
        <v>2931</v>
      </c>
      <c r="H875" s="100" t="s">
        <v>626</v>
      </c>
    </row>
    <row r="876" spans="1:8" ht="13.8" customHeight="1">
      <c r="A876" s="101">
        <f>C876*ID규칙_획득처_그룹_단위+COUNTIF($C$4:C876,C876)</f>
        <v>30902414</v>
      </c>
      <c r="B876" s="100" t="s">
        <v>762</v>
      </c>
      <c r="C876" s="101">
        <f>IF(H876="EQUIPMENT",INDEX(EQUIPMENT!A:A,MATCH(B876,EQUIPMENT!B:B,0))*10+1,INDEX(ITEM!A:A,MATCH(B876,ITEM!B:B,0))+2)</f>
        <v>309024</v>
      </c>
      <c r="D876" s="101">
        <v>11</v>
      </c>
      <c r="E876" s="101">
        <v>0</v>
      </c>
      <c r="F876" s="101" t="str">
        <f t="shared" si="14"/>
        <v>GAIN_NAME_11</v>
      </c>
      <c r="G876" s="100" t="s">
        <v>234</v>
      </c>
      <c r="H876" s="100" t="s">
        <v>626</v>
      </c>
    </row>
    <row r="877" spans="1:8" ht="13.8" customHeight="1">
      <c r="A877" s="101">
        <f>C877*ID규칙_획득처_그룹_단위+COUNTIF($C$4:C877,C877)</f>
        <v>30902415</v>
      </c>
      <c r="B877" s="100" t="s">
        <v>762</v>
      </c>
      <c r="C877" s="101">
        <f>IF(H877="EQUIPMENT",INDEX(EQUIPMENT!A:A,MATCH(B877,EQUIPMENT!B:B,0))*10+1,INDEX(ITEM!A:A,MATCH(B877,ITEM!B:B,0))+2)</f>
        <v>309024</v>
      </c>
      <c r="D877" s="101">
        <v>9</v>
      </c>
      <c r="E877" s="101">
        <v>0</v>
      </c>
      <c r="F877" s="101" t="str">
        <f t="shared" si="14"/>
        <v>GAIN_NAME_9</v>
      </c>
      <c r="G877" s="100" t="s">
        <v>232</v>
      </c>
      <c r="H877" s="100" t="s">
        <v>626</v>
      </c>
    </row>
    <row r="878" spans="1:8" ht="13.8" customHeight="1">
      <c r="A878" s="101">
        <f>C878*ID규칙_획득처_그룹_단위+COUNTIF($C$4:C878,C878)</f>
        <v>30902501</v>
      </c>
      <c r="B878" s="100" t="s">
        <v>763</v>
      </c>
      <c r="C878" s="101">
        <f>IF(H878="EQUIPMENT",INDEX(EQUIPMENT!A:A,MATCH(B878,EQUIPMENT!B:B,0))*10+1,INDEX(ITEM!A:A,MATCH(B878,ITEM!B:B,0))+2)</f>
        <v>309025</v>
      </c>
      <c r="D878" s="101">
        <v>14</v>
      </c>
      <c r="E878" s="101">
        <v>0</v>
      </c>
      <c r="F878" s="101" t="str">
        <f t="shared" si="14"/>
        <v>GAIN_NAME_14</v>
      </c>
      <c r="G878" s="100" t="s">
        <v>237</v>
      </c>
      <c r="H878" s="100" t="s">
        <v>626</v>
      </c>
    </row>
    <row r="879" spans="1:8" ht="13.8" customHeight="1">
      <c r="A879" s="101">
        <f>C879*ID규칙_획득처_그룹_단위+COUNTIF($C$4:C879,C879)</f>
        <v>30902502</v>
      </c>
      <c r="B879" s="100" t="s">
        <v>763</v>
      </c>
      <c r="C879" s="101">
        <f>IF(H879="EQUIPMENT",INDEX(EQUIPMENT!A:A,MATCH(B879,EQUIPMENT!B:B,0))*10+1,INDEX(ITEM!A:A,MATCH(B879,ITEM!B:B,0))+2)</f>
        <v>309025</v>
      </c>
      <c r="D879" s="101">
        <v>2</v>
      </c>
      <c r="E879" s="101">
        <v>12091</v>
      </c>
      <c r="F879" s="101" t="str">
        <f t="shared" si="14"/>
        <v>GAIN_NAME_2</v>
      </c>
      <c r="G879" s="100" t="s">
        <v>2891</v>
      </c>
      <c r="H879" s="100" t="s">
        <v>626</v>
      </c>
    </row>
    <row r="880" spans="1:8" ht="13.8" customHeight="1">
      <c r="A880" s="101">
        <f>C880*ID규칙_획득처_그룹_단위+COUNTIF($C$4:C880,C880)</f>
        <v>30902503</v>
      </c>
      <c r="B880" s="100" t="s">
        <v>763</v>
      </c>
      <c r="C880" s="101">
        <f>IF(H880="EQUIPMENT",INDEX(EQUIPMENT!A:A,MATCH(B880,EQUIPMENT!B:B,0))*10+1,INDEX(ITEM!A:A,MATCH(B880,ITEM!B:B,0))+2)</f>
        <v>309025</v>
      </c>
      <c r="D880" s="101">
        <v>2</v>
      </c>
      <c r="E880" s="101">
        <v>12121</v>
      </c>
      <c r="F880" s="101" t="str">
        <f t="shared" si="14"/>
        <v>GAIN_NAME_2</v>
      </c>
      <c r="G880" s="100" t="s">
        <v>2922</v>
      </c>
      <c r="H880" s="100" t="s">
        <v>626</v>
      </c>
    </row>
    <row r="881" spans="1:8" ht="13.8" customHeight="1">
      <c r="A881" s="101">
        <f>C881*ID규칙_획득처_그룹_단위+COUNTIF($C$4:C881,C881)</f>
        <v>30902504</v>
      </c>
      <c r="B881" s="100" t="s">
        <v>763</v>
      </c>
      <c r="C881" s="101">
        <f>IF(H881="EQUIPMENT",INDEX(EQUIPMENT!A:A,MATCH(B881,EQUIPMENT!B:B,0))*10+1,INDEX(ITEM!A:A,MATCH(B881,ITEM!B:B,0))+2)</f>
        <v>309025</v>
      </c>
      <c r="D881" s="101">
        <v>2</v>
      </c>
      <c r="E881" s="101">
        <v>12151</v>
      </c>
      <c r="F881" s="101" t="str">
        <f t="shared" si="14"/>
        <v>GAIN_NAME_2</v>
      </c>
      <c r="G881" s="100" t="s">
        <v>2888</v>
      </c>
      <c r="H881" s="100" t="s">
        <v>626</v>
      </c>
    </row>
    <row r="882" spans="1:8" ht="13.8" customHeight="1">
      <c r="A882" s="101">
        <f>C882*ID규칙_획득처_그룹_단위+COUNTIF($C$4:C882,C882)</f>
        <v>30902505</v>
      </c>
      <c r="B882" s="100" t="s">
        <v>763</v>
      </c>
      <c r="C882" s="101">
        <f>IF(H882="EQUIPMENT",INDEX(EQUIPMENT!A:A,MATCH(B882,EQUIPMENT!B:B,0))*10+1,INDEX(ITEM!A:A,MATCH(B882,ITEM!B:B,0))+2)</f>
        <v>309025</v>
      </c>
      <c r="D882" s="101">
        <v>2</v>
      </c>
      <c r="E882" s="101">
        <v>12181</v>
      </c>
      <c r="F882" s="101" t="str">
        <f t="shared" si="14"/>
        <v>GAIN_NAME_2</v>
      </c>
      <c r="G882" s="100" t="s">
        <v>2899</v>
      </c>
      <c r="H882" s="100" t="s">
        <v>626</v>
      </c>
    </row>
    <row r="883" spans="1:8" ht="13.8" customHeight="1">
      <c r="A883" s="101">
        <f>C883*ID규칙_획득처_그룹_단위+COUNTIF($C$4:C883,C883)</f>
        <v>30902506</v>
      </c>
      <c r="B883" s="100" t="s">
        <v>763</v>
      </c>
      <c r="C883" s="101">
        <f>IF(H883="EQUIPMENT",INDEX(EQUIPMENT!A:A,MATCH(B883,EQUIPMENT!B:B,0))*10+1,INDEX(ITEM!A:A,MATCH(B883,ITEM!B:B,0))+2)</f>
        <v>309025</v>
      </c>
      <c r="D883" s="101">
        <v>2</v>
      </c>
      <c r="E883" s="101">
        <v>12211</v>
      </c>
      <c r="F883" s="101" t="str">
        <f t="shared" si="14"/>
        <v>GAIN_NAME_2</v>
      </c>
      <c r="G883" s="100" t="s">
        <v>2901</v>
      </c>
      <c r="H883" s="100" t="s">
        <v>626</v>
      </c>
    </row>
    <row r="884" spans="1:8" ht="13.8" customHeight="1">
      <c r="A884" s="101">
        <f>C884*ID규칙_획득처_그룹_단위+COUNTIF($C$4:C884,C884)</f>
        <v>30902507</v>
      </c>
      <c r="B884" s="100" t="s">
        <v>763</v>
      </c>
      <c r="C884" s="101">
        <f>IF(H884="EQUIPMENT",INDEX(EQUIPMENT!A:A,MATCH(B884,EQUIPMENT!B:B,0))*10+1,INDEX(ITEM!A:A,MATCH(B884,ITEM!B:B,0))+2)</f>
        <v>309025</v>
      </c>
      <c r="D884" s="101">
        <v>2</v>
      </c>
      <c r="E884" s="101">
        <v>11093</v>
      </c>
      <c r="F884" s="101" t="str">
        <f t="shared" si="14"/>
        <v>GAIN_NAME_2</v>
      </c>
      <c r="G884" s="100" t="s">
        <v>2920</v>
      </c>
      <c r="H884" s="100" t="s">
        <v>626</v>
      </c>
    </row>
    <row r="885" spans="1:8" ht="13.8" customHeight="1">
      <c r="A885" s="101">
        <f>C885*ID규칙_획득처_그룹_단위+COUNTIF($C$4:C885,C885)</f>
        <v>30902508</v>
      </c>
      <c r="B885" s="100" t="s">
        <v>763</v>
      </c>
      <c r="C885" s="101">
        <f>IF(H885="EQUIPMENT",INDEX(EQUIPMENT!A:A,MATCH(B885,EQUIPMENT!B:B,0))*10+1,INDEX(ITEM!A:A,MATCH(B885,ITEM!B:B,0))+2)</f>
        <v>309025</v>
      </c>
      <c r="D885" s="101">
        <v>2</v>
      </c>
      <c r="E885" s="101">
        <v>11094</v>
      </c>
      <c r="F885" s="101" t="str">
        <f t="shared" si="14"/>
        <v>GAIN_NAME_2</v>
      </c>
      <c r="G885" s="100" t="s">
        <v>2917</v>
      </c>
      <c r="H885" s="100" t="s">
        <v>626</v>
      </c>
    </row>
    <row r="886" spans="1:8" ht="13.8" customHeight="1">
      <c r="A886" s="101">
        <f>C886*ID규칙_획득처_그룹_단위+COUNTIF($C$4:C886,C886)</f>
        <v>30902509</v>
      </c>
      <c r="B886" s="100" t="s">
        <v>763</v>
      </c>
      <c r="C886" s="101">
        <f>IF(H886="EQUIPMENT",INDEX(EQUIPMENT!A:A,MATCH(B886,EQUIPMENT!B:B,0))*10+1,INDEX(ITEM!A:A,MATCH(B886,ITEM!B:B,0))+2)</f>
        <v>309025</v>
      </c>
      <c r="D886" s="101">
        <v>2</v>
      </c>
      <c r="E886" s="101">
        <v>11123</v>
      </c>
      <c r="F886" s="101" t="str">
        <f t="shared" si="14"/>
        <v>GAIN_NAME_2</v>
      </c>
      <c r="G886" s="100" t="s">
        <v>2928</v>
      </c>
      <c r="H886" s="100" t="s">
        <v>626</v>
      </c>
    </row>
    <row r="887" spans="1:8" ht="13.8" customHeight="1">
      <c r="A887" s="101">
        <f>C887*ID규칙_획득처_그룹_단위+COUNTIF($C$4:C887,C887)</f>
        <v>30902510</v>
      </c>
      <c r="B887" s="100" t="s">
        <v>763</v>
      </c>
      <c r="C887" s="101">
        <f>IF(H887="EQUIPMENT",INDEX(EQUIPMENT!A:A,MATCH(B887,EQUIPMENT!B:B,0))*10+1,INDEX(ITEM!A:A,MATCH(B887,ITEM!B:B,0))+2)</f>
        <v>309025</v>
      </c>
      <c r="D887" s="101">
        <v>2</v>
      </c>
      <c r="E887" s="101">
        <v>11124</v>
      </c>
      <c r="F887" s="101" t="str">
        <f t="shared" si="14"/>
        <v>GAIN_NAME_2</v>
      </c>
      <c r="G887" s="100" t="s">
        <v>2923</v>
      </c>
      <c r="H887" s="100" t="s">
        <v>626</v>
      </c>
    </row>
    <row r="888" spans="1:8" ht="13.8" customHeight="1">
      <c r="A888" s="101">
        <f>C888*ID규칙_획득처_그룹_단위+COUNTIF($C$4:C888,C888)</f>
        <v>30902511</v>
      </c>
      <c r="B888" s="100" t="s">
        <v>763</v>
      </c>
      <c r="C888" s="101">
        <f>IF(H888="EQUIPMENT",INDEX(EQUIPMENT!A:A,MATCH(B888,EQUIPMENT!B:B,0))*10+1,INDEX(ITEM!A:A,MATCH(B888,ITEM!B:B,0))+2)</f>
        <v>309025</v>
      </c>
      <c r="D888" s="101">
        <v>2</v>
      </c>
      <c r="E888" s="101">
        <v>11153</v>
      </c>
      <c r="F888" s="101" t="str">
        <f t="shared" si="14"/>
        <v>GAIN_NAME_2</v>
      </c>
      <c r="G888" s="100" t="s">
        <v>2929</v>
      </c>
      <c r="H888" s="100" t="s">
        <v>626</v>
      </c>
    </row>
    <row r="889" spans="1:8" ht="13.8" customHeight="1">
      <c r="A889" s="101">
        <f>C889*ID규칙_획득처_그룹_단위+COUNTIF($C$4:C889,C889)</f>
        <v>30902512</v>
      </c>
      <c r="B889" s="100" t="s">
        <v>763</v>
      </c>
      <c r="C889" s="101">
        <f>IF(H889="EQUIPMENT",INDEX(EQUIPMENT!A:A,MATCH(B889,EQUIPMENT!B:B,0))*10+1,INDEX(ITEM!A:A,MATCH(B889,ITEM!B:B,0))+2)</f>
        <v>309025</v>
      </c>
      <c r="D889" s="101">
        <v>2</v>
      </c>
      <c r="E889" s="101">
        <v>11183</v>
      </c>
      <c r="F889" s="101" t="str">
        <f t="shared" si="14"/>
        <v>GAIN_NAME_2</v>
      </c>
      <c r="G889" s="100" t="s">
        <v>2930</v>
      </c>
      <c r="H889" s="100" t="s">
        <v>626</v>
      </c>
    </row>
    <row r="890" spans="1:8" ht="13.8" customHeight="1">
      <c r="A890" s="101">
        <f>C890*ID규칙_획득처_그룹_단위+COUNTIF($C$4:C890,C890)</f>
        <v>30902513</v>
      </c>
      <c r="B890" s="100" t="s">
        <v>763</v>
      </c>
      <c r="C890" s="101">
        <f>IF(H890="EQUIPMENT",INDEX(EQUIPMENT!A:A,MATCH(B890,EQUIPMENT!B:B,0))*10+1,INDEX(ITEM!A:A,MATCH(B890,ITEM!B:B,0))+2)</f>
        <v>309025</v>
      </c>
      <c r="D890" s="101">
        <v>2</v>
      </c>
      <c r="E890" s="101">
        <v>11213</v>
      </c>
      <c r="F890" s="101" t="str">
        <f t="shared" si="14"/>
        <v>GAIN_NAME_2</v>
      </c>
      <c r="G890" s="100" t="s">
        <v>2931</v>
      </c>
      <c r="H890" s="100" t="s">
        <v>626</v>
      </c>
    </row>
    <row r="891" spans="1:8" ht="13.8" customHeight="1">
      <c r="A891" s="101">
        <f>C891*ID규칙_획득처_그룹_단위+COUNTIF($C$4:C891,C891)</f>
        <v>30902514</v>
      </c>
      <c r="B891" s="100" t="s">
        <v>763</v>
      </c>
      <c r="C891" s="101">
        <f>IF(H891="EQUIPMENT",INDEX(EQUIPMENT!A:A,MATCH(B891,EQUIPMENT!B:B,0))*10+1,INDEX(ITEM!A:A,MATCH(B891,ITEM!B:B,0))+2)</f>
        <v>309025</v>
      </c>
      <c r="D891" s="101">
        <v>11</v>
      </c>
      <c r="E891" s="101">
        <v>0</v>
      </c>
      <c r="F891" s="101" t="str">
        <f t="shared" si="14"/>
        <v>GAIN_NAME_11</v>
      </c>
      <c r="G891" s="100" t="s">
        <v>234</v>
      </c>
      <c r="H891" s="100" t="s">
        <v>626</v>
      </c>
    </row>
    <row r="892" spans="1:8" ht="13.8" customHeight="1">
      <c r="A892" s="101">
        <f>C892*ID규칙_획득처_그룹_단위+COUNTIF($C$4:C892,C892)</f>
        <v>30902515</v>
      </c>
      <c r="B892" s="100" t="s">
        <v>763</v>
      </c>
      <c r="C892" s="101">
        <f>IF(H892="EQUIPMENT",INDEX(EQUIPMENT!A:A,MATCH(B892,EQUIPMENT!B:B,0))*10+1,INDEX(ITEM!A:A,MATCH(B892,ITEM!B:B,0))+2)</f>
        <v>309025</v>
      </c>
      <c r="D892" s="101">
        <v>9</v>
      </c>
      <c r="E892" s="101">
        <v>0</v>
      </c>
      <c r="F892" s="101" t="str">
        <f t="shared" si="14"/>
        <v>GAIN_NAME_9</v>
      </c>
      <c r="G892" s="100" t="s">
        <v>232</v>
      </c>
      <c r="H892" s="100" t="s">
        <v>626</v>
      </c>
    </row>
    <row r="893" spans="1:8" ht="13.8" customHeight="1">
      <c r="A893" s="101">
        <f>C893*ID규칙_획득처_그룹_단위+COUNTIF($C$4:C893,C893)</f>
        <v>30902601</v>
      </c>
      <c r="B893" s="100" t="s">
        <v>764</v>
      </c>
      <c r="C893" s="101">
        <f>IF(H893="EQUIPMENT",INDEX(EQUIPMENT!A:A,MATCH(B893,EQUIPMENT!B:B,0))*10+1,INDEX(ITEM!A:A,MATCH(B893,ITEM!B:B,0))+2)</f>
        <v>309026</v>
      </c>
      <c r="D893" s="101">
        <v>14</v>
      </c>
      <c r="E893" s="101">
        <v>0</v>
      </c>
      <c r="F893" s="101" t="str">
        <f t="shared" si="14"/>
        <v>GAIN_NAME_14</v>
      </c>
      <c r="G893" s="100" t="s">
        <v>237</v>
      </c>
      <c r="H893" s="100" t="s">
        <v>626</v>
      </c>
    </row>
    <row r="894" spans="1:8" ht="13.8" customHeight="1">
      <c r="A894" s="101">
        <f>C894*ID규칙_획득처_그룹_단위+COUNTIF($C$4:C894,C894)</f>
        <v>30902602</v>
      </c>
      <c r="B894" s="100" t="s">
        <v>764</v>
      </c>
      <c r="C894" s="101">
        <f>IF(H894="EQUIPMENT",INDEX(EQUIPMENT!A:A,MATCH(B894,EQUIPMENT!B:B,0))*10+1,INDEX(ITEM!A:A,MATCH(B894,ITEM!B:B,0))+2)</f>
        <v>309026</v>
      </c>
      <c r="D894" s="101">
        <v>2</v>
      </c>
      <c r="E894" s="101">
        <v>12091</v>
      </c>
      <c r="F894" s="101" t="str">
        <f t="shared" si="14"/>
        <v>GAIN_NAME_2</v>
      </c>
      <c r="G894" s="100" t="s">
        <v>2891</v>
      </c>
      <c r="H894" s="100" t="s">
        <v>626</v>
      </c>
    </row>
    <row r="895" spans="1:8" ht="13.8" customHeight="1">
      <c r="A895" s="101">
        <f>C895*ID규칙_획득처_그룹_단위+COUNTIF($C$4:C895,C895)</f>
        <v>30902603</v>
      </c>
      <c r="B895" s="100" t="s">
        <v>764</v>
      </c>
      <c r="C895" s="101">
        <f>IF(H895="EQUIPMENT",INDEX(EQUIPMENT!A:A,MATCH(B895,EQUIPMENT!B:B,0))*10+1,INDEX(ITEM!A:A,MATCH(B895,ITEM!B:B,0))+2)</f>
        <v>309026</v>
      </c>
      <c r="D895" s="101">
        <v>2</v>
      </c>
      <c r="E895" s="101">
        <v>12121</v>
      </c>
      <c r="F895" s="101" t="str">
        <f t="shared" si="14"/>
        <v>GAIN_NAME_2</v>
      </c>
      <c r="G895" s="100" t="s">
        <v>2922</v>
      </c>
      <c r="H895" s="100" t="s">
        <v>626</v>
      </c>
    </row>
    <row r="896" spans="1:8" ht="13.8" customHeight="1">
      <c r="A896" s="101">
        <f>C896*ID규칙_획득처_그룹_단위+COUNTIF($C$4:C896,C896)</f>
        <v>30902604</v>
      </c>
      <c r="B896" s="100" t="s">
        <v>764</v>
      </c>
      <c r="C896" s="101">
        <f>IF(H896="EQUIPMENT",INDEX(EQUIPMENT!A:A,MATCH(B896,EQUIPMENT!B:B,0))*10+1,INDEX(ITEM!A:A,MATCH(B896,ITEM!B:B,0))+2)</f>
        <v>309026</v>
      </c>
      <c r="D896" s="101">
        <v>2</v>
      </c>
      <c r="E896" s="101">
        <v>12151</v>
      </c>
      <c r="F896" s="101" t="str">
        <f t="shared" si="14"/>
        <v>GAIN_NAME_2</v>
      </c>
      <c r="G896" s="100" t="s">
        <v>2888</v>
      </c>
      <c r="H896" s="100" t="s">
        <v>626</v>
      </c>
    </row>
    <row r="897" spans="1:8" ht="13.8" customHeight="1">
      <c r="A897" s="101">
        <f>C897*ID규칙_획득처_그룹_단위+COUNTIF($C$4:C897,C897)</f>
        <v>30902605</v>
      </c>
      <c r="B897" s="100" t="s">
        <v>764</v>
      </c>
      <c r="C897" s="101">
        <f>IF(H897="EQUIPMENT",INDEX(EQUIPMENT!A:A,MATCH(B897,EQUIPMENT!B:B,0))*10+1,INDEX(ITEM!A:A,MATCH(B897,ITEM!B:B,0))+2)</f>
        <v>309026</v>
      </c>
      <c r="D897" s="101">
        <v>2</v>
      </c>
      <c r="E897" s="101">
        <v>12181</v>
      </c>
      <c r="F897" s="101" t="str">
        <f t="shared" si="14"/>
        <v>GAIN_NAME_2</v>
      </c>
      <c r="G897" s="100" t="s">
        <v>2899</v>
      </c>
      <c r="H897" s="100" t="s">
        <v>626</v>
      </c>
    </row>
    <row r="898" spans="1:8" ht="13.8" customHeight="1">
      <c r="A898" s="101">
        <f>C898*ID규칙_획득처_그룹_단위+COUNTIF($C$4:C898,C898)</f>
        <v>30902606</v>
      </c>
      <c r="B898" s="100" t="s">
        <v>764</v>
      </c>
      <c r="C898" s="101">
        <f>IF(H898="EQUIPMENT",INDEX(EQUIPMENT!A:A,MATCH(B898,EQUIPMENT!B:B,0))*10+1,INDEX(ITEM!A:A,MATCH(B898,ITEM!B:B,0))+2)</f>
        <v>309026</v>
      </c>
      <c r="D898" s="101">
        <v>2</v>
      </c>
      <c r="E898" s="101">
        <v>12211</v>
      </c>
      <c r="F898" s="101" t="str">
        <f t="shared" si="14"/>
        <v>GAIN_NAME_2</v>
      </c>
      <c r="G898" s="100" t="s">
        <v>2901</v>
      </c>
      <c r="H898" s="100" t="s">
        <v>626</v>
      </c>
    </row>
    <row r="899" spans="1:8" ht="13.8" customHeight="1">
      <c r="A899" s="101">
        <f>C899*ID규칙_획득처_그룹_단위+COUNTIF($C$4:C899,C899)</f>
        <v>30902607</v>
      </c>
      <c r="B899" s="100" t="s">
        <v>764</v>
      </c>
      <c r="C899" s="101">
        <f>IF(H899="EQUIPMENT",INDEX(EQUIPMENT!A:A,MATCH(B899,EQUIPMENT!B:B,0))*10+1,INDEX(ITEM!A:A,MATCH(B899,ITEM!B:B,0))+2)</f>
        <v>309026</v>
      </c>
      <c r="D899" s="101">
        <v>2</v>
      </c>
      <c r="E899" s="101">
        <v>11093</v>
      </c>
      <c r="F899" s="101" t="str">
        <f t="shared" si="14"/>
        <v>GAIN_NAME_2</v>
      </c>
      <c r="G899" s="100" t="s">
        <v>2920</v>
      </c>
      <c r="H899" s="100" t="s">
        <v>626</v>
      </c>
    </row>
    <row r="900" spans="1:8" ht="13.8" customHeight="1">
      <c r="A900" s="101">
        <f>C900*ID규칙_획득처_그룹_단위+COUNTIF($C$4:C900,C900)</f>
        <v>30902608</v>
      </c>
      <c r="B900" s="100" t="s">
        <v>764</v>
      </c>
      <c r="C900" s="101">
        <f>IF(H900="EQUIPMENT",INDEX(EQUIPMENT!A:A,MATCH(B900,EQUIPMENT!B:B,0))*10+1,INDEX(ITEM!A:A,MATCH(B900,ITEM!B:B,0))+2)</f>
        <v>309026</v>
      </c>
      <c r="D900" s="101">
        <v>2</v>
      </c>
      <c r="E900" s="101">
        <v>11094</v>
      </c>
      <c r="F900" s="101" t="str">
        <f t="shared" si="14"/>
        <v>GAIN_NAME_2</v>
      </c>
      <c r="G900" s="100" t="s">
        <v>2917</v>
      </c>
      <c r="H900" s="100" t="s">
        <v>626</v>
      </c>
    </row>
    <row r="901" spans="1:8" ht="13.8" customHeight="1">
      <c r="A901" s="101">
        <f>C901*ID규칙_획득처_그룹_단위+COUNTIF($C$4:C901,C901)</f>
        <v>30902609</v>
      </c>
      <c r="B901" s="100" t="s">
        <v>764</v>
      </c>
      <c r="C901" s="101">
        <f>IF(H901="EQUIPMENT",INDEX(EQUIPMENT!A:A,MATCH(B901,EQUIPMENT!B:B,0))*10+1,INDEX(ITEM!A:A,MATCH(B901,ITEM!B:B,0))+2)</f>
        <v>309026</v>
      </c>
      <c r="D901" s="101">
        <v>2</v>
      </c>
      <c r="E901" s="101">
        <v>11123</v>
      </c>
      <c r="F901" s="101" t="str">
        <f t="shared" si="14"/>
        <v>GAIN_NAME_2</v>
      </c>
      <c r="G901" s="100" t="s">
        <v>2928</v>
      </c>
      <c r="H901" s="100" t="s">
        <v>626</v>
      </c>
    </row>
    <row r="902" spans="1:8" ht="13.8" customHeight="1">
      <c r="A902" s="101">
        <f>C902*ID규칙_획득처_그룹_단위+COUNTIF($C$4:C902,C902)</f>
        <v>30902610</v>
      </c>
      <c r="B902" s="100" t="s">
        <v>764</v>
      </c>
      <c r="C902" s="101">
        <f>IF(H902="EQUIPMENT",INDEX(EQUIPMENT!A:A,MATCH(B902,EQUIPMENT!B:B,0))*10+1,INDEX(ITEM!A:A,MATCH(B902,ITEM!B:B,0))+2)</f>
        <v>309026</v>
      </c>
      <c r="D902" s="101">
        <v>2</v>
      </c>
      <c r="E902" s="101">
        <v>11124</v>
      </c>
      <c r="F902" s="101" t="str">
        <f t="shared" si="14"/>
        <v>GAIN_NAME_2</v>
      </c>
      <c r="G902" s="100" t="s">
        <v>2923</v>
      </c>
      <c r="H902" s="100" t="s">
        <v>626</v>
      </c>
    </row>
    <row r="903" spans="1:8" ht="13.8" customHeight="1">
      <c r="A903" s="101">
        <f>C903*ID규칙_획득처_그룹_단위+COUNTIF($C$4:C903,C903)</f>
        <v>30902611</v>
      </c>
      <c r="B903" s="100" t="s">
        <v>764</v>
      </c>
      <c r="C903" s="101">
        <f>IF(H903="EQUIPMENT",INDEX(EQUIPMENT!A:A,MATCH(B903,EQUIPMENT!B:B,0))*10+1,INDEX(ITEM!A:A,MATCH(B903,ITEM!B:B,0))+2)</f>
        <v>309026</v>
      </c>
      <c r="D903" s="101">
        <v>2</v>
      </c>
      <c r="E903" s="101">
        <v>11153</v>
      </c>
      <c r="F903" s="101" t="str">
        <f t="shared" si="14"/>
        <v>GAIN_NAME_2</v>
      </c>
      <c r="G903" s="100" t="s">
        <v>2929</v>
      </c>
      <c r="H903" s="100" t="s">
        <v>626</v>
      </c>
    </row>
    <row r="904" spans="1:8" ht="13.8" customHeight="1">
      <c r="A904" s="101">
        <f>C904*ID규칙_획득처_그룹_단위+COUNTIF($C$4:C904,C904)</f>
        <v>30902612</v>
      </c>
      <c r="B904" s="100" t="s">
        <v>764</v>
      </c>
      <c r="C904" s="101">
        <f>IF(H904="EQUIPMENT",INDEX(EQUIPMENT!A:A,MATCH(B904,EQUIPMENT!B:B,0))*10+1,INDEX(ITEM!A:A,MATCH(B904,ITEM!B:B,0))+2)</f>
        <v>309026</v>
      </c>
      <c r="D904" s="101">
        <v>2</v>
      </c>
      <c r="E904" s="101">
        <v>11183</v>
      </c>
      <c r="F904" s="101" t="str">
        <f t="shared" si="14"/>
        <v>GAIN_NAME_2</v>
      </c>
      <c r="G904" s="100" t="s">
        <v>2930</v>
      </c>
      <c r="H904" s="100" t="s">
        <v>626</v>
      </c>
    </row>
    <row r="905" spans="1:8" ht="13.8" customHeight="1">
      <c r="A905" s="101">
        <f>C905*ID규칙_획득처_그룹_단위+COUNTIF($C$4:C905,C905)</f>
        <v>30902613</v>
      </c>
      <c r="B905" s="100" t="s">
        <v>764</v>
      </c>
      <c r="C905" s="101">
        <f>IF(H905="EQUIPMENT",INDEX(EQUIPMENT!A:A,MATCH(B905,EQUIPMENT!B:B,0))*10+1,INDEX(ITEM!A:A,MATCH(B905,ITEM!B:B,0))+2)</f>
        <v>309026</v>
      </c>
      <c r="D905" s="101">
        <v>2</v>
      </c>
      <c r="E905" s="101">
        <v>11213</v>
      </c>
      <c r="F905" s="101" t="str">
        <f t="shared" si="14"/>
        <v>GAIN_NAME_2</v>
      </c>
      <c r="G905" s="100" t="s">
        <v>2931</v>
      </c>
      <c r="H905" s="100" t="s">
        <v>626</v>
      </c>
    </row>
    <row r="906" spans="1:8" ht="13.8" customHeight="1">
      <c r="A906" s="101">
        <f>C906*ID규칙_획득처_그룹_단위+COUNTIF($C$4:C906,C906)</f>
        <v>30902614</v>
      </c>
      <c r="B906" s="100" t="s">
        <v>764</v>
      </c>
      <c r="C906" s="101">
        <f>IF(H906="EQUIPMENT",INDEX(EQUIPMENT!A:A,MATCH(B906,EQUIPMENT!B:B,0))*10+1,INDEX(ITEM!A:A,MATCH(B906,ITEM!B:B,0))+2)</f>
        <v>309026</v>
      </c>
      <c r="D906" s="101">
        <v>11</v>
      </c>
      <c r="E906" s="101">
        <v>0</v>
      </c>
      <c r="F906" s="101" t="str">
        <f t="shared" si="14"/>
        <v>GAIN_NAME_11</v>
      </c>
      <c r="G906" s="100" t="s">
        <v>234</v>
      </c>
      <c r="H906" s="100" t="s">
        <v>626</v>
      </c>
    </row>
    <row r="907" spans="1:8" ht="13.8" customHeight="1">
      <c r="A907" s="101">
        <f>C907*ID규칙_획득처_그룹_단위+COUNTIF($C$4:C907,C907)</f>
        <v>30902615</v>
      </c>
      <c r="B907" s="100" t="s">
        <v>764</v>
      </c>
      <c r="C907" s="101">
        <f>IF(H907="EQUIPMENT",INDEX(EQUIPMENT!A:A,MATCH(B907,EQUIPMENT!B:B,0))*10+1,INDEX(ITEM!A:A,MATCH(B907,ITEM!B:B,0))+2)</f>
        <v>309026</v>
      </c>
      <c r="D907" s="101">
        <v>9</v>
      </c>
      <c r="E907" s="101">
        <v>0</v>
      </c>
      <c r="F907" s="101" t="str">
        <f t="shared" si="14"/>
        <v>GAIN_NAME_9</v>
      </c>
      <c r="G907" s="100" t="s">
        <v>232</v>
      </c>
      <c r="H907" s="100" t="s">
        <v>626</v>
      </c>
    </row>
    <row r="908" spans="1:8" ht="13.8" customHeight="1">
      <c r="A908" s="101">
        <f>C908*ID규칙_획득처_그룹_단위+COUNTIF($C$4:C908,C908)</f>
        <v>30902701</v>
      </c>
      <c r="B908" s="100" t="s">
        <v>765</v>
      </c>
      <c r="C908" s="101">
        <f>IF(H908="EQUIPMENT",INDEX(EQUIPMENT!A:A,MATCH(B908,EQUIPMENT!B:B,0))*10+1,INDEX(ITEM!A:A,MATCH(B908,ITEM!B:B,0))+2)</f>
        <v>309027</v>
      </c>
      <c r="D908" s="101">
        <v>14</v>
      </c>
      <c r="E908" s="101">
        <v>0</v>
      </c>
      <c r="F908" s="101" t="str">
        <f t="shared" si="14"/>
        <v>GAIN_NAME_14</v>
      </c>
      <c r="G908" s="100" t="s">
        <v>237</v>
      </c>
      <c r="H908" s="100" t="s">
        <v>626</v>
      </c>
    </row>
    <row r="909" spans="1:8" ht="13.8" customHeight="1">
      <c r="A909" s="101">
        <f>C909*ID규칙_획득처_그룹_단위+COUNTIF($C$4:C909,C909)</f>
        <v>30902702</v>
      </c>
      <c r="B909" s="100" t="s">
        <v>765</v>
      </c>
      <c r="C909" s="101">
        <f>IF(H909="EQUIPMENT",INDEX(EQUIPMENT!A:A,MATCH(B909,EQUIPMENT!B:B,0))*10+1,INDEX(ITEM!A:A,MATCH(B909,ITEM!B:B,0))+2)</f>
        <v>309027</v>
      </c>
      <c r="D909" s="101">
        <v>2</v>
      </c>
      <c r="E909" s="101">
        <v>12091</v>
      </c>
      <c r="F909" s="101" t="str">
        <f t="shared" si="14"/>
        <v>GAIN_NAME_2</v>
      </c>
      <c r="G909" s="100" t="s">
        <v>2891</v>
      </c>
      <c r="H909" s="100" t="s">
        <v>626</v>
      </c>
    </row>
    <row r="910" spans="1:8" ht="13.8" customHeight="1">
      <c r="A910" s="101">
        <f>C910*ID규칙_획득처_그룹_단위+COUNTIF($C$4:C910,C910)</f>
        <v>30902703</v>
      </c>
      <c r="B910" s="100" t="s">
        <v>765</v>
      </c>
      <c r="C910" s="101">
        <f>IF(H910="EQUIPMENT",INDEX(EQUIPMENT!A:A,MATCH(B910,EQUIPMENT!B:B,0))*10+1,INDEX(ITEM!A:A,MATCH(B910,ITEM!B:B,0))+2)</f>
        <v>309027</v>
      </c>
      <c r="D910" s="101">
        <v>2</v>
      </c>
      <c r="E910" s="101">
        <v>12121</v>
      </c>
      <c r="F910" s="101" t="str">
        <f t="shared" si="14"/>
        <v>GAIN_NAME_2</v>
      </c>
      <c r="G910" s="100" t="s">
        <v>2922</v>
      </c>
      <c r="H910" s="100" t="s">
        <v>626</v>
      </c>
    </row>
    <row r="911" spans="1:8" ht="13.8" customHeight="1">
      <c r="A911" s="101">
        <f>C911*ID규칙_획득처_그룹_단위+COUNTIF($C$4:C911,C911)</f>
        <v>30902704</v>
      </c>
      <c r="B911" s="100" t="s">
        <v>765</v>
      </c>
      <c r="C911" s="101">
        <f>IF(H911="EQUIPMENT",INDEX(EQUIPMENT!A:A,MATCH(B911,EQUIPMENT!B:B,0))*10+1,INDEX(ITEM!A:A,MATCH(B911,ITEM!B:B,0))+2)</f>
        <v>309027</v>
      </c>
      <c r="D911" s="101">
        <v>2</v>
      </c>
      <c r="E911" s="101">
        <v>12211</v>
      </c>
      <c r="F911" s="101" t="str">
        <f t="shared" si="14"/>
        <v>GAIN_NAME_2</v>
      </c>
      <c r="G911" s="100" t="s">
        <v>2901</v>
      </c>
      <c r="H911" s="100" t="s">
        <v>626</v>
      </c>
    </row>
    <row r="912" spans="1:8" ht="13.8" customHeight="1">
      <c r="A912" s="101">
        <f>C912*ID규칙_획득처_그룹_단위+COUNTIF($C$4:C912,C912)</f>
        <v>30902705</v>
      </c>
      <c r="B912" s="100" t="s">
        <v>765</v>
      </c>
      <c r="C912" s="101">
        <f>IF(H912="EQUIPMENT",INDEX(EQUIPMENT!A:A,MATCH(B912,EQUIPMENT!B:B,0))*10+1,INDEX(ITEM!A:A,MATCH(B912,ITEM!B:B,0))+2)</f>
        <v>309027</v>
      </c>
      <c r="D912" s="101">
        <v>2</v>
      </c>
      <c r="E912" s="101">
        <v>11095</v>
      </c>
      <c r="F912" s="101" t="str">
        <f t="shared" si="14"/>
        <v>GAIN_NAME_2</v>
      </c>
      <c r="G912" s="100" t="s">
        <v>2918</v>
      </c>
      <c r="H912" s="100" t="s">
        <v>626</v>
      </c>
    </row>
    <row r="913" spans="1:8" ht="13.8" customHeight="1">
      <c r="A913" s="101">
        <f>C913*ID규칙_획득처_그룹_단위+COUNTIF($C$4:C913,C913)</f>
        <v>30902706</v>
      </c>
      <c r="B913" s="100" t="s">
        <v>765</v>
      </c>
      <c r="C913" s="101">
        <f>IF(H913="EQUIPMENT",INDEX(EQUIPMENT!A:A,MATCH(B913,EQUIPMENT!B:B,0))*10+1,INDEX(ITEM!A:A,MATCH(B913,ITEM!B:B,0))+2)</f>
        <v>309027</v>
      </c>
      <c r="D913" s="101">
        <v>2</v>
      </c>
      <c r="E913" s="101">
        <v>11125</v>
      </c>
      <c r="F913" s="101" t="str">
        <f t="shared" si="14"/>
        <v>GAIN_NAME_2</v>
      </c>
      <c r="G913" s="100" t="s">
        <v>2924</v>
      </c>
      <c r="H913" s="100" t="s">
        <v>626</v>
      </c>
    </row>
    <row r="914" spans="1:8" ht="13.8" customHeight="1">
      <c r="A914" s="101">
        <f>C914*ID규칙_획득처_그룹_단위+COUNTIF($C$4:C914,C914)</f>
        <v>30902707</v>
      </c>
      <c r="B914" s="100" t="s">
        <v>765</v>
      </c>
      <c r="C914" s="101">
        <f>IF(H914="EQUIPMENT",INDEX(EQUIPMENT!A:A,MATCH(B914,EQUIPMENT!B:B,0))*10+1,INDEX(ITEM!A:A,MATCH(B914,ITEM!B:B,0))+2)</f>
        <v>309027</v>
      </c>
      <c r="D914" s="101">
        <v>2</v>
      </c>
      <c r="E914" s="101">
        <v>11155</v>
      </c>
      <c r="F914" s="101" t="str">
        <f t="shared" si="14"/>
        <v>GAIN_NAME_2</v>
      </c>
      <c r="G914" s="100" t="s">
        <v>2932</v>
      </c>
      <c r="H914" s="100" t="s">
        <v>626</v>
      </c>
    </row>
    <row r="915" spans="1:8" ht="13.8" customHeight="1">
      <c r="A915" s="101">
        <f>C915*ID규칙_획득처_그룹_단위+COUNTIF($C$4:C915,C915)</f>
        <v>30902708</v>
      </c>
      <c r="B915" s="100" t="s">
        <v>765</v>
      </c>
      <c r="C915" s="101">
        <f>IF(H915="EQUIPMENT",INDEX(EQUIPMENT!A:A,MATCH(B915,EQUIPMENT!B:B,0))*10+1,INDEX(ITEM!A:A,MATCH(B915,ITEM!B:B,0))+2)</f>
        <v>309027</v>
      </c>
      <c r="D915" s="101">
        <v>2</v>
      </c>
      <c r="E915" s="101">
        <v>11185</v>
      </c>
      <c r="F915" s="101" t="str">
        <f t="shared" si="14"/>
        <v>GAIN_NAME_2</v>
      </c>
      <c r="G915" s="100" t="s">
        <v>2933</v>
      </c>
      <c r="H915" s="100" t="s">
        <v>626</v>
      </c>
    </row>
    <row r="916" spans="1:8" ht="13.8" customHeight="1">
      <c r="A916" s="101">
        <f>C916*ID규칙_획득처_그룹_단위+COUNTIF($C$4:C916,C916)</f>
        <v>30902709</v>
      </c>
      <c r="B916" s="100" t="s">
        <v>765</v>
      </c>
      <c r="C916" s="101">
        <f>IF(H916="EQUIPMENT",INDEX(EQUIPMENT!A:A,MATCH(B916,EQUIPMENT!B:B,0))*10+1,INDEX(ITEM!A:A,MATCH(B916,ITEM!B:B,0))+2)</f>
        <v>309027</v>
      </c>
      <c r="D916" s="101">
        <v>2</v>
      </c>
      <c r="E916" s="101">
        <v>11215</v>
      </c>
      <c r="F916" s="101" t="str">
        <f t="shared" si="14"/>
        <v>GAIN_NAME_2</v>
      </c>
      <c r="G916" s="100" t="s">
        <v>2934</v>
      </c>
      <c r="H916" s="100" t="s">
        <v>626</v>
      </c>
    </row>
    <row r="917" spans="1:8" ht="13.8" customHeight="1">
      <c r="A917" s="101">
        <f>C917*ID규칙_획득처_그룹_단위+COUNTIF($C$4:C917,C917)</f>
        <v>30902710</v>
      </c>
      <c r="B917" s="100" t="s">
        <v>765</v>
      </c>
      <c r="C917" s="101">
        <f>IF(H917="EQUIPMENT",INDEX(EQUIPMENT!A:A,MATCH(B917,EQUIPMENT!B:B,0))*10+1,INDEX(ITEM!A:A,MATCH(B917,ITEM!B:B,0))+2)</f>
        <v>309027</v>
      </c>
      <c r="D917" s="101">
        <v>11</v>
      </c>
      <c r="E917" s="101">
        <v>0</v>
      </c>
      <c r="F917" s="101" t="str">
        <f t="shared" si="14"/>
        <v>GAIN_NAME_11</v>
      </c>
      <c r="G917" s="100" t="s">
        <v>234</v>
      </c>
      <c r="H917" s="100" t="s">
        <v>626</v>
      </c>
    </row>
    <row r="918" spans="1:8" ht="13.8" customHeight="1">
      <c r="A918" s="101">
        <f>C918*ID규칙_획득처_그룹_단위+COUNTIF($C$4:C918,C918)</f>
        <v>30902711</v>
      </c>
      <c r="B918" s="100" t="s">
        <v>765</v>
      </c>
      <c r="C918" s="101">
        <f>IF(H918="EQUIPMENT",INDEX(EQUIPMENT!A:A,MATCH(B918,EQUIPMENT!B:B,0))*10+1,INDEX(ITEM!A:A,MATCH(B918,ITEM!B:B,0))+2)</f>
        <v>309027</v>
      </c>
      <c r="D918" s="101">
        <v>9</v>
      </c>
      <c r="E918" s="101">
        <v>0</v>
      </c>
      <c r="F918" s="101" t="str">
        <f t="shared" si="14"/>
        <v>GAIN_NAME_9</v>
      </c>
      <c r="G918" s="100" t="s">
        <v>232</v>
      </c>
      <c r="H918" s="100" t="s">
        <v>626</v>
      </c>
    </row>
    <row r="919" spans="1:8" ht="13.8" customHeight="1">
      <c r="A919" s="101">
        <f>C919*ID규칙_획득처_그룹_단위+COUNTIF($C$4:C919,C919)</f>
        <v>30902801</v>
      </c>
      <c r="B919" s="100" t="s">
        <v>766</v>
      </c>
      <c r="C919" s="101">
        <f>IF(H919="EQUIPMENT",INDEX(EQUIPMENT!A:A,MATCH(B919,EQUIPMENT!B:B,0))*10+1,INDEX(ITEM!A:A,MATCH(B919,ITEM!B:B,0))+2)</f>
        <v>309028</v>
      </c>
      <c r="D919" s="101">
        <v>14</v>
      </c>
      <c r="E919" s="101">
        <v>0</v>
      </c>
      <c r="F919" s="101" t="str">
        <f t="shared" si="14"/>
        <v>GAIN_NAME_14</v>
      </c>
      <c r="G919" s="100" t="s">
        <v>237</v>
      </c>
      <c r="H919" s="100" t="s">
        <v>626</v>
      </c>
    </row>
    <row r="920" spans="1:8" ht="13.8" customHeight="1">
      <c r="A920" s="101">
        <f>C920*ID규칙_획득처_그룹_단위+COUNTIF($C$4:C920,C920)</f>
        <v>30902802</v>
      </c>
      <c r="B920" s="100" t="s">
        <v>766</v>
      </c>
      <c r="C920" s="101">
        <f>IF(H920="EQUIPMENT",INDEX(EQUIPMENT!A:A,MATCH(B920,EQUIPMENT!B:B,0))*10+1,INDEX(ITEM!A:A,MATCH(B920,ITEM!B:B,0))+2)</f>
        <v>309028</v>
      </c>
      <c r="D920" s="101">
        <v>2</v>
      </c>
      <c r="E920" s="101">
        <v>12091</v>
      </c>
      <c r="F920" s="101" t="str">
        <f t="shared" si="14"/>
        <v>GAIN_NAME_2</v>
      </c>
      <c r="G920" s="100" t="s">
        <v>2891</v>
      </c>
      <c r="H920" s="100" t="s">
        <v>626</v>
      </c>
    </row>
    <row r="921" spans="1:8" ht="13.8" customHeight="1">
      <c r="A921" s="101">
        <f>C921*ID규칙_획득처_그룹_단위+COUNTIF($C$4:C921,C921)</f>
        <v>30902803</v>
      </c>
      <c r="B921" s="100" t="s">
        <v>766</v>
      </c>
      <c r="C921" s="101">
        <f>IF(H921="EQUIPMENT",INDEX(EQUIPMENT!A:A,MATCH(B921,EQUIPMENT!B:B,0))*10+1,INDEX(ITEM!A:A,MATCH(B921,ITEM!B:B,0))+2)</f>
        <v>309028</v>
      </c>
      <c r="D921" s="101">
        <v>2</v>
      </c>
      <c r="E921" s="101">
        <v>12121</v>
      </c>
      <c r="F921" s="101" t="str">
        <f t="shared" si="14"/>
        <v>GAIN_NAME_2</v>
      </c>
      <c r="G921" s="100" t="s">
        <v>2922</v>
      </c>
      <c r="H921" s="100" t="s">
        <v>626</v>
      </c>
    </row>
    <row r="922" spans="1:8" ht="13.8" customHeight="1">
      <c r="A922" s="101">
        <f>C922*ID규칙_획득처_그룹_단위+COUNTIF($C$4:C922,C922)</f>
        <v>30902804</v>
      </c>
      <c r="B922" s="100" t="s">
        <v>766</v>
      </c>
      <c r="C922" s="101">
        <f>IF(H922="EQUIPMENT",INDEX(EQUIPMENT!A:A,MATCH(B922,EQUIPMENT!B:B,0))*10+1,INDEX(ITEM!A:A,MATCH(B922,ITEM!B:B,0))+2)</f>
        <v>309028</v>
      </c>
      <c r="D922" s="101">
        <v>2</v>
      </c>
      <c r="E922" s="101">
        <v>12211</v>
      </c>
      <c r="F922" s="101" t="str">
        <f t="shared" si="14"/>
        <v>GAIN_NAME_2</v>
      </c>
      <c r="G922" s="100" t="s">
        <v>2901</v>
      </c>
      <c r="H922" s="100" t="s">
        <v>626</v>
      </c>
    </row>
    <row r="923" spans="1:8" ht="13.8" customHeight="1">
      <c r="A923" s="101">
        <f>C923*ID규칙_획득처_그룹_단위+COUNTIF($C$4:C923,C923)</f>
        <v>30902805</v>
      </c>
      <c r="B923" s="100" t="s">
        <v>766</v>
      </c>
      <c r="C923" s="101">
        <f>IF(H923="EQUIPMENT",INDEX(EQUIPMENT!A:A,MATCH(B923,EQUIPMENT!B:B,0))*10+1,INDEX(ITEM!A:A,MATCH(B923,ITEM!B:B,0))+2)</f>
        <v>309028</v>
      </c>
      <c r="D923" s="101">
        <v>2</v>
      </c>
      <c r="E923" s="101">
        <v>11092</v>
      </c>
      <c r="F923" s="101" t="str">
        <f t="shared" si="14"/>
        <v>GAIN_NAME_2</v>
      </c>
      <c r="G923" s="100" t="s">
        <v>2919</v>
      </c>
      <c r="H923" s="100" t="s">
        <v>626</v>
      </c>
    </row>
    <row r="924" spans="1:8" ht="13.8" customHeight="1">
      <c r="A924" s="101">
        <f>C924*ID규칙_획득처_그룹_단위+COUNTIF($C$4:C924,C924)</f>
        <v>30902806</v>
      </c>
      <c r="B924" s="100" t="s">
        <v>766</v>
      </c>
      <c r="C924" s="101">
        <f>IF(H924="EQUIPMENT",INDEX(EQUIPMENT!A:A,MATCH(B924,EQUIPMENT!B:B,0))*10+1,INDEX(ITEM!A:A,MATCH(B924,ITEM!B:B,0))+2)</f>
        <v>309028</v>
      </c>
      <c r="D924" s="101">
        <v>2</v>
      </c>
      <c r="E924" s="101">
        <v>11122</v>
      </c>
      <c r="F924" s="101" t="str">
        <f t="shared" si="14"/>
        <v>GAIN_NAME_2</v>
      </c>
      <c r="G924" s="100" t="s">
        <v>2935</v>
      </c>
      <c r="H924" s="100" t="s">
        <v>626</v>
      </c>
    </row>
    <row r="925" spans="1:8" ht="13.8" customHeight="1">
      <c r="A925" s="101">
        <f>C925*ID규칙_획득처_그룹_단위+COUNTIF($C$4:C925,C925)</f>
        <v>30902807</v>
      </c>
      <c r="B925" s="100" t="s">
        <v>766</v>
      </c>
      <c r="C925" s="101">
        <f>IF(H925="EQUIPMENT",INDEX(EQUIPMENT!A:A,MATCH(B925,EQUIPMENT!B:B,0))*10+1,INDEX(ITEM!A:A,MATCH(B925,ITEM!B:B,0))+2)</f>
        <v>309028</v>
      </c>
      <c r="D925" s="101">
        <v>2</v>
      </c>
      <c r="E925" s="101">
        <v>11152</v>
      </c>
      <c r="F925" s="101" t="str">
        <f t="shared" si="14"/>
        <v>GAIN_NAME_2</v>
      </c>
      <c r="G925" s="100" t="s">
        <v>2936</v>
      </c>
      <c r="H925" s="100" t="s">
        <v>626</v>
      </c>
    </row>
    <row r="926" spans="1:8" ht="13.8" customHeight="1">
      <c r="A926" s="101">
        <f>C926*ID규칙_획득처_그룹_단위+COUNTIF($C$4:C926,C926)</f>
        <v>30902808</v>
      </c>
      <c r="B926" s="100" t="s">
        <v>766</v>
      </c>
      <c r="C926" s="101">
        <f>IF(H926="EQUIPMENT",INDEX(EQUIPMENT!A:A,MATCH(B926,EQUIPMENT!B:B,0))*10+1,INDEX(ITEM!A:A,MATCH(B926,ITEM!B:B,0))+2)</f>
        <v>309028</v>
      </c>
      <c r="D926" s="101">
        <v>2</v>
      </c>
      <c r="E926" s="101">
        <v>11182</v>
      </c>
      <c r="F926" s="101" t="str">
        <f t="shared" si="14"/>
        <v>GAIN_NAME_2</v>
      </c>
      <c r="G926" s="100" t="s">
        <v>2937</v>
      </c>
      <c r="H926" s="100" t="s">
        <v>626</v>
      </c>
    </row>
    <row r="927" spans="1:8" ht="13.8" customHeight="1">
      <c r="A927" s="101">
        <f>C927*ID규칙_획득처_그룹_단위+COUNTIF($C$4:C927,C927)</f>
        <v>30902809</v>
      </c>
      <c r="B927" s="100" t="s">
        <v>766</v>
      </c>
      <c r="C927" s="101">
        <f>IF(H927="EQUIPMENT",INDEX(EQUIPMENT!A:A,MATCH(B927,EQUIPMENT!B:B,0))*10+1,INDEX(ITEM!A:A,MATCH(B927,ITEM!B:B,0))+2)</f>
        <v>309028</v>
      </c>
      <c r="D927" s="101">
        <v>2</v>
      </c>
      <c r="E927" s="101">
        <v>11212</v>
      </c>
      <c r="F927" s="101" t="str">
        <f t="shared" si="14"/>
        <v>GAIN_NAME_2</v>
      </c>
      <c r="G927" s="100" t="s">
        <v>2938</v>
      </c>
      <c r="H927" s="100" t="s">
        <v>626</v>
      </c>
    </row>
    <row r="928" spans="1:8" ht="13.8" customHeight="1">
      <c r="A928" s="101">
        <f>C928*ID규칙_획득처_그룹_단위+COUNTIF($C$4:C928,C928)</f>
        <v>30902810</v>
      </c>
      <c r="B928" s="100" t="s">
        <v>766</v>
      </c>
      <c r="C928" s="101">
        <f>IF(H928="EQUIPMENT",INDEX(EQUIPMENT!A:A,MATCH(B928,EQUIPMENT!B:B,0))*10+1,INDEX(ITEM!A:A,MATCH(B928,ITEM!B:B,0))+2)</f>
        <v>309028</v>
      </c>
      <c r="D928" s="101">
        <v>11</v>
      </c>
      <c r="E928" s="101">
        <v>0</v>
      </c>
      <c r="F928" s="101" t="str">
        <f t="shared" si="14"/>
        <v>GAIN_NAME_11</v>
      </c>
      <c r="G928" s="100" t="s">
        <v>234</v>
      </c>
      <c r="H928" s="100" t="s">
        <v>626</v>
      </c>
    </row>
    <row r="929" spans="1:8" ht="13.8" customHeight="1">
      <c r="A929" s="101">
        <f>C929*ID규칙_획득처_그룹_단위+COUNTIF($C$4:C929,C929)</f>
        <v>30902811</v>
      </c>
      <c r="B929" s="100" t="s">
        <v>766</v>
      </c>
      <c r="C929" s="101">
        <f>IF(H929="EQUIPMENT",INDEX(EQUIPMENT!A:A,MATCH(B929,EQUIPMENT!B:B,0))*10+1,INDEX(ITEM!A:A,MATCH(B929,ITEM!B:B,0))+2)</f>
        <v>309028</v>
      </c>
      <c r="D929" s="101">
        <v>9</v>
      </c>
      <c r="E929" s="101">
        <v>0</v>
      </c>
      <c r="F929" s="101" t="str">
        <f t="shared" si="14"/>
        <v>GAIN_NAME_9</v>
      </c>
      <c r="G929" s="100" t="s">
        <v>232</v>
      </c>
      <c r="H929" s="100" t="s">
        <v>626</v>
      </c>
    </row>
    <row r="930" spans="1:8" ht="13.8" customHeight="1">
      <c r="A930" s="101">
        <f>C930*ID규칙_획득처_그룹_단위+COUNTIF($C$4:C930,C930)</f>
        <v>30902901</v>
      </c>
      <c r="B930" s="100" t="s">
        <v>767</v>
      </c>
      <c r="C930" s="101">
        <f>IF(H930="EQUIPMENT",INDEX(EQUIPMENT!A:A,MATCH(B930,EQUIPMENT!B:B,0))*10+1,INDEX(ITEM!A:A,MATCH(B930,ITEM!B:B,0))+2)</f>
        <v>309029</v>
      </c>
      <c r="D930" s="101">
        <v>14</v>
      </c>
      <c r="E930" s="101">
        <v>0</v>
      </c>
      <c r="F930" s="101" t="str">
        <f t="shared" si="14"/>
        <v>GAIN_NAME_14</v>
      </c>
      <c r="G930" s="100" t="s">
        <v>237</v>
      </c>
      <c r="H930" s="100" t="s">
        <v>626</v>
      </c>
    </row>
    <row r="931" spans="1:8" ht="13.8" customHeight="1">
      <c r="A931" s="101">
        <f>C931*ID규칙_획득처_그룹_단위+COUNTIF($C$4:C931,C931)</f>
        <v>30902902</v>
      </c>
      <c r="B931" s="100" t="s">
        <v>767</v>
      </c>
      <c r="C931" s="101">
        <f>IF(H931="EQUIPMENT",INDEX(EQUIPMENT!A:A,MATCH(B931,EQUIPMENT!B:B,0))*10+1,INDEX(ITEM!A:A,MATCH(B931,ITEM!B:B,0))+2)</f>
        <v>309029</v>
      </c>
      <c r="D931" s="101">
        <v>11</v>
      </c>
      <c r="E931" s="101">
        <v>0</v>
      </c>
      <c r="F931" s="101" t="str">
        <f t="shared" ref="F931:F994" si="15">"GAIN_NAME_"&amp;D931</f>
        <v>GAIN_NAME_11</v>
      </c>
      <c r="G931" s="100" t="s">
        <v>234</v>
      </c>
      <c r="H931" s="100" t="s">
        <v>626</v>
      </c>
    </row>
    <row r="932" spans="1:8" ht="13.8" customHeight="1">
      <c r="A932" s="101">
        <f>C932*ID규칙_획득처_그룹_단위+COUNTIF($C$4:C932,C932)</f>
        <v>30902903</v>
      </c>
      <c r="B932" s="100" t="s">
        <v>767</v>
      </c>
      <c r="C932" s="101">
        <f>IF(H932="EQUIPMENT",INDEX(EQUIPMENT!A:A,MATCH(B932,EQUIPMENT!B:B,0))*10+1,INDEX(ITEM!A:A,MATCH(B932,ITEM!B:B,0))+2)</f>
        <v>309029</v>
      </c>
      <c r="D932" s="101">
        <v>9</v>
      </c>
      <c r="E932" s="101">
        <v>0</v>
      </c>
      <c r="F932" s="101" t="str">
        <f t="shared" si="15"/>
        <v>GAIN_NAME_9</v>
      </c>
      <c r="G932" s="100" t="s">
        <v>232</v>
      </c>
      <c r="H932" s="100" t="s">
        <v>626</v>
      </c>
    </row>
    <row r="933" spans="1:8" ht="13.8" customHeight="1">
      <c r="A933" s="101">
        <f>C933*ID규칙_획득처_그룹_단위+COUNTIF($C$4:C933,C933)</f>
        <v>30903001</v>
      </c>
      <c r="B933" s="100" t="s">
        <v>768</v>
      </c>
      <c r="C933" s="101">
        <f>IF(H933="EQUIPMENT",INDEX(EQUIPMENT!A:A,MATCH(B933,EQUIPMENT!B:B,0))*10+1,INDEX(ITEM!A:A,MATCH(B933,ITEM!B:B,0))+2)</f>
        <v>309030</v>
      </c>
      <c r="D933" s="101">
        <v>14</v>
      </c>
      <c r="E933" s="101">
        <v>0</v>
      </c>
      <c r="F933" s="101" t="str">
        <f t="shared" si="15"/>
        <v>GAIN_NAME_14</v>
      </c>
      <c r="G933" s="100" t="s">
        <v>237</v>
      </c>
      <c r="H933" s="100" t="s">
        <v>626</v>
      </c>
    </row>
    <row r="934" spans="1:8" ht="13.8" customHeight="1">
      <c r="A934" s="101">
        <f>C934*ID규칙_획득처_그룹_단위+COUNTIF($C$4:C934,C934)</f>
        <v>30903002</v>
      </c>
      <c r="B934" s="100" t="s">
        <v>768</v>
      </c>
      <c r="C934" s="101">
        <f>IF(H934="EQUIPMENT",INDEX(EQUIPMENT!A:A,MATCH(B934,EQUIPMENT!B:B,0))*10+1,INDEX(ITEM!A:A,MATCH(B934,ITEM!B:B,0))+2)</f>
        <v>309030</v>
      </c>
      <c r="D934" s="101">
        <v>11</v>
      </c>
      <c r="E934" s="101">
        <v>0</v>
      </c>
      <c r="F934" s="101" t="str">
        <f t="shared" si="15"/>
        <v>GAIN_NAME_11</v>
      </c>
      <c r="G934" s="100" t="s">
        <v>234</v>
      </c>
      <c r="H934" s="100" t="s">
        <v>626</v>
      </c>
    </row>
    <row r="935" spans="1:8" ht="13.8" customHeight="1">
      <c r="A935" s="101">
        <f>C935*ID규칙_획득처_그룹_단위+COUNTIF($C$4:C935,C935)</f>
        <v>30903003</v>
      </c>
      <c r="B935" s="100" t="s">
        <v>768</v>
      </c>
      <c r="C935" s="101">
        <f>IF(H935="EQUIPMENT",INDEX(EQUIPMENT!A:A,MATCH(B935,EQUIPMENT!B:B,0))*10+1,INDEX(ITEM!A:A,MATCH(B935,ITEM!B:B,0))+2)</f>
        <v>309030</v>
      </c>
      <c r="D935" s="101">
        <v>9</v>
      </c>
      <c r="E935" s="101">
        <v>0</v>
      </c>
      <c r="F935" s="101" t="str">
        <f t="shared" si="15"/>
        <v>GAIN_NAME_9</v>
      </c>
      <c r="G935" s="100" t="s">
        <v>232</v>
      </c>
      <c r="H935" s="100" t="s">
        <v>626</v>
      </c>
    </row>
    <row r="936" spans="1:8" ht="13.8" customHeight="1">
      <c r="A936" s="101">
        <f>C936*ID규칙_획득처_그룹_단위+COUNTIF($C$4:C936,C936)</f>
        <v>30903101</v>
      </c>
      <c r="B936" s="100" t="s">
        <v>769</v>
      </c>
      <c r="C936" s="101">
        <f>IF(H936="EQUIPMENT",INDEX(EQUIPMENT!A:A,MATCH(B936,EQUIPMENT!B:B,0))*10+1,INDEX(ITEM!A:A,MATCH(B936,ITEM!B:B,0))+2)</f>
        <v>309031</v>
      </c>
      <c r="D936" s="101">
        <v>14</v>
      </c>
      <c r="E936" s="101">
        <v>0</v>
      </c>
      <c r="F936" s="101" t="str">
        <f t="shared" si="15"/>
        <v>GAIN_NAME_14</v>
      </c>
      <c r="G936" s="100" t="s">
        <v>237</v>
      </c>
      <c r="H936" s="100" t="s">
        <v>626</v>
      </c>
    </row>
    <row r="937" spans="1:8" ht="13.8" customHeight="1">
      <c r="A937" s="101">
        <f>C937*ID규칙_획득처_그룹_단위+COUNTIF($C$4:C937,C937)</f>
        <v>30903102</v>
      </c>
      <c r="B937" s="100" t="s">
        <v>769</v>
      </c>
      <c r="C937" s="101">
        <f>IF(H937="EQUIPMENT",INDEX(EQUIPMENT!A:A,MATCH(B937,EQUIPMENT!B:B,0))*10+1,INDEX(ITEM!A:A,MATCH(B937,ITEM!B:B,0))+2)</f>
        <v>309031</v>
      </c>
      <c r="D937" s="101">
        <v>11</v>
      </c>
      <c r="E937" s="101">
        <v>0</v>
      </c>
      <c r="F937" s="101" t="str">
        <f t="shared" si="15"/>
        <v>GAIN_NAME_11</v>
      </c>
      <c r="G937" s="100" t="s">
        <v>234</v>
      </c>
      <c r="H937" s="100" t="s">
        <v>626</v>
      </c>
    </row>
    <row r="938" spans="1:8" ht="13.8" customHeight="1">
      <c r="A938" s="101">
        <f>C938*ID규칙_획득처_그룹_단위+COUNTIF($C$4:C938,C938)</f>
        <v>30903103</v>
      </c>
      <c r="B938" s="100" t="s">
        <v>769</v>
      </c>
      <c r="C938" s="101">
        <f>IF(H938="EQUIPMENT",INDEX(EQUIPMENT!A:A,MATCH(B938,EQUIPMENT!B:B,0))*10+1,INDEX(ITEM!A:A,MATCH(B938,ITEM!B:B,0))+2)</f>
        <v>309031</v>
      </c>
      <c r="D938" s="101">
        <v>9</v>
      </c>
      <c r="E938" s="101">
        <v>0</v>
      </c>
      <c r="F938" s="101" t="str">
        <f t="shared" si="15"/>
        <v>GAIN_NAME_9</v>
      </c>
      <c r="G938" s="100" t="s">
        <v>232</v>
      </c>
      <c r="H938" s="100" t="s">
        <v>626</v>
      </c>
    </row>
    <row r="939" spans="1:8" ht="13.8" customHeight="1">
      <c r="A939" s="101">
        <f>C939*ID규칙_획득처_그룹_단위+COUNTIF($C$4:C939,C939)</f>
        <v>30903201</v>
      </c>
      <c r="B939" s="100" t="s">
        <v>770</v>
      </c>
      <c r="C939" s="101">
        <f>IF(H939="EQUIPMENT",INDEX(EQUIPMENT!A:A,MATCH(B939,EQUIPMENT!B:B,0))*10+1,INDEX(ITEM!A:A,MATCH(B939,ITEM!B:B,0))+2)</f>
        <v>309032</v>
      </c>
      <c r="D939" s="101">
        <v>14</v>
      </c>
      <c r="E939" s="101">
        <v>0</v>
      </c>
      <c r="F939" s="101" t="str">
        <f t="shared" si="15"/>
        <v>GAIN_NAME_14</v>
      </c>
      <c r="G939" s="100" t="s">
        <v>237</v>
      </c>
      <c r="H939" s="100" t="s">
        <v>626</v>
      </c>
    </row>
    <row r="940" spans="1:8" ht="13.8" customHeight="1">
      <c r="A940" s="101">
        <f>C940*ID규칙_획득처_그룹_단위+COUNTIF($C$4:C940,C940)</f>
        <v>30903202</v>
      </c>
      <c r="B940" s="100" t="s">
        <v>770</v>
      </c>
      <c r="C940" s="101">
        <f>IF(H940="EQUIPMENT",INDEX(EQUIPMENT!A:A,MATCH(B940,EQUIPMENT!B:B,0))*10+1,INDEX(ITEM!A:A,MATCH(B940,ITEM!B:B,0))+2)</f>
        <v>309032</v>
      </c>
      <c r="D940" s="101">
        <v>11</v>
      </c>
      <c r="E940" s="101">
        <v>0</v>
      </c>
      <c r="F940" s="101" t="str">
        <f t="shared" si="15"/>
        <v>GAIN_NAME_11</v>
      </c>
      <c r="G940" s="100" t="s">
        <v>234</v>
      </c>
      <c r="H940" s="100" t="s">
        <v>626</v>
      </c>
    </row>
    <row r="941" spans="1:8" ht="13.8" customHeight="1">
      <c r="A941" s="101">
        <f>C941*ID규칙_획득처_그룹_단위+COUNTIF($C$4:C941,C941)</f>
        <v>30903203</v>
      </c>
      <c r="B941" s="100" t="s">
        <v>770</v>
      </c>
      <c r="C941" s="101">
        <f>IF(H941="EQUIPMENT",INDEX(EQUIPMENT!A:A,MATCH(B941,EQUIPMENT!B:B,0))*10+1,INDEX(ITEM!A:A,MATCH(B941,ITEM!B:B,0))+2)</f>
        <v>309032</v>
      </c>
      <c r="D941" s="101">
        <v>9</v>
      </c>
      <c r="E941" s="101">
        <v>0</v>
      </c>
      <c r="F941" s="101" t="str">
        <f t="shared" si="15"/>
        <v>GAIN_NAME_9</v>
      </c>
      <c r="G941" s="100" t="s">
        <v>232</v>
      </c>
      <c r="H941" s="100" t="s">
        <v>626</v>
      </c>
    </row>
    <row r="942" spans="1:8" ht="13.8" customHeight="1">
      <c r="A942" s="101">
        <f>C942*ID규칙_획득처_그룹_단위+COUNTIF($C$4:C942,C942)</f>
        <v>30903301</v>
      </c>
      <c r="B942" s="100" t="s">
        <v>771</v>
      </c>
      <c r="C942" s="101">
        <f>IF(H942="EQUIPMENT",INDEX(EQUIPMENT!A:A,MATCH(B942,EQUIPMENT!B:B,0))*10+1,INDEX(ITEM!A:A,MATCH(B942,ITEM!B:B,0))+2)</f>
        <v>309033</v>
      </c>
      <c r="D942" s="101">
        <v>14</v>
      </c>
      <c r="E942" s="101">
        <v>0</v>
      </c>
      <c r="F942" s="101" t="str">
        <f t="shared" si="15"/>
        <v>GAIN_NAME_14</v>
      </c>
      <c r="G942" s="100" t="s">
        <v>237</v>
      </c>
      <c r="H942" s="100" t="s">
        <v>626</v>
      </c>
    </row>
    <row r="943" spans="1:8" ht="13.8" customHeight="1">
      <c r="A943" s="101">
        <f>C943*ID규칙_획득처_그룹_단위+COUNTIF($C$4:C943,C943)</f>
        <v>30903302</v>
      </c>
      <c r="B943" s="100" t="s">
        <v>771</v>
      </c>
      <c r="C943" s="101">
        <f>IF(H943="EQUIPMENT",INDEX(EQUIPMENT!A:A,MATCH(B943,EQUIPMENT!B:B,0))*10+1,INDEX(ITEM!A:A,MATCH(B943,ITEM!B:B,0))+2)</f>
        <v>309033</v>
      </c>
      <c r="D943" s="101">
        <v>11</v>
      </c>
      <c r="E943" s="101">
        <v>0</v>
      </c>
      <c r="F943" s="101" t="str">
        <f t="shared" si="15"/>
        <v>GAIN_NAME_11</v>
      </c>
      <c r="G943" s="100" t="s">
        <v>234</v>
      </c>
      <c r="H943" s="100" t="s">
        <v>626</v>
      </c>
    </row>
    <row r="944" spans="1:8" ht="13.8" customHeight="1">
      <c r="A944" s="101">
        <f>C944*ID규칙_획득처_그룹_단위+COUNTIF($C$4:C944,C944)</f>
        <v>30903303</v>
      </c>
      <c r="B944" s="100" t="s">
        <v>771</v>
      </c>
      <c r="C944" s="101">
        <f>IF(H944="EQUIPMENT",INDEX(EQUIPMENT!A:A,MATCH(B944,EQUIPMENT!B:B,0))*10+1,INDEX(ITEM!A:A,MATCH(B944,ITEM!B:B,0))+2)</f>
        <v>309033</v>
      </c>
      <c r="D944" s="101">
        <v>9</v>
      </c>
      <c r="E944" s="101">
        <v>0</v>
      </c>
      <c r="F944" s="101" t="str">
        <f t="shared" si="15"/>
        <v>GAIN_NAME_9</v>
      </c>
      <c r="G944" s="100" t="s">
        <v>232</v>
      </c>
      <c r="H944" s="100" t="s">
        <v>626</v>
      </c>
    </row>
    <row r="945" spans="1:8" ht="13.8" customHeight="1">
      <c r="A945" s="101">
        <f>C945*ID규칙_획득처_그룹_단위+COUNTIF($C$4:C945,C945)</f>
        <v>30903401</v>
      </c>
      <c r="B945" s="100" t="s">
        <v>772</v>
      </c>
      <c r="C945" s="101">
        <f>IF(H945="EQUIPMENT",INDEX(EQUIPMENT!A:A,MATCH(B945,EQUIPMENT!B:B,0))*10+1,INDEX(ITEM!A:A,MATCH(B945,ITEM!B:B,0))+2)</f>
        <v>309034</v>
      </c>
      <c r="D945" s="101">
        <v>14</v>
      </c>
      <c r="E945" s="101">
        <v>0</v>
      </c>
      <c r="F945" s="101" t="str">
        <f t="shared" si="15"/>
        <v>GAIN_NAME_14</v>
      </c>
      <c r="G945" s="100" t="s">
        <v>237</v>
      </c>
      <c r="H945" s="100" t="s">
        <v>626</v>
      </c>
    </row>
    <row r="946" spans="1:8" ht="13.8" customHeight="1">
      <c r="A946" s="101">
        <f>C946*ID규칙_획득처_그룹_단위+COUNTIF($C$4:C946,C946)</f>
        <v>30903402</v>
      </c>
      <c r="B946" s="100" t="s">
        <v>772</v>
      </c>
      <c r="C946" s="101">
        <f>IF(H946="EQUIPMENT",INDEX(EQUIPMENT!A:A,MATCH(B946,EQUIPMENT!B:B,0))*10+1,INDEX(ITEM!A:A,MATCH(B946,ITEM!B:B,0))+2)</f>
        <v>309034</v>
      </c>
      <c r="D946" s="101">
        <v>11</v>
      </c>
      <c r="E946" s="101">
        <v>0</v>
      </c>
      <c r="F946" s="101" t="str">
        <f t="shared" si="15"/>
        <v>GAIN_NAME_11</v>
      </c>
      <c r="G946" s="100" t="s">
        <v>234</v>
      </c>
      <c r="H946" s="100" t="s">
        <v>626</v>
      </c>
    </row>
    <row r="947" spans="1:8" ht="13.8" customHeight="1">
      <c r="A947" s="101">
        <f>C947*ID규칙_획득처_그룹_단위+COUNTIF($C$4:C947,C947)</f>
        <v>30903403</v>
      </c>
      <c r="B947" s="100" t="s">
        <v>772</v>
      </c>
      <c r="C947" s="101">
        <f>IF(H947="EQUIPMENT",INDEX(EQUIPMENT!A:A,MATCH(B947,EQUIPMENT!B:B,0))*10+1,INDEX(ITEM!A:A,MATCH(B947,ITEM!B:B,0))+2)</f>
        <v>309034</v>
      </c>
      <c r="D947" s="101">
        <v>9</v>
      </c>
      <c r="E947" s="101">
        <v>0</v>
      </c>
      <c r="F947" s="101" t="str">
        <f t="shared" si="15"/>
        <v>GAIN_NAME_9</v>
      </c>
      <c r="G947" s="100" t="s">
        <v>232</v>
      </c>
      <c r="H947" s="100" t="s">
        <v>626</v>
      </c>
    </row>
    <row r="948" spans="1:8" ht="13.8" customHeight="1">
      <c r="A948" s="101">
        <f>C948*ID규칙_획득처_그룹_단위+COUNTIF($C$4:C948,C948)</f>
        <v>30903501</v>
      </c>
      <c r="B948" s="100" t="s">
        <v>773</v>
      </c>
      <c r="C948" s="101">
        <f>IF(H948="EQUIPMENT",INDEX(EQUIPMENT!A:A,MATCH(B948,EQUIPMENT!B:B,0))*10+1,INDEX(ITEM!A:A,MATCH(B948,ITEM!B:B,0))+2)</f>
        <v>309035</v>
      </c>
      <c r="D948" s="101">
        <v>14</v>
      </c>
      <c r="E948" s="101">
        <v>0</v>
      </c>
      <c r="F948" s="101" t="str">
        <f t="shared" si="15"/>
        <v>GAIN_NAME_14</v>
      </c>
      <c r="G948" s="100" t="s">
        <v>237</v>
      </c>
      <c r="H948" s="100" t="s">
        <v>626</v>
      </c>
    </row>
    <row r="949" spans="1:8" ht="13.8" customHeight="1">
      <c r="A949" s="101">
        <f>C949*ID규칙_획득처_그룹_단위+COUNTIF($C$4:C949,C949)</f>
        <v>30903502</v>
      </c>
      <c r="B949" s="100" t="s">
        <v>773</v>
      </c>
      <c r="C949" s="101">
        <f>IF(H949="EQUIPMENT",INDEX(EQUIPMENT!A:A,MATCH(B949,EQUIPMENT!B:B,0))*10+1,INDEX(ITEM!A:A,MATCH(B949,ITEM!B:B,0))+2)</f>
        <v>309035</v>
      </c>
      <c r="D949" s="101">
        <v>11</v>
      </c>
      <c r="E949" s="101">
        <v>0</v>
      </c>
      <c r="F949" s="101" t="str">
        <f t="shared" si="15"/>
        <v>GAIN_NAME_11</v>
      </c>
      <c r="G949" s="100" t="s">
        <v>234</v>
      </c>
      <c r="H949" s="100" t="s">
        <v>626</v>
      </c>
    </row>
    <row r="950" spans="1:8" ht="13.8" customHeight="1">
      <c r="A950" s="101">
        <f>C950*ID규칙_획득처_그룹_단위+COUNTIF($C$4:C950,C950)</f>
        <v>30903503</v>
      </c>
      <c r="B950" s="100" t="s">
        <v>773</v>
      </c>
      <c r="C950" s="101">
        <f>IF(H950="EQUIPMENT",INDEX(EQUIPMENT!A:A,MATCH(B950,EQUIPMENT!B:B,0))*10+1,INDEX(ITEM!A:A,MATCH(B950,ITEM!B:B,0))+2)</f>
        <v>309035</v>
      </c>
      <c r="D950" s="101">
        <v>9</v>
      </c>
      <c r="E950" s="101">
        <v>0</v>
      </c>
      <c r="F950" s="101" t="str">
        <f t="shared" si="15"/>
        <v>GAIN_NAME_9</v>
      </c>
      <c r="G950" s="100" t="s">
        <v>232</v>
      </c>
      <c r="H950" s="100" t="s">
        <v>626</v>
      </c>
    </row>
    <row r="951" spans="1:8" ht="13.8" customHeight="1">
      <c r="A951" s="101">
        <f>C951*ID규칙_획득처_그룹_단위+COUNTIF($C$4:C951,C951)</f>
        <v>30903601</v>
      </c>
      <c r="B951" s="100" t="s">
        <v>774</v>
      </c>
      <c r="C951" s="101">
        <f>IF(H951="EQUIPMENT",INDEX(EQUIPMENT!A:A,MATCH(B951,EQUIPMENT!B:B,0))*10+1,INDEX(ITEM!A:A,MATCH(B951,ITEM!B:B,0))+2)</f>
        <v>309036</v>
      </c>
      <c r="D951" s="101">
        <v>14</v>
      </c>
      <c r="E951" s="101">
        <v>0</v>
      </c>
      <c r="F951" s="101" t="str">
        <f t="shared" si="15"/>
        <v>GAIN_NAME_14</v>
      </c>
      <c r="G951" s="100" t="s">
        <v>237</v>
      </c>
      <c r="H951" s="100" t="s">
        <v>626</v>
      </c>
    </row>
    <row r="952" spans="1:8" ht="13.8" customHeight="1">
      <c r="A952" s="101">
        <f>C952*ID규칙_획득처_그룹_단위+COUNTIF($C$4:C952,C952)</f>
        <v>30903602</v>
      </c>
      <c r="B952" s="100" t="s">
        <v>774</v>
      </c>
      <c r="C952" s="101">
        <f>IF(H952="EQUIPMENT",INDEX(EQUIPMENT!A:A,MATCH(B952,EQUIPMENT!B:B,0))*10+1,INDEX(ITEM!A:A,MATCH(B952,ITEM!B:B,0))+2)</f>
        <v>309036</v>
      </c>
      <c r="D952" s="101">
        <v>11</v>
      </c>
      <c r="E952" s="101">
        <v>0</v>
      </c>
      <c r="F952" s="101" t="str">
        <f t="shared" si="15"/>
        <v>GAIN_NAME_11</v>
      </c>
      <c r="G952" s="100" t="s">
        <v>234</v>
      </c>
      <c r="H952" s="100" t="s">
        <v>626</v>
      </c>
    </row>
    <row r="953" spans="1:8" ht="13.8" customHeight="1">
      <c r="A953" s="101">
        <f>C953*ID규칙_획득처_그룹_단위+COUNTIF($C$4:C953,C953)</f>
        <v>30903603</v>
      </c>
      <c r="B953" s="100" t="s">
        <v>774</v>
      </c>
      <c r="C953" s="101">
        <f>IF(H953="EQUIPMENT",INDEX(EQUIPMENT!A:A,MATCH(B953,EQUIPMENT!B:B,0))*10+1,INDEX(ITEM!A:A,MATCH(B953,ITEM!B:B,0))+2)</f>
        <v>309036</v>
      </c>
      <c r="D953" s="101">
        <v>9</v>
      </c>
      <c r="E953" s="101">
        <v>0</v>
      </c>
      <c r="F953" s="101" t="str">
        <f t="shared" si="15"/>
        <v>GAIN_NAME_9</v>
      </c>
      <c r="G953" s="100" t="s">
        <v>232</v>
      </c>
      <c r="H953" s="100" t="s">
        <v>626</v>
      </c>
    </row>
    <row r="954" spans="1:8" ht="13.8" customHeight="1">
      <c r="A954" s="101">
        <f>C954*ID규칙_획득처_그룹_단위+COUNTIF($C$4:C954,C954)</f>
        <v>30903701</v>
      </c>
      <c r="B954" s="100" t="s">
        <v>775</v>
      </c>
      <c r="C954" s="101">
        <f>IF(H954="EQUIPMENT",INDEX(EQUIPMENT!A:A,MATCH(B954,EQUIPMENT!B:B,0))*10+1,INDEX(ITEM!A:A,MATCH(B954,ITEM!B:B,0))+2)</f>
        <v>309037</v>
      </c>
      <c r="D954" s="101">
        <v>14</v>
      </c>
      <c r="E954" s="101">
        <v>0</v>
      </c>
      <c r="F954" s="101" t="str">
        <f t="shared" si="15"/>
        <v>GAIN_NAME_14</v>
      </c>
      <c r="G954" s="100" t="s">
        <v>237</v>
      </c>
      <c r="H954" s="100" t="s">
        <v>626</v>
      </c>
    </row>
    <row r="955" spans="1:8" ht="13.8" customHeight="1">
      <c r="A955" s="101">
        <f>C955*ID규칙_획득처_그룹_단위+COUNTIF($C$4:C955,C955)</f>
        <v>30903702</v>
      </c>
      <c r="B955" s="100" t="s">
        <v>775</v>
      </c>
      <c r="C955" s="101">
        <f>IF(H955="EQUIPMENT",INDEX(EQUIPMENT!A:A,MATCH(B955,EQUIPMENT!B:B,0))*10+1,INDEX(ITEM!A:A,MATCH(B955,ITEM!B:B,0))+2)</f>
        <v>309037</v>
      </c>
      <c r="D955" s="101">
        <v>11</v>
      </c>
      <c r="E955" s="101">
        <v>0</v>
      </c>
      <c r="F955" s="101" t="str">
        <f t="shared" si="15"/>
        <v>GAIN_NAME_11</v>
      </c>
      <c r="G955" s="100" t="s">
        <v>234</v>
      </c>
      <c r="H955" s="100" t="s">
        <v>626</v>
      </c>
    </row>
    <row r="956" spans="1:8" ht="13.8" customHeight="1">
      <c r="A956" s="101">
        <f>C956*ID규칙_획득처_그룹_단위+COUNTIF($C$4:C956,C956)</f>
        <v>30903703</v>
      </c>
      <c r="B956" s="100" t="s">
        <v>775</v>
      </c>
      <c r="C956" s="101">
        <f>IF(H956="EQUIPMENT",INDEX(EQUIPMENT!A:A,MATCH(B956,EQUIPMENT!B:B,0))*10+1,INDEX(ITEM!A:A,MATCH(B956,ITEM!B:B,0))+2)</f>
        <v>309037</v>
      </c>
      <c r="D956" s="101">
        <v>9</v>
      </c>
      <c r="E956" s="101">
        <v>0</v>
      </c>
      <c r="F956" s="101" t="str">
        <f t="shared" si="15"/>
        <v>GAIN_NAME_9</v>
      </c>
      <c r="G956" s="100" t="s">
        <v>232</v>
      </c>
      <c r="H956" s="100" t="s">
        <v>626</v>
      </c>
    </row>
    <row r="957" spans="1:8" ht="13.8" customHeight="1">
      <c r="A957" s="101">
        <f>C957*ID규칙_획득처_그룹_단위+COUNTIF($C$4:C957,C957)</f>
        <v>30903801</v>
      </c>
      <c r="B957" s="100" t="s">
        <v>776</v>
      </c>
      <c r="C957" s="101">
        <f>IF(H957="EQUIPMENT",INDEX(EQUIPMENT!A:A,MATCH(B957,EQUIPMENT!B:B,0))*10+1,INDEX(ITEM!A:A,MATCH(B957,ITEM!B:B,0))+2)</f>
        <v>309038</v>
      </c>
      <c r="D957" s="101">
        <v>14</v>
      </c>
      <c r="E957" s="101">
        <v>0</v>
      </c>
      <c r="F957" s="101" t="str">
        <f t="shared" si="15"/>
        <v>GAIN_NAME_14</v>
      </c>
      <c r="G957" s="100" t="s">
        <v>237</v>
      </c>
      <c r="H957" s="100" t="s">
        <v>626</v>
      </c>
    </row>
    <row r="958" spans="1:8" ht="13.8" customHeight="1">
      <c r="A958" s="101">
        <f>C958*ID규칙_획득처_그룹_단위+COUNTIF($C$4:C958,C958)</f>
        <v>30903802</v>
      </c>
      <c r="B958" s="100" t="s">
        <v>776</v>
      </c>
      <c r="C958" s="101">
        <f>IF(H958="EQUIPMENT",INDEX(EQUIPMENT!A:A,MATCH(B958,EQUIPMENT!B:B,0))*10+1,INDEX(ITEM!A:A,MATCH(B958,ITEM!B:B,0))+2)</f>
        <v>309038</v>
      </c>
      <c r="D958" s="101">
        <v>11</v>
      </c>
      <c r="E958" s="101">
        <v>0</v>
      </c>
      <c r="F958" s="101" t="str">
        <f t="shared" si="15"/>
        <v>GAIN_NAME_11</v>
      </c>
      <c r="G958" s="100" t="s">
        <v>234</v>
      </c>
      <c r="H958" s="100" t="s">
        <v>626</v>
      </c>
    </row>
    <row r="959" spans="1:8" ht="13.8" customHeight="1">
      <c r="A959" s="101">
        <f>C959*ID규칙_획득처_그룹_단위+COUNTIF($C$4:C959,C959)</f>
        <v>30903803</v>
      </c>
      <c r="B959" s="100" t="s">
        <v>776</v>
      </c>
      <c r="C959" s="101">
        <f>IF(H959="EQUIPMENT",INDEX(EQUIPMENT!A:A,MATCH(B959,EQUIPMENT!B:B,0))*10+1,INDEX(ITEM!A:A,MATCH(B959,ITEM!B:B,0))+2)</f>
        <v>309038</v>
      </c>
      <c r="D959" s="101">
        <v>9</v>
      </c>
      <c r="E959" s="101">
        <v>0</v>
      </c>
      <c r="F959" s="101" t="str">
        <f t="shared" si="15"/>
        <v>GAIN_NAME_9</v>
      </c>
      <c r="G959" s="100" t="s">
        <v>232</v>
      </c>
      <c r="H959" s="100" t="s">
        <v>626</v>
      </c>
    </row>
    <row r="960" spans="1:8" ht="13.8" customHeight="1">
      <c r="A960" s="101">
        <f>C960*ID규칙_획득처_그룹_단위+COUNTIF($C$4:C960,C960)</f>
        <v>30903901</v>
      </c>
      <c r="B960" s="100" t="s">
        <v>777</v>
      </c>
      <c r="C960" s="101">
        <f>IF(H960="EQUIPMENT",INDEX(EQUIPMENT!A:A,MATCH(B960,EQUIPMENT!B:B,0))*10+1,INDEX(ITEM!A:A,MATCH(B960,ITEM!B:B,0))+2)</f>
        <v>309039</v>
      </c>
      <c r="D960" s="101">
        <v>14</v>
      </c>
      <c r="E960" s="101">
        <v>0</v>
      </c>
      <c r="F960" s="101" t="str">
        <f t="shared" si="15"/>
        <v>GAIN_NAME_14</v>
      </c>
      <c r="G960" s="100" t="s">
        <v>237</v>
      </c>
      <c r="H960" s="100" t="s">
        <v>626</v>
      </c>
    </row>
    <row r="961" spans="1:8" ht="13.8" customHeight="1">
      <c r="A961" s="101">
        <f>C961*ID규칙_획득처_그룹_단위+COUNTIF($C$4:C961,C961)</f>
        <v>30903902</v>
      </c>
      <c r="B961" s="100" t="s">
        <v>777</v>
      </c>
      <c r="C961" s="101">
        <f>IF(H961="EQUIPMENT",INDEX(EQUIPMENT!A:A,MATCH(B961,EQUIPMENT!B:B,0))*10+1,INDEX(ITEM!A:A,MATCH(B961,ITEM!B:B,0))+2)</f>
        <v>309039</v>
      </c>
      <c r="D961" s="101">
        <v>11</v>
      </c>
      <c r="E961" s="101">
        <v>0</v>
      </c>
      <c r="F961" s="101" t="str">
        <f t="shared" si="15"/>
        <v>GAIN_NAME_11</v>
      </c>
      <c r="G961" s="100" t="s">
        <v>234</v>
      </c>
      <c r="H961" s="100" t="s">
        <v>626</v>
      </c>
    </row>
    <row r="962" spans="1:8" ht="13.8" customHeight="1">
      <c r="A962" s="101">
        <f>C962*ID규칙_획득처_그룹_단위+COUNTIF($C$4:C962,C962)</f>
        <v>30903903</v>
      </c>
      <c r="B962" s="100" t="s">
        <v>777</v>
      </c>
      <c r="C962" s="101">
        <f>IF(H962="EQUIPMENT",INDEX(EQUIPMENT!A:A,MATCH(B962,EQUIPMENT!B:B,0))*10+1,INDEX(ITEM!A:A,MATCH(B962,ITEM!B:B,0))+2)</f>
        <v>309039</v>
      </c>
      <c r="D962" s="101">
        <v>9</v>
      </c>
      <c r="E962" s="101">
        <v>0</v>
      </c>
      <c r="F962" s="101" t="str">
        <f t="shared" si="15"/>
        <v>GAIN_NAME_9</v>
      </c>
      <c r="G962" s="100" t="s">
        <v>232</v>
      </c>
      <c r="H962" s="100" t="s">
        <v>626</v>
      </c>
    </row>
    <row r="963" spans="1:8" ht="13.8" customHeight="1">
      <c r="A963" s="101">
        <f>C963*ID규칙_획득처_그룹_단위+COUNTIF($C$4:C963,C963)</f>
        <v>30904001</v>
      </c>
      <c r="B963" s="100" t="s">
        <v>778</v>
      </c>
      <c r="C963" s="101">
        <f>IF(H963="EQUIPMENT",INDEX(EQUIPMENT!A:A,MATCH(B963,EQUIPMENT!B:B,0))*10+1,INDEX(ITEM!A:A,MATCH(B963,ITEM!B:B,0))+2)</f>
        <v>309040</v>
      </c>
      <c r="D963" s="101">
        <v>14</v>
      </c>
      <c r="E963" s="101">
        <v>0</v>
      </c>
      <c r="F963" s="101" t="str">
        <f t="shared" si="15"/>
        <v>GAIN_NAME_14</v>
      </c>
      <c r="G963" s="100" t="s">
        <v>237</v>
      </c>
      <c r="H963" s="100" t="s">
        <v>626</v>
      </c>
    </row>
    <row r="964" spans="1:8" ht="13.8" customHeight="1">
      <c r="A964" s="101">
        <f>C964*ID규칙_획득처_그룹_단위+COUNTIF($C$4:C964,C964)</f>
        <v>30904002</v>
      </c>
      <c r="B964" s="100" t="s">
        <v>778</v>
      </c>
      <c r="C964" s="101">
        <f>IF(H964="EQUIPMENT",INDEX(EQUIPMENT!A:A,MATCH(B964,EQUIPMENT!B:B,0))*10+1,INDEX(ITEM!A:A,MATCH(B964,ITEM!B:B,0))+2)</f>
        <v>309040</v>
      </c>
      <c r="D964" s="101">
        <v>11</v>
      </c>
      <c r="E964" s="101">
        <v>0</v>
      </c>
      <c r="F964" s="101" t="str">
        <f t="shared" si="15"/>
        <v>GAIN_NAME_11</v>
      </c>
      <c r="G964" s="100" t="s">
        <v>234</v>
      </c>
      <c r="H964" s="100" t="s">
        <v>626</v>
      </c>
    </row>
    <row r="965" spans="1:8" ht="13.8" customHeight="1">
      <c r="A965" s="101">
        <f>C965*ID규칙_획득처_그룹_단위+COUNTIF($C$4:C965,C965)</f>
        <v>30904003</v>
      </c>
      <c r="B965" s="100" t="s">
        <v>778</v>
      </c>
      <c r="C965" s="101">
        <f>IF(H965="EQUIPMENT",INDEX(EQUIPMENT!A:A,MATCH(B965,EQUIPMENT!B:B,0))*10+1,INDEX(ITEM!A:A,MATCH(B965,ITEM!B:B,0))+2)</f>
        <v>309040</v>
      </c>
      <c r="D965" s="101">
        <v>9</v>
      </c>
      <c r="E965" s="101">
        <v>0</v>
      </c>
      <c r="F965" s="101" t="str">
        <f t="shared" si="15"/>
        <v>GAIN_NAME_9</v>
      </c>
      <c r="G965" s="100" t="s">
        <v>232</v>
      </c>
      <c r="H965" s="100" t="s">
        <v>626</v>
      </c>
    </row>
    <row r="966" spans="1:8" ht="13.8" customHeight="1">
      <c r="A966" s="101">
        <f>C966*ID규칙_획득처_그룹_단위+COUNTIF($C$4:C966,C966)</f>
        <v>30904101</v>
      </c>
      <c r="B966" s="100" t="s">
        <v>779</v>
      </c>
      <c r="C966" s="101">
        <f>IF(H966="EQUIPMENT",INDEX(EQUIPMENT!A:A,MATCH(B966,EQUIPMENT!B:B,0))*10+1,INDEX(ITEM!A:A,MATCH(B966,ITEM!B:B,0))+2)</f>
        <v>309041</v>
      </c>
      <c r="D966" s="101">
        <v>14</v>
      </c>
      <c r="E966" s="101">
        <v>0</v>
      </c>
      <c r="F966" s="101" t="str">
        <f t="shared" si="15"/>
        <v>GAIN_NAME_14</v>
      </c>
      <c r="G966" s="100" t="s">
        <v>237</v>
      </c>
      <c r="H966" s="100" t="s">
        <v>626</v>
      </c>
    </row>
    <row r="967" spans="1:8" ht="13.8" customHeight="1">
      <c r="A967" s="101">
        <f>C967*ID규칙_획득처_그룹_단위+COUNTIF($C$4:C967,C967)</f>
        <v>30904102</v>
      </c>
      <c r="B967" s="100" t="s">
        <v>779</v>
      </c>
      <c r="C967" s="101">
        <f>IF(H967="EQUIPMENT",INDEX(EQUIPMENT!A:A,MATCH(B967,EQUIPMENT!B:B,0))*10+1,INDEX(ITEM!A:A,MATCH(B967,ITEM!B:B,0))+2)</f>
        <v>309041</v>
      </c>
      <c r="D967" s="101">
        <v>11</v>
      </c>
      <c r="E967" s="101">
        <v>0</v>
      </c>
      <c r="F967" s="101" t="str">
        <f t="shared" si="15"/>
        <v>GAIN_NAME_11</v>
      </c>
      <c r="G967" s="100" t="s">
        <v>234</v>
      </c>
      <c r="H967" s="100" t="s">
        <v>626</v>
      </c>
    </row>
    <row r="968" spans="1:8" ht="13.8" customHeight="1">
      <c r="A968" s="101">
        <f>C968*ID규칙_획득처_그룹_단위+COUNTIF($C$4:C968,C968)</f>
        <v>30904103</v>
      </c>
      <c r="B968" s="100" t="s">
        <v>779</v>
      </c>
      <c r="C968" s="101">
        <f>IF(H968="EQUIPMENT",INDEX(EQUIPMENT!A:A,MATCH(B968,EQUIPMENT!B:B,0))*10+1,INDEX(ITEM!A:A,MATCH(B968,ITEM!B:B,0))+2)</f>
        <v>309041</v>
      </c>
      <c r="D968" s="101">
        <v>9</v>
      </c>
      <c r="E968" s="101">
        <v>0</v>
      </c>
      <c r="F968" s="101" t="str">
        <f t="shared" si="15"/>
        <v>GAIN_NAME_9</v>
      </c>
      <c r="G968" s="100" t="s">
        <v>232</v>
      </c>
      <c r="H968" s="100" t="s">
        <v>626</v>
      </c>
    </row>
    <row r="969" spans="1:8" ht="13.8" customHeight="1">
      <c r="A969" s="101">
        <f>C969*ID규칙_획득처_그룹_단위+COUNTIF($C$4:C969,C969)</f>
        <v>30904201</v>
      </c>
      <c r="B969" s="100" t="s">
        <v>780</v>
      </c>
      <c r="C969" s="101">
        <f>IF(H969="EQUIPMENT",INDEX(EQUIPMENT!A:A,MATCH(B969,EQUIPMENT!B:B,0))*10+1,INDEX(ITEM!A:A,MATCH(B969,ITEM!B:B,0))+2)</f>
        <v>309042</v>
      </c>
      <c r="D969" s="101">
        <v>14</v>
      </c>
      <c r="E969" s="101">
        <v>0</v>
      </c>
      <c r="F969" s="101" t="str">
        <f t="shared" si="15"/>
        <v>GAIN_NAME_14</v>
      </c>
      <c r="G969" s="100" t="s">
        <v>237</v>
      </c>
      <c r="H969" s="100" t="s">
        <v>626</v>
      </c>
    </row>
    <row r="970" spans="1:8" ht="13.8" customHeight="1">
      <c r="A970" s="101">
        <f>C970*ID규칙_획득처_그룹_단위+COUNTIF($C$4:C970,C970)</f>
        <v>30904202</v>
      </c>
      <c r="B970" s="100" t="s">
        <v>780</v>
      </c>
      <c r="C970" s="101">
        <f>IF(H970="EQUIPMENT",INDEX(EQUIPMENT!A:A,MATCH(B970,EQUIPMENT!B:B,0))*10+1,INDEX(ITEM!A:A,MATCH(B970,ITEM!B:B,0))+2)</f>
        <v>309042</v>
      </c>
      <c r="D970" s="101">
        <v>11</v>
      </c>
      <c r="E970" s="101">
        <v>0</v>
      </c>
      <c r="F970" s="101" t="str">
        <f t="shared" si="15"/>
        <v>GAIN_NAME_11</v>
      </c>
      <c r="G970" s="100" t="s">
        <v>234</v>
      </c>
      <c r="H970" s="100" t="s">
        <v>626</v>
      </c>
    </row>
    <row r="971" spans="1:8" ht="13.8" customHeight="1">
      <c r="A971" s="101">
        <f>C971*ID규칙_획득처_그룹_단위+COUNTIF($C$4:C971,C971)</f>
        <v>30904203</v>
      </c>
      <c r="B971" s="100" t="s">
        <v>780</v>
      </c>
      <c r="C971" s="101">
        <f>IF(H971="EQUIPMENT",INDEX(EQUIPMENT!A:A,MATCH(B971,EQUIPMENT!B:B,0))*10+1,INDEX(ITEM!A:A,MATCH(B971,ITEM!B:B,0))+2)</f>
        <v>309042</v>
      </c>
      <c r="D971" s="101">
        <v>9</v>
      </c>
      <c r="E971" s="101">
        <v>0</v>
      </c>
      <c r="F971" s="101" t="str">
        <f t="shared" si="15"/>
        <v>GAIN_NAME_9</v>
      </c>
      <c r="G971" s="100" t="s">
        <v>232</v>
      </c>
      <c r="H971" s="100" t="s">
        <v>626</v>
      </c>
    </row>
    <row r="972" spans="1:8" ht="13.8" customHeight="1">
      <c r="A972" s="101">
        <f>C972*ID규칙_획득처_그룹_단위+COUNTIF($C$4:C972,C972)</f>
        <v>31000301</v>
      </c>
      <c r="B972" s="100" t="s">
        <v>781</v>
      </c>
      <c r="C972" s="101">
        <f>IF(H972="EQUIPMENT",INDEX(EQUIPMENT!A:A,MATCH(B972,EQUIPMENT!B:B,0))*10+1,INDEX(ITEM!A:A,MATCH(B972,ITEM!B:B,0))+2)</f>
        <v>310003</v>
      </c>
      <c r="D972" s="101">
        <v>14</v>
      </c>
      <c r="E972" s="101">
        <v>0</v>
      </c>
      <c r="F972" s="101" t="str">
        <f t="shared" si="15"/>
        <v>GAIN_NAME_14</v>
      </c>
      <c r="G972" s="100" t="s">
        <v>237</v>
      </c>
      <c r="H972" s="100" t="s">
        <v>626</v>
      </c>
    </row>
    <row r="973" spans="1:8" ht="13.8" customHeight="1">
      <c r="A973" s="101">
        <f>C973*ID규칙_획득처_그룹_단위+COUNTIF($C$4:C973,C973)</f>
        <v>31000302</v>
      </c>
      <c r="B973" s="100" t="s">
        <v>781</v>
      </c>
      <c r="C973" s="101">
        <f>IF(H973="EQUIPMENT",INDEX(EQUIPMENT!A:A,MATCH(B973,EQUIPMENT!B:B,0))*10+1,INDEX(ITEM!A:A,MATCH(B973,ITEM!B:B,0))+2)</f>
        <v>310003</v>
      </c>
      <c r="D973" s="101">
        <v>11</v>
      </c>
      <c r="E973" s="101">
        <v>0</v>
      </c>
      <c r="F973" s="101" t="str">
        <f t="shared" si="15"/>
        <v>GAIN_NAME_11</v>
      </c>
      <c r="G973" s="100" t="s">
        <v>234</v>
      </c>
      <c r="H973" s="100" t="s">
        <v>626</v>
      </c>
    </row>
    <row r="974" spans="1:8" ht="13.8" customHeight="1">
      <c r="A974" s="101">
        <f>C974*ID규칙_획득처_그룹_단위+COUNTIF($C$4:C974,C974)</f>
        <v>31000303</v>
      </c>
      <c r="B974" s="100" t="s">
        <v>781</v>
      </c>
      <c r="C974" s="101">
        <f>IF(H974="EQUIPMENT",INDEX(EQUIPMENT!A:A,MATCH(B974,EQUIPMENT!B:B,0))*10+1,INDEX(ITEM!A:A,MATCH(B974,ITEM!B:B,0))+2)</f>
        <v>310003</v>
      </c>
      <c r="D974" s="101">
        <v>9</v>
      </c>
      <c r="E974" s="101">
        <v>0</v>
      </c>
      <c r="F974" s="101" t="str">
        <f t="shared" si="15"/>
        <v>GAIN_NAME_9</v>
      </c>
      <c r="G974" s="100" t="s">
        <v>232</v>
      </c>
      <c r="H974" s="100" t="s">
        <v>626</v>
      </c>
    </row>
    <row r="975" spans="1:8" ht="13.8" customHeight="1">
      <c r="A975" s="101">
        <f>C975*ID규칙_획득처_그룹_단위+COUNTIF($C$4:C975,C975)</f>
        <v>31000401</v>
      </c>
      <c r="B975" s="100" t="s">
        <v>782</v>
      </c>
      <c r="C975" s="101">
        <f>IF(H975="EQUIPMENT",INDEX(EQUIPMENT!A:A,MATCH(B975,EQUIPMENT!B:B,0))*10+1,INDEX(ITEM!A:A,MATCH(B975,ITEM!B:B,0))+2)</f>
        <v>310004</v>
      </c>
      <c r="D975" s="101">
        <v>14</v>
      </c>
      <c r="E975" s="101">
        <v>0</v>
      </c>
      <c r="F975" s="101" t="str">
        <f t="shared" si="15"/>
        <v>GAIN_NAME_14</v>
      </c>
      <c r="G975" s="100" t="s">
        <v>237</v>
      </c>
      <c r="H975" s="100" t="s">
        <v>626</v>
      </c>
    </row>
    <row r="976" spans="1:8" ht="13.8" customHeight="1">
      <c r="A976" s="101">
        <f>C976*ID규칙_획득처_그룹_단위+COUNTIF($C$4:C976,C976)</f>
        <v>31000402</v>
      </c>
      <c r="B976" s="100" t="s">
        <v>782</v>
      </c>
      <c r="C976" s="101">
        <f>IF(H976="EQUIPMENT",INDEX(EQUIPMENT!A:A,MATCH(B976,EQUIPMENT!B:B,0))*10+1,INDEX(ITEM!A:A,MATCH(B976,ITEM!B:B,0))+2)</f>
        <v>310004</v>
      </c>
      <c r="D976" s="101">
        <v>11</v>
      </c>
      <c r="E976" s="101">
        <v>0</v>
      </c>
      <c r="F976" s="101" t="str">
        <f t="shared" si="15"/>
        <v>GAIN_NAME_11</v>
      </c>
      <c r="G976" s="100" t="s">
        <v>234</v>
      </c>
      <c r="H976" s="100" t="s">
        <v>626</v>
      </c>
    </row>
    <row r="977" spans="1:8" ht="13.8" customHeight="1">
      <c r="A977" s="101">
        <f>C977*ID규칙_획득처_그룹_단위+COUNTIF($C$4:C977,C977)</f>
        <v>31000403</v>
      </c>
      <c r="B977" s="100" t="s">
        <v>782</v>
      </c>
      <c r="C977" s="101">
        <f>IF(H977="EQUIPMENT",INDEX(EQUIPMENT!A:A,MATCH(B977,EQUIPMENT!B:B,0))*10+1,INDEX(ITEM!A:A,MATCH(B977,ITEM!B:B,0))+2)</f>
        <v>310004</v>
      </c>
      <c r="D977" s="101">
        <v>9</v>
      </c>
      <c r="E977" s="101">
        <v>0</v>
      </c>
      <c r="F977" s="101" t="str">
        <f t="shared" si="15"/>
        <v>GAIN_NAME_9</v>
      </c>
      <c r="G977" s="100" t="s">
        <v>232</v>
      </c>
      <c r="H977" s="100" t="s">
        <v>626</v>
      </c>
    </row>
    <row r="978" spans="1:8" ht="13.8" customHeight="1">
      <c r="A978" s="101">
        <f>C978*ID규칙_획득처_그룹_단위+COUNTIF($C$4:C978,C978)</f>
        <v>31000501</v>
      </c>
      <c r="B978" s="100" t="s">
        <v>783</v>
      </c>
      <c r="C978" s="101">
        <f>IF(H978="EQUIPMENT",INDEX(EQUIPMENT!A:A,MATCH(B978,EQUIPMENT!B:B,0))*10+1,INDEX(ITEM!A:A,MATCH(B978,ITEM!B:B,0))+2)</f>
        <v>310005</v>
      </c>
      <c r="D978" s="101">
        <v>14</v>
      </c>
      <c r="E978" s="101">
        <v>0</v>
      </c>
      <c r="F978" s="101" t="str">
        <f t="shared" si="15"/>
        <v>GAIN_NAME_14</v>
      </c>
      <c r="G978" s="100" t="s">
        <v>237</v>
      </c>
      <c r="H978" s="100" t="s">
        <v>626</v>
      </c>
    </row>
    <row r="979" spans="1:8" ht="13.8" customHeight="1">
      <c r="A979" s="101">
        <f>C979*ID규칙_획득처_그룹_단위+COUNTIF($C$4:C979,C979)</f>
        <v>31000502</v>
      </c>
      <c r="B979" s="100" t="s">
        <v>783</v>
      </c>
      <c r="C979" s="101">
        <f>IF(H979="EQUIPMENT",INDEX(EQUIPMENT!A:A,MATCH(B979,EQUIPMENT!B:B,0))*10+1,INDEX(ITEM!A:A,MATCH(B979,ITEM!B:B,0))+2)</f>
        <v>310005</v>
      </c>
      <c r="D979" s="101">
        <v>11</v>
      </c>
      <c r="E979" s="101">
        <v>0</v>
      </c>
      <c r="F979" s="101" t="str">
        <f t="shared" si="15"/>
        <v>GAIN_NAME_11</v>
      </c>
      <c r="G979" s="100" t="s">
        <v>234</v>
      </c>
      <c r="H979" s="100" t="s">
        <v>626</v>
      </c>
    </row>
    <row r="980" spans="1:8" ht="13.8" customHeight="1">
      <c r="A980" s="101">
        <f>C980*ID규칙_획득처_그룹_단위+COUNTIF($C$4:C980,C980)</f>
        <v>31000503</v>
      </c>
      <c r="B980" s="100" t="s">
        <v>783</v>
      </c>
      <c r="C980" s="101">
        <f>IF(H980="EQUIPMENT",INDEX(EQUIPMENT!A:A,MATCH(B980,EQUIPMENT!B:B,0))*10+1,INDEX(ITEM!A:A,MATCH(B980,ITEM!B:B,0))+2)</f>
        <v>310005</v>
      </c>
      <c r="D980" s="101">
        <v>9</v>
      </c>
      <c r="E980" s="101">
        <v>0</v>
      </c>
      <c r="F980" s="101" t="str">
        <f t="shared" si="15"/>
        <v>GAIN_NAME_9</v>
      </c>
      <c r="G980" s="100" t="s">
        <v>232</v>
      </c>
      <c r="H980" s="100" t="s">
        <v>626</v>
      </c>
    </row>
    <row r="981" spans="1:8" ht="13.8" customHeight="1">
      <c r="A981" s="101">
        <f>C981*ID규칙_획득처_그룹_단위+COUNTIF($C$4:C981,C981)</f>
        <v>31000601</v>
      </c>
      <c r="B981" s="100" t="s">
        <v>784</v>
      </c>
      <c r="C981" s="101">
        <f>IF(H981="EQUIPMENT",INDEX(EQUIPMENT!A:A,MATCH(B981,EQUIPMENT!B:B,0))*10+1,INDEX(ITEM!A:A,MATCH(B981,ITEM!B:B,0))+2)</f>
        <v>310006</v>
      </c>
      <c r="D981" s="101">
        <v>14</v>
      </c>
      <c r="E981" s="101">
        <v>0</v>
      </c>
      <c r="F981" s="101" t="str">
        <f t="shared" si="15"/>
        <v>GAIN_NAME_14</v>
      </c>
      <c r="G981" s="100" t="s">
        <v>237</v>
      </c>
      <c r="H981" s="100" t="s">
        <v>626</v>
      </c>
    </row>
    <row r="982" spans="1:8" ht="13.8" customHeight="1">
      <c r="A982" s="101">
        <f>C982*ID규칙_획득처_그룹_단위+COUNTIF($C$4:C982,C982)</f>
        <v>31000602</v>
      </c>
      <c r="B982" s="100" t="s">
        <v>784</v>
      </c>
      <c r="C982" s="101">
        <f>IF(H982="EQUIPMENT",INDEX(EQUIPMENT!A:A,MATCH(B982,EQUIPMENT!B:B,0))*10+1,INDEX(ITEM!A:A,MATCH(B982,ITEM!B:B,0))+2)</f>
        <v>310006</v>
      </c>
      <c r="D982" s="101">
        <v>11</v>
      </c>
      <c r="E982" s="101">
        <v>0</v>
      </c>
      <c r="F982" s="101" t="str">
        <f t="shared" si="15"/>
        <v>GAIN_NAME_11</v>
      </c>
      <c r="G982" s="100" t="s">
        <v>234</v>
      </c>
      <c r="H982" s="100" t="s">
        <v>626</v>
      </c>
    </row>
    <row r="983" spans="1:8" ht="13.8" customHeight="1">
      <c r="A983" s="101">
        <f>C983*ID규칙_획득처_그룹_단위+COUNTIF($C$4:C983,C983)</f>
        <v>31000603</v>
      </c>
      <c r="B983" s="100" t="s">
        <v>784</v>
      </c>
      <c r="C983" s="101">
        <f>IF(H983="EQUIPMENT",INDEX(EQUIPMENT!A:A,MATCH(B983,EQUIPMENT!B:B,0))*10+1,INDEX(ITEM!A:A,MATCH(B983,ITEM!B:B,0))+2)</f>
        <v>310006</v>
      </c>
      <c r="D983" s="101">
        <v>9</v>
      </c>
      <c r="E983" s="101">
        <v>0</v>
      </c>
      <c r="F983" s="101" t="str">
        <f t="shared" si="15"/>
        <v>GAIN_NAME_9</v>
      </c>
      <c r="G983" s="100" t="s">
        <v>232</v>
      </c>
      <c r="H983" s="100" t="s">
        <v>626</v>
      </c>
    </row>
    <row r="984" spans="1:8" ht="13.8" customHeight="1">
      <c r="A984" s="101">
        <f>C984*ID규칙_획득처_그룹_단위+COUNTIF($C$4:C984,C984)</f>
        <v>31000701</v>
      </c>
      <c r="B984" s="100" t="s">
        <v>785</v>
      </c>
      <c r="C984" s="101">
        <f>IF(H984="EQUIPMENT",INDEX(EQUIPMENT!A:A,MATCH(B984,EQUIPMENT!B:B,0))*10+1,INDEX(ITEM!A:A,MATCH(B984,ITEM!B:B,0))+2)</f>
        <v>310007</v>
      </c>
      <c r="D984" s="101">
        <v>14</v>
      </c>
      <c r="E984" s="101">
        <v>0</v>
      </c>
      <c r="F984" s="101" t="str">
        <f t="shared" si="15"/>
        <v>GAIN_NAME_14</v>
      </c>
      <c r="G984" s="100" t="s">
        <v>237</v>
      </c>
      <c r="H984" s="100" t="s">
        <v>626</v>
      </c>
    </row>
    <row r="985" spans="1:8" ht="13.8" customHeight="1">
      <c r="A985" s="101">
        <f>C985*ID규칙_획득처_그룹_단위+COUNTIF($C$4:C985,C985)</f>
        <v>31000702</v>
      </c>
      <c r="B985" s="100" t="s">
        <v>785</v>
      </c>
      <c r="C985" s="101">
        <f>IF(H985="EQUIPMENT",INDEX(EQUIPMENT!A:A,MATCH(B985,EQUIPMENT!B:B,0))*10+1,INDEX(ITEM!A:A,MATCH(B985,ITEM!B:B,0))+2)</f>
        <v>310007</v>
      </c>
      <c r="D985" s="101">
        <v>11</v>
      </c>
      <c r="E985" s="101">
        <v>0</v>
      </c>
      <c r="F985" s="101" t="str">
        <f t="shared" si="15"/>
        <v>GAIN_NAME_11</v>
      </c>
      <c r="G985" s="100" t="s">
        <v>234</v>
      </c>
      <c r="H985" s="100" t="s">
        <v>626</v>
      </c>
    </row>
    <row r="986" spans="1:8" ht="13.8" customHeight="1">
      <c r="A986" s="101">
        <f>C986*ID규칙_획득처_그룹_단위+COUNTIF($C$4:C986,C986)</f>
        <v>31000703</v>
      </c>
      <c r="B986" s="100" t="s">
        <v>785</v>
      </c>
      <c r="C986" s="101">
        <f>IF(H986="EQUIPMENT",INDEX(EQUIPMENT!A:A,MATCH(B986,EQUIPMENT!B:B,0))*10+1,INDEX(ITEM!A:A,MATCH(B986,ITEM!B:B,0))+2)</f>
        <v>310007</v>
      </c>
      <c r="D986" s="101">
        <v>9</v>
      </c>
      <c r="E986" s="101">
        <v>0</v>
      </c>
      <c r="F986" s="101" t="str">
        <f t="shared" si="15"/>
        <v>GAIN_NAME_9</v>
      </c>
      <c r="G986" s="100" t="s">
        <v>232</v>
      </c>
      <c r="H986" s="100" t="s">
        <v>626</v>
      </c>
    </row>
    <row r="987" spans="1:8" ht="13.8" customHeight="1">
      <c r="A987" s="101">
        <f>C987*ID규칙_획득처_그룹_단위+COUNTIF($C$4:C987,C987)</f>
        <v>31000801</v>
      </c>
      <c r="B987" s="100" t="s">
        <v>786</v>
      </c>
      <c r="C987" s="101">
        <f>IF(H987="EQUIPMENT",INDEX(EQUIPMENT!A:A,MATCH(B987,EQUIPMENT!B:B,0))*10+1,INDEX(ITEM!A:A,MATCH(B987,ITEM!B:B,0))+2)</f>
        <v>310008</v>
      </c>
      <c r="D987" s="101">
        <v>14</v>
      </c>
      <c r="E987" s="101">
        <v>0</v>
      </c>
      <c r="F987" s="101" t="str">
        <f t="shared" si="15"/>
        <v>GAIN_NAME_14</v>
      </c>
      <c r="G987" s="100" t="s">
        <v>237</v>
      </c>
      <c r="H987" s="100" t="s">
        <v>626</v>
      </c>
    </row>
    <row r="988" spans="1:8" ht="13.8" customHeight="1">
      <c r="A988" s="101">
        <f>C988*ID규칙_획득처_그룹_단위+COUNTIF($C$4:C988,C988)</f>
        <v>31000802</v>
      </c>
      <c r="B988" s="100" t="s">
        <v>786</v>
      </c>
      <c r="C988" s="101">
        <f>IF(H988="EQUIPMENT",INDEX(EQUIPMENT!A:A,MATCH(B988,EQUIPMENT!B:B,0))*10+1,INDEX(ITEM!A:A,MATCH(B988,ITEM!B:B,0))+2)</f>
        <v>310008</v>
      </c>
      <c r="D988" s="101">
        <v>11</v>
      </c>
      <c r="E988" s="101">
        <v>0</v>
      </c>
      <c r="F988" s="101" t="str">
        <f t="shared" si="15"/>
        <v>GAIN_NAME_11</v>
      </c>
      <c r="G988" s="100" t="s">
        <v>234</v>
      </c>
      <c r="H988" s="100" t="s">
        <v>626</v>
      </c>
    </row>
    <row r="989" spans="1:8" ht="13.8" customHeight="1">
      <c r="A989" s="101">
        <f>C989*ID규칙_획득처_그룹_단위+COUNTIF($C$4:C989,C989)</f>
        <v>31000803</v>
      </c>
      <c r="B989" s="100" t="s">
        <v>786</v>
      </c>
      <c r="C989" s="101">
        <f>IF(H989="EQUIPMENT",INDEX(EQUIPMENT!A:A,MATCH(B989,EQUIPMENT!B:B,0))*10+1,INDEX(ITEM!A:A,MATCH(B989,ITEM!B:B,0))+2)</f>
        <v>310008</v>
      </c>
      <c r="D989" s="101">
        <v>9</v>
      </c>
      <c r="E989" s="101">
        <v>0</v>
      </c>
      <c r="F989" s="101" t="str">
        <f t="shared" si="15"/>
        <v>GAIN_NAME_9</v>
      </c>
      <c r="G989" s="100" t="s">
        <v>232</v>
      </c>
      <c r="H989" s="100" t="s">
        <v>626</v>
      </c>
    </row>
    <row r="990" spans="1:8" ht="13.8" customHeight="1">
      <c r="A990" s="101">
        <f>C990*ID규칙_획득처_그룹_단위+COUNTIF($C$4:C990,C990)</f>
        <v>31000901</v>
      </c>
      <c r="B990" s="100" t="s">
        <v>787</v>
      </c>
      <c r="C990" s="101">
        <f>IF(H990="EQUIPMENT",INDEX(EQUIPMENT!A:A,MATCH(B990,EQUIPMENT!B:B,0))*10+1,INDEX(ITEM!A:A,MATCH(B990,ITEM!B:B,0))+2)</f>
        <v>310009</v>
      </c>
      <c r="D990" s="101">
        <v>14</v>
      </c>
      <c r="E990" s="101">
        <v>0</v>
      </c>
      <c r="F990" s="101" t="str">
        <f t="shared" si="15"/>
        <v>GAIN_NAME_14</v>
      </c>
      <c r="G990" s="100" t="s">
        <v>237</v>
      </c>
      <c r="H990" s="100" t="s">
        <v>626</v>
      </c>
    </row>
    <row r="991" spans="1:8" ht="13.8" customHeight="1">
      <c r="A991" s="101">
        <f>C991*ID규칙_획득처_그룹_단위+COUNTIF($C$4:C991,C991)</f>
        <v>31000902</v>
      </c>
      <c r="B991" s="100" t="s">
        <v>787</v>
      </c>
      <c r="C991" s="101">
        <f>IF(H991="EQUIPMENT",INDEX(EQUIPMENT!A:A,MATCH(B991,EQUIPMENT!B:B,0))*10+1,INDEX(ITEM!A:A,MATCH(B991,ITEM!B:B,0))+2)</f>
        <v>310009</v>
      </c>
      <c r="D991" s="101">
        <v>11</v>
      </c>
      <c r="E991" s="101">
        <v>0</v>
      </c>
      <c r="F991" s="101" t="str">
        <f t="shared" si="15"/>
        <v>GAIN_NAME_11</v>
      </c>
      <c r="G991" s="100" t="s">
        <v>234</v>
      </c>
      <c r="H991" s="100" t="s">
        <v>626</v>
      </c>
    </row>
    <row r="992" spans="1:8" ht="13.8" customHeight="1">
      <c r="A992" s="101">
        <f>C992*ID규칙_획득처_그룹_단위+COUNTIF($C$4:C992,C992)</f>
        <v>31000903</v>
      </c>
      <c r="B992" s="100" t="s">
        <v>787</v>
      </c>
      <c r="C992" s="101">
        <f>IF(H992="EQUIPMENT",INDEX(EQUIPMENT!A:A,MATCH(B992,EQUIPMENT!B:B,0))*10+1,INDEX(ITEM!A:A,MATCH(B992,ITEM!B:B,0))+2)</f>
        <v>310009</v>
      </c>
      <c r="D992" s="101">
        <v>9</v>
      </c>
      <c r="E992" s="101">
        <v>0</v>
      </c>
      <c r="F992" s="101" t="str">
        <f t="shared" si="15"/>
        <v>GAIN_NAME_9</v>
      </c>
      <c r="G992" s="100" t="s">
        <v>232</v>
      </c>
      <c r="H992" s="100" t="s">
        <v>626</v>
      </c>
    </row>
    <row r="993" spans="1:8" ht="13.8" customHeight="1">
      <c r="A993" s="101">
        <f>C993*ID규칙_획득처_그룹_단위+COUNTIF($C$4:C993,C993)</f>
        <v>31001001</v>
      </c>
      <c r="B993" s="100" t="s">
        <v>788</v>
      </c>
      <c r="C993" s="101">
        <f>IF(H993="EQUIPMENT",INDEX(EQUIPMENT!A:A,MATCH(B993,EQUIPMENT!B:B,0))*10+1,INDEX(ITEM!A:A,MATCH(B993,ITEM!B:B,0))+2)</f>
        <v>310010</v>
      </c>
      <c r="D993" s="101">
        <v>14</v>
      </c>
      <c r="E993" s="101">
        <v>0</v>
      </c>
      <c r="F993" s="101" t="str">
        <f t="shared" si="15"/>
        <v>GAIN_NAME_14</v>
      </c>
      <c r="G993" s="100" t="s">
        <v>237</v>
      </c>
      <c r="H993" s="100" t="s">
        <v>626</v>
      </c>
    </row>
    <row r="994" spans="1:8" ht="13.8" customHeight="1">
      <c r="A994" s="101">
        <f>C994*ID규칙_획득처_그룹_단위+COUNTIF($C$4:C994,C994)</f>
        <v>31001002</v>
      </c>
      <c r="B994" s="100" t="s">
        <v>788</v>
      </c>
      <c r="C994" s="101">
        <f>IF(H994="EQUIPMENT",INDEX(EQUIPMENT!A:A,MATCH(B994,EQUIPMENT!B:B,0))*10+1,INDEX(ITEM!A:A,MATCH(B994,ITEM!B:B,0))+2)</f>
        <v>310010</v>
      </c>
      <c r="D994" s="101">
        <v>11</v>
      </c>
      <c r="E994" s="101">
        <v>0</v>
      </c>
      <c r="F994" s="101" t="str">
        <f t="shared" si="15"/>
        <v>GAIN_NAME_11</v>
      </c>
      <c r="G994" s="100" t="s">
        <v>234</v>
      </c>
      <c r="H994" s="100" t="s">
        <v>626</v>
      </c>
    </row>
    <row r="995" spans="1:8" ht="13.8" customHeight="1">
      <c r="A995" s="101">
        <f>C995*ID규칙_획득처_그룹_단위+COUNTIF($C$4:C995,C995)</f>
        <v>31001003</v>
      </c>
      <c r="B995" s="100" t="s">
        <v>788</v>
      </c>
      <c r="C995" s="101">
        <f>IF(H995="EQUIPMENT",INDEX(EQUIPMENT!A:A,MATCH(B995,EQUIPMENT!B:B,0))*10+1,INDEX(ITEM!A:A,MATCH(B995,ITEM!B:B,0))+2)</f>
        <v>310010</v>
      </c>
      <c r="D995" s="101">
        <v>9</v>
      </c>
      <c r="E995" s="101">
        <v>0</v>
      </c>
      <c r="F995" s="101" t="str">
        <f t="shared" ref="F995:F1058" si="16">"GAIN_NAME_"&amp;D995</f>
        <v>GAIN_NAME_9</v>
      </c>
      <c r="G995" s="100" t="s">
        <v>232</v>
      </c>
      <c r="H995" s="100" t="s">
        <v>626</v>
      </c>
    </row>
    <row r="996" spans="1:8" ht="13.8" customHeight="1">
      <c r="A996" s="101">
        <f>C996*ID규칙_획득처_그룹_단위+COUNTIF($C$4:C996,C996)</f>
        <v>31001101</v>
      </c>
      <c r="B996" s="100" t="s">
        <v>789</v>
      </c>
      <c r="C996" s="101">
        <f>IF(H996="EQUIPMENT",INDEX(EQUIPMENT!A:A,MATCH(B996,EQUIPMENT!B:B,0))*10+1,INDEX(ITEM!A:A,MATCH(B996,ITEM!B:B,0))+2)</f>
        <v>310011</v>
      </c>
      <c r="D996" s="101">
        <v>14</v>
      </c>
      <c r="E996" s="101">
        <v>0</v>
      </c>
      <c r="F996" s="101" t="str">
        <f t="shared" si="16"/>
        <v>GAIN_NAME_14</v>
      </c>
      <c r="G996" s="100" t="s">
        <v>237</v>
      </c>
      <c r="H996" s="100" t="s">
        <v>626</v>
      </c>
    </row>
    <row r="997" spans="1:8" ht="13.8" customHeight="1">
      <c r="A997" s="101">
        <f>C997*ID규칙_획득처_그룹_단위+COUNTIF($C$4:C997,C997)</f>
        <v>31001102</v>
      </c>
      <c r="B997" s="100" t="s">
        <v>789</v>
      </c>
      <c r="C997" s="101">
        <f>IF(H997="EQUIPMENT",INDEX(EQUIPMENT!A:A,MATCH(B997,EQUIPMENT!B:B,0))*10+1,INDEX(ITEM!A:A,MATCH(B997,ITEM!B:B,0))+2)</f>
        <v>310011</v>
      </c>
      <c r="D997" s="101">
        <v>11</v>
      </c>
      <c r="E997" s="101">
        <v>0</v>
      </c>
      <c r="F997" s="101" t="str">
        <f t="shared" si="16"/>
        <v>GAIN_NAME_11</v>
      </c>
      <c r="G997" s="100" t="s">
        <v>234</v>
      </c>
      <c r="H997" s="100" t="s">
        <v>626</v>
      </c>
    </row>
    <row r="998" spans="1:8" ht="13.8" customHeight="1">
      <c r="A998" s="101">
        <f>C998*ID규칙_획득처_그룹_단위+COUNTIF($C$4:C998,C998)</f>
        <v>31001103</v>
      </c>
      <c r="B998" s="100" t="s">
        <v>789</v>
      </c>
      <c r="C998" s="101">
        <f>IF(H998="EQUIPMENT",INDEX(EQUIPMENT!A:A,MATCH(B998,EQUIPMENT!B:B,0))*10+1,INDEX(ITEM!A:A,MATCH(B998,ITEM!B:B,0))+2)</f>
        <v>310011</v>
      </c>
      <c r="D998" s="101">
        <v>9</v>
      </c>
      <c r="E998" s="101">
        <v>0</v>
      </c>
      <c r="F998" s="101" t="str">
        <f t="shared" si="16"/>
        <v>GAIN_NAME_9</v>
      </c>
      <c r="G998" s="100" t="s">
        <v>232</v>
      </c>
      <c r="H998" s="100" t="s">
        <v>626</v>
      </c>
    </row>
    <row r="999" spans="1:8" ht="13.8" customHeight="1">
      <c r="A999" s="101">
        <f>C999*ID규칙_획득처_그룹_단위+COUNTIF($C$4:C999,C999)</f>
        <v>31001201</v>
      </c>
      <c r="B999" s="100" t="s">
        <v>790</v>
      </c>
      <c r="C999" s="101">
        <f>IF(H999="EQUIPMENT",INDEX(EQUIPMENT!A:A,MATCH(B999,EQUIPMENT!B:B,0))*10+1,INDEX(ITEM!A:A,MATCH(B999,ITEM!B:B,0))+2)</f>
        <v>310012</v>
      </c>
      <c r="D999" s="101">
        <v>14</v>
      </c>
      <c r="E999" s="101">
        <v>0</v>
      </c>
      <c r="F999" s="101" t="str">
        <f t="shared" si="16"/>
        <v>GAIN_NAME_14</v>
      </c>
      <c r="G999" s="100" t="s">
        <v>237</v>
      </c>
      <c r="H999" s="100" t="s">
        <v>626</v>
      </c>
    </row>
    <row r="1000" spans="1:8" ht="13.8" customHeight="1">
      <c r="A1000" s="101">
        <f>C1000*ID규칙_획득처_그룹_단위+COUNTIF($C$4:C1000,C1000)</f>
        <v>31001202</v>
      </c>
      <c r="B1000" s="100" t="s">
        <v>790</v>
      </c>
      <c r="C1000" s="101">
        <f>IF(H1000="EQUIPMENT",INDEX(EQUIPMENT!A:A,MATCH(B1000,EQUIPMENT!B:B,0))*10+1,INDEX(ITEM!A:A,MATCH(B1000,ITEM!B:B,0))+2)</f>
        <v>310012</v>
      </c>
      <c r="D1000" s="101">
        <v>11</v>
      </c>
      <c r="E1000" s="101">
        <v>0</v>
      </c>
      <c r="F1000" s="101" t="str">
        <f t="shared" si="16"/>
        <v>GAIN_NAME_11</v>
      </c>
      <c r="G1000" s="100" t="s">
        <v>234</v>
      </c>
      <c r="H1000" s="100" t="s">
        <v>626</v>
      </c>
    </row>
    <row r="1001" spans="1:8" ht="13.8" customHeight="1">
      <c r="A1001" s="101">
        <f>C1001*ID규칙_획득처_그룹_단위+COUNTIF($C$4:C1001,C1001)</f>
        <v>31001203</v>
      </c>
      <c r="B1001" s="100" t="s">
        <v>790</v>
      </c>
      <c r="C1001" s="101">
        <f>IF(H1001="EQUIPMENT",INDEX(EQUIPMENT!A:A,MATCH(B1001,EQUIPMENT!B:B,0))*10+1,INDEX(ITEM!A:A,MATCH(B1001,ITEM!B:B,0))+2)</f>
        <v>310012</v>
      </c>
      <c r="D1001" s="101">
        <v>9</v>
      </c>
      <c r="E1001" s="101">
        <v>0</v>
      </c>
      <c r="F1001" s="101" t="str">
        <f t="shared" si="16"/>
        <v>GAIN_NAME_9</v>
      </c>
      <c r="G1001" s="100" t="s">
        <v>232</v>
      </c>
      <c r="H1001" s="100" t="s">
        <v>626</v>
      </c>
    </row>
    <row r="1002" spans="1:8" ht="13.8" customHeight="1">
      <c r="A1002" s="101">
        <f>C1002*ID규칙_획득처_그룹_단위+COUNTIF($C$4:C1002,C1002)</f>
        <v>31001301</v>
      </c>
      <c r="B1002" s="100" t="s">
        <v>791</v>
      </c>
      <c r="C1002" s="101">
        <f>IF(H1002="EQUIPMENT",INDEX(EQUIPMENT!A:A,MATCH(B1002,EQUIPMENT!B:B,0))*10+1,INDEX(ITEM!A:A,MATCH(B1002,ITEM!B:B,0))+2)</f>
        <v>310013</v>
      </c>
      <c r="D1002" s="101">
        <v>14</v>
      </c>
      <c r="E1002" s="101">
        <v>0</v>
      </c>
      <c r="F1002" s="101" t="str">
        <f t="shared" si="16"/>
        <v>GAIN_NAME_14</v>
      </c>
      <c r="G1002" s="100" t="s">
        <v>237</v>
      </c>
      <c r="H1002" s="100" t="s">
        <v>626</v>
      </c>
    </row>
    <row r="1003" spans="1:8" ht="13.8" customHeight="1">
      <c r="A1003" s="101">
        <f>C1003*ID규칙_획득처_그룹_단위+COUNTIF($C$4:C1003,C1003)</f>
        <v>31001302</v>
      </c>
      <c r="B1003" s="100" t="s">
        <v>791</v>
      </c>
      <c r="C1003" s="101">
        <f>IF(H1003="EQUIPMENT",INDEX(EQUIPMENT!A:A,MATCH(B1003,EQUIPMENT!B:B,0))*10+1,INDEX(ITEM!A:A,MATCH(B1003,ITEM!B:B,0))+2)</f>
        <v>310013</v>
      </c>
      <c r="D1003" s="101">
        <v>11</v>
      </c>
      <c r="E1003" s="101">
        <v>0</v>
      </c>
      <c r="F1003" s="101" t="str">
        <f t="shared" si="16"/>
        <v>GAIN_NAME_11</v>
      </c>
      <c r="G1003" s="100" t="s">
        <v>234</v>
      </c>
      <c r="H1003" s="100" t="s">
        <v>626</v>
      </c>
    </row>
    <row r="1004" spans="1:8" ht="13.8" customHeight="1">
      <c r="A1004" s="101">
        <f>C1004*ID규칙_획득처_그룹_단위+COUNTIF($C$4:C1004,C1004)</f>
        <v>31001303</v>
      </c>
      <c r="B1004" s="100" t="s">
        <v>791</v>
      </c>
      <c r="C1004" s="101">
        <f>IF(H1004="EQUIPMENT",INDEX(EQUIPMENT!A:A,MATCH(B1004,EQUIPMENT!B:B,0))*10+1,INDEX(ITEM!A:A,MATCH(B1004,ITEM!B:B,0))+2)</f>
        <v>310013</v>
      </c>
      <c r="D1004" s="101">
        <v>9</v>
      </c>
      <c r="E1004" s="101">
        <v>0</v>
      </c>
      <c r="F1004" s="101" t="str">
        <f t="shared" si="16"/>
        <v>GAIN_NAME_9</v>
      </c>
      <c r="G1004" s="100" t="s">
        <v>232</v>
      </c>
      <c r="H1004" s="100" t="s">
        <v>626</v>
      </c>
    </row>
    <row r="1005" spans="1:8" ht="13.8" customHeight="1">
      <c r="A1005" s="101">
        <f>C1005*ID규칙_획득처_그룹_단위+COUNTIF($C$4:C1005,C1005)</f>
        <v>31001401</v>
      </c>
      <c r="B1005" s="100" t="s">
        <v>792</v>
      </c>
      <c r="C1005" s="101">
        <f>IF(H1005="EQUIPMENT",INDEX(EQUIPMENT!A:A,MATCH(B1005,EQUIPMENT!B:B,0))*10+1,INDEX(ITEM!A:A,MATCH(B1005,ITEM!B:B,0))+2)</f>
        <v>310014</v>
      </c>
      <c r="D1005" s="101">
        <v>14</v>
      </c>
      <c r="E1005" s="101">
        <v>0</v>
      </c>
      <c r="F1005" s="101" t="str">
        <f t="shared" si="16"/>
        <v>GAIN_NAME_14</v>
      </c>
      <c r="G1005" s="100" t="s">
        <v>237</v>
      </c>
      <c r="H1005" s="100" t="s">
        <v>626</v>
      </c>
    </row>
    <row r="1006" spans="1:8" ht="13.8" customHeight="1">
      <c r="A1006" s="101">
        <f>C1006*ID규칙_획득처_그룹_단위+COUNTIF($C$4:C1006,C1006)</f>
        <v>31001402</v>
      </c>
      <c r="B1006" s="100" t="s">
        <v>792</v>
      </c>
      <c r="C1006" s="101">
        <f>IF(H1006="EQUIPMENT",INDEX(EQUIPMENT!A:A,MATCH(B1006,EQUIPMENT!B:B,0))*10+1,INDEX(ITEM!A:A,MATCH(B1006,ITEM!B:B,0))+2)</f>
        <v>310014</v>
      </c>
      <c r="D1006" s="101">
        <v>11</v>
      </c>
      <c r="E1006" s="101">
        <v>0</v>
      </c>
      <c r="F1006" s="101" t="str">
        <f t="shared" si="16"/>
        <v>GAIN_NAME_11</v>
      </c>
      <c r="G1006" s="100" t="s">
        <v>234</v>
      </c>
      <c r="H1006" s="100" t="s">
        <v>626</v>
      </c>
    </row>
    <row r="1007" spans="1:8" ht="13.8" customHeight="1">
      <c r="A1007" s="101">
        <f>C1007*ID규칙_획득처_그룹_단위+COUNTIF($C$4:C1007,C1007)</f>
        <v>31001403</v>
      </c>
      <c r="B1007" s="100" t="s">
        <v>792</v>
      </c>
      <c r="C1007" s="101">
        <f>IF(H1007="EQUIPMENT",INDEX(EQUIPMENT!A:A,MATCH(B1007,EQUIPMENT!B:B,0))*10+1,INDEX(ITEM!A:A,MATCH(B1007,ITEM!B:B,0))+2)</f>
        <v>310014</v>
      </c>
      <c r="D1007" s="101">
        <v>9</v>
      </c>
      <c r="E1007" s="101">
        <v>0</v>
      </c>
      <c r="F1007" s="101" t="str">
        <f t="shared" si="16"/>
        <v>GAIN_NAME_9</v>
      </c>
      <c r="G1007" s="100" t="s">
        <v>232</v>
      </c>
      <c r="H1007" s="100" t="s">
        <v>626</v>
      </c>
    </row>
    <row r="1008" spans="1:8" ht="13.8" customHeight="1">
      <c r="A1008" s="101">
        <f>C1008*ID규칙_획득처_그룹_단위+COUNTIF($C$4:C1008,C1008)</f>
        <v>31001501</v>
      </c>
      <c r="B1008" s="100" t="s">
        <v>793</v>
      </c>
      <c r="C1008" s="101">
        <f>IF(H1008="EQUIPMENT",INDEX(EQUIPMENT!A:A,MATCH(B1008,EQUIPMENT!B:B,0))*10+1,INDEX(ITEM!A:A,MATCH(B1008,ITEM!B:B,0))+2)</f>
        <v>310015</v>
      </c>
      <c r="D1008" s="101">
        <v>14</v>
      </c>
      <c r="E1008" s="101">
        <v>0</v>
      </c>
      <c r="F1008" s="101" t="str">
        <f t="shared" si="16"/>
        <v>GAIN_NAME_14</v>
      </c>
      <c r="G1008" s="100" t="s">
        <v>237</v>
      </c>
      <c r="H1008" s="100" t="s">
        <v>626</v>
      </c>
    </row>
    <row r="1009" spans="1:8" ht="13.8" customHeight="1">
      <c r="A1009" s="101">
        <f>C1009*ID규칙_획득처_그룹_단위+COUNTIF($C$4:C1009,C1009)</f>
        <v>31001502</v>
      </c>
      <c r="B1009" s="100" t="s">
        <v>793</v>
      </c>
      <c r="C1009" s="101">
        <f>IF(H1009="EQUIPMENT",INDEX(EQUIPMENT!A:A,MATCH(B1009,EQUIPMENT!B:B,0))*10+1,INDEX(ITEM!A:A,MATCH(B1009,ITEM!B:B,0))+2)</f>
        <v>310015</v>
      </c>
      <c r="D1009" s="101">
        <v>11</v>
      </c>
      <c r="E1009" s="101">
        <v>0</v>
      </c>
      <c r="F1009" s="101" t="str">
        <f t="shared" si="16"/>
        <v>GAIN_NAME_11</v>
      </c>
      <c r="G1009" s="100" t="s">
        <v>234</v>
      </c>
      <c r="H1009" s="100" t="s">
        <v>626</v>
      </c>
    </row>
    <row r="1010" spans="1:8" ht="13.8" customHeight="1">
      <c r="A1010" s="101">
        <f>C1010*ID규칙_획득처_그룹_단위+COUNTIF($C$4:C1010,C1010)</f>
        <v>31001503</v>
      </c>
      <c r="B1010" s="100" t="s">
        <v>793</v>
      </c>
      <c r="C1010" s="101">
        <f>IF(H1010="EQUIPMENT",INDEX(EQUIPMENT!A:A,MATCH(B1010,EQUIPMENT!B:B,0))*10+1,INDEX(ITEM!A:A,MATCH(B1010,ITEM!B:B,0))+2)</f>
        <v>310015</v>
      </c>
      <c r="D1010" s="101">
        <v>9</v>
      </c>
      <c r="E1010" s="101">
        <v>0</v>
      </c>
      <c r="F1010" s="101" t="str">
        <f t="shared" si="16"/>
        <v>GAIN_NAME_9</v>
      </c>
      <c r="G1010" s="100" t="s">
        <v>232</v>
      </c>
      <c r="H1010" s="100" t="s">
        <v>626</v>
      </c>
    </row>
    <row r="1011" spans="1:8" ht="13.8" customHeight="1">
      <c r="A1011" s="101">
        <f>C1011*ID규칙_획득처_그룹_단위+COUNTIF($C$4:C1011,C1011)</f>
        <v>31001601</v>
      </c>
      <c r="B1011" s="100" t="s">
        <v>794</v>
      </c>
      <c r="C1011" s="101">
        <f>IF(H1011="EQUIPMENT",INDEX(EQUIPMENT!A:A,MATCH(B1011,EQUIPMENT!B:B,0))*10+1,INDEX(ITEM!A:A,MATCH(B1011,ITEM!B:B,0))+2)</f>
        <v>310016</v>
      </c>
      <c r="D1011" s="101">
        <v>14</v>
      </c>
      <c r="E1011" s="101">
        <v>0</v>
      </c>
      <c r="F1011" s="101" t="str">
        <f t="shared" si="16"/>
        <v>GAIN_NAME_14</v>
      </c>
      <c r="G1011" s="100" t="s">
        <v>237</v>
      </c>
      <c r="H1011" s="100" t="s">
        <v>626</v>
      </c>
    </row>
    <row r="1012" spans="1:8" ht="13.8" customHeight="1">
      <c r="A1012" s="101">
        <f>C1012*ID규칙_획득처_그룹_단위+COUNTIF($C$4:C1012,C1012)</f>
        <v>31001602</v>
      </c>
      <c r="B1012" s="100" t="s">
        <v>794</v>
      </c>
      <c r="C1012" s="101">
        <f>IF(H1012="EQUIPMENT",INDEX(EQUIPMENT!A:A,MATCH(B1012,EQUIPMENT!B:B,0))*10+1,INDEX(ITEM!A:A,MATCH(B1012,ITEM!B:B,0))+2)</f>
        <v>310016</v>
      </c>
      <c r="D1012" s="101">
        <v>11</v>
      </c>
      <c r="E1012" s="101">
        <v>0</v>
      </c>
      <c r="F1012" s="101" t="str">
        <f t="shared" si="16"/>
        <v>GAIN_NAME_11</v>
      </c>
      <c r="G1012" s="100" t="s">
        <v>234</v>
      </c>
      <c r="H1012" s="100" t="s">
        <v>626</v>
      </c>
    </row>
    <row r="1013" spans="1:8" ht="13.8" customHeight="1">
      <c r="A1013" s="101">
        <f>C1013*ID규칙_획득처_그룹_단위+COUNTIF($C$4:C1013,C1013)</f>
        <v>31001603</v>
      </c>
      <c r="B1013" s="100" t="s">
        <v>794</v>
      </c>
      <c r="C1013" s="101">
        <f>IF(H1013="EQUIPMENT",INDEX(EQUIPMENT!A:A,MATCH(B1013,EQUIPMENT!B:B,0))*10+1,INDEX(ITEM!A:A,MATCH(B1013,ITEM!B:B,0))+2)</f>
        <v>310016</v>
      </c>
      <c r="D1013" s="101">
        <v>9</v>
      </c>
      <c r="E1013" s="101">
        <v>0</v>
      </c>
      <c r="F1013" s="101" t="str">
        <f t="shared" si="16"/>
        <v>GAIN_NAME_9</v>
      </c>
      <c r="G1013" s="100" t="s">
        <v>232</v>
      </c>
      <c r="H1013" s="100" t="s">
        <v>626</v>
      </c>
    </row>
    <row r="1014" spans="1:8" ht="13.8" customHeight="1">
      <c r="A1014" s="101">
        <f>C1014*ID규칙_획득처_그룹_단위+COUNTIF($C$4:C1014,C1014)</f>
        <v>31001701</v>
      </c>
      <c r="B1014" s="100" t="s">
        <v>795</v>
      </c>
      <c r="C1014" s="101">
        <f>IF(H1014="EQUIPMENT",INDEX(EQUIPMENT!A:A,MATCH(B1014,EQUIPMENT!B:B,0))*10+1,INDEX(ITEM!A:A,MATCH(B1014,ITEM!B:B,0))+2)</f>
        <v>310017</v>
      </c>
      <c r="D1014" s="101">
        <v>14</v>
      </c>
      <c r="E1014" s="101">
        <v>0</v>
      </c>
      <c r="F1014" s="101" t="str">
        <f t="shared" si="16"/>
        <v>GAIN_NAME_14</v>
      </c>
      <c r="G1014" s="100" t="s">
        <v>237</v>
      </c>
      <c r="H1014" s="100" t="s">
        <v>626</v>
      </c>
    </row>
    <row r="1015" spans="1:8" ht="13.8" customHeight="1">
      <c r="A1015" s="101">
        <f>C1015*ID규칙_획득처_그룹_단위+COUNTIF($C$4:C1015,C1015)</f>
        <v>31001702</v>
      </c>
      <c r="B1015" s="100" t="s">
        <v>795</v>
      </c>
      <c r="C1015" s="101">
        <f>IF(H1015="EQUIPMENT",INDEX(EQUIPMENT!A:A,MATCH(B1015,EQUIPMENT!B:B,0))*10+1,INDEX(ITEM!A:A,MATCH(B1015,ITEM!B:B,0))+2)</f>
        <v>310017</v>
      </c>
      <c r="D1015" s="101">
        <v>11</v>
      </c>
      <c r="E1015" s="101">
        <v>0</v>
      </c>
      <c r="F1015" s="101" t="str">
        <f t="shared" si="16"/>
        <v>GAIN_NAME_11</v>
      </c>
      <c r="G1015" s="100" t="s">
        <v>234</v>
      </c>
      <c r="H1015" s="100" t="s">
        <v>626</v>
      </c>
    </row>
    <row r="1016" spans="1:8" ht="13.8" customHeight="1">
      <c r="A1016" s="101">
        <f>C1016*ID규칙_획득처_그룹_단위+COUNTIF($C$4:C1016,C1016)</f>
        <v>31001703</v>
      </c>
      <c r="B1016" s="100" t="s">
        <v>795</v>
      </c>
      <c r="C1016" s="101">
        <f>IF(H1016="EQUIPMENT",INDEX(EQUIPMENT!A:A,MATCH(B1016,EQUIPMENT!B:B,0))*10+1,INDEX(ITEM!A:A,MATCH(B1016,ITEM!B:B,0))+2)</f>
        <v>310017</v>
      </c>
      <c r="D1016" s="101">
        <v>9</v>
      </c>
      <c r="E1016" s="101">
        <v>0</v>
      </c>
      <c r="F1016" s="101" t="str">
        <f t="shared" si="16"/>
        <v>GAIN_NAME_9</v>
      </c>
      <c r="G1016" s="100" t="s">
        <v>232</v>
      </c>
      <c r="H1016" s="100" t="s">
        <v>626</v>
      </c>
    </row>
    <row r="1017" spans="1:8" ht="13.8" customHeight="1">
      <c r="A1017" s="101">
        <f>C1017*ID규칙_획득처_그룹_단위+COUNTIF($C$4:C1017,C1017)</f>
        <v>31001801</v>
      </c>
      <c r="B1017" s="100" t="s">
        <v>796</v>
      </c>
      <c r="C1017" s="101">
        <f>IF(H1017="EQUIPMENT",INDEX(EQUIPMENT!A:A,MATCH(B1017,EQUIPMENT!B:B,0))*10+1,INDEX(ITEM!A:A,MATCH(B1017,ITEM!B:B,0))+2)</f>
        <v>310018</v>
      </c>
      <c r="D1017" s="101">
        <v>14</v>
      </c>
      <c r="E1017" s="101">
        <v>0</v>
      </c>
      <c r="F1017" s="101" t="str">
        <f t="shared" si="16"/>
        <v>GAIN_NAME_14</v>
      </c>
      <c r="G1017" s="100" t="s">
        <v>237</v>
      </c>
      <c r="H1017" s="100" t="s">
        <v>626</v>
      </c>
    </row>
    <row r="1018" spans="1:8" ht="13.8" customHeight="1">
      <c r="A1018" s="101">
        <f>C1018*ID규칙_획득처_그룹_단위+COUNTIF($C$4:C1018,C1018)</f>
        <v>31001802</v>
      </c>
      <c r="B1018" s="100" t="s">
        <v>796</v>
      </c>
      <c r="C1018" s="101">
        <f>IF(H1018="EQUIPMENT",INDEX(EQUIPMENT!A:A,MATCH(B1018,EQUIPMENT!B:B,0))*10+1,INDEX(ITEM!A:A,MATCH(B1018,ITEM!B:B,0))+2)</f>
        <v>310018</v>
      </c>
      <c r="D1018" s="101">
        <v>11</v>
      </c>
      <c r="E1018" s="101">
        <v>0</v>
      </c>
      <c r="F1018" s="101" t="str">
        <f t="shared" si="16"/>
        <v>GAIN_NAME_11</v>
      </c>
      <c r="G1018" s="100" t="s">
        <v>234</v>
      </c>
      <c r="H1018" s="100" t="s">
        <v>626</v>
      </c>
    </row>
    <row r="1019" spans="1:8" ht="13.8" customHeight="1">
      <c r="A1019" s="101">
        <f>C1019*ID규칙_획득처_그룹_단위+COUNTIF($C$4:C1019,C1019)</f>
        <v>31001803</v>
      </c>
      <c r="B1019" s="100" t="s">
        <v>796</v>
      </c>
      <c r="C1019" s="101">
        <f>IF(H1019="EQUIPMENT",INDEX(EQUIPMENT!A:A,MATCH(B1019,EQUIPMENT!B:B,0))*10+1,INDEX(ITEM!A:A,MATCH(B1019,ITEM!B:B,0))+2)</f>
        <v>310018</v>
      </c>
      <c r="D1019" s="101">
        <v>9</v>
      </c>
      <c r="E1019" s="101">
        <v>0</v>
      </c>
      <c r="F1019" s="101" t="str">
        <f t="shared" si="16"/>
        <v>GAIN_NAME_9</v>
      </c>
      <c r="G1019" s="100" t="s">
        <v>232</v>
      </c>
      <c r="H1019" s="100" t="s">
        <v>626</v>
      </c>
    </row>
    <row r="1020" spans="1:8" ht="13.8" customHeight="1">
      <c r="A1020" s="101">
        <f>C1020*ID규칙_획득처_그룹_단위+COUNTIF($C$4:C1020,C1020)</f>
        <v>31001901</v>
      </c>
      <c r="B1020" s="100" t="s">
        <v>797</v>
      </c>
      <c r="C1020" s="101">
        <f>IF(H1020="EQUIPMENT",INDEX(EQUIPMENT!A:A,MATCH(B1020,EQUIPMENT!B:B,0))*10+1,INDEX(ITEM!A:A,MATCH(B1020,ITEM!B:B,0))+2)</f>
        <v>310019</v>
      </c>
      <c r="D1020" s="101">
        <v>14</v>
      </c>
      <c r="E1020" s="101">
        <v>0</v>
      </c>
      <c r="F1020" s="101" t="str">
        <f t="shared" si="16"/>
        <v>GAIN_NAME_14</v>
      </c>
      <c r="G1020" s="100" t="s">
        <v>237</v>
      </c>
      <c r="H1020" s="100" t="s">
        <v>626</v>
      </c>
    </row>
    <row r="1021" spans="1:8" ht="13.8" customHeight="1">
      <c r="A1021" s="101">
        <f>C1021*ID규칙_획득처_그룹_단위+COUNTIF($C$4:C1021,C1021)</f>
        <v>31001902</v>
      </c>
      <c r="B1021" s="100" t="s">
        <v>797</v>
      </c>
      <c r="C1021" s="101">
        <f>IF(H1021="EQUIPMENT",INDEX(EQUIPMENT!A:A,MATCH(B1021,EQUIPMENT!B:B,0))*10+1,INDEX(ITEM!A:A,MATCH(B1021,ITEM!B:B,0))+2)</f>
        <v>310019</v>
      </c>
      <c r="D1021" s="101">
        <v>11</v>
      </c>
      <c r="E1021" s="101">
        <v>0</v>
      </c>
      <c r="F1021" s="101" t="str">
        <f t="shared" si="16"/>
        <v>GAIN_NAME_11</v>
      </c>
      <c r="G1021" s="100" t="s">
        <v>234</v>
      </c>
      <c r="H1021" s="100" t="s">
        <v>626</v>
      </c>
    </row>
    <row r="1022" spans="1:8" ht="13.8" customHeight="1">
      <c r="A1022" s="101">
        <f>C1022*ID규칙_획득처_그룹_단위+COUNTIF($C$4:C1022,C1022)</f>
        <v>31001903</v>
      </c>
      <c r="B1022" s="100" t="s">
        <v>797</v>
      </c>
      <c r="C1022" s="101">
        <f>IF(H1022="EQUIPMENT",INDEX(EQUIPMENT!A:A,MATCH(B1022,EQUIPMENT!B:B,0))*10+1,INDEX(ITEM!A:A,MATCH(B1022,ITEM!B:B,0))+2)</f>
        <v>310019</v>
      </c>
      <c r="D1022" s="101">
        <v>9</v>
      </c>
      <c r="E1022" s="101">
        <v>0</v>
      </c>
      <c r="F1022" s="101" t="str">
        <f t="shared" si="16"/>
        <v>GAIN_NAME_9</v>
      </c>
      <c r="G1022" s="100" t="s">
        <v>232</v>
      </c>
      <c r="H1022" s="100" t="s">
        <v>626</v>
      </c>
    </row>
    <row r="1023" spans="1:8" ht="13.8" customHeight="1">
      <c r="A1023" s="101">
        <f>C1023*ID규칙_획득처_그룹_단위+COUNTIF($C$4:C1023,C1023)</f>
        <v>31002001</v>
      </c>
      <c r="B1023" s="100" t="s">
        <v>798</v>
      </c>
      <c r="C1023" s="101">
        <f>IF(H1023="EQUIPMENT",INDEX(EQUIPMENT!A:A,MATCH(B1023,EQUIPMENT!B:B,0))*10+1,INDEX(ITEM!A:A,MATCH(B1023,ITEM!B:B,0))+2)</f>
        <v>310020</v>
      </c>
      <c r="D1023" s="101">
        <v>14</v>
      </c>
      <c r="E1023" s="101">
        <v>0</v>
      </c>
      <c r="F1023" s="101" t="str">
        <f t="shared" si="16"/>
        <v>GAIN_NAME_14</v>
      </c>
      <c r="G1023" s="100" t="s">
        <v>237</v>
      </c>
      <c r="H1023" s="100" t="s">
        <v>626</v>
      </c>
    </row>
    <row r="1024" spans="1:8" ht="13.8" customHeight="1">
      <c r="A1024" s="101">
        <f>C1024*ID규칙_획득처_그룹_단위+COUNTIF($C$4:C1024,C1024)</f>
        <v>31002002</v>
      </c>
      <c r="B1024" s="100" t="s">
        <v>798</v>
      </c>
      <c r="C1024" s="101">
        <f>IF(H1024="EQUIPMENT",INDEX(EQUIPMENT!A:A,MATCH(B1024,EQUIPMENT!B:B,0))*10+1,INDEX(ITEM!A:A,MATCH(B1024,ITEM!B:B,0))+2)</f>
        <v>310020</v>
      </c>
      <c r="D1024" s="101">
        <v>11</v>
      </c>
      <c r="E1024" s="101">
        <v>0</v>
      </c>
      <c r="F1024" s="101" t="str">
        <f t="shared" si="16"/>
        <v>GAIN_NAME_11</v>
      </c>
      <c r="G1024" s="100" t="s">
        <v>234</v>
      </c>
      <c r="H1024" s="100" t="s">
        <v>626</v>
      </c>
    </row>
    <row r="1025" spans="1:8" ht="13.8" customHeight="1">
      <c r="A1025" s="101">
        <f>C1025*ID규칙_획득처_그룹_단위+COUNTIF($C$4:C1025,C1025)</f>
        <v>31002003</v>
      </c>
      <c r="B1025" s="100" t="s">
        <v>798</v>
      </c>
      <c r="C1025" s="101">
        <f>IF(H1025="EQUIPMENT",INDEX(EQUIPMENT!A:A,MATCH(B1025,EQUIPMENT!B:B,0))*10+1,INDEX(ITEM!A:A,MATCH(B1025,ITEM!B:B,0))+2)</f>
        <v>310020</v>
      </c>
      <c r="D1025" s="101">
        <v>9</v>
      </c>
      <c r="E1025" s="101">
        <v>0</v>
      </c>
      <c r="F1025" s="101" t="str">
        <f t="shared" si="16"/>
        <v>GAIN_NAME_9</v>
      </c>
      <c r="G1025" s="100" t="s">
        <v>232</v>
      </c>
      <c r="H1025" s="100" t="s">
        <v>626</v>
      </c>
    </row>
    <row r="1026" spans="1:8" ht="13.8" customHeight="1">
      <c r="A1026" s="101">
        <f>C1026*ID규칙_획득처_그룹_단위+COUNTIF($C$4:C1026,C1026)</f>
        <v>31002101</v>
      </c>
      <c r="B1026" s="100" t="s">
        <v>799</v>
      </c>
      <c r="C1026" s="101">
        <f>IF(H1026="EQUIPMENT",INDEX(EQUIPMENT!A:A,MATCH(B1026,EQUIPMENT!B:B,0))*10+1,INDEX(ITEM!A:A,MATCH(B1026,ITEM!B:B,0))+2)</f>
        <v>310021</v>
      </c>
      <c r="D1026" s="101">
        <v>14</v>
      </c>
      <c r="E1026" s="101">
        <v>0</v>
      </c>
      <c r="F1026" s="101" t="str">
        <f t="shared" si="16"/>
        <v>GAIN_NAME_14</v>
      </c>
      <c r="G1026" s="100" t="s">
        <v>237</v>
      </c>
      <c r="H1026" s="100" t="s">
        <v>626</v>
      </c>
    </row>
    <row r="1027" spans="1:8" ht="13.8" customHeight="1">
      <c r="A1027" s="101">
        <f>C1027*ID규칙_획득처_그룹_단위+COUNTIF($C$4:C1027,C1027)</f>
        <v>31002102</v>
      </c>
      <c r="B1027" s="100" t="s">
        <v>799</v>
      </c>
      <c r="C1027" s="101">
        <f>IF(H1027="EQUIPMENT",INDEX(EQUIPMENT!A:A,MATCH(B1027,EQUIPMENT!B:B,0))*10+1,INDEX(ITEM!A:A,MATCH(B1027,ITEM!B:B,0))+2)</f>
        <v>310021</v>
      </c>
      <c r="D1027" s="101">
        <v>11</v>
      </c>
      <c r="E1027" s="101">
        <v>0</v>
      </c>
      <c r="F1027" s="101" t="str">
        <f t="shared" si="16"/>
        <v>GAIN_NAME_11</v>
      </c>
      <c r="G1027" s="100" t="s">
        <v>234</v>
      </c>
      <c r="H1027" s="100" t="s">
        <v>626</v>
      </c>
    </row>
    <row r="1028" spans="1:8" ht="13.8" customHeight="1">
      <c r="A1028" s="101">
        <f>C1028*ID규칙_획득처_그룹_단위+COUNTIF($C$4:C1028,C1028)</f>
        <v>31002103</v>
      </c>
      <c r="B1028" s="100" t="s">
        <v>799</v>
      </c>
      <c r="C1028" s="101">
        <f>IF(H1028="EQUIPMENT",INDEX(EQUIPMENT!A:A,MATCH(B1028,EQUIPMENT!B:B,0))*10+1,INDEX(ITEM!A:A,MATCH(B1028,ITEM!B:B,0))+2)</f>
        <v>310021</v>
      </c>
      <c r="D1028" s="101">
        <v>9</v>
      </c>
      <c r="E1028" s="101">
        <v>0</v>
      </c>
      <c r="F1028" s="101" t="str">
        <f t="shared" si="16"/>
        <v>GAIN_NAME_9</v>
      </c>
      <c r="G1028" s="100" t="s">
        <v>232</v>
      </c>
      <c r="H1028" s="100" t="s">
        <v>626</v>
      </c>
    </row>
    <row r="1029" spans="1:8" ht="13.8" customHeight="1">
      <c r="A1029" s="101">
        <f>C1029*ID규칙_획득처_그룹_단위+COUNTIF($C$4:C1029,C1029)</f>
        <v>31002201</v>
      </c>
      <c r="B1029" s="100" t="s">
        <v>800</v>
      </c>
      <c r="C1029" s="101">
        <f>IF(H1029="EQUIPMENT",INDEX(EQUIPMENT!A:A,MATCH(B1029,EQUIPMENT!B:B,0))*10+1,INDEX(ITEM!A:A,MATCH(B1029,ITEM!B:B,0))+2)</f>
        <v>310022</v>
      </c>
      <c r="D1029" s="101">
        <v>14</v>
      </c>
      <c r="E1029" s="101">
        <v>0</v>
      </c>
      <c r="F1029" s="101" t="str">
        <f t="shared" si="16"/>
        <v>GAIN_NAME_14</v>
      </c>
      <c r="G1029" s="100" t="s">
        <v>237</v>
      </c>
      <c r="H1029" s="100" t="s">
        <v>626</v>
      </c>
    </row>
    <row r="1030" spans="1:8" ht="13.8" customHeight="1">
      <c r="A1030" s="101">
        <f>C1030*ID규칙_획득처_그룹_단위+COUNTIF($C$4:C1030,C1030)</f>
        <v>31002202</v>
      </c>
      <c r="B1030" s="100" t="s">
        <v>800</v>
      </c>
      <c r="C1030" s="101">
        <f>IF(H1030="EQUIPMENT",INDEX(EQUIPMENT!A:A,MATCH(B1030,EQUIPMENT!B:B,0))*10+1,INDEX(ITEM!A:A,MATCH(B1030,ITEM!B:B,0))+2)</f>
        <v>310022</v>
      </c>
      <c r="D1030" s="101">
        <v>11</v>
      </c>
      <c r="E1030" s="101">
        <v>0</v>
      </c>
      <c r="F1030" s="101" t="str">
        <f t="shared" si="16"/>
        <v>GAIN_NAME_11</v>
      </c>
      <c r="G1030" s="100" t="s">
        <v>234</v>
      </c>
      <c r="H1030" s="100" t="s">
        <v>626</v>
      </c>
    </row>
    <row r="1031" spans="1:8" ht="13.8" customHeight="1">
      <c r="A1031" s="101">
        <f>C1031*ID규칙_획득처_그룹_단위+COUNTIF($C$4:C1031,C1031)</f>
        <v>31002203</v>
      </c>
      <c r="B1031" s="100" t="s">
        <v>800</v>
      </c>
      <c r="C1031" s="101">
        <f>IF(H1031="EQUIPMENT",INDEX(EQUIPMENT!A:A,MATCH(B1031,EQUIPMENT!B:B,0))*10+1,INDEX(ITEM!A:A,MATCH(B1031,ITEM!B:B,0))+2)</f>
        <v>310022</v>
      </c>
      <c r="D1031" s="101">
        <v>9</v>
      </c>
      <c r="E1031" s="101">
        <v>0</v>
      </c>
      <c r="F1031" s="101" t="str">
        <f t="shared" si="16"/>
        <v>GAIN_NAME_9</v>
      </c>
      <c r="G1031" s="100" t="s">
        <v>232</v>
      </c>
      <c r="H1031" s="100" t="s">
        <v>626</v>
      </c>
    </row>
    <row r="1032" spans="1:8" ht="13.8" customHeight="1">
      <c r="A1032" s="101">
        <f>C1032*ID규칙_획득처_그룹_단위+COUNTIF($C$4:C1032,C1032)</f>
        <v>31002301</v>
      </c>
      <c r="B1032" s="100" t="s">
        <v>801</v>
      </c>
      <c r="C1032" s="101">
        <f>IF(H1032="EQUIPMENT",INDEX(EQUIPMENT!A:A,MATCH(B1032,EQUIPMENT!B:B,0))*10+1,INDEX(ITEM!A:A,MATCH(B1032,ITEM!B:B,0))+2)</f>
        <v>310023</v>
      </c>
      <c r="D1032" s="101">
        <v>14</v>
      </c>
      <c r="E1032" s="101">
        <v>0</v>
      </c>
      <c r="F1032" s="101" t="str">
        <f t="shared" si="16"/>
        <v>GAIN_NAME_14</v>
      </c>
      <c r="G1032" s="100" t="s">
        <v>237</v>
      </c>
      <c r="H1032" s="100" t="s">
        <v>626</v>
      </c>
    </row>
    <row r="1033" spans="1:8" ht="13.8" customHeight="1">
      <c r="A1033" s="101">
        <f>C1033*ID규칙_획득처_그룹_단위+COUNTIF($C$4:C1033,C1033)</f>
        <v>31002302</v>
      </c>
      <c r="B1033" s="100" t="s">
        <v>801</v>
      </c>
      <c r="C1033" s="101">
        <f>IF(H1033="EQUIPMENT",INDEX(EQUIPMENT!A:A,MATCH(B1033,EQUIPMENT!B:B,0))*10+1,INDEX(ITEM!A:A,MATCH(B1033,ITEM!B:B,0))+2)</f>
        <v>310023</v>
      </c>
      <c r="D1033" s="101">
        <v>11</v>
      </c>
      <c r="E1033" s="101">
        <v>0</v>
      </c>
      <c r="F1033" s="101" t="str">
        <f t="shared" si="16"/>
        <v>GAIN_NAME_11</v>
      </c>
      <c r="G1033" s="100" t="s">
        <v>234</v>
      </c>
      <c r="H1033" s="100" t="s">
        <v>626</v>
      </c>
    </row>
    <row r="1034" spans="1:8" ht="13.8" customHeight="1">
      <c r="A1034" s="101">
        <f>C1034*ID규칙_획득처_그룹_단위+COUNTIF($C$4:C1034,C1034)</f>
        <v>31002303</v>
      </c>
      <c r="B1034" s="100" t="s">
        <v>801</v>
      </c>
      <c r="C1034" s="101">
        <f>IF(H1034="EQUIPMENT",INDEX(EQUIPMENT!A:A,MATCH(B1034,EQUIPMENT!B:B,0))*10+1,INDEX(ITEM!A:A,MATCH(B1034,ITEM!B:B,0))+2)</f>
        <v>310023</v>
      </c>
      <c r="D1034" s="101">
        <v>9</v>
      </c>
      <c r="E1034" s="101">
        <v>0</v>
      </c>
      <c r="F1034" s="101" t="str">
        <f t="shared" si="16"/>
        <v>GAIN_NAME_9</v>
      </c>
      <c r="G1034" s="100" t="s">
        <v>232</v>
      </c>
      <c r="H1034" s="100" t="s">
        <v>626</v>
      </c>
    </row>
    <row r="1035" spans="1:8" ht="13.8" customHeight="1">
      <c r="A1035" s="101">
        <f>C1035*ID규칙_획득처_그룹_단위+COUNTIF($C$4:C1035,C1035)</f>
        <v>31002401</v>
      </c>
      <c r="B1035" s="100" t="s">
        <v>802</v>
      </c>
      <c r="C1035" s="101">
        <f>IF(H1035="EQUIPMENT",INDEX(EQUIPMENT!A:A,MATCH(B1035,EQUIPMENT!B:B,0))*10+1,INDEX(ITEM!A:A,MATCH(B1035,ITEM!B:B,0))+2)</f>
        <v>310024</v>
      </c>
      <c r="D1035" s="101">
        <v>14</v>
      </c>
      <c r="E1035" s="101">
        <v>0</v>
      </c>
      <c r="F1035" s="101" t="str">
        <f t="shared" si="16"/>
        <v>GAIN_NAME_14</v>
      </c>
      <c r="G1035" s="100" t="s">
        <v>237</v>
      </c>
      <c r="H1035" s="100" t="s">
        <v>626</v>
      </c>
    </row>
    <row r="1036" spans="1:8" ht="13.8" customHeight="1">
      <c r="A1036" s="101">
        <f>C1036*ID규칙_획득처_그룹_단위+COUNTIF($C$4:C1036,C1036)</f>
        <v>31002402</v>
      </c>
      <c r="B1036" s="100" t="s">
        <v>802</v>
      </c>
      <c r="C1036" s="101">
        <f>IF(H1036="EQUIPMENT",INDEX(EQUIPMENT!A:A,MATCH(B1036,EQUIPMENT!B:B,0))*10+1,INDEX(ITEM!A:A,MATCH(B1036,ITEM!B:B,0))+2)</f>
        <v>310024</v>
      </c>
      <c r="D1036" s="101">
        <v>11</v>
      </c>
      <c r="E1036" s="101">
        <v>0</v>
      </c>
      <c r="F1036" s="101" t="str">
        <f t="shared" si="16"/>
        <v>GAIN_NAME_11</v>
      </c>
      <c r="G1036" s="100" t="s">
        <v>234</v>
      </c>
      <c r="H1036" s="100" t="s">
        <v>626</v>
      </c>
    </row>
    <row r="1037" spans="1:8" ht="13.8" customHeight="1">
      <c r="A1037" s="101">
        <f>C1037*ID규칙_획득처_그룹_단위+COUNTIF($C$4:C1037,C1037)</f>
        <v>31002403</v>
      </c>
      <c r="B1037" s="100" t="s">
        <v>802</v>
      </c>
      <c r="C1037" s="101">
        <f>IF(H1037="EQUIPMENT",INDEX(EQUIPMENT!A:A,MATCH(B1037,EQUIPMENT!B:B,0))*10+1,INDEX(ITEM!A:A,MATCH(B1037,ITEM!B:B,0))+2)</f>
        <v>310024</v>
      </c>
      <c r="D1037" s="101">
        <v>9</v>
      </c>
      <c r="E1037" s="101">
        <v>0</v>
      </c>
      <c r="F1037" s="101" t="str">
        <f t="shared" si="16"/>
        <v>GAIN_NAME_9</v>
      </c>
      <c r="G1037" s="100" t="s">
        <v>232</v>
      </c>
      <c r="H1037" s="100" t="s">
        <v>626</v>
      </c>
    </row>
    <row r="1038" spans="1:8" ht="13.8" customHeight="1">
      <c r="A1038" s="101">
        <f>C1038*ID규칙_획득처_그룹_단위+COUNTIF($C$4:C1038,C1038)</f>
        <v>31002501</v>
      </c>
      <c r="B1038" s="100" t="s">
        <v>803</v>
      </c>
      <c r="C1038" s="101">
        <f>IF(H1038="EQUIPMENT",INDEX(EQUIPMENT!A:A,MATCH(B1038,EQUIPMENT!B:B,0))*10+1,INDEX(ITEM!A:A,MATCH(B1038,ITEM!B:B,0))+2)</f>
        <v>310025</v>
      </c>
      <c r="D1038" s="101">
        <v>14</v>
      </c>
      <c r="E1038" s="101">
        <v>0</v>
      </c>
      <c r="F1038" s="101" t="str">
        <f t="shared" si="16"/>
        <v>GAIN_NAME_14</v>
      </c>
      <c r="G1038" s="100" t="s">
        <v>237</v>
      </c>
      <c r="H1038" s="100" t="s">
        <v>626</v>
      </c>
    </row>
    <row r="1039" spans="1:8" ht="13.8" customHeight="1">
      <c r="A1039" s="101">
        <f>C1039*ID규칙_획득처_그룹_단위+COUNTIF($C$4:C1039,C1039)</f>
        <v>31002502</v>
      </c>
      <c r="B1039" s="100" t="s">
        <v>803</v>
      </c>
      <c r="C1039" s="101">
        <f>IF(H1039="EQUIPMENT",INDEX(EQUIPMENT!A:A,MATCH(B1039,EQUIPMENT!B:B,0))*10+1,INDEX(ITEM!A:A,MATCH(B1039,ITEM!B:B,0))+2)</f>
        <v>310025</v>
      </c>
      <c r="D1039" s="101">
        <v>11</v>
      </c>
      <c r="E1039" s="101">
        <v>0</v>
      </c>
      <c r="F1039" s="101" t="str">
        <f t="shared" si="16"/>
        <v>GAIN_NAME_11</v>
      </c>
      <c r="G1039" s="100" t="s">
        <v>234</v>
      </c>
      <c r="H1039" s="100" t="s">
        <v>626</v>
      </c>
    </row>
    <row r="1040" spans="1:8" ht="13.8" customHeight="1">
      <c r="A1040" s="101">
        <f>C1040*ID규칙_획득처_그룹_단위+COUNTIF($C$4:C1040,C1040)</f>
        <v>31002503</v>
      </c>
      <c r="B1040" s="100" t="s">
        <v>803</v>
      </c>
      <c r="C1040" s="101">
        <f>IF(H1040="EQUIPMENT",INDEX(EQUIPMENT!A:A,MATCH(B1040,EQUIPMENT!B:B,0))*10+1,INDEX(ITEM!A:A,MATCH(B1040,ITEM!B:B,0))+2)</f>
        <v>310025</v>
      </c>
      <c r="D1040" s="101">
        <v>9</v>
      </c>
      <c r="E1040" s="101">
        <v>0</v>
      </c>
      <c r="F1040" s="101" t="str">
        <f t="shared" si="16"/>
        <v>GAIN_NAME_9</v>
      </c>
      <c r="G1040" s="100" t="s">
        <v>232</v>
      </c>
      <c r="H1040" s="100" t="s">
        <v>626</v>
      </c>
    </row>
    <row r="1041" spans="1:8" ht="13.8" customHeight="1">
      <c r="A1041" s="101">
        <f>C1041*ID규칙_획득처_그룹_단위+COUNTIF($C$4:C1041,C1041)</f>
        <v>31002601</v>
      </c>
      <c r="B1041" s="100" t="s">
        <v>804</v>
      </c>
      <c r="C1041" s="101">
        <f>IF(H1041="EQUIPMENT",INDEX(EQUIPMENT!A:A,MATCH(B1041,EQUIPMENT!B:B,0))*10+1,INDEX(ITEM!A:A,MATCH(B1041,ITEM!B:B,0))+2)</f>
        <v>310026</v>
      </c>
      <c r="D1041" s="101">
        <v>14</v>
      </c>
      <c r="E1041" s="101">
        <v>0</v>
      </c>
      <c r="F1041" s="101" t="str">
        <f t="shared" si="16"/>
        <v>GAIN_NAME_14</v>
      </c>
      <c r="G1041" s="100" t="s">
        <v>237</v>
      </c>
      <c r="H1041" s="100" t="s">
        <v>626</v>
      </c>
    </row>
    <row r="1042" spans="1:8" ht="13.8" customHeight="1">
      <c r="A1042" s="101">
        <f>C1042*ID규칙_획득처_그룹_단위+COUNTIF($C$4:C1042,C1042)</f>
        <v>31002602</v>
      </c>
      <c r="B1042" s="100" t="s">
        <v>804</v>
      </c>
      <c r="C1042" s="101">
        <f>IF(H1042="EQUIPMENT",INDEX(EQUIPMENT!A:A,MATCH(B1042,EQUIPMENT!B:B,0))*10+1,INDEX(ITEM!A:A,MATCH(B1042,ITEM!B:B,0))+2)</f>
        <v>310026</v>
      </c>
      <c r="D1042" s="101">
        <v>11</v>
      </c>
      <c r="E1042" s="101">
        <v>0</v>
      </c>
      <c r="F1042" s="101" t="str">
        <f t="shared" si="16"/>
        <v>GAIN_NAME_11</v>
      </c>
      <c r="G1042" s="100" t="s">
        <v>234</v>
      </c>
      <c r="H1042" s="100" t="s">
        <v>626</v>
      </c>
    </row>
    <row r="1043" spans="1:8" ht="13.8" customHeight="1">
      <c r="A1043" s="101">
        <f>C1043*ID규칙_획득처_그룹_단위+COUNTIF($C$4:C1043,C1043)</f>
        <v>31002603</v>
      </c>
      <c r="B1043" s="100" t="s">
        <v>804</v>
      </c>
      <c r="C1043" s="101">
        <f>IF(H1043="EQUIPMENT",INDEX(EQUIPMENT!A:A,MATCH(B1043,EQUIPMENT!B:B,0))*10+1,INDEX(ITEM!A:A,MATCH(B1043,ITEM!B:B,0))+2)</f>
        <v>310026</v>
      </c>
      <c r="D1043" s="101">
        <v>9</v>
      </c>
      <c r="E1043" s="101">
        <v>0</v>
      </c>
      <c r="F1043" s="101" t="str">
        <f t="shared" si="16"/>
        <v>GAIN_NAME_9</v>
      </c>
      <c r="G1043" s="100" t="s">
        <v>232</v>
      </c>
      <c r="H1043" s="100" t="s">
        <v>626</v>
      </c>
    </row>
    <row r="1044" spans="1:8" ht="13.8" customHeight="1">
      <c r="A1044" s="101">
        <f>C1044*ID규칙_획득처_그룹_단위+COUNTIF($C$4:C1044,C1044)</f>
        <v>31002701</v>
      </c>
      <c r="B1044" s="100" t="s">
        <v>805</v>
      </c>
      <c r="C1044" s="101">
        <f>IF(H1044="EQUIPMENT",INDEX(EQUIPMENT!A:A,MATCH(B1044,EQUIPMENT!B:B,0))*10+1,INDEX(ITEM!A:A,MATCH(B1044,ITEM!B:B,0))+2)</f>
        <v>310027</v>
      </c>
      <c r="D1044" s="101">
        <v>14</v>
      </c>
      <c r="E1044" s="101">
        <v>0</v>
      </c>
      <c r="F1044" s="101" t="str">
        <f t="shared" si="16"/>
        <v>GAIN_NAME_14</v>
      </c>
      <c r="G1044" s="100" t="s">
        <v>237</v>
      </c>
      <c r="H1044" s="100" t="s">
        <v>626</v>
      </c>
    </row>
    <row r="1045" spans="1:8" ht="13.8" customHeight="1">
      <c r="A1045" s="101">
        <f>C1045*ID규칙_획득처_그룹_단위+COUNTIF($C$4:C1045,C1045)</f>
        <v>31002702</v>
      </c>
      <c r="B1045" s="100" t="s">
        <v>805</v>
      </c>
      <c r="C1045" s="101">
        <f>IF(H1045="EQUIPMENT",INDEX(EQUIPMENT!A:A,MATCH(B1045,EQUIPMENT!B:B,0))*10+1,INDEX(ITEM!A:A,MATCH(B1045,ITEM!B:B,0))+2)</f>
        <v>310027</v>
      </c>
      <c r="D1045" s="101">
        <v>11</v>
      </c>
      <c r="E1045" s="101">
        <v>0</v>
      </c>
      <c r="F1045" s="101" t="str">
        <f t="shared" si="16"/>
        <v>GAIN_NAME_11</v>
      </c>
      <c r="G1045" s="100" t="s">
        <v>234</v>
      </c>
      <c r="H1045" s="100" t="s">
        <v>626</v>
      </c>
    </row>
    <row r="1046" spans="1:8" ht="13.8" customHeight="1">
      <c r="A1046" s="101">
        <f>C1046*ID규칙_획득처_그룹_단위+COUNTIF($C$4:C1046,C1046)</f>
        <v>31002703</v>
      </c>
      <c r="B1046" s="100" t="s">
        <v>805</v>
      </c>
      <c r="C1046" s="101">
        <f>IF(H1046="EQUIPMENT",INDEX(EQUIPMENT!A:A,MATCH(B1046,EQUIPMENT!B:B,0))*10+1,INDEX(ITEM!A:A,MATCH(B1046,ITEM!B:B,0))+2)</f>
        <v>310027</v>
      </c>
      <c r="D1046" s="101">
        <v>9</v>
      </c>
      <c r="E1046" s="101">
        <v>0</v>
      </c>
      <c r="F1046" s="101" t="str">
        <f t="shared" si="16"/>
        <v>GAIN_NAME_9</v>
      </c>
      <c r="G1046" s="100" t="s">
        <v>232</v>
      </c>
      <c r="H1046" s="100" t="s">
        <v>626</v>
      </c>
    </row>
    <row r="1047" spans="1:8" ht="13.8" customHeight="1">
      <c r="A1047" s="101">
        <f>C1047*ID규칙_획득처_그룹_단위+COUNTIF($C$4:C1047,C1047)</f>
        <v>31002801</v>
      </c>
      <c r="B1047" s="100" t="s">
        <v>806</v>
      </c>
      <c r="C1047" s="101">
        <f>IF(H1047="EQUIPMENT",INDEX(EQUIPMENT!A:A,MATCH(B1047,EQUIPMENT!B:B,0))*10+1,INDEX(ITEM!A:A,MATCH(B1047,ITEM!B:B,0))+2)</f>
        <v>310028</v>
      </c>
      <c r="D1047" s="101">
        <v>14</v>
      </c>
      <c r="E1047" s="101">
        <v>0</v>
      </c>
      <c r="F1047" s="101" t="str">
        <f t="shared" si="16"/>
        <v>GAIN_NAME_14</v>
      </c>
      <c r="G1047" s="100" t="s">
        <v>237</v>
      </c>
      <c r="H1047" s="100" t="s">
        <v>626</v>
      </c>
    </row>
    <row r="1048" spans="1:8" ht="13.8" customHeight="1">
      <c r="A1048" s="101">
        <f>C1048*ID규칙_획득처_그룹_단위+COUNTIF($C$4:C1048,C1048)</f>
        <v>31002802</v>
      </c>
      <c r="B1048" s="100" t="s">
        <v>806</v>
      </c>
      <c r="C1048" s="101">
        <f>IF(H1048="EQUIPMENT",INDEX(EQUIPMENT!A:A,MATCH(B1048,EQUIPMENT!B:B,0))*10+1,INDEX(ITEM!A:A,MATCH(B1048,ITEM!B:B,0))+2)</f>
        <v>310028</v>
      </c>
      <c r="D1048" s="101">
        <v>11</v>
      </c>
      <c r="E1048" s="101">
        <v>0</v>
      </c>
      <c r="F1048" s="101" t="str">
        <f t="shared" si="16"/>
        <v>GAIN_NAME_11</v>
      </c>
      <c r="G1048" s="100" t="s">
        <v>234</v>
      </c>
      <c r="H1048" s="100" t="s">
        <v>626</v>
      </c>
    </row>
    <row r="1049" spans="1:8" ht="13.8" customHeight="1">
      <c r="A1049" s="101">
        <f>C1049*ID규칙_획득처_그룹_단위+COUNTIF($C$4:C1049,C1049)</f>
        <v>31002803</v>
      </c>
      <c r="B1049" s="100" t="s">
        <v>806</v>
      </c>
      <c r="C1049" s="101">
        <f>IF(H1049="EQUIPMENT",INDEX(EQUIPMENT!A:A,MATCH(B1049,EQUIPMENT!B:B,0))*10+1,INDEX(ITEM!A:A,MATCH(B1049,ITEM!B:B,0))+2)</f>
        <v>310028</v>
      </c>
      <c r="D1049" s="101">
        <v>9</v>
      </c>
      <c r="E1049" s="101">
        <v>0</v>
      </c>
      <c r="F1049" s="101" t="str">
        <f t="shared" si="16"/>
        <v>GAIN_NAME_9</v>
      </c>
      <c r="G1049" s="100" t="s">
        <v>232</v>
      </c>
      <c r="H1049" s="100" t="s">
        <v>626</v>
      </c>
    </row>
    <row r="1050" spans="1:8" ht="13.8" customHeight="1">
      <c r="A1050" s="101">
        <f>C1050*ID규칙_획득처_그룹_단위+COUNTIF($C$4:C1050,C1050)</f>
        <v>31002901</v>
      </c>
      <c r="B1050" s="100" t="s">
        <v>807</v>
      </c>
      <c r="C1050" s="101">
        <f>IF(H1050="EQUIPMENT",INDEX(EQUIPMENT!A:A,MATCH(B1050,EQUIPMENT!B:B,0))*10+1,INDEX(ITEM!A:A,MATCH(B1050,ITEM!B:B,0))+2)</f>
        <v>310029</v>
      </c>
      <c r="D1050" s="101">
        <v>14</v>
      </c>
      <c r="E1050" s="101">
        <v>0</v>
      </c>
      <c r="F1050" s="101" t="str">
        <f t="shared" si="16"/>
        <v>GAIN_NAME_14</v>
      </c>
      <c r="G1050" s="100" t="s">
        <v>237</v>
      </c>
      <c r="H1050" s="100" t="s">
        <v>626</v>
      </c>
    </row>
    <row r="1051" spans="1:8" ht="13.8" customHeight="1">
      <c r="A1051" s="101">
        <f>C1051*ID규칙_획득처_그룹_단위+COUNTIF($C$4:C1051,C1051)</f>
        <v>31002902</v>
      </c>
      <c r="B1051" s="100" t="s">
        <v>807</v>
      </c>
      <c r="C1051" s="101">
        <f>IF(H1051="EQUIPMENT",INDEX(EQUIPMENT!A:A,MATCH(B1051,EQUIPMENT!B:B,0))*10+1,INDEX(ITEM!A:A,MATCH(B1051,ITEM!B:B,0))+2)</f>
        <v>310029</v>
      </c>
      <c r="D1051" s="101">
        <v>11</v>
      </c>
      <c r="E1051" s="101">
        <v>0</v>
      </c>
      <c r="F1051" s="101" t="str">
        <f t="shared" si="16"/>
        <v>GAIN_NAME_11</v>
      </c>
      <c r="G1051" s="100" t="s">
        <v>234</v>
      </c>
      <c r="H1051" s="100" t="s">
        <v>626</v>
      </c>
    </row>
    <row r="1052" spans="1:8" ht="13.8" customHeight="1">
      <c r="A1052" s="101">
        <f>C1052*ID규칙_획득처_그룹_단위+COUNTIF($C$4:C1052,C1052)</f>
        <v>31002903</v>
      </c>
      <c r="B1052" s="100" t="s">
        <v>807</v>
      </c>
      <c r="C1052" s="101">
        <f>IF(H1052="EQUIPMENT",INDEX(EQUIPMENT!A:A,MATCH(B1052,EQUIPMENT!B:B,0))*10+1,INDEX(ITEM!A:A,MATCH(B1052,ITEM!B:B,0))+2)</f>
        <v>310029</v>
      </c>
      <c r="D1052" s="101">
        <v>9</v>
      </c>
      <c r="E1052" s="101">
        <v>0</v>
      </c>
      <c r="F1052" s="101" t="str">
        <f t="shared" si="16"/>
        <v>GAIN_NAME_9</v>
      </c>
      <c r="G1052" s="100" t="s">
        <v>232</v>
      </c>
      <c r="H1052" s="100" t="s">
        <v>626</v>
      </c>
    </row>
    <row r="1053" spans="1:8" ht="13.8" customHeight="1">
      <c r="A1053" s="101">
        <f>C1053*ID규칙_획득처_그룹_단위+COUNTIF($C$4:C1053,C1053)</f>
        <v>31003001</v>
      </c>
      <c r="B1053" s="100" t="s">
        <v>808</v>
      </c>
      <c r="C1053" s="101">
        <f>IF(H1053="EQUIPMENT",INDEX(EQUIPMENT!A:A,MATCH(B1053,EQUIPMENT!B:B,0))*10+1,INDEX(ITEM!A:A,MATCH(B1053,ITEM!B:B,0))+2)</f>
        <v>310030</v>
      </c>
      <c r="D1053" s="101">
        <v>14</v>
      </c>
      <c r="E1053" s="101">
        <v>0</v>
      </c>
      <c r="F1053" s="101" t="str">
        <f t="shared" si="16"/>
        <v>GAIN_NAME_14</v>
      </c>
      <c r="G1053" s="100" t="s">
        <v>237</v>
      </c>
      <c r="H1053" s="100" t="s">
        <v>626</v>
      </c>
    </row>
    <row r="1054" spans="1:8" ht="13.8" customHeight="1">
      <c r="A1054" s="101">
        <f>C1054*ID규칙_획득처_그룹_단위+COUNTIF($C$4:C1054,C1054)</f>
        <v>31003002</v>
      </c>
      <c r="B1054" s="100" t="s">
        <v>808</v>
      </c>
      <c r="C1054" s="101">
        <f>IF(H1054="EQUIPMENT",INDEX(EQUIPMENT!A:A,MATCH(B1054,EQUIPMENT!B:B,0))*10+1,INDEX(ITEM!A:A,MATCH(B1054,ITEM!B:B,0))+2)</f>
        <v>310030</v>
      </c>
      <c r="D1054" s="101">
        <v>11</v>
      </c>
      <c r="E1054" s="101">
        <v>0</v>
      </c>
      <c r="F1054" s="101" t="str">
        <f t="shared" si="16"/>
        <v>GAIN_NAME_11</v>
      </c>
      <c r="G1054" s="100" t="s">
        <v>234</v>
      </c>
      <c r="H1054" s="100" t="s">
        <v>626</v>
      </c>
    </row>
    <row r="1055" spans="1:8" ht="13.8" customHeight="1">
      <c r="A1055" s="101">
        <f>C1055*ID규칙_획득처_그룹_단위+COUNTIF($C$4:C1055,C1055)</f>
        <v>31003003</v>
      </c>
      <c r="B1055" s="100" t="s">
        <v>808</v>
      </c>
      <c r="C1055" s="101">
        <f>IF(H1055="EQUIPMENT",INDEX(EQUIPMENT!A:A,MATCH(B1055,EQUIPMENT!B:B,0))*10+1,INDEX(ITEM!A:A,MATCH(B1055,ITEM!B:B,0))+2)</f>
        <v>310030</v>
      </c>
      <c r="D1055" s="101">
        <v>9</v>
      </c>
      <c r="E1055" s="101">
        <v>0</v>
      </c>
      <c r="F1055" s="101" t="str">
        <f t="shared" si="16"/>
        <v>GAIN_NAME_9</v>
      </c>
      <c r="G1055" s="100" t="s">
        <v>232</v>
      </c>
      <c r="H1055" s="100" t="s">
        <v>626</v>
      </c>
    </row>
    <row r="1056" spans="1:8" ht="13.8" customHeight="1">
      <c r="A1056" s="101">
        <f>C1056*ID규칙_획득처_그룹_단위+COUNTIF($C$4:C1056,C1056)</f>
        <v>31003101</v>
      </c>
      <c r="B1056" s="100" t="s">
        <v>809</v>
      </c>
      <c r="C1056" s="101">
        <f>IF(H1056="EQUIPMENT",INDEX(EQUIPMENT!A:A,MATCH(B1056,EQUIPMENT!B:B,0))*10+1,INDEX(ITEM!A:A,MATCH(B1056,ITEM!B:B,0))+2)</f>
        <v>310031</v>
      </c>
      <c r="D1056" s="101">
        <v>14</v>
      </c>
      <c r="E1056" s="101">
        <v>0</v>
      </c>
      <c r="F1056" s="101" t="str">
        <f t="shared" si="16"/>
        <v>GAIN_NAME_14</v>
      </c>
      <c r="G1056" s="100" t="s">
        <v>237</v>
      </c>
      <c r="H1056" s="100" t="s">
        <v>626</v>
      </c>
    </row>
    <row r="1057" spans="1:8" ht="13.8" customHeight="1">
      <c r="A1057" s="101">
        <f>C1057*ID규칙_획득처_그룹_단위+COUNTIF($C$4:C1057,C1057)</f>
        <v>31003102</v>
      </c>
      <c r="B1057" s="100" t="s">
        <v>809</v>
      </c>
      <c r="C1057" s="101">
        <f>IF(H1057="EQUIPMENT",INDEX(EQUIPMENT!A:A,MATCH(B1057,EQUIPMENT!B:B,0))*10+1,INDEX(ITEM!A:A,MATCH(B1057,ITEM!B:B,0))+2)</f>
        <v>310031</v>
      </c>
      <c r="D1057" s="101">
        <v>11</v>
      </c>
      <c r="E1057" s="101">
        <v>0</v>
      </c>
      <c r="F1057" s="101" t="str">
        <f t="shared" si="16"/>
        <v>GAIN_NAME_11</v>
      </c>
      <c r="G1057" s="100" t="s">
        <v>234</v>
      </c>
      <c r="H1057" s="100" t="s">
        <v>626</v>
      </c>
    </row>
    <row r="1058" spans="1:8" ht="13.8" customHeight="1">
      <c r="A1058" s="101">
        <f>C1058*ID규칙_획득처_그룹_단위+COUNTIF($C$4:C1058,C1058)</f>
        <v>31003103</v>
      </c>
      <c r="B1058" s="100" t="s">
        <v>809</v>
      </c>
      <c r="C1058" s="101">
        <f>IF(H1058="EQUIPMENT",INDEX(EQUIPMENT!A:A,MATCH(B1058,EQUIPMENT!B:B,0))*10+1,INDEX(ITEM!A:A,MATCH(B1058,ITEM!B:B,0))+2)</f>
        <v>310031</v>
      </c>
      <c r="D1058" s="101">
        <v>9</v>
      </c>
      <c r="E1058" s="101">
        <v>0</v>
      </c>
      <c r="F1058" s="101" t="str">
        <f t="shared" si="16"/>
        <v>GAIN_NAME_9</v>
      </c>
      <c r="G1058" s="100" t="s">
        <v>232</v>
      </c>
      <c r="H1058" s="100" t="s">
        <v>626</v>
      </c>
    </row>
    <row r="1059" spans="1:8" ht="13.8" customHeight="1">
      <c r="A1059" s="101">
        <f>C1059*ID규칙_획득처_그룹_단위+COUNTIF($C$4:C1059,C1059)</f>
        <v>31003201</v>
      </c>
      <c r="B1059" s="100" t="s">
        <v>810</v>
      </c>
      <c r="C1059" s="101">
        <f>IF(H1059="EQUIPMENT",INDEX(EQUIPMENT!A:A,MATCH(B1059,EQUIPMENT!B:B,0))*10+1,INDEX(ITEM!A:A,MATCH(B1059,ITEM!B:B,0))+2)</f>
        <v>310032</v>
      </c>
      <c r="D1059" s="101">
        <v>14</v>
      </c>
      <c r="E1059" s="101">
        <v>0</v>
      </c>
      <c r="F1059" s="101" t="str">
        <f t="shared" ref="F1059:F1122" si="17">"GAIN_NAME_"&amp;D1059</f>
        <v>GAIN_NAME_14</v>
      </c>
      <c r="G1059" s="100" t="s">
        <v>237</v>
      </c>
      <c r="H1059" s="100" t="s">
        <v>626</v>
      </c>
    </row>
    <row r="1060" spans="1:8" ht="13.8" customHeight="1">
      <c r="A1060" s="101">
        <f>C1060*ID규칙_획득처_그룹_단위+COUNTIF($C$4:C1060,C1060)</f>
        <v>31003202</v>
      </c>
      <c r="B1060" s="100" t="s">
        <v>810</v>
      </c>
      <c r="C1060" s="101">
        <f>IF(H1060="EQUIPMENT",INDEX(EQUIPMENT!A:A,MATCH(B1060,EQUIPMENT!B:B,0))*10+1,INDEX(ITEM!A:A,MATCH(B1060,ITEM!B:B,0))+2)</f>
        <v>310032</v>
      </c>
      <c r="D1060" s="101">
        <v>11</v>
      </c>
      <c r="E1060" s="101">
        <v>0</v>
      </c>
      <c r="F1060" s="101" t="str">
        <f t="shared" si="17"/>
        <v>GAIN_NAME_11</v>
      </c>
      <c r="G1060" s="100" t="s">
        <v>234</v>
      </c>
      <c r="H1060" s="100" t="s">
        <v>626</v>
      </c>
    </row>
    <row r="1061" spans="1:8" ht="13.8" customHeight="1">
      <c r="A1061" s="101">
        <f>C1061*ID규칙_획득처_그룹_단위+COUNTIF($C$4:C1061,C1061)</f>
        <v>31003203</v>
      </c>
      <c r="B1061" s="100" t="s">
        <v>810</v>
      </c>
      <c r="C1061" s="101">
        <f>IF(H1061="EQUIPMENT",INDEX(EQUIPMENT!A:A,MATCH(B1061,EQUIPMENT!B:B,0))*10+1,INDEX(ITEM!A:A,MATCH(B1061,ITEM!B:B,0))+2)</f>
        <v>310032</v>
      </c>
      <c r="D1061" s="101">
        <v>9</v>
      </c>
      <c r="E1061" s="101">
        <v>0</v>
      </c>
      <c r="F1061" s="101" t="str">
        <f t="shared" si="17"/>
        <v>GAIN_NAME_9</v>
      </c>
      <c r="G1061" s="100" t="s">
        <v>232</v>
      </c>
      <c r="H1061" s="100" t="s">
        <v>626</v>
      </c>
    </row>
    <row r="1062" spans="1:8" ht="13.8" customHeight="1">
      <c r="A1062" s="101">
        <f>C1062*ID규칙_획득처_그룹_단위+COUNTIF($C$4:C1062,C1062)</f>
        <v>31003301</v>
      </c>
      <c r="B1062" s="100" t="s">
        <v>811</v>
      </c>
      <c r="C1062" s="101">
        <f>IF(H1062="EQUIPMENT",INDEX(EQUIPMENT!A:A,MATCH(B1062,EQUIPMENT!B:B,0))*10+1,INDEX(ITEM!A:A,MATCH(B1062,ITEM!B:B,0))+2)</f>
        <v>310033</v>
      </c>
      <c r="D1062" s="101">
        <v>14</v>
      </c>
      <c r="E1062" s="101">
        <v>0</v>
      </c>
      <c r="F1062" s="101" t="str">
        <f t="shared" si="17"/>
        <v>GAIN_NAME_14</v>
      </c>
      <c r="G1062" s="100" t="s">
        <v>237</v>
      </c>
      <c r="H1062" s="100" t="s">
        <v>626</v>
      </c>
    </row>
    <row r="1063" spans="1:8" ht="13.8" customHeight="1">
      <c r="A1063" s="101">
        <f>C1063*ID규칙_획득처_그룹_단위+COUNTIF($C$4:C1063,C1063)</f>
        <v>31003302</v>
      </c>
      <c r="B1063" s="100" t="s">
        <v>811</v>
      </c>
      <c r="C1063" s="101">
        <f>IF(H1063="EQUIPMENT",INDEX(EQUIPMENT!A:A,MATCH(B1063,EQUIPMENT!B:B,0))*10+1,INDEX(ITEM!A:A,MATCH(B1063,ITEM!B:B,0))+2)</f>
        <v>310033</v>
      </c>
      <c r="D1063" s="101">
        <v>11</v>
      </c>
      <c r="E1063" s="101">
        <v>0</v>
      </c>
      <c r="F1063" s="101" t="str">
        <f t="shared" si="17"/>
        <v>GAIN_NAME_11</v>
      </c>
      <c r="G1063" s="100" t="s">
        <v>234</v>
      </c>
      <c r="H1063" s="100" t="s">
        <v>626</v>
      </c>
    </row>
    <row r="1064" spans="1:8" ht="13.8" customHeight="1">
      <c r="A1064" s="101">
        <f>C1064*ID규칙_획득처_그룹_단위+COUNTIF($C$4:C1064,C1064)</f>
        <v>31003303</v>
      </c>
      <c r="B1064" s="100" t="s">
        <v>811</v>
      </c>
      <c r="C1064" s="101">
        <f>IF(H1064="EQUIPMENT",INDEX(EQUIPMENT!A:A,MATCH(B1064,EQUIPMENT!B:B,0))*10+1,INDEX(ITEM!A:A,MATCH(B1064,ITEM!B:B,0))+2)</f>
        <v>310033</v>
      </c>
      <c r="D1064" s="101">
        <v>9</v>
      </c>
      <c r="E1064" s="101">
        <v>0</v>
      </c>
      <c r="F1064" s="101" t="str">
        <f t="shared" si="17"/>
        <v>GAIN_NAME_9</v>
      </c>
      <c r="G1064" s="100" t="s">
        <v>232</v>
      </c>
      <c r="H1064" s="100" t="s">
        <v>626</v>
      </c>
    </row>
    <row r="1065" spans="1:8" ht="13.8" customHeight="1">
      <c r="A1065" s="101">
        <f>C1065*ID규칙_획득처_그룹_단위+COUNTIF($C$4:C1065,C1065)</f>
        <v>31003401</v>
      </c>
      <c r="B1065" s="100" t="s">
        <v>812</v>
      </c>
      <c r="C1065" s="101">
        <f>IF(H1065="EQUIPMENT",INDEX(EQUIPMENT!A:A,MATCH(B1065,EQUIPMENT!B:B,0))*10+1,INDEX(ITEM!A:A,MATCH(B1065,ITEM!B:B,0))+2)</f>
        <v>310034</v>
      </c>
      <c r="D1065" s="101">
        <v>14</v>
      </c>
      <c r="E1065" s="101">
        <v>0</v>
      </c>
      <c r="F1065" s="101" t="str">
        <f t="shared" si="17"/>
        <v>GAIN_NAME_14</v>
      </c>
      <c r="G1065" s="100" t="s">
        <v>237</v>
      </c>
      <c r="H1065" s="100" t="s">
        <v>626</v>
      </c>
    </row>
    <row r="1066" spans="1:8" ht="13.8" customHeight="1">
      <c r="A1066" s="101">
        <f>C1066*ID규칙_획득처_그룹_단위+COUNTIF($C$4:C1066,C1066)</f>
        <v>31003402</v>
      </c>
      <c r="B1066" s="100" t="s">
        <v>812</v>
      </c>
      <c r="C1066" s="101">
        <f>IF(H1066="EQUIPMENT",INDEX(EQUIPMENT!A:A,MATCH(B1066,EQUIPMENT!B:B,0))*10+1,INDEX(ITEM!A:A,MATCH(B1066,ITEM!B:B,0))+2)</f>
        <v>310034</v>
      </c>
      <c r="D1066" s="101">
        <v>11</v>
      </c>
      <c r="E1066" s="101">
        <v>0</v>
      </c>
      <c r="F1066" s="101" t="str">
        <f t="shared" si="17"/>
        <v>GAIN_NAME_11</v>
      </c>
      <c r="G1066" s="100" t="s">
        <v>234</v>
      </c>
      <c r="H1066" s="100" t="s">
        <v>626</v>
      </c>
    </row>
    <row r="1067" spans="1:8" ht="13.8" customHeight="1">
      <c r="A1067" s="101">
        <f>C1067*ID규칙_획득처_그룹_단위+COUNTIF($C$4:C1067,C1067)</f>
        <v>31003403</v>
      </c>
      <c r="B1067" s="100" t="s">
        <v>812</v>
      </c>
      <c r="C1067" s="101">
        <f>IF(H1067="EQUIPMENT",INDEX(EQUIPMENT!A:A,MATCH(B1067,EQUIPMENT!B:B,0))*10+1,INDEX(ITEM!A:A,MATCH(B1067,ITEM!B:B,0))+2)</f>
        <v>310034</v>
      </c>
      <c r="D1067" s="101">
        <v>9</v>
      </c>
      <c r="E1067" s="101">
        <v>0</v>
      </c>
      <c r="F1067" s="101" t="str">
        <f t="shared" si="17"/>
        <v>GAIN_NAME_9</v>
      </c>
      <c r="G1067" s="100" t="s">
        <v>232</v>
      </c>
      <c r="H1067" s="100" t="s">
        <v>626</v>
      </c>
    </row>
    <row r="1068" spans="1:8" ht="13.8" customHeight="1">
      <c r="A1068" s="101">
        <f>C1068*ID규칙_획득처_그룹_단위+COUNTIF($C$4:C1068,C1068)</f>
        <v>31003501</v>
      </c>
      <c r="B1068" s="100" t="s">
        <v>813</v>
      </c>
      <c r="C1068" s="101">
        <f>IF(H1068="EQUIPMENT",INDEX(EQUIPMENT!A:A,MATCH(B1068,EQUIPMENT!B:B,0))*10+1,INDEX(ITEM!A:A,MATCH(B1068,ITEM!B:B,0))+2)</f>
        <v>310035</v>
      </c>
      <c r="D1068" s="101">
        <v>14</v>
      </c>
      <c r="E1068" s="101">
        <v>0</v>
      </c>
      <c r="F1068" s="101" t="str">
        <f t="shared" si="17"/>
        <v>GAIN_NAME_14</v>
      </c>
      <c r="G1068" s="100" t="s">
        <v>237</v>
      </c>
      <c r="H1068" s="100" t="s">
        <v>626</v>
      </c>
    </row>
    <row r="1069" spans="1:8" ht="13.8" customHeight="1">
      <c r="A1069" s="101">
        <f>C1069*ID규칙_획득처_그룹_단위+COUNTIF($C$4:C1069,C1069)</f>
        <v>31003502</v>
      </c>
      <c r="B1069" s="100" t="s">
        <v>813</v>
      </c>
      <c r="C1069" s="101">
        <f>IF(H1069="EQUIPMENT",INDEX(EQUIPMENT!A:A,MATCH(B1069,EQUIPMENT!B:B,0))*10+1,INDEX(ITEM!A:A,MATCH(B1069,ITEM!B:B,0))+2)</f>
        <v>310035</v>
      </c>
      <c r="D1069" s="101">
        <v>11</v>
      </c>
      <c r="E1069" s="101">
        <v>0</v>
      </c>
      <c r="F1069" s="101" t="str">
        <f t="shared" si="17"/>
        <v>GAIN_NAME_11</v>
      </c>
      <c r="G1069" s="100" t="s">
        <v>234</v>
      </c>
      <c r="H1069" s="100" t="s">
        <v>626</v>
      </c>
    </row>
    <row r="1070" spans="1:8" ht="13.8" customHeight="1">
      <c r="A1070" s="101">
        <f>C1070*ID규칙_획득처_그룹_단위+COUNTIF($C$4:C1070,C1070)</f>
        <v>31003503</v>
      </c>
      <c r="B1070" s="100" t="s">
        <v>813</v>
      </c>
      <c r="C1070" s="101">
        <f>IF(H1070="EQUIPMENT",INDEX(EQUIPMENT!A:A,MATCH(B1070,EQUIPMENT!B:B,0))*10+1,INDEX(ITEM!A:A,MATCH(B1070,ITEM!B:B,0))+2)</f>
        <v>310035</v>
      </c>
      <c r="D1070" s="101">
        <v>9</v>
      </c>
      <c r="E1070" s="101">
        <v>0</v>
      </c>
      <c r="F1070" s="101" t="str">
        <f t="shared" si="17"/>
        <v>GAIN_NAME_9</v>
      </c>
      <c r="G1070" s="100" t="s">
        <v>232</v>
      </c>
      <c r="H1070" s="100" t="s">
        <v>626</v>
      </c>
    </row>
    <row r="1071" spans="1:8" ht="13.8" customHeight="1">
      <c r="A1071" s="101">
        <f>C1071*ID규칙_획득처_그룹_단위+COUNTIF($C$4:C1071,C1071)</f>
        <v>31003601</v>
      </c>
      <c r="B1071" s="100" t="s">
        <v>814</v>
      </c>
      <c r="C1071" s="101">
        <f>IF(H1071="EQUIPMENT",INDEX(EQUIPMENT!A:A,MATCH(B1071,EQUIPMENT!B:B,0))*10+1,INDEX(ITEM!A:A,MATCH(B1071,ITEM!B:B,0))+2)</f>
        <v>310036</v>
      </c>
      <c r="D1071" s="101">
        <v>14</v>
      </c>
      <c r="E1071" s="101">
        <v>0</v>
      </c>
      <c r="F1071" s="101" t="str">
        <f t="shared" si="17"/>
        <v>GAIN_NAME_14</v>
      </c>
      <c r="G1071" s="100" t="s">
        <v>237</v>
      </c>
      <c r="H1071" s="100" t="s">
        <v>626</v>
      </c>
    </row>
    <row r="1072" spans="1:8" ht="13.8" customHeight="1">
      <c r="A1072" s="101">
        <f>C1072*ID규칙_획득처_그룹_단위+COUNTIF($C$4:C1072,C1072)</f>
        <v>31003602</v>
      </c>
      <c r="B1072" s="100" t="s">
        <v>814</v>
      </c>
      <c r="C1072" s="101">
        <f>IF(H1072="EQUIPMENT",INDEX(EQUIPMENT!A:A,MATCH(B1072,EQUIPMENT!B:B,0))*10+1,INDEX(ITEM!A:A,MATCH(B1072,ITEM!B:B,0))+2)</f>
        <v>310036</v>
      </c>
      <c r="D1072" s="101">
        <v>11</v>
      </c>
      <c r="E1072" s="101">
        <v>0</v>
      </c>
      <c r="F1072" s="101" t="str">
        <f t="shared" si="17"/>
        <v>GAIN_NAME_11</v>
      </c>
      <c r="G1072" s="100" t="s">
        <v>234</v>
      </c>
      <c r="H1072" s="100" t="s">
        <v>626</v>
      </c>
    </row>
    <row r="1073" spans="1:8" ht="13.8" customHeight="1">
      <c r="A1073" s="101">
        <f>C1073*ID규칙_획득처_그룹_단위+COUNTIF($C$4:C1073,C1073)</f>
        <v>31003603</v>
      </c>
      <c r="B1073" s="100" t="s">
        <v>814</v>
      </c>
      <c r="C1073" s="101">
        <f>IF(H1073="EQUIPMENT",INDEX(EQUIPMENT!A:A,MATCH(B1073,EQUIPMENT!B:B,0))*10+1,INDEX(ITEM!A:A,MATCH(B1073,ITEM!B:B,0))+2)</f>
        <v>310036</v>
      </c>
      <c r="D1073" s="101">
        <v>9</v>
      </c>
      <c r="E1073" s="101">
        <v>0</v>
      </c>
      <c r="F1073" s="101" t="str">
        <f t="shared" si="17"/>
        <v>GAIN_NAME_9</v>
      </c>
      <c r="G1073" s="100" t="s">
        <v>232</v>
      </c>
      <c r="H1073" s="100" t="s">
        <v>626</v>
      </c>
    </row>
    <row r="1074" spans="1:8" ht="13.8" customHeight="1">
      <c r="A1074" s="101">
        <f>C1074*ID규칙_획득처_그룹_단위+COUNTIF($C$4:C1074,C1074)</f>
        <v>31003701</v>
      </c>
      <c r="B1074" s="100" t="s">
        <v>815</v>
      </c>
      <c r="C1074" s="101">
        <f>IF(H1074="EQUIPMENT",INDEX(EQUIPMENT!A:A,MATCH(B1074,EQUIPMENT!B:B,0))*10+1,INDEX(ITEM!A:A,MATCH(B1074,ITEM!B:B,0))+2)</f>
        <v>310037</v>
      </c>
      <c r="D1074" s="101">
        <v>14</v>
      </c>
      <c r="E1074" s="101">
        <v>0</v>
      </c>
      <c r="F1074" s="101" t="str">
        <f t="shared" si="17"/>
        <v>GAIN_NAME_14</v>
      </c>
      <c r="G1074" s="100" t="s">
        <v>237</v>
      </c>
      <c r="H1074" s="100" t="s">
        <v>626</v>
      </c>
    </row>
    <row r="1075" spans="1:8" ht="13.8" customHeight="1">
      <c r="A1075" s="101">
        <f>C1075*ID규칙_획득처_그룹_단위+COUNTIF($C$4:C1075,C1075)</f>
        <v>31003702</v>
      </c>
      <c r="B1075" s="100" t="s">
        <v>815</v>
      </c>
      <c r="C1075" s="101">
        <f>IF(H1075="EQUIPMENT",INDEX(EQUIPMENT!A:A,MATCH(B1075,EQUIPMENT!B:B,0))*10+1,INDEX(ITEM!A:A,MATCH(B1075,ITEM!B:B,0))+2)</f>
        <v>310037</v>
      </c>
      <c r="D1075" s="101">
        <v>11</v>
      </c>
      <c r="E1075" s="101">
        <v>0</v>
      </c>
      <c r="F1075" s="101" t="str">
        <f t="shared" si="17"/>
        <v>GAIN_NAME_11</v>
      </c>
      <c r="G1075" s="100" t="s">
        <v>234</v>
      </c>
      <c r="H1075" s="100" t="s">
        <v>626</v>
      </c>
    </row>
    <row r="1076" spans="1:8" ht="13.8" customHeight="1">
      <c r="A1076" s="101">
        <f>C1076*ID규칙_획득처_그룹_단위+COUNTIF($C$4:C1076,C1076)</f>
        <v>31003703</v>
      </c>
      <c r="B1076" s="100" t="s">
        <v>815</v>
      </c>
      <c r="C1076" s="101">
        <f>IF(H1076="EQUIPMENT",INDEX(EQUIPMENT!A:A,MATCH(B1076,EQUIPMENT!B:B,0))*10+1,INDEX(ITEM!A:A,MATCH(B1076,ITEM!B:B,0))+2)</f>
        <v>310037</v>
      </c>
      <c r="D1076" s="101">
        <v>9</v>
      </c>
      <c r="E1076" s="101">
        <v>0</v>
      </c>
      <c r="F1076" s="101" t="str">
        <f t="shared" si="17"/>
        <v>GAIN_NAME_9</v>
      </c>
      <c r="G1076" s="100" t="s">
        <v>232</v>
      </c>
      <c r="H1076" s="100" t="s">
        <v>626</v>
      </c>
    </row>
    <row r="1077" spans="1:8" ht="13.8" customHeight="1">
      <c r="A1077" s="101">
        <f>C1077*ID규칙_획득처_그룹_단위+COUNTIF($C$4:C1077,C1077)</f>
        <v>31003801</v>
      </c>
      <c r="B1077" s="100" t="s">
        <v>816</v>
      </c>
      <c r="C1077" s="101">
        <f>IF(H1077="EQUIPMENT",INDEX(EQUIPMENT!A:A,MATCH(B1077,EQUIPMENT!B:B,0))*10+1,INDEX(ITEM!A:A,MATCH(B1077,ITEM!B:B,0))+2)</f>
        <v>310038</v>
      </c>
      <c r="D1077" s="101">
        <v>14</v>
      </c>
      <c r="E1077" s="101">
        <v>0</v>
      </c>
      <c r="F1077" s="101" t="str">
        <f t="shared" si="17"/>
        <v>GAIN_NAME_14</v>
      </c>
      <c r="G1077" s="100" t="s">
        <v>237</v>
      </c>
      <c r="H1077" s="100" t="s">
        <v>626</v>
      </c>
    </row>
    <row r="1078" spans="1:8" ht="13.8" customHeight="1">
      <c r="A1078" s="101">
        <f>C1078*ID규칙_획득처_그룹_단위+COUNTIF($C$4:C1078,C1078)</f>
        <v>31003802</v>
      </c>
      <c r="B1078" s="100" t="s">
        <v>816</v>
      </c>
      <c r="C1078" s="101">
        <f>IF(H1078="EQUIPMENT",INDEX(EQUIPMENT!A:A,MATCH(B1078,EQUIPMENT!B:B,0))*10+1,INDEX(ITEM!A:A,MATCH(B1078,ITEM!B:B,0))+2)</f>
        <v>310038</v>
      </c>
      <c r="D1078" s="101">
        <v>11</v>
      </c>
      <c r="E1078" s="101">
        <v>0</v>
      </c>
      <c r="F1078" s="101" t="str">
        <f t="shared" si="17"/>
        <v>GAIN_NAME_11</v>
      </c>
      <c r="G1078" s="100" t="s">
        <v>234</v>
      </c>
      <c r="H1078" s="100" t="s">
        <v>626</v>
      </c>
    </row>
    <row r="1079" spans="1:8" ht="13.8" customHeight="1">
      <c r="A1079" s="101">
        <f>C1079*ID규칙_획득처_그룹_단위+COUNTIF($C$4:C1079,C1079)</f>
        <v>31003803</v>
      </c>
      <c r="B1079" s="100" t="s">
        <v>816</v>
      </c>
      <c r="C1079" s="101">
        <f>IF(H1079="EQUIPMENT",INDEX(EQUIPMENT!A:A,MATCH(B1079,EQUIPMENT!B:B,0))*10+1,INDEX(ITEM!A:A,MATCH(B1079,ITEM!B:B,0))+2)</f>
        <v>310038</v>
      </c>
      <c r="D1079" s="101">
        <v>9</v>
      </c>
      <c r="E1079" s="101">
        <v>0</v>
      </c>
      <c r="F1079" s="101" t="str">
        <f t="shared" si="17"/>
        <v>GAIN_NAME_9</v>
      </c>
      <c r="G1079" s="100" t="s">
        <v>232</v>
      </c>
      <c r="H1079" s="100" t="s">
        <v>626</v>
      </c>
    </row>
    <row r="1080" spans="1:8" ht="13.8" customHeight="1">
      <c r="A1080" s="101">
        <f>C1080*ID규칙_획득처_그룹_단위+COUNTIF($C$4:C1080,C1080)</f>
        <v>31003901</v>
      </c>
      <c r="B1080" s="100" t="s">
        <v>817</v>
      </c>
      <c r="C1080" s="101">
        <f>IF(H1080="EQUIPMENT",INDEX(EQUIPMENT!A:A,MATCH(B1080,EQUIPMENT!B:B,0))*10+1,INDEX(ITEM!A:A,MATCH(B1080,ITEM!B:B,0))+2)</f>
        <v>310039</v>
      </c>
      <c r="D1080" s="101">
        <v>14</v>
      </c>
      <c r="E1080" s="101">
        <v>0</v>
      </c>
      <c r="F1080" s="101" t="str">
        <f t="shared" si="17"/>
        <v>GAIN_NAME_14</v>
      </c>
      <c r="G1080" s="100" t="s">
        <v>237</v>
      </c>
      <c r="H1080" s="100" t="s">
        <v>626</v>
      </c>
    </row>
    <row r="1081" spans="1:8" ht="13.8" customHeight="1">
      <c r="A1081" s="101">
        <f>C1081*ID규칙_획득처_그룹_단위+COUNTIF($C$4:C1081,C1081)</f>
        <v>31003902</v>
      </c>
      <c r="B1081" s="100" t="s">
        <v>817</v>
      </c>
      <c r="C1081" s="101">
        <f>IF(H1081="EQUIPMENT",INDEX(EQUIPMENT!A:A,MATCH(B1081,EQUIPMENT!B:B,0))*10+1,INDEX(ITEM!A:A,MATCH(B1081,ITEM!B:B,0))+2)</f>
        <v>310039</v>
      </c>
      <c r="D1081" s="101">
        <v>11</v>
      </c>
      <c r="E1081" s="101">
        <v>0</v>
      </c>
      <c r="F1081" s="101" t="str">
        <f t="shared" si="17"/>
        <v>GAIN_NAME_11</v>
      </c>
      <c r="G1081" s="100" t="s">
        <v>234</v>
      </c>
      <c r="H1081" s="100" t="s">
        <v>626</v>
      </c>
    </row>
    <row r="1082" spans="1:8" ht="13.8" customHeight="1">
      <c r="A1082" s="101">
        <f>C1082*ID규칙_획득처_그룹_단위+COUNTIF($C$4:C1082,C1082)</f>
        <v>31003903</v>
      </c>
      <c r="B1082" s="100" t="s">
        <v>817</v>
      </c>
      <c r="C1082" s="101">
        <f>IF(H1082="EQUIPMENT",INDEX(EQUIPMENT!A:A,MATCH(B1082,EQUIPMENT!B:B,0))*10+1,INDEX(ITEM!A:A,MATCH(B1082,ITEM!B:B,0))+2)</f>
        <v>310039</v>
      </c>
      <c r="D1082" s="101">
        <v>9</v>
      </c>
      <c r="E1082" s="101">
        <v>0</v>
      </c>
      <c r="F1082" s="101" t="str">
        <f t="shared" si="17"/>
        <v>GAIN_NAME_9</v>
      </c>
      <c r="G1082" s="100" t="s">
        <v>232</v>
      </c>
      <c r="H1082" s="100" t="s">
        <v>626</v>
      </c>
    </row>
    <row r="1083" spans="1:8" ht="13.8" customHeight="1">
      <c r="A1083" s="101">
        <f>C1083*ID규칙_획득처_그룹_단위+COUNTIF($C$4:C1083,C1083)</f>
        <v>31004001</v>
      </c>
      <c r="B1083" s="100" t="s">
        <v>818</v>
      </c>
      <c r="C1083" s="101">
        <f>IF(H1083="EQUIPMENT",INDEX(EQUIPMENT!A:A,MATCH(B1083,EQUIPMENT!B:B,0))*10+1,INDEX(ITEM!A:A,MATCH(B1083,ITEM!B:B,0))+2)</f>
        <v>310040</v>
      </c>
      <c r="D1083" s="101">
        <v>14</v>
      </c>
      <c r="E1083" s="101">
        <v>0</v>
      </c>
      <c r="F1083" s="101" t="str">
        <f t="shared" si="17"/>
        <v>GAIN_NAME_14</v>
      </c>
      <c r="G1083" s="100" t="s">
        <v>237</v>
      </c>
      <c r="H1083" s="100" t="s">
        <v>626</v>
      </c>
    </row>
    <row r="1084" spans="1:8" ht="13.8" customHeight="1">
      <c r="A1084" s="101">
        <f>C1084*ID규칙_획득처_그룹_단위+COUNTIF($C$4:C1084,C1084)</f>
        <v>31004002</v>
      </c>
      <c r="B1084" s="100" t="s">
        <v>818</v>
      </c>
      <c r="C1084" s="101">
        <f>IF(H1084="EQUIPMENT",INDEX(EQUIPMENT!A:A,MATCH(B1084,EQUIPMENT!B:B,0))*10+1,INDEX(ITEM!A:A,MATCH(B1084,ITEM!B:B,0))+2)</f>
        <v>310040</v>
      </c>
      <c r="D1084" s="101">
        <v>11</v>
      </c>
      <c r="E1084" s="101">
        <v>0</v>
      </c>
      <c r="F1084" s="101" t="str">
        <f t="shared" si="17"/>
        <v>GAIN_NAME_11</v>
      </c>
      <c r="G1084" s="100" t="s">
        <v>234</v>
      </c>
      <c r="H1084" s="100" t="s">
        <v>626</v>
      </c>
    </row>
    <row r="1085" spans="1:8" ht="13.8" customHeight="1">
      <c r="A1085" s="101">
        <f>C1085*ID규칙_획득처_그룹_단위+COUNTIF($C$4:C1085,C1085)</f>
        <v>31004003</v>
      </c>
      <c r="B1085" s="100" t="s">
        <v>818</v>
      </c>
      <c r="C1085" s="101">
        <f>IF(H1085="EQUIPMENT",INDEX(EQUIPMENT!A:A,MATCH(B1085,EQUIPMENT!B:B,0))*10+1,INDEX(ITEM!A:A,MATCH(B1085,ITEM!B:B,0))+2)</f>
        <v>310040</v>
      </c>
      <c r="D1085" s="101">
        <v>9</v>
      </c>
      <c r="E1085" s="101">
        <v>0</v>
      </c>
      <c r="F1085" s="101" t="str">
        <f t="shared" si="17"/>
        <v>GAIN_NAME_9</v>
      </c>
      <c r="G1085" s="100" t="s">
        <v>232</v>
      </c>
      <c r="H1085" s="100" t="s">
        <v>626</v>
      </c>
    </row>
    <row r="1086" spans="1:8" ht="13.8" customHeight="1">
      <c r="A1086" s="101">
        <f>C1086*ID규칙_획득처_그룹_단위+COUNTIF($C$4:C1086,C1086)</f>
        <v>31004101</v>
      </c>
      <c r="B1086" s="100" t="s">
        <v>819</v>
      </c>
      <c r="C1086" s="101">
        <f>IF(H1086="EQUIPMENT",INDEX(EQUIPMENT!A:A,MATCH(B1086,EQUIPMENT!B:B,0))*10+1,INDEX(ITEM!A:A,MATCH(B1086,ITEM!B:B,0))+2)</f>
        <v>310041</v>
      </c>
      <c r="D1086" s="101">
        <v>14</v>
      </c>
      <c r="E1086" s="101">
        <v>0</v>
      </c>
      <c r="F1086" s="101" t="str">
        <f t="shared" si="17"/>
        <v>GAIN_NAME_14</v>
      </c>
      <c r="G1086" s="100" t="s">
        <v>237</v>
      </c>
      <c r="H1086" s="100" t="s">
        <v>626</v>
      </c>
    </row>
    <row r="1087" spans="1:8" ht="13.8" customHeight="1">
      <c r="A1087" s="101">
        <f>C1087*ID규칙_획득처_그룹_단위+COUNTIF($C$4:C1087,C1087)</f>
        <v>31004102</v>
      </c>
      <c r="B1087" s="100" t="s">
        <v>819</v>
      </c>
      <c r="C1087" s="101">
        <f>IF(H1087="EQUIPMENT",INDEX(EQUIPMENT!A:A,MATCH(B1087,EQUIPMENT!B:B,0))*10+1,INDEX(ITEM!A:A,MATCH(B1087,ITEM!B:B,0))+2)</f>
        <v>310041</v>
      </c>
      <c r="D1087" s="101">
        <v>11</v>
      </c>
      <c r="E1087" s="101">
        <v>0</v>
      </c>
      <c r="F1087" s="101" t="str">
        <f t="shared" si="17"/>
        <v>GAIN_NAME_11</v>
      </c>
      <c r="G1087" s="100" t="s">
        <v>234</v>
      </c>
      <c r="H1087" s="100" t="s">
        <v>626</v>
      </c>
    </row>
    <row r="1088" spans="1:8" ht="13.8" customHeight="1">
      <c r="A1088" s="101">
        <f>C1088*ID규칙_획득처_그룹_단위+COUNTIF($C$4:C1088,C1088)</f>
        <v>31004103</v>
      </c>
      <c r="B1088" s="100" t="s">
        <v>819</v>
      </c>
      <c r="C1088" s="101">
        <f>IF(H1088="EQUIPMENT",INDEX(EQUIPMENT!A:A,MATCH(B1088,EQUIPMENT!B:B,0))*10+1,INDEX(ITEM!A:A,MATCH(B1088,ITEM!B:B,0))+2)</f>
        <v>310041</v>
      </c>
      <c r="D1088" s="101">
        <v>9</v>
      </c>
      <c r="E1088" s="101">
        <v>0</v>
      </c>
      <c r="F1088" s="101" t="str">
        <f t="shared" si="17"/>
        <v>GAIN_NAME_9</v>
      </c>
      <c r="G1088" s="100" t="s">
        <v>232</v>
      </c>
      <c r="H1088" s="100" t="s">
        <v>626</v>
      </c>
    </row>
    <row r="1089" spans="1:8" ht="13.8" customHeight="1">
      <c r="A1089" s="101">
        <f>C1089*ID규칙_획득처_그룹_단위+COUNTIF($C$4:C1089,C1089)</f>
        <v>31004201</v>
      </c>
      <c r="B1089" s="100" t="s">
        <v>820</v>
      </c>
      <c r="C1089" s="101">
        <f>IF(H1089="EQUIPMENT",INDEX(EQUIPMENT!A:A,MATCH(B1089,EQUIPMENT!B:B,0))*10+1,INDEX(ITEM!A:A,MATCH(B1089,ITEM!B:B,0))+2)</f>
        <v>310042</v>
      </c>
      <c r="D1089" s="101">
        <v>14</v>
      </c>
      <c r="E1089" s="101">
        <v>0</v>
      </c>
      <c r="F1089" s="101" t="str">
        <f t="shared" si="17"/>
        <v>GAIN_NAME_14</v>
      </c>
      <c r="G1089" s="100" t="s">
        <v>237</v>
      </c>
      <c r="H1089" s="100" t="s">
        <v>626</v>
      </c>
    </row>
    <row r="1090" spans="1:8" ht="13.8" customHeight="1">
      <c r="A1090" s="101">
        <f>C1090*ID규칙_획득처_그룹_단위+COUNTIF($C$4:C1090,C1090)</f>
        <v>31004202</v>
      </c>
      <c r="B1090" s="100" t="s">
        <v>820</v>
      </c>
      <c r="C1090" s="101">
        <f>IF(H1090="EQUIPMENT",INDEX(EQUIPMENT!A:A,MATCH(B1090,EQUIPMENT!B:B,0))*10+1,INDEX(ITEM!A:A,MATCH(B1090,ITEM!B:B,0))+2)</f>
        <v>310042</v>
      </c>
      <c r="D1090" s="101">
        <v>11</v>
      </c>
      <c r="E1090" s="101">
        <v>0</v>
      </c>
      <c r="F1090" s="101" t="str">
        <f t="shared" si="17"/>
        <v>GAIN_NAME_11</v>
      </c>
      <c r="G1090" s="100" t="s">
        <v>234</v>
      </c>
      <c r="H1090" s="100" t="s">
        <v>626</v>
      </c>
    </row>
    <row r="1091" spans="1:8" ht="13.8" customHeight="1">
      <c r="A1091" s="101">
        <f>C1091*ID규칙_획득처_그룹_단위+COUNTIF($C$4:C1091,C1091)</f>
        <v>31004203</v>
      </c>
      <c r="B1091" s="100" t="s">
        <v>820</v>
      </c>
      <c r="C1091" s="101">
        <f>IF(H1091="EQUIPMENT",INDEX(EQUIPMENT!A:A,MATCH(B1091,EQUIPMENT!B:B,0))*10+1,INDEX(ITEM!A:A,MATCH(B1091,ITEM!B:B,0))+2)</f>
        <v>310042</v>
      </c>
      <c r="D1091" s="101">
        <v>9</v>
      </c>
      <c r="E1091" s="101">
        <v>0</v>
      </c>
      <c r="F1091" s="101" t="str">
        <f t="shared" si="17"/>
        <v>GAIN_NAME_9</v>
      </c>
      <c r="G1091" s="100" t="s">
        <v>232</v>
      </c>
      <c r="H1091" s="100" t="s">
        <v>626</v>
      </c>
    </row>
    <row r="1092" spans="1:8" ht="13.8" customHeight="1">
      <c r="A1092" s="101">
        <f>C1092*ID규칙_획득처_그룹_단위+COUNTIF($C$4:C1092,C1092)</f>
        <v>31100301</v>
      </c>
      <c r="B1092" s="100" t="s">
        <v>821</v>
      </c>
      <c r="C1092" s="101">
        <f>IF(H1092="EQUIPMENT",INDEX(EQUIPMENT!A:A,MATCH(B1092,EQUIPMENT!B:B,0))*10+1,INDEX(ITEM!A:A,MATCH(B1092,ITEM!B:B,0))+2)</f>
        <v>311003</v>
      </c>
      <c r="D1092" s="101">
        <v>14</v>
      </c>
      <c r="E1092" s="101">
        <v>0</v>
      </c>
      <c r="F1092" s="101" t="str">
        <f t="shared" si="17"/>
        <v>GAIN_NAME_14</v>
      </c>
      <c r="G1092" s="100" t="s">
        <v>237</v>
      </c>
      <c r="H1092" s="100" t="s">
        <v>626</v>
      </c>
    </row>
    <row r="1093" spans="1:8" ht="13.8" customHeight="1">
      <c r="A1093" s="101">
        <f>C1093*ID규칙_획득처_그룹_단위+COUNTIF($C$4:C1093,C1093)</f>
        <v>31100302</v>
      </c>
      <c r="B1093" s="100" t="s">
        <v>821</v>
      </c>
      <c r="C1093" s="101">
        <f>IF(H1093="EQUIPMENT",INDEX(EQUIPMENT!A:A,MATCH(B1093,EQUIPMENT!B:B,0))*10+1,INDEX(ITEM!A:A,MATCH(B1093,ITEM!B:B,0))+2)</f>
        <v>311003</v>
      </c>
      <c r="D1093" s="101">
        <v>11</v>
      </c>
      <c r="E1093" s="101">
        <v>0</v>
      </c>
      <c r="F1093" s="101" t="str">
        <f t="shared" si="17"/>
        <v>GAIN_NAME_11</v>
      </c>
      <c r="G1093" s="100" t="s">
        <v>234</v>
      </c>
      <c r="H1093" s="100" t="s">
        <v>626</v>
      </c>
    </row>
    <row r="1094" spans="1:8" ht="13.8" customHeight="1">
      <c r="A1094" s="101">
        <f>C1094*ID규칙_획득처_그룹_단위+COUNTIF($C$4:C1094,C1094)</f>
        <v>31100303</v>
      </c>
      <c r="B1094" s="100" t="s">
        <v>821</v>
      </c>
      <c r="C1094" s="101">
        <f>IF(H1094="EQUIPMENT",INDEX(EQUIPMENT!A:A,MATCH(B1094,EQUIPMENT!B:B,0))*10+1,INDEX(ITEM!A:A,MATCH(B1094,ITEM!B:B,0))+2)</f>
        <v>311003</v>
      </c>
      <c r="D1094" s="101">
        <v>13</v>
      </c>
      <c r="E1094" s="101">
        <v>0</v>
      </c>
      <c r="F1094" s="101" t="str">
        <f t="shared" si="17"/>
        <v>GAIN_NAME_13</v>
      </c>
      <c r="G1094" s="100" t="s">
        <v>236</v>
      </c>
      <c r="H1094" s="100" t="s">
        <v>626</v>
      </c>
    </row>
    <row r="1095" spans="1:8" ht="13.8" customHeight="1">
      <c r="A1095" s="101">
        <f>C1095*ID규칙_획득처_그룹_단위+COUNTIF($C$4:C1095,C1095)</f>
        <v>31100304</v>
      </c>
      <c r="B1095" s="100" t="s">
        <v>821</v>
      </c>
      <c r="C1095" s="101">
        <f>IF(H1095="EQUIPMENT",INDEX(EQUIPMENT!A:A,MATCH(B1095,EQUIPMENT!B:B,0))*10+1,INDEX(ITEM!A:A,MATCH(B1095,ITEM!B:B,0))+2)</f>
        <v>311003</v>
      </c>
      <c r="D1095" s="101">
        <v>1</v>
      </c>
      <c r="E1095" s="101">
        <v>0</v>
      </c>
      <c r="F1095" s="101" t="str">
        <f t="shared" si="17"/>
        <v>GAIN_NAME_1</v>
      </c>
      <c r="G1095" s="100" t="s">
        <v>222</v>
      </c>
      <c r="H1095" s="100" t="s">
        <v>626</v>
      </c>
    </row>
    <row r="1096" spans="1:8" ht="13.8" customHeight="1">
      <c r="A1096" s="101">
        <f>C1096*ID규칙_획득처_그룹_단위+COUNTIF($C$4:C1096,C1096)</f>
        <v>31100305</v>
      </c>
      <c r="B1096" s="100" t="s">
        <v>821</v>
      </c>
      <c r="C1096" s="101">
        <f>IF(H1096="EQUIPMENT",INDEX(EQUIPMENT!A:A,MATCH(B1096,EQUIPMENT!B:B,0))*10+1,INDEX(ITEM!A:A,MATCH(B1096,ITEM!B:B,0))+2)</f>
        <v>311003</v>
      </c>
      <c r="D1096" s="101">
        <v>8</v>
      </c>
      <c r="E1096" s="101">
        <v>0</v>
      </c>
      <c r="F1096" s="101" t="str">
        <f t="shared" si="17"/>
        <v>GAIN_NAME_8</v>
      </c>
      <c r="G1096" s="100" t="s">
        <v>231</v>
      </c>
      <c r="H1096" s="100" t="s">
        <v>626</v>
      </c>
    </row>
    <row r="1097" spans="1:8" ht="13.8" customHeight="1">
      <c r="A1097" s="101">
        <f>C1097*ID규칙_획득처_그룹_단위+COUNTIF($C$4:C1097,C1097)</f>
        <v>31100401</v>
      </c>
      <c r="B1097" s="100" t="s">
        <v>822</v>
      </c>
      <c r="C1097" s="101">
        <f>IF(H1097="EQUIPMENT",INDEX(EQUIPMENT!A:A,MATCH(B1097,EQUIPMENT!B:B,0))*10+1,INDEX(ITEM!A:A,MATCH(B1097,ITEM!B:B,0))+2)</f>
        <v>311004</v>
      </c>
      <c r="D1097" s="101">
        <v>14</v>
      </c>
      <c r="E1097" s="101">
        <v>0</v>
      </c>
      <c r="F1097" s="101" t="str">
        <f t="shared" si="17"/>
        <v>GAIN_NAME_14</v>
      </c>
      <c r="G1097" s="100" t="s">
        <v>237</v>
      </c>
      <c r="H1097" s="100" t="s">
        <v>626</v>
      </c>
    </row>
    <row r="1098" spans="1:8" ht="13.8" customHeight="1">
      <c r="A1098" s="101">
        <f>C1098*ID규칙_획득처_그룹_단위+COUNTIF($C$4:C1098,C1098)</f>
        <v>31100402</v>
      </c>
      <c r="B1098" s="100" t="s">
        <v>822</v>
      </c>
      <c r="C1098" s="101">
        <f>IF(H1098="EQUIPMENT",INDEX(EQUIPMENT!A:A,MATCH(B1098,EQUIPMENT!B:B,0))*10+1,INDEX(ITEM!A:A,MATCH(B1098,ITEM!B:B,0))+2)</f>
        <v>311004</v>
      </c>
      <c r="D1098" s="101">
        <v>11</v>
      </c>
      <c r="E1098" s="101">
        <v>0</v>
      </c>
      <c r="F1098" s="101" t="str">
        <f t="shared" si="17"/>
        <v>GAIN_NAME_11</v>
      </c>
      <c r="G1098" s="100" t="s">
        <v>234</v>
      </c>
      <c r="H1098" s="100" t="s">
        <v>626</v>
      </c>
    </row>
    <row r="1099" spans="1:8" ht="13.8" customHeight="1">
      <c r="A1099" s="101">
        <f>C1099*ID규칙_획득처_그룹_단위+COUNTIF($C$4:C1099,C1099)</f>
        <v>31100403</v>
      </c>
      <c r="B1099" s="100" t="s">
        <v>822</v>
      </c>
      <c r="C1099" s="101">
        <f>IF(H1099="EQUIPMENT",INDEX(EQUIPMENT!A:A,MATCH(B1099,EQUIPMENT!B:B,0))*10+1,INDEX(ITEM!A:A,MATCH(B1099,ITEM!B:B,0))+2)</f>
        <v>311004</v>
      </c>
      <c r="D1099" s="101">
        <v>13</v>
      </c>
      <c r="E1099" s="101">
        <v>0</v>
      </c>
      <c r="F1099" s="101" t="str">
        <f t="shared" si="17"/>
        <v>GAIN_NAME_13</v>
      </c>
      <c r="G1099" s="100" t="s">
        <v>236</v>
      </c>
      <c r="H1099" s="100" t="s">
        <v>626</v>
      </c>
    </row>
    <row r="1100" spans="1:8" ht="13.8" customHeight="1">
      <c r="A1100" s="101">
        <f>C1100*ID규칙_획득처_그룹_단위+COUNTIF($C$4:C1100,C1100)</f>
        <v>31100404</v>
      </c>
      <c r="B1100" s="100" t="s">
        <v>822</v>
      </c>
      <c r="C1100" s="101">
        <f>IF(H1100="EQUIPMENT",INDEX(EQUIPMENT!A:A,MATCH(B1100,EQUIPMENT!B:B,0))*10+1,INDEX(ITEM!A:A,MATCH(B1100,ITEM!B:B,0))+2)</f>
        <v>311004</v>
      </c>
      <c r="D1100" s="101">
        <v>1</v>
      </c>
      <c r="E1100" s="101">
        <v>0</v>
      </c>
      <c r="F1100" s="101" t="str">
        <f t="shared" si="17"/>
        <v>GAIN_NAME_1</v>
      </c>
      <c r="G1100" s="100" t="s">
        <v>222</v>
      </c>
      <c r="H1100" s="100" t="s">
        <v>626</v>
      </c>
    </row>
    <row r="1101" spans="1:8" ht="13.8" customHeight="1">
      <c r="A1101" s="101">
        <f>C1101*ID규칙_획득처_그룹_단위+COUNTIF($C$4:C1101,C1101)</f>
        <v>31100405</v>
      </c>
      <c r="B1101" s="100" t="s">
        <v>822</v>
      </c>
      <c r="C1101" s="101">
        <f>IF(H1101="EQUIPMENT",INDEX(EQUIPMENT!A:A,MATCH(B1101,EQUIPMENT!B:B,0))*10+1,INDEX(ITEM!A:A,MATCH(B1101,ITEM!B:B,0))+2)</f>
        <v>311004</v>
      </c>
      <c r="D1101" s="101">
        <v>8</v>
      </c>
      <c r="E1101" s="101">
        <v>0</v>
      </c>
      <c r="F1101" s="101" t="str">
        <f t="shared" si="17"/>
        <v>GAIN_NAME_8</v>
      </c>
      <c r="G1101" s="100" t="s">
        <v>231</v>
      </c>
      <c r="H1101" s="100" t="s">
        <v>626</v>
      </c>
    </row>
    <row r="1102" spans="1:8" ht="13.8" customHeight="1">
      <c r="A1102" s="101">
        <f>C1102*ID규칙_획득처_그룹_단위+COUNTIF($C$4:C1102,C1102)</f>
        <v>31100501</v>
      </c>
      <c r="B1102" s="100" t="s">
        <v>823</v>
      </c>
      <c r="C1102" s="101">
        <f>IF(H1102="EQUIPMENT",INDEX(EQUIPMENT!A:A,MATCH(B1102,EQUIPMENT!B:B,0))*10+1,INDEX(ITEM!A:A,MATCH(B1102,ITEM!B:B,0))+2)</f>
        <v>311005</v>
      </c>
      <c r="D1102" s="101">
        <v>14</v>
      </c>
      <c r="E1102" s="101">
        <v>0</v>
      </c>
      <c r="F1102" s="101" t="str">
        <f t="shared" si="17"/>
        <v>GAIN_NAME_14</v>
      </c>
      <c r="G1102" s="100" t="s">
        <v>237</v>
      </c>
      <c r="H1102" s="100" t="s">
        <v>626</v>
      </c>
    </row>
    <row r="1103" spans="1:8" ht="13.8" customHeight="1">
      <c r="A1103" s="101">
        <f>C1103*ID규칙_획득처_그룹_단위+COUNTIF($C$4:C1103,C1103)</f>
        <v>31100502</v>
      </c>
      <c r="B1103" s="100" t="s">
        <v>823</v>
      </c>
      <c r="C1103" s="101">
        <f>IF(H1103="EQUIPMENT",INDEX(EQUIPMENT!A:A,MATCH(B1103,EQUIPMENT!B:B,0))*10+1,INDEX(ITEM!A:A,MATCH(B1103,ITEM!B:B,0))+2)</f>
        <v>311005</v>
      </c>
      <c r="D1103" s="101">
        <v>11</v>
      </c>
      <c r="E1103" s="101">
        <v>0</v>
      </c>
      <c r="F1103" s="101" t="str">
        <f t="shared" si="17"/>
        <v>GAIN_NAME_11</v>
      </c>
      <c r="G1103" s="100" t="s">
        <v>234</v>
      </c>
      <c r="H1103" s="100" t="s">
        <v>626</v>
      </c>
    </row>
    <row r="1104" spans="1:8" ht="13.8" customHeight="1">
      <c r="A1104" s="101">
        <f>C1104*ID규칙_획득처_그룹_단위+COUNTIF($C$4:C1104,C1104)</f>
        <v>31100503</v>
      </c>
      <c r="B1104" s="100" t="s">
        <v>823</v>
      </c>
      <c r="C1104" s="101">
        <f>IF(H1104="EQUIPMENT",INDEX(EQUIPMENT!A:A,MATCH(B1104,EQUIPMENT!B:B,0))*10+1,INDEX(ITEM!A:A,MATCH(B1104,ITEM!B:B,0))+2)</f>
        <v>311005</v>
      </c>
      <c r="D1104" s="101">
        <v>13</v>
      </c>
      <c r="E1104" s="101">
        <v>0</v>
      </c>
      <c r="F1104" s="101" t="str">
        <f t="shared" si="17"/>
        <v>GAIN_NAME_13</v>
      </c>
      <c r="G1104" s="100" t="s">
        <v>236</v>
      </c>
      <c r="H1104" s="100" t="s">
        <v>626</v>
      </c>
    </row>
    <row r="1105" spans="1:8" ht="13.8" customHeight="1">
      <c r="A1105" s="101">
        <f>C1105*ID규칙_획득처_그룹_단위+COUNTIF($C$4:C1105,C1105)</f>
        <v>31100504</v>
      </c>
      <c r="B1105" s="100" t="s">
        <v>823</v>
      </c>
      <c r="C1105" s="101">
        <f>IF(H1105="EQUIPMENT",INDEX(EQUIPMENT!A:A,MATCH(B1105,EQUIPMENT!B:B,0))*10+1,INDEX(ITEM!A:A,MATCH(B1105,ITEM!B:B,0))+2)</f>
        <v>311005</v>
      </c>
      <c r="D1105" s="101">
        <v>8</v>
      </c>
      <c r="E1105" s="101">
        <v>0</v>
      </c>
      <c r="F1105" s="101" t="str">
        <f t="shared" si="17"/>
        <v>GAIN_NAME_8</v>
      </c>
      <c r="G1105" s="100" t="s">
        <v>231</v>
      </c>
      <c r="H1105" s="100" t="s">
        <v>626</v>
      </c>
    </row>
    <row r="1106" spans="1:8" ht="13.8" customHeight="1">
      <c r="A1106" s="101">
        <f>C1106*ID규칙_획득처_그룹_단위+COUNTIF($C$4:C1106,C1106)</f>
        <v>31100601</v>
      </c>
      <c r="B1106" s="100" t="s">
        <v>824</v>
      </c>
      <c r="C1106" s="101">
        <f>IF(H1106="EQUIPMENT",INDEX(EQUIPMENT!A:A,MATCH(B1106,EQUIPMENT!B:B,0))*10+1,INDEX(ITEM!A:A,MATCH(B1106,ITEM!B:B,0))+2)</f>
        <v>311006</v>
      </c>
      <c r="D1106" s="101">
        <v>14</v>
      </c>
      <c r="E1106" s="101">
        <v>0</v>
      </c>
      <c r="F1106" s="101" t="str">
        <f t="shared" si="17"/>
        <v>GAIN_NAME_14</v>
      </c>
      <c r="G1106" s="100" t="s">
        <v>237</v>
      </c>
      <c r="H1106" s="100" t="s">
        <v>626</v>
      </c>
    </row>
    <row r="1107" spans="1:8" ht="13.8" customHeight="1">
      <c r="A1107" s="101">
        <f>C1107*ID규칙_획득처_그룹_단위+COUNTIF($C$4:C1107,C1107)</f>
        <v>31100602</v>
      </c>
      <c r="B1107" s="100" t="s">
        <v>824</v>
      </c>
      <c r="C1107" s="101">
        <f>IF(H1107="EQUIPMENT",INDEX(EQUIPMENT!A:A,MATCH(B1107,EQUIPMENT!B:B,0))*10+1,INDEX(ITEM!A:A,MATCH(B1107,ITEM!B:B,0))+2)</f>
        <v>311006</v>
      </c>
      <c r="D1107" s="101">
        <v>11</v>
      </c>
      <c r="E1107" s="101">
        <v>0</v>
      </c>
      <c r="F1107" s="101" t="str">
        <f t="shared" si="17"/>
        <v>GAIN_NAME_11</v>
      </c>
      <c r="G1107" s="100" t="s">
        <v>234</v>
      </c>
      <c r="H1107" s="100" t="s">
        <v>626</v>
      </c>
    </row>
    <row r="1108" spans="1:8" ht="13.8" customHeight="1">
      <c r="A1108" s="101">
        <f>C1108*ID규칙_획득처_그룹_단위+COUNTIF($C$4:C1108,C1108)</f>
        <v>31100603</v>
      </c>
      <c r="B1108" s="100" t="s">
        <v>824</v>
      </c>
      <c r="C1108" s="101">
        <f>IF(H1108="EQUIPMENT",INDEX(EQUIPMENT!A:A,MATCH(B1108,EQUIPMENT!B:B,0))*10+1,INDEX(ITEM!A:A,MATCH(B1108,ITEM!B:B,0))+2)</f>
        <v>311006</v>
      </c>
      <c r="D1108" s="101">
        <v>13</v>
      </c>
      <c r="E1108" s="101">
        <v>0</v>
      </c>
      <c r="F1108" s="101" t="str">
        <f t="shared" si="17"/>
        <v>GAIN_NAME_13</v>
      </c>
      <c r="G1108" s="100" t="s">
        <v>236</v>
      </c>
      <c r="H1108" s="100" t="s">
        <v>626</v>
      </c>
    </row>
    <row r="1109" spans="1:8" ht="13.8" customHeight="1">
      <c r="A1109" s="101">
        <f>C1109*ID규칙_획득처_그룹_단위+COUNTIF($C$4:C1109,C1109)</f>
        <v>31100604</v>
      </c>
      <c r="B1109" s="100" t="s">
        <v>824</v>
      </c>
      <c r="C1109" s="101">
        <f>IF(H1109="EQUIPMENT",INDEX(EQUIPMENT!A:A,MATCH(B1109,EQUIPMENT!B:B,0))*10+1,INDEX(ITEM!A:A,MATCH(B1109,ITEM!B:B,0))+2)</f>
        <v>311006</v>
      </c>
      <c r="D1109" s="101">
        <v>8</v>
      </c>
      <c r="E1109" s="101">
        <v>0</v>
      </c>
      <c r="F1109" s="101" t="str">
        <f t="shared" si="17"/>
        <v>GAIN_NAME_8</v>
      </c>
      <c r="G1109" s="100" t="s">
        <v>231</v>
      </c>
      <c r="H1109" s="100" t="s">
        <v>626</v>
      </c>
    </row>
    <row r="1110" spans="1:8" ht="13.8" customHeight="1">
      <c r="A1110" s="101">
        <f>C1110*ID규칙_획득처_그룹_단위+COUNTIF($C$4:C1110,C1110)</f>
        <v>31100701</v>
      </c>
      <c r="B1110" s="100" t="s">
        <v>825</v>
      </c>
      <c r="C1110" s="101">
        <f>IF(H1110="EQUIPMENT",INDEX(EQUIPMENT!A:A,MATCH(B1110,EQUIPMENT!B:B,0))*10+1,INDEX(ITEM!A:A,MATCH(B1110,ITEM!B:B,0))+2)</f>
        <v>311007</v>
      </c>
      <c r="D1110" s="101">
        <v>14</v>
      </c>
      <c r="E1110" s="101">
        <v>0</v>
      </c>
      <c r="F1110" s="101" t="str">
        <f t="shared" si="17"/>
        <v>GAIN_NAME_14</v>
      </c>
      <c r="G1110" s="100" t="s">
        <v>237</v>
      </c>
      <c r="H1110" s="100" t="s">
        <v>626</v>
      </c>
    </row>
    <row r="1111" spans="1:8" ht="13.8" customHeight="1">
      <c r="A1111" s="101">
        <f>C1111*ID규칙_획득처_그룹_단위+COUNTIF($C$4:C1111,C1111)</f>
        <v>31100702</v>
      </c>
      <c r="B1111" s="100" t="s">
        <v>825</v>
      </c>
      <c r="C1111" s="101">
        <f>IF(H1111="EQUIPMENT",INDEX(EQUIPMENT!A:A,MATCH(B1111,EQUIPMENT!B:B,0))*10+1,INDEX(ITEM!A:A,MATCH(B1111,ITEM!B:B,0))+2)</f>
        <v>311007</v>
      </c>
      <c r="D1111" s="101">
        <v>11</v>
      </c>
      <c r="E1111" s="101">
        <v>0</v>
      </c>
      <c r="F1111" s="101" t="str">
        <f t="shared" si="17"/>
        <v>GAIN_NAME_11</v>
      </c>
      <c r="G1111" s="100" t="s">
        <v>234</v>
      </c>
      <c r="H1111" s="100" t="s">
        <v>626</v>
      </c>
    </row>
    <row r="1112" spans="1:8" ht="13.8" customHeight="1">
      <c r="A1112" s="101">
        <f>C1112*ID규칙_획득처_그룹_단위+COUNTIF($C$4:C1112,C1112)</f>
        <v>31100703</v>
      </c>
      <c r="B1112" s="100" t="s">
        <v>825</v>
      </c>
      <c r="C1112" s="101">
        <f>IF(H1112="EQUIPMENT",INDEX(EQUIPMENT!A:A,MATCH(B1112,EQUIPMENT!B:B,0))*10+1,INDEX(ITEM!A:A,MATCH(B1112,ITEM!B:B,0))+2)</f>
        <v>311007</v>
      </c>
      <c r="D1112" s="101">
        <v>1</v>
      </c>
      <c r="E1112" s="101">
        <v>0</v>
      </c>
      <c r="F1112" s="101" t="str">
        <f t="shared" si="17"/>
        <v>GAIN_NAME_1</v>
      </c>
      <c r="G1112" s="100" t="s">
        <v>222</v>
      </c>
      <c r="H1112" s="100" t="s">
        <v>626</v>
      </c>
    </row>
    <row r="1113" spans="1:8" ht="13.8" customHeight="1">
      <c r="A1113" s="101">
        <f>C1113*ID규칙_획득처_그룹_단위+COUNTIF($C$4:C1113,C1113)</f>
        <v>31100704</v>
      </c>
      <c r="B1113" s="100" t="s">
        <v>825</v>
      </c>
      <c r="C1113" s="101">
        <f>IF(H1113="EQUIPMENT",INDEX(EQUIPMENT!A:A,MATCH(B1113,EQUIPMENT!B:B,0))*10+1,INDEX(ITEM!A:A,MATCH(B1113,ITEM!B:B,0))+2)</f>
        <v>311007</v>
      </c>
      <c r="D1113" s="101">
        <v>8</v>
      </c>
      <c r="E1113" s="101">
        <v>0</v>
      </c>
      <c r="F1113" s="101" t="str">
        <f t="shared" si="17"/>
        <v>GAIN_NAME_8</v>
      </c>
      <c r="G1113" s="100" t="s">
        <v>231</v>
      </c>
      <c r="H1113" s="100" t="s">
        <v>626</v>
      </c>
    </row>
    <row r="1114" spans="1:8" ht="13.8" customHeight="1">
      <c r="A1114" s="101">
        <f>C1114*ID규칙_획득처_그룹_단위+COUNTIF($C$4:C1114,C1114)</f>
        <v>31100801</v>
      </c>
      <c r="B1114" s="100" t="s">
        <v>826</v>
      </c>
      <c r="C1114" s="101">
        <f>IF(H1114="EQUIPMENT",INDEX(EQUIPMENT!A:A,MATCH(B1114,EQUIPMENT!B:B,0))*10+1,INDEX(ITEM!A:A,MATCH(B1114,ITEM!B:B,0))+2)</f>
        <v>311008</v>
      </c>
      <c r="D1114" s="101">
        <v>14</v>
      </c>
      <c r="E1114" s="101">
        <v>0</v>
      </c>
      <c r="F1114" s="101" t="str">
        <f t="shared" si="17"/>
        <v>GAIN_NAME_14</v>
      </c>
      <c r="G1114" s="100" t="s">
        <v>237</v>
      </c>
      <c r="H1114" s="100" t="s">
        <v>626</v>
      </c>
    </row>
    <row r="1115" spans="1:8" ht="13.8" customHeight="1">
      <c r="A1115" s="101">
        <f>C1115*ID규칙_획득처_그룹_단위+COUNTIF($C$4:C1115,C1115)</f>
        <v>31100802</v>
      </c>
      <c r="B1115" s="100" t="s">
        <v>826</v>
      </c>
      <c r="C1115" s="101">
        <f>IF(H1115="EQUIPMENT",INDEX(EQUIPMENT!A:A,MATCH(B1115,EQUIPMENT!B:B,0))*10+1,INDEX(ITEM!A:A,MATCH(B1115,ITEM!B:B,0))+2)</f>
        <v>311008</v>
      </c>
      <c r="D1115" s="101">
        <v>11</v>
      </c>
      <c r="E1115" s="101">
        <v>0</v>
      </c>
      <c r="F1115" s="101" t="str">
        <f t="shared" si="17"/>
        <v>GAIN_NAME_11</v>
      </c>
      <c r="G1115" s="100" t="s">
        <v>234</v>
      </c>
      <c r="H1115" s="100" t="s">
        <v>626</v>
      </c>
    </row>
    <row r="1116" spans="1:8" ht="13.8" customHeight="1">
      <c r="A1116" s="101">
        <f>C1116*ID규칙_획득처_그룹_단위+COUNTIF($C$4:C1116,C1116)</f>
        <v>31100803</v>
      </c>
      <c r="B1116" s="100" t="s">
        <v>826</v>
      </c>
      <c r="C1116" s="101">
        <f>IF(H1116="EQUIPMENT",INDEX(EQUIPMENT!A:A,MATCH(B1116,EQUIPMENT!B:B,0))*10+1,INDEX(ITEM!A:A,MATCH(B1116,ITEM!B:B,0))+2)</f>
        <v>311008</v>
      </c>
      <c r="D1116" s="101">
        <v>1</v>
      </c>
      <c r="E1116" s="101">
        <v>0</v>
      </c>
      <c r="F1116" s="101" t="str">
        <f t="shared" si="17"/>
        <v>GAIN_NAME_1</v>
      </c>
      <c r="G1116" s="100" t="s">
        <v>222</v>
      </c>
      <c r="H1116" s="100" t="s">
        <v>626</v>
      </c>
    </row>
    <row r="1117" spans="1:8" ht="13.8" customHeight="1">
      <c r="A1117" s="101">
        <f>C1117*ID규칙_획득처_그룹_단위+COUNTIF($C$4:C1117,C1117)</f>
        <v>31100804</v>
      </c>
      <c r="B1117" s="100" t="s">
        <v>826</v>
      </c>
      <c r="C1117" s="101">
        <f>IF(H1117="EQUIPMENT",INDEX(EQUIPMENT!A:A,MATCH(B1117,EQUIPMENT!B:B,0))*10+1,INDEX(ITEM!A:A,MATCH(B1117,ITEM!B:B,0))+2)</f>
        <v>311008</v>
      </c>
      <c r="D1117" s="101">
        <v>8</v>
      </c>
      <c r="E1117" s="101">
        <v>0</v>
      </c>
      <c r="F1117" s="101" t="str">
        <f t="shared" si="17"/>
        <v>GAIN_NAME_8</v>
      </c>
      <c r="G1117" s="100" t="s">
        <v>231</v>
      </c>
      <c r="H1117" s="100" t="s">
        <v>626</v>
      </c>
    </row>
    <row r="1118" spans="1:8" ht="13.8" customHeight="1">
      <c r="A1118" s="101">
        <f>C1118*ID규칙_획득처_그룹_단위+COUNTIF($C$4:C1118,C1118)</f>
        <v>31100901</v>
      </c>
      <c r="B1118" s="100" t="s">
        <v>827</v>
      </c>
      <c r="C1118" s="101">
        <f>IF(H1118="EQUIPMENT",INDEX(EQUIPMENT!A:A,MATCH(B1118,EQUIPMENT!B:B,0))*10+1,INDEX(ITEM!A:A,MATCH(B1118,ITEM!B:B,0))+2)</f>
        <v>311009</v>
      </c>
      <c r="D1118" s="101">
        <v>14</v>
      </c>
      <c r="E1118" s="101">
        <v>0</v>
      </c>
      <c r="F1118" s="101" t="str">
        <f t="shared" si="17"/>
        <v>GAIN_NAME_14</v>
      </c>
      <c r="G1118" s="100" t="s">
        <v>237</v>
      </c>
      <c r="H1118" s="100" t="s">
        <v>626</v>
      </c>
    </row>
    <row r="1119" spans="1:8" ht="13.8" customHeight="1">
      <c r="A1119" s="101">
        <f>C1119*ID규칙_획득처_그룹_단위+COUNTIF($C$4:C1119,C1119)</f>
        <v>31100902</v>
      </c>
      <c r="B1119" s="100" t="s">
        <v>827</v>
      </c>
      <c r="C1119" s="101">
        <f>IF(H1119="EQUIPMENT",INDEX(EQUIPMENT!A:A,MATCH(B1119,EQUIPMENT!B:B,0))*10+1,INDEX(ITEM!A:A,MATCH(B1119,ITEM!B:B,0))+2)</f>
        <v>311009</v>
      </c>
      <c r="D1119" s="101">
        <v>11</v>
      </c>
      <c r="E1119" s="101">
        <v>0</v>
      </c>
      <c r="F1119" s="101" t="str">
        <f t="shared" si="17"/>
        <v>GAIN_NAME_11</v>
      </c>
      <c r="G1119" s="100" t="s">
        <v>234</v>
      </c>
      <c r="H1119" s="100" t="s">
        <v>626</v>
      </c>
    </row>
    <row r="1120" spans="1:8" ht="13.8" customHeight="1">
      <c r="A1120" s="101">
        <f>C1120*ID규칙_획득처_그룹_단위+COUNTIF($C$4:C1120,C1120)</f>
        <v>31100903</v>
      </c>
      <c r="B1120" s="100" t="s">
        <v>827</v>
      </c>
      <c r="C1120" s="101">
        <f>IF(H1120="EQUIPMENT",INDEX(EQUIPMENT!A:A,MATCH(B1120,EQUIPMENT!B:B,0))*10+1,INDEX(ITEM!A:A,MATCH(B1120,ITEM!B:B,0))+2)</f>
        <v>311009</v>
      </c>
      <c r="D1120" s="101">
        <v>8</v>
      </c>
      <c r="E1120" s="101">
        <v>0</v>
      </c>
      <c r="F1120" s="101" t="str">
        <f t="shared" si="17"/>
        <v>GAIN_NAME_8</v>
      </c>
      <c r="G1120" s="100" t="s">
        <v>231</v>
      </c>
      <c r="H1120" s="100" t="s">
        <v>626</v>
      </c>
    </row>
    <row r="1121" spans="1:8" ht="13.8" customHeight="1">
      <c r="A1121" s="101">
        <f>C1121*ID규칙_획득처_그룹_단위+COUNTIF($C$4:C1121,C1121)</f>
        <v>31101001</v>
      </c>
      <c r="B1121" s="100" t="s">
        <v>828</v>
      </c>
      <c r="C1121" s="101">
        <f>IF(H1121="EQUIPMENT",INDEX(EQUIPMENT!A:A,MATCH(B1121,EQUIPMENT!B:B,0))*10+1,INDEX(ITEM!A:A,MATCH(B1121,ITEM!B:B,0))+2)</f>
        <v>311010</v>
      </c>
      <c r="D1121" s="101">
        <v>14</v>
      </c>
      <c r="E1121" s="101">
        <v>0</v>
      </c>
      <c r="F1121" s="101" t="str">
        <f t="shared" si="17"/>
        <v>GAIN_NAME_14</v>
      </c>
      <c r="G1121" s="100" t="s">
        <v>237</v>
      </c>
      <c r="H1121" s="100" t="s">
        <v>626</v>
      </c>
    </row>
    <row r="1122" spans="1:8" ht="13.8" customHeight="1">
      <c r="A1122" s="101">
        <f>C1122*ID규칙_획득처_그룹_단위+COUNTIF($C$4:C1122,C1122)</f>
        <v>31101002</v>
      </c>
      <c r="B1122" s="100" t="s">
        <v>828</v>
      </c>
      <c r="C1122" s="101">
        <f>IF(H1122="EQUIPMENT",INDEX(EQUIPMENT!A:A,MATCH(B1122,EQUIPMENT!B:B,0))*10+1,INDEX(ITEM!A:A,MATCH(B1122,ITEM!B:B,0))+2)</f>
        <v>311010</v>
      </c>
      <c r="D1122" s="101">
        <v>11</v>
      </c>
      <c r="E1122" s="101">
        <v>0</v>
      </c>
      <c r="F1122" s="101" t="str">
        <f t="shared" si="17"/>
        <v>GAIN_NAME_11</v>
      </c>
      <c r="G1122" s="100" t="s">
        <v>234</v>
      </c>
      <c r="H1122" s="100" t="s">
        <v>626</v>
      </c>
    </row>
    <row r="1123" spans="1:8" ht="13.8" customHeight="1">
      <c r="A1123" s="101">
        <f>C1123*ID규칙_획득처_그룹_단위+COUNTIF($C$4:C1123,C1123)</f>
        <v>31101003</v>
      </c>
      <c r="B1123" s="100" t="s">
        <v>828</v>
      </c>
      <c r="C1123" s="101">
        <f>IF(H1123="EQUIPMENT",INDEX(EQUIPMENT!A:A,MATCH(B1123,EQUIPMENT!B:B,0))*10+1,INDEX(ITEM!A:A,MATCH(B1123,ITEM!B:B,0))+2)</f>
        <v>311010</v>
      </c>
      <c r="D1123" s="101">
        <v>8</v>
      </c>
      <c r="E1123" s="101">
        <v>0</v>
      </c>
      <c r="F1123" s="101" t="str">
        <f t="shared" ref="F1123:F1186" si="18">"GAIN_NAME_"&amp;D1123</f>
        <v>GAIN_NAME_8</v>
      </c>
      <c r="G1123" s="100" t="s">
        <v>231</v>
      </c>
      <c r="H1123" s="100" t="s">
        <v>626</v>
      </c>
    </row>
    <row r="1124" spans="1:8" ht="13.8" customHeight="1">
      <c r="A1124" s="101">
        <f>C1124*ID규칙_획득처_그룹_단위+COUNTIF($C$4:C1124,C1124)</f>
        <v>31101101</v>
      </c>
      <c r="B1124" s="100" t="s">
        <v>829</v>
      </c>
      <c r="C1124" s="101">
        <f>IF(H1124="EQUIPMENT",INDEX(EQUIPMENT!A:A,MATCH(B1124,EQUIPMENT!B:B,0))*10+1,INDEX(ITEM!A:A,MATCH(B1124,ITEM!B:B,0))+2)</f>
        <v>311011</v>
      </c>
      <c r="D1124" s="101">
        <v>14</v>
      </c>
      <c r="E1124" s="101">
        <v>0</v>
      </c>
      <c r="F1124" s="101" t="str">
        <f t="shared" si="18"/>
        <v>GAIN_NAME_14</v>
      </c>
      <c r="G1124" s="100" t="s">
        <v>237</v>
      </c>
      <c r="H1124" s="100" t="s">
        <v>626</v>
      </c>
    </row>
    <row r="1125" spans="1:8" ht="13.8" customHeight="1">
      <c r="A1125" s="101">
        <f>C1125*ID규칙_획득처_그룹_단위+COUNTIF($C$4:C1125,C1125)</f>
        <v>31101102</v>
      </c>
      <c r="B1125" s="100" t="s">
        <v>829</v>
      </c>
      <c r="C1125" s="101">
        <f>IF(H1125="EQUIPMENT",INDEX(EQUIPMENT!A:A,MATCH(B1125,EQUIPMENT!B:B,0))*10+1,INDEX(ITEM!A:A,MATCH(B1125,ITEM!B:B,0))+2)</f>
        <v>311011</v>
      </c>
      <c r="D1125" s="101">
        <v>11</v>
      </c>
      <c r="E1125" s="101">
        <v>0</v>
      </c>
      <c r="F1125" s="101" t="str">
        <f t="shared" si="18"/>
        <v>GAIN_NAME_11</v>
      </c>
      <c r="G1125" s="100" t="s">
        <v>234</v>
      </c>
      <c r="H1125" s="100" t="s">
        <v>626</v>
      </c>
    </row>
    <row r="1126" spans="1:8" ht="13.8" customHeight="1">
      <c r="A1126" s="101">
        <f>C1126*ID규칙_획득처_그룹_단위+COUNTIF($C$4:C1126,C1126)</f>
        <v>31101103</v>
      </c>
      <c r="B1126" s="100" t="s">
        <v>829</v>
      </c>
      <c r="C1126" s="101">
        <f>IF(H1126="EQUIPMENT",INDEX(EQUIPMENT!A:A,MATCH(B1126,EQUIPMENT!B:B,0))*10+1,INDEX(ITEM!A:A,MATCH(B1126,ITEM!B:B,0))+2)</f>
        <v>311011</v>
      </c>
      <c r="D1126" s="101">
        <v>1</v>
      </c>
      <c r="E1126" s="101">
        <v>0</v>
      </c>
      <c r="F1126" s="101" t="str">
        <f t="shared" si="18"/>
        <v>GAIN_NAME_1</v>
      </c>
      <c r="G1126" s="100" t="s">
        <v>222</v>
      </c>
      <c r="H1126" s="100" t="s">
        <v>626</v>
      </c>
    </row>
    <row r="1127" spans="1:8" ht="13.8" customHeight="1">
      <c r="A1127" s="101">
        <f>C1127*ID규칙_획득처_그룹_단위+COUNTIF($C$4:C1127,C1127)</f>
        <v>31101104</v>
      </c>
      <c r="B1127" s="100" t="s">
        <v>829</v>
      </c>
      <c r="C1127" s="101">
        <f>IF(H1127="EQUIPMENT",INDEX(EQUIPMENT!A:A,MATCH(B1127,EQUIPMENT!B:B,0))*10+1,INDEX(ITEM!A:A,MATCH(B1127,ITEM!B:B,0))+2)</f>
        <v>311011</v>
      </c>
      <c r="D1127" s="101">
        <v>8</v>
      </c>
      <c r="E1127" s="101">
        <v>0</v>
      </c>
      <c r="F1127" s="101" t="str">
        <f t="shared" si="18"/>
        <v>GAIN_NAME_8</v>
      </c>
      <c r="G1127" s="100" t="s">
        <v>231</v>
      </c>
      <c r="H1127" s="100" t="s">
        <v>626</v>
      </c>
    </row>
    <row r="1128" spans="1:8" ht="13.8" customHeight="1">
      <c r="A1128" s="101">
        <f>C1128*ID규칙_획득처_그룹_단위+COUNTIF($C$4:C1128,C1128)</f>
        <v>31101201</v>
      </c>
      <c r="B1128" s="100" t="s">
        <v>830</v>
      </c>
      <c r="C1128" s="101">
        <f>IF(H1128="EQUIPMENT",INDEX(EQUIPMENT!A:A,MATCH(B1128,EQUIPMENT!B:B,0))*10+1,INDEX(ITEM!A:A,MATCH(B1128,ITEM!B:B,0))+2)</f>
        <v>311012</v>
      </c>
      <c r="D1128" s="101">
        <v>14</v>
      </c>
      <c r="E1128" s="101">
        <v>0</v>
      </c>
      <c r="F1128" s="101" t="str">
        <f t="shared" si="18"/>
        <v>GAIN_NAME_14</v>
      </c>
      <c r="G1128" s="100" t="s">
        <v>237</v>
      </c>
      <c r="H1128" s="100" t="s">
        <v>626</v>
      </c>
    </row>
    <row r="1129" spans="1:8" ht="13.8" customHeight="1">
      <c r="A1129" s="101">
        <f>C1129*ID규칙_획득처_그룹_단위+COUNTIF($C$4:C1129,C1129)</f>
        <v>31101202</v>
      </c>
      <c r="B1129" s="100" t="s">
        <v>830</v>
      </c>
      <c r="C1129" s="101">
        <f>IF(H1129="EQUIPMENT",INDEX(EQUIPMENT!A:A,MATCH(B1129,EQUIPMENT!B:B,0))*10+1,INDEX(ITEM!A:A,MATCH(B1129,ITEM!B:B,0))+2)</f>
        <v>311012</v>
      </c>
      <c r="D1129" s="101">
        <v>11</v>
      </c>
      <c r="E1129" s="101">
        <v>0</v>
      </c>
      <c r="F1129" s="101" t="str">
        <f t="shared" si="18"/>
        <v>GAIN_NAME_11</v>
      </c>
      <c r="G1129" s="100" t="s">
        <v>234</v>
      </c>
      <c r="H1129" s="100" t="s">
        <v>626</v>
      </c>
    </row>
    <row r="1130" spans="1:8" ht="13.8" customHeight="1">
      <c r="A1130" s="101">
        <f>C1130*ID규칙_획득처_그룹_단위+COUNTIF($C$4:C1130,C1130)</f>
        <v>31101203</v>
      </c>
      <c r="B1130" s="100" t="s">
        <v>830</v>
      </c>
      <c r="C1130" s="101">
        <f>IF(H1130="EQUIPMENT",INDEX(EQUIPMENT!A:A,MATCH(B1130,EQUIPMENT!B:B,0))*10+1,INDEX(ITEM!A:A,MATCH(B1130,ITEM!B:B,0))+2)</f>
        <v>311012</v>
      </c>
      <c r="D1130" s="101">
        <v>1</v>
      </c>
      <c r="E1130" s="101">
        <v>0</v>
      </c>
      <c r="F1130" s="101" t="str">
        <f t="shared" si="18"/>
        <v>GAIN_NAME_1</v>
      </c>
      <c r="G1130" s="100" t="s">
        <v>222</v>
      </c>
      <c r="H1130" s="100" t="s">
        <v>626</v>
      </c>
    </row>
    <row r="1131" spans="1:8" ht="13.8" customHeight="1">
      <c r="A1131" s="101">
        <f>C1131*ID규칙_획득처_그룹_단위+COUNTIF($C$4:C1131,C1131)</f>
        <v>31101204</v>
      </c>
      <c r="B1131" s="100" t="s">
        <v>830</v>
      </c>
      <c r="C1131" s="101">
        <f>IF(H1131="EQUIPMENT",INDEX(EQUIPMENT!A:A,MATCH(B1131,EQUIPMENT!B:B,0))*10+1,INDEX(ITEM!A:A,MATCH(B1131,ITEM!B:B,0))+2)</f>
        <v>311012</v>
      </c>
      <c r="D1131" s="101">
        <v>8</v>
      </c>
      <c r="E1131" s="101">
        <v>0</v>
      </c>
      <c r="F1131" s="101" t="str">
        <f t="shared" si="18"/>
        <v>GAIN_NAME_8</v>
      </c>
      <c r="G1131" s="100" t="s">
        <v>231</v>
      </c>
      <c r="H1131" s="100" t="s">
        <v>626</v>
      </c>
    </row>
    <row r="1132" spans="1:8" ht="13.8" customHeight="1">
      <c r="A1132" s="101">
        <f>C1132*ID규칙_획득처_그룹_단위+COUNTIF($C$4:C1132,C1132)</f>
        <v>31101301</v>
      </c>
      <c r="B1132" s="100" t="s">
        <v>831</v>
      </c>
      <c r="C1132" s="101">
        <f>IF(H1132="EQUIPMENT",INDEX(EQUIPMENT!A:A,MATCH(B1132,EQUIPMENT!B:B,0))*10+1,INDEX(ITEM!A:A,MATCH(B1132,ITEM!B:B,0))+2)</f>
        <v>311013</v>
      </c>
      <c r="D1132" s="101">
        <v>14</v>
      </c>
      <c r="E1132" s="101">
        <v>0</v>
      </c>
      <c r="F1132" s="101" t="str">
        <f t="shared" si="18"/>
        <v>GAIN_NAME_14</v>
      </c>
      <c r="G1132" s="100" t="s">
        <v>237</v>
      </c>
      <c r="H1132" s="100" t="s">
        <v>626</v>
      </c>
    </row>
    <row r="1133" spans="1:8" ht="13.8" customHeight="1">
      <c r="A1133" s="101">
        <f>C1133*ID규칙_획득처_그룹_단위+COUNTIF($C$4:C1133,C1133)</f>
        <v>31101302</v>
      </c>
      <c r="B1133" s="100" t="s">
        <v>831</v>
      </c>
      <c r="C1133" s="101">
        <f>IF(H1133="EQUIPMENT",INDEX(EQUIPMENT!A:A,MATCH(B1133,EQUIPMENT!B:B,0))*10+1,INDEX(ITEM!A:A,MATCH(B1133,ITEM!B:B,0))+2)</f>
        <v>311013</v>
      </c>
      <c r="D1133" s="101">
        <v>11</v>
      </c>
      <c r="E1133" s="101">
        <v>0</v>
      </c>
      <c r="F1133" s="101" t="str">
        <f t="shared" si="18"/>
        <v>GAIN_NAME_11</v>
      </c>
      <c r="G1133" s="100" t="s">
        <v>234</v>
      </c>
      <c r="H1133" s="100" t="s">
        <v>626</v>
      </c>
    </row>
    <row r="1134" spans="1:8" ht="13.8" customHeight="1">
      <c r="A1134" s="101">
        <f>C1134*ID규칙_획득처_그룹_단위+COUNTIF($C$4:C1134,C1134)</f>
        <v>31101303</v>
      </c>
      <c r="B1134" s="100" t="s">
        <v>831</v>
      </c>
      <c r="C1134" s="101">
        <f>IF(H1134="EQUIPMENT",INDEX(EQUIPMENT!A:A,MATCH(B1134,EQUIPMENT!B:B,0))*10+1,INDEX(ITEM!A:A,MATCH(B1134,ITEM!B:B,0))+2)</f>
        <v>311013</v>
      </c>
      <c r="D1134" s="101">
        <v>8</v>
      </c>
      <c r="E1134" s="101">
        <v>0</v>
      </c>
      <c r="F1134" s="101" t="str">
        <f t="shared" si="18"/>
        <v>GAIN_NAME_8</v>
      </c>
      <c r="G1134" s="100" t="s">
        <v>231</v>
      </c>
      <c r="H1134" s="100" t="s">
        <v>626</v>
      </c>
    </row>
    <row r="1135" spans="1:8" ht="13.8" customHeight="1">
      <c r="A1135" s="101">
        <f>C1135*ID규칙_획득처_그룹_단위+COUNTIF($C$4:C1135,C1135)</f>
        <v>31101401</v>
      </c>
      <c r="B1135" s="100" t="s">
        <v>832</v>
      </c>
      <c r="C1135" s="101">
        <f>IF(H1135="EQUIPMENT",INDEX(EQUIPMENT!A:A,MATCH(B1135,EQUIPMENT!B:B,0))*10+1,INDEX(ITEM!A:A,MATCH(B1135,ITEM!B:B,0))+2)</f>
        <v>311014</v>
      </c>
      <c r="D1135" s="101">
        <v>14</v>
      </c>
      <c r="E1135" s="101">
        <v>0</v>
      </c>
      <c r="F1135" s="101" t="str">
        <f t="shared" si="18"/>
        <v>GAIN_NAME_14</v>
      </c>
      <c r="G1135" s="100" t="s">
        <v>237</v>
      </c>
      <c r="H1135" s="100" t="s">
        <v>626</v>
      </c>
    </row>
    <row r="1136" spans="1:8" ht="13.8" customHeight="1">
      <c r="A1136" s="101">
        <f>C1136*ID규칙_획득처_그룹_단위+COUNTIF($C$4:C1136,C1136)</f>
        <v>31101402</v>
      </c>
      <c r="B1136" s="100" t="s">
        <v>832</v>
      </c>
      <c r="C1136" s="101">
        <f>IF(H1136="EQUIPMENT",INDEX(EQUIPMENT!A:A,MATCH(B1136,EQUIPMENT!B:B,0))*10+1,INDEX(ITEM!A:A,MATCH(B1136,ITEM!B:B,0))+2)</f>
        <v>311014</v>
      </c>
      <c r="D1136" s="101">
        <v>11</v>
      </c>
      <c r="E1136" s="101">
        <v>0</v>
      </c>
      <c r="F1136" s="101" t="str">
        <f t="shared" si="18"/>
        <v>GAIN_NAME_11</v>
      </c>
      <c r="G1136" s="100" t="s">
        <v>234</v>
      </c>
      <c r="H1136" s="100" t="s">
        <v>626</v>
      </c>
    </row>
    <row r="1137" spans="1:8" ht="13.8" customHeight="1">
      <c r="A1137" s="101">
        <f>C1137*ID규칙_획득처_그룹_단위+COUNTIF($C$4:C1137,C1137)</f>
        <v>31101403</v>
      </c>
      <c r="B1137" s="100" t="s">
        <v>832</v>
      </c>
      <c r="C1137" s="101">
        <f>IF(H1137="EQUIPMENT",INDEX(EQUIPMENT!A:A,MATCH(B1137,EQUIPMENT!B:B,0))*10+1,INDEX(ITEM!A:A,MATCH(B1137,ITEM!B:B,0))+2)</f>
        <v>311014</v>
      </c>
      <c r="D1137" s="101">
        <v>8</v>
      </c>
      <c r="E1137" s="101">
        <v>0</v>
      </c>
      <c r="F1137" s="101" t="str">
        <f t="shared" si="18"/>
        <v>GAIN_NAME_8</v>
      </c>
      <c r="G1137" s="100" t="s">
        <v>231</v>
      </c>
      <c r="H1137" s="100" t="s">
        <v>626</v>
      </c>
    </row>
    <row r="1138" spans="1:8" ht="13.8" customHeight="1">
      <c r="A1138" s="101">
        <f>C1138*ID규칙_획득처_그룹_단위+COUNTIF($C$4:C1138,C1138)</f>
        <v>31101501</v>
      </c>
      <c r="B1138" s="100" t="s">
        <v>833</v>
      </c>
      <c r="C1138" s="101">
        <f>IF(H1138="EQUIPMENT",INDEX(EQUIPMENT!A:A,MATCH(B1138,EQUIPMENT!B:B,0))*10+1,INDEX(ITEM!A:A,MATCH(B1138,ITEM!B:B,0))+2)</f>
        <v>311015</v>
      </c>
      <c r="D1138" s="101">
        <v>14</v>
      </c>
      <c r="E1138" s="101">
        <v>0</v>
      </c>
      <c r="F1138" s="101" t="str">
        <f t="shared" si="18"/>
        <v>GAIN_NAME_14</v>
      </c>
      <c r="G1138" s="100" t="s">
        <v>237</v>
      </c>
      <c r="H1138" s="100" t="s">
        <v>626</v>
      </c>
    </row>
    <row r="1139" spans="1:8" ht="13.8" customHeight="1">
      <c r="A1139" s="101">
        <f>C1139*ID규칙_획득처_그룹_단위+COUNTIF($C$4:C1139,C1139)</f>
        <v>31101502</v>
      </c>
      <c r="B1139" s="100" t="s">
        <v>833</v>
      </c>
      <c r="C1139" s="101">
        <f>IF(H1139="EQUIPMENT",INDEX(EQUIPMENT!A:A,MATCH(B1139,EQUIPMENT!B:B,0))*10+1,INDEX(ITEM!A:A,MATCH(B1139,ITEM!B:B,0))+2)</f>
        <v>311015</v>
      </c>
      <c r="D1139" s="101">
        <v>11</v>
      </c>
      <c r="E1139" s="101">
        <v>0</v>
      </c>
      <c r="F1139" s="101" t="str">
        <f t="shared" si="18"/>
        <v>GAIN_NAME_11</v>
      </c>
      <c r="G1139" s="100" t="s">
        <v>234</v>
      </c>
      <c r="H1139" s="100" t="s">
        <v>626</v>
      </c>
    </row>
    <row r="1140" spans="1:8" ht="13.8" customHeight="1">
      <c r="A1140" s="101">
        <f>C1140*ID규칙_획득처_그룹_단위+COUNTIF($C$4:C1140,C1140)</f>
        <v>31101503</v>
      </c>
      <c r="B1140" s="100" t="s">
        <v>833</v>
      </c>
      <c r="C1140" s="101">
        <f>IF(H1140="EQUIPMENT",INDEX(EQUIPMENT!A:A,MATCH(B1140,EQUIPMENT!B:B,0))*10+1,INDEX(ITEM!A:A,MATCH(B1140,ITEM!B:B,0))+2)</f>
        <v>311015</v>
      </c>
      <c r="D1140" s="101">
        <v>1</v>
      </c>
      <c r="E1140" s="101">
        <v>0</v>
      </c>
      <c r="F1140" s="101" t="str">
        <f t="shared" si="18"/>
        <v>GAIN_NAME_1</v>
      </c>
      <c r="G1140" s="100" t="s">
        <v>222</v>
      </c>
      <c r="H1140" s="100" t="s">
        <v>626</v>
      </c>
    </row>
    <row r="1141" spans="1:8" ht="13.8" customHeight="1">
      <c r="A1141" s="101">
        <f>C1141*ID규칙_획득처_그룹_단위+COUNTIF($C$4:C1141,C1141)</f>
        <v>31101504</v>
      </c>
      <c r="B1141" s="100" t="s">
        <v>833</v>
      </c>
      <c r="C1141" s="101">
        <f>IF(H1141="EQUIPMENT",INDEX(EQUIPMENT!A:A,MATCH(B1141,EQUIPMENT!B:B,0))*10+1,INDEX(ITEM!A:A,MATCH(B1141,ITEM!B:B,0))+2)</f>
        <v>311015</v>
      </c>
      <c r="D1141" s="101">
        <v>8</v>
      </c>
      <c r="E1141" s="101">
        <v>0</v>
      </c>
      <c r="F1141" s="101" t="str">
        <f t="shared" si="18"/>
        <v>GAIN_NAME_8</v>
      </c>
      <c r="G1141" s="100" t="s">
        <v>231</v>
      </c>
      <c r="H1141" s="100" t="s">
        <v>626</v>
      </c>
    </row>
    <row r="1142" spans="1:8" ht="13.8" customHeight="1">
      <c r="A1142" s="101">
        <f>C1142*ID규칙_획득처_그룹_단위+COUNTIF($C$4:C1142,C1142)</f>
        <v>31101601</v>
      </c>
      <c r="B1142" s="100" t="s">
        <v>834</v>
      </c>
      <c r="C1142" s="101">
        <f>IF(H1142="EQUIPMENT",INDEX(EQUIPMENT!A:A,MATCH(B1142,EQUIPMENT!B:B,0))*10+1,INDEX(ITEM!A:A,MATCH(B1142,ITEM!B:B,0))+2)</f>
        <v>311016</v>
      </c>
      <c r="D1142" s="101">
        <v>14</v>
      </c>
      <c r="E1142" s="101">
        <v>0</v>
      </c>
      <c r="F1142" s="101" t="str">
        <f t="shared" si="18"/>
        <v>GAIN_NAME_14</v>
      </c>
      <c r="G1142" s="100" t="s">
        <v>237</v>
      </c>
      <c r="H1142" s="100" t="s">
        <v>626</v>
      </c>
    </row>
    <row r="1143" spans="1:8" ht="13.8" customHeight="1">
      <c r="A1143" s="101">
        <f>C1143*ID규칙_획득처_그룹_단위+COUNTIF($C$4:C1143,C1143)</f>
        <v>31101602</v>
      </c>
      <c r="B1143" s="100" t="s">
        <v>834</v>
      </c>
      <c r="C1143" s="101">
        <f>IF(H1143="EQUIPMENT",INDEX(EQUIPMENT!A:A,MATCH(B1143,EQUIPMENT!B:B,0))*10+1,INDEX(ITEM!A:A,MATCH(B1143,ITEM!B:B,0))+2)</f>
        <v>311016</v>
      </c>
      <c r="D1143" s="101">
        <v>11</v>
      </c>
      <c r="E1143" s="101">
        <v>0</v>
      </c>
      <c r="F1143" s="101" t="str">
        <f t="shared" si="18"/>
        <v>GAIN_NAME_11</v>
      </c>
      <c r="G1143" s="100" t="s">
        <v>234</v>
      </c>
      <c r="H1143" s="100" t="s">
        <v>626</v>
      </c>
    </row>
    <row r="1144" spans="1:8" ht="13.8" customHeight="1">
      <c r="A1144" s="101">
        <f>C1144*ID규칙_획득처_그룹_단위+COUNTIF($C$4:C1144,C1144)</f>
        <v>31101603</v>
      </c>
      <c r="B1144" s="100" t="s">
        <v>834</v>
      </c>
      <c r="C1144" s="101">
        <f>IF(H1144="EQUIPMENT",INDEX(EQUIPMENT!A:A,MATCH(B1144,EQUIPMENT!B:B,0))*10+1,INDEX(ITEM!A:A,MATCH(B1144,ITEM!B:B,0))+2)</f>
        <v>311016</v>
      </c>
      <c r="D1144" s="101">
        <v>1</v>
      </c>
      <c r="E1144" s="101">
        <v>0</v>
      </c>
      <c r="F1144" s="101" t="str">
        <f t="shared" si="18"/>
        <v>GAIN_NAME_1</v>
      </c>
      <c r="G1144" s="100" t="s">
        <v>222</v>
      </c>
      <c r="H1144" s="100" t="s">
        <v>626</v>
      </c>
    </row>
    <row r="1145" spans="1:8" ht="13.8" customHeight="1">
      <c r="A1145" s="101">
        <f>C1145*ID규칙_획득처_그룹_단위+COUNTIF($C$4:C1145,C1145)</f>
        <v>31101604</v>
      </c>
      <c r="B1145" s="100" t="s">
        <v>834</v>
      </c>
      <c r="C1145" s="101">
        <f>IF(H1145="EQUIPMENT",INDEX(EQUIPMENT!A:A,MATCH(B1145,EQUIPMENT!B:B,0))*10+1,INDEX(ITEM!A:A,MATCH(B1145,ITEM!B:B,0))+2)</f>
        <v>311016</v>
      </c>
      <c r="D1145" s="101">
        <v>8</v>
      </c>
      <c r="E1145" s="101">
        <v>0</v>
      </c>
      <c r="F1145" s="101" t="str">
        <f t="shared" si="18"/>
        <v>GAIN_NAME_8</v>
      </c>
      <c r="G1145" s="100" t="s">
        <v>231</v>
      </c>
      <c r="H1145" s="100" t="s">
        <v>626</v>
      </c>
    </row>
    <row r="1146" spans="1:8" ht="13.8" customHeight="1">
      <c r="A1146" s="101">
        <f>C1146*ID규칙_획득처_그룹_단위+COUNTIF($C$4:C1146,C1146)</f>
        <v>31101701</v>
      </c>
      <c r="B1146" s="100" t="s">
        <v>835</v>
      </c>
      <c r="C1146" s="101">
        <f>IF(H1146="EQUIPMENT",INDEX(EQUIPMENT!A:A,MATCH(B1146,EQUIPMENT!B:B,0))*10+1,INDEX(ITEM!A:A,MATCH(B1146,ITEM!B:B,0))+2)</f>
        <v>311017</v>
      </c>
      <c r="D1146" s="101">
        <v>14</v>
      </c>
      <c r="E1146" s="101">
        <v>0</v>
      </c>
      <c r="F1146" s="101" t="str">
        <f t="shared" si="18"/>
        <v>GAIN_NAME_14</v>
      </c>
      <c r="G1146" s="100" t="s">
        <v>237</v>
      </c>
      <c r="H1146" s="100" t="s">
        <v>626</v>
      </c>
    </row>
    <row r="1147" spans="1:8" ht="13.8" customHeight="1">
      <c r="A1147" s="101">
        <f>C1147*ID규칙_획득처_그룹_단위+COUNTIF($C$4:C1147,C1147)</f>
        <v>31101702</v>
      </c>
      <c r="B1147" s="100" t="s">
        <v>835</v>
      </c>
      <c r="C1147" s="101">
        <f>IF(H1147="EQUIPMENT",INDEX(EQUIPMENT!A:A,MATCH(B1147,EQUIPMENT!B:B,0))*10+1,INDEX(ITEM!A:A,MATCH(B1147,ITEM!B:B,0))+2)</f>
        <v>311017</v>
      </c>
      <c r="D1147" s="101">
        <v>11</v>
      </c>
      <c r="E1147" s="101">
        <v>0</v>
      </c>
      <c r="F1147" s="101" t="str">
        <f t="shared" si="18"/>
        <v>GAIN_NAME_11</v>
      </c>
      <c r="G1147" s="100" t="s">
        <v>234</v>
      </c>
      <c r="H1147" s="100" t="s">
        <v>626</v>
      </c>
    </row>
    <row r="1148" spans="1:8" ht="13.8" customHeight="1">
      <c r="A1148" s="101">
        <f>C1148*ID규칙_획득처_그룹_단위+COUNTIF($C$4:C1148,C1148)</f>
        <v>31101703</v>
      </c>
      <c r="B1148" s="100" t="s">
        <v>835</v>
      </c>
      <c r="C1148" s="101">
        <f>IF(H1148="EQUIPMENT",INDEX(EQUIPMENT!A:A,MATCH(B1148,EQUIPMENT!B:B,0))*10+1,INDEX(ITEM!A:A,MATCH(B1148,ITEM!B:B,0))+2)</f>
        <v>311017</v>
      </c>
      <c r="D1148" s="101">
        <v>8</v>
      </c>
      <c r="E1148" s="101">
        <v>0</v>
      </c>
      <c r="F1148" s="101" t="str">
        <f t="shared" si="18"/>
        <v>GAIN_NAME_8</v>
      </c>
      <c r="G1148" s="100" t="s">
        <v>231</v>
      </c>
      <c r="H1148" s="100" t="s">
        <v>626</v>
      </c>
    </row>
    <row r="1149" spans="1:8" ht="13.8" customHeight="1">
      <c r="A1149" s="101">
        <f>C1149*ID규칙_획득처_그룹_단위+COUNTIF($C$4:C1149,C1149)</f>
        <v>31101801</v>
      </c>
      <c r="B1149" s="100" t="s">
        <v>836</v>
      </c>
      <c r="C1149" s="101">
        <f>IF(H1149="EQUIPMENT",INDEX(EQUIPMENT!A:A,MATCH(B1149,EQUIPMENT!B:B,0))*10+1,INDEX(ITEM!A:A,MATCH(B1149,ITEM!B:B,0))+2)</f>
        <v>311018</v>
      </c>
      <c r="D1149" s="101">
        <v>14</v>
      </c>
      <c r="E1149" s="101">
        <v>0</v>
      </c>
      <c r="F1149" s="101" t="str">
        <f t="shared" si="18"/>
        <v>GAIN_NAME_14</v>
      </c>
      <c r="G1149" s="100" t="s">
        <v>237</v>
      </c>
      <c r="H1149" s="100" t="s">
        <v>626</v>
      </c>
    </row>
    <row r="1150" spans="1:8" ht="13.8" customHeight="1">
      <c r="A1150" s="101">
        <f>C1150*ID규칙_획득처_그룹_단위+COUNTIF($C$4:C1150,C1150)</f>
        <v>31101802</v>
      </c>
      <c r="B1150" s="100" t="s">
        <v>836</v>
      </c>
      <c r="C1150" s="101">
        <f>IF(H1150="EQUIPMENT",INDEX(EQUIPMENT!A:A,MATCH(B1150,EQUIPMENT!B:B,0))*10+1,INDEX(ITEM!A:A,MATCH(B1150,ITEM!B:B,0))+2)</f>
        <v>311018</v>
      </c>
      <c r="D1150" s="101">
        <v>11</v>
      </c>
      <c r="E1150" s="101">
        <v>0</v>
      </c>
      <c r="F1150" s="101" t="str">
        <f t="shared" si="18"/>
        <v>GAIN_NAME_11</v>
      </c>
      <c r="G1150" s="100" t="s">
        <v>234</v>
      </c>
      <c r="H1150" s="100" t="s">
        <v>626</v>
      </c>
    </row>
    <row r="1151" spans="1:8" ht="13.8" customHeight="1">
      <c r="A1151" s="101">
        <f>C1151*ID규칙_획득처_그룹_단위+COUNTIF($C$4:C1151,C1151)</f>
        <v>31101803</v>
      </c>
      <c r="B1151" s="100" t="s">
        <v>836</v>
      </c>
      <c r="C1151" s="101">
        <f>IF(H1151="EQUIPMENT",INDEX(EQUIPMENT!A:A,MATCH(B1151,EQUIPMENT!B:B,0))*10+1,INDEX(ITEM!A:A,MATCH(B1151,ITEM!B:B,0))+2)</f>
        <v>311018</v>
      </c>
      <c r="D1151" s="101">
        <v>8</v>
      </c>
      <c r="E1151" s="101">
        <v>0</v>
      </c>
      <c r="F1151" s="101" t="str">
        <f t="shared" si="18"/>
        <v>GAIN_NAME_8</v>
      </c>
      <c r="G1151" s="100" t="s">
        <v>231</v>
      </c>
      <c r="H1151" s="100" t="s">
        <v>626</v>
      </c>
    </row>
    <row r="1152" spans="1:8" ht="13.8" customHeight="1">
      <c r="A1152" s="101">
        <f>C1152*ID규칙_획득처_그룹_단위+COUNTIF($C$4:C1152,C1152)</f>
        <v>31101901</v>
      </c>
      <c r="B1152" s="100" t="s">
        <v>837</v>
      </c>
      <c r="C1152" s="101">
        <f>IF(H1152="EQUIPMENT",INDEX(EQUIPMENT!A:A,MATCH(B1152,EQUIPMENT!B:B,0))*10+1,INDEX(ITEM!A:A,MATCH(B1152,ITEM!B:B,0))+2)</f>
        <v>311019</v>
      </c>
      <c r="D1152" s="101">
        <v>14</v>
      </c>
      <c r="E1152" s="101">
        <v>0</v>
      </c>
      <c r="F1152" s="101" t="str">
        <f t="shared" si="18"/>
        <v>GAIN_NAME_14</v>
      </c>
      <c r="G1152" s="100" t="s">
        <v>237</v>
      </c>
      <c r="H1152" s="100" t="s">
        <v>626</v>
      </c>
    </row>
    <row r="1153" spans="1:8" ht="13.8" customHeight="1">
      <c r="A1153" s="101">
        <f>C1153*ID규칙_획득처_그룹_단위+COUNTIF($C$4:C1153,C1153)</f>
        <v>31101902</v>
      </c>
      <c r="B1153" s="100" t="s">
        <v>837</v>
      </c>
      <c r="C1153" s="101">
        <f>IF(H1153="EQUIPMENT",INDEX(EQUIPMENT!A:A,MATCH(B1153,EQUIPMENT!B:B,0))*10+1,INDEX(ITEM!A:A,MATCH(B1153,ITEM!B:B,0))+2)</f>
        <v>311019</v>
      </c>
      <c r="D1153" s="101">
        <v>11</v>
      </c>
      <c r="E1153" s="101">
        <v>0</v>
      </c>
      <c r="F1153" s="101" t="str">
        <f t="shared" si="18"/>
        <v>GAIN_NAME_11</v>
      </c>
      <c r="G1153" s="100" t="s">
        <v>234</v>
      </c>
      <c r="H1153" s="100" t="s">
        <v>626</v>
      </c>
    </row>
    <row r="1154" spans="1:8" ht="13.8" customHeight="1">
      <c r="A1154" s="101">
        <f>C1154*ID규칙_획득처_그룹_단위+COUNTIF($C$4:C1154,C1154)</f>
        <v>31101903</v>
      </c>
      <c r="B1154" s="100" t="s">
        <v>837</v>
      </c>
      <c r="C1154" s="101">
        <f>IF(H1154="EQUIPMENT",INDEX(EQUIPMENT!A:A,MATCH(B1154,EQUIPMENT!B:B,0))*10+1,INDEX(ITEM!A:A,MATCH(B1154,ITEM!B:B,0))+2)</f>
        <v>311019</v>
      </c>
      <c r="D1154" s="101">
        <v>1</v>
      </c>
      <c r="E1154" s="101">
        <v>0</v>
      </c>
      <c r="F1154" s="101" t="str">
        <f t="shared" si="18"/>
        <v>GAIN_NAME_1</v>
      </c>
      <c r="G1154" s="100" t="s">
        <v>222</v>
      </c>
      <c r="H1154" s="100" t="s">
        <v>626</v>
      </c>
    </row>
    <row r="1155" spans="1:8" ht="13.8" customHeight="1">
      <c r="A1155" s="101">
        <f>C1155*ID규칙_획득처_그룹_단위+COUNTIF($C$4:C1155,C1155)</f>
        <v>31101904</v>
      </c>
      <c r="B1155" s="100" t="s">
        <v>837</v>
      </c>
      <c r="C1155" s="101">
        <f>IF(H1155="EQUIPMENT",INDEX(EQUIPMENT!A:A,MATCH(B1155,EQUIPMENT!B:B,0))*10+1,INDEX(ITEM!A:A,MATCH(B1155,ITEM!B:B,0))+2)</f>
        <v>311019</v>
      </c>
      <c r="D1155" s="101">
        <v>8</v>
      </c>
      <c r="E1155" s="101">
        <v>0</v>
      </c>
      <c r="F1155" s="101" t="str">
        <f t="shared" si="18"/>
        <v>GAIN_NAME_8</v>
      </c>
      <c r="G1155" s="100" t="s">
        <v>231</v>
      </c>
      <c r="H1155" s="100" t="s">
        <v>626</v>
      </c>
    </row>
    <row r="1156" spans="1:8" ht="13.8" customHeight="1">
      <c r="A1156" s="101">
        <f>C1156*ID규칙_획득처_그룹_단위+COUNTIF($C$4:C1156,C1156)</f>
        <v>31102001</v>
      </c>
      <c r="B1156" s="100" t="s">
        <v>838</v>
      </c>
      <c r="C1156" s="101">
        <f>IF(H1156="EQUIPMENT",INDEX(EQUIPMENT!A:A,MATCH(B1156,EQUIPMENT!B:B,0))*10+1,INDEX(ITEM!A:A,MATCH(B1156,ITEM!B:B,0))+2)</f>
        <v>311020</v>
      </c>
      <c r="D1156" s="101">
        <v>14</v>
      </c>
      <c r="E1156" s="101">
        <v>0</v>
      </c>
      <c r="F1156" s="101" t="str">
        <f t="shared" si="18"/>
        <v>GAIN_NAME_14</v>
      </c>
      <c r="G1156" s="100" t="s">
        <v>237</v>
      </c>
      <c r="H1156" s="100" t="s">
        <v>626</v>
      </c>
    </row>
    <row r="1157" spans="1:8" ht="13.8" customHeight="1">
      <c r="A1157" s="101">
        <f>C1157*ID규칙_획득처_그룹_단위+COUNTIF($C$4:C1157,C1157)</f>
        <v>31102002</v>
      </c>
      <c r="B1157" s="100" t="s">
        <v>838</v>
      </c>
      <c r="C1157" s="101">
        <f>IF(H1157="EQUIPMENT",INDEX(EQUIPMENT!A:A,MATCH(B1157,EQUIPMENT!B:B,0))*10+1,INDEX(ITEM!A:A,MATCH(B1157,ITEM!B:B,0))+2)</f>
        <v>311020</v>
      </c>
      <c r="D1157" s="101">
        <v>11</v>
      </c>
      <c r="E1157" s="101">
        <v>0</v>
      </c>
      <c r="F1157" s="101" t="str">
        <f t="shared" si="18"/>
        <v>GAIN_NAME_11</v>
      </c>
      <c r="G1157" s="100" t="s">
        <v>234</v>
      </c>
      <c r="H1157" s="100" t="s">
        <v>626</v>
      </c>
    </row>
    <row r="1158" spans="1:8" ht="13.8" customHeight="1">
      <c r="A1158" s="101">
        <f>C1158*ID규칙_획득처_그룹_단위+COUNTIF($C$4:C1158,C1158)</f>
        <v>31102003</v>
      </c>
      <c r="B1158" s="100" t="s">
        <v>838</v>
      </c>
      <c r="C1158" s="101">
        <f>IF(H1158="EQUIPMENT",INDEX(EQUIPMENT!A:A,MATCH(B1158,EQUIPMENT!B:B,0))*10+1,INDEX(ITEM!A:A,MATCH(B1158,ITEM!B:B,0))+2)</f>
        <v>311020</v>
      </c>
      <c r="D1158" s="101">
        <v>1</v>
      </c>
      <c r="E1158" s="101">
        <v>0</v>
      </c>
      <c r="F1158" s="101" t="str">
        <f t="shared" si="18"/>
        <v>GAIN_NAME_1</v>
      </c>
      <c r="G1158" s="100" t="s">
        <v>222</v>
      </c>
      <c r="H1158" s="100" t="s">
        <v>626</v>
      </c>
    </row>
    <row r="1159" spans="1:8" ht="13.8" customHeight="1">
      <c r="A1159" s="101">
        <f>C1159*ID규칙_획득처_그룹_단위+COUNTIF($C$4:C1159,C1159)</f>
        <v>31102004</v>
      </c>
      <c r="B1159" s="100" t="s">
        <v>838</v>
      </c>
      <c r="C1159" s="101">
        <f>IF(H1159="EQUIPMENT",INDEX(EQUIPMENT!A:A,MATCH(B1159,EQUIPMENT!B:B,0))*10+1,INDEX(ITEM!A:A,MATCH(B1159,ITEM!B:B,0))+2)</f>
        <v>311020</v>
      </c>
      <c r="D1159" s="101">
        <v>8</v>
      </c>
      <c r="E1159" s="101">
        <v>0</v>
      </c>
      <c r="F1159" s="101" t="str">
        <f t="shared" si="18"/>
        <v>GAIN_NAME_8</v>
      </c>
      <c r="G1159" s="100" t="s">
        <v>231</v>
      </c>
      <c r="H1159" s="100" t="s">
        <v>626</v>
      </c>
    </row>
    <row r="1160" spans="1:8" ht="13.8" customHeight="1">
      <c r="A1160" s="101">
        <f>C1160*ID규칙_획득처_그룹_단위+COUNTIF($C$4:C1160,C1160)</f>
        <v>31102101</v>
      </c>
      <c r="B1160" s="100" t="s">
        <v>839</v>
      </c>
      <c r="C1160" s="101">
        <f>IF(H1160="EQUIPMENT",INDEX(EQUIPMENT!A:A,MATCH(B1160,EQUIPMENT!B:B,0))*10+1,INDEX(ITEM!A:A,MATCH(B1160,ITEM!B:B,0))+2)</f>
        <v>311021</v>
      </c>
      <c r="D1160" s="101">
        <v>14</v>
      </c>
      <c r="E1160" s="101">
        <v>0</v>
      </c>
      <c r="F1160" s="101" t="str">
        <f t="shared" si="18"/>
        <v>GAIN_NAME_14</v>
      </c>
      <c r="G1160" s="100" t="s">
        <v>237</v>
      </c>
      <c r="H1160" s="100" t="s">
        <v>626</v>
      </c>
    </row>
    <row r="1161" spans="1:8" ht="13.8" customHeight="1">
      <c r="A1161" s="101">
        <f>C1161*ID규칙_획득처_그룹_단위+COUNTIF($C$4:C1161,C1161)</f>
        <v>31102102</v>
      </c>
      <c r="B1161" s="100" t="s">
        <v>839</v>
      </c>
      <c r="C1161" s="101">
        <f>IF(H1161="EQUIPMENT",INDEX(EQUIPMENT!A:A,MATCH(B1161,EQUIPMENT!B:B,0))*10+1,INDEX(ITEM!A:A,MATCH(B1161,ITEM!B:B,0))+2)</f>
        <v>311021</v>
      </c>
      <c r="D1161" s="101">
        <v>11</v>
      </c>
      <c r="E1161" s="101">
        <v>0</v>
      </c>
      <c r="F1161" s="101" t="str">
        <f t="shared" si="18"/>
        <v>GAIN_NAME_11</v>
      </c>
      <c r="G1161" s="100" t="s">
        <v>234</v>
      </c>
      <c r="H1161" s="100" t="s">
        <v>626</v>
      </c>
    </row>
    <row r="1162" spans="1:8" ht="13.8" customHeight="1">
      <c r="A1162" s="101">
        <f>C1162*ID규칙_획득처_그룹_단위+COUNTIF($C$4:C1162,C1162)</f>
        <v>31102103</v>
      </c>
      <c r="B1162" s="100" t="s">
        <v>839</v>
      </c>
      <c r="C1162" s="101">
        <f>IF(H1162="EQUIPMENT",INDEX(EQUIPMENT!A:A,MATCH(B1162,EQUIPMENT!B:B,0))*10+1,INDEX(ITEM!A:A,MATCH(B1162,ITEM!B:B,0))+2)</f>
        <v>311021</v>
      </c>
      <c r="D1162" s="101">
        <v>8</v>
      </c>
      <c r="E1162" s="101">
        <v>0</v>
      </c>
      <c r="F1162" s="101" t="str">
        <f t="shared" si="18"/>
        <v>GAIN_NAME_8</v>
      </c>
      <c r="G1162" s="100" t="s">
        <v>231</v>
      </c>
      <c r="H1162" s="100" t="s">
        <v>626</v>
      </c>
    </row>
    <row r="1163" spans="1:8" ht="13.8" customHeight="1">
      <c r="A1163" s="101">
        <f>C1163*ID규칙_획득처_그룹_단위+COUNTIF($C$4:C1163,C1163)</f>
        <v>31102201</v>
      </c>
      <c r="B1163" s="100" t="s">
        <v>840</v>
      </c>
      <c r="C1163" s="101">
        <f>IF(H1163="EQUIPMENT",INDEX(EQUIPMENT!A:A,MATCH(B1163,EQUIPMENT!B:B,0))*10+1,INDEX(ITEM!A:A,MATCH(B1163,ITEM!B:B,0))+2)</f>
        <v>311022</v>
      </c>
      <c r="D1163" s="101">
        <v>14</v>
      </c>
      <c r="E1163" s="101">
        <v>0</v>
      </c>
      <c r="F1163" s="101" t="str">
        <f t="shared" si="18"/>
        <v>GAIN_NAME_14</v>
      </c>
      <c r="G1163" s="100" t="s">
        <v>237</v>
      </c>
      <c r="H1163" s="100" t="s">
        <v>626</v>
      </c>
    </row>
    <row r="1164" spans="1:8" ht="13.8" customHeight="1">
      <c r="A1164" s="101">
        <f>C1164*ID규칙_획득처_그룹_단위+COUNTIF($C$4:C1164,C1164)</f>
        <v>31102202</v>
      </c>
      <c r="B1164" s="100" t="s">
        <v>840</v>
      </c>
      <c r="C1164" s="101">
        <f>IF(H1164="EQUIPMENT",INDEX(EQUIPMENT!A:A,MATCH(B1164,EQUIPMENT!B:B,0))*10+1,INDEX(ITEM!A:A,MATCH(B1164,ITEM!B:B,0))+2)</f>
        <v>311022</v>
      </c>
      <c r="D1164" s="101">
        <v>11</v>
      </c>
      <c r="E1164" s="101">
        <v>0</v>
      </c>
      <c r="F1164" s="101" t="str">
        <f t="shared" si="18"/>
        <v>GAIN_NAME_11</v>
      </c>
      <c r="G1164" s="100" t="s">
        <v>234</v>
      </c>
      <c r="H1164" s="100" t="s">
        <v>626</v>
      </c>
    </row>
    <row r="1165" spans="1:8" ht="13.8" customHeight="1">
      <c r="A1165" s="101">
        <f>C1165*ID규칙_획득처_그룹_단위+COUNTIF($C$4:C1165,C1165)</f>
        <v>31102203</v>
      </c>
      <c r="B1165" s="100" t="s">
        <v>840</v>
      </c>
      <c r="C1165" s="101">
        <f>IF(H1165="EQUIPMENT",INDEX(EQUIPMENT!A:A,MATCH(B1165,EQUIPMENT!B:B,0))*10+1,INDEX(ITEM!A:A,MATCH(B1165,ITEM!B:B,0))+2)</f>
        <v>311022</v>
      </c>
      <c r="D1165" s="101">
        <v>8</v>
      </c>
      <c r="E1165" s="101">
        <v>0</v>
      </c>
      <c r="F1165" s="101" t="str">
        <f t="shared" si="18"/>
        <v>GAIN_NAME_8</v>
      </c>
      <c r="G1165" s="100" t="s">
        <v>231</v>
      </c>
      <c r="H1165" s="100" t="s">
        <v>626</v>
      </c>
    </row>
    <row r="1166" spans="1:8" ht="13.8" customHeight="1">
      <c r="A1166" s="101">
        <f>C1166*ID규칙_획득처_그룹_단위+COUNTIF($C$4:C1166,C1166)</f>
        <v>31102301</v>
      </c>
      <c r="B1166" s="100" t="s">
        <v>841</v>
      </c>
      <c r="C1166" s="101">
        <f>IF(H1166="EQUIPMENT",INDEX(EQUIPMENT!A:A,MATCH(B1166,EQUIPMENT!B:B,0))*10+1,INDEX(ITEM!A:A,MATCH(B1166,ITEM!B:B,0))+2)</f>
        <v>311023</v>
      </c>
      <c r="D1166" s="101">
        <v>14</v>
      </c>
      <c r="E1166" s="101">
        <v>0</v>
      </c>
      <c r="F1166" s="101" t="str">
        <f t="shared" si="18"/>
        <v>GAIN_NAME_14</v>
      </c>
      <c r="G1166" s="100" t="s">
        <v>237</v>
      </c>
      <c r="H1166" s="100" t="s">
        <v>626</v>
      </c>
    </row>
    <row r="1167" spans="1:8" ht="13.8" customHeight="1">
      <c r="A1167" s="101">
        <f>C1167*ID규칙_획득처_그룹_단위+COUNTIF($C$4:C1167,C1167)</f>
        <v>31102302</v>
      </c>
      <c r="B1167" s="100" t="s">
        <v>841</v>
      </c>
      <c r="C1167" s="101">
        <f>IF(H1167="EQUIPMENT",INDEX(EQUIPMENT!A:A,MATCH(B1167,EQUIPMENT!B:B,0))*10+1,INDEX(ITEM!A:A,MATCH(B1167,ITEM!B:B,0))+2)</f>
        <v>311023</v>
      </c>
      <c r="D1167" s="101">
        <v>11</v>
      </c>
      <c r="E1167" s="101">
        <v>0</v>
      </c>
      <c r="F1167" s="101" t="str">
        <f t="shared" si="18"/>
        <v>GAIN_NAME_11</v>
      </c>
      <c r="G1167" s="100" t="s">
        <v>234</v>
      </c>
      <c r="H1167" s="100" t="s">
        <v>626</v>
      </c>
    </row>
    <row r="1168" spans="1:8" ht="13.8" customHeight="1">
      <c r="A1168" s="101">
        <f>C1168*ID규칙_획득처_그룹_단위+COUNTIF($C$4:C1168,C1168)</f>
        <v>31102303</v>
      </c>
      <c r="B1168" s="100" t="s">
        <v>841</v>
      </c>
      <c r="C1168" s="101">
        <f>IF(H1168="EQUIPMENT",INDEX(EQUIPMENT!A:A,MATCH(B1168,EQUIPMENT!B:B,0))*10+1,INDEX(ITEM!A:A,MATCH(B1168,ITEM!B:B,0))+2)</f>
        <v>311023</v>
      </c>
      <c r="D1168" s="101">
        <v>1</v>
      </c>
      <c r="E1168" s="101">
        <v>0</v>
      </c>
      <c r="F1168" s="101" t="str">
        <f t="shared" si="18"/>
        <v>GAIN_NAME_1</v>
      </c>
      <c r="G1168" s="100" t="s">
        <v>222</v>
      </c>
      <c r="H1168" s="100" t="s">
        <v>626</v>
      </c>
    </row>
    <row r="1169" spans="1:8" ht="13.8" customHeight="1">
      <c r="A1169" s="101">
        <f>C1169*ID규칙_획득처_그룹_단위+COUNTIF($C$4:C1169,C1169)</f>
        <v>31102304</v>
      </c>
      <c r="B1169" s="100" t="s">
        <v>841</v>
      </c>
      <c r="C1169" s="101">
        <f>IF(H1169="EQUIPMENT",INDEX(EQUIPMENT!A:A,MATCH(B1169,EQUIPMENT!B:B,0))*10+1,INDEX(ITEM!A:A,MATCH(B1169,ITEM!B:B,0))+2)</f>
        <v>311023</v>
      </c>
      <c r="D1169" s="101">
        <v>8</v>
      </c>
      <c r="E1169" s="101">
        <v>0</v>
      </c>
      <c r="F1169" s="101" t="str">
        <f t="shared" si="18"/>
        <v>GAIN_NAME_8</v>
      </c>
      <c r="G1169" s="100" t="s">
        <v>231</v>
      </c>
      <c r="H1169" s="100" t="s">
        <v>626</v>
      </c>
    </row>
    <row r="1170" spans="1:8" ht="13.8" customHeight="1">
      <c r="A1170" s="101">
        <f>C1170*ID규칙_획득처_그룹_단위+COUNTIF($C$4:C1170,C1170)</f>
        <v>31102401</v>
      </c>
      <c r="B1170" s="100" t="s">
        <v>842</v>
      </c>
      <c r="C1170" s="101">
        <f>IF(H1170="EQUIPMENT",INDEX(EQUIPMENT!A:A,MATCH(B1170,EQUIPMENT!B:B,0))*10+1,INDEX(ITEM!A:A,MATCH(B1170,ITEM!B:B,0))+2)</f>
        <v>311024</v>
      </c>
      <c r="D1170" s="101">
        <v>14</v>
      </c>
      <c r="E1170" s="101">
        <v>0</v>
      </c>
      <c r="F1170" s="101" t="str">
        <f t="shared" si="18"/>
        <v>GAIN_NAME_14</v>
      </c>
      <c r="G1170" s="100" t="s">
        <v>237</v>
      </c>
      <c r="H1170" s="100" t="s">
        <v>626</v>
      </c>
    </row>
    <row r="1171" spans="1:8" ht="13.8" customHeight="1">
      <c r="A1171" s="101">
        <f>C1171*ID규칙_획득처_그룹_단위+COUNTIF($C$4:C1171,C1171)</f>
        <v>31102402</v>
      </c>
      <c r="B1171" s="100" t="s">
        <v>842</v>
      </c>
      <c r="C1171" s="101">
        <f>IF(H1171="EQUIPMENT",INDEX(EQUIPMENT!A:A,MATCH(B1171,EQUIPMENT!B:B,0))*10+1,INDEX(ITEM!A:A,MATCH(B1171,ITEM!B:B,0))+2)</f>
        <v>311024</v>
      </c>
      <c r="D1171" s="101">
        <v>11</v>
      </c>
      <c r="E1171" s="101">
        <v>0</v>
      </c>
      <c r="F1171" s="101" t="str">
        <f t="shared" si="18"/>
        <v>GAIN_NAME_11</v>
      </c>
      <c r="G1171" s="100" t="s">
        <v>234</v>
      </c>
      <c r="H1171" s="100" t="s">
        <v>626</v>
      </c>
    </row>
    <row r="1172" spans="1:8" ht="13.8" customHeight="1">
      <c r="A1172" s="101">
        <f>C1172*ID규칙_획득처_그룹_단위+COUNTIF($C$4:C1172,C1172)</f>
        <v>31102403</v>
      </c>
      <c r="B1172" s="100" t="s">
        <v>842</v>
      </c>
      <c r="C1172" s="101">
        <f>IF(H1172="EQUIPMENT",INDEX(EQUIPMENT!A:A,MATCH(B1172,EQUIPMENT!B:B,0))*10+1,INDEX(ITEM!A:A,MATCH(B1172,ITEM!B:B,0))+2)</f>
        <v>311024</v>
      </c>
      <c r="D1172" s="101">
        <v>1</v>
      </c>
      <c r="E1172" s="101">
        <v>0</v>
      </c>
      <c r="F1172" s="101" t="str">
        <f t="shared" si="18"/>
        <v>GAIN_NAME_1</v>
      </c>
      <c r="G1172" s="100" t="s">
        <v>222</v>
      </c>
      <c r="H1172" s="100" t="s">
        <v>626</v>
      </c>
    </row>
    <row r="1173" spans="1:8" ht="13.8" customHeight="1">
      <c r="A1173" s="101">
        <f>C1173*ID규칙_획득처_그룹_단위+COUNTIF($C$4:C1173,C1173)</f>
        <v>31102404</v>
      </c>
      <c r="B1173" s="100" t="s">
        <v>842</v>
      </c>
      <c r="C1173" s="101">
        <f>IF(H1173="EQUIPMENT",INDEX(EQUIPMENT!A:A,MATCH(B1173,EQUIPMENT!B:B,0))*10+1,INDEX(ITEM!A:A,MATCH(B1173,ITEM!B:B,0))+2)</f>
        <v>311024</v>
      </c>
      <c r="D1173" s="101">
        <v>8</v>
      </c>
      <c r="E1173" s="101">
        <v>0</v>
      </c>
      <c r="F1173" s="101" t="str">
        <f t="shared" si="18"/>
        <v>GAIN_NAME_8</v>
      </c>
      <c r="G1173" s="100" t="s">
        <v>231</v>
      </c>
      <c r="H1173" s="100" t="s">
        <v>626</v>
      </c>
    </row>
    <row r="1174" spans="1:8" ht="13.8" customHeight="1">
      <c r="A1174" s="101">
        <f>C1174*ID규칙_획득처_그룹_단위+COUNTIF($C$4:C1174,C1174)</f>
        <v>31102501</v>
      </c>
      <c r="B1174" s="100" t="s">
        <v>843</v>
      </c>
      <c r="C1174" s="101">
        <f>IF(H1174="EQUIPMENT",INDEX(EQUIPMENT!A:A,MATCH(B1174,EQUIPMENT!B:B,0))*10+1,INDEX(ITEM!A:A,MATCH(B1174,ITEM!B:B,0))+2)</f>
        <v>311025</v>
      </c>
      <c r="D1174" s="101">
        <v>14</v>
      </c>
      <c r="E1174" s="101">
        <v>0</v>
      </c>
      <c r="F1174" s="101" t="str">
        <f t="shared" si="18"/>
        <v>GAIN_NAME_14</v>
      </c>
      <c r="G1174" s="100" t="s">
        <v>237</v>
      </c>
      <c r="H1174" s="100" t="s">
        <v>626</v>
      </c>
    </row>
    <row r="1175" spans="1:8" ht="13.8" customHeight="1">
      <c r="A1175" s="101">
        <f>C1175*ID규칙_획득처_그룹_단위+COUNTIF($C$4:C1175,C1175)</f>
        <v>31102502</v>
      </c>
      <c r="B1175" s="100" t="s">
        <v>843</v>
      </c>
      <c r="C1175" s="101">
        <f>IF(H1175="EQUIPMENT",INDEX(EQUIPMENT!A:A,MATCH(B1175,EQUIPMENT!B:B,0))*10+1,INDEX(ITEM!A:A,MATCH(B1175,ITEM!B:B,0))+2)</f>
        <v>311025</v>
      </c>
      <c r="D1175" s="101">
        <v>11</v>
      </c>
      <c r="E1175" s="101">
        <v>0</v>
      </c>
      <c r="F1175" s="101" t="str">
        <f t="shared" si="18"/>
        <v>GAIN_NAME_11</v>
      </c>
      <c r="G1175" s="100" t="s">
        <v>234</v>
      </c>
      <c r="H1175" s="100" t="s">
        <v>626</v>
      </c>
    </row>
    <row r="1176" spans="1:8" ht="13.8" customHeight="1">
      <c r="A1176" s="101">
        <f>C1176*ID규칙_획득처_그룹_단위+COUNTIF($C$4:C1176,C1176)</f>
        <v>31102503</v>
      </c>
      <c r="B1176" s="100" t="s">
        <v>843</v>
      </c>
      <c r="C1176" s="101">
        <f>IF(H1176="EQUIPMENT",INDEX(EQUIPMENT!A:A,MATCH(B1176,EQUIPMENT!B:B,0))*10+1,INDEX(ITEM!A:A,MATCH(B1176,ITEM!B:B,0))+2)</f>
        <v>311025</v>
      </c>
      <c r="D1176" s="101">
        <v>8</v>
      </c>
      <c r="E1176" s="101">
        <v>0</v>
      </c>
      <c r="F1176" s="101" t="str">
        <f t="shared" si="18"/>
        <v>GAIN_NAME_8</v>
      </c>
      <c r="G1176" s="100" t="s">
        <v>231</v>
      </c>
      <c r="H1176" s="100" t="s">
        <v>626</v>
      </c>
    </row>
    <row r="1177" spans="1:8" ht="13.8" customHeight="1">
      <c r="A1177" s="101">
        <f>C1177*ID규칙_획득처_그룹_단위+COUNTIF($C$4:C1177,C1177)</f>
        <v>31102601</v>
      </c>
      <c r="B1177" s="100" t="s">
        <v>844</v>
      </c>
      <c r="C1177" s="101">
        <f>IF(H1177="EQUIPMENT",INDEX(EQUIPMENT!A:A,MATCH(B1177,EQUIPMENT!B:B,0))*10+1,INDEX(ITEM!A:A,MATCH(B1177,ITEM!B:B,0))+2)</f>
        <v>311026</v>
      </c>
      <c r="D1177" s="101">
        <v>14</v>
      </c>
      <c r="E1177" s="101">
        <v>0</v>
      </c>
      <c r="F1177" s="101" t="str">
        <f t="shared" si="18"/>
        <v>GAIN_NAME_14</v>
      </c>
      <c r="G1177" s="100" t="s">
        <v>237</v>
      </c>
      <c r="H1177" s="100" t="s">
        <v>626</v>
      </c>
    </row>
    <row r="1178" spans="1:8" ht="13.8" customHeight="1">
      <c r="A1178" s="101">
        <f>C1178*ID규칙_획득처_그룹_단위+COUNTIF($C$4:C1178,C1178)</f>
        <v>31102602</v>
      </c>
      <c r="B1178" s="100" t="s">
        <v>844</v>
      </c>
      <c r="C1178" s="101">
        <f>IF(H1178="EQUIPMENT",INDEX(EQUIPMENT!A:A,MATCH(B1178,EQUIPMENT!B:B,0))*10+1,INDEX(ITEM!A:A,MATCH(B1178,ITEM!B:B,0))+2)</f>
        <v>311026</v>
      </c>
      <c r="D1178" s="101">
        <v>11</v>
      </c>
      <c r="E1178" s="101">
        <v>0</v>
      </c>
      <c r="F1178" s="101" t="str">
        <f t="shared" si="18"/>
        <v>GAIN_NAME_11</v>
      </c>
      <c r="G1178" s="100" t="s">
        <v>234</v>
      </c>
      <c r="H1178" s="100" t="s">
        <v>626</v>
      </c>
    </row>
    <row r="1179" spans="1:8" ht="13.8" customHeight="1">
      <c r="A1179" s="101">
        <f>C1179*ID규칙_획득처_그룹_단위+COUNTIF($C$4:C1179,C1179)</f>
        <v>31102603</v>
      </c>
      <c r="B1179" s="100" t="s">
        <v>844</v>
      </c>
      <c r="C1179" s="101">
        <f>IF(H1179="EQUIPMENT",INDEX(EQUIPMENT!A:A,MATCH(B1179,EQUIPMENT!B:B,0))*10+1,INDEX(ITEM!A:A,MATCH(B1179,ITEM!B:B,0))+2)</f>
        <v>311026</v>
      </c>
      <c r="D1179" s="101">
        <v>8</v>
      </c>
      <c r="E1179" s="101">
        <v>0</v>
      </c>
      <c r="F1179" s="101" t="str">
        <f t="shared" si="18"/>
        <v>GAIN_NAME_8</v>
      </c>
      <c r="G1179" s="100" t="s">
        <v>231</v>
      </c>
      <c r="H1179" s="100" t="s">
        <v>626</v>
      </c>
    </row>
    <row r="1180" spans="1:8" ht="13.8" customHeight="1">
      <c r="A1180" s="101">
        <f>C1180*ID규칙_획득처_그룹_단위+COUNTIF($C$4:C1180,C1180)</f>
        <v>31102701</v>
      </c>
      <c r="B1180" s="100" t="s">
        <v>845</v>
      </c>
      <c r="C1180" s="101">
        <f>IF(H1180="EQUIPMENT",INDEX(EQUIPMENT!A:A,MATCH(B1180,EQUIPMENT!B:B,0))*10+1,INDEX(ITEM!A:A,MATCH(B1180,ITEM!B:B,0))+2)</f>
        <v>311027</v>
      </c>
      <c r="D1180" s="101">
        <v>14</v>
      </c>
      <c r="E1180" s="101">
        <v>0</v>
      </c>
      <c r="F1180" s="101" t="str">
        <f t="shared" si="18"/>
        <v>GAIN_NAME_14</v>
      </c>
      <c r="G1180" s="100" t="s">
        <v>237</v>
      </c>
      <c r="H1180" s="100" t="s">
        <v>626</v>
      </c>
    </row>
    <row r="1181" spans="1:8" ht="13.8" customHeight="1">
      <c r="A1181" s="101">
        <f>C1181*ID규칙_획득처_그룹_단위+COUNTIF($C$4:C1181,C1181)</f>
        <v>31102702</v>
      </c>
      <c r="B1181" s="100" t="s">
        <v>845</v>
      </c>
      <c r="C1181" s="101">
        <f>IF(H1181="EQUIPMENT",INDEX(EQUIPMENT!A:A,MATCH(B1181,EQUIPMENT!B:B,0))*10+1,INDEX(ITEM!A:A,MATCH(B1181,ITEM!B:B,0))+2)</f>
        <v>311027</v>
      </c>
      <c r="D1181" s="101">
        <v>11</v>
      </c>
      <c r="E1181" s="101">
        <v>0</v>
      </c>
      <c r="F1181" s="101" t="str">
        <f t="shared" si="18"/>
        <v>GAIN_NAME_11</v>
      </c>
      <c r="G1181" s="100" t="s">
        <v>234</v>
      </c>
      <c r="H1181" s="100" t="s">
        <v>626</v>
      </c>
    </row>
    <row r="1182" spans="1:8" ht="13.8" customHeight="1">
      <c r="A1182" s="101">
        <f>C1182*ID규칙_획득처_그룹_단위+COUNTIF($C$4:C1182,C1182)</f>
        <v>31102703</v>
      </c>
      <c r="B1182" s="100" t="s">
        <v>845</v>
      </c>
      <c r="C1182" s="101">
        <f>IF(H1182="EQUIPMENT",INDEX(EQUIPMENT!A:A,MATCH(B1182,EQUIPMENT!B:B,0))*10+1,INDEX(ITEM!A:A,MATCH(B1182,ITEM!B:B,0))+2)</f>
        <v>311027</v>
      </c>
      <c r="D1182" s="101">
        <v>1</v>
      </c>
      <c r="E1182" s="101">
        <v>0</v>
      </c>
      <c r="F1182" s="101" t="str">
        <f t="shared" si="18"/>
        <v>GAIN_NAME_1</v>
      </c>
      <c r="G1182" s="100" t="s">
        <v>222</v>
      </c>
      <c r="H1182" s="100" t="s">
        <v>626</v>
      </c>
    </row>
    <row r="1183" spans="1:8" ht="13.8" customHeight="1">
      <c r="A1183" s="101">
        <f>C1183*ID규칙_획득처_그룹_단위+COUNTIF($C$4:C1183,C1183)</f>
        <v>31102704</v>
      </c>
      <c r="B1183" s="100" t="s">
        <v>845</v>
      </c>
      <c r="C1183" s="101">
        <f>IF(H1183="EQUIPMENT",INDEX(EQUIPMENT!A:A,MATCH(B1183,EQUIPMENT!B:B,0))*10+1,INDEX(ITEM!A:A,MATCH(B1183,ITEM!B:B,0))+2)</f>
        <v>311027</v>
      </c>
      <c r="D1183" s="101">
        <v>8</v>
      </c>
      <c r="E1183" s="101">
        <v>0</v>
      </c>
      <c r="F1183" s="101" t="str">
        <f t="shared" si="18"/>
        <v>GAIN_NAME_8</v>
      </c>
      <c r="G1183" s="100" t="s">
        <v>231</v>
      </c>
      <c r="H1183" s="100" t="s">
        <v>626</v>
      </c>
    </row>
    <row r="1184" spans="1:8" ht="13.8" customHeight="1">
      <c r="A1184" s="101">
        <f>C1184*ID규칙_획득처_그룹_단위+COUNTIF($C$4:C1184,C1184)</f>
        <v>31102801</v>
      </c>
      <c r="B1184" s="100" t="s">
        <v>846</v>
      </c>
      <c r="C1184" s="101">
        <f>IF(H1184="EQUIPMENT",INDEX(EQUIPMENT!A:A,MATCH(B1184,EQUIPMENT!B:B,0))*10+1,INDEX(ITEM!A:A,MATCH(B1184,ITEM!B:B,0))+2)</f>
        <v>311028</v>
      </c>
      <c r="D1184" s="101">
        <v>14</v>
      </c>
      <c r="E1184" s="101">
        <v>0</v>
      </c>
      <c r="F1184" s="101" t="str">
        <f t="shared" si="18"/>
        <v>GAIN_NAME_14</v>
      </c>
      <c r="G1184" s="100" t="s">
        <v>237</v>
      </c>
      <c r="H1184" s="100" t="s">
        <v>626</v>
      </c>
    </row>
    <row r="1185" spans="1:8" ht="13.8" customHeight="1">
      <c r="A1185" s="101">
        <f>C1185*ID규칙_획득처_그룹_단위+COUNTIF($C$4:C1185,C1185)</f>
        <v>31102802</v>
      </c>
      <c r="B1185" s="100" t="s">
        <v>846</v>
      </c>
      <c r="C1185" s="101">
        <f>IF(H1185="EQUIPMENT",INDEX(EQUIPMENT!A:A,MATCH(B1185,EQUIPMENT!B:B,0))*10+1,INDEX(ITEM!A:A,MATCH(B1185,ITEM!B:B,0))+2)</f>
        <v>311028</v>
      </c>
      <c r="D1185" s="101">
        <v>11</v>
      </c>
      <c r="E1185" s="101">
        <v>0</v>
      </c>
      <c r="F1185" s="101" t="str">
        <f t="shared" si="18"/>
        <v>GAIN_NAME_11</v>
      </c>
      <c r="G1185" s="100" t="s">
        <v>234</v>
      </c>
      <c r="H1185" s="100" t="s">
        <v>626</v>
      </c>
    </row>
    <row r="1186" spans="1:8" ht="13.8" customHeight="1">
      <c r="A1186" s="101">
        <f>C1186*ID규칙_획득처_그룹_단위+COUNTIF($C$4:C1186,C1186)</f>
        <v>31102803</v>
      </c>
      <c r="B1186" s="100" t="s">
        <v>846</v>
      </c>
      <c r="C1186" s="101">
        <f>IF(H1186="EQUIPMENT",INDEX(EQUIPMENT!A:A,MATCH(B1186,EQUIPMENT!B:B,0))*10+1,INDEX(ITEM!A:A,MATCH(B1186,ITEM!B:B,0))+2)</f>
        <v>311028</v>
      </c>
      <c r="D1186" s="101">
        <v>1</v>
      </c>
      <c r="E1186" s="101">
        <v>0</v>
      </c>
      <c r="F1186" s="101" t="str">
        <f t="shared" si="18"/>
        <v>GAIN_NAME_1</v>
      </c>
      <c r="G1186" s="100" t="s">
        <v>222</v>
      </c>
      <c r="H1186" s="100" t="s">
        <v>626</v>
      </c>
    </row>
    <row r="1187" spans="1:8" ht="13.8" customHeight="1">
      <c r="A1187" s="101">
        <f>C1187*ID규칙_획득처_그룹_단위+COUNTIF($C$4:C1187,C1187)</f>
        <v>31102804</v>
      </c>
      <c r="B1187" s="100" t="s">
        <v>846</v>
      </c>
      <c r="C1187" s="101">
        <f>IF(H1187="EQUIPMENT",INDEX(EQUIPMENT!A:A,MATCH(B1187,EQUIPMENT!B:B,0))*10+1,INDEX(ITEM!A:A,MATCH(B1187,ITEM!B:B,0))+2)</f>
        <v>311028</v>
      </c>
      <c r="D1187" s="101">
        <v>8</v>
      </c>
      <c r="E1187" s="101">
        <v>0</v>
      </c>
      <c r="F1187" s="101" t="str">
        <f t="shared" ref="F1187:F1250" si="19">"GAIN_NAME_"&amp;D1187</f>
        <v>GAIN_NAME_8</v>
      </c>
      <c r="G1187" s="100" t="s">
        <v>231</v>
      </c>
      <c r="H1187" s="100" t="s">
        <v>626</v>
      </c>
    </row>
    <row r="1188" spans="1:8" ht="13.8" customHeight="1">
      <c r="A1188" s="101">
        <f>C1188*ID규칙_획득처_그룹_단위+COUNTIF($C$4:C1188,C1188)</f>
        <v>31102901</v>
      </c>
      <c r="B1188" s="100" t="s">
        <v>847</v>
      </c>
      <c r="C1188" s="101">
        <f>IF(H1188="EQUIPMENT",INDEX(EQUIPMENT!A:A,MATCH(B1188,EQUIPMENT!B:B,0))*10+1,INDEX(ITEM!A:A,MATCH(B1188,ITEM!B:B,0))+2)</f>
        <v>311029</v>
      </c>
      <c r="D1188" s="101">
        <v>14</v>
      </c>
      <c r="E1188" s="101">
        <v>0</v>
      </c>
      <c r="F1188" s="101" t="str">
        <f t="shared" si="19"/>
        <v>GAIN_NAME_14</v>
      </c>
      <c r="G1188" s="100" t="s">
        <v>237</v>
      </c>
      <c r="H1188" s="100" t="s">
        <v>626</v>
      </c>
    </row>
    <row r="1189" spans="1:8" ht="13.8" customHeight="1">
      <c r="A1189" s="101">
        <f>C1189*ID규칙_획득처_그룹_단위+COUNTIF($C$4:C1189,C1189)</f>
        <v>31102902</v>
      </c>
      <c r="B1189" s="100" t="s">
        <v>847</v>
      </c>
      <c r="C1189" s="101">
        <f>IF(H1189="EQUIPMENT",INDEX(EQUIPMENT!A:A,MATCH(B1189,EQUIPMENT!B:B,0))*10+1,INDEX(ITEM!A:A,MATCH(B1189,ITEM!B:B,0))+2)</f>
        <v>311029</v>
      </c>
      <c r="D1189" s="101">
        <v>11</v>
      </c>
      <c r="E1189" s="101">
        <v>0</v>
      </c>
      <c r="F1189" s="101" t="str">
        <f t="shared" si="19"/>
        <v>GAIN_NAME_11</v>
      </c>
      <c r="G1189" s="100" t="s">
        <v>234</v>
      </c>
      <c r="H1189" s="100" t="s">
        <v>626</v>
      </c>
    </row>
    <row r="1190" spans="1:8" ht="13.8" customHeight="1">
      <c r="A1190" s="101">
        <f>C1190*ID규칙_획득처_그룹_단위+COUNTIF($C$4:C1190,C1190)</f>
        <v>31102903</v>
      </c>
      <c r="B1190" s="100" t="s">
        <v>847</v>
      </c>
      <c r="C1190" s="101">
        <f>IF(H1190="EQUIPMENT",INDEX(EQUIPMENT!A:A,MATCH(B1190,EQUIPMENT!B:B,0))*10+1,INDEX(ITEM!A:A,MATCH(B1190,ITEM!B:B,0))+2)</f>
        <v>311029</v>
      </c>
      <c r="D1190" s="101">
        <v>8</v>
      </c>
      <c r="E1190" s="101">
        <v>0</v>
      </c>
      <c r="F1190" s="101" t="str">
        <f t="shared" si="19"/>
        <v>GAIN_NAME_8</v>
      </c>
      <c r="G1190" s="100" t="s">
        <v>231</v>
      </c>
      <c r="H1190" s="100" t="s">
        <v>626</v>
      </c>
    </row>
    <row r="1191" spans="1:8" ht="13.8" customHeight="1">
      <c r="A1191" s="101">
        <f>C1191*ID규칙_획득처_그룹_단위+COUNTIF($C$4:C1191,C1191)</f>
        <v>31103001</v>
      </c>
      <c r="B1191" s="100" t="s">
        <v>848</v>
      </c>
      <c r="C1191" s="101">
        <f>IF(H1191="EQUIPMENT",INDEX(EQUIPMENT!A:A,MATCH(B1191,EQUIPMENT!B:B,0))*10+1,INDEX(ITEM!A:A,MATCH(B1191,ITEM!B:B,0))+2)</f>
        <v>311030</v>
      </c>
      <c r="D1191" s="101">
        <v>14</v>
      </c>
      <c r="E1191" s="101">
        <v>0</v>
      </c>
      <c r="F1191" s="101" t="str">
        <f t="shared" si="19"/>
        <v>GAIN_NAME_14</v>
      </c>
      <c r="G1191" s="100" t="s">
        <v>237</v>
      </c>
      <c r="H1191" s="100" t="s">
        <v>626</v>
      </c>
    </row>
    <row r="1192" spans="1:8" ht="13.8" customHeight="1">
      <c r="A1192" s="101">
        <f>C1192*ID규칙_획득처_그룹_단위+COUNTIF($C$4:C1192,C1192)</f>
        <v>31103002</v>
      </c>
      <c r="B1192" s="100" t="s">
        <v>848</v>
      </c>
      <c r="C1192" s="101">
        <f>IF(H1192="EQUIPMENT",INDEX(EQUIPMENT!A:A,MATCH(B1192,EQUIPMENT!B:B,0))*10+1,INDEX(ITEM!A:A,MATCH(B1192,ITEM!B:B,0))+2)</f>
        <v>311030</v>
      </c>
      <c r="D1192" s="101">
        <v>11</v>
      </c>
      <c r="E1192" s="101">
        <v>0</v>
      </c>
      <c r="F1192" s="101" t="str">
        <f t="shared" si="19"/>
        <v>GAIN_NAME_11</v>
      </c>
      <c r="G1192" s="100" t="s">
        <v>234</v>
      </c>
      <c r="H1192" s="100" t="s">
        <v>626</v>
      </c>
    </row>
    <row r="1193" spans="1:8" ht="13.8" customHeight="1">
      <c r="A1193" s="101">
        <f>C1193*ID규칙_획득처_그룹_단위+COUNTIF($C$4:C1193,C1193)</f>
        <v>31103003</v>
      </c>
      <c r="B1193" s="100" t="s">
        <v>848</v>
      </c>
      <c r="C1193" s="101">
        <f>IF(H1193="EQUIPMENT",INDEX(EQUIPMENT!A:A,MATCH(B1193,EQUIPMENT!B:B,0))*10+1,INDEX(ITEM!A:A,MATCH(B1193,ITEM!B:B,0))+2)</f>
        <v>311030</v>
      </c>
      <c r="D1193" s="101">
        <v>8</v>
      </c>
      <c r="E1193" s="101">
        <v>0</v>
      </c>
      <c r="F1193" s="101" t="str">
        <f t="shared" si="19"/>
        <v>GAIN_NAME_8</v>
      </c>
      <c r="G1193" s="100" t="s">
        <v>231</v>
      </c>
      <c r="H1193" s="100" t="s">
        <v>626</v>
      </c>
    </row>
    <row r="1194" spans="1:8" ht="13.8" customHeight="1">
      <c r="A1194" s="101">
        <f>C1194*ID규칙_획득처_그룹_단위+COUNTIF($C$4:C1194,C1194)</f>
        <v>31103101</v>
      </c>
      <c r="B1194" s="100" t="s">
        <v>849</v>
      </c>
      <c r="C1194" s="101">
        <f>IF(H1194="EQUIPMENT",INDEX(EQUIPMENT!A:A,MATCH(B1194,EQUIPMENT!B:B,0))*10+1,INDEX(ITEM!A:A,MATCH(B1194,ITEM!B:B,0))+2)</f>
        <v>311031</v>
      </c>
      <c r="D1194" s="101">
        <v>14</v>
      </c>
      <c r="E1194" s="101">
        <v>0</v>
      </c>
      <c r="F1194" s="101" t="str">
        <f t="shared" si="19"/>
        <v>GAIN_NAME_14</v>
      </c>
      <c r="G1194" s="100" t="s">
        <v>237</v>
      </c>
      <c r="H1194" s="100" t="s">
        <v>626</v>
      </c>
    </row>
    <row r="1195" spans="1:8" ht="13.8" customHeight="1">
      <c r="A1195" s="101">
        <f>C1195*ID규칙_획득처_그룹_단위+COUNTIF($C$4:C1195,C1195)</f>
        <v>31103102</v>
      </c>
      <c r="B1195" s="100" t="s">
        <v>849</v>
      </c>
      <c r="C1195" s="101">
        <f>IF(H1195="EQUIPMENT",INDEX(EQUIPMENT!A:A,MATCH(B1195,EQUIPMENT!B:B,0))*10+1,INDEX(ITEM!A:A,MATCH(B1195,ITEM!B:B,0))+2)</f>
        <v>311031</v>
      </c>
      <c r="D1195" s="101">
        <v>11</v>
      </c>
      <c r="E1195" s="101">
        <v>0</v>
      </c>
      <c r="F1195" s="101" t="str">
        <f t="shared" si="19"/>
        <v>GAIN_NAME_11</v>
      </c>
      <c r="G1195" s="100" t="s">
        <v>234</v>
      </c>
      <c r="H1195" s="100" t="s">
        <v>626</v>
      </c>
    </row>
    <row r="1196" spans="1:8" ht="13.8" customHeight="1">
      <c r="A1196" s="101">
        <f>C1196*ID규칙_획득처_그룹_단위+COUNTIF($C$4:C1196,C1196)</f>
        <v>31103103</v>
      </c>
      <c r="B1196" s="100" t="s">
        <v>849</v>
      </c>
      <c r="C1196" s="101">
        <f>IF(H1196="EQUIPMENT",INDEX(EQUIPMENT!A:A,MATCH(B1196,EQUIPMENT!B:B,0))*10+1,INDEX(ITEM!A:A,MATCH(B1196,ITEM!B:B,0))+2)</f>
        <v>311031</v>
      </c>
      <c r="D1196" s="101">
        <v>13</v>
      </c>
      <c r="E1196" s="101">
        <v>0</v>
      </c>
      <c r="F1196" s="101" t="str">
        <f t="shared" si="19"/>
        <v>GAIN_NAME_13</v>
      </c>
      <c r="G1196" s="100" t="s">
        <v>236</v>
      </c>
      <c r="H1196" s="100" t="s">
        <v>626</v>
      </c>
    </row>
    <row r="1197" spans="1:8" ht="13.8" customHeight="1">
      <c r="A1197" s="101">
        <f>C1197*ID규칙_획득처_그룹_단위+COUNTIF($C$4:C1197,C1197)</f>
        <v>31103104</v>
      </c>
      <c r="B1197" s="100" t="s">
        <v>849</v>
      </c>
      <c r="C1197" s="101">
        <f>IF(H1197="EQUIPMENT",INDEX(EQUIPMENT!A:A,MATCH(B1197,EQUIPMENT!B:B,0))*10+1,INDEX(ITEM!A:A,MATCH(B1197,ITEM!B:B,0))+2)</f>
        <v>311031</v>
      </c>
      <c r="D1197" s="101">
        <v>1</v>
      </c>
      <c r="E1197" s="101">
        <v>0</v>
      </c>
      <c r="F1197" s="101" t="str">
        <f t="shared" si="19"/>
        <v>GAIN_NAME_1</v>
      </c>
      <c r="G1197" s="100" t="s">
        <v>222</v>
      </c>
      <c r="H1197" s="100" t="s">
        <v>626</v>
      </c>
    </row>
    <row r="1198" spans="1:8" ht="13.8" customHeight="1">
      <c r="A1198" s="101">
        <f>C1198*ID규칙_획득처_그룹_단위+COUNTIF($C$4:C1198,C1198)</f>
        <v>31103105</v>
      </c>
      <c r="B1198" s="100" t="s">
        <v>849</v>
      </c>
      <c r="C1198" s="101">
        <f>IF(H1198="EQUIPMENT",INDEX(EQUIPMENT!A:A,MATCH(B1198,EQUIPMENT!B:B,0))*10+1,INDEX(ITEM!A:A,MATCH(B1198,ITEM!B:B,0))+2)</f>
        <v>311031</v>
      </c>
      <c r="D1198" s="101">
        <v>8</v>
      </c>
      <c r="E1198" s="101">
        <v>0</v>
      </c>
      <c r="F1198" s="101" t="str">
        <f t="shared" si="19"/>
        <v>GAIN_NAME_8</v>
      </c>
      <c r="G1198" s="100" t="s">
        <v>231</v>
      </c>
      <c r="H1198" s="100" t="s">
        <v>626</v>
      </c>
    </row>
    <row r="1199" spans="1:8" ht="13.8" customHeight="1">
      <c r="A1199" s="101">
        <f>C1199*ID규칙_획득처_그룹_단위+COUNTIF($C$4:C1199,C1199)</f>
        <v>31103201</v>
      </c>
      <c r="B1199" s="100" t="s">
        <v>850</v>
      </c>
      <c r="C1199" s="101">
        <f>IF(H1199="EQUIPMENT",INDEX(EQUIPMENT!A:A,MATCH(B1199,EQUIPMENT!B:B,0))*10+1,INDEX(ITEM!A:A,MATCH(B1199,ITEM!B:B,0))+2)</f>
        <v>311032</v>
      </c>
      <c r="D1199" s="101">
        <v>14</v>
      </c>
      <c r="E1199" s="101">
        <v>0</v>
      </c>
      <c r="F1199" s="101" t="str">
        <f t="shared" si="19"/>
        <v>GAIN_NAME_14</v>
      </c>
      <c r="G1199" s="100" t="s">
        <v>237</v>
      </c>
      <c r="H1199" s="100" t="s">
        <v>626</v>
      </c>
    </row>
    <row r="1200" spans="1:8" ht="13.8" customHeight="1">
      <c r="A1200" s="101">
        <f>C1200*ID규칙_획득처_그룹_단위+COUNTIF($C$4:C1200,C1200)</f>
        <v>31103202</v>
      </c>
      <c r="B1200" s="100" t="s">
        <v>850</v>
      </c>
      <c r="C1200" s="101">
        <f>IF(H1200="EQUIPMENT",INDEX(EQUIPMENT!A:A,MATCH(B1200,EQUIPMENT!B:B,0))*10+1,INDEX(ITEM!A:A,MATCH(B1200,ITEM!B:B,0))+2)</f>
        <v>311032</v>
      </c>
      <c r="D1200" s="101">
        <v>11</v>
      </c>
      <c r="E1200" s="101">
        <v>0</v>
      </c>
      <c r="F1200" s="101" t="str">
        <f t="shared" si="19"/>
        <v>GAIN_NAME_11</v>
      </c>
      <c r="G1200" s="100" t="s">
        <v>234</v>
      </c>
      <c r="H1200" s="100" t="s">
        <v>626</v>
      </c>
    </row>
    <row r="1201" spans="1:8" ht="13.8" customHeight="1">
      <c r="A1201" s="101">
        <f>C1201*ID규칙_획득처_그룹_단위+COUNTIF($C$4:C1201,C1201)</f>
        <v>31103203</v>
      </c>
      <c r="B1201" s="100" t="s">
        <v>850</v>
      </c>
      <c r="C1201" s="101">
        <f>IF(H1201="EQUIPMENT",INDEX(EQUIPMENT!A:A,MATCH(B1201,EQUIPMENT!B:B,0))*10+1,INDEX(ITEM!A:A,MATCH(B1201,ITEM!B:B,0))+2)</f>
        <v>311032</v>
      </c>
      <c r="D1201" s="101">
        <v>13</v>
      </c>
      <c r="E1201" s="101">
        <v>0</v>
      </c>
      <c r="F1201" s="101" t="str">
        <f t="shared" si="19"/>
        <v>GAIN_NAME_13</v>
      </c>
      <c r="G1201" s="100" t="s">
        <v>236</v>
      </c>
      <c r="H1201" s="100" t="s">
        <v>626</v>
      </c>
    </row>
    <row r="1202" spans="1:8" ht="13.8" customHeight="1">
      <c r="A1202" s="101">
        <f>C1202*ID규칙_획득처_그룹_단위+COUNTIF($C$4:C1202,C1202)</f>
        <v>31103204</v>
      </c>
      <c r="B1202" s="100" t="s">
        <v>850</v>
      </c>
      <c r="C1202" s="101">
        <f>IF(H1202="EQUIPMENT",INDEX(EQUIPMENT!A:A,MATCH(B1202,EQUIPMENT!B:B,0))*10+1,INDEX(ITEM!A:A,MATCH(B1202,ITEM!B:B,0))+2)</f>
        <v>311032</v>
      </c>
      <c r="D1202" s="101">
        <v>1</v>
      </c>
      <c r="E1202" s="101">
        <v>0</v>
      </c>
      <c r="F1202" s="101" t="str">
        <f t="shared" si="19"/>
        <v>GAIN_NAME_1</v>
      </c>
      <c r="G1202" s="100" t="s">
        <v>222</v>
      </c>
      <c r="H1202" s="100" t="s">
        <v>626</v>
      </c>
    </row>
    <row r="1203" spans="1:8" ht="13.8" customHeight="1">
      <c r="A1203" s="101">
        <f>C1203*ID규칙_획득처_그룹_단위+COUNTIF($C$4:C1203,C1203)</f>
        <v>31103205</v>
      </c>
      <c r="B1203" s="100" t="s">
        <v>850</v>
      </c>
      <c r="C1203" s="101">
        <f>IF(H1203="EQUIPMENT",INDEX(EQUIPMENT!A:A,MATCH(B1203,EQUIPMENT!B:B,0))*10+1,INDEX(ITEM!A:A,MATCH(B1203,ITEM!B:B,0))+2)</f>
        <v>311032</v>
      </c>
      <c r="D1203" s="101">
        <v>8</v>
      </c>
      <c r="E1203" s="101">
        <v>0</v>
      </c>
      <c r="F1203" s="101" t="str">
        <f t="shared" si="19"/>
        <v>GAIN_NAME_8</v>
      </c>
      <c r="G1203" s="100" t="s">
        <v>231</v>
      </c>
      <c r="H1203" s="100" t="s">
        <v>626</v>
      </c>
    </row>
    <row r="1204" spans="1:8" ht="13.8" customHeight="1">
      <c r="A1204" s="101">
        <f>C1204*ID규칙_획득처_그룹_단위+COUNTIF($C$4:C1204,C1204)</f>
        <v>31103301</v>
      </c>
      <c r="B1204" s="100" t="s">
        <v>851</v>
      </c>
      <c r="C1204" s="101">
        <f>IF(H1204="EQUIPMENT",INDEX(EQUIPMENT!A:A,MATCH(B1204,EQUIPMENT!B:B,0))*10+1,INDEX(ITEM!A:A,MATCH(B1204,ITEM!B:B,0))+2)</f>
        <v>311033</v>
      </c>
      <c r="D1204" s="101">
        <v>14</v>
      </c>
      <c r="E1204" s="101">
        <v>0</v>
      </c>
      <c r="F1204" s="101" t="str">
        <f t="shared" si="19"/>
        <v>GAIN_NAME_14</v>
      </c>
      <c r="G1204" s="100" t="s">
        <v>237</v>
      </c>
      <c r="H1204" s="100" t="s">
        <v>626</v>
      </c>
    </row>
    <row r="1205" spans="1:8" ht="13.8" customHeight="1">
      <c r="A1205" s="101">
        <f>C1205*ID규칙_획득처_그룹_단위+COUNTIF($C$4:C1205,C1205)</f>
        <v>31103302</v>
      </c>
      <c r="B1205" s="100" t="s">
        <v>851</v>
      </c>
      <c r="C1205" s="101">
        <f>IF(H1205="EQUIPMENT",INDEX(EQUIPMENT!A:A,MATCH(B1205,EQUIPMENT!B:B,0))*10+1,INDEX(ITEM!A:A,MATCH(B1205,ITEM!B:B,0))+2)</f>
        <v>311033</v>
      </c>
      <c r="D1205" s="101">
        <v>11</v>
      </c>
      <c r="E1205" s="101">
        <v>0</v>
      </c>
      <c r="F1205" s="101" t="str">
        <f t="shared" si="19"/>
        <v>GAIN_NAME_11</v>
      </c>
      <c r="G1205" s="100" t="s">
        <v>234</v>
      </c>
      <c r="H1205" s="100" t="s">
        <v>626</v>
      </c>
    </row>
    <row r="1206" spans="1:8" ht="13.8" customHeight="1">
      <c r="A1206" s="101">
        <f>C1206*ID규칙_획득처_그룹_단위+COUNTIF($C$4:C1206,C1206)</f>
        <v>31103303</v>
      </c>
      <c r="B1206" s="100" t="s">
        <v>851</v>
      </c>
      <c r="C1206" s="101">
        <f>IF(H1206="EQUIPMENT",INDEX(EQUIPMENT!A:A,MATCH(B1206,EQUIPMENT!B:B,0))*10+1,INDEX(ITEM!A:A,MATCH(B1206,ITEM!B:B,0))+2)</f>
        <v>311033</v>
      </c>
      <c r="D1206" s="101">
        <v>13</v>
      </c>
      <c r="E1206" s="101">
        <v>0</v>
      </c>
      <c r="F1206" s="101" t="str">
        <f t="shared" si="19"/>
        <v>GAIN_NAME_13</v>
      </c>
      <c r="G1206" s="100" t="s">
        <v>236</v>
      </c>
      <c r="H1206" s="100" t="s">
        <v>626</v>
      </c>
    </row>
    <row r="1207" spans="1:8" ht="13.8" customHeight="1">
      <c r="A1207" s="101">
        <f>C1207*ID규칙_획득처_그룹_단위+COUNTIF($C$4:C1207,C1207)</f>
        <v>31103304</v>
      </c>
      <c r="B1207" s="100" t="s">
        <v>851</v>
      </c>
      <c r="C1207" s="101">
        <f>IF(H1207="EQUIPMENT",INDEX(EQUIPMENT!A:A,MATCH(B1207,EQUIPMENT!B:B,0))*10+1,INDEX(ITEM!A:A,MATCH(B1207,ITEM!B:B,0))+2)</f>
        <v>311033</v>
      </c>
      <c r="D1207" s="101">
        <v>8</v>
      </c>
      <c r="E1207" s="101">
        <v>0</v>
      </c>
      <c r="F1207" s="101" t="str">
        <f t="shared" si="19"/>
        <v>GAIN_NAME_8</v>
      </c>
      <c r="G1207" s="100" t="s">
        <v>231</v>
      </c>
      <c r="H1207" s="100" t="s">
        <v>626</v>
      </c>
    </row>
    <row r="1208" spans="1:8" ht="13.8" customHeight="1">
      <c r="A1208" s="101">
        <f>C1208*ID규칙_획득처_그룹_단위+COUNTIF($C$4:C1208,C1208)</f>
        <v>31103401</v>
      </c>
      <c r="B1208" s="100" t="s">
        <v>852</v>
      </c>
      <c r="C1208" s="101">
        <f>IF(H1208="EQUIPMENT",INDEX(EQUIPMENT!A:A,MATCH(B1208,EQUIPMENT!B:B,0))*10+1,INDEX(ITEM!A:A,MATCH(B1208,ITEM!B:B,0))+2)</f>
        <v>311034</v>
      </c>
      <c r="D1208" s="101">
        <v>14</v>
      </c>
      <c r="E1208" s="101">
        <v>0</v>
      </c>
      <c r="F1208" s="101" t="str">
        <f t="shared" si="19"/>
        <v>GAIN_NAME_14</v>
      </c>
      <c r="G1208" s="100" t="s">
        <v>237</v>
      </c>
      <c r="H1208" s="100" t="s">
        <v>626</v>
      </c>
    </row>
    <row r="1209" spans="1:8" ht="13.8" customHeight="1">
      <c r="A1209" s="101">
        <f>C1209*ID규칙_획득처_그룹_단위+COUNTIF($C$4:C1209,C1209)</f>
        <v>31103402</v>
      </c>
      <c r="B1209" s="100" t="s">
        <v>852</v>
      </c>
      <c r="C1209" s="101">
        <f>IF(H1209="EQUIPMENT",INDEX(EQUIPMENT!A:A,MATCH(B1209,EQUIPMENT!B:B,0))*10+1,INDEX(ITEM!A:A,MATCH(B1209,ITEM!B:B,0))+2)</f>
        <v>311034</v>
      </c>
      <c r="D1209" s="101">
        <v>11</v>
      </c>
      <c r="E1209" s="101">
        <v>0</v>
      </c>
      <c r="F1209" s="101" t="str">
        <f t="shared" si="19"/>
        <v>GAIN_NAME_11</v>
      </c>
      <c r="G1209" s="100" t="s">
        <v>234</v>
      </c>
      <c r="H1209" s="100" t="s">
        <v>626</v>
      </c>
    </row>
    <row r="1210" spans="1:8" ht="13.8" customHeight="1">
      <c r="A1210" s="101">
        <f>C1210*ID규칙_획득처_그룹_단위+COUNTIF($C$4:C1210,C1210)</f>
        <v>31103403</v>
      </c>
      <c r="B1210" s="100" t="s">
        <v>852</v>
      </c>
      <c r="C1210" s="101">
        <f>IF(H1210="EQUIPMENT",INDEX(EQUIPMENT!A:A,MATCH(B1210,EQUIPMENT!B:B,0))*10+1,INDEX(ITEM!A:A,MATCH(B1210,ITEM!B:B,0))+2)</f>
        <v>311034</v>
      </c>
      <c r="D1210" s="101">
        <v>13</v>
      </c>
      <c r="E1210" s="101">
        <v>0</v>
      </c>
      <c r="F1210" s="101" t="str">
        <f t="shared" si="19"/>
        <v>GAIN_NAME_13</v>
      </c>
      <c r="G1210" s="100" t="s">
        <v>236</v>
      </c>
      <c r="H1210" s="100" t="s">
        <v>626</v>
      </c>
    </row>
    <row r="1211" spans="1:8" ht="13.8" customHeight="1">
      <c r="A1211" s="101">
        <f>C1211*ID규칙_획득처_그룹_단위+COUNTIF($C$4:C1211,C1211)</f>
        <v>31103404</v>
      </c>
      <c r="B1211" s="100" t="s">
        <v>852</v>
      </c>
      <c r="C1211" s="101">
        <f>IF(H1211="EQUIPMENT",INDEX(EQUIPMENT!A:A,MATCH(B1211,EQUIPMENT!B:B,0))*10+1,INDEX(ITEM!A:A,MATCH(B1211,ITEM!B:B,0))+2)</f>
        <v>311034</v>
      </c>
      <c r="D1211" s="101">
        <v>8</v>
      </c>
      <c r="E1211" s="101">
        <v>0</v>
      </c>
      <c r="F1211" s="101" t="str">
        <f t="shared" si="19"/>
        <v>GAIN_NAME_8</v>
      </c>
      <c r="G1211" s="100" t="s">
        <v>231</v>
      </c>
      <c r="H1211" s="100" t="s">
        <v>626</v>
      </c>
    </row>
    <row r="1212" spans="1:8" ht="13.8" customHeight="1">
      <c r="A1212" s="101">
        <f>C1212*ID규칙_획득처_그룹_단위+COUNTIF($C$4:C1212,C1212)</f>
        <v>31103501</v>
      </c>
      <c r="B1212" s="100" t="s">
        <v>853</v>
      </c>
      <c r="C1212" s="101">
        <f>IF(H1212="EQUIPMENT",INDEX(EQUIPMENT!A:A,MATCH(B1212,EQUIPMENT!B:B,0))*10+1,INDEX(ITEM!A:A,MATCH(B1212,ITEM!B:B,0))+2)</f>
        <v>311035</v>
      </c>
      <c r="D1212" s="101">
        <v>14</v>
      </c>
      <c r="E1212" s="101">
        <v>0</v>
      </c>
      <c r="F1212" s="101" t="str">
        <f t="shared" si="19"/>
        <v>GAIN_NAME_14</v>
      </c>
      <c r="G1212" s="100" t="s">
        <v>237</v>
      </c>
      <c r="H1212" s="100" t="s">
        <v>626</v>
      </c>
    </row>
    <row r="1213" spans="1:8" ht="13.8" customHeight="1">
      <c r="A1213" s="101">
        <f>C1213*ID규칙_획득처_그룹_단위+COUNTIF($C$4:C1213,C1213)</f>
        <v>31103502</v>
      </c>
      <c r="B1213" s="100" t="s">
        <v>853</v>
      </c>
      <c r="C1213" s="101">
        <f>IF(H1213="EQUIPMENT",INDEX(EQUIPMENT!A:A,MATCH(B1213,EQUIPMENT!B:B,0))*10+1,INDEX(ITEM!A:A,MATCH(B1213,ITEM!B:B,0))+2)</f>
        <v>311035</v>
      </c>
      <c r="D1213" s="101">
        <v>11</v>
      </c>
      <c r="E1213" s="101">
        <v>0</v>
      </c>
      <c r="F1213" s="101" t="str">
        <f t="shared" si="19"/>
        <v>GAIN_NAME_11</v>
      </c>
      <c r="G1213" s="100" t="s">
        <v>234</v>
      </c>
      <c r="H1213" s="100" t="s">
        <v>626</v>
      </c>
    </row>
    <row r="1214" spans="1:8" ht="13.8" customHeight="1">
      <c r="A1214" s="101">
        <f>C1214*ID규칙_획득처_그룹_단위+COUNTIF($C$4:C1214,C1214)</f>
        <v>31103503</v>
      </c>
      <c r="B1214" s="100" t="s">
        <v>853</v>
      </c>
      <c r="C1214" s="101">
        <f>IF(H1214="EQUIPMENT",INDEX(EQUIPMENT!A:A,MATCH(B1214,EQUIPMENT!B:B,0))*10+1,INDEX(ITEM!A:A,MATCH(B1214,ITEM!B:B,0))+2)</f>
        <v>311035</v>
      </c>
      <c r="D1214" s="101">
        <v>1</v>
      </c>
      <c r="E1214" s="101">
        <v>0</v>
      </c>
      <c r="F1214" s="101" t="str">
        <f t="shared" si="19"/>
        <v>GAIN_NAME_1</v>
      </c>
      <c r="G1214" s="100" t="s">
        <v>222</v>
      </c>
      <c r="H1214" s="100" t="s">
        <v>626</v>
      </c>
    </row>
    <row r="1215" spans="1:8" ht="13.8" customHeight="1">
      <c r="A1215" s="101">
        <f>C1215*ID규칙_획득처_그룹_단위+COUNTIF($C$4:C1215,C1215)</f>
        <v>31103504</v>
      </c>
      <c r="B1215" s="100" t="s">
        <v>853</v>
      </c>
      <c r="C1215" s="101">
        <f>IF(H1215="EQUIPMENT",INDEX(EQUIPMENT!A:A,MATCH(B1215,EQUIPMENT!B:B,0))*10+1,INDEX(ITEM!A:A,MATCH(B1215,ITEM!B:B,0))+2)</f>
        <v>311035</v>
      </c>
      <c r="D1215" s="101">
        <v>8</v>
      </c>
      <c r="E1215" s="101">
        <v>0</v>
      </c>
      <c r="F1215" s="101" t="str">
        <f t="shared" si="19"/>
        <v>GAIN_NAME_8</v>
      </c>
      <c r="G1215" s="100" t="s">
        <v>231</v>
      </c>
      <c r="H1215" s="100" t="s">
        <v>626</v>
      </c>
    </row>
    <row r="1216" spans="1:8" ht="13.8" customHeight="1">
      <c r="A1216" s="101">
        <f>C1216*ID규칙_획득처_그룹_단위+COUNTIF($C$4:C1216,C1216)</f>
        <v>31103601</v>
      </c>
      <c r="B1216" s="100" t="s">
        <v>854</v>
      </c>
      <c r="C1216" s="101">
        <f>IF(H1216="EQUIPMENT",INDEX(EQUIPMENT!A:A,MATCH(B1216,EQUIPMENT!B:B,0))*10+1,INDEX(ITEM!A:A,MATCH(B1216,ITEM!B:B,0))+2)</f>
        <v>311036</v>
      </c>
      <c r="D1216" s="101">
        <v>14</v>
      </c>
      <c r="E1216" s="101">
        <v>0</v>
      </c>
      <c r="F1216" s="101" t="str">
        <f t="shared" si="19"/>
        <v>GAIN_NAME_14</v>
      </c>
      <c r="G1216" s="100" t="s">
        <v>237</v>
      </c>
      <c r="H1216" s="100" t="s">
        <v>626</v>
      </c>
    </row>
    <row r="1217" spans="1:8" ht="13.8" customHeight="1">
      <c r="A1217" s="101">
        <f>C1217*ID규칙_획득처_그룹_단위+COUNTIF($C$4:C1217,C1217)</f>
        <v>31103602</v>
      </c>
      <c r="B1217" s="100" t="s">
        <v>854</v>
      </c>
      <c r="C1217" s="101">
        <f>IF(H1217="EQUIPMENT",INDEX(EQUIPMENT!A:A,MATCH(B1217,EQUIPMENT!B:B,0))*10+1,INDEX(ITEM!A:A,MATCH(B1217,ITEM!B:B,0))+2)</f>
        <v>311036</v>
      </c>
      <c r="D1217" s="101">
        <v>11</v>
      </c>
      <c r="E1217" s="101">
        <v>0</v>
      </c>
      <c r="F1217" s="101" t="str">
        <f t="shared" si="19"/>
        <v>GAIN_NAME_11</v>
      </c>
      <c r="G1217" s="100" t="s">
        <v>234</v>
      </c>
      <c r="H1217" s="100" t="s">
        <v>626</v>
      </c>
    </row>
    <row r="1218" spans="1:8" ht="13.8" customHeight="1">
      <c r="A1218" s="101">
        <f>C1218*ID규칙_획득처_그룹_단위+COUNTIF($C$4:C1218,C1218)</f>
        <v>31103603</v>
      </c>
      <c r="B1218" s="100" t="s">
        <v>854</v>
      </c>
      <c r="C1218" s="101">
        <f>IF(H1218="EQUIPMENT",INDEX(EQUIPMENT!A:A,MATCH(B1218,EQUIPMENT!B:B,0))*10+1,INDEX(ITEM!A:A,MATCH(B1218,ITEM!B:B,0))+2)</f>
        <v>311036</v>
      </c>
      <c r="D1218" s="101">
        <v>1</v>
      </c>
      <c r="E1218" s="101">
        <v>0</v>
      </c>
      <c r="F1218" s="101" t="str">
        <f t="shared" si="19"/>
        <v>GAIN_NAME_1</v>
      </c>
      <c r="G1218" s="100" t="s">
        <v>222</v>
      </c>
      <c r="H1218" s="100" t="s">
        <v>626</v>
      </c>
    </row>
    <row r="1219" spans="1:8" ht="13.8" customHeight="1">
      <c r="A1219" s="101">
        <f>C1219*ID규칙_획득처_그룹_단위+COUNTIF($C$4:C1219,C1219)</f>
        <v>31103604</v>
      </c>
      <c r="B1219" s="100" t="s">
        <v>854</v>
      </c>
      <c r="C1219" s="101">
        <f>IF(H1219="EQUIPMENT",INDEX(EQUIPMENT!A:A,MATCH(B1219,EQUIPMENT!B:B,0))*10+1,INDEX(ITEM!A:A,MATCH(B1219,ITEM!B:B,0))+2)</f>
        <v>311036</v>
      </c>
      <c r="D1219" s="101">
        <v>8</v>
      </c>
      <c r="E1219" s="101">
        <v>0</v>
      </c>
      <c r="F1219" s="101" t="str">
        <f t="shared" si="19"/>
        <v>GAIN_NAME_8</v>
      </c>
      <c r="G1219" s="100" t="s">
        <v>231</v>
      </c>
      <c r="H1219" s="100" t="s">
        <v>626</v>
      </c>
    </row>
    <row r="1220" spans="1:8" ht="13.8" customHeight="1">
      <c r="A1220" s="101">
        <f>C1220*ID규칙_획득처_그룹_단위+COUNTIF($C$4:C1220,C1220)</f>
        <v>31103701</v>
      </c>
      <c r="B1220" s="100" t="s">
        <v>855</v>
      </c>
      <c r="C1220" s="101">
        <f>IF(H1220="EQUIPMENT",INDEX(EQUIPMENT!A:A,MATCH(B1220,EQUIPMENT!B:B,0))*10+1,INDEX(ITEM!A:A,MATCH(B1220,ITEM!B:B,0))+2)</f>
        <v>311037</v>
      </c>
      <c r="D1220" s="101">
        <v>14</v>
      </c>
      <c r="E1220" s="101">
        <v>0</v>
      </c>
      <c r="F1220" s="101" t="str">
        <f t="shared" si="19"/>
        <v>GAIN_NAME_14</v>
      </c>
      <c r="G1220" s="100" t="s">
        <v>237</v>
      </c>
      <c r="H1220" s="100" t="s">
        <v>626</v>
      </c>
    </row>
    <row r="1221" spans="1:8" ht="13.8" customHeight="1">
      <c r="A1221" s="101">
        <f>C1221*ID규칙_획득처_그룹_단위+COUNTIF($C$4:C1221,C1221)</f>
        <v>31103702</v>
      </c>
      <c r="B1221" s="100" t="s">
        <v>855</v>
      </c>
      <c r="C1221" s="101">
        <f>IF(H1221="EQUIPMENT",INDEX(EQUIPMENT!A:A,MATCH(B1221,EQUIPMENT!B:B,0))*10+1,INDEX(ITEM!A:A,MATCH(B1221,ITEM!B:B,0))+2)</f>
        <v>311037</v>
      </c>
      <c r="D1221" s="101">
        <v>11</v>
      </c>
      <c r="E1221" s="101">
        <v>0</v>
      </c>
      <c r="F1221" s="101" t="str">
        <f t="shared" si="19"/>
        <v>GAIN_NAME_11</v>
      </c>
      <c r="G1221" s="100" t="s">
        <v>234</v>
      </c>
      <c r="H1221" s="100" t="s">
        <v>626</v>
      </c>
    </row>
    <row r="1222" spans="1:8" ht="13.8" customHeight="1">
      <c r="A1222" s="101">
        <f>C1222*ID규칙_획득처_그룹_단위+COUNTIF($C$4:C1222,C1222)</f>
        <v>31103703</v>
      </c>
      <c r="B1222" s="100" t="s">
        <v>855</v>
      </c>
      <c r="C1222" s="101">
        <f>IF(H1222="EQUIPMENT",INDEX(EQUIPMENT!A:A,MATCH(B1222,EQUIPMENT!B:B,0))*10+1,INDEX(ITEM!A:A,MATCH(B1222,ITEM!B:B,0))+2)</f>
        <v>311037</v>
      </c>
      <c r="D1222" s="101">
        <v>8</v>
      </c>
      <c r="E1222" s="101">
        <v>0</v>
      </c>
      <c r="F1222" s="101" t="str">
        <f t="shared" si="19"/>
        <v>GAIN_NAME_8</v>
      </c>
      <c r="G1222" s="100" t="s">
        <v>231</v>
      </c>
      <c r="H1222" s="100" t="s">
        <v>626</v>
      </c>
    </row>
    <row r="1223" spans="1:8" ht="13.8" customHeight="1">
      <c r="A1223" s="101">
        <f>C1223*ID규칙_획득처_그룹_단위+COUNTIF($C$4:C1223,C1223)</f>
        <v>31103801</v>
      </c>
      <c r="B1223" s="100" t="s">
        <v>856</v>
      </c>
      <c r="C1223" s="101">
        <f>IF(H1223="EQUIPMENT",INDEX(EQUIPMENT!A:A,MATCH(B1223,EQUIPMENT!B:B,0))*10+1,INDEX(ITEM!A:A,MATCH(B1223,ITEM!B:B,0))+2)</f>
        <v>311038</v>
      </c>
      <c r="D1223" s="101">
        <v>14</v>
      </c>
      <c r="E1223" s="101">
        <v>0</v>
      </c>
      <c r="F1223" s="101" t="str">
        <f t="shared" si="19"/>
        <v>GAIN_NAME_14</v>
      </c>
      <c r="G1223" s="100" t="s">
        <v>237</v>
      </c>
      <c r="H1223" s="100" t="s">
        <v>626</v>
      </c>
    </row>
    <row r="1224" spans="1:8" ht="13.8" customHeight="1">
      <c r="A1224" s="101">
        <f>C1224*ID규칙_획득처_그룹_단위+COUNTIF($C$4:C1224,C1224)</f>
        <v>31103802</v>
      </c>
      <c r="B1224" s="100" t="s">
        <v>856</v>
      </c>
      <c r="C1224" s="101">
        <f>IF(H1224="EQUIPMENT",INDEX(EQUIPMENT!A:A,MATCH(B1224,EQUIPMENT!B:B,0))*10+1,INDEX(ITEM!A:A,MATCH(B1224,ITEM!B:B,0))+2)</f>
        <v>311038</v>
      </c>
      <c r="D1224" s="101">
        <v>11</v>
      </c>
      <c r="E1224" s="101">
        <v>0</v>
      </c>
      <c r="F1224" s="101" t="str">
        <f t="shared" si="19"/>
        <v>GAIN_NAME_11</v>
      </c>
      <c r="G1224" s="100" t="s">
        <v>234</v>
      </c>
      <c r="H1224" s="100" t="s">
        <v>626</v>
      </c>
    </row>
    <row r="1225" spans="1:8" ht="13.8" customHeight="1">
      <c r="A1225" s="101">
        <f>C1225*ID규칙_획득처_그룹_단위+COUNTIF($C$4:C1225,C1225)</f>
        <v>31103803</v>
      </c>
      <c r="B1225" s="100" t="s">
        <v>856</v>
      </c>
      <c r="C1225" s="101">
        <f>IF(H1225="EQUIPMENT",INDEX(EQUIPMENT!A:A,MATCH(B1225,EQUIPMENT!B:B,0))*10+1,INDEX(ITEM!A:A,MATCH(B1225,ITEM!B:B,0))+2)</f>
        <v>311038</v>
      </c>
      <c r="D1225" s="101">
        <v>8</v>
      </c>
      <c r="E1225" s="101">
        <v>0</v>
      </c>
      <c r="F1225" s="101" t="str">
        <f t="shared" si="19"/>
        <v>GAIN_NAME_8</v>
      </c>
      <c r="G1225" s="100" t="s">
        <v>231</v>
      </c>
      <c r="H1225" s="100" t="s">
        <v>626</v>
      </c>
    </row>
    <row r="1226" spans="1:8" ht="13.8" customHeight="1">
      <c r="A1226" s="101">
        <f>C1226*ID규칙_획득처_그룹_단위+COUNTIF($C$4:C1226,C1226)</f>
        <v>31103901</v>
      </c>
      <c r="B1226" s="100" t="s">
        <v>857</v>
      </c>
      <c r="C1226" s="101">
        <f>IF(H1226="EQUIPMENT",INDEX(EQUIPMENT!A:A,MATCH(B1226,EQUIPMENT!B:B,0))*10+1,INDEX(ITEM!A:A,MATCH(B1226,ITEM!B:B,0))+2)</f>
        <v>311039</v>
      </c>
      <c r="D1226" s="101">
        <v>14</v>
      </c>
      <c r="E1226" s="101">
        <v>0</v>
      </c>
      <c r="F1226" s="101" t="str">
        <f t="shared" si="19"/>
        <v>GAIN_NAME_14</v>
      </c>
      <c r="G1226" s="100" t="s">
        <v>237</v>
      </c>
      <c r="H1226" s="100" t="s">
        <v>626</v>
      </c>
    </row>
    <row r="1227" spans="1:8" ht="13.8" customHeight="1">
      <c r="A1227" s="101">
        <f>C1227*ID규칙_획득처_그룹_단위+COUNTIF($C$4:C1227,C1227)</f>
        <v>31103902</v>
      </c>
      <c r="B1227" s="100" t="s">
        <v>857</v>
      </c>
      <c r="C1227" s="101">
        <f>IF(H1227="EQUIPMENT",INDEX(EQUIPMENT!A:A,MATCH(B1227,EQUIPMENT!B:B,0))*10+1,INDEX(ITEM!A:A,MATCH(B1227,ITEM!B:B,0))+2)</f>
        <v>311039</v>
      </c>
      <c r="D1227" s="101">
        <v>11</v>
      </c>
      <c r="E1227" s="101">
        <v>0</v>
      </c>
      <c r="F1227" s="101" t="str">
        <f t="shared" si="19"/>
        <v>GAIN_NAME_11</v>
      </c>
      <c r="G1227" s="100" t="s">
        <v>234</v>
      </c>
      <c r="H1227" s="100" t="s">
        <v>626</v>
      </c>
    </row>
    <row r="1228" spans="1:8" ht="13.8" customHeight="1">
      <c r="A1228" s="101">
        <f>C1228*ID규칙_획득처_그룹_단위+COUNTIF($C$4:C1228,C1228)</f>
        <v>31103903</v>
      </c>
      <c r="B1228" s="100" t="s">
        <v>857</v>
      </c>
      <c r="C1228" s="101">
        <f>IF(H1228="EQUIPMENT",INDEX(EQUIPMENT!A:A,MATCH(B1228,EQUIPMENT!B:B,0))*10+1,INDEX(ITEM!A:A,MATCH(B1228,ITEM!B:B,0))+2)</f>
        <v>311039</v>
      </c>
      <c r="D1228" s="101">
        <v>1</v>
      </c>
      <c r="E1228" s="101">
        <v>0</v>
      </c>
      <c r="F1228" s="101" t="str">
        <f t="shared" si="19"/>
        <v>GAIN_NAME_1</v>
      </c>
      <c r="G1228" s="100" t="s">
        <v>222</v>
      </c>
      <c r="H1228" s="100" t="s">
        <v>626</v>
      </c>
    </row>
    <row r="1229" spans="1:8" ht="13.8" customHeight="1">
      <c r="A1229" s="101">
        <f>C1229*ID규칙_획득처_그룹_단위+COUNTIF($C$4:C1229,C1229)</f>
        <v>31103904</v>
      </c>
      <c r="B1229" s="100" t="s">
        <v>857</v>
      </c>
      <c r="C1229" s="101">
        <f>IF(H1229="EQUIPMENT",INDEX(EQUIPMENT!A:A,MATCH(B1229,EQUIPMENT!B:B,0))*10+1,INDEX(ITEM!A:A,MATCH(B1229,ITEM!B:B,0))+2)</f>
        <v>311039</v>
      </c>
      <c r="D1229" s="101">
        <v>8</v>
      </c>
      <c r="E1229" s="101">
        <v>0</v>
      </c>
      <c r="F1229" s="101" t="str">
        <f t="shared" si="19"/>
        <v>GAIN_NAME_8</v>
      </c>
      <c r="G1229" s="100" t="s">
        <v>231</v>
      </c>
      <c r="H1229" s="100" t="s">
        <v>626</v>
      </c>
    </row>
    <row r="1230" spans="1:8" ht="13.8" customHeight="1">
      <c r="A1230" s="101">
        <f>C1230*ID규칙_획득처_그룹_단위+COUNTIF($C$4:C1230,C1230)</f>
        <v>31104001</v>
      </c>
      <c r="B1230" s="100" t="s">
        <v>858</v>
      </c>
      <c r="C1230" s="101">
        <f>IF(H1230="EQUIPMENT",INDEX(EQUIPMENT!A:A,MATCH(B1230,EQUIPMENT!B:B,0))*10+1,INDEX(ITEM!A:A,MATCH(B1230,ITEM!B:B,0))+2)</f>
        <v>311040</v>
      </c>
      <c r="D1230" s="101">
        <v>14</v>
      </c>
      <c r="E1230" s="101">
        <v>0</v>
      </c>
      <c r="F1230" s="101" t="str">
        <f t="shared" si="19"/>
        <v>GAIN_NAME_14</v>
      </c>
      <c r="G1230" s="100" t="s">
        <v>237</v>
      </c>
      <c r="H1230" s="100" t="s">
        <v>626</v>
      </c>
    </row>
    <row r="1231" spans="1:8" ht="13.8" customHeight="1">
      <c r="A1231" s="101">
        <f>C1231*ID규칙_획득처_그룹_단위+COUNTIF($C$4:C1231,C1231)</f>
        <v>31104002</v>
      </c>
      <c r="B1231" s="100" t="s">
        <v>858</v>
      </c>
      <c r="C1231" s="101">
        <f>IF(H1231="EQUIPMENT",INDEX(EQUIPMENT!A:A,MATCH(B1231,EQUIPMENT!B:B,0))*10+1,INDEX(ITEM!A:A,MATCH(B1231,ITEM!B:B,0))+2)</f>
        <v>311040</v>
      </c>
      <c r="D1231" s="101">
        <v>11</v>
      </c>
      <c r="E1231" s="101">
        <v>0</v>
      </c>
      <c r="F1231" s="101" t="str">
        <f t="shared" si="19"/>
        <v>GAIN_NAME_11</v>
      </c>
      <c r="G1231" s="100" t="s">
        <v>234</v>
      </c>
      <c r="H1231" s="100" t="s">
        <v>626</v>
      </c>
    </row>
    <row r="1232" spans="1:8" ht="13.8" customHeight="1">
      <c r="A1232" s="101">
        <f>C1232*ID규칙_획득처_그룹_단위+COUNTIF($C$4:C1232,C1232)</f>
        <v>31104003</v>
      </c>
      <c r="B1232" s="100" t="s">
        <v>858</v>
      </c>
      <c r="C1232" s="101">
        <f>IF(H1232="EQUIPMENT",INDEX(EQUIPMENT!A:A,MATCH(B1232,EQUIPMENT!B:B,0))*10+1,INDEX(ITEM!A:A,MATCH(B1232,ITEM!B:B,0))+2)</f>
        <v>311040</v>
      </c>
      <c r="D1232" s="101">
        <v>1</v>
      </c>
      <c r="E1232" s="101">
        <v>0</v>
      </c>
      <c r="F1232" s="101" t="str">
        <f t="shared" si="19"/>
        <v>GAIN_NAME_1</v>
      </c>
      <c r="G1232" s="100" t="s">
        <v>222</v>
      </c>
      <c r="H1232" s="100" t="s">
        <v>626</v>
      </c>
    </row>
    <row r="1233" spans="1:8" ht="13.8" customHeight="1">
      <c r="A1233" s="101">
        <f>C1233*ID규칙_획득처_그룹_단위+COUNTIF($C$4:C1233,C1233)</f>
        <v>31104004</v>
      </c>
      <c r="B1233" s="100" t="s">
        <v>858</v>
      </c>
      <c r="C1233" s="101">
        <f>IF(H1233="EQUIPMENT",INDEX(EQUIPMENT!A:A,MATCH(B1233,EQUIPMENT!B:B,0))*10+1,INDEX(ITEM!A:A,MATCH(B1233,ITEM!B:B,0))+2)</f>
        <v>311040</v>
      </c>
      <c r="D1233" s="101">
        <v>8</v>
      </c>
      <c r="E1233" s="101">
        <v>0</v>
      </c>
      <c r="F1233" s="101" t="str">
        <f t="shared" si="19"/>
        <v>GAIN_NAME_8</v>
      </c>
      <c r="G1233" s="100" t="s">
        <v>231</v>
      </c>
      <c r="H1233" s="100" t="s">
        <v>626</v>
      </c>
    </row>
    <row r="1234" spans="1:8" ht="13.8" customHeight="1">
      <c r="A1234" s="101">
        <f>C1234*ID규칙_획득처_그룹_단위+COUNTIF($C$4:C1234,C1234)</f>
        <v>31104101</v>
      </c>
      <c r="B1234" s="100" t="s">
        <v>859</v>
      </c>
      <c r="C1234" s="101">
        <f>IF(H1234="EQUIPMENT",INDEX(EQUIPMENT!A:A,MATCH(B1234,EQUIPMENT!B:B,0))*10+1,INDEX(ITEM!A:A,MATCH(B1234,ITEM!B:B,0))+2)</f>
        <v>311041</v>
      </c>
      <c r="D1234" s="101">
        <v>14</v>
      </c>
      <c r="E1234" s="101">
        <v>0</v>
      </c>
      <c r="F1234" s="101" t="str">
        <f t="shared" si="19"/>
        <v>GAIN_NAME_14</v>
      </c>
      <c r="G1234" s="100" t="s">
        <v>237</v>
      </c>
      <c r="H1234" s="100" t="s">
        <v>626</v>
      </c>
    </row>
    <row r="1235" spans="1:8" ht="13.8" customHeight="1">
      <c r="A1235" s="101">
        <f>C1235*ID규칙_획득처_그룹_단위+COUNTIF($C$4:C1235,C1235)</f>
        <v>31104102</v>
      </c>
      <c r="B1235" s="100" t="s">
        <v>859</v>
      </c>
      <c r="C1235" s="101">
        <f>IF(H1235="EQUIPMENT",INDEX(EQUIPMENT!A:A,MATCH(B1235,EQUIPMENT!B:B,0))*10+1,INDEX(ITEM!A:A,MATCH(B1235,ITEM!B:B,0))+2)</f>
        <v>311041</v>
      </c>
      <c r="D1235" s="101">
        <v>11</v>
      </c>
      <c r="E1235" s="101">
        <v>0</v>
      </c>
      <c r="F1235" s="101" t="str">
        <f t="shared" si="19"/>
        <v>GAIN_NAME_11</v>
      </c>
      <c r="G1235" s="100" t="s">
        <v>234</v>
      </c>
      <c r="H1235" s="100" t="s">
        <v>626</v>
      </c>
    </row>
    <row r="1236" spans="1:8" ht="13.8" customHeight="1">
      <c r="A1236" s="101">
        <f>C1236*ID규칙_획득처_그룹_단위+COUNTIF($C$4:C1236,C1236)</f>
        <v>31104103</v>
      </c>
      <c r="B1236" s="100" t="s">
        <v>859</v>
      </c>
      <c r="C1236" s="101">
        <f>IF(H1236="EQUIPMENT",INDEX(EQUIPMENT!A:A,MATCH(B1236,EQUIPMENT!B:B,0))*10+1,INDEX(ITEM!A:A,MATCH(B1236,ITEM!B:B,0))+2)</f>
        <v>311041</v>
      </c>
      <c r="D1236" s="101">
        <v>8</v>
      </c>
      <c r="E1236" s="101">
        <v>0</v>
      </c>
      <c r="F1236" s="101" t="str">
        <f t="shared" si="19"/>
        <v>GAIN_NAME_8</v>
      </c>
      <c r="G1236" s="100" t="s">
        <v>231</v>
      </c>
      <c r="H1236" s="100" t="s">
        <v>626</v>
      </c>
    </row>
    <row r="1237" spans="1:8" ht="13.8" customHeight="1">
      <c r="A1237" s="101">
        <f>C1237*ID규칙_획득처_그룹_단위+COUNTIF($C$4:C1237,C1237)</f>
        <v>31104201</v>
      </c>
      <c r="B1237" s="100" t="s">
        <v>860</v>
      </c>
      <c r="C1237" s="101">
        <f>IF(H1237="EQUIPMENT",INDEX(EQUIPMENT!A:A,MATCH(B1237,EQUIPMENT!B:B,0))*10+1,INDEX(ITEM!A:A,MATCH(B1237,ITEM!B:B,0))+2)</f>
        <v>311042</v>
      </c>
      <c r="D1237" s="101">
        <v>14</v>
      </c>
      <c r="E1237" s="101">
        <v>0</v>
      </c>
      <c r="F1237" s="101" t="str">
        <f t="shared" si="19"/>
        <v>GAIN_NAME_14</v>
      </c>
      <c r="G1237" s="100" t="s">
        <v>237</v>
      </c>
      <c r="H1237" s="100" t="s">
        <v>626</v>
      </c>
    </row>
    <row r="1238" spans="1:8" ht="13.8" customHeight="1">
      <c r="A1238" s="101">
        <f>C1238*ID규칙_획득처_그룹_단위+COUNTIF($C$4:C1238,C1238)</f>
        <v>31104202</v>
      </c>
      <c r="B1238" s="100" t="s">
        <v>860</v>
      </c>
      <c r="C1238" s="101">
        <f>IF(H1238="EQUIPMENT",INDEX(EQUIPMENT!A:A,MATCH(B1238,EQUIPMENT!B:B,0))*10+1,INDEX(ITEM!A:A,MATCH(B1238,ITEM!B:B,0))+2)</f>
        <v>311042</v>
      </c>
      <c r="D1238" s="101">
        <v>11</v>
      </c>
      <c r="E1238" s="101">
        <v>0</v>
      </c>
      <c r="F1238" s="101" t="str">
        <f t="shared" si="19"/>
        <v>GAIN_NAME_11</v>
      </c>
      <c r="G1238" s="100" t="s">
        <v>234</v>
      </c>
      <c r="H1238" s="100" t="s">
        <v>626</v>
      </c>
    </row>
    <row r="1239" spans="1:8" ht="13.8" customHeight="1">
      <c r="A1239" s="101">
        <f>C1239*ID규칙_획득처_그룹_단위+COUNTIF($C$4:C1239,C1239)</f>
        <v>31104203</v>
      </c>
      <c r="B1239" s="100" t="s">
        <v>860</v>
      </c>
      <c r="C1239" s="101">
        <f>IF(H1239="EQUIPMENT",INDEX(EQUIPMENT!A:A,MATCH(B1239,EQUIPMENT!B:B,0))*10+1,INDEX(ITEM!A:A,MATCH(B1239,ITEM!B:B,0))+2)</f>
        <v>311042</v>
      </c>
      <c r="D1239" s="101">
        <v>8</v>
      </c>
      <c r="E1239" s="101">
        <v>0</v>
      </c>
      <c r="F1239" s="101" t="str">
        <f t="shared" si="19"/>
        <v>GAIN_NAME_8</v>
      </c>
      <c r="G1239" s="100" t="s">
        <v>231</v>
      </c>
      <c r="H1239" s="100" t="s">
        <v>626</v>
      </c>
    </row>
    <row r="1240" spans="1:8" ht="13.8" customHeight="1">
      <c r="A1240" s="101">
        <f>C1240*ID규칙_획득처_그룹_단위+COUNTIF($C$4:C1240,C1240)</f>
        <v>31104301</v>
      </c>
      <c r="B1240" s="100" t="s">
        <v>861</v>
      </c>
      <c r="C1240" s="101">
        <f>IF(H1240="EQUIPMENT",INDEX(EQUIPMENT!A:A,MATCH(B1240,EQUIPMENT!B:B,0))*10+1,INDEX(ITEM!A:A,MATCH(B1240,ITEM!B:B,0))+2)</f>
        <v>311043</v>
      </c>
      <c r="D1240" s="101">
        <v>14</v>
      </c>
      <c r="E1240" s="101">
        <v>0</v>
      </c>
      <c r="F1240" s="101" t="str">
        <f t="shared" si="19"/>
        <v>GAIN_NAME_14</v>
      </c>
      <c r="G1240" s="100" t="s">
        <v>237</v>
      </c>
      <c r="H1240" s="100" t="s">
        <v>626</v>
      </c>
    </row>
    <row r="1241" spans="1:8" ht="13.8" customHeight="1">
      <c r="A1241" s="101">
        <f>C1241*ID규칙_획득처_그룹_단위+COUNTIF($C$4:C1241,C1241)</f>
        <v>31104302</v>
      </c>
      <c r="B1241" s="100" t="s">
        <v>861</v>
      </c>
      <c r="C1241" s="101">
        <f>IF(H1241="EQUIPMENT",INDEX(EQUIPMENT!A:A,MATCH(B1241,EQUIPMENT!B:B,0))*10+1,INDEX(ITEM!A:A,MATCH(B1241,ITEM!B:B,0))+2)</f>
        <v>311043</v>
      </c>
      <c r="D1241" s="101">
        <v>11</v>
      </c>
      <c r="E1241" s="101">
        <v>0</v>
      </c>
      <c r="F1241" s="101" t="str">
        <f t="shared" si="19"/>
        <v>GAIN_NAME_11</v>
      </c>
      <c r="G1241" s="100" t="s">
        <v>234</v>
      </c>
      <c r="H1241" s="100" t="s">
        <v>626</v>
      </c>
    </row>
    <row r="1242" spans="1:8" ht="13.8" customHeight="1">
      <c r="A1242" s="101">
        <f>C1242*ID규칙_획득처_그룹_단위+COUNTIF($C$4:C1242,C1242)</f>
        <v>31104303</v>
      </c>
      <c r="B1242" s="100" t="s">
        <v>861</v>
      </c>
      <c r="C1242" s="101">
        <f>IF(H1242="EQUIPMENT",INDEX(EQUIPMENT!A:A,MATCH(B1242,EQUIPMENT!B:B,0))*10+1,INDEX(ITEM!A:A,MATCH(B1242,ITEM!B:B,0))+2)</f>
        <v>311043</v>
      </c>
      <c r="D1242" s="101">
        <v>1</v>
      </c>
      <c r="E1242" s="101">
        <v>0</v>
      </c>
      <c r="F1242" s="101" t="str">
        <f t="shared" si="19"/>
        <v>GAIN_NAME_1</v>
      </c>
      <c r="G1242" s="100" t="s">
        <v>222</v>
      </c>
      <c r="H1242" s="100" t="s">
        <v>626</v>
      </c>
    </row>
    <row r="1243" spans="1:8" ht="13.8" customHeight="1">
      <c r="A1243" s="101">
        <f>C1243*ID규칙_획득처_그룹_단위+COUNTIF($C$4:C1243,C1243)</f>
        <v>31104304</v>
      </c>
      <c r="B1243" s="100" t="s">
        <v>861</v>
      </c>
      <c r="C1243" s="101">
        <f>IF(H1243="EQUIPMENT",INDEX(EQUIPMENT!A:A,MATCH(B1243,EQUIPMENT!B:B,0))*10+1,INDEX(ITEM!A:A,MATCH(B1243,ITEM!B:B,0))+2)</f>
        <v>311043</v>
      </c>
      <c r="D1243" s="101">
        <v>8</v>
      </c>
      <c r="E1243" s="101">
        <v>0</v>
      </c>
      <c r="F1243" s="101" t="str">
        <f t="shared" si="19"/>
        <v>GAIN_NAME_8</v>
      </c>
      <c r="G1243" s="100" t="s">
        <v>231</v>
      </c>
      <c r="H1243" s="100" t="s">
        <v>626</v>
      </c>
    </row>
    <row r="1244" spans="1:8" ht="13.8" customHeight="1">
      <c r="A1244" s="101">
        <f>C1244*ID규칙_획득처_그룹_단위+COUNTIF($C$4:C1244,C1244)</f>
        <v>31104401</v>
      </c>
      <c r="B1244" s="100" t="s">
        <v>862</v>
      </c>
      <c r="C1244" s="101">
        <f>IF(H1244="EQUIPMENT",INDEX(EQUIPMENT!A:A,MATCH(B1244,EQUIPMENT!B:B,0))*10+1,INDEX(ITEM!A:A,MATCH(B1244,ITEM!B:B,0))+2)</f>
        <v>311044</v>
      </c>
      <c r="D1244" s="101">
        <v>14</v>
      </c>
      <c r="E1244" s="101">
        <v>0</v>
      </c>
      <c r="F1244" s="101" t="str">
        <f t="shared" si="19"/>
        <v>GAIN_NAME_14</v>
      </c>
      <c r="G1244" s="100" t="s">
        <v>237</v>
      </c>
      <c r="H1244" s="100" t="s">
        <v>626</v>
      </c>
    </row>
    <row r="1245" spans="1:8" ht="13.8" customHeight="1">
      <c r="A1245" s="101">
        <f>C1245*ID규칙_획득처_그룹_단위+COUNTIF($C$4:C1245,C1245)</f>
        <v>31104402</v>
      </c>
      <c r="B1245" s="100" t="s">
        <v>862</v>
      </c>
      <c r="C1245" s="101">
        <f>IF(H1245="EQUIPMENT",INDEX(EQUIPMENT!A:A,MATCH(B1245,EQUIPMENT!B:B,0))*10+1,INDEX(ITEM!A:A,MATCH(B1245,ITEM!B:B,0))+2)</f>
        <v>311044</v>
      </c>
      <c r="D1245" s="101">
        <v>11</v>
      </c>
      <c r="E1245" s="101">
        <v>0</v>
      </c>
      <c r="F1245" s="101" t="str">
        <f t="shared" si="19"/>
        <v>GAIN_NAME_11</v>
      </c>
      <c r="G1245" s="100" t="s">
        <v>234</v>
      </c>
      <c r="H1245" s="100" t="s">
        <v>626</v>
      </c>
    </row>
    <row r="1246" spans="1:8" ht="13.8" customHeight="1">
      <c r="A1246" s="101">
        <f>C1246*ID규칙_획득처_그룹_단위+COUNTIF($C$4:C1246,C1246)</f>
        <v>31104403</v>
      </c>
      <c r="B1246" s="100" t="s">
        <v>862</v>
      </c>
      <c r="C1246" s="101">
        <f>IF(H1246="EQUIPMENT",INDEX(EQUIPMENT!A:A,MATCH(B1246,EQUIPMENT!B:B,0))*10+1,INDEX(ITEM!A:A,MATCH(B1246,ITEM!B:B,0))+2)</f>
        <v>311044</v>
      </c>
      <c r="D1246" s="101">
        <v>1</v>
      </c>
      <c r="E1246" s="101">
        <v>0</v>
      </c>
      <c r="F1246" s="101" t="str">
        <f t="shared" si="19"/>
        <v>GAIN_NAME_1</v>
      </c>
      <c r="G1246" s="100" t="s">
        <v>222</v>
      </c>
      <c r="H1246" s="100" t="s">
        <v>626</v>
      </c>
    </row>
    <row r="1247" spans="1:8" ht="13.8" customHeight="1">
      <c r="A1247" s="101">
        <f>C1247*ID규칙_획득처_그룹_단위+COUNTIF($C$4:C1247,C1247)</f>
        <v>31104404</v>
      </c>
      <c r="B1247" s="100" t="s">
        <v>862</v>
      </c>
      <c r="C1247" s="101">
        <f>IF(H1247="EQUIPMENT",INDEX(EQUIPMENT!A:A,MATCH(B1247,EQUIPMENT!B:B,0))*10+1,INDEX(ITEM!A:A,MATCH(B1247,ITEM!B:B,0))+2)</f>
        <v>311044</v>
      </c>
      <c r="D1247" s="101">
        <v>8</v>
      </c>
      <c r="E1247" s="101">
        <v>0</v>
      </c>
      <c r="F1247" s="101" t="str">
        <f t="shared" si="19"/>
        <v>GAIN_NAME_8</v>
      </c>
      <c r="G1247" s="100" t="s">
        <v>231</v>
      </c>
      <c r="H1247" s="100" t="s">
        <v>626</v>
      </c>
    </row>
    <row r="1248" spans="1:8" ht="13.8" customHeight="1">
      <c r="A1248" s="101">
        <f>C1248*ID규칙_획득처_그룹_단위+COUNTIF($C$4:C1248,C1248)</f>
        <v>31104501</v>
      </c>
      <c r="B1248" s="100" t="s">
        <v>863</v>
      </c>
      <c r="C1248" s="101">
        <f>IF(H1248="EQUIPMENT",INDEX(EQUIPMENT!A:A,MATCH(B1248,EQUIPMENT!B:B,0))*10+1,INDEX(ITEM!A:A,MATCH(B1248,ITEM!B:B,0))+2)</f>
        <v>311045</v>
      </c>
      <c r="D1248" s="101">
        <v>14</v>
      </c>
      <c r="E1248" s="101">
        <v>0</v>
      </c>
      <c r="F1248" s="101" t="str">
        <f t="shared" si="19"/>
        <v>GAIN_NAME_14</v>
      </c>
      <c r="G1248" s="100" t="s">
        <v>237</v>
      </c>
      <c r="H1248" s="100" t="s">
        <v>626</v>
      </c>
    </row>
    <row r="1249" spans="1:8" ht="13.8" customHeight="1">
      <c r="A1249" s="101">
        <f>C1249*ID규칙_획득처_그룹_단위+COUNTIF($C$4:C1249,C1249)</f>
        <v>31104502</v>
      </c>
      <c r="B1249" s="100" t="s">
        <v>863</v>
      </c>
      <c r="C1249" s="101">
        <f>IF(H1249="EQUIPMENT",INDEX(EQUIPMENT!A:A,MATCH(B1249,EQUIPMENT!B:B,0))*10+1,INDEX(ITEM!A:A,MATCH(B1249,ITEM!B:B,0))+2)</f>
        <v>311045</v>
      </c>
      <c r="D1249" s="101">
        <v>11</v>
      </c>
      <c r="E1249" s="101">
        <v>0</v>
      </c>
      <c r="F1249" s="101" t="str">
        <f t="shared" si="19"/>
        <v>GAIN_NAME_11</v>
      </c>
      <c r="G1249" s="100" t="s">
        <v>234</v>
      </c>
      <c r="H1249" s="100" t="s">
        <v>626</v>
      </c>
    </row>
    <row r="1250" spans="1:8" ht="13.8" customHeight="1">
      <c r="A1250" s="101">
        <f>C1250*ID규칙_획득처_그룹_단위+COUNTIF($C$4:C1250,C1250)</f>
        <v>31104503</v>
      </c>
      <c r="B1250" s="100" t="s">
        <v>863</v>
      </c>
      <c r="C1250" s="101">
        <f>IF(H1250="EQUIPMENT",INDEX(EQUIPMENT!A:A,MATCH(B1250,EQUIPMENT!B:B,0))*10+1,INDEX(ITEM!A:A,MATCH(B1250,ITEM!B:B,0))+2)</f>
        <v>311045</v>
      </c>
      <c r="D1250" s="101">
        <v>8</v>
      </c>
      <c r="E1250" s="101">
        <v>0</v>
      </c>
      <c r="F1250" s="101" t="str">
        <f t="shared" si="19"/>
        <v>GAIN_NAME_8</v>
      </c>
      <c r="G1250" s="100" t="s">
        <v>231</v>
      </c>
      <c r="H1250" s="100" t="s">
        <v>626</v>
      </c>
    </row>
    <row r="1251" spans="1:8" ht="13.8" customHeight="1">
      <c r="A1251" s="101">
        <f>C1251*ID규칙_획득처_그룹_단위+COUNTIF($C$4:C1251,C1251)</f>
        <v>31104601</v>
      </c>
      <c r="B1251" s="100" t="s">
        <v>864</v>
      </c>
      <c r="C1251" s="101">
        <f>IF(H1251="EQUIPMENT",INDEX(EQUIPMENT!A:A,MATCH(B1251,EQUIPMENT!B:B,0))*10+1,INDEX(ITEM!A:A,MATCH(B1251,ITEM!B:B,0))+2)</f>
        <v>311046</v>
      </c>
      <c r="D1251" s="101">
        <v>14</v>
      </c>
      <c r="E1251" s="101">
        <v>0</v>
      </c>
      <c r="F1251" s="101" t="str">
        <f t="shared" ref="F1251:F1314" si="20">"GAIN_NAME_"&amp;D1251</f>
        <v>GAIN_NAME_14</v>
      </c>
      <c r="G1251" s="100" t="s">
        <v>237</v>
      </c>
      <c r="H1251" s="100" t="s">
        <v>626</v>
      </c>
    </row>
    <row r="1252" spans="1:8" ht="13.8" customHeight="1">
      <c r="A1252" s="101">
        <f>C1252*ID규칙_획득처_그룹_단위+COUNTIF($C$4:C1252,C1252)</f>
        <v>31104602</v>
      </c>
      <c r="B1252" s="100" t="s">
        <v>864</v>
      </c>
      <c r="C1252" s="101">
        <f>IF(H1252="EQUIPMENT",INDEX(EQUIPMENT!A:A,MATCH(B1252,EQUIPMENT!B:B,0))*10+1,INDEX(ITEM!A:A,MATCH(B1252,ITEM!B:B,0))+2)</f>
        <v>311046</v>
      </c>
      <c r="D1252" s="101">
        <v>11</v>
      </c>
      <c r="E1252" s="101">
        <v>0</v>
      </c>
      <c r="F1252" s="101" t="str">
        <f t="shared" si="20"/>
        <v>GAIN_NAME_11</v>
      </c>
      <c r="G1252" s="100" t="s">
        <v>234</v>
      </c>
      <c r="H1252" s="100" t="s">
        <v>626</v>
      </c>
    </row>
    <row r="1253" spans="1:8" ht="13.8" customHeight="1">
      <c r="A1253" s="101">
        <f>C1253*ID규칙_획득처_그룹_단위+COUNTIF($C$4:C1253,C1253)</f>
        <v>31104603</v>
      </c>
      <c r="B1253" s="100" t="s">
        <v>864</v>
      </c>
      <c r="C1253" s="101">
        <f>IF(H1253="EQUIPMENT",INDEX(EQUIPMENT!A:A,MATCH(B1253,EQUIPMENT!B:B,0))*10+1,INDEX(ITEM!A:A,MATCH(B1253,ITEM!B:B,0))+2)</f>
        <v>311046</v>
      </c>
      <c r="D1253" s="101">
        <v>8</v>
      </c>
      <c r="E1253" s="101">
        <v>0</v>
      </c>
      <c r="F1253" s="101" t="str">
        <f t="shared" si="20"/>
        <v>GAIN_NAME_8</v>
      </c>
      <c r="G1253" s="100" t="s">
        <v>231</v>
      </c>
      <c r="H1253" s="100" t="s">
        <v>626</v>
      </c>
    </row>
    <row r="1254" spans="1:8" ht="13.8" customHeight="1">
      <c r="A1254" s="101">
        <f>C1254*ID규칙_획득처_그룹_단위+COUNTIF($C$4:C1254,C1254)</f>
        <v>31104701</v>
      </c>
      <c r="B1254" s="100" t="s">
        <v>865</v>
      </c>
      <c r="C1254" s="101">
        <f>IF(H1254="EQUIPMENT",INDEX(EQUIPMENT!A:A,MATCH(B1254,EQUIPMENT!B:B,0))*10+1,INDEX(ITEM!A:A,MATCH(B1254,ITEM!B:B,0))+2)</f>
        <v>311047</v>
      </c>
      <c r="D1254" s="101">
        <v>14</v>
      </c>
      <c r="E1254" s="101">
        <v>0</v>
      </c>
      <c r="F1254" s="101" t="str">
        <f t="shared" si="20"/>
        <v>GAIN_NAME_14</v>
      </c>
      <c r="G1254" s="100" t="s">
        <v>237</v>
      </c>
      <c r="H1254" s="100" t="s">
        <v>626</v>
      </c>
    </row>
    <row r="1255" spans="1:8" ht="13.8" customHeight="1">
      <c r="A1255" s="101">
        <f>C1255*ID규칙_획득처_그룹_단위+COUNTIF($C$4:C1255,C1255)</f>
        <v>31104702</v>
      </c>
      <c r="B1255" s="100" t="s">
        <v>865</v>
      </c>
      <c r="C1255" s="101">
        <f>IF(H1255="EQUIPMENT",INDEX(EQUIPMENT!A:A,MATCH(B1255,EQUIPMENT!B:B,0))*10+1,INDEX(ITEM!A:A,MATCH(B1255,ITEM!B:B,0))+2)</f>
        <v>311047</v>
      </c>
      <c r="D1255" s="101">
        <v>11</v>
      </c>
      <c r="E1255" s="101">
        <v>0</v>
      </c>
      <c r="F1255" s="101" t="str">
        <f t="shared" si="20"/>
        <v>GAIN_NAME_11</v>
      </c>
      <c r="G1255" s="100" t="s">
        <v>234</v>
      </c>
      <c r="H1255" s="100" t="s">
        <v>626</v>
      </c>
    </row>
    <row r="1256" spans="1:8" ht="13.8" customHeight="1">
      <c r="A1256" s="101">
        <f>C1256*ID규칙_획득처_그룹_단위+COUNTIF($C$4:C1256,C1256)</f>
        <v>31104703</v>
      </c>
      <c r="B1256" s="100" t="s">
        <v>865</v>
      </c>
      <c r="C1256" s="101">
        <f>IF(H1256="EQUIPMENT",INDEX(EQUIPMENT!A:A,MATCH(B1256,EQUIPMENT!B:B,0))*10+1,INDEX(ITEM!A:A,MATCH(B1256,ITEM!B:B,0))+2)</f>
        <v>311047</v>
      </c>
      <c r="D1256" s="101">
        <v>1</v>
      </c>
      <c r="E1256" s="101">
        <v>0</v>
      </c>
      <c r="F1256" s="101" t="str">
        <f t="shared" si="20"/>
        <v>GAIN_NAME_1</v>
      </c>
      <c r="G1256" s="100" t="s">
        <v>222</v>
      </c>
      <c r="H1256" s="100" t="s">
        <v>626</v>
      </c>
    </row>
    <row r="1257" spans="1:8" ht="13.8" customHeight="1">
      <c r="A1257" s="101">
        <f>C1257*ID규칙_획득처_그룹_단위+COUNTIF($C$4:C1257,C1257)</f>
        <v>31104704</v>
      </c>
      <c r="B1257" s="100" t="s">
        <v>865</v>
      </c>
      <c r="C1257" s="101">
        <f>IF(H1257="EQUIPMENT",INDEX(EQUIPMENT!A:A,MATCH(B1257,EQUIPMENT!B:B,0))*10+1,INDEX(ITEM!A:A,MATCH(B1257,ITEM!B:B,0))+2)</f>
        <v>311047</v>
      </c>
      <c r="D1257" s="101">
        <v>8</v>
      </c>
      <c r="E1257" s="101">
        <v>0</v>
      </c>
      <c r="F1257" s="101" t="str">
        <f t="shared" si="20"/>
        <v>GAIN_NAME_8</v>
      </c>
      <c r="G1257" s="100" t="s">
        <v>231</v>
      </c>
      <c r="H1257" s="100" t="s">
        <v>626</v>
      </c>
    </row>
    <row r="1258" spans="1:8" ht="13.8" customHeight="1">
      <c r="A1258" s="101">
        <f>C1258*ID규칙_획득처_그룹_단위+COUNTIF($C$4:C1258,C1258)</f>
        <v>31104801</v>
      </c>
      <c r="B1258" s="100" t="s">
        <v>866</v>
      </c>
      <c r="C1258" s="101">
        <f>IF(H1258="EQUIPMENT",INDEX(EQUIPMENT!A:A,MATCH(B1258,EQUIPMENT!B:B,0))*10+1,INDEX(ITEM!A:A,MATCH(B1258,ITEM!B:B,0))+2)</f>
        <v>311048</v>
      </c>
      <c r="D1258" s="101">
        <v>14</v>
      </c>
      <c r="E1258" s="101">
        <v>0</v>
      </c>
      <c r="F1258" s="101" t="str">
        <f t="shared" si="20"/>
        <v>GAIN_NAME_14</v>
      </c>
      <c r="G1258" s="100" t="s">
        <v>237</v>
      </c>
      <c r="H1258" s="100" t="s">
        <v>626</v>
      </c>
    </row>
    <row r="1259" spans="1:8" ht="13.8" customHeight="1">
      <c r="A1259" s="101">
        <f>C1259*ID규칙_획득처_그룹_단위+COUNTIF($C$4:C1259,C1259)</f>
        <v>31104802</v>
      </c>
      <c r="B1259" s="100" t="s">
        <v>866</v>
      </c>
      <c r="C1259" s="101">
        <f>IF(H1259="EQUIPMENT",INDEX(EQUIPMENT!A:A,MATCH(B1259,EQUIPMENT!B:B,0))*10+1,INDEX(ITEM!A:A,MATCH(B1259,ITEM!B:B,0))+2)</f>
        <v>311048</v>
      </c>
      <c r="D1259" s="101">
        <v>11</v>
      </c>
      <c r="E1259" s="101">
        <v>0</v>
      </c>
      <c r="F1259" s="101" t="str">
        <f t="shared" si="20"/>
        <v>GAIN_NAME_11</v>
      </c>
      <c r="G1259" s="100" t="s">
        <v>234</v>
      </c>
      <c r="H1259" s="100" t="s">
        <v>626</v>
      </c>
    </row>
    <row r="1260" spans="1:8" ht="13.8" customHeight="1">
      <c r="A1260" s="101">
        <f>C1260*ID규칙_획득처_그룹_단위+COUNTIF($C$4:C1260,C1260)</f>
        <v>31104803</v>
      </c>
      <c r="B1260" s="100" t="s">
        <v>866</v>
      </c>
      <c r="C1260" s="101">
        <f>IF(H1260="EQUIPMENT",INDEX(EQUIPMENT!A:A,MATCH(B1260,EQUIPMENT!B:B,0))*10+1,INDEX(ITEM!A:A,MATCH(B1260,ITEM!B:B,0))+2)</f>
        <v>311048</v>
      </c>
      <c r="D1260" s="101">
        <v>1</v>
      </c>
      <c r="E1260" s="101">
        <v>0</v>
      </c>
      <c r="F1260" s="101" t="str">
        <f t="shared" si="20"/>
        <v>GAIN_NAME_1</v>
      </c>
      <c r="G1260" s="100" t="s">
        <v>222</v>
      </c>
      <c r="H1260" s="100" t="s">
        <v>626</v>
      </c>
    </row>
    <row r="1261" spans="1:8" ht="13.8" customHeight="1">
      <c r="A1261" s="101">
        <f>C1261*ID규칙_획득처_그룹_단위+COUNTIF($C$4:C1261,C1261)</f>
        <v>31104804</v>
      </c>
      <c r="B1261" s="100" t="s">
        <v>866</v>
      </c>
      <c r="C1261" s="101">
        <f>IF(H1261="EQUIPMENT",INDEX(EQUIPMENT!A:A,MATCH(B1261,EQUIPMENT!B:B,0))*10+1,INDEX(ITEM!A:A,MATCH(B1261,ITEM!B:B,0))+2)</f>
        <v>311048</v>
      </c>
      <c r="D1261" s="101">
        <v>8</v>
      </c>
      <c r="E1261" s="101">
        <v>0</v>
      </c>
      <c r="F1261" s="101" t="str">
        <f t="shared" si="20"/>
        <v>GAIN_NAME_8</v>
      </c>
      <c r="G1261" s="100" t="s">
        <v>231</v>
      </c>
      <c r="H1261" s="100" t="s">
        <v>626</v>
      </c>
    </row>
    <row r="1262" spans="1:8" ht="13.8" customHeight="1">
      <c r="A1262" s="101">
        <f>C1262*ID규칙_획득처_그룹_단위+COUNTIF($C$4:C1262,C1262)</f>
        <v>31104901</v>
      </c>
      <c r="B1262" s="100" t="s">
        <v>867</v>
      </c>
      <c r="C1262" s="101">
        <f>IF(H1262="EQUIPMENT",INDEX(EQUIPMENT!A:A,MATCH(B1262,EQUIPMENT!B:B,0))*10+1,INDEX(ITEM!A:A,MATCH(B1262,ITEM!B:B,0))+2)</f>
        <v>311049</v>
      </c>
      <c r="D1262" s="101">
        <v>14</v>
      </c>
      <c r="E1262" s="101">
        <v>0</v>
      </c>
      <c r="F1262" s="101" t="str">
        <f t="shared" si="20"/>
        <v>GAIN_NAME_14</v>
      </c>
      <c r="G1262" s="100" t="s">
        <v>237</v>
      </c>
      <c r="H1262" s="100" t="s">
        <v>626</v>
      </c>
    </row>
    <row r="1263" spans="1:8" ht="13.8" customHeight="1">
      <c r="A1263" s="101">
        <f>C1263*ID규칙_획득처_그룹_단위+COUNTIF($C$4:C1263,C1263)</f>
        <v>31104902</v>
      </c>
      <c r="B1263" s="100" t="s">
        <v>867</v>
      </c>
      <c r="C1263" s="101">
        <f>IF(H1263="EQUIPMENT",INDEX(EQUIPMENT!A:A,MATCH(B1263,EQUIPMENT!B:B,0))*10+1,INDEX(ITEM!A:A,MATCH(B1263,ITEM!B:B,0))+2)</f>
        <v>311049</v>
      </c>
      <c r="D1263" s="101">
        <v>11</v>
      </c>
      <c r="E1263" s="101">
        <v>0</v>
      </c>
      <c r="F1263" s="101" t="str">
        <f t="shared" si="20"/>
        <v>GAIN_NAME_11</v>
      </c>
      <c r="G1263" s="100" t="s">
        <v>234</v>
      </c>
      <c r="H1263" s="100" t="s">
        <v>626</v>
      </c>
    </row>
    <row r="1264" spans="1:8" ht="13.8" customHeight="1">
      <c r="A1264" s="101">
        <f>C1264*ID규칙_획득처_그룹_단위+COUNTIF($C$4:C1264,C1264)</f>
        <v>31104903</v>
      </c>
      <c r="B1264" s="100" t="s">
        <v>867</v>
      </c>
      <c r="C1264" s="101">
        <f>IF(H1264="EQUIPMENT",INDEX(EQUIPMENT!A:A,MATCH(B1264,EQUIPMENT!B:B,0))*10+1,INDEX(ITEM!A:A,MATCH(B1264,ITEM!B:B,0))+2)</f>
        <v>311049</v>
      </c>
      <c r="D1264" s="101">
        <v>8</v>
      </c>
      <c r="E1264" s="101">
        <v>0</v>
      </c>
      <c r="F1264" s="101" t="str">
        <f t="shared" si="20"/>
        <v>GAIN_NAME_8</v>
      </c>
      <c r="G1264" s="100" t="s">
        <v>231</v>
      </c>
      <c r="H1264" s="100" t="s">
        <v>626</v>
      </c>
    </row>
    <row r="1265" spans="1:8" ht="13.8" customHeight="1">
      <c r="A1265" s="101">
        <f>C1265*ID규칙_획득처_그룹_단위+COUNTIF($C$4:C1265,C1265)</f>
        <v>31105001</v>
      </c>
      <c r="B1265" s="100" t="s">
        <v>868</v>
      </c>
      <c r="C1265" s="101">
        <f>IF(H1265="EQUIPMENT",INDEX(EQUIPMENT!A:A,MATCH(B1265,EQUIPMENT!B:B,0))*10+1,INDEX(ITEM!A:A,MATCH(B1265,ITEM!B:B,0))+2)</f>
        <v>311050</v>
      </c>
      <c r="D1265" s="101">
        <v>14</v>
      </c>
      <c r="E1265" s="101">
        <v>0</v>
      </c>
      <c r="F1265" s="101" t="str">
        <f t="shared" si="20"/>
        <v>GAIN_NAME_14</v>
      </c>
      <c r="G1265" s="100" t="s">
        <v>237</v>
      </c>
      <c r="H1265" s="100" t="s">
        <v>626</v>
      </c>
    </row>
    <row r="1266" spans="1:8" ht="13.8" customHeight="1">
      <c r="A1266" s="101">
        <f>C1266*ID규칙_획득처_그룹_단위+COUNTIF($C$4:C1266,C1266)</f>
        <v>31105002</v>
      </c>
      <c r="B1266" s="100" t="s">
        <v>868</v>
      </c>
      <c r="C1266" s="101">
        <f>IF(H1266="EQUIPMENT",INDEX(EQUIPMENT!A:A,MATCH(B1266,EQUIPMENT!B:B,0))*10+1,INDEX(ITEM!A:A,MATCH(B1266,ITEM!B:B,0))+2)</f>
        <v>311050</v>
      </c>
      <c r="D1266" s="101">
        <v>11</v>
      </c>
      <c r="E1266" s="101">
        <v>0</v>
      </c>
      <c r="F1266" s="101" t="str">
        <f t="shared" si="20"/>
        <v>GAIN_NAME_11</v>
      </c>
      <c r="G1266" s="100" t="s">
        <v>234</v>
      </c>
      <c r="H1266" s="100" t="s">
        <v>626</v>
      </c>
    </row>
    <row r="1267" spans="1:8" ht="13.8" customHeight="1">
      <c r="A1267" s="101">
        <f>C1267*ID규칙_획득처_그룹_단위+COUNTIF($C$4:C1267,C1267)</f>
        <v>31105003</v>
      </c>
      <c r="B1267" s="100" t="s">
        <v>868</v>
      </c>
      <c r="C1267" s="101">
        <f>IF(H1267="EQUIPMENT",INDEX(EQUIPMENT!A:A,MATCH(B1267,EQUIPMENT!B:B,0))*10+1,INDEX(ITEM!A:A,MATCH(B1267,ITEM!B:B,0))+2)</f>
        <v>311050</v>
      </c>
      <c r="D1267" s="101">
        <v>8</v>
      </c>
      <c r="E1267" s="101">
        <v>0</v>
      </c>
      <c r="F1267" s="101" t="str">
        <f t="shared" si="20"/>
        <v>GAIN_NAME_8</v>
      </c>
      <c r="G1267" s="100" t="s">
        <v>231</v>
      </c>
      <c r="H1267" s="100" t="s">
        <v>626</v>
      </c>
    </row>
    <row r="1268" spans="1:8" ht="13.8" customHeight="1">
      <c r="A1268" s="101">
        <f>C1268*ID규칙_획득처_그룹_단위+COUNTIF($C$4:C1268,C1268)</f>
        <v>31105101</v>
      </c>
      <c r="B1268" s="100" t="s">
        <v>869</v>
      </c>
      <c r="C1268" s="101">
        <f>IF(H1268="EQUIPMENT",INDEX(EQUIPMENT!A:A,MATCH(B1268,EQUIPMENT!B:B,0))*10+1,INDEX(ITEM!A:A,MATCH(B1268,ITEM!B:B,0))+2)</f>
        <v>311051</v>
      </c>
      <c r="D1268" s="101">
        <v>14</v>
      </c>
      <c r="E1268" s="101">
        <v>0</v>
      </c>
      <c r="F1268" s="101" t="str">
        <f t="shared" si="20"/>
        <v>GAIN_NAME_14</v>
      </c>
      <c r="G1268" s="100" t="s">
        <v>237</v>
      </c>
      <c r="H1268" s="100" t="s">
        <v>626</v>
      </c>
    </row>
    <row r="1269" spans="1:8" ht="13.8" customHeight="1">
      <c r="A1269" s="101">
        <f>C1269*ID규칙_획득처_그룹_단위+COUNTIF($C$4:C1269,C1269)</f>
        <v>31105102</v>
      </c>
      <c r="B1269" s="100" t="s">
        <v>869</v>
      </c>
      <c r="C1269" s="101">
        <f>IF(H1269="EQUIPMENT",INDEX(EQUIPMENT!A:A,MATCH(B1269,EQUIPMENT!B:B,0))*10+1,INDEX(ITEM!A:A,MATCH(B1269,ITEM!B:B,0))+2)</f>
        <v>311051</v>
      </c>
      <c r="D1269" s="101">
        <v>11</v>
      </c>
      <c r="E1269" s="101">
        <v>0</v>
      </c>
      <c r="F1269" s="101" t="str">
        <f t="shared" si="20"/>
        <v>GAIN_NAME_11</v>
      </c>
      <c r="G1269" s="100" t="s">
        <v>234</v>
      </c>
      <c r="H1269" s="100" t="s">
        <v>626</v>
      </c>
    </row>
    <row r="1270" spans="1:8" ht="13.8" customHeight="1">
      <c r="A1270" s="101">
        <f>C1270*ID규칙_획득처_그룹_단위+COUNTIF($C$4:C1270,C1270)</f>
        <v>31105103</v>
      </c>
      <c r="B1270" s="100" t="s">
        <v>869</v>
      </c>
      <c r="C1270" s="101">
        <f>IF(H1270="EQUIPMENT",INDEX(EQUIPMENT!A:A,MATCH(B1270,EQUIPMENT!B:B,0))*10+1,INDEX(ITEM!A:A,MATCH(B1270,ITEM!B:B,0))+2)</f>
        <v>311051</v>
      </c>
      <c r="D1270" s="101">
        <v>1</v>
      </c>
      <c r="E1270" s="101">
        <v>0</v>
      </c>
      <c r="F1270" s="101" t="str">
        <f t="shared" si="20"/>
        <v>GAIN_NAME_1</v>
      </c>
      <c r="G1270" s="100" t="s">
        <v>222</v>
      </c>
      <c r="H1270" s="100" t="s">
        <v>626</v>
      </c>
    </row>
    <row r="1271" spans="1:8" ht="13.8" customHeight="1">
      <c r="A1271" s="101">
        <f>C1271*ID규칙_획득처_그룹_단위+COUNTIF($C$4:C1271,C1271)</f>
        <v>31105104</v>
      </c>
      <c r="B1271" s="100" t="s">
        <v>869</v>
      </c>
      <c r="C1271" s="101">
        <f>IF(H1271="EQUIPMENT",INDEX(EQUIPMENT!A:A,MATCH(B1271,EQUIPMENT!B:B,0))*10+1,INDEX(ITEM!A:A,MATCH(B1271,ITEM!B:B,0))+2)</f>
        <v>311051</v>
      </c>
      <c r="D1271" s="101">
        <v>8</v>
      </c>
      <c r="E1271" s="101">
        <v>0</v>
      </c>
      <c r="F1271" s="101" t="str">
        <f t="shared" si="20"/>
        <v>GAIN_NAME_8</v>
      </c>
      <c r="G1271" s="100" t="s">
        <v>231</v>
      </c>
      <c r="H1271" s="100" t="s">
        <v>626</v>
      </c>
    </row>
    <row r="1272" spans="1:8" ht="13.8" customHeight="1">
      <c r="A1272" s="101">
        <f>C1272*ID규칙_획득처_그룹_단위+COUNTIF($C$4:C1272,C1272)</f>
        <v>31105201</v>
      </c>
      <c r="B1272" s="100" t="s">
        <v>870</v>
      </c>
      <c r="C1272" s="101">
        <f>IF(H1272="EQUIPMENT",INDEX(EQUIPMENT!A:A,MATCH(B1272,EQUIPMENT!B:B,0))*10+1,INDEX(ITEM!A:A,MATCH(B1272,ITEM!B:B,0))+2)</f>
        <v>311052</v>
      </c>
      <c r="D1272" s="101">
        <v>14</v>
      </c>
      <c r="E1272" s="101">
        <v>0</v>
      </c>
      <c r="F1272" s="101" t="str">
        <f t="shared" si="20"/>
        <v>GAIN_NAME_14</v>
      </c>
      <c r="G1272" s="100" t="s">
        <v>237</v>
      </c>
      <c r="H1272" s="100" t="s">
        <v>626</v>
      </c>
    </row>
    <row r="1273" spans="1:8" ht="13.8" customHeight="1">
      <c r="A1273" s="101">
        <f>C1273*ID규칙_획득처_그룹_단위+COUNTIF($C$4:C1273,C1273)</f>
        <v>31105202</v>
      </c>
      <c r="B1273" s="100" t="s">
        <v>870</v>
      </c>
      <c r="C1273" s="101">
        <f>IF(H1273="EQUIPMENT",INDEX(EQUIPMENT!A:A,MATCH(B1273,EQUIPMENT!B:B,0))*10+1,INDEX(ITEM!A:A,MATCH(B1273,ITEM!B:B,0))+2)</f>
        <v>311052</v>
      </c>
      <c r="D1273" s="101">
        <v>11</v>
      </c>
      <c r="E1273" s="101">
        <v>0</v>
      </c>
      <c r="F1273" s="101" t="str">
        <f t="shared" si="20"/>
        <v>GAIN_NAME_11</v>
      </c>
      <c r="G1273" s="100" t="s">
        <v>234</v>
      </c>
      <c r="H1273" s="100" t="s">
        <v>626</v>
      </c>
    </row>
    <row r="1274" spans="1:8" ht="13.8" customHeight="1">
      <c r="A1274" s="101">
        <f>C1274*ID규칙_획득처_그룹_단위+COUNTIF($C$4:C1274,C1274)</f>
        <v>31105203</v>
      </c>
      <c r="B1274" s="100" t="s">
        <v>870</v>
      </c>
      <c r="C1274" s="101">
        <f>IF(H1274="EQUIPMENT",INDEX(EQUIPMENT!A:A,MATCH(B1274,EQUIPMENT!B:B,0))*10+1,INDEX(ITEM!A:A,MATCH(B1274,ITEM!B:B,0))+2)</f>
        <v>311052</v>
      </c>
      <c r="D1274" s="101">
        <v>1</v>
      </c>
      <c r="E1274" s="101">
        <v>0</v>
      </c>
      <c r="F1274" s="101" t="str">
        <f t="shared" si="20"/>
        <v>GAIN_NAME_1</v>
      </c>
      <c r="G1274" s="100" t="s">
        <v>222</v>
      </c>
      <c r="H1274" s="100" t="s">
        <v>626</v>
      </c>
    </row>
    <row r="1275" spans="1:8" ht="13.8" customHeight="1">
      <c r="A1275" s="101">
        <f>C1275*ID규칙_획득처_그룹_단위+COUNTIF($C$4:C1275,C1275)</f>
        <v>31105204</v>
      </c>
      <c r="B1275" s="100" t="s">
        <v>870</v>
      </c>
      <c r="C1275" s="101">
        <f>IF(H1275="EQUIPMENT",INDEX(EQUIPMENT!A:A,MATCH(B1275,EQUIPMENT!B:B,0))*10+1,INDEX(ITEM!A:A,MATCH(B1275,ITEM!B:B,0))+2)</f>
        <v>311052</v>
      </c>
      <c r="D1275" s="101">
        <v>8</v>
      </c>
      <c r="E1275" s="101">
        <v>0</v>
      </c>
      <c r="F1275" s="101" t="str">
        <f t="shared" si="20"/>
        <v>GAIN_NAME_8</v>
      </c>
      <c r="G1275" s="100" t="s">
        <v>231</v>
      </c>
      <c r="H1275" s="100" t="s">
        <v>626</v>
      </c>
    </row>
    <row r="1276" spans="1:8" ht="13.8" customHeight="1">
      <c r="A1276" s="101">
        <f>C1276*ID규칙_획득처_그룹_단위+COUNTIF($C$4:C1276,C1276)</f>
        <v>31105301</v>
      </c>
      <c r="B1276" s="100" t="s">
        <v>871</v>
      </c>
      <c r="C1276" s="101">
        <f>IF(H1276="EQUIPMENT",INDEX(EQUIPMENT!A:A,MATCH(B1276,EQUIPMENT!B:B,0))*10+1,INDEX(ITEM!A:A,MATCH(B1276,ITEM!B:B,0))+2)</f>
        <v>311053</v>
      </c>
      <c r="D1276" s="101">
        <v>14</v>
      </c>
      <c r="E1276" s="101">
        <v>0</v>
      </c>
      <c r="F1276" s="101" t="str">
        <f t="shared" si="20"/>
        <v>GAIN_NAME_14</v>
      </c>
      <c r="G1276" s="100" t="s">
        <v>237</v>
      </c>
      <c r="H1276" s="100" t="s">
        <v>626</v>
      </c>
    </row>
    <row r="1277" spans="1:8" ht="13.8" customHeight="1">
      <c r="A1277" s="101">
        <f>C1277*ID규칙_획득처_그룹_단위+COUNTIF($C$4:C1277,C1277)</f>
        <v>31105302</v>
      </c>
      <c r="B1277" s="100" t="s">
        <v>871</v>
      </c>
      <c r="C1277" s="101">
        <f>IF(H1277="EQUIPMENT",INDEX(EQUIPMENT!A:A,MATCH(B1277,EQUIPMENT!B:B,0))*10+1,INDEX(ITEM!A:A,MATCH(B1277,ITEM!B:B,0))+2)</f>
        <v>311053</v>
      </c>
      <c r="D1277" s="101">
        <v>11</v>
      </c>
      <c r="E1277" s="101">
        <v>0</v>
      </c>
      <c r="F1277" s="101" t="str">
        <f t="shared" si="20"/>
        <v>GAIN_NAME_11</v>
      </c>
      <c r="G1277" s="100" t="s">
        <v>234</v>
      </c>
      <c r="H1277" s="100" t="s">
        <v>626</v>
      </c>
    </row>
    <row r="1278" spans="1:8" ht="13.8" customHeight="1">
      <c r="A1278" s="101">
        <f>C1278*ID규칙_획득처_그룹_단위+COUNTIF($C$4:C1278,C1278)</f>
        <v>31105303</v>
      </c>
      <c r="B1278" s="100" t="s">
        <v>871</v>
      </c>
      <c r="C1278" s="101">
        <f>IF(H1278="EQUIPMENT",INDEX(EQUIPMENT!A:A,MATCH(B1278,EQUIPMENT!B:B,0))*10+1,INDEX(ITEM!A:A,MATCH(B1278,ITEM!B:B,0))+2)</f>
        <v>311053</v>
      </c>
      <c r="D1278" s="101">
        <v>8</v>
      </c>
      <c r="E1278" s="101">
        <v>0</v>
      </c>
      <c r="F1278" s="101" t="str">
        <f t="shared" si="20"/>
        <v>GAIN_NAME_8</v>
      </c>
      <c r="G1278" s="100" t="s">
        <v>231</v>
      </c>
      <c r="H1278" s="100" t="s">
        <v>626</v>
      </c>
    </row>
    <row r="1279" spans="1:8" ht="13.8" customHeight="1">
      <c r="A1279" s="101">
        <f>C1279*ID규칙_획득처_그룹_단위+COUNTIF($C$4:C1279,C1279)</f>
        <v>31105401</v>
      </c>
      <c r="B1279" s="100" t="s">
        <v>872</v>
      </c>
      <c r="C1279" s="101">
        <f>IF(H1279="EQUIPMENT",INDEX(EQUIPMENT!A:A,MATCH(B1279,EQUIPMENT!B:B,0))*10+1,INDEX(ITEM!A:A,MATCH(B1279,ITEM!B:B,0))+2)</f>
        <v>311054</v>
      </c>
      <c r="D1279" s="101">
        <v>14</v>
      </c>
      <c r="E1279" s="101">
        <v>0</v>
      </c>
      <c r="F1279" s="101" t="str">
        <f t="shared" si="20"/>
        <v>GAIN_NAME_14</v>
      </c>
      <c r="G1279" s="100" t="s">
        <v>237</v>
      </c>
      <c r="H1279" s="100" t="s">
        <v>626</v>
      </c>
    </row>
    <row r="1280" spans="1:8" ht="13.8" customHeight="1">
      <c r="A1280" s="101">
        <f>C1280*ID규칙_획득처_그룹_단위+COUNTIF($C$4:C1280,C1280)</f>
        <v>31105402</v>
      </c>
      <c r="B1280" s="100" t="s">
        <v>872</v>
      </c>
      <c r="C1280" s="101">
        <f>IF(H1280="EQUIPMENT",INDEX(EQUIPMENT!A:A,MATCH(B1280,EQUIPMENT!B:B,0))*10+1,INDEX(ITEM!A:A,MATCH(B1280,ITEM!B:B,0))+2)</f>
        <v>311054</v>
      </c>
      <c r="D1280" s="101">
        <v>11</v>
      </c>
      <c r="E1280" s="101">
        <v>0</v>
      </c>
      <c r="F1280" s="101" t="str">
        <f t="shared" si="20"/>
        <v>GAIN_NAME_11</v>
      </c>
      <c r="G1280" s="100" t="s">
        <v>234</v>
      </c>
      <c r="H1280" s="100" t="s">
        <v>626</v>
      </c>
    </row>
    <row r="1281" spans="1:8" ht="13.8" customHeight="1">
      <c r="A1281" s="101">
        <f>C1281*ID규칙_획득처_그룹_단위+COUNTIF($C$4:C1281,C1281)</f>
        <v>31105403</v>
      </c>
      <c r="B1281" s="100" t="s">
        <v>872</v>
      </c>
      <c r="C1281" s="101">
        <f>IF(H1281="EQUIPMENT",INDEX(EQUIPMENT!A:A,MATCH(B1281,EQUIPMENT!B:B,0))*10+1,INDEX(ITEM!A:A,MATCH(B1281,ITEM!B:B,0))+2)</f>
        <v>311054</v>
      </c>
      <c r="D1281" s="101">
        <v>8</v>
      </c>
      <c r="E1281" s="101">
        <v>0</v>
      </c>
      <c r="F1281" s="101" t="str">
        <f t="shared" si="20"/>
        <v>GAIN_NAME_8</v>
      </c>
      <c r="G1281" s="100" t="s">
        <v>231</v>
      </c>
      <c r="H1281" s="100" t="s">
        <v>626</v>
      </c>
    </row>
    <row r="1282" spans="1:8" ht="13.8" customHeight="1">
      <c r="A1282" s="101">
        <f>C1282*ID규칙_획득처_그룹_단위+COUNTIF($C$4:C1282,C1282)</f>
        <v>31105501</v>
      </c>
      <c r="B1282" s="100" t="s">
        <v>873</v>
      </c>
      <c r="C1282" s="101">
        <f>IF(H1282="EQUIPMENT",INDEX(EQUIPMENT!A:A,MATCH(B1282,EQUIPMENT!B:B,0))*10+1,INDEX(ITEM!A:A,MATCH(B1282,ITEM!B:B,0))+2)</f>
        <v>311055</v>
      </c>
      <c r="D1282" s="101">
        <v>14</v>
      </c>
      <c r="E1282" s="101">
        <v>0</v>
      </c>
      <c r="F1282" s="101" t="str">
        <f t="shared" si="20"/>
        <v>GAIN_NAME_14</v>
      </c>
      <c r="G1282" s="100" t="s">
        <v>237</v>
      </c>
      <c r="H1282" s="100" t="s">
        <v>626</v>
      </c>
    </row>
    <row r="1283" spans="1:8" ht="13.8" customHeight="1">
      <c r="A1283" s="101">
        <f>C1283*ID규칙_획득처_그룹_단위+COUNTIF($C$4:C1283,C1283)</f>
        <v>31105502</v>
      </c>
      <c r="B1283" s="100" t="s">
        <v>873</v>
      </c>
      <c r="C1283" s="101">
        <f>IF(H1283="EQUIPMENT",INDEX(EQUIPMENT!A:A,MATCH(B1283,EQUIPMENT!B:B,0))*10+1,INDEX(ITEM!A:A,MATCH(B1283,ITEM!B:B,0))+2)</f>
        <v>311055</v>
      </c>
      <c r="D1283" s="101">
        <v>11</v>
      </c>
      <c r="E1283" s="101">
        <v>0</v>
      </c>
      <c r="F1283" s="101" t="str">
        <f t="shared" si="20"/>
        <v>GAIN_NAME_11</v>
      </c>
      <c r="G1283" s="100" t="s">
        <v>234</v>
      </c>
      <c r="H1283" s="100" t="s">
        <v>626</v>
      </c>
    </row>
    <row r="1284" spans="1:8" ht="13.8" customHeight="1">
      <c r="A1284" s="101">
        <f>C1284*ID규칙_획득처_그룹_단위+COUNTIF($C$4:C1284,C1284)</f>
        <v>31105503</v>
      </c>
      <c r="B1284" s="100" t="s">
        <v>873</v>
      </c>
      <c r="C1284" s="101">
        <f>IF(H1284="EQUIPMENT",INDEX(EQUIPMENT!A:A,MATCH(B1284,EQUIPMENT!B:B,0))*10+1,INDEX(ITEM!A:A,MATCH(B1284,ITEM!B:B,0))+2)</f>
        <v>311055</v>
      </c>
      <c r="D1284" s="101">
        <v>1</v>
      </c>
      <c r="E1284" s="101">
        <v>0</v>
      </c>
      <c r="F1284" s="101" t="str">
        <f t="shared" si="20"/>
        <v>GAIN_NAME_1</v>
      </c>
      <c r="G1284" s="100" t="s">
        <v>222</v>
      </c>
      <c r="H1284" s="100" t="s">
        <v>626</v>
      </c>
    </row>
    <row r="1285" spans="1:8" ht="13.8" customHeight="1">
      <c r="A1285" s="101">
        <f>C1285*ID규칙_획득처_그룹_단위+COUNTIF($C$4:C1285,C1285)</f>
        <v>31105504</v>
      </c>
      <c r="B1285" s="100" t="s">
        <v>873</v>
      </c>
      <c r="C1285" s="101">
        <f>IF(H1285="EQUIPMENT",INDEX(EQUIPMENT!A:A,MATCH(B1285,EQUIPMENT!B:B,0))*10+1,INDEX(ITEM!A:A,MATCH(B1285,ITEM!B:B,0))+2)</f>
        <v>311055</v>
      </c>
      <c r="D1285" s="101">
        <v>8</v>
      </c>
      <c r="E1285" s="101">
        <v>0</v>
      </c>
      <c r="F1285" s="101" t="str">
        <f t="shared" si="20"/>
        <v>GAIN_NAME_8</v>
      </c>
      <c r="G1285" s="100" t="s">
        <v>231</v>
      </c>
      <c r="H1285" s="100" t="s">
        <v>626</v>
      </c>
    </row>
    <row r="1286" spans="1:8" ht="13.8" customHeight="1">
      <c r="A1286" s="101">
        <f>C1286*ID규칙_획득처_그룹_단위+COUNTIF($C$4:C1286,C1286)</f>
        <v>31105601</v>
      </c>
      <c r="B1286" s="100" t="s">
        <v>874</v>
      </c>
      <c r="C1286" s="101">
        <f>IF(H1286="EQUIPMENT",INDEX(EQUIPMENT!A:A,MATCH(B1286,EQUIPMENT!B:B,0))*10+1,INDEX(ITEM!A:A,MATCH(B1286,ITEM!B:B,0))+2)</f>
        <v>311056</v>
      </c>
      <c r="D1286" s="101">
        <v>14</v>
      </c>
      <c r="E1286" s="101">
        <v>0</v>
      </c>
      <c r="F1286" s="101" t="str">
        <f t="shared" si="20"/>
        <v>GAIN_NAME_14</v>
      </c>
      <c r="G1286" s="100" t="s">
        <v>237</v>
      </c>
      <c r="H1286" s="100" t="s">
        <v>626</v>
      </c>
    </row>
    <row r="1287" spans="1:8" ht="13.8" customHeight="1">
      <c r="A1287" s="101">
        <f>C1287*ID규칙_획득처_그룹_단위+COUNTIF($C$4:C1287,C1287)</f>
        <v>31105602</v>
      </c>
      <c r="B1287" s="100" t="s">
        <v>874</v>
      </c>
      <c r="C1287" s="101">
        <f>IF(H1287="EQUIPMENT",INDEX(EQUIPMENT!A:A,MATCH(B1287,EQUIPMENT!B:B,0))*10+1,INDEX(ITEM!A:A,MATCH(B1287,ITEM!B:B,0))+2)</f>
        <v>311056</v>
      </c>
      <c r="D1287" s="101">
        <v>11</v>
      </c>
      <c r="E1287" s="101">
        <v>0</v>
      </c>
      <c r="F1287" s="101" t="str">
        <f t="shared" si="20"/>
        <v>GAIN_NAME_11</v>
      </c>
      <c r="G1287" s="100" t="s">
        <v>234</v>
      </c>
      <c r="H1287" s="100" t="s">
        <v>626</v>
      </c>
    </row>
    <row r="1288" spans="1:8" ht="13.8" customHeight="1">
      <c r="A1288" s="101">
        <f>C1288*ID규칙_획득처_그룹_단위+COUNTIF($C$4:C1288,C1288)</f>
        <v>31105603</v>
      </c>
      <c r="B1288" s="100" t="s">
        <v>874</v>
      </c>
      <c r="C1288" s="101">
        <f>IF(H1288="EQUIPMENT",INDEX(EQUIPMENT!A:A,MATCH(B1288,EQUIPMENT!B:B,0))*10+1,INDEX(ITEM!A:A,MATCH(B1288,ITEM!B:B,0))+2)</f>
        <v>311056</v>
      </c>
      <c r="D1288" s="101">
        <v>1</v>
      </c>
      <c r="E1288" s="101">
        <v>0</v>
      </c>
      <c r="F1288" s="101" t="str">
        <f t="shared" si="20"/>
        <v>GAIN_NAME_1</v>
      </c>
      <c r="G1288" s="100" t="s">
        <v>222</v>
      </c>
      <c r="H1288" s="100" t="s">
        <v>626</v>
      </c>
    </row>
    <row r="1289" spans="1:8" ht="13.8" customHeight="1">
      <c r="A1289" s="101">
        <f>C1289*ID규칙_획득처_그룹_단위+COUNTIF($C$4:C1289,C1289)</f>
        <v>31105604</v>
      </c>
      <c r="B1289" s="100" t="s">
        <v>874</v>
      </c>
      <c r="C1289" s="101">
        <f>IF(H1289="EQUIPMENT",INDEX(EQUIPMENT!A:A,MATCH(B1289,EQUIPMENT!B:B,0))*10+1,INDEX(ITEM!A:A,MATCH(B1289,ITEM!B:B,0))+2)</f>
        <v>311056</v>
      </c>
      <c r="D1289" s="101">
        <v>8</v>
      </c>
      <c r="E1289" s="101">
        <v>0</v>
      </c>
      <c r="F1289" s="101" t="str">
        <f t="shared" si="20"/>
        <v>GAIN_NAME_8</v>
      </c>
      <c r="G1289" s="100" t="s">
        <v>231</v>
      </c>
      <c r="H1289" s="100" t="s">
        <v>626</v>
      </c>
    </row>
    <row r="1290" spans="1:8" ht="13.8" customHeight="1">
      <c r="A1290" s="101">
        <f>C1290*ID규칙_획득처_그룹_단위+COUNTIF($C$4:C1290,C1290)</f>
        <v>31105701</v>
      </c>
      <c r="B1290" s="100" t="s">
        <v>875</v>
      </c>
      <c r="C1290" s="101">
        <f>IF(H1290="EQUIPMENT",INDEX(EQUIPMENT!A:A,MATCH(B1290,EQUIPMENT!B:B,0))*10+1,INDEX(ITEM!A:A,MATCH(B1290,ITEM!B:B,0))+2)</f>
        <v>311057</v>
      </c>
      <c r="D1290" s="101">
        <v>14</v>
      </c>
      <c r="E1290" s="101">
        <v>0</v>
      </c>
      <c r="F1290" s="101" t="str">
        <f t="shared" si="20"/>
        <v>GAIN_NAME_14</v>
      </c>
      <c r="G1290" s="100" t="s">
        <v>237</v>
      </c>
      <c r="H1290" s="100" t="s">
        <v>626</v>
      </c>
    </row>
    <row r="1291" spans="1:8" ht="13.8" customHeight="1">
      <c r="A1291" s="101">
        <f>C1291*ID규칙_획득처_그룹_단위+COUNTIF($C$4:C1291,C1291)</f>
        <v>31105702</v>
      </c>
      <c r="B1291" s="100" t="s">
        <v>875</v>
      </c>
      <c r="C1291" s="101">
        <f>IF(H1291="EQUIPMENT",INDEX(EQUIPMENT!A:A,MATCH(B1291,EQUIPMENT!B:B,0))*10+1,INDEX(ITEM!A:A,MATCH(B1291,ITEM!B:B,0))+2)</f>
        <v>311057</v>
      </c>
      <c r="D1291" s="101">
        <v>11</v>
      </c>
      <c r="E1291" s="101">
        <v>0</v>
      </c>
      <c r="F1291" s="101" t="str">
        <f t="shared" si="20"/>
        <v>GAIN_NAME_11</v>
      </c>
      <c r="G1291" s="100" t="s">
        <v>234</v>
      </c>
      <c r="H1291" s="100" t="s">
        <v>626</v>
      </c>
    </row>
    <row r="1292" spans="1:8" ht="13.8" customHeight="1">
      <c r="A1292" s="101">
        <f>C1292*ID규칙_획득처_그룹_단위+COUNTIF($C$4:C1292,C1292)</f>
        <v>31105703</v>
      </c>
      <c r="B1292" s="100" t="s">
        <v>875</v>
      </c>
      <c r="C1292" s="101">
        <f>IF(H1292="EQUIPMENT",INDEX(EQUIPMENT!A:A,MATCH(B1292,EQUIPMENT!B:B,0))*10+1,INDEX(ITEM!A:A,MATCH(B1292,ITEM!B:B,0))+2)</f>
        <v>311057</v>
      </c>
      <c r="D1292" s="101">
        <v>8</v>
      </c>
      <c r="E1292" s="101">
        <v>0</v>
      </c>
      <c r="F1292" s="101" t="str">
        <f t="shared" si="20"/>
        <v>GAIN_NAME_8</v>
      </c>
      <c r="G1292" s="100" t="s">
        <v>231</v>
      </c>
      <c r="H1292" s="100" t="s">
        <v>626</v>
      </c>
    </row>
    <row r="1293" spans="1:8" ht="13.8" customHeight="1">
      <c r="A1293" s="101">
        <f>C1293*ID규칙_획득처_그룹_단위+COUNTIF($C$4:C1293,C1293)</f>
        <v>31105801</v>
      </c>
      <c r="B1293" s="100" t="s">
        <v>876</v>
      </c>
      <c r="C1293" s="101">
        <f>IF(H1293="EQUIPMENT",INDEX(EQUIPMENT!A:A,MATCH(B1293,EQUIPMENT!B:B,0))*10+1,INDEX(ITEM!A:A,MATCH(B1293,ITEM!B:B,0))+2)</f>
        <v>311058</v>
      </c>
      <c r="D1293" s="101">
        <v>14</v>
      </c>
      <c r="E1293" s="101">
        <v>0</v>
      </c>
      <c r="F1293" s="101" t="str">
        <f t="shared" si="20"/>
        <v>GAIN_NAME_14</v>
      </c>
      <c r="G1293" s="100" t="s">
        <v>237</v>
      </c>
      <c r="H1293" s="100" t="s">
        <v>626</v>
      </c>
    </row>
    <row r="1294" spans="1:8" ht="13.8" customHeight="1">
      <c r="A1294" s="101">
        <f>C1294*ID규칙_획득처_그룹_단위+COUNTIF($C$4:C1294,C1294)</f>
        <v>31105802</v>
      </c>
      <c r="B1294" s="100" t="s">
        <v>876</v>
      </c>
      <c r="C1294" s="101">
        <f>IF(H1294="EQUIPMENT",INDEX(EQUIPMENT!A:A,MATCH(B1294,EQUIPMENT!B:B,0))*10+1,INDEX(ITEM!A:A,MATCH(B1294,ITEM!B:B,0))+2)</f>
        <v>311058</v>
      </c>
      <c r="D1294" s="101">
        <v>11</v>
      </c>
      <c r="E1294" s="101">
        <v>0</v>
      </c>
      <c r="F1294" s="101" t="str">
        <f t="shared" si="20"/>
        <v>GAIN_NAME_11</v>
      </c>
      <c r="G1294" s="100" t="s">
        <v>234</v>
      </c>
      <c r="H1294" s="100" t="s">
        <v>626</v>
      </c>
    </row>
    <row r="1295" spans="1:8" ht="13.8" customHeight="1">
      <c r="A1295" s="101">
        <f>C1295*ID규칙_획득처_그룹_단위+COUNTIF($C$4:C1295,C1295)</f>
        <v>31105803</v>
      </c>
      <c r="B1295" s="100" t="s">
        <v>876</v>
      </c>
      <c r="C1295" s="101">
        <f>IF(H1295="EQUIPMENT",INDEX(EQUIPMENT!A:A,MATCH(B1295,EQUIPMENT!B:B,0))*10+1,INDEX(ITEM!A:A,MATCH(B1295,ITEM!B:B,0))+2)</f>
        <v>311058</v>
      </c>
      <c r="D1295" s="101">
        <v>8</v>
      </c>
      <c r="E1295" s="101">
        <v>0</v>
      </c>
      <c r="F1295" s="101" t="str">
        <f t="shared" si="20"/>
        <v>GAIN_NAME_8</v>
      </c>
      <c r="G1295" s="100" t="s">
        <v>231</v>
      </c>
      <c r="H1295" s="100" t="s">
        <v>626</v>
      </c>
    </row>
    <row r="1296" spans="1:8" ht="13.8" customHeight="1">
      <c r="A1296" s="101">
        <f>C1296*ID규칙_획득처_그룹_단위+COUNTIF($C$4:C1296,C1296)</f>
        <v>31105901</v>
      </c>
      <c r="B1296" s="100" t="s">
        <v>877</v>
      </c>
      <c r="C1296" s="101">
        <f>IF(H1296="EQUIPMENT",INDEX(EQUIPMENT!A:A,MATCH(B1296,EQUIPMENT!B:B,0))*10+1,INDEX(ITEM!A:A,MATCH(B1296,ITEM!B:B,0))+2)</f>
        <v>311059</v>
      </c>
      <c r="D1296" s="101">
        <v>14</v>
      </c>
      <c r="E1296" s="101">
        <v>0</v>
      </c>
      <c r="F1296" s="101" t="str">
        <f t="shared" si="20"/>
        <v>GAIN_NAME_14</v>
      </c>
      <c r="G1296" s="100" t="s">
        <v>237</v>
      </c>
      <c r="H1296" s="100" t="s">
        <v>626</v>
      </c>
    </row>
    <row r="1297" spans="1:8" ht="13.8" customHeight="1">
      <c r="A1297" s="101">
        <f>C1297*ID규칙_획득처_그룹_단위+COUNTIF($C$4:C1297,C1297)</f>
        <v>31105902</v>
      </c>
      <c r="B1297" s="100" t="s">
        <v>877</v>
      </c>
      <c r="C1297" s="101">
        <f>IF(H1297="EQUIPMENT",INDEX(EQUIPMENT!A:A,MATCH(B1297,EQUIPMENT!B:B,0))*10+1,INDEX(ITEM!A:A,MATCH(B1297,ITEM!B:B,0))+2)</f>
        <v>311059</v>
      </c>
      <c r="D1297" s="101">
        <v>11</v>
      </c>
      <c r="E1297" s="101">
        <v>0</v>
      </c>
      <c r="F1297" s="101" t="str">
        <f t="shared" si="20"/>
        <v>GAIN_NAME_11</v>
      </c>
      <c r="G1297" s="100" t="s">
        <v>234</v>
      </c>
      <c r="H1297" s="100" t="s">
        <v>626</v>
      </c>
    </row>
    <row r="1298" spans="1:8" ht="13.8" customHeight="1">
      <c r="A1298" s="101">
        <f>C1298*ID규칙_획득처_그룹_단위+COUNTIF($C$4:C1298,C1298)</f>
        <v>31105903</v>
      </c>
      <c r="B1298" s="100" t="s">
        <v>877</v>
      </c>
      <c r="C1298" s="101">
        <f>IF(H1298="EQUIPMENT",INDEX(EQUIPMENT!A:A,MATCH(B1298,EQUIPMENT!B:B,0))*10+1,INDEX(ITEM!A:A,MATCH(B1298,ITEM!B:B,0))+2)</f>
        <v>311059</v>
      </c>
      <c r="D1298" s="101">
        <v>1</v>
      </c>
      <c r="E1298" s="101">
        <v>0</v>
      </c>
      <c r="F1298" s="101" t="str">
        <f t="shared" si="20"/>
        <v>GAIN_NAME_1</v>
      </c>
      <c r="G1298" s="100" t="s">
        <v>222</v>
      </c>
      <c r="H1298" s="100" t="s">
        <v>626</v>
      </c>
    </row>
    <row r="1299" spans="1:8" ht="13.8" customHeight="1">
      <c r="A1299" s="101">
        <f>C1299*ID규칙_획득처_그룹_단위+COUNTIF($C$4:C1299,C1299)</f>
        <v>31105904</v>
      </c>
      <c r="B1299" s="100" t="s">
        <v>877</v>
      </c>
      <c r="C1299" s="101">
        <f>IF(H1299="EQUIPMENT",INDEX(EQUIPMENT!A:A,MATCH(B1299,EQUIPMENT!B:B,0))*10+1,INDEX(ITEM!A:A,MATCH(B1299,ITEM!B:B,0))+2)</f>
        <v>311059</v>
      </c>
      <c r="D1299" s="101">
        <v>8</v>
      </c>
      <c r="E1299" s="101">
        <v>0</v>
      </c>
      <c r="F1299" s="101" t="str">
        <f t="shared" si="20"/>
        <v>GAIN_NAME_8</v>
      </c>
      <c r="G1299" s="100" t="s">
        <v>231</v>
      </c>
      <c r="H1299" s="100" t="s">
        <v>626</v>
      </c>
    </row>
    <row r="1300" spans="1:8" ht="13.8" customHeight="1">
      <c r="A1300" s="101">
        <f>C1300*ID규칙_획득처_그룹_단위+COUNTIF($C$4:C1300,C1300)</f>
        <v>31106001</v>
      </c>
      <c r="B1300" s="100" t="s">
        <v>878</v>
      </c>
      <c r="C1300" s="101">
        <f>IF(H1300="EQUIPMENT",INDEX(EQUIPMENT!A:A,MATCH(B1300,EQUIPMENT!B:B,0))*10+1,INDEX(ITEM!A:A,MATCH(B1300,ITEM!B:B,0))+2)</f>
        <v>311060</v>
      </c>
      <c r="D1300" s="101">
        <v>14</v>
      </c>
      <c r="E1300" s="101">
        <v>0</v>
      </c>
      <c r="F1300" s="101" t="str">
        <f t="shared" si="20"/>
        <v>GAIN_NAME_14</v>
      </c>
      <c r="G1300" s="100" t="s">
        <v>237</v>
      </c>
      <c r="H1300" s="100" t="s">
        <v>626</v>
      </c>
    </row>
    <row r="1301" spans="1:8" ht="13.8" customHeight="1">
      <c r="A1301" s="101">
        <f>C1301*ID규칙_획득처_그룹_단위+COUNTIF($C$4:C1301,C1301)</f>
        <v>31106002</v>
      </c>
      <c r="B1301" s="100" t="s">
        <v>878</v>
      </c>
      <c r="C1301" s="101">
        <f>IF(H1301="EQUIPMENT",INDEX(EQUIPMENT!A:A,MATCH(B1301,EQUIPMENT!B:B,0))*10+1,INDEX(ITEM!A:A,MATCH(B1301,ITEM!B:B,0))+2)</f>
        <v>311060</v>
      </c>
      <c r="D1301" s="101">
        <v>11</v>
      </c>
      <c r="E1301" s="101">
        <v>0</v>
      </c>
      <c r="F1301" s="101" t="str">
        <f t="shared" si="20"/>
        <v>GAIN_NAME_11</v>
      </c>
      <c r="G1301" s="100" t="s">
        <v>234</v>
      </c>
      <c r="H1301" s="100" t="s">
        <v>626</v>
      </c>
    </row>
    <row r="1302" spans="1:8" ht="13.8" customHeight="1">
      <c r="A1302" s="101">
        <f>C1302*ID규칙_획득처_그룹_단위+COUNTIF($C$4:C1302,C1302)</f>
        <v>31106003</v>
      </c>
      <c r="B1302" s="100" t="s">
        <v>878</v>
      </c>
      <c r="C1302" s="101">
        <f>IF(H1302="EQUIPMENT",INDEX(EQUIPMENT!A:A,MATCH(B1302,EQUIPMENT!B:B,0))*10+1,INDEX(ITEM!A:A,MATCH(B1302,ITEM!B:B,0))+2)</f>
        <v>311060</v>
      </c>
      <c r="D1302" s="101">
        <v>1</v>
      </c>
      <c r="E1302" s="101">
        <v>0</v>
      </c>
      <c r="F1302" s="101" t="str">
        <f t="shared" si="20"/>
        <v>GAIN_NAME_1</v>
      </c>
      <c r="G1302" s="100" t="s">
        <v>222</v>
      </c>
      <c r="H1302" s="100" t="s">
        <v>626</v>
      </c>
    </row>
    <row r="1303" spans="1:8" ht="13.8" customHeight="1">
      <c r="A1303" s="101">
        <f>C1303*ID규칙_획득처_그룹_단위+COUNTIF($C$4:C1303,C1303)</f>
        <v>31106004</v>
      </c>
      <c r="B1303" s="100" t="s">
        <v>878</v>
      </c>
      <c r="C1303" s="101">
        <f>IF(H1303="EQUIPMENT",INDEX(EQUIPMENT!A:A,MATCH(B1303,EQUIPMENT!B:B,0))*10+1,INDEX(ITEM!A:A,MATCH(B1303,ITEM!B:B,0))+2)</f>
        <v>311060</v>
      </c>
      <c r="D1303" s="101">
        <v>8</v>
      </c>
      <c r="E1303" s="101">
        <v>0</v>
      </c>
      <c r="F1303" s="101" t="str">
        <f t="shared" si="20"/>
        <v>GAIN_NAME_8</v>
      </c>
      <c r="G1303" s="100" t="s">
        <v>231</v>
      </c>
      <c r="H1303" s="100" t="s">
        <v>626</v>
      </c>
    </row>
    <row r="1304" spans="1:8" ht="13.8" customHeight="1">
      <c r="A1304" s="101">
        <f>C1304*ID규칙_획득처_그룹_단위+COUNTIF($C$4:C1304,C1304)</f>
        <v>31106101</v>
      </c>
      <c r="B1304" s="100" t="s">
        <v>879</v>
      </c>
      <c r="C1304" s="101">
        <f>IF(H1304="EQUIPMENT",INDEX(EQUIPMENT!A:A,MATCH(B1304,EQUIPMENT!B:B,0))*10+1,INDEX(ITEM!A:A,MATCH(B1304,ITEM!B:B,0))+2)</f>
        <v>311061</v>
      </c>
      <c r="D1304" s="101">
        <v>14</v>
      </c>
      <c r="E1304" s="101">
        <v>0</v>
      </c>
      <c r="F1304" s="101" t="str">
        <f t="shared" si="20"/>
        <v>GAIN_NAME_14</v>
      </c>
      <c r="G1304" s="100" t="s">
        <v>237</v>
      </c>
      <c r="H1304" s="100" t="s">
        <v>626</v>
      </c>
    </row>
    <row r="1305" spans="1:8" ht="13.8" customHeight="1">
      <c r="A1305" s="101">
        <f>C1305*ID규칙_획득처_그룹_단위+COUNTIF($C$4:C1305,C1305)</f>
        <v>31106102</v>
      </c>
      <c r="B1305" s="100" t="s">
        <v>879</v>
      </c>
      <c r="C1305" s="101">
        <f>IF(H1305="EQUIPMENT",INDEX(EQUIPMENT!A:A,MATCH(B1305,EQUIPMENT!B:B,0))*10+1,INDEX(ITEM!A:A,MATCH(B1305,ITEM!B:B,0))+2)</f>
        <v>311061</v>
      </c>
      <c r="D1305" s="101">
        <v>11</v>
      </c>
      <c r="E1305" s="101">
        <v>0</v>
      </c>
      <c r="F1305" s="101" t="str">
        <f t="shared" si="20"/>
        <v>GAIN_NAME_11</v>
      </c>
      <c r="G1305" s="100" t="s">
        <v>234</v>
      </c>
      <c r="H1305" s="100" t="s">
        <v>626</v>
      </c>
    </row>
    <row r="1306" spans="1:8" ht="13.8" customHeight="1">
      <c r="A1306" s="101">
        <f>C1306*ID규칙_획득처_그룹_단위+COUNTIF($C$4:C1306,C1306)</f>
        <v>31106103</v>
      </c>
      <c r="B1306" s="100" t="s">
        <v>879</v>
      </c>
      <c r="C1306" s="101">
        <f>IF(H1306="EQUIPMENT",INDEX(EQUIPMENT!A:A,MATCH(B1306,EQUIPMENT!B:B,0))*10+1,INDEX(ITEM!A:A,MATCH(B1306,ITEM!B:B,0))+2)</f>
        <v>311061</v>
      </c>
      <c r="D1306" s="101">
        <v>8</v>
      </c>
      <c r="E1306" s="101">
        <v>0</v>
      </c>
      <c r="F1306" s="101" t="str">
        <f t="shared" si="20"/>
        <v>GAIN_NAME_8</v>
      </c>
      <c r="G1306" s="100" t="s">
        <v>231</v>
      </c>
      <c r="H1306" s="100" t="s">
        <v>626</v>
      </c>
    </row>
    <row r="1307" spans="1:8" ht="13.8" customHeight="1">
      <c r="A1307" s="101">
        <f>C1307*ID규칙_획득처_그룹_단위+COUNTIF($C$4:C1307,C1307)</f>
        <v>31106201</v>
      </c>
      <c r="B1307" s="100" t="s">
        <v>880</v>
      </c>
      <c r="C1307" s="101">
        <f>IF(H1307="EQUIPMENT",INDEX(EQUIPMENT!A:A,MATCH(B1307,EQUIPMENT!B:B,0))*10+1,INDEX(ITEM!A:A,MATCH(B1307,ITEM!B:B,0))+2)</f>
        <v>311062</v>
      </c>
      <c r="D1307" s="101">
        <v>14</v>
      </c>
      <c r="E1307" s="101">
        <v>0</v>
      </c>
      <c r="F1307" s="101" t="str">
        <f t="shared" si="20"/>
        <v>GAIN_NAME_14</v>
      </c>
      <c r="G1307" s="100" t="s">
        <v>237</v>
      </c>
      <c r="H1307" s="100" t="s">
        <v>626</v>
      </c>
    </row>
    <row r="1308" spans="1:8" ht="13.8" customHeight="1">
      <c r="A1308" s="101">
        <f>C1308*ID규칙_획득처_그룹_단위+COUNTIF($C$4:C1308,C1308)</f>
        <v>31106202</v>
      </c>
      <c r="B1308" s="100" t="s">
        <v>880</v>
      </c>
      <c r="C1308" s="101">
        <f>IF(H1308="EQUIPMENT",INDEX(EQUIPMENT!A:A,MATCH(B1308,EQUIPMENT!B:B,0))*10+1,INDEX(ITEM!A:A,MATCH(B1308,ITEM!B:B,0))+2)</f>
        <v>311062</v>
      </c>
      <c r="D1308" s="101">
        <v>11</v>
      </c>
      <c r="E1308" s="101">
        <v>0</v>
      </c>
      <c r="F1308" s="101" t="str">
        <f t="shared" si="20"/>
        <v>GAIN_NAME_11</v>
      </c>
      <c r="G1308" s="100" t="s">
        <v>234</v>
      </c>
      <c r="H1308" s="100" t="s">
        <v>626</v>
      </c>
    </row>
    <row r="1309" spans="1:8" ht="13.8" customHeight="1">
      <c r="A1309" s="101">
        <f>C1309*ID규칙_획득처_그룹_단위+COUNTIF($C$4:C1309,C1309)</f>
        <v>31106203</v>
      </c>
      <c r="B1309" s="100" t="s">
        <v>880</v>
      </c>
      <c r="C1309" s="101">
        <f>IF(H1309="EQUIPMENT",INDEX(EQUIPMENT!A:A,MATCH(B1309,EQUIPMENT!B:B,0))*10+1,INDEX(ITEM!A:A,MATCH(B1309,ITEM!B:B,0))+2)</f>
        <v>311062</v>
      </c>
      <c r="D1309" s="101">
        <v>8</v>
      </c>
      <c r="E1309" s="101">
        <v>0</v>
      </c>
      <c r="F1309" s="101" t="str">
        <f t="shared" si="20"/>
        <v>GAIN_NAME_8</v>
      </c>
      <c r="G1309" s="100" t="s">
        <v>231</v>
      </c>
      <c r="H1309" s="100" t="s">
        <v>626</v>
      </c>
    </row>
    <row r="1310" spans="1:8" ht="13.8" customHeight="1">
      <c r="A1310" s="101">
        <f>C1310*ID규칙_획득처_그룹_단위+COUNTIF($C$4:C1310,C1310)</f>
        <v>31106301</v>
      </c>
      <c r="B1310" s="100" t="s">
        <v>881</v>
      </c>
      <c r="C1310" s="101">
        <f>IF(H1310="EQUIPMENT",INDEX(EQUIPMENT!A:A,MATCH(B1310,EQUIPMENT!B:B,0))*10+1,INDEX(ITEM!A:A,MATCH(B1310,ITEM!B:B,0))+2)</f>
        <v>311063</v>
      </c>
      <c r="D1310" s="101">
        <v>14</v>
      </c>
      <c r="E1310" s="101">
        <v>0</v>
      </c>
      <c r="F1310" s="101" t="str">
        <f t="shared" si="20"/>
        <v>GAIN_NAME_14</v>
      </c>
      <c r="G1310" s="100" t="s">
        <v>237</v>
      </c>
      <c r="H1310" s="100" t="s">
        <v>626</v>
      </c>
    </row>
    <row r="1311" spans="1:8" ht="13.8" customHeight="1">
      <c r="A1311" s="101">
        <f>C1311*ID규칙_획득처_그룹_단위+COUNTIF($C$4:C1311,C1311)</f>
        <v>31106302</v>
      </c>
      <c r="B1311" s="100" t="s">
        <v>881</v>
      </c>
      <c r="C1311" s="101">
        <f>IF(H1311="EQUIPMENT",INDEX(EQUIPMENT!A:A,MATCH(B1311,EQUIPMENT!B:B,0))*10+1,INDEX(ITEM!A:A,MATCH(B1311,ITEM!B:B,0))+2)</f>
        <v>311063</v>
      </c>
      <c r="D1311" s="101">
        <v>11</v>
      </c>
      <c r="E1311" s="101">
        <v>0</v>
      </c>
      <c r="F1311" s="101" t="str">
        <f t="shared" si="20"/>
        <v>GAIN_NAME_11</v>
      </c>
      <c r="G1311" s="100" t="s">
        <v>234</v>
      </c>
      <c r="H1311" s="100" t="s">
        <v>626</v>
      </c>
    </row>
    <row r="1312" spans="1:8" ht="13.8" customHeight="1">
      <c r="A1312" s="101">
        <f>C1312*ID규칙_획득처_그룹_단위+COUNTIF($C$4:C1312,C1312)</f>
        <v>31106303</v>
      </c>
      <c r="B1312" s="100" t="s">
        <v>881</v>
      </c>
      <c r="C1312" s="101">
        <f>IF(H1312="EQUIPMENT",INDEX(EQUIPMENT!A:A,MATCH(B1312,EQUIPMENT!B:B,0))*10+1,INDEX(ITEM!A:A,MATCH(B1312,ITEM!B:B,0))+2)</f>
        <v>311063</v>
      </c>
      <c r="D1312" s="101">
        <v>1</v>
      </c>
      <c r="E1312" s="101">
        <v>0</v>
      </c>
      <c r="F1312" s="101" t="str">
        <f t="shared" si="20"/>
        <v>GAIN_NAME_1</v>
      </c>
      <c r="G1312" s="100" t="s">
        <v>222</v>
      </c>
      <c r="H1312" s="100" t="s">
        <v>626</v>
      </c>
    </row>
    <row r="1313" spans="1:8" ht="13.8" customHeight="1">
      <c r="A1313" s="101">
        <f>C1313*ID규칙_획득처_그룹_단위+COUNTIF($C$4:C1313,C1313)</f>
        <v>31106304</v>
      </c>
      <c r="B1313" s="100" t="s">
        <v>881</v>
      </c>
      <c r="C1313" s="101">
        <f>IF(H1313="EQUIPMENT",INDEX(EQUIPMENT!A:A,MATCH(B1313,EQUIPMENT!B:B,0))*10+1,INDEX(ITEM!A:A,MATCH(B1313,ITEM!B:B,0))+2)</f>
        <v>311063</v>
      </c>
      <c r="D1313" s="101">
        <v>8</v>
      </c>
      <c r="E1313" s="101">
        <v>0</v>
      </c>
      <c r="F1313" s="101" t="str">
        <f t="shared" si="20"/>
        <v>GAIN_NAME_8</v>
      </c>
      <c r="G1313" s="100" t="s">
        <v>231</v>
      </c>
      <c r="H1313" s="100" t="s">
        <v>626</v>
      </c>
    </row>
    <row r="1314" spans="1:8" ht="13.8" customHeight="1">
      <c r="A1314" s="101">
        <f>C1314*ID규칙_획득처_그룹_단위+COUNTIF($C$4:C1314,C1314)</f>
        <v>31106401</v>
      </c>
      <c r="B1314" s="100" t="s">
        <v>882</v>
      </c>
      <c r="C1314" s="101">
        <f>IF(H1314="EQUIPMENT",INDEX(EQUIPMENT!A:A,MATCH(B1314,EQUIPMENT!B:B,0))*10+1,INDEX(ITEM!A:A,MATCH(B1314,ITEM!B:B,0))+2)</f>
        <v>311064</v>
      </c>
      <c r="D1314" s="101">
        <v>14</v>
      </c>
      <c r="E1314" s="101">
        <v>0</v>
      </c>
      <c r="F1314" s="101" t="str">
        <f t="shared" si="20"/>
        <v>GAIN_NAME_14</v>
      </c>
      <c r="G1314" s="100" t="s">
        <v>237</v>
      </c>
      <c r="H1314" s="100" t="s">
        <v>626</v>
      </c>
    </row>
    <row r="1315" spans="1:8" ht="13.8" customHeight="1">
      <c r="A1315" s="101">
        <f>C1315*ID규칙_획득처_그룹_단위+COUNTIF($C$4:C1315,C1315)</f>
        <v>31106402</v>
      </c>
      <c r="B1315" s="100" t="s">
        <v>882</v>
      </c>
      <c r="C1315" s="101">
        <f>IF(H1315="EQUIPMENT",INDEX(EQUIPMENT!A:A,MATCH(B1315,EQUIPMENT!B:B,0))*10+1,INDEX(ITEM!A:A,MATCH(B1315,ITEM!B:B,0))+2)</f>
        <v>311064</v>
      </c>
      <c r="D1315" s="101">
        <v>11</v>
      </c>
      <c r="E1315" s="101">
        <v>0</v>
      </c>
      <c r="F1315" s="101" t="str">
        <f t="shared" ref="F1315:F1378" si="21">"GAIN_NAME_"&amp;D1315</f>
        <v>GAIN_NAME_11</v>
      </c>
      <c r="G1315" s="100" t="s">
        <v>234</v>
      </c>
      <c r="H1315" s="100" t="s">
        <v>626</v>
      </c>
    </row>
    <row r="1316" spans="1:8" ht="13.8" customHeight="1">
      <c r="A1316" s="101">
        <f>C1316*ID규칙_획득처_그룹_단위+COUNTIF($C$4:C1316,C1316)</f>
        <v>31106403</v>
      </c>
      <c r="B1316" s="100" t="s">
        <v>882</v>
      </c>
      <c r="C1316" s="101">
        <f>IF(H1316="EQUIPMENT",INDEX(EQUIPMENT!A:A,MATCH(B1316,EQUIPMENT!B:B,0))*10+1,INDEX(ITEM!A:A,MATCH(B1316,ITEM!B:B,0))+2)</f>
        <v>311064</v>
      </c>
      <c r="D1316" s="101">
        <v>1</v>
      </c>
      <c r="E1316" s="101">
        <v>0</v>
      </c>
      <c r="F1316" s="101" t="str">
        <f t="shared" si="21"/>
        <v>GAIN_NAME_1</v>
      </c>
      <c r="G1316" s="100" t="s">
        <v>222</v>
      </c>
      <c r="H1316" s="100" t="s">
        <v>626</v>
      </c>
    </row>
    <row r="1317" spans="1:8" ht="13.8" customHeight="1">
      <c r="A1317" s="101">
        <f>C1317*ID규칙_획득처_그룹_단위+COUNTIF($C$4:C1317,C1317)</f>
        <v>31106404</v>
      </c>
      <c r="B1317" s="100" t="s">
        <v>882</v>
      </c>
      <c r="C1317" s="101">
        <f>IF(H1317="EQUIPMENT",INDEX(EQUIPMENT!A:A,MATCH(B1317,EQUIPMENT!B:B,0))*10+1,INDEX(ITEM!A:A,MATCH(B1317,ITEM!B:B,0))+2)</f>
        <v>311064</v>
      </c>
      <c r="D1317" s="101">
        <v>8</v>
      </c>
      <c r="E1317" s="101">
        <v>0</v>
      </c>
      <c r="F1317" s="101" t="str">
        <f t="shared" si="21"/>
        <v>GAIN_NAME_8</v>
      </c>
      <c r="G1317" s="100" t="s">
        <v>231</v>
      </c>
      <c r="H1317" s="100" t="s">
        <v>626</v>
      </c>
    </row>
    <row r="1318" spans="1:8" ht="13.8" customHeight="1">
      <c r="A1318" s="101">
        <f>C1318*ID규칙_획득처_그룹_단위+COUNTIF($C$4:C1318,C1318)</f>
        <v>31106501</v>
      </c>
      <c r="B1318" s="100" t="s">
        <v>883</v>
      </c>
      <c r="C1318" s="101">
        <f>IF(H1318="EQUIPMENT",INDEX(EQUIPMENT!A:A,MATCH(B1318,EQUIPMENT!B:B,0))*10+1,INDEX(ITEM!A:A,MATCH(B1318,ITEM!B:B,0))+2)</f>
        <v>311065</v>
      </c>
      <c r="D1318" s="101">
        <v>14</v>
      </c>
      <c r="E1318" s="101">
        <v>0</v>
      </c>
      <c r="F1318" s="101" t="str">
        <f t="shared" si="21"/>
        <v>GAIN_NAME_14</v>
      </c>
      <c r="G1318" s="100" t="s">
        <v>237</v>
      </c>
      <c r="H1318" s="100" t="s">
        <v>626</v>
      </c>
    </row>
    <row r="1319" spans="1:8" ht="13.8" customHeight="1">
      <c r="A1319" s="101">
        <f>C1319*ID규칙_획득처_그룹_단위+COUNTIF($C$4:C1319,C1319)</f>
        <v>31106502</v>
      </c>
      <c r="B1319" s="100" t="s">
        <v>883</v>
      </c>
      <c r="C1319" s="101">
        <f>IF(H1319="EQUIPMENT",INDEX(EQUIPMENT!A:A,MATCH(B1319,EQUIPMENT!B:B,0))*10+1,INDEX(ITEM!A:A,MATCH(B1319,ITEM!B:B,0))+2)</f>
        <v>311065</v>
      </c>
      <c r="D1319" s="101">
        <v>11</v>
      </c>
      <c r="E1319" s="101">
        <v>0</v>
      </c>
      <c r="F1319" s="101" t="str">
        <f t="shared" si="21"/>
        <v>GAIN_NAME_11</v>
      </c>
      <c r="G1319" s="100" t="s">
        <v>234</v>
      </c>
      <c r="H1319" s="100" t="s">
        <v>626</v>
      </c>
    </row>
    <row r="1320" spans="1:8" ht="13.8" customHeight="1">
      <c r="A1320" s="101">
        <f>C1320*ID규칙_획득처_그룹_단위+COUNTIF($C$4:C1320,C1320)</f>
        <v>31106503</v>
      </c>
      <c r="B1320" s="100" t="s">
        <v>883</v>
      </c>
      <c r="C1320" s="101">
        <f>IF(H1320="EQUIPMENT",INDEX(EQUIPMENT!A:A,MATCH(B1320,EQUIPMENT!B:B,0))*10+1,INDEX(ITEM!A:A,MATCH(B1320,ITEM!B:B,0))+2)</f>
        <v>311065</v>
      </c>
      <c r="D1320" s="101">
        <v>8</v>
      </c>
      <c r="E1320" s="101">
        <v>0</v>
      </c>
      <c r="F1320" s="101" t="str">
        <f t="shared" si="21"/>
        <v>GAIN_NAME_8</v>
      </c>
      <c r="G1320" s="100" t="s">
        <v>231</v>
      </c>
      <c r="H1320" s="100" t="s">
        <v>626</v>
      </c>
    </row>
    <row r="1321" spans="1:8" ht="13.8" customHeight="1">
      <c r="A1321" s="101">
        <f>C1321*ID규칙_획득처_그룹_단위+COUNTIF($C$4:C1321,C1321)</f>
        <v>31106601</v>
      </c>
      <c r="B1321" s="100" t="s">
        <v>884</v>
      </c>
      <c r="C1321" s="101">
        <f>IF(H1321="EQUIPMENT",INDEX(EQUIPMENT!A:A,MATCH(B1321,EQUIPMENT!B:B,0))*10+1,INDEX(ITEM!A:A,MATCH(B1321,ITEM!B:B,0))+2)</f>
        <v>311066</v>
      </c>
      <c r="D1321" s="101">
        <v>14</v>
      </c>
      <c r="E1321" s="101">
        <v>0</v>
      </c>
      <c r="F1321" s="101" t="str">
        <f t="shared" si="21"/>
        <v>GAIN_NAME_14</v>
      </c>
      <c r="G1321" s="100" t="s">
        <v>237</v>
      </c>
      <c r="H1321" s="100" t="s">
        <v>626</v>
      </c>
    </row>
    <row r="1322" spans="1:8" ht="13.8" customHeight="1">
      <c r="A1322" s="101">
        <f>C1322*ID규칙_획득처_그룹_단위+COUNTIF($C$4:C1322,C1322)</f>
        <v>31106602</v>
      </c>
      <c r="B1322" s="100" t="s">
        <v>884</v>
      </c>
      <c r="C1322" s="101">
        <f>IF(H1322="EQUIPMENT",INDEX(EQUIPMENT!A:A,MATCH(B1322,EQUIPMENT!B:B,0))*10+1,INDEX(ITEM!A:A,MATCH(B1322,ITEM!B:B,0))+2)</f>
        <v>311066</v>
      </c>
      <c r="D1322" s="101">
        <v>11</v>
      </c>
      <c r="E1322" s="101">
        <v>0</v>
      </c>
      <c r="F1322" s="101" t="str">
        <f t="shared" si="21"/>
        <v>GAIN_NAME_11</v>
      </c>
      <c r="G1322" s="100" t="s">
        <v>234</v>
      </c>
      <c r="H1322" s="100" t="s">
        <v>626</v>
      </c>
    </row>
    <row r="1323" spans="1:8" ht="13.8" customHeight="1">
      <c r="A1323" s="101">
        <f>C1323*ID규칙_획득처_그룹_단위+COUNTIF($C$4:C1323,C1323)</f>
        <v>31106603</v>
      </c>
      <c r="B1323" s="100" t="s">
        <v>884</v>
      </c>
      <c r="C1323" s="101">
        <f>IF(H1323="EQUIPMENT",INDEX(EQUIPMENT!A:A,MATCH(B1323,EQUIPMENT!B:B,0))*10+1,INDEX(ITEM!A:A,MATCH(B1323,ITEM!B:B,0))+2)</f>
        <v>311066</v>
      </c>
      <c r="D1323" s="101">
        <v>8</v>
      </c>
      <c r="E1323" s="101">
        <v>0</v>
      </c>
      <c r="F1323" s="101" t="str">
        <f t="shared" si="21"/>
        <v>GAIN_NAME_8</v>
      </c>
      <c r="G1323" s="100" t="s">
        <v>231</v>
      </c>
      <c r="H1323" s="100" t="s">
        <v>626</v>
      </c>
    </row>
    <row r="1324" spans="1:8" ht="13.8" customHeight="1">
      <c r="A1324" s="101">
        <f>C1324*ID규칙_획득처_그룹_단위+COUNTIF($C$4:C1324,C1324)</f>
        <v>41300301</v>
      </c>
      <c r="B1324" s="100" t="s">
        <v>885</v>
      </c>
      <c r="C1324" s="101">
        <f>IF(H1324="EQUIPMENT",INDEX(EQUIPMENT!A:A,MATCH(B1324,EQUIPMENT!B:B,0))*10+1,INDEX(ITEM!A:A,MATCH(B1324,ITEM!B:B,0))+2)</f>
        <v>413003</v>
      </c>
      <c r="D1324" s="101">
        <v>13</v>
      </c>
      <c r="E1324" s="101">
        <v>0</v>
      </c>
      <c r="F1324" s="101" t="str">
        <f t="shared" si="21"/>
        <v>GAIN_NAME_13</v>
      </c>
      <c r="G1324" s="100" t="s">
        <v>236</v>
      </c>
      <c r="H1324" s="100" t="s">
        <v>626</v>
      </c>
    </row>
    <row r="1325" spans="1:8" ht="13.8" customHeight="1">
      <c r="A1325" s="101">
        <f>C1325*ID규칙_획득처_그룹_단위+COUNTIF($C$4:C1325,C1325)</f>
        <v>41300401</v>
      </c>
      <c r="B1325" s="100" t="s">
        <v>886</v>
      </c>
      <c r="C1325" s="101">
        <f>IF(H1325="EQUIPMENT",INDEX(EQUIPMENT!A:A,MATCH(B1325,EQUIPMENT!B:B,0))*10+1,INDEX(ITEM!A:A,MATCH(B1325,ITEM!B:B,0))+2)</f>
        <v>413004</v>
      </c>
      <c r="D1325" s="101">
        <v>13</v>
      </c>
      <c r="E1325" s="101">
        <v>0</v>
      </c>
      <c r="F1325" s="101" t="str">
        <f t="shared" si="21"/>
        <v>GAIN_NAME_13</v>
      </c>
      <c r="G1325" s="100" t="s">
        <v>236</v>
      </c>
      <c r="H1325" s="100" t="s">
        <v>626</v>
      </c>
    </row>
    <row r="1326" spans="1:8" ht="13.8" customHeight="1">
      <c r="A1326" s="101">
        <f>C1326*ID규칙_획득처_그룹_단위+COUNTIF($C$4:C1326,C1326)</f>
        <v>41300501</v>
      </c>
      <c r="B1326" s="100" t="s">
        <v>887</v>
      </c>
      <c r="C1326" s="101">
        <f>IF(H1326="EQUIPMENT",INDEX(EQUIPMENT!A:A,MATCH(B1326,EQUIPMENT!B:B,0))*10+1,INDEX(ITEM!A:A,MATCH(B1326,ITEM!B:B,0))+2)</f>
        <v>413005</v>
      </c>
      <c r="D1326" s="101">
        <v>13</v>
      </c>
      <c r="E1326" s="101">
        <v>0</v>
      </c>
      <c r="F1326" s="101" t="str">
        <f t="shared" si="21"/>
        <v>GAIN_NAME_13</v>
      </c>
      <c r="G1326" s="100" t="s">
        <v>236</v>
      </c>
      <c r="H1326" s="100" t="s">
        <v>626</v>
      </c>
    </row>
    <row r="1327" spans="1:8" ht="13.8" customHeight="1">
      <c r="A1327" s="101">
        <f>C1327*ID규칙_획득처_그룹_단위+COUNTIF($C$4:C1327,C1327)</f>
        <v>41300601</v>
      </c>
      <c r="B1327" s="100" t="s">
        <v>888</v>
      </c>
      <c r="C1327" s="101">
        <f>IF(H1327="EQUIPMENT",INDEX(EQUIPMENT!A:A,MATCH(B1327,EQUIPMENT!B:B,0))*10+1,INDEX(ITEM!A:A,MATCH(B1327,ITEM!B:B,0))+2)</f>
        <v>413006</v>
      </c>
      <c r="D1327" s="101">
        <v>13</v>
      </c>
      <c r="E1327" s="101">
        <v>0</v>
      </c>
      <c r="F1327" s="101" t="str">
        <f t="shared" si="21"/>
        <v>GAIN_NAME_13</v>
      </c>
      <c r="G1327" s="100" t="s">
        <v>236</v>
      </c>
      <c r="H1327" s="100" t="s">
        <v>626</v>
      </c>
    </row>
    <row r="1328" spans="1:8" ht="13.8" customHeight="1">
      <c r="A1328" s="101">
        <f>C1328*ID규칙_획득처_그룹_단위+COUNTIF($C$4:C1328,C1328)</f>
        <v>41300701</v>
      </c>
      <c r="B1328" s="100" t="s">
        <v>889</v>
      </c>
      <c r="C1328" s="101">
        <f>IF(H1328="EQUIPMENT",INDEX(EQUIPMENT!A:A,MATCH(B1328,EQUIPMENT!B:B,0))*10+1,INDEX(ITEM!A:A,MATCH(B1328,ITEM!B:B,0))+2)</f>
        <v>413007</v>
      </c>
      <c r="D1328" s="101">
        <v>13</v>
      </c>
      <c r="E1328" s="101">
        <v>0</v>
      </c>
      <c r="F1328" s="101" t="str">
        <f t="shared" si="21"/>
        <v>GAIN_NAME_13</v>
      </c>
      <c r="G1328" s="100" t="s">
        <v>236</v>
      </c>
      <c r="H1328" s="100" t="s">
        <v>626</v>
      </c>
    </row>
    <row r="1329" spans="1:8" ht="13.8" customHeight="1">
      <c r="A1329" s="101">
        <f>C1329*ID규칙_획득처_그룹_단위+COUNTIF($C$4:C1329,C1329)</f>
        <v>41300801</v>
      </c>
      <c r="B1329" s="100" t="s">
        <v>890</v>
      </c>
      <c r="C1329" s="101">
        <f>IF(H1329="EQUIPMENT",INDEX(EQUIPMENT!A:A,MATCH(B1329,EQUIPMENT!B:B,0))*10+1,INDEX(ITEM!A:A,MATCH(B1329,ITEM!B:B,0))+2)</f>
        <v>413008</v>
      </c>
      <c r="D1329" s="101">
        <v>13</v>
      </c>
      <c r="E1329" s="101">
        <v>0</v>
      </c>
      <c r="F1329" s="101" t="str">
        <f t="shared" si="21"/>
        <v>GAIN_NAME_13</v>
      </c>
      <c r="G1329" s="100" t="s">
        <v>236</v>
      </c>
      <c r="H1329" s="100" t="s">
        <v>626</v>
      </c>
    </row>
    <row r="1330" spans="1:8" ht="13.8" customHeight="1">
      <c r="A1330" s="101">
        <f>C1330*ID규칙_획득처_그룹_단위+COUNTIF($C$4:C1330,C1330)</f>
        <v>41300901</v>
      </c>
      <c r="B1330" s="100" t="s">
        <v>891</v>
      </c>
      <c r="C1330" s="101">
        <f>IF(H1330="EQUIPMENT",INDEX(EQUIPMENT!A:A,MATCH(B1330,EQUIPMENT!B:B,0))*10+1,INDEX(ITEM!A:A,MATCH(B1330,ITEM!B:B,0))+2)</f>
        <v>413009</v>
      </c>
      <c r="D1330" s="101">
        <v>13</v>
      </c>
      <c r="E1330" s="101">
        <v>0</v>
      </c>
      <c r="F1330" s="101" t="str">
        <f t="shared" si="21"/>
        <v>GAIN_NAME_13</v>
      </c>
      <c r="G1330" s="100" t="s">
        <v>236</v>
      </c>
      <c r="H1330" s="100" t="s">
        <v>626</v>
      </c>
    </row>
    <row r="1331" spans="1:8" ht="13.8" customHeight="1">
      <c r="A1331" s="101">
        <f>C1331*ID규칙_획득처_그룹_단위+COUNTIF($C$4:C1331,C1331)</f>
        <v>41301001</v>
      </c>
      <c r="B1331" s="100" t="s">
        <v>892</v>
      </c>
      <c r="C1331" s="101">
        <f>IF(H1331="EQUIPMENT",INDEX(EQUIPMENT!A:A,MATCH(B1331,EQUIPMENT!B:B,0))*10+1,INDEX(ITEM!A:A,MATCH(B1331,ITEM!B:B,0))+2)</f>
        <v>413010</v>
      </c>
      <c r="D1331" s="101">
        <v>13</v>
      </c>
      <c r="E1331" s="101">
        <v>0</v>
      </c>
      <c r="F1331" s="101" t="str">
        <f t="shared" si="21"/>
        <v>GAIN_NAME_13</v>
      </c>
      <c r="G1331" s="100" t="s">
        <v>236</v>
      </c>
      <c r="H1331" s="100" t="s">
        <v>626</v>
      </c>
    </row>
    <row r="1332" spans="1:8" ht="13.8" customHeight="1">
      <c r="A1332" s="101">
        <f>C1332*ID규칙_획득처_그룹_단위+COUNTIF($C$4:C1332,C1332)</f>
        <v>41301101</v>
      </c>
      <c r="B1332" s="100" t="s">
        <v>893</v>
      </c>
      <c r="C1332" s="101">
        <f>IF(H1332="EQUIPMENT",INDEX(EQUIPMENT!A:A,MATCH(B1332,EQUIPMENT!B:B,0))*10+1,INDEX(ITEM!A:A,MATCH(B1332,ITEM!B:B,0))+2)</f>
        <v>413011</v>
      </c>
      <c r="D1332" s="101">
        <v>13</v>
      </c>
      <c r="E1332" s="101">
        <v>0</v>
      </c>
      <c r="F1332" s="101" t="str">
        <f t="shared" si="21"/>
        <v>GAIN_NAME_13</v>
      </c>
      <c r="G1332" s="100" t="s">
        <v>236</v>
      </c>
      <c r="H1332" s="100" t="s">
        <v>626</v>
      </c>
    </row>
    <row r="1333" spans="1:8" ht="13.8" customHeight="1">
      <c r="A1333" s="101">
        <f>C1333*ID규칙_획득처_그룹_단위+COUNTIF($C$4:C1333,C1333)</f>
        <v>41301201</v>
      </c>
      <c r="B1333" s="100" t="s">
        <v>894</v>
      </c>
      <c r="C1333" s="101">
        <f>IF(H1333="EQUIPMENT",INDEX(EQUIPMENT!A:A,MATCH(B1333,EQUIPMENT!B:B,0))*10+1,INDEX(ITEM!A:A,MATCH(B1333,ITEM!B:B,0))+2)</f>
        <v>413012</v>
      </c>
      <c r="D1333" s="101">
        <v>13</v>
      </c>
      <c r="E1333" s="101">
        <v>0</v>
      </c>
      <c r="F1333" s="101" t="str">
        <f t="shared" si="21"/>
        <v>GAIN_NAME_13</v>
      </c>
      <c r="G1333" s="100" t="s">
        <v>236</v>
      </c>
      <c r="H1333" s="100" t="s">
        <v>626</v>
      </c>
    </row>
    <row r="1334" spans="1:8" ht="13.8" customHeight="1">
      <c r="A1334" s="101">
        <f>C1334*ID규칙_획득처_그룹_단위+COUNTIF($C$4:C1334,C1334)</f>
        <v>41301301</v>
      </c>
      <c r="B1334" s="100" t="s">
        <v>895</v>
      </c>
      <c r="C1334" s="101">
        <f>IF(H1334="EQUIPMENT",INDEX(EQUIPMENT!A:A,MATCH(B1334,EQUIPMENT!B:B,0))*10+1,INDEX(ITEM!A:A,MATCH(B1334,ITEM!B:B,0))+2)</f>
        <v>413013</v>
      </c>
      <c r="D1334" s="101">
        <v>13</v>
      </c>
      <c r="E1334" s="101">
        <v>0</v>
      </c>
      <c r="F1334" s="101" t="str">
        <f t="shared" si="21"/>
        <v>GAIN_NAME_13</v>
      </c>
      <c r="G1334" s="100" t="s">
        <v>236</v>
      </c>
      <c r="H1334" s="100" t="s">
        <v>626</v>
      </c>
    </row>
    <row r="1335" spans="1:8" ht="13.8" customHeight="1">
      <c r="A1335" s="101">
        <f>C1335*ID규칙_획득처_그룹_단위+COUNTIF($C$4:C1335,C1335)</f>
        <v>41301401</v>
      </c>
      <c r="B1335" s="100" t="s">
        <v>896</v>
      </c>
      <c r="C1335" s="101">
        <f>IF(H1335="EQUIPMENT",INDEX(EQUIPMENT!A:A,MATCH(B1335,EQUIPMENT!B:B,0))*10+1,INDEX(ITEM!A:A,MATCH(B1335,ITEM!B:B,0))+2)</f>
        <v>413014</v>
      </c>
      <c r="D1335" s="101">
        <v>13</v>
      </c>
      <c r="E1335" s="101">
        <v>0</v>
      </c>
      <c r="F1335" s="101" t="str">
        <f t="shared" si="21"/>
        <v>GAIN_NAME_13</v>
      </c>
      <c r="G1335" s="100" t="s">
        <v>236</v>
      </c>
      <c r="H1335" s="100" t="s">
        <v>626</v>
      </c>
    </row>
    <row r="1336" spans="1:8" ht="13.8" customHeight="1">
      <c r="A1336" s="101">
        <f>C1336*ID규칙_획득처_그룹_단위+COUNTIF($C$4:C1336,C1336)</f>
        <v>41301501</v>
      </c>
      <c r="B1336" s="100" t="s">
        <v>897</v>
      </c>
      <c r="C1336" s="101">
        <f>IF(H1336="EQUIPMENT",INDEX(EQUIPMENT!A:A,MATCH(B1336,EQUIPMENT!B:B,0))*10+1,INDEX(ITEM!A:A,MATCH(B1336,ITEM!B:B,0))+2)</f>
        <v>413015</v>
      </c>
      <c r="D1336" s="101">
        <v>13</v>
      </c>
      <c r="E1336" s="101">
        <v>0</v>
      </c>
      <c r="F1336" s="101" t="str">
        <f t="shared" si="21"/>
        <v>GAIN_NAME_13</v>
      </c>
      <c r="G1336" s="100" t="s">
        <v>236</v>
      </c>
      <c r="H1336" s="100" t="s">
        <v>626</v>
      </c>
    </row>
    <row r="1337" spans="1:8" ht="13.8" customHeight="1">
      <c r="A1337" s="101">
        <f>C1337*ID규칙_획득처_그룹_단위+COUNTIF($C$4:C1337,C1337)</f>
        <v>41301601</v>
      </c>
      <c r="B1337" s="100" t="s">
        <v>898</v>
      </c>
      <c r="C1337" s="101">
        <f>IF(H1337="EQUIPMENT",INDEX(EQUIPMENT!A:A,MATCH(B1337,EQUIPMENT!B:B,0))*10+1,INDEX(ITEM!A:A,MATCH(B1337,ITEM!B:B,0))+2)</f>
        <v>413016</v>
      </c>
      <c r="D1337" s="101">
        <v>13</v>
      </c>
      <c r="E1337" s="101">
        <v>0</v>
      </c>
      <c r="F1337" s="101" t="str">
        <f t="shared" si="21"/>
        <v>GAIN_NAME_13</v>
      </c>
      <c r="G1337" s="100" t="s">
        <v>236</v>
      </c>
      <c r="H1337" s="100" t="s">
        <v>626</v>
      </c>
    </row>
    <row r="1338" spans="1:8" ht="13.8" customHeight="1">
      <c r="A1338" s="101">
        <f>C1338*ID규칙_획득처_그룹_단위+COUNTIF($C$4:C1338,C1338)</f>
        <v>41301701</v>
      </c>
      <c r="B1338" s="100" t="s">
        <v>899</v>
      </c>
      <c r="C1338" s="101">
        <f>IF(H1338="EQUIPMENT",INDEX(EQUIPMENT!A:A,MATCH(B1338,EQUIPMENT!B:B,0))*10+1,INDEX(ITEM!A:A,MATCH(B1338,ITEM!B:B,0))+2)</f>
        <v>413017</v>
      </c>
      <c r="D1338" s="101">
        <v>13</v>
      </c>
      <c r="E1338" s="101">
        <v>0</v>
      </c>
      <c r="F1338" s="101" t="str">
        <f t="shared" si="21"/>
        <v>GAIN_NAME_13</v>
      </c>
      <c r="G1338" s="100" t="s">
        <v>236</v>
      </c>
      <c r="H1338" s="100" t="s">
        <v>626</v>
      </c>
    </row>
    <row r="1339" spans="1:8" ht="13.8" customHeight="1">
      <c r="A1339" s="101">
        <f>C1339*ID규칙_획득처_그룹_단위+COUNTIF($C$4:C1339,C1339)</f>
        <v>41301801</v>
      </c>
      <c r="B1339" s="100" t="s">
        <v>900</v>
      </c>
      <c r="C1339" s="101">
        <f>IF(H1339="EQUIPMENT",INDEX(EQUIPMENT!A:A,MATCH(B1339,EQUIPMENT!B:B,0))*10+1,INDEX(ITEM!A:A,MATCH(B1339,ITEM!B:B,0))+2)</f>
        <v>413018</v>
      </c>
      <c r="D1339" s="101">
        <v>13</v>
      </c>
      <c r="E1339" s="101">
        <v>0</v>
      </c>
      <c r="F1339" s="101" t="str">
        <f t="shared" si="21"/>
        <v>GAIN_NAME_13</v>
      </c>
      <c r="G1339" s="100" t="s">
        <v>236</v>
      </c>
      <c r="H1339" s="100" t="s">
        <v>626</v>
      </c>
    </row>
    <row r="1340" spans="1:8" ht="13.8" customHeight="1">
      <c r="A1340" s="101">
        <f>C1340*ID규칙_획득처_그룹_단위+COUNTIF($C$4:C1340,C1340)</f>
        <v>41301901</v>
      </c>
      <c r="B1340" s="100" t="s">
        <v>901</v>
      </c>
      <c r="C1340" s="101">
        <f>IF(H1340="EQUIPMENT",INDEX(EQUIPMENT!A:A,MATCH(B1340,EQUIPMENT!B:B,0))*10+1,INDEX(ITEM!A:A,MATCH(B1340,ITEM!B:B,0))+2)</f>
        <v>413019</v>
      </c>
      <c r="D1340" s="101">
        <v>13</v>
      </c>
      <c r="E1340" s="101">
        <v>0</v>
      </c>
      <c r="F1340" s="101" t="str">
        <f t="shared" si="21"/>
        <v>GAIN_NAME_13</v>
      </c>
      <c r="G1340" s="100" t="s">
        <v>236</v>
      </c>
      <c r="H1340" s="100" t="s">
        <v>626</v>
      </c>
    </row>
    <row r="1341" spans="1:8" ht="13.8" customHeight="1">
      <c r="A1341" s="101">
        <f>C1341*ID규칙_획득처_그룹_단위+COUNTIF($C$4:C1341,C1341)</f>
        <v>51500301</v>
      </c>
      <c r="B1341" s="100" t="s">
        <v>902</v>
      </c>
      <c r="C1341" s="101">
        <f>IF(H1341="EQUIPMENT",INDEX(EQUIPMENT!A:A,MATCH(B1341,EQUIPMENT!B:B,0))*10+1,INDEX(ITEM!A:A,MATCH(B1341,ITEM!B:B,0))+2)</f>
        <v>515003</v>
      </c>
      <c r="D1341" s="101">
        <v>22</v>
      </c>
      <c r="E1341" s="101">
        <v>0</v>
      </c>
      <c r="F1341" s="101" t="str">
        <f t="shared" si="21"/>
        <v>GAIN_NAME_22</v>
      </c>
      <c r="G1341" s="100" t="s">
        <v>245</v>
      </c>
      <c r="H1341" s="100" t="s">
        <v>626</v>
      </c>
    </row>
    <row r="1342" spans="1:8" ht="13.8" customHeight="1">
      <c r="A1342" s="101">
        <f>C1342*ID규칙_획득처_그룹_단위+COUNTIF($C$4:C1342,C1342)</f>
        <v>51500401</v>
      </c>
      <c r="B1342" s="100" t="s">
        <v>903</v>
      </c>
      <c r="C1342" s="101">
        <f>IF(H1342="EQUIPMENT",INDEX(EQUIPMENT!A:A,MATCH(B1342,EQUIPMENT!B:B,0))*10+1,INDEX(ITEM!A:A,MATCH(B1342,ITEM!B:B,0))+2)</f>
        <v>515004</v>
      </c>
      <c r="D1342" s="101">
        <v>22</v>
      </c>
      <c r="E1342" s="101">
        <v>0</v>
      </c>
      <c r="F1342" s="101" t="str">
        <f t="shared" si="21"/>
        <v>GAIN_NAME_22</v>
      </c>
      <c r="G1342" s="100" t="s">
        <v>245</v>
      </c>
      <c r="H1342" s="100" t="s">
        <v>626</v>
      </c>
    </row>
    <row r="1343" spans="1:8" ht="13.8" customHeight="1">
      <c r="A1343" s="101">
        <f>C1343*ID규칙_획득처_그룹_단위+COUNTIF($C$4:C1343,C1343)</f>
        <v>51500501</v>
      </c>
      <c r="B1343" s="100" t="s">
        <v>904</v>
      </c>
      <c r="C1343" s="101">
        <f>IF(H1343="EQUIPMENT",INDEX(EQUIPMENT!A:A,MATCH(B1343,EQUIPMENT!B:B,0))*10+1,INDEX(ITEM!A:A,MATCH(B1343,ITEM!B:B,0))+2)</f>
        <v>515005</v>
      </c>
      <c r="D1343" s="101">
        <v>22</v>
      </c>
      <c r="E1343" s="101">
        <v>0</v>
      </c>
      <c r="F1343" s="101" t="str">
        <f t="shared" si="21"/>
        <v>GAIN_NAME_22</v>
      </c>
      <c r="G1343" s="100" t="s">
        <v>245</v>
      </c>
      <c r="H1343" s="100" t="s">
        <v>626</v>
      </c>
    </row>
    <row r="1344" spans="1:8" ht="13.8" customHeight="1">
      <c r="A1344" s="101">
        <f>C1344*ID규칙_획득처_그룹_단위+COUNTIF($C$4:C1344,C1344)</f>
        <v>51500601</v>
      </c>
      <c r="B1344" s="100" t="s">
        <v>905</v>
      </c>
      <c r="C1344" s="101">
        <f>IF(H1344="EQUIPMENT",INDEX(EQUIPMENT!A:A,MATCH(B1344,EQUIPMENT!B:B,0))*10+1,INDEX(ITEM!A:A,MATCH(B1344,ITEM!B:B,0))+2)</f>
        <v>515006</v>
      </c>
      <c r="D1344" s="101">
        <v>22</v>
      </c>
      <c r="E1344" s="101">
        <v>0</v>
      </c>
      <c r="F1344" s="101" t="str">
        <f t="shared" si="21"/>
        <v>GAIN_NAME_22</v>
      </c>
      <c r="G1344" s="100" t="s">
        <v>245</v>
      </c>
      <c r="H1344" s="100" t="s">
        <v>626</v>
      </c>
    </row>
    <row r="1345" spans="1:8" ht="13.8" customHeight="1">
      <c r="A1345" s="101">
        <f>C1345*ID규칙_획득처_그룹_단위+COUNTIF($C$4:C1345,C1345)</f>
        <v>51500701</v>
      </c>
      <c r="B1345" s="100" t="s">
        <v>906</v>
      </c>
      <c r="C1345" s="101">
        <f>IF(H1345="EQUIPMENT",INDEX(EQUIPMENT!A:A,MATCH(B1345,EQUIPMENT!B:B,0))*10+1,INDEX(ITEM!A:A,MATCH(B1345,ITEM!B:B,0))+2)</f>
        <v>515007</v>
      </c>
      <c r="D1345" s="101">
        <v>22</v>
      </c>
      <c r="E1345" s="101">
        <v>0</v>
      </c>
      <c r="F1345" s="101" t="str">
        <f t="shared" si="21"/>
        <v>GAIN_NAME_22</v>
      </c>
      <c r="G1345" s="100" t="s">
        <v>245</v>
      </c>
      <c r="H1345" s="100" t="s">
        <v>626</v>
      </c>
    </row>
    <row r="1346" spans="1:8" ht="13.8" customHeight="1">
      <c r="A1346" s="101">
        <f>C1346*ID규칙_획득처_그룹_단위+COUNTIF($C$4:C1346,C1346)</f>
        <v>51500801</v>
      </c>
      <c r="B1346" s="100" t="s">
        <v>907</v>
      </c>
      <c r="C1346" s="101">
        <f>IF(H1346="EQUIPMENT",INDEX(EQUIPMENT!A:A,MATCH(B1346,EQUIPMENT!B:B,0))*10+1,INDEX(ITEM!A:A,MATCH(B1346,ITEM!B:B,0))+2)</f>
        <v>515008</v>
      </c>
      <c r="D1346" s="101">
        <v>22</v>
      </c>
      <c r="E1346" s="101">
        <v>0</v>
      </c>
      <c r="F1346" s="101" t="str">
        <f t="shared" si="21"/>
        <v>GAIN_NAME_22</v>
      </c>
      <c r="G1346" s="100" t="s">
        <v>245</v>
      </c>
      <c r="H1346" s="100" t="s">
        <v>626</v>
      </c>
    </row>
    <row r="1347" spans="1:8" ht="13.8" customHeight="1">
      <c r="A1347" s="101">
        <f>C1347*ID규칙_획득처_그룹_단위+COUNTIF($C$4:C1347,C1347)</f>
        <v>51500901</v>
      </c>
      <c r="B1347" s="100" t="s">
        <v>908</v>
      </c>
      <c r="C1347" s="101">
        <f>IF(H1347="EQUIPMENT",INDEX(EQUIPMENT!A:A,MATCH(B1347,EQUIPMENT!B:B,0))*10+1,INDEX(ITEM!A:A,MATCH(B1347,ITEM!B:B,0))+2)</f>
        <v>515009</v>
      </c>
      <c r="D1347" s="101">
        <v>22</v>
      </c>
      <c r="E1347" s="101">
        <v>0</v>
      </c>
      <c r="F1347" s="101" t="str">
        <f t="shared" si="21"/>
        <v>GAIN_NAME_22</v>
      </c>
      <c r="G1347" s="100" t="s">
        <v>245</v>
      </c>
      <c r="H1347" s="100" t="s">
        <v>626</v>
      </c>
    </row>
    <row r="1348" spans="1:8" ht="13.8" customHeight="1">
      <c r="A1348" s="101">
        <f>C1348*ID규칙_획득처_그룹_단위+COUNTIF($C$4:C1348,C1348)</f>
        <v>51501001</v>
      </c>
      <c r="B1348" s="100" t="s">
        <v>909</v>
      </c>
      <c r="C1348" s="101">
        <f>IF(H1348="EQUIPMENT",INDEX(EQUIPMENT!A:A,MATCH(B1348,EQUIPMENT!B:B,0))*10+1,INDEX(ITEM!A:A,MATCH(B1348,ITEM!B:B,0))+2)</f>
        <v>515010</v>
      </c>
      <c r="D1348" s="101">
        <v>22</v>
      </c>
      <c r="E1348" s="101">
        <v>0</v>
      </c>
      <c r="F1348" s="101" t="str">
        <f t="shared" si="21"/>
        <v>GAIN_NAME_22</v>
      </c>
      <c r="G1348" s="100" t="s">
        <v>245</v>
      </c>
      <c r="H1348" s="100" t="s">
        <v>626</v>
      </c>
    </row>
    <row r="1349" spans="1:8" ht="13.8" customHeight="1">
      <c r="A1349" s="101">
        <f>C1349*ID규칙_획득처_그룹_단위+COUNTIF($C$4:C1349,C1349)</f>
        <v>51501101</v>
      </c>
      <c r="B1349" s="100" t="s">
        <v>910</v>
      </c>
      <c r="C1349" s="101">
        <f>IF(H1349="EQUIPMENT",INDEX(EQUIPMENT!A:A,MATCH(B1349,EQUIPMENT!B:B,0))*10+1,INDEX(ITEM!A:A,MATCH(B1349,ITEM!B:B,0))+2)</f>
        <v>515011</v>
      </c>
      <c r="D1349" s="101">
        <v>22</v>
      </c>
      <c r="E1349" s="101">
        <v>0</v>
      </c>
      <c r="F1349" s="101" t="str">
        <f t="shared" si="21"/>
        <v>GAIN_NAME_22</v>
      </c>
      <c r="G1349" s="100" t="s">
        <v>245</v>
      </c>
      <c r="H1349" s="100" t="s">
        <v>626</v>
      </c>
    </row>
    <row r="1350" spans="1:8" ht="13.8" customHeight="1">
      <c r="A1350" s="101">
        <f>C1350*ID규칙_획득처_그룹_단위+COUNTIF($C$4:C1350,C1350)</f>
        <v>51501201</v>
      </c>
      <c r="B1350" s="100" t="s">
        <v>911</v>
      </c>
      <c r="C1350" s="101">
        <f>IF(H1350="EQUIPMENT",INDEX(EQUIPMENT!A:A,MATCH(B1350,EQUIPMENT!B:B,0))*10+1,INDEX(ITEM!A:A,MATCH(B1350,ITEM!B:B,0))+2)</f>
        <v>515012</v>
      </c>
      <c r="D1350" s="101">
        <v>22</v>
      </c>
      <c r="E1350" s="101">
        <v>0</v>
      </c>
      <c r="F1350" s="101" t="str">
        <f t="shared" si="21"/>
        <v>GAIN_NAME_22</v>
      </c>
      <c r="G1350" s="100" t="s">
        <v>245</v>
      </c>
      <c r="H1350" s="100" t="s">
        <v>626</v>
      </c>
    </row>
    <row r="1351" spans="1:8" ht="13.8" customHeight="1">
      <c r="A1351" s="101">
        <f>C1351*ID규칙_획득처_그룹_단위+COUNTIF($C$4:C1351,C1351)</f>
        <v>61600301</v>
      </c>
      <c r="B1351" s="100" t="s">
        <v>912</v>
      </c>
      <c r="C1351" s="101">
        <f>IF(H1351="EQUIPMENT",INDEX(EQUIPMENT!A:A,MATCH(B1351,EQUIPMENT!B:B,0))*10+1,INDEX(ITEM!A:A,MATCH(B1351,ITEM!B:B,0))+2)</f>
        <v>616003</v>
      </c>
      <c r="D1351" s="101">
        <v>23</v>
      </c>
      <c r="E1351" s="101">
        <v>0</v>
      </c>
      <c r="F1351" s="101" t="str">
        <f t="shared" si="21"/>
        <v>GAIN_NAME_23</v>
      </c>
      <c r="G1351" s="100" t="s">
        <v>246</v>
      </c>
      <c r="H1351" s="100" t="s">
        <v>626</v>
      </c>
    </row>
    <row r="1352" spans="1:8" ht="13.8" customHeight="1">
      <c r="A1352" s="101">
        <f>C1352*ID규칙_획득처_그룹_단위+COUNTIF($C$4:C1352,C1352)</f>
        <v>61600401</v>
      </c>
      <c r="B1352" s="100" t="s">
        <v>913</v>
      </c>
      <c r="C1352" s="101">
        <f>IF(H1352="EQUIPMENT",INDEX(EQUIPMENT!A:A,MATCH(B1352,EQUIPMENT!B:B,0))*10+1,INDEX(ITEM!A:A,MATCH(B1352,ITEM!B:B,0))+2)</f>
        <v>616004</v>
      </c>
      <c r="D1352" s="101">
        <v>23</v>
      </c>
      <c r="E1352" s="101">
        <v>0</v>
      </c>
      <c r="F1352" s="101" t="str">
        <f t="shared" si="21"/>
        <v>GAIN_NAME_23</v>
      </c>
      <c r="G1352" s="100" t="s">
        <v>246</v>
      </c>
      <c r="H1352" s="100" t="s">
        <v>626</v>
      </c>
    </row>
    <row r="1353" spans="1:8" ht="13.8" customHeight="1">
      <c r="A1353" s="101">
        <f>C1353*ID규칙_획득처_그룹_단위+COUNTIF($C$4:C1353,C1353)</f>
        <v>61600501</v>
      </c>
      <c r="B1353" s="100" t="s">
        <v>914</v>
      </c>
      <c r="C1353" s="101">
        <f>IF(H1353="EQUIPMENT",INDEX(EQUIPMENT!A:A,MATCH(B1353,EQUIPMENT!B:B,0))*10+1,INDEX(ITEM!A:A,MATCH(B1353,ITEM!B:B,0))+2)</f>
        <v>616005</v>
      </c>
      <c r="D1353" s="101">
        <v>23</v>
      </c>
      <c r="E1353" s="101">
        <v>0</v>
      </c>
      <c r="F1353" s="101" t="str">
        <f t="shared" si="21"/>
        <v>GAIN_NAME_23</v>
      </c>
      <c r="G1353" s="100" t="s">
        <v>246</v>
      </c>
      <c r="H1353" s="100" t="s">
        <v>626</v>
      </c>
    </row>
    <row r="1354" spans="1:8" ht="13.8" customHeight="1">
      <c r="A1354" s="101">
        <f>C1354*ID규칙_획득처_그룹_단위+COUNTIF($C$4:C1354,C1354)</f>
        <v>61600601</v>
      </c>
      <c r="B1354" s="100" t="s">
        <v>915</v>
      </c>
      <c r="C1354" s="101">
        <f>IF(H1354="EQUIPMENT",INDEX(EQUIPMENT!A:A,MATCH(B1354,EQUIPMENT!B:B,0))*10+1,INDEX(ITEM!A:A,MATCH(B1354,ITEM!B:B,0))+2)</f>
        <v>616006</v>
      </c>
      <c r="D1354" s="101">
        <v>23</v>
      </c>
      <c r="E1354" s="101">
        <v>0</v>
      </c>
      <c r="F1354" s="101" t="str">
        <f t="shared" si="21"/>
        <v>GAIN_NAME_23</v>
      </c>
      <c r="G1354" s="100" t="s">
        <v>246</v>
      </c>
      <c r="H1354" s="100" t="s">
        <v>626</v>
      </c>
    </row>
    <row r="1355" spans="1:8" ht="13.8" customHeight="1">
      <c r="A1355" s="101">
        <f>C1355*ID규칙_획득처_그룹_단위+COUNTIF($C$4:C1355,C1355)</f>
        <v>61600701</v>
      </c>
      <c r="B1355" s="100" t="s">
        <v>916</v>
      </c>
      <c r="C1355" s="101">
        <f>IF(H1355="EQUIPMENT",INDEX(EQUIPMENT!A:A,MATCH(B1355,EQUIPMENT!B:B,0))*10+1,INDEX(ITEM!A:A,MATCH(B1355,ITEM!B:B,0))+2)</f>
        <v>616007</v>
      </c>
      <c r="D1355" s="101">
        <v>23</v>
      </c>
      <c r="E1355" s="101">
        <v>0</v>
      </c>
      <c r="F1355" s="101" t="str">
        <f t="shared" si="21"/>
        <v>GAIN_NAME_23</v>
      </c>
      <c r="G1355" s="100" t="s">
        <v>246</v>
      </c>
      <c r="H1355" s="100" t="s">
        <v>626</v>
      </c>
    </row>
    <row r="1356" spans="1:8" ht="13.8" customHeight="1">
      <c r="A1356" s="101">
        <f>C1356*ID규칙_획득처_그룹_단위+COUNTIF($C$4:C1356,C1356)</f>
        <v>61600801</v>
      </c>
      <c r="B1356" s="100" t="s">
        <v>917</v>
      </c>
      <c r="C1356" s="101">
        <f>IF(H1356="EQUIPMENT",INDEX(EQUIPMENT!A:A,MATCH(B1356,EQUIPMENT!B:B,0))*10+1,INDEX(ITEM!A:A,MATCH(B1356,ITEM!B:B,0))+2)</f>
        <v>616008</v>
      </c>
      <c r="D1356" s="101">
        <v>23</v>
      </c>
      <c r="E1356" s="101">
        <v>0</v>
      </c>
      <c r="F1356" s="101" t="str">
        <f t="shared" si="21"/>
        <v>GAIN_NAME_23</v>
      </c>
      <c r="G1356" s="100" t="s">
        <v>246</v>
      </c>
      <c r="H1356" s="100" t="s">
        <v>626</v>
      </c>
    </row>
    <row r="1357" spans="1:8" ht="13.8" customHeight="1">
      <c r="A1357" s="101">
        <f>C1357*ID규칙_획득처_그룹_단위+COUNTIF($C$4:C1357,C1357)</f>
        <v>61600901</v>
      </c>
      <c r="B1357" s="100" t="s">
        <v>918</v>
      </c>
      <c r="C1357" s="101">
        <f>IF(H1357="EQUIPMENT",INDEX(EQUIPMENT!A:A,MATCH(B1357,EQUIPMENT!B:B,0))*10+1,INDEX(ITEM!A:A,MATCH(B1357,ITEM!B:B,0))+2)</f>
        <v>616009</v>
      </c>
      <c r="D1357" s="101">
        <v>23</v>
      </c>
      <c r="E1357" s="101">
        <v>0</v>
      </c>
      <c r="F1357" s="101" t="str">
        <f t="shared" si="21"/>
        <v>GAIN_NAME_23</v>
      </c>
      <c r="G1357" s="100" t="s">
        <v>246</v>
      </c>
      <c r="H1357" s="100" t="s">
        <v>626</v>
      </c>
    </row>
    <row r="1358" spans="1:8" ht="13.8" customHeight="1">
      <c r="A1358" s="101">
        <f>C1358*ID규칙_획득처_그룹_단위+COUNTIF($C$4:C1358,C1358)</f>
        <v>61601001</v>
      </c>
      <c r="B1358" s="100" t="s">
        <v>919</v>
      </c>
      <c r="C1358" s="101">
        <f>IF(H1358="EQUIPMENT",INDEX(EQUIPMENT!A:A,MATCH(B1358,EQUIPMENT!B:B,0))*10+1,INDEX(ITEM!A:A,MATCH(B1358,ITEM!B:B,0))+2)</f>
        <v>616010</v>
      </c>
      <c r="D1358" s="101">
        <v>23</v>
      </c>
      <c r="E1358" s="101">
        <v>0</v>
      </c>
      <c r="F1358" s="101" t="str">
        <f t="shared" si="21"/>
        <v>GAIN_NAME_23</v>
      </c>
      <c r="G1358" s="100" t="s">
        <v>246</v>
      </c>
      <c r="H1358" s="100" t="s">
        <v>626</v>
      </c>
    </row>
    <row r="1359" spans="1:8" ht="13.8" customHeight="1">
      <c r="A1359" s="101">
        <f>C1359*ID규칙_획득처_그룹_단위+COUNTIF($C$4:C1359,C1359)</f>
        <v>61601101</v>
      </c>
      <c r="B1359" s="100" t="s">
        <v>920</v>
      </c>
      <c r="C1359" s="101">
        <f>IF(H1359="EQUIPMENT",INDEX(EQUIPMENT!A:A,MATCH(B1359,EQUIPMENT!B:B,0))*10+1,INDEX(ITEM!A:A,MATCH(B1359,ITEM!B:B,0))+2)</f>
        <v>616011</v>
      </c>
      <c r="D1359" s="101">
        <v>23</v>
      </c>
      <c r="E1359" s="101">
        <v>0</v>
      </c>
      <c r="F1359" s="101" t="str">
        <f t="shared" si="21"/>
        <v>GAIN_NAME_23</v>
      </c>
      <c r="G1359" s="100" t="s">
        <v>246</v>
      </c>
      <c r="H1359" s="100" t="s">
        <v>626</v>
      </c>
    </row>
    <row r="1360" spans="1:8" ht="13.8" customHeight="1">
      <c r="A1360" s="101">
        <f>C1360*ID규칙_획득처_그룹_단위+COUNTIF($C$4:C1360,C1360)</f>
        <v>61601201</v>
      </c>
      <c r="B1360" s="100" t="s">
        <v>921</v>
      </c>
      <c r="C1360" s="101">
        <f>IF(H1360="EQUIPMENT",INDEX(EQUIPMENT!A:A,MATCH(B1360,EQUIPMENT!B:B,0))*10+1,INDEX(ITEM!A:A,MATCH(B1360,ITEM!B:B,0))+2)</f>
        <v>616012</v>
      </c>
      <c r="D1360" s="101">
        <v>23</v>
      </c>
      <c r="E1360" s="101">
        <v>0</v>
      </c>
      <c r="F1360" s="101" t="str">
        <f t="shared" si="21"/>
        <v>GAIN_NAME_23</v>
      </c>
      <c r="G1360" s="100" t="s">
        <v>246</v>
      </c>
      <c r="H1360" s="100" t="s">
        <v>626</v>
      </c>
    </row>
    <row r="1361" spans="1:8" ht="13.8" customHeight="1">
      <c r="A1361" s="101">
        <f>C1361*ID규칙_획득처_그룹_단위+COUNTIF($C$4:C1361,C1361)</f>
        <v>61601301</v>
      </c>
      <c r="B1361" s="100" t="s">
        <v>922</v>
      </c>
      <c r="C1361" s="101">
        <f>IF(H1361="EQUIPMENT",INDEX(EQUIPMENT!A:A,MATCH(B1361,EQUIPMENT!B:B,0))*10+1,INDEX(ITEM!A:A,MATCH(B1361,ITEM!B:B,0))+2)</f>
        <v>616013</v>
      </c>
      <c r="D1361" s="101">
        <v>23</v>
      </c>
      <c r="E1361" s="101">
        <v>0</v>
      </c>
      <c r="F1361" s="101" t="str">
        <f t="shared" si="21"/>
        <v>GAIN_NAME_23</v>
      </c>
      <c r="G1361" s="100" t="s">
        <v>246</v>
      </c>
      <c r="H1361" s="100" t="s">
        <v>626</v>
      </c>
    </row>
    <row r="1362" spans="1:8" ht="13.8" customHeight="1">
      <c r="A1362" s="101">
        <f>C1362*ID규칙_획득처_그룹_단위+COUNTIF($C$4:C1362,C1362)</f>
        <v>61601401</v>
      </c>
      <c r="B1362" s="100" t="s">
        <v>923</v>
      </c>
      <c r="C1362" s="101">
        <f>IF(H1362="EQUIPMENT",INDEX(EQUIPMENT!A:A,MATCH(B1362,EQUIPMENT!B:B,0))*10+1,INDEX(ITEM!A:A,MATCH(B1362,ITEM!B:B,0))+2)</f>
        <v>616014</v>
      </c>
      <c r="D1362" s="101">
        <v>23</v>
      </c>
      <c r="E1362" s="101">
        <v>0</v>
      </c>
      <c r="F1362" s="101" t="str">
        <f t="shared" si="21"/>
        <v>GAIN_NAME_23</v>
      </c>
      <c r="G1362" s="100" t="s">
        <v>246</v>
      </c>
      <c r="H1362" s="100" t="s">
        <v>626</v>
      </c>
    </row>
    <row r="1363" spans="1:8" ht="13.8" customHeight="1">
      <c r="A1363" s="101">
        <f>C1363*ID규칙_획득처_그룹_단위+COUNTIF($C$4:C1363,C1363)</f>
        <v>61601501</v>
      </c>
      <c r="B1363" s="100" t="s">
        <v>924</v>
      </c>
      <c r="C1363" s="101">
        <f>IF(H1363="EQUIPMENT",INDEX(EQUIPMENT!A:A,MATCH(B1363,EQUIPMENT!B:B,0))*10+1,INDEX(ITEM!A:A,MATCH(B1363,ITEM!B:B,0))+2)</f>
        <v>616015</v>
      </c>
      <c r="D1363" s="101">
        <v>23</v>
      </c>
      <c r="E1363" s="101">
        <v>0</v>
      </c>
      <c r="F1363" s="101" t="str">
        <f t="shared" si="21"/>
        <v>GAIN_NAME_23</v>
      </c>
      <c r="G1363" s="100" t="s">
        <v>246</v>
      </c>
      <c r="H1363" s="100" t="s">
        <v>626</v>
      </c>
    </row>
    <row r="1364" spans="1:8" ht="13.8" customHeight="1">
      <c r="A1364" s="101">
        <f>C1364*ID규칙_획득처_그룹_단위+COUNTIF($C$4:C1364,C1364)</f>
        <v>61601601</v>
      </c>
      <c r="B1364" s="100" t="s">
        <v>925</v>
      </c>
      <c r="C1364" s="101">
        <f>IF(H1364="EQUIPMENT",INDEX(EQUIPMENT!A:A,MATCH(B1364,EQUIPMENT!B:B,0))*10+1,INDEX(ITEM!A:A,MATCH(B1364,ITEM!B:B,0))+2)</f>
        <v>616016</v>
      </c>
      <c r="D1364" s="101">
        <v>23</v>
      </c>
      <c r="E1364" s="101">
        <v>0</v>
      </c>
      <c r="F1364" s="101" t="str">
        <f t="shared" si="21"/>
        <v>GAIN_NAME_23</v>
      </c>
      <c r="G1364" s="100" t="s">
        <v>246</v>
      </c>
      <c r="H1364" s="100" t="s">
        <v>626</v>
      </c>
    </row>
    <row r="1365" spans="1:8" ht="13.8" customHeight="1">
      <c r="A1365" s="101">
        <f>C1365*ID규칙_획득처_그룹_단위+COUNTIF($C$4:C1365,C1365)</f>
        <v>61601701</v>
      </c>
      <c r="B1365" s="100" t="s">
        <v>926</v>
      </c>
      <c r="C1365" s="101">
        <f>IF(H1365="EQUIPMENT",INDEX(EQUIPMENT!A:A,MATCH(B1365,EQUIPMENT!B:B,0))*10+1,INDEX(ITEM!A:A,MATCH(B1365,ITEM!B:B,0))+2)</f>
        <v>616017</v>
      </c>
      <c r="D1365" s="101">
        <v>23</v>
      </c>
      <c r="E1365" s="101">
        <v>0</v>
      </c>
      <c r="F1365" s="101" t="str">
        <f t="shared" si="21"/>
        <v>GAIN_NAME_23</v>
      </c>
      <c r="G1365" s="100" t="s">
        <v>246</v>
      </c>
      <c r="H1365" s="100" t="s">
        <v>626</v>
      </c>
    </row>
    <row r="1366" spans="1:8" ht="13.8" customHeight="1">
      <c r="A1366" s="101">
        <f>C1366*ID규칙_획득처_그룹_단위+COUNTIF($C$4:C1366,C1366)</f>
        <v>61601801</v>
      </c>
      <c r="B1366" s="100" t="s">
        <v>927</v>
      </c>
      <c r="C1366" s="101">
        <f>IF(H1366="EQUIPMENT",INDEX(EQUIPMENT!A:A,MATCH(B1366,EQUIPMENT!B:B,0))*10+1,INDEX(ITEM!A:A,MATCH(B1366,ITEM!B:B,0))+2)</f>
        <v>616018</v>
      </c>
      <c r="D1366" s="101">
        <v>23</v>
      </c>
      <c r="E1366" s="101">
        <v>0</v>
      </c>
      <c r="F1366" s="101" t="str">
        <f t="shared" si="21"/>
        <v>GAIN_NAME_23</v>
      </c>
      <c r="G1366" s="100" t="s">
        <v>246</v>
      </c>
      <c r="H1366" s="100" t="s">
        <v>626</v>
      </c>
    </row>
    <row r="1367" spans="1:8" ht="13.8" customHeight="1">
      <c r="A1367" s="101">
        <f>C1367*ID규칙_획득처_그룹_단위+COUNTIF($C$4:C1367,C1367)</f>
        <v>61601901</v>
      </c>
      <c r="B1367" s="100" t="s">
        <v>928</v>
      </c>
      <c r="C1367" s="101">
        <f>IF(H1367="EQUIPMENT",INDEX(EQUIPMENT!A:A,MATCH(B1367,EQUIPMENT!B:B,0))*10+1,INDEX(ITEM!A:A,MATCH(B1367,ITEM!B:B,0))+2)</f>
        <v>616019</v>
      </c>
      <c r="D1367" s="101">
        <v>23</v>
      </c>
      <c r="E1367" s="101">
        <v>0</v>
      </c>
      <c r="F1367" s="101" t="str">
        <f t="shared" si="21"/>
        <v>GAIN_NAME_23</v>
      </c>
      <c r="G1367" s="100" t="s">
        <v>246</v>
      </c>
      <c r="H1367" s="100" t="s">
        <v>626</v>
      </c>
    </row>
    <row r="1368" spans="1:8" ht="13.8" customHeight="1">
      <c r="A1368" s="101">
        <f>C1368*ID규칙_획득처_그룹_단위+COUNTIF($C$4:C1368,C1368)</f>
        <v>61602001</v>
      </c>
      <c r="B1368" s="100" t="s">
        <v>929</v>
      </c>
      <c r="C1368" s="101">
        <f>IF(H1368="EQUIPMENT",INDEX(EQUIPMENT!A:A,MATCH(B1368,EQUIPMENT!B:B,0))*10+1,INDEX(ITEM!A:A,MATCH(B1368,ITEM!B:B,0))+2)</f>
        <v>616020</v>
      </c>
      <c r="D1368" s="101">
        <v>23</v>
      </c>
      <c r="E1368" s="101">
        <v>0</v>
      </c>
      <c r="F1368" s="101" t="str">
        <f t="shared" si="21"/>
        <v>GAIN_NAME_23</v>
      </c>
      <c r="G1368" s="100" t="s">
        <v>246</v>
      </c>
      <c r="H1368" s="100" t="s">
        <v>626</v>
      </c>
    </row>
    <row r="1369" spans="1:8" ht="13.8" customHeight="1">
      <c r="A1369" s="101">
        <f>C1369*ID규칙_획득처_그룹_단위+COUNTIF($C$4:C1369,C1369)</f>
        <v>61602101</v>
      </c>
      <c r="B1369" s="100" t="s">
        <v>930</v>
      </c>
      <c r="C1369" s="101">
        <f>IF(H1369="EQUIPMENT",INDEX(EQUIPMENT!A:A,MATCH(B1369,EQUIPMENT!B:B,0))*10+1,INDEX(ITEM!A:A,MATCH(B1369,ITEM!B:B,0))+2)</f>
        <v>616021</v>
      </c>
      <c r="D1369" s="101">
        <v>23</v>
      </c>
      <c r="E1369" s="101">
        <v>0</v>
      </c>
      <c r="F1369" s="101" t="str">
        <f t="shared" si="21"/>
        <v>GAIN_NAME_23</v>
      </c>
      <c r="G1369" s="100" t="s">
        <v>246</v>
      </c>
      <c r="H1369" s="100" t="s">
        <v>626</v>
      </c>
    </row>
    <row r="1370" spans="1:8" ht="13.8" customHeight="1">
      <c r="A1370" s="101">
        <f>C1370*ID규칙_획득처_그룹_단위+COUNTIF($C$4:C1370,C1370)</f>
        <v>61602201</v>
      </c>
      <c r="B1370" s="100" t="s">
        <v>931</v>
      </c>
      <c r="C1370" s="101">
        <f>IF(H1370="EQUIPMENT",INDEX(EQUIPMENT!A:A,MATCH(B1370,EQUIPMENT!B:B,0))*10+1,INDEX(ITEM!A:A,MATCH(B1370,ITEM!B:B,0))+2)</f>
        <v>616022</v>
      </c>
      <c r="D1370" s="101">
        <v>23</v>
      </c>
      <c r="E1370" s="101">
        <v>0</v>
      </c>
      <c r="F1370" s="101" t="str">
        <f t="shared" si="21"/>
        <v>GAIN_NAME_23</v>
      </c>
      <c r="G1370" s="100" t="s">
        <v>246</v>
      </c>
      <c r="H1370" s="100" t="s">
        <v>626</v>
      </c>
    </row>
    <row r="1371" spans="1:8" ht="13.8" customHeight="1">
      <c r="A1371" s="101">
        <f>C1371*ID규칙_획득처_그룹_단위+COUNTIF($C$4:C1371,C1371)</f>
        <v>61602301</v>
      </c>
      <c r="B1371" s="100" t="s">
        <v>932</v>
      </c>
      <c r="C1371" s="101">
        <f>IF(H1371="EQUIPMENT",INDEX(EQUIPMENT!A:A,MATCH(B1371,EQUIPMENT!B:B,0))*10+1,INDEX(ITEM!A:A,MATCH(B1371,ITEM!B:B,0))+2)</f>
        <v>616023</v>
      </c>
      <c r="D1371" s="101">
        <v>23</v>
      </c>
      <c r="E1371" s="101">
        <v>0</v>
      </c>
      <c r="F1371" s="101" t="str">
        <f t="shared" si="21"/>
        <v>GAIN_NAME_23</v>
      </c>
      <c r="G1371" s="100" t="s">
        <v>246</v>
      </c>
      <c r="H1371" s="100" t="s">
        <v>626</v>
      </c>
    </row>
    <row r="1372" spans="1:8" ht="13.8" customHeight="1">
      <c r="A1372" s="101">
        <f>C1372*ID규칙_획득처_그룹_단위+COUNTIF($C$4:C1372,C1372)</f>
        <v>61602401</v>
      </c>
      <c r="B1372" s="100" t="s">
        <v>933</v>
      </c>
      <c r="C1372" s="101">
        <f>IF(H1372="EQUIPMENT",INDEX(EQUIPMENT!A:A,MATCH(B1372,EQUIPMENT!B:B,0))*10+1,INDEX(ITEM!A:A,MATCH(B1372,ITEM!B:B,0))+2)</f>
        <v>616024</v>
      </c>
      <c r="D1372" s="101">
        <v>23</v>
      </c>
      <c r="E1372" s="101">
        <v>0</v>
      </c>
      <c r="F1372" s="101" t="str">
        <f t="shared" si="21"/>
        <v>GAIN_NAME_23</v>
      </c>
      <c r="G1372" s="100" t="s">
        <v>246</v>
      </c>
      <c r="H1372" s="100" t="s">
        <v>626</v>
      </c>
    </row>
    <row r="1373" spans="1:8" ht="13.8" customHeight="1">
      <c r="A1373" s="101">
        <f>C1373*ID규칙_획득처_그룹_단위+COUNTIF($C$4:C1373,C1373)</f>
        <v>61602501</v>
      </c>
      <c r="B1373" s="100" t="s">
        <v>934</v>
      </c>
      <c r="C1373" s="101">
        <f>IF(H1373="EQUIPMENT",INDEX(EQUIPMENT!A:A,MATCH(B1373,EQUIPMENT!B:B,0))*10+1,INDEX(ITEM!A:A,MATCH(B1373,ITEM!B:B,0))+2)</f>
        <v>616025</v>
      </c>
      <c r="D1373" s="101">
        <v>23</v>
      </c>
      <c r="E1373" s="101">
        <v>0</v>
      </c>
      <c r="F1373" s="101" t="str">
        <f t="shared" si="21"/>
        <v>GAIN_NAME_23</v>
      </c>
      <c r="G1373" s="100" t="s">
        <v>246</v>
      </c>
      <c r="H1373" s="100" t="s">
        <v>626</v>
      </c>
    </row>
    <row r="1374" spans="1:8" ht="13.8" customHeight="1">
      <c r="A1374" s="101">
        <f>C1374*ID규칙_획득처_그룹_단위+COUNTIF($C$4:C1374,C1374)</f>
        <v>61602601</v>
      </c>
      <c r="B1374" s="100" t="s">
        <v>935</v>
      </c>
      <c r="C1374" s="101">
        <f>IF(H1374="EQUIPMENT",INDEX(EQUIPMENT!A:A,MATCH(B1374,EQUIPMENT!B:B,0))*10+1,INDEX(ITEM!A:A,MATCH(B1374,ITEM!B:B,0))+2)</f>
        <v>616026</v>
      </c>
      <c r="D1374" s="101">
        <v>23</v>
      </c>
      <c r="E1374" s="101">
        <v>0</v>
      </c>
      <c r="F1374" s="101" t="str">
        <f t="shared" si="21"/>
        <v>GAIN_NAME_23</v>
      </c>
      <c r="G1374" s="100" t="s">
        <v>246</v>
      </c>
      <c r="H1374" s="100" t="s">
        <v>626</v>
      </c>
    </row>
    <row r="1375" spans="1:8" ht="13.8" customHeight="1">
      <c r="A1375" s="101">
        <f>C1375*ID규칙_획득처_그룹_단위+COUNTIF($C$4:C1375,C1375)</f>
        <v>61602701</v>
      </c>
      <c r="B1375" s="100" t="s">
        <v>936</v>
      </c>
      <c r="C1375" s="101">
        <f>IF(H1375="EQUIPMENT",INDEX(EQUIPMENT!A:A,MATCH(B1375,EQUIPMENT!B:B,0))*10+1,INDEX(ITEM!A:A,MATCH(B1375,ITEM!B:B,0))+2)</f>
        <v>616027</v>
      </c>
      <c r="D1375" s="101">
        <v>23</v>
      </c>
      <c r="E1375" s="101">
        <v>0</v>
      </c>
      <c r="F1375" s="101" t="str">
        <f t="shared" si="21"/>
        <v>GAIN_NAME_23</v>
      </c>
      <c r="G1375" s="100" t="s">
        <v>246</v>
      </c>
      <c r="H1375" s="100" t="s">
        <v>626</v>
      </c>
    </row>
    <row r="1376" spans="1:8" ht="13.8" customHeight="1">
      <c r="A1376" s="101">
        <f>C1376*ID규칙_획득처_그룹_단위+COUNTIF($C$4:C1376,C1376)</f>
        <v>61602801</v>
      </c>
      <c r="B1376" s="100" t="s">
        <v>937</v>
      </c>
      <c r="C1376" s="101">
        <f>IF(H1376="EQUIPMENT",INDEX(EQUIPMENT!A:A,MATCH(B1376,EQUIPMENT!B:B,0))*10+1,INDEX(ITEM!A:A,MATCH(B1376,ITEM!B:B,0))+2)</f>
        <v>616028</v>
      </c>
      <c r="D1376" s="101">
        <v>23</v>
      </c>
      <c r="E1376" s="101">
        <v>0</v>
      </c>
      <c r="F1376" s="101" t="str">
        <f t="shared" si="21"/>
        <v>GAIN_NAME_23</v>
      </c>
      <c r="G1376" s="100" t="s">
        <v>246</v>
      </c>
      <c r="H1376" s="100" t="s">
        <v>626</v>
      </c>
    </row>
    <row r="1377" spans="1:8" ht="13.8" customHeight="1">
      <c r="A1377" s="101">
        <f>C1377*ID규칙_획득처_그룹_단위+COUNTIF($C$4:C1377,C1377)</f>
        <v>61602901</v>
      </c>
      <c r="B1377" s="100" t="s">
        <v>938</v>
      </c>
      <c r="C1377" s="101">
        <f>IF(H1377="EQUIPMENT",INDEX(EQUIPMENT!A:A,MATCH(B1377,EQUIPMENT!B:B,0))*10+1,INDEX(ITEM!A:A,MATCH(B1377,ITEM!B:B,0))+2)</f>
        <v>616029</v>
      </c>
      <c r="D1377" s="101">
        <v>23</v>
      </c>
      <c r="E1377" s="101">
        <v>0</v>
      </c>
      <c r="F1377" s="101" t="str">
        <f t="shared" si="21"/>
        <v>GAIN_NAME_23</v>
      </c>
      <c r="G1377" s="100" t="s">
        <v>246</v>
      </c>
      <c r="H1377" s="100" t="s">
        <v>626</v>
      </c>
    </row>
    <row r="1378" spans="1:8" ht="13.8" customHeight="1">
      <c r="A1378" s="101">
        <f>C1378*ID규칙_획득처_그룹_단위+COUNTIF($C$4:C1378,C1378)</f>
        <v>61603001</v>
      </c>
      <c r="B1378" s="100" t="s">
        <v>939</v>
      </c>
      <c r="C1378" s="101">
        <f>IF(H1378="EQUIPMENT",INDEX(EQUIPMENT!A:A,MATCH(B1378,EQUIPMENT!B:B,0))*10+1,INDEX(ITEM!A:A,MATCH(B1378,ITEM!B:B,0))+2)</f>
        <v>616030</v>
      </c>
      <c r="D1378" s="101">
        <v>23</v>
      </c>
      <c r="E1378" s="101">
        <v>0</v>
      </c>
      <c r="F1378" s="101" t="str">
        <f t="shared" si="21"/>
        <v>GAIN_NAME_23</v>
      </c>
      <c r="G1378" s="100" t="s">
        <v>246</v>
      </c>
      <c r="H1378" s="100" t="s">
        <v>626</v>
      </c>
    </row>
    <row r="1379" spans="1:8" ht="13.8" customHeight="1">
      <c r="A1379" s="101">
        <f>C1379*ID규칙_획득처_그룹_단위+COUNTIF($C$4:C1379,C1379)</f>
        <v>61603101</v>
      </c>
      <c r="B1379" s="100" t="s">
        <v>940</v>
      </c>
      <c r="C1379" s="101">
        <f>IF(H1379="EQUIPMENT",INDEX(EQUIPMENT!A:A,MATCH(B1379,EQUIPMENT!B:B,0))*10+1,INDEX(ITEM!A:A,MATCH(B1379,ITEM!B:B,0))+2)</f>
        <v>616031</v>
      </c>
      <c r="D1379" s="101">
        <v>23</v>
      </c>
      <c r="E1379" s="101">
        <v>0</v>
      </c>
      <c r="F1379" s="101" t="str">
        <f t="shared" ref="F1379:F1402" si="22">"GAIN_NAME_"&amp;D1379</f>
        <v>GAIN_NAME_23</v>
      </c>
      <c r="G1379" s="100" t="s">
        <v>246</v>
      </c>
      <c r="H1379" s="100" t="s">
        <v>626</v>
      </c>
    </row>
    <row r="1380" spans="1:8" ht="13.8" customHeight="1">
      <c r="A1380" s="101">
        <f>C1380*ID규칙_획득처_그룹_단위+COUNTIF($C$4:C1380,C1380)</f>
        <v>61603201</v>
      </c>
      <c r="B1380" s="100" t="s">
        <v>941</v>
      </c>
      <c r="C1380" s="101">
        <f>IF(H1380="EQUIPMENT",INDEX(EQUIPMENT!A:A,MATCH(B1380,EQUIPMENT!B:B,0))*10+1,INDEX(ITEM!A:A,MATCH(B1380,ITEM!B:B,0))+2)</f>
        <v>616032</v>
      </c>
      <c r="D1380" s="101">
        <v>23</v>
      </c>
      <c r="E1380" s="101">
        <v>0</v>
      </c>
      <c r="F1380" s="101" t="str">
        <f t="shared" si="22"/>
        <v>GAIN_NAME_23</v>
      </c>
      <c r="G1380" s="100" t="s">
        <v>246</v>
      </c>
      <c r="H1380" s="100" t="s">
        <v>626</v>
      </c>
    </row>
    <row r="1381" spans="1:8" ht="13.8" customHeight="1">
      <c r="A1381" s="101">
        <f>C1381*ID규칙_획득처_그룹_단위+COUNTIF($C$4:C1381,C1381)</f>
        <v>61603301</v>
      </c>
      <c r="B1381" s="100" t="s">
        <v>942</v>
      </c>
      <c r="C1381" s="101">
        <f>IF(H1381="EQUIPMENT",INDEX(EQUIPMENT!A:A,MATCH(B1381,EQUIPMENT!B:B,0))*10+1,INDEX(ITEM!A:A,MATCH(B1381,ITEM!B:B,0))+2)</f>
        <v>616033</v>
      </c>
      <c r="D1381" s="101">
        <v>23</v>
      </c>
      <c r="E1381" s="101">
        <v>0</v>
      </c>
      <c r="F1381" s="101" t="str">
        <f t="shared" si="22"/>
        <v>GAIN_NAME_23</v>
      </c>
      <c r="G1381" s="100" t="s">
        <v>246</v>
      </c>
      <c r="H1381" s="100" t="s">
        <v>626</v>
      </c>
    </row>
    <row r="1382" spans="1:8" ht="13.8" customHeight="1">
      <c r="A1382" s="101">
        <f>C1382*ID규칙_획득처_그룹_단위+COUNTIF($C$4:C1382,C1382)</f>
        <v>61603401</v>
      </c>
      <c r="B1382" s="100" t="s">
        <v>943</v>
      </c>
      <c r="C1382" s="101">
        <f>IF(H1382="EQUIPMENT",INDEX(EQUIPMENT!A:A,MATCH(B1382,EQUIPMENT!B:B,0))*10+1,INDEX(ITEM!A:A,MATCH(B1382,ITEM!B:B,0))+2)</f>
        <v>616034</v>
      </c>
      <c r="D1382" s="101">
        <v>23</v>
      </c>
      <c r="E1382" s="101">
        <v>0</v>
      </c>
      <c r="F1382" s="101" t="str">
        <f t="shared" si="22"/>
        <v>GAIN_NAME_23</v>
      </c>
      <c r="G1382" s="100" t="s">
        <v>246</v>
      </c>
      <c r="H1382" s="100" t="s">
        <v>626</v>
      </c>
    </row>
    <row r="1383" spans="1:8" ht="13.8" customHeight="1">
      <c r="A1383" s="101">
        <f>C1383*ID규칙_획득처_그룹_단위+COUNTIF($C$4:C1383,C1383)</f>
        <v>61603501</v>
      </c>
      <c r="B1383" s="100" t="s">
        <v>944</v>
      </c>
      <c r="C1383" s="101">
        <f>IF(H1383="EQUIPMENT",INDEX(EQUIPMENT!A:A,MATCH(B1383,EQUIPMENT!B:B,0))*10+1,INDEX(ITEM!A:A,MATCH(B1383,ITEM!B:B,0))+2)</f>
        <v>616035</v>
      </c>
      <c r="D1383" s="101">
        <v>23</v>
      </c>
      <c r="E1383" s="101">
        <v>0</v>
      </c>
      <c r="F1383" s="101" t="str">
        <f t="shared" si="22"/>
        <v>GAIN_NAME_23</v>
      </c>
      <c r="G1383" s="100" t="s">
        <v>246</v>
      </c>
      <c r="H1383" s="100" t="s">
        <v>626</v>
      </c>
    </row>
    <row r="1384" spans="1:8" ht="13.8" customHeight="1">
      <c r="A1384" s="101">
        <f>C1384*ID규칙_획득처_그룹_단위+COUNTIF($C$4:C1384,C1384)</f>
        <v>61603601</v>
      </c>
      <c r="B1384" s="100" t="s">
        <v>945</v>
      </c>
      <c r="C1384" s="101">
        <f>IF(H1384="EQUIPMENT",INDEX(EQUIPMENT!A:A,MATCH(B1384,EQUIPMENT!B:B,0))*10+1,INDEX(ITEM!A:A,MATCH(B1384,ITEM!B:B,0))+2)</f>
        <v>616036</v>
      </c>
      <c r="D1384" s="101">
        <v>23</v>
      </c>
      <c r="E1384" s="101">
        <v>0</v>
      </c>
      <c r="F1384" s="101" t="str">
        <f t="shared" si="22"/>
        <v>GAIN_NAME_23</v>
      </c>
      <c r="G1384" s="100" t="s">
        <v>246</v>
      </c>
      <c r="H1384" s="100" t="s">
        <v>626</v>
      </c>
    </row>
    <row r="1385" spans="1:8" ht="13.8" customHeight="1">
      <c r="A1385" s="101">
        <f>C1385*ID규칙_획득처_그룹_단위+COUNTIF($C$4:C1385,C1385)</f>
        <v>61603701</v>
      </c>
      <c r="B1385" s="100" t="s">
        <v>946</v>
      </c>
      <c r="C1385" s="101">
        <f>IF(H1385="EQUIPMENT",INDEX(EQUIPMENT!A:A,MATCH(B1385,EQUIPMENT!B:B,0))*10+1,INDEX(ITEM!A:A,MATCH(B1385,ITEM!B:B,0))+2)</f>
        <v>616037</v>
      </c>
      <c r="D1385" s="101">
        <v>23</v>
      </c>
      <c r="E1385" s="101">
        <v>0</v>
      </c>
      <c r="F1385" s="101" t="str">
        <f t="shared" si="22"/>
        <v>GAIN_NAME_23</v>
      </c>
      <c r="G1385" s="100" t="s">
        <v>246</v>
      </c>
      <c r="H1385" s="100" t="s">
        <v>626</v>
      </c>
    </row>
    <row r="1386" spans="1:8" ht="13.8" customHeight="1">
      <c r="A1386" s="101">
        <f>C1386*ID규칙_획득처_그룹_단위+COUNTIF($C$4:C1386,C1386)</f>
        <v>61603801</v>
      </c>
      <c r="B1386" s="100" t="s">
        <v>947</v>
      </c>
      <c r="C1386" s="101">
        <f>IF(H1386="EQUIPMENT",INDEX(EQUIPMENT!A:A,MATCH(B1386,EQUIPMENT!B:B,0))*10+1,INDEX(ITEM!A:A,MATCH(B1386,ITEM!B:B,0))+2)</f>
        <v>616038</v>
      </c>
      <c r="D1386" s="101">
        <v>23</v>
      </c>
      <c r="E1386" s="101">
        <v>0</v>
      </c>
      <c r="F1386" s="101" t="str">
        <f t="shared" si="22"/>
        <v>GAIN_NAME_23</v>
      </c>
      <c r="G1386" s="100" t="s">
        <v>246</v>
      </c>
      <c r="H1386" s="100" t="s">
        <v>626</v>
      </c>
    </row>
    <row r="1387" spans="1:8" ht="13.8" customHeight="1">
      <c r="A1387" s="101">
        <f>C1387*ID규칙_획득처_그룹_단위+COUNTIF($C$4:C1387,C1387)</f>
        <v>61603901</v>
      </c>
      <c r="B1387" s="100" t="s">
        <v>948</v>
      </c>
      <c r="C1387" s="101">
        <f>IF(H1387="EQUIPMENT",INDEX(EQUIPMENT!A:A,MATCH(B1387,EQUIPMENT!B:B,0))*10+1,INDEX(ITEM!A:A,MATCH(B1387,ITEM!B:B,0))+2)</f>
        <v>616039</v>
      </c>
      <c r="D1387" s="101">
        <v>23</v>
      </c>
      <c r="E1387" s="101">
        <v>0</v>
      </c>
      <c r="F1387" s="101" t="str">
        <f t="shared" si="22"/>
        <v>GAIN_NAME_23</v>
      </c>
      <c r="G1387" s="100" t="s">
        <v>246</v>
      </c>
      <c r="H1387" s="100" t="s">
        <v>626</v>
      </c>
    </row>
    <row r="1388" spans="1:8" ht="13.8" customHeight="1">
      <c r="A1388" s="101">
        <f>C1388*ID규칙_획득처_그룹_단위+COUNTIF($C$4:C1388,C1388)</f>
        <v>61604001</v>
      </c>
      <c r="B1388" s="100" t="s">
        <v>949</v>
      </c>
      <c r="C1388" s="101">
        <f>IF(H1388="EQUIPMENT",INDEX(EQUIPMENT!A:A,MATCH(B1388,EQUIPMENT!B:B,0))*10+1,INDEX(ITEM!A:A,MATCH(B1388,ITEM!B:B,0))+2)</f>
        <v>616040</v>
      </c>
      <c r="D1388" s="101">
        <v>23</v>
      </c>
      <c r="E1388" s="101">
        <v>0</v>
      </c>
      <c r="F1388" s="101" t="str">
        <f t="shared" si="22"/>
        <v>GAIN_NAME_23</v>
      </c>
      <c r="G1388" s="100" t="s">
        <v>246</v>
      </c>
      <c r="H1388" s="100" t="s">
        <v>626</v>
      </c>
    </row>
    <row r="1389" spans="1:8" ht="13.8" customHeight="1">
      <c r="A1389" s="101">
        <f>C1389*ID규칙_획득처_그룹_단위+COUNTIF($C$4:C1389,C1389)</f>
        <v>61604101</v>
      </c>
      <c r="B1389" s="100" t="s">
        <v>950</v>
      </c>
      <c r="C1389" s="101">
        <f>IF(H1389="EQUIPMENT",INDEX(EQUIPMENT!A:A,MATCH(B1389,EQUIPMENT!B:B,0))*10+1,INDEX(ITEM!A:A,MATCH(B1389,ITEM!B:B,0))+2)</f>
        <v>616041</v>
      </c>
      <c r="D1389" s="101">
        <v>23</v>
      </c>
      <c r="E1389" s="101">
        <v>0</v>
      </c>
      <c r="F1389" s="101" t="str">
        <f t="shared" si="22"/>
        <v>GAIN_NAME_23</v>
      </c>
      <c r="G1389" s="100" t="s">
        <v>246</v>
      </c>
      <c r="H1389" s="100" t="s">
        <v>626</v>
      </c>
    </row>
    <row r="1390" spans="1:8" ht="13.8" customHeight="1">
      <c r="A1390" s="101">
        <f>C1390*ID규칙_획득처_그룹_단위+COUNTIF($C$4:C1390,C1390)</f>
        <v>61604201</v>
      </c>
      <c r="B1390" s="100" t="s">
        <v>951</v>
      </c>
      <c r="C1390" s="101">
        <f>IF(H1390="EQUIPMENT",INDEX(EQUIPMENT!A:A,MATCH(B1390,EQUIPMENT!B:B,0))*10+1,INDEX(ITEM!A:A,MATCH(B1390,ITEM!B:B,0))+2)</f>
        <v>616042</v>
      </c>
      <c r="D1390" s="101">
        <v>23</v>
      </c>
      <c r="E1390" s="101">
        <v>0</v>
      </c>
      <c r="F1390" s="101" t="str">
        <f t="shared" si="22"/>
        <v>GAIN_NAME_23</v>
      </c>
      <c r="G1390" s="100" t="s">
        <v>246</v>
      </c>
      <c r="H1390" s="100" t="s">
        <v>626</v>
      </c>
    </row>
    <row r="1391" spans="1:8" ht="13.8" customHeight="1">
      <c r="A1391" s="101">
        <f>C1391*ID규칙_획득처_그룹_단위+COUNTIF($C$4:C1391,C1391)</f>
        <v>61604301</v>
      </c>
      <c r="B1391" s="100" t="s">
        <v>952</v>
      </c>
      <c r="C1391" s="101">
        <f>IF(H1391="EQUIPMENT",INDEX(EQUIPMENT!A:A,MATCH(B1391,EQUIPMENT!B:B,0))*10+1,INDEX(ITEM!A:A,MATCH(B1391,ITEM!B:B,0))+2)</f>
        <v>616043</v>
      </c>
      <c r="D1391" s="101">
        <v>23</v>
      </c>
      <c r="E1391" s="101">
        <v>0</v>
      </c>
      <c r="F1391" s="101" t="str">
        <f t="shared" si="22"/>
        <v>GAIN_NAME_23</v>
      </c>
      <c r="G1391" s="100" t="s">
        <v>246</v>
      </c>
      <c r="H1391" s="100" t="s">
        <v>626</v>
      </c>
    </row>
    <row r="1392" spans="1:8" ht="13.8" customHeight="1">
      <c r="A1392" s="101">
        <f>C1392*ID규칙_획득처_그룹_단위+COUNTIF($C$4:C1392,C1392)</f>
        <v>61604401</v>
      </c>
      <c r="B1392" s="100" t="s">
        <v>953</v>
      </c>
      <c r="C1392" s="101">
        <f>IF(H1392="EQUIPMENT",INDEX(EQUIPMENT!A:A,MATCH(B1392,EQUIPMENT!B:B,0))*10+1,INDEX(ITEM!A:A,MATCH(B1392,ITEM!B:B,0))+2)</f>
        <v>616044</v>
      </c>
      <c r="D1392" s="101">
        <v>23</v>
      </c>
      <c r="E1392" s="101">
        <v>0</v>
      </c>
      <c r="F1392" s="101" t="str">
        <f t="shared" si="22"/>
        <v>GAIN_NAME_23</v>
      </c>
      <c r="G1392" s="100" t="s">
        <v>246</v>
      </c>
      <c r="H1392" s="100" t="s">
        <v>626</v>
      </c>
    </row>
    <row r="1393" spans="1:8" ht="13.8" customHeight="1">
      <c r="A1393" s="101">
        <f>C1393*ID규칙_획득처_그룹_단위+COUNTIF($C$4:C1393,C1393)</f>
        <v>61604501</v>
      </c>
      <c r="B1393" s="100" t="s">
        <v>954</v>
      </c>
      <c r="C1393" s="101">
        <f>IF(H1393="EQUIPMENT",INDEX(EQUIPMENT!A:A,MATCH(B1393,EQUIPMENT!B:B,0))*10+1,INDEX(ITEM!A:A,MATCH(B1393,ITEM!B:B,0))+2)</f>
        <v>616045</v>
      </c>
      <c r="D1393" s="101">
        <v>23</v>
      </c>
      <c r="E1393" s="101">
        <v>0</v>
      </c>
      <c r="F1393" s="101" t="str">
        <f t="shared" si="22"/>
        <v>GAIN_NAME_23</v>
      </c>
      <c r="G1393" s="100" t="s">
        <v>246</v>
      </c>
      <c r="H1393" s="100" t="s">
        <v>626</v>
      </c>
    </row>
    <row r="1394" spans="1:8" ht="13.8" customHeight="1">
      <c r="A1394" s="101">
        <f>C1394*ID규칙_획득처_그룹_단위+COUNTIF($C$4:C1394,C1394)</f>
        <v>61604601</v>
      </c>
      <c r="B1394" s="100" t="s">
        <v>955</v>
      </c>
      <c r="C1394" s="101">
        <f>IF(H1394="EQUIPMENT",INDEX(EQUIPMENT!A:A,MATCH(B1394,EQUIPMENT!B:B,0))*10+1,INDEX(ITEM!A:A,MATCH(B1394,ITEM!B:B,0))+2)</f>
        <v>616046</v>
      </c>
      <c r="D1394" s="101">
        <v>23</v>
      </c>
      <c r="E1394" s="101">
        <v>0</v>
      </c>
      <c r="F1394" s="101" t="str">
        <f t="shared" si="22"/>
        <v>GAIN_NAME_23</v>
      </c>
      <c r="G1394" s="100" t="s">
        <v>246</v>
      </c>
      <c r="H1394" s="100" t="s">
        <v>626</v>
      </c>
    </row>
    <row r="1395" spans="1:8" ht="13.8" customHeight="1">
      <c r="A1395" s="101">
        <f>C1395*ID규칙_획득처_그룹_단위+COUNTIF($C$4:C1395,C1395)</f>
        <v>61604701</v>
      </c>
      <c r="B1395" s="100" t="s">
        <v>956</v>
      </c>
      <c r="C1395" s="101">
        <f>IF(H1395="EQUIPMENT",INDEX(EQUIPMENT!A:A,MATCH(B1395,EQUIPMENT!B:B,0))*10+1,INDEX(ITEM!A:A,MATCH(B1395,ITEM!B:B,0))+2)</f>
        <v>616047</v>
      </c>
      <c r="D1395" s="101">
        <v>23</v>
      </c>
      <c r="E1395" s="101">
        <v>0</v>
      </c>
      <c r="F1395" s="101" t="str">
        <f t="shared" si="22"/>
        <v>GAIN_NAME_23</v>
      </c>
      <c r="G1395" s="100" t="s">
        <v>246</v>
      </c>
      <c r="H1395" s="100" t="s">
        <v>626</v>
      </c>
    </row>
    <row r="1396" spans="1:8" ht="13.8" customHeight="1">
      <c r="A1396" s="101">
        <f>C1396*ID규칙_획득처_그룹_단위+COUNTIF($C$4:C1396,C1396)</f>
        <v>61604801</v>
      </c>
      <c r="B1396" s="100" t="s">
        <v>957</v>
      </c>
      <c r="C1396" s="101">
        <f>IF(H1396="EQUIPMENT",INDEX(EQUIPMENT!A:A,MATCH(B1396,EQUIPMENT!B:B,0))*10+1,INDEX(ITEM!A:A,MATCH(B1396,ITEM!B:B,0))+2)</f>
        <v>616048</v>
      </c>
      <c r="D1396" s="101">
        <v>23</v>
      </c>
      <c r="E1396" s="101">
        <v>0</v>
      </c>
      <c r="F1396" s="101" t="str">
        <f t="shared" si="22"/>
        <v>GAIN_NAME_23</v>
      </c>
      <c r="G1396" s="100" t="s">
        <v>246</v>
      </c>
      <c r="H1396" s="100" t="s">
        <v>626</v>
      </c>
    </row>
    <row r="1397" spans="1:8" ht="13.8" customHeight="1">
      <c r="A1397" s="101">
        <f>C1397*ID규칙_획득처_그룹_단위+COUNTIF($C$4:C1397,C1397)</f>
        <v>61604901</v>
      </c>
      <c r="B1397" s="100" t="s">
        <v>958</v>
      </c>
      <c r="C1397" s="101">
        <f>IF(H1397="EQUIPMENT",INDEX(EQUIPMENT!A:A,MATCH(B1397,EQUIPMENT!B:B,0))*10+1,INDEX(ITEM!A:A,MATCH(B1397,ITEM!B:B,0))+2)</f>
        <v>616049</v>
      </c>
      <c r="D1397" s="101">
        <v>23</v>
      </c>
      <c r="E1397" s="101">
        <v>0</v>
      </c>
      <c r="F1397" s="101" t="str">
        <f t="shared" si="22"/>
        <v>GAIN_NAME_23</v>
      </c>
      <c r="G1397" s="100" t="s">
        <v>246</v>
      </c>
      <c r="H1397" s="100" t="s">
        <v>626</v>
      </c>
    </row>
    <row r="1398" spans="1:8" ht="13.8" customHeight="1">
      <c r="A1398" s="101">
        <f>C1398*ID규칙_획득처_그룹_단위+COUNTIF($C$4:C1398,C1398)</f>
        <v>61605001</v>
      </c>
      <c r="B1398" s="100" t="s">
        <v>959</v>
      </c>
      <c r="C1398" s="101">
        <f>IF(H1398="EQUIPMENT",INDEX(EQUIPMENT!A:A,MATCH(B1398,EQUIPMENT!B:B,0))*10+1,INDEX(ITEM!A:A,MATCH(B1398,ITEM!B:B,0))+2)</f>
        <v>616050</v>
      </c>
      <c r="D1398" s="101">
        <v>23</v>
      </c>
      <c r="E1398" s="101">
        <v>0</v>
      </c>
      <c r="F1398" s="101" t="str">
        <f t="shared" si="22"/>
        <v>GAIN_NAME_23</v>
      </c>
      <c r="G1398" s="100" t="s">
        <v>246</v>
      </c>
      <c r="H1398" s="100" t="s">
        <v>626</v>
      </c>
    </row>
    <row r="1399" spans="1:8" ht="13.8" customHeight="1">
      <c r="A1399" s="101">
        <f>C1399*ID규칙_획득처_그룹_단위+COUNTIF($C$4:C1399,C1399)</f>
        <v>61605101</v>
      </c>
      <c r="B1399" s="100" t="s">
        <v>960</v>
      </c>
      <c r="C1399" s="101">
        <f>IF(H1399="EQUIPMENT",INDEX(EQUIPMENT!A:A,MATCH(B1399,EQUIPMENT!B:B,0))*10+1,INDEX(ITEM!A:A,MATCH(B1399,ITEM!B:B,0))+2)</f>
        <v>616051</v>
      </c>
      <c r="D1399" s="101">
        <v>23</v>
      </c>
      <c r="E1399" s="101">
        <v>0</v>
      </c>
      <c r="F1399" s="101" t="str">
        <f t="shared" si="22"/>
        <v>GAIN_NAME_23</v>
      </c>
      <c r="G1399" s="100" t="s">
        <v>246</v>
      </c>
      <c r="H1399" s="100" t="s">
        <v>626</v>
      </c>
    </row>
    <row r="1400" spans="1:8" ht="13.8" customHeight="1">
      <c r="A1400" s="101">
        <f>C1400*ID규칙_획득처_그룹_단위+COUNTIF($C$4:C1400,C1400)</f>
        <v>61605201</v>
      </c>
      <c r="B1400" s="100" t="s">
        <v>961</v>
      </c>
      <c r="C1400" s="101">
        <f>IF(H1400="EQUIPMENT",INDEX(EQUIPMENT!A:A,MATCH(B1400,EQUIPMENT!B:B,0))*10+1,INDEX(ITEM!A:A,MATCH(B1400,ITEM!B:B,0))+2)</f>
        <v>616052</v>
      </c>
      <c r="D1400" s="101">
        <v>23</v>
      </c>
      <c r="E1400" s="101">
        <v>0</v>
      </c>
      <c r="F1400" s="101" t="str">
        <f t="shared" si="22"/>
        <v>GAIN_NAME_23</v>
      </c>
      <c r="G1400" s="100" t="s">
        <v>246</v>
      </c>
      <c r="H1400" s="100" t="s">
        <v>626</v>
      </c>
    </row>
    <row r="1401" spans="1:8" ht="13.8" customHeight="1">
      <c r="A1401" s="101">
        <f>C1401*ID규칙_획득처_그룹_단위+COUNTIF($C$4:C1401,C1401)</f>
        <v>61605301</v>
      </c>
      <c r="B1401" s="100" t="s">
        <v>962</v>
      </c>
      <c r="C1401" s="101">
        <f>IF(H1401="EQUIPMENT",INDEX(EQUIPMENT!A:A,MATCH(B1401,EQUIPMENT!B:B,0))*10+1,INDEX(ITEM!A:A,MATCH(B1401,ITEM!B:B,0))+2)</f>
        <v>616053</v>
      </c>
      <c r="D1401" s="101">
        <v>23</v>
      </c>
      <c r="E1401" s="101">
        <v>0</v>
      </c>
      <c r="F1401" s="101" t="str">
        <f t="shared" si="22"/>
        <v>GAIN_NAME_23</v>
      </c>
      <c r="G1401" s="100" t="s">
        <v>246</v>
      </c>
      <c r="H1401" s="100" t="s">
        <v>626</v>
      </c>
    </row>
    <row r="1402" spans="1:8" ht="13.8" customHeight="1">
      <c r="A1402" s="101">
        <f>C1402*ID규칙_획득처_그룹_단위+COUNTIF($C$4:C1402,C1402)</f>
        <v>61605401</v>
      </c>
      <c r="B1402" s="100" t="s">
        <v>963</v>
      </c>
      <c r="C1402" s="101">
        <f>IF(H1402="EQUIPMENT",INDEX(EQUIPMENT!A:A,MATCH(B1402,EQUIPMENT!B:B,0))*10+1,INDEX(ITEM!A:A,MATCH(B1402,ITEM!B:B,0))+2)</f>
        <v>616054</v>
      </c>
      <c r="D1402" s="101">
        <v>23</v>
      </c>
      <c r="E1402" s="101">
        <v>0</v>
      </c>
      <c r="F1402" s="101" t="str">
        <f t="shared" si="22"/>
        <v>GAIN_NAME_23</v>
      </c>
      <c r="G1402" s="100" t="s">
        <v>246</v>
      </c>
      <c r="H1402" s="100" t="s">
        <v>626</v>
      </c>
    </row>
  </sheetData>
  <phoneticPr fontId="5" type="noConversion"/>
  <printOptions gridLines="1"/>
  <pageMargins left="0.7" right="0.7" top="0.75" bottom="0.75" header="0" footer="0"/>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59999389629810485"/>
  </sheetPr>
  <dimension ref="A1:L140"/>
  <sheetViews>
    <sheetView showGridLines="0" workbookViewId="0">
      <pane ySplit="3" topLeftCell="A4" activePane="bottomLeft" state="frozen"/>
      <selection pane="bottomLeft" activeCell="A4" sqref="A4"/>
    </sheetView>
  </sheetViews>
  <sheetFormatPr defaultColWidth="14.44140625" defaultRowHeight="13.8" customHeight="1"/>
  <cols>
    <col min="1" max="1" width="8.77734375" style="5" customWidth="1"/>
    <col min="2" max="2" width="28.5546875" style="5" bestFit="1" customWidth="1"/>
    <col min="3" max="4" width="8.77734375" style="5" customWidth="1"/>
    <col min="5" max="5" width="16" style="5" customWidth="1"/>
    <col min="6" max="6" width="12" style="5" customWidth="1"/>
    <col min="7" max="7" width="27.88671875" style="5" customWidth="1"/>
    <col min="8" max="8" width="24.88671875" style="5" bestFit="1" customWidth="1"/>
    <col min="9" max="9" width="8.77734375" style="5" customWidth="1"/>
    <col min="10" max="10" width="23.44140625" style="5" bestFit="1" customWidth="1"/>
    <col min="11" max="12" width="22.6640625" style="5" bestFit="1" customWidth="1"/>
    <col min="13" max="22" width="8.6640625" style="5" customWidth="1"/>
    <col min="23" max="16384" width="14.44140625" style="5"/>
  </cols>
  <sheetData>
    <row r="1" spans="1:12" ht="13.8" customHeight="1">
      <c r="A1" s="6" t="s">
        <v>8</v>
      </c>
      <c r="B1" s="6" t="s">
        <v>481</v>
      </c>
      <c r="C1" s="6" t="s">
        <v>111</v>
      </c>
      <c r="D1" s="6" t="s">
        <v>113</v>
      </c>
      <c r="E1" s="6" t="s">
        <v>115</v>
      </c>
      <c r="F1" s="6" t="s">
        <v>117</v>
      </c>
      <c r="G1" s="6" t="s">
        <v>120</v>
      </c>
      <c r="H1" s="6" t="s">
        <v>121</v>
      </c>
      <c r="I1" s="6" t="s">
        <v>123</v>
      </c>
      <c r="J1" s="6" t="s">
        <v>126</v>
      </c>
      <c r="K1" s="6" t="s">
        <v>129</v>
      </c>
      <c r="L1" s="6" t="s">
        <v>132</v>
      </c>
    </row>
    <row r="2" spans="1:12" ht="13.8" customHeight="1">
      <c r="A2" s="7" t="s">
        <v>9</v>
      </c>
      <c r="B2" s="7" t="s">
        <v>127</v>
      </c>
      <c r="C2" s="7" t="s">
        <v>106</v>
      </c>
      <c r="D2" s="7" t="s">
        <v>107</v>
      </c>
      <c r="E2" s="7" t="s">
        <v>116</v>
      </c>
      <c r="F2" s="7" t="s">
        <v>118</v>
      </c>
      <c r="G2" s="7" t="s">
        <v>13044</v>
      </c>
      <c r="H2" s="7" t="s">
        <v>13030</v>
      </c>
      <c r="I2" s="7" t="s">
        <v>124</v>
      </c>
      <c r="J2" s="7" t="s">
        <v>127</v>
      </c>
      <c r="K2" s="7" t="s">
        <v>130</v>
      </c>
      <c r="L2" s="7" t="s">
        <v>133</v>
      </c>
    </row>
    <row r="3" spans="1:12" ht="13.8" customHeight="1">
      <c r="A3" s="8" t="s">
        <v>282</v>
      </c>
      <c r="B3" s="8" t="s">
        <v>283</v>
      </c>
      <c r="C3" s="8" t="s">
        <v>282</v>
      </c>
      <c r="D3" s="8" t="s">
        <v>282</v>
      </c>
      <c r="E3" s="8" t="s">
        <v>282</v>
      </c>
      <c r="F3" s="8" t="s">
        <v>282</v>
      </c>
      <c r="G3" s="8" t="s">
        <v>282</v>
      </c>
      <c r="H3" s="8" t="s">
        <v>282</v>
      </c>
      <c r="I3" s="8" t="s">
        <v>282</v>
      </c>
      <c r="J3" s="8" t="s">
        <v>284</v>
      </c>
      <c r="K3" s="8" t="s">
        <v>284</v>
      </c>
      <c r="L3" s="8" t="s">
        <v>284</v>
      </c>
    </row>
    <row r="4" spans="1:12" ht="13.8" customHeight="1">
      <c r="A4" s="101">
        <f>ID규칙_장비_아이디_단위+C4*ID규칙_슬롯_단위+D4*ID규칙_티어_단위+COUNTIFS($C$4:C4,C4,$D$4:D4,D4)</f>
        <v>10001</v>
      </c>
      <c r="B4" s="100" t="s">
        <v>482</v>
      </c>
      <c r="C4" s="101">
        <v>0</v>
      </c>
      <c r="D4" s="101">
        <v>0</v>
      </c>
      <c r="E4" s="101">
        <v>0</v>
      </c>
      <c r="F4" s="101">
        <f>IFERROR(INDEX(GAIN_INFO!$C:$C,MATCH(EQUIPMENT!B4,GAIN_INFO!$B:$B,0)),0)</f>
        <v>100011</v>
      </c>
      <c r="G4" s="101">
        <f>IFERROR(INDEX(EQUIPMENT_REINFORCE!$C:$C,MATCH(EQUIPMENT!B4,EQUIPMENT_REINFORCE!$B:$B,0)),0)</f>
        <v>100</v>
      </c>
      <c r="H4" s="101">
        <f>IFERROR(INDEX(EQUIPMENT_LIMIT_BREAK!A:A,MATCH(B4,EQUIPMENT_LIMIT_BREAK!B:B,0)),0)</f>
        <v>0</v>
      </c>
      <c r="I4" s="101">
        <v>9999</v>
      </c>
      <c r="J4" s="101" t="str">
        <f t="shared" ref="J4:J140" si="0">"EQUIPMENT_NAME_"&amp;A4</f>
        <v>EQUIPMENT_NAME_10001</v>
      </c>
      <c r="K4" s="101" t="str">
        <f t="shared" ref="K4:K140" si="1">"EQUIPMENT_ICON_"&amp;A4</f>
        <v>EQUIPMENT_ICON_10001</v>
      </c>
      <c r="L4" s="101" t="str">
        <f t="shared" ref="L4:L140" si="2">"EQUIPMENT_DESC_"&amp;A4</f>
        <v>EQUIPMENT_DESC_10001</v>
      </c>
    </row>
    <row r="5" spans="1:12" ht="13.8" customHeight="1">
      <c r="A5" s="101">
        <f>ID규칙_장비_아이디_단위+C5*ID규칙_슬롯_단위+D5*ID규칙_티어_단위+COUNTIFS($C$4:C5,C5,$D$4:D5,D5)</f>
        <v>10002</v>
      </c>
      <c r="B5" s="100" t="s">
        <v>483</v>
      </c>
      <c r="C5" s="101">
        <v>0</v>
      </c>
      <c r="D5" s="101">
        <v>0</v>
      </c>
      <c r="E5" s="101">
        <v>0</v>
      </c>
      <c r="F5" s="101">
        <f>IFERROR(INDEX(GAIN_INFO!$C:$C,MATCH(EQUIPMENT!B5,GAIN_INFO!$B:$B,0)),0)</f>
        <v>100021</v>
      </c>
      <c r="G5" s="101">
        <f>IFERROR(INDEX(EQUIPMENT_REINFORCE!$C:$C,MATCH(EQUIPMENT!B5,EQUIPMENT_REINFORCE!$B:$B,0)),0)</f>
        <v>100</v>
      </c>
      <c r="H5" s="101">
        <f>IFERROR(INDEX(EQUIPMENT_LIMIT_BREAK!A:A,MATCH(B5,EQUIPMENT_LIMIT_BREAK!B:B,0)),0)</f>
        <v>0</v>
      </c>
      <c r="I5" s="101">
        <v>9999</v>
      </c>
      <c r="J5" s="101" t="str">
        <f t="shared" si="0"/>
        <v>EQUIPMENT_NAME_10002</v>
      </c>
      <c r="K5" s="101" t="str">
        <f t="shared" si="1"/>
        <v>EQUIPMENT_ICON_10002</v>
      </c>
      <c r="L5" s="101" t="str">
        <f t="shared" si="2"/>
        <v>EQUIPMENT_DESC_10002</v>
      </c>
    </row>
    <row r="6" spans="1:12" ht="13.8" customHeight="1">
      <c r="A6" s="101">
        <f>ID규칙_장비_아이디_단위+C6*ID규칙_슬롯_단위+D6*ID규칙_티어_단위+COUNTIFS($C$4:C6,C6,$D$4:D6,D6)</f>
        <v>10003</v>
      </c>
      <c r="B6" s="100" t="s">
        <v>484</v>
      </c>
      <c r="C6" s="101">
        <v>0</v>
      </c>
      <c r="D6" s="101">
        <v>0</v>
      </c>
      <c r="E6" s="101">
        <v>0</v>
      </c>
      <c r="F6" s="101">
        <f>IFERROR(INDEX(GAIN_INFO!$C:$C,MATCH(EQUIPMENT!B6,GAIN_INFO!$B:$B,0)),0)</f>
        <v>100031</v>
      </c>
      <c r="G6" s="101">
        <f>IFERROR(INDEX(EQUIPMENT_REINFORCE!$C:$C,MATCH(EQUIPMENT!B6,EQUIPMENT_REINFORCE!$B:$B,0)),0)</f>
        <v>100</v>
      </c>
      <c r="H6" s="101">
        <f>IFERROR(INDEX(EQUIPMENT_LIMIT_BREAK!A:A,MATCH(B6,EQUIPMENT_LIMIT_BREAK!B:B,0)),0)</f>
        <v>0</v>
      </c>
      <c r="I6" s="101">
        <v>9999</v>
      </c>
      <c r="J6" s="101" t="str">
        <f t="shared" si="0"/>
        <v>EQUIPMENT_NAME_10003</v>
      </c>
      <c r="K6" s="101" t="str">
        <f t="shared" si="1"/>
        <v>EQUIPMENT_ICON_10003</v>
      </c>
      <c r="L6" s="101" t="str">
        <f t="shared" si="2"/>
        <v>EQUIPMENT_DESC_10003</v>
      </c>
    </row>
    <row r="7" spans="1:12" ht="13.8" customHeight="1">
      <c r="A7" s="101">
        <f>ID규칙_장비_아이디_단위+C7*ID규칙_슬롯_단위+D7*ID규칙_티어_단위+COUNTIFS($C$4:C7,C7,$D$4:D7,D7)</f>
        <v>10004</v>
      </c>
      <c r="B7" s="100" t="s">
        <v>485</v>
      </c>
      <c r="C7" s="101">
        <v>0</v>
      </c>
      <c r="D7" s="101">
        <v>0</v>
      </c>
      <c r="E7" s="101">
        <v>0</v>
      </c>
      <c r="F7" s="101">
        <f>IFERROR(INDEX(GAIN_INFO!$C:$C,MATCH(EQUIPMENT!B7,GAIN_INFO!$B:$B,0)),0)</f>
        <v>100041</v>
      </c>
      <c r="G7" s="101">
        <f>IFERROR(INDEX(EQUIPMENT_REINFORCE!$C:$C,MATCH(EQUIPMENT!B7,EQUIPMENT_REINFORCE!$B:$B,0)),0)</f>
        <v>100</v>
      </c>
      <c r="H7" s="101">
        <f>IFERROR(INDEX(EQUIPMENT_LIMIT_BREAK!A:A,MATCH(B7,EQUIPMENT_LIMIT_BREAK!B:B,0)),0)</f>
        <v>0</v>
      </c>
      <c r="I7" s="101">
        <v>9999</v>
      </c>
      <c r="J7" s="101" t="str">
        <f t="shared" si="0"/>
        <v>EQUIPMENT_NAME_10004</v>
      </c>
      <c r="K7" s="101" t="str">
        <f t="shared" si="1"/>
        <v>EQUIPMENT_ICON_10004</v>
      </c>
      <c r="L7" s="101" t="str">
        <f t="shared" si="2"/>
        <v>EQUIPMENT_DESC_10004</v>
      </c>
    </row>
    <row r="8" spans="1:12" ht="13.8" customHeight="1">
      <c r="A8" s="101">
        <f>ID규칙_장비_아이디_단위+C8*ID규칙_슬롯_단위+D8*ID규칙_티어_단위+COUNTIFS($C$4:C8,C8,$D$4:D8,D8)</f>
        <v>10005</v>
      </c>
      <c r="B8" s="100" t="s">
        <v>489</v>
      </c>
      <c r="C8" s="101">
        <v>0</v>
      </c>
      <c r="D8" s="101">
        <v>0</v>
      </c>
      <c r="E8" s="101">
        <v>0</v>
      </c>
      <c r="F8" s="101">
        <f>IFERROR(INDEX(GAIN_INFO!$C:$C,MATCH(EQUIPMENT!B8,GAIN_INFO!$B:$B,0)),0)</f>
        <v>100051</v>
      </c>
      <c r="G8" s="101">
        <f>IFERROR(INDEX(EQUIPMENT_REINFORCE!$C:$C,MATCH(EQUIPMENT!B8,EQUIPMENT_REINFORCE!$B:$B,0)),0)</f>
        <v>100</v>
      </c>
      <c r="H8" s="101">
        <f>IFERROR(INDEX(EQUIPMENT_LIMIT_BREAK!A:A,MATCH(B8,EQUIPMENT_LIMIT_BREAK!B:B,0)),0)</f>
        <v>0</v>
      </c>
      <c r="I8" s="101">
        <v>9999</v>
      </c>
      <c r="J8" s="101" t="str">
        <f>"EQUIPMENT_NAME_"&amp;A8</f>
        <v>EQUIPMENT_NAME_10005</v>
      </c>
      <c r="K8" s="101" t="str">
        <f>"EQUIPMENT_ICON_"&amp;A8</f>
        <v>EQUIPMENT_ICON_10005</v>
      </c>
      <c r="L8" s="101" t="str">
        <f>"EQUIPMENT_DESC_"&amp;A8</f>
        <v>EQUIPMENT_DESC_10005</v>
      </c>
    </row>
    <row r="9" spans="1:12" ht="13.8" customHeight="1">
      <c r="A9" s="101">
        <f>ID규칙_장비_아이디_단위+C9*ID규칙_슬롯_단위+D9*ID규칙_티어_단위+COUNTIFS($C$4:C9,C9,$D$4:D9,D9)</f>
        <v>10006</v>
      </c>
      <c r="B9" s="100" t="s">
        <v>488</v>
      </c>
      <c r="C9" s="101">
        <v>0</v>
      </c>
      <c r="D9" s="101">
        <v>0</v>
      </c>
      <c r="E9" s="101">
        <v>0</v>
      </c>
      <c r="F9" s="101">
        <f>IFERROR(INDEX(GAIN_INFO!$C:$C,MATCH(EQUIPMENT!B9,GAIN_INFO!$B:$B,0)),0)</f>
        <v>100061</v>
      </c>
      <c r="G9" s="101">
        <f>IFERROR(INDEX(EQUIPMENT_REINFORCE!$C:$C,MATCH(EQUIPMENT!B9,EQUIPMENT_REINFORCE!$B:$B,0)),0)</f>
        <v>100</v>
      </c>
      <c r="H9" s="101">
        <f>IFERROR(INDEX(EQUIPMENT_LIMIT_BREAK!A:A,MATCH(B9,EQUIPMENT_LIMIT_BREAK!B:B,0)),0)</f>
        <v>0</v>
      </c>
      <c r="I9" s="101">
        <v>9999</v>
      </c>
      <c r="J9" s="101" t="str">
        <f>"EQUIPMENT_NAME_"&amp;A9</f>
        <v>EQUIPMENT_NAME_10006</v>
      </c>
      <c r="K9" s="101" t="str">
        <f>"EQUIPMENT_ICON_"&amp;A9</f>
        <v>EQUIPMENT_ICON_10006</v>
      </c>
      <c r="L9" s="101" t="str">
        <f>"EQUIPMENT_DESC_"&amp;A9</f>
        <v>EQUIPMENT_DESC_10006</v>
      </c>
    </row>
    <row r="10" spans="1:12" ht="13.8" customHeight="1">
      <c r="A10" s="101">
        <f>ID규칙_장비_아이디_단위+C10*ID규칙_슬롯_단위+D10*ID규칙_티어_단위+COUNTIFS($C$4:C10,C10,$D$4:D10,D10)</f>
        <v>10007</v>
      </c>
      <c r="B10" s="100" t="s">
        <v>487</v>
      </c>
      <c r="C10" s="101">
        <v>0</v>
      </c>
      <c r="D10" s="101">
        <v>0</v>
      </c>
      <c r="E10" s="101">
        <v>0</v>
      </c>
      <c r="F10" s="101">
        <f>IFERROR(INDEX(GAIN_INFO!$C:$C,MATCH(EQUIPMENT!B10,GAIN_INFO!$B:$B,0)),0)</f>
        <v>100071</v>
      </c>
      <c r="G10" s="101">
        <f>IFERROR(INDEX(EQUIPMENT_REINFORCE!$C:$C,MATCH(EQUIPMENT!B10,EQUIPMENT_REINFORCE!$B:$B,0)),0)</f>
        <v>100</v>
      </c>
      <c r="H10" s="101">
        <f>IFERROR(INDEX(EQUIPMENT_LIMIT_BREAK!A:A,MATCH(B10,EQUIPMENT_LIMIT_BREAK!B:B,0)),0)</f>
        <v>0</v>
      </c>
      <c r="I10" s="101">
        <v>9999</v>
      </c>
      <c r="J10" s="101" t="str">
        <f>"EQUIPMENT_NAME_"&amp;A10</f>
        <v>EQUIPMENT_NAME_10007</v>
      </c>
      <c r="K10" s="101" t="str">
        <f>"EQUIPMENT_ICON_"&amp;A10</f>
        <v>EQUIPMENT_ICON_10007</v>
      </c>
      <c r="L10" s="101" t="str">
        <f>"EQUIPMENT_DESC_"&amp;A10</f>
        <v>EQUIPMENT_DESC_10007</v>
      </c>
    </row>
    <row r="11" spans="1:12" ht="13.8" customHeight="1">
      <c r="A11" s="101">
        <f>ID규칙_장비_아이디_단위+C11*ID규칙_슬롯_단위+D11*ID규칙_티어_단위+COUNTIFS($C$4:C11,C11,$D$4:D11,D11)</f>
        <v>10008</v>
      </c>
      <c r="B11" s="100" t="s">
        <v>486</v>
      </c>
      <c r="C11" s="101">
        <v>0</v>
      </c>
      <c r="D11" s="101">
        <v>0</v>
      </c>
      <c r="E11" s="101">
        <v>0</v>
      </c>
      <c r="F11" s="101">
        <f>IFERROR(INDEX(GAIN_INFO!$C:$C,MATCH(EQUIPMENT!B11,GAIN_INFO!$B:$B,0)),0)</f>
        <v>100081</v>
      </c>
      <c r="G11" s="101">
        <f>IFERROR(INDEX(EQUIPMENT_REINFORCE!$C:$C,MATCH(EQUIPMENT!B11,EQUIPMENT_REINFORCE!$B:$B,0)),0)</f>
        <v>100</v>
      </c>
      <c r="H11" s="101">
        <f>IFERROR(INDEX(EQUIPMENT_LIMIT_BREAK!A:A,MATCH(B11,EQUIPMENT_LIMIT_BREAK!B:B,0)),0)</f>
        <v>0</v>
      </c>
      <c r="I11" s="101">
        <v>9999</v>
      </c>
      <c r="J11" s="101" t="str">
        <f t="shared" si="0"/>
        <v>EQUIPMENT_NAME_10008</v>
      </c>
      <c r="K11" s="101" t="str">
        <f t="shared" si="1"/>
        <v>EQUIPMENT_ICON_10008</v>
      </c>
      <c r="L11" s="101" t="str">
        <f t="shared" si="2"/>
        <v>EQUIPMENT_DESC_10008</v>
      </c>
    </row>
    <row r="12" spans="1:12" ht="13.8" customHeight="1">
      <c r="A12" s="101">
        <f>ID규칙_장비_아이디_단위+C12*ID규칙_슬롯_단위+D12*ID규칙_티어_단위+COUNTIFS($C$4:C12,C12,$D$4:D12,D12)</f>
        <v>10009</v>
      </c>
      <c r="B12" s="100" t="s">
        <v>493</v>
      </c>
      <c r="C12" s="101">
        <v>0</v>
      </c>
      <c r="D12" s="101">
        <v>0</v>
      </c>
      <c r="E12" s="101">
        <v>0</v>
      </c>
      <c r="F12" s="101">
        <f>IFERROR(INDEX(GAIN_INFO!$C:$C,MATCH(EQUIPMENT!B12,GAIN_INFO!$B:$B,0)),0)</f>
        <v>100091</v>
      </c>
      <c r="G12" s="101">
        <f>IFERROR(INDEX(EQUIPMENT_REINFORCE!$C:$C,MATCH(EQUIPMENT!B12,EQUIPMENT_REINFORCE!$B:$B,0)),0)</f>
        <v>100</v>
      </c>
      <c r="H12" s="101">
        <f>IFERROR(INDEX(EQUIPMENT_LIMIT_BREAK!A:A,MATCH(B12,EQUIPMENT_LIMIT_BREAK!B:B,0)),0)</f>
        <v>0</v>
      </c>
      <c r="I12" s="101">
        <v>9999</v>
      </c>
      <c r="J12" s="101" t="str">
        <f>"EQUIPMENT_NAME_"&amp;A12</f>
        <v>EQUIPMENT_NAME_10009</v>
      </c>
      <c r="K12" s="101" t="str">
        <f>"EQUIPMENT_ICON_"&amp;A12</f>
        <v>EQUIPMENT_ICON_10009</v>
      </c>
      <c r="L12" s="101" t="str">
        <f>"EQUIPMENT_DESC_"&amp;A12</f>
        <v>EQUIPMENT_DESC_10009</v>
      </c>
    </row>
    <row r="13" spans="1:12" ht="13.8" customHeight="1">
      <c r="A13" s="101">
        <f>ID규칙_장비_아이디_단위+C13*ID규칙_슬롯_단위+D13*ID규칙_티어_단위+COUNTIFS($C$4:C13,C13,$D$4:D13,D13)</f>
        <v>10010</v>
      </c>
      <c r="B13" s="100" t="s">
        <v>492</v>
      </c>
      <c r="C13" s="101">
        <v>0</v>
      </c>
      <c r="D13" s="101">
        <v>0</v>
      </c>
      <c r="E13" s="101">
        <v>0</v>
      </c>
      <c r="F13" s="101">
        <f>IFERROR(INDEX(GAIN_INFO!$C:$C,MATCH(EQUIPMENT!B13,GAIN_INFO!$B:$B,0)),0)</f>
        <v>100101</v>
      </c>
      <c r="G13" s="101">
        <f>IFERROR(INDEX(EQUIPMENT_REINFORCE!$C:$C,MATCH(EQUIPMENT!B13,EQUIPMENT_REINFORCE!$B:$B,0)),0)</f>
        <v>100</v>
      </c>
      <c r="H13" s="101">
        <f>IFERROR(INDEX(EQUIPMENT_LIMIT_BREAK!A:A,MATCH(B13,EQUIPMENT_LIMIT_BREAK!B:B,0)),0)</f>
        <v>0</v>
      </c>
      <c r="I13" s="101">
        <v>9999</v>
      </c>
      <c r="J13" s="101" t="str">
        <f>"EQUIPMENT_NAME_"&amp;A13</f>
        <v>EQUIPMENT_NAME_10010</v>
      </c>
      <c r="K13" s="101" t="str">
        <f>"EQUIPMENT_ICON_"&amp;A13</f>
        <v>EQUIPMENT_ICON_10010</v>
      </c>
      <c r="L13" s="101" t="str">
        <f>"EQUIPMENT_DESC_"&amp;A13</f>
        <v>EQUIPMENT_DESC_10010</v>
      </c>
    </row>
    <row r="14" spans="1:12" ht="13.8" customHeight="1">
      <c r="A14" s="101">
        <f>ID규칙_장비_아이디_단위+C14*ID규칙_슬롯_단위+D14*ID규칙_티어_단위+COUNTIFS($C$4:C14,C14,$D$4:D14,D14)</f>
        <v>10011</v>
      </c>
      <c r="B14" s="100" t="s">
        <v>491</v>
      </c>
      <c r="C14" s="101">
        <v>0</v>
      </c>
      <c r="D14" s="101">
        <v>0</v>
      </c>
      <c r="E14" s="101">
        <v>0</v>
      </c>
      <c r="F14" s="101">
        <f>IFERROR(INDEX(GAIN_INFO!$C:$C,MATCH(EQUIPMENT!B14,GAIN_INFO!$B:$B,0)),0)</f>
        <v>100111</v>
      </c>
      <c r="G14" s="101">
        <f>IFERROR(INDEX(EQUIPMENT_REINFORCE!$C:$C,MATCH(EQUIPMENT!B14,EQUIPMENT_REINFORCE!$B:$B,0)),0)</f>
        <v>100</v>
      </c>
      <c r="H14" s="101">
        <f>IFERROR(INDEX(EQUIPMENT_LIMIT_BREAK!A:A,MATCH(B14,EQUIPMENT_LIMIT_BREAK!B:B,0)),0)</f>
        <v>0</v>
      </c>
      <c r="I14" s="101">
        <v>9999</v>
      </c>
      <c r="J14" s="101" t="str">
        <f>"EQUIPMENT_NAME_"&amp;A14</f>
        <v>EQUIPMENT_NAME_10011</v>
      </c>
      <c r="K14" s="101" t="str">
        <f>"EQUIPMENT_ICON_"&amp;A14</f>
        <v>EQUIPMENT_ICON_10011</v>
      </c>
      <c r="L14" s="101" t="str">
        <f>"EQUIPMENT_DESC_"&amp;A14</f>
        <v>EQUIPMENT_DESC_10011</v>
      </c>
    </row>
    <row r="15" spans="1:12" ht="13.8" customHeight="1">
      <c r="A15" s="101">
        <f>ID규칙_장비_아이디_단위+C15*ID규칙_슬롯_단위+D15*ID규칙_티어_단위+COUNTIFS($C$4:C15,C15,$D$4:D15,D15)</f>
        <v>10012</v>
      </c>
      <c r="B15" s="100" t="s">
        <v>490</v>
      </c>
      <c r="C15" s="101">
        <v>0</v>
      </c>
      <c r="D15" s="101">
        <v>0</v>
      </c>
      <c r="E15" s="101">
        <v>0</v>
      </c>
      <c r="F15" s="101">
        <f>IFERROR(INDEX(GAIN_INFO!$C:$C,MATCH(EQUIPMENT!B15,GAIN_INFO!$B:$B,0)),0)</f>
        <v>100121</v>
      </c>
      <c r="G15" s="101">
        <f>IFERROR(INDEX(EQUIPMENT_REINFORCE!$C:$C,MATCH(EQUIPMENT!B15,EQUIPMENT_REINFORCE!$B:$B,0)),0)</f>
        <v>100</v>
      </c>
      <c r="H15" s="101">
        <f>IFERROR(INDEX(EQUIPMENT_LIMIT_BREAK!A:A,MATCH(B15,EQUIPMENT_LIMIT_BREAK!B:B,0)),0)</f>
        <v>0</v>
      </c>
      <c r="I15" s="101">
        <v>9999</v>
      </c>
      <c r="J15" s="101" t="str">
        <f t="shared" si="0"/>
        <v>EQUIPMENT_NAME_10012</v>
      </c>
      <c r="K15" s="101" t="str">
        <f t="shared" si="1"/>
        <v>EQUIPMENT_ICON_10012</v>
      </c>
      <c r="L15" s="101" t="str">
        <f t="shared" si="2"/>
        <v>EQUIPMENT_DESC_10012</v>
      </c>
    </row>
    <row r="16" spans="1:12" ht="13.8" customHeight="1">
      <c r="A16" s="101">
        <f>ID규칙_장비_아이디_단위+C16*ID규칙_슬롯_단위+D16*ID규칙_티어_단위+COUNTIFS($C$4:C16,C16,$D$4:D16,D16)</f>
        <v>10013</v>
      </c>
      <c r="B16" s="100" t="s">
        <v>497</v>
      </c>
      <c r="C16" s="101">
        <v>0</v>
      </c>
      <c r="D16" s="101">
        <v>0</v>
      </c>
      <c r="E16" s="101">
        <v>0</v>
      </c>
      <c r="F16" s="101">
        <f>IFERROR(INDEX(GAIN_INFO!$C:$C,MATCH(EQUIPMENT!B16,GAIN_INFO!$B:$B,0)),0)</f>
        <v>100131</v>
      </c>
      <c r="G16" s="101">
        <f>IFERROR(INDEX(EQUIPMENT_REINFORCE!$C:$C,MATCH(EQUIPMENT!B16,EQUIPMENT_REINFORCE!$B:$B,0)),0)</f>
        <v>100</v>
      </c>
      <c r="H16" s="101">
        <f>IFERROR(INDEX(EQUIPMENT_LIMIT_BREAK!A:A,MATCH(B16,EQUIPMENT_LIMIT_BREAK!B:B,0)),0)</f>
        <v>0</v>
      </c>
      <c r="I16" s="101">
        <v>9999</v>
      </c>
      <c r="J16" s="101" t="str">
        <f>"EQUIPMENT_NAME_"&amp;A16</f>
        <v>EQUIPMENT_NAME_10013</v>
      </c>
      <c r="K16" s="101" t="str">
        <f>"EQUIPMENT_ICON_"&amp;A16</f>
        <v>EQUIPMENT_ICON_10013</v>
      </c>
      <c r="L16" s="101" t="str">
        <f>"EQUIPMENT_DESC_"&amp;A16</f>
        <v>EQUIPMENT_DESC_10013</v>
      </c>
    </row>
    <row r="17" spans="1:12" ht="13.8" customHeight="1">
      <c r="A17" s="101">
        <f>ID규칙_장비_아이디_단위+C17*ID규칙_슬롯_단위+D17*ID규칙_티어_단위+COUNTIFS($C$4:C17,C17,$D$4:D17,D17)</f>
        <v>10014</v>
      </c>
      <c r="B17" s="100" t="s">
        <v>496</v>
      </c>
      <c r="C17" s="101">
        <v>0</v>
      </c>
      <c r="D17" s="101">
        <v>0</v>
      </c>
      <c r="E17" s="101">
        <v>0</v>
      </c>
      <c r="F17" s="101">
        <f>IFERROR(INDEX(GAIN_INFO!$C:$C,MATCH(EQUIPMENT!B17,GAIN_INFO!$B:$B,0)),0)</f>
        <v>100141</v>
      </c>
      <c r="G17" s="101">
        <f>IFERROR(INDEX(EQUIPMENT_REINFORCE!$C:$C,MATCH(EQUIPMENT!B17,EQUIPMENT_REINFORCE!$B:$B,0)),0)</f>
        <v>100</v>
      </c>
      <c r="H17" s="101">
        <f>IFERROR(INDEX(EQUIPMENT_LIMIT_BREAK!A:A,MATCH(B17,EQUIPMENT_LIMIT_BREAK!B:B,0)),0)</f>
        <v>0</v>
      </c>
      <c r="I17" s="101">
        <v>9999</v>
      </c>
      <c r="J17" s="101" t="str">
        <f>"EQUIPMENT_NAME_"&amp;A17</f>
        <v>EQUIPMENT_NAME_10014</v>
      </c>
      <c r="K17" s="101" t="str">
        <f>"EQUIPMENT_ICON_"&amp;A17</f>
        <v>EQUIPMENT_ICON_10014</v>
      </c>
      <c r="L17" s="101" t="str">
        <f>"EQUIPMENT_DESC_"&amp;A17</f>
        <v>EQUIPMENT_DESC_10014</v>
      </c>
    </row>
    <row r="18" spans="1:12" ht="13.8" customHeight="1">
      <c r="A18" s="101">
        <f>ID규칙_장비_아이디_단위+C18*ID규칙_슬롯_단위+D18*ID규칙_티어_단위+COUNTIFS($C$4:C18,C18,$D$4:D18,D18)</f>
        <v>10015</v>
      </c>
      <c r="B18" s="100" t="s">
        <v>495</v>
      </c>
      <c r="C18" s="101">
        <v>0</v>
      </c>
      <c r="D18" s="101">
        <v>0</v>
      </c>
      <c r="E18" s="101">
        <v>0</v>
      </c>
      <c r="F18" s="101">
        <f>IFERROR(INDEX(GAIN_INFO!$C:$C,MATCH(EQUIPMENT!B18,GAIN_INFO!$B:$B,0)),0)</f>
        <v>100151</v>
      </c>
      <c r="G18" s="101">
        <f>IFERROR(INDEX(EQUIPMENT_REINFORCE!$C:$C,MATCH(EQUIPMENT!B18,EQUIPMENT_REINFORCE!$B:$B,0)),0)</f>
        <v>100</v>
      </c>
      <c r="H18" s="101">
        <f>IFERROR(INDEX(EQUIPMENT_LIMIT_BREAK!A:A,MATCH(B18,EQUIPMENT_LIMIT_BREAK!B:B,0)),0)</f>
        <v>0</v>
      </c>
      <c r="I18" s="101">
        <v>9999</v>
      </c>
      <c r="J18" s="101" t="str">
        <f>"EQUIPMENT_NAME_"&amp;A18</f>
        <v>EQUIPMENT_NAME_10015</v>
      </c>
      <c r="K18" s="101" t="str">
        <f>"EQUIPMENT_ICON_"&amp;A18</f>
        <v>EQUIPMENT_ICON_10015</v>
      </c>
      <c r="L18" s="101" t="str">
        <f>"EQUIPMENT_DESC_"&amp;A18</f>
        <v>EQUIPMENT_DESC_10015</v>
      </c>
    </row>
    <row r="19" spans="1:12" ht="13.8" customHeight="1">
      <c r="A19" s="101">
        <f>ID규칙_장비_아이디_단위+C19*ID규칙_슬롯_단위+D19*ID규칙_티어_단위+COUNTIFS($C$4:C19,C19,$D$4:D19,D19)</f>
        <v>10016</v>
      </c>
      <c r="B19" s="100" t="s">
        <v>494</v>
      </c>
      <c r="C19" s="101">
        <v>0</v>
      </c>
      <c r="D19" s="101">
        <v>0</v>
      </c>
      <c r="E19" s="101">
        <v>0</v>
      </c>
      <c r="F19" s="101">
        <f>IFERROR(INDEX(GAIN_INFO!$C:$C,MATCH(EQUIPMENT!B19,GAIN_INFO!$B:$B,0)),0)</f>
        <v>100161</v>
      </c>
      <c r="G19" s="101">
        <f>IFERROR(INDEX(EQUIPMENT_REINFORCE!$C:$C,MATCH(EQUIPMENT!B19,EQUIPMENT_REINFORCE!$B:$B,0)),0)</f>
        <v>100</v>
      </c>
      <c r="H19" s="101">
        <f>IFERROR(INDEX(EQUIPMENT_LIMIT_BREAK!A:A,MATCH(B19,EQUIPMENT_LIMIT_BREAK!B:B,0)),0)</f>
        <v>0</v>
      </c>
      <c r="I19" s="101">
        <v>9999</v>
      </c>
      <c r="J19" s="101" t="str">
        <f t="shared" si="0"/>
        <v>EQUIPMENT_NAME_10016</v>
      </c>
      <c r="K19" s="101" t="str">
        <f t="shared" si="1"/>
        <v>EQUIPMENT_ICON_10016</v>
      </c>
      <c r="L19" s="101" t="str">
        <f t="shared" si="2"/>
        <v>EQUIPMENT_DESC_10016</v>
      </c>
    </row>
    <row r="20" spans="1:12" ht="13.8" customHeight="1">
      <c r="A20" s="101">
        <f>ID규칙_장비_아이디_단위+C20*ID규칙_슬롯_단위+D20*ID규칙_티어_단위+COUNTIFS($C$4:C20,C20,$D$4:D20,D20)</f>
        <v>10017</v>
      </c>
      <c r="B20" s="100" t="s">
        <v>501</v>
      </c>
      <c r="C20" s="101">
        <v>0</v>
      </c>
      <c r="D20" s="101">
        <v>0</v>
      </c>
      <c r="E20" s="101">
        <v>0</v>
      </c>
      <c r="F20" s="101">
        <f>IFERROR(INDEX(GAIN_INFO!$C:$C,MATCH(EQUIPMENT!B20,GAIN_INFO!$B:$B,0)),0)</f>
        <v>100171</v>
      </c>
      <c r="G20" s="101">
        <f>IFERROR(INDEX(EQUIPMENT_REINFORCE!$C:$C,MATCH(EQUIPMENT!B20,EQUIPMENT_REINFORCE!$B:$B,0)),0)</f>
        <v>100</v>
      </c>
      <c r="H20" s="101">
        <f>IFERROR(INDEX(EQUIPMENT_LIMIT_BREAK!A:A,MATCH(B20,EQUIPMENT_LIMIT_BREAK!B:B,0)),0)</f>
        <v>0</v>
      </c>
      <c r="I20" s="101">
        <v>9999</v>
      </c>
      <c r="J20" s="101" t="str">
        <f>"EQUIPMENT_NAME_"&amp;A20</f>
        <v>EQUIPMENT_NAME_10017</v>
      </c>
      <c r="K20" s="101" t="str">
        <f>"EQUIPMENT_ICON_"&amp;A20</f>
        <v>EQUIPMENT_ICON_10017</v>
      </c>
      <c r="L20" s="101" t="str">
        <f>"EQUIPMENT_DESC_"&amp;A20</f>
        <v>EQUIPMENT_DESC_10017</v>
      </c>
    </row>
    <row r="21" spans="1:12" ht="13.8" customHeight="1">
      <c r="A21" s="101">
        <f>ID규칙_장비_아이디_단위+C21*ID규칙_슬롯_단위+D21*ID규칙_티어_단위+COUNTIFS($C$4:C21,C21,$D$4:D21,D21)</f>
        <v>10018</v>
      </c>
      <c r="B21" s="100" t="s">
        <v>500</v>
      </c>
      <c r="C21" s="101">
        <v>0</v>
      </c>
      <c r="D21" s="101">
        <v>0</v>
      </c>
      <c r="E21" s="101">
        <v>0</v>
      </c>
      <c r="F21" s="101">
        <f>IFERROR(INDEX(GAIN_INFO!$C:$C,MATCH(EQUIPMENT!B21,GAIN_INFO!$B:$B,0)),0)</f>
        <v>100181</v>
      </c>
      <c r="G21" s="101">
        <f>IFERROR(INDEX(EQUIPMENT_REINFORCE!$C:$C,MATCH(EQUIPMENT!B21,EQUIPMENT_REINFORCE!$B:$B,0)),0)</f>
        <v>100</v>
      </c>
      <c r="H21" s="101">
        <f>IFERROR(INDEX(EQUIPMENT_LIMIT_BREAK!A:A,MATCH(B21,EQUIPMENT_LIMIT_BREAK!B:B,0)),0)</f>
        <v>0</v>
      </c>
      <c r="I21" s="101">
        <v>9999</v>
      </c>
      <c r="J21" s="101" t="str">
        <f>"EQUIPMENT_NAME_"&amp;A21</f>
        <v>EQUIPMENT_NAME_10018</v>
      </c>
      <c r="K21" s="101" t="str">
        <f>"EQUIPMENT_ICON_"&amp;A21</f>
        <v>EQUIPMENT_ICON_10018</v>
      </c>
      <c r="L21" s="101" t="str">
        <f>"EQUIPMENT_DESC_"&amp;A21</f>
        <v>EQUIPMENT_DESC_10018</v>
      </c>
    </row>
    <row r="22" spans="1:12" ht="13.8" customHeight="1">
      <c r="A22" s="101">
        <f>ID규칙_장비_아이디_단위+C22*ID규칙_슬롯_단위+D22*ID규칙_티어_단위+COUNTIFS($C$4:C22,C22,$D$4:D22,D22)</f>
        <v>10019</v>
      </c>
      <c r="B22" s="100" t="s">
        <v>499</v>
      </c>
      <c r="C22" s="101">
        <v>0</v>
      </c>
      <c r="D22" s="101">
        <v>0</v>
      </c>
      <c r="E22" s="101">
        <v>0</v>
      </c>
      <c r="F22" s="101">
        <f>IFERROR(INDEX(GAIN_INFO!$C:$C,MATCH(EQUIPMENT!B22,GAIN_INFO!$B:$B,0)),0)</f>
        <v>100191</v>
      </c>
      <c r="G22" s="101">
        <f>IFERROR(INDEX(EQUIPMENT_REINFORCE!$C:$C,MATCH(EQUIPMENT!B22,EQUIPMENT_REINFORCE!$B:$B,0)),0)</f>
        <v>100</v>
      </c>
      <c r="H22" s="101">
        <f>IFERROR(INDEX(EQUIPMENT_LIMIT_BREAK!A:A,MATCH(B22,EQUIPMENT_LIMIT_BREAK!B:B,0)),0)</f>
        <v>0</v>
      </c>
      <c r="I22" s="101">
        <v>9999</v>
      </c>
      <c r="J22" s="101" t="str">
        <f>"EQUIPMENT_NAME_"&amp;A22</f>
        <v>EQUIPMENT_NAME_10019</v>
      </c>
      <c r="K22" s="101" t="str">
        <f>"EQUIPMENT_ICON_"&amp;A22</f>
        <v>EQUIPMENT_ICON_10019</v>
      </c>
      <c r="L22" s="101" t="str">
        <f>"EQUIPMENT_DESC_"&amp;A22</f>
        <v>EQUIPMENT_DESC_10019</v>
      </c>
    </row>
    <row r="23" spans="1:12" ht="13.8" customHeight="1">
      <c r="A23" s="101">
        <f>ID규칙_장비_아이디_단위+C23*ID규칙_슬롯_단위+D23*ID규칙_티어_단위+COUNTIFS($C$4:C23,C23,$D$4:D23,D23)</f>
        <v>10020</v>
      </c>
      <c r="B23" s="100" t="s">
        <v>498</v>
      </c>
      <c r="C23" s="101">
        <v>0</v>
      </c>
      <c r="D23" s="101">
        <v>0</v>
      </c>
      <c r="E23" s="101">
        <v>0</v>
      </c>
      <c r="F23" s="101">
        <f>IFERROR(INDEX(GAIN_INFO!$C:$C,MATCH(EQUIPMENT!B23,GAIN_INFO!$B:$B,0)),0)</f>
        <v>100201</v>
      </c>
      <c r="G23" s="101">
        <f>IFERROR(INDEX(EQUIPMENT_REINFORCE!$C:$C,MATCH(EQUIPMENT!B23,EQUIPMENT_REINFORCE!$B:$B,0)),0)</f>
        <v>100</v>
      </c>
      <c r="H23" s="101">
        <f>IFERROR(INDEX(EQUIPMENT_LIMIT_BREAK!A:A,MATCH(B23,EQUIPMENT_LIMIT_BREAK!B:B,0)),0)</f>
        <v>0</v>
      </c>
      <c r="I23" s="101">
        <v>9999</v>
      </c>
      <c r="J23" s="101" t="str">
        <f t="shared" si="0"/>
        <v>EQUIPMENT_NAME_10020</v>
      </c>
      <c r="K23" s="101" t="str">
        <f t="shared" si="1"/>
        <v>EQUIPMENT_ICON_10020</v>
      </c>
      <c r="L23" s="101" t="str">
        <f t="shared" si="2"/>
        <v>EQUIPMENT_DESC_10020</v>
      </c>
    </row>
    <row r="24" spans="1:12" ht="13.8" customHeight="1">
      <c r="A24" s="101">
        <f>ID규칙_장비_아이디_단위+C24*ID규칙_슬롯_단위+D24*ID규칙_티어_단위+COUNTIFS($C$4:C24,C24,$D$4:D24,D24)</f>
        <v>10111</v>
      </c>
      <c r="B24" s="100" t="s">
        <v>502</v>
      </c>
      <c r="C24" s="101">
        <v>1</v>
      </c>
      <c r="D24" s="101">
        <v>1</v>
      </c>
      <c r="E24" s="101">
        <v>1</v>
      </c>
      <c r="F24" s="101">
        <f>IFERROR(INDEX(GAIN_INFO!$C:$C,MATCH(EQUIPMENT!B24,GAIN_INFO!$B:$B,0)),0)</f>
        <v>101111</v>
      </c>
      <c r="G24" s="101">
        <f>IFERROR(INDEX(EQUIPMENT_REINFORCE!$C:$C,MATCH(EQUIPMENT!B24,EQUIPMENT_REINFORCE!$B:$B,0)),0)</f>
        <v>111</v>
      </c>
      <c r="H24" s="101">
        <f>IFERROR(INDEX(EQUIPMENT_LIMIT_BREAK!A:A,MATCH(B24,EQUIPMENT_LIMIT_BREAK!B:B,0)),0)</f>
        <v>101111</v>
      </c>
      <c r="I24" s="101">
        <v>9999</v>
      </c>
      <c r="J24" s="101" t="str">
        <f t="shared" si="0"/>
        <v>EQUIPMENT_NAME_10111</v>
      </c>
      <c r="K24" s="101" t="str">
        <f t="shared" si="1"/>
        <v>EQUIPMENT_ICON_10111</v>
      </c>
      <c r="L24" s="101" t="str">
        <f t="shared" si="2"/>
        <v>EQUIPMENT_DESC_10111</v>
      </c>
    </row>
    <row r="25" spans="1:12" ht="13.8" customHeight="1">
      <c r="A25" s="101">
        <f>ID규칙_장비_아이디_단위+C25*ID규칙_슬롯_단위+D25*ID규칙_티어_단위+COUNTIFS($C$4:C25,C25,$D$4:D25,D25)</f>
        <v>10121</v>
      </c>
      <c r="B25" s="100" t="s">
        <v>503</v>
      </c>
      <c r="C25" s="101">
        <v>1</v>
      </c>
      <c r="D25" s="101">
        <v>2</v>
      </c>
      <c r="E25" s="101">
        <v>1</v>
      </c>
      <c r="F25" s="101">
        <f>IFERROR(INDEX(GAIN_INFO!$C:$C,MATCH(EQUIPMENT!B25,GAIN_INFO!$B:$B,0)),0)</f>
        <v>0</v>
      </c>
      <c r="G25" s="101">
        <f>IFERROR(INDEX(EQUIPMENT_REINFORCE!$C:$C,MATCH(EQUIPMENT!B25,EQUIPMENT_REINFORCE!$B:$B,0)),0)</f>
        <v>112</v>
      </c>
      <c r="H25" s="101">
        <f>IFERROR(INDEX(EQUIPMENT_LIMIT_BREAK!A:A,MATCH(B25,EQUIPMENT_LIMIT_BREAK!B:B,0)),0)</f>
        <v>101212</v>
      </c>
      <c r="I25" s="101">
        <v>1</v>
      </c>
      <c r="J25" s="101" t="str">
        <f t="shared" si="0"/>
        <v>EQUIPMENT_NAME_10121</v>
      </c>
      <c r="K25" s="101" t="str">
        <f t="shared" si="1"/>
        <v>EQUIPMENT_ICON_10121</v>
      </c>
      <c r="L25" s="101" t="str">
        <f t="shared" si="2"/>
        <v>EQUIPMENT_DESC_10121</v>
      </c>
    </row>
    <row r="26" spans="1:12" ht="13.8" customHeight="1">
      <c r="A26" s="101">
        <f>ID규칙_장비_아이디_단위+C26*ID규칙_슬롯_단위+D26*ID규칙_티어_단위+COUNTIFS($C$4:C26,C26,$D$4:D26,D26)</f>
        <v>10131</v>
      </c>
      <c r="B26" s="100" t="s">
        <v>504</v>
      </c>
      <c r="C26" s="101">
        <v>1</v>
      </c>
      <c r="D26" s="101">
        <v>3</v>
      </c>
      <c r="E26" s="101">
        <v>1</v>
      </c>
      <c r="F26" s="101">
        <f>IFERROR(INDEX(GAIN_INFO!$C:$C,MATCH(EQUIPMENT!B26,GAIN_INFO!$B:$B,0)),0)</f>
        <v>0</v>
      </c>
      <c r="G26" s="101">
        <f>IFERROR(INDEX(EQUIPMENT_REINFORCE!$C:$C,MATCH(EQUIPMENT!B26,EQUIPMENT_REINFORCE!$B:$B,0)),0)</f>
        <v>113</v>
      </c>
      <c r="H26" s="101">
        <f>IFERROR(INDEX(EQUIPMENT_LIMIT_BREAK!A:A,MATCH(B26,EQUIPMENT_LIMIT_BREAK!B:B,0)),0)</f>
        <v>101313</v>
      </c>
      <c r="I26" s="101">
        <v>1</v>
      </c>
      <c r="J26" s="101" t="str">
        <f t="shared" si="0"/>
        <v>EQUIPMENT_NAME_10131</v>
      </c>
      <c r="K26" s="101" t="str">
        <f t="shared" si="1"/>
        <v>EQUIPMENT_ICON_10131</v>
      </c>
      <c r="L26" s="101" t="str">
        <f t="shared" si="2"/>
        <v>EQUIPMENT_DESC_10131</v>
      </c>
    </row>
    <row r="27" spans="1:12" ht="13.8" customHeight="1">
      <c r="A27" s="101">
        <f>ID규칙_장비_아이디_단위+C27*ID규칙_슬롯_단위+D27*ID규칙_티어_단위+COUNTIFS($C$4:C27,C27,$D$4:D27,D27)</f>
        <v>10141</v>
      </c>
      <c r="B27" s="100" t="s">
        <v>505</v>
      </c>
      <c r="C27" s="101">
        <v>1</v>
      </c>
      <c r="D27" s="101">
        <v>4</v>
      </c>
      <c r="E27" s="101">
        <v>1</v>
      </c>
      <c r="F27" s="101">
        <f>IFERROR(INDEX(GAIN_INFO!$C:$C,MATCH(EQUIPMENT!B27,GAIN_INFO!$B:$B,0)),0)</f>
        <v>0</v>
      </c>
      <c r="G27" s="101">
        <f>IFERROR(INDEX(EQUIPMENT_REINFORCE!$C:$C,MATCH(EQUIPMENT!B27,EQUIPMENT_REINFORCE!$B:$B,0)),0)</f>
        <v>114</v>
      </c>
      <c r="H27" s="101">
        <f>IFERROR(INDEX(EQUIPMENT_LIMIT_BREAK!A:A,MATCH(B27,EQUIPMENT_LIMIT_BREAK!B:B,0)),0)</f>
        <v>101414</v>
      </c>
      <c r="I27" s="101">
        <v>1</v>
      </c>
      <c r="J27" s="101" t="str">
        <f t="shared" si="0"/>
        <v>EQUIPMENT_NAME_10141</v>
      </c>
      <c r="K27" s="101" t="str">
        <f t="shared" si="1"/>
        <v>EQUIPMENT_ICON_10141</v>
      </c>
      <c r="L27" s="101" t="str">
        <f t="shared" si="2"/>
        <v>EQUIPMENT_DESC_10141</v>
      </c>
    </row>
    <row r="28" spans="1:12" ht="13.8" customHeight="1">
      <c r="A28" s="101">
        <f>ID규칙_장비_아이디_단위+C28*ID규칙_슬롯_단위+D28*ID규칙_티어_단위+COUNTIFS($C$4:C28,C28,$D$4:D28,D28)</f>
        <v>10151</v>
      </c>
      <c r="B28" s="100" t="s">
        <v>506</v>
      </c>
      <c r="C28" s="101">
        <v>1</v>
      </c>
      <c r="D28" s="101">
        <v>5</v>
      </c>
      <c r="E28" s="101">
        <v>1</v>
      </c>
      <c r="F28" s="101">
        <f>IFERROR(INDEX(GAIN_INFO!$C:$C,MATCH(EQUIPMENT!B28,GAIN_INFO!$B:$B,0)),0)</f>
        <v>0</v>
      </c>
      <c r="G28" s="101">
        <f>IFERROR(INDEX(EQUIPMENT_REINFORCE!$C:$C,MATCH(EQUIPMENT!B28,EQUIPMENT_REINFORCE!$B:$B,0)),0)</f>
        <v>115</v>
      </c>
      <c r="H28" s="101">
        <f>IFERROR(INDEX(EQUIPMENT_LIMIT_BREAK!A:A,MATCH(B28,EQUIPMENT_LIMIT_BREAK!B:B,0)),0)</f>
        <v>101515</v>
      </c>
      <c r="I28" s="101">
        <v>1</v>
      </c>
      <c r="J28" s="101" t="str">
        <f t="shared" si="0"/>
        <v>EQUIPMENT_NAME_10151</v>
      </c>
      <c r="K28" s="101" t="str">
        <f t="shared" si="1"/>
        <v>EQUIPMENT_ICON_10151</v>
      </c>
      <c r="L28" s="101" t="str">
        <f t="shared" si="2"/>
        <v>EQUIPMENT_DESC_10151</v>
      </c>
    </row>
    <row r="29" spans="1:12" ht="13.8" customHeight="1">
      <c r="A29" s="101">
        <f>ID규칙_장비_아이디_단위+C29*ID규칙_슬롯_단위+D29*ID규칙_티어_단위+COUNTIFS($C$4:C29,C29,$D$4:D29,D29)</f>
        <v>10161</v>
      </c>
      <c r="B29" s="100" t="s">
        <v>507</v>
      </c>
      <c r="C29" s="101">
        <v>1</v>
      </c>
      <c r="D29" s="101">
        <v>6</v>
      </c>
      <c r="E29" s="101">
        <v>1</v>
      </c>
      <c r="F29" s="101">
        <f>IFERROR(INDEX(GAIN_INFO!$C:$C,MATCH(EQUIPMENT!B29,GAIN_INFO!$B:$B,0)),0)</f>
        <v>0</v>
      </c>
      <c r="G29" s="101">
        <f>IFERROR(INDEX(EQUIPMENT_REINFORCE!$C:$C,MATCH(EQUIPMENT!B29,EQUIPMENT_REINFORCE!$B:$B,0)),0)</f>
        <v>116</v>
      </c>
      <c r="H29" s="101">
        <f>IFERROR(INDEX(EQUIPMENT_LIMIT_BREAK!A:A,MATCH(B29,EQUIPMENT_LIMIT_BREAK!B:B,0)),0)</f>
        <v>101616</v>
      </c>
      <c r="I29" s="101">
        <v>1</v>
      </c>
      <c r="J29" s="101" t="str">
        <f t="shared" si="0"/>
        <v>EQUIPMENT_NAME_10161</v>
      </c>
      <c r="K29" s="101" t="str">
        <f t="shared" si="1"/>
        <v>EQUIPMENT_ICON_10161</v>
      </c>
      <c r="L29" s="101" t="str">
        <f t="shared" si="2"/>
        <v>EQUIPMENT_DESC_10161</v>
      </c>
    </row>
    <row r="30" spans="1:12" ht="13.8" customHeight="1">
      <c r="A30" s="101">
        <f>ID규칙_장비_아이디_단위+C30*ID규칙_슬롯_단위+D30*ID규칙_티어_단위+COUNTIFS($C$4:C30,C30,$D$4:D30,D30)</f>
        <v>10171</v>
      </c>
      <c r="B30" s="100" t="s">
        <v>508</v>
      </c>
      <c r="C30" s="101">
        <v>1</v>
      </c>
      <c r="D30" s="101">
        <v>7</v>
      </c>
      <c r="E30" s="101">
        <v>1</v>
      </c>
      <c r="F30" s="101">
        <f>IFERROR(INDEX(GAIN_INFO!$C:$C,MATCH(EQUIPMENT!B30,GAIN_INFO!$B:$B,0)),0)</f>
        <v>0</v>
      </c>
      <c r="G30" s="101">
        <f>IFERROR(INDEX(EQUIPMENT_REINFORCE!$C:$C,MATCH(EQUIPMENT!B30,EQUIPMENT_REINFORCE!$B:$B,0)),0)</f>
        <v>117</v>
      </c>
      <c r="H30" s="101">
        <f>IFERROR(INDEX(EQUIPMENT_LIMIT_BREAK!A:A,MATCH(B30,EQUIPMENT_LIMIT_BREAK!B:B,0)),0)</f>
        <v>101717</v>
      </c>
      <c r="I30" s="101">
        <v>1</v>
      </c>
      <c r="J30" s="101" t="str">
        <f t="shared" si="0"/>
        <v>EQUIPMENT_NAME_10171</v>
      </c>
      <c r="K30" s="101" t="str">
        <f t="shared" si="1"/>
        <v>EQUIPMENT_ICON_10171</v>
      </c>
      <c r="L30" s="101" t="str">
        <f t="shared" si="2"/>
        <v>EQUIPMENT_DESC_10171</v>
      </c>
    </row>
    <row r="31" spans="1:12" ht="13.8" customHeight="1">
      <c r="A31" s="101">
        <f>ID규칙_장비_아이디_단위+C31*ID규칙_슬롯_단위+D31*ID규칙_티어_단위+COUNTIFS($C$4:C31,C31,$D$4:D31,D31)</f>
        <v>10112</v>
      </c>
      <c r="B31" s="100" t="s">
        <v>509</v>
      </c>
      <c r="C31" s="101">
        <v>1</v>
      </c>
      <c r="D31" s="101">
        <v>1</v>
      </c>
      <c r="E31" s="101">
        <v>1</v>
      </c>
      <c r="F31" s="101">
        <f>IFERROR(INDEX(GAIN_INFO!$C:$C,MATCH(EQUIPMENT!B31,GAIN_INFO!$B:$B,0)),0)</f>
        <v>101121</v>
      </c>
      <c r="G31" s="101">
        <f>IFERROR(INDEX(EQUIPMENT_REINFORCE!$C:$C,MATCH(EQUIPMENT!B31,EQUIPMENT_REINFORCE!$B:$B,0)),0)</f>
        <v>111</v>
      </c>
      <c r="H31" s="101">
        <f>IFERROR(INDEX(EQUIPMENT_LIMIT_BREAK!A:A,MATCH(B31,EQUIPMENT_LIMIT_BREAK!B:B,0)),0)</f>
        <v>101121</v>
      </c>
      <c r="I31" s="101">
        <v>9999</v>
      </c>
      <c r="J31" s="101" t="str">
        <f t="shared" si="0"/>
        <v>EQUIPMENT_NAME_10112</v>
      </c>
      <c r="K31" s="101" t="str">
        <f t="shared" si="1"/>
        <v>EQUIPMENT_ICON_10112</v>
      </c>
      <c r="L31" s="101" t="str">
        <f t="shared" si="2"/>
        <v>EQUIPMENT_DESC_10112</v>
      </c>
    </row>
    <row r="32" spans="1:12" ht="13.8" customHeight="1">
      <c r="A32" s="101">
        <f>ID규칙_장비_아이디_단위+C32*ID규칙_슬롯_단위+D32*ID규칙_티어_단위+COUNTIFS($C$4:C32,C32,$D$4:D32,D32)</f>
        <v>10122</v>
      </c>
      <c r="B32" s="100" t="s">
        <v>510</v>
      </c>
      <c r="C32" s="101">
        <v>1</v>
      </c>
      <c r="D32" s="101">
        <v>2</v>
      </c>
      <c r="E32" s="101">
        <v>1</v>
      </c>
      <c r="F32" s="101">
        <f>IFERROR(INDEX(GAIN_INFO!$C:$C,MATCH(EQUIPMENT!B32,GAIN_INFO!$B:$B,0)),0)</f>
        <v>0</v>
      </c>
      <c r="G32" s="101">
        <f>IFERROR(INDEX(EQUIPMENT_REINFORCE!$C:$C,MATCH(EQUIPMENT!B32,EQUIPMENT_REINFORCE!$B:$B,0)),0)</f>
        <v>112</v>
      </c>
      <c r="H32" s="101">
        <f>IFERROR(INDEX(EQUIPMENT_LIMIT_BREAK!A:A,MATCH(B32,EQUIPMENT_LIMIT_BREAK!B:B,0)),0)</f>
        <v>101222</v>
      </c>
      <c r="I32" s="101">
        <v>1</v>
      </c>
      <c r="J32" s="101" t="str">
        <f t="shared" si="0"/>
        <v>EQUIPMENT_NAME_10122</v>
      </c>
      <c r="K32" s="101" t="str">
        <f t="shared" si="1"/>
        <v>EQUIPMENT_ICON_10122</v>
      </c>
      <c r="L32" s="101" t="str">
        <f t="shared" si="2"/>
        <v>EQUIPMENT_DESC_10122</v>
      </c>
    </row>
    <row r="33" spans="1:12" ht="13.8" customHeight="1">
      <c r="A33" s="101">
        <f>ID규칙_장비_아이디_단위+C33*ID규칙_슬롯_단위+D33*ID규칙_티어_단위+COUNTIFS($C$4:C33,C33,$D$4:D33,D33)</f>
        <v>10132</v>
      </c>
      <c r="B33" s="100" t="s">
        <v>511</v>
      </c>
      <c r="C33" s="101">
        <v>1</v>
      </c>
      <c r="D33" s="101">
        <v>3</v>
      </c>
      <c r="E33" s="101">
        <v>1</v>
      </c>
      <c r="F33" s="101">
        <f>IFERROR(INDEX(GAIN_INFO!$C:$C,MATCH(EQUIPMENT!B33,GAIN_INFO!$B:$B,0)),0)</f>
        <v>0</v>
      </c>
      <c r="G33" s="101">
        <f>IFERROR(INDEX(EQUIPMENT_REINFORCE!$C:$C,MATCH(EQUIPMENT!B33,EQUIPMENT_REINFORCE!$B:$B,0)),0)</f>
        <v>113</v>
      </c>
      <c r="H33" s="101">
        <f>IFERROR(INDEX(EQUIPMENT_LIMIT_BREAK!A:A,MATCH(B33,EQUIPMENT_LIMIT_BREAK!B:B,0)),0)</f>
        <v>101323</v>
      </c>
      <c r="I33" s="101">
        <v>1</v>
      </c>
      <c r="J33" s="101" t="str">
        <f t="shared" si="0"/>
        <v>EQUIPMENT_NAME_10132</v>
      </c>
      <c r="K33" s="101" t="str">
        <f t="shared" si="1"/>
        <v>EQUIPMENT_ICON_10132</v>
      </c>
      <c r="L33" s="101" t="str">
        <f t="shared" si="2"/>
        <v>EQUIPMENT_DESC_10132</v>
      </c>
    </row>
    <row r="34" spans="1:12" ht="13.8" customHeight="1">
      <c r="A34" s="101">
        <f>ID규칙_장비_아이디_단위+C34*ID규칙_슬롯_단위+D34*ID규칙_티어_단위+COUNTIFS($C$4:C34,C34,$D$4:D34,D34)</f>
        <v>10142</v>
      </c>
      <c r="B34" s="100" t="s">
        <v>512</v>
      </c>
      <c r="C34" s="101">
        <v>1</v>
      </c>
      <c r="D34" s="101">
        <v>4</v>
      </c>
      <c r="E34" s="101">
        <v>1</v>
      </c>
      <c r="F34" s="101">
        <f>IFERROR(INDEX(GAIN_INFO!$C:$C,MATCH(EQUIPMENT!B34,GAIN_INFO!$B:$B,0)),0)</f>
        <v>0</v>
      </c>
      <c r="G34" s="101">
        <f>IFERROR(INDEX(EQUIPMENT_REINFORCE!$C:$C,MATCH(EQUIPMENT!B34,EQUIPMENT_REINFORCE!$B:$B,0)),0)</f>
        <v>114</v>
      </c>
      <c r="H34" s="101">
        <f>IFERROR(INDEX(EQUIPMENT_LIMIT_BREAK!A:A,MATCH(B34,EQUIPMENT_LIMIT_BREAK!B:B,0)),0)</f>
        <v>101424</v>
      </c>
      <c r="I34" s="101">
        <v>1</v>
      </c>
      <c r="J34" s="101" t="str">
        <f t="shared" si="0"/>
        <v>EQUIPMENT_NAME_10142</v>
      </c>
      <c r="K34" s="101" t="str">
        <f t="shared" si="1"/>
        <v>EQUIPMENT_ICON_10142</v>
      </c>
      <c r="L34" s="101" t="str">
        <f t="shared" si="2"/>
        <v>EQUIPMENT_DESC_10142</v>
      </c>
    </row>
    <row r="35" spans="1:12" ht="13.8" customHeight="1">
      <c r="A35" s="101">
        <f>ID규칙_장비_아이디_단위+C35*ID규칙_슬롯_단위+D35*ID규칙_티어_단위+COUNTIFS($C$4:C35,C35,$D$4:D35,D35)</f>
        <v>10152</v>
      </c>
      <c r="B35" s="100" t="s">
        <v>513</v>
      </c>
      <c r="C35" s="101">
        <v>1</v>
      </c>
      <c r="D35" s="101">
        <v>5</v>
      </c>
      <c r="E35" s="101">
        <v>1</v>
      </c>
      <c r="F35" s="101">
        <f>IFERROR(INDEX(GAIN_INFO!$C:$C,MATCH(EQUIPMENT!B35,GAIN_INFO!$B:$B,0)),0)</f>
        <v>0</v>
      </c>
      <c r="G35" s="101">
        <f>IFERROR(INDEX(EQUIPMENT_REINFORCE!$C:$C,MATCH(EQUIPMENT!B35,EQUIPMENT_REINFORCE!$B:$B,0)),0)</f>
        <v>115</v>
      </c>
      <c r="H35" s="101">
        <f>IFERROR(INDEX(EQUIPMENT_LIMIT_BREAK!A:A,MATCH(B35,EQUIPMENT_LIMIT_BREAK!B:B,0)),0)</f>
        <v>101525</v>
      </c>
      <c r="I35" s="101">
        <v>1</v>
      </c>
      <c r="J35" s="101" t="str">
        <f t="shared" si="0"/>
        <v>EQUIPMENT_NAME_10152</v>
      </c>
      <c r="K35" s="101" t="str">
        <f t="shared" si="1"/>
        <v>EQUIPMENT_ICON_10152</v>
      </c>
      <c r="L35" s="101" t="str">
        <f t="shared" si="2"/>
        <v>EQUIPMENT_DESC_10152</v>
      </c>
    </row>
    <row r="36" spans="1:12" ht="13.8" customHeight="1">
      <c r="A36" s="101">
        <f>ID규칙_장비_아이디_단위+C36*ID규칙_슬롯_단위+D36*ID규칙_티어_단위+COUNTIFS($C$4:C36,C36,$D$4:D36,D36)</f>
        <v>10162</v>
      </c>
      <c r="B36" s="100" t="s">
        <v>514</v>
      </c>
      <c r="C36" s="101">
        <v>1</v>
      </c>
      <c r="D36" s="101">
        <v>6</v>
      </c>
      <c r="E36" s="101">
        <v>1</v>
      </c>
      <c r="F36" s="101">
        <f>IFERROR(INDEX(GAIN_INFO!$C:$C,MATCH(EQUIPMENT!B36,GAIN_INFO!$B:$B,0)),0)</f>
        <v>0</v>
      </c>
      <c r="G36" s="101">
        <f>IFERROR(INDEX(EQUIPMENT_REINFORCE!$C:$C,MATCH(EQUIPMENT!B36,EQUIPMENT_REINFORCE!$B:$B,0)),0)</f>
        <v>116</v>
      </c>
      <c r="H36" s="101">
        <f>IFERROR(INDEX(EQUIPMENT_LIMIT_BREAK!A:A,MATCH(B36,EQUIPMENT_LIMIT_BREAK!B:B,0)),0)</f>
        <v>101626</v>
      </c>
      <c r="I36" s="101">
        <v>1</v>
      </c>
      <c r="J36" s="101" t="str">
        <f t="shared" si="0"/>
        <v>EQUIPMENT_NAME_10162</v>
      </c>
      <c r="K36" s="101" t="str">
        <f t="shared" si="1"/>
        <v>EQUIPMENT_ICON_10162</v>
      </c>
      <c r="L36" s="101" t="str">
        <f t="shared" si="2"/>
        <v>EQUIPMENT_DESC_10162</v>
      </c>
    </row>
    <row r="37" spans="1:12" ht="13.8" customHeight="1">
      <c r="A37" s="101">
        <f>ID규칙_장비_아이디_단위+C37*ID규칙_슬롯_단위+D37*ID규칙_티어_단위+COUNTIFS($C$4:C37,C37,$D$4:D37,D37)</f>
        <v>10172</v>
      </c>
      <c r="B37" s="100" t="s">
        <v>515</v>
      </c>
      <c r="C37" s="101">
        <v>1</v>
      </c>
      <c r="D37" s="101">
        <v>7</v>
      </c>
      <c r="E37" s="101">
        <v>1</v>
      </c>
      <c r="F37" s="101">
        <f>IFERROR(INDEX(GAIN_INFO!$C:$C,MATCH(EQUIPMENT!B37,GAIN_INFO!$B:$B,0)),0)</f>
        <v>0</v>
      </c>
      <c r="G37" s="101">
        <f>IFERROR(INDEX(EQUIPMENT_REINFORCE!$C:$C,MATCH(EQUIPMENT!B37,EQUIPMENT_REINFORCE!$B:$B,0)),0)</f>
        <v>117</v>
      </c>
      <c r="H37" s="101">
        <f>IFERROR(INDEX(EQUIPMENT_LIMIT_BREAK!A:A,MATCH(B37,EQUIPMENT_LIMIT_BREAK!B:B,0)),0)</f>
        <v>101727</v>
      </c>
      <c r="I37" s="101">
        <v>1</v>
      </c>
      <c r="J37" s="101" t="str">
        <f t="shared" si="0"/>
        <v>EQUIPMENT_NAME_10172</v>
      </c>
      <c r="K37" s="101" t="str">
        <f t="shared" si="1"/>
        <v>EQUIPMENT_ICON_10172</v>
      </c>
      <c r="L37" s="101" t="str">
        <f t="shared" si="2"/>
        <v>EQUIPMENT_DESC_10172</v>
      </c>
    </row>
    <row r="38" spans="1:12" ht="13.8" customHeight="1">
      <c r="A38" s="101">
        <f>ID규칙_장비_아이디_단위+C38*ID규칙_슬롯_단위+D38*ID규칙_티어_단위+COUNTIFS($C$4:C38,C38,$D$4:D38,D38)</f>
        <v>10113</v>
      </c>
      <c r="B38" s="100" t="s">
        <v>516</v>
      </c>
      <c r="C38" s="101">
        <v>1</v>
      </c>
      <c r="D38" s="101">
        <v>1</v>
      </c>
      <c r="E38" s="101">
        <v>1</v>
      </c>
      <c r="F38" s="101">
        <f>IFERROR(INDEX(GAIN_INFO!$C:$C,MATCH(EQUIPMENT!B38,GAIN_INFO!$B:$B,0)),0)</f>
        <v>101131</v>
      </c>
      <c r="G38" s="101">
        <f>IFERROR(INDEX(EQUIPMENT_REINFORCE!$C:$C,MATCH(EQUIPMENT!B38,EQUIPMENT_REINFORCE!$B:$B,0)),0)</f>
        <v>111</v>
      </c>
      <c r="H38" s="101">
        <f>IFERROR(INDEX(EQUIPMENT_LIMIT_BREAK!A:A,MATCH(B38,EQUIPMENT_LIMIT_BREAK!B:B,0)),0)</f>
        <v>101131</v>
      </c>
      <c r="I38" s="101">
        <v>9999</v>
      </c>
      <c r="J38" s="101" t="str">
        <f t="shared" si="0"/>
        <v>EQUIPMENT_NAME_10113</v>
      </c>
      <c r="K38" s="101" t="str">
        <f t="shared" si="1"/>
        <v>EQUIPMENT_ICON_10113</v>
      </c>
      <c r="L38" s="101" t="str">
        <f t="shared" si="2"/>
        <v>EQUIPMENT_DESC_10113</v>
      </c>
    </row>
    <row r="39" spans="1:12" ht="13.8" customHeight="1">
      <c r="A39" s="101">
        <f>ID규칙_장비_아이디_단위+C39*ID규칙_슬롯_단위+D39*ID규칙_티어_단위+COUNTIFS($C$4:C39,C39,$D$4:D39,D39)</f>
        <v>10123</v>
      </c>
      <c r="B39" s="100" t="s">
        <v>517</v>
      </c>
      <c r="C39" s="101">
        <v>1</v>
      </c>
      <c r="D39" s="101">
        <v>2</v>
      </c>
      <c r="E39" s="101">
        <v>1</v>
      </c>
      <c r="F39" s="101">
        <f>IFERROR(INDEX(GAIN_INFO!$C:$C,MATCH(EQUIPMENT!B39,GAIN_INFO!$B:$B,0)),0)</f>
        <v>0</v>
      </c>
      <c r="G39" s="101">
        <f>IFERROR(INDEX(EQUIPMENT_REINFORCE!$C:$C,MATCH(EQUIPMENT!B39,EQUIPMENT_REINFORCE!$B:$B,0)),0)</f>
        <v>112</v>
      </c>
      <c r="H39" s="101">
        <f>IFERROR(INDEX(EQUIPMENT_LIMIT_BREAK!A:A,MATCH(B39,EQUIPMENT_LIMIT_BREAK!B:B,0)),0)</f>
        <v>101232</v>
      </c>
      <c r="I39" s="101">
        <v>1</v>
      </c>
      <c r="J39" s="101" t="str">
        <f t="shared" si="0"/>
        <v>EQUIPMENT_NAME_10123</v>
      </c>
      <c r="K39" s="101" t="str">
        <f t="shared" si="1"/>
        <v>EQUIPMENT_ICON_10123</v>
      </c>
      <c r="L39" s="101" t="str">
        <f t="shared" si="2"/>
        <v>EQUIPMENT_DESC_10123</v>
      </c>
    </row>
    <row r="40" spans="1:12" ht="13.8" customHeight="1">
      <c r="A40" s="101">
        <f>ID규칙_장비_아이디_단위+C40*ID규칙_슬롯_단위+D40*ID규칙_티어_단위+COUNTIFS($C$4:C40,C40,$D$4:D40,D40)</f>
        <v>10133</v>
      </c>
      <c r="B40" s="100" t="s">
        <v>518</v>
      </c>
      <c r="C40" s="101">
        <v>1</v>
      </c>
      <c r="D40" s="101">
        <v>3</v>
      </c>
      <c r="E40" s="101">
        <v>1</v>
      </c>
      <c r="F40" s="101">
        <f>IFERROR(INDEX(GAIN_INFO!$C:$C,MATCH(EQUIPMENT!B40,GAIN_INFO!$B:$B,0)),0)</f>
        <v>0</v>
      </c>
      <c r="G40" s="101">
        <f>IFERROR(INDEX(EQUIPMENT_REINFORCE!$C:$C,MATCH(EQUIPMENT!B40,EQUIPMENT_REINFORCE!$B:$B,0)),0)</f>
        <v>113</v>
      </c>
      <c r="H40" s="101">
        <f>IFERROR(INDEX(EQUIPMENT_LIMIT_BREAK!A:A,MATCH(B40,EQUIPMENT_LIMIT_BREAK!B:B,0)),0)</f>
        <v>101333</v>
      </c>
      <c r="I40" s="101">
        <v>1</v>
      </c>
      <c r="J40" s="101" t="str">
        <f t="shared" si="0"/>
        <v>EQUIPMENT_NAME_10133</v>
      </c>
      <c r="K40" s="101" t="str">
        <f t="shared" si="1"/>
        <v>EQUIPMENT_ICON_10133</v>
      </c>
      <c r="L40" s="101" t="str">
        <f t="shared" si="2"/>
        <v>EQUIPMENT_DESC_10133</v>
      </c>
    </row>
    <row r="41" spans="1:12" ht="13.8" customHeight="1">
      <c r="A41" s="101">
        <f>ID규칙_장비_아이디_단위+C41*ID규칙_슬롯_단위+D41*ID규칙_티어_단위+COUNTIFS($C$4:C41,C41,$D$4:D41,D41)</f>
        <v>10143</v>
      </c>
      <c r="B41" s="100" t="s">
        <v>519</v>
      </c>
      <c r="C41" s="101">
        <v>1</v>
      </c>
      <c r="D41" s="101">
        <v>4</v>
      </c>
      <c r="E41" s="101">
        <v>1</v>
      </c>
      <c r="F41" s="101">
        <f>IFERROR(INDEX(GAIN_INFO!$C:$C,MATCH(EQUIPMENT!B41,GAIN_INFO!$B:$B,0)),0)</f>
        <v>0</v>
      </c>
      <c r="G41" s="101">
        <f>IFERROR(INDEX(EQUIPMENT_REINFORCE!$C:$C,MATCH(EQUIPMENT!B41,EQUIPMENT_REINFORCE!$B:$B,0)),0)</f>
        <v>114</v>
      </c>
      <c r="H41" s="101">
        <f>IFERROR(INDEX(EQUIPMENT_LIMIT_BREAK!A:A,MATCH(B41,EQUIPMENT_LIMIT_BREAK!B:B,0)),0)</f>
        <v>101434</v>
      </c>
      <c r="I41" s="101">
        <v>1</v>
      </c>
      <c r="J41" s="101" t="str">
        <f t="shared" si="0"/>
        <v>EQUIPMENT_NAME_10143</v>
      </c>
      <c r="K41" s="101" t="str">
        <f t="shared" si="1"/>
        <v>EQUIPMENT_ICON_10143</v>
      </c>
      <c r="L41" s="101" t="str">
        <f t="shared" si="2"/>
        <v>EQUIPMENT_DESC_10143</v>
      </c>
    </row>
    <row r="42" spans="1:12" ht="13.8" customHeight="1">
      <c r="A42" s="101">
        <f>ID규칙_장비_아이디_단위+C42*ID규칙_슬롯_단위+D42*ID규칙_티어_단위+COUNTIFS($C$4:C42,C42,$D$4:D42,D42)</f>
        <v>10153</v>
      </c>
      <c r="B42" s="100" t="s">
        <v>520</v>
      </c>
      <c r="C42" s="101">
        <v>1</v>
      </c>
      <c r="D42" s="101">
        <v>5</v>
      </c>
      <c r="E42" s="101">
        <v>1</v>
      </c>
      <c r="F42" s="101">
        <f>IFERROR(INDEX(GAIN_INFO!$C:$C,MATCH(EQUIPMENT!B42,GAIN_INFO!$B:$B,0)),0)</f>
        <v>0</v>
      </c>
      <c r="G42" s="101">
        <f>IFERROR(INDEX(EQUIPMENT_REINFORCE!$C:$C,MATCH(EQUIPMENT!B42,EQUIPMENT_REINFORCE!$B:$B,0)),0)</f>
        <v>115</v>
      </c>
      <c r="H42" s="101">
        <f>IFERROR(INDEX(EQUIPMENT_LIMIT_BREAK!A:A,MATCH(B42,EQUIPMENT_LIMIT_BREAK!B:B,0)),0)</f>
        <v>101535</v>
      </c>
      <c r="I42" s="101">
        <v>1</v>
      </c>
      <c r="J42" s="101" t="str">
        <f t="shared" si="0"/>
        <v>EQUIPMENT_NAME_10153</v>
      </c>
      <c r="K42" s="101" t="str">
        <f t="shared" si="1"/>
        <v>EQUIPMENT_ICON_10153</v>
      </c>
      <c r="L42" s="101" t="str">
        <f t="shared" si="2"/>
        <v>EQUIPMENT_DESC_10153</v>
      </c>
    </row>
    <row r="43" spans="1:12" ht="13.8" customHeight="1">
      <c r="A43" s="101">
        <f>ID규칙_장비_아이디_단위+C43*ID규칙_슬롯_단위+D43*ID규칙_티어_단위+COUNTIFS($C$4:C43,C43,$D$4:D43,D43)</f>
        <v>10163</v>
      </c>
      <c r="B43" s="100" t="s">
        <v>521</v>
      </c>
      <c r="C43" s="101">
        <v>1</v>
      </c>
      <c r="D43" s="101">
        <v>6</v>
      </c>
      <c r="E43" s="101">
        <v>1</v>
      </c>
      <c r="F43" s="101">
        <f>IFERROR(INDEX(GAIN_INFO!$C:$C,MATCH(EQUIPMENT!B43,GAIN_INFO!$B:$B,0)),0)</f>
        <v>0</v>
      </c>
      <c r="G43" s="101">
        <f>IFERROR(INDEX(EQUIPMENT_REINFORCE!$C:$C,MATCH(EQUIPMENT!B43,EQUIPMENT_REINFORCE!$B:$B,0)),0)</f>
        <v>116</v>
      </c>
      <c r="H43" s="101">
        <f>IFERROR(INDEX(EQUIPMENT_LIMIT_BREAK!A:A,MATCH(B43,EQUIPMENT_LIMIT_BREAK!B:B,0)),0)</f>
        <v>101636</v>
      </c>
      <c r="I43" s="101">
        <v>1</v>
      </c>
      <c r="J43" s="101" t="str">
        <f t="shared" si="0"/>
        <v>EQUIPMENT_NAME_10163</v>
      </c>
      <c r="K43" s="101" t="str">
        <f t="shared" si="1"/>
        <v>EQUIPMENT_ICON_10163</v>
      </c>
      <c r="L43" s="101" t="str">
        <f t="shared" si="2"/>
        <v>EQUIPMENT_DESC_10163</v>
      </c>
    </row>
    <row r="44" spans="1:12" ht="13.8" customHeight="1">
      <c r="A44" s="101">
        <f>ID규칙_장비_아이디_단위+C44*ID규칙_슬롯_단위+D44*ID규칙_티어_단위+COUNTIFS($C$4:C44,C44,$D$4:D44,D44)</f>
        <v>10173</v>
      </c>
      <c r="B44" s="100" t="s">
        <v>522</v>
      </c>
      <c r="C44" s="101">
        <v>1</v>
      </c>
      <c r="D44" s="101">
        <v>7</v>
      </c>
      <c r="E44" s="101">
        <v>1</v>
      </c>
      <c r="F44" s="101">
        <f>IFERROR(INDEX(GAIN_INFO!$C:$C,MATCH(EQUIPMENT!B44,GAIN_INFO!$B:$B,0)),0)</f>
        <v>0</v>
      </c>
      <c r="G44" s="101">
        <f>IFERROR(INDEX(EQUIPMENT_REINFORCE!$C:$C,MATCH(EQUIPMENT!B44,EQUIPMENT_REINFORCE!$B:$B,0)),0)</f>
        <v>117</v>
      </c>
      <c r="H44" s="101">
        <f>IFERROR(INDEX(EQUIPMENT_LIMIT_BREAK!A:A,MATCH(B44,EQUIPMENT_LIMIT_BREAK!B:B,0)),0)</f>
        <v>101737</v>
      </c>
      <c r="I44" s="101">
        <v>1</v>
      </c>
      <c r="J44" s="101" t="str">
        <f t="shared" si="0"/>
        <v>EQUIPMENT_NAME_10173</v>
      </c>
      <c r="K44" s="101" t="str">
        <f t="shared" si="1"/>
        <v>EQUIPMENT_ICON_10173</v>
      </c>
      <c r="L44" s="101" t="str">
        <f t="shared" si="2"/>
        <v>EQUIPMENT_DESC_10173</v>
      </c>
    </row>
    <row r="45" spans="1:12" ht="13.8" customHeight="1">
      <c r="A45" s="101">
        <f>ID규칙_장비_아이디_단위+C45*ID규칙_슬롯_단위+D45*ID규칙_티어_단위+COUNTIFS($C$4:C45,C45,$D$4:D45,D45)</f>
        <v>10211</v>
      </c>
      <c r="B45" s="100" t="s">
        <v>523</v>
      </c>
      <c r="C45" s="101">
        <v>2</v>
      </c>
      <c r="D45" s="101">
        <v>1</v>
      </c>
      <c r="E45" s="101">
        <v>15</v>
      </c>
      <c r="F45" s="101">
        <f>IFERROR(INDEX(GAIN_INFO!$C:$C,MATCH(EQUIPMENT!B45,GAIN_INFO!$B:$B,0)),0)</f>
        <v>102111</v>
      </c>
      <c r="G45" s="101">
        <f>IFERROR(INDEX(EQUIPMENT_REINFORCE!$C:$C,MATCH(EQUIPMENT!B45,EQUIPMENT_REINFORCE!$B:$B,0)),0)</f>
        <v>121</v>
      </c>
      <c r="H45" s="101">
        <f>IFERROR(INDEX(EQUIPMENT_LIMIT_BREAK!A:A,MATCH(B45,EQUIPMENT_LIMIT_BREAK!B:B,0)),0)</f>
        <v>102111</v>
      </c>
      <c r="I45" s="101">
        <v>9999</v>
      </c>
      <c r="J45" s="101" t="str">
        <f t="shared" si="0"/>
        <v>EQUIPMENT_NAME_10211</v>
      </c>
      <c r="K45" s="101" t="str">
        <f t="shared" si="1"/>
        <v>EQUIPMENT_ICON_10211</v>
      </c>
      <c r="L45" s="101" t="str">
        <f t="shared" si="2"/>
        <v>EQUIPMENT_DESC_10211</v>
      </c>
    </row>
    <row r="46" spans="1:12" ht="13.8" customHeight="1">
      <c r="A46" s="101">
        <f>ID규칙_장비_아이디_단위+C46*ID규칙_슬롯_단위+D46*ID규칙_티어_단위+COUNTIFS($C$4:C46,C46,$D$4:D46,D46)</f>
        <v>10221</v>
      </c>
      <c r="B46" s="100" t="s">
        <v>524</v>
      </c>
      <c r="C46" s="101">
        <v>2</v>
      </c>
      <c r="D46" s="101">
        <v>2</v>
      </c>
      <c r="E46" s="101">
        <v>15</v>
      </c>
      <c r="F46" s="101">
        <f>IFERROR(INDEX(GAIN_INFO!$C:$C,MATCH(EQUIPMENT!B46,GAIN_INFO!$B:$B,0)),0)</f>
        <v>0</v>
      </c>
      <c r="G46" s="101">
        <f>IFERROR(INDEX(EQUIPMENT_REINFORCE!$C:$C,MATCH(EQUIPMENT!B46,EQUIPMENT_REINFORCE!$B:$B,0)),0)</f>
        <v>122</v>
      </c>
      <c r="H46" s="101">
        <f>IFERROR(INDEX(EQUIPMENT_LIMIT_BREAK!A:A,MATCH(B46,EQUIPMENT_LIMIT_BREAK!B:B,0)),0)</f>
        <v>102212</v>
      </c>
      <c r="I46" s="101">
        <v>1</v>
      </c>
      <c r="J46" s="101" t="str">
        <f t="shared" si="0"/>
        <v>EQUIPMENT_NAME_10221</v>
      </c>
      <c r="K46" s="101" t="str">
        <f t="shared" si="1"/>
        <v>EQUIPMENT_ICON_10221</v>
      </c>
      <c r="L46" s="101" t="str">
        <f t="shared" si="2"/>
        <v>EQUIPMENT_DESC_10221</v>
      </c>
    </row>
    <row r="47" spans="1:12" ht="13.8" customHeight="1">
      <c r="A47" s="101">
        <f>ID규칙_장비_아이디_단위+C47*ID규칙_슬롯_단위+D47*ID규칙_티어_단위+COUNTIFS($C$4:C47,C47,$D$4:D47,D47)</f>
        <v>10231</v>
      </c>
      <c r="B47" s="100" t="s">
        <v>525</v>
      </c>
      <c r="C47" s="101">
        <v>2</v>
      </c>
      <c r="D47" s="101">
        <v>3</v>
      </c>
      <c r="E47" s="101">
        <v>15</v>
      </c>
      <c r="F47" s="101">
        <f>IFERROR(INDEX(GAIN_INFO!$C:$C,MATCH(EQUIPMENT!B47,GAIN_INFO!$B:$B,0)),0)</f>
        <v>0</v>
      </c>
      <c r="G47" s="101">
        <f>IFERROR(INDEX(EQUIPMENT_REINFORCE!$C:$C,MATCH(EQUIPMENT!B47,EQUIPMENT_REINFORCE!$B:$B,0)),0)</f>
        <v>123</v>
      </c>
      <c r="H47" s="101">
        <f>IFERROR(INDEX(EQUIPMENT_LIMIT_BREAK!A:A,MATCH(B47,EQUIPMENT_LIMIT_BREAK!B:B,0)),0)</f>
        <v>102313</v>
      </c>
      <c r="I47" s="101">
        <v>1</v>
      </c>
      <c r="J47" s="101" t="str">
        <f t="shared" si="0"/>
        <v>EQUIPMENT_NAME_10231</v>
      </c>
      <c r="K47" s="101" t="str">
        <f t="shared" si="1"/>
        <v>EQUIPMENT_ICON_10231</v>
      </c>
      <c r="L47" s="101" t="str">
        <f t="shared" si="2"/>
        <v>EQUIPMENT_DESC_10231</v>
      </c>
    </row>
    <row r="48" spans="1:12" ht="13.8" customHeight="1">
      <c r="A48" s="101">
        <f>ID규칙_장비_아이디_단위+C48*ID규칙_슬롯_단위+D48*ID규칙_티어_단위+COUNTIFS($C$4:C48,C48,$D$4:D48,D48)</f>
        <v>10241</v>
      </c>
      <c r="B48" s="100" t="s">
        <v>526</v>
      </c>
      <c r="C48" s="101">
        <v>2</v>
      </c>
      <c r="D48" s="101">
        <v>4</v>
      </c>
      <c r="E48" s="101">
        <v>15</v>
      </c>
      <c r="F48" s="101">
        <f>IFERROR(INDEX(GAIN_INFO!$C:$C,MATCH(EQUIPMENT!B48,GAIN_INFO!$B:$B,0)),0)</f>
        <v>0</v>
      </c>
      <c r="G48" s="101">
        <f>IFERROR(INDEX(EQUIPMENT_REINFORCE!$C:$C,MATCH(EQUIPMENT!B48,EQUIPMENT_REINFORCE!$B:$B,0)),0)</f>
        <v>124</v>
      </c>
      <c r="H48" s="101">
        <f>IFERROR(INDEX(EQUIPMENT_LIMIT_BREAK!A:A,MATCH(B48,EQUIPMENT_LIMIT_BREAK!B:B,0)),0)</f>
        <v>102414</v>
      </c>
      <c r="I48" s="101">
        <v>1</v>
      </c>
      <c r="J48" s="101" t="str">
        <f t="shared" si="0"/>
        <v>EQUIPMENT_NAME_10241</v>
      </c>
      <c r="K48" s="101" t="str">
        <f t="shared" si="1"/>
        <v>EQUIPMENT_ICON_10241</v>
      </c>
      <c r="L48" s="101" t="str">
        <f t="shared" si="2"/>
        <v>EQUIPMENT_DESC_10241</v>
      </c>
    </row>
    <row r="49" spans="1:12" ht="13.8" customHeight="1">
      <c r="A49" s="101">
        <f>ID규칙_장비_아이디_단위+C49*ID규칙_슬롯_단위+D49*ID규칙_티어_단위+COUNTIFS($C$4:C49,C49,$D$4:D49,D49)</f>
        <v>10251</v>
      </c>
      <c r="B49" s="100" t="s">
        <v>527</v>
      </c>
      <c r="C49" s="101">
        <v>2</v>
      </c>
      <c r="D49" s="101">
        <v>5</v>
      </c>
      <c r="E49" s="101">
        <v>15</v>
      </c>
      <c r="F49" s="101">
        <f>IFERROR(INDEX(GAIN_INFO!$C:$C,MATCH(EQUIPMENT!B49,GAIN_INFO!$B:$B,0)),0)</f>
        <v>0</v>
      </c>
      <c r="G49" s="101">
        <f>IFERROR(INDEX(EQUIPMENT_REINFORCE!$C:$C,MATCH(EQUIPMENT!B49,EQUIPMENT_REINFORCE!$B:$B,0)),0)</f>
        <v>125</v>
      </c>
      <c r="H49" s="101">
        <f>IFERROR(INDEX(EQUIPMENT_LIMIT_BREAK!A:A,MATCH(B49,EQUIPMENT_LIMIT_BREAK!B:B,0)),0)</f>
        <v>102515</v>
      </c>
      <c r="I49" s="101">
        <v>1</v>
      </c>
      <c r="J49" s="101" t="str">
        <f t="shared" si="0"/>
        <v>EQUIPMENT_NAME_10251</v>
      </c>
      <c r="K49" s="101" t="str">
        <f t="shared" si="1"/>
        <v>EQUIPMENT_ICON_10251</v>
      </c>
      <c r="L49" s="101" t="str">
        <f t="shared" si="2"/>
        <v>EQUIPMENT_DESC_10251</v>
      </c>
    </row>
    <row r="50" spans="1:12" ht="13.8" customHeight="1">
      <c r="A50" s="101">
        <f>ID규칙_장비_아이디_단위+C50*ID규칙_슬롯_단위+D50*ID규칙_티어_단위+COUNTIFS($C$4:C50,C50,$D$4:D50,D50)</f>
        <v>10261</v>
      </c>
      <c r="B50" s="100" t="s">
        <v>528</v>
      </c>
      <c r="C50" s="101">
        <v>2</v>
      </c>
      <c r="D50" s="101">
        <v>6</v>
      </c>
      <c r="E50" s="101">
        <v>15</v>
      </c>
      <c r="F50" s="101">
        <f>IFERROR(INDEX(GAIN_INFO!$C:$C,MATCH(EQUIPMENT!B50,GAIN_INFO!$B:$B,0)),0)</f>
        <v>0</v>
      </c>
      <c r="G50" s="101">
        <f>IFERROR(INDEX(EQUIPMENT_REINFORCE!$C:$C,MATCH(EQUIPMENT!B50,EQUIPMENT_REINFORCE!$B:$B,0)),0)</f>
        <v>126</v>
      </c>
      <c r="H50" s="101">
        <f>IFERROR(INDEX(EQUIPMENT_LIMIT_BREAK!A:A,MATCH(B50,EQUIPMENT_LIMIT_BREAK!B:B,0)),0)</f>
        <v>102616</v>
      </c>
      <c r="I50" s="101">
        <v>1</v>
      </c>
      <c r="J50" s="101" t="str">
        <f t="shared" si="0"/>
        <v>EQUIPMENT_NAME_10261</v>
      </c>
      <c r="K50" s="101" t="str">
        <f t="shared" si="1"/>
        <v>EQUIPMENT_ICON_10261</v>
      </c>
      <c r="L50" s="101" t="str">
        <f t="shared" si="2"/>
        <v>EQUIPMENT_DESC_10261</v>
      </c>
    </row>
    <row r="51" spans="1:12" ht="13.8" customHeight="1">
      <c r="A51" s="101">
        <f>ID규칙_장비_아이디_단위+C51*ID규칙_슬롯_단위+D51*ID규칙_티어_단위+COUNTIFS($C$4:C51,C51,$D$4:D51,D51)</f>
        <v>10271</v>
      </c>
      <c r="B51" s="100" t="s">
        <v>529</v>
      </c>
      <c r="C51" s="101">
        <v>2</v>
      </c>
      <c r="D51" s="101">
        <v>7</v>
      </c>
      <c r="E51" s="101">
        <v>15</v>
      </c>
      <c r="F51" s="101">
        <f>IFERROR(INDEX(GAIN_INFO!$C:$C,MATCH(EQUIPMENT!B51,GAIN_INFO!$B:$B,0)),0)</f>
        <v>0</v>
      </c>
      <c r="G51" s="101">
        <f>IFERROR(INDEX(EQUIPMENT_REINFORCE!$C:$C,MATCH(EQUIPMENT!B51,EQUIPMENT_REINFORCE!$B:$B,0)),0)</f>
        <v>127</v>
      </c>
      <c r="H51" s="101">
        <f>IFERROR(INDEX(EQUIPMENT_LIMIT_BREAK!A:A,MATCH(B51,EQUIPMENT_LIMIT_BREAK!B:B,0)),0)</f>
        <v>102717</v>
      </c>
      <c r="I51" s="101">
        <v>1</v>
      </c>
      <c r="J51" s="101" t="str">
        <f t="shared" si="0"/>
        <v>EQUIPMENT_NAME_10271</v>
      </c>
      <c r="K51" s="101" t="str">
        <f t="shared" si="1"/>
        <v>EQUIPMENT_ICON_10271</v>
      </c>
      <c r="L51" s="101" t="str">
        <f t="shared" si="2"/>
        <v>EQUIPMENT_DESC_10271</v>
      </c>
    </row>
    <row r="52" spans="1:12" ht="13.8" customHeight="1">
      <c r="A52" s="101">
        <f>ID규칙_장비_아이디_단위+C52*ID규칙_슬롯_단위+D52*ID규칙_티어_단위+COUNTIFS($C$4:C52,C52,$D$4:D52,D52)</f>
        <v>10212</v>
      </c>
      <c r="B52" s="100" t="s">
        <v>530</v>
      </c>
      <c r="C52" s="101">
        <v>2</v>
      </c>
      <c r="D52" s="101">
        <v>1</v>
      </c>
      <c r="E52" s="101">
        <v>15</v>
      </c>
      <c r="F52" s="101">
        <f>IFERROR(INDEX(GAIN_INFO!$C:$C,MATCH(EQUIPMENT!B52,GAIN_INFO!$B:$B,0)),0)</f>
        <v>102121</v>
      </c>
      <c r="G52" s="101">
        <f>IFERROR(INDEX(EQUIPMENT_REINFORCE!$C:$C,MATCH(EQUIPMENT!B52,EQUIPMENT_REINFORCE!$B:$B,0)),0)</f>
        <v>121</v>
      </c>
      <c r="H52" s="101">
        <f>IFERROR(INDEX(EQUIPMENT_LIMIT_BREAK!A:A,MATCH(B52,EQUIPMENT_LIMIT_BREAK!B:B,0)),0)</f>
        <v>102121</v>
      </c>
      <c r="I52" s="101">
        <v>9999</v>
      </c>
      <c r="J52" s="101" t="str">
        <f t="shared" si="0"/>
        <v>EQUIPMENT_NAME_10212</v>
      </c>
      <c r="K52" s="101" t="str">
        <f t="shared" si="1"/>
        <v>EQUIPMENT_ICON_10212</v>
      </c>
      <c r="L52" s="101" t="str">
        <f t="shared" si="2"/>
        <v>EQUIPMENT_DESC_10212</v>
      </c>
    </row>
    <row r="53" spans="1:12" ht="13.8" customHeight="1">
      <c r="A53" s="101">
        <f>ID규칙_장비_아이디_단위+C53*ID규칙_슬롯_단위+D53*ID규칙_티어_단위+COUNTIFS($C$4:C53,C53,$D$4:D53,D53)</f>
        <v>10222</v>
      </c>
      <c r="B53" s="100" t="s">
        <v>531</v>
      </c>
      <c r="C53" s="101">
        <v>2</v>
      </c>
      <c r="D53" s="101">
        <v>2</v>
      </c>
      <c r="E53" s="101">
        <v>15</v>
      </c>
      <c r="F53" s="101">
        <f>IFERROR(INDEX(GAIN_INFO!$C:$C,MATCH(EQUIPMENT!B53,GAIN_INFO!$B:$B,0)),0)</f>
        <v>0</v>
      </c>
      <c r="G53" s="101">
        <f>IFERROR(INDEX(EQUIPMENT_REINFORCE!$C:$C,MATCH(EQUIPMENT!B53,EQUIPMENT_REINFORCE!$B:$B,0)),0)</f>
        <v>122</v>
      </c>
      <c r="H53" s="101">
        <f>IFERROR(INDEX(EQUIPMENT_LIMIT_BREAK!A:A,MATCH(B53,EQUIPMENT_LIMIT_BREAK!B:B,0)),0)</f>
        <v>102222</v>
      </c>
      <c r="I53" s="101">
        <v>1</v>
      </c>
      <c r="J53" s="101" t="str">
        <f t="shared" si="0"/>
        <v>EQUIPMENT_NAME_10222</v>
      </c>
      <c r="K53" s="101" t="str">
        <f t="shared" si="1"/>
        <v>EQUIPMENT_ICON_10222</v>
      </c>
      <c r="L53" s="101" t="str">
        <f t="shared" si="2"/>
        <v>EQUIPMENT_DESC_10222</v>
      </c>
    </row>
    <row r="54" spans="1:12" ht="13.8" customHeight="1">
      <c r="A54" s="101">
        <f>ID규칙_장비_아이디_단위+C54*ID규칙_슬롯_단위+D54*ID규칙_티어_단위+COUNTIFS($C$4:C54,C54,$D$4:D54,D54)</f>
        <v>10232</v>
      </c>
      <c r="B54" s="100" t="s">
        <v>532</v>
      </c>
      <c r="C54" s="101">
        <v>2</v>
      </c>
      <c r="D54" s="101">
        <v>3</v>
      </c>
      <c r="E54" s="101">
        <v>15</v>
      </c>
      <c r="F54" s="101">
        <f>IFERROR(INDEX(GAIN_INFO!$C:$C,MATCH(EQUIPMENT!B54,GAIN_INFO!$B:$B,0)),0)</f>
        <v>0</v>
      </c>
      <c r="G54" s="101">
        <f>IFERROR(INDEX(EQUIPMENT_REINFORCE!$C:$C,MATCH(EQUIPMENT!B54,EQUIPMENT_REINFORCE!$B:$B,0)),0)</f>
        <v>123</v>
      </c>
      <c r="H54" s="101">
        <f>IFERROR(INDEX(EQUIPMENT_LIMIT_BREAK!A:A,MATCH(B54,EQUIPMENT_LIMIT_BREAK!B:B,0)),0)</f>
        <v>102323</v>
      </c>
      <c r="I54" s="101">
        <v>1</v>
      </c>
      <c r="J54" s="101" t="str">
        <f t="shared" si="0"/>
        <v>EQUIPMENT_NAME_10232</v>
      </c>
      <c r="K54" s="101" t="str">
        <f t="shared" si="1"/>
        <v>EQUIPMENT_ICON_10232</v>
      </c>
      <c r="L54" s="101" t="str">
        <f t="shared" si="2"/>
        <v>EQUIPMENT_DESC_10232</v>
      </c>
    </row>
    <row r="55" spans="1:12" ht="13.8" customHeight="1">
      <c r="A55" s="101">
        <f>ID규칙_장비_아이디_단위+C55*ID규칙_슬롯_단위+D55*ID규칙_티어_단위+COUNTIFS($C$4:C55,C55,$D$4:D55,D55)</f>
        <v>10242</v>
      </c>
      <c r="B55" s="100" t="s">
        <v>533</v>
      </c>
      <c r="C55" s="101">
        <v>2</v>
      </c>
      <c r="D55" s="101">
        <v>4</v>
      </c>
      <c r="E55" s="101">
        <v>15</v>
      </c>
      <c r="F55" s="101">
        <f>IFERROR(INDEX(GAIN_INFO!$C:$C,MATCH(EQUIPMENT!B55,GAIN_INFO!$B:$B,0)),0)</f>
        <v>0</v>
      </c>
      <c r="G55" s="101">
        <f>IFERROR(INDEX(EQUIPMENT_REINFORCE!$C:$C,MATCH(EQUIPMENT!B55,EQUIPMENT_REINFORCE!$B:$B,0)),0)</f>
        <v>124</v>
      </c>
      <c r="H55" s="101">
        <f>IFERROR(INDEX(EQUIPMENT_LIMIT_BREAK!A:A,MATCH(B55,EQUIPMENT_LIMIT_BREAK!B:B,0)),0)</f>
        <v>102424</v>
      </c>
      <c r="I55" s="101">
        <v>1</v>
      </c>
      <c r="J55" s="101" t="str">
        <f t="shared" si="0"/>
        <v>EQUIPMENT_NAME_10242</v>
      </c>
      <c r="K55" s="101" t="str">
        <f t="shared" si="1"/>
        <v>EQUIPMENT_ICON_10242</v>
      </c>
      <c r="L55" s="101" t="str">
        <f t="shared" si="2"/>
        <v>EQUIPMENT_DESC_10242</v>
      </c>
    </row>
    <row r="56" spans="1:12" ht="13.8" customHeight="1">
      <c r="A56" s="101">
        <f>ID규칙_장비_아이디_단위+C56*ID규칙_슬롯_단위+D56*ID규칙_티어_단위+COUNTIFS($C$4:C56,C56,$D$4:D56,D56)</f>
        <v>10252</v>
      </c>
      <c r="B56" s="100" t="s">
        <v>534</v>
      </c>
      <c r="C56" s="101">
        <v>2</v>
      </c>
      <c r="D56" s="101">
        <v>5</v>
      </c>
      <c r="E56" s="101">
        <v>15</v>
      </c>
      <c r="F56" s="101">
        <f>IFERROR(INDEX(GAIN_INFO!$C:$C,MATCH(EQUIPMENT!B56,GAIN_INFO!$B:$B,0)),0)</f>
        <v>0</v>
      </c>
      <c r="G56" s="101">
        <f>IFERROR(INDEX(EQUIPMENT_REINFORCE!$C:$C,MATCH(EQUIPMENT!B56,EQUIPMENT_REINFORCE!$B:$B,0)),0)</f>
        <v>125</v>
      </c>
      <c r="H56" s="101">
        <f>IFERROR(INDEX(EQUIPMENT_LIMIT_BREAK!A:A,MATCH(B56,EQUIPMENT_LIMIT_BREAK!B:B,0)),0)</f>
        <v>102525</v>
      </c>
      <c r="I56" s="101">
        <v>1</v>
      </c>
      <c r="J56" s="101" t="str">
        <f t="shared" si="0"/>
        <v>EQUIPMENT_NAME_10252</v>
      </c>
      <c r="K56" s="101" t="str">
        <f t="shared" si="1"/>
        <v>EQUIPMENT_ICON_10252</v>
      </c>
      <c r="L56" s="101" t="str">
        <f t="shared" si="2"/>
        <v>EQUIPMENT_DESC_10252</v>
      </c>
    </row>
    <row r="57" spans="1:12" ht="13.8" customHeight="1">
      <c r="A57" s="101">
        <f>ID규칙_장비_아이디_단위+C57*ID규칙_슬롯_단위+D57*ID규칙_티어_단위+COUNTIFS($C$4:C57,C57,$D$4:D57,D57)</f>
        <v>10262</v>
      </c>
      <c r="B57" s="100" t="s">
        <v>535</v>
      </c>
      <c r="C57" s="101">
        <v>2</v>
      </c>
      <c r="D57" s="101">
        <v>6</v>
      </c>
      <c r="E57" s="101">
        <v>15</v>
      </c>
      <c r="F57" s="101">
        <f>IFERROR(INDEX(GAIN_INFO!$C:$C,MATCH(EQUIPMENT!B57,GAIN_INFO!$B:$B,0)),0)</f>
        <v>0</v>
      </c>
      <c r="G57" s="101">
        <f>IFERROR(INDEX(EQUIPMENT_REINFORCE!$C:$C,MATCH(EQUIPMENT!B57,EQUIPMENT_REINFORCE!$B:$B,0)),0)</f>
        <v>126</v>
      </c>
      <c r="H57" s="101">
        <f>IFERROR(INDEX(EQUIPMENT_LIMIT_BREAK!A:A,MATCH(B57,EQUIPMENT_LIMIT_BREAK!B:B,0)),0)</f>
        <v>102626</v>
      </c>
      <c r="I57" s="101">
        <v>1</v>
      </c>
      <c r="J57" s="101" t="str">
        <f t="shared" si="0"/>
        <v>EQUIPMENT_NAME_10262</v>
      </c>
      <c r="K57" s="101" t="str">
        <f t="shared" si="1"/>
        <v>EQUIPMENT_ICON_10262</v>
      </c>
      <c r="L57" s="101" t="str">
        <f t="shared" si="2"/>
        <v>EQUIPMENT_DESC_10262</v>
      </c>
    </row>
    <row r="58" spans="1:12" ht="13.8" customHeight="1">
      <c r="A58" s="101">
        <f>ID규칙_장비_아이디_단위+C58*ID규칙_슬롯_단위+D58*ID규칙_티어_단위+COUNTIFS($C$4:C58,C58,$D$4:D58,D58)</f>
        <v>10272</v>
      </c>
      <c r="B58" s="100" t="s">
        <v>536</v>
      </c>
      <c r="C58" s="101">
        <v>2</v>
      </c>
      <c r="D58" s="101">
        <v>7</v>
      </c>
      <c r="E58" s="101">
        <v>15</v>
      </c>
      <c r="F58" s="101">
        <f>IFERROR(INDEX(GAIN_INFO!$C:$C,MATCH(EQUIPMENT!B58,GAIN_INFO!$B:$B,0)),0)</f>
        <v>0</v>
      </c>
      <c r="G58" s="101">
        <f>IFERROR(INDEX(EQUIPMENT_REINFORCE!$C:$C,MATCH(EQUIPMENT!B58,EQUIPMENT_REINFORCE!$B:$B,0)),0)</f>
        <v>127</v>
      </c>
      <c r="H58" s="101">
        <f>IFERROR(INDEX(EQUIPMENT_LIMIT_BREAK!A:A,MATCH(B58,EQUIPMENT_LIMIT_BREAK!B:B,0)),0)</f>
        <v>102727</v>
      </c>
      <c r="I58" s="101">
        <v>1</v>
      </c>
      <c r="J58" s="101" t="str">
        <f t="shared" si="0"/>
        <v>EQUIPMENT_NAME_10272</v>
      </c>
      <c r="K58" s="101" t="str">
        <f t="shared" si="1"/>
        <v>EQUIPMENT_ICON_10272</v>
      </c>
      <c r="L58" s="101" t="str">
        <f t="shared" si="2"/>
        <v>EQUIPMENT_DESC_10272</v>
      </c>
    </row>
    <row r="59" spans="1:12" ht="13.8" customHeight="1">
      <c r="A59" s="101">
        <f>ID규칙_장비_아이디_단위+C59*ID규칙_슬롯_단위+D59*ID규칙_티어_단위+COUNTIFS($C$4:C59,C59,$D$4:D59,D59)</f>
        <v>10213</v>
      </c>
      <c r="B59" s="100" t="s">
        <v>537</v>
      </c>
      <c r="C59" s="101">
        <v>2</v>
      </c>
      <c r="D59" s="101">
        <v>1</v>
      </c>
      <c r="E59" s="101">
        <v>15</v>
      </c>
      <c r="F59" s="101">
        <f>IFERROR(INDEX(GAIN_INFO!$C:$C,MATCH(EQUIPMENT!B59,GAIN_INFO!$B:$B,0)),0)</f>
        <v>102131</v>
      </c>
      <c r="G59" s="101">
        <f>IFERROR(INDEX(EQUIPMENT_REINFORCE!$C:$C,MATCH(EQUIPMENT!B59,EQUIPMENT_REINFORCE!$B:$B,0)),0)</f>
        <v>121</v>
      </c>
      <c r="H59" s="101">
        <f>IFERROR(INDEX(EQUIPMENT_LIMIT_BREAK!A:A,MATCH(B59,EQUIPMENT_LIMIT_BREAK!B:B,0)),0)</f>
        <v>102131</v>
      </c>
      <c r="I59" s="101">
        <v>9999</v>
      </c>
      <c r="J59" s="101" t="str">
        <f t="shared" si="0"/>
        <v>EQUIPMENT_NAME_10213</v>
      </c>
      <c r="K59" s="101" t="str">
        <f t="shared" si="1"/>
        <v>EQUIPMENT_ICON_10213</v>
      </c>
      <c r="L59" s="101" t="str">
        <f t="shared" si="2"/>
        <v>EQUIPMENT_DESC_10213</v>
      </c>
    </row>
    <row r="60" spans="1:12" ht="13.8" customHeight="1">
      <c r="A60" s="101">
        <f>ID규칙_장비_아이디_단위+C60*ID규칙_슬롯_단위+D60*ID규칙_티어_단위+COUNTIFS($C$4:C60,C60,$D$4:D60,D60)</f>
        <v>10223</v>
      </c>
      <c r="B60" s="100" t="s">
        <v>538</v>
      </c>
      <c r="C60" s="101">
        <v>2</v>
      </c>
      <c r="D60" s="101">
        <v>2</v>
      </c>
      <c r="E60" s="101">
        <v>15</v>
      </c>
      <c r="F60" s="101">
        <f>IFERROR(INDEX(GAIN_INFO!$C:$C,MATCH(EQUIPMENT!B60,GAIN_INFO!$B:$B,0)),0)</f>
        <v>0</v>
      </c>
      <c r="G60" s="101">
        <f>IFERROR(INDEX(EQUIPMENT_REINFORCE!$C:$C,MATCH(EQUIPMENT!B60,EQUIPMENT_REINFORCE!$B:$B,0)),0)</f>
        <v>122</v>
      </c>
      <c r="H60" s="101">
        <f>IFERROR(INDEX(EQUIPMENT_LIMIT_BREAK!A:A,MATCH(B60,EQUIPMENT_LIMIT_BREAK!B:B,0)),0)</f>
        <v>102232</v>
      </c>
      <c r="I60" s="101">
        <v>1</v>
      </c>
      <c r="J60" s="101" t="str">
        <f t="shared" si="0"/>
        <v>EQUIPMENT_NAME_10223</v>
      </c>
      <c r="K60" s="101" t="str">
        <f t="shared" si="1"/>
        <v>EQUIPMENT_ICON_10223</v>
      </c>
      <c r="L60" s="101" t="str">
        <f t="shared" si="2"/>
        <v>EQUIPMENT_DESC_10223</v>
      </c>
    </row>
    <row r="61" spans="1:12" ht="13.8" customHeight="1">
      <c r="A61" s="101">
        <f>ID규칙_장비_아이디_단위+C61*ID규칙_슬롯_단위+D61*ID규칙_티어_단위+COUNTIFS($C$4:C61,C61,$D$4:D61,D61)</f>
        <v>10233</v>
      </c>
      <c r="B61" s="100" t="s">
        <v>539</v>
      </c>
      <c r="C61" s="101">
        <v>2</v>
      </c>
      <c r="D61" s="101">
        <v>3</v>
      </c>
      <c r="E61" s="101">
        <v>15</v>
      </c>
      <c r="F61" s="101">
        <f>IFERROR(INDEX(GAIN_INFO!$C:$C,MATCH(EQUIPMENT!B61,GAIN_INFO!$B:$B,0)),0)</f>
        <v>0</v>
      </c>
      <c r="G61" s="101">
        <f>IFERROR(INDEX(EQUIPMENT_REINFORCE!$C:$C,MATCH(EQUIPMENT!B61,EQUIPMENT_REINFORCE!$B:$B,0)),0)</f>
        <v>123</v>
      </c>
      <c r="H61" s="101">
        <f>IFERROR(INDEX(EQUIPMENT_LIMIT_BREAK!A:A,MATCH(B61,EQUIPMENT_LIMIT_BREAK!B:B,0)),0)</f>
        <v>102333</v>
      </c>
      <c r="I61" s="101">
        <v>1</v>
      </c>
      <c r="J61" s="101" t="str">
        <f t="shared" si="0"/>
        <v>EQUIPMENT_NAME_10233</v>
      </c>
      <c r="K61" s="101" t="str">
        <f t="shared" si="1"/>
        <v>EQUIPMENT_ICON_10233</v>
      </c>
      <c r="L61" s="101" t="str">
        <f t="shared" si="2"/>
        <v>EQUIPMENT_DESC_10233</v>
      </c>
    </row>
    <row r="62" spans="1:12" ht="13.8" customHeight="1">
      <c r="A62" s="101">
        <f>ID규칙_장비_아이디_단위+C62*ID규칙_슬롯_단위+D62*ID규칙_티어_단위+COUNTIFS($C$4:C62,C62,$D$4:D62,D62)</f>
        <v>10243</v>
      </c>
      <c r="B62" s="100" t="s">
        <v>540</v>
      </c>
      <c r="C62" s="101">
        <v>2</v>
      </c>
      <c r="D62" s="101">
        <v>4</v>
      </c>
      <c r="E62" s="101">
        <v>15</v>
      </c>
      <c r="F62" s="101">
        <f>IFERROR(INDEX(GAIN_INFO!$C:$C,MATCH(EQUIPMENT!B62,GAIN_INFO!$B:$B,0)),0)</f>
        <v>0</v>
      </c>
      <c r="G62" s="101">
        <f>IFERROR(INDEX(EQUIPMENT_REINFORCE!$C:$C,MATCH(EQUIPMENT!B62,EQUIPMENT_REINFORCE!$B:$B,0)),0)</f>
        <v>124</v>
      </c>
      <c r="H62" s="101">
        <f>IFERROR(INDEX(EQUIPMENT_LIMIT_BREAK!A:A,MATCH(B62,EQUIPMENT_LIMIT_BREAK!B:B,0)),0)</f>
        <v>102434</v>
      </c>
      <c r="I62" s="101">
        <v>1</v>
      </c>
      <c r="J62" s="101" t="str">
        <f t="shared" si="0"/>
        <v>EQUIPMENT_NAME_10243</v>
      </c>
      <c r="K62" s="101" t="str">
        <f t="shared" si="1"/>
        <v>EQUIPMENT_ICON_10243</v>
      </c>
      <c r="L62" s="101" t="str">
        <f t="shared" si="2"/>
        <v>EQUIPMENT_DESC_10243</v>
      </c>
    </row>
    <row r="63" spans="1:12" ht="13.8" customHeight="1">
      <c r="A63" s="101">
        <f>ID규칙_장비_아이디_단위+C63*ID규칙_슬롯_단위+D63*ID규칙_티어_단위+COUNTIFS($C$4:C63,C63,$D$4:D63,D63)</f>
        <v>10253</v>
      </c>
      <c r="B63" s="100" t="s">
        <v>541</v>
      </c>
      <c r="C63" s="101">
        <v>2</v>
      </c>
      <c r="D63" s="101">
        <v>5</v>
      </c>
      <c r="E63" s="101">
        <v>15</v>
      </c>
      <c r="F63" s="101">
        <f>IFERROR(INDEX(GAIN_INFO!$C:$C,MATCH(EQUIPMENT!B63,GAIN_INFO!$B:$B,0)),0)</f>
        <v>0</v>
      </c>
      <c r="G63" s="101">
        <f>IFERROR(INDEX(EQUIPMENT_REINFORCE!$C:$C,MATCH(EQUIPMENT!B63,EQUIPMENT_REINFORCE!$B:$B,0)),0)</f>
        <v>125</v>
      </c>
      <c r="H63" s="101">
        <f>IFERROR(INDEX(EQUIPMENT_LIMIT_BREAK!A:A,MATCH(B63,EQUIPMENT_LIMIT_BREAK!B:B,0)),0)</f>
        <v>102535</v>
      </c>
      <c r="I63" s="101">
        <v>1</v>
      </c>
      <c r="J63" s="101" t="str">
        <f t="shared" si="0"/>
        <v>EQUIPMENT_NAME_10253</v>
      </c>
      <c r="K63" s="101" t="str">
        <f t="shared" si="1"/>
        <v>EQUIPMENT_ICON_10253</v>
      </c>
      <c r="L63" s="101" t="str">
        <f t="shared" si="2"/>
        <v>EQUIPMENT_DESC_10253</v>
      </c>
    </row>
    <row r="64" spans="1:12" ht="13.8" customHeight="1">
      <c r="A64" s="101">
        <f>ID규칙_장비_아이디_단위+C64*ID규칙_슬롯_단위+D64*ID규칙_티어_단위+COUNTIFS($C$4:C64,C64,$D$4:D64,D64)</f>
        <v>10263</v>
      </c>
      <c r="B64" s="100" t="s">
        <v>542</v>
      </c>
      <c r="C64" s="101">
        <v>2</v>
      </c>
      <c r="D64" s="101">
        <v>6</v>
      </c>
      <c r="E64" s="101">
        <v>15</v>
      </c>
      <c r="F64" s="101">
        <f>IFERROR(INDEX(GAIN_INFO!$C:$C,MATCH(EQUIPMENT!B64,GAIN_INFO!$B:$B,0)),0)</f>
        <v>0</v>
      </c>
      <c r="G64" s="101">
        <f>IFERROR(INDEX(EQUIPMENT_REINFORCE!$C:$C,MATCH(EQUIPMENT!B64,EQUIPMENT_REINFORCE!$B:$B,0)),0)</f>
        <v>126</v>
      </c>
      <c r="H64" s="101">
        <f>IFERROR(INDEX(EQUIPMENT_LIMIT_BREAK!A:A,MATCH(B64,EQUIPMENT_LIMIT_BREAK!B:B,0)),0)</f>
        <v>102636</v>
      </c>
      <c r="I64" s="101">
        <v>1</v>
      </c>
      <c r="J64" s="101" t="str">
        <f t="shared" si="0"/>
        <v>EQUIPMENT_NAME_10263</v>
      </c>
      <c r="K64" s="101" t="str">
        <f t="shared" si="1"/>
        <v>EQUIPMENT_ICON_10263</v>
      </c>
      <c r="L64" s="101" t="str">
        <f t="shared" si="2"/>
        <v>EQUIPMENT_DESC_10263</v>
      </c>
    </row>
    <row r="65" spans="1:12" ht="13.8" customHeight="1">
      <c r="A65" s="101">
        <f>ID규칙_장비_아이디_단위+C65*ID규칙_슬롯_단위+D65*ID규칙_티어_단위+COUNTIFS($C$4:C65,C65,$D$4:D65,D65)</f>
        <v>10273</v>
      </c>
      <c r="B65" s="100" t="s">
        <v>543</v>
      </c>
      <c r="C65" s="101">
        <v>2</v>
      </c>
      <c r="D65" s="101">
        <v>7</v>
      </c>
      <c r="E65" s="101">
        <v>15</v>
      </c>
      <c r="F65" s="101">
        <f>IFERROR(INDEX(GAIN_INFO!$C:$C,MATCH(EQUIPMENT!B65,GAIN_INFO!$B:$B,0)),0)</f>
        <v>0</v>
      </c>
      <c r="G65" s="101">
        <f>IFERROR(INDEX(EQUIPMENT_REINFORCE!$C:$C,MATCH(EQUIPMENT!B65,EQUIPMENT_REINFORCE!$B:$B,0)),0)</f>
        <v>127</v>
      </c>
      <c r="H65" s="101">
        <f>IFERROR(INDEX(EQUIPMENT_LIMIT_BREAK!A:A,MATCH(B65,EQUIPMENT_LIMIT_BREAK!B:B,0)),0)</f>
        <v>102737</v>
      </c>
      <c r="I65" s="101">
        <v>1</v>
      </c>
      <c r="J65" s="101" t="str">
        <f t="shared" si="0"/>
        <v>EQUIPMENT_NAME_10273</v>
      </c>
      <c r="K65" s="101" t="str">
        <f t="shared" si="1"/>
        <v>EQUIPMENT_ICON_10273</v>
      </c>
      <c r="L65" s="101" t="str">
        <f t="shared" si="2"/>
        <v>EQUIPMENT_DESC_10273</v>
      </c>
    </row>
    <row r="66" spans="1:12" ht="13.8" customHeight="1">
      <c r="A66" s="101">
        <f>ID규칙_장비_아이디_단위+C66*ID규칙_슬롯_단위+D66*ID규칙_티어_단위+COUNTIFS($C$4:C66,C66,$D$4:D66,D66)</f>
        <v>10311</v>
      </c>
      <c r="B66" s="100" t="s">
        <v>544</v>
      </c>
      <c r="C66" s="101">
        <v>3</v>
      </c>
      <c r="D66" s="101">
        <v>1</v>
      </c>
      <c r="E66" s="101">
        <v>35</v>
      </c>
      <c r="F66" s="101">
        <f>IFERROR(INDEX(GAIN_INFO!$C:$C,MATCH(EQUIPMENT!B66,GAIN_INFO!$B:$B,0)),0)</f>
        <v>103111</v>
      </c>
      <c r="G66" s="101">
        <f>IFERROR(INDEX(EQUIPMENT_REINFORCE!$C:$C,MATCH(EQUIPMENT!B66,EQUIPMENT_REINFORCE!$B:$B,0)),0)</f>
        <v>131</v>
      </c>
      <c r="H66" s="101">
        <f>IFERROR(INDEX(EQUIPMENT_LIMIT_BREAK!A:A,MATCH(B66,EQUIPMENT_LIMIT_BREAK!B:B,0)),0)</f>
        <v>103111</v>
      </c>
      <c r="I66" s="101">
        <v>9999</v>
      </c>
      <c r="J66" s="101" t="str">
        <f t="shared" si="0"/>
        <v>EQUIPMENT_NAME_10311</v>
      </c>
      <c r="K66" s="101" t="str">
        <f t="shared" si="1"/>
        <v>EQUIPMENT_ICON_10311</v>
      </c>
      <c r="L66" s="101" t="str">
        <f t="shared" si="2"/>
        <v>EQUIPMENT_DESC_10311</v>
      </c>
    </row>
    <row r="67" spans="1:12" ht="13.8" customHeight="1">
      <c r="A67" s="101">
        <f>ID규칙_장비_아이디_단위+C67*ID규칙_슬롯_단위+D67*ID규칙_티어_단위+COUNTIFS($C$4:C67,C67,$D$4:D67,D67)</f>
        <v>10321</v>
      </c>
      <c r="B67" s="100" t="s">
        <v>545</v>
      </c>
      <c r="C67" s="101">
        <v>3</v>
      </c>
      <c r="D67" s="101">
        <v>2</v>
      </c>
      <c r="E67" s="101">
        <v>35</v>
      </c>
      <c r="F67" s="101">
        <f>IFERROR(INDEX(GAIN_INFO!$C:$C,MATCH(EQUIPMENT!B67,GAIN_INFO!$B:$B,0)),0)</f>
        <v>0</v>
      </c>
      <c r="G67" s="101">
        <f>IFERROR(INDEX(EQUIPMENT_REINFORCE!$C:$C,MATCH(EQUIPMENT!B67,EQUIPMENT_REINFORCE!$B:$B,0)),0)</f>
        <v>132</v>
      </c>
      <c r="H67" s="101">
        <f>IFERROR(INDEX(EQUIPMENT_LIMIT_BREAK!A:A,MATCH(B67,EQUIPMENT_LIMIT_BREAK!B:B,0)),0)</f>
        <v>103212</v>
      </c>
      <c r="I67" s="101">
        <v>1</v>
      </c>
      <c r="J67" s="101" t="str">
        <f t="shared" si="0"/>
        <v>EQUIPMENT_NAME_10321</v>
      </c>
      <c r="K67" s="101" t="str">
        <f t="shared" si="1"/>
        <v>EQUIPMENT_ICON_10321</v>
      </c>
      <c r="L67" s="101" t="str">
        <f t="shared" si="2"/>
        <v>EQUIPMENT_DESC_10321</v>
      </c>
    </row>
    <row r="68" spans="1:12" ht="13.8" customHeight="1">
      <c r="A68" s="101">
        <f>ID규칙_장비_아이디_단위+C68*ID규칙_슬롯_단위+D68*ID규칙_티어_단위+COUNTIFS($C$4:C68,C68,$D$4:D68,D68)</f>
        <v>10331</v>
      </c>
      <c r="B68" s="100" t="s">
        <v>546</v>
      </c>
      <c r="C68" s="101">
        <v>3</v>
      </c>
      <c r="D68" s="101">
        <v>3</v>
      </c>
      <c r="E68" s="101">
        <v>35</v>
      </c>
      <c r="F68" s="101">
        <f>IFERROR(INDEX(GAIN_INFO!$C:$C,MATCH(EQUIPMENT!B68,GAIN_INFO!$B:$B,0)),0)</f>
        <v>0</v>
      </c>
      <c r="G68" s="101">
        <f>IFERROR(INDEX(EQUIPMENT_REINFORCE!$C:$C,MATCH(EQUIPMENT!B68,EQUIPMENT_REINFORCE!$B:$B,0)),0)</f>
        <v>133</v>
      </c>
      <c r="H68" s="101">
        <f>IFERROR(INDEX(EQUIPMENT_LIMIT_BREAK!A:A,MATCH(B68,EQUIPMENT_LIMIT_BREAK!B:B,0)),0)</f>
        <v>103313</v>
      </c>
      <c r="I68" s="101">
        <v>1</v>
      </c>
      <c r="J68" s="101" t="str">
        <f t="shared" si="0"/>
        <v>EQUIPMENT_NAME_10331</v>
      </c>
      <c r="K68" s="101" t="str">
        <f t="shared" si="1"/>
        <v>EQUIPMENT_ICON_10331</v>
      </c>
      <c r="L68" s="101" t="str">
        <f t="shared" si="2"/>
        <v>EQUIPMENT_DESC_10331</v>
      </c>
    </row>
    <row r="69" spans="1:12" ht="13.8" customHeight="1">
      <c r="A69" s="101">
        <f>ID규칙_장비_아이디_단위+C69*ID규칙_슬롯_단위+D69*ID규칙_티어_단위+COUNTIFS($C$4:C69,C69,$D$4:D69,D69)</f>
        <v>10341</v>
      </c>
      <c r="B69" s="100" t="s">
        <v>547</v>
      </c>
      <c r="C69" s="101">
        <v>3</v>
      </c>
      <c r="D69" s="101">
        <v>4</v>
      </c>
      <c r="E69" s="101">
        <v>35</v>
      </c>
      <c r="F69" s="101">
        <f>IFERROR(INDEX(GAIN_INFO!$C:$C,MATCH(EQUIPMENT!B69,GAIN_INFO!$B:$B,0)),0)</f>
        <v>0</v>
      </c>
      <c r="G69" s="101">
        <f>IFERROR(INDEX(EQUIPMENT_REINFORCE!$C:$C,MATCH(EQUIPMENT!B69,EQUIPMENT_REINFORCE!$B:$B,0)),0)</f>
        <v>134</v>
      </c>
      <c r="H69" s="101">
        <f>IFERROR(INDEX(EQUIPMENT_LIMIT_BREAK!A:A,MATCH(B69,EQUIPMENT_LIMIT_BREAK!B:B,0)),0)</f>
        <v>103414</v>
      </c>
      <c r="I69" s="101">
        <v>1</v>
      </c>
      <c r="J69" s="101" t="str">
        <f t="shared" si="0"/>
        <v>EQUIPMENT_NAME_10341</v>
      </c>
      <c r="K69" s="101" t="str">
        <f t="shared" si="1"/>
        <v>EQUIPMENT_ICON_10341</v>
      </c>
      <c r="L69" s="101" t="str">
        <f t="shared" si="2"/>
        <v>EQUIPMENT_DESC_10341</v>
      </c>
    </row>
    <row r="70" spans="1:12" ht="13.8" customHeight="1">
      <c r="A70" s="101">
        <f>ID규칙_장비_아이디_단위+C70*ID규칙_슬롯_단위+D70*ID규칙_티어_단위+COUNTIFS($C$4:C70,C70,$D$4:D70,D70)</f>
        <v>10351</v>
      </c>
      <c r="B70" s="100" t="s">
        <v>548</v>
      </c>
      <c r="C70" s="101">
        <v>3</v>
      </c>
      <c r="D70" s="101">
        <v>5</v>
      </c>
      <c r="E70" s="101">
        <v>35</v>
      </c>
      <c r="F70" s="101">
        <f>IFERROR(INDEX(GAIN_INFO!$C:$C,MATCH(EQUIPMENT!B70,GAIN_INFO!$B:$B,0)),0)</f>
        <v>0</v>
      </c>
      <c r="G70" s="101">
        <f>IFERROR(INDEX(EQUIPMENT_REINFORCE!$C:$C,MATCH(EQUIPMENT!B70,EQUIPMENT_REINFORCE!$B:$B,0)),0)</f>
        <v>135</v>
      </c>
      <c r="H70" s="101">
        <f>IFERROR(INDEX(EQUIPMENT_LIMIT_BREAK!A:A,MATCH(B70,EQUIPMENT_LIMIT_BREAK!B:B,0)),0)</f>
        <v>103515</v>
      </c>
      <c r="I70" s="101">
        <v>1</v>
      </c>
      <c r="J70" s="101" t="str">
        <f t="shared" si="0"/>
        <v>EQUIPMENT_NAME_10351</v>
      </c>
      <c r="K70" s="101" t="str">
        <f t="shared" si="1"/>
        <v>EQUIPMENT_ICON_10351</v>
      </c>
      <c r="L70" s="101" t="str">
        <f t="shared" si="2"/>
        <v>EQUIPMENT_DESC_10351</v>
      </c>
    </row>
    <row r="71" spans="1:12" ht="13.8" customHeight="1">
      <c r="A71" s="101">
        <f>ID규칙_장비_아이디_단위+C71*ID규칙_슬롯_단위+D71*ID규칙_티어_단위+COUNTIFS($C$4:C71,C71,$D$4:D71,D71)</f>
        <v>10361</v>
      </c>
      <c r="B71" s="100" t="s">
        <v>549</v>
      </c>
      <c r="C71" s="101">
        <v>3</v>
      </c>
      <c r="D71" s="101">
        <v>6</v>
      </c>
      <c r="E71" s="101">
        <v>35</v>
      </c>
      <c r="F71" s="101">
        <f>IFERROR(INDEX(GAIN_INFO!$C:$C,MATCH(EQUIPMENT!B71,GAIN_INFO!$B:$B,0)),0)</f>
        <v>0</v>
      </c>
      <c r="G71" s="101">
        <f>IFERROR(INDEX(EQUIPMENT_REINFORCE!$C:$C,MATCH(EQUIPMENT!B71,EQUIPMENT_REINFORCE!$B:$B,0)),0)</f>
        <v>136</v>
      </c>
      <c r="H71" s="101">
        <f>IFERROR(INDEX(EQUIPMENT_LIMIT_BREAK!A:A,MATCH(B71,EQUIPMENT_LIMIT_BREAK!B:B,0)),0)</f>
        <v>103616</v>
      </c>
      <c r="I71" s="101">
        <v>1</v>
      </c>
      <c r="J71" s="101" t="str">
        <f t="shared" si="0"/>
        <v>EQUIPMENT_NAME_10361</v>
      </c>
      <c r="K71" s="101" t="str">
        <f t="shared" si="1"/>
        <v>EQUIPMENT_ICON_10361</v>
      </c>
      <c r="L71" s="101" t="str">
        <f t="shared" si="2"/>
        <v>EQUIPMENT_DESC_10361</v>
      </c>
    </row>
    <row r="72" spans="1:12" ht="13.8" customHeight="1">
      <c r="A72" s="101">
        <f>ID규칙_장비_아이디_단위+C72*ID규칙_슬롯_단위+D72*ID규칙_티어_단위+COUNTIFS($C$4:C72,C72,$D$4:D72,D72)</f>
        <v>10371</v>
      </c>
      <c r="B72" s="100" t="s">
        <v>550</v>
      </c>
      <c r="C72" s="101">
        <v>3</v>
      </c>
      <c r="D72" s="101">
        <v>7</v>
      </c>
      <c r="E72" s="101">
        <v>35</v>
      </c>
      <c r="F72" s="101">
        <f>IFERROR(INDEX(GAIN_INFO!$C:$C,MATCH(EQUIPMENT!B72,GAIN_INFO!$B:$B,0)),0)</f>
        <v>0</v>
      </c>
      <c r="G72" s="101">
        <f>IFERROR(INDEX(EQUIPMENT_REINFORCE!$C:$C,MATCH(EQUIPMENT!B72,EQUIPMENT_REINFORCE!$B:$B,0)),0)</f>
        <v>137</v>
      </c>
      <c r="H72" s="101">
        <f>IFERROR(INDEX(EQUIPMENT_LIMIT_BREAK!A:A,MATCH(B72,EQUIPMENT_LIMIT_BREAK!B:B,0)),0)</f>
        <v>103717</v>
      </c>
      <c r="I72" s="101">
        <v>1</v>
      </c>
      <c r="J72" s="101" t="str">
        <f t="shared" si="0"/>
        <v>EQUIPMENT_NAME_10371</v>
      </c>
      <c r="K72" s="101" t="str">
        <f t="shared" si="1"/>
        <v>EQUIPMENT_ICON_10371</v>
      </c>
      <c r="L72" s="101" t="str">
        <f t="shared" si="2"/>
        <v>EQUIPMENT_DESC_10371</v>
      </c>
    </row>
    <row r="73" spans="1:12" ht="13.8" customHeight="1">
      <c r="A73" s="101">
        <f>ID규칙_장비_아이디_단위+C73*ID규칙_슬롯_단위+D73*ID규칙_티어_단위+COUNTIFS($C$4:C73,C73,$D$4:D73,D73)</f>
        <v>10312</v>
      </c>
      <c r="B73" s="100" t="s">
        <v>551</v>
      </c>
      <c r="C73" s="101">
        <v>3</v>
      </c>
      <c r="D73" s="101">
        <v>1</v>
      </c>
      <c r="E73" s="101">
        <v>35</v>
      </c>
      <c r="F73" s="101">
        <f>IFERROR(INDEX(GAIN_INFO!$C:$C,MATCH(EQUIPMENT!B73,GAIN_INFO!$B:$B,0)),0)</f>
        <v>103121</v>
      </c>
      <c r="G73" s="101">
        <f>IFERROR(INDEX(EQUIPMENT_REINFORCE!$C:$C,MATCH(EQUIPMENT!B73,EQUIPMENT_REINFORCE!$B:$B,0)),0)</f>
        <v>131</v>
      </c>
      <c r="H73" s="101">
        <f>IFERROR(INDEX(EQUIPMENT_LIMIT_BREAK!A:A,MATCH(B73,EQUIPMENT_LIMIT_BREAK!B:B,0)),0)</f>
        <v>103121</v>
      </c>
      <c r="I73" s="101">
        <v>9999</v>
      </c>
      <c r="J73" s="101" t="str">
        <f t="shared" si="0"/>
        <v>EQUIPMENT_NAME_10312</v>
      </c>
      <c r="K73" s="101" t="str">
        <f t="shared" si="1"/>
        <v>EQUIPMENT_ICON_10312</v>
      </c>
      <c r="L73" s="101" t="str">
        <f t="shared" si="2"/>
        <v>EQUIPMENT_DESC_10312</v>
      </c>
    </row>
    <row r="74" spans="1:12" ht="13.8" customHeight="1">
      <c r="A74" s="101">
        <f>ID규칙_장비_아이디_단위+C74*ID규칙_슬롯_단위+D74*ID규칙_티어_단위+COUNTIFS($C$4:C74,C74,$D$4:D74,D74)</f>
        <v>10322</v>
      </c>
      <c r="B74" s="100" t="s">
        <v>552</v>
      </c>
      <c r="C74" s="101">
        <v>3</v>
      </c>
      <c r="D74" s="101">
        <v>2</v>
      </c>
      <c r="E74" s="101">
        <v>35</v>
      </c>
      <c r="F74" s="101">
        <f>IFERROR(INDEX(GAIN_INFO!$C:$C,MATCH(EQUIPMENT!B74,GAIN_INFO!$B:$B,0)),0)</f>
        <v>0</v>
      </c>
      <c r="G74" s="101">
        <f>IFERROR(INDEX(EQUIPMENT_REINFORCE!$C:$C,MATCH(EQUIPMENT!B74,EQUIPMENT_REINFORCE!$B:$B,0)),0)</f>
        <v>132</v>
      </c>
      <c r="H74" s="101">
        <f>IFERROR(INDEX(EQUIPMENT_LIMIT_BREAK!A:A,MATCH(B74,EQUIPMENT_LIMIT_BREAK!B:B,0)),0)</f>
        <v>103222</v>
      </c>
      <c r="I74" s="101">
        <v>1</v>
      </c>
      <c r="J74" s="101" t="str">
        <f t="shared" si="0"/>
        <v>EQUIPMENT_NAME_10322</v>
      </c>
      <c r="K74" s="101" t="str">
        <f t="shared" si="1"/>
        <v>EQUIPMENT_ICON_10322</v>
      </c>
      <c r="L74" s="101" t="str">
        <f t="shared" si="2"/>
        <v>EQUIPMENT_DESC_10322</v>
      </c>
    </row>
    <row r="75" spans="1:12" ht="13.8" customHeight="1">
      <c r="A75" s="101">
        <f>ID규칙_장비_아이디_단위+C75*ID규칙_슬롯_단위+D75*ID규칙_티어_단위+COUNTIFS($C$4:C75,C75,$D$4:D75,D75)</f>
        <v>10332</v>
      </c>
      <c r="B75" s="100" t="s">
        <v>553</v>
      </c>
      <c r="C75" s="101">
        <v>3</v>
      </c>
      <c r="D75" s="101">
        <v>3</v>
      </c>
      <c r="E75" s="101">
        <v>35</v>
      </c>
      <c r="F75" s="101">
        <f>IFERROR(INDEX(GAIN_INFO!$C:$C,MATCH(EQUIPMENT!B75,GAIN_INFO!$B:$B,0)),0)</f>
        <v>0</v>
      </c>
      <c r="G75" s="101">
        <f>IFERROR(INDEX(EQUIPMENT_REINFORCE!$C:$C,MATCH(EQUIPMENT!B75,EQUIPMENT_REINFORCE!$B:$B,0)),0)</f>
        <v>133</v>
      </c>
      <c r="H75" s="101">
        <f>IFERROR(INDEX(EQUIPMENT_LIMIT_BREAK!A:A,MATCH(B75,EQUIPMENT_LIMIT_BREAK!B:B,0)),0)</f>
        <v>103323</v>
      </c>
      <c r="I75" s="101">
        <v>1</v>
      </c>
      <c r="J75" s="101" t="str">
        <f t="shared" si="0"/>
        <v>EQUIPMENT_NAME_10332</v>
      </c>
      <c r="K75" s="101" t="str">
        <f t="shared" si="1"/>
        <v>EQUIPMENT_ICON_10332</v>
      </c>
      <c r="L75" s="101" t="str">
        <f t="shared" si="2"/>
        <v>EQUIPMENT_DESC_10332</v>
      </c>
    </row>
    <row r="76" spans="1:12" ht="13.8" customHeight="1">
      <c r="A76" s="101">
        <f>ID규칙_장비_아이디_단위+C76*ID규칙_슬롯_단위+D76*ID규칙_티어_단위+COUNTIFS($C$4:C76,C76,$D$4:D76,D76)</f>
        <v>10342</v>
      </c>
      <c r="B76" s="100" t="s">
        <v>554</v>
      </c>
      <c r="C76" s="101">
        <v>3</v>
      </c>
      <c r="D76" s="101">
        <v>4</v>
      </c>
      <c r="E76" s="101">
        <v>35</v>
      </c>
      <c r="F76" s="101">
        <f>IFERROR(INDEX(GAIN_INFO!$C:$C,MATCH(EQUIPMENT!B76,GAIN_INFO!$B:$B,0)),0)</f>
        <v>0</v>
      </c>
      <c r="G76" s="101">
        <f>IFERROR(INDEX(EQUIPMENT_REINFORCE!$C:$C,MATCH(EQUIPMENT!B76,EQUIPMENT_REINFORCE!$B:$B,0)),0)</f>
        <v>134</v>
      </c>
      <c r="H76" s="101">
        <f>IFERROR(INDEX(EQUIPMENT_LIMIT_BREAK!A:A,MATCH(B76,EQUIPMENT_LIMIT_BREAK!B:B,0)),0)</f>
        <v>103424</v>
      </c>
      <c r="I76" s="101">
        <v>1</v>
      </c>
      <c r="J76" s="101" t="str">
        <f t="shared" si="0"/>
        <v>EQUIPMENT_NAME_10342</v>
      </c>
      <c r="K76" s="101" t="str">
        <f t="shared" si="1"/>
        <v>EQUIPMENT_ICON_10342</v>
      </c>
      <c r="L76" s="101" t="str">
        <f t="shared" si="2"/>
        <v>EQUIPMENT_DESC_10342</v>
      </c>
    </row>
    <row r="77" spans="1:12" ht="13.8" customHeight="1">
      <c r="A77" s="101">
        <f>ID규칙_장비_아이디_단위+C77*ID규칙_슬롯_단위+D77*ID규칙_티어_단위+COUNTIFS($C$4:C77,C77,$D$4:D77,D77)</f>
        <v>10352</v>
      </c>
      <c r="B77" s="100" t="s">
        <v>555</v>
      </c>
      <c r="C77" s="101">
        <v>3</v>
      </c>
      <c r="D77" s="101">
        <v>5</v>
      </c>
      <c r="E77" s="101">
        <v>35</v>
      </c>
      <c r="F77" s="101">
        <f>IFERROR(INDEX(GAIN_INFO!$C:$C,MATCH(EQUIPMENT!B77,GAIN_INFO!$B:$B,0)),0)</f>
        <v>0</v>
      </c>
      <c r="G77" s="101">
        <f>IFERROR(INDEX(EQUIPMENT_REINFORCE!$C:$C,MATCH(EQUIPMENT!B77,EQUIPMENT_REINFORCE!$B:$B,0)),0)</f>
        <v>135</v>
      </c>
      <c r="H77" s="101">
        <f>IFERROR(INDEX(EQUIPMENT_LIMIT_BREAK!A:A,MATCH(B77,EQUIPMENT_LIMIT_BREAK!B:B,0)),0)</f>
        <v>103525</v>
      </c>
      <c r="I77" s="101">
        <v>1</v>
      </c>
      <c r="J77" s="101" t="str">
        <f t="shared" si="0"/>
        <v>EQUIPMENT_NAME_10352</v>
      </c>
      <c r="K77" s="101" t="str">
        <f t="shared" si="1"/>
        <v>EQUIPMENT_ICON_10352</v>
      </c>
      <c r="L77" s="101" t="str">
        <f t="shared" si="2"/>
        <v>EQUIPMENT_DESC_10352</v>
      </c>
    </row>
    <row r="78" spans="1:12" ht="13.8" customHeight="1">
      <c r="A78" s="101">
        <f>ID규칙_장비_아이디_단위+C78*ID규칙_슬롯_단위+D78*ID규칙_티어_단위+COUNTIFS($C$4:C78,C78,$D$4:D78,D78)</f>
        <v>10362</v>
      </c>
      <c r="B78" s="100" t="s">
        <v>556</v>
      </c>
      <c r="C78" s="101">
        <v>3</v>
      </c>
      <c r="D78" s="101">
        <v>6</v>
      </c>
      <c r="E78" s="101">
        <v>35</v>
      </c>
      <c r="F78" s="101">
        <f>IFERROR(INDEX(GAIN_INFO!$C:$C,MATCH(EQUIPMENT!B78,GAIN_INFO!$B:$B,0)),0)</f>
        <v>0</v>
      </c>
      <c r="G78" s="101">
        <f>IFERROR(INDEX(EQUIPMENT_REINFORCE!$C:$C,MATCH(EQUIPMENT!B78,EQUIPMENT_REINFORCE!$B:$B,0)),0)</f>
        <v>136</v>
      </c>
      <c r="H78" s="101">
        <f>IFERROR(INDEX(EQUIPMENT_LIMIT_BREAK!A:A,MATCH(B78,EQUIPMENT_LIMIT_BREAK!B:B,0)),0)</f>
        <v>103626</v>
      </c>
      <c r="I78" s="101">
        <v>1</v>
      </c>
      <c r="J78" s="101" t="str">
        <f t="shared" si="0"/>
        <v>EQUIPMENT_NAME_10362</v>
      </c>
      <c r="K78" s="101" t="str">
        <f t="shared" si="1"/>
        <v>EQUIPMENT_ICON_10362</v>
      </c>
      <c r="L78" s="101" t="str">
        <f t="shared" si="2"/>
        <v>EQUIPMENT_DESC_10362</v>
      </c>
    </row>
    <row r="79" spans="1:12" ht="13.8" customHeight="1">
      <c r="A79" s="101">
        <f>ID규칙_장비_아이디_단위+C79*ID규칙_슬롯_단위+D79*ID규칙_티어_단위+COUNTIFS($C$4:C79,C79,$D$4:D79,D79)</f>
        <v>10372</v>
      </c>
      <c r="B79" s="100" t="s">
        <v>557</v>
      </c>
      <c r="C79" s="101">
        <v>3</v>
      </c>
      <c r="D79" s="101">
        <v>7</v>
      </c>
      <c r="E79" s="101">
        <v>35</v>
      </c>
      <c r="F79" s="101">
        <f>IFERROR(INDEX(GAIN_INFO!$C:$C,MATCH(EQUIPMENT!B79,GAIN_INFO!$B:$B,0)),0)</f>
        <v>0</v>
      </c>
      <c r="G79" s="101">
        <f>IFERROR(INDEX(EQUIPMENT_REINFORCE!$C:$C,MATCH(EQUIPMENT!B79,EQUIPMENT_REINFORCE!$B:$B,0)),0)</f>
        <v>137</v>
      </c>
      <c r="H79" s="101">
        <f>IFERROR(INDEX(EQUIPMENT_LIMIT_BREAK!A:A,MATCH(B79,EQUIPMENT_LIMIT_BREAK!B:B,0)),0)</f>
        <v>103727</v>
      </c>
      <c r="I79" s="101">
        <v>1</v>
      </c>
      <c r="J79" s="101" t="str">
        <f t="shared" si="0"/>
        <v>EQUIPMENT_NAME_10372</v>
      </c>
      <c r="K79" s="101" t="str">
        <f t="shared" si="1"/>
        <v>EQUIPMENT_ICON_10372</v>
      </c>
      <c r="L79" s="101" t="str">
        <f t="shared" si="2"/>
        <v>EQUIPMENT_DESC_10372</v>
      </c>
    </row>
    <row r="80" spans="1:12" ht="13.8" customHeight="1">
      <c r="A80" s="101">
        <f>ID규칙_장비_아이디_단위+C80*ID규칙_슬롯_단위+D80*ID규칙_티어_단위+COUNTIFS($C$4:C80,C80,$D$4:D80,D80)</f>
        <v>10313</v>
      </c>
      <c r="B80" s="100" t="s">
        <v>558</v>
      </c>
      <c r="C80" s="101">
        <v>3</v>
      </c>
      <c r="D80" s="101">
        <v>1</v>
      </c>
      <c r="E80" s="101">
        <v>35</v>
      </c>
      <c r="F80" s="101">
        <f>IFERROR(INDEX(GAIN_INFO!$C:$C,MATCH(EQUIPMENT!B80,GAIN_INFO!$B:$B,0)),0)</f>
        <v>103131</v>
      </c>
      <c r="G80" s="101">
        <f>IFERROR(INDEX(EQUIPMENT_REINFORCE!$C:$C,MATCH(EQUIPMENT!B80,EQUIPMENT_REINFORCE!$B:$B,0)),0)</f>
        <v>131</v>
      </c>
      <c r="H80" s="101">
        <f>IFERROR(INDEX(EQUIPMENT_LIMIT_BREAK!A:A,MATCH(B80,EQUIPMENT_LIMIT_BREAK!B:B,0)),0)</f>
        <v>103131</v>
      </c>
      <c r="I80" s="101">
        <v>9999</v>
      </c>
      <c r="J80" s="101" t="str">
        <f t="shared" si="0"/>
        <v>EQUIPMENT_NAME_10313</v>
      </c>
      <c r="K80" s="101" t="str">
        <f t="shared" si="1"/>
        <v>EQUIPMENT_ICON_10313</v>
      </c>
      <c r="L80" s="101" t="str">
        <f t="shared" si="2"/>
        <v>EQUIPMENT_DESC_10313</v>
      </c>
    </row>
    <row r="81" spans="1:12" ht="13.8" customHeight="1">
      <c r="A81" s="101">
        <f>ID규칙_장비_아이디_단위+C81*ID규칙_슬롯_단위+D81*ID규칙_티어_단위+COUNTIFS($C$4:C81,C81,$D$4:D81,D81)</f>
        <v>10323</v>
      </c>
      <c r="B81" s="100" t="s">
        <v>559</v>
      </c>
      <c r="C81" s="101">
        <v>3</v>
      </c>
      <c r="D81" s="101">
        <v>2</v>
      </c>
      <c r="E81" s="101">
        <v>35</v>
      </c>
      <c r="F81" s="101">
        <f>IFERROR(INDEX(GAIN_INFO!$C:$C,MATCH(EQUIPMENT!B81,GAIN_INFO!$B:$B,0)),0)</f>
        <v>0</v>
      </c>
      <c r="G81" s="101">
        <f>IFERROR(INDEX(EQUIPMENT_REINFORCE!$C:$C,MATCH(EQUIPMENT!B81,EQUIPMENT_REINFORCE!$B:$B,0)),0)</f>
        <v>132</v>
      </c>
      <c r="H81" s="101">
        <f>IFERROR(INDEX(EQUIPMENT_LIMIT_BREAK!A:A,MATCH(B81,EQUIPMENT_LIMIT_BREAK!B:B,0)),0)</f>
        <v>103232</v>
      </c>
      <c r="I81" s="101">
        <v>1</v>
      </c>
      <c r="J81" s="101" t="str">
        <f t="shared" si="0"/>
        <v>EQUIPMENT_NAME_10323</v>
      </c>
      <c r="K81" s="101" t="str">
        <f t="shared" si="1"/>
        <v>EQUIPMENT_ICON_10323</v>
      </c>
      <c r="L81" s="101" t="str">
        <f t="shared" si="2"/>
        <v>EQUIPMENT_DESC_10323</v>
      </c>
    </row>
    <row r="82" spans="1:12" ht="13.8" customHeight="1">
      <c r="A82" s="101">
        <f>ID규칙_장비_아이디_단위+C82*ID규칙_슬롯_단위+D82*ID규칙_티어_단위+COUNTIFS($C$4:C82,C82,$D$4:D82,D82)</f>
        <v>10333</v>
      </c>
      <c r="B82" s="100" t="s">
        <v>560</v>
      </c>
      <c r="C82" s="101">
        <v>3</v>
      </c>
      <c r="D82" s="101">
        <v>3</v>
      </c>
      <c r="E82" s="101">
        <v>35</v>
      </c>
      <c r="F82" s="101">
        <f>IFERROR(INDEX(GAIN_INFO!$C:$C,MATCH(EQUIPMENT!B82,GAIN_INFO!$B:$B,0)),0)</f>
        <v>0</v>
      </c>
      <c r="G82" s="101">
        <f>IFERROR(INDEX(EQUIPMENT_REINFORCE!$C:$C,MATCH(EQUIPMENT!B82,EQUIPMENT_REINFORCE!$B:$B,0)),0)</f>
        <v>133</v>
      </c>
      <c r="H82" s="101">
        <f>IFERROR(INDEX(EQUIPMENT_LIMIT_BREAK!A:A,MATCH(B82,EQUIPMENT_LIMIT_BREAK!B:B,0)),0)</f>
        <v>103333</v>
      </c>
      <c r="I82" s="101">
        <v>1</v>
      </c>
      <c r="J82" s="101" t="str">
        <f t="shared" si="0"/>
        <v>EQUIPMENT_NAME_10333</v>
      </c>
      <c r="K82" s="101" t="str">
        <f t="shared" si="1"/>
        <v>EQUIPMENT_ICON_10333</v>
      </c>
      <c r="L82" s="101" t="str">
        <f t="shared" si="2"/>
        <v>EQUIPMENT_DESC_10333</v>
      </c>
    </row>
    <row r="83" spans="1:12" ht="13.8" customHeight="1">
      <c r="A83" s="101">
        <f>ID규칙_장비_아이디_단위+C83*ID규칙_슬롯_단위+D83*ID규칙_티어_단위+COUNTIFS($C$4:C83,C83,$D$4:D83,D83)</f>
        <v>10343</v>
      </c>
      <c r="B83" s="100" t="s">
        <v>561</v>
      </c>
      <c r="C83" s="101">
        <v>3</v>
      </c>
      <c r="D83" s="101">
        <v>4</v>
      </c>
      <c r="E83" s="101">
        <v>35</v>
      </c>
      <c r="F83" s="101">
        <f>IFERROR(INDEX(GAIN_INFO!$C:$C,MATCH(EQUIPMENT!B83,GAIN_INFO!$B:$B,0)),0)</f>
        <v>0</v>
      </c>
      <c r="G83" s="101">
        <f>IFERROR(INDEX(EQUIPMENT_REINFORCE!$C:$C,MATCH(EQUIPMENT!B83,EQUIPMENT_REINFORCE!$B:$B,0)),0)</f>
        <v>134</v>
      </c>
      <c r="H83" s="101">
        <f>IFERROR(INDEX(EQUIPMENT_LIMIT_BREAK!A:A,MATCH(B83,EQUIPMENT_LIMIT_BREAK!B:B,0)),0)</f>
        <v>103434</v>
      </c>
      <c r="I83" s="101">
        <v>1</v>
      </c>
      <c r="J83" s="101" t="str">
        <f t="shared" si="0"/>
        <v>EQUIPMENT_NAME_10343</v>
      </c>
      <c r="K83" s="101" t="str">
        <f t="shared" si="1"/>
        <v>EQUIPMENT_ICON_10343</v>
      </c>
      <c r="L83" s="101" t="str">
        <f t="shared" si="2"/>
        <v>EQUIPMENT_DESC_10343</v>
      </c>
    </row>
    <row r="84" spans="1:12" ht="13.8" customHeight="1">
      <c r="A84" s="101">
        <f>ID규칙_장비_아이디_단위+C84*ID규칙_슬롯_단위+D84*ID규칙_티어_단위+COUNTIFS($C$4:C84,C84,$D$4:D84,D84)</f>
        <v>10353</v>
      </c>
      <c r="B84" s="100" t="s">
        <v>562</v>
      </c>
      <c r="C84" s="101">
        <v>3</v>
      </c>
      <c r="D84" s="101">
        <v>5</v>
      </c>
      <c r="E84" s="101">
        <v>35</v>
      </c>
      <c r="F84" s="101">
        <f>IFERROR(INDEX(GAIN_INFO!$C:$C,MATCH(EQUIPMENT!B84,GAIN_INFO!$B:$B,0)),0)</f>
        <v>0</v>
      </c>
      <c r="G84" s="101">
        <f>IFERROR(INDEX(EQUIPMENT_REINFORCE!$C:$C,MATCH(EQUIPMENT!B84,EQUIPMENT_REINFORCE!$B:$B,0)),0)</f>
        <v>135</v>
      </c>
      <c r="H84" s="101">
        <f>IFERROR(INDEX(EQUIPMENT_LIMIT_BREAK!A:A,MATCH(B84,EQUIPMENT_LIMIT_BREAK!B:B,0)),0)</f>
        <v>103535</v>
      </c>
      <c r="I84" s="101">
        <v>1</v>
      </c>
      <c r="J84" s="101" t="str">
        <f t="shared" si="0"/>
        <v>EQUIPMENT_NAME_10353</v>
      </c>
      <c r="K84" s="101" t="str">
        <f t="shared" si="1"/>
        <v>EQUIPMENT_ICON_10353</v>
      </c>
      <c r="L84" s="101" t="str">
        <f t="shared" si="2"/>
        <v>EQUIPMENT_DESC_10353</v>
      </c>
    </row>
    <row r="85" spans="1:12" ht="13.8" customHeight="1">
      <c r="A85" s="101">
        <f>ID규칙_장비_아이디_단위+C85*ID규칙_슬롯_단위+D85*ID규칙_티어_단위+COUNTIFS($C$4:C85,C85,$D$4:D85,D85)</f>
        <v>10363</v>
      </c>
      <c r="B85" s="100" t="s">
        <v>563</v>
      </c>
      <c r="C85" s="101">
        <v>3</v>
      </c>
      <c r="D85" s="101">
        <v>6</v>
      </c>
      <c r="E85" s="101">
        <v>35</v>
      </c>
      <c r="F85" s="101">
        <f>IFERROR(INDEX(GAIN_INFO!$C:$C,MATCH(EQUIPMENT!B85,GAIN_INFO!$B:$B,0)),0)</f>
        <v>0</v>
      </c>
      <c r="G85" s="101">
        <f>IFERROR(INDEX(EQUIPMENT_REINFORCE!$C:$C,MATCH(EQUIPMENT!B85,EQUIPMENT_REINFORCE!$B:$B,0)),0)</f>
        <v>136</v>
      </c>
      <c r="H85" s="101">
        <f>IFERROR(INDEX(EQUIPMENT_LIMIT_BREAK!A:A,MATCH(B85,EQUIPMENT_LIMIT_BREAK!B:B,0)),0)</f>
        <v>103636</v>
      </c>
      <c r="I85" s="101">
        <v>1</v>
      </c>
      <c r="J85" s="101" t="str">
        <f t="shared" si="0"/>
        <v>EQUIPMENT_NAME_10363</v>
      </c>
      <c r="K85" s="101" t="str">
        <f t="shared" si="1"/>
        <v>EQUIPMENT_ICON_10363</v>
      </c>
      <c r="L85" s="101" t="str">
        <f t="shared" si="2"/>
        <v>EQUIPMENT_DESC_10363</v>
      </c>
    </row>
    <row r="86" spans="1:12" ht="13.8" customHeight="1">
      <c r="A86" s="101">
        <f>ID규칙_장비_아이디_단위+C86*ID규칙_슬롯_단위+D86*ID규칙_티어_단위+COUNTIFS($C$4:C86,C86,$D$4:D86,D86)</f>
        <v>10373</v>
      </c>
      <c r="B86" s="100" t="s">
        <v>564</v>
      </c>
      <c r="C86" s="101">
        <v>3</v>
      </c>
      <c r="D86" s="101">
        <v>7</v>
      </c>
      <c r="E86" s="101">
        <v>35</v>
      </c>
      <c r="F86" s="101">
        <f>IFERROR(INDEX(GAIN_INFO!$C:$C,MATCH(EQUIPMENT!B86,GAIN_INFO!$B:$B,0)),0)</f>
        <v>0</v>
      </c>
      <c r="G86" s="101">
        <f>IFERROR(INDEX(EQUIPMENT_REINFORCE!$C:$C,MATCH(EQUIPMENT!B86,EQUIPMENT_REINFORCE!$B:$B,0)),0)</f>
        <v>137</v>
      </c>
      <c r="H86" s="101">
        <f>IFERROR(INDEX(EQUIPMENT_LIMIT_BREAK!A:A,MATCH(B86,EQUIPMENT_LIMIT_BREAK!B:B,0)),0)</f>
        <v>103737</v>
      </c>
      <c r="I86" s="101">
        <v>1</v>
      </c>
      <c r="J86" s="101" t="str">
        <f t="shared" si="0"/>
        <v>EQUIPMENT_NAME_10373</v>
      </c>
      <c r="K86" s="101" t="str">
        <f t="shared" si="1"/>
        <v>EQUIPMENT_ICON_10373</v>
      </c>
      <c r="L86" s="101" t="str">
        <f t="shared" si="2"/>
        <v>EQUIPMENT_DESC_10373</v>
      </c>
    </row>
    <row r="87" spans="1:12" ht="13.8" customHeight="1">
      <c r="A87" s="101">
        <f>ID규칙_장비_아이디_단위+C87*ID규칙_슬롯_단위+D87*ID규칙_티어_단위+COUNTIFS($C$4:C87,C87,$D$4:D87,D87)</f>
        <v>10124</v>
      </c>
      <c r="B87" s="100" t="s">
        <v>565</v>
      </c>
      <c r="C87" s="101">
        <v>1</v>
      </c>
      <c r="D87" s="101">
        <v>2</v>
      </c>
      <c r="E87" s="101">
        <v>1</v>
      </c>
      <c r="F87" s="101">
        <f>IFERROR(INDEX(GAIN_INFO!$C:$C,MATCH(EQUIPMENT!B87,GAIN_INFO!$B:$B,0)),0)</f>
        <v>101241</v>
      </c>
      <c r="G87" s="101">
        <f>IFERROR(INDEX(EQUIPMENT_REINFORCE!$C:$C,MATCH(EQUIPMENT!B87,EQUIPMENT_REINFORCE!$B:$B,0)),0)</f>
        <v>0</v>
      </c>
      <c r="H87" s="101">
        <f>IFERROR(INDEX(EQUIPMENT_LIMIT_BREAK!A:A,MATCH(B87,EQUIPMENT_LIMIT_BREAK!B:B,0)),0)</f>
        <v>0</v>
      </c>
      <c r="I87" s="101">
        <v>9999</v>
      </c>
      <c r="J87" s="101" t="str">
        <f t="shared" si="0"/>
        <v>EQUIPMENT_NAME_10124</v>
      </c>
      <c r="K87" s="101" t="str">
        <f t="shared" si="1"/>
        <v>EQUIPMENT_ICON_10124</v>
      </c>
      <c r="L87" s="101" t="str">
        <f t="shared" si="2"/>
        <v>EQUIPMENT_DESC_10124</v>
      </c>
    </row>
    <row r="88" spans="1:12" ht="13.8" customHeight="1">
      <c r="A88" s="101">
        <f>ID규칙_장비_아이디_단위+C88*ID규칙_슬롯_단위+D88*ID규칙_티어_단위+COUNTIFS($C$4:C88,C88,$D$4:D88,D88)</f>
        <v>10134</v>
      </c>
      <c r="B88" s="100" t="s">
        <v>566</v>
      </c>
      <c r="C88" s="101">
        <v>1</v>
      </c>
      <c r="D88" s="101">
        <v>3</v>
      </c>
      <c r="E88" s="101">
        <v>1</v>
      </c>
      <c r="F88" s="101">
        <f>IFERROR(INDEX(GAIN_INFO!$C:$C,MATCH(EQUIPMENT!B88,GAIN_INFO!$B:$B,0)),0)</f>
        <v>101341</v>
      </c>
      <c r="G88" s="101">
        <f>IFERROR(INDEX(EQUIPMENT_REINFORCE!$C:$C,MATCH(EQUIPMENT!B88,EQUIPMENT_REINFORCE!$B:$B,0)),0)</f>
        <v>0</v>
      </c>
      <c r="H88" s="101">
        <f>IFERROR(INDEX(EQUIPMENT_LIMIT_BREAK!A:A,MATCH(B88,EQUIPMENT_LIMIT_BREAK!B:B,0)),0)</f>
        <v>0</v>
      </c>
      <c r="I88" s="101">
        <v>9999</v>
      </c>
      <c r="J88" s="101" t="str">
        <f t="shared" si="0"/>
        <v>EQUIPMENT_NAME_10134</v>
      </c>
      <c r="K88" s="101" t="str">
        <f t="shared" si="1"/>
        <v>EQUIPMENT_ICON_10134</v>
      </c>
      <c r="L88" s="101" t="str">
        <f t="shared" si="2"/>
        <v>EQUIPMENT_DESC_10134</v>
      </c>
    </row>
    <row r="89" spans="1:12" ht="13.8" customHeight="1">
      <c r="A89" s="101">
        <f>ID규칙_장비_아이디_단위+C89*ID규칙_슬롯_단위+D89*ID규칙_티어_단위+COUNTIFS($C$4:C89,C89,$D$4:D89,D89)</f>
        <v>10144</v>
      </c>
      <c r="B89" s="100" t="s">
        <v>567</v>
      </c>
      <c r="C89" s="101">
        <v>1</v>
      </c>
      <c r="D89" s="101">
        <v>4</v>
      </c>
      <c r="E89" s="101">
        <v>1</v>
      </c>
      <c r="F89" s="101">
        <f>IFERROR(INDEX(GAIN_INFO!$C:$C,MATCH(EQUIPMENT!B89,GAIN_INFO!$B:$B,0)),0)</f>
        <v>101441</v>
      </c>
      <c r="G89" s="101">
        <f>IFERROR(INDEX(EQUIPMENT_REINFORCE!$C:$C,MATCH(EQUIPMENT!B89,EQUIPMENT_REINFORCE!$B:$B,0)),0)</f>
        <v>0</v>
      </c>
      <c r="H89" s="101">
        <f>IFERROR(INDEX(EQUIPMENT_LIMIT_BREAK!A:A,MATCH(B89,EQUIPMENT_LIMIT_BREAK!B:B,0)),0)</f>
        <v>0</v>
      </c>
      <c r="I89" s="101">
        <v>9999</v>
      </c>
      <c r="J89" s="101" t="str">
        <f t="shared" si="0"/>
        <v>EQUIPMENT_NAME_10144</v>
      </c>
      <c r="K89" s="101" t="str">
        <f t="shared" si="1"/>
        <v>EQUIPMENT_ICON_10144</v>
      </c>
      <c r="L89" s="101" t="str">
        <f t="shared" si="2"/>
        <v>EQUIPMENT_DESC_10144</v>
      </c>
    </row>
    <row r="90" spans="1:12" ht="13.8" customHeight="1">
      <c r="A90" s="101">
        <f>ID규칙_장비_아이디_단위+C90*ID규칙_슬롯_단위+D90*ID규칙_티어_단위+COUNTIFS($C$4:C90,C90,$D$4:D90,D90)</f>
        <v>10154</v>
      </c>
      <c r="B90" s="100" t="s">
        <v>568</v>
      </c>
      <c r="C90" s="101">
        <v>1</v>
      </c>
      <c r="D90" s="101">
        <v>5</v>
      </c>
      <c r="E90" s="101">
        <v>1</v>
      </c>
      <c r="F90" s="101">
        <f>IFERROR(INDEX(GAIN_INFO!$C:$C,MATCH(EQUIPMENT!B90,GAIN_INFO!$B:$B,0)),0)</f>
        <v>101541</v>
      </c>
      <c r="G90" s="101">
        <f>IFERROR(INDEX(EQUIPMENT_REINFORCE!$C:$C,MATCH(EQUIPMENT!B90,EQUIPMENT_REINFORCE!$B:$B,0)),0)</f>
        <v>0</v>
      </c>
      <c r="H90" s="101">
        <f>IFERROR(INDEX(EQUIPMENT_LIMIT_BREAK!A:A,MATCH(B90,EQUIPMENT_LIMIT_BREAK!B:B,0)),0)</f>
        <v>0</v>
      </c>
      <c r="I90" s="101">
        <v>9999</v>
      </c>
      <c r="J90" s="101" t="str">
        <f t="shared" si="0"/>
        <v>EQUIPMENT_NAME_10154</v>
      </c>
      <c r="K90" s="101" t="str">
        <f t="shared" si="1"/>
        <v>EQUIPMENT_ICON_10154</v>
      </c>
      <c r="L90" s="101" t="str">
        <f t="shared" si="2"/>
        <v>EQUIPMENT_DESC_10154</v>
      </c>
    </row>
    <row r="91" spans="1:12" ht="13.8" customHeight="1">
      <c r="A91" s="101">
        <f>ID규칙_장비_아이디_단위+C91*ID규칙_슬롯_단위+D91*ID규칙_티어_단위+COUNTIFS($C$4:C91,C91,$D$4:D91,D91)</f>
        <v>10164</v>
      </c>
      <c r="B91" s="100" t="s">
        <v>569</v>
      </c>
      <c r="C91" s="101">
        <v>1</v>
      </c>
      <c r="D91" s="101">
        <v>6</v>
      </c>
      <c r="E91" s="101">
        <v>1</v>
      </c>
      <c r="F91" s="101">
        <f>IFERROR(INDEX(GAIN_INFO!$C:$C,MATCH(EQUIPMENT!B91,GAIN_INFO!$B:$B,0)),0)</f>
        <v>101641</v>
      </c>
      <c r="G91" s="101">
        <f>IFERROR(INDEX(EQUIPMENT_REINFORCE!$C:$C,MATCH(EQUIPMENT!B91,EQUIPMENT_REINFORCE!$B:$B,0)),0)</f>
        <v>0</v>
      </c>
      <c r="H91" s="101">
        <f>IFERROR(INDEX(EQUIPMENT_LIMIT_BREAK!A:A,MATCH(B91,EQUIPMENT_LIMIT_BREAK!B:B,0)),0)</f>
        <v>0</v>
      </c>
      <c r="I91" s="101">
        <v>9999</v>
      </c>
      <c r="J91" s="101" t="str">
        <f t="shared" si="0"/>
        <v>EQUIPMENT_NAME_10164</v>
      </c>
      <c r="K91" s="101" t="str">
        <f t="shared" si="1"/>
        <v>EQUIPMENT_ICON_10164</v>
      </c>
      <c r="L91" s="101" t="str">
        <f t="shared" si="2"/>
        <v>EQUIPMENT_DESC_10164</v>
      </c>
    </row>
    <row r="92" spans="1:12" ht="13.8" customHeight="1">
      <c r="A92" s="101">
        <f>ID규칙_장비_아이디_단위+C92*ID규칙_슬롯_단위+D92*ID규칙_티어_단위+COUNTIFS($C$4:C92,C92,$D$4:D92,D92)</f>
        <v>10174</v>
      </c>
      <c r="B92" s="100" t="s">
        <v>570</v>
      </c>
      <c r="C92" s="101">
        <v>1</v>
      </c>
      <c r="D92" s="101">
        <v>7</v>
      </c>
      <c r="E92" s="101">
        <v>1</v>
      </c>
      <c r="F92" s="101">
        <f>IFERROR(INDEX(GAIN_INFO!$C:$C,MATCH(EQUIPMENT!B92,GAIN_INFO!$B:$B,0)),0)</f>
        <v>101741</v>
      </c>
      <c r="G92" s="101">
        <f>IFERROR(INDEX(EQUIPMENT_REINFORCE!$C:$C,MATCH(EQUIPMENT!B92,EQUIPMENT_REINFORCE!$B:$B,0)),0)</f>
        <v>0</v>
      </c>
      <c r="H92" s="101">
        <f>IFERROR(INDEX(EQUIPMENT_LIMIT_BREAK!A:A,MATCH(B92,EQUIPMENT_LIMIT_BREAK!B:B,0)),0)</f>
        <v>0</v>
      </c>
      <c r="I92" s="101">
        <v>9999</v>
      </c>
      <c r="J92" s="101" t="str">
        <f t="shared" si="0"/>
        <v>EQUIPMENT_NAME_10174</v>
      </c>
      <c r="K92" s="101" t="str">
        <f t="shared" si="1"/>
        <v>EQUIPMENT_ICON_10174</v>
      </c>
      <c r="L92" s="101" t="str">
        <f t="shared" si="2"/>
        <v>EQUIPMENT_DESC_10174</v>
      </c>
    </row>
    <row r="93" spans="1:12" ht="13.8" customHeight="1">
      <c r="A93" s="101">
        <f>ID규칙_장비_아이디_단위+C93*ID규칙_슬롯_단위+D93*ID규칙_티어_단위+COUNTIFS($C$4:C93,C93,$D$4:D93,D93)</f>
        <v>10125</v>
      </c>
      <c r="B93" s="100" t="s">
        <v>571</v>
      </c>
      <c r="C93" s="101">
        <v>1</v>
      </c>
      <c r="D93" s="101">
        <v>2</v>
      </c>
      <c r="E93" s="101">
        <v>1</v>
      </c>
      <c r="F93" s="101">
        <f>IFERROR(INDEX(GAIN_INFO!$C:$C,MATCH(EQUIPMENT!B93,GAIN_INFO!$B:$B,0)),0)</f>
        <v>101251</v>
      </c>
      <c r="G93" s="101">
        <f>IFERROR(INDEX(EQUIPMENT_REINFORCE!$C:$C,MATCH(EQUIPMENT!B93,EQUIPMENT_REINFORCE!$B:$B,0)),0)</f>
        <v>0</v>
      </c>
      <c r="H93" s="101">
        <f>IFERROR(INDEX(EQUIPMENT_LIMIT_BREAK!A:A,MATCH(B93,EQUIPMENT_LIMIT_BREAK!B:B,0)),0)</f>
        <v>0</v>
      </c>
      <c r="I93" s="101">
        <v>9999</v>
      </c>
      <c r="J93" s="101" t="str">
        <f t="shared" si="0"/>
        <v>EQUIPMENT_NAME_10125</v>
      </c>
      <c r="K93" s="101" t="str">
        <f t="shared" si="1"/>
        <v>EQUIPMENT_ICON_10125</v>
      </c>
      <c r="L93" s="101" t="str">
        <f t="shared" si="2"/>
        <v>EQUIPMENT_DESC_10125</v>
      </c>
    </row>
    <row r="94" spans="1:12" ht="13.8" customHeight="1">
      <c r="A94" s="101">
        <f>ID규칙_장비_아이디_단위+C94*ID규칙_슬롯_단위+D94*ID규칙_티어_단위+COUNTIFS($C$4:C94,C94,$D$4:D94,D94)</f>
        <v>10135</v>
      </c>
      <c r="B94" s="100" t="s">
        <v>572</v>
      </c>
      <c r="C94" s="101">
        <v>1</v>
      </c>
      <c r="D94" s="101">
        <v>3</v>
      </c>
      <c r="E94" s="101">
        <v>1</v>
      </c>
      <c r="F94" s="101">
        <f>IFERROR(INDEX(GAIN_INFO!$C:$C,MATCH(EQUIPMENT!B94,GAIN_INFO!$B:$B,0)),0)</f>
        <v>101351</v>
      </c>
      <c r="G94" s="101">
        <f>IFERROR(INDEX(EQUIPMENT_REINFORCE!$C:$C,MATCH(EQUIPMENT!B94,EQUIPMENT_REINFORCE!$B:$B,0)),0)</f>
        <v>0</v>
      </c>
      <c r="H94" s="101">
        <f>IFERROR(INDEX(EQUIPMENT_LIMIT_BREAK!A:A,MATCH(B94,EQUIPMENT_LIMIT_BREAK!B:B,0)),0)</f>
        <v>0</v>
      </c>
      <c r="I94" s="101">
        <v>9999</v>
      </c>
      <c r="J94" s="101" t="str">
        <f t="shared" si="0"/>
        <v>EQUIPMENT_NAME_10135</v>
      </c>
      <c r="K94" s="101" t="str">
        <f t="shared" si="1"/>
        <v>EQUIPMENT_ICON_10135</v>
      </c>
      <c r="L94" s="101" t="str">
        <f t="shared" si="2"/>
        <v>EQUIPMENT_DESC_10135</v>
      </c>
    </row>
    <row r="95" spans="1:12" ht="13.8" customHeight="1">
      <c r="A95" s="101">
        <f>ID규칙_장비_아이디_단위+C95*ID규칙_슬롯_단위+D95*ID규칙_티어_단위+COUNTIFS($C$4:C95,C95,$D$4:D95,D95)</f>
        <v>10145</v>
      </c>
      <c r="B95" s="100" t="s">
        <v>573</v>
      </c>
      <c r="C95" s="101">
        <v>1</v>
      </c>
      <c r="D95" s="101">
        <v>4</v>
      </c>
      <c r="E95" s="101">
        <v>1</v>
      </c>
      <c r="F95" s="101">
        <f>IFERROR(INDEX(GAIN_INFO!$C:$C,MATCH(EQUIPMENT!B95,GAIN_INFO!$B:$B,0)),0)</f>
        <v>101451</v>
      </c>
      <c r="G95" s="101">
        <f>IFERROR(INDEX(EQUIPMENT_REINFORCE!$C:$C,MATCH(EQUIPMENT!B95,EQUIPMENT_REINFORCE!$B:$B,0)),0)</f>
        <v>0</v>
      </c>
      <c r="H95" s="101">
        <f>IFERROR(INDEX(EQUIPMENT_LIMIT_BREAK!A:A,MATCH(B95,EQUIPMENT_LIMIT_BREAK!B:B,0)),0)</f>
        <v>0</v>
      </c>
      <c r="I95" s="101">
        <v>9999</v>
      </c>
      <c r="J95" s="101" t="str">
        <f t="shared" si="0"/>
        <v>EQUIPMENT_NAME_10145</v>
      </c>
      <c r="K95" s="101" t="str">
        <f t="shared" si="1"/>
        <v>EQUIPMENT_ICON_10145</v>
      </c>
      <c r="L95" s="101" t="str">
        <f t="shared" si="2"/>
        <v>EQUIPMENT_DESC_10145</v>
      </c>
    </row>
    <row r="96" spans="1:12" ht="13.8" customHeight="1">
      <c r="A96" s="101">
        <f>ID규칙_장비_아이디_단위+C96*ID규칙_슬롯_단위+D96*ID규칙_티어_단위+COUNTIFS($C$4:C96,C96,$D$4:D96,D96)</f>
        <v>10155</v>
      </c>
      <c r="B96" s="100" t="s">
        <v>574</v>
      </c>
      <c r="C96" s="101">
        <v>1</v>
      </c>
      <c r="D96" s="101">
        <v>5</v>
      </c>
      <c r="E96" s="101">
        <v>1</v>
      </c>
      <c r="F96" s="101">
        <f>IFERROR(INDEX(GAIN_INFO!$C:$C,MATCH(EQUIPMENT!B96,GAIN_INFO!$B:$B,0)),0)</f>
        <v>101551</v>
      </c>
      <c r="G96" s="101">
        <f>IFERROR(INDEX(EQUIPMENT_REINFORCE!$C:$C,MATCH(EQUIPMENT!B96,EQUIPMENT_REINFORCE!$B:$B,0)),0)</f>
        <v>0</v>
      </c>
      <c r="H96" s="101">
        <f>IFERROR(INDEX(EQUIPMENT_LIMIT_BREAK!A:A,MATCH(B96,EQUIPMENT_LIMIT_BREAK!B:B,0)),0)</f>
        <v>0</v>
      </c>
      <c r="I96" s="101">
        <v>9999</v>
      </c>
      <c r="J96" s="101" t="str">
        <f t="shared" si="0"/>
        <v>EQUIPMENT_NAME_10155</v>
      </c>
      <c r="K96" s="101" t="str">
        <f t="shared" si="1"/>
        <v>EQUIPMENT_ICON_10155</v>
      </c>
      <c r="L96" s="101" t="str">
        <f t="shared" si="2"/>
        <v>EQUIPMENT_DESC_10155</v>
      </c>
    </row>
    <row r="97" spans="1:12" ht="13.8" customHeight="1">
      <c r="A97" s="101">
        <f>ID규칙_장비_아이디_단위+C97*ID규칙_슬롯_단위+D97*ID규칙_티어_단위+COUNTIFS($C$4:C97,C97,$D$4:D97,D97)</f>
        <v>10165</v>
      </c>
      <c r="B97" s="100" t="s">
        <v>575</v>
      </c>
      <c r="C97" s="101">
        <v>1</v>
      </c>
      <c r="D97" s="101">
        <v>6</v>
      </c>
      <c r="E97" s="101">
        <v>1</v>
      </c>
      <c r="F97" s="101">
        <f>IFERROR(INDEX(GAIN_INFO!$C:$C,MATCH(EQUIPMENT!B97,GAIN_INFO!$B:$B,0)),0)</f>
        <v>101651</v>
      </c>
      <c r="G97" s="101">
        <f>IFERROR(INDEX(EQUIPMENT_REINFORCE!$C:$C,MATCH(EQUIPMENT!B97,EQUIPMENT_REINFORCE!$B:$B,0)),0)</f>
        <v>0</v>
      </c>
      <c r="H97" s="101">
        <f>IFERROR(INDEX(EQUIPMENT_LIMIT_BREAK!A:A,MATCH(B97,EQUIPMENT_LIMIT_BREAK!B:B,0)),0)</f>
        <v>0</v>
      </c>
      <c r="I97" s="101">
        <v>9999</v>
      </c>
      <c r="J97" s="101" t="str">
        <f t="shared" si="0"/>
        <v>EQUIPMENT_NAME_10165</v>
      </c>
      <c r="K97" s="101" t="str">
        <f t="shared" si="1"/>
        <v>EQUIPMENT_ICON_10165</v>
      </c>
      <c r="L97" s="101" t="str">
        <f t="shared" si="2"/>
        <v>EQUIPMENT_DESC_10165</v>
      </c>
    </row>
    <row r="98" spans="1:12" ht="13.8" customHeight="1">
      <c r="A98" s="101">
        <f>ID규칙_장비_아이디_단위+C98*ID규칙_슬롯_단위+D98*ID규칙_티어_단위+COUNTIFS($C$4:C98,C98,$D$4:D98,D98)</f>
        <v>10175</v>
      </c>
      <c r="B98" s="100" t="s">
        <v>576</v>
      </c>
      <c r="C98" s="101">
        <v>1</v>
      </c>
      <c r="D98" s="101">
        <v>7</v>
      </c>
      <c r="E98" s="101">
        <v>1</v>
      </c>
      <c r="F98" s="101">
        <f>IFERROR(INDEX(GAIN_INFO!$C:$C,MATCH(EQUIPMENT!B98,GAIN_INFO!$B:$B,0)),0)</f>
        <v>101751</v>
      </c>
      <c r="G98" s="101">
        <f>IFERROR(INDEX(EQUIPMENT_REINFORCE!$C:$C,MATCH(EQUIPMENT!B98,EQUIPMENT_REINFORCE!$B:$B,0)),0)</f>
        <v>0</v>
      </c>
      <c r="H98" s="101">
        <f>IFERROR(INDEX(EQUIPMENT_LIMIT_BREAK!A:A,MATCH(B98,EQUIPMENT_LIMIT_BREAK!B:B,0)),0)</f>
        <v>0</v>
      </c>
      <c r="I98" s="101">
        <v>9999</v>
      </c>
      <c r="J98" s="101" t="str">
        <f t="shared" si="0"/>
        <v>EQUIPMENT_NAME_10175</v>
      </c>
      <c r="K98" s="101" t="str">
        <f t="shared" si="1"/>
        <v>EQUIPMENT_ICON_10175</v>
      </c>
      <c r="L98" s="101" t="str">
        <f t="shared" si="2"/>
        <v>EQUIPMENT_DESC_10175</v>
      </c>
    </row>
    <row r="99" spans="1:12" ht="13.8" customHeight="1">
      <c r="A99" s="101">
        <f>ID규칙_장비_아이디_단위+C99*ID규칙_슬롯_단위+D99*ID규칙_티어_단위+COUNTIFS($C$4:C99,C99,$D$4:D99,D99)</f>
        <v>10126</v>
      </c>
      <c r="B99" s="100" t="s">
        <v>577</v>
      </c>
      <c r="C99" s="101">
        <v>1</v>
      </c>
      <c r="D99" s="101">
        <v>2</v>
      </c>
      <c r="E99" s="101">
        <v>1</v>
      </c>
      <c r="F99" s="101">
        <f>IFERROR(INDEX(GAIN_INFO!$C:$C,MATCH(EQUIPMENT!B99,GAIN_INFO!$B:$B,0)),0)</f>
        <v>101261</v>
      </c>
      <c r="G99" s="101">
        <f>IFERROR(INDEX(EQUIPMENT_REINFORCE!$C:$C,MATCH(EQUIPMENT!B99,EQUIPMENT_REINFORCE!$B:$B,0)),0)</f>
        <v>0</v>
      </c>
      <c r="H99" s="101">
        <f>IFERROR(INDEX(EQUIPMENT_LIMIT_BREAK!A:A,MATCH(B99,EQUIPMENT_LIMIT_BREAK!B:B,0)),0)</f>
        <v>0</v>
      </c>
      <c r="I99" s="101">
        <v>9999</v>
      </c>
      <c r="J99" s="101" t="str">
        <f t="shared" si="0"/>
        <v>EQUIPMENT_NAME_10126</v>
      </c>
      <c r="K99" s="101" t="str">
        <f t="shared" si="1"/>
        <v>EQUIPMENT_ICON_10126</v>
      </c>
      <c r="L99" s="101" t="str">
        <f t="shared" si="2"/>
        <v>EQUIPMENT_DESC_10126</v>
      </c>
    </row>
    <row r="100" spans="1:12" ht="13.8" customHeight="1">
      <c r="A100" s="101">
        <f>ID규칙_장비_아이디_단위+C100*ID규칙_슬롯_단위+D100*ID규칙_티어_단위+COUNTIFS($C$4:C100,C100,$D$4:D100,D100)</f>
        <v>10136</v>
      </c>
      <c r="B100" s="100" t="s">
        <v>578</v>
      </c>
      <c r="C100" s="101">
        <v>1</v>
      </c>
      <c r="D100" s="101">
        <v>3</v>
      </c>
      <c r="E100" s="101">
        <v>1</v>
      </c>
      <c r="F100" s="101">
        <f>IFERROR(INDEX(GAIN_INFO!$C:$C,MATCH(EQUIPMENT!B100,GAIN_INFO!$B:$B,0)),0)</f>
        <v>101361</v>
      </c>
      <c r="G100" s="101">
        <f>IFERROR(INDEX(EQUIPMENT_REINFORCE!$C:$C,MATCH(EQUIPMENT!B100,EQUIPMENT_REINFORCE!$B:$B,0)),0)</f>
        <v>0</v>
      </c>
      <c r="H100" s="101">
        <f>IFERROR(INDEX(EQUIPMENT_LIMIT_BREAK!A:A,MATCH(B100,EQUIPMENT_LIMIT_BREAK!B:B,0)),0)</f>
        <v>0</v>
      </c>
      <c r="I100" s="101">
        <v>9999</v>
      </c>
      <c r="J100" s="101" t="str">
        <f t="shared" si="0"/>
        <v>EQUIPMENT_NAME_10136</v>
      </c>
      <c r="K100" s="101" t="str">
        <f t="shared" si="1"/>
        <v>EQUIPMENT_ICON_10136</v>
      </c>
      <c r="L100" s="101" t="str">
        <f t="shared" si="2"/>
        <v>EQUIPMENT_DESC_10136</v>
      </c>
    </row>
    <row r="101" spans="1:12" ht="13.8" customHeight="1">
      <c r="A101" s="101">
        <f>ID규칙_장비_아이디_단위+C101*ID규칙_슬롯_단위+D101*ID규칙_티어_단위+COUNTIFS($C$4:C101,C101,$D$4:D101,D101)</f>
        <v>10146</v>
      </c>
      <c r="B101" s="100" t="s">
        <v>579</v>
      </c>
      <c r="C101" s="101">
        <v>1</v>
      </c>
      <c r="D101" s="101">
        <v>4</v>
      </c>
      <c r="E101" s="101">
        <v>1</v>
      </c>
      <c r="F101" s="101">
        <f>IFERROR(INDEX(GAIN_INFO!$C:$C,MATCH(EQUIPMENT!B101,GAIN_INFO!$B:$B,0)),0)</f>
        <v>101461</v>
      </c>
      <c r="G101" s="101">
        <f>IFERROR(INDEX(EQUIPMENT_REINFORCE!$C:$C,MATCH(EQUIPMENT!B101,EQUIPMENT_REINFORCE!$B:$B,0)),0)</f>
        <v>0</v>
      </c>
      <c r="H101" s="101">
        <f>IFERROR(INDEX(EQUIPMENT_LIMIT_BREAK!A:A,MATCH(B101,EQUIPMENT_LIMIT_BREAK!B:B,0)),0)</f>
        <v>0</v>
      </c>
      <c r="I101" s="101">
        <v>9999</v>
      </c>
      <c r="J101" s="101" t="str">
        <f t="shared" si="0"/>
        <v>EQUIPMENT_NAME_10146</v>
      </c>
      <c r="K101" s="101" t="str">
        <f t="shared" si="1"/>
        <v>EQUIPMENT_ICON_10146</v>
      </c>
      <c r="L101" s="101" t="str">
        <f t="shared" si="2"/>
        <v>EQUIPMENT_DESC_10146</v>
      </c>
    </row>
    <row r="102" spans="1:12" ht="13.8" customHeight="1">
      <c r="A102" s="101">
        <f>ID규칙_장비_아이디_단위+C102*ID규칙_슬롯_단위+D102*ID규칙_티어_단위+COUNTIFS($C$4:C102,C102,$D$4:D102,D102)</f>
        <v>10156</v>
      </c>
      <c r="B102" s="100" t="s">
        <v>580</v>
      </c>
      <c r="C102" s="101">
        <v>1</v>
      </c>
      <c r="D102" s="101">
        <v>5</v>
      </c>
      <c r="E102" s="101">
        <v>1</v>
      </c>
      <c r="F102" s="101">
        <f>IFERROR(INDEX(GAIN_INFO!$C:$C,MATCH(EQUIPMENT!B102,GAIN_INFO!$B:$B,0)),0)</f>
        <v>101561</v>
      </c>
      <c r="G102" s="101">
        <f>IFERROR(INDEX(EQUIPMENT_REINFORCE!$C:$C,MATCH(EQUIPMENT!B102,EQUIPMENT_REINFORCE!$B:$B,0)),0)</f>
        <v>0</v>
      </c>
      <c r="H102" s="101">
        <f>IFERROR(INDEX(EQUIPMENT_LIMIT_BREAK!A:A,MATCH(B102,EQUIPMENT_LIMIT_BREAK!B:B,0)),0)</f>
        <v>0</v>
      </c>
      <c r="I102" s="101">
        <v>9999</v>
      </c>
      <c r="J102" s="101" t="str">
        <f t="shared" si="0"/>
        <v>EQUIPMENT_NAME_10156</v>
      </c>
      <c r="K102" s="101" t="str">
        <f t="shared" si="1"/>
        <v>EQUIPMENT_ICON_10156</v>
      </c>
      <c r="L102" s="101" t="str">
        <f t="shared" si="2"/>
        <v>EQUIPMENT_DESC_10156</v>
      </c>
    </row>
    <row r="103" spans="1:12" ht="13.8" customHeight="1">
      <c r="A103" s="101">
        <f>ID규칙_장비_아이디_단위+C103*ID규칙_슬롯_단위+D103*ID규칙_티어_단위+COUNTIFS($C$4:C103,C103,$D$4:D103,D103)</f>
        <v>10166</v>
      </c>
      <c r="B103" s="100" t="s">
        <v>581</v>
      </c>
      <c r="C103" s="101">
        <v>1</v>
      </c>
      <c r="D103" s="101">
        <v>6</v>
      </c>
      <c r="E103" s="101">
        <v>1</v>
      </c>
      <c r="F103" s="101">
        <f>IFERROR(INDEX(GAIN_INFO!$C:$C,MATCH(EQUIPMENT!B103,GAIN_INFO!$B:$B,0)),0)</f>
        <v>101661</v>
      </c>
      <c r="G103" s="101">
        <f>IFERROR(INDEX(EQUIPMENT_REINFORCE!$C:$C,MATCH(EQUIPMENT!B103,EQUIPMENT_REINFORCE!$B:$B,0)),0)</f>
        <v>0</v>
      </c>
      <c r="H103" s="101">
        <f>IFERROR(INDEX(EQUIPMENT_LIMIT_BREAK!A:A,MATCH(B103,EQUIPMENT_LIMIT_BREAK!B:B,0)),0)</f>
        <v>0</v>
      </c>
      <c r="I103" s="101">
        <v>9999</v>
      </c>
      <c r="J103" s="101" t="str">
        <f t="shared" si="0"/>
        <v>EQUIPMENT_NAME_10166</v>
      </c>
      <c r="K103" s="101" t="str">
        <f t="shared" si="1"/>
        <v>EQUIPMENT_ICON_10166</v>
      </c>
      <c r="L103" s="101" t="str">
        <f t="shared" si="2"/>
        <v>EQUIPMENT_DESC_10166</v>
      </c>
    </row>
    <row r="104" spans="1:12" ht="13.8" customHeight="1">
      <c r="A104" s="101">
        <f>ID규칙_장비_아이디_단위+C104*ID규칙_슬롯_단위+D104*ID규칙_티어_단위+COUNTIFS($C$4:C104,C104,$D$4:D104,D104)</f>
        <v>10176</v>
      </c>
      <c r="B104" s="100" t="s">
        <v>582</v>
      </c>
      <c r="C104" s="101">
        <v>1</v>
      </c>
      <c r="D104" s="101">
        <v>7</v>
      </c>
      <c r="E104" s="101">
        <v>1</v>
      </c>
      <c r="F104" s="101">
        <f>IFERROR(INDEX(GAIN_INFO!$C:$C,MATCH(EQUIPMENT!B104,GAIN_INFO!$B:$B,0)),0)</f>
        <v>101761</v>
      </c>
      <c r="G104" s="101">
        <f>IFERROR(INDEX(EQUIPMENT_REINFORCE!$C:$C,MATCH(EQUIPMENT!B104,EQUIPMENT_REINFORCE!$B:$B,0)),0)</f>
        <v>0</v>
      </c>
      <c r="H104" s="101">
        <f>IFERROR(INDEX(EQUIPMENT_LIMIT_BREAK!A:A,MATCH(B104,EQUIPMENT_LIMIT_BREAK!B:B,0)),0)</f>
        <v>0</v>
      </c>
      <c r="I104" s="101">
        <v>9999</v>
      </c>
      <c r="J104" s="101" t="str">
        <f t="shared" si="0"/>
        <v>EQUIPMENT_NAME_10176</v>
      </c>
      <c r="K104" s="101" t="str">
        <f t="shared" si="1"/>
        <v>EQUIPMENT_ICON_10176</v>
      </c>
      <c r="L104" s="101" t="str">
        <f t="shared" si="2"/>
        <v>EQUIPMENT_DESC_10176</v>
      </c>
    </row>
    <row r="105" spans="1:12" ht="13.8" customHeight="1">
      <c r="A105" s="101">
        <f>ID규칙_장비_아이디_단위+C105*ID규칙_슬롯_단위+D105*ID규칙_티어_단위+COUNTIFS($C$4:C105,C105,$D$4:D105,D105)</f>
        <v>10224</v>
      </c>
      <c r="B105" s="100" t="s">
        <v>583</v>
      </c>
      <c r="C105" s="101">
        <v>2</v>
      </c>
      <c r="D105" s="101">
        <v>2</v>
      </c>
      <c r="E105" s="101">
        <v>15</v>
      </c>
      <c r="F105" s="101">
        <f>IFERROR(INDEX(GAIN_INFO!$C:$C,MATCH(EQUIPMENT!B105,GAIN_INFO!$B:$B,0)),0)</f>
        <v>102241</v>
      </c>
      <c r="G105" s="101">
        <f>IFERROR(INDEX(EQUIPMENT_REINFORCE!$C:$C,MATCH(EQUIPMENT!B105,EQUIPMENT_REINFORCE!$B:$B,0)),0)</f>
        <v>0</v>
      </c>
      <c r="H105" s="101">
        <f>IFERROR(INDEX(EQUIPMENT_LIMIT_BREAK!A:A,MATCH(B105,EQUIPMENT_LIMIT_BREAK!B:B,0)),0)</f>
        <v>0</v>
      </c>
      <c r="I105" s="101">
        <v>9999</v>
      </c>
      <c r="J105" s="101" t="str">
        <f t="shared" si="0"/>
        <v>EQUIPMENT_NAME_10224</v>
      </c>
      <c r="K105" s="101" t="str">
        <f t="shared" si="1"/>
        <v>EQUIPMENT_ICON_10224</v>
      </c>
      <c r="L105" s="101" t="str">
        <f t="shared" si="2"/>
        <v>EQUIPMENT_DESC_10224</v>
      </c>
    </row>
    <row r="106" spans="1:12" ht="13.8" customHeight="1">
      <c r="A106" s="101">
        <f>ID규칙_장비_아이디_단위+C106*ID규칙_슬롯_단위+D106*ID규칙_티어_단위+COUNTIFS($C$4:C106,C106,$D$4:D106,D106)</f>
        <v>10234</v>
      </c>
      <c r="B106" s="100" t="s">
        <v>584</v>
      </c>
      <c r="C106" s="101">
        <v>2</v>
      </c>
      <c r="D106" s="101">
        <v>3</v>
      </c>
      <c r="E106" s="101">
        <v>15</v>
      </c>
      <c r="F106" s="101">
        <f>IFERROR(INDEX(GAIN_INFO!$C:$C,MATCH(EQUIPMENT!B106,GAIN_INFO!$B:$B,0)),0)</f>
        <v>102341</v>
      </c>
      <c r="G106" s="101">
        <f>IFERROR(INDEX(EQUIPMENT_REINFORCE!$C:$C,MATCH(EQUIPMENT!B106,EQUIPMENT_REINFORCE!$B:$B,0)),0)</f>
        <v>0</v>
      </c>
      <c r="H106" s="101">
        <f>IFERROR(INDEX(EQUIPMENT_LIMIT_BREAK!A:A,MATCH(B106,EQUIPMENT_LIMIT_BREAK!B:B,0)),0)</f>
        <v>0</v>
      </c>
      <c r="I106" s="101">
        <v>9999</v>
      </c>
      <c r="J106" s="101" t="str">
        <f t="shared" si="0"/>
        <v>EQUIPMENT_NAME_10234</v>
      </c>
      <c r="K106" s="101" t="str">
        <f t="shared" si="1"/>
        <v>EQUIPMENT_ICON_10234</v>
      </c>
      <c r="L106" s="101" t="str">
        <f t="shared" si="2"/>
        <v>EQUIPMENT_DESC_10234</v>
      </c>
    </row>
    <row r="107" spans="1:12" ht="13.8" customHeight="1">
      <c r="A107" s="101">
        <f>ID규칙_장비_아이디_단위+C107*ID규칙_슬롯_단위+D107*ID규칙_티어_단위+COUNTIFS($C$4:C107,C107,$D$4:D107,D107)</f>
        <v>10244</v>
      </c>
      <c r="B107" s="100" t="s">
        <v>585</v>
      </c>
      <c r="C107" s="101">
        <v>2</v>
      </c>
      <c r="D107" s="101">
        <v>4</v>
      </c>
      <c r="E107" s="101">
        <v>15</v>
      </c>
      <c r="F107" s="101">
        <f>IFERROR(INDEX(GAIN_INFO!$C:$C,MATCH(EQUIPMENT!B107,GAIN_INFO!$B:$B,0)),0)</f>
        <v>102441</v>
      </c>
      <c r="G107" s="101">
        <f>IFERROR(INDEX(EQUIPMENT_REINFORCE!$C:$C,MATCH(EQUIPMENT!B107,EQUIPMENT_REINFORCE!$B:$B,0)),0)</f>
        <v>0</v>
      </c>
      <c r="H107" s="101">
        <f>IFERROR(INDEX(EQUIPMENT_LIMIT_BREAK!A:A,MATCH(B107,EQUIPMENT_LIMIT_BREAK!B:B,0)),0)</f>
        <v>0</v>
      </c>
      <c r="I107" s="101">
        <v>9999</v>
      </c>
      <c r="J107" s="101" t="str">
        <f t="shared" si="0"/>
        <v>EQUIPMENT_NAME_10244</v>
      </c>
      <c r="K107" s="101" t="str">
        <f t="shared" si="1"/>
        <v>EQUIPMENT_ICON_10244</v>
      </c>
      <c r="L107" s="101" t="str">
        <f t="shared" si="2"/>
        <v>EQUIPMENT_DESC_10244</v>
      </c>
    </row>
    <row r="108" spans="1:12" ht="13.8" customHeight="1">
      <c r="A108" s="101">
        <f>ID규칙_장비_아이디_단위+C108*ID규칙_슬롯_단위+D108*ID규칙_티어_단위+COUNTIFS($C$4:C108,C108,$D$4:D108,D108)</f>
        <v>10254</v>
      </c>
      <c r="B108" s="100" t="s">
        <v>586</v>
      </c>
      <c r="C108" s="101">
        <v>2</v>
      </c>
      <c r="D108" s="101">
        <v>5</v>
      </c>
      <c r="E108" s="101">
        <v>15</v>
      </c>
      <c r="F108" s="101">
        <f>IFERROR(INDEX(GAIN_INFO!$C:$C,MATCH(EQUIPMENT!B108,GAIN_INFO!$B:$B,0)),0)</f>
        <v>102541</v>
      </c>
      <c r="G108" s="101">
        <f>IFERROR(INDEX(EQUIPMENT_REINFORCE!$C:$C,MATCH(EQUIPMENT!B108,EQUIPMENT_REINFORCE!$B:$B,0)),0)</f>
        <v>0</v>
      </c>
      <c r="H108" s="101">
        <f>IFERROR(INDEX(EQUIPMENT_LIMIT_BREAK!A:A,MATCH(B108,EQUIPMENT_LIMIT_BREAK!B:B,0)),0)</f>
        <v>0</v>
      </c>
      <c r="I108" s="101">
        <v>9999</v>
      </c>
      <c r="J108" s="101" t="str">
        <f t="shared" si="0"/>
        <v>EQUIPMENT_NAME_10254</v>
      </c>
      <c r="K108" s="101" t="str">
        <f t="shared" si="1"/>
        <v>EQUIPMENT_ICON_10254</v>
      </c>
      <c r="L108" s="101" t="str">
        <f t="shared" si="2"/>
        <v>EQUIPMENT_DESC_10254</v>
      </c>
    </row>
    <row r="109" spans="1:12" ht="13.8" customHeight="1">
      <c r="A109" s="101">
        <f>ID규칙_장비_아이디_단위+C109*ID규칙_슬롯_단위+D109*ID규칙_티어_단위+COUNTIFS($C$4:C109,C109,$D$4:D109,D109)</f>
        <v>10264</v>
      </c>
      <c r="B109" s="100" t="s">
        <v>587</v>
      </c>
      <c r="C109" s="101">
        <v>2</v>
      </c>
      <c r="D109" s="101">
        <v>6</v>
      </c>
      <c r="E109" s="101">
        <v>15</v>
      </c>
      <c r="F109" s="101">
        <f>IFERROR(INDEX(GAIN_INFO!$C:$C,MATCH(EQUIPMENT!B109,GAIN_INFO!$B:$B,0)),0)</f>
        <v>102641</v>
      </c>
      <c r="G109" s="101">
        <f>IFERROR(INDEX(EQUIPMENT_REINFORCE!$C:$C,MATCH(EQUIPMENT!B109,EQUIPMENT_REINFORCE!$B:$B,0)),0)</f>
        <v>0</v>
      </c>
      <c r="H109" s="101">
        <f>IFERROR(INDEX(EQUIPMENT_LIMIT_BREAK!A:A,MATCH(B109,EQUIPMENT_LIMIT_BREAK!B:B,0)),0)</f>
        <v>0</v>
      </c>
      <c r="I109" s="101">
        <v>9999</v>
      </c>
      <c r="J109" s="101" t="str">
        <f t="shared" si="0"/>
        <v>EQUIPMENT_NAME_10264</v>
      </c>
      <c r="K109" s="101" t="str">
        <f t="shared" si="1"/>
        <v>EQUIPMENT_ICON_10264</v>
      </c>
      <c r="L109" s="101" t="str">
        <f t="shared" si="2"/>
        <v>EQUIPMENT_DESC_10264</v>
      </c>
    </row>
    <row r="110" spans="1:12" ht="13.8" customHeight="1">
      <c r="A110" s="101">
        <f>ID규칙_장비_아이디_단위+C110*ID규칙_슬롯_단위+D110*ID규칙_티어_단위+COUNTIFS($C$4:C110,C110,$D$4:D110,D110)</f>
        <v>10274</v>
      </c>
      <c r="B110" s="100" t="s">
        <v>588</v>
      </c>
      <c r="C110" s="101">
        <v>2</v>
      </c>
      <c r="D110" s="101">
        <v>7</v>
      </c>
      <c r="E110" s="101">
        <v>15</v>
      </c>
      <c r="F110" s="101">
        <f>IFERROR(INDEX(GAIN_INFO!$C:$C,MATCH(EQUIPMENT!B110,GAIN_INFO!$B:$B,0)),0)</f>
        <v>102741</v>
      </c>
      <c r="G110" s="101">
        <f>IFERROR(INDEX(EQUIPMENT_REINFORCE!$C:$C,MATCH(EQUIPMENT!B110,EQUIPMENT_REINFORCE!$B:$B,0)),0)</f>
        <v>0</v>
      </c>
      <c r="H110" s="101">
        <f>IFERROR(INDEX(EQUIPMENT_LIMIT_BREAK!A:A,MATCH(B110,EQUIPMENT_LIMIT_BREAK!B:B,0)),0)</f>
        <v>0</v>
      </c>
      <c r="I110" s="101">
        <v>9999</v>
      </c>
      <c r="J110" s="101" t="str">
        <f t="shared" si="0"/>
        <v>EQUIPMENT_NAME_10274</v>
      </c>
      <c r="K110" s="101" t="str">
        <f t="shared" si="1"/>
        <v>EQUIPMENT_ICON_10274</v>
      </c>
      <c r="L110" s="101" t="str">
        <f t="shared" si="2"/>
        <v>EQUIPMENT_DESC_10274</v>
      </c>
    </row>
    <row r="111" spans="1:12" ht="13.8" customHeight="1">
      <c r="A111" s="101">
        <f>ID규칙_장비_아이디_단위+C111*ID규칙_슬롯_단위+D111*ID규칙_티어_단위+COUNTIFS($C$4:C111,C111,$D$4:D111,D111)</f>
        <v>10225</v>
      </c>
      <c r="B111" s="100" t="s">
        <v>589</v>
      </c>
      <c r="C111" s="101">
        <v>2</v>
      </c>
      <c r="D111" s="101">
        <v>2</v>
      </c>
      <c r="E111" s="101">
        <v>15</v>
      </c>
      <c r="F111" s="101">
        <f>IFERROR(INDEX(GAIN_INFO!$C:$C,MATCH(EQUIPMENT!B111,GAIN_INFO!$B:$B,0)),0)</f>
        <v>102251</v>
      </c>
      <c r="G111" s="101">
        <f>IFERROR(INDEX(EQUIPMENT_REINFORCE!$C:$C,MATCH(EQUIPMENT!B111,EQUIPMENT_REINFORCE!$B:$B,0)),0)</f>
        <v>0</v>
      </c>
      <c r="H111" s="101">
        <f>IFERROR(INDEX(EQUIPMENT_LIMIT_BREAK!A:A,MATCH(B111,EQUIPMENT_LIMIT_BREAK!B:B,0)),0)</f>
        <v>0</v>
      </c>
      <c r="I111" s="101">
        <v>9999</v>
      </c>
      <c r="J111" s="101" t="str">
        <f t="shared" si="0"/>
        <v>EQUIPMENT_NAME_10225</v>
      </c>
      <c r="K111" s="101" t="str">
        <f t="shared" si="1"/>
        <v>EQUIPMENT_ICON_10225</v>
      </c>
      <c r="L111" s="101" t="str">
        <f t="shared" si="2"/>
        <v>EQUIPMENT_DESC_10225</v>
      </c>
    </row>
    <row r="112" spans="1:12" ht="13.8" customHeight="1">
      <c r="A112" s="101">
        <f>ID규칙_장비_아이디_단위+C112*ID규칙_슬롯_단위+D112*ID규칙_티어_단위+COUNTIFS($C$4:C112,C112,$D$4:D112,D112)</f>
        <v>10235</v>
      </c>
      <c r="B112" s="100" t="s">
        <v>590</v>
      </c>
      <c r="C112" s="101">
        <v>2</v>
      </c>
      <c r="D112" s="101">
        <v>3</v>
      </c>
      <c r="E112" s="101">
        <v>15</v>
      </c>
      <c r="F112" s="101">
        <f>IFERROR(INDEX(GAIN_INFO!$C:$C,MATCH(EQUIPMENT!B112,GAIN_INFO!$B:$B,0)),0)</f>
        <v>102351</v>
      </c>
      <c r="G112" s="101">
        <f>IFERROR(INDEX(EQUIPMENT_REINFORCE!$C:$C,MATCH(EQUIPMENT!B112,EQUIPMENT_REINFORCE!$B:$B,0)),0)</f>
        <v>0</v>
      </c>
      <c r="H112" s="101">
        <f>IFERROR(INDEX(EQUIPMENT_LIMIT_BREAK!A:A,MATCH(B112,EQUIPMENT_LIMIT_BREAK!B:B,0)),0)</f>
        <v>0</v>
      </c>
      <c r="I112" s="101">
        <v>9999</v>
      </c>
      <c r="J112" s="101" t="str">
        <f t="shared" si="0"/>
        <v>EQUIPMENT_NAME_10235</v>
      </c>
      <c r="K112" s="101" t="str">
        <f t="shared" si="1"/>
        <v>EQUIPMENT_ICON_10235</v>
      </c>
      <c r="L112" s="101" t="str">
        <f t="shared" si="2"/>
        <v>EQUIPMENT_DESC_10235</v>
      </c>
    </row>
    <row r="113" spans="1:12" ht="13.8" customHeight="1">
      <c r="A113" s="101">
        <f>ID규칙_장비_아이디_단위+C113*ID규칙_슬롯_단위+D113*ID규칙_티어_단위+COUNTIFS($C$4:C113,C113,$D$4:D113,D113)</f>
        <v>10245</v>
      </c>
      <c r="B113" s="100" t="s">
        <v>591</v>
      </c>
      <c r="C113" s="101">
        <v>2</v>
      </c>
      <c r="D113" s="101">
        <v>4</v>
      </c>
      <c r="E113" s="101">
        <v>15</v>
      </c>
      <c r="F113" s="101">
        <f>IFERROR(INDEX(GAIN_INFO!$C:$C,MATCH(EQUIPMENT!B113,GAIN_INFO!$B:$B,0)),0)</f>
        <v>102451</v>
      </c>
      <c r="G113" s="101">
        <f>IFERROR(INDEX(EQUIPMENT_REINFORCE!$C:$C,MATCH(EQUIPMENT!B113,EQUIPMENT_REINFORCE!$B:$B,0)),0)</f>
        <v>0</v>
      </c>
      <c r="H113" s="101">
        <f>IFERROR(INDEX(EQUIPMENT_LIMIT_BREAK!A:A,MATCH(B113,EQUIPMENT_LIMIT_BREAK!B:B,0)),0)</f>
        <v>0</v>
      </c>
      <c r="I113" s="101">
        <v>9999</v>
      </c>
      <c r="J113" s="101" t="str">
        <f t="shared" si="0"/>
        <v>EQUIPMENT_NAME_10245</v>
      </c>
      <c r="K113" s="101" t="str">
        <f t="shared" si="1"/>
        <v>EQUIPMENT_ICON_10245</v>
      </c>
      <c r="L113" s="101" t="str">
        <f t="shared" si="2"/>
        <v>EQUIPMENT_DESC_10245</v>
      </c>
    </row>
    <row r="114" spans="1:12" ht="13.8" customHeight="1">
      <c r="A114" s="101">
        <f>ID규칙_장비_아이디_단위+C114*ID규칙_슬롯_단위+D114*ID규칙_티어_단위+COUNTIFS($C$4:C114,C114,$D$4:D114,D114)</f>
        <v>10255</v>
      </c>
      <c r="B114" s="100" t="s">
        <v>592</v>
      </c>
      <c r="C114" s="101">
        <v>2</v>
      </c>
      <c r="D114" s="101">
        <v>5</v>
      </c>
      <c r="E114" s="101">
        <v>15</v>
      </c>
      <c r="F114" s="101">
        <f>IFERROR(INDEX(GAIN_INFO!$C:$C,MATCH(EQUIPMENT!B114,GAIN_INFO!$B:$B,0)),0)</f>
        <v>102551</v>
      </c>
      <c r="G114" s="101">
        <f>IFERROR(INDEX(EQUIPMENT_REINFORCE!$C:$C,MATCH(EQUIPMENT!B114,EQUIPMENT_REINFORCE!$B:$B,0)),0)</f>
        <v>0</v>
      </c>
      <c r="H114" s="101">
        <f>IFERROR(INDEX(EQUIPMENT_LIMIT_BREAK!A:A,MATCH(B114,EQUIPMENT_LIMIT_BREAK!B:B,0)),0)</f>
        <v>0</v>
      </c>
      <c r="I114" s="101">
        <v>9999</v>
      </c>
      <c r="J114" s="101" t="str">
        <f t="shared" si="0"/>
        <v>EQUIPMENT_NAME_10255</v>
      </c>
      <c r="K114" s="101" t="str">
        <f t="shared" si="1"/>
        <v>EQUIPMENT_ICON_10255</v>
      </c>
      <c r="L114" s="101" t="str">
        <f t="shared" si="2"/>
        <v>EQUIPMENT_DESC_10255</v>
      </c>
    </row>
    <row r="115" spans="1:12" ht="13.8" customHeight="1">
      <c r="A115" s="101">
        <f>ID규칙_장비_아이디_단위+C115*ID규칙_슬롯_단위+D115*ID규칙_티어_단위+COUNTIFS($C$4:C115,C115,$D$4:D115,D115)</f>
        <v>10265</v>
      </c>
      <c r="B115" s="100" t="s">
        <v>593</v>
      </c>
      <c r="C115" s="101">
        <v>2</v>
      </c>
      <c r="D115" s="101">
        <v>6</v>
      </c>
      <c r="E115" s="101">
        <v>15</v>
      </c>
      <c r="F115" s="101">
        <f>IFERROR(INDEX(GAIN_INFO!$C:$C,MATCH(EQUIPMENT!B115,GAIN_INFO!$B:$B,0)),0)</f>
        <v>102651</v>
      </c>
      <c r="G115" s="101">
        <f>IFERROR(INDEX(EQUIPMENT_REINFORCE!$C:$C,MATCH(EQUIPMENT!B115,EQUIPMENT_REINFORCE!$B:$B,0)),0)</f>
        <v>0</v>
      </c>
      <c r="H115" s="101">
        <f>IFERROR(INDEX(EQUIPMENT_LIMIT_BREAK!A:A,MATCH(B115,EQUIPMENT_LIMIT_BREAK!B:B,0)),0)</f>
        <v>0</v>
      </c>
      <c r="I115" s="101">
        <v>9999</v>
      </c>
      <c r="J115" s="101" t="str">
        <f t="shared" si="0"/>
        <v>EQUIPMENT_NAME_10265</v>
      </c>
      <c r="K115" s="101" t="str">
        <f t="shared" si="1"/>
        <v>EQUIPMENT_ICON_10265</v>
      </c>
      <c r="L115" s="101" t="str">
        <f t="shared" si="2"/>
        <v>EQUIPMENT_DESC_10265</v>
      </c>
    </row>
    <row r="116" spans="1:12" ht="13.8" customHeight="1">
      <c r="A116" s="101">
        <f>ID규칙_장비_아이디_단위+C116*ID규칙_슬롯_단위+D116*ID규칙_티어_단위+COUNTIFS($C$4:C116,C116,$D$4:D116,D116)</f>
        <v>10275</v>
      </c>
      <c r="B116" s="100" t="s">
        <v>594</v>
      </c>
      <c r="C116" s="101">
        <v>2</v>
      </c>
      <c r="D116" s="101">
        <v>7</v>
      </c>
      <c r="E116" s="101">
        <v>15</v>
      </c>
      <c r="F116" s="101">
        <f>IFERROR(INDEX(GAIN_INFO!$C:$C,MATCH(EQUIPMENT!B116,GAIN_INFO!$B:$B,0)),0)</f>
        <v>102751</v>
      </c>
      <c r="G116" s="101">
        <f>IFERROR(INDEX(EQUIPMENT_REINFORCE!$C:$C,MATCH(EQUIPMENT!B116,EQUIPMENT_REINFORCE!$B:$B,0)),0)</f>
        <v>0</v>
      </c>
      <c r="H116" s="101">
        <f>IFERROR(INDEX(EQUIPMENT_LIMIT_BREAK!A:A,MATCH(B116,EQUIPMENT_LIMIT_BREAK!B:B,0)),0)</f>
        <v>0</v>
      </c>
      <c r="I116" s="101">
        <v>9999</v>
      </c>
      <c r="J116" s="101" t="str">
        <f t="shared" si="0"/>
        <v>EQUIPMENT_NAME_10275</v>
      </c>
      <c r="K116" s="101" t="str">
        <f t="shared" si="1"/>
        <v>EQUIPMENT_ICON_10275</v>
      </c>
      <c r="L116" s="101" t="str">
        <f t="shared" si="2"/>
        <v>EQUIPMENT_DESC_10275</v>
      </c>
    </row>
    <row r="117" spans="1:12" ht="13.8" customHeight="1">
      <c r="A117" s="101">
        <f>ID규칙_장비_아이디_단위+C117*ID규칙_슬롯_단위+D117*ID규칙_티어_단위+COUNTIFS($C$4:C117,C117,$D$4:D117,D117)</f>
        <v>10226</v>
      </c>
      <c r="B117" s="100" t="s">
        <v>595</v>
      </c>
      <c r="C117" s="101">
        <v>2</v>
      </c>
      <c r="D117" s="101">
        <v>2</v>
      </c>
      <c r="E117" s="101">
        <v>15</v>
      </c>
      <c r="F117" s="101">
        <f>IFERROR(INDEX(GAIN_INFO!$C:$C,MATCH(EQUIPMENT!B117,GAIN_INFO!$B:$B,0)),0)</f>
        <v>102261</v>
      </c>
      <c r="G117" s="101">
        <f>IFERROR(INDEX(EQUIPMENT_REINFORCE!$C:$C,MATCH(EQUIPMENT!B117,EQUIPMENT_REINFORCE!$B:$B,0)),0)</f>
        <v>0</v>
      </c>
      <c r="H117" s="101">
        <f>IFERROR(INDEX(EQUIPMENT_LIMIT_BREAK!A:A,MATCH(B117,EQUIPMENT_LIMIT_BREAK!B:B,0)),0)</f>
        <v>0</v>
      </c>
      <c r="I117" s="101">
        <v>9999</v>
      </c>
      <c r="J117" s="101" t="str">
        <f t="shared" si="0"/>
        <v>EQUIPMENT_NAME_10226</v>
      </c>
      <c r="K117" s="101" t="str">
        <f t="shared" si="1"/>
        <v>EQUIPMENT_ICON_10226</v>
      </c>
      <c r="L117" s="101" t="str">
        <f t="shared" si="2"/>
        <v>EQUIPMENT_DESC_10226</v>
      </c>
    </row>
    <row r="118" spans="1:12" ht="13.8" customHeight="1">
      <c r="A118" s="101">
        <f>ID규칙_장비_아이디_단위+C118*ID규칙_슬롯_단위+D118*ID규칙_티어_단위+COUNTIFS($C$4:C118,C118,$D$4:D118,D118)</f>
        <v>10236</v>
      </c>
      <c r="B118" s="100" t="s">
        <v>596</v>
      </c>
      <c r="C118" s="101">
        <v>2</v>
      </c>
      <c r="D118" s="101">
        <v>3</v>
      </c>
      <c r="E118" s="101">
        <v>15</v>
      </c>
      <c r="F118" s="101">
        <f>IFERROR(INDEX(GAIN_INFO!$C:$C,MATCH(EQUIPMENT!B118,GAIN_INFO!$B:$B,0)),0)</f>
        <v>102361</v>
      </c>
      <c r="G118" s="101">
        <f>IFERROR(INDEX(EQUIPMENT_REINFORCE!$C:$C,MATCH(EQUIPMENT!B118,EQUIPMENT_REINFORCE!$B:$B,0)),0)</f>
        <v>0</v>
      </c>
      <c r="H118" s="101">
        <f>IFERROR(INDEX(EQUIPMENT_LIMIT_BREAK!A:A,MATCH(B118,EQUIPMENT_LIMIT_BREAK!B:B,0)),0)</f>
        <v>0</v>
      </c>
      <c r="I118" s="101">
        <v>9999</v>
      </c>
      <c r="J118" s="101" t="str">
        <f t="shared" si="0"/>
        <v>EQUIPMENT_NAME_10236</v>
      </c>
      <c r="K118" s="101" t="str">
        <f t="shared" si="1"/>
        <v>EQUIPMENT_ICON_10236</v>
      </c>
      <c r="L118" s="101" t="str">
        <f t="shared" si="2"/>
        <v>EQUIPMENT_DESC_10236</v>
      </c>
    </row>
    <row r="119" spans="1:12" ht="13.8" customHeight="1">
      <c r="A119" s="101">
        <f>ID규칙_장비_아이디_단위+C119*ID규칙_슬롯_단위+D119*ID규칙_티어_단위+COUNTIFS($C$4:C119,C119,$D$4:D119,D119)</f>
        <v>10246</v>
      </c>
      <c r="B119" s="100" t="s">
        <v>597</v>
      </c>
      <c r="C119" s="101">
        <v>2</v>
      </c>
      <c r="D119" s="101">
        <v>4</v>
      </c>
      <c r="E119" s="101">
        <v>15</v>
      </c>
      <c r="F119" s="101">
        <f>IFERROR(INDEX(GAIN_INFO!$C:$C,MATCH(EQUIPMENT!B119,GAIN_INFO!$B:$B,0)),0)</f>
        <v>102461</v>
      </c>
      <c r="G119" s="101">
        <f>IFERROR(INDEX(EQUIPMENT_REINFORCE!$C:$C,MATCH(EQUIPMENT!B119,EQUIPMENT_REINFORCE!$B:$B,0)),0)</f>
        <v>0</v>
      </c>
      <c r="H119" s="101">
        <f>IFERROR(INDEX(EQUIPMENT_LIMIT_BREAK!A:A,MATCH(B119,EQUIPMENT_LIMIT_BREAK!B:B,0)),0)</f>
        <v>0</v>
      </c>
      <c r="I119" s="101">
        <v>9999</v>
      </c>
      <c r="J119" s="101" t="str">
        <f t="shared" si="0"/>
        <v>EQUIPMENT_NAME_10246</v>
      </c>
      <c r="K119" s="101" t="str">
        <f t="shared" si="1"/>
        <v>EQUIPMENT_ICON_10246</v>
      </c>
      <c r="L119" s="101" t="str">
        <f t="shared" si="2"/>
        <v>EQUIPMENT_DESC_10246</v>
      </c>
    </row>
    <row r="120" spans="1:12" ht="13.8" customHeight="1">
      <c r="A120" s="101">
        <f>ID규칙_장비_아이디_단위+C120*ID규칙_슬롯_단위+D120*ID규칙_티어_단위+COUNTIFS($C$4:C120,C120,$D$4:D120,D120)</f>
        <v>10256</v>
      </c>
      <c r="B120" s="100" t="s">
        <v>598</v>
      </c>
      <c r="C120" s="101">
        <v>2</v>
      </c>
      <c r="D120" s="101">
        <v>5</v>
      </c>
      <c r="E120" s="101">
        <v>15</v>
      </c>
      <c r="F120" s="101">
        <f>IFERROR(INDEX(GAIN_INFO!$C:$C,MATCH(EQUIPMENT!B120,GAIN_INFO!$B:$B,0)),0)</f>
        <v>102561</v>
      </c>
      <c r="G120" s="101">
        <f>IFERROR(INDEX(EQUIPMENT_REINFORCE!$C:$C,MATCH(EQUIPMENT!B120,EQUIPMENT_REINFORCE!$B:$B,0)),0)</f>
        <v>0</v>
      </c>
      <c r="H120" s="101">
        <f>IFERROR(INDEX(EQUIPMENT_LIMIT_BREAK!A:A,MATCH(B120,EQUIPMENT_LIMIT_BREAK!B:B,0)),0)</f>
        <v>0</v>
      </c>
      <c r="I120" s="101">
        <v>9999</v>
      </c>
      <c r="J120" s="101" t="str">
        <f t="shared" si="0"/>
        <v>EQUIPMENT_NAME_10256</v>
      </c>
      <c r="K120" s="101" t="str">
        <f t="shared" si="1"/>
        <v>EQUIPMENT_ICON_10256</v>
      </c>
      <c r="L120" s="101" t="str">
        <f t="shared" si="2"/>
        <v>EQUIPMENT_DESC_10256</v>
      </c>
    </row>
    <row r="121" spans="1:12" ht="13.8" customHeight="1">
      <c r="A121" s="101">
        <f>ID규칙_장비_아이디_단위+C121*ID규칙_슬롯_단위+D121*ID규칙_티어_단위+COUNTIFS($C$4:C121,C121,$D$4:D121,D121)</f>
        <v>10266</v>
      </c>
      <c r="B121" s="100" t="s">
        <v>599</v>
      </c>
      <c r="C121" s="101">
        <v>2</v>
      </c>
      <c r="D121" s="101">
        <v>6</v>
      </c>
      <c r="E121" s="101">
        <v>15</v>
      </c>
      <c r="F121" s="101">
        <f>IFERROR(INDEX(GAIN_INFO!$C:$C,MATCH(EQUIPMENT!B121,GAIN_INFO!$B:$B,0)),0)</f>
        <v>102661</v>
      </c>
      <c r="G121" s="101">
        <f>IFERROR(INDEX(EQUIPMENT_REINFORCE!$C:$C,MATCH(EQUIPMENT!B121,EQUIPMENT_REINFORCE!$B:$B,0)),0)</f>
        <v>0</v>
      </c>
      <c r="H121" s="101">
        <f>IFERROR(INDEX(EQUIPMENT_LIMIT_BREAK!A:A,MATCH(B121,EQUIPMENT_LIMIT_BREAK!B:B,0)),0)</f>
        <v>0</v>
      </c>
      <c r="I121" s="101">
        <v>9999</v>
      </c>
      <c r="J121" s="101" t="str">
        <f t="shared" si="0"/>
        <v>EQUIPMENT_NAME_10266</v>
      </c>
      <c r="K121" s="101" t="str">
        <f t="shared" si="1"/>
        <v>EQUIPMENT_ICON_10266</v>
      </c>
      <c r="L121" s="101" t="str">
        <f t="shared" si="2"/>
        <v>EQUIPMENT_DESC_10266</v>
      </c>
    </row>
    <row r="122" spans="1:12" ht="13.8" customHeight="1">
      <c r="A122" s="101">
        <f>ID규칙_장비_아이디_단위+C122*ID규칙_슬롯_단위+D122*ID규칙_티어_단위+COUNTIFS($C$4:C122,C122,$D$4:D122,D122)</f>
        <v>10276</v>
      </c>
      <c r="B122" s="100" t="s">
        <v>600</v>
      </c>
      <c r="C122" s="101">
        <v>2</v>
      </c>
      <c r="D122" s="101">
        <v>7</v>
      </c>
      <c r="E122" s="101">
        <v>15</v>
      </c>
      <c r="F122" s="101">
        <f>IFERROR(INDEX(GAIN_INFO!$C:$C,MATCH(EQUIPMENT!B122,GAIN_INFO!$B:$B,0)),0)</f>
        <v>102761</v>
      </c>
      <c r="G122" s="101">
        <f>IFERROR(INDEX(EQUIPMENT_REINFORCE!$C:$C,MATCH(EQUIPMENT!B122,EQUIPMENT_REINFORCE!$B:$B,0)),0)</f>
        <v>0</v>
      </c>
      <c r="H122" s="101">
        <f>IFERROR(INDEX(EQUIPMENT_LIMIT_BREAK!A:A,MATCH(B122,EQUIPMENT_LIMIT_BREAK!B:B,0)),0)</f>
        <v>0</v>
      </c>
      <c r="I122" s="101">
        <v>9999</v>
      </c>
      <c r="J122" s="101" t="str">
        <f t="shared" si="0"/>
        <v>EQUIPMENT_NAME_10276</v>
      </c>
      <c r="K122" s="101" t="str">
        <f t="shared" si="1"/>
        <v>EQUIPMENT_ICON_10276</v>
      </c>
      <c r="L122" s="101" t="str">
        <f t="shared" si="2"/>
        <v>EQUIPMENT_DESC_10276</v>
      </c>
    </row>
    <row r="123" spans="1:12" ht="13.8" customHeight="1">
      <c r="A123" s="101">
        <f>ID규칙_장비_아이디_단위+C123*ID규칙_슬롯_단위+D123*ID규칙_티어_단위+COUNTIFS($C$4:C123,C123,$D$4:D123,D123)</f>
        <v>10324</v>
      </c>
      <c r="B123" s="100" t="s">
        <v>601</v>
      </c>
      <c r="C123" s="101">
        <v>3</v>
      </c>
      <c r="D123" s="101">
        <v>2</v>
      </c>
      <c r="E123" s="101">
        <v>35</v>
      </c>
      <c r="F123" s="101">
        <f>IFERROR(INDEX(GAIN_INFO!$C:$C,MATCH(EQUIPMENT!B123,GAIN_INFO!$B:$B,0)),0)</f>
        <v>103241</v>
      </c>
      <c r="G123" s="101">
        <f>IFERROR(INDEX(EQUIPMENT_REINFORCE!$C:$C,MATCH(EQUIPMENT!B123,EQUIPMENT_REINFORCE!$B:$B,0)),0)</f>
        <v>0</v>
      </c>
      <c r="H123" s="101">
        <f>IFERROR(INDEX(EQUIPMENT_LIMIT_BREAK!A:A,MATCH(B123,EQUIPMENT_LIMIT_BREAK!B:B,0)),0)</f>
        <v>0</v>
      </c>
      <c r="I123" s="101">
        <v>9999</v>
      </c>
      <c r="J123" s="101" t="str">
        <f t="shared" si="0"/>
        <v>EQUIPMENT_NAME_10324</v>
      </c>
      <c r="K123" s="101" t="str">
        <f t="shared" si="1"/>
        <v>EQUIPMENT_ICON_10324</v>
      </c>
      <c r="L123" s="101" t="str">
        <f t="shared" si="2"/>
        <v>EQUIPMENT_DESC_10324</v>
      </c>
    </row>
    <row r="124" spans="1:12" ht="13.8" customHeight="1">
      <c r="A124" s="101">
        <f>ID규칙_장비_아이디_단위+C124*ID규칙_슬롯_단위+D124*ID규칙_티어_단위+COUNTIFS($C$4:C124,C124,$D$4:D124,D124)</f>
        <v>10334</v>
      </c>
      <c r="B124" s="100" t="s">
        <v>602</v>
      </c>
      <c r="C124" s="101">
        <v>3</v>
      </c>
      <c r="D124" s="101">
        <v>3</v>
      </c>
      <c r="E124" s="101">
        <v>35</v>
      </c>
      <c r="F124" s="101">
        <f>IFERROR(INDEX(GAIN_INFO!$C:$C,MATCH(EQUIPMENT!B124,GAIN_INFO!$B:$B,0)),0)</f>
        <v>103341</v>
      </c>
      <c r="G124" s="101">
        <f>IFERROR(INDEX(EQUIPMENT_REINFORCE!$C:$C,MATCH(EQUIPMENT!B124,EQUIPMENT_REINFORCE!$B:$B,0)),0)</f>
        <v>0</v>
      </c>
      <c r="H124" s="101">
        <f>IFERROR(INDEX(EQUIPMENT_LIMIT_BREAK!A:A,MATCH(B124,EQUIPMENT_LIMIT_BREAK!B:B,0)),0)</f>
        <v>0</v>
      </c>
      <c r="I124" s="101">
        <v>9999</v>
      </c>
      <c r="J124" s="101" t="str">
        <f t="shared" si="0"/>
        <v>EQUIPMENT_NAME_10334</v>
      </c>
      <c r="K124" s="101" t="str">
        <f t="shared" si="1"/>
        <v>EQUIPMENT_ICON_10334</v>
      </c>
      <c r="L124" s="101" t="str">
        <f t="shared" si="2"/>
        <v>EQUIPMENT_DESC_10334</v>
      </c>
    </row>
    <row r="125" spans="1:12" ht="13.8" customHeight="1">
      <c r="A125" s="101">
        <f>ID규칙_장비_아이디_단위+C125*ID규칙_슬롯_단위+D125*ID규칙_티어_단위+COUNTIFS($C$4:C125,C125,$D$4:D125,D125)</f>
        <v>10344</v>
      </c>
      <c r="B125" s="100" t="s">
        <v>603</v>
      </c>
      <c r="C125" s="101">
        <v>3</v>
      </c>
      <c r="D125" s="101">
        <v>4</v>
      </c>
      <c r="E125" s="101">
        <v>35</v>
      </c>
      <c r="F125" s="101">
        <f>IFERROR(INDEX(GAIN_INFO!$C:$C,MATCH(EQUIPMENT!B125,GAIN_INFO!$B:$B,0)),0)</f>
        <v>103441</v>
      </c>
      <c r="G125" s="101">
        <f>IFERROR(INDEX(EQUIPMENT_REINFORCE!$C:$C,MATCH(EQUIPMENT!B125,EQUIPMENT_REINFORCE!$B:$B,0)),0)</f>
        <v>0</v>
      </c>
      <c r="H125" s="101">
        <f>IFERROR(INDEX(EQUIPMENT_LIMIT_BREAK!A:A,MATCH(B125,EQUIPMENT_LIMIT_BREAK!B:B,0)),0)</f>
        <v>0</v>
      </c>
      <c r="I125" s="101">
        <v>9999</v>
      </c>
      <c r="J125" s="101" t="str">
        <f t="shared" si="0"/>
        <v>EQUIPMENT_NAME_10344</v>
      </c>
      <c r="K125" s="101" t="str">
        <f t="shared" si="1"/>
        <v>EQUIPMENT_ICON_10344</v>
      </c>
      <c r="L125" s="101" t="str">
        <f t="shared" si="2"/>
        <v>EQUIPMENT_DESC_10344</v>
      </c>
    </row>
    <row r="126" spans="1:12" ht="13.8" customHeight="1">
      <c r="A126" s="101">
        <f>ID규칙_장비_아이디_단위+C126*ID규칙_슬롯_단위+D126*ID규칙_티어_단위+COUNTIFS($C$4:C126,C126,$D$4:D126,D126)</f>
        <v>10354</v>
      </c>
      <c r="B126" s="100" t="s">
        <v>604</v>
      </c>
      <c r="C126" s="101">
        <v>3</v>
      </c>
      <c r="D126" s="101">
        <v>5</v>
      </c>
      <c r="E126" s="101">
        <v>35</v>
      </c>
      <c r="F126" s="101">
        <f>IFERROR(INDEX(GAIN_INFO!$C:$C,MATCH(EQUIPMENT!B126,GAIN_INFO!$B:$B,0)),0)</f>
        <v>103541</v>
      </c>
      <c r="G126" s="101">
        <f>IFERROR(INDEX(EQUIPMENT_REINFORCE!$C:$C,MATCH(EQUIPMENT!B126,EQUIPMENT_REINFORCE!$B:$B,0)),0)</f>
        <v>0</v>
      </c>
      <c r="H126" s="101">
        <f>IFERROR(INDEX(EQUIPMENT_LIMIT_BREAK!A:A,MATCH(B126,EQUIPMENT_LIMIT_BREAK!B:B,0)),0)</f>
        <v>0</v>
      </c>
      <c r="I126" s="101">
        <v>9999</v>
      </c>
      <c r="J126" s="101" t="str">
        <f t="shared" si="0"/>
        <v>EQUIPMENT_NAME_10354</v>
      </c>
      <c r="K126" s="101" t="str">
        <f t="shared" si="1"/>
        <v>EQUIPMENT_ICON_10354</v>
      </c>
      <c r="L126" s="101" t="str">
        <f t="shared" si="2"/>
        <v>EQUIPMENT_DESC_10354</v>
      </c>
    </row>
    <row r="127" spans="1:12" ht="13.8" customHeight="1">
      <c r="A127" s="101">
        <f>ID규칙_장비_아이디_단위+C127*ID규칙_슬롯_단위+D127*ID규칙_티어_단위+COUNTIFS($C$4:C127,C127,$D$4:D127,D127)</f>
        <v>10364</v>
      </c>
      <c r="B127" s="100" t="s">
        <v>605</v>
      </c>
      <c r="C127" s="101">
        <v>3</v>
      </c>
      <c r="D127" s="101">
        <v>6</v>
      </c>
      <c r="E127" s="101">
        <v>35</v>
      </c>
      <c r="F127" s="101">
        <f>IFERROR(INDEX(GAIN_INFO!$C:$C,MATCH(EQUIPMENT!B127,GAIN_INFO!$B:$B,0)),0)</f>
        <v>103641</v>
      </c>
      <c r="G127" s="101">
        <f>IFERROR(INDEX(EQUIPMENT_REINFORCE!$C:$C,MATCH(EQUIPMENT!B127,EQUIPMENT_REINFORCE!$B:$B,0)),0)</f>
        <v>0</v>
      </c>
      <c r="H127" s="101">
        <f>IFERROR(INDEX(EQUIPMENT_LIMIT_BREAK!A:A,MATCH(B127,EQUIPMENT_LIMIT_BREAK!B:B,0)),0)</f>
        <v>0</v>
      </c>
      <c r="I127" s="101">
        <v>9999</v>
      </c>
      <c r="J127" s="101" t="str">
        <f t="shared" si="0"/>
        <v>EQUIPMENT_NAME_10364</v>
      </c>
      <c r="K127" s="101" t="str">
        <f t="shared" si="1"/>
        <v>EQUIPMENT_ICON_10364</v>
      </c>
      <c r="L127" s="101" t="str">
        <f t="shared" si="2"/>
        <v>EQUIPMENT_DESC_10364</v>
      </c>
    </row>
    <row r="128" spans="1:12" ht="13.8" customHeight="1">
      <c r="A128" s="101">
        <f>ID규칙_장비_아이디_단위+C128*ID규칙_슬롯_단위+D128*ID규칙_티어_단위+COUNTIFS($C$4:C128,C128,$D$4:D128,D128)</f>
        <v>10374</v>
      </c>
      <c r="B128" s="100" t="s">
        <v>606</v>
      </c>
      <c r="C128" s="101">
        <v>3</v>
      </c>
      <c r="D128" s="101">
        <v>7</v>
      </c>
      <c r="E128" s="101">
        <v>35</v>
      </c>
      <c r="F128" s="101">
        <f>IFERROR(INDEX(GAIN_INFO!$C:$C,MATCH(EQUIPMENT!B128,GAIN_INFO!$B:$B,0)),0)</f>
        <v>103741</v>
      </c>
      <c r="G128" s="101">
        <f>IFERROR(INDEX(EQUIPMENT_REINFORCE!$C:$C,MATCH(EQUIPMENT!B128,EQUIPMENT_REINFORCE!$B:$B,0)),0)</f>
        <v>0</v>
      </c>
      <c r="H128" s="101">
        <f>IFERROR(INDEX(EQUIPMENT_LIMIT_BREAK!A:A,MATCH(B128,EQUIPMENT_LIMIT_BREAK!B:B,0)),0)</f>
        <v>0</v>
      </c>
      <c r="I128" s="101">
        <v>9999</v>
      </c>
      <c r="J128" s="101" t="str">
        <f t="shared" si="0"/>
        <v>EQUIPMENT_NAME_10374</v>
      </c>
      <c r="K128" s="101" t="str">
        <f t="shared" si="1"/>
        <v>EQUIPMENT_ICON_10374</v>
      </c>
      <c r="L128" s="101" t="str">
        <f t="shared" si="2"/>
        <v>EQUIPMENT_DESC_10374</v>
      </c>
    </row>
    <row r="129" spans="1:12" ht="13.8" customHeight="1">
      <c r="A129" s="101">
        <f>ID규칙_장비_아이디_단위+C129*ID규칙_슬롯_단위+D129*ID규칙_티어_단위+COUNTIFS($C$4:C129,C129,$D$4:D129,D129)</f>
        <v>10325</v>
      </c>
      <c r="B129" s="100" t="s">
        <v>607</v>
      </c>
      <c r="C129" s="101">
        <v>3</v>
      </c>
      <c r="D129" s="101">
        <v>2</v>
      </c>
      <c r="E129" s="101">
        <v>35</v>
      </c>
      <c r="F129" s="101">
        <f>IFERROR(INDEX(GAIN_INFO!$C:$C,MATCH(EQUIPMENT!B129,GAIN_INFO!$B:$B,0)),0)</f>
        <v>103251</v>
      </c>
      <c r="G129" s="101">
        <f>IFERROR(INDEX(EQUIPMENT_REINFORCE!$C:$C,MATCH(EQUIPMENT!B129,EQUIPMENT_REINFORCE!$B:$B,0)),0)</f>
        <v>0</v>
      </c>
      <c r="H129" s="101">
        <f>IFERROR(INDEX(EQUIPMENT_LIMIT_BREAK!A:A,MATCH(B129,EQUIPMENT_LIMIT_BREAK!B:B,0)),0)</f>
        <v>0</v>
      </c>
      <c r="I129" s="101">
        <v>9999</v>
      </c>
      <c r="J129" s="101" t="str">
        <f t="shared" si="0"/>
        <v>EQUIPMENT_NAME_10325</v>
      </c>
      <c r="K129" s="101" t="str">
        <f t="shared" si="1"/>
        <v>EQUIPMENT_ICON_10325</v>
      </c>
      <c r="L129" s="101" t="str">
        <f t="shared" si="2"/>
        <v>EQUIPMENT_DESC_10325</v>
      </c>
    </row>
    <row r="130" spans="1:12" ht="13.8" customHeight="1">
      <c r="A130" s="101">
        <f>ID규칙_장비_아이디_단위+C130*ID규칙_슬롯_단위+D130*ID규칙_티어_단위+COUNTIFS($C$4:C130,C130,$D$4:D130,D130)</f>
        <v>10335</v>
      </c>
      <c r="B130" s="100" t="s">
        <v>608</v>
      </c>
      <c r="C130" s="101">
        <v>3</v>
      </c>
      <c r="D130" s="101">
        <v>3</v>
      </c>
      <c r="E130" s="101">
        <v>35</v>
      </c>
      <c r="F130" s="101">
        <f>IFERROR(INDEX(GAIN_INFO!$C:$C,MATCH(EQUIPMENT!B130,GAIN_INFO!$B:$B,0)),0)</f>
        <v>103351</v>
      </c>
      <c r="G130" s="101">
        <f>IFERROR(INDEX(EQUIPMENT_REINFORCE!$C:$C,MATCH(EQUIPMENT!B130,EQUIPMENT_REINFORCE!$B:$B,0)),0)</f>
        <v>0</v>
      </c>
      <c r="H130" s="101">
        <f>IFERROR(INDEX(EQUIPMENT_LIMIT_BREAK!A:A,MATCH(B130,EQUIPMENT_LIMIT_BREAK!B:B,0)),0)</f>
        <v>0</v>
      </c>
      <c r="I130" s="101">
        <v>9999</v>
      </c>
      <c r="J130" s="101" t="str">
        <f t="shared" si="0"/>
        <v>EQUIPMENT_NAME_10335</v>
      </c>
      <c r="K130" s="101" t="str">
        <f t="shared" si="1"/>
        <v>EQUIPMENT_ICON_10335</v>
      </c>
      <c r="L130" s="101" t="str">
        <f t="shared" si="2"/>
        <v>EQUIPMENT_DESC_10335</v>
      </c>
    </row>
    <row r="131" spans="1:12" ht="13.8" customHeight="1">
      <c r="A131" s="101">
        <f>ID규칙_장비_아이디_단위+C131*ID규칙_슬롯_단위+D131*ID규칙_티어_단위+COUNTIFS($C$4:C131,C131,$D$4:D131,D131)</f>
        <v>10345</v>
      </c>
      <c r="B131" s="100" t="s">
        <v>609</v>
      </c>
      <c r="C131" s="101">
        <v>3</v>
      </c>
      <c r="D131" s="101">
        <v>4</v>
      </c>
      <c r="E131" s="101">
        <v>35</v>
      </c>
      <c r="F131" s="101">
        <f>IFERROR(INDEX(GAIN_INFO!$C:$C,MATCH(EQUIPMENT!B131,GAIN_INFO!$B:$B,0)),0)</f>
        <v>103451</v>
      </c>
      <c r="G131" s="101">
        <f>IFERROR(INDEX(EQUIPMENT_REINFORCE!$C:$C,MATCH(EQUIPMENT!B131,EQUIPMENT_REINFORCE!$B:$B,0)),0)</f>
        <v>0</v>
      </c>
      <c r="H131" s="101">
        <f>IFERROR(INDEX(EQUIPMENT_LIMIT_BREAK!A:A,MATCH(B131,EQUIPMENT_LIMIT_BREAK!B:B,0)),0)</f>
        <v>0</v>
      </c>
      <c r="I131" s="101">
        <v>9999</v>
      </c>
      <c r="J131" s="101" t="str">
        <f t="shared" si="0"/>
        <v>EQUIPMENT_NAME_10345</v>
      </c>
      <c r="K131" s="101" t="str">
        <f t="shared" si="1"/>
        <v>EQUIPMENT_ICON_10345</v>
      </c>
      <c r="L131" s="101" t="str">
        <f t="shared" si="2"/>
        <v>EQUIPMENT_DESC_10345</v>
      </c>
    </row>
    <row r="132" spans="1:12" ht="13.8" customHeight="1">
      <c r="A132" s="101">
        <f>ID규칙_장비_아이디_단위+C132*ID규칙_슬롯_단위+D132*ID규칙_티어_단위+COUNTIFS($C$4:C132,C132,$D$4:D132,D132)</f>
        <v>10355</v>
      </c>
      <c r="B132" s="100" t="s">
        <v>610</v>
      </c>
      <c r="C132" s="101">
        <v>3</v>
      </c>
      <c r="D132" s="101">
        <v>5</v>
      </c>
      <c r="E132" s="101">
        <v>35</v>
      </c>
      <c r="F132" s="101">
        <f>IFERROR(INDEX(GAIN_INFO!$C:$C,MATCH(EQUIPMENT!B132,GAIN_INFO!$B:$B,0)),0)</f>
        <v>103551</v>
      </c>
      <c r="G132" s="101">
        <f>IFERROR(INDEX(EQUIPMENT_REINFORCE!$C:$C,MATCH(EQUIPMENT!B132,EQUIPMENT_REINFORCE!$B:$B,0)),0)</f>
        <v>0</v>
      </c>
      <c r="H132" s="101">
        <f>IFERROR(INDEX(EQUIPMENT_LIMIT_BREAK!A:A,MATCH(B132,EQUIPMENT_LIMIT_BREAK!B:B,0)),0)</f>
        <v>0</v>
      </c>
      <c r="I132" s="101">
        <v>9999</v>
      </c>
      <c r="J132" s="101" t="str">
        <f t="shared" si="0"/>
        <v>EQUIPMENT_NAME_10355</v>
      </c>
      <c r="K132" s="101" t="str">
        <f t="shared" si="1"/>
        <v>EQUIPMENT_ICON_10355</v>
      </c>
      <c r="L132" s="101" t="str">
        <f t="shared" si="2"/>
        <v>EQUIPMENT_DESC_10355</v>
      </c>
    </row>
    <row r="133" spans="1:12" ht="13.8" customHeight="1">
      <c r="A133" s="101">
        <f>ID규칙_장비_아이디_단위+C133*ID규칙_슬롯_단위+D133*ID규칙_티어_단위+COUNTIFS($C$4:C133,C133,$D$4:D133,D133)</f>
        <v>10365</v>
      </c>
      <c r="B133" s="100" t="s">
        <v>611</v>
      </c>
      <c r="C133" s="101">
        <v>3</v>
      </c>
      <c r="D133" s="101">
        <v>6</v>
      </c>
      <c r="E133" s="101">
        <v>35</v>
      </c>
      <c r="F133" s="101">
        <f>IFERROR(INDEX(GAIN_INFO!$C:$C,MATCH(EQUIPMENT!B133,GAIN_INFO!$B:$B,0)),0)</f>
        <v>103651</v>
      </c>
      <c r="G133" s="101">
        <f>IFERROR(INDEX(EQUIPMENT_REINFORCE!$C:$C,MATCH(EQUIPMENT!B133,EQUIPMENT_REINFORCE!$B:$B,0)),0)</f>
        <v>0</v>
      </c>
      <c r="H133" s="101">
        <f>IFERROR(INDEX(EQUIPMENT_LIMIT_BREAK!A:A,MATCH(B133,EQUIPMENT_LIMIT_BREAK!B:B,0)),0)</f>
        <v>0</v>
      </c>
      <c r="I133" s="101">
        <v>9999</v>
      </c>
      <c r="J133" s="101" t="str">
        <f t="shared" si="0"/>
        <v>EQUIPMENT_NAME_10365</v>
      </c>
      <c r="K133" s="101" t="str">
        <f t="shared" si="1"/>
        <v>EQUIPMENT_ICON_10365</v>
      </c>
      <c r="L133" s="101" t="str">
        <f t="shared" si="2"/>
        <v>EQUIPMENT_DESC_10365</v>
      </c>
    </row>
    <row r="134" spans="1:12" ht="13.8" customHeight="1">
      <c r="A134" s="101">
        <f>ID규칙_장비_아이디_단위+C134*ID규칙_슬롯_단위+D134*ID규칙_티어_단위+COUNTIFS($C$4:C134,C134,$D$4:D134,D134)</f>
        <v>10375</v>
      </c>
      <c r="B134" s="100" t="s">
        <v>612</v>
      </c>
      <c r="C134" s="101">
        <v>3</v>
      </c>
      <c r="D134" s="101">
        <v>7</v>
      </c>
      <c r="E134" s="101">
        <v>35</v>
      </c>
      <c r="F134" s="101">
        <f>IFERROR(INDEX(GAIN_INFO!$C:$C,MATCH(EQUIPMENT!B134,GAIN_INFO!$B:$B,0)),0)</f>
        <v>103751</v>
      </c>
      <c r="G134" s="101">
        <f>IFERROR(INDEX(EQUIPMENT_REINFORCE!$C:$C,MATCH(EQUIPMENT!B134,EQUIPMENT_REINFORCE!$B:$B,0)),0)</f>
        <v>0</v>
      </c>
      <c r="H134" s="101">
        <f>IFERROR(INDEX(EQUIPMENT_LIMIT_BREAK!A:A,MATCH(B134,EQUIPMENT_LIMIT_BREAK!B:B,0)),0)</f>
        <v>0</v>
      </c>
      <c r="I134" s="101">
        <v>9999</v>
      </c>
      <c r="J134" s="101" t="str">
        <f t="shared" si="0"/>
        <v>EQUIPMENT_NAME_10375</v>
      </c>
      <c r="K134" s="101" t="str">
        <f t="shared" si="1"/>
        <v>EQUIPMENT_ICON_10375</v>
      </c>
      <c r="L134" s="101" t="str">
        <f t="shared" si="2"/>
        <v>EQUIPMENT_DESC_10375</v>
      </c>
    </row>
    <row r="135" spans="1:12" ht="13.8" customHeight="1">
      <c r="A135" s="101">
        <f>ID규칙_장비_아이디_단위+C135*ID규칙_슬롯_단위+D135*ID규칙_티어_단위+COUNTIFS($C$4:C135,C135,$D$4:D135,D135)</f>
        <v>10326</v>
      </c>
      <c r="B135" s="100" t="s">
        <v>613</v>
      </c>
      <c r="C135" s="101">
        <v>3</v>
      </c>
      <c r="D135" s="101">
        <v>2</v>
      </c>
      <c r="E135" s="101">
        <v>35</v>
      </c>
      <c r="F135" s="101">
        <f>IFERROR(INDEX(GAIN_INFO!$C:$C,MATCH(EQUIPMENT!B135,GAIN_INFO!$B:$B,0)),0)</f>
        <v>103261</v>
      </c>
      <c r="G135" s="101">
        <f>IFERROR(INDEX(EQUIPMENT_REINFORCE!$C:$C,MATCH(EQUIPMENT!B135,EQUIPMENT_REINFORCE!$B:$B,0)),0)</f>
        <v>0</v>
      </c>
      <c r="H135" s="101">
        <f>IFERROR(INDEX(EQUIPMENT_LIMIT_BREAK!A:A,MATCH(B135,EQUIPMENT_LIMIT_BREAK!B:B,0)),0)</f>
        <v>0</v>
      </c>
      <c r="I135" s="101">
        <v>9999</v>
      </c>
      <c r="J135" s="101" t="str">
        <f t="shared" si="0"/>
        <v>EQUIPMENT_NAME_10326</v>
      </c>
      <c r="K135" s="101" t="str">
        <f t="shared" si="1"/>
        <v>EQUIPMENT_ICON_10326</v>
      </c>
      <c r="L135" s="101" t="str">
        <f t="shared" si="2"/>
        <v>EQUIPMENT_DESC_10326</v>
      </c>
    </row>
    <row r="136" spans="1:12" ht="13.8" customHeight="1">
      <c r="A136" s="101">
        <f>ID규칙_장비_아이디_단위+C136*ID규칙_슬롯_단위+D136*ID규칙_티어_단위+COUNTIFS($C$4:C136,C136,$D$4:D136,D136)</f>
        <v>10336</v>
      </c>
      <c r="B136" s="100" t="s">
        <v>614</v>
      </c>
      <c r="C136" s="101">
        <v>3</v>
      </c>
      <c r="D136" s="101">
        <v>3</v>
      </c>
      <c r="E136" s="101">
        <v>35</v>
      </c>
      <c r="F136" s="101">
        <f>IFERROR(INDEX(GAIN_INFO!$C:$C,MATCH(EQUIPMENT!B136,GAIN_INFO!$B:$B,0)),0)</f>
        <v>103361</v>
      </c>
      <c r="G136" s="101">
        <f>IFERROR(INDEX(EQUIPMENT_REINFORCE!$C:$C,MATCH(EQUIPMENT!B136,EQUIPMENT_REINFORCE!$B:$B,0)),0)</f>
        <v>0</v>
      </c>
      <c r="H136" s="101">
        <f>IFERROR(INDEX(EQUIPMENT_LIMIT_BREAK!A:A,MATCH(B136,EQUIPMENT_LIMIT_BREAK!B:B,0)),0)</f>
        <v>0</v>
      </c>
      <c r="I136" s="101">
        <v>9999</v>
      </c>
      <c r="J136" s="101" t="str">
        <f t="shared" si="0"/>
        <v>EQUIPMENT_NAME_10336</v>
      </c>
      <c r="K136" s="101" t="str">
        <f t="shared" si="1"/>
        <v>EQUIPMENT_ICON_10336</v>
      </c>
      <c r="L136" s="101" t="str">
        <f t="shared" si="2"/>
        <v>EQUIPMENT_DESC_10336</v>
      </c>
    </row>
    <row r="137" spans="1:12" ht="13.8" customHeight="1">
      <c r="A137" s="101">
        <f>ID규칙_장비_아이디_단위+C137*ID규칙_슬롯_단위+D137*ID규칙_티어_단위+COUNTIFS($C$4:C137,C137,$D$4:D137,D137)</f>
        <v>10346</v>
      </c>
      <c r="B137" s="100" t="s">
        <v>615</v>
      </c>
      <c r="C137" s="101">
        <v>3</v>
      </c>
      <c r="D137" s="101">
        <v>4</v>
      </c>
      <c r="E137" s="101">
        <v>35</v>
      </c>
      <c r="F137" s="101">
        <f>IFERROR(INDEX(GAIN_INFO!$C:$C,MATCH(EQUIPMENT!B137,GAIN_INFO!$B:$B,0)),0)</f>
        <v>103461</v>
      </c>
      <c r="G137" s="101">
        <f>IFERROR(INDEX(EQUIPMENT_REINFORCE!$C:$C,MATCH(EQUIPMENT!B137,EQUIPMENT_REINFORCE!$B:$B,0)),0)</f>
        <v>0</v>
      </c>
      <c r="H137" s="101">
        <f>IFERROR(INDEX(EQUIPMENT_LIMIT_BREAK!A:A,MATCH(B137,EQUIPMENT_LIMIT_BREAK!B:B,0)),0)</f>
        <v>0</v>
      </c>
      <c r="I137" s="101">
        <v>9999</v>
      </c>
      <c r="J137" s="101" t="str">
        <f t="shared" si="0"/>
        <v>EQUIPMENT_NAME_10346</v>
      </c>
      <c r="K137" s="101" t="str">
        <f t="shared" si="1"/>
        <v>EQUIPMENT_ICON_10346</v>
      </c>
      <c r="L137" s="101" t="str">
        <f t="shared" si="2"/>
        <v>EQUIPMENT_DESC_10346</v>
      </c>
    </row>
    <row r="138" spans="1:12" ht="13.8" customHeight="1">
      <c r="A138" s="101">
        <f>ID규칙_장비_아이디_단위+C138*ID규칙_슬롯_단위+D138*ID규칙_티어_단위+COUNTIFS($C$4:C138,C138,$D$4:D138,D138)</f>
        <v>10356</v>
      </c>
      <c r="B138" s="100" t="s">
        <v>616</v>
      </c>
      <c r="C138" s="101">
        <v>3</v>
      </c>
      <c r="D138" s="101">
        <v>5</v>
      </c>
      <c r="E138" s="101">
        <v>35</v>
      </c>
      <c r="F138" s="101">
        <f>IFERROR(INDEX(GAIN_INFO!$C:$C,MATCH(EQUIPMENT!B138,GAIN_INFO!$B:$B,0)),0)</f>
        <v>103561</v>
      </c>
      <c r="G138" s="101">
        <f>IFERROR(INDEX(EQUIPMENT_REINFORCE!$C:$C,MATCH(EQUIPMENT!B138,EQUIPMENT_REINFORCE!$B:$B,0)),0)</f>
        <v>0</v>
      </c>
      <c r="H138" s="101">
        <f>IFERROR(INDEX(EQUIPMENT_LIMIT_BREAK!A:A,MATCH(B138,EQUIPMENT_LIMIT_BREAK!B:B,0)),0)</f>
        <v>0</v>
      </c>
      <c r="I138" s="101">
        <v>9999</v>
      </c>
      <c r="J138" s="101" t="str">
        <f t="shared" si="0"/>
        <v>EQUIPMENT_NAME_10356</v>
      </c>
      <c r="K138" s="101" t="str">
        <f t="shared" si="1"/>
        <v>EQUIPMENT_ICON_10356</v>
      </c>
      <c r="L138" s="101" t="str">
        <f t="shared" si="2"/>
        <v>EQUIPMENT_DESC_10356</v>
      </c>
    </row>
    <row r="139" spans="1:12" ht="13.8" customHeight="1">
      <c r="A139" s="101">
        <f>ID규칙_장비_아이디_단위+C139*ID규칙_슬롯_단위+D139*ID규칙_티어_단위+COUNTIFS($C$4:C139,C139,$D$4:D139,D139)</f>
        <v>10366</v>
      </c>
      <c r="B139" s="100" t="s">
        <v>617</v>
      </c>
      <c r="C139" s="101">
        <v>3</v>
      </c>
      <c r="D139" s="101">
        <v>6</v>
      </c>
      <c r="E139" s="101">
        <v>35</v>
      </c>
      <c r="F139" s="101">
        <f>IFERROR(INDEX(GAIN_INFO!$C:$C,MATCH(EQUIPMENT!B139,GAIN_INFO!$B:$B,0)),0)</f>
        <v>103661</v>
      </c>
      <c r="G139" s="101">
        <f>IFERROR(INDEX(EQUIPMENT_REINFORCE!$C:$C,MATCH(EQUIPMENT!B139,EQUIPMENT_REINFORCE!$B:$B,0)),0)</f>
        <v>0</v>
      </c>
      <c r="H139" s="101">
        <f>IFERROR(INDEX(EQUIPMENT_LIMIT_BREAK!A:A,MATCH(B139,EQUIPMENT_LIMIT_BREAK!B:B,0)),0)</f>
        <v>0</v>
      </c>
      <c r="I139" s="101">
        <v>9999</v>
      </c>
      <c r="J139" s="101" t="str">
        <f t="shared" si="0"/>
        <v>EQUIPMENT_NAME_10366</v>
      </c>
      <c r="K139" s="101" t="str">
        <f t="shared" si="1"/>
        <v>EQUIPMENT_ICON_10366</v>
      </c>
      <c r="L139" s="101" t="str">
        <f t="shared" si="2"/>
        <v>EQUIPMENT_DESC_10366</v>
      </c>
    </row>
    <row r="140" spans="1:12" ht="13.8" customHeight="1">
      <c r="A140" s="101">
        <f>ID규칙_장비_아이디_단위+C140*ID규칙_슬롯_단위+D140*ID규칙_티어_단위+COUNTIFS($C$4:C140,C140,$D$4:D140,D140)</f>
        <v>10376</v>
      </c>
      <c r="B140" s="100" t="s">
        <v>618</v>
      </c>
      <c r="C140" s="101">
        <v>3</v>
      </c>
      <c r="D140" s="101">
        <v>7</v>
      </c>
      <c r="E140" s="101">
        <v>35</v>
      </c>
      <c r="F140" s="101">
        <f>IFERROR(INDEX(GAIN_INFO!$C:$C,MATCH(EQUIPMENT!B140,GAIN_INFO!$B:$B,0)),0)</f>
        <v>103761</v>
      </c>
      <c r="G140" s="101">
        <f>IFERROR(INDEX(EQUIPMENT_REINFORCE!$C:$C,MATCH(EQUIPMENT!B140,EQUIPMENT_REINFORCE!$B:$B,0)),0)</f>
        <v>0</v>
      </c>
      <c r="H140" s="101">
        <f>IFERROR(INDEX(EQUIPMENT_LIMIT_BREAK!A:A,MATCH(B140,EQUIPMENT_LIMIT_BREAK!B:B,0)),0)</f>
        <v>0</v>
      </c>
      <c r="I140" s="101">
        <v>9999</v>
      </c>
      <c r="J140" s="101" t="str">
        <f t="shared" si="0"/>
        <v>EQUIPMENT_NAME_10376</v>
      </c>
      <c r="K140" s="101" t="str">
        <f t="shared" si="1"/>
        <v>EQUIPMENT_ICON_10376</v>
      </c>
      <c r="L140" s="101" t="str">
        <f t="shared" si="2"/>
        <v>EQUIPMENT_DESC_10376</v>
      </c>
    </row>
  </sheetData>
  <phoneticPr fontId="5" type="noConversion"/>
  <pageMargins left="0.7" right="0.7" top="0.75" bottom="0.75" header="0" footer="0"/>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518"/>
  <sheetViews>
    <sheetView showGridLines="0" workbookViewId="0">
      <pane ySplit="3" topLeftCell="A4" activePane="bottomLeft" state="frozen"/>
      <selection pane="bottomLeft" activeCell="A4" sqref="A4"/>
    </sheetView>
  </sheetViews>
  <sheetFormatPr defaultColWidth="14.44140625" defaultRowHeight="13.8" customHeight="1"/>
  <cols>
    <col min="1" max="1" width="8.77734375" style="5" customWidth="1"/>
    <col min="2" max="2" width="24.44140625" style="5" bestFit="1" customWidth="1"/>
    <col min="3" max="3" width="27.5546875" style="5" customWidth="1"/>
    <col min="4" max="4" width="8.5546875" style="5" customWidth="1"/>
    <col min="5" max="5" width="10.21875" style="5" bestFit="1" customWidth="1"/>
    <col min="6" max="6" width="11.44140625" style="5" bestFit="1" customWidth="1"/>
    <col min="7" max="7" width="12" style="5" customWidth="1"/>
    <col min="8" max="8" width="13.44140625" style="5" bestFit="1" customWidth="1"/>
    <col min="9" max="9" width="15" style="5" bestFit="1" customWidth="1"/>
    <col min="10" max="10" width="8.109375" style="5" bestFit="1" customWidth="1"/>
    <col min="11" max="11" width="13.44140625" style="5" bestFit="1" customWidth="1"/>
    <col min="12" max="12" width="15" style="5" bestFit="1" customWidth="1"/>
    <col min="13" max="13" width="8.109375" style="5" bestFit="1" customWidth="1"/>
    <col min="14" max="14" width="13.44140625" style="5" bestFit="1" customWidth="1"/>
    <col min="15" max="15" width="15" style="5" bestFit="1" customWidth="1"/>
    <col min="16" max="16" width="8.109375" style="5" bestFit="1" customWidth="1"/>
    <col min="17" max="17" width="13.44140625" style="5" bestFit="1" customWidth="1"/>
    <col min="18" max="18" width="15" style="5" bestFit="1" customWidth="1"/>
    <col min="19" max="19" width="8.109375" style="5" bestFit="1" customWidth="1"/>
    <col min="20" max="20" width="66.88671875" style="5" customWidth="1"/>
    <col min="21" max="26" width="8.6640625" style="5" customWidth="1"/>
    <col min="27" max="16384" width="14.44140625" style="5"/>
  </cols>
  <sheetData>
    <row r="1" spans="1:20" ht="13.8" customHeight="1">
      <c r="A1" s="6" t="s">
        <v>8</v>
      </c>
      <c r="B1" s="6" t="s">
        <v>481</v>
      </c>
      <c r="C1" s="6" t="s">
        <v>120</v>
      </c>
      <c r="D1" s="6" t="s">
        <v>164</v>
      </c>
      <c r="E1" s="6" t="s">
        <v>86</v>
      </c>
      <c r="F1" s="6" t="s">
        <v>89</v>
      </c>
      <c r="G1" s="6" t="s">
        <v>92</v>
      </c>
      <c r="H1" s="6" t="s">
        <v>13031</v>
      </c>
      <c r="I1" s="6" t="s">
        <v>13034</v>
      </c>
      <c r="J1" s="6" t="s">
        <v>59</v>
      </c>
      <c r="K1" s="6" t="s">
        <v>13032</v>
      </c>
      <c r="L1" s="6" t="s">
        <v>13033</v>
      </c>
      <c r="M1" s="6" t="s">
        <v>65</v>
      </c>
      <c r="N1" s="6" t="s">
        <v>13035</v>
      </c>
      <c r="O1" s="6" t="s">
        <v>13036</v>
      </c>
      <c r="P1" s="6" t="s">
        <v>71</v>
      </c>
      <c r="Q1" s="6" t="s">
        <v>13037</v>
      </c>
      <c r="R1" s="6" t="s">
        <v>13039</v>
      </c>
      <c r="S1" s="6" t="s">
        <v>184</v>
      </c>
      <c r="T1" s="6" t="s">
        <v>619</v>
      </c>
    </row>
    <row r="2" spans="1:20" ht="13.8" customHeight="1">
      <c r="A2" s="7" t="s">
        <v>9</v>
      </c>
      <c r="B2" s="7" t="s">
        <v>127</v>
      </c>
      <c r="C2" s="7" t="s">
        <v>13044</v>
      </c>
      <c r="D2" s="7" t="s">
        <v>80</v>
      </c>
      <c r="E2" s="7" t="s">
        <v>87</v>
      </c>
      <c r="F2" s="7" t="s">
        <v>90</v>
      </c>
      <c r="G2" s="7" t="s">
        <v>93</v>
      </c>
      <c r="H2" s="7" t="s">
        <v>12973</v>
      </c>
      <c r="I2" s="7" t="s">
        <v>12974</v>
      </c>
      <c r="J2" s="7" t="s">
        <v>3115</v>
      </c>
      <c r="K2" s="7" t="s">
        <v>12975</v>
      </c>
      <c r="L2" s="7" t="s">
        <v>12976</v>
      </c>
      <c r="M2" s="7" t="s">
        <v>2999</v>
      </c>
      <c r="N2" s="7" t="s">
        <v>12977</v>
      </c>
      <c r="O2" s="7" t="s">
        <v>12978</v>
      </c>
      <c r="P2" s="7" t="s">
        <v>3000</v>
      </c>
      <c r="Q2" s="7" t="s">
        <v>13038</v>
      </c>
      <c r="R2" s="7" t="s">
        <v>13041</v>
      </c>
      <c r="S2" s="7" t="s">
        <v>3116</v>
      </c>
      <c r="T2" s="7" t="s">
        <v>13042</v>
      </c>
    </row>
    <row r="3" spans="1:20" ht="13.8" customHeight="1">
      <c r="A3" s="8" t="s">
        <v>282</v>
      </c>
      <c r="B3" s="8" t="s">
        <v>283</v>
      </c>
      <c r="C3" s="8" t="s">
        <v>282</v>
      </c>
      <c r="D3" s="8" t="s">
        <v>282</v>
      </c>
      <c r="E3" s="8" t="s">
        <v>282</v>
      </c>
      <c r="F3" s="8" t="s">
        <v>282</v>
      </c>
      <c r="G3" s="8" t="s">
        <v>282</v>
      </c>
      <c r="H3" s="8" t="s">
        <v>282</v>
      </c>
      <c r="I3" s="8" t="s">
        <v>282</v>
      </c>
      <c r="J3" s="8" t="s">
        <v>282</v>
      </c>
      <c r="K3" s="8" t="s">
        <v>282</v>
      </c>
      <c r="L3" s="8" t="s">
        <v>282</v>
      </c>
      <c r="M3" s="8" t="s">
        <v>282</v>
      </c>
      <c r="N3" s="8" t="s">
        <v>282</v>
      </c>
      <c r="O3" s="8" t="s">
        <v>282</v>
      </c>
      <c r="P3" s="8" t="s">
        <v>282</v>
      </c>
      <c r="Q3" s="8" t="s">
        <v>282</v>
      </c>
      <c r="R3" s="8" t="s">
        <v>282</v>
      </c>
      <c r="S3" s="8" t="s">
        <v>282</v>
      </c>
      <c r="T3" s="8" t="s">
        <v>283</v>
      </c>
    </row>
    <row r="4" spans="1:20" ht="13.8" customHeight="1">
      <c r="A4" s="101">
        <f>C4*100+COUNTIF($C$4:C4,C4)</f>
        <v>10001</v>
      </c>
      <c r="B4" s="100" t="s">
        <v>482</v>
      </c>
      <c r="C4" s="101">
        <f>100+VLOOKUP(B4,EQUIPMENT!B:C,2,0)*10+VLOOKUP(B4,EQUIPMENT!B:D,3,0)</f>
        <v>100</v>
      </c>
      <c r="D4" s="101">
        <v>0</v>
      </c>
      <c r="E4" s="101">
        <v>0</v>
      </c>
      <c r="F4" s="101">
        <v>0</v>
      </c>
      <c r="G4" s="101">
        <v>0</v>
      </c>
      <c r="H4" s="101">
        <v>1</v>
      </c>
      <c r="I4" s="101">
        <v>1</v>
      </c>
      <c r="J4" s="101">
        <v>0</v>
      </c>
      <c r="K4" s="101">
        <v>0</v>
      </c>
      <c r="L4" s="101">
        <v>0</v>
      </c>
      <c r="M4" s="101">
        <v>0</v>
      </c>
      <c r="N4" s="101">
        <v>0</v>
      </c>
      <c r="O4" s="101">
        <v>0</v>
      </c>
      <c r="P4" s="101">
        <v>0</v>
      </c>
      <c r="Q4" s="101">
        <v>0</v>
      </c>
      <c r="R4" s="101">
        <v>0</v>
      </c>
      <c r="S4" s="101">
        <v>0</v>
      </c>
      <c r="T4" s="104" t="str">
        <f t="shared" ref="T4:T67" si="0">IF(H4=0,"",IF(I4&gt;0,VLOOKUP(H4,MAIN_STATS_TYPE,2,0)&amp;IF(J4=1," +"&amp;I4/100&amp;"%"," +"&amp;I4),VLOOKUP(H4,MAIN_STATS_TYPE,2,0)))&amp;IF(K4=0,""," / "&amp;IF(L4&gt;0,VLOOKUP(K4,MAIN_STATS_TYPE,2,0)&amp;IF(M4=1," +"&amp;L4/100&amp;"%"," +"&amp;L4),VLOOKUP(K4,MAIN_STATS_TYPE,2,0)))&amp;IF(N4=0,""," / "&amp;IF(O4&gt;0,VLOOKUP(N4,MAIN_STATS_TYPE,2,0)&amp;IF(P4=1," +"&amp;O4/100&amp;"%"," +"&amp;O4),VLOOKUP(N4,MAIN_STATS_TYPE,2,0)))&amp;IF(Q4=0,""," / "&amp;IF(R4&gt;0,VLOOKUP(Q4,MAIN_STATS_TYPE,2,0)&amp;IF(S4=1," +"&amp;R4/100&amp;"%"," +"&amp;R4),VLOOKUP(Q4,MAIN_STATS_TYPE,2,0)))</f>
        <v>공격력 +1</v>
      </c>
    </row>
    <row r="5" spans="1:20" ht="13.8" customHeight="1">
      <c r="A5" s="101">
        <f>C5*100+COUNTIF($C$4:C5,C5)</f>
        <v>10002</v>
      </c>
      <c r="B5" s="100" t="s">
        <v>483</v>
      </c>
      <c r="C5" s="101">
        <f>100+VLOOKUP(B5,EQUIPMENT!B:C,2,0)*10+VLOOKUP(B5,EQUIPMENT!B:D,3,0)</f>
        <v>100</v>
      </c>
      <c r="D5" s="101">
        <v>0</v>
      </c>
      <c r="E5" s="101">
        <v>0</v>
      </c>
      <c r="F5" s="101">
        <v>0</v>
      </c>
      <c r="G5" s="101">
        <v>0</v>
      </c>
      <c r="H5" s="101">
        <v>1</v>
      </c>
      <c r="I5" s="101">
        <v>1</v>
      </c>
      <c r="J5" s="101">
        <v>0</v>
      </c>
      <c r="K5" s="101">
        <v>0</v>
      </c>
      <c r="L5" s="101">
        <v>0</v>
      </c>
      <c r="M5" s="101">
        <v>0</v>
      </c>
      <c r="N5" s="101">
        <v>0</v>
      </c>
      <c r="O5" s="101">
        <v>0</v>
      </c>
      <c r="P5" s="101">
        <v>0</v>
      </c>
      <c r="Q5" s="101">
        <v>0</v>
      </c>
      <c r="R5" s="101">
        <v>0</v>
      </c>
      <c r="S5" s="101">
        <v>0</v>
      </c>
      <c r="T5" s="104" t="str">
        <f t="shared" si="0"/>
        <v>공격력 +1</v>
      </c>
    </row>
    <row r="6" spans="1:20" ht="13.8" customHeight="1">
      <c r="A6" s="101">
        <f>C6*100+COUNTIF($C$4:C6,C6)</f>
        <v>10003</v>
      </c>
      <c r="B6" s="100" t="s">
        <v>484</v>
      </c>
      <c r="C6" s="101">
        <f>100+VLOOKUP(B6,EQUIPMENT!B:C,2,0)*10+VLOOKUP(B6,EQUIPMENT!B:D,3,0)</f>
        <v>100</v>
      </c>
      <c r="D6" s="101">
        <v>0</v>
      </c>
      <c r="E6" s="101">
        <v>0</v>
      </c>
      <c r="F6" s="101">
        <v>0</v>
      </c>
      <c r="G6" s="101">
        <v>0</v>
      </c>
      <c r="H6" s="101">
        <v>1</v>
      </c>
      <c r="I6" s="101">
        <v>1</v>
      </c>
      <c r="J6" s="101">
        <v>0</v>
      </c>
      <c r="K6" s="101">
        <v>0</v>
      </c>
      <c r="L6" s="101">
        <v>0</v>
      </c>
      <c r="M6" s="101">
        <v>0</v>
      </c>
      <c r="N6" s="101">
        <v>0</v>
      </c>
      <c r="O6" s="101">
        <v>0</v>
      </c>
      <c r="P6" s="101">
        <v>0</v>
      </c>
      <c r="Q6" s="101">
        <v>0</v>
      </c>
      <c r="R6" s="101">
        <v>0</v>
      </c>
      <c r="S6" s="101">
        <v>0</v>
      </c>
      <c r="T6" s="104" t="str">
        <f t="shared" si="0"/>
        <v>공격력 +1</v>
      </c>
    </row>
    <row r="7" spans="1:20" ht="13.8" customHeight="1">
      <c r="A7" s="101">
        <f>C7*100+COUNTIF($C$4:C7,C7)</f>
        <v>10004</v>
      </c>
      <c r="B7" s="100" t="s">
        <v>485</v>
      </c>
      <c r="C7" s="101">
        <f>100+VLOOKUP(B7,EQUIPMENT!B:C,2,0)*10+VLOOKUP(B7,EQUIPMENT!B:D,3,0)</f>
        <v>100</v>
      </c>
      <c r="D7" s="101">
        <v>0</v>
      </c>
      <c r="E7" s="101">
        <v>0</v>
      </c>
      <c r="F7" s="101">
        <v>0</v>
      </c>
      <c r="G7" s="101">
        <v>0</v>
      </c>
      <c r="H7" s="101">
        <v>1</v>
      </c>
      <c r="I7" s="101">
        <v>1</v>
      </c>
      <c r="J7" s="101">
        <v>0</v>
      </c>
      <c r="K7" s="101">
        <v>0</v>
      </c>
      <c r="L7" s="101">
        <v>0</v>
      </c>
      <c r="M7" s="101">
        <v>0</v>
      </c>
      <c r="N7" s="101">
        <v>0</v>
      </c>
      <c r="O7" s="101">
        <v>0</v>
      </c>
      <c r="P7" s="101">
        <v>0</v>
      </c>
      <c r="Q7" s="101">
        <v>0</v>
      </c>
      <c r="R7" s="101">
        <v>0</v>
      </c>
      <c r="S7" s="101">
        <v>0</v>
      </c>
      <c r="T7" s="104" t="str">
        <f t="shared" si="0"/>
        <v>공격력 +1</v>
      </c>
    </row>
    <row r="8" spans="1:20" ht="13.8" customHeight="1">
      <c r="A8" s="101">
        <f>C8*100+COUNTIF($C$4:C8,C8)</f>
        <v>10005</v>
      </c>
      <c r="B8" s="100" t="s">
        <v>486</v>
      </c>
      <c r="C8" s="101">
        <f>100+VLOOKUP(B8,EQUIPMENT!B:C,2,0)*10+VLOOKUP(B8,EQUIPMENT!B:D,3,0)</f>
        <v>100</v>
      </c>
      <c r="D8" s="101">
        <v>0</v>
      </c>
      <c r="E8" s="101">
        <v>0</v>
      </c>
      <c r="F8" s="101">
        <v>0</v>
      </c>
      <c r="G8" s="101">
        <v>0</v>
      </c>
      <c r="H8" s="101">
        <v>1</v>
      </c>
      <c r="I8" s="101">
        <v>1</v>
      </c>
      <c r="J8" s="101">
        <v>0</v>
      </c>
      <c r="K8" s="101">
        <v>0</v>
      </c>
      <c r="L8" s="101">
        <v>0</v>
      </c>
      <c r="M8" s="101">
        <v>0</v>
      </c>
      <c r="N8" s="101">
        <v>0</v>
      </c>
      <c r="O8" s="101">
        <v>0</v>
      </c>
      <c r="P8" s="101">
        <v>0</v>
      </c>
      <c r="Q8" s="101">
        <v>0</v>
      </c>
      <c r="R8" s="101">
        <v>0</v>
      </c>
      <c r="S8" s="101">
        <v>0</v>
      </c>
      <c r="T8" s="104" t="str">
        <f t="shared" si="0"/>
        <v>공격력 +1</v>
      </c>
    </row>
    <row r="9" spans="1:20" ht="13.8" customHeight="1">
      <c r="A9" s="101">
        <f>C9*100+COUNTIF($C$4:C9,C9)</f>
        <v>10006</v>
      </c>
      <c r="B9" s="100" t="s">
        <v>487</v>
      </c>
      <c r="C9" s="101">
        <f>100+VLOOKUP(B9,EQUIPMENT!B:C,2,0)*10+VLOOKUP(B9,EQUIPMENT!B:D,3,0)</f>
        <v>100</v>
      </c>
      <c r="D9" s="101">
        <v>0</v>
      </c>
      <c r="E9" s="101">
        <v>0</v>
      </c>
      <c r="F9" s="101">
        <v>0</v>
      </c>
      <c r="G9" s="101">
        <v>0</v>
      </c>
      <c r="H9" s="101">
        <v>1</v>
      </c>
      <c r="I9" s="101">
        <v>1</v>
      </c>
      <c r="J9" s="101">
        <v>0</v>
      </c>
      <c r="K9" s="101">
        <v>0</v>
      </c>
      <c r="L9" s="101">
        <v>0</v>
      </c>
      <c r="M9" s="101">
        <v>0</v>
      </c>
      <c r="N9" s="101">
        <v>0</v>
      </c>
      <c r="O9" s="101">
        <v>0</v>
      </c>
      <c r="P9" s="101">
        <v>0</v>
      </c>
      <c r="Q9" s="101">
        <v>0</v>
      </c>
      <c r="R9" s="101">
        <v>0</v>
      </c>
      <c r="S9" s="101">
        <v>0</v>
      </c>
      <c r="T9" s="104" t="str">
        <f t="shared" si="0"/>
        <v>공격력 +1</v>
      </c>
    </row>
    <row r="10" spans="1:20" ht="13.8" customHeight="1">
      <c r="A10" s="101">
        <f>C10*100+COUNTIF($C$4:C10,C10)</f>
        <v>10007</v>
      </c>
      <c r="B10" s="100" t="s">
        <v>488</v>
      </c>
      <c r="C10" s="101">
        <f>100+VLOOKUP(B10,EQUIPMENT!B:C,2,0)*10+VLOOKUP(B10,EQUIPMENT!B:D,3,0)</f>
        <v>100</v>
      </c>
      <c r="D10" s="101">
        <v>0</v>
      </c>
      <c r="E10" s="101">
        <v>0</v>
      </c>
      <c r="F10" s="101">
        <v>0</v>
      </c>
      <c r="G10" s="101">
        <v>0</v>
      </c>
      <c r="H10" s="101">
        <v>1</v>
      </c>
      <c r="I10" s="101">
        <v>1</v>
      </c>
      <c r="J10" s="101">
        <v>0</v>
      </c>
      <c r="K10" s="101">
        <v>0</v>
      </c>
      <c r="L10" s="101">
        <v>0</v>
      </c>
      <c r="M10" s="101">
        <v>0</v>
      </c>
      <c r="N10" s="101">
        <v>0</v>
      </c>
      <c r="O10" s="101">
        <v>0</v>
      </c>
      <c r="P10" s="101">
        <v>0</v>
      </c>
      <c r="Q10" s="101">
        <v>0</v>
      </c>
      <c r="R10" s="101">
        <v>0</v>
      </c>
      <c r="S10" s="101">
        <v>0</v>
      </c>
      <c r="T10" s="104" t="str">
        <f t="shared" si="0"/>
        <v>공격력 +1</v>
      </c>
    </row>
    <row r="11" spans="1:20" ht="13.8" customHeight="1">
      <c r="A11" s="101">
        <f>C11*100+COUNTIF($C$4:C11,C11)</f>
        <v>10008</v>
      </c>
      <c r="B11" s="100" t="s">
        <v>489</v>
      </c>
      <c r="C11" s="101">
        <f>100+VLOOKUP(B11,EQUIPMENT!B:C,2,0)*10+VLOOKUP(B11,EQUIPMENT!B:D,3,0)</f>
        <v>100</v>
      </c>
      <c r="D11" s="101">
        <v>0</v>
      </c>
      <c r="E11" s="101">
        <v>0</v>
      </c>
      <c r="F11" s="101">
        <v>0</v>
      </c>
      <c r="G11" s="101">
        <v>0</v>
      </c>
      <c r="H11" s="101">
        <v>1</v>
      </c>
      <c r="I11" s="101">
        <v>1</v>
      </c>
      <c r="J11" s="101">
        <v>0</v>
      </c>
      <c r="K11" s="101">
        <v>0</v>
      </c>
      <c r="L11" s="101">
        <v>0</v>
      </c>
      <c r="M11" s="101">
        <v>0</v>
      </c>
      <c r="N11" s="101">
        <v>0</v>
      </c>
      <c r="O11" s="101">
        <v>0</v>
      </c>
      <c r="P11" s="101">
        <v>0</v>
      </c>
      <c r="Q11" s="101">
        <v>0</v>
      </c>
      <c r="R11" s="101">
        <v>0</v>
      </c>
      <c r="S11" s="101">
        <v>0</v>
      </c>
      <c r="T11" s="104" t="str">
        <f t="shared" si="0"/>
        <v>공격력 +1</v>
      </c>
    </row>
    <row r="12" spans="1:20" ht="13.8" customHeight="1">
      <c r="A12" s="101">
        <f>C12*100+COUNTIF($C$4:C12,C12)</f>
        <v>10009</v>
      </c>
      <c r="B12" s="100" t="s">
        <v>490</v>
      </c>
      <c r="C12" s="101">
        <f>100+VLOOKUP(B12,EQUIPMENT!B:C,2,0)*10+VLOOKUP(B12,EQUIPMENT!B:D,3,0)</f>
        <v>100</v>
      </c>
      <c r="D12" s="101">
        <v>0</v>
      </c>
      <c r="E12" s="101">
        <v>0</v>
      </c>
      <c r="F12" s="101">
        <v>0</v>
      </c>
      <c r="G12" s="101">
        <v>0</v>
      </c>
      <c r="H12" s="101">
        <v>1</v>
      </c>
      <c r="I12" s="101">
        <v>1</v>
      </c>
      <c r="J12" s="101">
        <v>0</v>
      </c>
      <c r="K12" s="101">
        <v>0</v>
      </c>
      <c r="L12" s="101">
        <v>0</v>
      </c>
      <c r="M12" s="101">
        <v>0</v>
      </c>
      <c r="N12" s="101">
        <v>0</v>
      </c>
      <c r="O12" s="101">
        <v>0</v>
      </c>
      <c r="P12" s="101">
        <v>0</v>
      </c>
      <c r="Q12" s="101">
        <v>0</v>
      </c>
      <c r="R12" s="101">
        <v>0</v>
      </c>
      <c r="S12" s="101">
        <v>0</v>
      </c>
      <c r="T12" s="104" t="str">
        <f t="shared" si="0"/>
        <v>공격력 +1</v>
      </c>
    </row>
    <row r="13" spans="1:20" ht="13.8" customHeight="1">
      <c r="A13" s="101">
        <f>C13*100+COUNTIF($C$4:C13,C13)</f>
        <v>10010</v>
      </c>
      <c r="B13" s="100" t="s">
        <v>491</v>
      </c>
      <c r="C13" s="101">
        <f>100+VLOOKUP(B13,EQUIPMENT!B:C,2,0)*10+VLOOKUP(B13,EQUIPMENT!B:D,3,0)</f>
        <v>100</v>
      </c>
      <c r="D13" s="101">
        <v>0</v>
      </c>
      <c r="E13" s="101">
        <v>0</v>
      </c>
      <c r="F13" s="101">
        <v>0</v>
      </c>
      <c r="G13" s="101">
        <v>0</v>
      </c>
      <c r="H13" s="101">
        <v>1</v>
      </c>
      <c r="I13" s="101">
        <v>1</v>
      </c>
      <c r="J13" s="101">
        <v>0</v>
      </c>
      <c r="K13" s="101">
        <v>0</v>
      </c>
      <c r="L13" s="101">
        <v>0</v>
      </c>
      <c r="M13" s="101">
        <v>0</v>
      </c>
      <c r="N13" s="101">
        <v>0</v>
      </c>
      <c r="O13" s="101">
        <v>0</v>
      </c>
      <c r="P13" s="101">
        <v>0</v>
      </c>
      <c r="Q13" s="101">
        <v>0</v>
      </c>
      <c r="R13" s="101">
        <v>0</v>
      </c>
      <c r="S13" s="101">
        <v>0</v>
      </c>
      <c r="T13" s="104" t="str">
        <f t="shared" si="0"/>
        <v>공격력 +1</v>
      </c>
    </row>
    <row r="14" spans="1:20" ht="13.8" customHeight="1">
      <c r="A14" s="101">
        <f>C14*100+COUNTIF($C$4:C14,C14)</f>
        <v>10011</v>
      </c>
      <c r="B14" s="100" t="s">
        <v>492</v>
      </c>
      <c r="C14" s="101">
        <f>100+VLOOKUP(B14,EQUIPMENT!B:C,2,0)*10+VLOOKUP(B14,EQUIPMENT!B:D,3,0)</f>
        <v>100</v>
      </c>
      <c r="D14" s="101">
        <v>0</v>
      </c>
      <c r="E14" s="101">
        <v>0</v>
      </c>
      <c r="F14" s="101">
        <v>0</v>
      </c>
      <c r="G14" s="101">
        <v>0</v>
      </c>
      <c r="H14" s="101">
        <v>1</v>
      </c>
      <c r="I14" s="101">
        <v>1</v>
      </c>
      <c r="J14" s="101">
        <v>0</v>
      </c>
      <c r="K14" s="101">
        <v>0</v>
      </c>
      <c r="L14" s="101">
        <v>0</v>
      </c>
      <c r="M14" s="101">
        <v>0</v>
      </c>
      <c r="N14" s="101">
        <v>0</v>
      </c>
      <c r="O14" s="101">
        <v>0</v>
      </c>
      <c r="P14" s="101">
        <v>0</v>
      </c>
      <c r="Q14" s="101">
        <v>0</v>
      </c>
      <c r="R14" s="101">
        <v>0</v>
      </c>
      <c r="S14" s="101">
        <v>0</v>
      </c>
      <c r="T14" s="104" t="str">
        <f t="shared" si="0"/>
        <v>공격력 +1</v>
      </c>
    </row>
    <row r="15" spans="1:20" ht="13.8" customHeight="1">
      <c r="A15" s="101">
        <f>C15*100+COUNTIF($C$4:C15,C15)</f>
        <v>10012</v>
      </c>
      <c r="B15" s="100" t="s">
        <v>493</v>
      </c>
      <c r="C15" s="101">
        <f>100+VLOOKUP(B15,EQUIPMENT!B:C,2,0)*10+VLOOKUP(B15,EQUIPMENT!B:D,3,0)</f>
        <v>100</v>
      </c>
      <c r="D15" s="101">
        <v>0</v>
      </c>
      <c r="E15" s="101">
        <v>0</v>
      </c>
      <c r="F15" s="101">
        <v>0</v>
      </c>
      <c r="G15" s="101">
        <v>0</v>
      </c>
      <c r="H15" s="101">
        <v>1</v>
      </c>
      <c r="I15" s="101">
        <v>1</v>
      </c>
      <c r="J15" s="101">
        <v>0</v>
      </c>
      <c r="K15" s="101">
        <v>0</v>
      </c>
      <c r="L15" s="101">
        <v>0</v>
      </c>
      <c r="M15" s="101">
        <v>0</v>
      </c>
      <c r="N15" s="101">
        <v>0</v>
      </c>
      <c r="O15" s="101">
        <v>0</v>
      </c>
      <c r="P15" s="101">
        <v>0</v>
      </c>
      <c r="Q15" s="101">
        <v>0</v>
      </c>
      <c r="R15" s="101">
        <v>0</v>
      </c>
      <c r="S15" s="101">
        <v>0</v>
      </c>
      <c r="T15" s="104" t="str">
        <f t="shared" si="0"/>
        <v>공격력 +1</v>
      </c>
    </row>
    <row r="16" spans="1:20" ht="13.8" customHeight="1">
      <c r="A16" s="101">
        <f>C16*100+COUNTIF($C$4:C16,C16)</f>
        <v>10013</v>
      </c>
      <c r="B16" s="100" t="s">
        <v>494</v>
      </c>
      <c r="C16" s="101">
        <f>100+VLOOKUP(B16,EQUIPMENT!B:C,2,0)*10+VLOOKUP(B16,EQUIPMENT!B:D,3,0)</f>
        <v>100</v>
      </c>
      <c r="D16" s="101">
        <v>0</v>
      </c>
      <c r="E16" s="101">
        <v>0</v>
      </c>
      <c r="F16" s="101">
        <v>0</v>
      </c>
      <c r="G16" s="101">
        <v>0</v>
      </c>
      <c r="H16" s="101">
        <v>1</v>
      </c>
      <c r="I16" s="101">
        <v>1</v>
      </c>
      <c r="J16" s="101">
        <v>0</v>
      </c>
      <c r="K16" s="101">
        <v>0</v>
      </c>
      <c r="L16" s="101">
        <v>0</v>
      </c>
      <c r="M16" s="101">
        <v>0</v>
      </c>
      <c r="N16" s="101">
        <v>0</v>
      </c>
      <c r="O16" s="101">
        <v>0</v>
      </c>
      <c r="P16" s="101">
        <v>0</v>
      </c>
      <c r="Q16" s="101">
        <v>0</v>
      </c>
      <c r="R16" s="101">
        <v>0</v>
      </c>
      <c r="S16" s="101">
        <v>0</v>
      </c>
      <c r="T16" s="104" t="str">
        <f t="shared" si="0"/>
        <v>공격력 +1</v>
      </c>
    </row>
    <row r="17" spans="1:20" ht="13.8" customHeight="1">
      <c r="A17" s="101">
        <f>C17*100+COUNTIF($C$4:C17,C17)</f>
        <v>10014</v>
      </c>
      <c r="B17" s="100" t="s">
        <v>495</v>
      </c>
      <c r="C17" s="101">
        <f>100+VLOOKUP(B17,EQUIPMENT!B:C,2,0)*10+VLOOKUP(B17,EQUIPMENT!B:D,3,0)</f>
        <v>100</v>
      </c>
      <c r="D17" s="101">
        <v>0</v>
      </c>
      <c r="E17" s="101">
        <v>0</v>
      </c>
      <c r="F17" s="101">
        <v>0</v>
      </c>
      <c r="G17" s="101">
        <v>0</v>
      </c>
      <c r="H17" s="101">
        <v>1</v>
      </c>
      <c r="I17" s="101">
        <v>1</v>
      </c>
      <c r="J17" s="101">
        <v>0</v>
      </c>
      <c r="K17" s="101">
        <v>0</v>
      </c>
      <c r="L17" s="101">
        <v>0</v>
      </c>
      <c r="M17" s="101">
        <v>0</v>
      </c>
      <c r="N17" s="101">
        <v>0</v>
      </c>
      <c r="O17" s="101">
        <v>0</v>
      </c>
      <c r="P17" s="101">
        <v>0</v>
      </c>
      <c r="Q17" s="101">
        <v>0</v>
      </c>
      <c r="R17" s="101">
        <v>0</v>
      </c>
      <c r="S17" s="101">
        <v>0</v>
      </c>
      <c r="T17" s="104" t="str">
        <f t="shared" si="0"/>
        <v>공격력 +1</v>
      </c>
    </row>
    <row r="18" spans="1:20" ht="13.8" customHeight="1">
      <c r="A18" s="101">
        <f>C18*100+COUNTIF($C$4:C18,C18)</f>
        <v>10015</v>
      </c>
      <c r="B18" s="100" t="s">
        <v>496</v>
      </c>
      <c r="C18" s="101">
        <f>100+VLOOKUP(B18,EQUIPMENT!B:C,2,0)*10+VLOOKUP(B18,EQUIPMENT!B:D,3,0)</f>
        <v>100</v>
      </c>
      <c r="D18" s="101">
        <v>0</v>
      </c>
      <c r="E18" s="101">
        <v>0</v>
      </c>
      <c r="F18" s="101">
        <v>0</v>
      </c>
      <c r="G18" s="101">
        <v>0</v>
      </c>
      <c r="H18" s="101">
        <v>1</v>
      </c>
      <c r="I18" s="101">
        <v>1</v>
      </c>
      <c r="J18" s="101">
        <v>0</v>
      </c>
      <c r="K18" s="101">
        <v>0</v>
      </c>
      <c r="L18" s="101">
        <v>0</v>
      </c>
      <c r="M18" s="101">
        <v>0</v>
      </c>
      <c r="N18" s="101">
        <v>0</v>
      </c>
      <c r="O18" s="101">
        <v>0</v>
      </c>
      <c r="P18" s="101">
        <v>0</v>
      </c>
      <c r="Q18" s="101">
        <v>0</v>
      </c>
      <c r="R18" s="101">
        <v>0</v>
      </c>
      <c r="S18" s="101">
        <v>0</v>
      </c>
      <c r="T18" s="104" t="str">
        <f t="shared" si="0"/>
        <v>공격력 +1</v>
      </c>
    </row>
    <row r="19" spans="1:20" ht="13.8" customHeight="1">
      <c r="A19" s="101">
        <f>C19*100+COUNTIF($C$4:C19,C19)</f>
        <v>10016</v>
      </c>
      <c r="B19" s="100" t="s">
        <v>497</v>
      </c>
      <c r="C19" s="101">
        <f>100+VLOOKUP(B19,EQUIPMENT!B:C,2,0)*10+VLOOKUP(B19,EQUIPMENT!B:D,3,0)</f>
        <v>100</v>
      </c>
      <c r="D19" s="101">
        <v>0</v>
      </c>
      <c r="E19" s="101">
        <v>0</v>
      </c>
      <c r="F19" s="101">
        <v>0</v>
      </c>
      <c r="G19" s="101">
        <v>0</v>
      </c>
      <c r="H19" s="101">
        <v>1</v>
      </c>
      <c r="I19" s="101">
        <v>1</v>
      </c>
      <c r="J19" s="101">
        <v>0</v>
      </c>
      <c r="K19" s="101">
        <v>0</v>
      </c>
      <c r="L19" s="101">
        <v>0</v>
      </c>
      <c r="M19" s="101">
        <v>0</v>
      </c>
      <c r="N19" s="101">
        <v>0</v>
      </c>
      <c r="O19" s="101">
        <v>0</v>
      </c>
      <c r="P19" s="101">
        <v>0</v>
      </c>
      <c r="Q19" s="101">
        <v>0</v>
      </c>
      <c r="R19" s="101">
        <v>0</v>
      </c>
      <c r="S19" s="101">
        <v>0</v>
      </c>
      <c r="T19" s="104" t="str">
        <f t="shared" si="0"/>
        <v>공격력 +1</v>
      </c>
    </row>
    <row r="20" spans="1:20" ht="13.8" customHeight="1">
      <c r="A20" s="101">
        <f>C20*100+COUNTIF($C$4:C20,C20)</f>
        <v>10017</v>
      </c>
      <c r="B20" s="100" t="s">
        <v>498</v>
      </c>
      <c r="C20" s="101">
        <f>100+VLOOKUP(B20,EQUIPMENT!B:C,2,0)*10+VLOOKUP(B20,EQUIPMENT!B:D,3,0)</f>
        <v>100</v>
      </c>
      <c r="D20" s="101">
        <v>0</v>
      </c>
      <c r="E20" s="101">
        <v>0</v>
      </c>
      <c r="F20" s="101">
        <v>0</v>
      </c>
      <c r="G20" s="101">
        <v>0</v>
      </c>
      <c r="H20" s="101">
        <v>1</v>
      </c>
      <c r="I20" s="101">
        <v>1</v>
      </c>
      <c r="J20" s="101">
        <v>0</v>
      </c>
      <c r="K20" s="101">
        <v>0</v>
      </c>
      <c r="L20" s="101">
        <v>0</v>
      </c>
      <c r="M20" s="101">
        <v>0</v>
      </c>
      <c r="N20" s="101">
        <v>0</v>
      </c>
      <c r="O20" s="101">
        <v>0</v>
      </c>
      <c r="P20" s="101">
        <v>0</v>
      </c>
      <c r="Q20" s="101">
        <v>0</v>
      </c>
      <c r="R20" s="101">
        <v>0</v>
      </c>
      <c r="S20" s="101">
        <v>0</v>
      </c>
      <c r="T20" s="104" t="str">
        <f t="shared" si="0"/>
        <v>공격력 +1</v>
      </c>
    </row>
    <row r="21" spans="1:20" ht="13.8" customHeight="1">
      <c r="A21" s="101">
        <f>C21*100+COUNTIF($C$4:C21,C21)</f>
        <v>10018</v>
      </c>
      <c r="B21" s="100" t="s">
        <v>499</v>
      </c>
      <c r="C21" s="101">
        <f>100+VLOOKUP(B21,EQUIPMENT!B:C,2,0)*10+VLOOKUP(B21,EQUIPMENT!B:D,3,0)</f>
        <v>100</v>
      </c>
      <c r="D21" s="101">
        <v>0</v>
      </c>
      <c r="E21" s="101">
        <v>0</v>
      </c>
      <c r="F21" s="101">
        <v>0</v>
      </c>
      <c r="G21" s="101">
        <v>0</v>
      </c>
      <c r="H21" s="101">
        <v>1</v>
      </c>
      <c r="I21" s="101">
        <v>1</v>
      </c>
      <c r="J21" s="101">
        <v>0</v>
      </c>
      <c r="K21" s="101">
        <v>0</v>
      </c>
      <c r="L21" s="101">
        <v>0</v>
      </c>
      <c r="M21" s="101">
        <v>0</v>
      </c>
      <c r="N21" s="101">
        <v>0</v>
      </c>
      <c r="O21" s="101">
        <v>0</v>
      </c>
      <c r="P21" s="101">
        <v>0</v>
      </c>
      <c r="Q21" s="101">
        <v>0</v>
      </c>
      <c r="R21" s="101">
        <v>0</v>
      </c>
      <c r="S21" s="101">
        <v>0</v>
      </c>
      <c r="T21" s="104" t="str">
        <f t="shared" si="0"/>
        <v>공격력 +1</v>
      </c>
    </row>
    <row r="22" spans="1:20" ht="13.8" customHeight="1">
      <c r="A22" s="101">
        <f>C22*100+COUNTIF($C$4:C22,C22)</f>
        <v>10019</v>
      </c>
      <c r="B22" s="100" t="s">
        <v>500</v>
      </c>
      <c r="C22" s="101">
        <f>100+VLOOKUP(B22,EQUIPMENT!B:C,2,0)*10+VLOOKUP(B22,EQUIPMENT!B:D,3,0)</f>
        <v>100</v>
      </c>
      <c r="D22" s="101">
        <v>0</v>
      </c>
      <c r="E22" s="101">
        <v>0</v>
      </c>
      <c r="F22" s="101">
        <v>0</v>
      </c>
      <c r="G22" s="101">
        <v>0</v>
      </c>
      <c r="H22" s="101">
        <v>1</v>
      </c>
      <c r="I22" s="101">
        <v>1</v>
      </c>
      <c r="J22" s="101">
        <v>0</v>
      </c>
      <c r="K22" s="101">
        <v>0</v>
      </c>
      <c r="L22" s="101">
        <v>0</v>
      </c>
      <c r="M22" s="101">
        <v>0</v>
      </c>
      <c r="N22" s="101">
        <v>0</v>
      </c>
      <c r="O22" s="101">
        <v>0</v>
      </c>
      <c r="P22" s="101">
        <v>0</v>
      </c>
      <c r="Q22" s="101">
        <v>0</v>
      </c>
      <c r="R22" s="101">
        <v>0</v>
      </c>
      <c r="S22" s="101">
        <v>0</v>
      </c>
      <c r="T22" s="104" t="str">
        <f t="shared" si="0"/>
        <v>공격력 +1</v>
      </c>
    </row>
    <row r="23" spans="1:20" ht="13.8" customHeight="1">
      <c r="A23" s="101">
        <f>C23*100+COUNTIF($C$4:C23,C23)</f>
        <v>10020</v>
      </c>
      <c r="B23" s="100" t="s">
        <v>501</v>
      </c>
      <c r="C23" s="101">
        <f>100+VLOOKUP(B23,EQUIPMENT!B:C,2,0)*10+VLOOKUP(B23,EQUIPMENT!B:D,3,0)</f>
        <v>100</v>
      </c>
      <c r="D23" s="101">
        <v>0</v>
      </c>
      <c r="E23" s="101">
        <v>0</v>
      </c>
      <c r="F23" s="101">
        <v>0</v>
      </c>
      <c r="G23" s="101">
        <v>0</v>
      </c>
      <c r="H23" s="101">
        <v>1</v>
      </c>
      <c r="I23" s="101">
        <v>1</v>
      </c>
      <c r="J23" s="101">
        <v>0</v>
      </c>
      <c r="K23" s="101">
        <v>0</v>
      </c>
      <c r="L23" s="101">
        <v>0</v>
      </c>
      <c r="M23" s="101">
        <v>0</v>
      </c>
      <c r="N23" s="101">
        <v>0</v>
      </c>
      <c r="O23" s="101">
        <v>0</v>
      </c>
      <c r="P23" s="101">
        <v>0</v>
      </c>
      <c r="Q23" s="101">
        <v>0</v>
      </c>
      <c r="R23" s="101">
        <v>0</v>
      </c>
      <c r="S23" s="101">
        <v>0</v>
      </c>
      <c r="T23" s="104" t="str">
        <f t="shared" si="0"/>
        <v>공격력 +1</v>
      </c>
    </row>
    <row r="24" spans="1:20" ht="13.8" customHeight="1">
      <c r="A24" s="101">
        <f>C24*100+COUNTIF($C$4:C24,C24)</f>
        <v>11101</v>
      </c>
      <c r="B24" s="100" t="s">
        <v>502</v>
      </c>
      <c r="C24" s="101">
        <f>100+VLOOKUP(B24,EQUIPMENT!B:C,2,0)*10+VLOOKUP(B24,EQUIPMENT!B:D,3,0)</f>
        <v>111</v>
      </c>
      <c r="D24" s="101">
        <v>1</v>
      </c>
      <c r="E24" s="101">
        <v>25</v>
      </c>
      <c r="F24" s="101">
        <v>25</v>
      </c>
      <c r="G24" s="101">
        <v>100</v>
      </c>
      <c r="H24" s="101">
        <v>1</v>
      </c>
      <c r="I24" s="101">
        <v>500</v>
      </c>
      <c r="J24" s="101">
        <v>1</v>
      </c>
      <c r="K24" s="101">
        <v>0</v>
      </c>
      <c r="L24" s="101">
        <v>0</v>
      </c>
      <c r="M24" s="101">
        <v>0</v>
      </c>
      <c r="N24" s="101">
        <v>0</v>
      </c>
      <c r="O24" s="101">
        <v>0</v>
      </c>
      <c r="P24" s="101">
        <v>0</v>
      </c>
      <c r="Q24" s="101">
        <v>0</v>
      </c>
      <c r="R24" s="101">
        <v>0</v>
      </c>
      <c r="S24" s="101">
        <v>0</v>
      </c>
      <c r="T24" s="104" t="str">
        <f t="shared" si="0"/>
        <v>공격력 +5%</v>
      </c>
    </row>
    <row r="25" spans="1:20" ht="13.8" customHeight="1">
      <c r="A25" s="101">
        <f>C25*100+COUNTIF($C$4:C25,C25)</f>
        <v>11102</v>
      </c>
      <c r="B25" s="100" t="s">
        <v>502</v>
      </c>
      <c r="C25" s="101">
        <f>100+VLOOKUP(B25,EQUIPMENT!B:C,2,0)*10+VLOOKUP(B25,EQUIPMENT!B:D,3,0)</f>
        <v>111</v>
      </c>
      <c r="D25" s="101">
        <v>2</v>
      </c>
      <c r="E25" s="101">
        <v>27</v>
      </c>
      <c r="F25" s="101">
        <v>52</v>
      </c>
      <c r="G25" s="101">
        <v>108</v>
      </c>
      <c r="H25" s="101">
        <v>1</v>
      </c>
      <c r="I25" s="101">
        <v>550</v>
      </c>
      <c r="J25" s="101">
        <v>1</v>
      </c>
      <c r="K25" s="101">
        <v>0</v>
      </c>
      <c r="L25" s="101">
        <v>0</v>
      </c>
      <c r="M25" s="101">
        <v>0</v>
      </c>
      <c r="N25" s="101">
        <v>0</v>
      </c>
      <c r="O25" s="101">
        <v>0</v>
      </c>
      <c r="P25" s="101">
        <v>0</v>
      </c>
      <c r="Q25" s="101">
        <v>0</v>
      </c>
      <c r="R25" s="101">
        <v>0</v>
      </c>
      <c r="S25" s="101">
        <v>0</v>
      </c>
      <c r="T25" s="104" t="str">
        <f t="shared" si="0"/>
        <v>공격력 +5.5%</v>
      </c>
    </row>
    <row r="26" spans="1:20" ht="13.8" customHeight="1">
      <c r="A26" s="101">
        <f>C26*100+COUNTIF($C$4:C26,C26)</f>
        <v>11103</v>
      </c>
      <c r="B26" s="100" t="s">
        <v>502</v>
      </c>
      <c r="C26" s="101">
        <f>100+VLOOKUP(B26,EQUIPMENT!B:C,2,0)*10+VLOOKUP(B26,EQUIPMENT!B:D,3,0)</f>
        <v>111</v>
      </c>
      <c r="D26" s="101">
        <v>3</v>
      </c>
      <c r="E26" s="101">
        <v>30</v>
      </c>
      <c r="F26" s="101">
        <v>82</v>
      </c>
      <c r="G26" s="101">
        <v>120</v>
      </c>
      <c r="H26" s="101">
        <v>1</v>
      </c>
      <c r="I26" s="101">
        <v>580</v>
      </c>
      <c r="J26" s="101">
        <v>1</v>
      </c>
      <c r="K26" s="101">
        <v>0</v>
      </c>
      <c r="L26" s="101">
        <v>0</v>
      </c>
      <c r="M26" s="101">
        <v>0</v>
      </c>
      <c r="N26" s="101">
        <v>0</v>
      </c>
      <c r="O26" s="101">
        <v>0</v>
      </c>
      <c r="P26" s="101">
        <v>0</v>
      </c>
      <c r="Q26" s="101">
        <v>0</v>
      </c>
      <c r="R26" s="101">
        <v>0</v>
      </c>
      <c r="S26" s="101">
        <v>0</v>
      </c>
      <c r="T26" s="104" t="str">
        <f t="shared" si="0"/>
        <v>공격력 +5.8%</v>
      </c>
    </row>
    <row r="27" spans="1:20" ht="13.8" customHeight="1">
      <c r="A27" s="101">
        <f>C27*100+COUNTIF($C$4:C27,C27)</f>
        <v>11104</v>
      </c>
      <c r="B27" s="100" t="s">
        <v>502</v>
      </c>
      <c r="C27" s="101">
        <f>100+VLOOKUP(B27,EQUIPMENT!B:C,2,0)*10+VLOOKUP(B27,EQUIPMENT!B:D,3,0)</f>
        <v>111</v>
      </c>
      <c r="D27" s="101">
        <v>4</v>
      </c>
      <c r="E27" s="101">
        <v>34</v>
      </c>
      <c r="F27" s="101">
        <v>116</v>
      </c>
      <c r="G27" s="101">
        <v>136</v>
      </c>
      <c r="H27" s="101">
        <v>1</v>
      </c>
      <c r="I27" s="101">
        <v>610</v>
      </c>
      <c r="J27" s="101">
        <v>1</v>
      </c>
      <c r="K27" s="101">
        <v>0</v>
      </c>
      <c r="L27" s="101">
        <v>0</v>
      </c>
      <c r="M27" s="101">
        <v>0</v>
      </c>
      <c r="N27" s="101">
        <v>0</v>
      </c>
      <c r="O27" s="101">
        <v>0</v>
      </c>
      <c r="P27" s="101">
        <v>0</v>
      </c>
      <c r="Q27" s="101">
        <v>0</v>
      </c>
      <c r="R27" s="101">
        <v>0</v>
      </c>
      <c r="S27" s="101">
        <v>0</v>
      </c>
      <c r="T27" s="104" t="str">
        <f t="shared" si="0"/>
        <v>공격력 +6.1%</v>
      </c>
    </row>
    <row r="28" spans="1:20" ht="13.8" customHeight="1">
      <c r="A28" s="101">
        <f>C28*100+COUNTIF($C$4:C28,C28)</f>
        <v>11105</v>
      </c>
      <c r="B28" s="100" t="s">
        <v>502</v>
      </c>
      <c r="C28" s="101">
        <f>100+VLOOKUP(B28,EQUIPMENT!B:C,2,0)*10+VLOOKUP(B28,EQUIPMENT!B:D,3,0)</f>
        <v>111</v>
      </c>
      <c r="D28" s="101">
        <v>5</v>
      </c>
      <c r="E28" s="101">
        <v>39</v>
      </c>
      <c r="F28" s="101">
        <v>155</v>
      </c>
      <c r="G28" s="101">
        <v>156</v>
      </c>
      <c r="H28" s="101">
        <v>1</v>
      </c>
      <c r="I28" s="101">
        <v>640</v>
      </c>
      <c r="J28" s="101">
        <v>1</v>
      </c>
      <c r="K28" s="101">
        <v>0</v>
      </c>
      <c r="L28" s="101">
        <v>0</v>
      </c>
      <c r="M28" s="101">
        <v>0</v>
      </c>
      <c r="N28" s="101">
        <v>0</v>
      </c>
      <c r="O28" s="101">
        <v>0</v>
      </c>
      <c r="P28" s="101">
        <v>0</v>
      </c>
      <c r="Q28" s="101">
        <v>0</v>
      </c>
      <c r="R28" s="101">
        <v>0</v>
      </c>
      <c r="S28" s="101">
        <v>0</v>
      </c>
      <c r="T28" s="104" t="str">
        <f t="shared" si="0"/>
        <v>공격력 +6.4%</v>
      </c>
    </row>
    <row r="29" spans="1:20" ht="13.8" customHeight="1">
      <c r="A29" s="101">
        <f>C29*100+COUNTIF($C$4:C29,C29)</f>
        <v>11106</v>
      </c>
      <c r="B29" s="100" t="s">
        <v>502</v>
      </c>
      <c r="C29" s="101">
        <f>100+VLOOKUP(B29,EQUIPMENT!B:C,2,0)*10+VLOOKUP(B29,EQUIPMENT!B:D,3,0)</f>
        <v>111</v>
      </c>
      <c r="D29" s="101">
        <v>6</v>
      </c>
      <c r="E29" s="101">
        <v>45</v>
      </c>
      <c r="F29" s="101">
        <v>200</v>
      </c>
      <c r="G29" s="101">
        <v>180</v>
      </c>
      <c r="H29" s="101">
        <v>1</v>
      </c>
      <c r="I29" s="101">
        <v>670</v>
      </c>
      <c r="J29" s="101">
        <v>1</v>
      </c>
      <c r="K29" s="101">
        <v>0</v>
      </c>
      <c r="L29" s="101">
        <v>0</v>
      </c>
      <c r="M29" s="101">
        <v>0</v>
      </c>
      <c r="N29" s="101">
        <v>0</v>
      </c>
      <c r="O29" s="101">
        <v>0</v>
      </c>
      <c r="P29" s="101">
        <v>0</v>
      </c>
      <c r="Q29" s="101">
        <v>0</v>
      </c>
      <c r="R29" s="101">
        <v>0</v>
      </c>
      <c r="S29" s="101">
        <v>0</v>
      </c>
      <c r="T29" s="104" t="str">
        <f t="shared" si="0"/>
        <v>공격력 +6.7%</v>
      </c>
    </row>
    <row r="30" spans="1:20" ht="13.8" customHeight="1">
      <c r="A30" s="101">
        <f>C30*100+COUNTIF($C$4:C30,C30)</f>
        <v>11107</v>
      </c>
      <c r="B30" s="100" t="s">
        <v>502</v>
      </c>
      <c r="C30" s="101">
        <f>100+VLOOKUP(B30,EQUIPMENT!B:C,2,0)*10+VLOOKUP(B30,EQUIPMENT!B:D,3,0)</f>
        <v>111</v>
      </c>
      <c r="D30" s="101">
        <v>7</v>
      </c>
      <c r="E30" s="101">
        <v>52</v>
      </c>
      <c r="F30" s="101">
        <v>252</v>
      </c>
      <c r="G30" s="101">
        <v>208</v>
      </c>
      <c r="H30" s="101">
        <v>1</v>
      </c>
      <c r="I30" s="101">
        <v>700</v>
      </c>
      <c r="J30" s="101">
        <v>1</v>
      </c>
      <c r="K30" s="101">
        <v>0</v>
      </c>
      <c r="L30" s="101">
        <v>0</v>
      </c>
      <c r="M30" s="101">
        <v>0</v>
      </c>
      <c r="N30" s="101">
        <v>0</v>
      </c>
      <c r="O30" s="101">
        <v>0</v>
      </c>
      <c r="P30" s="101">
        <v>0</v>
      </c>
      <c r="Q30" s="101">
        <v>0</v>
      </c>
      <c r="R30" s="101">
        <v>0</v>
      </c>
      <c r="S30" s="101">
        <v>0</v>
      </c>
      <c r="T30" s="104" t="str">
        <f t="shared" si="0"/>
        <v>공격력 +7%</v>
      </c>
    </row>
    <row r="31" spans="1:20" ht="13.8" customHeight="1">
      <c r="A31" s="101">
        <f>C31*100+COUNTIF($C$4:C31,C31)</f>
        <v>11108</v>
      </c>
      <c r="B31" s="100" t="s">
        <v>502</v>
      </c>
      <c r="C31" s="101">
        <f>100+VLOOKUP(B31,EQUIPMENT!B:C,2,0)*10+VLOOKUP(B31,EQUIPMENT!B:D,3,0)</f>
        <v>111</v>
      </c>
      <c r="D31" s="101">
        <v>8</v>
      </c>
      <c r="E31" s="101">
        <v>60</v>
      </c>
      <c r="F31" s="101">
        <v>312</v>
      </c>
      <c r="G31" s="101">
        <v>240</v>
      </c>
      <c r="H31" s="101">
        <v>1</v>
      </c>
      <c r="I31" s="101">
        <v>730</v>
      </c>
      <c r="J31" s="101">
        <v>1</v>
      </c>
      <c r="K31" s="101">
        <v>0</v>
      </c>
      <c r="L31" s="101">
        <v>0</v>
      </c>
      <c r="M31" s="101">
        <v>0</v>
      </c>
      <c r="N31" s="101">
        <v>0</v>
      </c>
      <c r="O31" s="101">
        <v>0</v>
      </c>
      <c r="P31" s="101">
        <v>0</v>
      </c>
      <c r="Q31" s="101">
        <v>0</v>
      </c>
      <c r="R31" s="101">
        <v>0</v>
      </c>
      <c r="S31" s="101">
        <v>0</v>
      </c>
      <c r="T31" s="104" t="str">
        <f t="shared" si="0"/>
        <v>공격력 +7.3%</v>
      </c>
    </row>
    <row r="32" spans="1:20" ht="13.8" customHeight="1">
      <c r="A32" s="101">
        <f>C32*100+COUNTIF($C$4:C32,C32)</f>
        <v>11109</v>
      </c>
      <c r="B32" s="100" t="s">
        <v>502</v>
      </c>
      <c r="C32" s="101">
        <f>100+VLOOKUP(B32,EQUIPMENT!B:C,2,0)*10+VLOOKUP(B32,EQUIPMENT!B:D,3,0)</f>
        <v>111</v>
      </c>
      <c r="D32" s="101">
        <v>9</v>
      </c>
      <c r="E32" s="101">
        <v>69</v>
      </c>
      <c r="F32" s="101">
        <v>381</v>
      </c>
      <c r="G32" s="101">
        <v>276</v>
      </c>
      <c r="H32" s="101">
        <v>1</v>
      </c>
      <c r="I32" s="101">
        <v>770</v>
      </c>
      <c r="J32" s="101">
        <v>1</v>
      </c>
      <c r="K32" s="101">
        <v>0</v>
      </c>
      <c r="L32" s="101">
        <v>0</v>
      </c>
      <c r="M32" s="101">
        <v>0</v>
      </c>
      <c r="N32" s="101">
        <v>0</v>
      </c>
      <c r="O32" s="101">
        <v>0</v>
      </c>
      <c r="P32" s="101">
        <v>0</v>
      </c>
      <c r="Q32" s="101">
        <v>0</v>
      </c>
      <c r="R32" s="101">
        <v>0</v>
      </c>
      <c r="S32" s="101">
        <v>0</v>
      </c>
      <c r="T32" s="104" t="str">
        <f t="shared" si="0"/>
        <v>공격력 +7.7%</v>
      </c>
    </row>
    <row r="33" spans="1:20" ht="13.8" customHeight="1">
      <c r="A33" s="101">
        <f>C33*100+COUNTIF($C$4:C33,C33)</f>
        <v>11110</v>
      </c>
      <c r="B33" s="100" t="s">
        <v>502</v>
      </c>
      <c r="C33" s="101">
        <f>100+VLOOKUP(B33,EQUIPMENT!B:C,2,0)*10+VLOOKUP(B33,EQUIPMENT!B:D,3,0)</f>
        <v>111</v>
      </c>
      <c r="D33" s="101">
        <v>10</v>
      </c>
      <c r="E33" s="101">
        <v>80</v>
      </c>
      <c r="F33" s="101">
        <v>461</v>
      </c>
      <c r="G33" s="101">
        <v>320</v>
      </c>
      <c r="H33" s="101">
        <v>1</v>
      </c>
      <c r="I33" s="101">
        <v>800</v>
      </c>
      <c r="J33" s="101">
        <v>1</v>
      </c>
      <c r="K33" s="101">
        <v>0</v>
      </c>
      <c r="L33" s="101">
        <v>0</v>
      </c>
      <c r="M33" s="101">
        <v>0</v>
      </c>
      <c r="N33" s="101">
        <v>0</v>
      </c>
      <c r="O33" s="101">
        <v>0</v>
      </c>
      <c r="P33" s="101">
        <v>0</v>
      </c>
      <c r="Q33" s="101">
        <v>0</v>
      </c>
      <c r="R33" s="101">
        <v>0</v>
      </c>
      <c r="S33" s="101">
        <v>0</v>
      </c>
      <c r="T33" s="104" t="str">
        <f t="shared" si="0"/>
        <v>공격력 +8%</v>
      </c>
    </row>
    <row r="34" spans="1:20" ht="13.8" customHeight="1">
      <c r="A34" s="101">
        <f>C34*100+COUNTIF($C$4:C34,C34)</f>
        <v>11201</v>
      </c>
      <c r="B34" s="100" t="s">
        <v>503</v>
      </c>
      <c r="C34" s="101">
        <f>100+VLOOKUP(B34,EQUIPMENT!B:C,2,0)*10+VLOOKUP(B34,EQUIPMENT!B:D,3,0)</f>
        <v>112</v>
      </c>
      <c r="D34" s="101">
        <v>1</v>
      </c>
      <c r="E34" s="101">
        <v>92</v>
      </c>
      <c r="F34" s="101">
        <v>553</v>
      </c>
      <c r="G34" s="101">
        <v>368</v>
      </c>
      <c r="H34" s="101">
        <v>1</v>
      </c>
      <c r="I34" s="101">
        <v>1000</v>
      </c>
      <c r="J34" s="101">
        <v>1</v>
      </c>
      <c r="K34" s="101">
        <v>0</v>
      </c>
      <c r="L34" s="101">
        <v>0</v>
      </c>
      <c r="M34" s="101">
        <v>0</v>
      </c>
      <c r="N34" s="101">
        <v>0</v>
      </c>
      <c r="O34" s="101">
        <v>0</v>
      </c>
      <c r="P34" s="101">
        <v>0</v>
      </c>
      <c r="Q34" s="101">
        <v>0</v>
      </c>
      <c r="R34" s="101">
        <v>0</v>
      </c>
      <c r="S34" s="101">
        <v>0</v>
      </c>
      <c r="T34" s="104" t="str">
        <f t="shared" si="0"/>
        <v>공격력 +10%</v>
      </c>
    </row>
    <row r="35" spans="1:20" ht="13.8" customHeight="1">
      <c r="A35" s="101">
        <f>C35*100+COUNTIF($C$4:C35,C35)</f>
        <v>11202</v>
      </c>
      <c r="B35" s="100" t="s">
        <v>503</v>
      </c>
      <c r="C35" s="101">
        <f>100+VLOOKUP(B35,EQUIPMENT!B:C,2,0)*10+VLOOKUP(B35,EQUIPMENT!B:D,3,0)</f>
        <v>112</v>
      </c>
      <c r="D35" s="101">
        <v>2</v>
      </c>
      <c r="E35" s="101">
        <v>105</v>
      </c>
      <c r="F35" s="101">
        <v>658</v>
      </c>
      <c r="G35" s="101">
        <v>420</v>
      </c>
      <c r="H35" s="101">
        <v>1</v>
      </c>
      <c r="I35" s="101">
        <v>1050</v>
      </c>
      <c r="J35" s="101">
        <v>1</v>
      </c>
      <c r="K35" s="101">
        <v>0</v>
      </c>
      <c r="L35" s="101">
        <v>0</v>
      </c>
      <c r="M35" s="101">
        <v>0</v>
      </c>
      <c r="N35" s="101">
        <v>0</v>
      </c>
      <c r="O35" s="101">
        <v>0</v>
      </c>
      <c r="P35" s="101">
        <v>0</v>
      </c>
      <c r="Q35" s="101">
        <v>0</v>
      </c>
      <c r="R35" s="101">
        <v>0</v>
      </c>
      <c r="S35" s="101">
        <v>0</v>
      </c>
      <c r="T35" s="104" t="str">
        <f t="shared" si="0"/>
        <v>공격력 +10.5%</v>
      </c>
    </row>
    <row r="36" spans="1:20" ht="13.8" customHeight="1">
      <c r="A36" s="101">
        <f>C36*100+COUNTIF($C$4:C36,C36)</f>
        <v>11203</v>
      </c>
      <c r="B36" s="100" t="s">
        <v>503</v>
      </c>
      <c r="C36" s="101">
        <f>100+VLOOKUP(B36,EQUIPMENT!B:C,2,0)*10+VLOOKUP(B36,EQUIPMENT!B:D,3,0)</f>
        <v>112</v>
      </c>
      <c r="D36" s="101">
        <v>3</v>
      </c>
      <c r="E36" s="101">
        <v>119</v>
      </c>
      <c r="F36" s="101">
        <v>777</v>
      </c>
      <c r="G36" s="101">
        <v>476</v>
      </c>
      <c r="H36" s="101">
        <v>1</v>
      </c>
      <c r="I36" s="101">
        <v>1080</v>
      </c>
      <c r="J36" s="101">
        <v>1</v>
      </c>
      <c r="K36" s="101">
        <v>0</v>
      </c>
      <c r="L36" s="101">
        <v>0</v>
      </c>
      <c r="M36" s="101">
        <v>0</v>
      </c>
      <c r="N36" s="101">
        <v>0</v>
      </c>
      <c r="O36" s="101">
        <v>0</v>
      </c>
      <c r="P36" s="101">
        <v>0</v>
      </c>
      <c r="Q36" s="101">
        <v>0</v>
      </c>
      <c r="R36" s="101">
        <v>0</v>
      </c>
      <c r="S36" s="101">
        <v>0</v>
      </c>
      <c r="T36" s="104" t="str">
        <f t="shared" si="0"/>
        <v>공격력 +10.8%</v>
      </c>
    </row>
    <row r="37" spans="1:20" ht="13.8" customHeight="1">
      <c r="A37" s="101">
        <f>C37*100+COUNTIF($C$4:C37,C37)</f>
        <v>11204</v>
      </c>
      <c r="B37" s="100" t="s">
        <v>503</v>
      </c>
      <c r="C37" s="101">
        <f>100+VLOOKUP(B37,EQUIPMENT!B:C,2,0)*10+VLOOKUP(B37,EQUIPMENT!B:D,3,0)</f>
        <v>112</v>
      </c>
      <c r="D37" s="101">
        <v>4</v>
      </c>
      <c r="E37" s="101">
        <v>134</v>
      </c>
      <c r="F37" s="101">
        <v>911</v>
      </c>
      <c r="G37" s="101">
        <v>536</v>
      </c>
      <c r="H37" s="101">
        <v>1</v>
      </c>
      <c r="I37" s="101">
        <v>1110</v>
      </c>
      <c r="J37" s="101">
        <v>1</v>
      </c>
      <c r="K37" s="101">
        <v>0</v>
      </c>
      <c r="L37" s="101">
        <v>0</v>
      </c>
      <c r="M37" s="101">
        <v>0</v>
      </c>
      <c r="N37" s="101">
        <v>0</v>
      </c>
      <c r="O37" s="101">
        <v>0</v>
      </c>
      <c r="P37" s="101">
        <v>0</v>
      </c>
      <c r="Q37" s="101">
        <v>0</v>
      </c>
      <c r="R37" s="101">
        <v>0</v>
      </c>
      <c r="S37" s="101">
        <v>0</v>
      </c>
      <c r="T37" s="104" t="str">
        <f t="shared" si="0"/>
        <v>공격력 +11.1%</v>
      </c>
    </row>
    <row r="38" spans="1:20" ht="13.8" customHeight="1">
      <c r="A38" s="101">
        <f>C38*100+COUNTIF($C$4:C38,C38)</f>
        <v>11205</v>
      </c>
      <c r="B38" s="100" t="s">
        <v>503</v>
      </c>
      <c r="C38" s="101">
        <f>100+VLOOKUP(B38,EQUIPMENT!B:C,2,0)*10+VLOOKUP(B38,EQUIPMENT!B:D,3,0)</f>
        <v>112</v>
      </c>
      <c r="D38" s="101">
        <v>5</v>
      </c>
      <c r="E38" s="101">
        <v>150</v>
      </c>
      <c r="F38" s="101">
        <v>1061</v>
      </c>
      <c r="G38" s="101">
        <v>600</v>
      </c>
      <c r="H38" s="101">
        <v>1</v>
      </c>
      <c r="I38" s="101">
        <v>1140</v>
      </c>
      <c r="J38" s="101">
        <v>1</v>
      </c>
      <c r="K38" s="101">
        <v>0</v>
      </c>
      <c r="L38" s="101">
        <v>0</v>
      </c>
      <c r="M38" s="101">
        <v>0</v>
      </c>
      <c r="N38" s="101">
        <v>0</v>
      </c>
      <c r="O38" s="101">
        <v>0</v>
      </c>
      <c r="P38" s="101">
        <v>0</v>
      </c>
      <c r="Q38" s="101">
        <v>0</v>
      </c>
      <c r="R38" s="101">
        <v>0</v>
      </c>
      <c r="S38" s="101">
        <v>0</v>
      </c>
      <c r="T38" s="104" t="str">
        <f t="shared" si="0"/>
        <v>공격력 +11.4%</v>
      </c>
    </row>
    <row r="39" spans="1:20" ht="13.8" customHeight="1">
      <c r="A39" s="101">
        <f>C39*100+COUNTIF($C$4:C39,C39)</f>
        <v>11206</v>
      </c>
      <c r="B39" s="100" t="s">
        <v>503</v>
      </c>
      <c r="C39" s="101">
        <f>100+VLOOKUP(B39,EQUIPMENT!B:C,2,0)*10+VLOOKUP(B39,EQUIPMENT!B:D,3,0)</f>
        <v>112</v>
      </c>
      <c r="D39" s="101">
        <v>6</v>
      </c>
      <c r="E39" s="101">
        <v>167</v>
      </c>
      <c r="F39" s="101">
        <v>1228</v>
      </c>
      <c r="G39" s="101">
        <v>668</v>
      </c>
      <c r="H39" s="101">
        <v>1</v>
      </c>
      <c r="I39" s="101">
        <v>1170</v>
      </c>
      <c r="J39" s="101">
        <v>1</v>
      </c>
      <c r="K39" s="101">
        <v>0</v>
      </c>
      <c r="L39" s="101">
        <v>0</v>
      </c>
      <c r="M39" s="101">
        <v>0</v>
      </c>
      <c r="N39" s="101">
        <v>0</v>
      </c>
      <c r="O39" s="101">
        <v>0</v>
      </c>
      <c r="P39" s="101">
        <v>0</v>
      </c>
      <c r="Q39" s="101">
        <v>0</v>
      </c>
      <c r="R39" s="101">
        <v>0</v>
      </c>
      <c r="S39" s="101">
        <v>0</v>
      </c>
      <c r="T39" s="104" t="str">
        <f t="shared" si="0"/>
        <v>공격력 +11.7%</v>
      </c>
    </row>
    <row r="40" spans="1:20" ht="13.8" customHeight="1">
      <c r="A40" s="101">
        <f>C40*100+COUNTIF($C$4:C40,C40)</f>
        <v>11207</v>
      </c>
      <c r="B40" s="100" t="s">
        <v>503</v>
      </c>
      <c r="C40" s="101">
        <f>100+VLOOKUP(B40,EQUIPMENT!B:C,2,0)*10+VLOOKUP(B40,EQUIPMENT!B:D,3,0)</f>
        <v>112</v>
      </c>
      <c r="D40" s="101">
        <v>7</v>
      </c>
      <c r="E40" s="101">
        <v>185</v>
      </c>
      <c r="F40" s="101">
        <v>1413</v>
      </c>
      <c r="G40" s="101">
        <v>740</v>
      </c>
      <c r="H40" s="101">
        <v>1</v>
      </c>
      <c r="I40" s="101">
        <v>1200</v>
      </c>
      <c r="J40" s="101">
        <v>1</v>
      </c>
      <c r="K40" s="101">
        <v>0</v>
      </c>
      <c r="L40" s="101">
        <v>0</v>
      </c>
      <c r="M40" s="101">
        <v>0</v>
      </c>
      <c r="N40" s="101">
        <v>0</v>
      </c>
      <c r="O40" s="101">
        <v>0</v>
      </c>
      <c r="P40" s="101">
        <v>0</v>
      </c>
      <c r="Q40" s="101">
        <v>0</v>
      </c>
      <c r="R40" s="101">
        <v>0</v>
      </c>
      <c r="S40" s="101">
        <v>0</v>
      </c>
      <c r="T40" s="104" t="str">
        <f t="shared" si="0"/>
        <v>공격력 +12%</v>
      </c>
    </row>
    <row r="41" spans="1:20" ht="13.8" customHeight="1">
      <c r="A41" s="101">
        <f>C41*100+COUNTIF($C$4:C41,C41)</f>
        <v>11208</v>
      </c>
      <c r="B41" s="100" t="s">
        <v>503</v>
      </c>
      <c r="C41" s="101">
        <f>100+VLOOKUP(B41,EQUIPMENT!B:C,2,0)*10+VLOOKUP(B41,EQUIPMENT!B:D,3,0)</f>
        <v>112</v>
      </c>
      <c r="D41" s="101">
        <v>8</v>
      </c>
      <c r="E41" s="101">
        <v>204</v>
      </c>
      <c r="F41" s="101">
        <v>1617</v>
      </c>
      <c r="G41" s="101">
        <v>816</v>
      </c>
      <c r="H41" s="101">
        <v>1</v>
      </c>
      <c r="I41" s="101">
        <v>1230</v>
      </c>
      <c r="J41" s="101">
        <v>1</v>
      </c>
      <c r="K41" s="101">
        <v>0</v>
      </c>
      <c r="L41" s="101">
        <v>0</v>
      </c>
      <c r="M41" s="101">
        <v>0</v>
      </c>
      <c r="N41" s="101">
        <v>0</v>
      </c>
      <c r="O41" s="101">
        <v>0</v>
      </c>
      <c r="P41" s="101">
        <v>0</v>
      </c>
      <c r="Q41" s="101">
        <v>0</v>
      </c>
      <c r="R41" s="101">
        <v>0</v>
      </c>
      <c r="S41" s="101">
        <v>0</v>
      </c>
      <c r="T41" s="104" t="str">
        <f t="shared" si="0"/>
        <v>공격력 +12.3%</v>
      </c>
    </row>
    <row r="42" spans="1:20" ht="13.8" customHeight="1">
      <c r="A42" s="101">
        <f>C42*100+COUNTIF($C$4:C42,C42)</f>
        <v>11209</v>
      </c>
      <c r="B42" s="100" t="s">
        <v>503</v>
      </c>
      <c r="C42" s="101">
        <f>100+VLOOKUP(B42,EQUIPMENT!B:C,2,0)*10+VLOOKUP(B42,EQUIPMENT!B:D,3,0)</f>
        <v>112</v>
      </c>
      <c r="D42" s="101">
        <v>9</v>
      </c>
      <c r="E42" s="101">
        <v>224</v>
      </c>
      <c r="F42" s="101">
        <v>1841</v>
      </c>
      <c r="G42" s="101">
        <v>896</v>
      </c>
      <c r="H42" s="101">
        <v>1</v>
      </c>
      <c r="I42" s="101">
        <v>1270</v>
      </c>
      <c r="J42" s="101">
        <v>1</v>
      </c>
      <c r="K42" s="101">
        <v>0</v>
      </c>
      <c r="L42" s="101">
        <v>0</v>
      </c>
      <c r="M42" s="101">
        <v>0</v>
      </c>
      <c r="N42" s="101">
        <v>0</v>
      </c>
      <c r="O42" s="101">
        <v>0</v>
      </c>
      <c r="P42" s="101">
        <v>0</v>
      </c>
      <c r="Q42" s="101">
        <v>0</v>
      </c>
      <c r="R42" s="101">
        <v>0</v>
      </c>
      <c r="S42" s="101">
        <v>0</v>
      </c>
      <c r="T42" s="104" t="str">
        <f t="shared" si="0"/>
        <v>공격력 +12.7%</v>
      </c>
    </row>
    <row r="43" spans="1:20" ht="13.8" customHeight="1">
      <c r="A43" s="101">
        <f>C43*100+COUNTIF($C$4:C43,C43)</f>
        <v>11210</v>
      </c>
      <c r="B43" s="100" t="s">
        <v>503</v>
      </c>
      <c r="C43" s="101">
        <f>100+VLOOKUP(B43,EQUIPMENT!B:C,2,0)*10+VLOOKUP(B43,EQUIPMENT!B:D,3,0)</f>
        <v>112</v>
      </c>
      <c r="D43" s="101">
        <v>10</v>
      </c>
      <c r="E43" s="101">
        <v>246</v>
      </c>
      <c r="F43" s="101">
        <v>2087</v>
      </c>
      <c r="G43" s="101">
        <v>984</v>
      </c>
      <c r="H43" s="101">
        <v>1</v>
      </c>
      <c r="I43" s="101">
        <v>1300</v>
      </c>
      <c r="J43" s="101">
        <v>1</v>
      </c>
      <c r="K43" s="101">
        <v>0</v>
      </c>
      <c r="L43" s="101">
        <v>0</v>
      </c>
      <c r="M43" s="101">
        <v>0</v>
      </c>
      <c r="N43" s="101">
        <v>0</v>
      </c>
      <c r="O43" s="101">
        <v>0</v>
      </c>
      <c r="P43" s="101">
        <v>0</v>
      </c>
      <c r="Q43" s="101">
        <v>0</v>
      </c>
      <c r="R43" s="101">
        <v>0</v>
      </c>
      <c r="S43" s="101">
        <v>0</v>
      </c>
      <c r="T43" s="104" t="str">
        <f t="shared" si="0"/>
        <v>공격력 +13%</v>
      </c>
    </row>
    <row r="44" spans="1:20" ht="13.8" customHeight="1">
      <c r="A44" s="101">
        <f>C44*100+COUNTIF($C$4:C44,C44)</f>
        <v>11301</v>
      </c>
      <c r="B44" s="100" t="s">
        <v>504</v>
      </c>
      <c r="C44" s="101">
        <f>100+VLOOKUP(B44,EQUIPMENT!B:C,2,0)*10+VLOOKUP(B44,EQUIPMENT!B:D,3,0)</f>
        <v>113</v>
      </c>
      <c r="D44" s="101">
        <v>1</v>
      </c>
      <c r="E44" s="101">
        <v>269</v>
      </c>
      <c r="F44" s="101">
        <v>2356</v>
      </c>
      <c r="G44" s="101">
        <v>1076</v>
      </c>
      <c r="H44" s="101">
        <v>1</v>
      </c>
      <c r="I44" s="101">
        <v>1500</v>
      </c>
      <c r="J44" s="101">
        <v>1</v>
      </c>
      <c r="K44" s="101">
        <v>0</v>
      </c>
      <c r="L44" s="101">
        <v>0</v>
      </c>
      <c r="M44" s="101">
        <v>0</v>
      </c>
      <c r="N44" s="101">
        <v>0</v>
      </c>
      <c r="O44" s="101">
        <v>0</v>
      </c>
      <c r="P44" s="101">
        <v>0</v>
      </c>
      <c r="Q44" s="101">
        <v>0</v>
      </c>
      <c r="R44" s="101">
        <v>0</v>
      </c>
      <c r="S44" s="101">
        <v>0</v>
      </c>
      <c r="T44" s="104" t="str">
        <f t="shared" si="0"/>
        <v>공격력 +15%</v>
      </c>
    </row>
    <row r="45" spans="1:20" ht="13.8" customHeight="1">
      <c r="A45" s="101">
        <f>C45*100+COUNTIF($C$4:C45,C45)</f>
        <v>11302</v>
      </c>
      <c r="B45" s="100" t="s">
        <v>504</v>
      </c>
      <c r="C45" s="101">
        <f>100+VLOOKUP(B45,EQUIPMENT!B:C,2,0)*10+VLOOKUP(B45,EQUIPMENT!B:D,3,0)</f>
        <v>113</v>
      </c>
      <c r="D45" s="101">
        <v>2</v>
      </c>
      <c r="E45" s="101">
        <v>293</v>
      </c>
      <c r="F45" s="101">
        <v>2649</v>
      </c>
      <c r="G45" s="101">
        <v>1172</v>
      </c>
      <c r="H45" s="101">
        <v>1</v>
      </c>
      <c r="I45" s="101">
        <v>1550</v>
      </c>
      <c r="J45" s="101">
        <v>1</v>
      </c>
      <c r="K45" s="101">
        <v>0</v>
      </c>
      <c r="L45" s="101">
        <v>0</v>
      </c>
      <c r="M45" s="101">
        <v>0</v>
      </c>
      <c r="N45" s="101">
        <v>0</v>
      </c>
      <c r="O45" s="101">
        <v>0</v>
      </c>
      <c r="P45" s="101">
        <v>0</v>
      </c>
      <c r="Q45" s="101">
        <v>0</v>
      </c>
      <c r="R45" s="101">
        <v>0</v>
      </c>
      <c r="S45" s="101">
        <v>0</v>
      </c>
      <c r="T45" s="104" t="str">
        <f t="shared" si="0"/>
        <v>공격력 +15.5%</v>
      </c>
    </row>
    <row r="46" spans="1:20" ht="13.8" customHeight="1">
      <c r="A46" s="101">
        <f>C46*100+COUNTIF($C$4:C46,C46)</f>
        <v>11303</v>
      </c>
      <c r="B46" s="100" t="s">
        <v>504</v>
      </c>
      <c r="C46" s="101">
        <f>100+VLOOKUP(B46,EQUIPMENT!B:C,2,0)*10+VLOOKUP(B46,EQUIPMENT!B:D,3,0)</f>
        <v>113</v>
      </c>
      <c r="D46" s="101">
        <v>3</v>
      </c>
      <c r="E46" s="101">
        <v>318</v>
      </c>
      <c r="F46" s="101">
        <v>2967</v>
      </c>
      <c r="G46" s="101">
        <v>1272</v>
      </c>
      <c r="H46" s="101">
        <v>1</v>
      </c>
      <c r="I46" s="101">
        <v>1580</v>
      </c>
      <c r="J46" s="101">
        <v>1</v>
      </c>
      <c r="K46" s="101">
        <v>0</v>
      </c>
      <c r="L46" s="101">
        <v>0</v>
      </c>
      <c r="M46" s="101">
        <v>0</v>
      </c>
      <c r="N46" s="101">
        <v>0</v>
      </c>
      <c r="O46" s="101">
        <v>0</v>
      </c>
      <c r="P46" s="101">
        <v>0</v>
      </c>
      <c r="Q46" s="101">
        <v>0</v>
      </c>
      <c r="R46" s="101">
        <v>0</v>
      </c>
      <c r="S46" s="101">
        <v>0</v>
      </c>
      <c r="T46" s="104" t="str">
        <f t="shared" si="0"/>
        <v>공격력 +15.8%</v>
      </c>
    </row>
    <row r="47" spans="1:20" ht="13.8" customHeight="1">
      <c r="A47" s="101">
        <f>C47*100+COUNTIF($C$4:C47,C47)</f>
        <v>11304</v>
      </c>
      <c r="B47" s="100" t="s">
        <v>504</v>
      </c>
      <c r="C47" s="101">
        <f>100+VLOOKUP(B47,EQUIPMENT!B:C,2,0)*10+VLOOKUP(B47,EQUIPMENT!B:D,3,0)</f>
        <v>113</v>
      </c>
      <c r="D47" s="101">
        <v>4</v>
      </c>
      <c r="E47" s="101">
        <v>344</v>
      </c>
      <c r="F47" s="101">
        <v>3311</v>
      </c>
      <c r="G47" s="101">
        <v>1376</v>
      </c>
      <c r="H47" s="101">
        <v>1</v>
      </c>
      <c r="I47" s="101">
        <v>1610</v>
      </c>
      <c r="J47" s="101">
        <v>1</v>
      </c>
      <c r="K47" s="101">
        <v>0</v>
      </c>
      <c r="L47" s="101">
        <v>0</v>
      </c>
      <c r="M47" s="101">
        <v>0</v>
      </c>
      <c r="N47" s="101">
        <v>0</v>
      </c>
      <c r="O47" s="101">
        <v>0</v>
      </c>
      <c r="P47" s="101">
        <v>0</v>
      </c>
      <c r="Q47" s="101">
        <v>0</v>
      </c>
      <c r="R47" s="101">
        <v>0</v>
      </c>
      <c r="S47" s="101">
        <v>0</v>
      </c>
      <c r="T47" s="104" t="str">
        <f t="shared" si="0"/>
        <v>공격력 +16.1%</v>
      </c>
    </row>
    <row r="48" spans="1:20" ht="13.8" customHeight="1">
      <c r="A48" s="101">
        <f>C48*100+COUNTIF($C$4:C48,C48)</f>
        <v>11305</v>
      </c>
      <c r="B48" s="100" t="s">
        <v>504</v>
      </c>
      <c r="C48" s="101">
        <f>100+VLOOKUP(B48,EQUIPMENT!B:C,2,0)*10+VLOOKUP(B48,EQUIPMENT!B:D,3,0)</f>
        <v>113</v>
      </c>
      <c r="D48" s="101">
        <v>5</v>
      </c>
      <c r="E48" s="101">
        <v>371</v>
      </c>
      <c r="F48" s="101">
        <v>3682</v>
      </c>
      <c r="G48" s="101">
        <v>1484</v>
      </c>
      <c r="H48" s="101">
        <v>1</v>
      </c>
      <c r="I48" s="101">
        <v>1640</v>
      </c>
      <c r="J48" s="101">
        <v>1</v>
      </c>
      <c r="K48" s="101">
        <v>0</v>
      </c>
      <c r="L48" s="101">
        <v>0</v>
      </c>
      <c r="M48" s="101">
        <v>0</v>
      </c>
      <c r="N48" s="101">
        <v>0</v>
      </c>
      <c r="O48" s="101">
        <v>0</v>
      </c>
      <c r="P48" s="101">
        <v>0</v>
      </c>
      <c r="Q48" s="101">
        <v>0</v>
      </c>
      <c r="R48" s="101">
        <v>0</v>
      </c>
      <c r="S48" s="101">
        <v>0</v>
      </c>
      <c r="T48" s="104" t="str">
        <f t="shared" si="0"/>
        <v>공격력 +16.4%</v>
      </c>
    </row>
    <row r="49" spans="1:20" ht="13.8" customHeight="1">
      <c r="A49" s="101">
        <f>C49*100+COUNTIF($C$4:C49,C49)</f>
        <v>11306</v>
      </c>
      <c r="B49" s="100" t="s">
        <v>504</v>
      </c>
      <c r="C49" s="101">
        <f>100+VLOOKUP(B49,EQUIPMENT!B:C,2,0)*10+VLOOKUP(B49,EQUIPMENT!B:D,3,0)</f>
        <v>113</v>
      </c>
      <c r="D49" s="101">
        <v>6</v>
      </c>
      <c r="E49" s="101">
        <v>399</v>
      </c>
      <c r="F49" s="101">
        <v>4081</v>
      </c>
      <c r="G49" s="101">
        <v>1596</v>
      </c>
      <c r="H49" s="101">
        <v>1</v>
      </c>
      <c r="I49" s="101">
        <v>1670</v>
      </c>
      <c r="J49" s="101">
        <v>1</v>
      </c>
      <c r="K49" s="101">
        <v>0</v>
      </c>
      <c r="L49" s="101">
        <v>0</v>
      </c>
      <c r="M49" s="101">
        <v>0</v>
      </c>
      <c r="N49" s="101">
        <v>0</v>
      </c>
      <c r="O49" s="101">
        <v>0</v>
      </c>
      <c r="P49" s="101">
        <v>0</v>
      </c>
      <c r="Q49" s="101">
        <v>0</v>
      </c>
      <c r="R49" s="101">
        <v>0</v>
      </c>
      <c r="S49" s="101">
        <v>0</v>
      </c>
      <c r="T49" s="104" t="str">
        <f t="shared" si="0"/>
        <v>공격력 +16.7%</v>
      </c>
    </row>
    <row r="50" spans="1:20" ht="13.8" customHeight="1">
      <c r="A50" s="101">
        <f>C50*100+COUNTIF($C$4:C50,C50)</f>
        <v>11307</v>
      </c>
      <c r="B50" s="100" t="s">
        <v>504</v>
      </c>
      <c r="C50" s="101">
        <f>100+VLOOKUP(B50,EQUIPMENT!B:C,2,0)*10+VLOOKUP(B50,EQUIPMENT!B:D,3,0)</f>
        <v>113</v>
      </c>
      <c r="D50" s="101">
        <v>7</v>
      </c>
      <c r="E50" s="101">
        <v>428</v>
      </c>
      <c r="F50" s="101">
        <v>4509</v>
      </c>
      <c r="G50" s="101">
        <v>1712</v>
      </c>
      <c r="H50" s="101">
        <v>1</v>
      </c>
      <c r="I50" s="101">
        <v>1700</v>
      </c>
      <c r="J50" s="101">
        <v>1</v>
      </c>
      <c r="K50" s="101">
        <v>0</v>
      </c>
      <c r="L50" s="101">
        <v>0</v>
      </c>
      <c r="M50" s="101">
        <v>0</v>
      </c>
      <c r="N50" s="101">
        <v>0</v>
      </c>
      <c r="O50" s="101">
        <v>0</v>
      </c>
      <c r="P50" s="101">
        <v>0</v>
      </c>
      <c r="Q50" s="101">
        <v>0</v>
      </c>
      <c r="R50" s="101">
        <v>0</v>
      </c>
      <c r="S50" s="101">
        <v>0</v>
      </c>
      <c r="T50" s="104" t="str">
        <f t="shared" si="0"/>
        <v>공격력 +17%</v>
      </c>
    </row>
    <row r="51" spans="1:20" ht="13.8" customHeight="1">
      <c r="A51" s="101">
        <f>C51*100+COUNTIF($C$4:C51,C51)</f>
        <v>11308</v>
      </c>
      <c r="B51" s="100" t="s">
        <v>504</v>
      </c>
      <c r="C51" s="101">
        <f>100+VLOOKUP(B51,EQUIPMENT!B:C,2,0)*10+VLOOKUP(B51,EQUIPMENT!B:D,3,0)</f>
        <v>113</v>
      </c>
      <c r="D51" s="101">
        <v>8</v>
      </c>
      <c r="E51" s="101">
        <v>458</v>
      </c>
      <c r="F51" s="101">
        <v>4967</v>
      </c>
      <c r="G51" s="101">
        <v>1832</v>
      </c>
      <c r="H51" s="101">
        <v>1</v>
      </c>
      <c r="I51" s="101">
        <v>1730</v>
      </c>
      <c r="J51" s="101">
        <v>1</v>
      </c>
      <c r="K51" s="101">
        <v>0</v>
      </c>
      <c r="L51" s="101">
        <v>0</v>
      </c>
      <c r="M51" s="101">
        <v>0</v>
      </c>
      <c r="N51" s="101">
        <v>0</v>
      </c>
      <c r="O51" s="101">
        <v>0</v>
      </c>
      <c r="P51" s="101">
        <v>0</v>
      </c>
      <c r="Q51" s="101">
        <v>0</v>
      </c>
      <c r="R51" s="101">
        <v>0</v>
      </c>
      <c r="S51" s="101">
        <v>0</v>
      </c>
      <c r="T51" s="104" t="str">
        <f t="shared" si="0"/>
        <v>공격력 +17.3%</v>
      </c>
    </row>
    <row r="52" spans="1:20" ht="13.8" customHeight="1">
      <c r="A52" s="101">
        <f>C52*100+COUNTIF($C$4:C52,C52)</f>
        <v>11309</v>
      </c>
      <c r="B52" s="100" t="s">
        <v>504</v>
      </c>
      <c r="C52" s="101">
        <f>100+VLOOKUP(B52,EQUIPMENT!B:C,2,0)*10+VLOOKUP(B52,EQUIPMENT!B:D,3,0)</f>
        <v>113</v>
      </c>
      <c r="D52" s="101">
        <v>9</v>
      </c>
      <c r="E52" s="101">
        <v>489</v>
      </c>
      <c r="F52" s="101">
        <v>5456</v>
      </c>
      <c r="G52" s="101">
        <v>1956</v>
      </c>
      <c r="H52" s="101">
        <v>1</v>
      </c>
      <c r="I52" s="101">
        <v>1770</v>
      </c>
      <c r="J52" s="101">
        <v>1</v>
      </c>
      <c r="K52" s="101">
        <v>0</v>
      </c>
      <c r="L52" s="101">
        <v>0</v>
      </c>
      <c r="M52" s="101">
        <v>0</v>
      </c>
      <c r="N52" s="101">
        <v>0</v>
      </c>
      <c r="O52" s="101">
        <v>0</v>
      </c>
      <c r="P52" s="101">
        <v>0</v>
      </c>
      <c r="Q52" s="101">
        <v>0</v>
      </c>
      <c r="R52" s="101">
        <v>0</v>
      </c>
      <c r="S52" s="101">
        <v>0</v>
      </c>
      <c r="T52" s="104" t="str">
        <f t="shared" si="0"/>
        <v>공격력 +17.7%</v>
      </c>
    </row>
    <row r="53" spans="1:20" ht="13.8" customHeight="1">
      <c r="A53" s="101">
        <f>C53*100+COUNTIF($C$4:C53,C53)</f>
        <v>11310</v>
      </c>
      <c r="B53" s="100" t="s">
        <v>504</v>
      </c>
      <c r="C53" s="101">
        <f>100+VLOOKUP(B53,EQUIPMENT!B:C,2,0)*10+VLOOKUP(B53,EQUIPMENT!B:D,3,0)</f>
        <v>113</v>
      </c>
      <c r="D53" s="101">
        <v>10</v>
      </c>
      <c r="E53" s="101">
        <v>522</v>
      </c>
      <c r="F53" s="101">
        <v>5978</v>
      </c>
      <c r="G53" s="101">
        <v>2088</v>
      </c>
      <c r="H53" s="101">
        <v>1</v>
      </c>
      <c r="I53" s="101">
        <v>1800</v>
      </c>
      <c r="J53" s="101">
        <v>1</v>
      </c>
      <c r="K53" s="101">
        <v>0</v>
      </c>
      <c r="L53" s="101">
        <v>0</v>
      </c>
      <c r="M53" s="101">
        <v>0</v>
      </c>
      <c r="N53" s="101">
        <v>0</v>
      </c>
      <c r="O53" s="101">
        <v>0</v>
      </c>
      <c r="P53" s="101">
        <v>0</v>
      </c>
      <c r="Q53" s="101">
        <v>0</v>
      </c>
      <c r="R53" s="101">
        <v>0</v>
      </c>
      <c r="S53" s="101">
        <v>0</v>
      </c>
      <c r="T53" s="104" t="str">
        <f t="shared" si="0"/>
        <v>공격력 +18%</v>
      </c>
    </row>
    <row r="54" spans="1:20" ht="13.8" customHeight="1">
      <c r="A54" s="101">
        <f>C54*100+COUNTIF($C$4:C54,C54)</f>
        <v>11401</v>
      </c>
      <c r="B54" s="100" t="s">
        <v>505</v>
      </c>
      <c r="C54" s="101">
        <f>100+VLOOKUP(B54,EQUIPMENT!B:C,2,0)*10+VLOOKUP(B54,EQUIPMENT!B:D,3,0)</f>
        <v>114</v>
      </c>
      <c r="D54" s="101">
        <v>1</v>
      </c>
      <c r="E54" s="101">
        <v>556</v>
      </c>
      <c r="F54" s="101">
        <v>6534</v>
      </c>
      <c r="G54" s="101">
        <v>2224</v>
      </c>
      <c r="H54" s="101">
        <v>1</v>
      </c>
      <c r="I54" s="101">
        <v>2000</v>
      </c>
      <c r="J54" s="101">
        <v>1</v>
      </c>
      <c r="K54" s="101">
        <v>2</v>
      </c>
      <c r="L54" s="101">
        <v>400</v>
      </c>
      <c r="M54" s="101">
        <v>0</v>
      </c>
      <c r="N54" s="101">
        <v>0</v>
      </c>
      <c r="O54" s="101">
        <v>0</v>
      </c>
      <c r="P54" s="101">
        <v>0</v>
      </c>
      <c r="Q54" s="101">
        <v>0</v>
      </c>
      <c r="R54" s="101">
        <v>0</v>
      </c>
      <c r="S54" s="101">
        <v>0</v>
      </c>
      <c r="T54" s="104" t="str">
        <f t="shared" si="0"/>
        <v>공격력 +20% / 치명 대미지 +400</v>
      </c>
    </row>
    <row r="55" spans="1:20" ht="13.8" customHeight="1">
      <c r="A55" s="101">
        <f>C55*100+COUNTIF($C$4:C55,C55)</f>
        <v>11402</v>
      </c>
      <c r="B55" s="100" t="s">
        <v>505</v>
      </c>
      <c r="C55" s="101">
        <f>100+VLOOKUP(B55,EQUIPMENT!B:C,2,0)*10+VLOOKUP(B55,EQUIPMENT!B:D,3,0)</f>
        <v>114</v>
      </c>
      <c r="D55" s="101">
        <v>2</v>
      </c>
      <c r="E55" s="101">
        <v>591</v>
      </c>
      <c r="F55" s="101">
        <v>7125</v>
      </c>
      <c r="G55" s="101">
        <v>2364</v>
      </c>
      <c r="H55" s="101">
        <v>1</v>
      </c>
      <c r="I55" s="101">
        <v>2090</v>
      </c>
      <c r="J55" s="101">
        <v>1</v>
      </c>
      <c r="K55" s="101">
        <v>2</v>
      </c>
      <c r="L55" s="101">
        <v>460</v>
      </c>
      <c r="M55" s="101">
        <v>0</v>
      </c>
      <c r="N55" s="101">
        <v>0</v>
      </c>
      <c r="O55" s="101">
        <v>0</v>
      </c>
      <c r="P55" s="101">
        <v>0</v>
      </c>
      <c r="Q55" s="101">
        <v>0</v>
      </c>
      <c r="R55" s="101">
        <v>0</v>
      </c>
      <c r="S55" s="101">
        <v>0</v>
      </c>
      <c r="T55" s="104" t="str">
        <f t="shared" si="0"/>
        <v>공격력 +20.9% / 치명 대미지 +460</v>
      </c>
    </row>
    <row r="56" spans="1:20" ht="13.8" customHeight="1">
      <c r="A56" s="101">
        <f>C56*100+COUNTIF($C$4:C56,C56)</f>
        <v>11403</v>
      </c>
      <c r="B56" s="100" t="s">
        <v>505</v>
      </c>
      <c r="C56" s="101">
        <f>100+VLOOKUP(B56,EQUIPMENT!B:C,2,0)*10+VLOOKUP(B56,EQUIPMENT!B:D,3,0)</f>
        <v>114</v>
      </c>
      <c r="D56" s="101">
        <v>3</v>
      </c>
      <c r="E56" s="101">
        <v>627</v>
      </c>
      <c r="F56" s="101">
        <v>7752</v>
      </c>
      <c r="G56" s="101">
        <v>2508</v>
      </c>
      <c r="H56" s="101">
        <v>1</v>
      </c>
      <c r="I56" s="101">
        <v>2140</v>
      </c>
      <c r="J56" s="101">
        <v>1</v>
      </c>
      <c r="K56" s="101">
        <v>2</v>
      </c>
      <c r="L56" s="101">
        <v>500</v>
      </c>
      <c r="M56" s="101">
        <v>0</v>
      </c>
      <c r="N56" s="101">
        <v>0</v>
      </c>
      <c r="O56" s="101">
        <v>0</v>
      </c>
      <c r="P56" s="101">
        <v>0</v>
      </c>
      <c r="Q56" s="101">
        <v>0</v>
      </c>
      <c r="R56" s="101">
        <v>0</v>
      </c>
      <c r="S56" s="101">
        <v>0</v>
      </c>
      <c r="T56" s="104" t="str">
        <f t="shared" si="0"/>
        <v>공격력 +21.4% / 치명 대미지 +500</v>
      </c>
    </row>
    <row r="57" spans="1:20" ht="13.8" customHeight="1">
      <c r="A57" s="101">
        <f>C57*100+COUNTIF($C$4:C57,C57)</f>
        <v>11404</v>
      </c>
      <c r="B57" s="100" t="s">
        <v>505</v>
      </c>
      <c r="C57" s="101">
        <f>100+VLOOKUP(B57,EQUIPMENT!B:C,2,0)*10+VLOOKUP(B57,EQUIPMENT!B:D,3,0)</f>
        <v>114</v>
      </c>
      <c r="D57" s="101">
        <v>4</v>
      </c>
      <c r="E57" s="101">
        <v>664</v>
      </c>
      <c r="F57" s="101">
        <v>8416</v>
      </c>
      <c r="G57" s="101">
        <v>2656</v>
      </c>
      <c r="H57" s="101">
        <v>1</v>
      </c>
      <c r="I57" s="101">
        <v>2200</v>
      </c>
      <c r="J57" s="101">
        <v>1</v>
      </c>
      <c r="K57" s="101">
        <v>2</v>
      </c>
      <c r="L57" s="101">
        <v>540</v>
      </c>
      <c r="M57" s="101">
        <v>0</v>
      </c>
      <c r="N57" s="101">
        <v>0</v>
      </c>
      <c r="O57" s="101">
        <v>0</v>
      </c>
      <c r="P57" s="101">
        <v>0</v>
      </c>
      <c r="Q57" s="101">
        <v>0</v>
      </c>
      <c r="R57" s="101">
        <v>0</v>
      </c>
      <c r="S57" s="101">
        <v>0</v>
      </c>
      <c r="T57" s="104" t="str">
        <f t="shared" si="0"/>
        <v>공격력 +22% / 치명 대미지 +540</v>
      </c>
    </row>
    <row r="58" spans="1:20" ht="13.8" customHeight="1">
      <c r="A58" s="101">
        <f>C58*100+COUNTIF($C$4:C58,C58)</f>
        <v>11405</v>
      </c>
      <c r="B58" s="100" t="s">
        <v>505</v>
      </c>
      <c r="C58" s="101">
        <f>100+VLOOKUP(B58,EQUIPMENT!B:C,2,0)*10+VLOOKUP(B58,EQUIPMENT!B:D,3,0)</f>
        <v>114</v>
      </c>
      <c r="D58" s="101">
        <v>5</v>
      </c>
      <c r="E58" s="101">
        <v>702</v>
      </c>
      <c r="F58" s="101">
        <v>9118</v>
      </c>
      <c r="G58" s="101">
        <v>2808</v>
      </c>
      <c r="H58" s="101">
        <v>1</v>
      </c>
      <c r="I58" s="101">
        <v>2250</v>
      </c>
      <c r="J58" s="101">
        <v>1</v>
      </c>
      <c r="K58" s="101">
        <v>2</v>
      </c>
      <c r="L58" s="101">
        <v>580</v>
      </c>
      <c r="M58" s="101">
        <v>0</v>
      </c>
      <c r="N58" s="101">
        <v>0</v>
      </c>
      <c r="O58" s="101">
        <v>0</v>
      </c>
      <c r="P58" s="101">
        <v>0</v>
      </c>
      <c r="Q58" s="101">
        <v>0</v>
      </c>
      <c r="R58" s="101">
        <v>0</v>
      </c>
      <c r="S58" s="101">
        <v>0</v>
      </c>
      <c r="T58" s="104" t="str">
        <f t="shared" si="0"/>
        <v>공격력 +22.5% / 치명 대미지 +580</v>
      </c>
    </row>
    <row r="59" spans="1:20" ht="13.8" customHeight="1">
      <c r="A59" s="101">
        <f>C59*100+COUNTIF($C$4:C59,C59)</f>
        <v>11406</v>
      </c>
      <c r="B59" s="100" t="s">
        <v>505</v>
      </c>
      <c r="C59" s="101">
        <f>100+VLOOKUP(B59,EQUIPMENT!B:C,2,0)*10+VLOOKUP(B59,EQUIPMENT!B:D,3,0)</f>
        <v>114</v>
      </c>
      <c r="D59" s="101">
        <v>6</v>
      </c>
      <c r="E59" s="101">
        <v>741</v>
      </c>
      <c r="F59" s="101">
        <v>9859</v>
      </c>
      <c r="G59" s="101">
        <v>2964</v>
      </c>
      <c r="H59" s="101">
        <v>1</v>
      </c>
      <c r="I59" s="101">
        <v>2300</v>
      </c>
      <c r="J59" s="101">
        <v>1</v>
      </c>
      <c r="K59" s="101">
        <v>2</v>
      </c>
      <c r="L59" s="101">
        <v>620</v>
      </c>
      <c r="M59" s="101">
        <v>0</v>
      </c>
      <c r="N59" s="101">
        <v>0</v>
      </c>
      <c r="O59" s="101">
        <v>0</v>
      </c>
      <c r="P59" s="101">
        <v>0</v>
      </c>
      <c r="Q59" s="101">
        <v>0</v>
      </c>
      <c r="R59" s="101">
        <v>0</v>
      </c>
      <c r="S59" s="101">
        <v>0</v>
      </c>
      <c r="T59" s="104" t="str">
        <f t="shared" si="0"/>
        <v>공격력 +23% / 치명 대미지 +620</v>
      </c>
    </row>
    <row r="60" spans="1:20" ht="13.8" customHeight="1">
      <c r="A60" s="101">
        <f>C60*100+COUNTIF($C$4:C60,C60)</f>
        <v>11407</v>
      </c>
      <c r="B60" s="100" t="s">
        <v>505</v>
      </c>
      <c r="C60" s="101">
        <f>100+VLOOKUP(B60,EQUIPMENT!B:C,2,0)*10+VLOOKUP(B60,EQUIPMENT!B:D,3,0)</f>
        <v>114</v>
      </c>
      <c r="D60" s="101">
        <v>7</v>
      </c>
      <c r="E60" s="101">
        <v>781</v>
      </c>
      <c r="F60" s="101">
        <v>10640</v>
      </c>
      <c r="G60" s="101">
        <v>3124</v>
      </c>
      <c r="H60" s="101">
        <v>1</v>
      </c>
      <c r="I60" s="101">
        <v>2350</v>
      </c>
      <c r="J60" s="101">
        <v>1</v>
      </c>
      <c r="K60" s="101">
        <v>2</v>
      </c>
      <c r="L60" s="101">
        <v>670</v>
      </c>
      <c r="M60" s="101">
        <v>0</v>
      </c>
      <c r="N60" s="101">
        <v>0</v>
      </c>
      <c r="O60" s="101">
        <v>0</v>
      </c>
      <c r="P60" s="101">
        <v>0</v>
      </c>
      <c r="Q60" s="101">
        <v>0</v>
      </c>
      <c r="R60" s="101">
        <v>0</v>
      </c>
      <c r="S60" s="101">
        <v>0</v>
      </c>
      <c r="T60" s="104" t="str">
        <f t="shared" si="0"/>
        <v>공격력 +23.5% / 치명 대미지 +670</v>
      </c>
    </row>
    <row r="61" spans="1:20" ht="13.8" customHeight="1">
      <c r="A61" s="101">
        <f>C61*100+COUNTIF($C$4:C61,C61)</f>
        <v>11408</v>
      </c>
      <c r="B61" s="100" t="s">
        <v>505</v>
      </c>
      <c r="C61" s="101">
        <f>100+VLOOKUP(B61,EQUIPMENT!B:C,2,0)*10+VLOOKUP(B61,EQUIPMENT!B:D,3,0)</f>
        <v>114</v>
      </c>
      <c r="D61" s="101">
        <v>8</v>
      </c>
      <c r="E61" s="101">
        <v>822</v>
      </c>
      <c r="F61" s="101">
        <v>11462</v>
      </c>
      <c r="G61" s="101">
        <v>3288</v>
      </c>
      <c r="H61" s="101">
        <v>1</v>
      </c>
      <c r="I61" s="101">
        <v>2400</v>
      </c>
      <c r="J61" s="101">
        <v>1</v>
      </c>
      <c r="K61" s="101">
        <v>2</v>
      </c>
      <c r="L61" s="101">
        <v>710</v>
      </c>
      <c r="M61" s="101">
        <v>0</v>
      </c>
      <c r="N61" s="101">
        <v>0</v>
      </c>
      <c r="O61" s="101">
        <v>0</v>
      </c>
      <c r="P61" s="101">
        <v>0</v>
      </c>
      <c r="Q61" s="101">
        <v>0</v>
      </c>
      <c r="R61" s="101">
        <v>0</v>
      </c>
      <c r="S61" s="101">
        <v>0</v>
      </c>
      <c r="T61" s="104" t="str">
        <f t="shared" si="0"/>
        <v>공격력 +24% / 치명 대미지 +710</v>
      </c>
    </row>
    <row r="62" spans="1:20" ht="13.8" customHeight="1">
      <c r="A62" s="101">
        <f>C62*100+COUNTIF($C$4:C62,C62)</f>
        <v>11409</v>
      </c>
      <c r="B62" s="100" t="s">
        <v>505</v>
      </c>
      <c r="C62" s="101">
        <f>100+VLOOKUP(B62,EQUIPMENT!B:C,2,0)*10+VLOOKUP(B62,EQUIPMENT!B:D,3,0)</f>
        <v>114</v>
      </c>
      <c r="D62" s="101">
        <v>9</v>
      </c>
      <c r="E62" s="101">
        <v>864</v>
      </c>
      <c r="F62" s="101">
        <v>12326</v>
      </c>
      <c r="G62" s="101">
        <v>3456</v>
      </c>
      <c r="H62" s="101">
        <v>1</v>
      </c>
      <c r="I62" s="101">
        <v>2450</v>
      </c>
      <c r="J62" s="101">
        <v>1</v>
      </c>
      <c r="K62" s="101">
        <v>2</v>
      </c>
      <c r="L62" s="101">
        <v>750</v>
      </c>
      <c r="M62" s="101">
        <v>0</v>
      </c>
      <c r="N62" s="101">
        <v>0</v>
      </c>
      <c r="O62" s="101">
        <v>0</v>
      </c>
      <c r="P62" s="101">
        <v>0</v>
      </c>
      <c r="Q62" s="101">
        <v>0</v>
      </c>
      <c r="R62" s="101">
        <v>0</v>
      </c>
      <c r="S62" s="101">
        <v>0</v>
      </c>
      <c r="T62" s="104" t="str">
        <f t="shared" si="0"/>
        <v>공격력 +24.5% / 치명 대미지 +750</v>
      </c>
    </row>
    <row r="63" spans="1:20" ht="13.8" customHeight="1">
      <c r="A63" s="101">
        <f>C63*100+COUNTIF($C$4:C63,C63)</f>
        <v>11410</v>
      </c>
      <c r="B63" s="100" t="s">
        <v>505</v>
      </c>
      <c r="C63" s="101">
        <f>100+VLOOKUP(B63,EQUIPMENT!B:C,2,0)*10+VLOOKUP(B63,EQUIPMENT!B:D,3,0)</f>
        <v>114</v>
      </c>
      <c r="D63" s="101">
        <v>10</v>
      </c>
      <c r="E63" s="101">
        <v>908</v>
      </c>
      <c r="F63" s="101">
        <v>13234</v>
      </c>
      <c r="G63" s="101">
        <v>3632</v>
      </c>
      <c r="H63" s="101">
        <v>1</v>
      </c>
      <c r="I63" s="101">
        <v>2500</v>
      </c>
      <c r="J63" s="101">
        <v>1</v>
      </c>
      <c r="K63" s="101">
        <v>2</v>
      </c>
      <c r="L63" s="101">
        <v>800</v>
      </c>
      <c r="M63" s="101">
        <v>0</v>
      </c>
      <c r="N63" s="101">
        <v>0</v>
      </c>
      <c r="O63" s="101">
        <v>0</v>
      </c>
      <c r="P63" s="101">
        <v>0</v>
      </c>
      <c r="Q63" s="101">
        <v>0</v>
      </c>
      <c r="R63" s="101">
        <v>0</v>
      </c>
      <c r="S63" s="101">
        <v>0</v>
      </c>
      <c r="T63" s="104" t="str">
        <f t="shared" si="0"/>
        <v>공격력 +25% / 치명 대미지 +800</v>
      </c>
    </row>
    <row r="64" spans="1:20" ht="13.8" customHeight="1">
      <c r="A64" s="101">
        <f>C64*100+COUNTIF($C$4:C64,C64)</f>
        <v>11501</v>
      </c>
      <c r="B64" s="100" t="s">
        <v>506</v>
      </c>
      <c r="C64" s="101">
        <f>100+VLOOKUP(B64,EQUIPMENT!B:C,2,0)*10+VLOOKUP(B64,EQUIPMENT!B:D,3,0)</f>
        <v>115</v>
      </c>
      <c r="D64" s="101">
        <v>1</v>
      </c>
      <c r="E64" s="101">
        <v>953</v>
      </c>
      <c r="F64" s="101">
        <v>14187</v>
      </c>
      <c r="G64" s="101">
        <v>3812</v>
      </c>
      <c r="H64" s="101">
        <v>1</v>
      </c>
      <c r="I64" s="101">
        <v>2700</v>
      </c>
      <c r="J64" s="101">
        <v>1</v>
      </c>
      <c r="K64" s="101">
        <v>2</v>
      </c>
      <c r="L64" s="101">
        <v>900</v>
      </c>
      <c r="M64" s="101">
        <v>0</v>
      </c>
      <c r="N64" s="101">
        <v>0</v>
      </c>
      <c r="O64" s="101">
        <v>0</v>
      </c>
      <c r="P64" s="101">
        <v>0</v>
      </c>
      <c r="Q64" s="101">
        <v>0</v>
      </c>
      <c r="R64" s="101">
        <v>0</v>
      </c>
      <c r="S64" s="101">
        <v>0</v>
      </c>
      <c r="T64" s="104" t="str">
        <f t="shared" si="0"/>
        <v>공격력 +27% / 치명 대미지 +900</v>
      </c>
    </row>
    <row r="65" spans="1:20" ht="13.8" customHeight="1">
      <c r="A65" s="101">
        <f>C65*100+COUNTIF($C$4:C65,C65)</f>
        <v>11502</v>
      </c>
      <c r="B65" s="100" t="s">
        <v>506</v>
      </c>
      <c r="C65" s="101">
        <f>100+VLOOKUP(B65,EQUIPMENT!B:C,2,0)*10+VLOOKUP(B65,EQUIPMENT!B:D,3,0)</f>
        <v>115</v>
      </c>
      <c r="D65" s="101">
        <v>2</v>
      </c>
      <c r="E65" s="101">
        <v>999</v>
      </c>
      <c r="F65" s="101">
        <v>15186</v>
      </c>
      <c r="G65" s="101">
        <v>3996</v>
      </c>
      <c r="H65" s="101">
        <v>1</v>
      </c>
      <c r="I65" s="101">
        <v>2800</v>
      </c>
      <c r="J65" s="101">
        <v>1</v>
      </c>
      <c r="K65" s="101">
        <v>2</v>
      </c>
      <c r="L65" s="101">
        <v>1000</v>
      </c>
      <c r="M65" s="101">
        <v>0</v>
      </c>
      <c r="N65" s="101">
        <v>0</v>
      </c>
      <c r="O65" s="101">
        <v>0</v>
      </c>
      <c r="P65" s="101">
        <v>0</v>
      </c>
      <c r="Q65" s="101">
        <v>0</v>
      </c>
      <c r="R65" s="101">
        <v>0</v>
      </c>
      <c r="S65" s="101">
        <v>0</v>
      </c>
      <c r="T65" s="104" t="str">
        <f t="shared" si="0"/>
        <v>공격력 +28% / 치명 대미지 +1000</v>
      </c>
    </row>
    <row r="66" spans="1:20" ht="13.8" customHeight="1">
      <c r="A66" s="101">
        <f>C66*100+COUNTIF($C$4:C66,C66)</f>
        <v>11503</v>
      </c>
      <c r="B66" s="100" t="s">
        <v>506</v>
      </c>
      <c r="C66" s="101">
        <f>100+VLOOKUP(B66,EQUIPMENT!B:C,2,0)*10+VLOOKUP(B66,EQUIPMENT!B:D,3,0)</f>
        <v>115</v>
      </c>
      <c r="D66" s="101">
        <v>3</v>
      </c>
      <c r="E66" s="101">
        <v>1046</v>
      </c>
      <c r="F66" s="101">
        <v>16232</v>
      </c>
      <c r="G66" s="101">
        <v>4184</v>
      </c>
      <c r="H66" s="101">
        <v>1</v>
      </c>
      <c r="I66" s="101">
        <v>2850</v>
      </c>
      <c r="J66" s="101">
        <v>1</v>
      </c>
      <c r="K66" s="101">
        <v>2</v>
      </c>
      <c r="L66" s="101">
        <v>1050</v>
      </c>
      <c r="M66" s="101">
        <v>0</v>
      </c>
      <c r="N66" s="101">
        <v>0</v>
      </c>
      <c r="O66" s="101">
        <v>0</v>
      </c>
      <c r="P66" s="101">
        <v>0</v>
      </c>
      <c r="Q66" s="101">
        <v>0</v>
      </c>
      <c r="R66" s="101">
        <v>0</v>
      </c>
      <c r="S66" s="101">
        <v>0</v>
      </c>
      <c r="T66" s="104" t="str">
        <f t="shared" si="0"/>
        <v>공격력 +28.5% / 치명 대미지 +1050</v>
      </c>
    </row>
    <row r="67" spans="1:20" ht="13.8" customHeight="1">
      <c r="A67" s="101">
        <f>C67*100+COUNTIF($C$4:C67,C67)</f>
        <v>11504</v>
      </c>
      <c r="B67" s="100" t="s">
        <v>506</v>
      </c>
      <c r="C67" s="101">
        <f>100+VLOOKUP(B67,EQUIPMENT!B:C,2,0)*10+VLOOKUP(B67,EQUIPMENT!B:D,3,0)</f>
        <v>115</v>
      </c>
      <c r="D67" s="101">
        <v>4</v>
      </c>
      <c r="E67" s="101">
        <v>1094</v>
      </c>
      <c r="F67" s="101">
        <v>17326</v>
      </c>
      <c r="G67" s="101">
        <v>4376</v>
      </c>
      <c r="H67" s="101">
        <v>1</v>
      </c>
      <c r="I67" s="101">
        <v>2900</v>
      </c>
      <c r="J67" s="101">
        <v>1</v>
      </c>
      <c r="K67" s="101">
        <v>2</v>
      </c>
      <c r="L67" s="101">
        <v>1100</v>
      </c>
      <c r="M67" s="101">
        <v>0</v>
      </c>
      <c r="N67" s="101">
        <v>0</v>
      </c>
      <c r="O67" s="101">
        <v>0</v>
      </c>
      <c r="P67" s="101">
        <v>0</v>
      </c>
      <c r="Q67" s="101">
        <v>0</v>
      </c>
      <c r="R67" s="101">
        <v>0</v>
      </c>
      <c r="S67" s="101">
        <v>0</v>
      </c>
      <c r="T67" s="104" t="str">
        <f t="shared" si="0"/>
        <v>공격력 +29% / 치명 대미지 +1100</v>
      </c>
    </row>
    <row r="68" spans="1:20" ht="13.8" customHeight="1">
      <c r="A68" s="101">
        <f>C68*100+COUNTIF($C$4:C68,C68)</f>
        <v>11505</v>
      </c>
      <c r="B68" s="100" t="s">
        <v>506</v>
      </c>
      <c r="C68" s="101">
        <f>100+VLOOKUP(B68,EQUIPMENT!B:C,2,0)*10+VLOOKUP(B68,EQUIPMENT!B:D,3,0)</f>
        <v>115</v>
      </c>
      <c r="D68" s="101">
        <v>5</v>
      </c>
      <c r="E68" s="101">
        <v>1143</v>
      </c>
      <c r="F68" s="101">
        <v>18469</v>
      </c>
      <c r="G68" s="101">
        <v>4572</v>
      </c>
      <c r="H68" s="101">
        <v>1</v>
      </c>
      <c r="I68" s="101">
        <v>3000</v>
      </c>
      <c r="J68" s="101">
        <v>1</v>
      </c>
      <c r="K68" s="101">
        <v>2</v>
      </c>
      <c r="L68" s="101">
        <v>1200</v>
      </c>
      <c r="M68" s="101">
        <v>0</v>
      </c>
      <c r="N68" s="101">
        <v>0</v>
      </c>
      <c r="O68" s="101">
        <v>0</v>
      </c>
      <c r="P68" s="101">
        <v>0</v>
      </c>
      <c r="Q68" s="101">
        <v>0</v>
      </c>
      <c r="R68" s="101">
        <v>0</v>
      </c>
      <c r="S68" s="101">
        <v>0</v>
      </c>
      <c r="T68" s="104" t="str">
        <f t="shared" ref="T68:T131" si="1">IF(H68=0,"",IF(I68&gt;0,VLOOKUP(H68,MAIN_STATS_TYPE,2,0)&amp;IF(J68=1," +"&amp;I68/100&amp;"%"," +"&amp;I68),VLOOKUP(H68,MAIN_STATS_TYPE,2,0)))&amp;IF(K68=0,""," / "&amp;IF(L68&gt;0,VLOOKUP(K68,MAIN_STATS_TYPE,2,0)&amp;IF(M68=1," +"&amp;L68/100&amp;"%"," +"&amp;L68),VLOOKUP(K68,MAIN_STATS_TYPE,2,0)))&amp;IF(N68=0,""," / "&amp;IF(O68&gt;0,VLOOKUP(N68,MAIN_STATS_TYPE,2,0)&amp;IF(P68=1," +"&amp;O68/100&amp;"%"," +"&amp;O68),VLOOKUP(N68,MAIN_STATS_TYPE,2,0)))&amp;IF(Q68=0,""," / "&amp;IF(R68&gt;0,VLOOKUP(Q68,MAIN_STATS_TYPE,2,0)&amp;IF(S68=1," +"&amp;R68/100&amp;"%"," +"&amp;R68),VLOOKUP(Q68,MAIN_STATS_TYPE,2,0)))</f>
        <v>공격력 +30% / 치명 대미지 +1200</v>
      </c>
    </row>
    <row r="69" spans="1:20" ht="13.8" customHeight="1">
      <c r="A69" s="101">
        <f>C69*100+COUNTIF($C$4:C69,C69)</f>
        <v>11601</v>
      </c>
      <c r="B69" s="100" t="s">
        <v>507</v>
      </c>
      <c r="C69" s="101">
        <f>100+VLOOKUP(B69,EQUIPMENT!B:C,2,0)*10+VLOOKUP(B69,EQUIPMENT!B:D,3,0)</f>
        <v>116</v>
      </c>
      <c r="D69" s="101">
        <v>1</v>
      </c>
      <c r="E69" s="101">
        <v>1193</v>
      </c>
      <c r="F69" s="101">
        <v>19662</v>
      </c>
      <c r="G69" s="101">
        <v>4772</v>
      </c>
      <c r="H69" s="101">
        <v>1</v>
      </c>
      <c r="I69" s="101">
        <v>3100</v>
      </c>
      <c r="J69" s="101">
        <v>1</v>
      </c>
      <c r="K69" s="101">
        <v>2</v>
      </c>
      <c r="L69" s="101">
        <v>1250</v>
      </c>
      <c r="M69" s="101">
        <v>0</v>
      </c>
      <c r="N69" s="101">
        <v>0</v>
      </c>
      <c r="O69" s="101">
        <v>0</v>
      </c>
      <c r="P69" s="101">
        <v>0</v>
      </c>
      <c r="Q69" s="101">
        <v>0</v>
      </c>
      <c r="R69" s="101">
        <v>0</v>
      </c>
      <c r="S69" s="101">
        <v>0</v>
      </c>
      <c r="T69" s="104" t="str">
        <f t="shared" si="1"/>
        <v>공격력 +31% / 치명 대미지 +1250</v>
      </c>
    </row>
    <row r="70" spans="1:20" ht="13.8" customHeight="1">
      <c r="A70" s="101">
        <f>C70*100+COUNTIF($C$4:C70,C70)</f>
        <v>11602</v>
      </c>
      <c r="B70" s="100" t="s">
        <v>507</v>
      </c>
      <c r="C70" s="101">
        <f>100+VLOOKUP(B70,EQUIPMENT!B:C,2,0)*10+VLOOKUP(B70,EQUIPMENT!B:D,3,0)</f>
        <v>116</v>
      </c>
      <c r="D70" s="101">
        <v>2</v>
      </c>
      <c r="E70" s="101">
        <v>1244</v>
      </c>
      <c r="F70" s="101">
        <v>20906</v>
      </c>
      <c r="G70" s="101">
        <v>4976</v>
      </c>
      <c r="H70" s="101">
        <v>1</v>
      </c>
      <c r="I70" s="101">
        <v>3200</v>
      </c>
      <c r="J70" s="101">
        <v>1</v>
      </c>
      <c r="K70" s="101">
        <v>2</v>
      </c>
      <c r="L70" s="101">
        <v>1300</v>
      </c>
      <c r="M70" s="101">
        <v>0</v>
      </c>
      <c r="N70" s="101">
        <v>0</v>
      </c>
      <c r="O70" s="101">
        <v>0</v>
      </c>
      <c r="P70" s="101">
        <v>0</v>
      </c>
      <c r="Q70" s="101">
        <v>0</v>
      </c>
      <c r="R70" s="101">
        <v>0</v>
      </c>
      <c r="S70" s="101">
        <v>0</v>
      </c>
      <c r="T70" s="104" t="str">
        <f t="shared" si="1"/>
        <v>공격력 +32% / 치명 대미지 +1300</v>
      </c>
    </row>
    <row r="71" spans="1:20" ht="13.8" customHeight="1">
      <c r="A71" s="101">
        <f>C71*100+COUNTIF($C$4:C71,C71)</f>
        <v>11603</v>
      </c>
      <c r="B71" s="100" t="s">
        <v>507</v>
      </c>
      <c r="C71" s="101">
        <f>100+VLOOKUP(B71,EQUIPMENT!B:C,2,0)*10+VLOOKUP(B71,EQUIPMENT!B:D,3,0)</f>
        <v>116</v>
      </c>
      <c r="D71" s="101">
        <v>3</v>
      </c>
      <c r="E71" s="101">
        <v>1296</v>
      </c>
      <c r="F71" s="101">
        <v>22202</v>
      </c>
      <c r="G71" s="101">
        <v>5184</v>
      </c>
      <c r="H71" s="101">
        <v>1</v>
      </c>
      <c r="I71" s="101">
        <v>3300</v>
      </c>
      <c r="J71" s="101">
        <v>1</v>
      </c>
      <c r="K71" s="101">
        <v>2</v>
      </c>
      <c r="L71" s="101">
        <v>1400</v>
      </c>
      <c r="M71" s="101">
        <v>0</v>
      </c>
      <c r="N71" s="101">
        <v>0</v>
      </c>
      <c r="O71" s="101">
        <v>0</v>
      </c>
      <c r="P71" s="101">
        <v>0</v>
      </c>
      <c r="Q71" s="101">
        <v>0</v>
      </c>
      <c r="R71" s="101">
        <v>0</v>
      </c>
      <c r="S71" s="101">
        <v>0</v>
      </c>
      <c r="T71" s="104" t="str">
        <f t="shared" si="1"/>
        <v>공격력 +33% / 치명 대미지 +1400</v>
      </c>
    </row>
    <row r="72" spans="1:20" ht="13.8" customHeight="1">
      <c r="A72" s="101">
        <f>C72*100+COUNTIF($C$4:C72,C72)</f>
        <v>11604</v>
      </c>
      <c r="B72" s="100" t="s">
        <v>507</v>
      </c>
      <c r="C72" s="101">
        <f>100+VLOOKUP(B72,EQUIPMENT!B:C,2,0)*10+VLOOKUP(B72,EQUIPMENT!B:D,3,0)</f>
        <v>116</v>
      </c>
      <c r="D72" s="101">
        <v>4</v>
      </c>
      <c r="E72" s="101">
        <v>1349</v>
      </c>
      <c r="F72" s="101">
        <v>23551</v>
      </c>
      <c r="G72" s="101">
        <v>5396</v>
      </c>
      <c r="H72" s="101">
        <v>1</v>
      </c>
      <c r="I72" s="101">
        <v>3400</v>
      </c>
      <c r="J72" s="101">
        <v>1</v>
      </c>
      <c r="K72" s="101">
        <v>2</v>
      </c>
      <c r="L72" s="101">
        <v>1550</v>
      </c>
      <c r="M72" s="101">
        <v>0</v>
      </c>
      <c r="N72" s="101">
        <v>0</v>
      </c>
      <c r="O72" s="101">
        <v>0</v>
      </c>
      <c r="P72" s="101">
        <v>0</v>
      </c>
      <c r="Q72" s="101">
        <v>0</v>
      </c>
      <c r="R72" s="101">
        <v>0</v>
      </c>
      <c r="S72" s="101">
        <v>0</v>
      </c>
      <c r="T72" s="104" t="str">
        <f t="shared" si="1"/>
        <v>공격력 +34% / 치명 대미지 +1550</v>
      </c>
    </row>
    <row r="73" spans="1:20" ht="13.8" customHeight="1">
      <c r="A73" s="101">
        <f>C73*100+COUNTIF($C$4:C73,C73)</f>
        <v>11605</v>
      </c>
      <c r="B73" s="100" t="s">
        <v>507</v>
      </c>
      <c r="C73" s="101">
        <f>100+VLOOKUP(B73,EQUIPMENT!B:C,2,0)*10+VLOOKUP(B73,EQUIPMENT!B:D,3,0)</f>
        <v>116</v>
      </c>
      <c r="D73" s="101">
        <v>5</v>
      </c>
      <c r="E73" s="101">
        <v>1404</v>
      </c>
      <c r="F73" s="101">
        <v>24955</v>
      </c>
      <c r="G73" s="101">
        <v>5616</v>
      </c>
      <c r="H73" s="101">
        <v>1</v>
      </c>
      <c r="I73" s="101">
        <v>3500</v>
      </c>
      <c r="J73" s="101">
        <v>1</v>
      </c>
      <c r="K73" s="101">
        <v>2</v>
      </c>
      <c r="L73" s="101">
        <v>1600</v>
      </c>
      <c r="M73" s="101">
        <v>0</v>
      </c>
      <c r="N73" s="101">
        <v>0</v>
      </c>
      <c r="O73" s="101">
        <v>0</v>
      </c>
      <c r="P73" s="101">
        <v>0</v>
      </c>
      <c r="Q73" s="101">
        <v>0</v>
      </c>
      <c r="R73" s="101">
        <v>0</v>
      </c>
      <c r="S73" s="101">
        <v>0</v>
      </c>
      <c r="T73" s="104" t="str">
        <f t="shared" si="1"/>
        <v>공격력 +35% / 치명 대미지 +1600</v>
      </c>
    </row>
    <row r="74" spans="1:20" ht="13.8" customHeight="1">
      <c r="A74" s="101">
        <f>C74*100+COUNTIF($C$4:C74,C74)</f>
        <v>11701</v>
      </c>
      <c r="B74" s="100" t="s">
        <v>508</v>
      </c>
      <c r="C74" s="101">
        <f>100+VLOOKUP(B74,EQUIPMENT!B:C,2,0)*10+VLOOKUP(B74,EQUIPMENT!B:D,3,0)</f>
        <v>117</v>
      </c>
      <c r="D74" s="101">
        <v>1</v>
      </c>
      <c r="E74" s="101">
        <v>1460</v>
      </c>
      <c r="F74" s="101">
        <v>26415</v>
      </c>
      <c r="G74" s="101">
        <v>5840</v>
      </c>
      <c r="H74" s="101">
        <v>1</v>
      </c>
      <c r="I74" s="101">
        <v>3600</v>
      </c>
      <c r="J74" s="101">
        <v>1</v>
      </c>
      <c r="K74" s="101">
        <v>2</v>
      </c>
      <c r="L74" s="101">
        <v>1600</v>
      </c>
      <c r="M74" s="101">
        <v>0</v>
      </c>
      <c r="N74" s="101">
        <v>0</v>
      </c>
      <c r="O74" s="101">
        <v>0</v>
      </c>
      <c r="P74" s="101">
        <v>0</v>
      </c>
      <c r="Q74" s="101">
        <v>0</v>
      </c>
      <c r="R74" s="101">
        <v>0</v>
      </c>
      <c r="S74" s="101">
        <v>0</v>
      </c>
      <c r="T74" s="104" t="str">
        <f t="shared" si="1"/>
        <v>공격력 +36% / 치명 대미지 +1600</v>
      </c>
    </row>
    <row r="75" spans="1:20" ht="13.8" customHeight="1">
      <c r="A75" s="101">
        <f>C75*100+COUNTIF($C$4:C75,C75)</f>
        <v>11702</v>
      </c>
      <c r="B75" s="100" t="s">
        <v>508</v>
      </c>
      <c r="C75" s="101">
        <f>100+VLOOKUP(B75,EQUIPMENT!B:C,2,0)*10+VLOOKUP(B75,EQUIPMENT!B:D,3,0)</f>
        <v>117</v>
      </c>
      <c r="D75" s="101">
        <v>2</v>
      </c>
      <c r="E75" s="101">
        <v>1517</v>
      </c>
      <c r="F75" s="101">
        <v>27932</v>
      </c>
      <c r="G75" s="101">
        <v>6068</v>
      </c>
      <c r="H75" s="101">
        <v>1</v>
      </c>
      <c r="I75" s="101">
        <v>3700</v>
      </c>
      <c r="J75" s="101">
        <v>1</v>
      </c>
      <c r="K75" s="101">
        <v>2</v>
      </c>
      <c r="L75" s="101">
        <v>1650</v>
      </c>
      <c r="M75" s="101">
        <v>0</v>
      </c>
      <c r="N75" s="101">
        <v>0</v>
      </c>
      <c r="O75" s="101">
        <v>0</v>
      </c>
      <c r="P75" s="101">
        <v>0</v>
      </c>
      <c r="Q75" s="101">
        <v>0</v>
      </c>
      <c r="R75" s="101">
        <v>0</v>
      </c>
      <c r="S75" s="101">
        <v>0</v>
      </c>
      <c r="T75" s="104" t="str">
        <f t="shared" si="1"/>
        <v>공격력 +37% / 치명 대미지 +1650</v>
      </c>
    </row>
    <row r="76" spans="1:20" ht="13.8" customHeight="1">
      <c r="A76" s="101">
        <f>C76*100+COUNTIF($C$4:C76,C76)</f>
        <v>11703</v>
      </c>
      <c r="B76" s="100" t="s">
        <v>508</v>
      </c>
      <c r="C76" s="101">
        <f>100+VLOOKUP(B76,EQUIPMENT!B:C,2,0)*10+VLOOKUP(B76,EQUIPMENT!B:D,3,0)</f>
        <v>117</v>
      </c>
      <c r="D76" s="101">
        <v>3</v>
      </c>
      <c r="E76" s="101">
        <v>1575</v>
      </c>
      <c r="F76" s="101">
        <v>29507</v>
      </c>
      <c r="G76" s="101">
        <v>6300</v>
      </c>
      <c r="H76" s="101">
        <v>1</v>
      </c>
      <c r="I76" s="101">
        <v>3800</v>
      </c>
      <c r="J76" s="101">
        <v>1</v>
      </c>
      <c r="K76" s="101">
        <v>2</v>
      </c>
      <c r="L76" s="101">
        <v>1700</v>
      </c>
      <c r="M76" s="101">
        <v>0</v>
      </c>
      <c r="N76" s="101">
        <v>0</v>
      </c>
      <c r="O76" s="101">
        <v>0</v>
      </c>
      <c r="P76" s="101">
        <v>0</v>
      </c>
      <c r="Q76" s="101">
        <v>0</v>
      </c>
      <c r="R76" s="101">
        <v>0</v>
      </c>
      <c r="S76" s="101">
        <v>0</v>
      </c>
      <c r="T76" s="104" t="str">
        <f t="shared" si="1"/>
        <v>공격력 +38% / 치명 대미지 +1700</v>
      </c>
    </row>
    <row r="77" spans="1:20" ht="13.8" customHeight="1">
      <c r="A77" s="101">
        <f>C77*100+COUNTIF($C$4:C77,C77)</f>
        <v>11704</v>
      </c>
      <c r="B77" s="100" t="s">
        <v>508</v>
      </c>
      <c r="C77" s="101">
        <f>100+VLOOKUP(B77,EQUIPMENT!B:C,2,0)*10+VLOOKUP(B77,EQUIPMENT!B:D,3,0)</f>
        <v>117</v>
      </c>
      <c r="D77" s="101">
        <v>4</v>
      </c>
      <c r="E77" s="101">
        <v>1634</v>
      </c>
      <c r="F77" s="101">
        <v>31141</v>
      </c>
      <c r="G77" s="101">
        <v>6536</v>
      </c>
      <c r="H77" s="101">
        <v>1</v>
      </c>
      <c r="I77" s="101">
        <v>3900</v>
      </c>
      <c r="J77" s="101">
        <v>1</v>
      </c>
      <c r="K77" s="101">
        <v>2</v>
      </c>
      <c r="L77" s="101">
        <v>1750</v>
      </c>
      <c r="M77" s="101">
        <v>0</v>
      </c>
      <c r="N77" s="101">
        <v>0</v>
      </c>
      <c r="O77" s="101">
        <v>0</v>
      </c>
      <c r="P77" s="101">
        <v>0</v>
      </c>
      <c r="Q77" s="101">
        <v>0</v>
      </c>
      <c r="R77" s="101">
        <v>0</v>
      </c>
      <c r="S77" s="101">
        <v>0</v>
      </c>
      <c r="T77" s="104" t="str">
        <f t="shared" si="1"/>
        <v>공격력 +39% / 치명 대미지 +1750</v>
      </c>
    </row>
    <row r="78" spans="1:20" ht="13.8" customHeight="1">
      <c r="A78" s="101">
        <f>C78*100+COUNTIF($C$4:C78,C78)</f>
        <v>11705</v>
      </c>
      <c r="B78" s="100" t="s">
        <v>508</v>
      </c>
      <c r="C78" s="101">
        <f>100+VLOOKUP(B78,EQUIPMENT!B:C,2,0)*10+VLOOKUP(B78,EQUIPMENT!B:D,3,0)</f>
        <v>117</v>
      </c>
      <c r="D78" s="101">
        <v>5</v>
      </c>
      <c r="E78" s="101">
        <v>0</v>
      </c>
      <c r="F78" s="101">
        <v>31141</v>
      </c>
      <c r="G78" s="101">
        <v>0</v>
      </c>
      <c r="H78" s="101">
        <v>1</v>
      </c>
      <c r="I78" s="101">
        <v>4000</v>
      </c>
      <c r="J78" s="101">
        <v>1</v>
      </c>
      <c r="K78" s="101">
        <v>2</v>
      </c>
      <c r="L78" s="101">
        <v>1800</v>
      </c>
      <c r="M78" s="101">
        <v>0</v>
      </c>
      <c r="N78" s="101">
        <v>0</v>
      </c>
      <c r="O78" s="101">
        <v>0</v>
      </c>
      <c r="P78" s="101">
        <v>0</v>
      </c>
      <c r="Q78" s="101">
        <v>0</v>
      </c>
      <c r="R78" s="101">
        <v>0</v>
      </c>
      <c r="S78" s="101">
        <v>0</v>
      </c>
      <c r="T78" s="104" t="str">
        <f t="shared" si="1"/>
        <v>공격력 +40% / 치명 대미지 +1800</v>
      </c>
    </row>
    <row r="79" spans="1:20" ht="13.8" customHeight="1">
      <c r="A79" s="101">
        <f>C79*100+COUNTIF($C$4:C79,C79)</f>
        <v>11111</v>
      </c>
      <c r="B79" s="100" t="s">
        <v>509</v>
      </c>
      <c r="C79" s="101">
        <f>100+VLOOKUP(B79,EQUIPMENT!B:C,2,0)*10+VLOOKUP(B79,EQUIPMENT!B:D,3,0)</f>
        <v>111</v>
      </c>
      <c r="D79" s="101">
        <v>1</v>
      </c>
      <c r="E79" s="101">
        <v>25</v>
      </c>
      <c r="F79" s="101">
        <v>25</v>
      </c>
      <c r="G79" s="101">
        <v>100</v>
      </c>
      <c r="H79" s="101">
        <v>1</v>
      </c>
      <c r="I79" s="101">
        <v>400</v>
      </c>
      <c r="J79" s="101">
        <v>1</v>
      </c>
      <c r="K79" s="101">
        <v>0</v>
      </c>
      <c r="L79" s="101">
        <v>0</v>
      </c>
      <c r="M79" s="101">
        <v>0</v>
      </c>
      <c r="N79" s="101">
        <v>0</v>
      </c>
      <c r="O79" s="101">
        <v>0</v>
      </c>
      <c r="P79" s="101">
        <v>0</v>
      </c>
      <c r="Q79" s="101">
        <v>0</v>
      </c>
      <c r="R79" s="101">
        <v>0</v>
      </c>
      <c r="S79" s="101">
        <v>0</v>
      </c>
      <c r="T79" s="104" t="str">
        <f t="shared" si="1"/>
        <v>공격력 +4%</v>
      </c>
    </row>
    <row r="80" spans="1:20" ht="13.8" customHeight="1">
      <c r="A80" s="101">
        <f>C80*100+COUNTIF($C$4:C80,C80)</f>
        <v>11112</v>
      </c>
      <c r="B80" s="100" t="s">
        <v>509</v>
      </c>
      <c r="C80" s="101">
        <f>100+VLOOKUP(B80,EQUIPMENT!B:C,2,0)*10+VLOOKUP(B80,EQUIPMENT!B:D,3,0)</f>
        <v>111</v>
      </c>
      <c r="D80" s="101">
        <v>2</v>
      </c>
      <c r="E80" s="101">
        <v>27</v>
      </c>
      <c r="F80" s="101">
        <v>52</v>
      </c>
      <c r="G80" s="101">
        <v>108</v>
      </c>
      <c r="H80" s="101">
        <v>1</v>
      </c>
      <c r="I80" s="101">
        <v>450</v>
      </c>
      <c r="J80" s="101">
        <v>1</v>
      </c>
      <c r="K80" s="101">
        <v>0</v>
      </c>
      <c r="L80" s="101">
        <v>0</v>
      </c>
      <c r="M80" s="101">
        <v>0</v>
      </c>
      <c r="N80" s="101">
        <v>0</v>
      </c>
      <c r="O80" s="101">
        <v>0</v>
      </c>
      <c r="P80" s="101">
        <v>0</v>
      </c>
      <c r="Q80" s="101">
        <v>0</v>
      </c>
      <c r="R80" s="101">
        <v>0</v>
      </c>
      <c r="S80" s="101">
        <v>0</v>
      </c>
      <c r="T80" s="104" t="str">
        <f t="shared" si="1"/>
        <v>공격력 +4.5%</v>
      </c>
    </row>
    <row r="81" spans="1:20" ht="13.8" customHeight="1">
      <c r="A81" s="101">
        <f>C81*100+COUNTIF($C$4:C81,C81)</f>
        <v>11113</v>
      </c>
      <c r="B81" s="100" t="s">
        <v>509</v>
      </c>
      <c r="C81" s="101">
        <f>100+VLOOKUP(B81,EQUIPMENT!B:C,2,0)*10+VLOOKUP(B81,EQUIPMENT!B:D,3,0)</f>
        <v>111</v>
      </c>
      <c r="D81" s="101">
        <v>3</v>
      </c>
      <c r="E81" s="101">
        <v>30</v>
      </c>
      <c r="F81" s="101">
        <v>82</v>
      </c>
      <c r="G81" s="101">
        <v>120</v>
      </c>
      <c r="H81" s="101">
        <v>1</v>
      </c>
      <c r="I81" s="101">
        <v>470</v>
      </c>
      <c r="J81" s="101">
        <v>1</v>
      </c>
      <c r="K81" s="101">
        <v>0</v>
      </c>
      <c r="L81" s="101">
        <v>0</v>
      </c>
      <c r="M81" s="101">
        <v>0</v>
      </c>
      <c r="N81" s="101">
        <v>0</v>
      </c>
      <c r="O81" s="101">
        <v>0</v>
      </c>
      <c r="P81" s="101">
        <v>0</v>
      </c>
      <c r="Q81" s="101">
        <v>0</v>
      </c>
      <c r="R81" s="101">
        <v>0</v>
      </c>
      <c r="S81" s="101">
        <v>0</v>
      </c>
      <c r="T81" s="104" t="str">
        <f t="shared" si="1"/>
        <v>공격력 +4.7%</v>
      </c>
    </row>
    <row r="82" spans="1:20" ht="13.8" customHeight="1">
      <c r="A82" s="101">
        <f>C82*100+COUNTIF($C$4:C82,C82)</f>
        <v>11114</v>
      </c>
      <c r="B82" s="100" t="s">
        <v>509</v>
      </c>
      <c r="C82" s="101">
        <f>100+VLOOKUP(B82,EQUIPMENT!B:C,2,0)*10+VLOOKUP(B82,EQUIPMENT!B:D,3,0)</f>
        <v>111</v>
      </c>
      <c r="D82" s="101">
        <v>4</v>
      </c>
      <c r="E82" s="101">
        <v>34</v>
      </c>
      <c r="F82" s="101">
        <v>116</v>
      </c>
      <c r="G82" s="101">
        <v>136</v>
      </c>
      <c r="H82" s="101">
        <v>1</v>
      </c>
      <c r="I82" s="101">
        <v>490</v>
      </c>
      <c r="J82" s="101">
        <v>1</v>
      </c>
      <c r="K82" s="101">
        <v>0</v>
      </c>
      <c r="L82" s="101">
        <v>0</v>
      </c>
      <c r="M82" s="101">
        <v>0</v>
      </c>
      <c r="N82" s="101">
        <v>0</v>
      </c>
      <c r="O82" s="101">
        <v>0</v>
      </c>
      <c r="P82" s="101">
        <v>0</v>
      </c>
      <c r="Q82" s="101">
        <v>0</v>
      </c>
      <c r="R82" s="101">
        <v>0</v>
      </c>
      <c r="S82" s="101">
        <v>0</v>
      </c>
      <c r="T82" s="104" t="str">
        <f t="shared" si="1"/>
        <v>공격력 +4.9%</v>
      </c>
    </row>
    <row r="83" spans="1:20" ht="13.8" customHeight="1">
      <c r="A83" s="101">
        <f>C83*100+COUNTIF($C$4:C83,C83)</f>
        <v>11115</v>
      </c>
      <c r="B83" s="100" t="s">
        <v>509</v>
      </c>
      <c r="C83" s="101">
        <f>100+VLOOKUP(B83,EQUIPMENT!B:C,2,0)*10+VLOOKUP(B83,EQUIPMENT!B:D,3,0)</f>
        <v>111</v>
      </c>
      <c r="D83" s="101">
        <v>5</v>
      </c>
      <c r="E83" s="101">
        <v>39</v>
      </c>
      <c r="F83" s="101">
        <v>155</v>
      </c>
      <c r="G83" s="101">
        <v>156</v>
      </c>
      <c r="H83" s="101">
        <v>1</v>
      </c>
      <c r="I83" s="101">
        <v>520</v>
      </c>
      <c r="J83" s="101">
        <v>1</v>
      </c>
      <c r="K83" s="101">
        <v>0</v>
      </c>
      <c r="L83" s="101">
        <v>0</v>
      </c>
      <c r="M83" s="101">
        <v>0</v>
      </c>
      <c r="N83" s="101">
        <v>0</v>
      </c>
      <c r="O83" s="101">
        <v>0</v>
      </c>
      <c r="P83" s="101">
        <v>0</v>
      </c>
      <c r="Q83" s="101">
        <v>0</v>
      </c>
      <c r="R83" s="101">
        <v>0</v>
      </c>
      <c r="S83" s="101">
        <v>0</v>
      </c>
      <c r="T83" s="104" t="str">
        <f t="shared" si="1"/>
        <v>공격력 +5.2%</v>
      </c>
    </row>
    <row r="84" spans="1:20" ht="13.8" customHeight="1">
      <c r="A84" s="101">
        <f>C84*100+COUNTIF($C$4:C84,C84)</f>
        <v>11116</v>
      </c>
      <c r="B84" s="100" t="s">
        <v>509</v>
      </c>
      <c r="C84" s="101">
        <f>100+VLOOKUP(B84,EQUIPMENT!B:C,2,0)*10+VLOOKUP(B84,EQUIPMENT!B:D,3,0)</f>
        <v>111</v>
      </c>
      <c r="D84" s="101">
        <v>6</v>
      </c>
      <c r="E84" s="101">
        <v>45</v>
      </c>
      <c r="F84" s="101">
        <v>200</v>
      </c>
      <c r="G84" s="101">
        <v>180</v>
      </c>
      <c r="H84" s="101">
        <v>1</v>
      </c>
      <c r="I84" s="101">
        <v>540</v>
      </c>
      <c r="J84" s="101">
        <v>1</v>
      </c>
      <c r="K84" s="101">
        <v>0</v>
      </c>
      <c r="L84" s="101">
        <v>0</v>
      </c>
      <c r="M84" s="101">
        <v>0</v>
      </c>
      <c r="N84" s="101">
        <v>0</v>
      </c>
      <c r="O84" s="101">
        <v>0</v>
      </c>
      <c r="P84" s="101">
        <v>0</v>
      </c>
      <c r="Q84" s="101">
        <v>0</v>
      </c>
      <c r="R84" s="101">
        <v>0</v>
      </c>
      <c r="S84" s="101">
        <v>0</v>
      </c>
      <c r="T84" s="104" t="str">
        <f t="shared" si="1"/>
        <v>공격력 +5.4%</v>
      </c>
    </row>
    <row r="85" spans="1:20" ht="13.8" customHeight="1">
      <c r="A85" s="101">
        <f>C85*100+COUNTIF($C$4:C85,C85)</f>
        <v>11117</v>
      </c>
      <c r="B85" s="100" t="s">
        <v>509</v>
      </c>
      <c r="C85" s="101">
        <f>100+VLOOKUP(B85,EQUIPMENT!B:C,2,0)*10+VLOOKUP(B85,EQUIPMENT!B:D,3,0)</f>
        <v>111</v>
      </c>
      <c r="D85" s="101">
        <v>7</v>
      </c>
      <c r="E85" s="101">
        <v>52</v>
      </c>
      <c r="F85" s="101">
        <v>252</v>
      </c>
      <c r="G85" s="101">
        <v>208</v>
      </c>
      <c r="H85" s="101">
        <v>1</v>
      </c>
      <c r="I85" s="101">
        <v>560</v>
      </c>
      <c r="J85" s="101">
        <v>1</v>
      </c>
      <c r="K85" s="101">
        <v>0</v>
      </c>
      <c r="L85" s="101">
        <v>0</v>
      </c>
      <c r="M85" s="101">
        <v>0</v>
      </c>
      <c r="N85" s="101">
        <v>0</v>
      </c>
      <c r="O85" s="101">
        <v>0</v>
      </c>
      <c r="P85" s="101">
        <v>0</v>
      </c>
      <c r="Q85" s="101">
        <v>0</v>
      </c>
      <c r="R85" s="101">
        <v>0</v>
      </c>
      <c r="S85" s="101">
        <v>0</v>
      </c>
      <c r="T85" s="104" t="str">
        <f t="shared" si="1"/>
        <v>공격력 +5.6%</v>
      </c>
    </row>
    <row r="86" spans="1:20" ht="13.8" customHeight="1">
      <c r="A86" s="101">
        <f>C86*100+COUNTIF($C$4:C86,C86)</f>
        <v>11118</v>
      </c>
      <c r="B86" s="100" t="s">
        <v>509</v>
      </c>
      <c r="C86" s="101">
        <f>100+VLOOKUP(B86,EQUIPMENT!B:C,2,0)*10+VLOOKUP(B86,EQUIPMENT!B:D,3,0)</f>
        <v>111</v>
      </c>
      <c r="D86" s="101">
        <v>8</v>
      </c>
      <c r="E86" s="101">
        <v>60</v>
      </c>
      <c r="F86" s="101">
        <v>312</v>
      </c>
      <c r="G86" s="101">
        <v>240</v>
      </c>
      <c r="H86" s="101">
        <v>1</v>
      </c>
      <c r="I86" s="101">
        <v>580</v>
      </c>
      <c r="J86" s="101">
        <v>1</v>
      </c>
      <c r="K86" s="101">
        <v>0</v>
      </c>
      <c r="L86" s="101">
        <v>0</v>
      </c>
      <c r="M86" s="101">
        <v>0</v>
      </c>
      <c r="N86" s="101">
        <v>0</v>
      </c>
      <c r="O86" s="101">
        <v>0</v>
      </c>
      <c r="P86" s="101">
        <v>0</v>
      </c>
      <c r="Q86" s="101">
        <v>0</v>
      </c>
      <c r="R86" s="101">
        <v>0</v>
      </c>
      <c r="S86" s="101">
        <v>0</v>
      </c>
      <c r="T86" s="104" t="str">
        <f t="shared" si="1"/>
        <v>공격력 +5.8%</v>
      </c>
    </row>
    <row r="87" spans="1:20" ht="13.8" customHeight="1">
      <c r="A87" s="101">
        <f>C87*100+COUNTIF($C$4:C87,C87)</f>
        <v>11119</v>
      </c>
      <c r="B87" s="100" t="s">
        <v>509</v>
      </c>
      <c r="C87" s="101">
        <f>100+VLOOKUP(B87,EQUIPMENT!B:C,2,0)*10+VLOOKUP(B87,EQUIPMENT!B:D,3,0)</f>
        <v>111</v>
      </c>
      <c r="D87" s="101">
        <v>9</v>
      </c>
      <c r="E87" s="101">
        <v>69</v>
      </c>
      <c r="F87" s="101">
        <v>381</v>
      </c>
      <c r="G87" s="101">
        <v>276</v>
      </c>
      <c r="H87" s="101">
        <v>1</v>
      </c>
      <c r="I87" s="101">
        <v>610</v>
      </c>
      <c r="J87" s="101">
        <v>1</v>
      </c>
      <c r="K87" s="101">
        <v>0</v>
      </c>
      <c r="L87" s="101">
        <v>0</v>
      </c>
      <c r="M87" s="101">
        <v>0</v>
      </c>
      <c r="N87" s="101">
        <v>0</v>
      </c>
      <c r="O87" s="101">
        <v>0</v>
      </c>
      <c r="P87" s="101">
        <v>0</v>
      </c>
      <c r="Q87" s="101">
        <v>0</v>
      </c>
      <c r="R87" s="101">
        <v>0</v>
      </c>
      <c r="S87" s="101">
        <v>0</v>
      </c>
      <c r="T87" s="104" t="str">
        <f t="shared" si="1"/>
        <v>공격력 +6.1%</v>
      </c>
    </row>
    <row r="88" spans="1:20" ht="13.8" customHeight="1">
      <c r="A88" s="101">
        <f>C88*100+COUNTIF($C$4:C88,C88)</f>
        <v>11120</v>
      </c>
      <c r="B88" s="100" t="s">
        <v>509</v>
      </c>
      <c r="C88" s="101">
        <f>100+VLOOKUP(B88,EQUIPMENT!B:C,2,0)*10+VLOOKUP(B88,EQUIPMENT!B:D,3,0)</f>
        <v>111</v>
      </c>
      <c r="D88" s="101">
        <v>10</v>
      </c>
      <c r="E88" s="101">
        <v>80</v>
      </c>
      <c r="F88" s="101">
        <v>461</v>
      </c>
      <c r="G88" s="101">
        <v>320</v>
      </c>
      <c r="H88" s="101">
        <v>1</v>
      </c>
      <c r="I88" s="101">
        <v>640</v>
      </c>
      <c r="J88" s="101">
        <v>1</v>
      </c>
      <c r="K88" s="101">
        <v>0</v>
      </c>
      <c r="L88" s="101">
        <v>0</v>
      </c>
      <c r="M88" s="101">
        <v>0</v>
      </c>
      <c r="N88" s="101">
        <v>0</v>
      </c>
      <c r="O88" s="101">
        <v>0</v>
      </c>
      <c r="P88" s="101">
        <v>0</v>
      </c>
      <c r="Q88" s="101">
        <v>0</v>
      </c>
      <c r="R88" s="101">
        <v>0</v>
      </c>
      <c r="S88" s="101">
        <v>0</v>
      </c>
      <c r="T88" s="104" t="str">
        <f t="shared" si="1"/>
        <v>공격력 +6.4%</v>
      </c>
    </row>
    <row r="89" spans="1:20" ht="13.8" customHeight="1">
      <c r="A89" s="101">
        <f>C89*100+COUNTIF($C$4:C89,C89)</f>
        <v>11211</v>
      </c>
      <c r="B89" s="100" t="s">
        <v>510</v>
      </c>
      <c r="C89" s="101">
        <f>100+VLOOKUP(B89,EQUIPMENT!B:C,2,0)*10+VLOOKUP(B89,EQUIPMENT!B:D,3,0)</f>
        <v>112</v>
      </c>
      <c r="D89" s="101">
        <v>1</v>
      </c>
      <c r="E89" s="101">
        <v>92</v>
      </c>
      <c r="F89" s="101">
        <v>553</v>
      </c>
      <c r="G89" s="101">
        <v>368</v>
      </c>
      <c r="H89" s="101">
        <v>1</v>
      </c>
      <c r="I89" s="101">
        <v>800</v>
      </c>
      <c r="J89" s="101">
        <v>1</v>
      </c>
      <c r="K89" s="101">
        <v>0</v>
      </c>
      <c r="L89" s="101">
        <v>0</v>
      </c>
      <c r="M89" s="101">
        <v>0</v>
      </c>
      <c r="N89" s="101">
        <v>0</v>
      </c>
      <c r="O89" s="101">
        <v>0</v>
      </c>
      <c r="P89" s="101">
        <v>0</v>
      </c>
      <c r="Q89" s="101">
        <v>0</v>
      </c>
      <c r="R89" s="101">
        <v>0</v>
      </c>
      <c r="S89" s="101">
        <v>0</v>
      </c>
      <c r="T89" s="104" t="str">
        <f t="shared" si="1"/>
        <v>공격력 +8%</v>
      </c>
    </row>
    <row r="90" spans="1:20" ht="13.8" customHeight="1">
      <c r="A90" s="101">
        <f>C90*100+COUNTIF($C$4:C90,C90)</f>
        <v>11212</v>
      </c>
      <c r="B90" s="100" t="s">
        <v>510</v>
      </c>
      <c r="C90" s="101">
        <f>100+VLOOKUP(B90,EQUIPMENT!B:C,2,0)*10+VLOOKUP(B90,EQUIPMENT!B:D,3,0)</f>
        <v>112</v>
      </c>
      <c r="D90" s="101">
        <v>2</v>
      </c>
      <c r="E90" s="101">
        <v>105</v>
      </c>
      <c r="F90" s="101">
        <v>658</v>
      </c>
      <c r="G90" s="101">
        <v>420</v>
      </c>
      <c r="H90" s="101">
        <v>1</v>
      </c>
      <c r="I90" s="101">
        <v>850</v>
      </c>
      <c r="J90" s="101">
        <v>1</v>
      </c>
      <c r="K90" s="101">
        <v>0</v>
      </c>
      <c r="L90" s="101">
        <v>0</v>
      </c>
      <c r="M90" s="101">
        <v>0</v>
      </c>
      <c r="N90" s="101">
        <v>0</v>
      </c>
      <c r="O90" s="101">
        <v>0</v>
      </c>
      <c r="P90" s="101">
        <v>0</v>
      </c>
      <c r="Q90" s="101">
        <v>0</v>
      </c>
      <c r="R90" s="101">
        <v>0</v>
      </c>
      <c r="S90" s="101">
        <v>0</v>
      </c>
      <c r="T90" s="104" t="str">
        <f t="shared" si="1"/>
        <v>공격력 +8.5%</v>
      </c>
    </row>
    <row r="91" spans="1:20" ht="13.8" customHeight="1">
      <c r="A91" s="101">
        <f>C91*100+COUNTIF($C$4:C91,C91)</f>
        <v>11213</v>
      </c>
      <c r="B91" s="100" t="s">
        <v>510</v>
      </c>
      <c r="C91" s="101">
        <f>100+VLOOKUP(B91,EQUIPMENT!B:C,2,0)*10+VLOOKUP(B91,EQUIPMENT!B:D,3,0)</f>
        <v>112</v>
      </c>
      <c r="D91" s="101">
        <v>3</v>
      </c>
      <c r="E91" s="101">
        <v>119</v>
      </c>
      <c r="F91" s="101">
        <v>777</v>
      </c>
      <c r="G91" s="101">
        <v>476</v>
      </c>
      <c r="H91" s="101">
        <v>1</v>
      </c>
      <c r="I91" s="101">
        <v>870</v>
      </c>
      <c r="J91" s="101">
        <v>1</v>
      </c>
      <c r="K91" s="101">
        <v>0</v>
      </c>
      <c r="L91" s="101">
        <v>0</v>
      </c>
      <c r="M91" s="101">
        <v>0</v>
      </c>
      <c r="N91" s="101">
        <v>0</v>
      </c>
      <c r="O91" s="101">
        <v>0</v>
      </c>
      <c r="P91" s="101">
        <v>0</v>
      </c>
      <c r="Q91" s="101">
        <v>0</v>
      </c>
      <c r="R91" s="101">
        <v>0</v>
      </c>
      <c r="S91" s="101">
        <v>0</v>
      </c>
      <c r="T91" s="104" t="str">
        <f t="shared" si="1"/>
        <v>공격력 +8.7%</v>
      </c>
    </row>
    <row r="92" spans="1:20" ht="13.8" customHeight="1">
      <c r="A92" s="101">
        <f>C92*100+COUNTIF($C$4:C92,C92)</f>
        <v>11214</v>
      </c>
      <c r="B92" s="100" t="s">
        <v>510</v>
      </c>
      <c r="C92" s="101">
        <f>100+VLOOKUP(B92,EQUIPMENT!B:C,2,0)*10+VLOOKUP(B92,EQUIPMENT!B:D,3,0)</f>
        <v>112</v>
      </c>
      <c r="D92" s="101">
        <v>4</v>
      </c>
      <c r="E92" s="101">
        <v>134</v>
      </c>
      <c r="F92" s="101">
        <v>911</v>
      </c>
      <c r="G92" s="101">
        <v>536</v>
      </c>
      <c r="H92" s="101">
        <v>1</v>
      </c>
      <c r="I92" s="101">
        <v>890</v>
      </c>
      <c r="J92" s="101">
        <v>1</v>
      </c>
      <c r="K92" s="101">
        <v>0</v>
      </c>
      <c r="L92" s="101">
        <v>0</v>
      </c>
      <c r="M92" s="101">
        <v>0</v>
      </c>
      <c r="N92" s="101">
        <v>0</v>
      </c>
      <c r="O92" s="101">
        <v>0</v>
      </c>
      <c r="P92" s="101">
        <v>0</v>
      </c>
      <c r="Q92" s="101">
        <v>0</v>
      </c>
      <c r="R92" s="101">
        <v>0</v>
      </c>
      <c r="S92" s="101">
        <v>0</v>
      </c>
      <c r="T92" s="104" t="str">
        <f t="shared" si="1"/>
        <v>공격력 +8.9%</v>
      </c>
    </row>
    <row r="93" spans="1:20" ht="13.8" customHeight="1">
      <c r="A93" s="101">
        <f>C93*100+COUNTIF($C$4:C93,C93)</f>
        <v>11215</v>
      </c>
      <c r="B93" s="100" t="s">
        <v>510</v>
      </c>
      <c r="C93" s="101">
        <f>100+VLOOKUP(B93,EQUIPMENT!B:C,2,0)*10+VLOOKUP(B93,EQUIPMENT!B:D,3,0)</f>
        <v>112</v>
      </c>
      <c r="D93" s="101">
        <v>5</v>
      </c>
      <c r="E93" s="101">
        <v>150</v>
      </c>
      <c r="F93" s="101">
        <v>1061</v>
      </c>
      <c r="G93" s="101">
        <v>600</v>
      </c>
      <c r="H93" s="101">
        <v>1</v>
      </c>
      <c r="I93" s="101">
        <v>1020</v>
      </c>
      <c r="J93" s="101">
        <v>1</v>
      </c>
      <c r="K93" s="101">
        <v>0</v>
      </c>
      <c r="L93" s="101">
        <v>0</v>
      </c>
      <c r="M93" s="101">
        <v>0</v>
      </c>
      <c r="N93" s="101">
        <v>0</v>
      </c>
      <c r="O93" s="101">
        <v>0</v>
      </c>
      <c r="P93" s="101">
        <v>0</v>
      </c>
      <c r="Q93" s="101">
        <v>0</v>
      </c>
      <c r="R93" s="101">
        <v>0</v>
      </c>
      <c r="S93" s="101">
        <v>0</v>
      </c>
      <c r="T93" s="104" t="str">
        <f t="shared" si="1"/>
        <v>공격력 +10.2%</v>
      </c>
    </row>
    <row r="94" spans="1:20" ht="13.8" customHeight="1">
      <c r="A94" s="101">
        <f>C94*100+COUNTIF($C$4:C94,C94)</f>
        <v>11216</v>
      </c>
      <c r="B94" s="100" t="s">
        <v>510</v>
      </c>
      <c r="C94" s="101">
        <f>100+VLOOKUP(B94,EQUIPMENT!B:C,2,0)*10+VLOOKUP(B94,EQUIPMENT!B:D,3,0)</f>
        <v>112</v>
      </c>
      <c r="D94" s="101">
        <v>6</v>
      </c>
      <c r="E94" s="101">
        <v>167</v>
      </c>
      <c r="F94" s="101">
        <v>1228</v>
      </c>
      <c r="G94" s="101">
        <v>668</v>
      </c>
      <c r="H94" s="101">
        <v>1</v>
      </c>
      <c r="I94" s="101">
        <v>1040</v>
      </c>
      <c r="J94" s="101">
        <v>1</v>
      </c>
      <c r="K94" s="101">
        <v>0</v>
      </c>
      <c r="L94" s="101">
        <v>0</v>
      </c>
      <c r="M94" s="101">
        <v>0</v>
      </c>
      <c r="N94" s="101">
        <v>0</v>
      </c>
      <c r="O94" s="101">
        <v>0</v>
      </c>
      <c r="P94" s="101">
        <v>0</v>
      </c>
      <c r="Q94" s="101">
        <v>0</v>
      </c>
      <c r="R94" s="101">
        <v>0</v>
      </c>
      <c r="S94" s="101">
        <v>0</v>
      </c>
      <c r="T94" s="104" t="str">
        <f t="shared" si="1"/>
        <v>공격력 +10.4%</v>
      </c>
    </row>
    <row r="95" spans="1:20" ht="13.8" customHeight="1">
      <c r="A95" s="101">
        <f>C95*100+COUNTIF($C$4:C95,C95)</f>
        <v>11217</v>
      </c>
      <c r="B95" s="100" t="s">
        <v>510</v>
      </c>
      <c r="C95" s="101">
        <f>100+VLOOKUP(B95,EQUIPMENT!B:C,2,0)*10+VLOOKUP(B95,EQUIPMENT!B:D,3,0)</f>
        <v>112</v>
      </c>
      <c r="D95" s="101">
        <v>7</v>
      </c>
      <c r="E95" s="101">
        <v>185</v>
      </c>
      <c r="F95" s="101">
        <v>1413</v>
      </c>
      <c r="G95" s="101">
        <v>740</v>
      </c>
      <c r="H95" s="101">
        <v>1</v>
      </c>
      <c r="I95" s="101">
        <v>1060</v>
      </c>
      <c r="J95" s="101">
        <v>1</v>
      </c>
      <c r="K95" s="101">
        <v>0</v>
      </c>
      <c r="L95" s="101">
        <v>0</v>
      </c>
      <c r="M95" s="101">
        <v>0</v>
      </c>
      <c r="N95" s="101">
        <v>0</v>
      </c>
      <c r="O95" s="101">
        <v>0</v>
      </c>
      <c r="P95" s="101">
        <v>0</v>
      </c>
      <c r="Q95" s="101">
        <v>0</v>
      </c>
      <c r="R95" s="101">
        <v>0</v>
      </c>
      <c r="S95" s="101">
        <v>0</v>
      </c>
      <c r="T95" s="104" t="str">
        <f t="shared" si="1"/>
        <v>공격력 +10.6%</v>
      </c>
    </row>
    <row r="96" spans="1:20" ht="13.8" customHeight="1">
      <c r="A96" s="101">
        <f>C96*100+COUNTIF($C$4:C96,C96)</f>
        <v>11218</v>
      </c>
      <c r="B96" s="100" t="s">
        <v>510</v>
      </c>
      <c r="C96" s="101">
        <f>100+VLOOKUP(B96,EQUIPMENT!B:C,2,0)*10+VLOOKUP(B96,EQUIPMENT!B:D,3,0)</f>
        <v>112</v>
      </c>
      <c r="D96" s="101">
        <v>8</v>
      </c>
      <c r="E96" s="101">
        <v>204</v>
      </c>
      <c r="F96" s="101">
        <v>1617</v>
      </c>
      <c r="G96" s="101">
        <v>816</v>
      </c>
      <c r="H96" s="101">
        <v>1</v>
      </c>
      <c r="I96" s="101">
        <v>1080</v>
      </c>
      <c r="J96" s="101">
        <v>1</v>
      </c>
      <c r="K96" s="101">
        <v>0</v>
      </c>
      <c r="L96" s="101">
        <v>0</v>
      </c>
      <c r="M96" s="101">
        <v>0</v>
      </c>
      <c r="N96" s="101">
        <v>0</v>
      </c>
      <c r="O96" s="101">
        <v>0</v>
      </c>
      <c r="P96" s="101">
        <v>0</v>
      </c>
      <c r="Q96" s="101">
        <v>0</v>
      </c>
      <c r="R96" s="101">
        <v>0</v>
      </c>
      <c r="S96" s="101">
        <v>0</v>
      </c>
      <c r="T96" s="104" t="str">
        <f t="shared" si="1"/>
        <v>공격력 +10.8%</v>
      </c>
    </row>
    <row r="97" spans="1:20" ht="13.8" customHeight="1">
      <c r="A97" s="101">
        <f>C97*100+COUNTIF($C$4:C97,C97)</f>
        <v>11219</v>
      </c>
      <c r="B97" s="100" t="s">
        <v>510</v>
      </c>
      <c r="C97" s="101">
        <f>100+VLOOKUP(B97,EQUIPMENT!B:C,2,0)*10+VLOOKUP(B97,EQUIPMENT!B:D,3,0)</f>
        <v>112</v>
      </c>
      <c r="D97" s="101">
        <v>9</v>
      </c>
      <c r="E97" s="101">
        <v>224</v>
      </c>
      <c r="F97" s="101">
        <v>1841</v>
      </c>
      <c r="G97" s="101">
        <v>896</v>
      </c>
      <c r="H97" s="101">
        <v>1</v>
      </c>
      <c r="I97" s="101">
        <v>1110</v>
      </c>
      <c r="J97" s="101">
        <v>1</v>
      </c>
      <c r="K97" s="101">
        <v>0</v>
      </c>
      <c r="L97" s="101">
        <v>0</v>
      </c>
      <c r="M97" s="101">
        <v>0</v>
      </c>
      <c r="N97" s="101">
        <v>0</v>
      </c>
      <c r="O97" s="101">
        <v>0</v>
      </c>
      <c r="P97" s="101">
        <v>0</v>
      </c>
      <c r="Q97" s="101">
        <v>0</v>
      </c>
      <c r="R97" s="101">
        <v>0</v>
      </c>
      <c r="S97" s="101">
        <v>0</v>
      </c>
      <c r="T97" s="104" t="str">
        <f t="shared" si="1"/>
        <v>공격력 +11.1%</v>
      </c>
    </row>
    <row r="98" spans="1:20" ht="13.8" customHeight="1">
      <c r="A98" s="101">
        <f>C98*100+COUNTIF($C$4:C98,C98)</f>
        <v>11220</v>
      </c>
      <c r="B98" s="100" t="s">
        <v>510</v>
      </c>
      <c r="C98" s="101">
        <f>100+VLOOKUP(B98,EQUIPMENT!B:C,2,0)*10+VLOOKUP(B98,EQUIPMENT!B:D,3,0)</f>
        <v>112</v>
      </c>
      <c r="D98" s="101">
        <v>10</v>
      </c>
      <c r="E98" s="101">
        <v>246</v>
      </c>
      <c r="F98" s="101">
        <v>2087</v>
      </c>
      <c r="G98" s="101">
        <v>984</v>
      </c>
      <c r="H98" s="101">
        <v>1</v>
      </c>
      <c r="I98" s="101">
        <v>1040</v>
      </c>
      <c r="J98" s="101">
        <v>1</v>
      </c>
      <c r="K98" s="101">
        <v>0</v>
      </c>
      <c r="L98" s="101">
        <v>0</v>
      </c>
      <c r="M98" s="101">
        <v>0</v>
      </c>
      <c r="N98" s="101">
        <v>0</v>
      </c>
      <c r="O98" s="101">
        <v>0</v>
      </c>
      <c r="P98" s="101">
        <v>0</v>
      </c>
      <c r="Q98" s="101">
        <v>0</v>
      </c>
      <c r="R98" s="101">
        <v>0</v>
      </c>
      <c r="S98" s="101">
        <v>0</v>
      </c>
      <c r="T98" s="104" t="str">
        <f t="shared" si="1"/>
        <v>공격력 +10.4%</v>
      </c>
    </row>
    <row r="99" spans="1:20" ht="13.8" customHeight="1">
      <c r="A99" s="101">
        <f>C99*100+COUNTIF($C$4:C99,C99)</f>
        <v>11311</v>
      </c>
      <c r="B99" s="100" t="s">
        <v>511</v>
      </c>
      <c r="C99" s="101">
        <f>100+VLOOKUP(B99,EQUIPMENT!B:C,2,0)*10+VLOOKUP(B99,EQUIPMENT!B:D,3,0)</f>
        <v>113</v>
      </c>
      <c r="D99" s="101">
        <v>1</v>
      </c>
      <c r="E99" s="101">
        <v>269</v>
      </c>
      <c r="F99" s="101">
        <v>2356</v>
      </c>
      <c r="G99" s="101">
        <v>1076</v>
      </c>
      <c r="H99" s="101">
        <v>1</v>
      </c>
      <c r="I99" s="101">
        <v>1200</v>
      </c>
      <c r="J99" s="101">
        <v>1</v>
      </c>
      <c r="K99" s="101">
        <v>0</v>
      </c>
      <c r="L99" s="101">
        <v>0</v>
      </c>
      <c r="M99" s="101">
        <v>0</v>
      </c>
      <c r="N99" s="101">
        <v>0</v>
      </c>
      <c r="O99" s="101">
        <v>0</v>
      </c>
      <c r="P99" s="101">
        <v>0</v>
      </c>
      <c r="Q99" s="101">
        <v>0</v>
      </c>
      <c r="R99" s="101">
        <v>0</v>
      </c>
      <c r="S99" s="101">
        <v>0</v>
      </c>
      <c r="T99" s="104" t="str">
        <f t="shared" si="1"/>
        <v>공격력 +12%</v>
      </c>
    </row>
    <row r="100" spans="1:20" ht="13.8" customHeight="1">
      <c r="A100" s="101">
        <f>C100*100+COUNTIF($C$4:C100,C100)</f>
        <v>11312</v>
      </c>
      <c r="B100" s="100" t="s">
        <v>511</v>
      </c>
      <c r="C100" s="101">
        <f>100+VLOOKUP(B100,EQUIPMENT!B:C,2,0)*10+VLOOKUP(B100,EQUIPMENT!B:D,3,0)</f>
        <v>113</v>
      </c>
      <c r="D100" s="101">
        <v>2</v>
      </c>
      <c r="E100" s="101">
        <v>293</v>
      </c>
      <c r="F100" s="101">
        <v>2649</v>
      </c>
      <c r="G100" s="101">
        <v>1172</v>
      </c>
      <c r="H100" s="101">
        <v>1</v>
      </c>
      <c r="I100" s="101">
        <v>1250</v>
      </c>
      <c r="J100" s="101">
        <v>1</v>
      </c>
      <c r="K100" s="101">
        <v>0</v>
      </c>
      <c r="L100" s="101">
        <v>0</v>
      </c>
      <c r="M100" s="101">
        <v>0</v>
      </c>
      <c r="N100" s="101">
        <v>0</v>
      </c>
      <c r="O100" s="101">
        <v>0</v>
      </c>
      <c r="P100" s="101">
        <v>0</v>
      </c>
      <c r="Q100" s="101">
        <v>0</v>
      </c>
      <c r="R100" s="101">
        <v>0</v>
      </c>
      <c r="S100" s="101">
        <v>0</v>
      </c>
      <c r="T100" s="104" t="str">
        <f t="shared" si="1"/>
        <v>공격력 +12.5%</v>
      </c>
    </row>
    <row r="101" spans="1:20" ht="13.8" customHeight="1">
      <c r="A101" s="101">
        <f>C101*100+COUNTIF($C$4:C101,C101)</f>
        <v>11313</v>
      </c>
      <c r="B101" s="100" t="s">
        <v>511</v>
      </c>
      <c r="C101" s="101">
        <f>100+VLOOKUP(B101,EQUIPMENT!B:C,2,0)*10+VLOOKUP(B101,EQUIPMENT!B:D,3,0)</f>
        <v>113</v>
      </c>
      <c r="D101" s="101">
        <v>3</v>
      </c>
      <c r="E101" s="101">
        <v>318</v>
      </c>
      <c r="F101" s="101">
        <v>2967</v>
      </c>
      <c r="G101" s="101">
        <v>1272</v>
      </c>
      <c r="H101" s="101">
        <v>1</v>
      </c>
      <c r="I101" s="101">
        <v>1270</v>
      </c>
      <c r="J101" s="101">
        <v>1</v>
      </c>
      <c r="K101" s="101">
        <v>0</v>
      </c>
      <c r="L101" s="101">
        <v>0</v>
      </c>
      <c r="M101" s="101">
        <v>0</v>
      </c>
      <c r="N101" s="101">
        <v>0</v>
      </c>
      <c r="O101" s="101">
        <v>0</v>
      </c>
      <c r="P101" s="101">
        <v>0</v>
      </c>
      <c r="Q101" s="101">
        <v>0</v>
      </c>
      <c r="R101" s="101">
        <v>0</v>
      </c>
      <c r="S101" s="101">
        <v>0</v>
      </c>
      <c r="T101" s="104" t="str">
        <f t="shared" si="1"/>
        <v>공격력 +12.7%</v>
      </c>
    </row>
    <row r="102" spans="1:20" ht="13.8" customHeight="1">
      <c r="A102" s="101">
        <f>C102*100+COUNTIF($C$4:C102,C102)</f>
        <v>11314</v>
      </c>
      <c r="B102" s="100" t="s">
        <v>511</v>
      </c>
      <c r="C102" s="101">
        <f>100+VLOOKUP(B102,EQUIPMENT!B:C,2,0)*10+VLOOKUP(B102,EQUIPMENT!B:D,3,0)</f>
        <v>113</v>
      </c>
      <c r="D102" s="101">
        <v>4</v>
      </c>
      <c r="E102" s="101">
        <v>344</v>
      </c>
      <c r="F102" s="101">
        <v>3311</v>
      </c>
      <c r="G102" s="101">
        <v>1376</v>
      </c>
      <c r="H102" s="101">
        <v>1</v>
      </c>
      <c r="I102" s="101">
        <v>1290</v>
      </c>
      <c r="J102" s="101">
        <v>1</v>
      </c>
      <c r="K102" s="101">
        <v>0</v>
      </c>
      <c r="L102" s="101">
        <v>0</v>
      </c>
      <c r="M102" s="101">
        <v>0</v>
      </c>
      <c r="N102" s="101">
        <v>0</v>
      </c>
      <c r="O102" s="101">
        <v>0</v>
      </c>
      <c r="P102" s="101">
        <v>0</v>
      </c>
      <c r="Q102" s="101">
        <v>0</v>
      </c>
      <c r="R102" s="101">
        <v>0</v>
      </c>
      <c r="S102" s="101">
        <v>0</v>
      </c>
      <c r="T102" s="104" t="str">
        <f t="shared" si="1"/>
        <v>공격력 +12.9%</v>
      </c>
    </row>
    <row r="103" spans="1:20" ht="13.8" customHeight="1">
      <c r="A103" s="101">
        <f>C103*100+COUNTIF($C$4:C103,C103)</f>
        <v>11315</v>
      </c>
      <c r="B103" s="100" t="s">
        <v>511</v>
      </c>
      <c r="C103" s="101">
        <f>100+VLOOKUP(B103,EQUIPMENT!B:C,2,0)*10+VLOOKUP(B103,EQUIPMENT!B:D,3,0)</f>
        <v>113</v>
      </c>
      <c r="D103" s="101">
        <v>5</v>
      </c>
      <c r="E103" s="101">
        <v>371</v>
      </c>
      <c r="F103" s="101">
        <v>3682</v>
      </c>
      <c r="G103" s="101">
        <v>1484</v>
      </c>
      <c r="H103" s="101">
        <v>1</v>
      </c>
      <c r="I103" s="101">
        <v>1320</v>
      </c>
      <c r="J103" s="101">
        <v>1</v>
      </c>
      <c r="K103" s="101">
        <v>0</v>
      </c>
      <c r="L103" s="101">
        <v>0</v>
      </c>
      <c r="M103" s="101">
        <v>0</v>
      </c>
      <c r="N103" s="101">
        <v>0</v>
      </c>
      <c r="O103" s="101">
        <v>0</v>
      </c>
      <c r="P103" s="101">
        <v>0</v>
      </c>
      <c r="Q103" s="101">
        <v>0</v>
      </c>
      <c r="R103" s="101">
        <v>0</v>
      </c>
      <c r="S103" s="101">
        <v>0</v>
      </c>
      <c r="T103" s="104" t="str">
        <f t="shared" si="1"/>
        <v>공격력 +13.2%</v>
      </c>
    </row>
    <row r="104" spans="1:20" ht="13.8" customHeight="1">
      <c r="A104" s="101">
        <f>C104*100+COUNTIF($C$4:C104,C104)</f>
        <v>11316</v>
      </c>
      <c r="B104" s="100" t="s">
        <v>511</v>
      </c>
      <c r="C104" s="101">
        <f>100+VLOOKUP(B104,EQUIPMENT!B:C,2,0)*10+VLOOKUP(B104,EQUIPMENT!B:D,3,0)</f>
        <v>113</v>
      </c>
      <c r="D104" s="101">
        <v>6</v>
      </c>
      <c r="E104" s="101">
        <v>399</v>
      </c>
      <c r="F104" s="101">
        <v>4081</v>
      </c>
      <c r="G104" s="101">
        <v>1596</v>
      </c>
      <c r="H104" s="101">
        <v>1</v>
      </c>
      <c r="I104" s="101">
        <v>1340</v>
      </c>
      <c r="J104" s="101">
        <v>1</v>
      </c>
      <c r="K104" s="101">
        <v>0</v>
      </c>
      <c r="L104" s="101">
        <v>0</v>
      </c>
      <c r="M104" s="101">
        <v>0</v>
      </c>
      <c r="N104" s="101">
        <v>0</v>
      </c>
      <c r="O104" s="101">
        <v>0</v>
      </c>
      <c r="P104" s="101">
        <v>0</v>
      </c>
      <c r="Q104" s="101">
        <v>0</v>
      </c>
      <c r="R104" s="101">
        <v>0</v>
      </c>
      <c r="S104" s="101">
        <v>0</v>
      </c>
      <c r="T104" s="104" t="str">
        <f t="shared" si="1"/>
        <v>공격력 +13.4%</v>
      </c>
    </row>
    <row r="105" spans="1:20" ht="13.8" customHeight="1">
      <c r="A105" s="101">
        <f>C105*100+COUNTIF($C$4:C105,C105)</f>
        <v>11317</v>
      </c>
      <c r="B105" s="100" t="s">
        <v>511</v>
      </c>
      <c r="C105" s="101">
        <f>100+VLOOKUP(B105,EQUIPMENT!B:C,2,0)*10+VLOOKUP(B105,EQUIPMENT!B:D,3,0)</f>
        <v>113</v>
      </c>
      <c r="D105" s="101">
        <v>7</v>
      </c>
      <c r="E105" s="101">
        <v>428</v>
      </c>
      <c r="F105" s="101">
        <v>4509</v>
      </c>
      <c r="G105" s="101">
        <v>1712</v>
      </c>
      <c r="H105" s="101">
        <v>1</v>
      </c>
      <c r="I105" s="101">
        <v>1360</v>
      </c>
      <c r="J105" s="101">
        <v>1</v>
      </c>
      <c r="K105" s="101">
        <v>0</v>
      </c>
      <c r="L105" s="101">
        <v>0</v>
      </c>
      <c r="M105" s="101">
        <v>0</v>
      </c>
      <c r="N105" s="101">
        <v>0</v>
      </c>
      <c r="O105" s="101">
        <v>0</v>
      </c>
      <c r="P105" s="101">
        <v>0</v>
      </c>
      <c r="Q105" s="101">
        <v>0</v>
      </c>
      <c r="R105" s="101">
        <v>0</v>
      </c>
      <c r="S105" s="101">
        <v>0</v>
      </c>
      <c r="T105" s="104" t="str">
        <f t="shared" si="1"/>
        <v>공격력 +13.6%</v>
      </c>
    </row>
    <row r="106" spans="1:20" ht="13.8" customHeight="1">
      <c r="A106" s="101">
        <f>C106*100+COUNTIF($C$4:C106,C106)</f>
        <v>11318</v>
      </c>
      <c r="B106" s="100" t="s">
        <v>511</v>
      </c>
      <c r="C106" s="101">
        <f>100+VLOOKUP(B106,EQUIPMENT!B:C,2,0)*10+VLOOKUP(B106,EQUIPMENT!B:D,3,0)</f>
        <v>113</v>
      </c>
      <c r="D106" s="101">
        <v>8</v>
      </c>
      <c r="E106" s="101">
        <v>458</v>
      </c>
      <c r="F106" s="101">
        <v>4967</v>
      </c>
      <c r="G106" s="101">
        <v>1832</v>
      </c>
      <c r="H106" s="101">
        <v>1</v>
      </c>
      <c r="I106" s="101">
        <v>1380</v>
      </c>
      <c r="J106" s="101">
        <v>1</v>
      </c>
      <c r="K106" s="101">
        <v>0</v>
      </c>
      <c r="L106" s="101">
        <v>0</v>
      </c>
      <c r="M106" s="101">
        <v>0</v>
      </c>
      <c r="N106" s="101">
        <v>0</v>
      </c>
      <c r="O106" s="101">
        <v>0</v>
      </c>
      <c r="P106" s="101">
        <v>0</v>
      </c>
      <c r="Q106" s="101">
        <v>0</v>
      </c>
      <c r="R106" s="101">
        <v>0</v>
      </c>
      <c r="S106" s="101">
        <v>0</v>
      </c>
      <c r="T106" s="104" t="str">
        <f t="shared" si="1"/>
        <v>공격력 +13.8%</v>
      </c>
    </row>
    <row r="107" spans="1:20" ht="13.8" customHeight="1">
      <c r="A107" s="101">
        <f>C107*100+COUNTIF($C$4:C107,C107)</f>
        <v>11319</v>
      </c>
      <c r="B107" s="100" t="s">
        <v>511</v>
      </c>
      <c r="C107" s="101">
        <f>100+VLOOKUP(B107,EQUIPMENT!B:C,2,0)*10+VLOOKUP(B107,EQUIPMENT!B:D,3,0)</f>
        <v>113</v>
      </c>
      <c r="D107" s="101">
        <v>9</v>
      </c>
      <c r="E107" s="101">
        <v>489</v>
      </c>
      <c r="F107" s="101">
        <v>5456</v>
      </c>
      <c r="G107" s="101">
        <v>1956</v>
      </c>
      <c r="H107" s="101">
        <v>1</v>
      </c>
      <c r="I107" s="101">
        <v>1410</v>
      </c>
      <c r="J107" s="101">
        <v>1</v>
      </c>
      <c r="K107" s="101">
        <v>0</v>
      </c>
      <c r="L107" s="101">
        <v>0</v>
      </c>
      <c r="M107" s="101">
        <v>0</v>
      </c>
      <c r="N107" s="101">
        <v>0</v>
      </c>
      <c r="O107" s="101">
        <v>0</v>
      </c>
      <c r="P107" s="101">
        <v>0</v>
      </c>
      <c r="Q107" s="101">
        <v>0</v>
      </c>
      <c r="R107" s="101">
        <v>0</v>
      </c>
      <c r="S107" s="101">
        <v>0</v>
      </c>
      <c r="T107" s="104" t="str">
        <f t="shared" si="1"/>
        <v>공격력 +14.1%</v>
      </c>
    </row>
    <row r="108" spans="1:20" ht="13.8" customHeight="1">
      <c r="A108" s="101">
        <f>C108*100+COUNTIF($C$4:C108,C108)</f>
        <v>11320</v>
      </c>
      <c r="B108" s="100" t="s">
        <v>511</v>
      </c>
      <c r="C108" s="101">
        <f>100+VLOOKUP(B108,EQUIPMENT!B:C,2,0)*10+VLOOKUP(B108,EQUIPMENT!B:D,3,0)</f>
        <v>113</v>
      </c>
      <c r="D108" s="101">
        <v>10</v>
      </c>
      <c r="E108" s="101">
        <v>522</v>
      </c>
      <c r="F108" s="101">
        <v>5978</v>
      </c>
      <c r="G108" s="101">
        <v>2088</v>
      </c>
      <c r="H108" s="101">
        <v>1</v>
      </c>
      <c r="I108" s="101">
        <v>1440</v>
      </c>
      <c r="J108" s="101">
        <v>1</v>
      </c>
      <c r="K108" s="101">
        <v>0</v>
      </c>
      <c r="L108" s="101">
        <v>0</v>
      </c>
      <c r="M108" s="101">
        <v>0</v>
      </c>
      <c r="N108" s="101">
        <v>0</v>
      </c>
      <c r="O108" s="101">
        <v>0</v>
      </c>
      <c r="P108" s="101">
        <v>0</v>
      </c>
      <c r="Q108" s="101">
        <v>0</v>
      </c>
      <c r="R108" s="101">
        <v>0</v>
      </c>
      <c r="S108" s="101">
        <v>0</v>
      </c>
      <c r="T108" s="104" t="str">
        <f t="shared" si="1"/>
        <v>공격력 +14.4%</v>
      </c>
    </row>
    <row r="109" spans="1:20" ht="13.8" customHeight="1">
      <c r="A109" s="101">
        <f>C109*100+COUNTIF($C$4:C109,C109)</f>
        <v>11411</v>
      </c>
      <c r="B109" s="100" t="s">
        <v>512</v>
      </c>
      <c r="C109" s="101">
        <f>100+VLOOKUP(B109,EQUIPMENT!B:C,2,0)*10+VLOOKUP(B109,EQUIPMENT!B:D,3,0)</f>
        <v>114</v>
      </c>
      <c r="D109" s="101">
        <v>1</v>
      </c>
      <c r="E109" s="101">
        <v>556</v>
      </c>
      <c r="F109" s="101">
        <v>6534</v>
      </c>
      <c r="G109" s="101">
        <v>2224</v>
      </c>
      <c r="H109" s="101">
        <v>1</v>
      </c>
      <c r="I109" s="101">
        <v>1600</v>
      </c>
      <c r="J109" s="101">
        <v>1</v>
      </c>
      <c r="K109" s="101">
        <v>3</v>
      </c>
      <c r="L109" s="101">
        <v>40</v>
      </c>
      <c r="M109" s="101">
        <v>0</v>
      </c>
      <c r="N109" s="101">
        <v>0</v>
      </c>
      <c r="O109" s="101">
        <v>0</v>
      </c>
      <c r="P109" s="101">
        <v>0</v>
      </c>
      <c r="Q109" s="101">
        <v>0</v>
      </c>
      <c r="R109" s="101">
        <v>0</v>
      </c>
      <c r="S109" s="101">
        <v>0</v>
      </c>
      <c r="T109" s="104" t="str">
        <f t="shared" si="1"/>
        <v>공격력 +16% / 치명 수치 +40</v>
      </c>
    </row>
    <row r="110" spans="1:20" ht="13.8" customHeight="1">
      <c r="A110" s="101">
        <f>C110*100+COUNTIF($C$4:C110,C110)</f>
        <v>11412</v>
      </c>
      <c r="B110" s="100" t="s">
        <v>512</v>
      </c>
      <c r="C110" s="101">
        <f>100+VLOOKUP(B110,EQUIPMENT!B:C,2,0)*10+VLOOKUP(B110,EQUIPMENT!B:D,3,0)</f>
        <v>114</v>
      </c>
      <c r="D110" s="101">
        <v>2</v>
      </c>
      <c r="E110" s="101">
        <v>591</v>
      </c>
      <c r="F110" s="101">
        <v>7125</v>
      </c>
      <c r="G110" s="101">
        <v>2364</v>
      </c>
      <c r="H110" s="101">
        <v>1</v>
      </c>
      <c r="I110" s="101">
        <v>1680</v>
      </c>
      <c r="J110" s="101">
        <v>1</v>
      </c>
      <c r="K110" s="101">
        <v>3</v>
      </c>
      <c r="L110" s="101">
        <v>43</v>
      </c>
      <c r="M110" s="101">
        <v>0</v>
      </c>
      <c r="N110" s="101">
        <v>0</v>
      </c>
      <c r="O110" s="101">
        <v>0</v>
      </c>
      <c r="P110" s="101">
        <v>0</v>
      </c>
      <c r="Q110" s="101">
        <v>0</v>
      </c>
      <c r="R110" s="101">
        <v>0</v>
      </c>
      <c r="S110" s="101">
        <v>0</v>
      </c>
      <c r="T110" s="104" t="str">
        <f t="shared" si="1"/>
        <v>공격력 +16.8% / 치명 수치 +43</v>
      </c>
    </row>
    <row r="111" spans="1:20" ht="13.8" customHeight="1">
      <c r="A111" s="101">
        <f>C111*100+COUNTIF($C$4:C111,C111)</f>
        <v>11413</v>
      </c>
      <c r="B111" s="100" t="s">
        <v>512</v>
      </c>
      <c r="C111" s="101">
        <f>100+VLOOKUP(B111,EQUIPMENT!B:C,2,0)*10+VLOOKUP(B111,EQUIPMENT!B:D,3,0)</f>
        <v>114</v>
      </c>
      <c r="D111" s="101">
        <v>3</v>
      </c>
      <c r="E111" s="101">
        <v>627</v>
      </c>
      <c r="F111" s="101">
        <v>7752</v>
      </c>
      <c r="G111" s="101">
        <v>2508</v>
      </c>
      <c r="H111" s="101">
        <v>1</v>
      </c>
      <c r="I111" s="101">
        <v>1720</v>
      </c>
      <c r="J111" s="101">
        <v>1</v>
      </c>
      <c r="K111" s="101">
        <v>3</v>
      </c>
      <c r="L111" s="101">
        <v>46</v>
      </c>
      <c r="M111" s="101">
        <v>0</v>
      </c>
      <c r="N111" s="101">
        <v>0</v>
      </c>
      <c r="O111" s="101">
        <v>0</v>
      </c>
      <c r="P111" s="101">
        <v>0</v>
      </c>
      <c r="Q111" s="101">
        <v>0</v>
      </c>
      <c r="R111" s="101">
        <v>0</v>
      </c>
      <c r="S111" s="101">
        <v>0</v>
      </c>
      <c r="T111" s="104" t="str">
        <f t="shared" si="1"/>
        <v>공격력 +17.2% / 치명 수치 +46</v>
      </c>
    </row>
    <row r="112" spans="1:20" ht="13.8" customHeight="1">
      <c r="A112" s="101">
        <f>C112*100+COUNTIF($C$4:C112,C112)</f>
        <v>11414</v>
      </c>
      <c r="B112" s="100" t="s">
        <v>512</v>
      </c>
      <c r="C112" s="101">
        <f>100+VLOOKUP(B112,EQUIPMENT!B:C,2,0)*10+VLOOKUP(B112,EQUIPMENT!B:D,3,0)</f>
        <v>114</v>
      </c>
      <c r="D112" s="101">
        <v>4</v>
      </c>
      <c r="E112" s="101">
        <v>664</v>
      </c>
      <c r="F112" s="101">
        <v>8416</v>
      </c>
      <c r="G112" s="101">
        <v>2656</v>
      </c>
      <c r="H112" s="101">
        <v>1</v>
      </c>
      <c r="I112" s="101">
        <v>1760</v>
      </c>
      <c r="J112" s="101">
        <v>1</v>
      </c>
      <c r="K112" s="101">
        <v>3</v>
      </c>
      <c r="L112" s="101">
        <v>49</v>
      </c>
      <c r="M112" s="101">
        <v>0</v>
      </c>
      <c r="N112" s="101">
        <v>0</v>
      </c>
      <c r="O112" s="101">
        <v>0</v>
      </c>
      <c r="P112" s="101">
        <v>0</v>
      </c>
      <c r="Q112" s="101">
        <v>0</v>
      </c>
      <c r="R112" s="101">
        <v>0</v>
      </c>
      <c r="S112" s="101">
        <v>0</v>
      </c>
      <c r="T112" s="104" t="str">
        <f t="shared" si="1"/>
        <v>공격력 +17.6% / 치명 수치 +49</v>
      </c>
    </row>
    <row r="113" spans="1:20" ht="13.8" customHeight="1">
      <c r="A113" s="101">
        <f>C113*100+COUNTIF($C$4:C113,C113)</f>
        <v>11415</v>
      </c>
      <c r="B113" s="100" t="s">
        <v>512</v>
      </c>
      <c r="C113" s="101">
        <f>100+VLOOKUP(B113,EQUIPMENT!B:C,2,0)*10+VLOOKUP(B113,EQUIPMENT!B:D,3,0)</f>
        <v>114</v>
      </c>
      <c r="D113" s="101">
        <v>5</v>
      </c>
      <c r="E113" s="101">
        <v>702</v>
      </c>
      <c r="F113" s="101">
        <v>9118</v>
      </c>
      <c r="G113" s="101">
        <v>2808</v>
      </c>
      <c r="H113" s="101">
        <v>1</v>
      </c>
      <c r="I113" s="101">
        <v>1810</v>
      </c>
      <c r="J113" s="101">
        <v>1</v>
      </c>
      <c r="K113" s="101">
        <v>3</v>
      </c>
      <c r="L113" s="101">
        <v>51</v>
      </c>
      <c r="M113" s="101">
        <v>0</v>
      </c>
      <c r="N113" s="101">
        <v>0</v>
      </c>
      <c r="O113" s="101">
        <v>0</v>
      </c>
      <c r="P113" s="101">
        <v>0</v>
      </c>
      <c r="Q113" s="101">
        <v>0</v>
      </c>
      <c r="R113" s="101">
        <v>0</v>
      </c>
      <c r="S113" s="101">
        <v>0</v>
      </c>
      <c r="T113" s="104" t="str">
        <f t="shared" si="1"/>
        <v>공격력 +18.1% / 치명 수치 +51</v>
      </c>
    </row>
    <row r="114" spans="1:20" ht="13.8" customHeight="1">
      <c r="A114" s="101">
        <f>C114*100+COUNTIF($C$4:C114,C114)</f>
        <v>11416</v>
      </c>
      <c r="B114" s="100" t="s">
        <v>512</v>
      </c>
      <c r="C114" s="101">
        <f>100+VLOOKUP(B114,EQUIPMENT!B:C,2,0)*10+VLOOKUP(B114,EQUIPMENT!B:D,3,0)</f>
        <v>114</v>
      </c>
      <c r="D114" s="101">
        <v>6</v>
      </c>
      <c r="E114" s="101">
        <v>741</v>
      </c>
      <c r="F114" s="101">
        <v>9859</v>
      </c>
      <c r="G114" s="101">
        <v>2964</v>
      </c>
      <c r="H114" s="101">
        <v>1</v>
      </c>
      <c r="I114" s="101">
        <v>1850</v>
      </c>
      <c r="J114" s="101">
        <v>1</v>
      </c>
      <c r="K114" s="101">
        <v>3</v>
      </c>
      <c r="L114" s="101">
        <v>54</v>
      </c>
      <c r="M114" s="101">
        <v>0</v>
      </c>
      <c r="N114" s="101">
        <v>0</v>
      </c>
      <c r="O114" s="101">
        <v>0</v>
      </c>
      <c r="P114" s="101">
        <v>0</v>
      </c>
      <c r="Q114" s="101">
        <v>0</v>
      </c>
      <c r="R114" s="101">
        <v>0</v>
      </c>
      <c r="S114" s="101">
        <v>0</v>
      </c>
      <c r="T114" s="104" t="str">
        <f t="shared" si="1"/>
        <v>공격력 +18.5% / 치명 수치 +54</v>
      </c>
    </row>
    <row r="115" spans="1:20" ht="13.8" customHeight="1">
      <c r="A115" s="101">
        <f>C115*100+COUNTIF($C$4:C115,C115)</f>
        <v>11417</v>
      </c>
      <c r="B115" s="100" t="s">
        <v>512</v>
      </c>
      <c r="C115" s="101">
        <f>100+VLOOKUP(B115,EQUIPMENT!B:C,2,0)*10+VLOOKUP(B115,EQUIPMENT!B:D,3,0)</f>
        <v>114</v>
      </c>
      <c r="D115" s="101">
        <v>7</v>
      </c>
      <c r="E115" s="101">
        <v>781</v>
      </c>
      <c r="F115" s="101">
        <v>10640</v>
      </c>
      <c r="G115" s="101">
        <v>3124</v>
      </c>
      <c r="H115" s="101">
        <v>1</v>
      </c>
      <c r="I115" s="101">
        <v>1900</v>
      </c>
      <c r="J115" s="101">
        <v>1</v>
      </c>
      <c r="K115" s="101">
        <v>3</v>
      </c>
      <c r="L115" s="101">
        <v>58</v>
      </c>
      <c r="M115" s="101">
        <v>0</v>
      </c>
      <c r="N115" s="101">
        <v>0</v>
      </c>
      <c r="O115" s="101">
        <v>0</v>
      </c>
      <c r="P115" s="101">
        <v>0</v>
      </c>
      <c r="Q115" s="101">
        <v>0</v>
      </c>
      <c r="R115" s="101">
        <v>0</v>
      </c>
      <c r="S115" s="101">
        <v>0</v>
      </c>
      <c r="T115" s="104" t="str">
        <f t="shared" si="1"/>
        <v>공격력 +19% / 치명 수치 +58</v>
      </c>
    </row>
    <row r="116" spans="1:20" ht="13.8" customHeight="1">
      <c r="A116" s="101">
        <f>C116*100+COUNTIF($C$4:C116,C116)</f>
        <v>11418</v>
      </c>
      <c r="B116" s="100" t="s">
        <v>512</v>
      </c>
      <c r="C116" s="101">
        <f>100+VLOOKUP(B116,EQUIPMENT!B:C,2,0)*10+VLOOKUP(B116,EQUIPMENT!B:D,3,0)</f>
        <v>114</v>
      </c>
      <c r="D116" s="101">
        <v>8</v>
      </c>
      <c r="E116" s="101">
        <v>822</v>
      </c>
      <c r="F116" s="101">
        <v>11462</v>
      </c>
      <c r="G116" s="101">
        <v>3288</v>
      </c>
      <c r="H116" s="101">
        <v>1</v>
      </c>
      <c r="I116" s="101">
        <v>1940</v>
      </c>
      <c r="J116" s="101">
        <v>1</v>
      </c>
      <c r="K116" s="101">
        <v>3</v>
      </c>
      <c r="L116" s="101">
        <v>62</v>
      </c>
      <c r="M116" s="101">
        <v>0</v>
      </c>
      <c r="N116" s="101">
        <v>0</v>
      </c>
      <c r="O116" s="101">
        <v>0</v>
      </c>
      <c r="P116" s="101">
        <v>0</v>
      </c>
      <c r="Q116" s="101">
        <v>0</v>
      </c>
      <c r="R116" s="101">
        <v>0</v>
      </c>
      <c r="S116" s="101">
        <v>0</v>
      </c>
      <c r="T116" s="104" t="str">
        <f t="shared" si="1"/>
        <v>공격력 +19.4% / 치명 수치 +62</v>
      </c>
    </row>
    <row r="117" spans="1:20" ht="13.8" customHeight="1">
      <c r="A117" s="101">
        <f>C117*100+COUNTIF($C$4:C117,C117)</f>
        <v>11419</v>
      </c>
      <c r="B117" s="100" t="s">
        <v>512</v>
      </c>
      <c r="C117" s="101">
        <f>100+VLOOKUP(B117,EQUIPMENT!B:C,2,0)*10+VLOOKUP(B117,EQUIPMENT!B:D,3,0)</f>
        <v>114</v>
      </c>
      <c r="D117" s="101">
        <v>9</v>
      </c>
      <c r="E117" s="101">
        <v>864</v>
      </c>
      <c r="F117" s="101">
        <v>12326</v>
      </c>
      <c r="G117" s="101">
        <v>3456</v>
      </c>
      <c r="H117" s="101">
        <v>1</v>
      </c>
      <c r="I117" s="101">
        <v>1970</v>
      </c>
      <c r="J117" s="101">
        <v>1</v>
      </c>
      <c r="K117" s="101">
        <v>3</v>
      </c>
      <c r="L117" s="101">
        <v>66</v>
      </c>
      <c r="M117" s="101">
        <v>0</v>
      </c>
      <c r="N117" s="101">
        <v>0</v>
      </c>
      <c r="O117" s="101">
        <v>0</v>
      </c>
      <c r="P117" s="101">
        <v>0</v>
      </c>
      <c r="Q117" s="101">
        <v>0</v>
      </c>
      <c r="R117" s="101">
        <v>0</v>
      </c>
      <c r="S117" s="101">
        <v>0</v>
      </c>
      <c r="T117" s="104" t="str">
        <f t="shared" si="1"/>
        <v>공격력 +19.7% / 치명 수치 +66</v>
      </c>
    </row>
    <row r="118" spans="1:20" ht="13.8" customHeight="1">
      <c r="A118" s="101">
        <f>C118*100+COUNTIF($C$4:C118,C118)</f>
        <v>11420</v>
      </c>
      <c r="B118" s="100" t="s">
        <v>512</v>
      </c>
      <c r="C118" s="101">
        <f>100+VLOOKUP(B118,EQUIPMENT!B:C,2,0)*10+VLOOKUP(B118,EQUIPMENT!B:D,3,0)</f>
        <v>114</v>
      </c>
      <c r="D118" s="101">
        <v>10</v>
      </c>
      <c r="E118" s="101">
        <v>908</v>
      </c>
      <c r="F118" s="101">
        <v>13234</v>
      </c>
      <c r="G118" s="101">
        <v>3632</v>
      </c>
      <c r="H118" s="101">
        <v>1</v>
      </c>
      <c r="I118" s="101">
        <v>2000</v>
      </c>
      <c r="J118" s="101">
        <v>1</v>
      </c>
      <c r="K118" s="101">
        <v>3</v>
      </c>
      <c r="L118" s="101">
        <v>70</v>
      </c>
      <c r="M118" s="101">
        <v>0</v>
      </c>
      <c r="N118" s="101">
        <v>0</v>
      </c>
      <c r="O118" s="101">
        <v>0</v>
      </c>
      <c r="P118" s="101">
        <v>0</v>
      </c>
      <c r="Q118" s="101">
        <v>0</v>
      </c>
      <c r="R118" s="101">
        <v>0</v>
      </c>
      <c r="S118" s="101">
        <v>0</v>
      </c>
      <c r="T118" s="104" t="str">
        <f t="shared" si="1"/>
        <v>공격력 +20% / 치명 수치 +70</v>
      </c>
    </row>
    <row r="119" spans="1:20" ht="13.8" customHeight="1">
      <c r="A119" s="101">
        <f>C119*100+COUNTIF($C$4:C119,C119)</f>
        <v>11506</v>
      </c>
      <c r="B119" s="100" t="s">
        <v>513</v>
      </c>
      <c r="C119" s="101">
        <f>100+VLOOKUP(B119,EQUIPMENT!B:C,2,0)*10+VLOOKUP(B119,EQUIPMENT!B:D,3,0)</f>
        <v>115</v>
      </c>
      <c r="D119" s="101">
        <v>1</v>
      </c>
      <c r="E119" s="101">
        <v>953</v>
      </c>
      <c r="F119" s="101">
        <v>14187</v>
      </c>
      <c r="G119" s="101">
        <v>3812</v>
      </c>
      <c r="H119" s="101">
        <v>1</v>
      </c>
      <c r="I119" s="101">
        <v>2150</v>
      </c>
      <c r="J119" s="101">
        <v>1</v>
      </c>
      <c r="K119" s="101">
        <v>3</v>
      </c>
      <c r="L119" s="101">
        <v>80</v>
      </c>
      <c r="M119" s="101">
        <v>0</v>
      </c>
      <c r="N119" s="101">
        <v>0</v>
      </c>
      <c r="O119" s="101">
        <v>0</v>
      </c>
      <c r="P119" s="101">
        <v>0</v>
      </c>
      <c r="Q119" s="101">
        <v>0</v>
      </c>
      <c r="R119" s="101">
        <v>0</v>
      </c>
      <c r="S119" s="101">
        <v>0</v>
      </c>
      <c r="T119" s="104" t="str">
        <f t="shared" si="1"/>
        <v>공격력 +21.5% / 치명 수치 +80</v>
      </c>
    </row>
    <row r="120" spans="1:20" ht="13.8" customHeight="1">
      <c r="A120" s="101">
        <f>C120*100+COUNTIF($C$4:C120,C120)</f>
        <v>11507</v>
      </c>
      <c r="B120" s="100" t="s">
        <v>513</v>
      </c>
      <c r="C120" s="101">
        <f>100+VLOOKUP(B120,EQUIPMENT!B:C,2,0)*10+VLOOKUP(B120,EQUIPMENT!B:D,3,0)</f>
        <v>115</v>
      </c>
      <c r="D120" s="101">
        <v>2</v>
      </c>
      <c r="E120" s="101">
        <v>999</v>
      </c>
      <c r="F120" s="101">
        <v>15186</v>
      </c>
      <c r="G120" s="101">
        <v>3996</v>
      </c>
      <c r="H120" s="101">
        <v>1</v>
      </c>
      <c r="I120" s="101">
        <v>2250</v>
      </c>
      <c r="J120" s="101">
        <v>1</v>
      </c>
      <c r="K120" s="101">
        <v>3</v>
      </c>
      <c r="L120" s="101">
        <v>110</v>
      </c>
      <c r="M120" s="101">
        <v>0</v>
      </c>
      <c r="N120" s="101">
        <v>0</v>
      </c>
      <c r="O120" s="101">
        <v>0</v>
      </c>
      <c r="P120" s="101">
        <v>0</v>
      </c>
      <c r="Q120" s="101">
        <v>0</v>
      </c>
      <c r="R120" s="101">
        <v>0</v>
      </c>
      <c r="S120" s="101">
        <v>0</v>
      </c>
      <c r="T120" s="104" t="str">
        <f t="shared" si="1"/>
        <v>공격력 +22.5% / 치명 수치 +110</v>
      </c>
    </row>
    <row r="121" spans="1:20" ht="13.8" customHeight="1">
      <c r="A121" s="101">
        <f>C121*100+COUNTIF($C$4:C121,C121)</f>
        <v>11508</v>
      </c>
      <c r="B121" s="100" t="s">
        <v>513</v>
      </c>
      <c r="C121" s="101">
        <f>100+VLOOKUP(B121,EQUIPMENT!B:C,2,0)*10+VLOOKUP(B121,EQUIPMENT!B:D,3,0)</f>
        <v>115</v>
      </c>
      <c r="D121" s="101">
        <v>3</v>
      </c>
      <c r="E121" s="101">
        <v>1046</v>
      </c>
      <c r="F121" s="101">
        <v>16232</v>
      </c>
      <c r="G121" s="101">
        <v>4184</v>
      </c>
      <c r="H121" s="101">
        <v>1</v>
      </c>
      <c r="I121" s="101">
        <v>2350</v>
      </c>
      <c r="J121" s="101">
        <v>1</v>
      </c>
      <c r="K121" s="101">
        <v>3</v>
      </c>
      <c r="L121" s="101">
        <v>140</v>
      </c>
      <c r="M121" s="101">
        <v>0</v>
      </c>
      <c r="N121" s="101">
        <v>0</v>
      </c>
      <c r="O121" s="101">
        <v>0</v>
      </c>
      <c r="P121" s="101">
        <v>0</v>
      </c>
      <c r="Q121" s="101">
        <v>0</v>
      </c>
      <c r="R121" s="101">
        <v>0</v>
      </c>
      <c r="S121" s="101">
        <v>0</v>
      </c>
      <c r="T121" s="104" t="str">
        <f t="shared" si="1"/>
        <v>공격력 +23.5% / 치명 수치 +140</v>
      </c>
    </row>
    <row r="122" spans="1:20" ht="13.8" customHeight="1">
      <c r="A122" s="101">
        <f>C122*100+COUNTIF($C$4:C122,C122)</f>
        <v>11509</v>
      </c>
      <c r="B122" s="100" t="s">
        <v>513</v>
      </c>
      <c r="C122" s="101">
        <f>100+VLOOKUP(B122,EQUIPMENT!B:C,2,0)*10+VLOOKUP(B122,EQUIPMENT!B:D,3,0)</f>
        <v>115</v>
      </c>
      <c r="D122" s="101">
        <v>4</v>
      </c>
      <c r="E122" s="101">
        <v>1094</v>
      </c>
      <c r="F122" s="101">
        <v>17326</v>
      </c>
      <c r="G122" s="101">
        <v>4376</v>
      </c>
      <c r="H122" s="101">
        <v>1</v>
      </c>
      <c r="I122" s="101">
        <v>2450</v>
      </c>
      <c r="J122" s="101">
        <v>1</v>
      </c>
      <c r="K122" s="101">
        <v>3</v>
      </c>
      <c r="L122" s="101">
        <v>170</v>
      </c>
      <c r="M122" s="101">
        <v>0</v>
      </c>
      <c r="N122" s="101">
        <v>0</v>
      </c>
      <c r="O122" s="101">
        <v>0</v>
      </c>
      <c r="P122" s="101">
        <v>0</v>
      </c>
      <c r="Q122" s="101">
        <v>0</v>
      </c>
      <c r="R122" s="101">
        <v>0</v>
      </c>
      <c r="S122" s="101">
        <v>0</v>
      </c>
      <c r="T122" s="104" t="str">
        <f t="shared" si="1"/>
        <v>공격력 +24.5% / 치명 수치 +170</v>
      </c>
    </row>
    <row r="123" spans="1:20" ht="13.8" customHeight="1">
      <c r="A123" s="101">
        <f>C123*100+COUNTIF($C$4:C123,C123)</f>
        <v>11510</v>
      </c>
      <c r="B123" s="100" t="s">
        <v>513</v>
      </c>
      <c r="C123" s="101">
        <f>100+VLOOKUP(B123,EQUIPMENT!B:C,2,0)*10+VLOOKUP(B123,EQUIPMENT!B:D,3,0)</f>
        <v>115</v>
      </c>
      <c r="D123" s="101">
        <v>5</v>
      </c>
      <c r="E123" s="101">
        <v>1143</v>
      </c>
      <c r="F123" s="101">
        <v>18469</v>
      </c>
      <c r="G123" s="101">
        <v>4572</v>
      </c>
      <c r="H123" s="101">
        <v>1</v>
      </c>
      <c r="I123" s="101">
        <v>2500</v>
      </c>
      <c r="J123" s="101">
        <v>1</v>
      </c>
      <c r="K123" s="101">
        <v>3</v>
      </c>
      <c r="L123" s="101">
        <v>200</v>
      </c>
      <c r="M123" s="101">
        <v>0</v>
      </c>
      <c r="N123" s="101">
        <v>0</v>
      </c>
      <c r="O123" s="101">
        <v>0</v>
      </c>
      <c r="P123" s="101">
        <v>0</v>
      </c>
      <c r="Q123" s="101">
        <v>0</v>
      </c>
      <c r="R123" s="101">
        <v>0</v>
      </c>
      <c r="S123" s="101">
        <v>0</v>
      </c>
      <c r="T123" s="104" t="str">
        <f t="shared" si="1"/>
        <v>공격력 +25% / 치명 수치 +200</v>
      </c>
    </row>
    <row r="124" spans="1:20" ht="13.8" customHeight="1">
      <c r="A124" s="101">
        <f>C124*100+COUNTIF($C$4:C124,C124)</f>
        <v>11606</v>
      </c>
      <c r="B124" s="100" t="s">
        <v>514</v>
      </c>
      <c r="C124" s="101">
        <f>100+VLOOKUP(B124,EQUIPMENT!B:C,2,0)*10+VLOOKUP(B124,EQUIPMENT!B:D,3,0)</f>
        <v>116</v>
      </c>
      <c r="D124" s="101">
        <v>1</v>
      </c>
      <c r="E124" s="101">
        <v>1193</v>
      </c>
      <c r="F124" s="101">
        <v>19662</v>
      </c>
      <c r="G124" s="101">
        <v>4772</v>
      </c>
      <c r="H124" s="101">
        <v>1</v>
      </c>
      <c r="I124" s="101">
        <v>2600</v>
      </c>
      <c r="J124" s="101">
        <v>1</v>
      </c>
      <c r="K124" s="101">
        <v>3</v>
      </c>
      <c r="L124" s="101">
        <v>210</v>
      </c>
      <c r="M124" s="101">
        <v>0</v>
      </c>
      <c r="N124" s="101">
        <v>4</v>
      </c>
      <c r="O124" s="101">
        <v>10</v>
      </c>
      <c r="P124" s="101">
        <v>0</v>
      </c>
      <c r="Q124" s="101">
        <v>0</v>
      </c>
      <c r="R124" s="101">
        <v>0</v>
      </c>
      <c r="S124" s="101">
        <v>0</v>
      </c>
      <c r="T124" s="104" t="str">
        <f t="shared" si="1"/>
        <v>공격력 +26% / 치명 수치 +210 / 명중률 +10</v>
      </c>
    </row>
    <row r="125" spans="1:20" ht="13.8" customHeight="1">
      <c r="A125" s="101">
        <f>C125*100+COUNTIF($C$4:C125,C125)</f>
        <v>11607</v>
      </c>
      <c r="B125" s="100" t="s">
        <v>514</v>
      </c>
      <c r="C125" s="101">
        <f>100+VLOOKUP(B125,EQUIPMENT!B:C,2,0)*10+VLOOKUP(B125,EQUIPMENT!B:D,3,0)</f>
        <v>116</v>
      </c>
      <c r="D125" s="101">
        <v>2</v>
      </c>
      <c r="E125" s="101">
        <v>1244</v>
      </c>
      <c r="F125" s="101">
        <v>20906</v>
      </c>
      <c r="G125" s="101">
        <v>4976</v>
      </c>
      <c r="H125" s="101">
        <v>1</v>
      </c>
      <c r="I125" s="101">
        <v>2740</v>
      </c>
      <c r="J125" s="101">
        <v>1</v>
      </c>
      <c r="K125" s="101">
        <v>3</v>
      </c>
      <c r="L125" s="101">
        <v>232</v>
      </c>
      <c r="M125" s="101">
        <v>0</v>
      </c>
      <c r="N125" s="101">
        <v>4</v>
      </c>
      <c r="O125" s="101">
        <v>15</v>
      </c>
      <c r="P125" s="101">
        <v>0</v>
      </c>
      <c r="Q125" s="101">
        <v>0</v>
      </c>
      <c r="R125" s="101">
        <v>0</v>
      </c>
      <c r="S125" s="101">
        <v>0</v>
      </c>
      <c r="T125" s="104" t="str">
        <f t="shared" si="1"/>
        <v>공격력 +27.4% / 치명 수치 +232 / 명중률 +15</v>
      </c>
    </row>
    <row r="126" spans="1:20" ht="13.8" customHeight="1">
      <c r="A126" s="101">
        <f>C126*100+COUNTIF($C$4:C126,C126)</f>
        <v>11608</v>
      </c>
      <c r="B126" s="100" t="s">
        <v>514</v>
      </c>
      <c r="C126" s="101">
        <f>100+VLOOKUP(B126,EQUIPMENT!B:C,2,0)*10+VLOOKUP(B126,EQUIPMENT!B:D,3,0)</f>
        <v>116</v>
      </c>
      <c r="D126" s="101">
        <v>3</v>
      </c>
      <c r="E126" s="101">
        <v>1296</v>
      </c>
      <c r="F126" s="101">
        <v>22202</v>
      </c>
      <c r="G126" s="101">
        <v>5184</v>
      </c>
      <c r="H126" s="101">
        <v>1</v>
      </c>
      <c r="I126" s="101">
        <v>2800</v>
      </c>
      <c r="J126" s="101">
        <v>1</v>
      </c>
      <c r="K126" s="101">
        <v>3</v>
      </c>
      <c r="L126" s="101">
        <v>254</v>
      </c>
      <c r="M126" s="101">
        <v>0</v>
      </c>
      <c r="N126" s="101">
        <v>4</v>
      </c>
      <c r="O126" s="101">
        <v>20</v>
      </c>
      <c r="P126" s="101">
        <v>0</v>
      </c>
      <c r="Q126" s="101">
        <v>0</v>
      </c>
      <c r="R126" s="101">
        <v>0</v>
      </c>
      <c r="S126" s="101">
        <v>0</v>
      </c>
      <c r="T126" s="104" t="str">
        <f t="shared" si="1"/>
        <v>공격력 +28% / 치명 수치 +254 / 명중률 +20</v>
      </c>
    </row>
    <row r="127" spans="1:20" ht="13.8" customHeight="1">
      <c r="A127" s="101">
        <f>C127*100+COUNTIF($C$4:C127,C127)</f>
        <v>11609</v>
      </c>
      <c r="B127" s="100" t="s">
        <v>514</v>
      </c>
      <c r="C127" s="101">
        <f>100+VLOOKUP(B127,EQUIPMENT!B:C,2,0)*10+VLOOKUP(B127,EQUIPMENT!B:D,3,0)</f>
        <v>116</v>
      </c>
      <c r="D127" s="101">
        <v>4</v>
      </c>
      <c r="E127" s="101">
        <v>1349</v>
      </c>
      <c r="F127" s="101">
        <v>23551</v>
      </c>
      <c r="G127" s="101">
        <v>5396</v>
      </c>
      <c r="H127" s="101">
        <v>1</v>
      </c>
      <c r="I127" s="101">
        <v>2910</v>
      </c>
      <c r="J127" s="101">
        <v>1</v>
      </c>
      <c r="K127" s="101">
        <v>3</v>
      </c>
      <c r="L127" s="101">
        <v>277</v>
      </c>
      <c r="M127" s="101">
        <v>0</v>
      </c>
      <c r="N127" s="101">
        <v>4</v>
      </c>
      <c r="O127" s="101">
        <v>25</v>
      </c>
      <c r="P127" s="101">
        <v>0</v>
      </c>
      <c r="Q127" s="101">
        <v>0</v>
      </c>
      <c r="R127" s="101">
        <v>0</v>
      </c>
      <c r="S127" s="101">
        <v>0</v>
      </c>
      <c r="T127" s="104" t="str">
        <f t="shared" si="1"/>
        <v>공격력 +29.1% / 치명 수치 +277 / 명중률 +25</v>
      </c>
    </row>
    <row r="128" spans="1:20" ht="13.8" customHeight="1">
      <c r="A128" s="101">
        <f>C128*100+COUNTIF($C$4:C128,C128)</f>
        <v>11610</v>
      </c>
      <c r="B128" s="100" t="s">
        <v>514</v>
      </c>
      <c r="C128" s="101">
        <f>100+VLOOKUP(B128,EQUIPMENT!B:C,2,0)*10+VLOOKUP(B128,EQUIPMENT!B:D,3,0)</f>
        <v>116</v>
      </c>
      <c r="D128" s="101">
        <v>5</v>
      </c>
      <c r="E128" s="101">
        <v>1404</v>
      </c>
      <c r="F128" s="101">
        <v>24955</v>
      </c>
      <c r="G128" s="101">
        <v>5616</v>
      </c>
      <c r="H128" s="101">
        <v>1</v>
      </c>
      <c r="I128" s="101">
        <v>3000</v>
      </c>
      <c r="J128" s="101">
        <v>1</v>
      </c>
      <c r="K128" s="101">
        <v>3</v>
      </c>
      <c r="L128" s="101">
        <v>300</v>
      </c>
      <c r="M128" s="101">
        <v>0</v>
      </c>
      <c r="N128" s="101">
        <v>4</v>
      </c>
      <c r="O128" s="101">
        <v>30</v>
      </c>
      <c r="P128" s="101">
        <v>0</v>
      </c>
      <c r="Q128" s="101">
        <v>0</v>
      </c>
      <c r="R128" s="101">
        <v>0</v>
      </c>
      <c r="S128" s="101">
        <v>0</v>
      </c>
      <c r="T128" s="104" t="str">
        <f t="shared" si="1"/>
        <v>공격력 +30% / 치명 수치 +300 / 명중률 +30</v>
      </c>
    </row>
    <row r="129" spans="1:20" ht="13.8" customHeight="1">
      <c r="A129" s="101">
        <f>C129*100+COUNTIF($C$4:C129,C129)</f>
        <v>11706</v>
      </c>
      <c r="B129" s="100" t="s">
        <v>515</v>
      </c>
      <c r="C129" s="101">
        <f>100+VLOOKUP(B129,EQUIPMENT!B:C,2,0)*10+VLOOKUP(B129,EQUIPMENT!B:D,3,0)</f>
        <v>117</v>
      </c>
      <c r="D129" s="101">
        <v>1</v>
      </c>
      <c r="E129" s="101">
        <v>1460</v>
      </c>
      <c r="F129" s="101">
        <v>26415</v>
      </c>
      <c r="G129" s="101">
        <v>5840</v>
      </c>
      <c r="H129" s="101">
        <v>1</v>
      </c>
      <c r="I129" s="101">
        <v>3100</v>
      </c>
      <c r="J129" s="101">
        <v>1</v>
      </c>
      <c r="K129" s="101">
        <v>3</v>
      </c>
      <c r="L129" s="101">
        <v>300</v>
      </c>
      <c r="M129" s="101">
        <v>0</v>
      </c>
      <c r="N129" s="101">
        <v>4</v>
      </c>
      <c r="O129" s="101">
        <v>50</v>
      </c>
      <c r="P129" s="101">
        <v>0</v>
      </c>
      <c r="Q129" s="101">
        <v>0</v>
      </c>
      <c r="R129" s="101">
        <v>0</v>
      </c>
      <c r="S129" s="101">
        <v>0</v>
      </c>
      <c r="T129" s="104" t="str">
        <f t="shared" si="1"/>
        <v>공격력 +31% / 치명 수치 +300 / 명중률 +50</v>
      </c>
    </row>
    <row r="130" spans="1:20" ht="13.8" customHeight="1">
      <c r="A130" s="101">
        <f>C130*100+COUNTIF($C$4:C130,C130)</f>
        <v>11707</v>
      </c>
      <c r="B130" s="100" t="s">
        <v>515</v>
      </c>
      <c r="C130" s="101">
        <f>100+VLOOKUP(B130,EQUIPMENT!B:C,2,0)*10+VLOOKUP(B130,EQUIPMENT!B:D,3,0)</f>
        <v>117</v>
      </c>
      <c r="D130" s="101">
        <v>2</v>
      </c>
      <c r="E130" s="101">
        <v>1517</v>
      </c>
      <c r="F130" s="101">
        <v>27932</v>
      </c>
      <c r="G130" s="101">
        <v>6068</v>
      </c>
      <c r="H130" s="101">
        <v>1</v>
      </c>
      <c r="I130" s="101">
        <v>3240</v>
      </c>
      <c r="J130" s="101">
        <v>1</v>
      </c>
      <c r="K130" s="101">
        <v>3</v>
      </c>
      <c r="L130" s="101">
        <v>312</v>
      </c>
      <c r="M130" s="101">
        <v>0</v>
      </c>
      <c r="N130" s="101">
        <v>4</v>
      </c>
      <c r="O130" s="101">
        <v>87</v>
      </c>
      <c r="P130" s="101">
        <v>0</v>
      </c>
      <c r="Q130" s="101">
        <v>0</v>
      </c>
      <c r="R130" s="101">
        <v>0</v>
      </c>
      <c r="S130" s="101">
        <v>0</v>
      </c>
      <c r="T130" s="104" t="str">
        <f t="shared" si="1"/>
        <v>공격력 +32.4% / 치명 수치 +312 / 명중률 +87</v>
      </c>
    </row>
    <row r="131" spans="1:20" ht="13.8" customHeight="1">
      <c r="A131" s="101">
        <f>C131*100+COUNTIF($C$4:C131,C131)</f>
        <v>11708</v>
      </c>
      <c r="B131" s="100" t="s">
        <v>515</v>
      </c>
      <c r="C131" s="101">
        <f>100+VLOOKUP(B131,EQUIPMENT!B:C,2,0)*10+VLOOKUP(B131,EQUIPMENT!B:D,3,0)</f>
        <v>117</v>
      </c>
      <c r="D131" s="101">
        <v>3</v>
      </c>
      <c r="E131" s="101">
        <v>1575</v>
      </c>
      <c r="F131" s="101">
        <v>29507</v>
      </c>
      <c r="G131" s="101">
        <v>6300</v>
      </c>
      <c r="H131" s="101">
        <v>1</v>
      </c>
      <c r="I131" s="101">
        <v>3300</v>
      </c>
      <c r="J131" s="101">
        <v>1</v>
      </c>
      <c r="K131" s="101">
        <v>3</v>
      </c>
      <c r="L131" s="101">
        <v>325</v>
      </c>
      <c r="M131" s="101">
        <v>0</v>
      </c>
      <c r="N131" s="101">
        <v>4</v>
      </c>
      <c r="O131" s="101">
        <v>124</v>
      </c>
      <c r="P131" s="101">
        <v>0</v>
      </c>
      <c r="Q131" s="101">
        <v>0</v>
      </c>
      <c r="R131" s="101">
        <v>0</v>
      </c>
      <c r="S131" s="101">
        <v>0</v>
      </c>
      <c r="T131" s="104" t="str">
        <f t="shared" si="1"/>
        <v>공격력 +33% / 치명 수치 +325 / 명중률 +124</v>
      </c>
    </row>
    <row r="132" spans="1:20" ht="13.8" customHeight="1">
      <c r="A132" s="101">
        <f>C132*100+COUNTIF($C$4:C132,C132)</f>
        <v>11709</v>
      </c>
      <c r="B132" s="100" t="s">
        <v>515</v>
      </c>
      <c r="C132" s="101">
        <f>100+VLOOKUP(B132,EQUIPMENT!B:C,2,0)*10+VLOOKUP(B132,EQUIPMENT!B:D,3,0)</f>
        <v>117</v>
      </c>
      <c r="D132" s="101">
        <v>4</v>
      </c>
      <c r="E132" s="101">
        <v>1634</v>
      </c>
      <c r="F132" s="101">
        <v>31141</v>
      </c>
      <c r="G132" s="101">
        <v>6536</v>
      </c>
      <c r="H132" s="101">
        <v>1</v>
      </c>
      <c r="I132" s="101">
        <v>3410</v>
      </c>
      <c r="J132" s="101">
        <v>1</v>
      </c>
      <c r="K132" s="101">
        <v>3</v>
      </c>
      <c r="L132" s="101">
        <v>337</v>
      </c>
      <c r="M132" s="101">
        <v>0</v>
      </c>
      <c r="N132" s="101">
        <v>4</v>
      </c>
      <c r="O132" s="101">
        <v>131</v>
      </c>
      <c r="P132" s="101">
        <v>0</v>
      </c>
      <c r="Q132" s="101">
        <v>0</v>
      </c>
      <c r="R132" s="101">
        <v>0</v>
      </c>
      <c r="S132" s="101">
        <v>0</v>
      </c>
      <c r="T132" s="104" t="str">
        <f t="shared" ref="T132:T195" si="2">IF(H132=0,"",IF(I132&gt;0,VLOOKUP(H132,MAIN_STATS_TYPE,2,0)&amp;IF(J132=1," +"&amp;I132/100&amp;"%"," +"&amp;I132),VLOOKUP(H132,MAIN_STATS_TYPE,2,0)))&amp;IF(K132=0,""," / "&amp;IF(L132&gt;0,VLOOKUP(K132,MAIN_STATS_TYPE,2,0)&amp;IF(M132=1," +"&amp;L132/100&amp;"%"," +"&amp;L132),VLOOKUP(K132,MAIN_STATS_TYPE,2,0)))&amp;IF(N132=0,""," / "&amp;IF(O132&gt;0,VLOOKUP(N132,MAIN_STATS_TYPE,2,0)&amp;IF(P132=1," +"&amp;O132/100&amp;"%"," +"&amp;O132),VLOOKUP(N132,MAIN_STATS_TYPE,2,0)))&amp;IF(Q132=0,""," / "&amp;IF(R132&gt;0,VLOOKUP(Q132,MAIN_STATS_TYPE,2,0)&amp;IF(S132=1," +"&amp;R132/100&amp;"%"," +"&amp;R132),VLOOKUP(Q132,MAIN_STATS_TYPE,2,0)))</f>
        <v>공격력 +34.1% / 치명 수치 +337 / 명중률 +131</v>
      </c>
    </row>
    <row r="133" spans="1:20" ht="13.8" customHeight="1">
      <c r="A133" s="101">
        <f>C133*100+COUNTIF($C$4:C133,C133)</f>
        <v>11710</v>
      </c>
      <c r="B133" s="100" t="s">
        <v>515</v>
      </c>
      <c r="C133" s="101">
        <f>100+VLOOKUP(B133,EQUIPMENT!B:C,2,0)*10+VLOOKUP(B133,EQUIPMENT!B:D,3,0)</f>
        <v>117</v>
      </c>
      <c r="D133" s="101">
        <v>5</v>
      </c>
      <c r="E133" s="101">
        <v>0</v>
      </c>
      <c r="F133" s="101">
        <v>31141</v>
      </c>
      <c r="G133" s="101">
        <v>0</v>
      </c>
      <c r="H133" s="101">
        <v>1</v>
      </c>
      <c r="I133" s="101">
        <v>3500</v>
      </c>
      <c r="J133" s="101">
        <v>1</v>
      </c>
      <c r="K133" s="101">
        <v>3</v>
      </c>
      <c r="L133" s="101">
        <v>350</v>
      </c>
      <c r="M133" s="101">
        <v>0</v>
      </c>
      <c r="N133" s="101">
        <v>4</v>
      </c>
      <c r="O133" s="101">
        <v>200</v>
      </c>
      <c r="P133" s="101">
        <v>0</v>
      </c>
      <c r="Q133" s="101">
        <v>0</v>
      </c>
      <c r="R133" s="101">
        <v>0</v>
      </c>
      <c r="S133" s="101">
        <v>0</v>
      </c>
      <c r="T133" s="104" t="str">
        <f t="shared" si="2"/>
        <v>공격력 +35% / 치명 수치 +350 / 명중률 +200</v>
      </c>
    </row>
    <row r="134" spans="1:20" ht="13.8" customHeight="1">
      <c r="A134" s="101">
        <f>C134*100+COUNTIF($C$4:C134,C134)</f>
        <v>11121</v>
      </c>
      <c r="B134" s="100" t="s">
        <v>516</v>
      </c>
      <c r="C134" s="101">
        <f>100+VLOOKUP(B134,EQUIPMENT!B:C,2,0)*10+VLOOKUP(B134,EQUIPMENT!B:D,3,0)</f>
        <v>111</v>
      </c>
      <c r="D134" s="101">
        <v>1</v>
      </c>
      <c r="E134" s="101">
        <v>25</v>
      </c>
      <c r="F134" s="101">
        <v>25</v>
      </c>
      <c r="G134" s="101">
        <v>100</v>
      </c>
      <c r="H134" s="101">
        <v>1</v>
      </c>
      <c r="I134" s="101">
        <v>250</v>
      </c>
      <c r="J134" s="101">
        <v>1</v>
      </c>
      <c r="K134" s="101">
        <v>0</v>
      </c>
      <c r="L134" s="101">
        <v>0</v>
      </c>
      <c r="M134" s="101">
        <v>0</v>
      </c>
      <c r="N134" s="101">
        <v>0</v>
      </c>
      <c r="O134" s="101">
        <v>0</v>
      </c>
      <c r="P134" s="101">
        <v>0</v>
      </c>
      <c r="Q134" s="101">
        <v>0</v>
      </c>
      <c r="R134" s="101">
        <v>0</v>
      </c>
      <c r="S134" s="101">
        <v>0</v>
      </c>
      <c r="T134" s="104" t="str">
        <f t="shared" si="2"/>
        <v>공격력 +2.5%</v>
      </c>
    </row>
    <row r="135" spans="1:20" ht="13.8" customHeight="1">
      <c r="A135" s="101">
        <f>C135*100+COUNTIF($C$4:C135,C135)</f>
        <v>11122</v>
      </c>
      <c r="B135" s="100" t="s">
        <v>516</v>
      </c>
      <c r="C135" s="101">
        <f>100+VLOOKUP(B135,EQUIPMENT!B:C,2,0)*10+VLOOKUP(B135,EQUIPMENT!B:D,3,0)</f>
        <v>111</v>
      </c>
      <c r="D135" s="101">
        <v>2</v>
      </c>
      <c r="E135" s="101">
        <v>27</v>
      </c>
      <c r="F135" s="101">
        <v>52</v>
      </c>
      <c r="G135" s="101">
        <v>108</v>
      </c>
      <c r="H135" s="101">
        <v>1</v>
      </c>
      <c r="I135" s="101">
        <v>270</v>
      </c>
      <c r="J135" s="101">
        <v>1</v>
      </c>
      <c r="K135" s="101">
        <v>0</v>
      </c>
      <c r="L135" s="101">
        <v>0</v>
      </c>
      <c r="M135" s="101">
        <v>0</v>
      </c>
      <c r="N135" s="101">
        <v>0</v>
      </c>
      <c r="O135" s="101">
        <v>0</v>
      </c>
      <c r="P135" s="101">
        <v>0</v>
      </c>
      <c r="Q135" s="101">
        <v>0</v>
      </c>
      <c r="R135" s="101">
        <v>0</v>
      </c>
      <c r="S135" s="101">
        <v>0</v>
      </c>
      <c r="T135" s="104" t="str">
        <f t="shared" si="2"/>
        <v>공격력 +2.7%</v>
      </c>
    </row>
    <row r="136" spans="1:20" ht="13.8" customHeight="1">
      <c r="A136" s="101">
        <f>C136*100+COUNTIF($C$4:C136,C136)</f>
        <v>11123</v>
      </c>
      <c r="B136" s="100" t="s">
        <v>516</v>
      </c>
      <c r="C136" s="101">
        <f>100+VLOOKUP(B136,EQUIPMENT!B:C,2,0)*10+VLOOKUP(B136,EQUIPMENT!B:D,3,0)</f>
        <v>111</v>
      </c>
      <c r="D136" s="101">
        <v>3</v>
      </c>
      <c r="E136" s="101">
        <v>30</v>
      </c>
      <c r="F136" s="101">
        <v>82</v>
      </c>
      <c r="G136" s="101">
        <v>120</v>
      </c>
      <c r="H136" s="101">
        <v>1</v>
      </c>
      <c r="I136" s="101">
        <v>280</v>
      </c>
      <c r="J136" s="101">
        <v>1</v>
      </c>
      <c r="K136" s="101">
        <v>0</v>
      </c>
      <c r="L136" s="101">
        <v>0</v>
      </c>
      <c r="M136" s="101">
        <v>0</v>
      </c>
      <c r="N136" s="101">
        <v>0</v>
      </c>
      <c r="O136" s="101">
        <v>0</v>
      </c>
      <c r="P136" s="101">
        <v>0</v>
      </c>
      <c r="Q136" s="101">
        <v>0</v>
      </c>
      <c r="R136" s="101">
        <v>0</v>
      </c>
      <c r="S136" s="101">
        <v>0</v>
      </c>
      <c r="T136" s="104" t="str">
        <f t="shared" si="2"/>
        <v>공격력 +2.8%</v>
      </c>
    </row>
    <row r="137" spans="1:20" ht="13.8" customHeight="1">
      <c r="A137" s="101">
        <f>C137*100+COUNTIF($C$4:C137,C137)</f>
        <v>11124</v>
      </c>
      <c r="B137" s="100" t="s">
        <v>516</v>
      </c>
      <c r="C137" s="101">
        <f>100+VLOOKUP(B137,EQUIPMENT!B:C,2,0)*10+VLOOKUP(B137,EQUIPMENT!B:D,3,0)</f>
        <v>111</v>
      </c>
      <c r="D137" s="101">
        <v>4</v>
      </c>
      <c r="E137" s="101">
        <v>34</v>
      </c>
      <c r="F137" s="101">
        <v>116</v>
      </c>
      <c r="G137" s="101">
        <v>136</v>
      </c>
      <c r="H137" s="101">
        <v>1</v>
      </c>
      <c r="I137" s="101">
        <v>290</v>
      </c>
      <c r="J137" s="101">
        <v>1</v>
      </c>
      <c r="K137" s="101">
        <v>0</v>
      </c>
      <c r="L137" s="101">
        <v>0</v>
      </c>
      <c r="M137" s="101">
        <v>0</v>
      </c>
      <c r="N137" s="101">
        <v>0</v>
      </c>
      <c r="O137" s="101">
        <v>0</v>
      </c>
      <c r="P137" s="101">
        <v>0</v>
      </c>
      <c r="Q137" s="101">
        <v>0</v>
      </c>
      <c r="R137" s="101">
        <v>0</v>
      </c>
      <c r="S137" s="101">
        <v>0</v>
      </c>
      <c r="T137" s="104" t="str">
        <f t="shared" si="2"/>
        <v>공격력 +2.9%</v>
      </c>
    </row>
    <row r="138" spans="1:20" ht="13.8" customHeight="1">
      <c r="A138" s="101">
        <f>C138*100+COUNTIF($C$4:C138,C138)</f>
        <v>11125</v>
      </c>
      <c r="B138" s="100" t="s">
        <v>516</v>
      </c>
      <c r="C138" s="101">
        <f>100+VLOOKUP(B138,EQUIPMENT!B:C,2,0)*10+VLOOKUP(B138,EQUIPMENT!B:D,3,0)</f>
        <v>111</v>
      </c>
      <c r="D138" s="101">
        <v>5</v>
      </c>
      <c r="E138" s="101">
        <v>39</v>
      </c>
      <c r="F138" s="101">
        <v>155</v>
      </c>
      <c r="G138" s="101">
        <v>156</v>
      </c>
      <c r="H138" s="101">
        <v>1</v>
      </c>
      <c r="I138" s="101">
        <v>320</v>
      </c>
      <c r="J138" s="101">
        <v>1</v>
      </c>
      <c r="K138" s="101">
        <v>0</v>
      </c>
      <c r="L138" s="101">
        <v>0</v>
      </c>
      <c r="M138" s="101">
        <v>0</v>
      </c>
      <c r="N138" s="101">
        <v>0</v>
      </c>
      <c r="O138" s="101">
        <v>0</v>
      </c>
      <c r="P138" s="101">
        <v>0</v>
      </c>
      <c r="Q138" s="101">
        <v>0</v>
      </c>
      <c r="R138" s="101">
        <v>0</v>
      </c>
      <c r="S138" s="101">
        <v>0</v>
      </c>
      <c r="T138" s="104" t="str">
        <f t="shared" si="2"/>
        <v>공격력 +3.2%</v>
      </c>
    </row>
    <row r="139" spans="1:20" ht="13.8" customHeight="1">
      <c r="A139" s="101">
        <f>C139*100+COUNTIF($C$4:C139,C139)</f>
        <v>11126</v>
      </c>
      <c r="B139" s="100" t="s">
        <v>516</v>
      </c>
      <c r="C139" s="101">
        <f>100+VLOOKUP(B139,EQUIPMENT!B:C,2,0)*10+VLOOKUP(B139,EQUIPMENT!B:D,3,0)</f>
        <v>111</v>
      </c>
      <c r="D139" s="101">
        <v>6</v>
      </c>
      <c r="E139" s="101">
        <v>45</v>
      </c>
      <c r="F139" s="101">
        <v>200</v>
      </c>
      <c r="G139" s="101">
        <v>180</v>
      </c>
      <c r="H139" s="101">
        <v>1</v>
      </c>
      <c r="I139" s="101">
        <v>340</v>
      </c>
      <c r="J139" s="101">
        <v>1</v>
      </c>
      <c r="K139" s="101">
        <v>0</v>
      </c>
      <c r="L139" s="101">
        <v>0</v>
      </c>
      <c r="M139" s="101">
        <v>0</v>
      </c>
      <c r="N139" s="101">
        <v>0</v>
      </c>
      <c r="O139" s="101">
        <v>0</v>
      </c>
      <c r="P139" s="101">
        <v>0</v>
      </c>
      <c r="Q139" s="101">
        <v>0</v>
      </c>
      <c r="R139" s="101">
        <v>0</v>
      </c>
      <c r="S139" s="101">
        <v>0</v>
      </c>
      <c r="T139" s="104" t="str">
        <f t="shared" si="2"/>
        <v>공격력 +3.4%</v>
      </c>
    </row>
    <row r="140" spans="1:20" ht="13.8" customHeight="1">
      <c r="A140" s="101">
        <f>C140*100+COUNTIF($C$4:C140,C140)</f>
        <v>11127</v>
      </c>
      <c r="B140" s="100" t="s">
        <v>516</v>
      </c>
      <c r="C140" s="101">
        <f>100+VLOOKUP(B140,EQUIPMENT!B:C,2,0)*10+VLOOKUP(B140,EQUIPMENT!B:D,3,0)</f>
        <v>111</v>
      </c>
      <c r="D140" s="101">
        <v>7</v>
      </c>
      <c r="E140" s="101">
        <v>52</v>
      </c>
      <c r="F140" s="101">
        <v>252</v>
      </c>
      <c r="G140" s="101">
        <v>208</v>
      </c>
      <c r="H140" s="101">
        <v>1</v>
      </c>
      <c r="I140" s="101">
        <v>350</v>
      </c>
      <c r="J140" s="101">
        <v>1</v>
      </c>
      <c r="K140" s="101">
        <v>0</v>
      </c>
      <c r="L140" s="101">
        <v>0</v>
      </c>
      <c r="M140" s="101">
        <v>0</v>
      </c>
      <c r="N140" s="101">
        <v>0</v>
      </c>
      <c r="O140" s="101">
        <v>0</v>
      </c>
      <c r="P140" s="101">
        <v>0</v>
      </c>
      <c r="Q140" s="101">
        <v>0</v>
      </c>
      <c r="R140" s="101">
        <v>0</v>
      </c>
      <c r="S140" s="101">
        <v>0</v>
      </c>
      <c r="T140" s="104" t="str">
        <f t="shared" si="2"/>
        <v>공격력 +3.5%</v>
      </c>
    </row>
    <row r="141" spans="1:20" ht="13.8" customHeight="1">
      <c r="A141" s="101">
        <f>C141*100+COUNTIF($C$4:C141,C141)</f>
        <v>11128</v>
      </c>
      <c r="B141" s="100" t="s">
        <v>516</v>
      </c>
      <c r="C141" s="101">
        <f>100+VLOOKUP(B141,EQUIPMENT!B:C,2,0)*10+VLOOKUP(B141,EQUIPMENT!B:D,3,0)</f>
        <v>111</v>
      </c>
      <c r="D141" s="101">
        <v>8</v>
      </c>
      <c r="E141" s="101">
        <v>60</v>
      </c>
      <c r="F141" s="101">
        <v>312</v>
      </c>
      <c r="G141" s="101">
        <v>240</v>
      </c>
      <c r="H141" s="101">
        <v>1</v>
      </c>
      <c r="I141" s="101">
        <v>360</v>
      </c>
      <c r="J141" s="101">
        <v>1</v>
      </c>
      <c r="K141" s="101">
        <v>0</v>
      </c>
      <c r="L141" s="101">
        <v>0</v>
      </c>
      <c r="M141" s="101">
        <v>0</v>
      </c>
      <c r="N141" s="101">
        <v>0</v>
      </c>
      <c r="O141" s="101">
        <v>0</v>
      </c>
      <c r="P141" s="101">
        <v>0</v>
      </c>
      <c r="Q141" s="101">
        <v>0</v>
      </c>
      <c r="R141" s="101">
        <v>0</v>
      </c>
      <c r="S141" s="101">
        <v>0</v>
      </c>
      <c r="T141" s="104" t="str">
        <f t="shared" si="2"/>
        <v>공격력 +3.6%</v>
      </c>
    </row>
    <row r="142" spans="1:20" ht="13.8" customHeight="1">
      <c r="A142" s="101">
        <f>C142*100+COUNTIF($C$4:C142,C142)</f>
        <v>11129</v>
      </c>
      <c r="B142" s="100" t="s">
        <v>516</v>
      </c>
      <c r="C142" s="101">
        <f>100+VLOOKUP(B142,EQUIPMENT!B:C,2,0)*10+VLOOKUP(B142,EQUIPMENT!B:D,3,0)</f>
        <v>111</v>
      </c>
      <c r="D142" s="101">
        <v>9</v>
      </c>
      <c r="E142" s="101">
        <v>69</v>
      </c>
      <c r="F142" s="101">
        <v>381</v>
      </c>
      <c r="G142" s="101">
        <v>276</v>
      </c>
      <c r="H142" s="101">
        <v>1</v>
      </c>
      <c r="I142" s="101">
        <v>380</v>
      </c>
      <c r="J142" s="101">
        <v>1</v>
      </c>
      <c r="K142" s="101">
        <v>0</v>
      </c>
      <c r="L142" s="101">
        <v>0</v>
      </c>
      <c r="M142" s="101">
        <v>0</v>
      </c>
      <c r="N142" s="101">
        <v>0</v>
      </c>
      <c r="O142" s="101">
        <v>0</v>
      </c>
      <c r="P142" s="101">
        <v>0</v>
      </c>
      <c r="Q142" s="101">
        <v>0</v>
      </c>
      <c r="R142" s="101">
        <v>0</v>
      </c>
      <c r="S142" s="101">
        <v>0</v>
      </c>
      <c r="T142" s="104" t="str">
        <f t="shared" si="2"/>
        <v>공격력 +3.8%</v>
      </c>
    </row>
    <row r="143" spans="1:20" ht="13.8" customHeight="1">
      <c r="A143" s="101">
        <f>C143*100+COUNTIF($C$4:C143,C143)</f>
        <v>11130</v>
      </c>
      <c r="B143" s="100" t="s">
        <v>516</v>
      </c>
      <c r="C143" s="101">
        <f>100+VLOOKUP(B143,EQUIPMENT!B:C,2,0)*10+VLOOKUP(B143,EQUIPMENT!B:D,3,0)</f>
        <v>111</v>
      </c>
      <c r="D143" s="101">
        <v>10</v>
      </c>
      <c r="E143" s="101">
        <v>80</v>
      </c>
      <c r="F143" s="101">
        <v>461</v>
      </c>
      <c r="G143" s="101">
        <v>320</v>
      </c>
      <c r="H143" s="101">
        <v>1</v>
      </c>
      <c r="I143" s="101">
        <v>400</v>
      </c>
      <c r="J143" s="101">
        <v>1</v>
      </c>
      <c r="K143" s="101">
        <v>0</v>
      </c>
      <c r="L143" s="101">
        <v>0</v>
      </c>
      <c r="M143" s="101">
        <v>0</v>
      </c>
      <c r="N143" s="101">
        <v>0</v>
      </c>
      <c r="O143" s="101">
        <v>0</v>
      </c>
      <c r="P143" s="101">
        <v>0</v>
      </c>
      <c r="Q143" s="101">
        <v>0</v>
      </c>
      <c r="R143" s="101">
        <v>0</v>
      </c>
      <c r="S143" s="101">
        <v>0</v>
      </c>
      <c r="T143" s="104" t="str">
        <f t="shared" si="2"/>
        <v>공격력 +4%</v>
      </c>
    </row>
    <row r="144" spans="1:20" ht="13.8" customHeight="1">
      <c r="A144" s="101">
        <f>C144*100+COUNTIF($C$4:C144,C144)</f>
        <v>11221</v>
      </c>
      <c r="B144" s="100" t="s">
        <v>517</v>
      </c>
      <c r="C144" s="101">
        <f>100+VLOOKUP(B144,EQUIPMENT!B:C,2,0)*10+VLOOKUP(B144,EQUIPMENT!B:D,3,0)</f>
        <v>112</v>
      </c>
      <c r="D144" s="101">
        <v>1</v>
      </c>
      <c r="E144" s="101">
        <v>92</v>
      </c>
      <c r="F144" s="101">
        <v>553</v>
      </c>
      <c r="G144" s="101">
        <v>368</v>
      </c>
      <c r="H144" s="101">
        <v>1</v>
      </c>
      <c r="I144" s="101">
        <v>500</v>
      </c>
      <c r="J144" s="101">
        <v>1</v>
      </c>
      <c r="K144" s="101">
        <v>0</v>
      </c>
      <c r="L144" s="101">
        <v>0</v>
      </c>
      <c r="M144" s="101">
        <v>0</v>
      </c>
      <c r="N144" s="101">
        <v>0</v>
      </c>
      <c r="O144" s="101">
        <v>0</v>
      </c>
      <c r="P144" s="101">
        <v>0</v>
      </c>
      <c r="Q144" s="101">
        <v>0</v>
      </c>
      <c r="R144" s="101">
        <v>0</v>
      </c>
      <c r="S144" s="101">
        <v>0</v>
      </c>
      <c r="T144" s="104" t="str">
        <f t="shared" si="2"/>
        <v>공격력 +5%</v>
      </c>
    </row>
    <row r="145" spans="1:20" ht="13.8" customHeight="1">
      <c r="A145" s="101">
        <f>C145*100+COUNTIF($C$4:C145,C145)</f>
        <v>11222</v>
      </c>
      <c r="B145" s="100" t="s">
        <v>517</v>
      </c>
      <c r="C145" s="101">
        <f>100+VLOOKUP(B145,EQUIPMENT!B:C,2,0)*10+VLOOKUP(B145,EQUIPMENT!B:D,3,0)</f>
        <v>112</v>
      </c>
      <c r="D145" s="101">
        <v>2</v>
      </c>
      <c r="E145" s="101">
        <v>105</v>
      </c>
      <c r="F145" s="101">
        <v>658</v>
      </c>
      <c r="G145" s="101">
        <v>420</v>
      </c>
      <c r="H145" s="101">
        <v>1</v>
      </c>
      <c r="I145" s="101">
        <v>520</v>
      </c>
      <c r="J145" s="101">
        <v>1</v>
      </c>
      <c r="K145" s="101">
        <v>0</v>
      </c>
      <c r="L145" s="101">
        <v>0</v>
      </c>
      <c r="M145" s="101">
        <v>0</v>
      </c>
      <c r="N145" s="101">
        <v>0</v>
      </c>
      <c r="O145" s="101">
        <v>0</v>
      </c>
      <c r="P145" s="101">
        <v>0</v>
      </c>
      <c r="Q145" s="101">
        <v>0</v>
      </c>
      <c r="R145" s="101">
        <v>0</v>
      </c>
      <c r="S145" s="101">
        <v>0</v>
      </c>
      <c r="T145" s="104" t="str">
        <f t="shared" si="2"/>
        <v>공격력 +5.2%</v>
      </c>
    </row>
    <row r="146" spans="1:20" ht="13.8" customHeight="1">
      <c r="A146" s="101">
        <f>C146*100+COUNTIF($C$4:C146,C146)</f>
        <v>11223</v>
      </c>
      <c r="B146" s="100" t="s">
        <v>517</v>
      </c>
      <c r="C146" s="101">
        <f>100+VLOOKUP(B146,EQUIPMENT!B:C,2,0)*10+VLOOKUP(B146,EQUIPMENT!B:D,3,0)</f>
        <v>112</v>
      </c>
      <c r="D146" s="101">
        <v>3</v>
      </c>
      <c r="E146" s="101">
        <v>119</v>
      </c>
      <c r="F146" s="101">
        <v>777</v>
      </c>
      <c r="G146" s="101">
        <v>476</v>
      </c>
      <c r="H146" s="101">
        <v>1</v>
      </c>
      <c r="I146" s="101">
        <v>530</v>
      </c>
      <c r="J146" s="101">
        <v>1</v>
      </c>
      <c r="K146" s="101">
        <v>0</v>
      </c>
      <c r="L146" s="101">
        <v>0</v>
      </c>
      <c r="M146" s="101">
        <v>0</v>
      </c>
      <c r="N146" s="101">
        <v>0</v>
      </c>
      <c r="O146" s="101">
        <v>0</v>
      </c>
      <c r="P146" s="101">
        <v>0</v>
      </c>
      <c r="Q146" s="101">
        <v>0</v>
      </c>
      <c r="R146" s="101">
        <v>0</v>
      </c>
      <c r="S146" s="101">
        <v>0</v>
      </c>
      <c r="T146" s="104" t="str">
        <f t="shared" si="2"/>
        <v>공격력 +5.3%</v>
      </c>
    </row>
    <row r="147" spans="1:20" ht="13.8" customHeight="1">
      <c r="A147" s="101">
        <f>C147*100+COUNTIF($C$4:C147,C147)</f>
        <v>11224</v>
      </c>
      <c r="B147" s="100" t="s">
        <v>517</v>
      </c>
      <c r="C147" s="101">
        <f>100+VLOOKUP(B147,EQUIPMENT!B:C,2,0)*10+VLOOKUP(B147,EQUIPMENT!B:D,3,0)</f>
        <v>112</v>
      </c>
      <c r="D147" s="101">
        <v>4</v>
      </c>
      <c r="E147" s="101">
        <v>134</v>
      </c>
      <c r="F147" s="101">
        <v>911</v>
      </c>
      <c r="G147" s="101">
        <v>536</v>
      </c>
      <c r="H147" s="101">
        <v>1</v>
      </c>
      <c r="I147" s="101">
        <v>540</v>
      </c>
      <c r="J147" s="101">
        <v>1</v>
      </c>
      <c r="K147" s="101">
        <v>0</v>
      </c>
      <c r="L147" s="101">
        <v>0</v>
      </c>
      <c r="M147" s="101">
        <v>0</v>
      </c>
      <c r="N147" s="101">
        <v>0</v>
      </c>
      <c r="O147" s="101">
        <v>0</v>
      </c>
      <c r="P147" s="101">
        <v>0</v>
      </c>
      <c r="Q147" s="101">
        <v>0</v>
      </c>
      <c r="R147" s="101">
        <v>0</v>
      </c>
      <c r="S147" s="101">
        <v>0</v>
      </c>
      <c r="T147" s="104" t="str">
        <f t="shared" si="2"/>
        <v>공격력 +5.4%</v>
      </c>
    </row>
    <row r="148" spans="1:20" ht="13.8" customHeight="1">
      <c r="A148" s="101">
        <f>C148*100+COUNTIF($C$4:C148,C148)</f>
        <v>11225</v>
      </c>
      <c r="B148" s="100" t="s">
        <v>517</v>
      </c>
      <c r="C148" s="101">
        <f>100+VLOOKUP(B148,EQUIPMENT!B:C,2,0)*10+VLOOKUP(B148,EQUIPMENT!B:D,3,0)</f>
        <v>112</v>
      </c>
      <c r="D148" s="101">
        <v>5</v>
      </c>
      <c r="E148" s="101">
        <v>150</v>
      </c>
      <c r="F148" s="101">
        <v>1061</v>
      </c>
      <c r="G148" s="101">
        <v>600</v>
      </c>
      <c r="H148" s="101">
        <v>1</v>
      </c>
      <c r="I148" s="101">
        <v>570</v>
      </c>
      <c r="J148" s="101">
        <v>1</v>
      </c>
      <c r="K148" s="101">
        <v>0</v>
      </c>
      <c r="L148" s="101">
        <v>0</v>
      </c>
      <c r="M148" s="101">
        <v>0</v>
      </c>
      <c r="N148" s="101">
        <v>0</v>
      </c>
      <c r="O148" s="101">
        <v>0</v>
      </c>
      <c r="P148" s="101">
        <v>0</v>
      </c>
      <c r="Q148" s="101">
        <v>0</v>
      </c>
      <c r="R148" s="101">
        <v>0</v>
      </c>
      <c r="S148" s="101">
        <v>0</v>
      </c>
      <c r="T148" s="104" t="str">
        <f t="shared" si="2"/>
        <v>공격력 +5.7%</v>
      </c>
    </row>
    <row r="149" spans="1:20" ht="13.8" customHeight="1">
      <c r="A149" s="101">
        <f>C149*100+COUNTIF($C$4:C149,C149)</f>
        <v>11226</v>
      </c>
      <c r="B149" s="100" t="s">
        <v>517</v>
      </c>
      <c r="C149" s="101">
        <f>100+VLOOKUP(B149,EQUIPMENT!B:C,2,0)*10+VLOOKUP(B149,EQUIPMENT!B:D,3,0)</f>
        <v>112</v>
      </c>
      <c r="D149" s="101">
        <v>6</v>
      </c>
      <c r="E149" s="101">
        <v>167</v>
      </c>
      <c r="F149" s="101">
        <v>1228</v>
      </c>
      <c r="G149" s="101">
        <v>668</v>
      </c>
      <c r="H149" s="101">
        <v>1</v>
      </c>
      <c r="I149" s="101">
        <v>590</v>
      </c>
      <c r="J149" s="101">
        <v>1</v>
      </c>
      <c r="K149" s="101">
        <v>0</v>
      </c>
      <c r="L149" s="101">
        <v>0</v>
      </c>
      <c r="M149" s="101">
        <v>0</v>
      </c>
      <c r="N149" s="101">
        <v>0</v>
      </c>
      <c r="O149" s="101">
        <v>0</v>
      </c>
      <c r="P149" s="101">
        <v>0</v>
      </c>
      <c r="Q149" s="101">
        <v>0</v>
      </c>
      <c r="R149" s="101">
        <v>0</v>
      </c>
      <c r="S149" s="101">
        <v>0</v>
      </c>
      <c r="T149" s="104" t="str">
        <f t="shared" si="2"/>
        <v>공격력 +5.9%</v>
      </c>
    </row>
    <row r="150" spans="1:20" ht="13.8" customHeight="1">
      <c r="A150" s="101">
        <f>C150*100+COUNTIF($C$4:C150,C150)</f>
        <v>11227</v>
      </c>
      <c r="B150" s="100" t="s">
        <v>517</v>
      </c>
      <c r="C150" s="101">
        <f>100+VLOOKUP(B150,EQUIPMENT!B:C,2,0)*10+VLOOKUP(B150,EQUIPMENT!B:D,3,0)</f>
        <v>112</v>
      </c>
      <c r="D150" s="101">
        <v>7</v>
      </c>
      <c r="E150" s="101">
        <v>185</v>
      </c>
      <c r="F150" s="101">
        <v>1413</v>
      </c>
      <c r="G150" s="101">
        <v>740</v>
      </c>
      <c r="H150" s="101">
        <v>1</v>
      </c>
      <c r="I150" s="101">
        <v>610</v>
      </c>
      <c r="J150" s="101">
        <v>1</v>
      </c>
      <c r="K150" s="101">
        <v>0</v>
      </c>
      <c r="L150" s="101">
        <v>0</v>
      </c>
      <c r="M150" s="101">
        <v>0</v>
      </c>
      <c r="N150" s="101">
        <v>0</v>
      </c>
      <c r="O150" s="101">
        <v>0</v>
      </c>
      <c r="P150" s="101">
        <v>0</v>
      </c>
      <c r="Q150" s="101">
        <v>0</v>
      </c>
      <c r="R150" s="101">
        <v>0</v>
      </c>
      <c r="S150" s="101">
        <v>0</v>
      </c>
      <c r="T150" s="104" t="str">
        <f t="shared" si="2"/>
        <v>공격력 +6.1%</v>
      </c>
    </row>
    <row r="151" spans="1:20" ht="13.8" customHeight="1">
      <c r="A151" s="101">
        <f>C151*100+COUNTIF($C$4:C151,C151)</f>
        <v>11228</v>
      </c>
      <c r="B151" s="100" t="s">
        <v>517</v>
      </c>
      <c r="C151" s="101">
        <f>100+VLOOKUP(B151,EQUIPMENT!B:C,2,0)*10+VLOOKUP(B151,EQUIPMENT!B:D,3,0)</f>
        <v>112</v>
      </c>
      <c r="D151" s="101">
        <v>8</v>
      </c>
      <c r="E151" s="101">
        <v>204</v>
      </c>
      <c r="F151" s="101">
        <v>1617</v>
      </c>
      <c r="G151" s="101">
        <v>816</v>
      </c>
      <c r="H151" s="101">
        <v>1</v>
      </c>
      <c r="I151" s="101">
        <v>625</v>
      </c>
      <c r="J151" s="101">
        <v>1</v>
      </c>
      <c r="K151" s="101">
        <v>0</v>
      </c>
      <c r="L151" s="101">
        <v>0</v>
      </c>
      <c r="M151" s="101">
        <v>0</v>
      </c>
      <c r="N151" s="101">
        <v>0</v>
      </c>
      <c r="O151" s="101">
        <v>0</v>
      </c>
      <c r="P151" s="101">
        <v>0</v>
      </c>
      <c r="Q151" s="101">
        <v>0</v>
      </c>
      <c r="R151" s="101">
        <v>0</v>
      </c>
      <c r="S151" s="101">
        <v>0</v>
      </c>
      <c r="T151" s="104" t="str">
        <f t="shared" si="2"/>
        <v>공격력 +6.25%</v>
      </c>
    </row>
    <row r="152" spans="1:20" ht="13.8" customHeight="1">
      <c r="A152" s="101">
        <f>C152*100+COUNTIF($C$4:C152,C152)</f>
        <v>11229</v>
      </c>
      <c r="B152" s="100" t="s">
        <v>517</v>
      </c>
      <c r="C152" s="101">
        <f>100+VLOOKUP(B152,EQUIPMENT!B:C,2,0)*10+VLOOKUP(B152,EQUIPMENT!B:D,3,0)</f>
        <v>112</v>
      </c>
      <c r="D152" s="101">
        <v>9</v>
      </c>
      <c r="E152" s="101">
        <v>224</v>
      </c>
      <c r="F152" s="101">
        <v>1841</v>
      </c>
      <c r="G152" s="101">
        <v>896</v>
      </c>
      <c r="H152" s="101">
        <v>1</v>
      </c>
      <c r="I152" s="101">
        <v>640</v>
      </c>
      <c r="J152" s="101">
        <v>1</v>
      </c>
      <c r="K152" s="101">
        <v>0</v>
      </c>
      <c r="L152" s="101">
        <v>0</v>
      </c>
      <c r="M152" s="101">
        <v>0</v>
      </c>
      <c r="N152" s="101">
        <v>0</v>
      </c>
      <c r="O152" s="101">
        <v>0</v>
      </c>
      <c r="P152" s="101">
        <v>0</v>
      </c>
      <c r="Q152" s="101">
        <v>0</v>
      </c>
      <c r="R152" s="101">
        <v>0</v>
      </c>
      <c r="S152" s="101">
        <v>0</v>
      </c>
      <c r="T152" s="104" t="str">
        <f t="shared" si="2"/>
        <v>공격력 +6.4%</v>
      </c>
    </row>
    <row r="153" spans="1:20" ht="13.8" customHeight="1">
      <c r="A153" s="101">
        <f>C153*100+COUNTIF($C$4:C153,C153)</f>
        <v>11230</v>
      </c>
      <c r="B153" s="100" t="s">
        <v>517</v>
      </c>
      <c r="C153" s="101">
        <f>100+VLOOKUP(B153,EQUIPMENT!B:C,2,0)*10+VLOOKUP(B153,EQUIPMENT!B:D,3,0)</f>
        <v>112</v>
      </c>
      <c r="D153" s="101">
        <v>10</v>
      </c>
      <c r="E153" s="101">
        <v>246</v>
      </c>
      <c r="F153" s="101">
        <v>2087</v>
      </c>
      <c r="G153" s="101">
        <v>984</v>
      </c>
      <c r="H153" s="101">
        <v>1</v>
      </c>
      <c r="I153" s="101">
        <v>650</v>
      </c>
      <c r="J153" s="101">
        <v>1</v>
      </c>
      <c r="K153" s="101">
        <v>0</v>
      </c>
      <c r="L153" s="101">
        <v>0</v>
      </c>
      <c r="M153" s="101">
        <v>0</v>
      </c>
      <c r="N153" s="101">
        <v>0</v>
      </c>
      <c r="O153" s="101">
        <v>0</v>
      </c>
      <c r="P153" s="101">
        <v>0</v>
      </c>
      <c r="Q153" s="101">
        <v>0</v>
      </c>
      <c r="R153" s="101">
        <v>0</v>
      </c>
      <c r="S153" s="101">
        <v>0</v>
      </c>
      <c r="T153" s="104" t="str">
        <f t="shared" si="2"/>
        <v>공격력 +6.5%</v>
      </c>
    </row>
    <row r="154" spans="1:20" ht="13.8" customHeight="1">
      <c r="A154" s="101">
        <f>C154*100+COUNTIF($C$4:C154,C154)</f>
        <v>11321</v>
      </c>
      <c r="B154" s="100" t="s">
        <v>518</v>
      </c>
      <c r="C154" s="101">
        <f>100+VLOOKUP(B154,EQUIPMENT!B:C,2,0)*10+VLOOKUP(B154,EQUIPMENT!B:D,3,0)</f>
        <v>113</v>
      </c>
      <c r="D154" s="101">
        <v>1</v>
      </c>
      <c r="E154" s="101">
        <v>269</v>
      </c>
      <c r="F154" s="101">
        <v>2356</v>
      </c>
      <c r="G154" s="101">
        <v>1076</v>
      </c>
      <c r="H154" s="101">
        <v>1</v>
      </c>
      <c r="I154" s="101">
        <v>750</v>
      </c>
      <c r="J154" s="101">
        <v>1</v>
      </c>
      <c r="K154" s="101">
        <v>0</v>
      </c>
      <c r="L154" s="101">
        <v>0</v>
      </c>
      <c r="M154" s="101">
        <v>0</v>
      </c>
      <c r="N154" s="101">
        <v>0</v>
      </c>
      <c r="O154" s="101">
        <v>0</v>
      </c>
      <c r="P154" s="101">
        <v>0</v>
      </c>
      <c r="Q154" s="101">
        <v>0</v>
      </c>
      <c r="R154" s="101">
        <v>0</v>
      </c>
      <c r="S154" s="101">
        <v>0</v>
      </c>
      <c r="T154" s="104" t="str">
        <f t="shared" si="2"/>
        <v>공격력 +7.5%</v>
      </c>
    </row>
    <row r="155" spans="1:20" ht="13.8" customHeight="1">
      <c r="A155" s="101">
        <f>C155*100+COUNTIF($C$4:C155,C155)</f>
        <v>11322</v>
      </c>
      <c r="B155" s="100" t="s">
        <v>518</v>
      </c>
      <c r="C155" s="101">
        <f>100+VLOOKUP(B155,EQUIPMENT!B:C,2,0)*10+VLOOKUP(B155,EQUIPMENT!B:D,3,0)</f>
        <v>113</v>
      </c>
      <c r="D155" s="101">
        <v>2</v>
      </c>
      <c r="E155" s="101">
        <v>293</v>
      </c>
      <c r="F155" s="101">
        <v>2649</v>
      </c>
      <c r="G155" s="101">
        <v>1172</v>
      </c>
      <c r="H155" s="101">
        <v>1</v>
      </c>
      <c r="I155" s="101">
        <v>770</v>
      </c>
      <c r="J155" s="101">
        <v>1</v>
      </c>
      <c r="K155" s="101">
        <v>0</v>
      </c>
      <c r="L155" s="101">
        <v>0</v>
      </c>
      <c r="M155" s="101">
        <v>0</v>
      </c>
      <c r="N155" s="101">
        <v>0</v>
      </c>
      <c r="O155" s="101">
        <v>0</v>
      </c>
      <c r="P155" s="101">
        <v>0</v>
      </c>
      <c r="Q155" s="101">
        <v>0</v>
      </c>
      <c r="R155" s="101">
        <v>0</v>
      </c>
      <c r="S155" s="101">
        <v>0</v>
      </c>
      <c r="T155" s="104" t="str">
        <f t="shared" si="2"/>
        <v>공격력 +7.7%</v>
      </c>
    </row>
    <row r="156" spans="1:20" ht="13.8" customHeight="1">
      <c r="A156" s="101">
        <f>C156*100+COUNTIF($C$4:C156,C156)</f>
        <v>11323</v>
      </c>
      <c r="B156" s="100" t="s">
        <v>518</v>
      </c>
      <c r="C156" s="101">
        <f>100+VLOOKUP(B156,EQUIPMENT!B:C,2,0)*10+VLOOKUP(B156,EQUIPMENT!B:D,3,0)</f>
        <v>113</v>
      </c>
      <c r="D156" s="101">
        <v>3</v>
      </c>
      <c r="E156" s="101">
        <v>318</v>
      </c>
      <c r="F156" s="101">
        <v>2967</v>
      </c>
      <c r="G156" s="101">
        <v>1272</v>
      </c>
      <c r="H156" s="101">
        <v>1</v>
      </c>
      <c r="I156" s="101">
        <v>780</v>
      </c>
      <c r="J156" s="101">
        <v>1</v>
      </c>
      <c r="K156" s="101">
        <v>0</v>
      </c>
      <c r="L156" s="101">
        <v>0</v>
      </c>
      <c r="M156" s="101">
        <v>0</v>
      </c>
      <c r="N156" s="101">
        <v>0</v>
      </c>
      <c r="O156" s="101">
        <v>0</v>
      </c>
      <c r="P156" s="101">
        <v>0</v>
      </c>
      <c r="Q156" s="101">
        <v>0</v>
      </c>
      <c r="R156" s="101">
        <v>0</v>
      </c>
      <c r="S156" s="101">
        <v>0</v>
      </c>
      <c r="T156" s="104" t="str">
        <f t="shared" si="2"/>
        <v>공격력 +7.8%</v>
      </c>
    </row>
    <row r="157" spans="1:20" ht="13.8" customHeight="1">
      <c r="A157" s="101">
        <f>C157*100+COUNTIF($C$4:C157,C157)</f>
        <v>11324</v>
      </c>
      <c r="B157" s="100" t="s">
        <v>518</v>
      </c>
      <c r="C157" s="101">
        <f>100+VLOOKUP(B157,EQUIPMENT!B:C,2,0)*10+VLOOKUP(B157,EQUIPMENT!B:D,3,0)</f>
        <v>113</v>
      </c>
      <c r="D157" s="101">
        <v>4</v>
      </c>
      <c r="E157" s="101">
        <v>344</v>
      </c>
      <c r="F157" s="101">
        <v>3311</v>
      </c>
      <c r="G157" s="101">
        <v>1376</v>
      </c>
      <c r="H157" s="101">
        <v>1</v>
      </c>
      <c r="I157" s="101">
        <v>790</v>
      </c>
      <c r="J157" s="101">
        <v>1</v>
      </c>
      <c r="K157" s="101">
        <v>0</v>
      </c>
      <c r="L157" s="101">
        <v>0</v>
      </c>
      <c r="M157" s="101">
        <v>0</v>
      </c>
      <c r="N157" s="101">
        <v>0</v>
      </c>
      <c r="O157" s="101">
        <v>0</v>
      </c>
      <c r="P157" s="101">
        <v>0</v>
      </c>
      <c r="Q157" s="101">
        <v>0</v>
      </c>
      <c r="R157" s="101">
        <v>0</v>
      </c>
      <c r="S157" s="101">
        <v>0</v>
      </c>
      <c r="T157" s="104" t="str">
        <f t="shared" si="2"/>
        <v>공격력 +7.9%</v>
      </c>
    </row>
    <row r="158" spans="1:20" ht="13.8" customHeight="1">
      <c r="A158" s="101">
        <f>C158*100+COUNTIF($C$4:C158,C158)</f>
        <v>11325</v>
      </c>
      <c r="B158" s="100" t="s">
        <v>518</v>
      </c>
      <c r="C158" s="101">
        <f>100+VLOOKUP(B158,EQUIPMENT!B:C,2,0)*10+VLOOKUP(B158,EQUIPMENT!B:D,3,0)</f>
        <v>113</v>
      </c>
      <c r="D158" s="101">
        <v>5</v>
      </c>
      <c r="E158" s="101">
        <v>371</v>
      </c>
      <c r="F158" s="101">
        <v>3682</v>
      </c>
      <c r="G158" s="101">
        <v>1484</v>
      </c>
      <c r="H158" s="101">
        <v>1</v>
      </c>
      <c r="I158" s="101">
        <v>820</v>
      </c>
      <c r="J158" s="101">
        <v>1</v>
      </c>
      <c r="K158" s="101">
        <v>0</v>
      </c>
      <c r="L158" s="101">
        <v>0</v>
      </c>
      <c r="M158" s="101">
        <v>0</v>
      </c>
      <c r="N158" s="101">
        <v>0</v>
      </c>
      <c r="O158" s="101">
        <v>0</v>
      </c>
      <c r="P158" s="101">
        <v>0</v>
      </c>
      <c r="Q158" s="101">
        <v>0</v>
      </c>
      <c r="R158" s="101">
        <v>0</v>
      </c>
      <c r="S158" s="101">
        <v>0</v>
      </c>
      <c r="T158" s="104" t="str">
        <f t="shared" si="2"/>
        <v>공격력 +8.2%</v>
      </c>
    </row>
    <row r="159" spans="1:20" ht="13.8" customHeight="1">
      <c r="A159" s="101">
        <f>C159*100+COUNTIF($C$4:C159,C159)</f>
        <v>11326</v>
      </c>
      <c r="B159" s="100" t="s">
        <v>518</v>
      </c>
      <c r="C159" s="101">
        <f>100+VLOOKUP(B159,EQUIPMENT!B:C,2,0)*10+VLOOKUP(B159,EQUIPMENT!B:D,3,0)</f>
        <v>113</v>
      </c>
      <c r="D159" s="101">
        <v>6</v>
      </c>
      <c r="E159" s="101">
        <v>399</v>
      </c>
      <c r="F159" s="101">
        <v>4081</v>
      </c>
      <c r="G159" s="101">
        <v>1596</v>
      </c>
      <c r="H159" s="101">
        <v>1</v>
      </c>
      <c r="I159" s="101">
        <v>840</v>
      </c>
      <c r="J159" s="101">
        <v>1</v>
      </c>
      <c r="K159" s="101">
        <v>0</v>
      </c>
      <c r="L159" s="101">
        <v>0</v>
      </c>
      <c r="M159" s="101">
        <v>0</v>
      </c>
      <c r="N159" s="101">
        <v>0</v>
      </c>
      <c r="O159" s="101">
        <v>0</v>
      </c>
      <c r="P159" s="101">
        <v>0</v>
      </c>
      <c r="Q159" s="101">
        <v>0</v>
      </c>
      <c r="R159" s="101">
        <v>0</v>
      </c>
      <c r="S159" s="101">
        <v>0</v>
      </c>
      <c r="T159" s="104" t="str">
        <f t="shared" si="2"/>
        <v>공격력 +8.4%</v>
      </c>
    </row>
    <row r="160" spans="1:20" ht="13.8" customHeight="1">
      <c r="A160" s="101">
        <f>C160*100+COUNTIF($C$4:C160,C160)</f>
        <v>11327</v>
      </c>
      <c r="B160" s="100" t="s">
        <v>518</v>
      </c>
      <c r="C160" s="101">
        <f>100+VLOOKUP(B160,EQUIPMENT!B:C,2,0)*10+VLOOKUP(B160,EQUIPMENT!B:D,3,0)</f>
        <v>113</v>
      </c>
      <c r="D160" s="101">
        <v>7</v>
      </c>
      <c r="E160" s="101">
        <v>428</v>
      </c>
      <c r="F160" s="101">
        <v>4509</v>
      </c>
      <c r="G160" s="101">
        <v>1712</v>
      </c>
      <c r="H160" s="101">
        <v>1</v>
      </c>
      <c r="I160" s="101">
        <v>850</v>
      </c>
      <c r="J160" s="101">
        <v>1</v>
      </c>
      <c r="K160" s="101">
        <v>0</v>
      </c>
      <c r="L160" s="101">
        <v>0</v>
      </c>
      <c r="M160" s="101">
        <v>0</v>
      </c>
      <c r="N160" s="101">
        <v>0</v>
      </c>
      <c r="O160" s="101">
        <v>0</v>
      </c>
      <c r="P160" s="101">
        <v>0</v>
      </c>
      <c r="Q160" s="101">
        <v>0</v>
      </c>
      <c r="R160" s="101">
        <v>0</v>
      </c>
      <c r="S160" s="101">
        <v>0</v>
      </c>
      <c r="T160" s="104" t="str">
        <f t="shared" si="2"/>
        <v>공격력 +8.5%</v>
      </c>
    </row>
    <row r="161" spans="1:20" ht="13.8" customHeight="1">
      <c r="A161" s="101">
        <f>C161*100+COUNTIF($C$4:C161,C161)</f>
        <v>11328</v>
      </c>
      <c r="B161" s="100" t="s">
        <v>518</v>
      </c>
      <c r="C161" s="101">
        <f>100+VLOOKUP(B161,EQUIPMENT!B:C,2,0)*10+VLOOKUP(B161,EQUIPMENT!B:D,3,0)</f>
        <v>113</v>
      </c>
      <c r="D161" s="101">
        <v>8</v>
      </c>
      <c r="E161" s="101">
        <v>458</v>
      </c>
      <c r="F161" s="101">
        <v>4967</v>
      </c>
      <c r="G161" s="101">
        <v>1832</v>
      </c>
      <c r="H161" s="101">
        <v>1</v>
      </c>
      <c r="I161" s="101">
        <v>860</v>
      </c>
      <c r="J161" s="101">
        <v>1</v>
      </c>
      <c r="K161" s="101">
        <v>0</v>
      </c>
      <c r="L161" s="101">
        <v>0</v>
      </c>
      <c r="M161" s="101">
        <v>0</v>
      </c>
      <c r="N161" s="101">
        <v>0</v>
      </c>
      <c r="O161" s="101">
        <v>0</v>
      </c>
      <c r="P161" s="101">
        <v>0</v>
      </c>
      <c r="Q161" s="101">
        <v>0</v>
      </c>
      <c r="R161" s="101">
        <v>0</v>
      </c>
      <c r="S161" s="101">
        <v>0</v>
      </c>
      <c r="T161" s="104" t="str">
        <f t="shared" si="2"/>
        <v>공격력 +8.6%</v>
      </c>
    </row>
    <row r="162" spans="1:20" ht="13.8" customHeight="1">
      <c r="A162" s="101">
        <f>C162*100+COUNTIF($C$4:C162,C162)</f>
        <v>11329</v>
      </c>
      <c r="B162" s="100" t="s">
        <v>518</v>
      </c>
      <c r="C162" s="101">
        <f>100+VLOOKUP(B162,EQUIPMENT!B:C,2,0)*10+VLOOKUP(B162,EQUIPMENT!B:D,3,0)</f>
        <v>113</v>
      </c>
      <c r="D162" s="101">
        <v>9</v>
      </c>
      <c r="E162" s="101">
        <v>489</v>
      </c>
      <c r="F162" s="101">
        <v>5456</v>
      </c>
      <c r="G162" s="101">
        <v>1956</v>
      </c>
      <c r="H162" s="101">
        <v>1</v>
      </c>
      <c r="I162" s="101">
        <v>880</v>
      </c>
      <c r="J162" s="101">
        <v>1</v>
      </c>
      <c r="K162" s="101">
        <v>0</v>
      </c>
      <c r="L162" s="101">
        <v>0</v>
      </c>
      <c r="M162" s="101">
        <v>0</v>
      </c>
      <c r="N162" s="101">
        <v>0</v>
      </c>
      <c r="O162" s="101">
        <v>0</v>
      </c>
      <c r="P162" s="101">
        <v>0</v>
      </c>
      <c r="Q162" s="101">
        <v>0</v>
      </c>
      <c r="R162" s="101">
        <v>0</v>
      </c>
      <c r="S162" s="101">
        <v>0</v>
      </c>
      <c r="T162" s="104" t="str">
        <f t="shared" si="2"/>
        <v>공격력 +8.8%</v>
      </c>
    </row>
    <row r="163" spans="1:20" ht="13.8" customHeight="1">
      <c r="A163" s="101">
        <f>C163*100+COUNTIF($C$4:C163,C163)</f>
        <v>11330</v>
      </c>
      <c r="B163" s="100" t="s">
        <v>518</v>
      </c>
      <c r="C163" s="101">
        <f>100+VLOOKUP(B163,EQUIPMENT!B:C,2,0)*10+VLOOKUP(B163,EQUIPMENT!B:D,3,0)</f>
        <v>113</v>
      </c>
      <c r="D163" s="101">
        <v>10</v>
      </c>
      <c r="E163" s="101">
        <v>522</v>
      </c>
      <c r="F163" s="101">
        <v>5978</v>
      </c>
      <c r="G163" s="101">
        <v>2088</v>
      </c>
      <c r="H163" s="101">
        <v>1</v>
      </c>
      <c r="I163" s="101">
        <v>900</v>
      </c>
      <c r="J163" s="101">
        <v>1</v>
      </c>
      <c r="K163" s="101">
        <v>0</v>
      </c>
      <c r="L163" s="101">
        <v>0</v>
      </c>
      <c r="M163" s="101">
        <v>0</v>
      </c>
      <c r="N163" s="101">
        <v>0</v>
      </c>
      <c r="O163" s="101">
        <v>0</v>
      </c>
      <c r="P163" s="101">
        <v>0</v>
      </c>
      <c r="Q163" s="101">
        <v>0</v>
      </c>
      <c r="R163" s="101">
        <v>0</v>
      </c>
      <c r="S163" s="101">
        <v>0</v>
      </c>
      <c r="T163" s="104" t="str">
        <f t="shared" si="2"/>
        <v>공격력 +9%</v>
      </c>
    </row>
    <row r="164" spans="1:20" ht="13.8" customHeight="1">
      <c r="A164" s="101">
        <f>C164*100+COUNTIF($C$4:C164,C164)</f>
        <v>11421</v>
      </c>
      <c r="B164" s="100" t="s">
        <v>519</v>
      </c>
      <c r="C164" s="101">
        <f>100+VLOOKUP(B164,EQUIPMENT!B:C,2,0)*10+VLOOKUP(B164,EQUIPMENT!B:D,3,0)</f>
        <v>114</v>
      </c>
      <c r="D164" s="101">
        <v>1</v>
      </c>
      <c r="E164" s="101">
        <v>556</v>
      </c>
      <c r="F164" s="101">
        <v>6534</v>
      </c>
      <c r="G164" s="101">
        <v>2224</v>
      </c>
      <c r="H164" s="101">
        <v>1</v>
      </c>
      <c r="I164" s="101">
        <v>1000</v>
      </c>
      <c r="J164" s="101">
        <v>1</v>
      </c>
      <c r="K164" s="101">
        <v>5</v>
      </c>
      <c r="L164" s="101">
        <v>300</v>
      </c>
      <c r="M164" s="101">
        <v>1</v>
      </c>
      <c r="N164" s="101">
        <v>0</v>
      </c>
      <c r="O164" s="101">
        <v>0</v>
      </c>
      <c r="P164" s="101">
        <v>0</v>
      </c>
      <c r="Q164" s="101">
        <v>0</v>
      </c>
      <c r="R164" s="101">
        <v>0</v>
      </c>
      <c r="S164" s="101">
        <v>0</v>
      </c>
      <c r="T164" s="104" t="str">
        <f t="shared" si="2"/>
        <v>공격력 +10% / 최대 체력 +3%</v>
      </c>
    </row>
    <row r="165" spans="1:20" ht="13.8" customHeight="1">
      <c r="A165" s="101">
        <f>C165*100+COUNTIF($C$4:C165,C165)</f>
        <v>11422</v>
      </c>
      <c r="B165" s="100" t="s">
        <v>519</v>
      </c>
      <c r="C165" s="101">
        <f>100+VLOOKUP(B165,EQUIPMENT!B:C,2,0)*10+VLOOKUP(B165,EQUIPMENT!B:D,3,0)</f>
        <v>114</v>
      </c>
      <c r="D165" s="101">
        <v>2</v>
      </c>
      <c r="E165" s="101">
        <v>591</v>
      </c>
      <c r="F165" s="101">
        <v>7125</v>
      </c>
      <c r="G165" s="101">
        <v>2364</v>
      </c>
      <c r="H165" s="101">
        <v>1</v>
      </c>
      <c r="I165" s="101">
        <v>1050</v>
      </c>
      <c r="J165" s="101">
        <v>1</v>
      </c>
      <c r="K165" s="101">
        <v>5</v>
      </c>
      <c r="L165" s="101">
        <v>330</v>
      </c>
      <c r="M165" s="101">
        <v>1</v>
      </c>
      <c r="N165" s="101">
        <v>0</v>
      </c>
      <c r="O165" s="101">
        <v>0</v>
      </c>
      <c r="P165" s="101">
        <v>0</v>
      </c>
      <c r="Q165" s="101">
        <v>0</v>
      </c>
      <c r="R165" s="101">
        <v>0</v>
      </c>
      <c r="S165" s="101">
        <v>0</v>
      </c>
      <c r="T165" s="104" t="str">
        <f t="shared" si="2"/>
        <v>공격력 +10.5% / 최대 체력 +3.3%</v>
      </c>
    </row>
    <row r="166" spans="1:20" ht="13.8" customHeight="1">
      <c r="A166" s="101">
        <f>C166*100+COUNTIF($C$4:C166,C166)</f>
        <v>11423</v>
      </c>
      <c r="B166" s="100" t="s">
        <v>519</v>
      </c>
      <c r="C166" s="101">
        <f>100+VLOOKUP(B166,EQUIPMENT!B:C,2,0)*10+VLOOKUP(B166,EQUIPMENT!B:D,3,0)</f>
        <v>114</v>
      </c>
      <c r="D166" s="101">
        <v>3</v>
      </c>
      <c r="E166" s="101">
        <v>627</v>
      </c>
      <c r="F166" s="101">
        <v>7752</v>
      </c>
      <c r="G166" s="101">
        <v>2508</v>
      </c>
      <c r="H166" s="101">
        <v>1</v>
      </c>
      <c r="I166" s="101">
        <v>1070</v>
      </c>
      <c r="J166" s="101">
        <v>1</v>
      </c>
      <c r="K166" s="101">
        <v>5</v>
      </c>
      <c r="L166" s="101">
        <v>370</v>
      </c>
      <c r="M166" s="101">
        <v>1</v>
      </c>
      <c r="N166" s="101">
        <v>0</v>
      </c>
      <c r="O166" s="101">
        <v>0</v>
      </c>
      <c r="P166" s="101">
        <v>0</v>
      </c>
      <c r="Q166" s="101">
        <v>0</v>
      </c>
      <c r="R166" s="101">
        <v>0</v>
      </c>
      <c r="S166" s="101">
        <v>0</v>
      </c>
      <c r="T166" s="104" t="str">
        <f t="shared" si="2"/>
        <v>공격력 +10.7% / 최대 체력 +3.7%</v>
      </c>
    </row>
    <row r="167" spans="1:20" ht="13.8" customHeight="1">
      <c r="A167" s="101">
        <f>C167*100+COUNTIF($C$4:C167,C167)</f>
        <v>11424</v>
      </c>
      <c r="B167" s="100" t="s">
        <v>519</v>
      </c>
      <c r="C167" s="101">
        <f>100+VLOOKUP(B167,EQUIPMENT!B:C,2,0)*10+VLOOKUP(B167,EQUIPMENT!B:D,3,0)</f>
        <v>114</v>
      </c>
      <c r="D167" s="101">
        <v>4</v>
      </c>
      <c r="E167" s="101">
        <v>664</v>
      </c>
      <c r="F167" s="101">
        <v>8416</v>
      </c>
      <c r="G167" s="101">
        <v>2656</v>
      </c>
      <c r="H167" s="101">
        <v>1</v>
      </c>
      <c r="I167" s="101">
        <v>1080</v>
      </c>
      <c r="J167" s="101">
        <v>1</v>
      </c>
      <c r="K167" s="101">
        <v>5</v>
      </c>
      <c r="L167" s="101">
        <v>400</v>
      </c>
      <c r="M167" s="101">
        <v>1</v>
      </c>
      <c r="N167" s="101">
        <v>0</v>
      </c>
      <c r="O167" s="101">
        <v>0</v>
      </c>
      <c r="P167" s="101">
        <v>0</v>
      </c>
      <c r="Q167" s="101">
        <v>0</v>
      </c>
      <c r="R167" s="101">
        <v>0</v>
      </c>
      <c r="S167" s="101">
        <v>0</v>
      </c>
      <c r="T167" s="104" t="str">
        <f t="shared" si="2"/>
        <v>공격력 +10.8% / 최대 체력 +4%</v>
      </c>
    </row>
    <row r="168" spans="1:20" ht="13.8" customHeight="1">
      <c r="A168" s="101">
        <f>C168*100+COUNTIF($C$4:C168,C168)</f>
        <v>11425</v>
      </c>
      <c r="B168" s="100" t="s">
        <v>519</v>
      </c>
      <c r="C168" s="101">
        <f>100+VLOOKUP(B168,EQUIPMENT!B:C,2,0)*10+VLOOKUP(B168,EQUIPMENT!B:D,3,0)</f>
        <v>114</v>
      </c>
      <c r="D168" s="101">
        <v>5</v>
      </c>
      <c r="E168" s="101">
        <v>702</v>
      </c>
      <c r="F168" s="101">
        <v>9118</v>
      </c>
      <c r="G168" s="101">
        <v>2808</v>
      </c>
      <c r="H168" s="101">
        <v>1</v>
      </c>
      <c r="I168" s="101">
        <v>1090</v>
      </c>
      <c r="J168" s="101">
        <v>1</v>
      </c>
      <c r="K168" s="101">
        <v>5</v>
      </c>
      <c r="L168" s="101">
        <v>440</v>
      </c>
      <c r="M168" s="101">
        <v>1</v>
      </c>
      <c r="N168" s="101">
        <v>0</v>
      </c>
      <c r="O168" s="101">
        <v>0</v>
      </c>
      <c r="P168" s="101">
        <v>0</v>
      </c>
      <c r="Q168" s="101">
        <v>0</v>
      </c>
      <c r="R168" s="101">
        <v>0</v>
      </c>
      <c r="S168" s="101">
        <v>0</v>
      </c>
      <c r="T168" s="104" t="str">
        <f t="shared" si="2"/>
        <v>공격력 +10.9% / 최대 체력 +4.4%</v>
      </c>
    </row>
    <row r="169" spans="1:20" ht="13.8" customHeight="1">
      <c r="A169" s="101">
        <f>C169*100+COUNTIF($C$4:C169,C169)</f>
        <v>11426</v>
      </c>
      <c r="B169" s="100" t="s">
        <v>519</v>
      </c>
      <c r="C169" s="101">
        <f>100+VLOOKUP(B169,EQUIPMENT!B:C,2,0)*10+VLOOKUP(B169,EQUIPMENT!B:D,3,0)</f>
        <v>114</v>
      </c>
      <c r="D169" s="101">
        <v>6</v>
      </c>
      <c r="E169" s="101">
        <v>741</v>
      </c>
      <c r="F169" s="101">
        <v>9859</v>
      </c>
      <c r="G169" s="101">
        <v>2964</v>
      </c>
      <c r="H169" s="101">
        <v>1</v>
      </c>
      <c r="I169" s="101">
        <v>1120</v>
      </c>
      <c r="J169" s="101">
        <v>1</v>
      </c>
      <c r="K169" s="101">
        <v>5</v>
      </c>
      <c r="L169" s="101">
        <v>470</v>
      </c>
      <c r="M169" s="101">
        <v>1</v>
      </c>
      <c r="N169" s="101">
        <v>0</v>
      </c>
      <c r="O169" s="101">
        <v>0</v>
      </c>
      <c r="P169" s="101">
        <v>0</v>
      </c>
      <c r="Q169" s="101">
        <v>0</v>
      </c>
      <c r="R169" s="101">
        <v>0</v>
      </c>
      <c r="S169" s="101">
        <v>0</v>
      </c>
      <c r="T169" s="104" t="str">
        <f t="shared" si="2"/>
        <v>공격력 +11.2% / 최대 체력 +4.7%</v>
      </c>
    </row>
    <row r="170" spans="1:20" ht="13.8" customHeight="1">
      <c r="A170" s="101">
        <f>C170*100+COUNTIF($C$4:C170,C170)</f>
        <v>11427</v>
      </c>
      <c r="B170" s="100" t="s">
        <v>519</v>
      </c>
      <c r="C170" s="101">
        <f>100+VLOOKUP(B170,EQUIPMENT!B:C,2,0)*10+VLOOKUP(B170,EQUIPMENT!B:D,3,0)</f>
        <v>114</v>
      </c>
      <c r="D170" s="101">
        <v>7</v>
      </c>
      <c r="E170" s="101">
        <v>781</v>
      </c>
      <c r="F170" s="101">
        <v>10640</v>
      </c>
      <c r="G170" s="101">
        <v>3124</v>
      </c>
      <c r="H170" s="101">
        <v>1</v>
      </c>
      <c r="I170" s="101">
        <v>1140</v>
      </c>
      <c r="J170" s="101">
        <v>1</v>
      </c>
      <c r="K170" s="101">
        <v>5</v>
      </c>
      <c r="L170" s="101">
        <v>500</v>
      </c>
      <c r="M170" s="101">
        <v>1</v>
      </c>
      <c r="N170" s="101">
        <v>0</v>
      </c>
      <c r="O170" s="101">
        <v>0</v>
      </c>
      <c r="P170" s="101">
        <v>0</v>
      </c>
      <c r="Q170" s="101">
        <v>0</v>
      </c>
      <c r="R170" s="101">
        <v>0</v>
      </c>
      <c r="S170" s="101">
        <v>0</v>
      </c>
      <c r="T170" s="104" t="str">
        <f t="shared" si="2"/>
        <v>공격력 +11.4% / 최대 체력 +5%</v>
      </c>
    </row>
    <row r="171" spans="1:20" ht="13.8" customHeight="1">
      <c r="A171" s="101">
        <f>C171*100+COUNTIF($C$4:C171,C171)</f>
        <v>11428</v>
      </c>
      <c r="B171" s="100" t="s">
        <v>519</v>
      </c>
      <c r="C171" s="101">
        <f>100+VLOOKUP(B171,EQUIPMENT!B:C,2,0)*10+VLOOKUP(B171,EQUIPMENT!B:D,3,0)</f>
        <v>114</v>
      </c>
      <c r="D171" s="101">
        <v>8</v>
      </c>
      <c r="E171" s="101">
        <v>822</v>
      </c>
      <c r="F171" s="101">
        <v>11462</v>
      </c>
      <c r="G171" s="101">
        <v>3288</v>
      </c>
      <c r="H171" s="101">
        <v>1</v>
      </c>
      <c r="I171" s="101">
        <v>1150</v>
      </c>
      <c r="J171" s="101">
        <v>1</v>
      </c>
      <c r="K171" s="101">
        <v>5</v>
      </c>
      <c r="L171" s="101">
        <v>540</v>
      </c>
      <c r="M171" s="101">
        <v>1</v>
      </c>
      <c r="N171" s="101">
        <v>0</v>
      </c>
      <c r="O171" s="101">
        <v>0</v>
      </c>
      <c r="P171" s="101">
        <v>0</v>
      </c>
      <c r="Q171" s="101">
        <v>0</v>
      </c>
      <c r="R171" s="101">
        <v>0</v>
      </c>
      <c r="S171" s="101">
        <v>0</v>
      </c>
      <c r="T171" s="104" t="str">
        <f t="shared" si="2"/>
        <v>공격력 +11.5% / 최대 체력 +5.4%</v>
      </c>
    </row>
    <row r="172" spans="1:20" ht="13.8" customHeight="1">
      <c r="A172" s="101">
        <f>C172*100+COUNTIF($C$4:C172,C172)</f>
        <v>11429</v>
      </c>
      <c r="B172" s="100" t="s">
        <v>519</v>
      </c>
      <c r="C172" s="101">
        <f>100+VLOOKUP(B172,EQUIPMENT!B:C,2,0)*10+VLOOKUP(B172,EQUIPMENT!B:D,3,0)</f>
        <v>114</v>
      </c>
      <c r="D172" s="101">
        <v>9</v>
      </c>
      <c r="E172" s="101">
        <v>864</v>
      </c>
      <c r="F172" s="101">
        <v>12326</v>
      </c>
      <c r="G172" s="101">
        <v>3456</v>
      </c>
      <c r="H172" s="101">
        <v>1</v>
      </c>
      <c r="I172" s="101">
        <v>1160</v>
      </c>
      <c r="J172" s="101">
        <v>1</v>
      </c>
      <c r="K172" s="101">
        <v>5</v>
      </c>
      <c r="L172" s="101">
        <v>570</v>
      </c>
      <c r="M172" s="101">
        <v>1</v>
      </c>
      <c r="N172" s="101">
        <v>0</v>
      </c>
      <c r="O172" s="101">
        <v>0</v>
      </c>
      <c r="P172" s="101">
        <v>0</v>
      </c>
      <c r="Q172" s="101">
        <v>0</v>
      </c>
      <c r="R172" s="101">
        <v>0</v>
      </c>
      <c r="S172" s="101">
        <v>0</v>
      </c>
      <c r="T172" s="104" t="str">
        <f t="shared" si="2"/>
        <v>공격력 +11.6% / 최대 체력 +5.7%</v>
      </c>
    </row>
    <row r="173" spans="1:20" ht="13.8" customHeight="1">
      <c r="A173" s="101">
        <f>C173*100+COUNTIF($C$4:C173,C173)</f>
        <v>11430</v>
      </c>
      <c r="B173" s="100" t="s">
        <v>519</v>
      </c>
      <c r="C173" s="101">
        <f>100+VLOOKUP(B173,EQUIPMENT!B:C,2,0)*10+VLOOKUP(B173,EQUIPMENT!B:D,3,0)</f>
        <v>114</v>
      </c>
      <c r="D173" s="101">
        <v>10</v>
      </c>
      <c r="E173" s="101">
        <v>908</v>
      </c>
      <c r="F173" s="101">
        <v>13234</v>
      </c>
      <c r="G173" s="101">
        <v>3632</v>
      </c>
      <c r="H173" s="101">
        <v>1</v>
      </c>
      <c r="I173" s="101">
        <v>1250</v>
      </c>
      <c r="J173" s="101">
        <v>1</v>
      </c>
      <c r="K173" s="101">
        <v>5</v>
      </c>
      <c r="L173" s="101">
        <v>600</v>
      </c>
      <c r="M173" s="101">
        <v>1</v>
      </c>
      <c r="N173" s="101">
        <v>0</v>
      </c>
      <c r="O173" s="101">
        <v>0</v>
      </c>
      <c r="P173" s="101">
        <v>0</v>
      </c>
      <c r="Q173" s="101">
        <v>0</v>
      </c>
      <c r="R173" s="101">
        <v>0</v>
      </c>
      <c r="S173" s="101">
        <v>0</v>
      </c>
      <c r="T173" s="104" t="str">
        <f t="shared" si="2"/>
        <v>공격력 +12.5% / 최대 체력 +6%</v>
      </c>
    </row>
    <row r="174" spans="1:20" ht="13.8" customHeight="1">
      <c r="A174" s="101">
        <f>C174*100+COUNTIF($C$4:C174,C174)</f>
        <v>11511</v>
      </c>
      <c r="B174" s="100" t="s">
        <v>520</v>
      </c>
      <c r="C174" s="101">
        <f>100+VLOOKUP(B174,EQUIPMENT!B:C,2,0)*10+VLOOKUP(B174,EQUIPMENT!B:D,3,0)</f>
        <v>115</v>
      </c>
      <c r="D174" s="101">
        <v>1</v>
      </c>
      <c r="E174" s="101">
        <v>953</v>
      </c>
      <c r="F174" s="101">
        <v>14187</v>
      </c>
      <c r="G174" s="101">
        <v>3812</v>
      </c>
      <c r="H174" s="101">
        <v>1</v>
      </c>
      <c r="I174" s="101">
        <v>1500</v>
      </c>
      <c r="J174" s="101">
        <v>1</v>
      </c>
      <c r="K174" s="101">
        <v>5</v>
      </c>
      <c r="L174" s="101">
        <v>650</v>
      </c>
      <c r="M174" s="101">
        <v>1</v>
      </c>
      <c r="N174" s="101">
        <v>0</v>
      </c>
      <c r="O174" s="101">
        <v>0</v>
      </c>
      <c r="P174" s="101">
        <v>0</v>
      </c>
      <c r="Q174" s="101">
        <v>0</v>
      </c>
      <c r="R174" s="101">
        <v>0</v>
      </c>
      <c r="S174" s="101">
        <v>0</v>
      </c>
      <c r="T174" s="104" t="str">
        <f t="shared" si="2"/>
        <v>공격력 +15% / 최대 체력 +6.5%</v>
      </c>
    </row>
    <row r="175" spans="1:20" ht="13.8" customHeight="1">
      <c r="A175" s="101">
        <f>C175*100+COUNTIF($C$4:C175,C175)</f>
        <v>11512</v>
      </c>
      <c r="B175" s="100" t="s">
        <v>520</v>
      </c>
      <c r="C175" s="101">
        <f>100+VLOOKUP(B175,EQUIPMENT!B:C,2,0)*10+VLOOKUP(B175,EQUIPMENT!B:D,3,0)</f>
        <v>115</v>
      </c>
      <c r="D175" s="101">
        <v>2</v>
      </c>
      <c r="E175" s="101">
        <v>999</v>
      </c>
      <c r="F175" s="101">
        <v>15186</v>
      </c>
      <c r="G175" s="101">
        <v>3996</v>
      </c>
      <c r="H175" s="101">
        <v>1</v>
      </c>
      <c r="I175" s="101">
        <v>1650</v>
      </c>
      <c r="J175" s="101">
        <v>1</v>
      </c>
      <c r="K175" s="101">
        <v>5</v>
      </c>
      <c r="L175" s="101">
        <v>750</v>
      </c>
      <c r="M175" s="101">
        <v>1</v>
      </c>
      <c r="N175" s="101">
        <v>0</v>
      </c>
      <c r="O175" s="101">
        <v>0</v>
      </c>
      <c r="P175" s="101">
        <v>0</v>
      </c>
      <c r="Q175" s="101">
        <v>0</v>
      </c>
      <c r="R175" s="101">
        <v>0</v>
      </c>
      <c r="S175" s="101">
        <v>0</v>
      </c>
      <c r="T175" s="104" t="str">
        <f t="shared" si="2"/>
        <v>공격력 +16.5% / 최대 체력 +7.5%</v>
      </c>
    </row>
    <row r="176" spans="1:20" ht="13.8" customHeight="1">
      <c r="A176" s="101">
        <f>C176*100+COUNTIF($C$4:C176,C176)</f>
        <v>11513</v>
      </c>
      <c r="B176" s="100" t="s">
        <v>520</v>
      </c>
      <c r="C176" s="101">
        <f>100+VLOOKUP(B176,EQUIPMENT!B:C,2,0)*10+VLOOKUP(B176,EQUIPMENT!B:D,3,0)</f>
        <v>115</v>
      </c>
      <c r="D176" s="101">
        <v>3</v>
      </c>
      <c r="E176" s="101">
        <v>1046</v>
      </c>
      <c r="F176" s="101">
        <v>16232</v>
      </c>
      <c r="G176" s="101">
        <v>4184</v>
      </c>
      <c r="H176" s="101">
        <v>1</v>
      </c>
      <c r="I176" s="101">
        <v>1800</v>
      </c>
      <c r="J176" s="101">
        <v>1</v>
      </c>
      <c r="K176" s="101">
        <v>5</v>
      </c>
      <c r="L176" s="101">
        <v>800</v>
      </c>
      <c r="M176" s="101">
        <v>1</v>
      </c>
      <c r="N176" s="101">
        <v>0</v>
      </c>
      <c r="O176" s="101">
        <v>0</v>
      </c>
      <c r="P176" s="101">
        <v>0</v>
      </c>
      <c r="Q176" s="101">
        <v>0</v>
      </c>
      <c r="R176" s="101">
        <v>0</v>
      </c>
      <c r="S176" s="101">
        <v>0</v>
      </c>
      <c r="T176" s="104" t="str">
        <f t="shared" si="2"/>
        <v>공격력 +18% / 최대 체력 +8%</v>
      </c>
    </row>
    <row r="177" spans="1:20" ht="13.8" customHeight="1">
      <c r="A177" s="101">
        <f>C177*100+COUNTIF($C$4:C177,C177)</f>
        <v>11514</v>
      </c>
      <c r="B177" s="100" t="s">
        <v>520</v>
      </c>
      <c r="C177" s="101">
        <f>100+VLOOKUP(B177,EQUIPMENT!B:C,2,0)*10+VLOOKUP(B177,EQUIPMENT!B:D,3,0)</f>
        <v>115</v>
      </c>
      <c r="D177" s="101">
        <v>4</v>
      </c>
      <c r="E177" s="101">
        <v>1094</v>
      </c>
      <c r="F177" s="101">
        <v>17326</v>
      </c>
      <c r="G177" s="101">
        <v>4376</v>
      </c>
      <c r="H177" s="101">
        <v>1</v>
      </c>
      <c r="I177" s="101">
        <v>1900</v>
      </c>
      <c r="J177" s="101">
        <v>1</v>
      </c>
      <c r="K177" s="101">
        <v>5</v>
      </c>
      <c r="L177" s="101">
        <v>850</v>
      </c>
      <c r="M177" s="101">
        <v>1</v>
      </c>
      <c r="N177" s="101">
        <v>0</v>
      </c>
      <c r="O177" s="101">
        <v>0</v>
      </c>
      <c r="P177" s="101">
        <v>0</v>
      </c>
      <c r="Q177" s="101">
        <v>0</v>
      </c>
      <c r="R177" s="101">
        <v>0</v>
      </c>
      <c r="S177" s="101">
        <v>0</v>
      </c>
      <c r="T177" s="104" t="str">
        <f t="shared" si="2"/>
        <v>공격력 +19% / 최대 체력 +8.5%</v>
      </c>
    </row>
    <row r="178" spans="1:20" ht="13.8" customHeight="1">
      <c r="A178" s="101">
        <f>C178*100+COUNTIF($C$4:C178,C178)</f>
        <v>11515</v>
      </c>
      <c r="B178" s="100" t="s">
        <v>520</v>
      </c>
      <c r="C178" s="101">
        <f>100+VLOOKUP(B178,EQUIPMENT!B:C,2,0)*10+VLOOKUP(B178,EQUIPMENT!B:D,3,0)</f>
        <v>115</v>
      </c>
      <c r="D178" s="101">
        <v>5</v>
      </c>
      <c r="E178" s="101">
        <v>1143</v>
      </c>
      <c r="F178" s="101">
        <v>18469</v>
      </c>
      <c r="G178" s="101">
        <v>4572</v>
      </c>
      <c r="H178" s="101">
        <v>1</v>
      </c>
      <c r="I178" s="101">
        <v>2000</v>
      </c>
      <c r="J178" s="101">
        <v>1</v>
      </c>
      <c r="K178" s="101">
        <v>5</v>
      </c>
      <c r="L178" s="101">
        <v>900</v>
      </c>
      <c r="M178" s="101">
        <v>1</v>
      </c>
      <c r="N178" s="101">
        <v>0</v>
      </c>
      <c r="O178" s="101">
        <v>0</v>
      </c>
      <c r="P178" s="101">
        <v>0</v>
      </c>
      <c r="Q178" s="101">
        <v>0</v>
      </c>
      <c r="R178" s="101">
        <v>0</v>
      </c>
      <c r="S178" s="101">
        <v>0</v>
      </c>
      <c r="T178" s="104" t="str">
        <f t="shared" si="2"/>
        <v>공격력 +20% / 최대 체력 +9%</v>
      </c>
    </row>
    <row r="179" spans="1:20" ht="13.8" customHeight="1">
      <c r="A179" s="101">
        <f>C179*100+COUNTIF($C$4:C179,C179)</f>
        <v>11611</v>
      </c>
      <c r="B179" s="100" t="s">
        <v>521</v>
      </c>
      <c r="C179" s="101">
        <f>100+VLOOKUP(B179,EQUIPMENT!B:C,2,0)*10+VLOOKUP(B179,EQUIPMENT!B:D,3,0)</f>
        <v>116</v>
      </c>
      <c r="D179" s="101">
        <v>1</v>
      </c>
      <c r="E179" s="101">
        <v>1193</v>
      </c>
      <c r="F179" s="101">
        <v>19662</v>
      </c>
      <c r="G179" s="101">
        <v>4772</v>
      </c>
      <c r="H179" s="101">
        <v>1</v>
      </c>
      <c r="I179" s="101">
        <v>2100</v>
      </c>
      <c r="J179" s="101">
        <v>1</v>
      </c>
      <c r="K179" s="101">
        <v>5</v>
      </c>
      <c r="L179" s="101">
        <v>950</v>
      </c>
      <c r="M179" s="101">
        <v>1</v>
      </c>
      <c r="N179" s="101">
        <v>0</v>
      </c>
      <c r="O179" s="101">
        <v>0</v>
      </c>
      <c r="P179" s="101">
        <v>0</v>
      </c>
      <c r="Q179" s="101">
        <v>0</v>
      </c>
      <c r="R179" s="101">
        <v>0</v>
      </c>
      <c r="S179" s="101">
        <v>0</v>
      </c>
      <c r="T179" s="104" t="str">
        <f t="shared" si="2"/>
        <v>공격력 +21% / 최대 체력 +9.5%</v>
      </c>
    </row>
    <row r="180" spans="1:20" ht="13.8" customHeight="1">
      <c r="A180" s="101">
        <f>C180*100+COUNTIF($C$4:C180,C180)</f>
        <v>11612</v>
      </c>
      <c r="B180" s="100" t="s">
        <v>521</v>
      </c>
      <c r="C180" s="101">
        <f>100+VLOOKUP(B180,EQUIPMENT!B:C,2,0)*10+VLOOKUP(B180,EQUIPMENT!B:D,3,0)</f>
        <v>116</v>
      </c>
      <c r="D180" s="101">
        <v>2</v>
      </c>
      <c r="E180" s="101">
        <v>1244</v>
      </c>
      <c r="F180" s="101">
        <v>20906</v>
      </c>
      <c r="G180" s="101">
        <v>4976</v>
      </c>
      <c r="H180" s="101">
        <v>1</v>
      </c>
      <c r="I180" s="101">
        <v>2200</v>
      </c>
      <c r="J180" s="101">
        <v>1</v>
      </c>
      <c r="K180" s="101">
        <v>5</v>
      </c>
      <c r="L180" s="101">
        <v>1050</v>
      </c>
      <c r="M180" s="101">
        <v>1</v>
      </c>
      <c r="N180" s="101">
        <v>0</v>
      </c>
      <c r="O180" s="101">
        <v>0</v>
      </c>
      <c r="P180" s="101">
        <v>0</v>
      </c>
      <c r="Q180" s="101">
        <v>0</v>
      </c>
      <c r="R180" s="101">
        <v>0</v>
      </c>
      <c r="S180" s="101">
        <v>0</v>
      </c>
      <c r="T180" s="104" t="str">
        <f t="shared" si="2"/>
        <v>공격력 +22% / 최대 체력 +10.5%</v>
      </c>
    </row>
    <row r="181" spans="1:20" ht="13.8" customHeight="1">
      <c r="A181" s="101">
        <f>C181*100+COUNTIF($C$4:C181,C181)</f>
        <v>11613</v>
      </c>
      <c r="B181" s="100" t="s">
        <v>521</v>
      </c>
      <c r="C181" s="101">
        <f>100+VLOOKUP(B181,EQUIPMENT!B:C,2,0)*10+VLOOKUP(B181,EQUIPMENT!B:D,3,0)</f>
        <v>116</v>
      </c>
      <c r="D181" s="101">
        <v>3</v>
      </c>
      <c r="E181" s="101">
        <v>1296</v>
      </c>
      <c r="F181" s="101">
        <v>22202</v>
      </c>
      <c r="G181" s="101">
        <v>5184</v>
      </c>
      <c r="H181" s="101">
        <v>1</v>
      </c>
      <c r="I181" s="101">
        <v>2300</v>
      </c>
      <c r="J181" s="101">
        <v>1</v>
      </c>
      <c r="K181" s="101">
        <v>5</v>
      </c>
      <c r="L181" s="101">
        <v>1090</v>
      </c>
      <c r="M181" s="101">
        <v>1</v>
      </c>
      <c r="N181" s="101">
        <v>0</v>
      </c>
      <c r="O181" s="101">
        <v>0</v>
      </c>
      <c r="P181" s="101">
        <v>0</v>
      </c>
      <c r="Q181" s="101">
        <v>0</v>
      </c>
      <c r="R181" s="101">
        <v>0</v>
      </c>
      <c r="S181" s="101">
        <v>0</v>
      </c>
      <c r="T181" s="104" t="str">
        <f t="shared" si="2"/>
        <v>공격력 +23% / 최대 체력 +10.9%</v>
      </c>
    </row>
    <row r="182" spans="1:20" ht="13.8" customHeight="1">
      <c r="A182" s="101">
        <f>C182*100+COUNTIF($C$4:C182,C182)</f>
        <v>11614</v>
      </c>
      <c r="B182" s="100" t="s">
        <v>521</v>
      </c>
      <c r="C182" s="101">
        <f>100+VLOOKUP(B182,EQUIPMENT!B:C,2,0)*10+VLOOKUP(B182,EQUIPMENT!B:D,3,0)</f>
        <v>116</v>
      </c>
      <c r="D182" s="101">
        <v>4</v>
      </c>
      <c r="E182" s="101">
        <v>1349</v>
      </c>
      <c r="F182" s="101">
        <v>23551</v>
      </c>
      <c r="G182" s="101">
        <v>5396</v>
      </c>
      <c r="H182" s="101">
        <v>1</v>
      </c>
      <c r="I182" s="101">
        <v>2400</v>
      </c>
      <c r="J182" s="101">
        <v>1</v>
      </c>
      <c r="K182" s="101">
        <v>5</v>
      </c>
      <c r="L182" s="101">
        <v>1150</v>
      </c>
      <c r="M182" s="101">
        <v>1</v>
      </c>
      <c r="N182" s="101">
        <v>0</v>
      </c>
      <c r="O182" s="101">
        <v>0</v>
      </c>
      <c r="P182" s="101">
        <v>0</v>
      </c>
      <c r="Q182" s="101">
        <v>0</v>
      </c>
      <c r="R182" s="101">
        <v>0</v>
      </c>
      <c r="S182" s="101">
        <v>0</v>
      </c>
      <c r="T182" s="104" t="str">
        <f t="shared" si="2"/>
        <v>공격력 +24% / 최대 체력 +11.5%</v>
      </c>
    </row>
    <row r="183" spans="1:20" ht="13.8" customHeight="1">
      <c r="A183" s="101">
        <f>C183*100+COUNTIF($C$4:C183,C183)</f>
        <v>11615</v>
      </c>
      <c r="B183" s="100" t="s">
        <v>521</v>
      </c>
      <c r="C183" s="101">
        <f>100+VLOOKUP(B183,EQUIPMENT!B:C,2,0)*10+VLOOKUP(B183,EQUIPMENT!B:D,3,0)</f>
        <v>116</v>
      </c>
      <c r="D183" s="101">
        <v>5</v>
      </c>
      <c r="E183" s="101">
        <v>1404</v>
      </c>
      <c r="F183" s="101">
        <v>24955</v>
      </c>
      <c r="G183" s="101">
        <v>5616</v>
      </c>
      <c r="H183" s="101">
        <v>1</v>
      </c>
      <c r="I183" s="101">
        <v>2500</v>
      </c>
      <c r="J183" s="101">
        <v>1</v>
      </c>
      <c r="K183" s="101">
        <v>5</v>
      </c>
      <c r="L183" s="101">
        <v>1200</v>
      </c>
      <c r="M183" s="101">
        <v>1</v>
      </c>
      <c r="N183" s="101">
        <v>0</v>
      </c>
      <c r="O183" s="101">
        <v>0</v>
      </c>
      <c r="P183" s="101">
        <v>0</v>
      </c>
      <c r="Q183" s="101">
        <v>0</v>
      </c>
      <c r="R183" s="101">
        <v>0</v>
      </c>
      <c r="S183" s="101">
        <v>0</v>
      </c>
      <c r="T183" s="104" t="str">
        <f t="shared" si="2"/>
        <v>공격력 +25% / 최대 체력 +12%</v>
      </c>
    </row>
    <row r="184" spans="1:20" ht="13.8" customHeight="1">
      <c r="A184" s="101">
        <f>C184*100+COUNTIF($C$4:C184,C184)</f>
        <v>11711</v>
      </c>
      <c r="B184" s="100" t="s">
        <v>522</v>
      </c>
      <c r="C184" s="101">
        <f>100+VLOOKUP(B184,EQUIPMENT!B:C,2,0)*10+VLOOKUP(B184,EQUIPMENT!B:D,3,0)</f>
        <v>117</v>
      </c>
      <c r="D184" s="101">
        <v>1</v>
      </c>
      <c r="E184" s="101">
        <v>1460</v>
      </c>
      <c r="F184" s="101">
        <v>26415</v>
      </c>
      <c r="G184" s="101">
        <v>5840</v>
      </c>
      <c r="H184" s="101">
        <v>1</v>
      </c>
      <c r="I184" s="101">
        <v>2600</v>
      </c>
      <c r="J184" s="101">
        <v>1</v>
      </c>
      <c r="K184" s="101">
        <v>5</v>
      </c>
      <c r="L184" s="101">
        <v>1200</v>
      </c>
      <c r="M184" s="101">
        <v>1</v>
      </c>
      <c r="N184" s="101">
        <v>0</v>
      </c>
      <c r="O184" s="101">
        <v>0</v>
      </c>
      <c r="P184" s="101">
        <v>0</v>
      </c>
      <c r="Q184" s="101">
        <v>0</v>
      </c>
      <c r="R184" s="101">
        <v>0</v>
      </c>
      <c r="S184" s="101">
        <v>0</v>
      </c>
      <c r="T184" s="104" t="str">
        <f t="shared" si="2"/>
        <v>공격력 +26% / 최대 체력 +12%</v>
      </c>
    </row>
    <row r="185" spans="1:20" ht="13.8" customHeight="1">
      <c r="A185" s="101">
        <f>C185*100+COUNTIF($C$4:C185,C185)</f>
        <v>11712</v>
      </c>
      <c r="B185" s="100" t="s">
        <v>522</v>
      </c>
      <c r="C185" s="101">
        <f>100+VLOOKUP(B185,EQUIPMENT!B:C,2,0)*10+VLOOKUP(B185,EQUIPMENT!B:D,3,0)</f>
        <v>117</v>
      </c>
      <c r="D185" s="101">
        <v>2</v>
      </c>
      <c r="E185" s="101">
        <v>1517</v>
      </c>
      <c r="F185" s="101">
        <v>27932</v>
      </c>
      <c r="G185" s="101">
        <v>6068</v>
      </c>
      <c r="H185" s="101">
        <v>1</v>
      </c>
      <c r="I185" s="101">
        <v>2700</v>
      </c>
      <c r="J185" s="101">
        <v>1</v>
      </c>
      <c r="K185" s="101">
        <v>5</v>
      </c>
      <c r="L185" s="101">
        <v>1240</v>
      </c>
      <c r="M185" s="101">
        <v>1</v>
      </c>
      <c r="N185" s="101">
        <v>0</v>
      </c>
      <c r="O185" s="101">
        <v>0</v>
      </c>
      <c r="P185" s="101">
        <v>0</v>
      </c>
      <c r="Q185" s="101">
        <v>0</v>
      </c>
      <c r="R185" s="101">
        <v>0</v>
      </c>
      <c r="S185" s="101">
        <v>0</v>
      </c>
      <c r="T185" s="104" t="str">
        <f t="shared" si="2"/>
        <v>공격력 +27% / 최대 체력 +12.4%</v>
      </c>
    </row>
    <row r="186" spans="1:20" ht="13.8" customHeight="1">
      <c r="A186" s="101">
        <f>C186*100+COUNTIF($C$4:C186,C186)</f>
        <v>11713</v>
      </c>
      <c r="B186" s="100" t="s">
        <v>522</v>
      </c>
      <c r="C186" s="101">
        <f>100+VLOOKUP(B186,EQUIPMENT!B:C,2,0)*10+VLOOKUP(B186,EQUIPMENT!B:D,3,0)</f>
        <v>117</v>
      </c>
      <c r="D186" s="101">
        <v>3</v>
      </c>
      <c r="E186" s="101">
        <v>1575</v>
      </c>
      <c r="F186" s="101">
        <v>29507</v>
      </c>
      <c r="G186" s="101">
        <v>6300</v>
      </c>
      <c r="H186" s="101">
        <v>1</v>
      </c>
      <c r="I186" s="101">
        <v>2800</v>
      </c>
      <c r="J186" s="101">
        <v>1</v>
      </c>
      <c r="K186" s="101">
        <v>5</v>
      </c>
      <c r="L186" s="101">
        <v>1280</v>
      </c>
      <c r="M186" s="101">
        <v>1</v>
      </c>
      <c r="N186" s="101">
        <v>0</v>
      </c>
      <c r="O186" s="101">
        <v>0</v>
      </c>
      <c r="P186" s="101">
        <v>0</v>
      </c>
      <c r="Q186" s="101">
        <v>0</v>
      </c>
      <c r="R186" s="101">
        <v>0</v>
      </c>
      <c r="S186" s="101">
        <v>0</v>
      </c>
      <c r="T186" s="104" t="str">
        <f t="shared" si="2"/>
        <v>공격력 +28% / 최대 체력 +12.8%</v>
      </c>
    </row>
    <row r="187" spans="1:20" ht="13.8" customHeight="1">
      <c r="A187" s="101">
        <f>C187*100+COUNTIF($C$4:C187,C187)</f>
        <v>11714</v>
      </c>
      <c r="B187" s="100" t="s">
        <v>522</v>
      </c>
      <c r="C187" s="101">
        <f>100+VLOOKUP(B187,EQUIPMENT!B:C,2,0)*10+VLOOKUP(B187,EQUIPMENT!B:D,3,0)</f>
        <v>117</v>
      </c>
      <c r="D187" s="101">
        <v>4</v>
      </c>
      <c r="E187" s="101">
        <v>1634</v>
      </c>
      <c r="F187" s="101">
        <v>31141</v>
      </c>
      <c r="G187" s="101">
        <v>6536</v>
      </c>
      <c r="H187" s="101">
        <v>1</v>
      </c>
      <c r="I187" s="101">
        <v>2900</v>
      </c>
      <c r="J187" s="101">
        <v>1</v>
      </c>
      <c r="K187" s="101">
        <v>5</v>
      </c>
      <c r="L187" s="101">
        <v>1310</v>
      </c>
      <c r="M187" s="101">
        <v>1</v>
      </c>
      <c r="N187" s="101">
        <v>0</v>
      </c>
      <c r="O187" s="101">
        <v>0</v>
      </c>
      <c r="P187" s="101">
        <v>0</v>
      </c>
      <c r="Q187" s="101">
        <v>0</v>
      </c>
      <c r="R187" s="101">
        <v>0</v>
      </c>
      <c r="S187" s="101">
        <v>0</v>
      </c>
      <c r="T187" s="104" t="str">
        <f t="shared" si="2"/>
        <v>공격력 +29% / 최대 체력 +13.1%</v>
      </c>
    </row>
    <row r="188" spans="1:20" ht="13.8" customHeight="1">
      <c r="A188" s="101">
        <f>C188*100+COUNTIF($C$4:C188,C188)</f>
        <v>11715</v>
      </c>
      <c r="B188" s="100" t="s">
        <v>522</v>
      </c>
      <c r="C188" s="101">
        <f>100+VLOOKUP(B188,EQUIPMENT!B:C,2,0)*10+VLOOKUP(B188,EQUIPMENT!B:D,3,0)</f>
        <v>117</v>
      </c>
      <c r="D188" s="101">
        <v>5</v>
      </c>
      <c r="E188" s="101">
        <v>0</v>
      </c>
      <c r="F188" s="101">
        <v>31141</v>
      </c>
      <c r="G188" s="101">
        <v>0</v>
      </c>
      <c r="H188" s="101">
        <v>1</v>
      </c>
      <c r="I188" s="101">
        <v>3000</v>
      </c>
      <c r="J188" s="101">
        <v>1</v>
      </c>
      <c r="K188" s="101">
        <v>5</v>
      </c>
      <c r="L188" s="101">
        <v>1350</v>
      </c>
      <c r="M188" s="101">
        <v>1</v>
      </c>
      <c r="N188" s="101">
        <v>0</v>
      </c>
      <c r="O188" s="101">
        <v>0</v>
      </c>
      <c r="P188" s="101">
        <v>0</v>
      </c>
      <c r="Q188" s="101">
        <v>0</v>
      </c>
      <c r="R188" s="101">
        <v>0</v>
      </c>
      <c r="S188" s="101">
        <v>0</v>
      </c>
      <c r="T188" s="104" t="str">
        <f t="shared" si="2"/>
        <v>공격력 +30% / 최대 체력 +13.5%</v>
      </c>
    </row>
    <row r="189" spans="1:20" ht="13.8" customHeight="1">
      <c r="A189" s="101">
        <f>C189*100+COUNTIF($C$4:C189,C189)</f>
        <v>12101</v>
      </c>
      <c r="B189" s="100" t="s">
        <v>523</v>
      </c>
      <c r="C189" s="101">
        <f>100+VLOOKUP(B189,EQUIPMENT!B:C,2,0)*10+VLOOKUP(B189,EQUIPMENT!B:D,3,0)</f>
        <v>121</v>
      </c>
      <c r="D189" s="101">
        <v>1</v>
      </c>
      <c r="E189" s="101">
        <v>25</v>
      </c>
      <c r="F189" s="101">
        <v>25</v>
      </c>
      <c r="G189" s="101">
        <v>100</v>
      </c>
      <c r="H189" s="101">
        <v>5</v>
      </c>
      <c r="I189" s="101">
        <v>500</v>
      </c>
      <c r="J189" s="101">
        <v>0</v>
      </c>
      <c r="K189" s="101">
        <v>0</v>
      </c>
      <c r="L189" s="101">
        <v>0</v>
      </c>
      <c r="M189" s="101">
        <v>0</v>
      </c>
      <c r="N189" s="101">
        <v>0</v>
      </c>
      <c r="O189" s="101">
        <v>0</v>
      </c>
      <c r="P189" s="101">
        <v>0</v>
      </c>
      <c r="Q189" s="101">
        <v>0</v>
      </c>
      <c r="R189" s="101">
        <v>0</v>
      </c>
      <c r="S189" s="101">
        <v>0</v>
      </c>
      <c r="T189" s="104" t="str">
        <f t="shared" si="2"/>
        <v>최대 체력 +500</v>
      </c>
    </row>
    <row r="190" spans="1:20" ht="13.8" customHeight="1">
      <c r="A190" s="101">
        <f>C190*100+COUNTIF($C$4:C190,C190)</f>
        <v>12102</v>
      </c>
      <c r="B190" s="100" t="s">
        <v>523</v>
      </c>
      <c r="C190" s="101">
        <f>100+VLOOKUP(B190,EQUIPMENT!B:C,2,0)*10+VLOOKUP(B190,EQUIPMENT!B:D,3,0)</f>
        <v>121</v>
      </c>
      <c r="D190" s="101">
        <v>2</v>
      </c>
      <c r="E190" s="101">
        <v>27</v>
      </c>
      <c r="F190" s="101">
        <v>52</v>
      </c>
      <c r="G190" s="101">
        <v>108</v>
      </c>
      <c r="H190" s="101">
        <v>5</v>
      </c>
      <c r="I190" s="101">
        <v>533</v>
      </c>
      <c r="J190" s="101">
        <v>0</v>
      </c>
      <c r="K190" s="101">
        <v>0</v>
      </c>
      <c r="L190" s="101">
        <v>0</v>
      </c>
      <c r="M190" s="101">
        <v>0</v>
      </c>
      <c r="N190" s="101">
        <v>0</v>
      </c>
      <c r="O190" s="101">
        <v>0</v>
      </c>
      <c r="P190" s="101">
        <v>0</v>
      </c>
      <c r="Q190" s="101">
        <v>0</v>
      </c>
      <c r="R190" s="101">
        <v>0</v>
      </c>
      <c r="S190" s="101">
        <v>0</v>
      </c>
      <c r="T190" s="104" t="str">
        <f t="shared" si="2"/>
        <v>최대 체력 +533</v>
      </c>
    </row>
    <row r="191" spans="1:20" ht="13.8" customHeight="1">
      <c r="A191" s="101">
        <f>C191*100+COUNTIF($C$4:C191,C191)</f>
        <v>12103</v>
      </c>
      <c r="B191" s="100" t="s">
        <v>523</v>
      </c>
      <c r="C191" s="101">
        <f>100+VLOOKUP(B191,EQUIPMENT!B:C,2,0)*10+VLOOKUP(B191,EQUIPMENT!B:D,3,0)</f>
        <v>121</v>
      </c>
      <c r="D191" s="101">
        <v>3</v>
      </c>
      <c r="E191" s="101">
        <v>30</v>
      </c>
      <c r="F191" s="101">
        <v>82</v>
      </c>
      <c r="G191" s="101">
        <v>120</v>
      </c>
      <c r="H191" s="101">
        <v>5</v>
      </c>
      <c r="I191" s="101">
        <v>567</v>
      </c>
      <c r="J191" s="101">
        <v>0</v>
      </c>
      <c r="K191" s="101">
        <v>0</v>
      </c>
      <c r="L191" s="101">
        <v>0</v>
      </c>
      <c r="M191" s="101">
        <v>0</v>
      </c>
      <c r="N191" s="101">
        <v>0</v>
      </c>
      <c r="O191" s="101">
        <v>0</v>
      </c>
      <c r="P191" s="101">
        <v>0</v>
      </c>
      <c r="Q191" s="101">
        <v>0</v>
      </c>
      <c r="R191" s="101">
        <v>0</v>
      </c>
      <c r="S191" s="101">
        <v>0</v>
      </c>
      <c r="T191" s="104" t="str">
        <f t="shared" si="2"/>
        <v>최대 체력 +567</v>
      </c>
    </row>
    <row r="192" spans="1:20" ht="13.8" customHeight="1">
      <c r="A192" s="101">
        <f>C192*100+COUNTIF($C$4:C192,C192)</f>
        <v>12104</v>
      </c>
      <c r="B192" s="100" t="s">
        <v>523</v>
      </c>
      <c r="C192" s="101">
        <f>100+VLOOKUP(B192,EQUIPMENT!B:C,2,0)*10+VLOOKUP(B192,EQUIPMENT!B:D,3,0)</f>
        <v>121</v>
      </c>
      <c r="D192" s="101">
        <v>4</v>
      </c>
      <c r="E192" s="101">
        <v>34</v>
      </c>
      <c r="F192" s="101">
        <v>116</v>
      </c>
      <c r="G192" s="101">
        <v>136</v>
      </c>
      <c r="H192" s="101">
        <v>5</v>
      </c>
      <c r="I192" s="101">
        <v>600</v>
      </c>
      <c r="J192" s="101">
        <v>0</v>
      </c>
      <c r="K192" s="101">
        <v>0</v>
      </c>
      <c r="L192" s="101">
        <v>0</v>
      </c>
      <c r="M192" s="101">
        <v>0</v>
      </c>
      <c r="N192" s="101">
        <v>0</v>
      </c>
      <c r="O192" s="101">
        <v>0</v>
      </c>
      <c r="P192" s="101">
        <v>0</v>
      </c>
      <c r="Q192" s="101">
        <v>0</v>
      </c>
      <c r="R192" s="101">
        <v>0</v>
      </c>
      <c r="S192" s="101">
        <v>0</v>
      </c>
      <c r="T192" s="104" t="str">
        <f t="shared" si="2"/>
        <v>최대 체력 +600</v>
      </c>
    </row>
    <row r="193" spans="1:20" ht="13.8" customHeight="1">
      <c r="A193" s="101">
        <f>C193*100+COUNTIF($C$4:C193,C193)</f>
        <v>12105</v>
      </c>
      <c r="B193" s="100" t="s">
        <v>523</v>
      </c>
      <c r="C193" s="101">
        <f>100+VLOOKUP(B193,EQUIPMENT!B:C,2,0)*10+VLOOKUP(B193,EQUIPMENT!B:D,3,0)</f>
        <v>121</v>
      </c>
      <c r="D193" s="101">
        <v>5</v>
      </c>
      <c r="E193" s="101">
        <v>39</v>
      </c>
      <c r="F193" s="101">
        <v>155</v>
      </c>
      <c r="G193" s="101">
        <v>156</v>
      </c>
      <c r="H193" s="101">
        <v>5</v>
      </c>
      <c r="I193" s="101">
        <v>633</v>
      </c>
      <c r="J193" s="101">
        <v>0</v>
      </c>
      <c r="K193" s="101">
        <v>0</v>
      </c>
      <c r="L193" s="101">
        <v>0</v>
      </c>
      <c r="M193" s="101">
        <v>0</v>
      </c>
      <c r="N193" s="101">
        <v>0</v>
      </c>
      <c r="O193" s="101">
        <v>0</v>
      </c>
      <c r="P193" s="101">
        <v>0</v>
      </c>
      <c r="Q193" s="101">
        <v>0</v>
      </c>
      <c r="R193" s="101">
        <v>0</v>
      </c>
      <c r="S193" s="101">
        <v>0</v>
      </c>
      <c r="T193" s="104" t="str">
        <f t="shared" si="2"/>
        <v>최대 체력 +633</v>
      </c>
    </row>
    <row r="194" spans="1:20" ht="13.8" customHeight="1">
      <c r="A194" s="101">
        <f>C194*100+COUNTIF($C$4:C194,C194)</f>
        <v>12106</v>
      </c>
      <c r="B194" s="100" t="s">
        <v>523</v>
      </c>
      <c r="C194" s="101">
        <f>100+VLOOKUP(B194,EQUIPMENT!B:C,2,0)*10+VLOOKUP(B194,EQUIPMENT!B:D,3,0)</f>
        <v>121</v>
      </c>
      <c r="D194" s="101">
        <v>6</v>
      </c>
      <c r="E194" s="101">
        <v>45</v>
      </c>
      <c r="F194" s="101">
        <v>200</v>
      </c>
      <c r="G194" s="101">
        <v>180</v>
      </c>
      <c r="H194" s="101">
        <v>5</v>
      </c>
      <c r="I194" s="101">
        <v>667</v>
      </c>
      <c r="J194" s="101">
        <v>0</v>
      </c>
      <c r="K194" s="101">
        <v>0</v>
      </c>
      <c r="L194" s="101">
        <v>0</v>
      </c>
      <c r="M194" s="101">
        <v>0</v>
      </c>
      <c r="N194" s="101">
        <v>0</v>
      </c>
      <c r="O194" s="101">
        <v>0</v>
      </c>
      <c r="P194" s="101">
        <v>0</v>
      </c>
      <c r="Q194" s="101">
        <v>0</v>
      </c>
      <c r="R194" s="101">
        <v>0</v>
      </c>
      <c r="S194" s="101">
        <v>0</v>
      </c>
      <c r="T194" s="104" t="str">
        <f t="shared" si="2"/>
        <v>최대 체력 +667</v>
      </c>
    </row>
    <row r="195" spans="1:20" ht="13.8" customHeight="1">
      <c r="A195" s="101">
        <f>C195*100+COUNTIF($C$4:C195,C195)</f>
        <v>12107</v>
      </c>
      <c r="B195" s="100" t="s">
        <v>523</v>
      </c>
      <c r="C195" s="101">
        <f>100+VLOOKUP(B195,EQUIPMENT!B:C,2,0)*10+VLOOKUP(B195,EQUIPMENT!B:D,3,0)</f>
        <v>121</v>
      </c>
      <c r="D195" s="101">
        <v>7</v>
      </c>
      <c r="E195" s="101">
        <v>52</v>
      </c>
      <c r="F195" s="101">
        <v>252</v>
      </c>
      <c r="G195" s="101">
        <v>208</v>
      </c>
      <c r="H195" s="101">
        <v>5</v>
      </c>
      <c r="I195" s="101">
        <v>700</v>
      </c>
      <c r="J195" s="101">
        <v>0</v>
      </c>
      <c r="K195" s="101">
        <v>0</v>
      </c>
      <c r="L195" s="101">
        <v>0</v>
      </c>
      <c r="M195" s="101">
        <v>0</v>
      </c>
      <c r="N195" s="101">
        <v>0</v>
      </c>
      <c r="O195" s="101">
        <v>0</v>
      </c>
      <c r="P195" s="101">
        <v>0</v>
      </c>
      <c r="Q195" s="101">
        <v>0</v>
      </c>
      <c r="R195" s="101">
        <v>0</v>
      </c>
      <c r="S195" s="101">
        <v>0</v>
      </c>
      <c r="T195" s="104" t="str">
        <f t="shared" si="2"/>
        <v>최대 체력 +700</v>
      </c>
    </row>
    <row r="196" spans="1:20" ht="13.8" customHeight="1">
      <c r="A196" s="101">
        <f>C196*100+COUNTIF($C$4:C196,C196)</f>
        <v>12108</v>
      </c>
      <c r="B196" s="100" t="s">
        <v>523</v>
      </c>
      <c r="C196" s="101">
        <f>100+VLOOKUP(B196,EQUIPMENT!B:C,2,0)*10+VLOOKUP(B196,EQUIPMENT!B:D,3,0)</f>
        <v>121</v>
      </c>
      <c r="D196" s="101">
        <v>8</v>
      </c>
      <c r="E196" s="101">
        <v>60</v>
      </c>
      <c r="F196" s="101">
        <v>312</v>
      </c>
      <c r="G196" s="101">
        <v>240</v>
      </c>
      <c r="H196" s="101">
        <v>5</v>
      </c>
      <c r="I196" s="101">
        <v>733</v>
      </c>
      <c r="J196" s="101">
        <v>0</v>
      </c>
      <c r="K196" s="101">
        <v>0</v>
      </c>
      <c r="L196" s="101">
        <v>0</v>
      </c>
      <c r="M196" s="101">
        <v>0</v>
      </c>
      <c r="N196" s="101">
        <v>0</v>
      </c>
      <c r="O196" s="101">
        <v>0</v>
      </c>
      <c r="P196" s="101">
        <v>0</v>
      </c>
      <c r="Q196" s="101">
        <v>0</v>
      </c>
      <c r="R196" s="101">
        <v>0</v>
      </c>
      <c r="S196" s="101">
        <v>0</v>
      </c>
      <c r="T196" s="104" t="str">
        <f t="shared" ref="T196:T259" si="3">IF(H196=0,"",IF(I196&gt;0,VLOOKUP(H196,MAIN_STATS_TYPE,2,0)&amp;IF(J196=1," +"&amp;I196/100&amp;"%"," +"&amp;I196),VLOOKUP(H196,MAIN_STATS_TYPE,2,0)))&amp;IF(K196=0,""," / "&amp;IF(L196&gt;0,VLOOKUP(K196,MAIN_STATS_TYPE,2,0)&amp;IF(M196=1," +"&amp;L196/100&amp;"%"," +"&amp;L196),VLOOKUP(K196,MAIN_STATS_TYPE,2,0)))&amp;IF(N196=0,""," / "&amp;IF(O196&gt;0,VLOOKUP(N196,MAIN_STATS_TYPE,2,0)&amp;IF(P196=1," +"&amp;O196/100&amp;"%"," +"&amp;O196),VLOOKUP(N196,MAIN_STATS_TYPE,2,0)))&amp;IF(Q196=0,""," / "&amp;IF(R196&gt;0,VLOOKUP(Q196,MAIN_STATS_TYPE,2,0)&amp;IF(S196=1," +"&amp;R196/100&amp;"%"," +"&amp;R196),VLOOKUP(Q196,MAIN_STATS_TYPE,2,0)))</f>
        <v>최대 체력 +733</v>
      </c>
    </row>
    <row r="197" spans="1:20" ht="13.8" customHeight="1">
      <c r="A197" s="101">
        <f>C197*100+COUNTIF($C$4:C197,C197)</f>
        <v>12109</v>
      </c>
      <c r="B197" s="100" t="s">
        <v>523</v>
      </c>
      <c r="C197" s="101">
        <f>100+VLOOKUP(B197,EQUIPMENT!B:C,2,0)*10+VLOOKUP(B197,EQUIPMENT!B:D,3,0)</f>
        <v>121</v>
      </c>
      <c r="D197" s="101">
        <v>9</v>
      </c>
      <c r="E197" s="101">
        <v>69</v>
      </c>
      <c r="F197" s="101">
        <v>381</v>
      </c>
      <c r="G197" s="101">
        <v>276</v>
      </c>
      <c r="H197" s="101">
        <v>5</v>
      </c>
      <c r="I197" s="101">
        <v>767</v>
      </c>
      <c r="J197" s="101">
        <v>0</v>
      </c>
      <c r="K197" s="101">
        <v>0</v>
      </c>
      <c r="L197" s="101">
        <v>0</v>
      </c>
      <c r="M197" s="101">
        <v>0</v>
      </c>
      <c r="N197" s="101">
        <v>0</v>
      </c>
      <c r="O197" s="101">
        <v>0</v>
      </c>
      <c r="P197" s="101">
        <v>0</v>
      </c>
      <c r="Q197" s="101">
        <v>0</v>
      </c>
      <c r="R197" s="101">
        <v>0</v>
      </c>
      <c r="S197" s="101">
        <v>0</v>
      </c>
      <c r="T197" s="104" t="str">
        <f t="shared" si="3"/>
        <v>최대 체력 +767</v>
      </c>
    </row>
    <row r="198" spans="1:20" ht="13.8" customHeight="1">
      <c r="A198" s="101">
        <f>C198*100+COUNTIF($C$4:C198,C198)</f>
        <v>12110</v>
      </c>
      <c r="B198" s="100" t="s">
        <v>523</v>
      </c>
      <c r="C198" s="101">
        <f>100+VLOOKUP(B198,EQUIPMENT!B:C,2,0)*10+VLOOKUP(B198,EQUIPMENT!B:D,3,0)</f>
        <v>121</v>
      </c>
      <c r="D198" s="101">
        <v>10</v>
      </c>
      <c r="E198" s="101">
        <v>80</v>
      </c>
      <c r="F198" s="101">
        <v>461</v>
      </c>
      <c r="G198" s="101">
        <v>320</v>
      </c>
      <c r="H198" s="101">
        <v>5</v>
      </c>
      <c r="I198" s="101">
        <v>800</v>
      </c>
      <c r="J198" s="101">
        <v>0</v>
      </c>
      <c r="K198" s="101">
        <v>0</v>
      </c>
      <c r="L198" s="101">
        <v>0</v>
      </c>
      <c r="M198" s="101">
        <v>0</v>
      </c>
      <c r="N198" s="101">
        <v>0</v>
      </c>
      <c r="O198" s="101">
        <v>0</v>
      </c>
      <c r="P198" s="101">
        <v>0</v>
      </c>
      <c r="Q198" s="101">
        <v>0</v>
      </c>
      <c r="R198" s="101">
        <v>0</v>
      </c>
      <c r="S198" s="101">
        <v>0</v>
      </c>
      <c r="T198" s="104" t="str">
        <f t="shared" si="3"/>
        <v>최대 체력 +800</v>
      </c>
    </row>
    <row r="199" spans="1:20" ht="13.8" customHeight="1">
      <c r="A199" s="101">
        <f>C199*100+COUNTIF($C$4:C199,C199)</f>
        <v>12201</v>
      </c>
      <c r="B199" s="100" t="s">
        <v>524</v>
      </c>
      <c r="C199" s="101">
        <f>100+VLOOKUP(B199,EQUIPMENT!B:C,2,0)*10+VLOOKUP(B199,EQUIPMENT!B:D,3,0)</f>
        <v>122</v>
      </c>
      <c r="D199" s="101">
        <v>1</v>
      </c>
      <c r="E199" s="101">
        <v>92</v>
      </c>
      <c r="F199" s="101">
        <v>553</v>
      </c>
      <c r="G199" s="101">
        <v>368</v>
      </c>
      <c r="H199" s="101">
        <v>5</v>
      </c>
      <c r="I199" s="101">
        <v>1000</v>
      </c>
      <c r="J199" s="101">
        <v>0</v>
      </c>
      <c r="K199" s="101">
        <v>0</v>
      </c>
      <c r="L199" s="101">
        <v>0</v>
      </c>
      <c r="M199" s="101">
        <v>0</v>
      </c>
      <c r="N199" s="101">
        <v>0</v>
      </c>
      <c r="O199" s="101">
        <v>0</v>
      </c>
      <c r="P199" s="101">
        <v>0</v>
      </c>
      <c r="Q199" s="101">
        <v>0</v>
      </c>
      <c r="R199" s="101">
        <v>0</v>
      </c>
      <c r="S199" s="101">
        <v>0</v>
      </c>
      <c r="T199" s="104" t="str">
        <f t="shared" si="3"/>
        <v>최대 체력 +1000</v>
      </c>
    </row>
    <row r="200" spans="1:20" ht="13.8" customHeight="1">
      <c r="A200" s="101">
        <f>C200*100+COUNTIF($C$4:C200,C200)</f>
        <v>12202</v>
      </c>
      <c r="B200" s="100" t="s">
        <v>524</v>
      </c>
      <c r="C200" s="101">
        <f>100+VLOOKUP(B200,EQUIPMENT!B:C,2,0)*10+VLOOKUP(B200,EQUIPMENT!B:D,3,0)</f>
        <v>122</v>
      </c>
      <c r="D200" s="101">
        <v>2</v>
      </c>
      <c r="E200" s="101">
        <v>105</v>
      </c>
      <c r="F200" s="101">
        <v>658</v>
      </c>
      <c r="G200" s="101">
        <v>420</v>
      </c>
      <c r="H200" s="101">
        <v>5</v>
      </c>
      <c r="I200" s="101">
        <v>1033</v>
      </c>
      <c r="J200" s="101">
        <v>0</v>
      </c>
      <c r="K200" s="101">
        <v>0</v>
      </c>
      <c r="L200" s="101">
        <v>0</v>
      </c>
      <c r="M200" s="101">
        <v>0</v>
      </c>
      <c r="N200" s="101">
        <v>0</v>
      </c>
      <c r="O200" s="101">
        <v>0</v>
      </c>
      <c r="P200" s="101">
        <v>0</v>
      </c>
      <c r="Q200" s="101">
        <v>0</v>
      </c>
      <c r="R200" s="101">
        <v>0</v>
      </c>
      <c r="S200" s="101">
        <v>0</v>
      </c>
      <c r="T200" s="104" t="str">
        <f t="shared" si="3"/>
        <v>최대 체력 +1033</v>
      </c>
    </row>
    <row r="201" spans="1:20" ht="13.8" customHeight="1">
      <c r="A201" s="101">
        <f>C201*100+COUNTIF($C$4:C201,C201)</f>
        <v>12203</v>
      </c>
      <c r="B201" s="100" t="s">
        <v>524</v>
      </c>
      <c r="C201" s="101">
        <f>100+VLOOKUP(B201,EQUIPMENT!B:C,2,0)*10+VLOOKUP(B201,EQUIPMENT!B:D,3,0)</f>
        <v>122</v>
      </c>
      <c r="D201" s="101">
        <v>3</v>
      </c>
      <c r="E201" s="101">
        <v>119</v>
      </c>
      <c r="F201" s="101">
        <v>777</v>
      </c>
      <c r="G201" s="101">
        <v>476</v>
      </c>
      <c r="H201" s="101">
        <v>5</v>
      </c>
      <c r="I201" s="101">
        <v>1067</v>
      </c>
      <c r="J201" s="101">
        <v>0</v>
      </c>
      <c r="K201" s="101">
        <v>0</v>
      </c>
      <c r="L201" s="101">
        <v>0</v>
      </c>
      <c r="M201" s="101">
        <v>0</v>
      </c>
      <c r="N201" s="101">
        <v>0</v>
      </c>
      <c r="O201" s="101">
        <v>0</v>
      </c>
      <c r="P201" s="101">
        <v>0</v>
      </c>
      <c r="Q201" s="101">
        <v>0</v>
      </c>
      <c r="R201" s="101">
        <v>0</v>
      </c>
      <c r="S201" s="101">
        <v>0</v>
      </c>
      <c r="T201" s="104" t="str">
        <f t="shared" si="3"/>
        <v>최대 체력 +1067</v>
      </c>
    </row>
    <row r="202" spans="1:20" ht="13.8" customHeight="1">
      <c r="A202" s="101">
        <f>C202*100+COUNTIF($C$4:C202,C202)</f>
        <v>12204</v>
      </c>
      <c r="B202" s="100" t="s">
        <v>524</v>
      </c>
      <c r="C202" s="101">
        <f>100+VLOOKUP(B202,EQUIPMENT!B:C,2,0)*10+VLOOKUP(B202,EQUIPMENT!B:D,3,0)</f>
        <v>122</v>
      </c>
      <c r="D202" s="101">
        <v>4</v>
      </c>
      <c r="E202" s="101">
        <v>134</v>
      </c>
      <c r="F202" s="101">
        <v>911</v>
      </c>
      <c r="G202" s="101">
        <v>536</v>
      </c>
      <c r="H202" s="101">
        <v>5</v>
      </c>
      <c r="I202" s="101">
        <v>1100</v>
      </c>
      <c r="J202" s="101">
        <v>0</v>
      </c>
      <c r="K202" s="101">
        <v>0</v>
      </c>
      <c r="L202" s="101">
        <v>0</v>
      </c>
      <c r="M202" s="101">
        <v>0</v>
      </c>
      <c r="N202" s="101">
        <v>0</v>
      </c>
      <c r="O202" s="101">
        <v>0</v>
      </c>
      <c r="P202" s="101">
        <v>0</v>
      </c>
      <c r="Q202" s="101">
        <v>0</v>
      </c>
      <c r="R202" s="101">
        <v>0</v>
      </c>
      <c r="S202" s="101">
        <v>0</v>
      </c>
      <c r="T202" s="104" t="str">
        <f t="shared" si="3"/>
        <v>최대 체력 +1100</v>
      </c>
    </row>
    <row r="203" spans="1:20" ht="13.8" customHeight="1">
      <c r="A203" s="101">
        <f>C203*100+COUNTIF($C$4:C203,C203)</f>
        <v>12205</v>
      </c>
      <c r="B203" s="100" t="s">
        <v>524</v>
      </c>
      <c r="C203" s="101">
        <f>100+VLOOKUP(B203,EQUIPMENT!B:C,2,0)*10+VLOOKUP(B203,EQUIPMENT!B:D,3,0)</f>
        <v>122</v>
      </c>
      <c r="D203" s="101">
        <v>5</v>
      </c>
      <c r="E203" s="101">
        <v>150</v>
      </c>
      <c r="F203" s="101">
        <v>1061</v>
      </c>
      <c r="G203" s="101">
        <v>600</v>
      </c>
      <c r="H203" s="101">
        <v>5</v>
      </c>
      <c r="I203" s="101">
        <v>1133</v>
      </c>
      <c r="J203" s="101">
        <v>0</v>
      </c>
      <c r="K203" s="101">
        <v>0</v>
      </c>
      <c r="L203" s="101">
        <v>0</v>
      </c>
      <c r="M203" s="101">
        <v>0</v>
      </c>
      <c r="N203" s="101">
        <v>0</v>
      </c>
      <c r="O203" s="101">
        <v>0</v>
      </c>
      <c r="P203" s="101">
        <v>0</v>
      </c>
      <c r="Q203" s="101">
        <v>0</v>
      </c>
      <c r="R203" s="101">
        <v>0</v>
      </c>
      <c r="S203" s="101">
        <v>0</v>
      </c>
      <c r="T203" s="104" t="str">
        <f t="shared" si="3"/>
        <v>최대 체력 +1133</v>
      </c>
    </row>
    <row r="204" spans="1:20" ht="13.8" customHeight="1">
      <c r="A204" s="101">
        <f>C204*100+COUNTIF($C$4:C204,C204)</f>
        <v>12206</v>
      </c>
      <c r="B204" s="100" t="s">
        <v>524</v>
      </c>
      <c r="C204" s="101">
        <f>100+VLOOKUP(B204,EQUIPMENT!B:C,2,0)*10+VLOOKUP(B204,EQUIPMENT!B:D,3,0)</f>
        <v>122</v>
      </c>
      <c r="D204" s="101">
        <v>6</v>
      </c>
      <c r="E204" s="101">
        <v>167</v>
      </c>
      <c r="F204" s="101">
        <v>1228</v>
      </c>
      <c r="G204" s="101">
        <v>668</v>
      </c>
      <c r="H204" s="101">
        <v>5</v>
      </c>
      <c r="I204" s="101">
        <v>1167</v>
      </c>
      <c r="J204" s="101">
        <v>0</v>
      </c>
      <c r="K204" s="101">
        <v>0</v>
      </c>
      <c r="L204" s="101">
        <v>0</v>
      </c>
      <c r="M204" s="101">
        <v>0</v>
      </c>
      <c r="N204" s="101">
        <v>0</v>
      </c>
      <c r="O204" s="101">
        <v>0</v>
      </c>
      <c r="P204" s="101">
        <v>0</v>
      </c>
      <c r="Q204" s="101">
        <v>0</v>
      </c>
      <c r="R204" s="101">
        <v>0</v>
      </c>
      <c r="S204" s="101">
        <v>0</v>
      </c>
      <c r="T204" s="104" t="str">
        <f t="shared" si="3"/>
        <v>최대 체력 +1167</v>
      </c>
    </row>
    <row r="205" spans="1:20" ht="13.8" customHeight="1">
      <c r="A205" s="101">
        <f>C205*100+COUNTIF($C$4:C205,C205)</f>
        <v>12207</v>
      </c>
      <c r="B205" s="100" t="s">
        <v>524</v>
      </c>
      <c r="C205" s="101">
        <f>100+VLOOKUP(B205,EQUIPMENT!B:C,2,0)*10+VLOOKUP(B205,EQUIPMENT!B:D,3,0)</f>
        <v>122</v>
      </c>
      <c r="D205" s="101">
        <v>7</v>
      </c>
      <c r="E205" s="101">
        <v>185</v>
      </c>
      <c r="F205" s="101">
        <v>1413</v>
      </c>
      <c r="G205" s="101">
        <v>740</v>
      </c>
      <c r="H205" s="101">
        <v>5</v>
      </c>
      <c r="I205" s="101">
        <v>1200</v>
      </c>
      <c r="J205" s="101">
        <v>0</v>
      </c>
      <c r="K205" s="101">
        <v>0</v>
      </c>
      <c r="L205" s="101">
        <v>0</v>
      </c>
      <c r="M205" s="101">
        <v>0</v>
      </c>
      <c r="N205" s="101">
        <v>0</v>
      </c>
      <c r="O205" s="101">
        <v>0</v>
      </c>
      <c r="P205" s="101">
        <v>0</v>
      </c>
      <c r="Q205" s="101">
        <v>0</v>
      </c>
      <c r="R205" s="101">
        <v>0</v>
      </c>
      <c r="S205" s="101">
        <v>0</v>
      </c>
      <c r="T205" s="104" t="str">
        <f t="shared" si="3"/>
        <v>최대 체력 +1200</v>
      </c>
    </row>
    <row r="206" spans="1:20" ht="13.8" customHeight="1">
      <c r="A206" s="101">
        <f>C206*100+COUNTIF($C$4:C206,C206)</f>
        <v>12208</v>
      </c>
      <c r="B206" s="100" t="s">
        <v>524</v>
      </c>
      <c r="C206" s="101">
        <f>100+VLOOKUP(B206,EQUIPMENT!B:C,2,0)*10+VLOOKUP(B206,EQUIPMENT!B:D,3,0)</f>
        <v>122</v>
      </c>
      <c r="D206" s="101">
        <v>8</v>
      </c>
      <c r="E206" s="101">
        <v>204</v>
      </c>
      <c r="F206" s="101">
        <v>1617</v>
      </c>
      <c r="G206" s="101">
        <v>816</v>
      </c>
      <c r="H206" s="101">
        <v>5</v>
      </c>
      <c r="I206" s="101">
        <v>1233</v>
      </c>
      <c r="J206" s="101">
        <v>0</v>
      </c>
      <c r="K206" s="101">
        <v>0</v>
      </c>
      <c r="L206" s="101">
        <v>0</v>
      </c>
      <c r="M206" s="101">
        <v>0</v>
      </c>
      <c r="N206" s="101">
        <v>0</v>
      </c>
      <c r="O206" s="101">
        <v>0</v>
      </c>
      <c r="P206" s="101">
        <v>0</v>
      </c>
      <c r="Q206" s="101">
        <v>0</v>
      </c>
      <c r="R206" s="101">
        <v>0</v>
      </c>
      <c r="S206" s="101">
        <v>0</v>
      </c>
      <c r="T206" s="104" t="str">
        <f t="shared" si="3"/>
        <v>최대 체력 +1233</v>
      </c>
    </row>
    <row r="207" spans="1:20" ht="13.8" customHeight="1">
      <c r="A207" s="101">
        <f>C207*100+COUNTIF($C$4:C207,C207)</f>
        <v>12209</v>
      </c>
      <c r="B207" s="100" t="s">
        <v>524</v>
      </c>
      <c r="C207" s="101">
        <f>100+VLOOKUP(B207,EQUIPMENT!B:C,2,0)*10+VLOOKUP(B207,EQUIPMENT!B:D,3,0)</f>
        <v>122</v>
      </c>
      <c r="D207" s="101">
        <v>9</v>
      </c>
      <c r="E207" s="101">
        <v>224</v>
      </c>
      <c r="F207" s="101">
        <v>1841</v>
      </c>
      <c r="G207" s="101">
        <v>896</v>
      </c>
      <c r="H207" s="101">
        <v>5</v>
      </c>
      <c r="I207" s="101">
        <v>1267</v>
      </c>
      <c r="J207" s="101">
        <v>0</v>
      </c>
      <c r="K207" s="101">
        <v>0</v>
      </c>
      <c r="L207" s="101">
        <v>0</v>
      </c>
      <c r="M207" s="101">
        <v>0</v>
      </c>
      <c r="N207" s="101">
        <v>0</v>
      </c>
      <c r="O207" s="101">
        <v>0</v>
      </c>
      <c r="P207" s="101">
        <v>0</v>
      </c>
      <c r="Q207" s="101">
        <v>0</v>
      </c>
      <c r="R207" s="101">
        <v>0</v>
      </c>
      <c r="S207" s="101">
        <v>0</v>
      </c>
      <c r="T207" s="104" t="str">
        <f t="shared" si="3"/>
        <v>최대 체력 +1267</v>
      </c>
    </row>
    <row r="208" spans="1:20" ht="13.8" customHeight="1">
      <c r="A208" s="101">
        <f>C208*100+COUNTIF($C$4:C208,C208)</f>
        <v>12210</v>
      </c>
      <c r="B208" s="100" t="s">
        <v>524</v>
      </c>
      <c r="C208" s="101">
        <f>100+VLOOKUP(B208,EQUIPMENT!B:C,2,0)*10+VLOOKUP(B208,EQUIPMENT!B:D,3,0)</f>
        <v>122</v>
      </c>
      <c r="D208" s="101">
        <v>10</v>
      </c>
      <c r="E208" s="101">
        <v>246</v>
      </c>
      <c r="F208" s="101">
        <v>2087</v>
      </c>
      <c r="G208" s="101">
        <v>984</v>
      </c>
      <c r="H208" s="101">
        <v>5</v>
      </c>
      <c r="I208" s="101">
        <v>1300</v>
      </c>
      <c r="J208" s="101">
        <v>0</v>
      </c>
      <c r="K208" s="101">
        <v>0</v>
      </c>
      <c r="L208" s="101">
        <v>0</v>
      </c>
      <c r="M208" s="101">
        <v>0</v>
      </c>
      <c r="N208" s="101">
        <v>0</v>
      </c>
      <c r="O208" s="101">
        <v>0</v>
      </c>
      <c r="P208" s="101">
        <v>0</v>
      </c>
      <c r="Q208" s="101">
        <v>0</v>
      </c>
      <c r="R208" s="101">
        <v>0</v>
      </c>
      <c r="S208" s="101">
        <v>0</v>
      </c>
      <c r="T208" s="104" t="str">
        <f t="shared" si="3"/>
        <v>최대 체력 +1300</v>
      </c>
    </row>
    <row r="209" spans="1:20" ht="13.8" customHeight="1">
      <c r="A209" s="101">
        <f>C209*100+COUNTIF($C$4:C209,C209)</f>
        <v>12301</v>
      </c>
      <c r="B209" s="100" t="s">
        <v>525</v>
      </c>
      <c r="C209" s="101">
        <f>100+VLOOKUP(B209,EQUIPMENT!B:C,2,0)*10+VLOOKUP(B209,EQUIPMENT!B:D,3,0)</f>
        <v>123</v>
      </c>
      <c r="D209" s="101">
        <v>1</v>
      </c>
      <c r="E209" s="101">
        <v>269</v>
      </c>
      <c r="F209" s="101">
        <v>2356</v>
      </c>
      <c r="G209" s="101">
        <v>1076</v>
      </c>
      <c r="H209" s="101">
        <v>5</v>
      </c>
      <c r="I209" s="101">
        <v>1500</v>
      </c>
      <c r="J209" s="101">
        <v>0</v>
      </c>
      <c r="K209" s="101">
        <v>0</v>
      </c>
      <c r="L209" s="101">
        <v>0</v>
      </c>
      <c r="M209" s="101">
        <v>0</v>
      </c>
      <c r="N209" s="101">
        <v>0</v>
      </c>
      <c r="O209" s="101">
        <v>0</v>
      </c>
      <c r="P209" s="101">
        <v>0</v>
      </c>
      <c r="Q209" s="101">
        <v>0</v>
      </c>
      <c r="R209" s="101">
        <v>0</v>
      </c>
      <c r="S209" s="101">
        <v>0</v>
      </c>
      <c r="T209" s="104" t="str">
        <f t="shared" si="3"/>
        <v>최대 체력 +1500</v>
      </c>
    </row>
    <row r="210" spans="1:20" ht="13.8" customHeight="1">
      <c r="A210" s="101">
        <f>C210*100+COUNTIF($C$4:C210,C210)</f>
        <v>12302</v>
      </c>
      <c r="B210" s="100" t="s">
        <v>525</v>
      </c>
      <c r="C210" s="101">
        <f>100+VLOOKUP(B210,EQUIPMENT!B:C,2,0)*10+VLOOKUP(B210,EQUIPMENT!B:D,3,0)</f>
        <v>123</v>
      </c>
      <c r="D210" s="101">
        <v>2</v>
      </c>
      <c r="E210" s="101">
        <v>293</v>
      </c>
      <c r="F210" s="101">
        <v>2649</v>
      </c>
      <c r="G210" s="101">
        <v>1172</v>
      </c>
      <c r="H210" s="101">
        <v>5</v>
      </c>
      <c r="I210" s="101">
        <v>1533</v>
      </c>
      <c r="J210" s="101">
        <v>0</v>
      </c>
      <c r="K210" s="101">
        <v>0</v>
      </c>
      <c r="L210" s="101">
        <v>0</v>
      </c>
      <c r="M210" s="101">
        <v>0</v>
      </c>
      <c r="N210" s="101">
        <v>0</v>
      </c>
      <c r="O210" s="101">
        <v>0</v>
      </c>
      <c r="P210" s="101">
        <v>0</v>
      </c>
      <c r="Q210" s="101">
        <v>0</v>
      </c>
      <c r="R210" s="101">
        <v>0</v>
      </c>
      <c r="S210" s="101">
        <v>0</v>
      </c>
      <c r="T210" s="104" t="str">
        <f t="shared" si="3"/>
        <v>최대 체력 +1533</v>
      </c>
    </row>
    <row r="211" spans="1:20" ht="13.8" customHeight="1">
      <c r="A211" s="101">
        <f>C211*100+COUNTIF($C$4:C211,C211)</f>
        <v>12303</v>
      </c>
      <c r="B211" s="100" t="s">
        <v>525</v>
      </c>
      <c r="C211" s="101">
        <f>100+VLOOKUP(B211,EQUIPMENT!B:C,2,0)*10+VLOOKUP(B211,EQUIPMENT!B:D,3,0)</f>
        <v>123</v>
      </c>
      <c r="D211" s="101">
        <v>3</v>
      </c>
      <c r="E211" s="101">
        <v>318</v>
      </c>
      <c r="F211" s="101">
        <v>2967</v>
      </c>
      <c r="G211" s="101">
        <v>1272</v>
      </c>
      <c r="H211" s="101">
        <v>5</v>
      </c>
      <c r="I211" s="101">
        <v>1567</v>
      </c>
      <c r="J211" s="101">
        <v>0</v>
      </c>
      <c r="K211" s="101">
        <v>0</v>
      </c>
      <c r="L211" s="101">
        <v>0</v>
      </c>
      <c r="M211" s="101">
        <v>0</v>
      </c>
      <c r="N211" s="101">
        <v>0</v>
      </c>
      <c r="O211" s="101">
        <v>0</v>
      </c>
      <c r="P211" s="101">
        <v>0</v>
      </c>
      <c r="Q211" s="101">
        <v>0</v>
      </c>
      <c r="R211" s="101">
        <v>0</v>
      </c>
      <c r="S211" s="101">
        <v>0</v>
      </c>
      <c r="T211" s="104" t="str">
        <f t="shared" si="3"/>
        <v>최대 체력 +1567</v>
      </c>
    </row>
    <row r="212" spans="1:20" ht="13.8" customHeight="1">
      <c r="A212" s="101">
        <f>C212*100+COUNTIF($C$4:C212,C212)</f>
        <v>12304</v>
      </c>
      <c r="B212" s="100" t="s">
        <v>525</v>
      </c>
      <c r="C212" s="101">
        <f>100+VLOOKUP(B212,EQUIPMENT!B:C,2,0)*10+VLOOKUP(B212,EQUIPMENT!B:D,3,0)</f>
        <v>123</v>
      </c>
      <c r="D212" s="101">
        <v>4</v>
      </c>
      <c r="E212" s="101">
        <v>344</v>
      </c>
      <c r="F212" s="101">
        <v>3311</v>
      </c>
      <c r="G212" s="101">
        <v>1376</v>
      </c>
      <c r="H212" s="101">
        <v>5</v>
      </c>
      <c r="I212" s="101">
        <v>1600</v>
      </c>
      <c r="J212" s="101">
        <v>0</v>
      </c>
      <c r="K212" s="101">
        <v>0</v>
      </c>
      <c r="L212" s="101">
        <v>0</v>
      </c>
      <c r="M212" s="101">
        <v>0</v>
      </c>
      <c r="N212" s="101">
        <v>0</v>
      </c>
      <c r="O212" s="101">
        <v>0</v>
      </c>
      <c r="P212" s="101">
        <v>0</v>
      </c>
      <c r="Q212" s="101">
        <v>0</v>
      </c>
      <c r="R212" s="101">
        <v>0</v>
      </c>
      <c r="S212" s="101">
        <v>0</v>
      </c>
      <c r="T212" s="104" t="str">
        <f t="shared" si="3"/>
        <v>최대 체력 +1600</v>
      </c>
    </row>
    <row r="213" spans="1:20" ht="13.8" customHeight="1">
      <c r="A213" s="101">
        <f>C213*100+COUNTIF($C$4:C213,C213)</f>
        <v>12305</v>
      </c>
      <c r="B213" s="100" t="s">
        <v>525</v>
      </c>
      <c r="C213" s="101">
        <f>100+VLOOKUP(B213,EQUIPMENT!B:C,2,0)*10+VLOOKUP(B213,EQUIPMENT!B:D,3,0)</f>
        <v>123</v>
      </c>
      <c r="D213" s="101">
        <v>5</v>
      </c>
      <c r="E213" s="101">
        <v>371</v>
      </c>
      <c r="F213" s="101">
        <v>3682</v>
      </c>
      <c r="G213" s="101">
        <v>1484</v>
      </c>
      <c r="H213" s="101">
        <v>5</v>
      </c>
      <c r="I213" s="101">
        <v>1633</v>
      </c>
      <c r="J213" s="101">
        <v>0</v>
      </c>
      <c r="K213" s="101">
        <v>0</v>
      </c>
      <c r="L213" s="101">
        <v>0</v>
      </c>
      <c r="M213" s="101">
        <v>0</v>
      </c>
      <c r="N213" s="101">
        <v>0</v>
      </c>
      <c r="O213" s="101">
        <v>0</v>
      </c>
      <c r="P213" s="101">
        <v>0</v>
      </c>
      <c r="Q213" s="101">
        <v>0</v>
      </c>
      <c r="R213" s="101">
        <v>0</v>
      </c>
      <c r="S213" s="101">
        <v>0</v>
      </c>
      <c r="T213" s="104" t="str">
        <f t="shared" si="3"/>
        <v>최대 체력 +1633</v>
      </c>
    </row>
    <row r="214" spans="1:20" ht="13.8" customHeight="1">
      <c r="A214" s="101">
        <f>C214*100+COUNTIF($C$4:C214,C214)</f>
        <v>12306</v>
      </c>
      <c r="B214" s="100" t="s">
        <v>525</v>
      </c>
      <c r="C214" s="101">
        <f>100+VLOOKUP(B214,EQUIPMENT!B:C,2,0)*10+VLOOKUP(B214,EQUIPMENT!B:D,3,0)</f>
        <v>123</v>
      </c>
      <c r="D214" s="101">
        <v>6</v>
      </c>
      <c r="E214" s="101">
        <v>399</v>
      </c>
      <c r="F214" s="101">
        <v>4081</v>
      </c>
      <c r="G214" s="101">
        <v>1596</v>
      </c>
      <c r="H214" s="101">
        <v>5</v>
      </c>
      <c r="I214" s="101">
        <v>1667</v>
      </c>
      <c r="J214" s="101">
        <v>0</v>
      </c>
      <c r="K214" s="101">
        <v>0</v>
      </c>
      <c r="L214" s="101">
        <v>0</v>
      </c>
      <c r="M214" s="101">
        <v>0</v>
      </c>
      <c r="N214" s="101">
        <v>0</v>
      </c>
      <c r="O214" s="101">
        <v>0</v>
      </c>
      <c r="P214" s="101">
        <v>0</v>
      </c>
      <c r="Q214" s="101">
        <v>0</v>
      </c>
      <c r="R214" s="101">
        <v>0</v>
      </c>
      <c r="S214" s="101">
        <v>0</v>
      </c>
      <c r="T214" s="104" t="str">
        <f t="shared" si="3"/>
        <v>최대 체력 +1667</v>
      </c>
    </row>
    <row r="215" spans="1:20" ht="13.8" customHeight="1">
      <c r="A215" s="101">
        <f>C215*100+COUNTIF($C$4:C215,C215)</f>
        <v>12307</v>
      </c>
      <c r="B215" s="100" t="s">
        <v>525</v>
      </c>
      <c r="C215" s="101">
        <f>100+VLOOKUP(B215,EQUIPMENT!B:C,2,0)*10+VLOOKUP(B215,EQUIPMENT!B:D,3,0)</f>
        <v>123</v>
      </c>
      <c r="D215" s="101">
        <v>7</v>
      </c>
      <c r="E215" s="101">
        <v>428</v>
      </c>
      <c r="F215" s="101">
        <v>4509</v>
      </c>
      <c r="G215" s="101">
        <v>1712</v>
      </c>
      <c r="H215" s="101">
        <v>5</v>
      </c>
      <c r="I215" s="101">
        <v>1700</v>
      </c>
      <c r="J215" s="101">
        <v>0</v>
      </c>
      <c r="K215" s="101">
        <v>0</v>
      </c>
      <c r="L215" s="101">
        <v>0</v>
      </c>
      <c r="M215" s="101">
        <v>0</v>
      </c>
      <c r="N215" s="101">
        <v>0</v>
      </c>
      <c r="O215" s="101">
        <v>0</v>
      </c>
      <c r="P215" s="101">
        <v>0</v>
      </c>
      <c r="Q215" s="101">
        <v>0</v>
      </c>
      <c r="R215" s="101">
        <v>0</v>
      </c>
      <c r="S215" s="101">
        <v>0</v>
      </c>
      <c r="T215" s="104" t="str">
        <f t="shared" si="3"/>
        <v>최대 체력 +1700</v>
      </c>
    </row>
    <row r="216" spans="1:20" ht="13.8" customHeight="1">
      <c r="A216" s="101">
        <f>C216*100+COUNTIF($C$4:C216,C216)</f>
        <v>12308</v>
      </c>
      <c r="B216" s="100" t="s">
        <v>525</v>
      </c>
      <c r="C216" s="101">
        <f>100+VLOOKUP(B216,EQUIPMENT!B:C,2,0)*10+VLOOKUP(B216,EQUIPMENT!B:D,3,0)</f>
        <v>123</v>
      </c>
      <c r="D216" s="101">
        <v>8</v>
      </c>
      <c r="E216" s="101">
        <v>458</v>
      </c>
      <c r="F216" s="101">
        <v>4967</v>
      </c>
      <c r="G216" s="101">
        <v>1832</v>
      </c>
      <c r="H216" s="101">
        <v>5</v>
      </c>
      <c r="I216" s="101">
        <v>1733</v>
      </c>
      <c r="J216" s="101">
        <v>0</v>
      </c>
      <c r="K216" s="101">
        <v>0</v>
      </c>
      <c r="L216" s="101">
        <v>0</v>
      </c>
      <c r="M216" s="101">
        <v>0</v>
      </c>
      <c r="N216" s="101">
        <v>0</v>
      </c>
      <c r="O216" s="101">
        <v>0</v>
      </c>
      <c r="P216" s="101">
        <v>0</v>
      </c>
      <c r="Q216" s="101">
        <v>0</v>
      </c>
      <c r="R216" s="101">
        <v>0</v>
      </c>
      <c r="S216" s="101">
        <v>0</v>
      </c>
      <c r="T216" s="104" t="str">
        <f t="shared" si="3"/>
        <v>최대 체력 +1733</v>
      </c>
    </row>
    <row r="217" spans="1:20" ht="13.8" customHeight="1">
      <c r="A217" s="101">
        <f>C217*100+COUNTIF($C$4:C217,C217)</f>
        <v>12309</v>
      </c>
      <c r="B217" s="100" t="s">
        <v>525</v>
      </c>
      <c r="C217" s="101">
        <f>100+VLOOKUP(B217,EQUIPMENT!B:C,2,0)*10+VLOOKUP(B217,EQUIPMENT!B:D,3,0)</f>
        <v>123</v>
      </c>
      <c r="D217" s="101">
        <v>9</v>
      </c>
      <c r="E217" s="101">
        <v>489</v>
      </c>
      <c r="F217" s="101">
        <v>5456</v>
      </c>
      <c r="G217" s="101">
        <v>1956</v>
      </c>
      <c r="H217" s="101">
        <v>5</v>
      </c>
      <c r="I217" s="101">
        <v>1767</v>
      </c>
      <c r="J217" s="101">
        <v>0</v>
      </c>
      <c r="K217" s="101">
        <v>0</v>
      </c>
      <c r="L217" s="101">
        <v>0</v>
      </c>
      <c r="M217" s="101">
        <v>0</v>
      </c>
      <c r="N217" s="101">
        <v>0</v>
      </c>
      <c r="O217" s="101">
        <v>0</v>
      </c>
      <c r="P217" s="101">
        <v>0</v>
      </c>
      <c r="Q217" s="101">
        <v>0</v>
      </c>
      <c r="R217" s="101">
        <v>0</v>
      </c>
      <c r="S217" s="101">
        <v>0</v>
      </c>
      <c r="T217" s="104" t="str">
        <f t="shared" si="3"/>
        <v>최대 체력 +1767</v>
      </c>
    </row>
    <row r="218" spans="1:20" ht="13.8" customHeight="1">
      <c r="A218" s="101">
        <f>C218*100+COUNTIF($C$4:C218,C218)</f>
        <v>12310</v>
      </c>
      <c r="B218" s="100" t="s">
        <v>525</v>
      </c>
      <c r="C218" s="101">
        <f>100+VLOOKUP(B218,EQUIPMENT!B:C,2,0)*10+VLOOKUP(B218,EQUIPMENT!B:D,3,0)</f>
        <v>123</v>
      </c>
      <c r="D218" s="101">
        <v>10</v>
      </c>
      <c r="E218" s="101">
        <v>522</v>
      </c>
      <c r="F218" s="101">
        <v>5978</v>
      </c>
      <c r="G218" s="101">
        <v>2088</v>
      </c>
      <c r="H218" s="101">
        <v>5</v>
      </c>
      <c r="I218" s="101">
        <v>1800</v>
      </c>
      <c r="J218" s="101">
        <v>0</v>
      </c>
      <c r="K218" s="101">
        <v>0</v>
      </c>
      <c r="L218" s="101">
        <v>0</v>
      </c>
      <c r="M218" s="101">
        <v>0</v>
      </c>
      <c r="N218" s="101">
        <v>0</v>
      </c>
      <c r="O218" s="101">
        <v>0</v>
      </c>
      <c r="P218" s="101">
        <v>0</v>
      </c>
      <c r="Q218" s="101">
        <v>0</v>
      </c>
      <c r="R218" s="101">
        <v>0</v>
      </c>
      <c r="S218" s="101">
        <v>0</v>
      </c>
      <c r="T218" s="104" t="str">
        <f t="shared" si="3"/>
        <v>최대 체력 +1800</v>
      </c>
    </row>
    <row r="219" spans="1:20" ht="13.8" customHeight="1">
      <c r="A219" s="101">
        <f>C219*100+COUNTIF($C$4:C219,C219)</f>
        <v>12401</v>
      </c>
      <c r="B219" s="100" t="s">
        <v>526</v>
      </c>
      <c r="C219" s="101">
        <f>100+VLOOKUP(B219,EQUIPMENT!B:C,2,0)*10+VLOOKUP(B219,EQUIPMENT!B:D,3,0)</f>
        <v>124</v>
      </c>
      <c r="D219" s="101">
        <v>1</v>
      </c>
      <c r="E219" s="101">
        <v>556</v>
      </c>
      <c r="F219" s="101">
        <v>6534</v>
      </c>
      <c r="G219" s="101">
        <v>2224</v>
      </c>
      <c r="H219" s="101">
        <v>5</v>
      </c>
      <c r="I219" s="101">
        <v>2000</v>
      </c>
      <c r="J219" s="101">
        <v>0</v>
      </c>
      <c r="K219" s="101">
        <v>6</v>
      </c>
      <c r="L219" s="101">
        <v>500</v>
      </c>
      <c r="M219" s="101">
        <v>0</v>
      </c>
      <c r="N219" s="101">
        <v>0</v>
      </c>
      <c r="O219" s="101">
        <v>0</v>
      </c>
      <c r="P219" s="101">
        <v>0</v>
      </c>
      <c r="Q219" s="101">
        <v>0</v>
      </c>
      <c r="R219" s="101">
        <v>0</v>
      </c>
      <c r="S219" s="101">
        <v>0</v>
      </c>
      <c r="T219" s="104" t="str">
        <f t="shared" si="3"/>
        <v>최대 체력 +2000 / 받는 회복 효과 강화율 +500</v>
      </c>
    </row>
    <row r="220" spans="1:20" ht="13.8" customHeight="1">
      <c r="A220" s="101">
        <f>C220*100+COUNTIF($C$4:C220,C220)</f>
        <v>12402</v>
      </c>
      <c r="B220" s="100" t="s">
        <v>526</v>
      </c>
      <c r="C220" s="101">
        <f>100+VLOOKUP(B220,EQUIPMENT!B:C,2,0)*10+VLOOKUP(B220,EQUIPMENT!B:D,3,0)</f>
        <v>124</v>
      </c>
      <c r="D220" s="101">
        <v>2</v>
      </c>
      <c r="E220" s="101">
        <v>591</v>
      </c>
      <c r="F220" s="101">
        <v>7125</v>
      </c>
      <c r="G220" s="101">
        <v>2364</v>
      </c>
      <c r="H220" s="101">
        <v>5</v>
      </c>
      <c r="I220" s="101">
        <v>2055</v>
      </c>
      <c r="J220" s="101">
        <v>0</v>
      </c>
      <c r="K220" s="101">
        <v>6</v>
      </c>
      <c r="L220" s="101">
        <v>555</v>
      </c>
      <c r="M220" s="101">
        <v>0</v>
      </c>
      <c r="N220" s="101">
        <v>0</v>
      </c>
      <c r="O220" s="101">
        <v>0</v>
      </c>
      <c r="P220" s="101">
        <v>0</v>
      </c>
      <c r="Q220" s="101">
        <v>0</v>
      </c>
      <c r="R220" s="101">
        <v>0</v>
      </c>
      <c r="S220" s="101">
        <v>0</v>
      </c>
      <c r="T220" s="104" t="str">
        <f t="shared" si="3"/>
        <v>최대 체력 +2055 / 받는 회복 효과 강화율 +555</v>
      </c>
    </row>
    <row r="221" spans="1:20" ht="13.8" customHeight="1">
      <c r="A221" s="101">
        <f>C221*100+COUNTIF($C$4:C221,C221)</f>
        <v>12403</v>
      </c>
      <c r="B221" s="100" t="s">
        <v>526</v>
      </c>
      <c r="C221" s="101">
        <f>100+VLOOKUP(B221,EQUIPMENT!B:C,2,0)*10+VLOOKUP(B221,EQUIPMENT!B:D,3,0)</f>
        <v>124</v>
      </c>
      <c r="D221" s="101">
        <v>3</v>
      </c>
      <c r="E221" s="101">
        <v>627</v>
      </c>
      <c r="F221" s="101">
        <v>7752</v>
      </c>
      <c r="G221" s="101">
        <v>2508</v>
      </c>
      <c r="H221" s="101">
        <v>5</v>
      </c>
      <c r="I221" s="101">
        <v>2110</v>
      </c>
      <c r="J221" s="101">
        <v>0</v>
      </c>
      <c r="K221" s="101">
        <v>6</v>
      </c>
      <c r="L221" s="101">
        <v>610</v>
      </c>
      <c r="M221" s="101">
        <v>0</v>
      </c>
      <c r="N221" s="101">
        <v>0</v>
      </c>
      <c r="O221" s="101">
        <v>0</v>
      </c>
      <c r="P221" s="101">
        <v>0</v>
      </c>
      <c r="Q221" s="101">
        <v>0</v>
      </c>
      <c r="R221" s="101">
        <v>0</v>
      </c>
      <c r="S221" s="101">
        <v>0</v>
      </c>
      <c r="T221" s="104" t="str">
        <f t="shared" si="3"/>
        <v>최대 체력 +2110 / 받는 회복 효과 강화율 +610</v>
      </c>
    </row>
    <row r="222" spans="1:20" ht="13.8" customHeight="1">
      <c r="A222" s="101">
        <f>C222*100+COUNTIF($C$4:C222,C222)</f>
        <v>12404</v>
      </c>
      <c r="B222" s="100" t="s">
        <v>526</v>
      </c>
      <c r="C222" s="101">
        <f>100+VLOOKUP(B222,EQUIPMENT!B:C,2,0)*10+VLOOKUP(B222,EQUIPMENT!B:D,3,0)</f>
        <v>124</v>
      </c>
      <c r="D222" s="101">
        <v>4</v>
      </c>
      <c r="E222" s="101">
        <v>664</v>
      </c>
      <c r="F222" s="101">
        <v>8416</v>
      </c>
      <c r="G222" s="101">
        <v>2656</v>
      </c>
      <c r="H222" s="101">
        <v>5</v>
      </c>
      <c r="I222" s="101">
        <v>2165</v>
      </c>
      <c r="J222" s="101">
        <v>0</v>
      </c>
      <c r="K222" s="101">
        <v>6</v>
      </c>
      <c r="L222" s="101">
        <v>665</v>
      </c>
      <c r="M222" s="101">
        <v>0</v>
      </c>
      <c r="N222" s="101">
        <v>0</v>
      </c>
      <c r="O222" s="101">
        <v>0</v>
      </c>
      <c r="P222" s="101">
        <v>0</v>
      </c>
      <c r="Q222" s="101">
        <v>0</v>
      </c>
      <c r="R222" s="101">
        <v>0</v>
      </c>
      <c r="S222" s="101">
        <v>0</v>
      </c>
      <c r="T222" s="104" t="str">
        <f t="shared" si="3"/>
        <v>최대 체력 +2165 / 받는 회복 효과 강화율 +665</v>
      </c>
    </row>
    <row r="223" spans="1:20" ht="13.8" customHeight="1">
      <c r="A223" s="101">
        <f>C223*100+COUNTIF($C$4:C223,C223)</f>
        <v>12405</v>
      </c>
      <c r="B223" s="100" t="s">
        <v>526</v>
      </c>
      <c r="C223" s="101">
        <f>100+VLOOKUP(B223,EQUIPMENT!B:C,2,0)*10+VLOOKUP(B223,EQUIPMENT!B:D,3,0)</f>
        <v>124</v>
      </c>
      <c r="D223" s="101">
        <v>5</v>
      </c>
      <c r="E223" s="101">
        <v>702</v>
      </c>
      <c r="F223" s="101">
        <v>9118</v>
      </c>
      <c r="G223" s="101">
        <v>2808</v>
      </c>
      <c r="H223" s="101">
        <v>5</v>
      </c>
      <c r="I223" s="101">
        <v>2220</v>
      </c>
      <c r="J223" s="101">
        <v>0</v>
      </c>
      <c r="K223" s="101">
        <v>6</v>
      </c>
      <c r="L223" s="101">
        <v>720</v>
      </c>
      <c r="M223" s="101">
        <v>0</v>
      </c>
      <c r="N223" s="101">
        <v>0</v>
      </c>
      <c r="O223" s="101">
        <v>0</v>
      </c>
      <c r="P223" s="101">
        <v>0</v>
      </c>
      <c r="Q223" s="101">
        <v>0</v>
      </c>
      <c r="R223" s="101">
        <v>0</v>
      </c>
      <c r="S223" s="101">
        <v>0</v>
      </c>
      <c r="T223" s="104" t="str">
        <f t="shared" si="3"/>
        <v>최대 체력 +2220 / 받는 회복 효과 강화율 +720</v>
      </c>
    </row>
    <row r="224" spans="1:20" ht="13.8" customHeight="1">
      <c r="A224" s="101">
        <f>C224*100+COUNTIF($C$4:C224,C224)</f>
        <v>12406</v>
      </c>
      <c r="B224" s="100" t="s">
        <v>526</v>
      </c>
      <c r="C224" s="101">
        <f>100+VLOOKUP(B224,EQUIPMENT!B:C,2,0)*10+VLOOKUP(B224,EQUIPMENT!B:D,3,0)</f>
        <v>124</v>
      </c>
      <c r="D224" s="101">
        <v>6</v>
      </c>
      <c r="E224" s="101">
        <v>741</v>
      </c>
      <c r="F224" s="101">
        <v>9859</v>
      </c>
      <c r="G224" s="101">
        <v>2964</v>
      </c>
      <c r="H224" s="101">
        <v>5</v>
      </c>
      <c r="I224" s="101">
        <v>2275</v>
      </c>
      <c r="J224" s="101">
        <v>0</v>
      </c>
      <c r="K224" s="101">
        <v>6</v>
      </c>
      <c r="L224" s="101">
        <v>775</v>
      </c>
      <c r="M224" s="101">
        <v>0</v>
      </c>
      <c r="N224" s="101">
        <v>0</v>
      </c>
      <c r="O224" s="101">
        <v>0</v>
      </c>
      <c r="P224" s="101">
        <v>0</v>
      </c>
      <c r="Q224" s="101">
        <v>0</v>
      </c>
      <c r="R224" s="101">
        <v>0</v>
      </c>
      <c r="S224" s="101">
        <v>0</v>
      </c>
      <c r="T224" s="104" t="str">
        <f t="shared" si="3"/>
        <v>최대 체력 +2275 / 받는 회복 효과 강화율 +775</v>
      </c>
    </row>
    <row r="225" spans="1:20" ht="13.8" customHeight="1">
      <c r="A225" s="101">
        <f>C225*100+COUNTIF($C$4:C225,C225)</f>
        <v>12407</v>
      </c>
      <c r="B225" s="100" t="s">
        <v>526</v>
      </c>
      <c r="C225" s="101">
        <f>100+VLOOKUP(B225,EQUIPMENT!B:C,2,0)*10+VLOOKUP(B225,EQUIPMENT!B:D,3,0)</f>
        <v>124</v>
      </c>
      <c r="D225" s="101">
        <v>7</v>
      </c>
      <c r="E225" s="101">
        <v>781</v>
      </c>
      <c r="F225" s="101">
        <v>10640</v>
      </c>
      <c r="G225" s="101">
        <v>3124</v>
      </c>
      <c r="H225" s="101">
        <v>5</v>
      </c>
      <c r="I225" s="101">
        <v>2330</v>
      </c>
      <c r="J225" s="101">
        <v>0</v>
      </c>
      <c r="K225" s="101">
        <v>6</v>
      </c>
      <c r="L225" s="101">
        <v>830</v>
      </c>
      <c r="M225" s="101">
        <v>0</v>
      </c>
      <c r="N225" s="101">
        <v>0</v>
      </c>
      <c r="O225" s="101">
        <v>0</v>
      </c>
      <c r="P225" s="101">
        <v>0</v>
      </c>
      <c r="Q225" s="101">
        <v>0</v>
      </c>
      <c r="R225" s="101">
        <v>0</v>
      </c>
      <c r="S225" s="101">
        <v>0</v>
      </c>
      <c r="T225" s="104" t="str">
        <f t="shared" si="3"/>
        <v>최대 체력 +2330 / 받는 회복 효과 강화율 +830</v>
      </c>
    </row>
    <row r="226" spans="1:20" ht="13.8" customHeight="1">
      <c r="A226" s="101">
        <f>C226*100+COUNTIF($C$4:C226,C226)</f>
        <v>12408</v>
      </c>
      <c r="B226" s="100" t="s">
        <v>526</v>
      </c>
      <c r="C226" s="101">
        <f>100+VLOOKUP(B226,EQUIPMENT!B:C,2,0)*10+VLOOKUP(B226,EQUIPMENT!B:D,3,0)</f>
        <v>124</v>
      </c>
      <c r="D226" s="101">
        <v>8</v>
      </c>
      <c r="E226" s="101">
        <v>822</v>
      </c>
      <c r="F226" s="101">
        <v>11462</v>
      </c>
      <c r="G226" s="101">
        <v>3288</v>
      </c>
      <c r="H226" s="101">
        <v>5</v>
      </c>
      <c r="I226" s="101">
        <v>2390</v>
      </c>
      <c r="J226" s="101">
        <v>0</v>
      </c>
      <c r="K226" s="101">
        <v>6</v>
      </c>
      <c r="L226" s="101">
        <v>890</v>
      </c>
      <c r="M226" s="101">
        <v>0</v>
      </c>
      <c r="N226" s="101">
        <v>0</v>
      </c>
      <c r="O226" s="101">
        <v>0</v>
      </c>
      <c r="P226" s="101">
        <v>0</v>
      </c>
      <c r="Q226" s="101">
        <v>0</v>
      </c>
      <c r="R226" s="101">
        <v>0</v>
      </c>
      <c r="S226" s="101">
        <v>0</v>
      </c>
      <c r="T226" s="104" t="str">
        <f t="shared" si="3"/>
        <v>최대 체력 +2390 / 받는 회복 효과 강화율 +890</v>
      </c>
    </row>
    <row r="227" spans="1:20" ht="13.8" customHeight="1">
      <c r="A227" s="101">
        <f>C227*100+COUNTIF($C$4:C227,C227)</f>
        <v>12409</v>
      </c>
      <c r="B227" s="100" t="s">
        <v>526</v>
      </c>
      <c r="C227" s="101">
        <f>100+VLOOKUP(B227,EQUIPMENT!B:C,2,0)*10+VLOOKUP(B227,EQUIPMENT!B:D,3,0)</f>
        <v>124</v>
      </c>
      <c r="D227" s="101">
        <v>9</v>
      </c>
      <c r="E227" s="101">
        <v>864</v>
      </c>
      <c r="F227" s="101">
        <v>12326</v>
      </c>
      <c r="G227" s="101">
        <v>3456</v>
      </c>
      <c r="H227" s="101">
        <v>5</v>
      </c>
      <c r="I227" s="101">
        <v>2445</v>
      </c>
      <c r="J227" s="101">
        <v>0</v>
      </c>
      <c r="K227" s="101">
        <v>6</v>
      </c>
      <c r="L227" s="101">
        <v>945</v>
      </c>
      <c r="M227" s="101">
        <v>0</v>
      </c>
      <c r="N227" s="101">
        <v>0</v>
      </c>
      <c r="O227" s="101">
        <v>0</v>
      </c>
      <c r="P227" s="101">
        <v>0</v>
      </c>
      <c r="Q227" s="101">
        <v>0</v>
      </c>
      <c r="R227" s="101">
        <v>0</v>
      </c>
      <c r="S227" s="101">
        <v>0</v>
      </c>
      <c r="T227" s="104" t="str">
        <f t="shared" si="3"/>
        <v>최대 체력 +2445 / 받는 회복 효과 강화율 +945</v>
      </c>
    </row>
    <row r="228" spans="1:20" ht="13.8" customHeight="1">
      <c r="A228" s="101">
        <f>C228*100+COUNTIF($C$4:C228,C228)</f>
        <v>12410</v>
      </c>
      <c r="B228" s="100" t="s">
        <v>526</v>
      </c>
      <c r="C228" s="101">
        <f>100+VLOOKUP(B228,EQUIPMENT!B:C,2,0)*10+VLOOKUP(B228,EQUIPMENT!B:D,3,0)</f>
        <v>124</v>
      </c>
      <c r="D228" s="101">
        <v>10</v>
      </c>
      <c r="E228" s="101">
        <v>908</v>
      </c>
      <c r="F228" s="101">
        <v>13234</v>
      </c>
      <c r="G228" s="101">
        <v>3632</v>
      </c>
      <c r="H228" s="101">
        <v>5</v>
      </c>
      <c r="I228" s="101">
        <v>2500</v>
      </c>
      <c r="J228" s="101">
        <v>0</v>
      </c>
      <c r="K228" s="101">
        <v>6</v>
      </c>
      <c r="L228" s="101">
        <v>1000</v>
      </c>
      <c r="M228" s="101">
        <v>0</v>
      </c>
      <c r="N228" s="101">
        <v>0</v>
      </c>
      <c r="O228" s="101">
        <v>0</v>
      </c>
      <c r="P228" s="101">
        <v>0</v>
      </c>
      <c r="Q228" s="101">
        <v>0</v>
      </c>
      <c r="R228" s="101">
        <v>0</v>
      </c>
      <c r="S228" s="101">
        <v>0</v>
      </c>
      <c r="T228" s="104" t="str">
        <f t="shared" si="3"/>
        <v>최대 체력 +2500 / 받는 회복 효과 강화율 +1000</v>
      </c>
    </row>
    <row r="229" spans="1:20" ht="13.8" customHeight="1">
      <c r="A229" s="101">
        <f>C229*100+COUNTIF($C$4:C229,C229)</f>
        <v>12501</v>
      </c>
      <c r="B229" s="100" t="s">
        <v>527</v>
      </c>
      <c r="C229" s="101">
        <f>100+VLOOKUP(B229,EQUIPMENT!B:C,2,0)*10+VLOOKUP(B229,EQUIPMENT!B:D,3,0)</f>
        <v>125</v>
      </c>
      <c r="D229" s="101">
        <v>1</v>
      </c>
      <c r="E229" s="101">
        <v>953</v>
      </c>
      <c r="F229" s="101">
        <v>14187</v>
      </c>
      <c r="G229" s="101">
        <v>3812</v>
      </c>
      <c r="H229" s="101">
        <v>5</v>
      </c>
      <c r="I229" s="101">
        <v>3500</v>
      </c>
      <c r="J229" s="101">
        <v>0</v>
      </c>
      <c r="K229" s="101">
        <v>6</v>
      </c>
      <c r="L229" s="101">
        <v>1200</v>
      </c>
      <c r="M229" s="101">
        <v>0</v>
      </c>
      <c r="N229" s="101">
        <v>5</v>
      </c>
      <c r="O229" s="101">
        <v>500</v>
      </c>
      <c r="P229" s="101">
        <v>1</v>
      </c>
      <c r="Q229" s="101">
        <v>0</v>
      </c>
      <c r="R229" s="101">
        <v>0</v>
      </c>
      <c r="S229" s="101">
        <v>0</v>
      </c>
      <c r="T229" s="104" t="str">
        <f t="shared" si="3"/>
        <v>최대 체력 +3500 / 받는 회복 효과 강화율 +1200 / 최대 체력 +5%</v>
      </c>
    </row>
    <row r="230" spans="1:20" ht="13.8" customHeight="1">
      <c r="A230" s="101">
        <f>C230*100+COUNTIF($C$4:C230,C230)</f>
        <v>12502</v>
      </c>
      <c r="B230" s="100" t="s">
        <v>527</v>
      </c>
      <c r="C230" s="101">
        <f>100+VLOOKUP(B230,EQUIPMENT!B:C,2,0)*10+VLOOKUP(B230,EQUIPMENT!B:D,3,0)</f>
        <v>125</v>
      </c>
      <c r="D230" s="101">
        <v>2</v>
      </c>
      <c r="E230" s="101">
        <v>999</v>
      </c>
      <c r="F230" s="101">
        <v>15186</v>
      </c>
      <c r="G230" s="101">
        <v>3996</v>
      </c>
      <c r="H230" s="101">
        <v>5</v>
      </c>
      <c r="I230" s="101">
        <v>3800</v>
      </c>
      <c r="J230" s="101">
        <v>0</v>
      </c>
      <c r="K230" s="101">
        <v>6</v>
      </c>
      <c r="L230" s="101">
        <v>1400</v>
      </c>
      <c r="M230" s="101">
        <v>0</v>
      </c>
      <c r="N230" s="101">
        <v>5</v>
      </c>
      <c r="O230" s="101">
        <v>650</v>
      </c>
      <c r="P230" s="101">
        <v>1</v>
      </c>
      <c r="Q230" s="101">
        <v>0</v>
      </c>
      <c r="R230" s="101">
        <v>0</v>
      </c>
      <c r="S230" s="101">
        <v>0</v>
      </c>
      <c r="T230" s="104" t="str">
        <f t="shared" si="3"/>
        <v>최대 체력 +3800 / 받는 회복 효과 강화율 +1400 / 최대 체력 +6.5%</v>
      </c>
    </row>
    <row r="231" spans="1:20" ht="13.8" customHeight="1">
      <c r="A231" s="101">
        <f>C231*100+COUNTIF($C$4:C231,C231)</f>
        <v>12503</v>
      </c>
      <c r="B231" s="100" t="s">
        <v>527</v>
      </c>
      <c r="C231" s="101">
        <f>100+VLOOKUP(B231,EQUIPMENT!B:C,2,0)*10+VLOOKUP(B231,EQUIPMENT!B:D,3,0)</f>
        <v>125</v>
      </c>
      <c r="D231" s="101">
        <v>3</v>
      </c>
      <c r="E231" s="101">
        <v>1046</v>
      </c>
      <c r="F231" s="101">
        <v>16232</v>
      </c>
      <c r="G231" s="101">
        <v>4184</v>
      </c>
      <c r="H231" s="101">
        <v>5</v>
      </c>
      <c r="I231" s="101">
        <v>4100</v>
      </c>
      <c r="J231" s="101">
        <v>0</v>
      </c>
      <c r="K231" s="101">
        <v>6</v>
      </c>
      <c r="L231" s="101">
        <v>1600</v>
      </c>
      <c r="M231" s="101">
        <v>0</v>
      </c>
      <c r="N231" s="101">
        <v>5</v>
      </c>
      <c r="O231" s="101">
        <v>800</v>
      </c>
      <c r="P231" s="101">
        <v>1</v>
      </c>
      <c r="Q231" s="101">
        <v>0</v>
      </c>
      <c r="R231" s="101">
        <v>0</v>
      </c>
      <c r="S231" s="101">
        <v>0</v>
      </c>
      <c r="T231" s="104" t="str">
        <f t="shared" si="3"/>
        <v>최대 체력 +4100 / 받는 회복 효과 강화율 +1600 / 최대 체력 +8%</v>
      </c>
    </row>
    <row r="232" spans="1:20" ht="13.8" customHeight="1">
      <c r="A232" s="101">
        <f>C232*100+COUNTIF($C$4:C232,C232)</f>
        <v>12504</v>
      </c>
      <c r="B232" s="100" t="s">
        <v>527</v>
      </c>
      <c r="C232" s="101">
        <f>100+VLOOKUP(B232,EQUIPMENT!B:C,2,0)*10+VLOOKUP(B232,EQUIPMENT!B:D,3,0)</f>
        <v>125</v>
      </c>
      <c r="D232" s="101">
        <v>4</v>
      </c>
      <c r="E232" s="101">
        <v>1094</v>
      </c>
      <c r="F232" s="101">
        <v>17326</v>
      </c>
      <c r="G232" s="101">
        <v>4376</v>
      </c>
      <c r="H232" s="101">
        <v>5</v>
      </c>
      <c r="I232" s="101">
        <v>4250</v>
      </c>
      <c r="J232" s="101">
        <v>0</v>
      </c>
      <c r="K232" s="101">
        <v>6</v>
      </c>
      <c r="L232" s="101">
        <v>1800</v>
      </c>
      <c r="M232" s="101">
        <v>0</v>
      </c>
      <c r="N232" s="101">
        <v>5</v>
      </c>
      <c r="O232" s="101">
        <v>900</v>
      </c>
      <c r="P232" s="101">
        <v>1</v>
      </c>
      <c r="Q232" s="101">
        <v>0</v>
      </c>
      <c r="R232" s="101">
        <v>0</v>
      </c>
      <c r="S232" s="101">
        <v>0</v>
      </c>
      <c r="T232" s="104" t="str">
        <f t="shared" si="3"/>
        <v>최대 체력 +4250 / 받는 회복 효과 강화율 +1800 / 최대 체력 +9%</v>
      </c>
    </row>
    <row r="233" spans="1:20" ht="13.8" customHeight="1">
      <c r="A233" s="101">
        <f>C233*100+COUNTIF($C$4:C233,C233)</f>
        <v>12505</v>
      </c>
      <c r="B233" s="100" t="s">
        <v>527</v>
      </c>
      <c r="C233" s="101">
        <f>100+VLOOKUP(B233,EQUIPMENT!B:C,2,0)*10+VLOOKUP(B233,EQUIPMENT!B:D,3,0)</f>
        <v>125</v>
      </c>
      <c r="D233" s="101">
        <v>5</v>
      </c>
      <c r="E233" s="101">
        <v>1143</v>
      </c>
      <c r="F233" s="101">
        <v>18469</v>
      </c>
      <c r="G233" s="101">
        <v>4572</v>
      </c>
      <c r="H233" s="101">
        <v>5</v>
      </c>
      <c r="I233" s="101">
        <v>4500</v>
      </c>
      <c r="J233" s="101">
        <v>0</v>
      </c>
      <c r="K233" s="101">
        <v>6</v>
      </c>
      <c r="L233" s="101">
        <v>2000</v>
      </c>
      <c r="M233" s="101">
        <v>0</v>
      </c>
      <c r="N233" s="101">
        <v>5</v>
      </c>
      <c r="O233" s="101">
        <v>1000</v>
      </c>
      <c r="P233" s="101">
        <v>1</v>
      </c>
      <c r="Q233" s="101">
        <v>0</v>
      </c>
      <c r="R233" s="101">
        <v>0</v>
      </c>
      <c r="S233" s="101">
        <v>0</v>
      </c>
      <c r="T233" s="104" t="str">
        <f t="shared" si="3"/>
        <v>최대 체력 +4500 / 받는 회복 효과 강화율 +2000 / 최대 체력 +10%</v>
      </c>
    </row>
    <row r="234" spans="1:20" ht="13.8" customHeight="1">
      <c r="A234" s="101">
        <f>C234*100+COUNTIF($C$4:C234,C234)</f>
        <v>12601</v>
      </c>
      <c r="B234" s="100" t="s">
        <v>528</v>
      </c>
      <c r="C234" s="101">
        <f>100+VLOOKUP(B234,EQUIPMENT!B:C,2,0)*10+VLOOKUP(B234,EQUIPMENT!B:D,3,0)</f>
        <v>126</v>
      </c>
      <c r="D234" s="101">
        <v>1</v>
      </c>
      <c r="E234" s="101">
        <v>1193</v>
      </c>
      <c r="F234" s="101">
        <v>19662</v>
      </c>
      <c r="G234" s="101">
        <v>4772</v>
      </c>
      <c r="H234" s="101">
        <v>5</v>
      </c>
      <c r="I234" s="101">
        <v>4750</v>
      </c>
      <c r="J234" s="101">
        <v>0</v>
      </c>
      <c r="K234" s="101">
        <v>6</v>
      </c>
      <c r="L234" s="101">
        <v>2200</v>
      </c>
      <c r="M234" s="101">
        <v>0</v>
      </c>
      <c r="N234" s="101">
        <v>5</v>
      </c>
      <c r="O234" s="101">
        <v>1100</v>
      </c>
      <c r="P234" s="101">
        <v>1</v>
      </c>
      <c r="Q234" s="101">
        <v>0</v>
      </c>
      <c r="R234" s="101">
        <v>0</v>
      </c>
      <c r="S234" s="101">
        <v>0</v>
      </c>
      <c r="T234" s="104" t="str">
        <f t="shared" si="3"/>
        <v>최대 체력 +4750 / 받는 회복 효과 강화율 +2200 / 최대 체력 +11%</v>
      </c>
    </row>
    <row r="235" spans="1:20" ht="13.8" customHeight="1">
      <c r="A235" s="101">
        <f>C235*100+COUNTIF($C$4:C235,C235)</f>
        <v>12602</v>
      </c>
      <c r="B235" s="100" t="s">
        <v>528</v>
      </c>
      <c r="C235" s="101">
        <f>100+VLOOKUP(B235,EQUIPMENT!B:C,2,0)*10+VLOOKUP(B235,EQUIPMENT!B:D,3,0)</f>
        <v>126</v>
      </c>
      <c r="D235" s="101">
        <v>2</v>
      </c>
      <c r="E235" s="101">
        <v>1244</v>
      </c>
      <c r="F235" s="101">
        <v>20906</v>
      </c>
      <c r="G235" s="101">
        <v>4976</v>
      </c>
      <c r="H235" s="101">
        <v>5</v>
      </c>
      <c r="I235" s="101">
        <v>5000</v>
      </c>
      <c r="J235" s="101">
        <v>0</v>
      </c>
      <c r="K235" s="101">
        <v>6</v>
      </c>
      <c r="L235" s="101">
        <v>2400</v>
      </c>
      <c r="M235" s="101">
        <v>0</v>
      </c>
      <c r="N235" s="101">
        <v>5</v>
      </c>
      <c r="O235" s="101">
        <v>1250</v>
      </c>
      <c r="P235" s="101">
        <v>1</v>
      </c>
      <c r="Q235" s="101">
        <v>0</v>
      </c>
      <c r="R235" s="101">
        <v>0</v>
      </c>
      <c r="S235" s="101">
        <v>0</v>
      </c>
      <c r="T235" s="104" t="str">
        <f t="shared" si="3"/>
        <v>최대 체력 +5000 / 받는 회복 효과 강화율 +2400 / 최대 체력 +12.5%</v>
      </c>
    </row>
    <row r="236" spans="1:20" ht="13.8" customHeight="1">
      <c r="A236" s="101">
        <f>C236*100+COUNTIF($C$4:C236,C236)</f>
        <v>12603</v>
      </c>
      <c r="B236" s="100" t="s">
        <v>528</v>
      </c>
      <c r="C236" s="101">
        <f>100+VLOOKUP(B236,EQUIPMENT!B:C,2,0)*10+VLOOKUP(B236,EQUIPMENT!B:D,3,0)</f>
        <v>126</v>
      </c>
      <c r="D236" s="101">
        <v>3</v>
      </c>
      <c r="E236" s="101">
        <v>1296</v>
      </c>
      <c r="F236" s="101">
        <v>22202</v>
      </c>
      <c r="G236" s="101">
        <v>5184</v>
      </c>
      <c r="H236" s="101">
        <v>5</v>
      </c>
      <c r="I236" s="101">
        <v>5500</v>
      </c>
      <c r="J236" s="101">
        <v>0</v>
      </c>
      <c r="K236" s="101">
        <v>6</v>
      </c>
      <c r="L236" s="101">
        <v>2600</v>
      </c>
      <c r="M236" s="101">
        <v>0</v>
      </c>
      <c r="N236" s="101">
        <v>5</v>
      </c>
      <c r="O236" s="101">
        <v>1400</v>
      </c>
      <c r="P236" s="101">
        <v>1</v>
      </c>
      <c r="Q236" s="101">
        <v>0</v>
      </c>
      <c r="R236" s="101">
        <v>0</v>
      </c>
      <c r="S236" s="101">
        <v>0</v>
      </c>
      <c r="T236" s="104" t="str">
        <f t="shared" si="3"/>
        <v>최대 체력 +5500 / 받는 회복 효과 강화율 +2600 / 최대 체력 +14%</v>
      </c>
    </row>
    <row r="237" spans="1:20" ht="13.8" customHeight="1">
      <c r="A237" s="101">
        <f>C237*100+COUNTIF($C$4:C237,C237)</f>
        <v>12604</v>
      </c>
      <c r="B237" s="100" t="s">
        <v>528</v>
      </c>
      <c r="C237" s="101">
        <f>100+VLOOKUP(B237,EQUIPMENT!B:C,2,0)*10+VLOOKUP(B237,EQUIPMENT!B:D,3,0)</f>
        <v>126</v>
      </c>
      <c r="D237" s="101">
        <v>4</v>
      </c>
      <c r="E237" s="101">
        <v>1349</v>
      </c>
      <c r="F237" s="101">
        <v>23551</v>
      </c>
      <c r="G237" s="101">
        <v>5396</v>
      </c>
      <c r="H237" s="101">
        <v>5</v>
      </c>
      <c r="I237" s="101">
        <v>6000</v>
      </c>
      <c r="J237" s="101">
        <v>0</v>
      </c>
      <c r="K237" s="101">
        <v>6</v>
      </c>
      <c r="L237" s="101">
        <v>2800</v>
      </c>
      <c r="M237" s="101">
        <v>0</v>
      </c>
      <c r="N237" s="101">
        <v>5</v>
      </c>
      <c r="O237" s="101">
        <v>1600</v>
      </c>
      <c r="P237" s="101">
        <v>1</v>
      </c>
      <c r="Q237" s="101">
        <v>0</v>
      </c>
      <c r="R237" s="101">
        <v>0</v>
      </c>
      <c r="S237" s="101">
        <v>0</v>
      </c>
      <c r="T237" s="104" t="str">
        <f t="shared" si="3"/>
        <v>최대 체력 +6000 / 받는 회복 효과 강화율 +2800 / 최대 체력 +16%</v>
      </c>
    </row>
    <row r="238" spans="1:20" ht="13.8" customHeight="1">
      <c r="A238" s="101">
        <f>C238*100+COUNTIF($C$4:C238,C238)</f>
        <v>12605</v>
      </c>
      <c r="B238" s="100" t="s">
        <v>528</v>
      </c>
      <c r="C238" s="101">
        <f>100+VLOOKUP(B238,EQUIPMENT!B:C,2,0)*10+VLOOKUP(B238,EQUIPMENT!B:D,3,0)</f>
        <v>126</v>
      </c>
      <c r="D238" s="101">
        <v>5</v>
      </c>
      <c r="E238" s="101">
        <v>1404</v>
      </c>
      <c r="F238" s="101">
        <v>24955</v>
      </c>
      <c r="G238" s="101">
        <v>5616</v>
      </c>
      <c r="H238" s="101">
        <v>5</v>
      </c>
      <c r="I238" s="101">
        <v>6500</v>
      </c>
      <c r="J238" s="101">
        <v>0</v>
      </c>
      <c r="K238" s="101">
        <v>6</v>
      </c>
      <c r="L238" s="101">
        <v>3000</v>
      </c>
      <c r="M238" s="101">
        <v>0</v>
      </c>
      <c r="N238" s="101">
        <v>5</v>
      </c>
      <c r="O238" s="101">
        <v>1800</v>
      </c>
      <c r="P238" s="101">
        <v>1</v>
      </c>
      <c r="Q238" s="101">
        <v>0</v>
      </c>
      <c r="R238" s="101">
        <v>0</v>
      </c>
      <c r="S238" s="101">
        <v>0</v>
      </c>
      <c r="T238" s="104" t="str">
        <f t="shared" si="3"/>
        <v>최대 체력 +6500 / 받는 회복 효과 강화율 +3000 / 최대 체력 +18%</v>
      </c>
    </row>
    <row r="239" spans="1:20" ht="13.8" customHeight="1">
      <c r="A239" s="101">
        <f>C239*100+COUNTIF($C$4:C239,C239)</f>
        <v>12701</v>
      </c>
      <c r="B239" s="100" t="s">
        <v>529</v>
      </c>
      <c r="C239" s="101">
        <f>100+VLOOKUP(B239,EQUIPMENT!B:C,2,0)*10+VLOOKUP(B239,EQUIPMENT!B:D,3,0)</f>
        <v>127</v>
      </c>
      <c r="D239" s="101">
        <v>1</v>
      </c>
      <c r="E239" s="101">
        <v>1460</v>
      </c>
      <c r="F239" s="101">
        <v>26415</v>
      </c>
      <c r="G239" s="101">
        <v>5840</v>
      </c>
      <c r="H239" s="101">
        <v>5</v>
      </c>
      <c r="I239" s="101">
        <v>6800</v>
      </c>
      <c r="J239" s="101">
        <v>0</v>
      </c>
      <c r="K239" s="101">
        <v>6</v>
      </c>
      <c r="L239" s="101">
        <v>3000</v>
      </c>
      <c r="M239" s="101">
        <v>0</v>
      </c>
      <c r="N239" s="101">
        <v>5</v>
      </c>
      <c r="O239" s="101">
        <v>1100</v>
      </c>
      <c r="P239" s="101">
        <v>1</v>
      </c>
      <c r="Q239" s="101">
        <v>7</v>
      </c>
      <c r="R239" s="101">
        <v>50</v>
      </c>
      <c r="S239" s="101">
        <v>0</v>
      </c>
      <c r="T239" s="104" t="str">
        <f t="shared" si="3"/>
        <v>최대 체력 +6800 / 받는 회복 효과 강화율 +3000 / 최대 체력 +11% / 회피 수치 +50</v>
      </c>
    </row>
    <row r="240" spans="1:20" ht="13.8" customHeight="1">
      <c r="A240" s="101">
        <f>C240*100+COUNTIF($C$4:C240,C240)</f>
        <v>12702</v>
      </c>
      <c r="B240" s="100" t="s">
        <v>529</v>
      </c>
      <c r="C240" s="101">
        <f>100+VLOOKUP(B240,EQUIPMENT!B:C,2,0)*10+VLOOKUP(B240,EQUIPMENT!B:D,3,0)</f>
        <v>127</v>
      </c>
      <c r="D240" s="101">
        <v>2</v>
      </c>
      <c r="E240" s="101">
        <v>1517</v>
      </c>
      <c r="F240" s="101">
        <v>27932</v>
      </c>
      <c r="G240" s="101">
        <v>6068</v>
      </c>
      <c r="H240" s="101">
        <v>5</v>
      </c>
      <c r="I240" s="101">
        <v>7500</v>
      </c>
      <c r="J240" s="101">
        <v>0</v>
      </c>
      <c r="K240" s="101">
        <v>6</v>
      </c>
      <c r="L240" s="101">
        <v>3050</v>
      </c>
      <c r="M240" s="101">
        <v>0</v>
      </c>
      <c r="N240" s="101">
        <v>5</v>
      </c>
      <c r="O240" s="101">
        <v>1300</v>
      </c>
      <c r="P240" s="101">
        <v>1</v>
      </c>
      <c r="Q240" s="101">
        <v>7</v>
      </c>
      <c r="R240" s="101">
        <v>137</v>
      </c>
      <c r="S240" s="101">
        <v>0</v>
      </c>
      <c r="T240" s="104" t="str">
        <f t="shared" si="3"/>
        <v>최대 체력 +7500 / 받는 회복 효과 강화율 +3050 / 최대 체력 +13% / 회피 수치 +137</v>
      </c>
    </row>
    <row r="241" spans="1:20" ht="13.8" customHeight="1">
      <c r="A241" s="101">
        <f>C241*100+COUNTIF($C$4:C241,C241)</f>
        <v>12703</v>
      </c>
      <c r="B241" s="100" t="s">
        <v>529</v>
      </c>
      <c r="C241" s="101">
        <f>100+VLOOKUP(B241,EQUIPMENT!B:C,2,0)*10+VLOOKUP(B241,EQUIPMENT!B:D,3,0)</f>
        <v>127</v>
      </c>
      <c r="D241" s="101">
        <v>3</v>
      </c>
      <c r="E241" s="101">
        <v>1575</v>
      </c>
      <c r="F241" s="101">
        <v>29507</v>
      </c>
      <c r="G241" s="101">
        <v>6300</v>
      </c>
      <c r="H241" s="101">
        <v>5</v>
      </c>
      <c r="I241" s="101">
        <v>8200</v>
      </c>
      <c r="J241" s="101">
        <v>0</v>
      </c>
      <c r="K241" s="101">
        <v>6</v>
      </c>
      <c r="L241" s="101">
        <v>3100</v>
      </c>
      <c r="M241" s="101">
        <v>0</v>
      </c>
      <c r="N241" s="101">
        <v>5</v>
      </c>
      <c r="O241" s="101">
        <v>1450</v>
      </c>
      <c r="P241" s="101">
        <v>1</v>
      </c>
      <c r="Q241" s="101">
        <v>7</v>
      </c>
      <c r="R241" s="101">
        <v>225</v>
      </c>
      <c r="S241" s="101">
        <v>0</v>
      </c>
      <c r="T241" s="104" t="str">
        <f t="shared" si="3"/>
        <v>최대 체력 +8200 / 받는 회복 효과 강화율 +3100 / 최대 체력 +14.5% / 회피 수치 +225</v>
      </c>
    </row>
    <row r="242" spans="1:20" ht="13.8" customHeight="1">
      <c r="A242" s="101">
        <f>C242*100+COUNTIF($C$4:C242,C242)</f>
        <v>12704</v>
      </c>
      <c r="B242" s="100" t="s">
        <v>529</v>
      </c>
      <c r="C242" s="101">
        <f>100+VLOOKUP(B242,EQUIPMENT!B:C,2,0)*10+VLOOKUP(B242,EQUIPMENT!B:D,3,0)</f>
        <v>127</v>
      </c>
      <c r="D242" s="101">
        <v>4</v>
      </c>
      <c r="E242" s="101">
        <v>1634</v>
      </c>
      <c r="F242" s="101">
        <v>31141</v>
      </c>
      <c r="G242" s="101">
        <v>6536</v>
      </c>
      <c r="H242" s="101">
        <v>5</v>
      </c>
      <c r="I242" s="101">
        <v>8900</v>
      </c>
      <c r="J242" s="101">
        <v>0</v>
      </c>
      <c r="K242" s="101">
        <v>6</v>
      </c>
      <c r="L242" s="101">
        <v>3150</v>
      </c>
      <c r="M242" s="101">
        <v>0</v>
      </c>
      <c r="N242" s="101">
        <v>5</v>
      </c>
      <c r="O242" s="101">
        <v>1700</v>
      </c>
      <c r="P242" s="101">
        <v>1</v>
      </c>
      <c r="Q242" s="101">
        <v>7</v>
      </c>
      <c r="R242" s="101">
        <v>313</v>
      </c>
      <c r="S242" s="101">
        <v>0</v>
      </c>
      <c r="T242" s="104" t="str">
        <f t="shared" si="3"/>
        <v>최대 체력 +8900 / 받는 회복 효과 강화율 +3150 / 최대 체력 +17% / 회피 수치 +313</v>
      </c>
    </row>
    <row r="243" spans="1:20" ht="13.8" customHeight="1">
      <c r="A243" s="101">
        <f>C243*100+COUNTIF($C$4:C243,C243)</f>
        <v>12705</v>
      </c>
      <c r="B243" s="100" t="s">
        <v>529</v>
      </c>
      <c r="C243" s="101">
        <f>100+VLOOKUP(B243,EQUIPMENT!B:C,2,0)*10+VLOOKUP(B243,EQUIPMENT!B:D,3,0)</f>
        <v>127</v>
      </c>
      <c r="D243" s="101">
        <v>5</v>
      </c>
      <c r="E243" s="101">
        <v>0</v>
      </c>
      <c r="F243" s="101">
        <v>31141</v>
      </c>
      <c r="G243" s="101">
        <v>0</v>
      </c>
      <c r="H243" s="101">
        <v>5</v>
      </c>
      <c r="I243" s="101">
        <v>9500</v>
      </c>
      <c r="J243" s="101">
        <v>0</v>
      </c>
      <c r="K243" s="101">
        <v>6</v>
      </c>
      <c r="L243" s="101">
        <v>3200</v>
      </c>
      <c r="M243" s="101">
        <v>0</v>
      </c>
      <c r="N243" s="101">
        <v>5</v>
      </c>
      <c r="O243" s="101">
        <v>1800</v>
      </c>
      <c r="P243" s="101">
        <v>1</v>
      </c>
      <c r="Q243" s="101">
        <v>7</v>
      </c>
      <c r="R243" s="101">
        <v>400</v>
      </c>
      <c r="S243" s="101">
        <v>0</v>
      </c>
      <c r="T243" s="104" t="str">
        <f t="shared" si="3"/>
        <v>최대 체력 +9500 / 받는 회복 효과 강화율 +3200 / 최대 체력 +18% / 회피 수치 +400</v>
      </c>
    </row>
    <row r="244" spans="1:20" ht="13.8" customHeight="1">
      <c r="A244" s="101">
        <f>C244*100+COUNTIF($C$4:C244,C244)</f>
        <v>12111</v>
      </c>
      <c r="B244" s="100" t="s">
        <v>530</v>
      </c>
      <c r="C244" s="101">
        <f>100+VLOOKUP(B244,EQUIPMENT!B:C,2,0)*10+VLOOKUP(B244,EQUIPMENT!B:D,3,0)</f>
        <v>121</v>
      </c>
      <c r="D244" s="101">
        <v>1</v>
      </c>
      <c r="E244" s="101">
        <v>25</v>
      </c>
      <c r="F244" s="101">
        <v>25</v>
      </c>
      <c r="G244" s="101">
        <v>100</v>
      </c>
      <c r="H244" s="101">
        <v>5</v>
      </c>
      <c r="I244" s="101">
        <v>375</v>
      </c>
      <c r="J244" s="101">
        <v>0</v>
      </c>
      <c r="K244" s="101">
        <v>0</v>
      </c>
      <c r="L244" s="101">
        <v>0</v>
      </c>
      <c r="M244" s="101">
        <v>0</v>
      </c>
      <c r="N244" s="101">
        <v>0</v>
      </c>
      <c r="O244" s="101">
        <v>0</v>
      </c>
      <c r="P244" s="101">
        <v>0</v>
      </c>
      <c r="Q244" s="101">
        <v>0</v>
      </c>
      <c r="R244" s="101">
        <v>0</v>
      </c>
      <c r="S244" s="101">
        <v>0</v>
      </c>
      <c r="T244" s="104" t="str">
        <f t="shared" si="3"/>
        <v>최대 체력 +375</v>
      </c>
    </row>
    <row r="245" spans="1:20" ht="13.8" customHeight="1">
      <c r="A245" s="101">
        <f>C245*100+COUNTIF($C$4:C245,C245)</f>
        <v>12112</v>
      </c>
      <c r="B245" s="100" t="s">
        <v>530</v>
      </c>
      <c r="C245" s="101">
        <f>100+VLOOKUP(B245,EQUIPMENT!B:C,2,0)*10+VLOOKUP(B245,EQUIPMENT!B:D,3,0)</f>
        <v>121</v>
      </c>
      <c r="D245" s="101">
        <v>2</v>
      </c>
      <c r="E245" s="101">
        <v>27</v>
      </c>
      <c r="F245" s="101">
        <v>52</v>
      </c>
      <c r="G245" s="101">
        <v>108</v>
      </c>
      <c r="H245" s="101">
        <v>5</v>
      </c>
      <c r="I245" s="101">
        <v>400</v>
      </c>
      <c r="J245" s="101">
        <v>0</v>
      </c>
      <c r="K245" s="101">
        <v>0</v>
      </c>
      <c r="L245" s="101">
        <v>0</v>
      </c>
      <c r="M245" s="101">
        <v>0</v>
      </c>
      <c r="N245" s="101">
        <v>0</v>
      </c>
      <c r="O245" s="101">
        <v>0</v>
      </c>
      <c r="P245" s="101">
        <v>0</v>
      </c>
      <c r="Q245" s="101">
        <v>0</v>
      </c>
      <c r="R245" s="101">
        <v>0</v>
      </c>
      <c r="S245" s="101">
        <v>0</v>
      </c>
      <c r="T245" s="104" t="str">
        <f t="shared" si="3"/>
        <v>최대 체력 +400</v>
      </c>
    </row>
    <row r="246" spans="1:20" ht="13.8" customHeight="1">
      <c r="A246" s="101">
        <f>C246*100+COUNTIF($C$4:C246,C246)</f>
        <v>12113</v>
      </c>
      <c r="B246" s="100" t="s">
        <v>530</v>
      </c>
      <c r="C246" s="101">
        <f>100+VLOOKUP(B246,EQUIPMENT!B:C,2,0)*10+VLOOKUP(B246,EQUIPMENT!B:D,3,0)</f>
        <v>121</v>
      </c>
      <c r="D246" s="101">
        <v>3</v>
      </c>
      <c r="E246" s="101">
        <v>30</v>
      </c>
      <c r="F246" s="101">
        <v>82</v>
      </c>
      <c r="G246" s="101">
        <v>120</v>
      </c>
      <c r="H246" s="101">
        <v>5</v>
      </c>
      <c r="I246" s="101">
        <v>425</v>
      </c>
      <c r="J246" s="101">
        <v>0</v>
      </c>
      <c r="K246" s="101">
        <v>0</v>
      </c>
      <c r="L246" s="101">
        <v>0</v>
      </c>
      <c r="M246" s="101">
        <v>0</v>
      </c>
      <c r="N246" s="101">
        <v>0</v>
      </c>
      <c r="O246" s="101">
        <v>0</v>
      </c>
      <c r="P246" s="101">
        <v>0</v>
      </c>
      <c r="Q246" s="101">
        <v>0</v>
      </c>
      <c r="R246" s="101">
        <v>0</v>
      </c>
      <c r="S246" s="101">
        <v>0</v>
      </c>
      <c r="T246" s="104" t="str">
        <f t="shared" si="3"/>
        <v>최대 체력 +425</v>
      </c>
    </row>
    <row r="247" spans="1:20" ht="13.8" customHeight="1">
      <c r="A247" s="101">
        <f>C247*100+COUNTIF($C$4:C247,C247)</f>
        <v>12114</v>
      </c>
      <c r="B247" s="100" t="s">
        <v>530</v>
      </c>
      <c r="C247" s="101">
        <f>100+VLOOKUP(B247,EQUIPMENT!B:C,2,0)*10+VLOOKUP(B247,EQUIPMENT!B:D,3,0)</f>
        <v>121</v>
      </c>
      <c r="D247" s="101">
        <v>4</v>
      </c>
      <c r="E247" s="101">
        <v>34</v>
      </c>
      <c r="F247" s="101">
        <v>116</v>
      </c>
      <c r="G247" s="101">
        <v>136</v>
      </c>
      <c r="H247" s="101">
        <v>5</v>
      </c>
      <c r="I247" s="101">
        <v>450</v>
      </c>
      <c r="J247" s="101">
        <v>0</v>
      </c>
      <c r="K247" s="101">
        <v>0</v>
      </c>
      <c r="L247" s="101">
        <v>0</v>
      </c>
      <c r="M247" s="101">
        <v>0</v>
      </c>
      <c r="N247" s="101">
        <v>0</v>
      </c>
      <c r="O247" s="101">
        <v>0</v>
      </c>
      <c r="P247" s="101">
        <v>0</v>
      </c>
      <c r="Q247" s="101">
        <v>0</v>
      </c>
      <c r="R247" s="101">
        <v>0</v>
      </c>
      <c r="S247" s="101">
        <v>0</v>
      </c>
      <c r="T247" s="104" t="str">
        <f t="shared" si="3"/>
        <v>최대 체력 +450</v>
      </c>
    </row>
    <row r="248" spans="1:20" ht="13.8" customHeight="1">
      <c r="A248" s="101">
        <f>C248*100+COUNTIF($C$4:C248,C248)</f>
        <v>12115</v>
      </c>
      <c r="B248" s="100" t="s">
        <v>530</v>
      </c>
      <c r="C248" s="101">
        <f>100+VLOOKUP(B248,EQUIPMENT!B:C,2,0)*10+VLOOKUP(B248,EQUIPMENT!B:D,3,0)</f>
        <v>121</v>
      </c>
      <c r="D248" s="101">
        <v>5</v>
      </c>
      <c r="E248" s="101">
        <v>39</v>
      </c>
      <c r="F248" s="101">
        <v>155</v>
      </c>
      <c r="G248" s="101">
        <v>156</v>
      </c>
      <c r="H248" s="101">
        <v>5</v>
      </c>
      <c r="I248" s="101">
        <v>475</v>
      </c>
      <c r="J248" s="101">
        <v>0</v>
      </c>
      <c r="K248" s="101">
        <v>0</v>
      </c>
      <c r="L248" s="101">
        <v>0</v>
      </c>
      <c r="M248" s="101">
        <v>0</v>
      </c>
      <c r="N248" s="101">
        <v>0</v>
      </c>
      <c r="O248" s="101">
        <v>0</v>
      </c>
      <c r="P248" s="101">
        <v>0</v>
      </c>
      <c r="Q248" s="101">
        <v>0</v>
      </c>
      <c r="R248" s="101">
        <v>0</v>
      </c>
      <c r="S248" s="101">
        <v>0</v>
      </c>
      <c r="T248" s="104" t="str">
        <f t="shared" si="3"/>
        <v>최대 체력 +475</v>
      </c>
    </row>
    <row r="249" spans="1:20" ht="13.8" customHeight="1">
      <c r="A249" s="101">
        <f>C249*100+COUNTIF($C$4:C249,C249)</f>
        <v>12116</v>
      </c>
      <c r="B249" s="100" t="s">
        <v>530</v>
      </c>
      <c r="C249" s="101">
        <f>100+VLOOKUP(B249,EQUIPMENT!B:C,2,0)*10+VLOOKUP(B249,EQUIPMENT!B:D,3,0)</f>
        <v>121</v>
      </c>
      <c r="D249" s="101">
        <v>6</v>
      </c>
      <c r="E249" s="101">
        <v>45</v>
      </c>
      <c r="F249" s="101">
        <v>200</v>
      </c>
      <c r="G249" s="101">
        <v>180</v>
      </c>
      <c r="H249" s="101">
        <v>5</v>
      </c>
      <c r="I249" s="101">
        <v>500</v>
      </c>
      <c r="J249" s="101">
        <v>0</v>
      </c>
      <c r="K249" s="101">
        <v>0</v>
      </c>
      <c r="L249" s="101">
        <v>0</v>
      </c>
      <c r="M249" s="101">
        <v>0</v>
      </c>
      <c r="N249" s="101">
        <v>0</v>
      </c>
      <c r="O249" s="101">
        <v>0</v>
      </c>
      <c r="P249" s="101">
        <v>0</v>
      </c>
      <c r="Q249" s="101">
        <v>0</v>
      </c>
      <c r="R249" s="101">
        <v>0</v>
      </c>
      <c r="S249" s="101">
        <v>0</v>
      </c>
      <c r="T249" s="104" t="str">
        <f t="shared" si="3"/>
        <v>최대 체력 +500</v>
      </c>
    </row>
    <row r="250" spans="1:20" ht="13.8" customHeight="1">
      <c r="A250" s="101">
        <f>C250*100+COUNTIF($C$4:C250,C250)</f>
        <v>12117</v>
      </c>
      <c r="B250" s="100" t="s">
        <v>530</v>
      </c>
      <c r="C250" s="101">
        <f>100+VLOOKUP(B250,EQUIPMENT!B:C,2,0)*10+VLOOKUP(B250,EQUIPMENT!B:D,3,0)</f>
        <v>121</v>
      </c>
      <c r="D250" s="101">
        <v>7</v>
      </c>
      <c r="E250" s="101">
        <v>52</v>
      </c>
      <c r="F250" s="101">
        <v>252</v>
      </c>
      <c r="G250" s="101">
        <v>208</v>
      </c>
      <c r="H250" s="101">
        <v>5</v>
      </c>
      <c r="I250" s="101">
        <v>525</v>
      </c>
      <c r="J250" s="101">
        <v>0</v>
      </c>
      <c r="K250" s="101">
        <v>0</v>
      </c>
      <c r="L250" s="101">
        <v>0</v>
      </c>
      <c r="M250" s="101">
        <v>0</v>
      </c>
      <c r="N250" s="101">
        <v>0</v>
      </c>
      <c r="O250" s="101">
        <v>0</v>
      </c>
      <c r="P250" s="101">
        <v>0</v>
      </c>
      <c r="Q250" s="101">
        <v>0</v>
      </c>
      <c r="R250" s="101">
        <v>0</v>
      </c>
      <c r="S250" s="101">
        <v>0</v>
      </c>
      <c r="T250" s="104" t="str">
        <f t="shared" si="3"/>
        <v>최대 체력 +525</v>
      </c>
    </row>
    <row r="251" spans="1:20" ht="13.8" customHeight="1">
      <c r="A251" s="101">
        <f>C251*100+COUNTIF($C$4:C251,C251)</f>
        <v>12118</v>
      </c>
      <c r="B251" s="100" t="s">
        <v>530</v>
      </c>
      <c r="C251" s="101">
        <f>100+VLOOKUP(B251,EQUIPMENT!B:C,2,0)*10+VLOOKUP(B251,EQUIPMENT!B:D,3,0)</f>
        <v>121</v>
      </c>
      <c r="D251" s="101">
        <v>8</v>
      </c>
      <c r="E251" s="101">
        <v>60</v>
      </c>
      <c r="F251" s="101">
        <v>312</v>
      </c>
      <c r="G251" s="101">
        <v>240</v>
      </c>
      <c r="H251" s="101">
        <v>5</v>
      </c>
      <c r="I251" s="101">
        <v>550</v>
      </c>
      <c r="J251" s="101">
        <v>0</v>
      </c>
      <c r="K251" s="101">
        <v>0</v>
      </c>
      <c r="L251" s="101">
        <v>0</v>
      </c>
      <c r="M251" s="101">
        <v>0</v>
      </c>
      <c r="N251" s="101">
        <v>0</v>
      </c>
      <c r="O251" s="101">
        <v>0</v>
      </c>
      <c r="P251" s="101">
        <v>0</v>
      </c>
      <c r="Q251" s="101">
        <v>0</v>
      </c>
      <c r="R251" s="101">
        <v>0</v>
      </c>
      <c r="S251" s="101">
        <v>0</v>
      </c>
      <c r="T251" s="104" t="str">
        <f t="shared" si="3"/>
        <v>최대 체력 +550</v>
      </c>
    </row>
    <row r="252" spans="1:20" ht="13.8" customHeight="1">
      <c r="A252" s="101">
        <f>C252*100+COUNTIF($C$4:C252,C252)</f>
        <v>12119</v>
      </c>
      <c r="B252" s="100" t="s">
        <v>530</v>
      </c>
      <c r="C252" s="101">
        <f>100+VLOOKUP(B252,EQUIPMENT!B:C,2,0)*10+VLOOKUP(B252,EQUIPMENT!B:D,3,0)</f>
        <v>121</v>
      </c>
      <c r="D252" s="101">
        <v>9</v>
      </c>
      <c r="E252" s="101">
        <v>69</v>
      </c>
      <c r="F252" s="101">
        <v>381</v>
      </c>
      <c r="G252" s="101">
        <v>276</v>
      </c>
      <c r="H252" s="101">
        <v>5</v>
      </c>
      <c r="I252" s="101">
        <v>575</v>
      </c>
      <c r="J252" s="101">
        <v>0</v>
      </c>
      <c r="K252" s="101">
        <v>0</v>
      </c>
      <c r="L252" s="101">
        <v>0</v>
      </c>
      <c r="M252" s="101">
        <v>0</v>
      </c>
      <c r="N252" s="101">
        <v>0</v>
      </c>
      <c r="O252" s="101">
        <v>0</v>
      </c>
      <c r="P252" s="101">
        <v>0</v>
      </c>
      <c r="Q252" s="101">
        <v>0</v>
      </c>
      <c r="R252" s="101">
        <v>0</v>
      </c>
      <c r="S252" s="101">
        <v>0</v>
      </c>
      <c r="T252" s="104" t="str">
        <f t="shared" si="3"/>
        <v>최대 체력 +575</v>
      </c>
    </row>
    <row r="253" spans="1:20" ht="13.8" customHeight="1">
      <c r="A253" s="101">
        <f>C253*100+COUNTIF($C$4:C253,C253)</f>
        <v>12120</v>
      </c>
      <c r="B253" s="100" t="s">
        <v>530</v>
      </c>
      <c r="C253" s="101">
        <f>100+VLOOKUP(B253,EQUIPMENT!B:C,2,0)*10+VLOOKUP(B253,EQUIPMENT!B:D,3,0)</f>
        <v>121</v>
      </c>
      <c r="D253" s="101">
        <v>10</v>
      </c>
      <c r="E253" s="101">
        <v>80</v>
      </c>
      <c r="F253" s="101">
        <v>461</v>
      </c>
      <c r="G253" s="101">
        <v>320</v>
      </c>
      <c r="H253" s="101">
        <v>5</v>
      </c>
      <c r="I253" s="101">
        <v>600</v>
      </c>
      <c r="J253" s="101">
        <v>0</v>
      </c>
      <c r="K253" s="101">
        <v>0</v>
      </c>
      <c r="L253" s="101">
        <v>0</v>
      </c>
      <c r="M253" s="101">
        <v>0</v>
      </c>
      <c r="N253" s="101">
        <v>0</v>
      </c>
      <c r="O253" s="101">
        <v>0</v>
      </c>
      <c r="P253" s="101">
        <v>0</v>
      </c>
      <c r="Q253" s="101">
        <v>0</v>
      </c>
      <c r="R253" s="101">
        <v>0</v>
      </c>
      <c r="S253" s="101">
        <v>0</v>
      </c>
      <c r="T253" s="104" t="str">
        <f t="shared" si="3"/>
        <v>최대 체력 +600</v>
      </c>
    </row>
    <row r="254" spans="1:20" ht="13.8" customHeight="1">
      <c r="A254" s="101">
        <f>C254*100+COUNTIF($C$4:C254,C254)</f>
        <v>12211</v>
      </c>
      <c r="B254" s="100" t="s">
        <v>531</v>
      </c>
      <c r="C254" s="101">
        <f>100+VLOOKUP(B254,EQUIPMENT!B:C,2,0)*10+VLOOKUP(B254,EQUIPMENT!B:D,3,0)</f>
        <v>122</v>
      </c>
      <c r="D254" s="101">
        <v>1</v>
      </c>
      <c r="E254" s="101">
        <v>92</v>
      </c>
      <c r="F254" s="101">
        <v>553</v>
      </c>
      <c r="G254" s="101">
        <v>368</v>
      </c>
      <c r="H254" s="101">
        <v>5</v>
      </c>
      <c r="I254" s="101">
        <v>750</v>
      </c>
      <c r="J254" s="101">
        <v>0</v>
      </c>
      <c r="K254" s="101">
        <v>0</v>
      </c>
      <c r="L254" s="101">
        <v>0</v>
      </c>
      <c r="M254" s="101">
        <v>0</v>
      </c>
      <c r="N254" s="101">
        <v>0</v>
      </c>
      <c r="O254" s="101">
        <v>0</v>
      </c>
      <c r="P254" s="101">
        <v>0</v>
      </c>
      <c r="Q254" s="101">
        <v>0</v>
      </c>
      <c r="R254" s="101">
        <v>0</v>
      </c>
      <c r="S254" s="101">
        <v>0</v>
      </c>
      <c r="T254" s="104" t="str">
        <f t="shared" si="3"/>
        <v>최대 체력 +750</v>
      </c>
    </row>
    <row r="255" spans="1:20" ht="13.8" customHeight="1">
      <c r="A255" s="101">
        <f>C255*100+COUNTIF($C$4:C255,C255)</f>
        <v>12212</v>
      </c>
      <c r="B255" s="100" t="s">
        <v>531</v>
      </c>
      <c r="C255" s="101">
        <f>100+VLOOKUP(B255,EQUIPMENT!B:C,2,0)*10+VLOOKUP(B255,EQUIPMENT!B:D,3,0)</f>
        <v>122</v>
      </c>
      <c r="D255" s="101">
        <v>2</v>
      </c>
      <c r="E255" s="101">
        <v>105</v>
      </c>
      <c r="F255" s="101">
        <v>658</v>
      </c>
      <c r="G255" s="101">
        <v>420</v>
      </c>
      <c r="H255" s="101">
        <v>5</v>
      </c>
      <c r="I255" s="101">
        <v>775</v>
      </c>
      <c r="J255" s="101">
        <v>0</v>
      </c>
      <c r="K255" s="101">
        <v>0</v>
      </c>
      <c r="L255" s="101">
        <v>0</v>
      </c>
      <c r="M255" s="101">
        <v>0</v>
      </c>
      <c r="N255" s="101">
        <v>0</v>
      </c>
      <c r="O255" s="101">
        <v>0</v>
      </c>
      <c r="P255" s="101">
        <v>0</v>
      </c>
      <c r="Q255" s="101">
        <v>0</v>
      </c>
      <c r="R255" s="101">
        <v>0</v>
      </c>
      <c r="S255" s="101">
        <v>0</v>
      </c>
      <c r="T255" s="104" t="str">
        <f t="shared" si="3"/>
        <v>최대 체력 +775</v>
      </c>
    </row>
    <row r="256" spans="1:20" ht="13.8" customHeight="1">
      <c r="A256" s="101">
        <f>C256*100+COUNTIF($C$4:C256,C256)</f>
        <v>12213</v>
      </c>
      <c r="B256" s="100" t="s">
        <v>531</v>
      </c>
      <c r="C256" s="101">
        <f>100+VLOOKUP(B256,EQUIPMENT!B:C,2,0)*10+VLOOKUP(B256,EQUIPMENT!B:D,3,0)</f>
        <v>122</v>
      </c>
      <c r="D256" s="101">
        <v>3</v>
      </c>
      <c r="E256" s="101">
        <v>119</v>
      </c>
      <c r="F256" s="101">
        <v>777</v>
      </c>
      <c r="G256" s="101">
        <v>476</v>
      </c>
      <c r="H256" s="101">
        <v>5</v>
      </c>
      <c r="I256" s="101">
        <v>800</v>
      </c>
      <c r="J256" s="101">
        <v>0</v>
      </c>
      <c r="K256" s="101">
        <v>0</v>
      </c>
      <c r="L256" s="101">
        <v>0</v>
      </c>
      <c r="M256" s="101">
        <v>0</v>
      </c>
      <c r="N256" s="101">
        <v>0</v>
      </c>
      <c r="O256" s="101">
        <v>0</v>
      </c>
      <c r="P256" s="101">
        <v>0</v>
      </c>
      <c r="Q256" s="101">
        <v>0</v>
      </c>
      <c r="R256" s="101">
        <v>0</v>
      </c>
      <c r="S256" s="101">
        <v>0</v>
      </c>
      <c r="T256" s="104" t="str">
        <f t="shared" si="3"/>
        <v>최대 체력 +800</v>
      </c>
    </row>
    <row r="257" spans="1:20" ht="13.8" customHeight="1">
      <c r="A257" s="101">
        <f>C257*100+COUNTIF($C$4:C257,C257)</f>
        <v>12214</v>
      </c>
      <c r="B257" s="100" t="s">
        <v>531</v>
      </c>
      <c r="C257" s="101">
        <f>100+VLOOKUP(B257,EQUIPMENT!B:C,2,0)*10+VLOOKUP(B257,EQUIPMENT!B:D,3,0)</f>
        <v>122</v>
      </c>
      <c r="D257" s="101">
        <v>4</v>
      </c>
      <c r="E257" s="101">
        <v>134</v>
      </c>
      <c r="F257" s="101">
        <v>911</v>
      </c>
      <c r="G257" s="101">
        <v>536</v>
      </c>
      <c r="H257" s="101">
        <v>5</v>
      </c>
      <c r="I257" s="101">
        <v>825</v>
      </c>
      <c r="J257" s="101">
        <v>0</v>
      </c>
      <c r="K257" s="101">
        <v>0</v>
      </c>
      <c r="L257" s="101">
        <v>0</v>
      </c>
      <c r="M257" s="101">
        <v>0</v>
      </c>
      <c r="N257" s="101">
        <v>0</v>
      </c>
      <c r="O257" s="101">
        <v>0</v>
      </c>
      <c r="P257" s="101">
        <v>0</v>
      </c>
      <c r="Q257" s="101">
        <v>0</v>
      </c>
      <c r="R257" s="101">
        <v>0</v>
      </c>
      <c r="S257" s="101">
        <v>0</v>
      </c>
      <c r="T257" s="104" t="str">
        <f t="shared" si="3"/>
        <v>최대 체력 +825</v>
      </c>
    </row>
    <row r="258" spans="1:20" ht="13.8" customHeight="1">
      <c r="A258" s="101">
        <f>C258*100+COUNTIF($C$4:C258,C258)</f>
        <v>12215</v>
      </c>
      <c r="B258" s="100" t="s">
        <v>531</v>
      </c>
      <c r="C258" s="101">
        <f>100+VLOOKUP(B258,EQUIPMENT!B:C,2,0)*10+VLOOKUP(B258,EQUIPMENT!B:D,3,0)</f>
        <v>122</v>
      </c>
      <c r="D258" s="101">
        <v>5</v>
      </c>
      <c r="E258" s="101">
        <v>150</v>
      </c>
      <c r="F258" s="101">
        <v>1061</v>
      </c>
      <c r="G258" s="101">
        <v>600</v>
      </c>
      <c r="H258" s="101">
        <v>5</v>
      </c>
      <c r="I258" s="101">
        <v>850</v>
      </c>
      <c r="J258" s="101">
        <v>0</v>
      </c>
      <c r="K258" s="101">
        <v>0</v>
      </c>
      <c r="L258" s="101">
        <v>0</v>
      </c>
      <c r="M258" s="101">
        <v>0</v>
      </c>
      <c r="N258" s="101">
        <v>0</v>
      </c>
      <c r="O258" s="101">
        <v>0</v>
      </c>
      <c r="P258" s="101">
        <v>0</v>
      </c>
      <c r="Q258" s="101">
        <v>0</v>
      </c>
      <c r="R258" s="101">
        <v>0</v>
      </c>
      <c r="S258" s="101">
        <v>0</v>
      </c>
      <c r="T258" s="104" t="str">
        <f t="shared" si="3"/>
        <v>최대 체력 +850</v>
      </c>
    </row>
    <row r="259" spans="1:20" ht="13.8" customHeight="1">
      <c r="A259" s="101">
        <f>C259*100+COUNTIF($C$4:C259,C259)</f>
        <v>12216</v>
      </c>
      <c r="B259" s="100" t="s">
        <v>531</v>
      </c>
      <c r="C259" s="101">
        <f>100+VLOOKUP(B259,EQUIPMENT!B:C,2,0)*10+VLOOKUP(B259,EQUIPMENT!B:D,3,0)</f>
        <v>122</v>
      </c>
      <c r="D259" s="101">
        <v>6</v>
      </c>
      <c r="E259" s="101">
        <v>167</v>
      </c>
      <c r="F259" s="101">
        <v>1228</v>
      </c>
      <c r="G259" s="101">
        <v>668</v>
      </c>
      <c r="H259" s="101">
        <v>5</v>
      </c>
      <c r="I259" s="101">
        <v>875</v>
      </c>
      <c r="J259" s="101">
        <v>0</v>
      </c>
      <c r="K259" s="101">
        <v>0</v>
      </c>
      <c r="L259" s="101">
        <v>0</v>
      </c>
      <c r="M259" s="101">
        <v>0</v>
      </c>
      <c r="N259" s="101">
        <v>0</v>
      </c>
      <c r="O259" s="101">
        <v>0</v>
      </c>
      <c r="P259" s="101">
        <v>0</v>
      </c>
      <c r="Q259" s="101">
        <v>0</v>
      </c>
      <c r="R259" s="101">
        <v>0</v>
      </c>
      <c r="S259" s="101">
        <v>0</v>
      </c>
      <c r="T259" s="104" t="str">
        <f t="shared" si="3"/>
        <v>최대 체력 +875</v>
      </c>
    </row>
    <row r="260" spans="1:20" ht="13.8" customHeight="1">
      <c r="A260" s="101">
        <f>C260*100+COUNTIF($C$4:C260,C260)</f>
        <v>12217</v>
      </c>
      <c r="B260" s="100" t="s">
        <v>531</v>
      </c>
      <c r="C260" s="101">
        <f>100+VLOOKUP(B260,EQUIPMENT!B:C,2,0)*10+VLOOKUP(B260,EQUIPMENT!B:D,3,0)</f>
        <v>122</v>
      </c>
      <c r="D260" s="101">
        <v>7</v>
      </c>
      <c r="E260" s="101">
        <v>185</v>
      </c>
      <c r="F260" s="101">
        <v>1413</v>
      </c>
      <c r="G260" s="101">
        <v>740</v>
      </c>
      <c r="H260" s="101">
        <v>5</v>
      </c>
      <c r="I260" s="101">
        <v>900</v>
      </c>
      <c r="J260" s="101">
        <v>0</v>
      </c>
      <c r="K260" s="101">
        <v>0</v>
      </c>
      <c r="L260" s="101">
        <v>0</v>
      </c>
      <c r="M260" s="101">
        <v>0</v>
      </c>
      <c r="N260" s="101">
        <v>0</v>
      </c>
      <c r="O260" s="101">
        <v>0</v>
      </c>
      <c r="P260" s="101">
        <v>0</v>
      </c>
      <c r="Q260" s="101">
        <v>0</v>
      </c>
      <c r="R260" s="101">
        <v>0</v>
      </c>
      <c r="S260" s="101">
        <v>0</v>
      </c>
      <c r="T260" s="104" t="str">
        <f t="shared" ref="T260:T323" si="4">IF(H260=0,"",IF(I260&gt;0,VLOOKUP(H260,MAIN_STATS_TYPE,2,0)&amp;IF(J260=1," +"&amp;I260/100&amp;"%"," +"&amp;I260),VLOOKUP(H260,MAIN_STATS_TYPE,2,0)))&amp;IF(K260=0,""," / "&amp;IF(L260&gt;0,VLOOKUP(K260,MAIN_STATS_TYPE,2,0)&amp;IF(M260=1," +"&amp;L260/100&amp;"%"," +"&amp;L260),VLOOKUP(K260,MAIN_STATS_TYPE,2,0)))&amp;IF(N260=0,""," / "&amp;IF(O260&gt;0,VLOOKUP(N260,MAIN_STATS_TYPE,2,0)&amp;IF(P260=1," +"&amp;O260/100&amp;"%"," +"&amp;O260),VLOOKUP(N260,MAIN_STATS_TYPE,2,0)))&amp;IF(Q260=0,""," / "&amp;IF(R260&gt;0,VLOOKUP(Q260,MAIN_STATS_TYPE,2,0)&amp;IF(S260=1," +"&amp;R260/100&amp;"%"," +"&amp;R260),VLOOKUP(Q260,MAIN_STATS_TYPE,2,0)))</f>
        <v>최대 체력 +900</v>
      </c>
    </row>
    <row r="261" spans="1:20" ht="13.8" customHeight="1">
      <c r="A261" s="101">
        <f>C261*100+COUNTIF($C$4:C261,C261)</f>
        <v>12218</v>
      </c>
      <c r="B261" s="100" t="s">
        <v>531</v>
      </c>
      <c r="C261" s="101">
        <f>100+VLOOKUP(B261,EQUIPMENT!B:C,2,0)*10+VLOOKUP(B261,EQUIPMENT!B:D,3,0)</f>
        <v>122</v>
      </c>
      <c r="D261" s="101">
        <v>8</v>
      </c>
      <c r="E261" s="101">
        <v>204</v>
      </c>
      <c r="F261" s="101">
        <v>1617</v>
      </c>
      <c r="G261" s="101">
        <v>816</v>
      </c>
      <c r="H261" s="101">
        <v>5</v>
      </c>
      <c r="I261" s="101">
        <v>925</v>
      </c>
      <c r="J261" s="101">
        <v>0</v>
      </c>
      <c r="K261" s="101">
        <v>0</v>
      </c>
      <c r="L261" s="101">
        <v>0</v>
      </c>
      <c r="M261" s="101">
        <v>0</v>
      </c>
      <c r="N261" s="101">
        <v>0</v>
      </c>
      <c r="O261" s="101">
        <v>0</v>
      </c>
      <c r="P261" s="101">
        <v>0</v>
      </c>
      <c r="Q261" s="101">
        <v>0</v>
      </c>
      <c r="R261" s="101">
        <v>0</v>
      </c>
      <c r="S261" s="101">
        <v>0</v>
      </c>
      <c r="T261" s="104" t="str">
        <f t="shared" si="4"/>
        <v>최대 체력 +925</v>
      </c>
    </row>
    <row r="262" spans="1:20" ht="13.8" customHeight="1">
      <c r="A262" s="101">
        <f>C262*100+COUNTIF($C$4:C262,C262)</f>
        <v>12219</v>
      </c>
      <c r="B262" s="100" t="s">
        <v>531</v>
      </c>
      <c r="C262" s="101">
        <f>100+VLOOKUP(B262,EQUIPMENT!B:C,2,0)*10+VLOOKUP(B262,EQUIPMENT!B:D,3,0)</f>
        <v>122</v>
      </c>
      <c r="D262" s="101">
        <v>9</v>
      </c>
      <c r="E262" s="101">
        <v>224</v>
      </c>
      <c r="F262" s="101">
        <v>1841</v>
      </c>
      <c r="G262" s="101">
        <v>896</v>
      </c>
      <c r="H262" s="101">
        <v>5</v>
      </c>
      <c r="I262" s="101">
        <v>950</v>
      </c>
      <c r="J262" s="101">
        <v>0</v>
      </c>
      <c r="K262" s="101">
        <v>0</v>
      </c>
      <c r="L262" s="101">
        <v>0</v>
      </c>
      <c r="M262" s="101">
        <v>0</v>
      </c>
      <c r="N262" s="101">
        <v>0</v>
      </c>
      <c r="O262" s="101">
        <v>0</v>
      </c>
      <c r="P262" s="101">
        <v>0</v>
      </c>
      <c r="Q262" s="101">
        <v>0</v>
      </c>
      <c r="R262" s="101">
        <v>0</v>
      </c>
      <c r="S262" s="101">
        <v>0</v>
      </c>
      <c r="T262" s="104" t="str">
        <f t="shared" si="4"/>
        <v>최대 체력 +950</v>
      </c>
    </row>
    <row r="263" spans="1:20" ht="13.8" customHeight="1">
      <c r="A263" s="101">
        <f>C263*100+COUNTIF($C$4:C263,C263)</f>
        <v>12220</v>
      </c>
      <c r="B263" s="100" t="s">
        <v>531</v>
      </c>
      <c r="C263" s="101">
        <f>100+VLOOKUP(B263,EQUIPMENT!B:C,2,0)*10+VLOOKUP(B263,EQUIPMENT!B:D,3,0)</f>
        <v>122</v>
      </c>
      <c r="D263" s="101">
        <v>10</v>
      </c>
      <c r="E263" s="101">
        <v>246</v>
      </c>
      <c r="F263" s="101">
        <v>2087</v>
      </c>
      <c r="G263" s="101">
        <v>984</v>
      </c>
      <c r="H263" s="101">
        <v>5</v>
      </c>
      <c r="I263" s="101">
        <v>975</v>
      </c>
      <c r="J263" s="101">
        <v>0</v>
      </c>
      <c r="K263" s="101">
        <v>0</v>
      </c>
      <c r="L263" s="101">
        <v>0</v>
      </c>
      <c r="M263" s="101">
        <v>0</v>
      </c>
      <c r="N263" s="101">
        <v>0</v>
      </c>
      <c r="O263" s="101">
        <v>0</v>
      </c>
      <c r="P263" s="101">
        <v>0</v>
      </c>
      <c r="Q263" s="101">
        <v>0</v>
      </c>
      <c r="R263" s="101">
        <v>0</v>
      </c>
      <c r="S263" s="101">
        <v>0</v>
      </c>
      <c r="T263" s="104" t="str">
        <f t="shared" si="4"/>
        <v>최대 체력 +975</v>
      </c>
    </row>
    <row r="264" spans="1:20" ht="13.8" customHeight="1">
      <c r="A264" s="101">
        <f>C264*100+COUNTIF($C$4:C264,C264)</f>
        <v>12311</v>
      </c>
      <c r="B264" s="100" t="s">
        <v>532</v>
      </c>
      <c r="C264" s="101">
        <f>100+VLOOKUP(B264,EQUIPMENT!B:C,2,0)*10+VLOOKUP(B264,EQUIPMENT!B:D,3,0)</f>
        <v>123</v>
      </c>
      <c r="D264" s="101">
        <v>1</v>
      </c>
      <c r="E264" s="101">
        <v>269</v>
      </c>
      <c r="F264" s="101">
        <v>2356</v>
      </c>
      <c r="G264" s="101">
        <v>1076</v>
      </c>
      <c r="H264" s="101">
        <v>5</v>
      </c>
      <c r="I264" s="101">
        <v>1125</v>
      </c>
      <c r="J264" s="101">
        <v>0</v>
      </c>
      <c r="K264" s="101">
        <v>0</v>
      </c>
      <c r="L264" s="101">
        <v>0</v>
      </c>
      <c r="M264" s="101">
        <v>0</v>
      </c>
      <c r="N264" s="101">
        <v>0</v>
      </c>
      <c r="O264" s="101">
        <v>0</v>
      </c>
      <c r="P264" s="101">
        <v>0</v>
      </c>
      <c r="Q264" s="101">
        <v>0</v>
      </c>
      <c r="R264" s="101">
        <v>0</v>
      </c>
      <c r="S264" s="101">
        <v>0</v>
      </c>
      <c r="T264" s="104" t="str">
        <f t="shared" si="4"/>
        <v>최대 체력 +1125</v>
      </c>
    </row>
    <row r="265" spans="1:20" ht="13.8" customHeight="1">
      <c r="A265" s="101">
        <f>C265*100+COUNTIF($C$4:C265,C265)</f>
        <v>12312</v>
      </c>
      <c r="B265" s="100" t="s">
        <v>532</v>
      </c>
      <c r="C265" s="101">
        <f>100+VLOOKUP(B265,EQUIPMENT!B:C,2,0)*10+VLOOKUP(B265,EQUIPMENT!B:D,3,0)</f>
        <v>123</v>
      </c>
      <c r="D265" s="101">
        <v>2</v>
      </c>
      <c r="E265" s="101">
        <v>293</v>
      </c>
      <c r="F265" s="101">
        <v>2649</v>
      </c>
      <c r="G265" s="101">
        <v>1172</v>
      </c>
      <c r="H265" s="101">
        <v>5</v>
      </c>
      <c r="I265" s="101">
        <v>1150</v>
      </c>
      <c r="J265" s="101">
        <v>0</v>
      </c>
      <c r="K265" s="101">
        <v>0</v>
      </c>
      <c r="L265" s="101">
        <v>0</v>
      </c>
      <c r="M265" s="101">
        <v>0</v>
      </c>
      <c r="N265" s="101">
        <v>0</v>
      </c>
      <c r="O265" s="101">
        <v>0</v>
      </c>
      <c r="P265" s="101">
        <v>0</v>
      </c>
      <c r="Q265" s="101">
        <v>0</v>
      </c>
      <c r="R265" s="101">
        <v>0</v>
      </c>
      <c r="S265" s="101">
        <v>0</v>
      </c>
      <c r="T265" s="104" t="str">
        <f t="shared" si="4"/>
        <v>최대 체력 +1150</v>
      </c>
    </row>
    <row r="266" spans="1:20" ht="13.8" customHeight="1">
      <c r="A266" s="101">
        <f>C266*100+COUNTIF($C$4:C266,C266)</f>
        <v>12313</v>
      </c>
      <c r="B266" s="100" t="s">
        <v>532</v>
      </c>
      <c r="C266" s="101">
        <f>100+VLOOKUP(B266,EQUIPMENT!B:C,2,0)*10+VLOOKUP(B266,EQUIPMENT!B:D,3,0)</f>
        <v>123</v>
      </c>
      <c r="D266" s="101">
        <v>3</v>
      </c>
      <c r="E266" s="101">
        <v>318</v>
      </c>
      <c r="F266" s="101">
        <v>2967</v>
      </c>
      <c r="G266" s="101">
        <v>1272</v>
      </c>
      <c r="H266" s="101">
        <v>5</v>
      </c>
      <c r="I266" s="101">
        <v>1175</v>
      </c>
      <c r="J266" s="101">
        <v>0</v>
      </c>
      <c r="K266" s="101">
        <v>0</v>
      </c>
      <c r="L266" s="101">
        <v>0</v>
      </c>
      <c r="M266" s="101">
        <v>0</v>
      </c>
      <c r="N266" s="101">
        <v>0</v>
      </c>
      <c r="O266" s="101">
        <v>0</v>
      </c>
      <c r="P266" s="101">
        <v>0</v>
      </c>
      <c r="Q266" s="101">
        <v>0</v>
      </c>
      <c r="R266" s="101">
        <v>0</v>
      </c>
      <c r="S266" s="101">
        <v>0</v>
      </c>
      <c r="T266" s="104" t="str">
        <f t="shared" si="4"/>
        <v>최대 체력 +1175</v>
      </c>
    </row>
    <row r="267" spans="1:20" ht="13.8" customHeight="1">
      <c r="A267" s="101">
        <f>C267*100+COUNTIF($C$4:C267,C267)</f>
        <v>12314</v>
      </c>
      <c r="B267" s="100" t="s">
        <v>532</v>
      </c>
      <c r="C267" s="101">
        <f>100+VLOOKUP(B267,EQUIPMENT!B:C,2,0)*10+VLOOKUP(B267,EQUIPMENT!B:D,3,0)</f>
        <v>123</v>
      </c>
      <c r="D267" s="101">
        <v>4</v>
      </c>
      <c r="E267" s="101">
        <v>344</v>
      </c>
      <c r="F267" s="101">
        <v>3311</v>
      </c>
      <c r="G267" s="101">
        <v>1376</v>
      </c>
      <c r="H267" s="101">
        <v>5</v>
      </c>
      <c r="I267" s="101">
        <v>1200</v>
      </c>
      <c r="J267" s="101">
        <v>0</v>
      </c>
      <c r="K267" s="101">
        <v>0</v>
      </c>
      <c r="L267" s="101">
        <v>0</v>
      </c>
      <c r="M267" s="101">
        <v>0</v>
      </c>
      <c r="N267" s="101">
        <v>0</v>
      </c>
      <c r="O267" s="101">
        <v>0</v>
      </c>
      <c r="P267" s="101">
        <v>0</v>
      </c>
      <c r="Q267" s="101">
        <v>0</v>
      </c>
      <c r="R267" s="101">
        <v>0</v>
      </c>
      <c r="S267" s="101">
        <v>0</v>
      </c>
      <c r="T267" s="104" t="str">
        <f t="shared" si="4"/>
        <v>최대 체력 +1200</v>
      </c>
    </row>
    <row r="268" spans="1:20" ht="13.8" customHeight="1">
      <c r="A268" s="101">
        <f>C268*100+COUNTIF($C$4:C268,C268)</f>
        <v>12315</v>
      </c>
      <c r="B268" s="100" t="s">
        <v>532</v>
      </c>
      <c r="C268" s="101">
        <f>100+VLOOKUP(B268,EQUIPMENT!B:C,2,0)*10+VLOOKUP(B268,EQUIPMENT!B:D,3,0)</f>
        <v>123</v>
      </c>
      <c r="D268" s="101">
        <v>5</v>
      </c>
      <c r="E268" s="101">
        <v>371</v>
      </c>
      <c r="F268" s="101">
        <v>3682</v>
      </c>
      <c r="G268" s="101">
        <v>1484</v>
      </c>
      <c r="H268" s="101">
        <v>5</v>
      </c>
      <c r="I268" s="101">
        <v>1225</v>
      </c>
      <c r="J268" s="101">
        <v>0</v>
      </c>
      <c r="K268" s="101">
        <v>0</v>
      </c>
      <c r="L268" s="101">
        <v>0</v>
      </c>
      <c r="M268" s="101">
        <v>0</v>
      </c>
      <c r="N268" s="101">
        <v>0</v>
      </c>
      <c r="O268" s="101">
        <v>0</v>
      </c>
      <c r="P268" s="101">
        <v>0</v>
      </c>
      <c r="Q268" s="101">
        <v>0</v>
      </c>
      <c r="R268" s="101">
        <v>0</v>
      </c>
      <c r="S268" s="101">
        <v>0</v>
      </c>
      <c r="T268" s="104" t="str">
        <f t="shared" si="4"/>
        <v>최대 체력 +1225</v>
      </c>
    </row>
    <row r="269" spans="1:20" ht="13.8" customHeight="1">
      <c r="A269" s="101">
        <f>C269*100+COUNTIF($C$4:C269,C269)</f>
        <v>12316</v>
      </c>
      <c r="B269" s="100" t="s">
        <v>532</v>
      </c>
      <c r="C269" s="101">
        <f>100+VLOOKUP(B269,EQUIPMENT!B:C,2,0)*10+VLOOKUP(B269,EQUIPMENT!B:D,3,0)</f>
        <v>123</v>
      </c>
      <c r="D269" s="101">
        <v>6</v>
      </c>
      <c r="E269" s="101">
        <v>399</v>
      </c>
      <c r="F269" s="101">
        <v>4081</v>
      </c>
      <c r="G269" s="101">
        <v>1596</v>
      </c>
      <c r="H269" s="101">
        <v>5</v>
      </c>
      <c r="I269" s="101">
        <v>1250</v>
      </c>
      <c r="J269" s="101">
        <v>0</v>
      </c>
      <c r="K269" s="101">
        <v>0</v>
      </c>
      <c r="L269" s="101">
        <v>0</v>
      </c>
      <c r="M269" s="101">
        <v>0</v>
      </c>
      <c r="N269" s="101">
        <v>0</v>
      </c>
      <c r="O269" s="101">
        <v>0</v>
      </c>
      <c r="P269" s="101">
        <v>0</v>
      </c>
      <c r="Q269" s="101">
        <v>0</v>
      </c>
      <c r="R269" s="101">
        <v>0</v>
      </c>
      <c r="S269" s="101">
        <v>0</v>
      </c>
      <c r="T269" s="104" t="str">
        <f t="shared" si="4"/>
        <v>최대 체력 +1250</v>
      </c>
    </row>
    <row r="270" spans="1:20" ht="13.8" customHeight="1">
      <c r="A270" s="101">
        <f>C270*100+COUNTIF($C$4:C270,C270)</f>
        <v>12317</v>
      </c>
      <c r="B270" s="100" t="s">
        <v>532</v>
      </c>
      <c r="C270" s="101">
        <f>100+VLOOKUP(B270,EQUIPMENT!B:C,2,0)*10+VLOOKUP(B270,EQUIPMENT!B:D,3,0)</f>
        <v>123</v>
      </c>
      <c r="D270" s="101">
        <v>7</v>
      </c>
      <c r="E270" s="101">
        <v>428</v>
      </c>
      <c r="F270" s="101">
        <v>4509</v>
      </c>
      <c r="G270" s="101">
        <v>1712</v>
      </c>
      <c r="H270" s="101">
        <v>5</v>
      </c>
      <c r="I270" s="101">
        <v>1275</v>
      </c>
      <c r="J270" s="101">
        <v>0</v>
      </c>
      <c r="K270" s="101">
        <v>0</v>
      </c>
      <c r="L270" s="101">
        <v>0</v>
      </c>
      <c r="M270" s="101">
        <v>0</v>
      </c>
      <c r="N270" s="101">
        <v>0</v>
      </c>
      <c r="O270" s="101">
        <v>0</v>
      </c>
      <c r="P270" s="101">
        <v>0</v>
      </c>
      <c r="Q270" s="101">
        <v>0</v>
      </c>
      <c r="R270" s="101">
        <v>0</v>
      </c>
      <c r="S270" s="101">
        <v>0</v>
      </c>
      <c r="T270" s="104" t="str">
        <f t="shared" si="4"/>
        <v>최대 체력 +1275</v>
      </c>
    </row>
    <row r="271" spans="1:20" ht="13.8" customHeight="1">
      <c r="A271" s="101">
        <f>C271*100+COUNTIF($C$4:C271,C271)</f>
        <v>12318</v>
      </c>
      <c r="B271" s="100" t="s">
        <v>532</v>
      </c>
      <c r="C271" s="101">
        <f>100+VLOOKUP(B271,EQUIPMENT!B:C,2,0)*10+VLOOKUP(B271,EQUIPMENT!B:D,3,0)</f>
        <v>123</v>
      </c>
      <c r="D271" s="101">
        <v>8</v>
      </c>
      <c r="E271" s="101">
        <v>458</v>
      </c>
      <c r="F271" s="101">
        <v>4967</v>
      </c>
      <c r="G271" s="101">
        <v>1832</v>
      </c>
      <c r="H271" s="101">
        <v>5</v>
      </c>
      <c r="I271" s="101">
        <v>1300</v>
      </c>
      <c r="J271" s="101">
        <v>0</v>
      </c>
      <c r="K271" s="101">
        <v>0</v>
      </c>
      <c r="L271" s="101">
        <v>0</v>
      </c>
      <c r="M271" s="101">
        <v>0</v>
      </c>
      <c r="N271" s="101">
        <v>0</v>
      </c>
      <c r="O271" s="101">
        <v>0</v>
      </c>
      <c r="P271" s="101">
        <v>0</v>
      </c>
      <c r="Q271" s="101">
        <v>0</v>
      </c>
      <c r="R271" s="101">
        <v>0</v>
      </c>
      <c r="S271" s="101">
        <v>0</v>
      </c>
      <c r="T271" s="104" t="str">
        <f t="shared" si="4"/>
        <v>최대 체력 +1300</v>
      </c>
    </row>
    <row r="272" spans="1:20" ht="13.8" customHeight="1">
      <c r="A272" s="101">
        <f>C272*100+COUNTIF($C$4:C272,C272)</f>
        <v>12319</v>
      </c>
      <c r="B272" s="100" t="s">
        <v>532</v>
      </c>
      <c r="C272" s="101">
        <f>100+VLOOKUP(B272,EQUIPMENT!B:C,2,0)*10+VLOOKUP(B272,EQUIPMENT!B:D,3,0)</f>
        <v>123</v>
      </c>
      <c r="D272" s="101">
        <v>9</v>
      </c>
      <c r="E272" s="101">
        <v>489</v>
      </c>
      <c r="F272" s="101">
        <v>5456</v>
      </c>
      <c r="G272" s="101">
        <v>1956</v>
      </c>
      <c r="H272" s="101">
        <v>5</v>
      </c>
      <c r="I272" s="101">
        <v>1325</v>
      </c>
      <c r="J272" s="101">
        <v>0</v>
      </c>
      <c r="K272" s="101">
        <v>0</v>
      </c>
      <c r="L272" s="101">
        <v>0</v>
      </c>
      <c r="M272" s="101">
        <v>0</v>
      </c>
      <c r="N272" s="101">
        <v>0</v>
      </c>
      <c r="O272" s="101">
        <v>0</v>
      </c>
      <c r="P272" s="101">
        <v>0</v>
      </c>
      <c r="Q272" s="101">
        <v>0</v>
      </c>
      <c r="R272" s="101">
        <v>0</v>
      </c>
      <c r="S272" s="101">
        <v>0</v>
      </c>
      <c r="T272" s="104" t="str">
        <f t="shared" si="4"/>
        <v>최대 체력 +1325</v>
      </c>
    </row>
    <row r="273" spans="1:20" ht="13.8" customHeight="1">
      <c r="A273" s="101">
        <f>C273*100+COUNTIF($C$4:C273,C273)</f>
        <v>12320</v>
      </c>
      <c r="B273" s="100" t="s">
        <v>532</v>
      </c>
      <c r="C273" s="101">
        <f>100+VLOOKUP(B273,EQUIPMENT!B:C,2,0)*10+VLOOKUP(B273,EQUIPMENT!B:D,3,0)</f>
        <v>123</v>
      </c>
      <c r="D273" s="101">
        <v>10</v>
      </c>
      <c r="E273" s="101">
        <v>522</v>
      </c>
      <c r="F273" s="101">
        <v>5978</v>
      </c>
      <c r="G273" s="101">
        <v>2088</v>
      </c>
      <c r="H273" s="101">
        <v>5</v>
      </c>
      <c r="I273" s="101">
        <v>1350</v>
      </c>
      <c r="J273" s="101">
        <v>0</v>
      </c>
      <c r="K273" s="101">
        <v>0</v>
      </c>
      <c r="L273" s="101">
        <v>0</v>
      </c>
      <c r="M273" s="101">
        <v>0</v>
      </c>
      <c r="N273" s="101">
        <v>0</v>
      </c>
      <c r="O273" s="101">
        <v>0</v>
      </c>
      <c r="P273" s="101">
        <v>0</v>
      </c>
      <c r="Q273" s="101">
        <v>0</v>
      </c>
      <c r="R273" s="101">
        <v>0</v>
      </c>
      <c r="S273" s="101">
        <v>0</v>
      </c>
      <c r="T273" s="104" t="str">
        <f t="shared" si="4"/>
        <v>최대 체력 +1350</v>
      </c>
    </row>
    <row r="274" spans="1:20" ht="13.8" customHeight="1">
      <c r="A274" s="101">
        <f>C274*100+COUNTIF($C$4:C274,C274)</f>
        <v>12411</v>
      </c>
      <c r="B274" s="100" t="s">
        <v>533</v>
      </c>
      <c r="C274" s="101">
        <f>100+VLOOKUP(B274,EQUIPMENT!B:C,2,0)*10+VLOOKUP(B274,EQUIPMENT!B:D,3,0)</f>
        <v>124</v>
      </c>
      <c r="D274" s="101">
        <v>1</v>
      </c>
      <c r="E274" s="101">
        <v>556</v>
      </c>
      <c r="F274" s="101">
        <v>6534</v>
      </c>
      <c r="G274" s="101">
        <v>2224</v>
      </c>
      <c r="H274" s="101">
        <v>5</v>
      </c>
      <c r="I274" s="101">
        <v>1500</v>
      </c>
      <c r="J274" s="101">
        <v>0</v>
      </c>
      <c r="K274" s="101">
        <v>8</v>
      </c>
      <c r="L274" s="101">
        <v>500</v>
      </c>
      <c r="M274" s="101">
        <v>0</v>
      </c>
      <c r="N274" s="101">
        <v>0</v>
      </c>
      <c r="O274" s="101">
        <v>0</v>
      </c>
      <c r="P274" s="101">
        <v>0</v>
      </c>
      <c r="Q274" s="101">
        <v>0</v>
      </c>
      <c r="R274" s="101">
        <v>0</v>
      </c>
      <c r="S274" s="101">
        <v>0</v>
      </c>
      <c r="T274" s="104" t="str">
        <f t="shared" si="4"/>
        <v>최대 체력 +1500 / 방어력 +500</v>
      </c>
    </row>
    <row r="275" spans="1:20" ht="13.8" customHeight="1">
      <c r="A275" s="101">
        <f>C275*100+COUNTIF($C$4:C275,C275)</f>
        <v>12412</v>
      </c>
      <c r="B275" s="100" t="s">
        <v>533</v>
      </c>
      <c r="C275" s="101">
        <f>100+VLOOKUP(B275,EQUIPMENT!B:C,2,0)*10+VLOOKUP(B275,EQUIPMENT!B:D,3,0)</f>
        <v>124</v>
      </c>
      <c r="D275" s="101">
        <v>2</v>
      </c>
      <c r="E275" s="101">
        <v>591</v>
      </c>
      <c r="F275" s="101">
        <v>7125</v>
      </c>
      <c r="G275" s="101">
        <v>2364</v>
      </c>
      <c r="H275" s="101">
        <v>5</v>
      </c>
      <c r="I275" s="101">
        <v>1541</v>
      </c>
      <c r="J275" s="101">
        <v>0</v>
      </c>
      <c r="K275" s="101">
        <v>8</v>
      </c>
      <c r="L275" s="101">
        <v>555</v>
      </c>
      <c r="M275" s="101">
        <v>0</v>
      </c>
      <c r="N275" s="101">
        <v>0</v>
      </c>
      <c r="O275" s="101">
        <v>0</v>
      </c>
      <c r="P275" s="101">
        <v>0</v>
      </c>
      <c r="Q275" s="101">
        <v>0</v>
      </c>
      <c r="R275" s="101">
        <v>0</v>
      </c>
      <c r="S275" s="101">
        <v>0</v>
      </c>
      <c r="T275" s="104" t="str">
        <f t="shared" si="4"/>
        <v>최대 체력 +1541 / 방어력 +555</v>
      </c>
    </row>
    <row r="276" spans="1:20" ht="13.8" customHeight="1">
      <c r="A276" s="101">
        <f>C276*100+COUNTIF($C$4:C276,C276)</f>
        <v>12413</v>
      </c>
      <c r="B276" s="100" t="s">
        <v>533</v>
      </c>
      <c r="C276" s="101">
        <f>100+VLOOKUP(B276,EQUIPMENT!B:C,2,0)*10+VLOOKUP(B276,EQUIPMENT!B:D,3,0)</f>
        <v>124</v>
      </c>
      <c r="D276" s="101">
        <v>3</v>
      </c>
      <c r="E276" s="101">
        <v>627</v>
      </c>
      <c r="F276" s="101">
        <v>7752</v>
      </c>
      <c r="G276" s="101">
        <v>2508</v>
      </c>
      <c r="H276" s="101">
        <v>5</v>
      </c>
      <c r="I276" s="101">
        <v>1582</v>
      </c>
      <c r="J276" s="101">
        <v>0</v>
      </c>
      <c r="K276" s="101">
        <v>8</v>
      </c>
      <c r="L276" s="101">
        <v>611</v>
      </c>
      <c r="M276" s="101">
        <v>0</v>
      </c>
      <c r="N276" s="101">
        <v>0</v>
      </c>
      <c r="O276" s="101">
        <v>0</v>
      </c>
      <c r="P276" s="101">
        <v>0</v>
      </c>
      <c r="Q276" s="101">
        <v>0</v>
      </c>
      <c r="R276" s="101">
        <v>0</v>
      </c>
      <c r="S276" s="101">
        <v>0</v>
      </c>
      <c r="T276" s="104" t="str">
        <f t="shared" si="4"/>
        <v>최대 체력 +1582 / 방어력 +611</v>
      </c>
    </row>
    <row r="277" spans="1:20" ht="13.8" customHeight="1">
      <c r="A277" s="101">
        <f>C277*100+COUNTIF($C$4:C277,C277)</f>
        <v>12414</v>
      </c>
      <c r="B277" s="100" t="s">
        <v>533</v>
      </c>
      <c r="C277" s="101">
        <f>100+VLOOKUP(B277,EQUIPMENT!B:C,2,0)*10+VLOOKUP(B277,EQUIPMENT!B:D,3,0)</f>
        <v>124</v>
      </c>
      <c r="D277" s="101">
        <v>4</v>
      </c>
      <c r="E277" s="101">
        <v>664</v>
      </c>
      <c r="F277" s="101">
        <v>8416</v>
      </c>
      <c r="G277" s="101">
        <v>2656</v>
      </c>
      <c r="H277" s="101">
        <v>5</v>
      </c>
      <c r="I277" s="101">
        <v>1623</v>
      </c>
      <c r="J277" s="101">
        <v>0</v>
      </c>
      <c r="K277" s="101">
        <v>8</v>
      </c>
      <c r="L277" s="101">
        <v>666</v>
      </c>
      <c r="M277" s="101">
        <v>0</v>
      </c>
      <c r="N277" s="101">
        <v>0</v>
      </c>
      <c r="O277" s="101">
        <v>0</v>
      </c>
      <c r="P277" s="101">
        <v>0</v>
      </c>
      <c r="Q277" s="101">
        <v>0</v>
      </c>
      <c r="R277" s="101">
        <v>0</v>
      </c>
      <c r="S277" s="101">
        <v>0</v>
      </c>
      <c r="T277" s="104" t="str">
        <f t="shared" si="4"/>
        <v>최대 체력 +1623 / 방어력 +666</v>
      </c>
    </row>
    <row r="278" spans="1:20" ht="13.8" customHeight="1">
      <c r="A278" s="101">
        <f>C278*100+COUNTIF($C$4:C278,C278)</f>
        <v>12415</v>
      </c>
      <c r="B278" s="100" t="s">
        <v>533</v>
      </c>
      <c r="C278" s="101">
        <f>100+VLOOKUP(B278,EQUIPMENT!B:C,2,0)*10+VLOOKUP(B278,EQUIPMENT!B:D,3,0)</f>
        <v>124</v>
      </c>
      <c r="D278" s="101">
        <v>5</v>
      </c>
      <c r="E278" s="101">
        <v>702</v>
      </c>
      <c r="F278" s="101">
        <v>9118</v>
      </c>
      <c r="G278" s="101">
        <v>2808</v>
      </c>
      <c r="H278" s="101">
        <v>5</v>
      </c>
      <c r="I278" s="101">
        <v>1685</v>
      </c>
      <c r="J278" s="101">
        <v>0</v>
      </c>
      <c r="K278" s="101">
        <v>8</v>
      </c>
      <c r="L278" s="101">
        <v>721</v>
      </c>
      <c r="M278" s="101">
        <v>0</v>
      </c>
      <c r="N278" s="101">
        <v>0</v>
      </c>
      <c r="O278" s="101">
        <v>0</v>
      </c>
      <c r="P278" s="101">
        <v>0</v>
      </c>
      <c r="Q278" s="101">
        <v>0</v>
      </c>
      <c r="R278" s="101">
        <v>0</v>
      </c>
      <c r="S278" s="101">
        <v>0</v>
      </c>
      <c r="T278" s="104" t="str">
        <f t="shared" si="4"/>
        <v>최대 체력 +1685 / 방어력 +721</v>
      </c>
    </row>
    <row r="279" spans="1:20" ht="13.8" customHeight="1">
      <c r="A279" s="101">
        <f>C279*100+COUNTIF($C$4:C279,C279)</f>
        <v>12416</v>
      </c>
      <c r="B279" s="100" t="s">
        <v>533</v>
      </c>
      <c r="C279" s="101">
        <f>100+VLOOKUP(B279,EQUIPMENT!B:C,2,0)*10+VLOOKUP(B279,EQUIPMENT!B:D,3,0)</f>
        <v>124</v>
      </c>
      <c r="D279" s="101">
        <v>6</v>
      </c>
      <c r="E279" s="101">
        <v>741</v>
      </c>
      <c r="F279" s="101">
        <v>9859</v>
      </c>
      <c r="G279" s="101">
        <v>2964</v>
      </c>
      <c r="H279" s="101">
        <v>5</v>
      </c>
      <c r="I279" s="101">
        <v>1726</v>
      </c>
      <c r="J279" s="101">
        <v>0</v>
      </c>
      <c r="K279" s="101">
        <v>8</v>
      </c>
      <c r="L279" s="101">
        <v>778</v>
      </c>
      <c r="M279" s="101">
        <v>0</v>
      </c>
      <c r="N279" s="101">
        <v>0</v>
      </c>
      <c r="O279" s="101">
        <v>0</v>
      </c>
      <c r="P279" s="101">
        <v>0</v>
      </c>
      <c r="Q279" s="101">
        <v>0</v>
      </c>
      <c r="R279" s="101">
        <v>0</v>
      </c>
      <c r="S279" s="101">
        <v>0</v>
      </c>
      <c r="T279" s="104" t="str">
        <f t="shared" si="4"/>
        <v>최대 체력 +1726 / 방어력 +778</v>
      </c>
    </row>
    <row r="280" spans="1:20" ht="13.8" customHeight="1">
      <c r="A280" s="101">
        <f>C280*100+COUNTIF($C$4:C280,C280)</f>
        <v>12417</v>
      </c>
      <c r="B280" s="100" t="s">
        <v>533</v>
      </c>
      <c r="C280" s="101">
        <f>100+VLOOKUP(B280,EQUIPMENT!B:C,2,0)*10+VLOOKUP(B280,EQUIPMENT!B:D,3,0)</f>
        <v>124</v>
      </c>
      <c r="D280" s="101">
        <v>7</v>
      </c>
      <c r="E280" s="101">
        <v>781</v>
      </c>
      <c r="F280" s="101">
        <v>10640</v>
      </c>
      <c r="G280" s="101">
        <v>3124</v>
      </c>
      <c r="H280" s="101">
        <v>5</v>
      </c>
      <c r="I280" s="101">
        <v>1768</v>
      </c>
      <c r="J280" s="101">
        <v>0</v>
      </c>
      <c r="K280" s="101">
        <v>8</v>
      </c>
      <c r="L280" s="101">
        <v>834</v>
      </c>
      <c r="M280" s="101">
        <v>0</v>
      </c>
      <c r="N280" s="101">
        <v>0</v>
      </c>
      <c r="O280" s="101">
        <v>0</v>
      </c>
      <c r="P280" s="101">
        <v>0</v>
      </c>
      <c r="Q280" s="101">
        <v>0</v>
      </c>
      <c r="R280" s="101">
        <v>0</v>
      </c>
      <c r="S280" s="101">
        <v>0</v>
      </c>
      <c r="T280" s="104" t="str">
        <f t="shared" si="4"/>
        <v>최대 체력 +1768 / 방어력 +834</v>
      </c>
    </row>
    <row r="281" spans="1:20" ht="13.8" customHeight="1">
      <c r="A281" s="101">
        <f>C281*100+COUNTIF($C$4:C281,C281)</f>
        <v>12418</v>
      </c>
      <c r="B281" s="100" t="s">
        <v>533</v>
      </c>
      <c r="C281" s="101">
        <f>100+VLOOKUP(B281,EQUIPMENT!B:C,2,0)*10+VLOOKUP(B281,EQUIPMENT!B:D,3,0)</f>
        <v>124</v>
      </c>
      <c r="D281" s="101">
        <v>8</v>
      </c>
      <c r="E281" s="101">
        <v>822</v>
      </c>
      <c r="F281" s="101">
        <v>11462</v>
      </c>
      <c r="G281" s="101">
        <v>3288</v>
      </c>
      <c r="H281" s="101">
        <v>5</v>
      </c>
      <c r="I281" s="101">
        <v>1811</v>
      </c>
      <c r="J281" s="101">
        <v>0</v>
      </c>
      <c r="K281" s="101">
        <v>8</v>
      </c>
      <c r="L281" s="101">
        <v>889</v>
      </c>
      <c r="M281" s="101">
        <v>0</v>
      </c>
      <c r="N281" s="101">
        <v>0</v>
      </c>
      <c r="O281" s="101">
        <v>0</v>
      </c>
      <c r="P281" s="101">
        <v>0</v>
      </c>
      <c r="Q281" s="101">
        <v>0</v>
      </c>
      <c r="R281" s="101">
        <v>0</v>
      </c>
      <c r="S281" s="101">
        <v>0</v>
      </c>
      <c r="T281" s="104" t="str">
        <f t="shared" si="4"/>
        <v>최대 체력 +1811 / 방어력 +889</v>
      </c>
    </row>
    <row r="282" spans="1:20" ht="13.8" customHeight="1">
      <c r="A282" s="101">
        <f>C282*100+COUNTIF($C$4:C282,C282)</f>
        <v>12419</v>
      </c>
      <c r="B282" s="100" t="s">
        <v>533</v>
      </c>
      <c r="C282" s="101">
        <f>100+VLOOKUP(B282,EQUIPMENT!B:C,2,0)*10+VLOOKUP(B282,EQUIPMENT!B:D,3,0)</f>
        <v>124</v>
      </c>
      <c r="D282" s="101">
        <v>9</v>
      </c>
      <c r="E282" s="101">
        <v>864</v>
      </c>
      <c r="F282" s="101">
        <v>12326</v>
      </c>
      <c r="G282" s="101">
        <v>3456</v>
      </c>
      <c r="H282" s="101">
        <v>5</v>
      </c>
      <c r="I282" s="101">
        <v>1840</v>
      </c>
      <c r="J282" s="101">
        <v>0</v>
      </c>
      <c r="K282" s="101">
        <v>8</v>
      </c>
      <c r="L282" s="101">
        <v>944</v>
      </c>
      <c r="M282" s="101">
        <v>0</v>
      </c>
      <c r="N282" s="101">
        <v>0</v>
      </c>
      <c r="O282" s="101">
        <v>0</v>
      </c>
      <c r="P282" s="101">
        <v>0</v>
      </c>
      <c r="Q282" s="101">
        <v>0</v>
      </c>
      <c r="R282" s="101">
        <v>0</v>
      </c>
      <c r="S282" s="101">
        <v>0</v>
      </c>
      <c r="T282" s="104" t="str">
        <f t="shared" si="4"/>
        <v>최대 체력 +1840 / 방어력 +944</v>
      </c>
    </row>
    <row r="283" spans="1:20" ht="13.8" customHeight="1">
      <c r="A283" s="101">
        <f>C283*100+COUNTIF($C$4:C283,C283)</f>
        <v>12420</v>
      </c>
      <c r="B283" s="100" t="s">
        <v>533</v>
      </c>
      <c r="C283" s="101">
        <f>100+VLOOKUP(B283,EQUIPMENT!B:C,2,0)*10+VLOOKUP(B283,EQUIPMENT!B:D,3,0)</f>
        <v>124</v>
      </c>
      <c r="D283" s="101">
        <v>10</v>
      </c>
      <c r="E283" s="101">
        <v>908</v>
      </c>
      <c r="F283" s="101">
        <v>13234</v>
      </c>
      <c r="G283" s="101">
        <v>3632</v>
      </c>
      <c r="H283" s="101">
        <v>5</v>
      </c>
      <c r="I283" s="101">
        <v>1875</v>
      </c>
      <c r="J283" s="101">
        <v>0</v>
      </c>
      <c r="K283" s="101">
        <v>8</v>
      </c>
      <c r="L283" s="101">
        <v>1000</v>
      </c>
      <c r="M283" s="101">
        <v>0</v>
      </c>
      <c r="N283" s="101">
        <v>0</v>
      </c>
      <c r="O283" s="101">
        <v>0</v>
      </c>
      <c r="P283" s="101">
        <v>0</v>
      </c>
      <c r="Q283" s="101">
        <v>0</v>
      </c>
      <c r="R283" s="101">
        <v>0</v>
      </c>
      <c r="S283" s="101">
        <v>0</v>
      </c>
      <c r="T283" s="104" t="str">
        <f t="shared" si="4"/>
        <v>최대 체력 +1875 / 방어력 +1000</v>
      </c>
    </row>
    <row r="284" spans="1:20" ht="13.8" customHeight="1">
      <c r="A284" s="101">
        <f>C284*100+COUNTIF($C$4:C284,C284)</f>
        <v>12506</v>
      </c>
      <c r="B284" s="100" t="s">
        <v>534</v>
      </c>
      <c r="C284" s="101">
        <f>100+VLOOKUP(B284,EQUIPMENT!B:C,2,0)*10+VLOOKUP(B284,EQUIPMENT!B:D,3,0)</f>
        <v>125</v>
      </c>
      <c r="D284" s="101">
        <v>1</v>
      </c>
      <c r="E284" s="101">
        <v>953</v>
      </c>
      <c r="F284" s="101">
        <v>14187</v>
      </c>
      <c r="G284" s="101">
        <v>3812</v>
      </c>
      <c r="H284" s="101">
        <v>5</v>
      </c>
      <c r="I284" s="101">
        <v>2500</v>
      </c>
      <c r="J284" s="101">
        <v>0</v>
      </c>
      <c r="K284" s="101">
        <v>8</v>
      </c>
      <c r="L284" s="101">
        <v>1000</v>
      </c>
      <c r="M284" s="101">
        <v>0</v>
      </c>
      <c r="N284" s="101">
        <v>0</v>
      </c>
      <c r="O284" s="101">
        <v>0</v>
      </c>
      <c r="P284" s="101">
        <v>0</v>
      </c>
      <c r="Q284" s="101">
        <v>0</v>
      </c>
      <c r="R284" s="101">
        <v>0</v>
      </c>
      <c r="S284" s="101">
        <v>0</v>
      </c>
      <c r="T284" s="104" t="str">
        <f t="shared" si="4"/>
        <v>최대 체력 +2500 / 방어력 +1000</v>
      </c>
    </row>
    <row r="285" spans="1:20" ht="13.8" customHeight="1">
      <c r="A285" s="101">
        <f>C285*100+COUNTIF($C$4:C285,C285)</f>
        <v>12507</v>
      </c>
      <c r="B285" s="100" t="s">
        <v>534</v>
      </c>
      <c r="C285" s="101">
        <f>100+VLOOKUP(B285,EQUIPMENT!B:C,2,0)*10+VLOOKUP(B285,EQUIPMENT!B:D,3,0)</f>
        <v>125</v>
      </c>
      <c r="D285" s="101">
        <v>2</v>
      </c>
      <c r="E285" s="101">
        <v>999</v>
      </c>
      <c r="F285" s="101">
        <v>15186</v>
      </c>
      <c r="G285" s="101">
        <v>3996</v>
      </c>
      <c r="H285" s="101">
        <v>5</v>
      </c>
      <c r="I285" s="101">
        <v>2800</v>
      </c>
      <c r="J285" s="101">
        <v>0</v>
      </c>
      <c r="K285" s="101">
        <v>8</v>
      </c>
      <c r="L285" s="101">
        <v>1025</v>
      </c>
      <c r="M285" s="101">
        <v>0</v>
      </c>
      <c r="N285" s="101">
        <v>0</v>
      </c>
      <c r="O285" s="101">
        <v>0</v>
      </c>
      <c r="P285" s="101">
        <v>0</v>
      </c>
      <c r="Q285" s="101">
        <v>0</v>
      </c>
      <c r="R285" s="101">
        <v>0</v>
      </c>
      <c r="S285" s="101">
        <v>0</v>
      </c>
      <c r="T285" s="104" t="str">
        <f t="shared" si="4"/>
        <v>최대 체력 +2800 / 방어력 +1025</v>
      </c>
    </row>
    <row r="286" spans="1:20" ht="13.8" customHeight="1">
      <c r="A286" s="101">
        <f>C286*100+COUNTIF($C$4:C286,C286)</f>
        <v>12508</v>
      </c>
      <c r="B286" s="100" t="s">
        <v>534</v>
      </c>
      <c r="C286" s="101">
        <f>100+VLOOKUP(B286,EQUIPMENT!B:C,2,0)*10+VLOOKUP(B286,EQUIPMENT!B:D,3,0)</f>
        <v>125</v>
      </c>
      <c r="D286" s="101">
        <v>3</v>
      </c>
      <c r="E286" s="101">
        <v>1046</v>
      </c>
      <c r="F286" s="101">
        <v>16232</v>
      </c>
      <c r="G286" s="101">
        <v>4184</v>
      </c>
      <c r="H286" s="101">
        <v>5</v>
      </c>
      <c r="I286" s="101">
        <v>3100</v>
      </c>
      <c r="J286" s="101">
        <v>0</v>
      </c>
      <c r="K286" s="101">
        <v>8</v>
      </c>
      <c r="L286" s="101">
        <v>1050</v>
      </c>
      <c r="M286" s="101">
        <v>0</v>
      </c>
      <c r="N286" s="101">
        <v>0</v>
      </c>
      <c r="O286" s="101">
        <v>0</v>
      </c>
      <c r="P286" s="101">
        <v>0</v>
      </c>
      <c r="Q286" s="101">
        <v>0</v>
      </c>
      <c r="R286" s="101">
        <v>0</v>
      </c>
      <c r="S286" s="101">
        <v>0</v>
      </c>
      <c r="T286" s="104" t="str">
        <f t="shared" si="4"/>
        <v>최대 체력 +3100 / 방어력 +1050</v>
      </c>
    </row>
    <row r="287" spans="1:20" ht="13.8" customHeight="1">
      <c r="A287" s="101">
        <f>C287*100+COUNTIF($C$4:C287,C287)</f>
        <v>12509</v>
      </c>
      <c r="B287" s="100" t="s">
        <v>534</v>
      </c>
      <c r="C287" s="101">
        <f>100+VLOOKUP(B287,EQUIPMENT!B:C,2,0)*10+VLOOKUP(B287,EQUIPMENT!B:D,3,0)</f>
        <v>125</v>
      </c>
      <c r="D287" s="101">
        <v>4</v>
      </c>
      <c r="E287" s="101">
        <v>1094</v>
      </c>
      <c r="F287" s="101">
        <v>17326</v>
      </c>
      <c r="G287" s="101">
        <v>4376</v>
      </c>
      <c r="H287" s="101">
        <v>5</v>
      </c>
      <c r="I287" s="101">
        <v>3300</v>
      </c>
      <c r="J287" s="101">
        <v>0</v>
      </c>
      <c r="K287" s="101">
        <v>8</v>
      </c>
      <c r="L287" s="101">
        <v>1075</v>
      </c>
      <c r="M287" s="101">
        <v>0</v>
      </c>
      <c r="N287" s="101">
        <v>0</v>
      </c>
      <c r="O287" s="101">
        <v>0</v>
      </c>
      <c r="P287" s="101">
        <v>0</v>
      </c>
      <c r="Q287" s="101">
        <v>0</v>
      </c>
      <c r="R287" s="101">
        <v>0</v>
      </c>
      <c r="S287" s="101">
        <v>0</v>
      </c>
      <c r="T287" s="104" t="str">
        <f t="shared" si="4"/>
        <v>최대 체력 +3300 / 방어력 +1075</v>
      </c>
    </row>
    <row r="288" spans="1:20" ht="13.8" customHeight="1">
      <c r="A288" s="101">
        <f>C288*100+COUNTIF($C$4:C288,C288)</f>
        <v>12510</v>
      </c>
      <c r="B288" s="100" t="s">
        <v>534</v>
      </c>
      <c r="C288" s="101">
        <f>100+VLOOKUP(B288,EQUIPMENT!B:C,2,0)*10+VLOOKUP(B288,EQUIPMENT!B:D,3,0)</f>
        <v>125</v>
      </c>
      <c r="D288" s="101">
        <v>5</v>
      </c>
      <c r="E288" s="101">
        <v>1143</v>
      </c>
      <c r="F288" s="101">
        <v>18469</v>
      </c>
      <c r="G288" s="101">
        <v>4572</v>
      </c>
      <c r="H288" s="101">
        <v>5</v>
      </c>
      <c r="I288" s="101">
        <v>3500</v>
      </c>
      <c r="J288" s="101">
        <v>0</v>
      </c>
      <c r="K288" s="101">
        <v>8</v>
      </c>
      <c r="L288" s="101">
        <v>1100</v>
      </c>
      <c r="M288" s="101">
        <v>0</v>
      </c>
      <c r="N288" s="101">
        <v>0</v>
      </c>
      <c r="O288" s="101">
        <v>0</v>
      </c>
      <c r="P288" s="101">
        <v>0</v>
      </c>
      <c r="Q288" s="101">
        <v>0</v>
      </c>
      <c r="R288" s="101">
        <v>0</v>
      </c>
      <c r="S288" s="101">
        <v>0</v>
      </c>
      <c r="T288" s="104" t="str">
        <f t="shared" si="4"/>
        <v>최대 체력 +3500 / 방어력 +1100</v>
      </c>
    </row>
    <row r="289" spans="1:20" ht="13.8" customHeight="1">
      <c r="A289" s="101">
        <f>C289*100+COUNTIF($C$4:C289,C289)</f>
        <v>12606</v>
      </c>
      <c r="B289" s="100" t="s">
        <v>535</v>
      </c>
      <c r="C289" s="101">
        <f>100+VLOOKUP(B289,EQUIPMENT!B:C,2,0)*10+VLOOKUP(B289,EQUIPMENT!B:D,3,0)</f>
        <v>126</v>
      </c>
      <c r="D289" s="101">
        <v>1</v>
      </c>
      <c r="E289" s="101">
        <v>1193</v>
      </c>
      <c r="F289" s="101">
        <v>19662</v>
      </c>
      <c r="G289" s="101">
        <v>4772</v>
      </c>
      <c r="H289" s="101">
        <v>5</v>
      </c>
      <c r="I289" s="101">
        <v>3750</v>
      </c>
      <c r="J289" s="101">
        <v>0</v>
      </c>
      <c r="K289" s="101">
        <v>8</v>
      </c>
      <c r="L289" s="101">
        <v>1100</v>
      </c>
      <c r="M289" s="101">
        <v>0</v>
      </c>
      <c r="N289" s="101">
        <v>0</v>
      </c>
      <c r="O289" s="101">
        <v>0</v>
      </c>
      <c r="P289" s="101">
        <v>0</v>
      </c>
      <c r="Q289" s="101">
        <v>0</v>
      </c>
      <c r="R289" s="101">
        <v>0</v>
      </c>
      <c r="S289" s="101">
        <v>0</v>
      </c>
      <c r="T289" s="104" t="str">
        <f t="shared" si="4"/>
        <v>최대 체력 +3750 / 방어력 +1100</v>
      </c>
    </row>
    <row r="290" spans="1:20" ht="13.8" customHeight="1">
      <c r="A290" s="101">
        <f>C290*100+COUNTIF($C$4:C290,C290)</f>
        <v>12607</v>
      </c>
      <c r="B290" s="100" t="s">
        <v>535</v>
      </c>
      <c r="C290" s="101">
        <f>100+VLOOKUP(B290,EQUIPMENT!B:C,2,0)*10+VLOOKUP(B290,EQUIPMENT!B:D,3,0)</f>
        <v>126</v>
      </c>
      <c r="D290" s="101">
        <v>2</v>
      </c>
      <c r="E290" s="101">
        <v>1244</v>
      </c>
      <c r="F290" s="101">
        <v>20906</v>
      </c>
      <c r="G290" s="101">
        <v>4976</v>
      </c>
      <c r="H290" s="101">
        <v>5</v>
      </c>
      <c r="I290" s="101">
        <v>4187</v>
      </c>
      <c r="J290" s="101">
        <v>0</v>
      </c>
      <c r="K290" s="101">
        <v>8</v>
      </c>
      <c r="L290" s="101">
        <v>1125</v>
      </c>
      <c r="M290" s="101">
        <v>0</v>
      </c>
      <c r="N290" s="101">
        <v>0</v>
      </c>
      <c r="O290" s="101">
        <v>0</v>
      </c>
      <c r="P290" s="101">
        <v>0</v>
      </c>
      <c r="Q290" s="101">
        <v>0</v>
      </c>
      <c r="R290" s="101">
        <v>0</v>
      </c>
      <c r="S290" s="101">
        <v>0</v>
      </c>
      <c r="T290" s="104" t="str">
        <f t="shared" si="4"/>
        <v>최대 체력 +4187 / 방어력 +1125</v>
      </c>
    </row>
    <row r="291" spans="1:20" ht="13.8" customHeight="1">
      <c r="A291" s="101">
        <f>C291*100+COUNTIF($C$4:C291,C291)</f>
        <v>12608</v>
      </c>
      <c r="B291" s="100" t="s">
        <v>535</v>
      </c>
      <c r="C291" s="101">
        <f>100+VLOOKUP(B291,EQUIPMENT!B:C,2,0)*10+VLOOKUP(B291,EQUIPMENT!B:D,3,0)</f>
        <v>126</v>
      </c>
      <c r="D291" s="101">
        <v>3</v>
      </c>
      <c r="E291" s="101">
        <v>1296</v>
      </c>
      <c r="F291" s="101">
        <v>22202</v>
      </c>
      <c r="G291" s="101">
        <v>5184</v>
      </c>
      <c r="H291" s="101">
        <v>5</v>
      </c>
      <c r="I291" s="101">
        <v>4625</v>
      </c>
      <c r="J291" s="101">
        <v>0</v>
      </c>
      <c r="K291" s="101">
        <v>8</v>
      </c>
      <c r="L291" s="101">
        <v>1150</v>
      </c>
      <c r="M291" s="101">
        <v>0</v>
      </c>
      <c r="N291" s="101">
        <v>0</v>
      </c>
      <c r="O291" s="101">
        <v>0</v>
      </c>
      <c r="P291" s="101">
        <v>0</v>
      </c>
      <c r="Q291" s="101">
        <v>0</v>
      </c>
      <c r="R291" s="101">
        <v>0</v>
      </c>
      <c r="S291" s="101">
        <v>0</v>
      </c>
      <c r="T291" s="104" t="str">
        <f t="shared" si="4"/>
        <v>최대 체력 +4625 / 방어력 +1150</v>
      </c>
    </row>
    <row r="292" spans="1:20" ht="13.8" customHeight="1">
      <c r="A292" s="101">
        <f>C292*100+COUNTIF($C$4:C292,C292)</f>
        <v>12609</v>
      </c>
      <c r="B292" s="100" t="s">
        <v>535</v>
      </c>
      <c r="C292" s="101">
        <f>100+VLOOKUP(B292,EQUIPMENT!B:C,2,0)*10+VLOOKUP(B292,EQUIPMENT!B:D,3,0)</f>
        <v>126</v>
      </c>
      <c r="D292" s="101">
        <v>4</v>
      </c>
      <c r="E292" s="101">
        <v>1349</v>
      </c>
      <c r="F292" s="101">
        <v>23551</v>
      </c>
      <c r="G292" s="101">
        <v>5396</v>
      </c>
      <c r="H292" s="101">
        <v>5</v>
      </c>
      <c r="I292" s="101">
        <v>5062</v>
      </c>
      <c r="J292" s="101">
        <v>0</v>
      </c>
      <c r="K292" s="101">
        <v>8</v>
      </c>
      <c r="L292" s="101">
        <v>1175</v>
      </c>
      <c r="M292" s="101">
        <v>0</v>
      </c>
      <c r="N292" s="101">
        <v>0</v>
      </c>
      <c r="O292" s="101">
        <v>0</v>
      </c>
      <c r="P292" s="101">
        <v>0</v>
      </c>
      <c r="Q292" s="101">
        <v>0</v>
      </c>
      <c r="R292" s="101">
        <v>0</v>
      </c>
      <c r="S292" s="101">
        <v>0</v>
      </c>
      <c r="T292" s="104" t="str">
        <f t="shared" si="4"/>
        <v>최대 체력 +5062 / 방어력 +1175</v>
      </c>
    </row>
    <row r="293" spans="1:20" ht="13.8" customHeight="1">
      <c r="A293" s="101">
        <f>C293*100+COUNTIF($C$4:C293,C293)</f>
        <v>12610</v>
      </c>
      <c r="B293" s="100" t="s">
        <v>535</v>
      </c>
      <c r="C293" s="101">
        <f>100+VLOOKUP(B293,EQUIPMENT!B:C,2,0)*10+VLOOKUP(B293,EQUIPMENT!B:D,3,0)</f>
        <v>126</v>
      </c>
      <c r="D293" s="101">
        <v>5</v>
      </c>
      <c r="E293" s="101">
        <v>1404</v>
      </c>
      <c r="F293" s="101">
        <v>24955</v>
      </c>
      <c r="G293" s="101">
        <v>5616</v>
      </c>
      <c r="H293" s="101">
        <v>5</v>
      </c>
      <c r="I293" s="101">
        <v>5500</v>
      </c>
      <c r="J293" s="101">
        <v>0</v>
      </c>
      <c r="K293" s="101">
        <v>8</v>
      </c>
      <c r="L293" s="101">
        <v>1200</v>
      </c>
      <c r="M293" s="101">
        <v>0</v>
      </c>
      <c r="N293" s="101">
        <v>0</v>
      </c>
      <c r="O293" s="101">
        <v>0</v>
      </c>
      <c r="P293" s="101">
        <v>0</v>
      </c>
      <c r="Q293" s="101">
        <v>0</v>
      </c>
      <c r="R293" s="101">
        <v>0</v>
      </c>
      <c r="S293" s="101">
        <v>0</v>
      </c>
      <c r="T293" s="104" t="str">
        <f t="shared" si="4"/>
        <v>최대 체력 +5500 / 방어력 +1200</v>
      </c>
    </row>
    <row r="294" spans="1:20" ht="13.8" customHeight="1">
      <c r="A294" s="101">
        <f>C294*100+COUNTIF($C$4:C294,C294)</f>
        <v>12706</v>
      </c>
      <c r="B294" s="100" t="s">
        <v>536</v>
      </c>
      <c r="C294" s="101">
        <f>100+VLOOKUP(B294,EQUIPMENT!B:C,2,0)*10+VLOOKUP(B294,EQUIPMENT!B:D,3,0)</f>
        <v>127</v>
      </c>
      <c r="D294" s="101">
        <v>1</v>
      </c>
      <c r="E294" s="101">
        <v>1460</v>
      </c>
      <c r="F294" s="101">
        <v>26415</v>
      </c>
      <c r="G294" s="101">
        <v>5840</v>
      </c>
      <c r="H294" s="101">
        <v>5</v>
      </c>
      <c r="I294" s="101">
        <v>5700</v>
      </c>
      <c r="J294" s="101">
        <v>0</v>
      </c>
      <c r="K294" s="101">
        <v>8</v>
      </c>
      <c r="L294" s="101">
        <v>1200</v>
      </c>
      <c r="M294" s="101">
        <v>0</v>
      </c>
      <c r="N294" s="101">
        <v>0</v>
      </c>
      <c r="O294" s="101">
        <v>0</v>
      </c>
      <c r="P294" s="101">
        <v>0</v>
      </c>
      <c r="Q294" s="101">
        <v>0</v>
      </c>
      <c r="R294" s="101">
        <v>0</v>
      </c>
      <c r="S294" s="101">
        <v>0</v>
      </c>
      <c r="T294" s="104" t="str">
        <f t="shared" si="4"/>
        <v>최대 체력 +5700 / 방어력 +1200</v>
      </c>
    </row>
    <row r="295" spans="1:20" ht="13.8" customHeight="1">
      <c r="A295" s="101">
        <f>C295*100+COUNTIF($C$4:C295,C295)</f>
        <v>12707</v>
      </c>
      <c r="B295" s="100" t="s">
        <v>536</v>
      </c>
      <c r="C295" s="101">
        <f>100+VLOOKUP(B295,EQUIPMENT!B:C,2,0)*10+VLOOKUP(B295,EQUIPMENT!B:D,3,0)</f>
        <v>127</v>
      </c>
      <c r="D295" s="101">
        <v>2</v>
      </c>
      <c r="E295" s="101">
        <v>1517</v>
      </c>
      <c r="F295" s="101">
        <v>27932</v>
      </c>
      <c r="G295" s="101">
        <v>6068</v>
      </c>
      <c r="H295" s="101">
        <v>5</v>
      </c>
      <c r="I295" s="101">
        <v>6150</v>
      </c>
      <c r="J295" s="101">
        <v>0</v>
      </c>
      <c r="K295" s="101">
        <v>8</v>
      </c>
      <c r="L295" s="101">
        <v>1225</v>
      </c>
      <c r="M295" s="101">
        <v>0</v>
      </c>
      <c r="N295" s="101">
        <v>0</v>
      </c>
      <c r="O295" s="101">
        <v>0</v>
      </c>
      <c r="P295" s="101">
        <v>0</v>
      </c>
      <c r="Q295" s="101">
        <v>0</v>
      </c>
      <c r="R295" s="101">
        <v>0</v>
      </c>
      <c r="S295" s="101">
        <v>0</v>
      </c>
      <c r="T295" s="104" t="str">
        <f t="shared" si="4"/>
        <v>최대 체력 +6150 / 방어력 +1225</v>
      </c>
    </row>
    <row r="296" spans="1:20" ht="13.8" customHeight="1">
      <c r="A296" s="101">
        <f>C296*100+COUNTIF($C$4:C296,C296)</f>
        <v>12708</v>
      </c>
      <c r="B296" s="100" t="s">
        <v>536</v>
      </c>
      <c r="C296" s="101">
        <f>100+VLOOKUP(B296,EQUIPMENT!B:C,2,0)*10+VLOOKUP(B296,EQUIPMENT!B:D,3,0)</f>
        <v>127</v>
      </c>
      <c r="D296" s="101">
        <v>3</v>
      </c>
      <c r="E296" s="101">
        <v>1575</v>
      </c>
      <c r="F296" s="101">
        <v>29507</v>
      </c>
      <c r="G296" s="101">
        <v>6300</v>
      </c>
      <c r="H296" s="101">
        <v>5</v>
      </c>
      <c r="I296" s="101">
        <v>6600</v>
      </c>
      <c r="J296" s="101">
        <v>0</v>
      </c>
      <c r="K296" s="101">
        <v>8</v>
      </c>
      <c r="L296" s="101">
        <v>1250</v>
      </c>
      <c r="M296" s="101">
        <v>0</v>
      </c>
      <c r="N296" s="101">
        <v>0</v>
      </c>
      <c r="O296" s="101">
        <v>0</v>
      </c>
      <c r="P296" s="101">
        <v>0</v>
      </c>
      <c r="Q296" s="101">
        <v>0</v>
      </c>
      <c r="R296" s="101">
        <v>0</v>
      </c>
      <c r="S296" s="101">
        <v>0</v>
      </c>
      <c r="T296" s="104" t="str">
        <f t="shared" si="4"/>
        <v>최대 체력 +6600 / 방어력 +1250</v>
      </c>
    </row>
    <row r="297" spans="1:20" ht="13.8" customHeight="1">
      <c r="A297" s="101">
        <f>C297*100+COUNTIF($C$4:C297,C297)</f>
        <v>12709</v>
      </c>
      <c r="B297" s="100" t="s">
        <v>536</v>
      </c>
      <c r="C297" s="101">
        <f>100+VLOOKUP(B297,EQUIPMENT!B:C,2,0)*10+VLOOKUP(B297,EQUIPMENT!B:D,3,0)</f>
        <v>127</v>
      </c>
      <c r="D297" s="101">
        <v>4</v>
      </c>
      <c r="E297" s="101">
        <v>1634</v>
      </c>
      <c r="F297" s="101">
        <v>31141</v>
      </c>
      <c r="G297" s="101">
        <v>6536</v>
      </c>
      <c r="H297" s="101">
        <v>5</v>
      </c>
      <c r="I297" s="101">
        <v>4050</v>
      </c>
      <c r="J297" s="101">
        <v>0</v>
      </c>
      <c r="K297" s="101">
        <v>8</v>
      </c>
      <c r="L297" s="101">
        <v>1275</v>
      </c>
      <c r="M297" s="101">
        <v>0</v>
      </c>
      <c r="N297" s="101">
        <v>0</v>
      </c>
      <c r="O297" s="101">
        <v>0</v>
      </c>
      <c r="P297" s="101">
        <v>0</v>
      </c>
      <c r="Q297" s="101">
        <v>0</v>
      </c>
      <c r="R297" s="101">
        <v>0</v>
      </c>
      <c r="S297" s="101">
        <v>0</v>
      </c>
      <c r="T297" s="104" t="str">
        <f t="shared" si="4"/>
        <v>최대 체력 +4050 / 방어력 +1275</v>
      </c>
    </row>
    <row r="298" spans="1:20" ht="13.8" customHeight="1">
      <c r="A298" s="101">
        <f>C298*100+COUNTIF($C$4:C298,C298)</f>
        <v>12710</v>
      </c>
      <c r="B298" s="100" t="s">
        <v>536</v>
      </c>
      <c r="C298" s="101">
        <f>100+VLOOKUP(B298,EQUIPMENT!B:C,2,0)*10+VLOOKUP(B298,EQUIPMENT!B:D,3,0)</f>
        <v>127</v>
      </c>
      <c r="D298" s="101">
        <v>5</v>
      </c>
      <c r="E298" s="101">
        <v>0</v>
      </c>
      <c r="F298" s="101">
        <v>31141</v>
      </c>
      <c r="G298" s="101">
        <v>0</v>
      </c>
      <c r="H298" s="101">
        <v>5</v>
      </c>
      <c r="I298" s="101">
        <v>7500</v>
      </c>
      <c r="J298" s="101">
        <v>0</v>
      </c>
      <c r="K298" s="101">
        <v>8</v>
      </c>
      <c r="L298" s="101">
        <v>1300</v>
      </c>
      <c r="M298" s="101">
        <v>0</v>
      </c>
      <c r="N298" s="101">
        <v>0</v>
      </c>
      <c r="O298" s="101">
        <v>0</v>
      </c>
      <c r="P298" s="101">
        <v>0</v>
      </c>
      <c r="Q298" s="101">
        <v>0</v>
      </c>
      <c r="R298" s="101">
        <v>0</v>
      </c>
      <c r="S298" s="101">
        <v>0</v>
      </c>
      <c r="T298" s="104" t="str">
        <f t="shared" si="4"/>
        <v>최대 체력 +7500 / 방어력 +1300</v>
      </c>
    </row>
    <row r="299" spans="1:20" ht="13.8" customHeight="1">
      <c r="A299" s="101">
        <f>C299*100+COUNTIF($C$4:C299,C299)</f>
        <v>12121</v>
      </c>
      <c r="B299" s="100" t="s">
        <v>537</v>
      </c>
      <c r="C299" s="101">
        <f>100+VLOOKUP(B299,EQUIPMENT!B:C,2,0)*10+VLOOKUP(B299,EQUIPMENT!B:D,3,0)</f>
        <v>121</v>
      </c>
      <c r="D299" s="101">
        <v>1</v>
      </c>
      <c r="E299" s="101">
        <v>25</v>
      </c>
      <c r="F299" s="101">
        <v>25</v>
      </c>
      <c r="G299" s="101">
        <v>100</v>
      </c>
      <c r="H299" s="101">
        <v>5</v>
      </c>
      <c r="I299" s="101">
        <v>250</v>
      </c>
      <c r="J299" s="101">
        <v>0</v>
      </c>
      <c r="K299" s="101">
        <v>0</v>
      </c>
      <c r="L299" s="101">
        <v>0</v>
      </c>
      <c r="M299" s="101">
        <v>0</v>
      </c>
      <c r="N299" s="101">
        <v>0</v>
      </c>
      <c r="O299" s="101">
        <v>0</v>
      </c>
      <c r="P299" s="101">
        <v>0</v>
      </c>
      <c r="Q299" s="101">
        <v>0</v>
      </c>
      <c r="R299" s="101">
        <v>0</v>
      </c>
      <c r="S299" s="101">
        <v>0</v>
      </c>
      <c r="T299" s="104" t="str">
        <f t="shared" si="4"/>
        <v>최대 체력 +250</v>
      </c>
    </row>
    <row r="300" spans="1:20" ht="13.8" customHeight="1">
      <c r="A300" s="101">
        <f>C300*100+COUNTIF($C$4:C300,C300)</f>
        <v>12122</v>
      </c>
      <c r="B300" s="100" t="s">
        <v>537</v>
      </c>
      <c r="C300" s="101">
        <f>100+VLOOKUP(B300,EQUIPMENT!B:C,2,0)*10+VLOOKUP(B300,EQUIPMENT!B:D,3,0)</f>
        <v>121</v>
      </c>
      <c r="D300" s="101">
        <v>2</v>
      </c>
      <c r="E300" s="101">
        <v>27</v>
      </c>
      <c r="F300" s="101">
        <v>52</v>
      </c>
      <c r="G300" s="101">
        <v>108</v>
      </c>
      <c r="H300" s="101">
        <v>5</v>
      </c>
      <c r="I300" s="101">
        <v>266</v>
      </c>
      <c r="J300" s="101">
        <v>0</v>
      </c>
      <c r="K300" s="101">
        <v>0</v>
      </c>
      <c r="L300" s="101">
        <v>0</v>
      </c>
      <c r="M300" s="101">
        <v>0</v>
      </c>
      <c r="N300" s="101">
        <v>0</v>
      </c>
      <c r="O300" s="101">
        <v>0</v>
      </c>
      <c r="P300" s="101">
        <v>0</v>
      </c>
      <c r="Q300" s="101">
        <v>0</v>
      </c>
      <c r="R300" s="101">
        <v>0</v>
      </c>
      <c r="S300" s="101">
        <v>0</v>
      </c>
      <c r="T300" s="104" t="str">
        <f t="shared" si="4"/>
        <v>최대 체력 +266</v>
      </c>
    </row>
    <row r="301" spans="1:20" ht="13.8" customHeight="1">
      <c r="A301" s="101">
        <f>C301*100+COUNTIF($C$4:C301,C301)</f>
        <v>12123</v>
      </c>
      <c r="B301" s="100" t="s">
        <v>537</v>
      </c>
      <c r="C301" s="101">
        <f>100+VLOOKUP(B301,EQUIPMENT!B:C,2,0)*10+VLOOKUP(B301,EQUIPMENT!B:D,3,0)</f>
        <v>121</v>
      </c>
      <c r="D301" s="101">
        <v>3</v>
      </c>
      <c r="E301" s="101">
        <v>30</v>
      </c>
      <c r="F301" s="101">
        <v>82</v>
      </c>
      <c r="G301" s="101">
        <v>120</v>
      </c>
      <c r="H301" s="101">
        <v>5</v>
      </c>
      <c r="I301" s="101">
        <v>279</v>
      </c>
      <c r="J301" s="101">
        <v>0</v>
      </c>
      <c r="K301" s="101">
        <v>0</v>
      </c>
      <c r="L301" s="101">
        <v>0</v>
      </c>
      <c r="M301" s="101">
        <v>0</v>
      </c>
      <c r="N301" s="101">
        <v>0</v>
      </c>
      <c r="O301" s="101">
        <v>0</v>
      </c>
      <c r="P301" s="101">
        <v>0</v>
      </c>
      <c r="Q301" s="101">
        <v>0</v>
      </c>
      <c r="R301" s="101">
        <v>0</v>
      </c>
      <c r="S301" s="101">
        <v>0</v>
      </c>
      <c r="T301" s="104" t="str">
        <f t="shared" si="4"/>
        <v>최대 체력 +279</v>
      </c>
    </row>
    <row r="302" spans="1:20" ht="13.8" customHeight="1">
      <c r="A302" s="101">
        <f>C302*100+COUNTIF($C$4:C302,C302)</f>
        <v>12124</v>
      </c>
      <c r="B302" s="100" t="s">
        <v>537</v>
      </c>
      <c r="C302" s="101">
        <f>100+VLOOKUP(B302,EQUIPMENT!B:C,2,0)*10+VLOOKUP(B302,EQUIPMENT!B:D,3,0)</f>
        <v>121</v>
      </c>
      <c r="D302" s="101">
        <v>4</v>
      </c>
      <c r="E302" s="101">
        <v>34</v>
      </c>
      <c r="F302" s="101">
        <v>116</v>
      </c>
      <c r="G302" s="101">
        <v>136</v>
      </c>
      <c r="H302" s="101">
        <v>5</v>
      </c>
      <c r="I302" s="101">
        <v>294</v>
      </c>
      <c r="J302" s="101">
        <v>0</v>
      </c>
      <c r="K302" s="101">
        <v>0</v>
      </c>
      <c r="L302" s="101">
        <v>0</v>
      </c>
      <c r="M302" s="101">
        <v>0</v>
      </c>
      <c r="N302" s="101">
        <v>0</v>
      </c>
      <c r="O302" s="101">
        <v>0</v>
      </c>
      <c r="P302" s="101">
        <v>0</v>
      </c>
      <c r="Q302" s="101">
        <v>0</v>
      </c>
      <c r="R302" s="101">
        <v>0</v>
      </c>
      <c r="S302" s="101">
        <v>0</v>
      </c>
      <c r="T302" s="104" t="str">
        <f t="shared" si="4"/>
        <v>최대 체력 +294</v>
      </c>
    </row>
    <row r="303" spans="1:20" ht="13.8" customHeight="1">
      <c r="A303" s="101">
        <f>C303*100+COUNTIF($C$4:C303,C303)</f>
        <v>12125</v>
      </c>
      <c r="B303" s="100" t="s">
        <v>537</v>
      </c>
      <c r="C303" s="101">
        <f>100+VLOOKUP(B303,EQUIPMENT!B:C,2,0)*10+VLOOKUP(B303,EQUIPMENT!B:D,3,0)</f>
        <v>121</v>
      </c>
      <c r="D303" s="101">
        <v>5</v>
      </c>
      <c r="E303" s="101">
        <v>39</v>
      </c>
      <c r="F303" s="101">
        <v>155</v>
      </c>
      <c r="G303" s="101">
        <v>156</v>
      </c>
      <c r="H303" s="101">
        <v>5</v>
      </c>
      <c r="I303" s="101">
        <v>309</v>
      </c>
      <c r="J303" s="101">
        <v>0</v>
      </c>
      <c r="K303" s="101">
        <v>0</v>
      </c>
      <c r="L303" s="101">
        <v>0</v>
      </c>
      <c r="M303" s="101">
        <v>0</v>
      </c>
      <c r="N303" s="101">
        <v>0</v>
      </c>
      <c r="O303" s="101">
        <v>0</v>
      </c>
      <c r="P303" s="101">
        <v>0</v>
      </c>
      <c r="Q303" s="101">
        <v>0</v>
      </c>
      <c r="R303" s="101">
        <v>0</v>
      </c>
      <c r="S303" s="101">
        <v>0</v>
      </c>
      <c r="T303" s="104" t="str">
        <f t="shared" si="4"/>
        <v>최대 체력 +309</v>
      </c>
    </row>
    <row r="304" spans="1:20" ht="13.8" customHeight="1">
      <c r="A304" s="101">
        <f>C304*100+COUNTIF($C$4:C304,C304)</f>
        <v>12126</v>
      </c>
      <c r="B304" s="100" t="s">
        <v>537</v>
      </c>
      <c r="C304" s="101">
        <f>100+VLOOKUP(B304,EQUIPMENT!B:C,2,0)*10+VLOOKUP(B304,EQUIPMENT!B:D,3,0)</f>
        <v>121</v>
      </c>
      <c r="D304" s="101">
        <v>6</v>
      </c>
      <c r="E304" s="101">
        <v>45</v>
      </c>
      <c r="F304" s="101">
        <v>200</v>
      </c>
      <c r="G304" s="101">
        <v>180</v>
      </c>
      <c r="H304" s="101">
        <v>5</v>
      </c>
      <c r="I304" s="101">
        <v>324</v>
      </c>
      <c r="J304" s="101">
        <v>0</v>
      </c>
      <c r="K304" s="101">
        <v>0</v>
      </c>
      <c r="L304" s="101">
        <v>0</v>
      </c>
      <c r="M304" s="101">
        <v>0</v>
      </c>
      <c r="N304" s="101">
        <v>0</v>
      </c>
      <c r="O304" s="101">
        <v>0</v>
      </c>
      <c r="P304" s="101">
        <v>0</v>
      </c>
      <c r="Q304" s="101">
        <v>0</v>
      </c>
      <c r="R304" s="101">
        <v>0</v>
      </c>
      <c r="S304" s="101">
        <v>0</v>
      </c>
      <c r="T304" s="104" t="str">
        <f t="shared" si="4"/>
        <v>최대 체력 +324</v>
      </c>
    </row>
    <row r="305" spans="1:20" ht="13.8" customHeight="1">
      <c r="A305" s="101">
        <f>C305*100+COUNTIF($C$4:C305,C305)</f>
        <v>12127</v>
      </c>
      <c r="B305" s="100" t="s">
        <v>537</v>
      </c>
      <c r="C305" s="101">
        <f>100+VLOOKUP(B305,EQUIPMENT!B:C,2,0)*10+VLOOKUP(B305,EQUIPMENT!B:D,3,0)</f>
        <v>121</v>
      </c>
      <c r="D305" s="101">
        <v>7</v>
      </c>
      <c r="E305" s="101">
        <v>52</v>
      </c>
      <c r="F305" s="101">
        <v>252</v>
      </c>
      <c r="G305" s="101">
        <v>208</v>
      </c>
      <c r="H305" s="101">
        <v>5</v>
      </c>
      <c r="I305" s="101">
        <v>339</v>
      </c>
      <c r="J305" s="101">
        <v>0</v>
      </c>
      <c r="K305" s="101">
        <v>0</v>
      </c>
      <c r="L305" s="101">
        <v>0</v>
      </c>
      <c r="M305" s="101">
        <v>0</v>
      </c>
      <c r="N305" s="101">
        <v>0</v>
      </c>
      <c r="O305" s="101">
        <v>0</v>
      </c>
      <c r="P305" s="101">
        <v>0</v>
      </c>
      <c r="Q305" s="101">
        <v>0</v>
      </c>
      <c r="R305" s="101">
        <v>0</v>
      </c>
      <c r="S305" s="101">
        <v>0</v>
      </c>
      <c r="T305" s="104" t="str">
        <f t="shared" si="4"/>
        <v>최대 체력 +339</v>
      </c>
    </row>
    <row r="306" spans="1:20" ht="13.8" customHeight="1">
      <c r="A306" s="101">
        <f>C306*100+COUNTIF($C$4:C306,C306)</f>
        <v>12128</v>
      </c>
      <c r="B306" s="100" t="s">
        <v>537</v>
      </c>
      <c r="C306" s="101">
        <f>100+VLOOKUP(B306,EQUIPMENT!B:C,2,0)*10+VLOOKUP(B306,EQUIPMENT!B:D,3,0)</f>
        <v>121</v>
      </c>
      <c r="D306" s="101">
        <v>8</v>
      </c>
      <c r="E306" s="101">
        <v>60</v>
      </c>
      <c r="F306" s="101">
        <v>312</v>
      </c>
      <c r="G306" s="101">
        <v>240</v>
      </c>
      <c r="H306" s="101">
        <v>5</v>
      </c>
      <c r="I306" s="101">
        <v>355</v>
      </c>
      <c r="J306" s="101">
        <v>0</v>
      </c>
      <c r="K306" s="101">
        <v>0</v>
      </c>
      <c r="L306" s="101">
        <v>0</v>
      </c>
      <c r="M306" s="101">
        <v>0</v>
      </c>
      <c r="N306" s="101">
        <v>0</v>
      </c>
      <c r="O306" s="101">
        <v>0</v>
      </c>
      <c r="P306" s="101">
        <v>0</v>
      </c>
      <c r="Q306" s="101">
        <v>0</v>
      </c>
      <c r="R306" s="101">
        <v>0</v>
      </c>
      <c r="S306" s="101">
        <v>0</v>
      </c>
      <c r="T306" s="104" t="str">
        <f t="shared" si="4"/>
        <v>최대 체력 +355</v>
      </c>
    </row>
    <row r="307" spans="1:20" ht="13.8" customHeight="1">
      <c r="A307" s="101">
        <f>C307*100+COUNTIF($C$4:C307,C307)</f>
        <v>12129</v>
      </c>
      <c r="B307" s="100" t="s">
        <v>537</v>
      </c>
      <c r="C307" s="101">
        <f>100+VLOOKUP(B307,EQUIPMENT!B:C,2,0)*10+VLOOKUP(B307,EQUIPMENT!B:D,3,0)</f>
        <v>121</v>
      </c>
      <c r="D307" s="101">
        <v>9</v>
      </c>
      <c r="E307" s="101">
        <v>69</v>
      </c>
      <c r="F307" s="101">
        <v>381</v>
      </c>
      <c r="G307" s="101">
        <v>276</v>
      </c>
      <c r="H307" s="101">
        <v>5</v>
      </c>
      <c r="I307" s="101">
        <v>385</v>
      </c>
      <c r="J307" s="101">
        <v>0</v>
      </c>
      <c r="K307" s="101">
        <v>0</v>
      </c>
      <c r="L307" s="101">
        <v>0</v>
      </c>
      <c r="M307" s="101">
        <v>0</v>
      </c>
      <c r="N307" s="101">
        <v>0</v>
      </c>
      <c r="O307" s="101">
        <v>0</v>
      </c>
      <c r="P307" s="101">
        <v>0</v>
      </c>
      <c r="Q307" s="101">
        <v>0</v>
      </c>
      <c r="R307" s="101">
        <v>0</v>
      </c>
      <c r="S307" s="101">
        <v>0</v>
      </c>
      <c r="T307" s="104" t="str">
        <f t="shared" si="4"/>
        <v>최대 체력 +385</v>
      </c>
    </row>
    <row r="308" spans="1:20" ht="13.8" customHeight="1">
      <c r="A308" s="101">
        <f>C308*100+COUNTIF($C$4:C308,C308)</f>
        <v>12130</v>
      </c>
      <c r="B308" s="100" t="s">
        <v>537</v>
      </c>
      <c r="C308" s="101">
        <f>100+VLOOKUP(B308,EQUIPMENT!B:C,2,0)*10+VLOOKUP(B308,EQUIPMENT!B:D,3,0)</f>
        <v>121</v>
      </c>
      <c r="D308" s="101">
        <v>10</v>
      </c>
      <c r="E308" s="101">
        <v>80</v>
      </c>
      <c r="F308" s="101">
        <v>461</v>
      </c>
      <c r="G308" s="101">
        <v>320</v>
      </c>
      <c r="H308" s="101">
        <v>5</v>
      </c>
      <c r="I308" s="101">
        <v>400</v>
      </c>
      <c r="J308" s="101">
        <v>0</v>
      </c>
      <c r="K308" s="101">
        <v>0</v>
      </c>
      <c r="L308" s="101">
        <v>0</v>
      </c>
      <c r="M308" s="101">
        <v>0</v>
      </c>
      <c r="N308" s="101">
        <v>0</v>
      </c>
      <c r="O308" s="101">
        <v>0</v>
      </c>
      <c r="P308" s="101">
        <v>0</v>
      </c>
      <c r="Q308" s="101">
        <v>0</v>
      </c>
      <c r="R308" s="101">
        <v>0</v>
      </c>
      <c r="S308" s="101">
        <v>0</v>
      </c>
      <c r="T308" s="104" t="str">
        <f t="shared" si="4"/>
        <v>최대 체력 +400</v>
      </c>
    </row>
    <row r="309" spans="1:20" ht="13.8" customHeight="1">
      <c r="A309" s="101">
        <f>C309*100+COUNTIF($C$4:C309,C309)</f>
        <v>12221</v>
      </c>
      <c r="B309" s="100" t="s">
        <v>538</v>
      </c>
      <c r="C309" s="101">
        <f>100+VLOOKUP(B309,EQUIPMENT!B:C,2,0)*10+VLOOKUP(B309,EQUIPMENT!B:D,3,0)</f>
        <v>122</v>
      </c>
      <c r="D309" s="101">
        <v>1</v>
      </c>
      <c r="E309" s="101">
        <v>92</v>
      </c>
      <c r="F309" s="101">
        <v>553</v>
      </c>
      <c r="G309" s="101">
        <v>368</v>
      </c>
      <c r="H309" s="101">
        <v>5</v>
      </c>
      <c r="I309" s="101">
        <v>500</v>
      </c>
      <c r="J309" s="101">
        <v>0</v>
      </c>
      <c r="K309" s="101">
        <v>0</v>
      </c>
      <c r="L309" s="101">
        <v>0</v>
      </c>
      <c r="M309" s="101">
        <v>0</v>
      </c>
      <c r="N309" s="101">
        <v>0</v>
      </c>
      <c r="O309" s="101">
        <v>0</v>
      </c>
      <c r="P309" s="101">
        <v>0</v>
      </c>
      <c r="Q309" s="101">
        <v>0</v>
      </c>
      <c r="R309" s="101">
        <v>0</v>
      </c>
      <c r="S309" s="101">
        <v>0</v>
      </c>
      <c r="T309" s="104" t="str">
        <f t="shared" si="4"/>
        <v>최대 체력 +500</v>
      </c>
    </row>
    <row r="310" spans="1:20" ht="13.8" customHeight="1">
      <c r="A310" s="101">
        <f>C310*100+COUNTIF($C$4:C310,C310)</f>
        <v>12222</v>
      </c>
      <c r="B310" s="100" t="s">
        <v>538</v>
      </c>
      <c r="C310" s="101">
        <f>100+VLOOKUP(B310,EQUIPMENT!B:C,2,0)*10+VLOOKUP(B310,EQUIPMENT!B:D,3,0)</f>
        <v>122</v>
      </c>
      <c r="D310" s="101">
        <v>2</v>
      </c>
      <c r="E310" s="101">
        <v>105</v>
      </c>
      <c r="F310" s="101">
        <v>658</v>
      </c>
      <c r="G310" s="101">
        <v>420</v>
      </c>
      <c r="H310" s="101">
        <v>5</v>
      </c>
      <c r="I310" s="101">
        <v>516</v>
      </c>
      <c r="J310" s="101">
        <v>0</v>
      </c>
      <c r="K310" s="101">
        <v>0</v>
      </c>
      <c r="L310" s="101">
        <v>0</v>
      </c>
      <c r="M310" s="101">
        <v>0</v>
      </c>
      <c r="N310" s="101">
        <v>0</v>
      </c>
      <c r="O310" s="101">
        <v>0</v>
      </c>
      <c r="P310" s="101">
        <v>0</v>
      </c>
      <c r="Q310" s="101">
        <v>0</v>
      </c>
      <c r="R310" s="101">
        <v>0</v>
      </c>
      <c r="S310" s="101">
        <v>0</v>
      </c>
      <c r="T310" s="104" t="str">
        <f t="shared" si="4"/>
        <v>최대 체력 +516</v>
      </c>
    </row>
    <row r="311" spans="1:20" ht="13.8" customHeight="1">
      <c r="A311" s="101">
        <f>C311*100+COUNTIF($C$4:C311,C311)</f>
        <v>12223</v>
      </c>
      <c r="B311" s="100" t="s">
        <v>538</v>
      </c>
      <c r="C311" s="101">
        <f>100+VLOOKUP(B311,EQUIPMENT!B:C,2,0)*10+VLOOKUP(B311,EQUIPMENT!B:D,3,0)</f>
        <v>122</v>
      </c>
      <c r="D311" s="101">
        <v>3</v>
      </c>
      <c r="E311" s="101">
        <v>119</v>
      </c>
      <c r="F311" s="101">
        <v>777</v>
      </c>
      <c r="G311" s="101">
        <v>476</v>
      </c>
      <c r="H311" s="101">
        <v>5</v>
      </c>
      <c r="I311" s="101">
        <v>533</v>
      </c>
      <c r="J311" s="101">
        <v>0</v>
      </c>
      <c r="K311" s="101">
        <v>0</v>
      </c>
      <c r="L311" s="101">
        <v>0</v>
      </c>
      <c r="M311" s="101">
        <v>0</v>
      </c>
      <c r="N311" s="101">
        <v>0</v>
      </c>
      <c r="O311" s="101">
        <v>0</v>
      </c>
      <c r="P311" s="101">
        <v>0</v>
      </c>
      <c r="Q311" s="101">
        <v>0</v>
      </c>
      <c r="R311" s="101">
        <v>0</v>
      </c>
      <c r="S311" s="101">
        <v>0</v>
      </c>
      <c r="T311" s="104" t="str">
        <f t="shared" si="4"/>
        <v>최대 체력 +533</v>
      </c>
    </row>
    <row r="312" spans="1:20" ht="13.8" customHeight="1">
      <c r="A312" s="101">
        <f>C312*100+COUNTIF($C$4:C312,C312)</f>
        <v>12224</v>
      </c>
      <c r="B312" s="100" t="s">
        <v>538</v>
      </c>
      <c r="C312" s="101">
        <f>100+VLOOKUP(B312,EQUIPMENT!B:C,2,0)*10+VLOOKUP(B312,EQUIPMENT!B:D,3,0)</f>
        <v>122</v>
      </c>
      <c r="D312" s="101">
        <v>4</v>
      </c>
      <c r="E312" s="101">
        <v>134</v>
      </c>
      <c r="F312" s="101">
        <v>911</v>
      </c>
      <c r="G312" s="101">
        <v>536</v>
      </c>
      <c r="H312" s="101">
        <v>5</v>
      </c>
      <c r="I312" s="101">
        <v>550</v>
      </c>
      <c r="J312" s="101">
        <v>0</v>
      </c>
      <c r="K312" s="101">
        <v>0</v>
      </c>
      <c r="L312" s="101">
        <v>0</v>
      </c>
      <c r="M312" s="101">
        <v>0</v>
      </c>
      <c r="N312" s="101">
        <v>0</v>
      </c>
      <c r="O312" s="101">
        <v>0</v>
      </c>
      <c r="P312" s="101">
        <v>0</v>
      </c>
      <c r="Q312" s="101">
        <v>0</v>
      </c>
      <c r="R312" s="101">
        <v>0</v>
      </c>
      <c r="S312" s="101">
        <v>0</v>
      </c>
      <c r="T312" s="104" t="str">
        <f t="shared" si="4"/>
        <v>최대 체력 +550</v>
      </c>
    </row>
    <row r="313" spans="1:20" ht="13.8" customHeight="1">
      <c r="A313" s="101">
        <f>C313*100+COUNTIF($C$4:C313,C313)</f>
        <v>12225</v>
      </c>
      <c r="B313" s="100" t="s">
        <v>538</v>
      </c>
      <c r="C313" s="101">
        <f>100+VLOOKUP(B313,EQUIPMENT!B:C,2,0)*10+VLOOKUP(B313,EQUIPMENT!B:D,3,0)</f>
        <v>122</v>
      </c>
      <c r="D313" s="101">
        <v>5</v>
      </c>
      <c r="E313" s="101">
        <v>150</v>
      </c>
      <c r="F313" s="101">
        <v>1061</v>
      </c>
      <c r="G313" s="101">
        <v>600</v>
      </c>
      <c r="H313" s="101">
        <v>5</v>
      </c>
      <c r="I313" s="101">
        <v>566</v>
      </c>
      <c r="J313" s="101">
        <v>0</v>
      </c>
      <c r="K313" s="101">
        <v>0</v>
      </c>
      <c r="L313" s="101">
        <v>0</v>
      </c>
      <c r="M313" s="101">
        <v>0</v>
      </c>
      <c r="N313" s="101">
        <v>0</v>
      </c>
      <c r="O313" s="101">
        <v>0</v>
      </c>
      <c r="P313" s="101">
        <v>0</v>
      </c>
      <c r="Q313" s="101">
        <v>0</v>
      </c>
      <c r="R313" s="101">
        <v>0</v>
      </c>
      <c r="S313" s="101">
        <v>0</v>
      </c>
      <c r="T313" s="104" t="str">
        <f t="shared" si="4"/>
        <v>최대 체력 +566</v>
      </c>
    </row>
    <row r="314" spans="1:20" ht="13.8" customHeight="1">
      <c r="A314" s="101">
        <f>C314*100+COUNTIF($C$4:C314,C314)</f>
        <v>12226</v>
      </c>
      <c r="B314" s="100" t="s">
        <v>538</v>
      </c>
      <c r="C314" s="101">
        <f>100+VLOOKUP(B314,EQUIPMENT!B:C,2,0)*10+VLOOKUP(B314,EQUIPMENT!B:D,3,0)</f>
        <v>122</v>
      </c>
      <c r="D314" s="101">
        <v>6</v>
      </c>
      <c r="E314" s="101">
        <v>167</v>
      </c>
      <c r="F314" s="101">
        <v>1228</v>
      </c>
      <c r="G314" s="101">
        <v>668</v>
      </c>
      <c r="H314" s="101">
        <v>5</v>
      </c>
      <c r="I314" s="101">
        <v>583</v>
      </c>
      <c r="J314" s="101">
        <v>0</v>
      </c>
      <c r="K314" s="101">
        <v>0</v>
      </c>
      <c r="L314" s="101">
        <v>0</v>
      </c>
      <c r="M314" s="101">
        <v>0</v>
      </c>
      <c r="N314" s="101">
        <v>0</v>
      </c>
      <c r="O314" s="101">
        <v>0</v>
      </c>
      <c r="P314" s="101">
        <v>0</v>
      </c>
      <c r="Q314" s="101">
        <v>0</v>
      </c>
      <c r="R314" s="101">
        <v>0</v>
      </c>
      <c r="S314" s="101">
        <v>0</v>
      </c>
      <c r="T314" s="104" t="str">
        <f t="shared" si="4"/>
        <v>최대 체력 +583</v>
      </c>
    </row>
    <row r="315" spans="1:20" ht="13.8" customHeight="1">
      <c r="A315" s="101">
        <f>C315*100+COUNTIF($C$4:C315,C315)</f>
        <v>12227</v>
      </c>
      <c r="B315" s="100" t="s">
        <v>538</v>
      </c>
      <c r="C315" s="101">
        <f>100+VLOOKUP(B315,EQUIPMENT!B:C,2,0)*10+VLOOKUP(B315,EQUIPMENT!B:D,3,0)</f>
        <v>122</v>
      </c>
      <c r="D315" s="101">
        <v>7</v>
      </c>
      <c r="E315" s="101">
        <v>185</v>
      </c>
      <c r="F315" s="101">
        <v>1413</v>
      </c>
      <c r="G315" s="101">
        <v>740</v>
      </c>
      <c r="H315" s="101">
        <v>5</v>
      </c>
      <c r="I315" s="101">
        <v>600</v>
      </c>
      <c r="J315" s="101">
        <v>0</v>
      </c>
      <c r="K315" s="101">
        <v>0</v>
      </c>
      <c r="L315" s="101">
        <v>0</v>
      </c>
      <c r="M315" s="101">
        <v>0</v>
      </c>
      <c r="N315" s="101">
        <v>0</v>
      </c>
      <c r="O315" s="101">
        <v>0</v>
      </c>
      <c r="P315" s="101">
        <v>0</v>
      </c>
      <c r="Q315" s="101">
        <v>0</v>
      </c>
      <c r="R315" s="101">
        <v>0</v>
      </c>
      <c r="S315" s="101">
        <v>0</v>
      </c>
      <c r="T315" s="104" t="str">
        <f t="shared" si="4"/>
        <v>최대 체력 +600</v>
      </c>
    </row>
    <row r="316" spans="1:20" ht="13.8" customHeight="1">
      <c r="A316" s="101">
        <f>C316*100+COUNTIF($C$4:C316,C316)</f>
        <v>12228</v>
      </c>
      <c r="B316" s="100" t="s">
        <v>538</v>
      </c>
      <c r="C316" s="101">
        <f>100+VLOOKUP(B316,EQUIPMENT!B:C,2,0)*10+VLOOKUP(B316,EQUIPMENT!B:D,3,0)</f>
        <v>122</v>
      </c>
      <c r="D316" s="101">
        <v>8</v>
      </c>
      <c r="E316" s="101">
        <v>204</v>
      </c>
      <c r="F316" s="101">
        <v>1617</v>
      </c>
      <c r="G316" s="101">
        <v>816</v>
      </c>
      <c r="H316" s="101">
        <v>5</v>
      </c>
      <c r="I316" s="101">
        <v>616</v>
      </c>
      <c r="J316" s="101">
        <v>0</v>
      </c>
      <c r="K316" s="101">
        <v>0</v>
      </c>
      <c r="L316" s="101">
        <v>0</v>
      </c>
      <c r="M316" s="101">
        <v>0</v>
      </c>
      <c r="N316" s="101">
        <v>0</v>
      </c>
      <c r="O316" s="101">
        <v>0</v>
      </c>
      <c r="P316" s="101">
        <v>0</v>
      </c>
      <c r="Q316" s="101">
        <v>0</v>
      </c>
      <c r="R316" s="101">
        <v>0</v>
      </c>
      <c r="S316" s="101">
        <v>0</v>
      </c>
      <c r="T316" s="104" t="str">
        <f t="shared" si="4"/>
        <v>최대 체력 +616</v>
      </c>
    </row>
    <row r="317" spans="1:20" ht="13.8" customHeight="1">
      <c r="A317" s="101">
        <f>C317*100+COUNTIF($C$4:C317,C317)</f>
        <v>12229</v>
      </c>
      <c r="B317" s="100" t="s">
        <v>538</v>
      </c>
      <c r="C317" s="101">
        <f>100+VLOOKUP(B317,EQUIPMENT!B:C,2,0)*10+VLOOKUP(B317,EQUIPMENT!B:D,3,0)</f>
        <v>122</v>
      </c>
      <c r="D317" s="101">
        <v>9</v>
      </c>
      <c r="E317" s="101">
        <v>224</v>
      </c>
      <c r="F317" s="101">
        <v>1841</v>
      </c>
      <c r="G317" s="101">
        <v>896</v>
      </c>
      <c r="H317" s="101">
        <v>5</v>
      </c>
      <c r="I317" s="101">
        <v>633</v>
      </c>
      <c r="J317" s="101">
        <v>0</v>
      </c>
      <c r="K317" s="101">
        <v>0</v>
      </c>
      <c r="L317" s="101">
        <v>0</v>
      </c>
      <c r="M317" s="101">
        <v>0</v>
      </c>
      <c r="N317" s="101">
        <v>0</v>
      </c>
      <c r="O317" s="101">
        <v>0</v>
      </c>
      <c r="P317" s="101">
        <v>0</v>
      </c>
      <c r="Q317" s="101">
        <v>0</v>
      </c>
      <c r="R317" s="101">
        <v>0</v>
      </c>
      <c r="S317" s="101">
        <v>0</v>
      </c>
      <c r="T317" s="104" t="str">
        <f t="shared" si="4"/>
        <v>최대 체력 +633</v>
      </c>
    </row>
    <row r="318" spans="1:20" ht="13.8" customHeight="1">
      <c r="A318" s="101">
        <f>C318*100+COUNTIF($C$4:C318,C318)</f>
        <v>12230</v>
      </c>
      <c r="B318" s="100" t="s">
        <v>538</v>
      </c>
      <c r="C318" s="101">
        <f>100+VLOOKUP(B318,EQUIPMENT!B:C,2,0)*10+VLOOKUP(B318,EQUIPMENT!B:D,3,0)</f>
        <v>122</v>
      </c>
      <c r="D318" s="101">
        <v>10</v>
      </c>
      <c r="E318" s="101">
        <v>246</v>
      </c>
      <c r="F318" s="101">
        <v>2087</v>
      </c>
      <c r="G318" s="101">
        <v>984</v>
      </c>
      <c r="H318" s="101">
        <v>5</v>
      </c>
      <c r="I318" s="101">
        <v>650</v>
      </c>
      <c r="J318" s="101">
        <v>0</v>
      </c>
      <c r="K318" s="101">
        <v>0</v>
      </c>
      <c r="L318" s="101">
        <v>0</v>
      </c>
      <c r="M318" s="101">
        <v>0</v>
      </c>
      <c r="N318" s="101">
        <v>0</v>
      </c>
      <c r="O318" s="101">
        <v>0</v>
      </c>
      <c r="P318" s="101">
        <v>0</v>
      </c>
      <c r="Q318" s="101">
        <v>0</v>
      </c>
      <c r="R318" s="101">
        <v>0</v>
      </c>
      <c r="S318" s="101">
        <v>0</v>
      </c>
      <c r="T318" s="104" t="str">
        <f t="shared" si="4"/>
        <v>최대 체력 +650</v>
      </c>
    </row>
    <row r="319" spans="1:20" ht="13.8" customHeight="1">
      <c r="A319" s="101">
        <f>C319*100+COUNTIF($C$4:C319,C319)</f>
        <v>12321</v>
      </c>
      <c r="B319" s="100" t="s">
        <v>539</v>
      </c>
      <c r="C319" s="101">
        <f>100+VLOOKUP(B319,EQUIPMENT!B:C,2,0)*10+VLOOKUP(B319,EQUIPMENT!B:D,3,0)</f>
        <v>123</v>
      </c>
      <c r="D319" s="101">
        <v>1</v>
      </c>
      <c r="E319" s="101">
        <v>269</v>
      </c>
      <c r="F319" s="101">
        <v>2356</v>
      </c>
      <c r="G319" s="101">
        <v>1076</v>
      </c>
      <c r="H319" s="101">
        <v>5</v>
      </c>
      <c r="I319" s="101">
        <v>750</v>
      </c>
      <c r="J319" s="101">
        <v>0</v>
      </c>
      <c r="K319" s="101">
        <v>0</v>
      </c>
      <c r="L319" s="101">
        <v>0</v>
      </c>
      <c r="M319" s="101">
        <v>0</v>
      </c>
      <c r="N319" s="101">
        <v>0</v>
      </c>
      <c r="O319" s="101">
        <v>0</v>
      </c>
      <c r="P319" s="101">
        <v>0</v>
      </c>
      <c r="Q319" s="101">
        <v>0</v>
      </c>
      <c r="R319" s="101">
        <v>0</v>
      </c>
      <c r="S319" s="101">
        <v>0</v>
      </c>
      <c r="T319" s="104" t="str">
        <f t="shared" si="4"/>
        <v>최대 체력 +750</v>
      </c>
    </row>
    <row r="320" spans="1:20" ht="13.8" customHeight="1">
      <c r="A320" s="101">
        <f>C320*100+COUNTIF($C$4:C320,C320)</f>
        <v>12322</v>
      </c>
      <c r="B320" s="100" t="s">
        <v>539</v>
      </c>
      <c r="C320" s="101">
        <f>100+VLOOKUP(B320,EQUIPMENT!B:C,2,0)*10+VLOOKUP(B320,EQUIPMENT!B:D,3,0)</f>
        <v>123</v>
      </c>
      <c r="D320" s="101">
        <v>2</v>
      </c>
      <c r="E320" s="101">
        <v>293</v>
      </c>
      <c r="F320" s="101">
        <v>2649</v>
      </c>
      <c r="G320" s="101">
        <v>1172</v>
      </c>
      <c r="H320" s="101">
        <v>5</v>
      </c>
      <c r="I320" s="101">
        <v>766</v>
      </c>
      <c r="J320" s="101">
        <v>0</v>
      </c>
      <c r="K320" s="101">
        <v>0</v>
      </c>
      <c r="L320" s="101">
        <v>0</v>
      </c>
      <c r="M320" s="101">
        <v>0</v>
      </c>
      <c r="N320" s="101">
        <v>0</v>
      </c>
      <c r="O320" s="101">
        <v>0</v>
      </c>
      <c r="P320" s="101">
        <v>0</v>
      </c>
      <c r="Q320" s="101">
        <v>0</v>
      </c>
      <c r="R320" s="101">
        <v>0</v>
      </c>
      <c r="S320" s="101">
        <v>0</v>
      </c>
      <c r="T320" s="104" t="str">
        <f t="shared" si="4"/>
        <v>최대 체력 +766</v>
      </c>
    </row>
    <row r="321" spans="1:20" ht="13.8" customHeight="1">
      <c r="A321" s="101">
        <f>C321*100+COUNTIF($C$4:C321,C321)</f>
        <v>12323</v>
      </c>
      <c r="B321" s="100" t="s">
        <v>539</v>
      </c>
      <c r="C321" s="101">
        <f>100+VLOOKUP(B321,EQUIPMENT!B:C,2,0)*10+VLOOKUP(B321,EQUIPMENT!B:D,3,0)</f>
        <v>123</v>
      </c>
      <c r="D321" s="101">
        <v>3</v>
      </c>
      <c r="E321" s="101">
        <v>318</v>
      </c>
      <c r="F321" s="101">
        <v>2967</v>
      </c>
      <c r="G321" s="101">
        <v>1272</v>
      </c>
      <c r="H321" s="101">
        <v>5</v>
      </c>
      <c r="I321" s="101">
        <v>783</v>
      </c>
      <c r="J321" s="101">
        <v>0</v>
      </c>
      <c r="K321" s="101">
        <v>0</v>
      </c>
      <c r="L321" s="101">
        <v>0</v>
      </c>
      <c r="M321" s="101">
        <v>0</v>
      </c>
      <c r="N321" s="101">
        <v>0</v>
      </c>
      <c r="O321" s="101">
        <v>0</v>
      </c>
      <c r="P321" s="101">
        <v>0</v>
      </c>
      <c r="Q321" s="101">
        <v>0</v>
      </c>
      <c r="R321" s="101">
        <v>0</v>
      </c>
      <c r="S321" s="101">
        <v>0</v>
      </c>
      <c r="T321" s="104" t="str">
        <f t="shared" si="4"/>
        <v>최대 체력 +783</v>
      </c>
    </row>
    <row r="322" spans="1:20" ht="13.8" customHeight="1">
      <c r="A322" s="101">
        <f>C322*100+COUNTIF($C$4:C322,C322)</f>
        <v>12324</v>
      </c>
      <c r="B322" s="100" t="s">
        <v>539</v>
      </c>
      <c r="C322" s="101">
        <f>100+VLOOKUP(B322,EQUIPMENT!B:C,2,0)*10+VLOOKUP(B322,EQUIPMENT!B:D,3,0)</f>
        <v>123</v>
      </c>
      <c r="D322" s="101">
        <v>4</v>
      </c>
      <c r="E322" s="101">
        <v>344</v>
      </c>
      <c r="F322" s="101">
        <v>3311</v>
      </c>
      <c r="G322" s="101">
        <v>1376</v>
      </c>
      <c r="H322" s="101">
        <v>5</v>
      </c>
      <c r="I322" s="101">
        <v>799</v>
      </c>
      <c r="J322" s="101">
        <v>0</v>
      </c>
      <c r="K322" s="101">
        <v>0</v>
      </c>
      <c r="L322" s="101">
        <v>0</v>
      </c>
      <c r="M322" s="101">
        <v>0</v>
      </c>
      <c r="N322" s="101">
        <v>0</v>
      </c>
      <c r="O322" s="101">
        <v>0</v>
      </c>
      <c r="P322" s="101">
        <v>0</v>
      </c>
      <c r="Q322" s="101">
        <v>0</v>
      </c>
      <c r="R322" s="101">
        <v>0</v>
      </c>
      <c r="S322" s="101">
        <v>0</v>
      </c>
      <c r="T322" s="104" t="str">
        <f t="shared" si="4"/>
        <v>최대 체력 +799</v>
      </c>
    </row>
    <row r="323" spans="1:20" ht="13.8" customHeight="1">
      <c r="A323" s="101">
        <f>C323*100+COUNTIF($C$4:C323,C323)</f>
        <v>12325</v>
      </c>
      <c r="B323" s="100" t="s">
        <v>539</v>
      </c>
      <c r="C323" s="101">
        <f>100+VLOOKUP(B323,EQUIPMENT!B:C,2,0)*10+VLOOKUP(B323,EQUIPMENT!B:D,3,0)</f>
        <v>123</v>
      </c>
      <c r="D323" s="101">
        <v>5</v>
      </c>
      <c r="E323" s="101">
        <v>371</v>
      </c>
      <c r="F323" s="101">
        <v>3682</v>
      </c>
      <c r="G323" s="101">
        <v>1484</v>
      </c>
      <c r="H323" s="101">
        <v>5</v>
      </c>
      <c r="I323" s="101">
        <v>816</v>
      </c>
      <c r="J323" s="101">
        <v>0</v>
      </c>
      <c r="K323" s="101">
        <v>0</v>
      </c>
      <c r="L323" s="101">
        <v>0</v>
      </c>
      <c r="M323" s="101">
        <v>0</v>
      </c>
      <c r="N323" s="101">
        <v>0</v>
      </c>
      <c r="O323" s="101">
        <v>0</v>
      </c>
      <c r="P323" s="101">
        <v>0</v>
      </c>
      <c r="Q323" s="101">
        <v>0</v>
      </c>
      <c r="R323" s="101">
        <v>0</v>
      </c>
      <c r="S323" s="101">
        <v>0</v>
      </c>
      <c r="T323" s="104" t="str">
        <f t="shared" si="4"/>
        <v>최대 체력 +816</v>
      </c>
    </row>
    <row r="324" spans="1:20" ht="13.8" customHeight="1">
      <c r="A324" s="101">
        <f>C324*100+COUNTIF($C$4:C324,C324)</f>
        <v>12326</v>
      </c>
      <c r="B324" s="100" t="s">
        <v>539</v>
      </c>
      <c r="C324" s="101">
        <f>100+VLOOKUP(B324,EQUIPMENT!B:C,2,0)*10+VLOOKUP(B324,EQUIPMENT!B:D,3,0)</f>
        <v>123</v>
      </c>
      <c r="D324" s="101">
        <v>6</v>
      </c>
      <c r="E324" s="101">
        <v>399</v>
      </c>
      <c r="F324" s="101">
        <v>4081</v>
      </c>
      <c r="G324" s="101">
        <v>1596</v>
      </c>
      <c r="H324" s="101">
        <v>5</v>
      </c>
      <c r="I324" s="101">
        <v>832</v>
      </c>
      <c r="J324" s="101">
        <v>0</v>
      </c>
      <c r="K324" s="101">
        <v>0</v>
      </c>
      <c r="L324" s="101">
        <v>0</v>
      </c>
      <c r="M324" s="101">
        <v>0</v>
      </c>
      <c r="N324" s="101">
        <v>0</v>
      </c>
      <c r="O324" s="101">
        <v>0</v>
      </c>
      <c r="P324" s="101">
        <v>0</v>
      </c>
      <c r="Q324" s="101">
        <v>0</v>
      </c>
      <c r="R324" s="101">
        <v>0</v>
      </c>
      <c r="S324" s="101">
        <v>0</v>
      </c>
      <c r="T324" s="104" t="str">
        <f t="shared" ref="T324:T387" si="5">IF(H324=0,"",IF(I324&gt;0,VLOOKUP(H324,MAIN_STATS_TYPE,2,0)&amp;IF(J324=1," +"&amp;I324/100&amp;"%"," +"&amp;I324),VLOOKUP(H324,MAIN_STATS_TYPE,2,0)))&amp;IF(K324=0,""," / "&amp;IF(L324&gt;0,VLOOKUP(K324,MAIN_STATS_TYPE,2,0)&amp;IF(M324=1," +"&amp;L324/100&amp;"%"," +"&amp;L324),VLOOKUP(K324,MAIN_STATS_TYPE,2,0)))&amp;IF(N324=0,""," / "&amp;IF(O324&gt;0,VLOOKUP(N324,MAIN_STATS_TYPE,2,0)&amp;IF(P324=1," +"&amp;O324/100&amp;"%"," +"&amp;O324),VLOOKUP(N324,MAIN_STATS_TYPE,2,0)))&amp;IF(Q324=0,""," / "&amp;IF(R324&gt;0,VLOOKUP(Q324,MAIN_STATS_TYPE,2,0)&amp;IF(S324=1," +"&amp;R324/100&amp;"%"," +"&amp;R324),VLOOKUP(Q324,MAIN_STATS_TYPE,2,0)))</f>
        <v>최대 체력 +832</v>
      </c>
    </row>
    <row r="325" spans="1:20" ht="13.8" customHeight="1">
      <c r="A325" s="101">
        <f>C325*100+COUNTIF($C$4:C325,C325)</f>
        <v>12327</v>
      </c>
      <c r="B325" s="100" t="s">
        <v>539</v>
      </c>
      <c r="C325" s="101">
        <f>100+VLOOKUP(B325,EQUIPMENT!B:C,2,0)*10+VLOOKUP(B325,EQUIPMENT!B:D,3,0)</f>
        <v>123</v>
      </c>
      <c r="D325" s="101">
        <v>7</v>
      </c>
      <c r="E325" s="101">
        <v>428</v>
      </c>
      <c r="F325" s="101">
        <v>4509</v>
      </c>
      <c r="G325" s="101">
        <v>1712</v>
      </c>
      <c r="H325" s="101">
        <v>5</v>
      </c>
      <c r="I325" s="101">
        <v>849</v>
      </c>
      <c r="J325" s="101">
        <v>0</v>
      </c>
      <c r="K325" s="101">
        <v>0</v>
      </c>
      <c r="L325" s="101">
        <v>0</v>
      </c>
      <c r="M325" s="101">
        <v>0</v>
      </c>
      <c r="N325" s="101">
        <v>0</v>
      </c>
      <c r="O325" s="101">
        <v>0</v>
      </c>
      <c r="P325" s="101">
        <v>0</v>
      </c>
      <c r="Q325" s="101">
        <v>0</v>
      </c>
      <c r="R325" s="101">
        <v>0</v>
      </c>
      <c r="S325" s="101">
        <v>0</v>
      </c>
      <c r="T325" s="104" t="str">
        <f t="shared" si="5"/>
        <v>최대 체력 +849</v>
      </c>
    </row>
    <row r="326" spans="1:20" ht="13.8" customHeight="1">
      <c r="A326" s="101">
        <f>C326*100+COUNTIF($C$4:C326,C326)</f>
        <v>12328</v>
      </c>
      <c r="B326" s="100" t="s">
        <v>539</v>
      </c>
      <c r="C326" s="101">
        <f>100+VLOOKUP(B326,EQUIPMENT!B:C,2,0)*10+VLOOKUP(B326,EQUIPMENT!B:D,3,0)</f>
        <v>123</v>
      </c>
      <c r="D326" s="101">
        <v>8</v>
      </c>
      <c r="E326" s="101">
        <v>458</v>
      </c>
      <c r="F326" s="101">
        <v>4967</v>
      </c>
      <c r="G326" s="101">
        <v>1832</v>
      </c>
      <c r="H326" s="101">
        <v>5</v>
      </c>
      <c r="I326" s="101">
        <v>865</v>
      </c>
      <c r="J326" s="101">
        <v>0</v>
      </c>
      <c r="K326" s="101">
        <v>0</v>
      </c>
      <c r="L326" s="101">
        <v>0</v>
      </c>
      <c r="M326" s="101">
        <v>0</v>
      </c>
      <c r="N326" s="101">
        <v>0</v>
      </c>
      <c r="O326" s="101">
        <v>0</v>
      </c>
      <c r="P326" s="101">
        <v>0</v>
      </c>
      <c r="Q326" s="101">
        <v>0</v>
      </c>
      <c r="R326" s="101">
        <v>0</v>
      </c>
      <c r="S326" s="101">
        <v>0</v>
      </c>
      <c r="T326" s="104" t="str">
        <f t="shared" si="5"/>
        <v>최대 체력 +865</v>
      </c>
    </row>
    <row r="327" spans="1:20" ht="13.8" customHeight="1">
      <c r="A327" s="101">
        <f>C327*100+COUNTIF($C$4:C327,C327)</f>
        <v>12329</v>
      </c>
      <c r="B327" s="100" t="s">
        <v>539</v>
      </c>
      <c r="C327" s="101">
        <f>100+VLOOKUP(B327,EQUIPMENT!B:C,2,0)*10+VLOOKUP(B327,EQUIPMENT!B:D,3,0)</f>
        <v>123</v>
      </c>
      <c r="D327" s="101">
        <v>9</v>
      </c>
      <c r="E327" s="101">
        <v>489</v>
      </c>
      <c r="F327" s="101">
        <v>5456</v>
      </c>
      <c r="G327" s="101">
        <v>1956</v>
      </c>
      <c r="H327" s="101">
        <v>5</v>
      </c>
      <c r="I327" s="101">
        <v>882</v>
      </c>
      <c r="J327" s="101">
        <v>0</v>
      </c>
      <c r="K327" s="101">
        <v>0</v>
      </c>
      <c r="L327" s="101">
        <v>0</v>
      </c>
      <c r="M327" s="101">
        <v>0</v>
      </c>
      <c r="N327" s="101">
        <v>0</v>
      </c>
      <c r="O327" s="101">
        <v>0</v>
      </c>
      <c r="P327" s="101">
        <v>0</v>
      </c>
      <c r="Q327" s="101">
        <v>0</v>
      </c>
      <c r="R327" s="101">
        <v>0</v>
      </c>
      <c r="S327" s="101">
        <v>0</v>
      </c>
      <c r="T327" s="104" t="str">
        <f t="shared" si="5"/>
        <v>최대 체력 +882</v>
      </c>
    </row>
    <row r="328" spans="1:20" ht="13.8" customHeight="1">
      <c r="A328" s="101">
        <f>C328*100+COUNTIF($C$4:C328,C328)</f>
        <v>12330</v>
      </c>
      <c r="B328" s="100" t="s">
        <v>539</v>
      </c>
      <c r="C328" s="101">
        <f>100+VLOOKUP(B328,EQUIPMENT!B:C,2,0)*10+VLOOKUP(B328,EQUIPMENT!B:D,3,0)</f>
        <v>123</v>
      </c>
      <c r="D328" s="101">
        <v>10</v>
      </c>
      <c r="E328" s="101">
        <v>522</v>
      </c>
      <c r="F328" s="101">
        <v>5978</v>
      </c>
      <c r="G328" s="101">
        <v>2088</v>
      </c>
      <c r="H328" s="101">
        <v>5</v>
      </c>
      <c r="I328" s="101">
        <v>900</v>
      </c>
      <c r="J328" s="101">
        <v>0</v>
      </c>
      <c r="K328" s="101">
        <v>0</v>
      </c>
      <c r="L328" s="101">
        <v>0</v>
      </c>
      <c r="M328" s="101">
        <v>0</v>
      </c>
      <c r="N328" s="101">
        <v>0</v>
      </c>
      <c r="O328" s="101">
        <v>0</v>
      </c>
      <c r="P328" s="101">
        <v>0</v>
      </c>
      <c r="Q328" s="101">
        <v>0</v>
      </c>
      <c r="R328" s="101">
        <v>0</v>
      </c>
      <c r="S328" s="101">
        <v>0</v>
      </c>
      <c r="T328" s="104" t="str">
        <f t="shared" si="5"/>
        <v>최대 체력 +900</v>
      </c>
    </row>
    <row r="329" spans="1:20" ht="13.8" customHeight="1">
      <c r="A329" s="101">
        <f>C329*100+COUNTIF($C$4:C329,C329)</f>
        <v>12421</v>
      </c>
      <c r="B329" s="100" t="s">
        <v>540</v>
      </c>
      <c r="C329" s="101">
        <f>100+VLOOKUP(B329,EQUIPMENT!B:C,2,0)*10+VLOOKUP(B329,EQUIPMENT!B:D,3,0)</f>
        <v>124</v>
      </c>
      <c r="D329" s="101">
        <v>1</v>
      </c>
      <c r="E329" s="101">
        <v>556</v>
      </c>
      <c r="F329" s="101">
        <v>6534</v>
      </c>
      <c r="G329" s="101">
        <v>2224</v>
      </c>
      <c r="H329" s="101">
        <v>5</v>
      </c>
      <c r="I329" s="101">
        <v>1000</v>
      </c>
      <c r="J329" s="101">
        <v>0</v>
      </c>
      <c r="K329" s="101">
        <v>9</v>
      </c>
      <c r="L329" s="101">
        <v>500</v>
      </c>
      <c r="M329" s="101">
        <v>1</v>
      </c>
      <c r="N329" s="101">
        <v>0</v>
      </c>
      <c r="O329" s="101">
        <v>0</v>
      </c>
      <c r="P329" s="101">
        <v>0</v>
      </c>
      <c r="Q329" s="101">
        <v>0</v>
      </c>
      <c r="R329" s="101">
        <v>0</v>
      </c>
      <c r="S329" s="101">
        <v>0</v>
      </c>
      <c r="T329" s="104" t="str">
        <f t="shared" si="5"/>
        <v>최대 체력 +1000 / 군중 제어 저항력 +5%</v>
      </c>
    </row>
    <row r="330" spans="1:20" ht="13.8" customHeight="1">
      <c r="A330" s="101">
        <f>C330*100+COUNTIF($C$4:C330,C330)</f>
        <v>12422</v>
      </c>
      <c r="B330" s="100" t="s">
        <v>540</v>
      </c>
      <c r="C330" s="101">
        <f>100+VLOOKUP(B330,EQUIPMENT!B:C,2,0)*10+VLOOKUP(B330,EQUIPMENT!B:D,3,0)</f>
        <v>124</v>
      </c>
      <c r="D330" s="101">
        <v>2</v>
      </c>
      <c r="E330" s="101">
        <v>591</v>
      </c>
      <c r="F330" s="101">
        <v>7125</v>
      </c>
      <c r="G330" s="101">
        <v>2364</v>
      </c>
      <c r="H330" s="101">
        <v>5</v>
      </c>
      <c r="I330" s="101">
        <v>1027</v>
      </c>
      <c r="J330" s="101">
        <v>0</v>
      </c>
      <c r="K330" s="101">
        <v>9</v>
      </c>
      <c r="L330" s="101">
        <v>550</v>
      </c>
      <c r="M330" s="101">
        <v>1</v>
      </c>
      <c r="N330" s="101">
        <v>0</v>
      </c>
      <c r="O330" s="101">
        <v>0</v>
      </c>
      <c r="P330" s="101">
        <v>0</v>
      </c>
      <c r="Q330" s="101">
        <v>0</v>
      </c>
      <c r="R330" s="101">
        <v>0</v>
      </c>
      <c r="S330" s="101">
        <v>0</v>
      </c>
      <c r="T330" s="104" t="str">
        <f t="shared" si="5"/>
        <v>최대 체력 +1027 / 군중 제어 저항력 +5.5%</v>
      </c>
    </row>
    <row r="331" spans="1:20" ht="13.8" customHeight="1">
      <c r="A331" s="101">
        <f>C331*100+COUNTIF($C$4:C331,C331)</f>
        <v>12423</v>
      </c>
      <c r="B331" s="100" t="s">
        <v>540</v>
      </c>
      <c r="C331" s="101">
        <f>100+VLOOKUP(B331,EQUIPMENT!B:C,2,0)*10+VLOOKUP(B331,EQUIPMENT!B:D,3,0)</f>
        <v>124</v>
      </c>
      <c r="D331" s="101">
        <v>3</v>
      </c>
      <c r="E331" s="101">
        <v>627</v>
      </c>
      <c r="F331" s="101">
        <v>7752</v>
      </c>
      <c r="G331" s="101">
        <v>2508</v>
      </c>
      <c r="H331" s="101">
        <v>5</v>
      </c>
      <c r="I331" s="101">
        <v>1055</v>
      </c>
      <c r="J331" s="101">
        <v>0</v>
      </c>
      <c r="K331" s="101">
        <v>9</v>
      </c>
      <c r="L331" s="101">
        <v>610</v>
      </c>
      <c r="M331" s="101">
        <v>1</v>
      </c>
      <c r="N331" s="101">
        <v>0</v>
      </c>
      <c r="O331" s="101">
        <v>0</v>
      </c>
      <c r="P331" s="101">
        <v>0</v>
      </c>
      <c r="Q331" s="101">
        <v>0</v>
      </c>
      <c r="R331" s="101">
        <v>0</v>
      </c>
      <c r="S331" s="101">
        <v>0</v>
      </c>
      <c r="T331" s="104" t="str">
        <f t="shared" si="5"/>
        <v>최대 체력 +1055 / 군중 제어 저항력 +6.1%</v>
      </c>
    </row>
    <row r="332" spans="1:20" ht="13.8" customHeight="1">
      <c r="A332" s="101">
        <f>C332*100+COUNTIF($C$4:C332,C332)</f>
        <v>12424</v>
      </c>
      <c r="B332" s="100" t="s">
        <v>540</v>
      </c>
      <c r="C332" s="101">
        <f>100+VLOOKUP(B332,EQUIPMENT!B:C,2,0)*10+VLOOKUP(B332,EQUIPMENT!B:D,3,0)</f>
        <v>124</v>
      </c>
      <c r="D332" s="101">
        <v>4</v>
      </c>
      <c r="E332" s="101">
        <v>664</v>
      </c>
      <c r="F332" s="101">
        <v>8416</v>
      </c>
      <c r="G332" s="101">
        <v>2656</v>
      </c>
      <c r="H332" s="101">
        <v>5</v>
      </c>
      <c r="I332" s="101">
        <v>1082</v>
      </c>
      <c r="J332" s="101">
        <v>0</v>
      </c>
      <c r="K332" s="101">
        <v>9</v>
      </c>
      <c r="L332" s="101">
        <v>660</v>
      </c>
      <c r="M332" s="101">
        <v>1</v>
      </c>
      <c r="N332" s="101">
        <v>0</v>
      </c>
      <c r="O332" s="101">
        <v>0</v>
      </c>
      <c r="P332" s="101">
        <v>0</v>
      </c>
      <c r="Q332" s="101">
        <v>0</v>
      </c>
      <c r="R332" s="101">
        <v>0</v>
      </c>
      <c r="S332" s="101">
        <v>0</v>
      </c>
      <c r="T332" s="104" t="str">
        <f t="shared" si="5"/>
        <v>최대 체력 +1082 / 군중 제어 저항력 +6.6%</v>
      </c>
    </row>
    <row r="333" spans="1:20" ht="13.8" customHeight="1">
      <c r="A333" s="101">
        <f>C333*100+COUNTIF($C$4:C333,C333)</f>
        <v>12425</v>
      </c>
      <c r="B333" s="100" t="s">
        <v>540</v>
      </c>
      <c r="C333" s="101">
        <f>100+VLOOKUP(B333,EQUIPMENT!B:C,2,0)*10+VLOOKUP(B333,EQUIPMENT!B:D,3,0)</f>
        <v>124</v>
      </c>
      <c r="D333" s="101">
        <v>5</v>
      </c>
      <c r="E333" s="101">
        <v>702</v>
      </c>
      <c r="F333" s="101">
        <v>9118</v>
      </c>
      <c r="G333" s="101">
        <v>2808</v>
      </c>
      <c r="H333" s="101">
        <v>5</v>
      </c>
      <c r="I333" s="101">
        <v>1110</v>
      </c>
      <c r="J333" s="101">
        <v>0</v>
      </c>
      <c r="K333" s="101">
        <v>9</v>
      </c>
      <c r="L333" s="101">
        <v>720</v>
      </c>
      <c r="M333" s="101">
        <v>1</v>
      </c>
      <c r="N333" s="101">
        <v>0</v>
      </c>
      <c r="O333" s="101">
        <v>0</v>
      </c>
      <c r="P333" s="101">
        <v>0</v>
      </c>
      <c r="Q333" s="101">
        <v>0</v>
      </c>
      <c r="R333" s="101">
        <v>0</v>
      </c>
      <c r="S333" s="101">
        <v>0</v>
      </c>
      <c r="T333" s="104" t="str">
        <f t="shared" si="5"/>
        <v>최대 체력 +1110 / 군중 제어 저항력 +7.2%</v>
      </c>
    </row>
    <row r="334" spans="1:20" ht="13.8" customHeight="1">
      <c r="A334" s="101">
        <f>C334*100+COUNTIF($C$4:C334,C334)</f>
        <v>12426</v>
      </c>
      <c r="B334" s="100" t="s">
        <v>540</v>
      </c>
      <c r="C334" s="101">
        <f>100+VLOOKUP(B334,EQUIPMENT!B:C,2,0)*10+VLOOKUP(B334,EQUIPMENT!B:D,3,0)</f>
        <v>124</v>
      </c>
      <c r="D334" s="101">
        <v>6</v>
      </c>
      <c r="E334" s="101">
        <v>741</v>
      </c>
      <c r="F334" s="101">
        <v>9859</v>
      </c>
      <c r="G334" s="101">
        <v>2964</v>
      </c>
      <c r="H334" s="101">
        <v>5</v>
      </c>
      <c r="I334" s="101">
        <v>1137</v>
      </c>
      <c r="J334" s="101">
        <v>0</v>
      </c>
      <c r="K334" s="101">
        <v>9</v>
      </c>
      <c r="L334" s="101">
        <v>770</v>
      </c>
      <c r="M334" s="101">
        <v>1</v>
      </c>
      <c r="N334" s="101">
        <v>0</v>
      </c>
      <c r="O334" s="101">
        <v>0</v>
      </c>
      <c r="P334" s="101">
        <v>0</v>
      </c>
      <c r="Q334" s="101">
        <v>0</v>
      </c>
      <c r="R334" s="101">
        <v>0</v>
      </c>
      <c r="S334" s="101">
        <v>0</v>
      </c>
      <c r="T334" s="104" t="str">
        <f t="shared" si="5"/>
        <v>최대 체력 +1137 / 군중 제어 저항력 +7.7%</v>
      </c>
    </row>
    <row r="335" spans="1:20" ht="13.8" customHeight="1">
      <c r="A335" s="101">
        <f>C335*100+COUNTIF($C$4:C335,C335)</f>
        <v>12427</v>
      </c>
      <c r="B335" s="100" t="s">
        <v>540</v>
      </c>
      <c r="C335" s="101">
        <f>100+VLOOKUP(B335,EQUIPMENT!B:C,2,0)*10+VLOOKUP(B335,EQUIPMENT!B:D,3,0)</f>
        <v>124</v>
      </c>
      <c r="D335" s="101">
        <v>7</v>
      </c>
      <c r="E335" s="101">
        <v>781</v>
      </c>
      <c r="F335" s="101">
        <v>10640</v>
      </c>
      <c r="G335" s="101">
        <v>3124</v>
      </c>
      <c r="H335" s="101">
        <v>5</v>
      </c>
      <c r="I335" s="101">
        <v>1165</v>
      </c>
      <c r="J335" s="101">
        <v>0</v>
      </c>
      <c r="K335" s="101">
        <v>9</v>
      </c>
      <c r="L335" s="101">
        <v>830</v>
      </c>
      <c r="M335" s="101">
        <v>1</v>
      </c>
      <c r="N335" s="101">
        <v>0</v>
      </c>
      <c r="O335" s="101">
        <v>0</v>
      </c>
      <c r="P335" s="101">
        <v>0</v>
      </c>
      <c r="Q335" s="101">
        <v>0</v>
      </c>
      <c r="R335" s="101">
        <v>0</v>
      </c>
      <c r="S335" s="101">
        <v>0</v>
      </c>
      <c r="T335" s="104" t="str">
        <f t="shared" si="5"/>
        <v>최대 체력 +1165 / 군중 제어 저항력 +8.3%</v>
      </c>
    </row>
    <row r="336" spans="1:20" ht="13.8" customHeight="1">
      <c r="A336" s="101">
        <f>C336*100+COUNTIF($C$4:C336,C336)</f>
        <v>12428</v>
      </c>
      <c r="B336" s="100" t="s">
        <v>540</v>
      </c>
      <c r="C336" s="101">
        <f>100+VLOOKUP(B336,EQUIPMENT!B:C,2,0)*10+VLOOKUP(B336,EQUIPMENT!B:D,3,0)</f>
        <v>124</v>
      </c>
      <c r="D336" s="101">
        <v>8</v>
      </c>
      <c r="E336" s="101">
        <v>822</v>
      </c>
      <c r="F336" s="101">
        <v>11462</v>
      </c>
      <c r="G336" s="101">
        <v>3288</v>
      </c>
      <c r="H336" s="101">
        <v>5</v>
      </c>
      <c r="I336" s="101">
        <v>1193</v>
      </c>
      <c r="J336" s="101">
        <v>0</v>
      </c>
      <c r="K336" s="101">
        <v>9</v>
      </c>
      <c r="L336" s="101">
        <v>880</v>
      </c>
      <c r="M336" s="101">
        <v>1</v>
      </c>
      <c r="N336" s="101">
        <v>0</v>
      </c>
      <c r="O336" s="101">
        <v>0</v>
      </c>
      <c r="P336" s="101">
        <v>0</v>
      </c>
      <c r="Q336" s="101">
        <v>0</v>
      </c>
      <c r="R336" s="101">
        <v>0</v>
      </c>
      <c r="S336" s="101">
        <v>0</v>
      </c>
      <c r="T336" s="104" t="str">
        <f t="shared" si="5"/>
        <v>최대 체력 +1193 / 군중 제어 저항력 +8.8%</v>
      </c>
    </row>
    <row r="337" spans="1:20" ht="13.8" customHeight="1">
      <c r="A337" s="101">
        <f>C337*100+COUNTIF($C$4:C337,C337)</f>
        <v>12429</v>
      </c>
      <c r="B337" s="100" t="s">
        <v>540</v>
      </c>
      <c r="C337" s="101">
        <f>100+VLOOKUP(B337,EQUIPMENT!B:C,2,0)*10+VLOOKUP(B337,EQUIPMENT!B:D,3,0)</f>
        <v>124</v>
      </c>
      <c r="D337" s="101">
        <v>9</v>
      </c>
      <c r="E337" s="101">
        <v>864</v>
      </c>
      <c r="F337" s="101">
        <v>12326</v>
      </c>
      <c r="G337" s="101">
        <v>3456</v>
      </c>
      <c r="H337" s="101">
        <v>5</v>
      </c>
      <c r="I337" s="101">
        <v>1221</v>
      </c>
      <c r="J337" s="101">
        <v>0</v>
      </c>
      <c r="K337" s="101">
        <v>9</v>
      </c>
      <c r="L337" s="101">
        <v>950</v>
      </c>
      <c r="M337" s="101">
        <v>1</v>
      </c>
      <c r="N337" s="101">
        <v>0</v>
      </c>
      <c r="O337" s="101">
        <v>0</v>
      </c>
      <c r="P337" s="101">
        <v>0</v>
      </c>
      <c r="Q337" s="101">
        <v>0</v>
      </c>
      <c r="R337" s="101">
        <v>0</v>
      </c>
      <c r="S337" s="101">
        <v>0</v>
      </c>
      <c r="T337" s="104" t="str">
        <f t="shared" si="5"/>
        <v>최대 체력 +1221 / 군중 제어 저항력 +9.5%</v>
      </c>
    </row>
    <row r="338" spans="1:20" ht="13.8" customHeight="1">
      <c r="A338" s="101">
        <f>C338*100+COUNTIF($C$4:C338,C338)</f>
        <v>12430</v>
      </c>
      <c r="B338" s="100" t="s">
        <v>540</v>
      </c>
      <c r="C338" s="101">
        <f>100+VLOOKUP(B338,EQUIPMENT!B:C,2,0)*10+VLOOKUP(B338,EQUIPMENT!B:D,3,0)</f>
        <v>124</v>
      </c>
      <c r="D338" s="101">
        <v>10</v>
      </c>
      <c r="E338" s="101">
        <v>908</v>
      </c>
      <c r="F338" s="101">
        <v>13234</v>
      </c>
      <c r="G338" s="101">
        <v>3632</v>
      </c>
      <c r="H338" s="101">
        <v>5</v>
      </c>
      <c r="I338" s="101">
        <v>1250</v>
      </c>
      <c r="J338" s="101">
        <v>0</v>
      </c>
      <c r="K338" s="101">
        <v>9</v>
      </c>
      <c r="L338" s="101">
        <v>1000</v>
      </c>
      <c r="M338" s="101">
        <v>1</v>
      </c>
      <c r="N338" s="101">
        <v>0</v>
      </c>
      <c r="O338" s="101">
        <v>0</v>
      </c>
      <c r="P338" s="101">
        <v>0</v>
      </c>
      <c r="Q338" s="101">
        <v>0</v>
      </c>
      <c r="R338" s="101">
        <v>0</v>
      </c>
      <c r="S338" s="101">
        <v>0</v>
      </c>
      <c r="T338" s="104" t="str">
        <f t="shared" si="5"/>
        <v>최대 체력 +1250 / 군중 제어 저항력 +10%</v>
      </c>
    </row>
    <row r="339" spans="1:20" ht="13.8" customHeight="1">
      <c r="A339" s="101">
        <f>C339*100+COUNTIF($C$4:C339,C339)</f>
        <v>12511</v>
      </c>
      <c r="B339" s="100" t="s">
        <v>541</v>
      </c>
      <c r="C339" s="101">
        <f>100+VLOOKUP(B339,EQUIPMENT!B:C,2,0)*10+VLOOKUP(B339,EQUIPMENT!B:D,3,0)</f>
        <v>125</v>
      </c>
      <c r="D339" s="101">
        <v>1</v>
      </c>
      <c r="E339" s="101">
        <v>953</v>
      </c>
      <c r="F339" s="101">
        <v>14187</v>
      </c>
      <c r="G339" s="101">
        <v>3812</v>
      </c>
      <c r="H339" s="101">
        <v>5</v>
      </c>
      <c r="I339" s="101">
        <v>2000</v>
      </c>
      <c r="J339" s="101">
        <v>0</v>
      </c>
      <c r="K339" s="101">
        <v>9</v>
      </c>
      <c r="L339" s="101">
        <v>1200</v>
      </c>
      <c r="M339" s="101">
        <v>1</v>
      </c>
      <c r="N339" s="101">
        <v>0</v>
      </c>
      <c r="O339" s="101">
        <v>0</v>
      </c>
      <c r="P339" s="101">
        <v>0</v>
      </c>
      <c r="Q339" s="101">
        <v>0</v>
      </c>
      <c r="R339" s="101">
        <v>0</v>
      </c>
      <c r="S339" s="101">
        <v>0</v>
      </c>
      <c r="T339" s="104" t="str">
        <f t="shared" si="5"/>
        <v>최대 체력 +2000 / 군중 제어 저항력 +12%</v>
      </c>
    </row>
    <row r="340" spans="1:20" ht="13.8" customHeight="1">
      <c r="A340" s="101">
        <f>C340*100+COUNTIF($C$4:C340,C340)</f>
        <v>12512</v>
      </c>
      <c r="B340" s="100" t="s">
        <v>541</v>
      </c>
      <c r="C340" s="101">
        <f>100+VLOOKUP(B340,EQUIPMENT!B:C,2,0)*10+VLOOKUP(B340,EQUIPMENT!B:D,3,0)</f>
        <v>125</v>
      </c>
      <c r="D340" s="101">
        <v>2</v>
      </c>
      <c r="E340" s="101">
        <v>999</v>
      </c>
      <c r="F340" s="101">
        <v>15186</v>
      </c>
      <c r="G340" s="101">
        <v>3996</v>
      </c>
      <c r="H340" s="101">
        <v>5</v>
      </c>
      <c r="I340" s="101">
        <v>2250</v>
      </c>
      <c r="J340" s="101">
        <v>0</v>
      </c>
      <c r="K340" s="101">
        <v>9</v>
      </c>
      <c r="L340" s="101">
        <v>1290</v>
      </c>
      <c r="M340" s="101">
        <v>1</v>
      </c>
      <c r="N340" s="101">
        <v>0</v>
      </c>
      <c r="O340" s="101">
        <v>0</v>
      </c>
      <c r="P340" s="101">
        <v>0</v>
      </c>
      <c r="Q340" s="101">
        <v>0</v>
      </c>
      <c r="R340" s="101">
        <v>0</v>
      </c>
      <c r="S340" s="101">
        <v>0</v>
      </c>
      <c r="T340" s="104" t="str">
        <f t="shared" si="5"/>
        <v>최대 체력 +2250 / 군중 제어 저항력 +12.9%</v>
      </c>
    </row>
    <row r="341" spans="1:20" ht="13.8" customHeight="1">
      <c r="A341" s="101">
        <f>C341*100+COUNTIF($C$4:C341,C341)</f>
        <v>12513</v>
      </c>
      <c r="B341" s="100" t="s">
        <v>541</v>
      </c>
      <c r="C341" s="101">
        <f>100+VLOOKUP(B341,EQUIPMENT!B:C,2,0)*10+VLOOKUP(B341,EQUIPMENT!B:D,3,0)</f>
        <v>125</v>
      </c>
      <c r="D341" s="101">
        <v>3</v>
      </c>
      <c r="E341" s="101">
        <v>1046</v>
      </c>
      <c r="F341" s="101">
        <v>16232</v>
      </c>
      <c r="G341" s="101">
        <v>4184</v>
      </c>
      <c r="H341" s="101">
        <v>5</v>
      </c>
      <c r="I341" s="101">
        <v>2500</v>
      </c>
      <c r="J341" s="101">
        <v>0</v>
      </c>
      <c r="K341" s="101">
        <v>9</v>
      </c>
      <c r="L341" s="101">
        <v>1380</v>
      </c>
      <c r="M341" s="101">
        <v>1</v>
      </c>
      <c r="N341" s="101">
        <v>0</v>
      </c>
      <c r="O341" s="101">
        <v>0</v>
      </c>
      <c r="P341" s="101">
        <v>0</v>
      </c>
      <c r="Q341" s="101">
        <v>0</v>
      </c>
      <c r="R341" s="101">
        <v>0</v>
      </c>
      <c r="S341" s="101">
        <v>0</v>
      </c>
      <c r="T341" s="104" t="str">
        <f t="shared" si="5"/>
        <v>최대 체력 +2500 / 군중 제어 저항력 +13.8%</v>
      </c>
    </row>
    <row r="342" spans="1:20" ht="13.8" customHeight="1">
      <c r="A342" s="101">
        <f>C342*100+COUNTIF($C$4:C342,C342)</f>
        <v>12514</v>
      </c>
      <c r="B342" s="100" t="s">
        <v>541</v>
      </c>
      <c r="C342" s="101">
        <f>100+VLOOKUP(B342,EQUIPMENT!B:C,2,0)*10+VLOOKUP(B342,EQUIPMENT!B:D,3,0)</f>
        <v>125</v>
      </c>
      <c r="D342" s="101">
        <v>4</v>
      </c>
      <c r="E342" s="101">
        <v>1094</v>
      </c>
      <c r="F342" s="101">
        <v>17326</v>
      </c>
      <c r="G342" s="101">
        <v>4376</v>
      </c>
      <c r="H342" s="101">
        <v>5</v>
      </c>
      <c r="I342" s="101">
        <v>2750</v>
      </c>
      <c r="J342" s="101">
        <v>0</v>
      </c>
      <c r="K342" s="101">
        <v>9</v>
      </c>
      <c r="L342" s="101">
        <v>1500</v>
      </c>
      <c r="M342" s="101">
        <v>1</v>
      </c>
      <c r="N342" s="101">
        <v>0</v>
      </c>
      <c r="O342" s="101">
        <v>0</v>
      </c>
      <c r="P342" s="101">
        <v>0</v>
      </c>
      <c r="Q342" s="101">
        <v>0</v>
      </c>
      <c r="R342" s="101">
        <v>0</v>
      </c>
      <c r="S342" s="101">
        <v>0</v>
      </c>
      <c r="T342" s="104" t="str">
        <f t="shared" si="5"/>
        <v>최대 체력 +2750 / 군중 제어 저항력 +15%</v>
      </c>
    </row>
    <row r="343" spans="1:20" ht="13.8" customHeight="1">
      <c r="A343" s="101">
        <f>C343*100+COUNTIF($C$4:C343,C343)</f>
        <v>12515</v>
      </c>
      <c r="B343" s="100" t="s">
        <v>541</v>
      </c>
      <c r="C343" s="101">
        <f>100+VLOOKUP(B343,EQUIPMENT!B:C,2,0)*10+VLOOKUP(B343,EQUIPMENT!B:D,3,0)</f>
        <v>125</v>
      </c>
      <c r="D343" s="101">
        <v>5</v>
      </c>
      <c r="E343" s="101">
        <v>1143</v>
      </c>
      <c r="F343" s="101">
        <v>18469</v>
      </c>
      <c r="G343" s="101">
        <v>4572</v>
      </c>
      <c r="H343" s="101">
        <v>5</v>
      </c>
      <c r="I343" s="101">
        <v>3000</v>
      </c>
      <c r="J343" s="101">
        <v>0</v>
      </c>
      <c r="K343" s="101">
        <v>9</v>
      </c>
      <c r="L343" s="101">
        <v>2000</v>
      </c>
      <c r="M343" s="101">
        <v>1</v>
      </c>
      <c r="N343" s="101">
        <v>0</v>
      </c>
      <c r="O343" s="101">
        <v>0</v>
      </c>
      <c r="P343" s="101">
        <v>0</v>
      </c>
      <c r="Q343" s="101">
        <v>0</v>
      </c>
      <c r="R343" s="101">
        <v>0</v>
      </c>
      <c r="S343" s="101">
        <v>0</v>
      </c>
      <c r="T343" s="104" t="str">
        <f t="shared" si="5"/>
        <v>최대 체력 +3000 / 군중 제어 저항력 +20%</v>
      </c>
    </row>
    <row r="344" spans="1:20" ht="13.8" customHeight="1">
      <c r="A344" s="101">
        <f>C344*100+COUNTIF($C$4:C344,C344)</f>
        <v>12611</v>
      </c>
      <c r="B344" s="100" t="s">
        <v>542</v>
      </c>
      <c r="C344" s="101">
        <f>100+VLOOKUP(B344,EQUIPMENT!B:C,2,0)*10+VLOOKUP(B344,EQUIPMENT!B:D,3,0)</f>
        <v>126</v>
      </c>
      <c r="D344" s="101">
        <v>1</v>
      </c>
      <c r="E344" s="101">
        <v>1193</v>
      </c>
      <c r="F344" s="101">
        <v>19662</v>
      </c>
      <c r="G344" s="101">
        <v>4772</v>
      </c>
      <c r="H344" s="101">
        <v>5</v>
      </c>
      <c r="I344" s="101">
        <v>3250</v>
      </c>
      <c r="J344" s="101">
        <v>0</v>
      </c>
      <c r="K344" s="101">
        <v>9</v>
      </c>
      <c r="L344" s="101">
        <v>2200</v>
      </c>
      <c r="M344" s="101">
        <v>1</v>
      </c>
      <c r="N344" s="101">
        <v>0</v>
      </c>
      <c r="O344" s="101">
        <v>0</v>
      </c>
      <c r="P344" s="101">
        <v>0</v>
      </c>
      <c r="Q344" s="101">
        <v>0</v>
      </c>
      <c r="R344" s="101">
        <v>0</v>
      </c>
      <c r="S344" s="101">
        <v>0</v>
      </c>
      <c r="T344" s="104" t="str">
        <f t="shared" si="5"/>
        <v>최대 체력 +3250 / 군중 제어 저항력 +22%</v>
      </c>
    </row>
    <row r="345" spans="1:20" ht="13.8" customHeight="1">
      <c r="A345" s="101">
        <f>C345*100+COUNTIF($C$4:C345,C345)</f>
        <v>12612</v>
      </c>
      <c r="B345" s="100" t="s">
        <v>542</v>
      </c>
      <c r="C345" s="101">
        <f>100+VLOOKUP(B345,EQUIPMENT!B:C,2,0)*10+VLOOKUP(B345,EQUIPMENT!B:D,3,0)</f>
        <v>126</v>
      </c>
      <c r="D345" s="101">
        <v>2</v>
      </c>
      <c r="E345" s="101">
        <v>1244</v>
      </c>
      <c r="F345" s="101">
        <v>20906</v>
      </c>
      <c r="G345" s="101">
        <v>4976</v>
      </c>
      <c r="H345" s="101">
        <v>5</v>
      </c>
      <c r="I345" s="101">
        <v>3560</v>
      </c>
      <c r="J345" s="101">
        <v>0</v>
      </c>
      <c r="K345" s="101">
        <v>9</v>
      </c>
      <c r="L345" s="101">
        <v>2250</v>
      </c>
      <c r="M345" s="101">
        <v>1</v>
      </c>
      <c r="N345" s="101">
        <v>0</v>
      </c>
      <c r="O345" s="101">
        <v>0</v>
      </c>
      <c r="P345" s="101">
        <v>0</v>
      </c>
      <c r="Q345" s="101">
        <v>0</v>
      </c>
      <c r="R345" s="101">
        <v>0</v>
      </c>
      <c r="S345" s="101">
        <v>0</v>
      </c>
      <c r="T345" s="104" t="str">
        <f t="shared" si="5"/>
        <v>최대 체력 +3560 / 군중 제어 저항력 +22.5%</v>
      </c>
    </row>
    <row r="346" spans="1:20" ht="13.8" customHeight="1">
      <c r="A346" s="101">
        <f>C346*100+COUNTIF($C$4:C346,C346)</f>
        <v>12613</v>
      </c>
      <c r="B346" s="100" t="s">
        <v>542</v>
      </c>
      <c r="C346" s="101">
        <f>100+VLOOKUP(B346,EQUIPMENT!B:C,2,0)*10+VLOOKUP(B346,EQUIPMENT!B:D,3,0)</f>
        <v>126</v>
      </c>
      <c r="D346" s="101">
        <v>3</v>
      </c>
      <c r="E346" s="101">
        <v>1296</v>
      </c>
      <c r="F346" s="101">
        <v>22202</v>
      </c>
      <c r="G346" s="101">
        <v>5184</v>
      </c>
      <c r="H346" s="101">
        <v>5</v>
      </c>
      <c r="I346" s="101">
        <v>3890</v>
      </c>
      <c r="J346" s="101">
        <v>0</v>
      </c>
      <c r="K346" s="101">
        <v>9</v>
      </c>
      <c r="L346" s="101">
        <v>2300</v>
      </c>
      <c r="M346" s="101">
        <v>1</v>
      </c>
      <c r="N346" s="101">
        <v>0</v>
      </c>
      <c r="O346" s="101">
        <v>0</v>
      </c>
      <c r="P346" s="101">
        <v>0</v>
      </c>
      <c r="Q346" s="101">
        <v>0</v>
      </c>
      <c r="R346" s="101">
        <v>0</v>
      </c>
      <c r="S346" s="101">
        <v>0</v>
      </c>
      <c r="T346" s="104" t="str">
        <f t="shared" si="5"/>
        <v>최대 체력 +3890 / 군중 제어 저항력 +23%</v>
      </c>
    </row>
    <row r="347" spans="1:20" ht="13.8" customHeight="1">
      <c r="A347" s="101">
        <f>C347*100+COUNTIF($C$4:C347,C347)</f>
        <v>12614</v>
      </c>
      <c r="B347" s="100" t="s">
        <v>542</v>
      </c>
      <c r="C347" s="101">
        <f>100+VLOOKUP(B347,EQUIPMENT!B:C,2,0)*10+VLOOKUP(B347,EQUIPMENT!B:D,3,0)</f>
        <v>126</v>
      </c>
      <c r="D347" s="101">
        <v>4</v>
      </c>
      <c r="E347" s="101">
        <v>1349</v>
      </c>
      <c r="F347" s="101">
        <v>23551</v>
      </c>
      <c r="G347" s="101">
        <v>5396</v>
      </c>
      <c r="H347" s="101">
        <v>5</v>
      </c>
      <c r="I347" s="101">
        <v>4200</v>
      </c>
      <c r="J347" s="101">
        <v>0</v>
      </c>
      <c r="K347" s="101">
        <v>9</v>
      </c>
      <c r="L347" s="101">
        <v>2350</v>
      </c>
      <c r="M347" s="101">
        <v>1</v>
      </c>
      <c r="N347" s="101">
        <v>0</v>
      </c>
      <c r="O347" s="101">
        <v>0</v>
      </c>
      <c r="P347" s="101">
        <v>0</v>
      </c>
      <c r="Q347" s="101">
        <v>0</v>
      </c>
      <c r="R347" s="101">
        <v>0</v>
      </c>
      <c r="S347" s="101">
        <v>0</v>
      </c>
      <c r="T347" s="104" t="str">
        <f t="shared" si="5"/>
        <v>최대 체력 +4200 / 군중 제어 저항력 +23.5%</v>
      </c>
    </row>
    <row r="348" spans="1:20" ht="13.8" customHeight="1">
      <c r="A348" s="101">
        <f>C348*100+COUNTIF($C$4:C348,C348)</f>
        <v>12615</v>
      </c>
      <c r="B348" s="100" t="s">
        <v>542</v>
      </c>
      <c r="C348" s="101">
        <f>100+VLOOKUP(B348,EQUIPMENT!B:C,2,0)*10+VLOOKUP(B348,EQUIPMENT!B:D,3,0)</f>
        <v>126</v>
      </c>
      <c r="D348" s="101">
        <v>5</v>
      </c>
      <c r="E348" s="101">
        <v>1404</v>
      </c>
      <c r="F348" s="101">
        <v>24955</v>
      </c>
      <c r="G348" s="101">
        <v>5616</v>
      </c>
      <c r="H348" s="101">
        <v>5</v>
      </c>
      <c r="I348" s="101">
        <v>4500</v>
      </c>
      <c r="J348" s="101">
        <v>0</v>
      </c>
      <c r="K348" s="101">
        <v>9</v>
      </c>
      <c r="L348" s="101">
        <v>2400</v>
      </c>
      <c r="M348" s="101">
        <v>1</v>
      </c>
      <c r="N348" s="101">
        <v>0</v>
      </c>
      <c r="O348" s="101">
        <v>0</v>
      </c>
      <c r="P348" s="101">
        <v>0</v>
      </c>
      <c r="Q348" s="101">
        <v>0</v>
      </c>
      <c r="R348" s="101">
        <v>0</v>
      </c>
      <c r="S348" s="101">
        <v>0</v>
      </c>
      <c r="T348" s="104" t="str">
        <f t="shared" si="5"/>
        <v>최대 체력 +4500 / 군중 제어 저항력 +24%</v>
      </c>
    </row>
    <row r="349" spans="1:20" ht="13.8" customHeight="1">
      <c r="A349" s="101">
        <f>C349*100+COUNTIF($C$4:C349,C349)</f>
        <v>12711</v>
      </c>
      <c r="B349" s="100" t="s">
        <v>543</v>
      </c>
      <c r="C349" s="101">
        <f>100+VLOOKUP(B349,EQUIPMENT!B:C,2,0)*10+VLOOKUP(B349,EQUIPMENT!B:D,3,0)</f>
        <v>127</v>
      </c>
      <c r="D349" s="101">
        <v>1</v>
      </c>
      <c r="E349" s="101">
        <v>1460</v>
      </c>
      <c r="F349" s="101">
        <v>26415</v>
      </c>
      <c r="G349" s="101">
        <v>5840</v>
      </c>
      <c r="H349" s="101">
        <v>5</v>
      </c>
      <c r="I349" s="101">
        <v>4700</v>
      </c>
      <c r="J349" s="101">
        <v>0</v>
      </c>
      <c r="K349" s="101">
        <v>9</v>
      </c>
      <c r="L349" s="101">
        <v>2500</v>
      </c>
      <c r="M349" s="101">
        <v>1</v>
      </c>
      <c r="N349" s="101">
        <v>0</v>
      </c>
      <c r="O349" s="101">
        <v>0</v>
      </c>
      <c r="P349" s="101">
        <v>0</v>
      </c>
      <c r="Q349" s="101">
        <v>0</v>
      </c>
      <c r="R349" s="101">
        <v>0</v>
      </c>
      <c r="S349" s="101">
        <v>0</v>
      </c>
      <c r="T349" s="104" t="str">
        <f t="shared" si="5"/>
        <v>최대 체력 +4700 / 군중 제어 저항력 +25%</v>
      </c>
    </row>
    <row r="350" spans="1:20" ht="13.8" customHeight="1">
      <c r="A350" s="101">
        <f>C350*100+COUNTIF($C$4:C350,C350)</f>
        <v>12712</v>
      </c>
      <c r="B350" s="100" t="s">
        <v>543</v>
      </c>
      <c r="C350" s="101">
        <f>100+VLOOKUP(B350,EQUIPMENT!B:C,2,0)*10+VLOOKUP(B350,EQUIPMENT!B:D,3,0)</f>
        <v>127</v>
      </c>
      <c r="D350" s="101">
        <v>2</v>
      </c>
      <c r="E350" s="101">
        <v>1517</v>
      </c>
      <c r="F350" s="101">
        <v>27932</v>
      </c>
      <c r="G350" s="101">
        <v>6068</v>
      </c>
      <c r="H350" s="101">
        <v>5</v>
      </c>
      <c r="I350" s="101">
        <v>5150</v>
      </c>
      <c r="J350" s="101">
        <v>0</v>
      </c>
      <c r="K350" s="101">
        <v>9</v>
      </c>
      <c r="L350" s="101">
        <v>2600</v>
      </c>
      <c r="M350" s="101">
        <v>1</v>
      </c>
      <c r="N350" s="101">
        <v>0</v>
      </c>
      <c r="O350" s="101">
        <v>0</v>
      </c>
      <c r="P350" s="101">
        <v>0</v>
      </c>
      <c r="Q350" s="101">
        <v>0</v>
      </c>
      <c r="R350" s="101">
        <v>0</v>
      </c>
      <c r="S350" s="101">
        <v>0</v>
      </c>
      <c r="T350" s="104" t="str">
        <f t="shared" si="5"/>
        <v>최대 체력 +5150 / 군중 제어 저항력 +26%</v>
      </c>
    </row>
    <row r="351" spans="1:20" ht="13.8" customHeight="1">
      <c r="A351" s="101">
        <f>C351*100+COUNTIF($C$4:C351,C351)</f>
        <v>12713</v>
      </c>
      <c r="B351" s="100" t="s">
        <v>543</v>
      </c>
      <c r="C351" s="101">
        <f>100+VLOOKUP(B351,EQUIPMENT!B:C,2,0)*10+VLOOKUP(B351,EQUIPMENT!B:D,3,0)</f>
        <v>127</v>
      </c>
      <c r="D351" s="101">
        <v>3</v>
      </c>
      <c r="E351" s="101">
        <v>1575</v>
      </c>
      <c r="F351" s="101">
        <v>29507</v>
      </c>
      <c r="G351" s="101">
        <v>6300</v>
      </c>
      <c r="H351" s="101">
        <v>5</v>
      </c>
      <c r="I351" s="101">
        <v>5600</v>
      </c>
      <c r="J351" s="101">
        <v>0</v>
      </c>
      <c r="K351" s="101">
        <v>9</v>
      </c>
      <c r="L351" s="101">
        <v>2650</v>
      </c>
      <c r="M351" s="101">
        <v>1</v>
      </c>
      <c r="N351" s="101">
        <v>0</v>
      </c>
      <c r="O351" s="101">
        <v>0</v>
      </c>
      <c r="P351" s="101">
        <v>0</v>
      </c>
      <c r="Q351" s="101">
        <v>0</v>
      </c>
      <c r="R351" s="101">
        <v>0</v>
      </c>
      <c r="S351" s="101">
        <v>0</v>
      </c>
      <c r="T351" s="104" t="str">
        <f t="shared" si="5"/>
        <v>최대 체력 +5600 / 군중 제어 저항력 +26.5%</v>
      </c>
    </row>
    <row r="352" spans="1:20" ht="13.8" customHeight="1">
      <c r="A352" s="101">
        <f>C352*100+COUNTIF($C$4:C352,C352)</f>
        <v>12714</v>
      </c>
      <c r="B352" s="100" t="s">
        <v>543</v>
      </c>
      <c r="C352" s="101">
        <f>100+VLOOKUP(B352,EQUIPMENT!B:C,2,0)*10+VLOOKUP(B352,EQUIPMENT!B:D,3,0)</f>
        <v>127</v>
      </c>
      <c r="D352" s="101">
        <v>4</v>
      </c>
      <c r="E352" s="101">
        <v>1634</v>
      </c>
      <c r="F352" s="101">
        <v>31141</v>
      </c>
      <c r="G352" s="101">
        <v>6536</v>
      </c>
      <c r="H352" s="101">
        <v>5</v>
      </c>
      <c r="I352" s="101">
        <v>6050</v>
      </c>
      <c r="J352" s="101">
        <v>0</v>
      </c>
      <c r="K352" s="101">
        <v>9</v>
      </c>
      <c r="L352" s="101">
        <v>2700</v>
      </c>
      <c r="M352" s="101">
        <v>1</v>
      </c>
      <c r="N352" s="101">
        <v>0</v>
      </c>
      <c r="O352" s="101">
        <v>0</v>
      </c>
      <c r="P352" s="101">
        <v>0</v>
      </c>
      <c r="Q352" s="101">
        <v>0</v>
      </c>
      <c r="R352" s="101">
        <v>0</v>
      </c>
      <c r="S352" s="101">
        <v>0</v>
      </c>
      <c r="T352" s="104" t="str">
        <f t="shared" si="5"/>
        <v>최대 체력 +6050 / 군중 제어 저항력 +27%</v>
      </c>
    </row>
    <row r="353" spans="1:20" ht="13.8" customHeight="1">
      <c r="A353" s="101">
        <f>C353*100+COUNTIF($C$4:C353,C353)</f>
        <v>12715</v>
      </c>
      <c r="B353" s="100" t="s">
        <v>543</v>
      </c>
      <c r="C353" s="101">
        <f>100+VLOOKUP(B353,EQUIPMENT!B:C,2,0)*10+VLOOKUP(B353,EQUIPMENT!B:D,3,0)</f>
        <v>127</v>
      </c>
      <c r="D353" s="101">
        <v>5</v>
      </c>
      <c r="E353" s="101">
        <v>0</v>
      </c>
      <c r="F353" s="101">
        <v>31141</v>
      </c>
      <c r="G353" s="101">
        <v>0</v>
      </c>
      <c r="H353" s="101">
        <v>5</v>
      </c>
      <c r="I353" s="101">
        <v>6500</v>
      </c>
      <c r="J353" s="101">
        <v>0</v>
      </c>
      <c r="K353" s="101">
        <v>9</v>
      </c>
      <c r="L353" s="101">
        <v>2800</v>
      </c>
      <c r="M353" s="101">
        <v>1</v>
      </c>
      <c r="N353" s="101">
        <v>0</v>
      </c>
      <c r="O353" s="101">
        <v>0</v>
      </c>
      <c r="P353" s="101">
        <v>0</v>
      </c>
      <c r="Q353" s="101">
        <v>0</v>
      </c>
      <c r="R353" s="101">
        <v>0</v>
      </c>
      <c r="S353" s="101">
        <v>0</v>
      </c>
      <c r="T353" s="104" t="str">
        <f t="shared" si="5"/>
        <v>최대 체력 +6500 / 군중 제어 저항력 +28%</v>
      </c>
    </row>
    <row r="354" spans="1:20" ht="13.8" customHeight="1">
      <c r="A354" s="101">
        <f>C354*100+COUNTIF($C$4:C354,C354)</f>
        <v>13101</v>
      </c>
      <c r="B354" s="100" t="s">
        <v>544</v>
      </c>
      <c r="C354" s="101">
        <f>100+VLOOKUP(B354,EQUIPMENT!B:C,2,0)*10+VLOOKUP(B354,EQUIPMENT!B:D,3,0)</f>
        <v>131</v>
      </c>
      <c r="D354" s="101">
        <v>1</v>
      </c>
      <c r="E354" s="101">
        <v>25</v>
      </c>
      <c r="F354" s="101">
        <v>25</v>
      </c>
      <c r="G354" s="101">
        <v>100</v>
      </c>
      <c r="H354" s="101">
        <v>11</v>
      </c>
      <c r="I354" s="101">
        <v>500</v>
      </c>
      <c r="J354" s="101">
        <v>1</v>
      </c>
      <c r="K354" s="101">
        <v>10</v>
      </c>
      <c r="L354" s="101">
        <v>500</v>
      </c>
      <c r="M354" s="101">
        <v>1</v>
      </c>
      <c r="N354" s="101">
        <v>0</v>
      </c>
      <c r="O354" s="101">
        <v>0</v>
      </c>
      <c r="P354" s="101">
        <v>0</v>
      </c>
      <c r="Q354" s="101">
        <v>0</v>
      </c>
      <c r="R354" s="101">
        <v>0</v>
      </c>
      <c r="S354" s="101">
        <v>0</v>
      </c>
      <c r="T354" s="104" t="str">
        <f t="shared" si="5"/>
        <v>치유력 +5% / 군중 제어 강화력 +5%</v>
      </c>
    </row>
    <row r="355" spans="1:20" ht="13.8" customHeight="1">
      <c r="A355" s="101">
        <f>C355*100+COUNTIF($C$4:C355,C355)</f>
        <v>13102</v>
      </c>
      <c r="B355" s="100" t="s">
        <v>544</v>
      </c>
      <c r="C355" s="101">
        <f>100+VLOOKUP(B355,EQUIPMENT!B:C,2,0)*10+VLOOKUP(B355,EQUIPMENT!B:D,3,0)</f>
        <v>131</v>
      </c>
      <c r="D355" s="101">
        <v>2</v>
      </c>
      <c r="E355" s="101">
        <v>27</v>
      </c>
      <c r="F355" s="101">
        <v>52</v>
      </c>
      <c r="G355" s="101">
        <v>108</v>
      </c>
      <c r="H355" s="101">
        <v>11</v>
      </c>
      <c r="I355" s="101">
        <v>540</v>
      </c>
      <c r="J355" s="101">
        <v>1</v>
      </c>
      <c r="K355" s="101">
        <v>10</v>
      </c>
      <c r="L355" s="101">
        <v>540</v>
      </c>
      <c r="M355" s="101">
        <v>1</v>
      </c>
      <c r="N355" s="101">
        <v>0</v>
      </c>
      <c r="O355" s="101">
        <v>0</v>
      </c>
      <c r="P355" s="101">
        <v>0</v>
      </c>
      <c r="Q355" s="101">
        <v>0</v>
      </c>
      <c r="R355" s="101">
        <v>0</v>
      </c>
      <c r="S355" s="101">
        <v>0</v>
      </c>
      <c r="T355" s="104" t="str">
        <f t="shared" si="5"/>
        <v>치유력 +5.4% / 군중 제어 강화력 +5.4%</v>
      </c>
    </row>
    <row r="356" spans="1:20" ht="13.8" customHeight="1">
      <c r="A356" s="101">
        <f>C356*100+COUNTIF($C$4:C356,C356)</f>
        <v>13103</v>
      </c>
      <c r="B356" s="100" t="s">
        <v>544</v>
      </c>
      <c r="C356" s="101">
        <f>100+VLOOKUP(B356,EQUIPMENT!B:C,2,0)*10+VLOOKUP(B356,EQUIPMENT!B:D,3,0)</f>
        <v>131</v>
      </c>
      <c r="D356" s="101">
        <v>3</v>
      </c>
      <c r="E356" s="101">
        <v>30</v>
      </c>
      <c r="F356" s="101">
        <v>82</v>
      </c>
      <c r="G356" s="101">
        <v>120</v>
      </c>
      <c r="H356" s="101">
        <v>11</v>
      </c>
      <c r="I356" s="101">
        <v>570</v>
      </c>
      <c r="J356" s="101">
        <v>1</v>
      </c>
      <c r="K356" s="101">
        <v>10</v>
      </c>
      <c r="L356" s="101">
        <v>570</v>
      </c>
      <c r="M356" s="101">
        <v>1</v>
      </c>
      <c r="N356" s="101">
        <v>0</v>
      </c>
      <c r="O356" s="101">
        <v>0</v>
      </c>
      <c r="P356" s="101">
        <v>0</v>
      </c>
      <c r="Q356" s="101">
        <v>0</v>
      </c>
      <c r="R356" s="101">
        <v>0</v>
      </c>
      <c r="S356" s="101">
        <v>0</v>
      </c>
      <c r="T356" s="104" t="str">
        <f t="shared" si="5"/>
        <v>치유력 +5.7% / 군중 제어 강화력 +5.7%</v>
      </c>
    </row>
    <row r="357" spans="1:20" ht="13.8" customHeight="1">
      <c r="A357" s="101">
        <f>C357*100+COUNTIF($C$4:C357,C357)</f>
        <v>13104</v>
      </c>
      <c r="B357" s="100" t="s">
        <v>544</v>
      </c>
      <c r="C357" s="101">
        <f>100+VLOOKUP(B357,EQUIPMENT!B:C,2,0)*10+VLOOKUP(B357,EQUIPMENT!B:D,3,0)</f>
        <v>131</v>
      </c>
      <c r="D357" s="101">
        <v>4</v>
      </c>
      <c r="E357" s="101">
        <v>34</v>
      </c>
      <c r="F357" s="101">
        <v>116</v>
      </c>
      <c r="G357" s="101">
        <v>136</v>
      </c>
      <c r="H357" s="101">
        <v>11</v>
      </c>
      <c r="I357" s="101">
        <v>610</v>
      </c>
      <c r="J357" s="101">
        <v>1</v>
      </c>
      <c r="K357" s="101">
        <v>10</v>
      </c>
      <c r="L357" s="101">
        <v>610</v>
      </c>
      <c r="M357" s="101">
        <v>1</v>
      </c>
      <c r="N357" s="101">
        <v>0</v>
      </c>
      <c r="O357" s="101">
        <v>0</v>
      </c>
      <c r="P357" s="101">
        <v>0</v>
      </c>
      <c r="Q357" s="101">
        <v>0</v>
      </c>
      <c r="R357" s="101">
        <v>0</v>
      </c>
      <c r="S357" s="101">
        <v>0</v>
      </c>
      <c r="T357" s="104" t="str">
        <f t="shared" si="5"/>
        <v>치유력 +6.1% / 군중 제어 강화력 +6.1%</v>
      </c>
    </row>
    <row r="358" spans="1:20" ht="13.8" customHeight="1">
      <c r="A358" s="101">
        <f>C358*100+COUNTIF($C$4:C358,C358)</f>
        <v>13105</v>
      </c>
      <c r="B358" s="100" t="s">
        <v>544</v>
      </c>
      <c r="C358" s="101">
        <f>100+VLOOKUP(B358,EQUIPMENT!B:C,2,0)*10+VLOOKUP(B358,EQUIPMENT!B:D,3,0)</f>
        <v>131</v>
      </c>
      <c r="D358" s="101">
        <v>5</v>
      </c>
      <c r="E358" s="101">
        <v>39</v>
      </c>
      <c r="F358" s="101">
        <v>155</v>
      </c>
      <c r="G358" s="101">
        <v>156</v>
      </c>
      <c r="H358" s="101">
        <v>11</v>
      </c>
      <c r="I358" s="101">
        <v>640</v>
      </c>
      <c r="J358" s="101">
        <v>1</v>
      </c>
      <c r="K358" s="101">
        <v>10</v>
      </c>
      <c r="L358" s="101">
        <v>640</v>
      </c>
      <c r="M358" s="101">
        <v>1</v>
      </c>
      <c r="N358" s="101">
        <v>0</v>
      </c>
      <c r="O358" s="101">
        <v>0</v>
      </c>
      <c r="P358" s="101">
        <v>0</v>
      </c>
      <c r="Q358" s="101">
        <v>0</v>
      </c>
      <c r="R358" s="101">
        <v>0</v>
      </c>
      <c r="S358" s="101">
        <v>0</v>
      </c>
      <c r="T358" s="104" t="str">
        <f t="shared" si="5"/>
        <v>치유력 +6.4% / 군중 제어 강화력 +6.4%</v>
      </c>
    </row>
    <row r="359" spans="1:20" ht="13.8" customHeight="1">
      <c r="A359" s="101">
        <f>C359*100+COUNTIF($C$4:C359,C359)</f>
        <v>13106</v>
      </c>
      <c r="B359" s="100" t="s">
        <v>544</v>
      </c>
      <c r="C359" s="101">
        <f>100+VLOOKUP(B359,EQUIPMENT!B:C,2,0)*10+VLOOKUP(B359,EQUIPMENT!B:D,3,0)</f>
        <v>131</v>
      </c>
      <c r="D359" s="101">
        <v>6</v>
      </c>
      <c r="E359" s="101">
        <v>45</v>
      </c>
      <c r="F359" s="101">
        <v>200</v>
      </c>
      <c r="G359" s="101">
        <v>180</v>
      </c>
      <c r="H359" s="101">
        <v>11</v>
      </c>
      <c r="I359" s="101">
        <v>670</v>
      </c>
      <c r="J359" s="101">
        <v>1</v>
      </c>
      <c r="K359" s="101">
        <v>10</v>
      </c>
      <c r="L359" s="101">
        <v>670</v>
      </c>
      <c r="M359" s="101">
        <v>1</v>
      </c>
      <c r="N359" s="101">
        <v>0</v>
      </c>
      <c r="O359" s="101">
        <v>0</v>
      </c>
      <c r="P359" s="101">
        <v>0</v>
      </c>
      <c r="Q359" s="101">
        <v>0</v>
      </c>
      <c r="R359" s="101">
        <v>0</v>
      </c>
      <c r="S359" s="101">
        <v>0</v>
      </c>
      <c r="T359" s="104" t="str">
        <f t="shared" si="5"/>
        <v>치유력 +6.7% / 군중 제어 강화력 +6.7%</v>
      </c>
    </row>
    <row r="360" spans="1:20" ht="13.8" customHeight="1">
      <c r="A360" s="101">
        <f>C360*100+COUNTIF($C$4:C360,C360)</f>
        <v>13107</v>
      </c>
      <c r="B360" s="100" t="s">
        <v>544</v>
      </c>
      <c r="C360" s="101">
        <f>100+VLOOKUP(B360,EQUIPMENT!B:C,2,0)*10+VLOOKUP(B360,EQUIPMENT!B:D,3,0)</f>
        <v>131</v>
      </c>
      <c r="D360" s="101">
        <v>7</v>
      </c>
      <c r="E360" s="101">
        <v>52</v>
      </c>
      <c r="F360" s="101">
        <v>252</v>
      </c>
      <c r="G360" s="101">
        <v>208</v>
      </c>
      <c r="H360" s="101">
        <v>11</v>
      </c>
      <c r="I360" s="101">
        <v>700</v>
      </c>
      <c r="J360" s="101">
        <v>1</v>
      </c>
      <c r="K360" s="101">
        <v>10</v>
      </c>
      <c r="L360" s="101">
        <v>700</v>
      </c>
      <c r="M360" s="101">
        <v>1</v>
      </c>
      <c r="N360" s="101">
        <v>0</v>
      </c>
      <c r="O360" s="101">
        <v>0</v>
      </c>
      <c r="P360" s="101">
        <v>0</v>
      </c>
      <c r="Q360" s="101">
        <v>0</v>
      </c>
      <c r="R360" s="101">
        <v>0</v>
      </c>
      <c r="S360" s="101">
        <v>0</v>
      </c>
      <c r="T360" s="104" t="str">
        <f t="shared" si="5"/>
        <v>치유력 +7% / 군중 제어 강화력 +7%</v>
      </c>
    </row>
    <row r="361" spans="1:20" ht="13.8" customHeight="1">
      <c r="A361" s="101">
        <f>C361*100+COUNTIF($C$4:C361,C361)</f>
        <v>13108</v>
      </c>
      <c r="B361" s="100" t="s">
        <v>544</v>
      </c>
      <c r="C361" s="101">
        <f>100+VLOOKUP(B361,EQUIPMENT!B:C,2,0)*10+VLOOKUP(B361,EQUIPMENT!B:D,3,0)</f>
        <v>131</v>
      </c>
      <c r="D361" s="101">
        <v>8</v>
      </c>
      <c r="E361" s="101">
        <v>60</v>
      </c>
      <c r="F361" s="101">
        <v>312</v>
      </c>
      <c r="G361" s="101">
        <v>240</v>
      </c>
      <c r="H361" s="101">
        <v>11</v>
      </c>
      <c r="I361" s="101">
        <v>730</v>
      </c>
      <c r="J361" s="101">
        <v>1</v>
      </c>
      <c r="K361" s="101">
        <v>10</v>
      </c>
      <c r="L361" s="101">
        <v>730</v>
      </c>
      <c r="M361" s="101">
        <v>1</v>
      </c>
      <c r="N361" s="101">
        <v>0</v>
      </c>
      <c r="O361" s="101">
        <v>0</v>
      </c>
      <c r="P361" s="101">
        <v>0</v>
      </c>
      <c r="Q361" s="101">
        <v>0</v>
      </c>
      <c r="R361" s="101">
        <v>0</v>
      </c>
      <c r="S361" s="101">
        <v>0</v>
      </c>
      <c r="T361" s="104" t="str">
        <f t="shared" si="5"/>
        <v>치유력 +7.3% / 군중 제어 강화력 +7.3%</v>
      </c>
    </row>
    <row r="362" spans="1:20" ht="13.8" customHeight="1">
      <c r="A362" s="101">
        <f>C362*100+COUNTIF($C$4:C362,C362)</f>
        <v>13109</v>
      </c>
      <c r="B362" s="100" t="s">
        <v>544</v>
      </c>
      <c r="C362" s="101">
        <f>100+VLOOKUP(B362,EQUIPMENT!B:C,2,0)*10+VLOOKUP(B362,EQUIPMENT!B:D,3,0)</f>
        <v>131</v>
      </c>
      <c r="D362" s="101">
        <v>9</v>
      </c>
      <c r="E362" s="101">
        <v>69</v>
      </c>
      <c r="F362" s="101">
        <v>381</v>
      </c>
      <c r="G362" s="101">
        <v>276</v>
      </c>
      <c r="H362" s="101">
        <v>11</v>
      </c>
      <c r="I362" s="101">
        <v>770</v>
      </c>
      <c r="J362" s="101">
        <v>1</v>
      </c>
      <c r="K362" s="101">
        <v>10</v>
      </c>
      <c r="L362" s="101">
        <v>770</v>
      </c>
      <c r="M362" s="101">
        <v>1</v>
      </c>
      <c r="N362" s="101">
        <v>0</v>
      </c>
      <c r="O362" s="101">
        <v>0</v>
      </c>
      <c r="P362" s="101">
        <v>0</v>
      </c>
      <c r="Q362" s="101">
        <v>0</v>
      </c>
      <c r="R362" s="101">
        <v>0</v>
      </c>
      <c r="S362" s="101">
        <v>0</v>
      </c>
      <c r="T362" s="104" t="str">
        <f t="shared" si="5"/>
        <v>치유력 +7.7% / 군중 제어 강화력 +7.7%</v>
      </c>
    </row>
    <row r="363" spans="1:20" ht="13.8" customHeight="1">
      <c r="A363" s="101">
        <f>C363*100+COUNTIF($C$4:C363,C363)</f>
        <v>13110</v>
      </c>
      <c r="B363" s="100" t="s">
        <v>544</v>
      </c>
      <c r="C363" s="101">
        <f>100+VLOOKUP(B363,EQUIPMENT!B:C,2,0)*10+VLOOKUP(B363,EQUIPMENT!B:D,3,0)</f>
        <v>131</v>
      </c>
      <c r="D363" s="101">
        <v>10</v>
      </c>
      <c r="E363" s="101">
        <v>80</v>
      </c>
      <c r="F363" s="101">
        <v>461</v>
      </c>
      <c r="G363" s="101">
        <v>320</v>
      </c>
      <c r="H363" s="101">
        <v>11</v>
      </c>
      <c r="I363" s="101">
        <v>800</v>
      </c>
      <c r="J363" s="101">
        <v>1</v>
      </c>
      <c r="K363" s="101">
        <v>10</v>
      </c>
      <c r="L363" s="101">
        <v>800</v>
      </c>
      <c r="M363" s="101">
        <v>1</v>
      </c>
      <c r="N363" s="101">
        <v>0</v>
      </c>
      <c r="O363" s="101">
        <v>0</v>
      </c>
      <c r="P363" s="101">
        <v>0</v>
      </c>
      <c r="Q363" s="101">
        <v>0</v>
      </c>
      <c r="R363" s="101">
        <v>0</v>
      </c>
      <c r="S363" s="101">
        <v>0</v>
      </c>
      <c r="T363" s="104" t="str">
        <f t="shared" si="5"/>
        <v>치유력 +8% / 군중 제어 강화력 +8%</v>
      </c>
    </row>
    <row r="364" spans="1:20" ht="13.8" customHeight="1">
      <c r="A364" s="101">
        <f>C364*100+COUNTIF($C$4:C364,C364)</f>
        <v>13201</v>
      </c>
      <c r="B364" s="100" t="s">
        <v>545</v>
      </c>
      <c r="C364" s="101">
        <f>100+VLOOKUP(B364,EQUIPMENT!B:C,2,0)*10+VLOOKUP(B364,EQUIPMENT!B:D,3,0)</f>
        <v>132</v>
      </c>
      <c r="D364" s="101">
        <v>1</v>
      </c>
      <c r="E364" s="101">
        <v>92</v>
      </c>
      <c r="F364" s="101">
        <v>553</v>
      </c>
      <c r="G364" s="101">
        <v>368</v>
      </c>
      <c r="H364" s="101">
        <v>11</v>
      </c>
      <c r="I364" s="101">
        <v>1000</v>
      </c>
      <c r="J364" s="101">
        <v>1</v>
      </c>
      <c r="K364" s="101">
        <v>10</v>
      </c>
      <c r="L364" s="101">
        <v>1000</v>
      </c>
      <c r="M364" s="101">
        <v>1</v>
      </c>
      <c r="N364" s="101">
        <v>0</v>
      </c>
      <c r="O364" s="101">
        <v>0</v>
      </c>
      <c r="P364" s="101">
        <v>0</v>
      </c>
      <c r="Q364" s="101">
        <v>0</v>
      </c>
      <c r="R364" s="101">
        <v>0</v>
      </c>
      <c r="S364" s="101">
        <v>0</v>
      </c>
      <c r="T364" s="104" t="str">
        <f t="shared" si="5"/>
        <v>치유력 +10% / 군중 제어 강화력 +10%</v>
      </c>
    </row>
    <row r="365" spans="1:20" ht="13.8" customHeight="1">
      <c r="A365" s="101">
        <f>C365*100+COUNTIF($C$4:C365,C365)</f>
        <v>13202</v>
      </c>
      <c r="B365" s="100" t="s">
        <v>545</v>
      </c>
      <c r="C365" s="101">
        <f>100+VLOOKUP(B365,EQUIPMENT!B:C,2,0)*10+VLOOKUP(B365,EQUIPMENT!B:D,3,0)</f>
        <v>132</v>
      </c>
      <c r="D365" s="101">
        <v>2</v>
      </c>
      <c r="E365" s="101">
        <v>105</v>
      </c>
      <c r="F365" s="101">
        <v>658</v>
      </c>
      <c r="G365" s="101">
        <v>420</v>
      </c>
      <c r="H365" s="101">
        <v>11</v>
      </c>
      <c r="I365" s="101">
        <v>1040</v>
      </c>
      <c r="J365" s="101">
        <v>1</v>
      </c>
      <c r="K365" s="101">
        <v>10</v>
      </c>
      <c r="L365" s="101">
        <v>1040</v>
      </c>
      <c r="M365" s="101">
        <v>1</v>
      </c>
      <c r="N365" s="101">
        <v>0</v>
      </c>
      <c r="O365" s="101">
        <v>0</v>
      </c>
      <c r="P365" s="101">
        <v>0</v>
      </c>
      <c r="Q365" s="101">
        <v>0</v>
      </c>
      <c r="R365" s="101">
        <v>0</v>
      </c>
      <c r="S365" s="101">
        <v>0</v>
      </c>
      <c r="T365" s="104" t="str">
        <f t="shared" si="5"/>
        <v>치유력 +10.4% / 군중 제어 강화력 +10.4%</v>
      </c>
    </row>
    <row r="366" spans="1:20" ht="13.8" customHeight="1">
      <c r="A366" s="101">
        <f>C366*100+COUNTIF($C$4:C366,C366)</f>
        <v>13203</v>
      </c>
      <c r="B366" s="100" t="s">
        <v>545</v>
      </c>
      <c r="C366" s="101">
        <f>100+VLOOKUP(B366,EQUIPMENT!B:C,2,0)*10+VLOOKUP(B366,EQUIPMENT!B:D,3,0)</f>
        <v>132</v>
      </c>
      <c r="D366" s="101">
        <v>3</v>
      </c>
      <c r="E366" s="101">
        <v>119</v>
      </c>
      <c r="F366" s="101">
        <v>777</v>
      </c>
      <c r="G366" s="101">
        <v>476</v>
      </c>
      <c r="H366" s="101">
        <v>11</v>
      </c>
      <c r="I366" s="101">
        <v>1070</v>
      </c>
      <c r="J366" s="101">
        <v>1</v>
      </c>
      <c r="K366" s="101">
        <v>10</v>
      </c>
      <c r="L366" s="101">
        <v>1070</v>
      </c>
      <c r="M366" s="101">
        <v>1</v>
      </c>
      <c r="N366" s="101">
        <v>0</v>
      </c>
      <c r="O366" s="101">
        <v>0</v>
      </c>
      <c r="P366" s="101">
        <v>0</v>
      </c>
      <c r="Q366" s="101">
        <v>0</v>
      </c>
      <c r="R366" s="101">
        <v>0</v>
      </c>
      <c r="S366" s="101">
        <v>0</v>
      </c>
      <c r="T366" s="104" t="str">
        <f t="shared" si="5"/>
        <v>치유력 +10.7% / 군중 제어 강화력 +10.7%</v>
      </c>
    </row>
    <row r="367" spans="1:20" ht="13.8" customHeight="1">
      <c r="A367" s="101">
        <f>C367*100+COUNTIF($C$4:C367,C367)</f>
        <v>13204</v>
      </c>
      <c r="B367" s="100" t="s">
        <v>545</v>
      </c>
      <c r="C367" s="101">
        <f>100+VLOOKUP(B367,EQUIPMENT!B:C,2,0)*10+VLOOKUP(B367,EQUIPMENT!B:D,3,0)</f>
        <v>132</v>
      </c>
      <c r="D367" s="101">
        <v>4</v>
      </c>
      <c r="E367" s="101">
        <v>134</v>
      </c>
      <c r="F367" s="101">
        <v>911</v>
      </c>
      <c r="G367" s="101">
        <v>536</v>
      </c>
      <c r="H367" s="101">
        <v>11</v>
      </c>
      <c r="I367" s="101">
        <v>1110</v>
      </c>
      <c r="J367" s="101">
        <v>1</v>
      </c>
      <c r="K367" s="101">
        <v>10</v>
      </c>
      <c r="L367" s="101">
        <v>1110</v>
      </c>
      <c r="M367" s="101">
        <v>1</v>
      </c>
      <c r="N367" s="101">
        <v>0</v>
      </c>
      <c r="O367" s="101">
        <v>0</v>
      </c>
      <c r="P367" s="101">
        <v>0</v>
      </c>
      <c r="Q367" s="101">
        <v>0</v>
      </c>
      <c r="R367" s="101">
        <v>0</v>
      </c>
      <c r="S367" s="101">
        <v>0</v>
      </c>
      <c r="T367" s="104" t="str">
        <f t="shared" si="5"/>
        <v>치유력 +11.1% / 군중 제어 강화력 +11.1%</v>
      </c>
    </row>
    <row r="368" spans="1:20" ht="13.8" customHeight="1">
      <c r="A368" s="101">
        <f>C368*100+COUNTIF($C$4:C368,C368)</f>
        <v>13205</v>
      </c>
      <c r="B368" s="100" t="s">
        <v>545</v>
      </c>
      <c r="C368" s="101">
        <f>100+VLOOKUP(B368,EQUIPMENT!B:C,2,0)*10+VLOOKUP(B368,EQUIPMENT!B:D,3,0)</f>
        <v>132</v>
      </c>
      <c r="D368" s="101">
        <v>5</v>
      </c>
      <c r="E368" s="101">
        <v>150</v>
      </c>
      <c r="F368" s="101">
        <v>1061</v>
      </c>
      <c r="G368" s="101">
        <v>600</v>
      </c>
      <c r="H368" s="101">
        <v>11</v>
      </c>
      <c r="I368" s="101">
        <v>1140</v>
      </c>
      <c r="J368" s="101">
        <v>1</v>
      </c>
      <c r="K368" s="101">
        <v>10</v>
      </c>
      <c r="L368" s="101">
        <v>1140</v>
      </c>
      <c r="M368" s="101">
        <v>1</v>
      </c>
      <c r="N368" s="101">
        <v>0</v>
      </c>
      <c r="O368" s="101">
        <v>0</v>
      </c>
      <c r="P368" s="101">
        <v>0</v>
      </c>
      <c r="Q368" s="101">
        <v>0</v>
      </c>
      <c r="R368" s="101">
        <v>0</v>
      </c>
      <c r="S368" s="101">
        <v>0</v>
      </c>
      <c r="T368" s="104" t="str">
        <f t="shared" si="5"/>
        <v>치유력 +11.4% / 군중 제어 강화력 +11.4%</v>
      </c>
    </row>
    <row r="369" spans="1:20" ht="13.8" customHeight="1">
      <c r="A369" s="101">
        <f>C369*100+COUNTIF($C$4:C369,C369)</f>
        <v>13206</v>
      </c>
      <c r="B369" s="100" t="s">
        <v>545</v>
      </c>
      <c r="C369" s="101">
        <f>100+VLOOKUP(B369,EQUIPMENT!B:C,2,0)*10+VLOOKUP(B369,EQUIPMENT!B:D,3,0)</f>
        <v>132</v>
      </c>
      <c r="D369" s="101">
        <v>6</v>
      </c>
      <c r="E369" s="101">
        <v>167</v>
      </c>
      <c r="F369" s="101">
        <v>1228</v>
      </c>
      <c r="G369" s="101">
        <v>668</v>
      </c>
      <c r="H369" s="101">
        <v>11</v>
      </c>
      <c r="I369" s="101">
        <v>1170</v>
      </c>
      <c r="J369" s="101">
        <v>1</v>
      </c>
      <c r="K369" s="101">
        <v>10</v>
      </c>
      <c r="L369" s="101">
        <v>1170</v>
      </c>
      <c r="M369" s="101">
        <v>1</v>
      </c>
      <c r="N369" s="101">
        <v>0</v>
      </c>
      <c r="O369" s="101">
        <v>0</v>
      </c>
      <c r="P369" s="101">
        <v>0</v>
      </c>
      <c r="Q369" s="101">
        <v>0</v>
      </c>
      <c r="R369" s="101">
        <v>0</v>
      </c>
      <c r="S369" s="101">
        <v>0</v>
      </c>
      <c r="T369" s="104" t="str">
        <f t="shared" si="5"/>
        <v>치유력 +11.7% / 군중 제어 강화력 +11.7%</v>
      </c>
    </row>
    <row r="370" spans="1:20" ht="13.8" customHeight="1">
      <c r="A370" s="101">
        <f>C370*100+COUNTIF($C$4:C370,C370)</f>
        <v>13207</v>
      </c>
      <c r="B370" s="100" t="s">
        <v>545</v>
      </c>
      <c r="C370" s="101">
        <f>100+VLOOKUP(B370,EQUIPMENT!B:C,2,0)*10+VLOOKUP(B370,EQUIPMENT!B:D,3,0)</f>
        <v>132</v>
      </c>
      <c r="D370" s="101">
        <v>7</v>
      </c>
      <c r="E370" s="101">
        <v>185</v>
      </c>
      <c r="F370" s="101">
        <v>1413</v>
      </c>
      <c r="G370" s="101">
        <v>740</v>
      </c>
      <c r="H370" s="101">
        <v>11</v>
      </c>
      <c r="I370" s="101">
        <v>1200</v>
      </c>
      <c r="J370" s="101">
        <v>1</v>
      </c>
      <c r="K370" s="101">
        <v>10</v>
      </c>
      <c r="L370" s="101">
        <v>1200</v>
      </c>
      <c r="M370" s="101">
        <v>1</v>
      </c>
      <c r="N370" s="101">
        <v>0</v>
      </c>
      <c r="O370" s="101">
        <v>0</v>
      </c>
      <c r="P370" s="101">
        <v>0</v>
      </c>
      <c r="Q370" s="101">
        <v>0</v>
      </c>
      <c r="R370" s="101">
        <v>0</v>
      </c>
      <c r="S370" s="101">
        <v>0</v>
      </c>
      <c r="T370" s="104" t="str">
        <f t="shared" si="5"/>
        <v>치유력 +12% / 군중 제어 강화력 +12%</v>
      </c>
    </row>
    <row r="371" spans="1:20" ht="13.8" customHeight="1">
      <c r="A371" s="101">
        <f>C371*100+COUNTIF($C$4:C371,C371)</f>
        <v>13208</v>
      </c>
      <c r="B371" s="100" t="s">
        <v>545</v>
      </c>
      <c r="C371" s="101">
        <f>100+VLOOKUP(B371,EQUIPMENT!B:C,2,0)*10+VLOOKUP(B371,EQUIPMENT!B:D,3,0)</f>
        <v>132</v>
      </c>
      <c r="D371" s="101">
        <v>8</v>
      </c>
      <c r="E371" s="101">
        <v>204</v>
      </c>
      <c r="F371" s="101">
        <v>1617</v>
      </c>
      <c r="G371" s="101">
        <v>816</v>
      </c>
      <c r="H371" s="101">
        <v>11</v>
      </c>
      <c r="I371" s="101">
        <v>1230</v>
      </c>
      <c r="J371" s="101">
        <v>1</v>
      </c>
      <c r="K371" s="101">
        <v>10</v>
      </c>
      <c r="L371" s="101">
        <v>1230</v>
      </c>
      <c r="M371" s="101">
        <v>1</v>
      </c>
      <c r="N371" s="101">
        <v>0</v>
      </c>
      <c r="O371" s="101">
        <v>0</v>
      </c>
      <c r="P371" s="101">
        <v>0</v>
      </c>
      <c r="Q371" s="101">
        <v>0</v>
      </c>
      <c r="R371" s="101">
        <v>0</v>
      </c>
      <c r="S371" s="101">
        <v>0</v>
      </c>
      <c r="T371" s="104" t="str">
        <f t="shared" si="5"/>
        <v>치유력 +12.3% / 군중 제어 강화력 +12.3%</v>
      </c>
    </row>
    <row r="372" spans="1:20" ht="13.8" customHeight="1">
      <c r="A372" s="101">
        <f>C372*100+COUNTIF($C$4:C372,C372)</f>
        <v>13209</v>
      </c>
      <c r="B372" s="100" t="s">
        <v>545</v>
      </c>
      <c r="C372" s="101">
        <f>100+VLOOKUP(B372,EQUIPMENT!B:C,2,0)*10+VLOOKUP(B372,EQUIPMENT!B:D,3,0)</f>
        <v>132</v>
      </c>
      <c r="D372" s="101">
        <v>9</v>
      </c>
      <c r="E372" s="101">
        <v>224</v>
      </c>
      <c r="F372" s="101">
        <v>1841</v>
      </c>
      <c r="G372" s="101">
        <v>896</v>
      </c>
      <c r="H372" s="101">
        <v>11</v>
      </c>
      <c r="I372" s="101">
        <v>1270</v>
      </c>
      <c r="J372" s="101">
        <v>1</v>
      </c>
      <c r="K372" s="101">
        <v>10</v>
      </c>
      <c r="L372" s="101">
        <v>1270</v>
      </c>
      <c r="M372" s="101">
        <v>1</v>
      </c>
      <c r="N372" s="101">
        <v>0</v>
      </c>
      <c r="O372" s="101">
        <v>0</v>
      </c>
      <c r="P372" s="101">
        <v>0</v>
      </c>
      <c r="Q372" s="101">
        <v>0</v>
      </c>
      <c r="R372" s="101">
        <v>0</v>
      </c>
      <c r="S372" s="101">
        <v>0</v>
      </c>
      <c r="T372" s="104" t="str">
        <f t="shared" si="5"/>
        <v>치유력 +12.7% / 군중 제어 강화력 +12.7%</v>
      </c>
    </row>
    <row r="373" spans="1:20" ht="13.8" customHeight="1">
      <c r="A373" s="101">
        <f>C373*100+COUNTIF($C$4:C373,C373)</f>
        <v>13210</v>
      </c>
      <c r="B373" s="100" t="s">
        <v>545</v>
      </c>
      <c r="C373" s="101">
        <f>100+VLOOKUP(B373,EQUIPMENT!B:C,2,0)*10+VLOOKUP(B373,EQUIPMENT!B:D,3,0)</f>
        <v>132</v>
      </c>
      <c r="D373" s="101">
        <v>10</v>
      </c>
      <c r="E373" s="101">
        <v>246</v>
      </c>
      <c r="F373" s="101">
        <v>2087</v>
      </c>
      <c r="G373" s="101">
        <v>984</v>
      </c>
      <c r="H373" s="101">
        <v>11</v>
      </c>
      <c r="I373" s="101">
        <v>1300</v>
      </c>
      <c r="J373" s="101">
        <v>1</v>
      </c>
      <c r="K373" s="101">
        <v>10</v>
      </c>
      <c r="L373" s="101">
        <v>1300</v>
      </c>
      <c r="M373" s="101">
        <v>1</v>
      </c>
      <c r="N373" s="101">
        <v>0</v>
      </c>
      <c r="O373" s="101">
        <v>0</v>
      </c>
      <c r="P373" s="101">
        <v>0</v>
      </c>
      <c r="Q373" s="101">
        <v>0</v>
      </c>
      <c r="R373" s="101">
        <v>0</v>
      </c>
      <c r="S373" s="101">
        <v>0</v>
      </c>
      <c r="T373" s="104" t="str">
        <f t="shared" si="5"/>
        <v>치유력 +13% / 군중 제어 강화력 +13%</v>
      </c>
    </row>
    <row r="374" spans="1:20" ht="13.8" customHeight="1">
      <c r="A374" s="101">
        <f>C374*100+COUNTIF($C$4:C374,C374)</f>
        <v>13301</v>
      </c>
      <c r="B374" s="100" t="s">
        <v>546</v>
      </c>
      <c r="C374" s="101">
        <f>100+VLOOKUP(B374,EQUIPMENT!B:C,2,0)*10+VLOOKUP(B374,EQUIPMENT!B:D,3,0)</f>
        <v>133</v>
      </c>
      <c r="D374" s="101">
        <v>1</v>
      </c>
      <c r="E374" s="101">
        <v>269</v>
      </c>
      <c r="F374" s="101">
        <v>2356</v>
      </c>
      <c r="G374" s="101">
        <v>1076</v>
      </c>
      <c r="H374" s="101">
        <v>11</v>
      </c>
      <c r="I374" s="101">
        <v>1500</v>
      </c>
      <c r="J374" s="101">
        <v>1</v>
      </c>
      <c r="K374" s="101">
        <v>10</v>
      </c>
      <c r="L374" s="101">
        <v>1500</v>
      </c>
      <c r="M374" s="101">
        <v>1</v>
      </c>
      <c r="N374" s="101">
        <v>0</v>
      </c>
      <c r="O374" s="101">
        <v>0</v>
      </c>
      <c r="P374" s="101">
        <v>0</v>
      </c>
      <c r="Q374" s="101">
        <v>0</v>
      </c>
      <c r="R374" s="101">
        <v>0</v>
      </c>
      <c r="S374" s="101">
        <v>0</v>
      </c>
      <c r="T374" s="104" t="str">
        <f t="shared" si="5"/>
        <v>치유력 +15% / 군중 제어 강화력 +15%</v>
      </c>
    </row>
    <row r="375" spans="1:20" ht="13.8" customHeight="1">
      <c r="A375" s="101">
        <f>C375*100+COUNTIF($C$4:C375,C375)</f>
        <v>13302</v>
      </c>
      <c r="B375" s="100" t="s">
        <v>546</v>
      </c>
      <c r="C375" s="101">
        <f>100+VLOOKUP(B375,EQUIPMENT!B:C,2,0)*10+VLOOKUP(B375,EQUIPMENT!B:D,3,0)</f>
        <v>133</v>
      </c>
      <c r="D375" s="101">
        <v>2</v>
      </c>
      <c r="E375" s="101">
        <v>293</v>
      </c>
      <c r="F375" s="101">
        <v>2649</v>
      </c>
      <c r="G375" s="101">
        <v>1172</v>
      </c>
      <c r="H375" s="101">
        <v>11</v>
      </c>
      <c r="I375" s="101">
        <v>1540</v>
      </c>
      <c r="J375" s="101">
        <v>1</v>
      </c>
      <c r="K375" s="101">
        <v>10</v>
      </c>
      <c r="L375" s="101">
        <v>1540</v>
      </c>
      <c r="M375" s="101">
        <v>1</v>
      </c>
      <c r="N375" s="101">
        <v>0</v>
      </c>
      <c r="O375" s="101">
        <v>0</v>
      </c>
      <c r="P375" s="101">
        <v>0</v>
      </c>
      <c r="Q375" s="101">
        <v>0</v>
      </c>
      <c r="R375" s="101">
        <v>0</v>
      </c>
      <c r="S375" s="101">
        <v>0</v>
      </c>
      <c r="T375" s="104" t="str">
        <f t="shared" si="5"/>
        <v>치유력 +15.4% / 군중 제어 강화력 +15.4%</v>
      </c>
    </row>
    <row r="376" spans="1:20" ht="13.8" customHeight="1">
      <c r="A376" s="101">
        <f>C376*100+COUNTIF($C$4:C376,C376)</f>
        <v>13303</v>
      </c>
      <c r="B376" s="100" t="s">
        <v>546</v>
      </c>
      <c r="C376" s="101">
        <f>100+VLOOKUP(B376,EQUIPMENT!B:C,2,0)*10+VLOOKUP(B376,EQUIPMENT!B:D,3,0)</f>
        <v>133</v>
      </c>
      <c r="D376" s="101">
        <v>3</v>
      </c>
      <c r="E376" s="101">
        <v>318</v>
      </c>
      <c r="F376" s="101">
        <v>2967</v>
      </c>
      <c r="G376" s="101">
        <v>1272</v>
      </c>
      <c r="H376" s="101">
        <v>11</v>
      </c>
      <c r="I376" s="101">
        <v>1570</v>
      </c>
      <c r="J376" s="101">
        <v>1</v>
      </c>
      <c r="K376" s="101">
        <v>10</v>
      </c>
      <c r="L376" s="101">
        <v>1570</v>
      </c>
      <c r="M376" s="101">
        <v>1</v>
      </c>
      <c r="N376" s="101">
        <v>0</v>
      </c>
      <c r="O376" s="101">
        <v>0</v>
      </c>
      <c r="P376" s="101">
        <v>0</v>
      </c>
      <c r="Q376" s="101">
        <v>0</v>
      </c>
      <c r="R376" s="101">
        <v>0</v>
      </c>
      <c r="S376" s="101">
        <v>0</v>
      </c>
      <c r="T376" s="104" t="str">
        <f t="shared" si="5"/>
        <v>치유력 +15.7% / 군중 제어 강화력 +15.7%</v>
      </c>
    </row>
    <row r="377" spans="1:20" ht="13.8" customHeight="1">
      <c r="A377" s="101">
        <f>C377*100+COUNTIF($C$4:C377,C377)</f>
        <v>13304</v>
      </c>
      <c r="B377" s="100" t="s">
        <v>546</v>
      </c>
      <c r="C377" s="101">
        <f>100+VLOOKUP(B377,EQUIPMENT!B:C,2,0)*10+VLOOKUP(B377,EQUIPMENT!B:D,3,0)</f>
        <v>133</v>
      </c>
      <c r="D377" s="101">
        <v>4</v>
      </c>
      <c r="E377" s="101">
        <v>344</v>
      </c>
      <c r="F377" s="101">
        <v>3311</v>
      </c>
      <c r="G377" s="101">
        <v>1376</v>
      </c>
      <c r="H377" s="101">
        <v>11</v>
      </c>
      <c r="I377" s="101">
        <v>1610</v>
      </c>
      <c r="J377" s="101">
        <v>1</v>
      </c>
      <c r="K377" s="101">
        <v>10</v>
      </c>
      <c r="L377" s="101">
        <v>1610</v>
      </c>
      <c r="M377" s="101">
        <v>1</v>
      </c>
      <c r="N377" s="101">
        <v>0</v>
      </c>
      <c r="O377" s="101">
        <v>0</v>
      </c>
      <c r="P377" s="101">
        <v>0</v>
      </c>
      <c r="Q377" s="101">
        <v>0</v>
      </c>
      <c r="R377" s="101">
        <v>0</v>
      </c>
      <c r="S377" s="101">
        <v>0</v>
      </c>
      <c r="T377" s="104" t="str">
        <f t="shared" si="5"/>
        <v>치유력 +16.1% / 군중 제어 강화력 +16.1%</v>
      </c>
    </row>
    <row r="378" spans="1:20" ht="13.8" customHeight="1">
      <c r="A378" s="101">
        <f>C378*100+COUNTIF($C$4:C378,C378)</f>
        <v>13305</v>
      </c>
      <c r="B378" s="100" t="s">
        <v>546</v>
      </c>
      <c r="C378" s="101">
        <f>100+VLOOKUP(B378,EQUIPMENT!B:C,2,0)*10+VLOOKUP(B378,EQUIPMENT!B:D,3,0)</f>
        <v>133</v>
      </c>
      <c r="D378" s="101">
        <v>5</v>
      </c>
      <c r="E378" s="101">
        <v>371</v>
      </c>
      <c r="F378" s="101">
        <v>3682</v>
      </c>
      <c r="G378" s="101">
        <v>1484</v>
      </c>
      <c r="H378" s="101">
        <v>11</v>
      </c>
      <c r="I378" s="101">
        <v>1640</v>
      </c>
      <c r="J378" s="101">
        <v>1</v>
      </c>
      <c r="K378" s="101">
        <v>10</v>
      </c>
      <c r="L378" s="101">
        <v>1640</v>
      </c>
      <c r="M378" s="101">
        <v>1</v>
      </c>
      <c r="N378" s="101">
        <v>0</v>
      </c>
      <c r="O378" s="101">
        <v>0</v>
      </c>
      <c r="P378" s="101">
        <v>0</v>
      </c>
      <c r="Q378" s="101">
        <v>0</v>
      </c>
      <c r="R378" s="101">
        <v>0</v>
      </c>
      <c r="S378" s="101">
        <v>0</v>
      </c>
      <c r="T378" s="104" t="str">
        <f t="shared" si="5"/>
        <v>치유력 +16.4% / 군중 제어 강화력 +16.4%</v>
      </c>
    </row>
    <row r="379" spans="1:20" ht="13.8" customHeight="1">
      <c r="A379" s="101">
        <f>C379*100+COUNTIF($C$4:C379,C379)</f>
        <v>13306</v>
      </c>
      <c r="B379" s="100" t="s">
        <v>546</v>
      </c>
      <c r="C379" s="101">
        <f>100+VLOOKUP(B379,EQUIPMENT!B:C,2,0)*10+VLOOKUP(B379,EQUIPMENT!B:D,3,0)</f>
        <v>133</v>
      </c>
      <c r="D379" s="101">
        <v>6</v>
      </c>
      <c r="E379" s="101">
        <v>399</v>
      </c>
      <c r="F379" s="101">
        <v>4081</v>
      </c>
      <c r="G379" s="101">
        <v>1596</v>
      </c>
      <c r="H379" s="101">
        <v>11</v>
      </c>
      <c r="I379" s="101">
        <v>1670</v>
      </c>
      <c r="J379" s="101">
        <v>1</v>
      </c>
      <c r="K379" s="101">
        <v>10</v>
      </c>
      <c r="L379" s="101">
        <v>1670</v>
      </c>
      <c r="M379" s="101">
        <v>1</v>
      </c>
      <c r="N379" s="101">
        <v>0</v>
      </c>
      <c r="O379" s="101">
        <v>0</v>
      </c>
      <c r="P379" s="101">
        <v>0</v>
      </c>
      <c r="Q379" s="101">
        <v>0</v>
      </c>
      <c r="R379" s="101">
        <v>0</v>
      </c>
      <c r="S379" s="101">
        <v>0</v>
      </c>
      <c r="T379" s="104" t="str">
        <f t="shared" si="5"/>
        <v>치유력 +16.7% / 군중 제어 강화력 +16.7%</v>
      </c>
    </row>
    <row r="380" spans="1:20" ht="13.8" customHeight="1">
      <c r="A380" s="101">
        <f>C380*100+COUNTIF($C$4:C380,C380)</f>
        <v>13307</v>
      </c>
      <c r="B380" s="100" t="s">
        <v>546</v>
      </c>
      <c r="C380" s="101">
        <f>100+VLOOKUP(B380,EQUIPMENT!B:C,2,0)*10+VLOOKUP(B380,EQUIPMENT!B:D,3,0)</f>
        <v>133</v>
      </c>
      <c r="D380" s="101">
        <v>7</v>
      </c>
      <c r="E380" s="101">
        <v>428</v>
      </c>
      <c r="F380" s="101">
        <v>4509</v>
      </c>
      <c r="G380" s="101">
        <v>1712</v>
      </c>
      <c r="H380" s="101">
        <v>11</v>
      </c>
      <c r="I380" s="101">
        <v>1700</v>
      </c>
      <c r="J380" s="101">
        <v>1</v>
      </c>
      <c r="K380" s="101">
        <v>10</v>
      </c>
      <c r="L380" s="101">
        <v>1700</v>
      </c>
      <c r="M380" s="101">
        <v>1</v>
      </c>
      <c r="N380" s="101">
        <v>0</v>
      </c>
      <c r="O380" s="101">
        <v>0</v>
      </c>
      <c r="P380" s="101">
        <v>0</v>
      </c>
      <c r="Q380" s="101">
        <v>0</v>
      </c>
      <c r="R380" s="101">
        <v>0</v>
      </c>
      <c r="S380" s="101">
        <v>0</v>
      </c>
      <c r="T380" s="104" t="str">
        <f t="shared" si="5"/>
        <v>치유력 +17% / 군중 제어 강화력 +17%</v>
      </c>
    </row>
    <row r="381" spans="1:20" ht="13.8" customHeight="1">
      <c r="A381" s="101">
        <f>C381*100+COUNTIF($C$4:C381,C381)</f>
        <v>13308</v>
      </c>
      <c r="B381" s="100" t="s">
        <v>546</v>
      </c>
      <c r="C381" s="101">
        <f>100+VLOOKUP(B381,EQUIPMENT!B:C,2,0)*10+VLOOKUP(B381,EQUIPMENT!B:D,3,0)</f>
        <v>133</v>
      </c>
      <c r="D381" s="101">
        <v>8</v>
      </c>
      <c r="E381" s="101">
        <v>458</v>
      </c>
      <c r="F381" s="101">
        <v>4967</v>
      </c>
      <c r="G381" s="101">
        <v>1832</v>
      </c>
      <c r="H381" s="101">
        <v>11</v>
      </c>
      <c r="I381" s="101">
        <v>1730</v>
      </c>
      <c r="J381" s="101">
        <v>1</v>
      </c>
      <c r="K381" s="101">
        <v>10</v>
      </c>
      <c r="L381" s="101">
        <v>1730</v>
      </c>
      <c r="M381" s="101">
        <v>1</v>
      </c>
      <c r="N381" s="101">
        <v>0</v>
      </c>
      <c r="O381" s="101">
        <v>0</v>
      </c>
      <c r="P381" s="101">
        <v>0</v>
      </c>
      <c r="Q381" s="101">
        <v>0</v>
      </c>
      <c r="R381" s="101">
        <v>0</v>
      </c>
      <c r="S381" s="101">
        <v>0</v>
      </c>
      <c r="T381" s="104" t="str">
        <f t="shared" si="5"/>
        <v>치유력 +17.3% / 군중 제어 강화력 +17.3%</v>
      </c>
    </row>
    <row r="382" spans="1:20" ht="13.8" customHeight="1">
      <c r="A382" s="101">
        <f>C382*100+COUNTIF($C$4:C382,C382)</f>
        <v>13309</v>
      </c>
      <c r="B382" s="100" t="s">
        <v>546</v>
      </c>
      <c r="C382" s="101">
        <f>100+VLOOKUP(B382,EQUIPMENT!B:C,2,0)*10+VLOOKUP(B382,EQUIPMENT!B:D,3,0)</f>
        <v>133</v>
      </c>
      <c r="D382" s="101">
        <v>9</v>
      </c>
      <c r="E382" s="101">
        <v>489</v>
      </c>
      <c r="F382" s="101">
        <v>5456</v>
      </c>
      <c r="G382" s="101">
        <v>1956</v>
      </c>
      <c r="H382" s="101">
        <v>11</v>
      </c>
      <c r="I382" s="101">
        <v>1770</v>
      </c>
      <c r="J382" s="101">
        <v>1</v>
      </c>
      <c r="K382" s="101">
        <v>10</v>
      </c>
      <c r="L382" s="101">
        <v>1770</v>
      </c>
      <c r="M382" s="101">
        <v>1</v>
      </c>
      <c r="N382" s="101">
        <v>0</v>
      </c>
      <c r="O382" s="101">
        <v>0</v>
      </c>
      <c r="P382" s="101">
        <v>0</v>
      </c>
      <c r="Q382" s="101">
        <v>0</v>
      </c>
      <c r="R382" s="101">
        <v>0</v>
      </c>
      <c r="S382" s="101">
        <v>0</v>
      </c>
      <c r="T382" s="104" t="str">
        <f t="shared" si="5"/>
        <v>치유력 +17.7% / 군중 제어 강화력 +17.7%</v>
      </c>
    </row>
    <row r="383" spans="1:20" ht="13.8" customHeight="1">
      <c r="A383" s="101">
        <f>C383*100+COUNTIF($C$4:C383,C383)</f>
        <v>13310</v>
      </c>
      <c r="B383" s="100" t="s">
        <v>546</v>
      </c>
      <c r="C383" s="101">
        <f>100+VLOOKUP(B383,EQUIPMENT!B:C,2,0)*10+VLOOKUP(B383,EQUIPMENT!B:D,3,0)</f>
        <v>133</v>
      </c>
      <c r="D383" s="101">
        <v>10</v>
      </c>
      <c r="E383" s="101">
        <v>522</v>
      </c>
      <c r="F383" s="101">
        <v>5978</v>
      </c>
      <c r="G383" s="101">
        <v>2088</v>
      </c>
      <c r="H383" s="101">
        <v>11</v>
      </c>
      <c r="I383" s="101">
        <v>1800</v>
      </c>
      <c r="J383" s="101">
        <v>1</v>
      </c>
      <c r="K383" s="101">
        <v>10</v>
      </c>
      <c r="L383" s="101">
        <v>1800</v>
      </c>
      <c r="M383" s="101">
        <v>1</v>
      </c>
      <c r="N383" s="101">
        <v>0</v>
      </c>
      <c r="O383" s="101">
        <v>0</v>
      </c>
      <c r="P383" s="101">
        <v>0</v>
      </c>
      <c r="Q383" s="101">
        <v>0</v>
      </c>
      <c r="R383" s="101">
        <v>0</v>
      </c>
      <c r="S383" s="101">
        <v>0</v>
      </c>
      <c r="T383" s="104" t="str">
        <f t="shared" si="5"/>
        <v>치유력 +18% / 군중 제어 강화력 +18%</v>
      </c>
    </row>
    <row r="384" spans="1:20" ht="13.8" customHeight="1">
      <c r="A384" s="101">
        <f>C384*100+COUNTIF($C$4:C384,C384)</f>
        <v>13401</v>
      </c>
      <c r="B384" s="100" t="s">
        <v>547</v>
      </c>
      <c r="C384" s="101">
        <f>100+VLOOKUP(B384,EQUIPMENT!B:C,2,0)*10+VLOOKUP(B384,EQUIPMENT!B:D,3,0)</f>
        <v>134</v>
      </c>
      <c r="D384" s="101">
        <v>1</v>
      </c>
      <c r="E384" s="101">
        <v>556</v>
      </c>
      <c r="F384" s="101">
        <v>6534</v>
      </c>
      <c r="G384" s="101">
        <v>2224</v>
      </c>
      <c r="H384" s="101">
        <v>11</v>
      </c>
      <c r="I384" s="101">
        <v>2000</v>
      </c>
      <c r="J384" s="101">
        <v>1</v>
      </c>
      <c r="K384" s="101">
        <v>10</v>
      </c>
      <c r="L384" s="101">
        <v>2000</v>
      </c>
      <c r="M384" s="101">
        <v>1</v>
      </c>
      <c r="N384" s="101">
        <v>0</v>
      </c>
      <c r="O384" s="101">
        <v>0</v>
      </c>
      <c r="P384" s="101">
        <v>0</v>
      </c>
      <c r="Q384" s="101">
        <v>0</v>
      </c>
      <c r="R384" s="101">
        <v>0</v>
      </c>
      <c r="S384" s="101">
        <v>0</v>
      </c>
      <c r="T384" s="104" t="str">
        <f t="shared" si="5"/>
        <v>치유력 +20% / 군중 제어 강화력 +20%</v>
      </c>
    </row>
    <row r="385" spans="1:20" ht="13.8" customHeight="1">
      <c r="A385" s="101">
        <f>C385*100+COUNTIF($C$4:C385,C385)</f>
        <v>13402</v>
      </c>
      <c r="B385" s="100" t="s">
        <v>547</v>
      </c>
      <c r="C385" s="101">
        <f>100+VLOOKUP(B385,EQUIPMENT!B:C,2,0)*10+VLOOKUP(B385,EQUIPMENT!B:D,3,0)</f>
        <v>134</v>
      </c>
      <c r="D385" s="101">
        <v>2</v>
      </c>
      <c r="E385" s="101">
        <v>591</v>
      </c>
      <c r="F385" s="101">
        <v>7125</v>
      </c>
      <c r="G385" s="101">
        <v>2364</v>
      </c>
      <c r="H385" s="101">
        <v>11</v>
      </c>
      <c r="I385" s="101">
        <v>2050</v>
      </c>
      <c r="J385" s="101">
        <v>1</v>
      </c>
      <c r="K385" s="101">
        <v>10</v>
      </c>
      <c r="L385" s="101">
        <v>2050</v>
      </c>
      <c r="M385" s="101">
        <v>1</v>
      </c>
      <c r="N385" s="101">
        <v>0</v>
      </c>
      <c r="O385" s="101">
        <v>0</v>
      </c>
      <c r="P385" s="101">
        <v>0</v>
      </c>
      <c r="Q385" s="101">
        <v>0</v>
      </c>
      <c r="R385" s="101">
        <v>0</v>
      </c>
      <c r="S385" s="101">
        <v>0</v>
      </c>
      <c r="T385" s="104" t="str">
        <f t="shared" si="5"/>
        <v>치유력 +20.5% / 군중 제어 강화력 +20.5%</v>
      </c>
    </row>
    <row r="386" spans="1:20" ht="13.8" customHeight="1">
      <c r="A386" s="101">
        <f>C386*100+COUNTIF($C$4:C386,C386)</f>
        <v>13403</v>
      </c>
      <c r="B386" s="100" t="s">
        <v>547</v>
      </c>
      <c r="C386" s="101">
        <f>100+VLOOKUP(B386,EQUIPMENT!B:C,2,0)*10+VLOOKUP(B386,EQUIPMENT!B:D,3,0)</f>
        <v>134</v>
      </c>
      <c r="D386" s="101">
        <v>3</v>
      </c>
      <c r="E386" s="101">
        <v>627</v>
      </c>
      <c r="F386" s="101">
        <v>7752</v>
      </c>
      <c r="G386" s="101">
        <v>2508</v>
      </c>
      <c r="H386" s="101">
        <v>11</v>
      </c>
      <c r="I386" s="101">
        <v>2170</v>
      </c>
      <c r="J386" s="101">
        <v>1</v>
      </c>
      <c r="K386" s="101">
        <v>10</v>
      </c>
      <c r="L386" s="101">
        <v>2170</v>
      </c>
      <c r="M386" s="101">
        <v>1</v>
      </c>
      <c r="N386" s="101">
        <v>0</v>
      </c>
      <c r="O386" s="101">
        <v>0</v>
      </c>
      <c r="P386" s="101">
        <v>0</v>
      </c>
      <c r="Q386" s="101">
        <v>0</v>
      </c>
      <c r="R386" s="101">
        <v>0</v>
      </c>
      <c r="S386" s="101">
        <v>0</v>
      </c>
      <c r="T386" s="104" t="str">
        <f t="shared" si="5"/>
        <v>치유력 +21.7% / 군중 제어 강화력 +21.7%</v>
      </c>
    </row>
    <row r="387" spans="1:20" ht="13.8" customHeight="1">
      <c r="A387" s="101">
        <f>C387*100+COUNTIF($C$4:C387,C387)</f>
        <v>13404</v>
      </c>
      <c r="B387" s="100" t="s">
        <v>547</v>
      </c>
      <c r="C387" s="101">
        <f>100+VLOOKUP(B387,EQUIPMENT!B:C,2,0)*10+VLOOKUP(B387,EQUIPMENT!B:D,3,0)</f>
        <v>134</v>
      </c>
      <c r="D387" s="101">
        <v>4</v>
      </c>
      <c r="E387" s="101">
        <v>664</v>
      </c>
      <c r="F387" s="101">
        <v>8416</v>
      </c>
      <c r="G387" s="101">
        <v>2656</v>
      </c>
      <c r="H387" s="101">
        <v>11</v>
      </c>
      <c r="I387" s="101">
        <v>2220</v>
      </c>
      <c r="J387" s="101">
        <v>1</v>
      </c>
      <c r="K387" s="101">
        <v>10</v>
      </c>
      <c r="L387" s="101">
        <v>2220</v>
      </c>
      <c r="M387" s="101">
        <v>1</v>
      </c>
      <c r="N387" s="101">
        <v>0</v>
      </c>
      <c r="O387" s="101">
        <v>0</v>
      </c>
      <c r="P387" s="101">
        <v>0</v>
      </c>
      <c r="Q387" s="101">
        <v>0</v>
      </c>
      <c r="R387" s="101">
        <v>0</v>
      </c>
      <c r="S387" s="101">
        <v>0</v>
      </c>
      <c r="T387" s="104" t="str">
        <f t="shared" si="5"/>
        <v>치유력 +22.2% / 군중 제어 강화력 +22.2%</v>
      </c>
    </row>
    <row r="388" spans="1:20" ht="13.8" customHeight="1">
      <c r="A388" s="101">
        <f>C388*100+COUNTIF($C$4:C388,C388)</f>
        <v>13405</v>
      </c>
      <c r="B388" s="100" t="s">
        <v>547</v>
      </c>
      <c r="C388" s="101">
        <f>100+VLOOKUP(B388,EQUIPMENT!B:C,2,0)*10+VLOOKUP(B388,EQUIPMENT!B:D,3,0)</f>
        <v>134</v>
      </c>
      <c r="D388" s="101">
        <v>5</v>
      </c>
      <c r="E388" s="101">
        <v>702</v>
      </c>
      <c r="F388" s="101">
        <v>9118</v>
      </c>
      <c r="G388" s="101">
        <v>2808</v>
      </c>
      <c r="H388" s="101">
        <v>11</v>
      </c>
      <c r="I388" s="101">
        <v>2270</v>
      </c>
      <c r="J388" s="101">
        <v>1</v>
      </c>
      <c r="K388" s="101">
        <v>10</v>
      </c>
      <c r="L388" s="101">
        <v>2270</v>
      </c>
      <c r="M388" s="101">
        <v>1</v>
      </c>
      <c r="N388" s="101">
        <v>0</v>
      </c>
      <c r="O388" s="101">
        <v>0</v>
      </c>
      <c r="P388" s="101">
        <v>0</v>
      </c>
      <c r="Q388" s="101">
        <v>0</v>
      </c>
      <c r="R388" s="101">
        <v>0</v>
      </c>
      <c r="S388" s="101">
        <v>0</v>
      </c>
      <c r="T388" s="104" t="str">
        <f t="shared" ref="T388:T451" si="6">IF(H388=0,"",IF(I388&gt;0,VLOOKUP(H388,MAIN_STATS_TYPE,2,0)&amp;IF(J388=1," +"&amp;I388/100&amp;"%"," +"&amp;I388),VLOOKUP(H388,MAIN_STATS_TYPE,2,0)))&amp;IF(K388=0,""," / "&amp;IF(L388&gt;0,VLOOKUP(K388,MAIN_STATS_TYPE,2,0)&amp;IF(M388=1," +"&amp;L388/100&amp;"%"," +"&amp;L388),VLOOKUP(K388,MAIN_STATS_TYPE,2,0)))&amp;IF(N388=0,""," / "&amp;IF(O388&gt;0,VLOOKUP(N388,MAIN_STATS_TYPE,2,0)&amp;IF(P388=1," +"&amp;O388/100&amp;"%"," +"&amp;O388),VLOOKUP(N388,MAIN_STATS_TYPE,2,0)))&amp;IF(Q388=0,""," / "&amp;IF(R388&gt;0,VLOOKUP(Q388,MAIN_STATS_TYPE,2,0)&amp;IF(S388=1," +"&amp;R388/100&amp;"%"," +"&amp;R388),VLOOKUP(Q388,MAIN_STATS_TYPE,2,0)))</f>
        <v>치유력 +22.7% / 군중 제어 강화력 +22.7%</v>
      </c>
    </row>
    <row r="389" spans="1:20" ht="13.8" customHeight="1">
      <c r="A389" s="101">
        <f>C389*100+COUNTIF($C$4:C389,C389)</f>
        <v>13406</v>
      </c>
      <c r="B389" s="100" t="s">
        <v>547</v>
      </c>
      <c r="C389" s="101">
        <f>100+VLOOKUP(B389,EQUIPMENT!B:C,2,0)*10+VLOOKUP(B389,EQUIPMENT!B:D,3,0)</f>
        <v>134</v>
      </c>
      <c r="D389" s="101">
        <v>6</v>
      </c>
      <c r="E389" s="101">
        <v>741</v>
      </c>
      <c r="F389" s="101">
        <v>9859</v>
      </c>
      <c r="G389" s="101">
        <v>2964</v>
      </c>
      <c r="H389" s="101">
        <v>11</v>
      </c>
      <c r="I389" s="101">
        <v>2320</v>
      </c>
      <c r="J389" s="101">
        <v>1</v>
      </c>
      <c r="K389" s="101">
        <v>10</v>
      </c>
      <c r="L389" s="101">
        <v>2320</v>
      </c>
      <c r="M389" s="101">
        <v>1</v>
      </c>
      <c r="N389" s="101">
        <v>0</v>
      </c>
      <c r="O389" s="101">
        <v>0</v>
      </c>
      <c r="P389" s="101">
        <v>0</v>
      </c>
      <c r="Q389" s="101">
        <v>0</v>
      </c>
      <c r="R389" s="101">
        <v>0</v>
      </c>
      <c r="S389" s="101">
        <v>0</v>
      </c>
      <c r="T389" s="104" t="str">
        <f t="shared" si="6"/>
        <v>치유력 +23.2% / 군중 제어 강화력 +23.2%</v>
      </c>
    </row>
    <row r="390" spans="1:20" ht="13.8" customHeight="1">
      <c r="A390" s="101">
        <f>C390*100+COUNTIF($C$4:C390,C390)</f>
        <v>13407</v>
      </c>
      <c r="B390" s="100" t="s">
        <v>547</v>
      </c>
      <c r="C390" s="101">
        <f>100+VLOOKUP(B390,EQUIPMENT!B:C,2,0)*10+VLOOKUP(B390,EQUIPMENT!B:D,3,0)</f>
        <v>134</v>
      </c>
      <c r="D390" s="101">
        <v>7</v>
      </c>
      <c r="E390" s="101">
        <v>781</v>
      </c>
      <c r="F390" s="101">
        <v>10640</v>
      </c>
      <c r="G390" s="101">
        <v>3124</v>
      </c>
      <c r="H390" s="101">
        <v>11</v>
      </c>
      <c r="I390" s="101">
        <v>2370</v>
      </c>
      <c r="J390" s="101">
        <v>1</v>
      </c>
      <c r="K390" s="101">
        <v>10</v>
      </c>
      <c r="L390" s="101">
        <v>2370</v>
      </c>
      <c r="M390" s="101">
        <v>1</v>
      </c>
      <c r="N390" s="101">
        <v>0</v>
      </c>
      <c r="O390" s="101">
        <v>0</v>
      </c>
      <c r="P390" s="101">
        <v>0</v>
      </c>
      <c r="Q390" s="101">
        <v>0</v>
      </c>
      <c r="R390" s="101">
        <v>0</v>
      </c>
      <c r="S390" s="101">
        <v>0</v>
      </c>
      <c r="T390" s="104" t="str">
        <f t="shared" si="6"/>
        <v>치유력 +23.7% / 군중 제어 강화력 +23.7%</v>
      </c>
    </row>
    <row r="391" spans="1:20" ht="13.8" customHeight="1">
      <c r="A391" s="101">
        <f>C391*100+COUNTIF($C$4:C391,C391)</f>
        <v>13408</v>
      </c>
      <c r="B391" s="100" t="s">
        <v>547</v>
      </c>
      <c r="C391" s="101">
        <f>100+VLOOKUP(B391,EQUIPMENT!B:C,2,0)*10+VLOOKUP(B391,EQUIPMENT!B:D,3,0)</f>
        <v>134</v>
      </c>
      <c r="D391" s="101">
        <v>8</v>
      </c>
      <c r="E391" s="101">
        <v>822</v>
      </c>
      <c r="F391" s="101">
        <v>11462</v>
      </c>
      <c r="G391" s="101">
        <v>3288</v>
      </c>
      <c r="H391" s="101">
        <v>11</v>
      </c>
      <c r="I391" s="101">
        <v>2410</v>
      </c>
      <c r="J391" s="101">
        <v>1</v>
      </c>
      <c r="K391" s="101">
        <v>10</v>
      </c>
      <c r="L391" s="101">
        <v>2410</v>
      </c>
      <c r="M391" s="101">
        <v>1</v>
      </c>
      <c r="N391" s="101">
        <v>0</v>
      </c>
      <c r="O391" s="101">
        <v>0</v>
      </c>
      <c r="P391" s="101">
        <v>0</v>
      </c>
      <c r="Q391" s="101">
        <v>0</v>
      </c>
      <c r="R391" s="101">
        <v>0</v>
      </c>
      <c r="S391" s="101">
        <v>0</v>
      </c>
      <c r="T391" s="104" t="str">
        <f t="shared" si="6"/>
        <v>치유력 +24.1% / 군중 제어 강화력 +24.1%</v>
      </c>
    </row>
    <row r="392" spans="1:20" ht="13.8" customHeight="1">
      <c r="A392" s="101">
        <f>C392*100+COUNTIF($C$4:C392,C392)</f>
        <v>13409</v>
      </c>
      <c r="B392" s="100" t="s">
        <v>547</v>
      </c>
      <c r="C392" s="101">
        <f>100+VLOOKUP(B392,EQUIPMENT!B:C,2,0)*10+VLOOKUP(B392,EQUIPMENT!B:D,3,0)</f>
        <v>134</v>
      </c>
      <c r="D392" s="101">
        <v>9</v>
      </c>
      <c r="E392" s="101">
        <v>864</v>
      </c>
      <c r="F392" s="101">
        <v>12326</v>
      </c>
      <c r="G392" s="101">
        <v>3456</v>
      </c>
      <c r="H392" s="101">
        <v>11</v>
      </c>
      <c r="I392" s="101">
        <v>2470</v>
      </c>
      <c r="J392" s="101">
        <v>1</v>
      </c>
      <c r="K392" s="101">
        <v>10</v>
      </c>
      <c r="L392" s="101">
        <v>2470</v>
      </c>
      <c r="M392" s="101">
        <v>1</v>
      </c>
      <c r="N392" s="101">
        <v>0</v>
      </c>
      <c r="O392" s="101">
        <v>0</v>
      </c>
      <c r="P392" s="101">
        <v>0</v>
      </c>
      <c r="Q392" s="101">
        <v>0</v>
      </c>
      <c r="R392" s="101">
        <v>0</v>
      </c>
      <c r="S392" s="101">
        <v>0</v>
      </c>
      <c r="T392" s="104" t="str">
        <f t="shared" si="6"/>
        <v>치유력 +24.7% / 군중 제어 강화력 +24.7%</v>
      </c>
    </row>
    <row r="393" spans="1:20" ht="13.8" customHeight="1">
      <c r="A393" s="101">
        <f>C393*100+COUNTIF($C$4:C393,C393)</f>
        <v>13410</v>
      </c>
      <c r="B393" s="100" t="s">
        <v>547</v>
      </c>
      <c r="C393" s="101">
        <f>100+VLOOKUP(B393,EQUIPMENT!B:C,2,0)*10+VLOOKUP(B393,EQUIPMENT!B:D,3,0)</f>
        <v>134</v>
      </c>
      <c r="D393" s="101">
        <v>10</v>
      </c>
      <c r="E393" s="101">
        <v>908</v>
      </c>
      <c r="F393" s="101">
        <v>13234</v>
      </c>
      <c r="G393" s="101">
        <v>3632</v>
      </c>
      <c r="H393" s="101">
        <v>11</v>
      </c>
      <c r="I393" s="101">
        <v>2500</v>
      </c>
      <c r="J393" s="101">
        <v>1</v>
      </c>
      <c r="K393" s="101">
        <v>10</v>
      </c>
      <c r="L393" s="101">
        <v>2500</v>
      </c>
      <c r="M393" s="101">
        <v>1</v>
      </c>
      <c r="N393" s="101">
        <v>0</v>
      </c>
      <c r="O393" s="101">
        <v>0</v>
      </c>
      <c r="P393" s="101">
        <v>0</v>
      </c>
      <c r="Q393" s="101">
        <v>0</v>
      </c>
      <c r="R393" s="101">
        <v>0</v>
      </c>
      <c r="S393" s="101">
        <v>0</v>
      </c>
      <c r="T393" s="104" t="str">
        <f t="shared" si="6"/>
        <v>치유력 +25% / 군중 제어 강화력 +25%</v>
      </c>
    </row>
    <row r="394" spans="1:20" ht="13.8" customHeight="1">
      <c r="A394" s="101">
        <f>C394*100+COUNTIF($C$4:C394,C394)</f>
        <v>13501</v>
      </c>
      <c r="B394" s="100" t="s">
        <v>548</v>
      </c>
      <c r="C394" s="101">
        <f>100+VLOOKUP(B394,EQUIPMENT!B:C,2,0)*10+VLOOKUP(B394,EQUIPMENT!B:D,3,0)</f>
        <v>135</v>
      </c>
      <c r="D394" s="101">
        <v>1</v>
      </c>
      <c r="E394" s="101">
        <v>953</v>
      </c>
      <c r="F394" s="101">
        <v>14187</v>
      </c>
      <c r="G394" s="101">
        <v>3812</v>
      </c>
      <c r="H394" s="101">
        <v>11</v>
      </c>
      <c r="I394" s="101">
        <v>2600</v>
      </c>
      <c r="J394" s="101">
        <v>1</v>
      </c>
      <c r="K394" s="101">
        <v>10</v>
      </c>
      <c r="L394" s="101">
        <v>2600</v>
      </c>
      <c r="M394" s="101">
        <v>1</v>
      </c>
      <c r="N394" s="101">
        <v>1</v>
      </c>
      <c r="O394" s="101">
        <v>250</v>
      </c>
      <c r="P394" s="101">
        <v>1</v>
      </c>
      <c r="Q394" s="101">
        <v>0</v>
      </c>
      <c r="R394" s="101">
        <v>0</v>
      </c>
      <c r="S394" s="101">
        <v>0</v>
      </c>
      <c r="T394" s="104" t="str">
        <f t="shared" si="6"/>
        <v>치유력 +26% / 군중 제어 강화력 +26% / 공격력 +2.5%</v>
      </c>
    </row>
    <row r="395" spans="1:20" ht="13.8" customHeight="1">
      <c r="A395" s="101">
        <f>C395*100+COUNTIF($C$4:C395,C395)</f>
        <v>13502</v>
      </c>
      <c r="B395" s="100" t="s">
        <v>548</v>
      </c>
      <c r="C395" s="101">
        <f>100+VLOOKUP(B395,EQUIPMENT!B:C,2,0)*10+VLOOKUP(B395,EQUIPMENT!B:D,3,0)</f>
        <v>135</v>
      </c>
      <c r="D395" s="101">
        <v>2</v>
      </c>
      <c r="E395" s="101">
        <v>999</v>
      </c>
      <c r="F395" s="101">
        <v>15186</v>
      </c>
      <c r="G395" s="101">
        <v>3996</v>
      </c>
      <c r="H395" s="101">
        <v>11</v>
      </c>
      <c r="I395" s="101">
        <v>2650</v>
      </c>
      <c r="J395" s="101">
        <v>1</v>
      </c>
      <c r="K395" s="101">
        <v>10</v>
      </c>
      <c r="L395" s="101">
        <v>2650</v>
      </c>
      <c r="M395" s="101">
        <v>1</v>
      </c>
      <c r="N395" s="101">
        <v>1</v>
      </c>
      <c r="O395" s="101">
        <v>280</v>
      </c>
      <c r="P395" s="101">
        <v>1</v>
      </c>
      <c r="Q395" s="101">
        <v>0</v>
      </c>
      <c r="R395" s="101">
        <v>0</v>
      </c>
      <c r="S395" s="101">
        <v>0</v>
      </c>
      <c r="T395" s="104" t="str">
        <f t="shared" si="6"/>
        <v>치유력 +26.5% / 군중 제어 강화력 +26.5% / 공격력 +2.8%</v>
      </c>
    </row>
    <row r="396" spans="1:20" ht="13.8" customHeight="1">
      <c r="A396" s="101">
        <f>C396*100+COUNTIF($C$4:C396,C396)</f>
        <v>13503</v>
      </c>
      <c r="B396" s="100" t="s">
        <v>548</v>
      </c>
      <c r="C396" s="101">
        <f>100+VLOOKUP(B396,EQUIPMENT!B:C,2,0)*10+VLOOKUP(B396,EQUIPMENT!B:D,3,0)</f>
        <v>135</v>
      </c>
      <c r="D396" s="101">
        <v>3</v>
      </c>
      <c r="E396" s="101">
        <v>1046</v>
      </c>
      <c r="F396" s="101">
        <v>16232</v>
      </c>
      <c r="G396" s="101">
        <v>4184</v>
      </c>
      <c r="H396" s="101">
        <v>11</v>
      </c>
      <c r="I396" s="101">
        <v>2700</v>
      </c>
      <c r="J396" s="101">
        <v>1</v>
      </c>
      <c r="K396" s="101">
        <v>10</v>
      </c>
      <c r="L396" s="101">
        <v>2700</v>
      </c>
      <c r="M396" s="101">
        <v>1</v>
      </c>
      <c r="N396" s="101">
        <v>1</v>
      </c>
      <c r="O396" s="101">
        <v>320</v>
      </c>
      <c r="P396" s="101">
        <v>1</v>
      </c>
      <c r="Q396" s="101">
        <v>0</v>
      </c>
      <c r="R396" s="101">
        <v>0</v>
      </c>
      <c r="S396" s="101">
        <v>0</v>
      </c>
      <c r="T396" s="104" t="str">
        <f t="shared" si="6"/>
        <v>치유력 +27% / 군중 제어 강화력 +27% / 공격력 +3.2%</v>
      </c>
    </row>
    <row r="397" spans="1:20" ht="13.8" customHeight="1">
      <c r="A397" s="101">
        <f>C397*100+COUNTIF($C$4:C397,C397)</f>
        <v>13504</v>
      </c>
      <c r="B397" s="100" t="s">
        <v>548</v>
      </c>
      <c r="C397" s="101">
        <f>100+VLOOKUP(B397,EQUIPMENT!B:C,2,0)*10+VLOOKUP(B397,EQUIPMENT!B:D,3,0)</f>
        <v>135</v>
      </c>
      <c r="D397" s="101">
        <v>4</v>
      </c>
      <c r="E397" s="101">
        <v>1094</v>
      </c>
      <c r="F397" s="101">
        <v>17326</v>
      </c>
      <c r="G397" s="101">
        <v>4376</v>
      </c>
      <c r="H397" s="101">
        <v>11</v>
      </c>
      <c r="I397" s="101">
        <v>2750</v>
      </c>
      <c r="J397" s="101">
        <v>1</v>
      </c>
      <c r="K397" s="101">
        <v>10</v>
      </c>
      <c r="L397" s="101">
        <v>2750</v>
      </c>
      <c r="M397" s="101">
        <v>1</v>
      </c>
      <c r="N397" s="101">
        <v>1</v>
      </c>
      <c r="O397" s="101">
        <v>360</v>
      </c>
      <c r="P397" s="101">
        <v>1</v>
      </c>
      <c r="Q397" s="101">
        <v>0</v>
      </c>
      <c r="R397" s="101">
        <v>0</v>
      </c>
      <c r="S397" s="101">
        <v>0</v>
      </c>
      <c r="T397" s="104" t="str">
        <f t="shared" si="6"/>
        <v>치유력 +27.5% / 군중 제어 강화력 +27.5% / 공격력 +3.6%</v>
      </c>
    </row>
    <row r="398" spans="1:20" ht="13.8" customHeight="1">
      <c r="A398" s="101">
        <f>C398*100+COUNTIF($C$4:C398,C398)</f>
        <v>13505</v>
      </c>
      <c r="B398" s="100" t="s">
        <v>548</v>
      </c>
      <c r="C398" s="101">
        <f>100+VLOOKUP(B398,EQUIPMENT!B:C,2,0)*10+VLOOKUP(B398,EQUIPMENT!B:D,3,0)</f>
        <v>135</v>
      </c>
      <c r="D398" s="101">
        <v>5</v>
      </c>
      <c r="E398" s="101">
        <v>1143</v>
      </c>
      <c r="F398" s="101">
        <v>18469</v>
      </c>
      <c r="G398" s="101">
        <v>4572</v>
      </c>
      <c r="H398" s="101">
        <v>11</v>
      </c>
      <c r="I398" s="101">
        <v>2800</v>
      </c>
      <c r="J398" s="101">
        <v>1</v>
      </c>
      <c r="K398" s="101">
        <v>10</v>
      </c>
      <c r="L398" s="101">
        <v>2800</v>
      </c>
      <c r="M398" s="101">
        <v>1</v>
      </c>
      <c r="N398" s="101">
        <v>1</v>
      </c>
      <c r="O398" s="101">
        <v>400</v>
      </c>
      <c r="P398" s="101">
        <v>1</v>
      </c>
      <c r="Q398" s="101">
        <v>0</v>
      </c>
      <c r="R398" s="101">
        <v>0</v>
      </c>
      <c r="S398" s="101">
        <v>0</v>
      </c>
      <c r="T398" s="104" t="str">
        <f t="shared" si="6"/>
        <v>치유력 +28% / 군중 제어 강화력 +28% / 공격력 +4%</v>
      </c>
    </row>
    <row r="399" spans="1:20" ht="13.8" customHeight="1">
      <c r="A399" s="101">
        <f>C399*100+COUNTIF($C$4:C399,C399)</f>
        <v>13601</v>
      </c>
      <c r="B399" s="100" t="s">
        <v>549</v>
      </c>
      <c r="C399" s="101">
        <f>100+VLOOKUP(B399,EQUIPMENT!B:C,2,0)*10+VLOOKUP(B399,EQUIPMENT!B:D,3,0)</f>
        <v>136</v>
      </c>
      <c r="D399" s="101">
        <v>1</v>
      </c>
      <c r="E399" s="101">
        <v>1193</v>
      </c>
      <c r="F399" s="101">
        <v>19662</v>
      </c>
      <c r="G399" s="101">
        <v>4772</v>
      </c>
      <c r="H399" s="101">
        <v>11</v>
      </c>
      <c r="I399" s="101">
        <v>2900</v>
      </c>
      <c r="J399" s="101">
        <v>1</v>
      </c>
      <c r="K399" s="101">
        <v>10</v>
      </c>
      <c r="L399" s="101">
        <v>2900</v>
      </c>
      <c r="M399" s="101">
        <v>1</v>
      </c>
      <c r="N399" s="101">
        <v>1</v>
      </c>
      <c r="O399" s="101">
        <v>450</v>
      </c>
      <c r="P399" s="101">
        <v>1</v>
      </c>
      <c r="Q399" s="101">
        <v>0</v>
      </c>
      <c r="R399" s="101">
        <v>0</v>
      </c>
      <c r="S399" s="101">
        <v>0</v>
      </c>
      <c r="T399" s="104" t="str">
        <f t="shared" si="6"/>
        <v>치유력 +29% / 군중 제어 강화력 +29% / 공격력 +4.5%</v>
      </c>
    </row>
    <row r="400" spans="1:20" ht="13.8" customHeight="1">
      <c r="A400" s="101">
        <f>C400*100+COUNTIF($C$4:C400,C400)</f>
        <v>13602</v>
      </c>
      <c r="B400" s="100" t="s">
        <v>549</v>
      </c>
      <c r="C400" s="101">
        <f>100+VLOOKUP(B400,EQUIPMENT!B:C,2,0)*10+VLOOKUP(B400,EQUIPMENT!B:D,3,0)</f>
        <v>136</v>
      </c>
      <c r="D400" s="101">
        <v>2</v>
      </c>
      <c r="E400" s="101">
        <v>1244</v>
      </c>
      <c r="F400" s="101">
        <v>20906</v>
      </c>
      <c r="G400" s="101">
        <v>4976</v>
      </c>
      <c r="H400" s="101">
        <v>11</v>
      </c>
      <c r="I400" s="101">
        <v>2970</v>
      </c>
      <c r="J400" s="101">
        <v>1</v>
      </c>
      <c r="K400" s="101">
        <v>10</v>
      </c>
      <c r="L400" s="101">
        <v>2970</v>
      </c>
      <c r="M400" s="101">
        <v>1</v>
      </c>
      <c r="N400" s="101">
        <v>1</v>
      </c>
      <c r="O400" s="101">
        <v>480</v>
      </c>
      <c r="P400" s="101">
        <v>1</v>
      </c>
      <c r="Q400" s="101">
        <v>0</v>
      </c>
      <c r="R400" s="101">
        <v>0</v>
      </c>
      <c r="S400" s="101">
        <v>0</v>
      </c>
      <c r="T400" s="104" t="str">
        <f t="shared" si="6"/>
        <v>치유력 +29.7% / 군중 제어 강화력 +29.7% / 공격력 +4.8%</v>
      </c>
    </row>
    <row r="401" spans="1:20" ht="13.8" customHeight="1">
      <c r="A401" s="101">
        <f>C401*100+COUNTIF($C$4:C401,C401)</f>
        <v>13603</v>
      </c>
      <c r="B401" s="100" t="s">
        <v>549</v>
      </c>
      <c r="C401" s="101">
        <f>100+VLOOKUP(B401,EQUIPMENT!B:C,2,0)*10+VLOOKUP(B401,EQUIPMENT!B:D,3,0)</f>
        <v>136</v>
      </c>
      <c r="D401" s="101">
        <v>3</v>
      </c>
      <c r="E401" s="101">
        <v>1296</v>
      </c>
      <c r="F401" s="101">
        <v>22202</v>
      </c>
      <c r="G401" s="101">
        <v>5184</v>
      </c>
      <c r="H401" s="101">
        <v>11</v>
      </c>
      <c r="I401" s="101">
        <v>3050</v>
      </c>
      <c r="J401" s="101">
        <v>1</v>
      </c>
      <c r="K401" s="101">
        <v>10</v>
      </c>
      <c r="L401" s="101">
        <v>3050</v>
      </c>
      <c r="M401" s="101">
        <v>1</v>
      </c>
      <c r="N401" s="101">
        <v>1</v>
      </c>
      <c r="O401" s="101">
        <v>520</v>
      </c>
      <c r="P401" s="101">
        <v>1</v>
      </c>
      <c r="Q401" s="101">
        <v>0</v>
      </c>
      <c r="R401" s="101">
        <v>0</v>
      </c>
      <c r="S401" s="101">
        <v>0</v>
      </c>
      <c r="T401" s="104" t="str">
        <f t="shared" si="6"/>
        <v>치유력 +30.5% / 군중 제어 강화력 +30.5% / 공격력 +5.2%</v>
      </c>
    </row>
    <row r="402" spans="1:20" ht="13.8" customHeight="1">
      <c r="A402" s="101">
        <f>C402*100+COUNTIF($C$4:C402,C402)</f>
        <v>13604</v>
      </c>
      <c r="B402" s="100" t="s">
        <v>549</v>
      </c>
      <c r="C402" s="101">
        <f>100+VLOOKUP(B402,EQUIPMENT!B:C,2,0)*10+VLOOKUP(B402,EQUIPMENT!B:D,3,0)</f>
        <v>136</v>
      </c>
      <c r="D402" s="101">
        <v>4</v>
      </c>
      <c r="E402" s="101">
        <v>1349</v>
      </c>
      <c r="F402" s="101">
        <v>23551</v>
      </c>
      <c r="G402" s="101">
        <v>5396</v>
      </c>
      <c r="H402" s="101">
        <v>11</v>
      </c>
      <c r="I402" s="101">
        <v>3120</v>
      </c>
      <c r="J402" s="101">
        <v>1</v>
      </c>
      <c r="K402" s="101">
        <v>10</v>
      </c>
      <c r="L402" s="101">
        <v>3120</v>
      </c>
      <c r="M402" s="101">
        <v>1</v>
      </c>
      <c r="N402" s="101">
        <v>1</v>
      </c>
      <c r="O402" s="101">
        <v>560</v>
      </c>
      <c r="P402" s="101">
        <v>1</v>
      </c>
      <c r="Q402" s="101">
        <v>0</v>
      </c>
      <c r="R402" s="101">
        <v>0</v>
      </c>
      <c r="S402" s="101">
        <v>0</v>
      </c>
      <c r="T402" s="104" t="str">
        <f t="shared" si="6"/>
        <v>치유력 +31.2% / 군중 제어 강화력 +31.2% / 공격력 +5.6%</v>
      </c>
    </row>
    <row r="403" spans="1:20" ht="13.8" customHeight="1">
      <c r="A403" s="101">
        <f>C403*100+COUNTIF($C$4:C403,C403)</f>
        <v>13605</v>
      </c>
      <c r="B403" s="100" t="s">
        <v>549</v>
      </c>
      <c r="C403" s="101">
        <f>100+VLOOKUP(B403,EQUIPMENT!B:C,2,0)*10+VLOOKUP(B403,EQUIPMENT!B:D,3,0)</f>
        <v>136</v>
      </c>
      <c r="D403" s="101">
        <v>5</v>
      </c>
      <c r="E403" s="101">
        <v>1404</v>
      </c>
      <c r="F403" s="101">
        <v>24955</v>
      </c>
      <c r="G403" s="101">
        <v>5616</v>
      </c>
      <c r="H403" s="101">
        <v>11</v>
      </c>
      <c r="I403" s="101">
        <v>3200</v>
      </c>
      <c r="J403" s="101">
        <v>1</v>
      </c>
      <c r="K403" s="101">
        <v>10</v>
      </c>
      <c r="L403" s="101">
        <v>3200</v>
      </c>
      <c r="M403" s="101">
        <v>1</v>
      </c>
      <c r="N403" s="101">
        <v>1</v>
      </c>
      <c r="O403" s="101">
        <v>600</v>
      </c>
      <c r="P403" s="101">
        <v>1</v>
      </c>
      <c r="Q403" s="101">
        <v>0</v>
      </c>
      <c r="R403" s="101">
        <v>0</v>
      </c>
      <c r="S403" s="101">
        <v>0</v>
      </c>
      <c r="T403" s="104" t="str">
        <f t="shared" si="6"/>
        <v>치유력 +32% / 군중 제어 강화력 +32% / 공격력 +6%</v>
      </c>
    </row>
    <row r="404" spans="1:20" ht="13.8" customHeight="1">
      <c r="A404" s="101">
        <f>C404*100+COUNTIF($C$4:C404,C404)</f>
        <v>13701</v>
      </c>
      <c r="B404" s="100" t="s">
        <v>550</v>
      </c>
      <c r="C404" s="101">
        <f>100+VLOOKUP(B404,EQUIPMENT!B:C,2,0)*10+VLOOKUP(B404,EQUIPMENT!B:D,3,0)</f>
        <v>137</v>
      </c>
      <c r="D404" s="101">
        <v>1</v>
      </c>
      <c r="E404" s="101">
        <v>1460</v>
      </c>
      <c r="F404" s="101">
        <v>26415</v>
      </c>
      <c r="G404" s="101">
        <v>5840</v>
      </c>
      <c r="H404" s="101">
        <v>11</v>
      </c>
      <c r="I404" s="101">
        <v>3300</v>
      </c>
      <c r="J404" s="101">
        <v>1</v>
      </c>
      <c r="K404" s="101">
        <v>10</v>
      </c>
      <c r="L404" s="101">
        <v>3300</v>
      </c>
      <c r="M404" s="101">
        <v>1</v>
      </c>
      <c r="N404" s="101">
        <v>1</v>
      </c>
      <c r="O404" s="101">
        <v>650</v>
      </c>
      <c r="P404" s="101">
        <v>1</v>
      </c>
      <c r="Q404" s="101">
        <v>0</v>
      </c>
      <c r="R404" s="101">
        <v>0</v>
      </c>
      <c r="S404" s="101">
        <v>0</v>
      </c>
      <c r="T404" s="104" t="str">
        <f t="shared" si="6"/>
        <v>치유력 +33% / 군중 제어 강화력 +33% / 공격력 +6.5%</v>
      </c>
    </row>
    <row r="405" spans="1:20" ht="13.8" customHeight="1">
      <c r="A405" s="101">
        <f>C405*100+COUNTIF($C$4:C405,C405)</f>
        <v>13702</v>
      </c>
      <c r="B405" s="100" t="s">
        <v>550</v>
      </c>
      <c r="C405" s="101">
        <f>100+VLOOKUP(B405,EQUIPMENT!B:C,2,0)*10+VLOOKUP(B405,EQUIPMENT!B:D,3,0)</f>
        <v>137</v>
      </c>
      <c r="D405" s="101">
        <v>2</v>
      </c>
      <c r="E405" s="101">
        <v>1517</v>
      </c>
      <c r="F405" s="101">
        <v>27932</v>
      </c>
      <c r="G405" s="101">
        <v>6068</v>
      </c>
      <c r="H405" s="101">
        <v>11</v>
      </c>
      <c r="I405" s="101">
        <v>3350</v>
      </c>
      <c r="J405" s="101">
        <v>1</v>
      </c>
      <c r="K405" s="101">
        <v>10</v>
      </c>
      <c r="L405" s="101">
        <v>3350</v>
      </c>
      <c r="M405" s="101">
        <v>1</v>
      </c>
      <c r="N405" s="101">
        <v>1</v>
      </c>
      <c r="O405" s="101">
        <v>680</v>
      </c>
      <c r="P405" s="101">
        <v>1</v>
      </c>
      <c r="Q405" s="101">
        <v>0</v>
      </c>
      <c r="R405" s="101">
        <v>0</v>
      </c>
      <c r="S405" s="101">
        <v>0</v>
      </c>
      <c r="T405" s="104" t="str">
        <f t="shared" si="6"/>
        <v>치유력 +33.5% / 군중 제어 강화력 +33.5% / 공격력 +6.8%</v>
      </c>
    </row>
    <row r="406" spans="1:20" ht="13.8" customHeight="1">
      <c r="A406" s="101">
        <f>C406*100+COUNTIF($C$4:C406,C406)</f>
        <v>13703</v>
      </c>
      <c r="B406" s="100" t="s">
        <v>550</v>
      </c>
      <c r="C406" s="101">
        <f>100+VLOOKUP(B406,EQUIPMENT!B:C,2,0)*10+VLOOKUP(B406,EQUIPMENT!B:D,3,0)</f>
        <v>137</v>
      </c>
      <c r="D406" s="101">
        <v>3</v>
      </c>
      <c r="E406" s="101">
        <v>1575</v>
      </c>
      <c r="F406" s="101">
        <v>29507</v>
      </c>
      <c r="G406" s="101">
        <v>6300</v>
      </c>
      <c r="H406" s="101">
        <v>11</v>
      </c>
      <c r="I406" s="101">
        <v>3400</v>
      </c>
      <c r="J406" s="101">
        <v>1</v>
      </c>
      <c r="K406" s="101">
        <v>10</v>
      </c>
      <c r="L406" s="101">
        <v>3400</v>
      </c>
      <c r="M406" s="101">
        <v>1</v>
      </c>
      <c r="N406" s="101">
        <v>1</v>
      </c>
      <c r="O406" s="101">
        <v>720</v>
      </c>
      <c r="P406" s="101">
        <v>1</v>
      </c>
      <c r="Q406" s="101">
        <v>0</v>
      </c>
      <c r="R406" s="101">
        <v>0</v>
      </c>
      <c r="S406" s="101">
        <v>0</v>
      </c>
      <c r="T406" s="104" t="str">
        <f t="shared" si="6"/>
        <v>치유력 +34% / 군중 제어 강화력 +34% / 공격력 +7.2%</v>
      </c>
    </row>
    <row r="407" spans="1:20" ht="13.8" customHeight="1">
      <c r="A407" s="101">
        <f>C407*100+COUNTIF($C$4:C407,C407)</f>
        <v>13704</v>
      </c>
      <c r="B407" s="100" t="s">
        <v>550</v>
      </c>
      <c r="C407" s="101">
        <f>100+VLOOKUP(B407,EQUIPMENT!B:C,2,0)*10+VLOOKUP(B407,EQUIPMENT!B:D,3,0)</f>
        <v>137</v>
      </c>
      <c r="D407" s="101">
        <v>4</v>
      </c>
      <c r="E407" s="101">
        <v>1634</v>
      </c>
      <c r="F407" s="101">
        <v>31141</v>
      </c>
      <c r="G407" s="101">
        <v>6536</v>
      </c>
      <c r="H407" s="101">
        <v>11</v>
      </c>
      <c r="I407" s="101">
        <v>3450</v>
      </c>
      <c r="J407" s="101">
        <v>1</v>
      </c>
      <c r="K407" s="101">
        <v>10</v>
      </c>
      <c r="L407" s="101">
        <v>3450</v>
      </c>
      <c r="M407" s="101">
        <v>1</v>
      </c>
      <c r="N407" s="101">
        <v>1</v>
      </c>
      <c r="O407" s="101">
        <v>760</v>
      </c>
      <c r="P407" s="101">
        <v>1</v>
      </c>
      <c r="Q407" s="101">
        <v>0</v>
      </c>
      <c r="R407" s="101">
        <v>0</v>
      </c>
      <c r="S407" s="101">
        <v>0</v>
      </c>
      <c r="T407" s="104" t="str">
        <f t="shared" si="6"/>
        <v>치유력 +34.5% / 군중 제어 강화력 +34.5% / 공격력 +7.6%</v>
      </c>
    </row>
    <row r="408" spans="1:20" ht="13.8" customHeight="1">
      <c r="A408" s="101">
        <f>C408*100+COUNTIF($C$4:C408,C408)</f>
        <v>13705</v>
      </c>
      <c r="B408" s="100" t="s">
        <v>550</v>
      </c>
      <c r="C408" s="101">
        <f>100+VLOOKUP(B408,EQUIPMENT!B:C,2,0)*10+VLOOKUP(B408,EQUIPMENT!B:D,3,0)</f>
        <v>137</v>
      </c>
      <c r="D408" s="101">
        <v>5</v>
      </c>
      <c r="E408" s="101">
        <v>0</v>
      </c>
      <c r="F408" s="101">
        <v>31141</v>
      </c>
      <c r="G408" s="101">
        <v>0</v>
      </c>
      <c r="H408" s="101">
        <v>11</v>
      </c>
      <c r="I408" s="101">
        <v>3500</v>
      </c>
      <c r="J408" s="101">
        <v>1</v>
      </c>
      <c r="K408" s="101">
        <v>10</v>
      </c>
      <c r="L408" s="101">
        <v>3500</v>
      </c>
      <c r="M408" s="101">
        <v>1</v>
      </c>
      <c r="N408" s="101">
        <v>1</v>
      </c>
      <c r="O408" s="101">
        <v>800</v>
      </c>
      <c r="P408" s="101">
        <v>1</v>
      </c>
      <c r="Q408" s="101">
        <v>0</v>
      </c>
      <c r="R408" s="101">
        <v>0</v>
      </c>
      <c r="S408" s="101">
        <v>0</v>
      </c>
      <c r="T408" s="104" t="str">
        <f t="shared" si="6"/>
        <v>치유력 +35% / 군중 제어 강화력 +35% / 공격력 +8%</v>
      </c>
    </row>
    <row r="409" spans="1:20" ht="13.8" customHeight="1">
      <c r="A409" s="101">
        <f>C409*100+COUNTIF($C$4:C409,C409)</f>
        <v>13111</v>
      </c>
      <c r="B409" s="100" t="s">
        <v>551</v>
      </c>
      <c r="C409" s="101">
        <f>100+VLOOKUP(B409,EQUIPMENT!B:C,2,0)*10+VLOOKUP(B409,EQUIPMENT!B:D,3,0)</f>
        <v>131</v>
      </c>
      <c r="D409" s="101">
        <v>1</v>
      </c>
      <c r="E409" s="101">
        <v>25</v>
      </c>
      <c r="F409" s="101">
        <v>25</v>
      </c>
      <c r="G409" s="101">
        <v>100</v>
      </c>
      <c r="H409" s="101">
        <v>12</v>
      </c>
      <c r="I409" s="101">
        <v>50</v>
      </c>
      <c r="J409" s="101">
        <v>0</v>
      </c>
      <c r="K409" s="101">
        <v>0</v>
      </c>
      <c r="L409" s="101">
        <v>0</v>
      </c>
      <c r="M409" s="101">
        <v>0</v>
      </c>
      <c r="N409" s="101">
        <v>0</v>
      </c>
      <c r="O409" s="101">
        <v>0</v>
      </c>
      <c r="P409" s="101">
        <v>0</v>
      </c>
      <c r="Q409" s="101">
        <v>0</v>
      </c>
      <c r="R409" s="101">
        <v>0</v>
      </c>
      <c r="S409" s="101">
        <v>0</v>
      </c>
      <c r="T409" s="104" t="str">
        <f t="shared" si="6"/>
        <v>치명 저항력 +50</v>
      </c>
    </row>
    <row r="410" spans="1:20" ht="13.8" customHeight="1">
      <c r="A410" s="101">
        <f>C410*100+COUNTIF($C$4:C410,C410)</f>
        <v>13112</v>
      </c>
      <c r="B410" s="100" t="s">
        <v>551</v>
      </c>
      <c r="C410" s="101">
        <f>100+VLOOKUP(B410,EQUIPMENT!B:C,2,0)*10+VLOOKUP(B410,EQUIPMENT!B:D,3,0)</f>
        <v>131</v>
      </c>
      <c r="D410" s="101">
        <v>2</v>
      </c>
      <c r="E410" s="101">
        <v>27</v>
      </c>
      <c r="F410" s="101">
        <v>52</v>
      </c>
      <c r="G410" s="101">
        <v>108</v>
      </c>
      <c r="H410" s="101">
        <v>12</v>
      </c>
      <c r="I410" s="101">
        <v>53</v>
      </c>
      <c r="J410" s="101">
        <v>0</v>
      </c>
      <c r="K410" s="101">
        <v>0</v>
      </c>
      <c r="L410" s="101">
        <v>0</v>
      </c>
      <c r="M410" s="101">
        <v>0</v>
      </c>
      <c r="N410" s="101">
        <v>0</v>
      </c>
      <c r="O410" s="101">
        <v>0</v>
      </c>
      <c r="P410" s="101">
        <v>0</v>
      </c>
      <c r="Q410" s="101">
        <v>0</v>
      </c>
      <c r="R410" s="101">
        <v>0</v>
      </c>
      <c r="S410" s="101">
        <v>0</v>
      </c>
      <c r="T410" s="104" t="str">
        <f t="shared" si="6"/>
        <v>치명 저항력 +53</v>
      </c>
    </row>
    <row r="411" spans="1:20" ht="13.8" customHeight="1">
      <c r="A411" s="101">
        <f>C411*100+COUNTIF($C$4:C411,C411)</f>
        <v>13113</v>
      </c>
      <c r="B411" s="100" t="s">
        <v>551</v>
      </c>
      <c r="C411" s="101">
        <f>100+VLOOKUP(B411,EQUIPMENT!B:C,2,0)*10+VLOOKUP(B411,EQUIPMENT!B:D,3,0)</f>
        <v>131</v>
      </c>
      <c r="D411" s="101">
        <v>3</v>
      </c>
      <c r="E411" s="101">
        <v>30</v>
      </c>
      <c r="F411" s="101">
        <v>82</v>
      </c>
      <c r="G411" s="101">
        <v>120</v>
      </c>
      <c r="H411" s="101">
        <v>12</v>
      </c>
      <c r="I411" s="101">
        <v>57</v>
      </c>
      <c r="J411" s="101">
        <v>0</v>
      </c>
      <c r="K411" s="101">
        <v>0</v>
      </c>
      <c r="L411" s="101">
        <v>0</v>
      </c>
      <c r="M411" s="101">
        <v>0</v>
      </c>
      <c r="N411" s="101">
        <v>0</v>
      </c>
      <c r="O411" s="101">
        <v>0</v>
      </c>
      <c r="P411" s="101">
        <v>0</v>
      </c>
      <c r="Q411" s="101">
        <v>0</v>
      </c>
      <c r="R411" s="101">
        <v>0</v>
      </c>
      <c r="S411" s="101">
        <v>0</v>
      </c>
      <c r="T411" s="104" t="str">
        <f t="shared" si="6"/>
        <v>치명 저항력 +57</v>
      </c>
    </row>
    <row r="412" spans="1:20" ht="13.8" customHeight="1">
      <c r="A412" s="101">
        <f>C412*100+COUNTIF($C$4:C412,C412)</f>
        <v>13114</v>
      </c>
      <c r="B412" s="100" t="s">
        <v>551</v>
      </c>
      <c r="C412" s="101">
        <f>100+VLOOKUP(B412,EQUIPMENT!B:C,2,0)*10+VLOOKUP(B412,EQUIPMENT!B:D,3,0)</f>
        <v>131</v>
      </c>
      <c r="D412" s="101">
        <v>4</v>
      </c>
      <c r="E412" s="101">
        <v>34</v>
      </c>
      <c r="F412" s="101">
        <v>116</v>
      </c>
      <c r="G412" s="101">
        <v>136</v>
      </c>
      <c r="H412" s="101">
        <v>12</v>
      </c>
      <c r="I412" s="101">
        <v>60</v>
      </c>
      <c r="J412" s="101">
        <v>0</v>
      </c>
      <c r="K412" s="101">
        <v>0</v>
      </c>
      <c r="L412" s="101">
        <v>0</v>
      </c>
      <c r="M412" s="101">
        <v>0</v>
      </c>
      <c r="N412" s="101">
        <v>0</v>
      </c>
      <c r="O412" s="101">
        <v>0</v>
      </c>
      <c r="P412" s="101">
        <v>0</v>
      </c>
      <c r="Q412" s="101">
        <v>0</v>
      </c>
      <c r="R412" s="101">
        <v>0</v>
      </c>
      <c r="S412" s="101">
        <v>0</v>
      </c>
      <c r="T412" s="104" t="str">
        <f t="shared" si="6"/>
        <v>치명 저항력 +60</v>
      </c>
    </row>
    <row r="413" spans="1:20" ht="13.8" customHeight="1">
      <c r="A413" s="101">
        <f>C413*100+COUNTIF($C$4:C413,C413)</f>
        <v>13115</v>
      </c>
      <c r="B413" s="100" t="s">
        <v>551</v>
      </c>
      <c r="C413" s="101">
        <f>100+VLOOKUP(B413,EQUIPMENT!B:C,2,0)*10+VLOOKUP(B413,EQUIPMENT!B:D,3,0)</f>
        <v>131</v>
      </c>
      <c r="D413" s="101">
        <v>5</v>
      </c>
      <c r="E413" s="101">
        <v>39</v>
      </c>
      <c r="F413" s="101">
        <v>155</v>
      </c>
      <c r="G413" s="101">
        <v>156</v>
      </c>
      <c r="H413" s="101">
        <v>12</v>
      </c>
      <c r="I413" s="101">
        <v>63</v>
      </c>
      <c r="J413" s="101">
        <v>0</v>
      </c>
      <c r="K413" s="101">
        <v>0</v>
      </c>
      <c r="L413" s="101">
        <v>0</v>
      </c>
      <c r="M413" s="101">
        <v>0</v>
      </c>
      <c r="N413" s="101">
        <v>0</v>
      </c>
      <c r="O413" s="101">
        <v>0</v>
      </c>
      <c r="P413" s="101">
        <v>0</v>
      </c>
      <c r="Q413" s="101">
        <v>0</v>
      </c>
      <c r="R413" s="101">
        <v>0</v>
      </c>
      <c r="S413" s="101">
        <v>0</v>
      </c>
      <c r="T413" s="104" t="str">
        <f t="shared" si="6"/>
        <v>치명 저항력 +63</v>
      </c>
    </row>
    <row r="414" spans="1:20" ht="13.8" customHeight="1">
      <c r="A414" s="101">
        <f>C414*100+COUNTIF($C$4:C414,C414)</f>
        <v>13116</v>
      </c>
      <c r="B414" s="100" t="s">
        <v>551</v>
      </c>
      <c r="C414" s="101">
        <f>100+VLOOKUP(B414,EQUIPMENT!B:C,2,0)*10+VLOOKUP(B414,EQUIPMENT!B:D,3,0)</f>
        <v>131</v>
      </c>
      <c r="D414" s="101">
        <v>6</v>
      </c>
      <c r="E414" s="101">
        <v>45</v>
      </c>
      <c r="F414" s="101">
        <v>200</v>
      </c>
      <c r="G414" s="101">
        <v>180</v>
      </c>
      <c r="H414" s="101">
        <v>12</v>
      </c>
      <c r="I414" s="101">
        <v>67</v>
      </c>
      <c r="J414" s="101">
        <v>0</v>
      </c>
      <c r="K414" s="101">
        <v>0</v>
      </c>
      <c r="L414" s="101">
        <v>0</v>
      </c>
      <c r="M414" s="101">
        <v>0</v>
      </c>
      <c r="N414" s="101">
        <v>0</v>
      </c>
      <c r="O414" s="101">
        <v>0</v>
      </c>
      <c r="P414" s="101">
        <v>0</v>
      </c>
      <c r="Q414" s="101">
        <v>0</v>
      </c>
      <c r="R414" s="101">
        <v>0</v>
      </c>
      <c r="S414" s="101">
        <v>0</v>
      </c>
      <c r="T414" s="104" t="str">
        <f t="shared" si="6"/>
        <v>치명 저항력 +67</v>
      </c>
    </row>
    <row r="415" spans="1:20" ht="13.8" customHeight="1">
      <c r="A415" s="101">
        <f>C415*100+COUNTIF($C$4:C415,C415)</f>
        <v>13117</v>
      </c>
      <c r="B415" s="100" t="s">
        <v>551</v>
      </c>
      <c r="C415" s="101">
        <f>100+VLOOKUP(B415,EQUIPMENT!B:C,2,0)*10+VLOOKUP(B415,EQUIPMENT!B:D,3,0)</f>
        <v>131</v>
      </c>
      <c r="D415" s="101">
        <v>7</v>
      </c>
      <c r="E415" s="101">
        <v>52</v>
      </c>
      <c r="F415" s="101">
        <v>252</v>
      </c>
      <c r="G415" s="101">
        <v>208</v>
      </c>
      <c r="H415" s="101">
        <v>12</v>
      </c>
      <c r="I415" s="101">
        <v>70</v>
      </c>
      <c r="J415" s="101">
        <v>0</v>
      </c>
      <c r="K415" s="101">
        <v>0</v>
      </c>
      <c r="L415" s="101">
        <v>0</v>
      </c>
      <c r="M415" s="101">
        <v>0</v>
      </c>
      <c r="N415" s="101">
        <v>0</v>
      </c>
      <c r="O415" s="101">
        <v>0</v>
      </c>
      <c r="P415" s="101">
        <v>0</v>
      </c>
      <c r="Q415" s="101">
        <v>0</v>
      </c>
      <c r="R415" s="101">
        <v>0</v>
      </c>
      <c r="S415" s="101">
        <v>0</v>
      </c>
      <c r="T415" s="104" t="str">
        <f t="shared" si="6"/>
        <v>치명 저항력 +70</v>
      </c>
    </row>
    <row r="416" spans="1:20" ht="13.8" customHeight="1">
      <c r="A416" s="101">
        <f>C416*100+COUNTIF($C$4:C416,C416)</f>
        <v>13118</v>
      </c>
      <c r="B416" s="100" t="s">
        <v>551</v>
      </c>
      <c r="C416" s="101">
        <f>100+VLOOKUP(B416,EQUIPMENT!B:C,2,0)*10+VLOOKUP(B416,EQUIPMENT!B:D,3,0)</f>
        <v>131</v>
      </c>
      <c r="D416" s="101">
        <v>8</v>
      </c>
      <c r="E416" s="101">
        <v>60</v>
      </c>
      <c r="F416" s="101">
        <v>312</v>
      </c>
      <c r="G416" s="101">
        <v>240</v>
      </c>
      <c r="H416" s="101">
        <v>12</v>
      </c>
      <c r="I416" s="101">
        <v>73</v>
      </c>
      <c r="J416" s="101">
        <v>0</v>
      </c>
      <c r="K416" s="101">
        <v>0</v>
      </c>
      <c r="L416" s="101">
        <v>0</v>
      </c>
      <c r="M416" s="101">
        <v>0</v>
      </c>
      <c r="N416" s="101">
        <v>0</v>
      </c>
      <c r="O416" s="101">
        <v>0</v>
      </c>
      <c r="P416" s="101">
        <v>0</v>
      </c>
      <c r="Q416" s="101">
        <v>0</v>
      </c>
      <c r="R416" s="101">
        <v>0</v>
      </c>
      <c r="S416" s="101">
        <v>0</v>
      </c>
      <c r="T416" s="104" t="str">
        <f t="shared" si="6"/>
        <v>치명 저항력 +73</v>
      </c>
    </row>
    <row r="417" spans="1:20" ht="13.8" customHeight="1">
      <c r="A417" s="101">
        <f>C417*100+COUNTIF($C$4:C417,C417)</f>
        <v>13119</v>
      </c>
      <c r="B417" s="100" t="s">
        <v>551</v>
      </c>
      <c r="C417" s="101">
        <f>100+VLOOKUP(B417,EQUIPMENT!B:C,2,0)*10+VLOOKUP(B417,EQUIPMENT!B:D,3,0)</f>
        <v>131</v>
      </c>
      <c r="D417" s="101">
        <v>9</v>
      </c>
      <c r="E417" s="101">
        <v>69</v>
      </c>
      <c r="F417" s="101">
        <v>381</v>
      </c>
      <c r="G417" s="101">
        <v>276</v>
      </c>
      <c r="H417" s="101">
        <v>12</v>
      </c>
      <c r="I417" s="101">
        <v>77</v>
      </c>
      <c r="J417" s="101">
        <v>0</v>
      </c>
      <c r="K417" s="101">
        <v>0</v>
      </c>
      <c r="L417" s="101">
        <v>0</v>
      </c>
      <c r="M417" s="101">
        <v>0</v>
      </c>
      <c r="N417" s="101">
        <v>0</v>
      </c>
      <c r="O417" s="101">
        <v>0</v>
      </c>
      <c r="P417" s="101">
        <v>0</v>
      </c>
      <c r="Q417" s="101">
        <v>0</v>
      </c>
      <c r="R417" s="101">
        <v>0</v>
      </c>
      <c r="S417" s="101">
        <v>0</v>
      </c>
      <c r="T417" s="104" t="str">
        <f t="shared" si="6"/>
        <v>치명 저항력 +77</v>
      </c>
    </row>
    <row r="418" spans="1:20" ht="13.8" customHeight="1">
      <c r="A418" s="101">
        <f>C418*100+COUNTIF($C$4:C418,C418)</f>
        <v>13120</v>
      </c>
      <c r="B418" s="100" t="s">
        <v>551</v>
      </c>
      <c r="C418" s="101">
        <f>100+VLOOKUP(B418,EQUIPMENT!B:C,2,0)*10+VLOOKUP(B418,EQUIPMENT!B:D,3,0)</f>
        <v>131</v>
      </c>
      <c r="D418" s="101">
        <v>10</v>
      </c>
      <c r="E418" s="101">
        <v>80</v>
      </c>
      <c r="F418" s="101">
        <v>461</v>
      </c>
      <c r="G418" s="101">
        <v>320</v>
      </c>
      <c r="H418" s="101">
        <v>12</v>
      </c>
      <c r="I418" s="101">
        <v>80</v>
      </c>
      <c r="J418" s="101">
        <v>0</v>
      </c>
      <c r="K418" s="101">
        <v>0</v>
      </c>
      <c r="L418" s="101">
        <v>0</v>
      </c>
      <c r="M418" s="101">
        <v>0</v>
      </c>
      <c r="N418" s="101">
        <v>0</v>
      </c>
      <c r="O418" s="101">
        <v>0</v>
      </c>
      <c r="P418" s="101">
        <v>0</v>
      </c>
      <c r="Q418" s="101">
        <v>0</v>
      </c>
      <c r="R418" s="101">
        <v>0</v>
      </c>
      <c r="S418" s="101">
        <v>0</v>
      </c>
      <c r="T418" s="104" t="str">
        <f t="shared" si="6"/>
        <v>치명 저항력 +80</v>
      </c>
    </row>
    <row r="419" spans="1:20" ht="13.8" customHeight="1">
      <c r="A419" s="101">
        <f>C419*100+COUNTIF($C$4:C419,C419)</f>
        <v>13211</v>
      </c>
      <c r="B419" s="100" t="s">
        <v>552</v>
      </c>
      <c r="C419" s="101">
        <f>100+VLOOKUP(B419,EQUIPMENT!B:C,2,0)*10+VLOOKUP(B419,EQUIPMENT!B:D,3,0)</f>
        <v>132</v>
      </c>
      <c r="D419" s="101">
        <v>1</v>
      </c>
      <c r="E419" s="101">
        <v>92</v>
      </c>
      <c r="F419" s="101">
        <v>553</v>
      </c>
      <c r="G419" s="101">
        <v>368</v>
      </c>
      <c r="H419" s="101">
        <v>12</v>
      </c>
      <c r="I419" s="101">
        <v>100</v>
      </c>
      <c r="J419" s="101">
        <v>0</v>
      </c>
      <c r="K419" s="101">
        <v>0</v>
      </c>
      <c r="L419" s="101">
        <v>0</v>
      </c>
      <c r="M419" s="101">
        <v>0</v>
      </c>
      <c r="N419" s="101">
        <v>0</v>
      </c>
      <c r="O419" s="101">
        <v>0</v>
      </c>
      <c r="P419" s="101">
        <v>0</v>
      </c>
      <c r="Q419" s="101">
        <v>0</v>
      </c>
      <c r="R419" s="101">
        <v>0</v>
      </c>
      <c r="S419" s="101">
        <v>0</v>
      </c>
      <c r="T419" s="104" t="str">
        <f t="shared" si="6"/>
        <v>치명 저항력 +100</v>
      </c>
    </row>
    <row r="420" spans="1:20" ht="13.8" customHeight="1">
      <c r="A420" s="101">
        <f>C420*100+COUNTIF($C$4:C420,C420)</f>
        <v>13212</v>
      </c>
      <c r="B420" s="100" t="s">
        <v>552</v>
      </c>
      <c r="C420" s="101">
        <f>100+VLOOKUP(B420,EQUIPMENT!B:C,2,0)*10+VLOOKUP(B420,EQUIPMENT!B:D,3,0)</f>
        <v>132</v>
      </c>
      <c r="D420" s="101">
        <v>2</v>
      </c>
      <c r="E420" s="101">
        <v>105</v>
      </c>
      <c r="F420" s="101">
        <v>658</v>
      </c>
      <c r="G420" s="101">
        <v>420</v>
      </c>
      <c r="H420" s="101">
        <v>12</v>
      </c>
      <c r="I420" s="101">
        <v>103</v>
      </c>
      <c r="J420" s="101">
        <v>0</v>
      </c>
      <c r="K420" s="101">
        <v>0</v>
      </c>
      <c r="L420" s="101">
        <v>0</v>
      </c>
      <c r="M420" s="101">
        <v>0</v>
      </c>
      <c r="N420" s="101">
        <v>0</v>
      </c>
      <c r="O420" s="101">
        <v>0</v>
      </c>
      <c r="P420" s="101">
        <v>0</v>
      </c>
      <c r="Q420" s="101">
        <v>0</v>
      </c>
      <c r="R420" s="101">
        <v>0</v>
      </c>
      <c r="S420" s="101">
        <v>0</v>
      </c>
      <c r="T420" s="104" t="str">
        <f t="shared" si="6"/>
        <v>치명 저항력 +103</v>
      </c>
    </row>
    <row r="421" spans="1:20" ht="13.8" customHeight="1">
      <c r="A421" s="101">
        <f>C421*100+COUNTIF($C$4:C421,C421)</f>
        <v>13213</v>
      </c>
      <c r="B421" s="100" t="s">
        <v>552</v>
      </c>
      <c r="C421" s="101">
        <f>100+VLOOKUP(B421,EQUIPMENT!B:C,2,0)*10+VLOOKUP(B421,EQUIPMENT!B:D,3,0)</f>
        <v>132</v>
      </c>
      <c r="D421" s="101">
        <v>3</v>
      </c>
      <c r="E421" s="101">
        <v>119</v>
      </c>
      <c r="F421" s="101">
        <v>777</v>
      </c>
      <c r="G421" s="101">
        <v>476</v>
      </c>
      <c r="H421" s="101">
        <v>12</v>
      </c>
      <c r="I421" s="101">
        <v>107</v>
      </c>
      <c r="J421" s="101">
        <v>0</v>
      </c>
      <c r="K421" s="101">
        <v>0</v>
      </c>
      <c r="L421" s="101">
        <v>0</v>
      </c>
      <c r="M421" s="101">
        <v>0</v>
      </c>
      <c r="N421" s="101">
        <v>0</v>
      </c>
      <c r="O421" s="101">
        <v>0</v>
      </c>
      <c r="P421" s="101">
        <v>0</v>
      </c>
      <c r="Q421" s="101">
        <v>0</v>
      </c>
      <c r="R421" s="101">
        <v>0</v>
      </c>
      <c r="S421" s="101">
        <v>0</v>
      </c>
      <c r="T421" s="104" t="str">
        <f t="shared" si="6"/>
        <v>치명 저항력 +107</v>
      </c>
    </row>
    <row r="422" spans="1:20" ht="13.8" customHeight="1">
      <c r="A422" s="101">
        <f>C422*100+COUNTIF($C$4:C422,C422)</f>
        <v>13214</v>
      </c>
      <c r="B422" s="100" t="s">
        <v>552</v>
      </c>
      <c r="C422" s="101">
        <f>100+VLOOKUP(B422,EQUIPMENT!B:C,2,0)*10+VLOOKUP(B422,EQUIPMENT!B:D,3,0)</f>
        <v>132</v>
      </c>
      <c r="D422" s="101">
        <v>4</v>
      </c>
      <c r="E422" s="101">
        <v>134</v>
      </c>
      <c r="F422" s="101">
        <v>911</v>
      </c>
      <c r="G422" s="101">
        <v>536</v>
      </c>
      <c r="H422" s="101">
        <v>12</v>
      </c>
      <c r="I422" s="101">
        <v>110</v>
      </c>
      <c r="J422" s="101">
        <v>0</v>
      </c>
      <c r="K422" s="101">
        <v>0</v>
      </c>
      <c r="L422" s="101">
        <v>0</v>
      </c>
      <c r="M422" s="101">
        <v>0</v>
      </c>
      <c r="N422" s="101">
        <v>0</v>
      </c>
      <c r="O422" s="101">
        <v>0</v>
      </c>
      <c r="P422" s="101">
        <v>0</v>
      </c>
      <c r="Q422" s="101">
        <v>0</v>
      </c>
      <c r="R422" s="101">
        <v>0</v>
      </c>
      <c r="S422" s="101">
        <v>0</v>
      </c>
      <c r="T422" s="104" t="str">
        <f t="shared" si="6"/>
        <v>치명 저항력 +110</v>
      </c>
    </row>
    <row r="423" spans="1:20" ht="13.8" customHeight="1">
      <c r="A423" s="101">
        <f>C423*100+COUNTIF($C$4:C423,C423)</f>
        <v>13215</v>
      </c>
      <c r="B423" s="100" t="s">
        <v>552</v>
      </c>
      <c r="C423" s="101">
        <f>100+VLOOKUP(B423,EQUIPMENT!B:C,2,0)*10+VLOOKUP(B423,EQUIPMENT!B:D,3,0)</f>
        <v>132</v>
      </c>
      <c r="D423" s="101">
        <v>5</v>
      </c>
      <c r="E423" s="101">
        <v>150</v>
      </c>
      <c r="F423" s="101">
        <v>1061</v>
      </c>
      <c r="G423" s="101">
        <v>600</v>
      </c>
      <c r="H423" s="101">
        <v>12</v>
      </c>
      <c r="I423" s="101">
        <v>113</v>
      </c>
      <c r="J423" s="101">
        <v>0</v>
      </c>
      <c r="K423" s="101">
        <v>0</v>
      </c>
      <c r="L423" s="101">
        <v>0</v>
      </c>
      <c r="M423" s="101">
        <v>0</v>
      </c>
      <c r="N423" s="101">
        <v>0</v>
      </c>
      <c r="O423" s="101">
        <v>0</v>
      </c>
      <c r="P423" s="101">
        <v>0</v>
      </c>
      <c r="Q423" s="101">
        <v>0</v>
      </c>
      <c r="R423" s="101">
        <v>0</v>
      </c>
      <c r="S423" s="101">
        <v>0</v>
      </c>
      <c r="T423" s="104" t="str">
        <f t="shared" si="6"/>
        <v>치명 저항력 +113</v>
      </c>
    </row>
    <row r="424" spans="1:20" ht="13.8" customHeight="1">
      <c r="A424" s="101">
        <f>C424*100+COUNTIF($C$4:C424,C424)</f>
        <v>13216</v>
      </c>
      <c r="B424" s="100" t="s">
        <v>552</v>
      </c>
      <c r="C424" s="101">
        <f>100+VLOOKUP(B424,EQUIPMENT!B:C,2,0)*10+VLOOKUP(B424,EQUIPMENT!B:D,3,0)</f>
        <v>132</v>
      </c>
      <c r="D424" s="101">
        <v>6</v>
      </c>
      <c r="E424" s="101">
        <v>167</v>
      </c>
      <c r="F424" s="101">
        <v>1228</v>
      </c>
      <c r="G424" s="101">
        <v>668</v>
      </c>
      <c r="H424" s="101">
        <v>12</v>
      </c>
      <c r="I424" s="101">
        <v>117</v>
      </c>
      <c r="J424" s="101">
        <v>0</v>
      </c>
      <c r="K424" s="101">
        <v>0</v>
      </c>
      <c r="L424" s="101">
        <v>0</v>
      </c>
      <c r="M424" s="101">
        <v>0</v>
      </c>
      <c r="N424" s="101">
        <v>0</v>
      </c>
      <c r="O424" s="101">
        <v>0</v>
      </c>
      <c r="P424" s="101">
        <v>0</v>
      </c>
      <c r="Q424" s="101">
        <v>0</v>
      </c>
      <c r="R424" s="101">
        <v>0</v>
      </c>
      <c r="S424" s="101">
        <v>0</v>
      </c>
      <c r="T424" s="104" t="str">
        <f t="shared" si="6"/>
        <v>치명 저항력 +117</v>
      </c>
    </row>
    <row r="425" spans="1:20" ht="13.8" customHeight="1">
      <c r="A425" s="101">
        <f>C425*100+COUNTIF($C$4:C425,C425)</f>
        <v>13217</v>
      </c>
      <c r="B425" s="100" t="s">
        <v>552</v>
      </c>
      <c r="C425" s="101">
        <f>100+VLOOKUP(B425,EQUIPMENT!B:C,2,0)*10+VLOOKUP(B425,EQUIPMENT!B:D,3,0)</f>
        <v>132</v>
      </c>
      <c r="D425" s="101">
        <v>7</v>
      </c>
      <c r="E425" s="101">
        <v>185</v>
      </c>
      <c r="F425" s="101">
        <v>1413</v>
      </c>
      <c r="G425" s="101">
        <v>740</v>
      </c>
      <c r="H425" s="101">
        <v>12</v>
      </c>
      <c r="I425" s="101">
        <v>120</v>
      </c>
      <c r="J425" s="101">
        <v>0</v>
      </c>
      <c r="K425" s="101">
        <v>0</v>
      </c>
      <c r="L425" s="101">
        <v>0</v>
      </c>
      <c r="M425" s="101">
        <v>0</v>
      </c>
      <c r="N425" s="101">
        <v>0</v>
      </c>
      <c r="O425" s="101">
        <v>0</v>
      </c>
      <c r="P425" s="101">
        <v>0</v>
      </c>
      <c r="Q425" s="101">
        <v>0</v>
      </c>
      <c r="R425" s="101">
        <v>0</v>
      </c>
      <c r="S425" s="101">
        <v>0</v>
      </c>
      <c r="T425" s="104" t="str">
        <f t="shared" si="6"/>
        <v>치명 저항력 +120</v>
      </c>
    </row>
    <row r="426" spans="1:20" ht="13.8" customHeight="1">
      <c r="A426" s="101">
        <f>C426*100+COUNTIF($C$4:C426,C426)</f>
        <v>13218</v>
      </c>
      <c r="B426" s="100" t="s">
        <v>552</v>
      </c>
      <c r="C426" s="101">
        <f>100+VLOOKUP(B426,EQUIPMENT!B:C,2,0)*10+VLOOKUP(B426,EQUIPMENT!B:D,3,0)</f>
        <v>132</v>
      </c>
      <c r="D426" s="101">
        <v>8</v>
      </c>
      <c r="E426" s="101">
        <v>204</v>
      </c>
      <c r="F426" s="101">
        <v>1617</v>
      </c>
      <c r="G426" s="101">
        <v>816</v>
      </c>
      <c r="H426" s="101">
        <v>12</v>
      </c>
      <c r="I426" s="101">
        <v>123</v>
      </c>
      <c r="J426" s="101">
        <v>0</v>
      </c>
      <c r="K426" s="101">
        <v>0</v>
      </c>
      <c r="L426" s="101">
        <v>0</v>
      </c>
      <c r="M426" s="101">
        <v>0</v>
      </c>
      <c r="N426" s="101">
        <v>0</v>
      </c>
      <c r="O426" s="101">
        <v>0</v>
      </c>
      <c r="P426" s="101">
        <v>0</v>
      </c>
      <c r="Q426" s="101">
        <v>0</v>
      </c>
      <c r="R426" s="101">
        <v>0</v>
      </c>
      <c r="S426" s="101">
        <v>0</v>
      </c>
      <c r="T426" s="104" t="str">
        <f t="shared" si="6"/>
        <v>치명 저항력 +123</v>
      </c>
    </row>
    <row r="427" spans="1:20" ht="13.8" customHeight="1">
      <c r="A427" s="101">
        <f>C427*100+COUNTIF($C$4:C427,C427)</f>
        <v>13219</v>
      </c>
      <c r="B427" s="100" t="s">
        <v>552</v>
      </c>
      <c r="C427" s="101">
        <f>100+VLOOKUP(B427,EQUIPMENT!B:C,2,0)*10+VLOOKUP(B427,EQUIPMENT!B:D,3,0)</f>
        <v>132</v>
      </c>
      <c r="D427" s="101">
        <v>9</v>
      </c>
      <c r="E427" s="101">
        <v>224</v>
      </c>
      <c r="F427" s="101">
        <v>1841</v>
      </c>
      <c r="G427" s="101">
        <v>896</v>
      </c>
      <c r="H427" s="101">
        <v>12</v>
      </c>
      <c r="I427" s="101">
        <v>127</v>
      </c>
      <c r="J427" s="101">
        <v>0</v>
      </c>
      <c r="K427" s="101">
        <v>0</v>
      </c>
      <c r="L427" s="101">
        <v>0</v>
      </c>
      <c r="M427" s="101">
        <v>0</v>
      </c>
      <c r="N427" s="101">
        <v>0</v>
      </c>
      <c r="O427" s="101">
        <v>0</v>
      </c>
      <c r="P427" s="101">
        <v>0</v>
      </c>
      <c r="Q427" s="101">
        <v>0</v>
      </c>
      <c r="R427" s="101">
        <v>0</v>
      </c>
      <c r="S427" s="101">
        <v>0</v>
      </c>
      <c r="T427" s="104" t="str">
        <f t="shared" si="6"/>
        <v>치명 저항력 +127</v>
      </c>
    </row>
    <row r="428" spans="1:20" ht="13.8" customHeight="1">
      <c r="A428" s="101">
        <f>C428*100+COUNTIF($C$4:C428,C428)</f>
        <v>13220</v>
      </c>
      <c r="B428" s="100" t="s">
        <v>552</v>
      </c>
      <c r="C428" s="101">
        <f>100+VLOOKUP(B428,EQUIPMENT!B:C,2,0)*10+VLOOKUP(B428,EQUIPMENT!B:D,3,0)</f>
        <v>132</v>
      </c>
      <c r="D428" s="101">
        <v>10</v>
      </c>
      <c r="E428" s="101">
        <v>246</v>
      </c>
      <c r="F428" s="101">
        <v>2087</v>
      </c>
      <c r="G428" s="101">
        <v>984</v>
      </c>
      <c r="H428" s="101">
        <v>12</v>
      </c>
      <c r="I428" s="101">
        <v>130</v>
      </c>
      <c r="J428" s="101">
        <v>0</v>
      </c>
      <c r="K428" s="101">
        <v>0</v>
      </c>
      <c r="L428" s="101">
        <v>0</v>
      </c>
      <c r="M428" s="101">
        <v>0</v>
      </c>
      <c r="N428" s="101">
        <v>0</v>
      </c>
      <c r="O428" s="101">
        <v>0</v>
      </c>
      <c r="P428" s="101">
        <v>0</v>
      </c>
      <c r="Q428" s="101">
        <v>0</v>
      </c>
      <c r="R428" s="101">
        <v>0</v>
      </c>
      <c r="S428" s="101">
        <v>0</v>
      </c>
      <c r="T428" s="104" t="str">
        <f t="shared" si="6"/>
        <v>치명 저항력 +130</v>
      </c>
    </row>
    <row r="429" spans="1:20" ht="13.8" customHeight="1">
      <c r="A429" s="101">
        <f>C429*100+COUNTIF($C$4:C429,C429)</f>
        <v>13311</v>
      </c>
      <c r="B429" s="100" t="s">
        <v>553</v>
      </c>
      <c r="C429" s="101">
        <f>100+VLOOKUP(B429,EQUIPMENT!B:C,2,0)*10+VLOOKUP(B429,EQUIPMENT!B:D,3,0)</f>
        <v>133</v>
      </c>
      <c r="D429" s="101">
        <v>1</v>
      </c>
      <c r="E429" s="101">
        <v>269</v>
      </c>
      <c r="F429" s="101">
        <v>2356</v>
      </c>
      <c r="G429" s="101">
        <v>1076</v>
      </c>
      <c r="H429" s="101">
        <v>12</v>
      </c>
      <c r="I429" s="101">
        <v>150</v>
      </c>
      <c r="J429" s="101">
        <v>0</v>
      </c>
      <c r="K429" s="101">
        <v>0</v>
      </c>
      <c r="L429" s="101">
        <v>0</v>
      </c>
      <c r="M429" s="101">
        <v>0</v>
      </c>
      <c r="N429" s="101">
        <v>0</v>
      </c>
      <c r="O429" s="101">
        <v>0</v>
      </c>
      <c r="P429" s="101">
        <v>0</v>
      </c>
      <c r="Q429" s="101">
        <v>0</v>
      </c>
      <c r="R429" s="101">
        <v>0</v>
      </c>
      <c r="S429" s="101">
        <v>0</v>
      </c>
      <c r="T429" s="104" t="str">
        <f t="shared" si="6"/>
        <v>치명 저항력 +150</v>
      </c>
    </row>
    <row r="430" spans="1:20" ht="13.8" customHeight="1">
      <c r="A430" s="101">
        <f>C430*100+COUNTIF($C$4:C430,C430)</f>
        <v>13312</v>
      </c>
      <c r="B430" s="100" t="s">
        <v>553</v>
      </c>
      <c r="C430" s="101">
        <f>100+VLOOKUP(B430,EQUIPMENT!B:C,2,0)*10+VLOOKUP(B430,EQUIPMENT!B:D,3,0)</f>
        <v>133</v>
      </c>
      <c r="D430" s="101">
        <v>2</v>
      </c>
      <c r="E430" s="101">
        <v>293</v>
      </c>
      <c r="F430" s="101">
        <v>2649</v>
      </c>
      <c r="G430" s="101">
        <v>1172</v>
      </c>
      <c r="H430" s="101">
        <v>12</v>
      </c>
      <c r="I430" s="101">
        <v>153</v>
      </c>
      <c r="J430" s="101">
        <v>0</v>
      </c>
      <c r="K430" s="101">
        <v>0</v>
      </c>
      <c r="L430" s="101">
        <v>0</v>
      </c>
      <c r="M430" s="101">
        <v>0</v>
      </c>
      <c r="N430" s="101">
        <v>0</v>
      </c>
      <c r="O430" s="101">
        <v>0</v>
      </c>
      <c r="P430" s="101">
        <v>0</v>
      </c>
      <c r="Q430" s="101">
        <v>0</v>
      </c>
      <c r="R430" s="101">
        <v>0</v>
      </c>
      <c r="S430" s="101">
        <v>0</v>
      </c>
      <c r="T430" s="104" t="str">
        <f t="shared" si="6"/>
        <v>치명 저항력 +153</v>
      </c>
    </row>
    <row r="431" spans="1:20" ht="13.8" customHeight="1">
      <c r="A431" s="101">
        <f>C431*100+COUNTIF($C$4:C431,C431)</f>
        <v>13313</v>
      </c>
      <c r="B431" s="100" t="s">
        <v>553</v>
      </c>
      <c r="C431" s="101">
        <f>100+VLOOKUP(B431,EQUIPMENT!B:C,2,0)*10+VLOOKUP(B431,EQUIPMENT!B:D,3,0)</f>
        <v>133</v>
      </c>
      <c r="D431" s="101">
        <v>3</v>
      </c>
      <c r="E431" s="101">
        <v>318</v>
      </c>
      <c r="F431" s="101">
        <v>2967</v>
      </c>
      <c r="G431" s="101">
        <v>1272</v>
      </c>
      <c r="H431" s="101">
        <v>12</v>
      </c>
      <c r="I431" s="101">
        <v>157</v>
      </c>
      <c r="J431" s="101">
        <v>0</v>
      </c>
      <c r="K431" s="101">
        <v>0</v>
      </c>
      <c r="L431" s="101">
        <v>0</v>
      </c>
      <c r="M431" s="101">
        <v>0</v>
      </c>
      <c r="N431" s="101">
        <v>0</v>
      </c>
      <c r="O431" s="101">
        <v>0</v>
      </c>
      <c r="P431" s="101">
        <v>0</v>
      </c>
      <c r="Q431" s="101">
        <v>0</v>
      </c>
      <c r="R431" s="101">
        <v>0</v>
      </c>
      <c r="S431" s="101">
        <v>0</v>
      </c>
      <c r="T431" s="104" t="str">
        <f t="shared" si="6"/>
        <v>치명 저항력 +157</v>
      </c>
    </row>
    <row r="432" spans="1:20" ht="13.8" customHeight="1">
      <c r="A432" s="101">
        <f>C432*100+COUNTIF($C$4:C432,C432)</f>
        <v>13314</v>
      </c>
      <c r="B432" s="100" t="s">
        <v>553</v>
      </c>
      <c r="C432" s="101">
        <f>100+VLOOKUP(B432,EQUIPMENT!B:C,2,0)*10+VLOOKUP(B432,EQUIPMENT!B:D,3,0)</f>
        <v>133</v>
      </c>
      <c r="D432" s="101">
        <v>4</v>
      </c>
      <c r="E432" s="101">
        <v>344</v>
      </c>
      <c r="F432" s="101">
        <v>3311</v>
      </c>
      <c r="G432" s="101">
        <v>1376</v>
      </c>
      <c r="H432" s="101">
        <v>12</v>
      </c>
      <c r="I432" s="101">
        <v>160</v>
      </c>
      <c r="J432" s="101">
        <v>0</v>
      </c>
      <c r="K432" s="101">
        <v>0</v>
      </c>
      <c r="L432" s="101">
        <v>0</v>
      </c>
      <c r="M432" s="101">
        <v>0</v>
      </c>
      <c r="N432" s="101">
        <v>0</v>
      </c>
      <c r="O432" s="101">
        <v>0</v>
      </c>
      <c r="P432" s="101">
        <v>0</v>
      </c>
      <c r="Q432" s="101">
        <v>0</v>
      </c>
      <c r="R432" s="101">
        <v>0</v>
      </c>
      <c r="S432" s="101">
        <v>0</v>
      </c>
      <c r="T432" s="104" t="str">
        <f t="shared" si="6"/>
        <v>치명 저항력 +160</v>
      </c>
    </row>
    <row r="433" spans="1:20" ht="13.8" customHeight="1">
      <c r="A433" s="101">
        <f>C433*100+COUNTIF($C$4:C433,C433)</f>
        <v>13315</v>
      </c>
      <c r="B433" s="100" t="s">
        <v>553</v>
      </c>
      <c r="C433" s="101">
        <f>100+VLOOKUP(B433,EQUIPMENT!B:C,2,0)*10+VLOOKUP(B433,EQUIPMENT!B:D,3,0)</f>
        <v>133</v>
      </c>
      <c r="D433" s="101">
        <v>5</v>
      </c>
      <c r="E433" s="101">
        <v>371</v>
      </c>
      <c r="F433" s="101">
        <v>3682</v>
      </c>
      <c r="G433" s="101">
        <v>1484</v>
      </c>
      <c r="H433" s="101">
        <v>12</v>
      </c>
      <c r="I433" s="101">
        <v>163</v>
      </c>
      <c r="J433" s="101">
        <v>0</v>
      </c>
      <c r="K433" s="101">
        <v>0</v>
      </c>
      <c r="L433" s="101">
        <v>0</v>
      </c>
      <c r="M433" s="101">
        <v>0</v>
      </c>
      <c r="N433" s="101">
        <v>0</v>
      </c>
      <c r="O433" s="101">
        <v>0</v>
      </c>
      <c r="P433" s="101">
        <v>0</v>
      </c>
      <c r="Q433" s="101">
        <v>0</v>
      </c>
      <c r="R433" s="101">
        <v>0</v>
      </c>
      <c r="S433" s="101">
        <v>0</v>
      </c>
      <c r="T433" s="104" t="str">
        <f t="shared" si="6"/>
        <v>치명 저항력 +163</v>
      </c>
    </row>
    <row r="434" spans="1:20" ht="13.8" customHeight="1">
      <c r="A434" s="101">
        <f>C434*100+COUNTIF($C$4:C434,C434)</f>
        <v>13316</v>
      </c>
      <c r="B434" s="100" t="s">
        <v>553</v>
      </c>
      <c r="C434" s="101">
        <f>100+VLOOKUP(B434,EQUIPMENT!B:C,2,0)*10+VLOOKUP(B434,EQUIPMENT!B:D,3,0)</f>
        <v>133</v>
      </c>
      <c r="D434" s="101">
        <v>6</v>
      </c>
      <c r="E434" s="101">
        <v>399</v>
      </c>
      <c r="F434" s="101">
        <v>4081</v>
      </c>
      <c r="G434" s="101">
        <v>1596</v>
      </c>
      <c r="H434" s="101">
        <v>12</v>
      </c>
      <c r="I434" s="101">
        <v>167</v>
      </c>
      <c r="J434" s="101">
        <v>0</v>
      </c>
      <c r="K434" s="101">
        <v>0</v>
      </c>
      <c r="L434" s="101">
        <v>0</v>
      </c>
      <c r="M434" s="101">
        <v>0</v>
      </c>
      <c r="N434" s="101">
        <v>0</v>
      </c>
      <c r="O434" s="101">
        <v>0</v>
      </c>
      <c r="P434" s="101">
        <v>0</v>
      </c>
      <c r="Q434" s="101">
        <v>0</v>
      </c>
      <c r="R434" s="101">
        <v>0</v>
      </c>
      <c r="S434" s="101">
        <v>0</v>
      </c>
      <c r="T434" s="104" t="str">
        <f t="shared" si="6"/>
        <v>치명 저항력 +167</v>
      </c>
    </row>
    <row r="435" spans="1:20" ht="13.8" customHeight="1">
      <c r="A435" s="101">
        <f>C435*100+COUNTIF($C$4:C435,C435)</f>
        <v>13317</v>
      </c>
      <c r="B435" s="100" t="s">
        <v>553</v>
      </c>
      <c r="C435" s="101">
        <f>100+VLOOKUP(B435,EQUIPMENT!B:C,2,0)*10+VLOOKUP(B435,EQUIPMENT!B:D,3,0)</f>
        <v>133</v>
      </c>
      <c r="D435" s="101">
        <v>7</v>
      </c>
      <c r="E435" s="101">
        <v>428</v>
      </c>
      <c r="F435" s="101">
        <v>4509</v>
      </c>
      <c r="G435" s="101">
        <v>1712</v>
      </c>
      <c r="H435" s="101">
        <v>12</v>
      </c>
      <c r="I435" s="101">
        <v>170</v>
      </c>
      <c r="J435" s="101">
        <v>0</v>
      </c>
      <c r="K435" s="101">
        <v>0</v>
      </c>
      <c r="L435" s="101">
        <v>0</v>
      </c>
      <c r="M435" s="101">
        <v>0</v>
      </c>
      <c r="N435" s="101">
        <v>0</v>
      </c>
      <c r="O435" s="101">
        <v>0</v>
      </c>
      <c r="P435" s="101">
        <v>0</v>
      </c>
      <c r="Q435" s="101">
        <v>0</v>
      </c>
      <c r="R435" s="101">
        <v>0</v>
      </c>
      <c r="S435" s="101">
        <v>0</v>
      </c>
      <c r="T435" s="104" t="str">
        <f t="shared" si="6"/>
        <v>치명 저항력 +170</v>
      </c>
    </row>
    <row r="436" spans="1:20" ht="13.8" customHeight="1">
      <c r="A436" s="101">
        <f>C436*100+COUNTIF($C$4:C436,C436)</f>
        <v>13318</v>
      </c>
      <c r="B436" s="100" t="s">
        <v>553</v>
      </c>
      <c r="C436" s="101">
        <f>100+VLOOKUP(B436,EQUIPMENT!B:C,2,0)*10+VLOOKUP(B436,EQUIPMENT!B:D,3,0)</f>
        <v>133</v>
      </c>
      <c r="D436" s="101">
        <v>8</v>
      </c>
      <c r="E436" s="101">
        <v>458</v>
      </c>
      <c r="F436" s="101">
        <v>4967</v>
      </c>
      <c r="G436" s="101">
        <v>1832</v>
      </c>
      <c r="H436" s="101">
        <v>12</v>
      </c>
      <c r="I436" s="101">
        <v>173</v>
      </c>
      <c r="J436" s="101">
        <v>0</v>
      </c>
      <c r="K436" s="101">
        <v>0</v>
      </c>
      <c r="L436" s="101">
        <v>0</v>
      </c>
      <c r="M436" s="101">
        <v>0</v>
      </c>
      <c r="N436" s="101">
        <v>0</v>
      </c>
      <c r="O436" s="101">
        <v>0</v>
      </c>
      <c r="P436" s="101">
        <v>0</v>
      </c>
      <c r="Q436" s="101">
        <v>0</v>
      </c>
      <c r="R436" s="101">
        <v>0</v>
      </c>
      <c r="S436" s="101">
        <v>0</v>
      </c>
      <c r="T436" s="104" t="str">
        <f t="shared" si="6"/>
        <v>치명 저항력 +173</v>
      </c>
    </row>
    <row r="437" spans="1:20" ht="13.8" customHeight="1">
      <c r="A437" s="101">
        <f>C437*100+COUNTIF($C$4:C437,C437)</f>
        <v>13319</v>
      </c>
      <c r="B437" s="100" t="s">
        <v>553</v>
      </c>
      <c r="C437" s="101">
        <f>100+VLOOKUP(B437,EQUIPMENT!B:C,2,0)*10+VLOOKUP(B437,EQUIPMENT!B:D,3,0)</f>
        <v>133</v>
      </c>
      <c r="D437" s="101">
        <v>9</v>
      </c>
      <c r="E437" s="101">
        <v>489</v>
      </c>
      <c r="F437" s="101">
        <v>5456</v>
      </c>
      <c r="G437" s="101">
        <v>1956</v>
      </c>
      <c r="H437" s="101">
        <v>12</v>
      </c>
      <c r="I437" s="101">
        <v>177</v>
      </c>
      <c r="J437" s="101">
        <v>0</v>
      </c>
      <c r="K437" s="101">
        <v>0</v>
      </c>
      <c r="L437" s="101">
        <v>0</v>
      </c>
      <c r="M437" s="101">
        <v>0</v>
      </c>
      <c r="N437" s="101">
        <v>0</v>
      </c>
      <c r="O437" s="101">
        <v>0</v>
      </c>
      <c r="P437" s="101">
        <v>0</v>
      </c>
      <c r="Q437" s="101">
        <v>0</v>
      </c>
      <c r="R437" s="101">
        <v>0</v>
      </c>
      <c r="S437" s="101">
        <v>0</v>
      </c>
      <c r="T437" s="104" t="str">
        <f t="shared" si="6"/>
        <v>치명 저항력 +177</v>
      </c>
    </row>
    <row r="438" spans="1:20" ht="13.8" customHeight="1">
      <c r="A438" s="101">
        <f>C438*100+COUNTIF($C$4:C438,C438)</f>
        <v>13320</v>
      </c>
      <c r="B438" s="100" t="s">
        <v>553</v>
      </c>
      <c r="C438" s="101">
        <f>100+VLOOKUP(B438,EQUIPMENT!B:C,2,0)*10+VLOOKUP(B438,EQUIPMENT!B:D,3,0)</f>
        <v>133</v>
      </c>
      <c r="D438" s="101">
        <v>10</v>
      </c>
      <c r="E438" s="101">
        <v>522</v>
      </c>
      <c r="F438" s="101">
        <v>5978</v>
      </c>
      <c r="G438" s="101">
        <v>2088</v>
      </c>
      <c r="H438" s="101">
        <v>12</v>
      </c>
      <c r="I438" s="101">
        <v>180</v>
      </c>
      <c r="J438" s="101">
        <v>0</v>
      </c>
      <c r="K438" s="101">
        <v>0</v>
      </c>
      <c r="L438" s="101">
        <v>0</v>
      </c>
      <c r="M438" s="101">
        <v>0</v>
      </c>
      <c r="N438" s="101">
        <v>0</v>
      </c>
      <c r="O438" s="101">
        <v>0</v>
      </c>
      <c r="P438" s="101">
        <v>0</v>
      </c>
      <c r="Q438" s="101">
        <v>0</v>
      </c>
      <c r="R438" s="101">
        <v>0</v>
      </c>
      <c r="S438" s="101">
        <v>0</v>
      </c>
      <c r="T438" s="104" t="str">
        <f t="shared" si="6"/>
        <v>치명 저항력 +180</v>
      </c>
    </row>
    <row r="439" spans="1:20" ht="13.8" customHeight="1">
      <c r="A439" s="101">
        <f>C439*100+COUNTIF($C$4:C439,C439)</f>
        <v>13411</v>
      </c>
      <c r="B439" s="100" t="s">
        <v>554</v>
      </c>
      <c r="C439" s="101">
        <f>100+VLOOKUP(B439,EQUIPMENT!B:C,2,0)*10+VLOOKUP(B439,EQUIPMENT!B:D,3,0)</f>
        <v>134</v>
      </c>
      <c r="D439" s="101">
        <v>1</v>
      </c>
      <c r="E439" s="101">
        <v>556</v>
      </c>
      <c r="F439" s="101">
        <v>6534</v>
      </c>
      <c r="G439" s="101">
        <v>2224</v>
      </c>
      <c r="H439" s="101">
        <v>12</v>
      </c>
      <c r="I439" s="101">
        <v>200</v>
      </c>
      <c r="J439" s="101">
        <v>0</v>
      </c>
      <c r="K439" s="101">
        <v>13</v>
      </c>
      <c r="L439" s="101">
        <v>500</v>
      </c>
      <c r="M439" s="101">
        <v>0</v>
      </c>
      <c r="N439" s="101">
        <v>0</v>
      </c>
      <c r="O439" s="101">
        <v>0</v>
      </c>
      <c r="P439" s="101">
        <v>0</v>
      </c>
      <c r="Q439" s="101">
        <v>0</v>
      </c>
      <c r="R439" s="101">
        <v>0</v>
      </c>
      <c r="S439" s="101">
        <v>0</v>
      </c>
      <c r="T439" s="104" t="str">
        <f t="shared" si="6"/>
        <v>치명 저항력 +200 / 치명 대미지 저항률 +500</v>
      </c>
    </row>
    <row r="440" spans="1:20" ht="13.8" customHeight="1">
      <c r="A440" s="101">
        <f>C440*100+COUNTIF($C$4:C440,C440)</f>
        <v>13412</v>
      </c>
      <c r="B440" s="100" t="s">
        <v>554</v>
      </c>
      <c r="C440" s="101">
        <f>100+VLOOKUP(B440,EQUIPMENT!B:C,2,0)*10+VLOOKUP(B440,EQUIPMENT!B:D,3,0)</f>
        <v>134</v>
      </c>
      <c r="D440" s="101">
        <v>2</v>
      </c>
      <c r="E440" s="101">
        <v>591</v>
      </c>
      <c r="F440" s="101">
        <v>7125</v>
      </c>
      <c r="G440" s="101">
        <v>2364</v>
      </c>
      <c r="H440" s="101">
        <v>12</v>
      </c>
      <c r="I440" s="101">
        <v>205</v>
      </c>
      <c r="J440" s="101">
        <v>0</v>
      </c>
      <c r="K440" s="101">
        <v>13</v>
      </c>
      <c r="L440" s="101">
        <v>555</v>
      </c>
      <c r="M440" s="101">
        <v>0</v>
      </c>
      <c r="N440" s="101">
        <v>0</v>
      </c>
      <c r="O440" s="101">
        <v>0</v>
      </c>
      <c r="P440" s="101">
        <v>0</v>
      </c>
      <c r="Q440" s="101">
        <v>0</v>
      </c>
      <c r="R440" s="101">
        <v>0</v>
      </c>
      <c r="S440" s="101">
        <v>0</v>
      </c>
      <c r="T440" s="104" t="str">
        <f t="shared" si="6"/>
        <v>치명 저항력 +205 / 치명 대미지 저항률 +555</v>
      </c>
    </row>
    <row r="441" spans="1:20" ht="13.8" customHeight="1">
      <c r="A441" s="101">
        <f>C441*100+COUNTIF($C$4:C441,C441)</f>
        <v>13413</v>
      </c>
      <c r="B441" s="100" t="s">
        <v>554</v>
      </c>
      <c r="C441" s="101">
        <f>100+VLOOKUP(B441,EQUIPMENT!B:C,2,0)*10+VLOOKUP(B441,EQUIPMENT!B:D,3,0)</f>
        <v>134</v>
      </c>
      <c r="D441" s="101">
        <v>3</v>
      </c>
      <c r="E441" s="101">
        <v>627</v>
      </c>
      <c r="F441" s="101">
        <v>7752</v>
      </c>
      <c r="G441" s="101">
        <v>2508</v>
      </c>
      <c r="H441" s="101">
        <v>12</v>
      </c>
      <c r="I441" s="101">
        <v>211</v>
      </c>
      <c r="J441" s="101">
        <v>0</v>
      </c>
      <c r="K441" s="101">
        <v>13</v>
      </c>
      <c r="L441" s="101">
        <v>610</v>
      </c>
      <c r="M441" s="101">
        <v>0</v>
      </c>
      <c r="N441" s="101">
        <v>0</v>
      </c>
      <c r="O441" s="101">
        <v>0</v>
      </c>
      <c r="P441" s="101">
        <v>0</v>
      </c>
      <c r="Q441" s="101">
        <v>0</v>
      </c>
      <c r="R441" s="101">
        <v>0</v>
      </c>
      <c r="S441" s="101">
        <v>0</v>
      </c>
      <c r="T441" s="104" t="str">
        <f t="shared" si="6"/>
        <v>치명 저항력 +211 / 치명 대미지 저항률 +610</v>
      </c>
    </row>
    <row r="442" spans="1:20" ht="13.8" customHeight="1">
      <c r="A442" s="101">
        <f>C442*100+COUNTIF($C$4:C442,C442)</f>
        <v>13414</v>
      </c>
      <c r="B442" s="100" t="s">
        <v>554</v>
      </c>
      <c r="C442" s="101">
        <f>100+VLOOKUP(B442,EQUIPMENT!B:C,2,0)*10+VLOOKUP(B442,EQUIPMENT!B:D,3,0)</f>
        <v>134</v>
      </c>
      <c r="D442" s="101">
        <v>4</v>
      </c>
      <c r="E442" s="101">
        <v>664</v>
      </c>
      <c r="F442" s="101">
        <v>8416</v>
      </c>
      <c r="G442" s="101">
        <v>2656</v>
      </c>
      <c r="H442" s="101">
        <v>12</v>
      </c>
      <c r="I442" s="101">
        <v>216</v>
      </c>
      <c r="J442" s="101">
        <v>0</v>
      </c>
      <c r="K442" s="101">
        <v>13</v>
      </c>
      <c r="L442" s="101">
        <v>666</v>
      </c>
      <c r="M442" s="101">
        <v>0</v>
      </c>
      <c r="N442" s="101">
        <v>0</v>
      </c>
      <c r="O442" s="101">
        <v>0</v>
      </c>
      <c r="P442" s="101">
        <v>0</v>
      </c>
      <c r="Q442" s="101">
        <v>0</v>
      </c>
      <c r="R442" s="101">
        <v>0</v>
      </c>
      <c r="S442" s="101">
        <v>0</v>
      </c>
      <c r="T442" s="104" t="str">
        <f t="shared" si="6"/>
        <v>치명 저항력 +216 / 치명 대미지 저항률 +666</v>
      </c>
    </row>
    <row r="443" spans="1:20" ht="13.8" customHeight="1">
      <c r="A443" s="101">
        <f>C443*100+COUNTIF($C$4:C443,C443)</f>
        <v>13415</v>
      </c>
      <c r="B443" s="100" t="s">
        <v>554</v>
      </c>
      <c r="C443" s="101">
        <f>100+VLOOKUP(B443,EQUIPMENT!B:C,2,0)*10+VLOOKUP(B443,EQUIPMENT!B:D,3,0)</f>
        <v>134</v>
      </c>
      <c r="D443" s="101">
        <v>5</v>
      </c>
      <c r="E443" s="101">
        <v>702</v>
      </c>
      <c r="F443" s="101">
        <v>9118</v>
      </c>
      <c r="G443" s="101">
        <v>2808</v>
      </c>
      <c r="H443" s="101">
        <v>12</v>
      </c>
      <c r="I443" s="101">
        <v>222</v>
      </c>
      <c r="J443" s="101">
        <v>0</v>
      </c>
      <c r="K443" s="101">
        <v>13</v>
      </c>
      <c r="L443" s="101">
        <v>721</v>
      </c>
      <c r="M443" s="101">
        <v>0</v>
      </c>
      <c r="N443" s="101">
        <v>0</v>
      </c>
      <c r="O443" s="101">
        <v>0</v>
      </c>
      <c r="P443" s="101">
        <v>0</v>
      </c>
      <c r="Q443" s="101">
        <v>0</v>
      </c>
      <c r="R443" s="101">
        <v>0</v>
      </c>
      <c r="S443" s="101">
        <v>0</v>
      </c>
      <c r="T443" s="104" t="str">
        <f t="shared" si="6"/>
        <v>치명 저항력 +222 / 치명 대미지 저항률 +721</v>
      </c>
    </row>
    <row r="444" spans="1:20" ht="13.8" customHeight="1">
      <c r="A444" s="101">
        <f>C444*100+COUNTIF($C$4:C444,C444)</f>
        <v>13416</v>
      </c>
      <c r="B444" s="100" t="s">
        <v>554</v>
      </c>
      <c r="C444" s="101">
        <f>100+VLOOKUP(B444,EQUIPMENT!B:C,2,0)*10+VLOOKUP(B444,EQUIPMENT!B:D,3,0)</f>
        <v>134</v>
      </c>
      <c r="D444" s="101">
        <v>6</v>
      </c>
      <c r="E444" s="101">
        <v>741</v>
      </c>
      <c r="F444" s="101">
        <v>9859</v>
      </c>
      <c r="G444" s="101">
        <v>2964</v>
      </c>
      <c r="H444" s="101">
        <v>12</v>
      </c>
      <c r="I444" s="101">
        <v>227</v>
      </c>
      <c r="J444" s="101">
        <v>0</v>
      </c>
      <c r="K444" s="101">
        <v>13</v>
      </c>
      <c r="L444" s="101">
        <v>777</v>
      </c>
      <c r="M444" s="101">
        <v>0</v>
      </c>
      <c r="N444" s="101">
        <v>0</v>
      </c>
      <c r="O444" s="101">
        <v>0</v>
      </c>
      <c r="P444" s="101">
        <v>0</v>
      </c>
      <c r="Q444" s="101">
        <v>0</v>
      </c>
      <c r="R444" s="101">
        <v>0</v>
      </c>
      <c r="S444" s="101">
        <v>0</v>
      </c>
      <c r="T444" s="104" t="str">
        <f t="shared" si="6"/>
        <v>치명 저항력 +227 / 치명 대미지 저항률 +777</v>
      </c>
    </row>
    <row r="445" spans="1:20" ht="13.8" customHeight="1">
      <c r="A445" s="101">
        <f>C445*100+COUNTIF($C$4:C445,C445)</f>
        <v>13417</v>
      </c>
      <c r="B445" s="100" t="s">
        <v>554</v>
      </c>
      <c r="C445" s="101">
        <f>100+VLOOKUP(B445,EQUIPMENT!B:C,2,0)*10+VLOOKUP(B445,EQUIPMENT!B:D,3,0)</f>
        <v>134</v>
      </c>
      <c r="D445" s="101">
        <v>7</v>
      </c>
      <c r="E445" s="101">
        <v>781</v>
      </c>
      <c r="F445" s="101">
        <v>10640</v>
      </c>
      <c r="G445" s="101">
        <v>3124</v>
      </c>
      <c r="H445" s="101">
        <v>12</v>
      </c>
      <c r="I445" s="101">
        <v>233</v>
      </c>
      <c r="J445" s="101">
        <v>0</v>
      </c>
      <c r="K445" s="101">
        <v>13</v>
      </c>
      <c r="L445" s="101">
        <v>832</v>
      </c>
      <c r="M445" s="101">
        <v>0</v>
      </c>
      <c r="N445" s="101">
        <v>0</v>
      </c>
      <c r="O445" s="101">
        <v>0</v>
      </c>
      <c r="P445" s="101">
        <v>0</v>
      </c>
      <c r="Q445" s="101">
        <v>0</v>
      </c>
      <c r="R445" s="101">
        <v>0</v>
      </c>
      <c r="S445" s="101">
        <v>0</v>
      </c>
      <c r="T445" s="104" t="str">
        <f t="shared" si="6"/>
        <v>치명 저항력 +233 / 치명 대미지 저항률 +832</v>
      </c>
    </row>
    <row r="446" spans="1:20" ht="13.8" customHeight="1">
      <c r="A446" s="101">
        <f>C446*100+COUNTIF($C$4:C446,C446)</f>
        <v>13418</v>
      </c>
      <c r="B446" s="100" t="s">
        <v>554</v>
      </c>
      <c r="C446" s="101">
        <f>100+VLOOKUP(B446,EQUIPMENT!B:C,2,0)*10+VLOOKUP(B446,EQUIPMENT!B:D,3,0)</f>
        <v>134</v>
      </c>
      <c r="D446" s="101">
        <v>8</v>
      </c>
      <c r="E446" s="101">
        <v>822</v>
      </c>
      <c r="F446" s="101">
        <v>11462</v>
      </c>
      <c r="G446" s="101">
        <v>3288</v>
      </c>
      <c r="H446" s="101">
        <v>12</v>
      </c>
      <c r="I446" s="101">
        <v>238</v>
      </c>
      <c r="J446" s="101">
        <v>0</v>
      </c>
      <c r="K446" s="101">
        <v>13</v>
      </c>
      <c r="L446" s="101">
        <v>888</v>
      </c>
      <c r="M446" s="101">
        <v>0</v>
      </c>
      <c r="N446" s="101">
        <v>0</v>
      </c>
      <c r="O446" s="101">
        <v>0</v>
      </c>
      <c r="P446" s="101">
        <v>0</v>
      </c>
      <c r="Q446" s="101">
        <v>0</v>
      </c>
      <c r="R446" s="101">
        <v>0</v>
      </c>
      <c r="S446" s="101">
        <v>0</v>
      </c>
      <c r="T446" s="104" t="str">
        <f t="shared" si="6"/>
        <v>치명 저항력 +238 / 치명 대미지 저항률 +888</v>
      </c>
    </row>
    <row r="447" spans="1:20" ht="13.8" customHeight="1">
      <c r="A447" s="101">
        <f>C447*100+COUNTIF($C$4:C447,C447)</f>
        <v>13419</v>
      </c>
      <c r="B447" s="100" t="s">
        <v>554</v>
      </c>
      <c r="C447" s="101">
        <f>100+VLOOKUP(B447,EQUIPMENT!B:C,2,0)*10+VLOOKUP(B447,EQUIPMENT!B:D,3,0)</f>
        <v>134</v>
      </c>
      <c r="D447" s="101">
        <v>9</v>
      </c>
      <c r="E447" s="101">
        <v>864</v>
      </c>
      <c r="F447" s="101">
        <v>12326</v>
      </c>
      <c r="G447" s="101">
        <v>3456</v>
      </c>
      <c r="H447" s="101">
        <v>12</v>
      </c>
      <c r="I447" s="101">
        <v>244</v>
      </c>
      <c r="J447" s="101">
        <v>0</v>
      </c>
      <c r="K447" s="101">
        <v>13</v>
      </c>
      <c r="L447" s="101">
        <v>943</v>
      </c>
      <c r="M447" s="101">
        <v>0</v>
      </c>
      <c r="N447" s="101">
        <v>0</v>
      </c>
      <c r="O447" s="101">
        <v>0</v>
      </c>
      <c r="P447" s="101">
        <v>0</v>
      </c>
      <c r="Q447" s="101">
        <v>0</v>
      </c>
      <c r="R447" s="101">
        <v>0</v>
      </c>
      <c r="S447" s="101">
        <v>0</v>
      </c>
      <c r="T447" s="104" t="str">
        <f t="shared" si="6"/>
        <v>치명 저항력 +244 / 치명 대미지 저항률 +943</v>
      </c>
    </row>
    <row r="448" spans="1:20" ht="13.8" customHeight="1">
      <c r="A448" s="101">
        <f>C448*100+COUNTIF($C$4:C448,C448)</f>
        <v>13420</v>
      </c>
      <c r="B448" s="100" t="s">
        <v>554</v>
      </c>
      <c r="C448" s="101">
        <f>100+VLOOKUP(B448,EQUIPMENT!B:C,2,0)*10+VLOOKUP(B448,EQUIPMENT!B:D,3,0)</f>
        <v>134</v>
      </c>
      <c r="D448" s="101">
        <v>10</v>
      </c>
      <c r="E448" s="101">
        <v>908</v>
      </c>
      <c r="F448" s="101">
        <v>13234</v>
      </c>
      <c r="G448" s="101">
        <v>3632</v>
      </c>
      <c r="H448" s="101">
        <v>12</v>
      </c>
      <c r="I448" s="101">
        <v>250</v>
      </c>
      <c r="J448" s="101">
        <v>0</v>
      </c>
      <c r="K448" s="101">
        <v>13</v>
      </c>
      <c r="L448" s="101">
        <v>1000</v>
      </c>
      <c r="M448" s="101">
        <v>0</v>
      </c>
      <c r="N448" s="101">
        <v>0</v>
      </c>
      <c r="O448" s="101">
        <v>0</v>
      </c>
      <c r="P448" s="101">
        <v>0</v>
      </c>
      <c r="Q448" s="101">
        <v>0</v>
      </c>
      <c r="R448" s="101">
        <v>0</v>
      </c>
      <c r="S448" s="101">
        <v>0</v>
      </c>
      <c r="T448" s="104" t="str">
        <f t="shared" si="6"/>
        <v>치명 저항력 +250 / 치명 대미지 저항률 +1000</v>
      </c>
    </row>
    <row r="449" spans="1:20" ht="13.8" customHeight="1">
      <c r="A449" s="101">
        <f>C449*100+COUNTIF($C$4:C449,C449)</f>
        <v>13506</v>
      </c>
      <c r="B449" s="100" t="s">
        <v>555</v>
      </c>
      <c r="C449" s="101">
        <f>100+VLOOKUP(B449,EQUIPMENT!B:C,2,0)*10+VLOOKUP(B449,EQUIPMENT!B:D,3,0)</f>
        <v>135</v>
      </c>
      <c r="D449" s="101">
        <v>1</v>
      </c>
      <c r="E449" s="101">
        <v>953</v>
      </c>
      <c r="F449" s="101">
        <v>14187</v>
      </c>
      <c r="G449" s="101">
        <v>3812</v>
      </c>
      <c r="H449" s="101">
        <v>12</v>
      </c>
      <c r="I449" s="101">
        <v>260</v>
      </c>
      <c r="J449" s="101">
        <v>0</v>
      </c>
      <c r="K449" s="101">
        <v>13</v>
      </c>
      <c r="L449" s="101">
        <v>1100</v>
      </c>
      <c r="M449" s="101">
        <v>0</v>
      </c>
      <c r="N449" s="101">
        <v>3</v>
      </c>
      <c r="O449" s="101">
        <v>60</v>
      </c>
      <c r="P449" s="101">
        <v>0</v>
      </c>
      <c r="Q449" s="101">
        <v>0</v>
      </c>
      <c r="R449" s="101">
        <v>0</v>
      </c>
      <c r="S449" s="101">
        <v>0</v>
      </c>
      <c r="T449" s="104" t="str">
        <f t="shared" si="6"/>
        <v>치명 저항력 +260 / 치명 대미지 저항률 +1100 / 치명 수치 +60</v>
      </c>
    </row>
    <row r="450" spans="1:20" ht="13.8" customHeight="1">
      <c r="A450" s="101">
        <f>C450*100+COUNTIF($C$4:C450,C450)</f>
        <v>13507</v>
      </c>
      <c r="B450" s="100" t="s">
        <v>555</v>
      </c>
      <c r="C450" s="101">
        <f>100+VLOOKUP(B450,EQUIPMENT!B:C,2,0)*10+VLOOKUP(B450,EQUIPMENT!B:D,3,0)</f>
        <v>135</v>
      </c>
      <c r="D450" s="101">
        <v>2</v>
      </c>
      <c r="E450" s="101">
        <v>999</v>
      </c>
      <c r="F450" s="101">
        <v>15186</v>
      </c>
      <c r="G450" s="101">
        <v>3996</v>
      </c>
      <c r="H450" s="101">
        <v>12</v>
      </c>
      <c r="I450" s="101">
        <v>265</v>
      </c>
      <c r="J450" s="101">
        <v>0</v>
      </c>
      <c r="K450" s="101">
        <v>13</v>
      </c>
      <c r="L450" s="101">
        <v>1200</v>
      </c>
      <c r="M450" s="101">
        <v>0</v>
      </c>
      <c r="N450" s="101">
        <v>3</v>
      </c>
      <c r="O450" s="101">
        <v>75</v>
      </c>
      <c r="P450" s="101">
        <v>0</v>
      </c>
      <c r="Q450" s="101">
        <v>0</v>
      </c>
      <c r="R450" s="101">
        <v>0</v>
      </c>
      <c r="S450" s="101">
        <v>0</v>
      </c>
      <c r="T450" s="104" t="str">
        <f t="shared" si="6"/>
        <v>치명 저항력 +265 / 치명 대미지 저항률 +1200 / 치명 수치 +75</v>
      </c>
    </row>
    <row r="451" spans="1:20" ht="13.8" customHeight="1">
      <c r="A451" s="101">
        <f>C451*100+COUNTIF($C$4:C451,C451)</f>
        <v>13508</v>
      </c>
      <c r="B451" s="100" t="s">
        <v>555</v>
      </c>
      <c r="C451" s="101">
        <f>100+VLOOKUP(B451,EQUIPMENT!B:C,2,0)*10+VLOOKUP(B451,EQUIPMENT!B:D,3,0)</f>
        <v>135</v>
      </c>
      <c r="D451" s="101">
        <v>3</v>
      </c>
      <c r="E451" s="101">
        <v>1046</v>
      </c>
      <c r="F451" s="101">
        <v>16232</v>
      </c>
      <c r="G451" s="101">
        <v>4184</v>
      </c>
      <c r="H451" s="101">
        <v>12</v>
      </c>
      <c r="I451" s="101">
        <v>270</v>
      </c>
      <c r="J451" s="101">
        <v>0</v>
      </c>
      <c r="K451" s="101">
        <v>13</v>
      </c>
      <c r="L451" s="101">
        <v>1300</v>
      </c>
      <c r="M451" s="101">
        <v>0</v>
      </c>
      <c r="N451" s="101">
        <v>3</v>
      </c>
      <c r="O451" s="101">
        <v>90</v>
      </c>
      <c r="P451" s="101">
        <v>0</v>
      </c>
      <c r="Q451" s="101">
        <v>0</v>
      </c>
      <c r="R451" s="101">
        <v>0</v>
      </c>
      <c r="S451" s="101">
        <v>0</v>
      </c>
      <c r="T451" s="104" t="str">
        <f t="shared" si="6"/>
        <v>치명 저항력 +270 / 치명 대미지 저항률 +1300 / 치명 수치 +90</v>
      </c>
    </row>
    <row r="452" spans="1:20" ht="13.8" customHeight="1">
      <c r="A452" s="101">
        <f>C452*100+COUNTIF($C$4:C452,C452)</f>
        <v>13509</v>
      </c>
      <c r="B452" s="100" t="s">
        <v>555</v>
      </c>
      <c r="C452" s="101">
        <f>100+VLOOKUP(B452,EQUIPMENT!B:C,2,0)*10+VLOOKUP(B452,EQUIPMENT!B:D,3,0)</f>
        <v>135</v>
      </c>
      <c r="D452" s="101">
        <v>4</v>
      </c>
      <c r="E452" s="101">
        <v>1094</v>
      </c>
      <c r="F452" s="101">
        <v>17326</v>
      </c>
      <c r="G452" s="101">
        <v>4376</v>
      </c>
      <c r="H452" s="101">
        <v>12</v>
      </c>
      <c r="I452" s="101">
        <v>275</v>
      </c>
      <c r="J452" s="101">
        <v>0</v>
      </c>
      <c r="K452" s="101">
        <v>13</v>
      </c>
      <c r="L452" s="101">
        <v>1400</v>
      </c>
      <c r="M452" s="101">
        <v>0</v>
      </c>
      <c r="N452" s="101">
        <v>3</v>
      </c>
      <c r="O452" s="101">
        <v>105</v>
      </c>
      <c r="P452" s="101">
        <v>0</v>
      </c>
      <c r="Q452" s="101">
        <v>0</v>
      </c>
      <c r="R452" s="101">
        <v>0</v>
      </c>
      <c r="S452" s="101">
        <v>0</v>
      </c>
      <c r="T452" s="104" t="str">
        <f t="shared" ref="T452:T515" si="7">IF(H452=0,"",IF(I452&gt;0,VLOOKUP(H452,MAIN_STATS_TYPE,2,0)&amp;IF(J452=1," +"&amp;I452/100&amp;"%"," +"&amp;I452),VLOOKUP(H452,MAIN_STATS_TYPE,2,0)))&amp;IF(K452=0,""," / "&amp;IF(L452&gt;0,VLOOKUP(K452,MAIN_STATS_TYPE,2,0)&amp;IF(M452=1," +"&amp;L452/100&amp;"%"," +"&amp;L452),VLOOKUP(K452,MAIN_STATS_TYPE,2,0)))&amp;IF(N452=0,""," / "&amp;IF(O452&gt;0,VLOOKUP(N452,MAIN_STATS_TYPE,2,0)&amp;IF(P452=1," +"&amp;O452/100&amp;"%"," +"&amp;O452),VLOOKUP(N452,MAIN_STATS_TYPE,2,0)))&amp;IF(Q452=0,""," / "&amp;IF(R452&gt;0,VLOOKUP(Q452,MAIN_STATS_TYPE,2,0)&amp;IF(S452=1," +"&amp;R452/100&amp;"%"," +"&amp;R452),VLOOKUP(Q452,MAIN_STATS_TYPE,2,0)))</f>
        <v>치명 저항력 +275 / 치명 대미지 저항률 +1400 / 치명 수치 +105</v>
      </c>
    </row>
    <row r="453" spans="1:20" ht="13.8" customHeight="1">
      <c r="A453" s="101">
        <f>C453*100+COUNTIF($C$4:C453,C453)</f>
        <v>13510</v>
      </c>
      <c r="B453" s="100" t="s">
        <v>555</v>
      </c>
      <c r="C453" s="101">
        <f>100+VLOOKUP(B453,EQUIPMENT!B:C,2,0)*10+VLOOKUP(B453,EQUIPMENT!B:D,3,0)</f>
        <v>135</v>
      </c>
      <c r="D453" s="101">
        <v>5</v>
      </c>
      <c r="E453" s="101">
        <v>1143</v>
      </c>
      <c r="F453" s="101">
        <v>18469</v>
      </c>
      <c r="G453" s="101">
        <v>4572</v>
      </c>
      <c r="H453" s="101">
        <v>12</v>
      </c>
      <c r="I453" s="101">
        <v>280</v>
      </c>
      <c r="J453" s="101">
        <v>0</v>
      </c>
      <c r="K453" s="101">
        <v>13</v>
      </c>
      <c r="L453" s="101">
        <v>1500</v>
      </c>
      <c r="M453" s="101">
        <v>0</v>
      </c>
      <c r="N453" s="101">
        <v>3</v>
      </c>
      <c r="O453" s="101">
        <v>120</v>
      </c>
      <c r="P453" s="101">
        <v>0</v>
      </c>
      <c r="Q453" s="101">
        <v>0</v>
      </c>
      <c r="R453" s="101">
        <v>0</v>
      </c>
      <c r="S453" s="101">
        <v>0</v>
      </c>
      <c r="T453" s="104" t="str">
        <f t="shared" si="7"/>
        <v>치명 저항력 +280 / 치명 대미지 저항률 +1500 / 치명 수치 +120</v>
      </c>
    </row>
    <row r="454" spans="1:20" ht="13.8" customHeight="1">
      <c r="A454" s="101">
        <f>C454*100+COUNTIF($C$4:C454,C454)</f>
        <v>13606</v>
      </c>
      <c r="B454" s="100" t="s">
        <v>556</v>
      </c>
      <c r="C454" s="101">
        <f>100+VLOOKUP(B454,EQUIPMENT!B:C,2,0)*10+VLOOKUP(B454,EQUIPMENT!B:D,3,0)</f>
        <v>136</v>
      </c>
      <c r="D454" s="101">
        <v>1</v>
      </c>
      <c r="E454" s="101">
        <v>1193</v>
      </c>
      <c r="F454" s="101">
        <v>19662</v>
      </c>
      <c r="G454" s="101">
        <v>4772</v>
      </c>
      <c r="H454" s="101">
        <v>12</v>
      </c>
      <c r="I454" s="101">
        <v>290</v>
      </c>
      <c r="J454" s="101">
        <v>0</v>
      </c>
      <c r="K454" s="101">
        <v>13</v>
      </c>
      <c r="L454" s="101">
        <v>1600</v>
      </c>
      <c r="M454" s="101">
        <v>0</v>
      </c>
      <c r="N454" s="101">
        <v>3</v>
      </c>
      <c r="O454" s="101">
        <v>125</v>
      </c>
      <c r="P454" s="101">
        <v>0</v>
      </c>
      <c r="Q454" s="101">
        <v>0</v>
      </c>
      <c r="R454" s="101">
        <v>0</v>
      </c>
      <c r="S454" s="101">
        <v>0</v>
      </c>
      <c r="T454" s="104" t="str">
        <f t="shared" si="7"/>
        <v>치명 저항력 +290 / 치명 대미지 저항률 +1600 / 치명 수치 +125</v>
      </c>
    </row>
    <row r="455" spans="1:20" ht="13.8" customHeight="1">
      <c r="A455" s="101">
        <f>C455*100+COUNTIF($C$4:C455,C455)</f>
        <v>13607</v>
      </c>
      <c r="B455" s="100" t="s">
        <v>556</v>
      </c>
      <c r="C455" s="101">
        <f>100+VLOOKUP(B455,EQUIPMENT!B:C,2,0)*10+VLOOKUP(B455,EQUIPMENT!B:D,3,0)</f>
        <v>136</v>
      </c>
      <c r="D455" s="101">
        <v>2</v>
      </c>
      <c r="E455" s="101">
        <v>1244</v>
      </c>
      <c r="F455" s="101">
        <v>20906</v>
      </c>
      <c r="G455" s="101">
        <v>4976</v>
      </c>
      <c r="H455" s="101">
        <v>12</v>
      </c>
      <c r="I455" s="101">
        <v>297</v>
      </c>
      <c r="J455" s="101">
        <v>0</v>
      </c>
      <c r="K455" s="101">
        <v>13</v>
      </c>
      <c r="L455" s="101">
        <v>1650</v>
      </c>
      <c r="M455" s="101">
        <v>0</v>
      </c>
      <c r="N455" s="101">
        <v>3</v>
      </c>
      <c r="O455" s="101">
        <v>131</v>
      </c>
      <c r="P455" s="101">
        <v>0</v>
      </c>
      <c r="Q455" s="101">
        <v>0</v>
      </c>
      <c r="R455" s="101">
        <v>0</v>
      </c>
      <c r="S455" s="101">
        <v>0</v>
      </c>
      <c r="T455" s="104" t="str">
        <f t="shared" si="7"/>
        <v>치명 저항력 +297 / 치명 대미지 저항률 +1650 / 치명 수치 +131</v>
      </c>
    </row>
    <row r="456" spans="1:20" ht="13.8" customHeight="1">
      <c r="A456" s="101">
        <f>C456*100+COUNTIF($C$4:C456,C456)</f>
        <v>13608</v>
      </c>
      <c r="B456" s="100" t="s">
        <v>556</v>
      </c>
      <c r="C456" s="101">
        <f>100+VLOOKUP(B456,EQUIPMENT!B:C,2,0)*10+VLOOKUP(B456,EQUIPMENT!B:D,3,0)</f>
        <v>136</v>
      </c>
      <c r="D456" s="101">
        <v>3</v>
      </c>
      <c r="E456" s="101">
        <v>1296</v>
      </c>
      <c r="F456" s="101">
        <v>22202</v>
      </c>
      <c r="G456" s="101">
        <v>5184</v>
      </c>
      <c r="H456" s="101">
        <v>12</v>
      </c>
      <c r="I456" s="101">
        <v>304</v>
      </c>
      <c r="J456" s="101">
        <v>0</v>
      </c>
      <c r="K456" s="101">
        <v>13</v>
      </c>
      <c r="L456" s="101">
        <v>1700</v>
      </c>
      <c r="M456" s="101">
        <v>0</v>
      </c>
      <c r="N456" s="101">
        <v>3</v>
      </c>
      <c r="O456" s="101">
        <v>137</v>
      </c>
      <c r="P456" s="101">
        <v>0</v>
      </c>
      <c r="Q456" s="101">
        <v>0</v>
      </c>
      <c r="R456" s="101">
        <v>0</v>
      </c>
      <c r="S456" s="101">
        <v>0</v>
      </c>
      <c r="T456" s="104" t="str">
        <f t="shared" si="7"/>
        <v>치명 저항력 +304 / 치명 대미지 저항률 +1700 / 치명 수치 +137</v>
      </c>
    </row>
    <row r="457" spans="1:20" ht="13.8" customHeight="1">
      <c r="A457" s="101">
        <f>C457*100+COUNTIF($C$4:C457,C457)</f>
        <v>13609</v>
      </c>
      <c r="B457" s="100" t="s">
        <v>556</v>
      </c>
      <c r="C457" s="101">
        <f>100+VLOOKUP(B457,EQUIPMENT!B:C,2,0)*10+VLOOKUP(B457,EQUIPMENT!B:D,3,0)</f>
        <v>136</v>
      </c>
      <c r="D457" s="101">
        <v>4</v>
      </c>
      <c r="E457" s="101">
        <v>1349</v>
      </c>
      <c r="F457" s="101">
        <v>23551</v>
      </c>
      <c r="G457" s="101">
        <v>5396</v>
      </c>
      <c r="H457" s="101">
        <v>12</v>
      </c>
      <c r="I457" s="101">
        <v>312</v>
      </c>
      <c r="J457" s="101">
        <v>0</v>
      </c>
      <c r="K457" s="101">
        <v>13</v>
      </c>
      <c r="L457" s="101">
        <v>1750</v>
      </c>
      <c r="M457" s="101">
        <v>0</v>
      </c>
      <c r="N457" s="101">
        <v>3</v>
      </c>
      <c r="O457" s="101">
        <v>143</v>
      </c>
      <c r="P457" s="101">
        <v>0</v>
      </c>
      <c r="Q457" s="101">
        <v>0</v>
      </c>
      <c r="R457" s="101">
        <v>0</v>
      </c>
      <c r="S457" s="101">
        <v>0</v>
      </c>
      <c r="T457" s="104" t="str">
        <f t="shared" si="7"/>
        <v>치명 저항력 +312 / 치명 대미지 저항률 +1750 / 치명 수치 +143</v>
      </c>
    </row>
    <row r="458" spans="1:20" ht="13.8" customHeight="1">
      <c r="A458" s="101">
        <f>C458*100+COUNTIF($C$4:C458,C458)</f>
        <v>13610</v>
      </c>
      <c r="B458" s="100" t="s">
        <v>556</v>
      </c>
      <c r="C458" s="101">
        <f>100+VLOOKUP(B458,EQUIPMENT!B:C,2,0)*10+VLOOKUP(B458,EQUIPMENT!B:D,3,0)</f>
        <v>136</v>
      </c>
      <c r="D458" s="101">
        <v>5</v>
      </c>
      <c r="E458" s="101">
        <v>1404</v>
      </c>
      <c r="F458" s="101">
        <v>24955</v>
      </c>
      <c r="G458" s="101">
        <v>5616</v>
      </c>
      <c r="H458" s="101">
        <v>12</v>
      </c>
      <c r="I458" s="101">
        <v>320</v>
      </c>
      <c r="J458" s="101">
        <v>0</v>
      </c>
      <c r="K458" s="101">
        <v>13</v>
      </c>
      <c r="L458" s="101">
        <v>1800</v>
      </c>
      <c r="M458" s="101">
        <v>0</v>
      </c>
      <c r="N458" s="101">
        <v>3</v>
      </c>
      <c r="O458" s="101">
        <v>150</v>
      </c>
      <c r="P458" s="101">
        <v>0</v>
      </c>
      <c r="Q458" s="101">
        <v>0</v>
      </c>
      <c r="R458" s="101">
        <v>0</v>
      </c>
      <c r="S458" s="101">
        <v>0</v>
      </c>
      <c r="T458" s="104" t="str">
        <f t="shared" si="7"/>
        <v>치명 저항력 +320 / 치명 대미지 저항률 +1800 / 치명 수치 +150</v>
      </c>
    </row>
    <row r="459" spans="1:20" ht="13.8" customHeight="1">
      <c r="A459" s="101">
        <f>C459*100+COUNTIF($C$4:C459,C459)</f>
        <v>13706</v>
      </c>
      <c r="B459" s="100" t="s">
        <v>557</v>
      </c>
      <c r="C459" s="101">
        <f>100+VLOOKUP(B459,EQUIPMENT!B:C,2,0)*10+VLOOKUP(B459,EQUIPMENT!B:D,3,0)</f>
        <v>137</v>
      </c>
      <c r="D459" s="101">
        <v>1</v>
      </c>
      <c r="E459" s="101">
        <v>1460</v>
      </c>
      <c r="F459" s="101">
        <v>26415</v>
      </c>
      <c r="G459" s="101">
        <v>5840</v>
      </c>
      <c r="H459" s="101">
        <v>12</v>
      </c>
      <c r="I459" s="101">
        <v>330</v>
      </c>
      <c r="J459" s="101">
        <v>0</v>
      </c>
      <c r="K459" s="101">
        <v>13</v>
      </c>
      <c r="L459" s="101">
        <v>1900</v>
      </c>
      <c r="M459" s="101">
        <v>0</v>
      </c>
      <c r="N459" s="101">
        <v>3</v>
      </c>
      <c r="O459" s="101">
        <v>155</v>
      </c>
      <c r="P459" s="101">
        <v>0</v>
      </c>
      <c r="Q459" s="101">
        <v>0</v>
      </c>
      <c r="R459" s="101">
        <v>0</v>
      </c>
      <c r="S459" s="101">
        <v>0</v>
      </c>
      <c r="T459" s="104" t="str">
        <f t="shared" si="7"/>
        <v>치명 저항력 +330 / 치명 대미지 저항률 +1900 / 치명 수치 +155</v>
      </c>
    </row>
    <row r="460" spans="1:20" ht="13.8" customHeight="1">
      <c r="A460" s="101">
        <f>C460*100+COUNTIF($C$4:C460,C460)</f>
        <v>13707</v>
      </c>
      <c r="B460" s="100" t="s">
        <v>557</v>
      </c>
      <c r="C460" s="101">
        <f>100+VLOOKUP(B460,EQUIPMENT!B:C,2,0)*10+VLOOKUP(B460,EQUIPMENT!B:D,3,0)</f>
        <v>137</v>
      </c>
      <c r="D460" s="101">
        <v>2</v>
      </c>
      <c r="E460" s="101">
        <v>1517</v>
      </c>
      <c r="F460" s="101">
        <v>27932</v>
      </c>
      <c r="G460" s="101">
        <v>6068</v>
      </c>
      <c r="H460" s="101">
        <v>12</v>
      </c>
      <c r="I460" s="101">
        <v>337</v>
      </c>
      <c r="J460" s="101">
        <v>0</v>
      </c>
      <c r="K460" s="101">
        <v>13</v>
      </c>
      <c r="L460" s="101">
        <v>1950</v>
      </c>
      <c r="M460" s="101">
        <v>0</v>
      </c>
      <c r="N460" s="101">
        <v>3</v>
      </c>
      <c r="O460" s="101">
        <v>161</v>
      </c>
      <c r="P460" s="101">
        <v>0</v>
      </c>
      <c r="Q460" s="101">
        <v>0</v>
      </c>
      <c r="R460" s="101">
        <v>0</v>
      </c>
      <c r="S460" s="101">
        <v>0</v>
      </c>
      <c r="T460" s="104" t="str">
        <f t="shared" si="7"/>
        <v>치명 저항력 +337 / 치명 대미지 저항률 +1950 / 치명 수치 +161</v>
      </c>
    </row>
    <row r="461" spans="1:20" ht="13.8" customHeight="1">
      <c r="A461" s="101">
        <f>C461*100+COUNTIF($C$4:C461,C461)</f>
        <v>13708</v>
      </c>
      <c r="B461" s="100" t="s">
        <v>557</v>
      </c>
      <c r="C461" s="101">
        <f>100+VLOOKUP(B461,EQUIPMENT!B:C,2,0)*10+VLOOKUP(B461,EQUIPMENT!B:D,3,0)</f>
        <v>137</v>
      </c>
      <c r="D461" s="101">
        <v>3</v>
      </c>
      <c r="E461" s="101">
        <v>1575</v>
      </c>
      <c r="F461" s="101">
        <v>29507</v>
      </c>
      <c r="G461" s="101">
        <v>6300</v>
      </c>
      <c r="H461" s="101">
        <v>12</v>
      </c>
      <c r="I461" s="101">
        <v>345</v>
      </c>
      <c r="J461" s="101">
        <v>0</v>
      </c>
      <c r="K461" s="101">
        <v>13</v>
      </c>
      <c r="L461" s="101">
        <v>2000</v>
      </c>
      <c r="M461" s="101">
        <v>0</v>
      </c>
      <c r="N461" s="101">
        <v>3</v>
      </c>
      <c r="O461" s="101">
        <v>167</v>
      </c>
      <c r="P461" s="101">
        <v>0</v>
      </c>
      <c r="Q461" s="101">
        <v>0</v>
      </c>
      <c r="R461" s="101">
        <v>0</v>
      </c>
      <c r="S461" s="101">
        <v>0</v>
      </c>
      <c r="T461" s="104" t="str">
        <f t="shared" si="7"/>
        <v>치명 저항력 +345 / 치명 대미지 저항률 +2000 / 치명 수치 +167</v>
      </c>
    </row>
    <row r="462" spans="1:20" ht="13.8" customHeight="1">
      <c r="A462" s="101">
        <f>C462*100+COUNTIF($C$4:C462,C462)</f>
        <v>13709</v>
      </c>
      <c r="B462" s="100" t="s">
        <v>557</v>
      </c>
      <c r="C462" s="101">
        <f>100+VLOOKUP(B462,EQUIPMENT!B:C,2,0)*10+VLOOKUP(B462,EQUIPMENT!B:D,3,0)</f>
        <v>137</v>
      </c>
      <c r="D462" s="101">
        <v>4</v>
      </c>
      <c r="E462" s="101">
        <v>1634</v>
      </c>
      <c r="F462" s="101">
        <v>31141</v>
      </c>
      <c r="G462" s="101">
        <v>6536</v>
      </c>
      <c r="H462" s="101">
        <v>12</v>
      </c>
      <c r="I462" s="101">
        <v>352</v>
      </c>
      <c r="J462" s="101">
        <v>0</v>
      </c>
      <c r="K462" s="101">
        <v>13</v>
      </c>
      <c r="L462" s="101">
        <v>2050</v>
      </c>
      <c r="M462" s="101">
        <v>0</v>
      </c>
      <c r="N462" s="101">
        <v>3</v>
      </c>
      <c r="O462" s="101">
        <v>173</v>
      </c>
      <c r="P462" s="101">
        <v>0</v>
      </c>
      <c r="Q462" s="101">
        <v>0</v>
      </c>
      <c r="R462" s="101">
        <v>0</v>
      </c>
      <c r="S462" s="101">
        <v>0</v>
      </c>
      <c r="T462" s="104" t="str">
        <f t="shared" si="7"/>
        <v>치명 저항력 +352 / 치명 대미지 저항률 +2050 / 치명 수치 +173</v>
      </c>
    </row>
    <row r="463" spans="1:20" ht="13.8" customHeight="1">
      <c r="A463" s="101">
        <f>C463*100+COUNTIF($C$4:C463,C463)</f>
        <v>13710</v>
      </c>
      <c r="B463" s="100" t="s">
        <v>557</v>
      </c>
      <c r="C463" s="101">
        <f>100+VLOOKUP(B463,EQUIPMENT!B:C,2,0)*10+VLOOKUP(B463,EQUIPMENT!B:D,3,0)</f>
        <v>137</v>
      </c>
      <c r="D463" s="101">
        <v>5</v>
      </c>
      <c r="E463" s="101">
        <v>0</v>
      </c>
      <c r="F463" s="101">
        <v>31141</v>
      </c>
      <c r="G463" s="101">
        <v>0</v>
      </c>
      <c r="H463" s="101">
        <v>12</v>
      </c>
      <c r="I463" s="101">
        <v>360</v>
      </c>
      <c r="J463" s="101">
        <v>0</v>
      </c>
      <c r="K463" s="101">
        <v>13</v>
      </c>
      <c r="L463" s="101">
        <v>2100</v>
      </c>
      <c r="M463" s="101">
        <v>0</v>
      </c>
      <c r="N463" s="101">
        <v>3</v>
      </c>
      <c r="O463" s="101">
        <v>180</v>
      </c>
      <c r="P463" s="101">
        <v>0</v>
      </c>
      <c r="Q463" s="101">
        <v>0</v>
      </c>
      <c r="R463" s="101">
        <v>0</v>
      </c>
      <c r="S463" s="101">
        <v>0</v>
      </c>
      <c r="T463" s="104" t="str">
        <f t="shared" si="7"/>
        <v>치명 저항력 +360 / 치명 대미지 저항률 +2100 / 치명 수치 +180</v>
      </c>
    </row>
    <row r="464" spans="1:20" ht="13.8" customHeight="1">
      <c r="A464" s="101">
        <f>C464*100+COUNTIF($C$4:C464,C464)</f>
        <v>13121</v>
      </c>
      <c r="B464" s="100" t="s">
        <v>558</v>
      </c>
      <c r="C464" s="101">
        <f>100+VLOOKUP(B464,EQUIPMENT!B:C,2,0)*10+VLOOKUP(B464,EQUIPMENT!B:D,3,0)</f>
        <v>131</v>
      </c>
      <c r="D464" s="101">
        <v>1</v>
      </c>
      <c r="E464" s="101">
        <v>25</v>
      </c>
      <c r="F464" s="101">
        <v>25</v>
      </c>
      <c r="G464" s="101">
        <v>100</v>
      </c>
      <c r="H464" s="101">
        <v>3</v>
      </c>
      <c r="I464" s="101">
        <v>50</v>
      </c>
      <c r="J464" s="101">
        <v>0</v>
      </c>
      <c r="K464" s="101">
        <v>0</v>
      </c>
      <c r="L464" s="101">
        <v>0</v>
      </c>
      <c r="M464" s="101">
        <v>0</v>
      </c>
      <c r="N464" s="101">
        <v>0</v>
      </c>
      <c r="O464" s="101">
        <v>0</v>
      </c>
      <c r="P464" s="101">
        <v>0</v>
      </c>
      <c r="Q464" s="101">
        <v>0</v>
      </c>
      <c r="R464" s="101">
        <v>0</v>
      </c>
      <c r="S464" s="101">
        <v>0</v>
      </c>
      <c r="T464" s="104" t="str">
        <f t="shared" si="7"/>
        <v>치명 수치 +50</v>
      </c>
    </row>
    <row r="465" spans="1:20" ht="13.8" customHeight="1">
      <c r="A465" s="101">
        <f>C465*100+COUNTIF($C$4:C465,C465)</f>
        <v>13122</v>
      </c>
      <c r="B465" s="100" t="s">
        <v>558</v>
      </c>
      <c r="C465" s="101">
        <f>100+VLOOKUP(B465,EQUIPMENT!B:C,2,0)*10+VLOOKUP(B465,EQUIPMENT!B:D,3,0)</f>
        <v>131</v>
      </c>
      <c r="D465" s="101">
        <v>2</v>
      </c>
      <c r="E465" s="101">
        <v>27</v>
      </c>
      <c r="F465" s="101">
        <v>52</v>
      </c>
      <c r="G465" s="101">
        <v>108</v>
      </c>
      <c r="H465" s="101">
        <v>3</v>
      </c>
      <c r="I465" s="101">
        <v>53</v>
      </c>
      <c r="J465" s="101">
        <v>0</v>
      </c>
      <c r="K465" s="101">
        <v>0</v>
      </c>
      <c r="L465" s="101">
        <v>0</v>
      </c>
      <c r="M465" s="101">
        <v>0</v>
      </c>
      <c r="N465" s="101">
        <v>0</v>
      </c>
      <c r="O465" s="101">
        <v>0</v>
      </c>
      <c r="P465" s="101">
        <v>0</v>
      </c>
      <c r="Q465" s="101">
        <v>0</v>
      </c>
      <c r="R465" s="101">
        <v>0</v>
      </c>
      <c r="S465" s="101">
        <v>0</v>
      </c>
      <c r="T465" s="104" t="str">
        <f t="shared" si="7"/>
        <v>치명 수치 +53</v>
      </c>
    </row>
    <row r="466" spans="1:20" ht="13.8" customHeight="1">
      <c r="A466" s="101">
        <f>C466*100+COUNTIF($C$4:C466,C466)</f>
        <v>13123</v>
      </c>
      <c r="B466" s="100" t="s">
        <v>558</v>
      </c>
      <c r="C466" s="101">
        <f>100+VLOOKUP(B466,EQUIPMENT!B:C,2,0)*10+VLOOKUP(B466,EQUIPMENT!B:D,3,0)</f>
        <v>131</v>
      </c>
      <c r="D466" s="101">
        <v>3</v>
      </c>
      <c r="E466" s="101">
        <v>30</v>
      </c>
      <c r="F466" s="101">
        <v>82</v>
      </c>
      <c r="G466" s="101">
        <v>120</v>
      </c>
      <c r="H466" s="101">
        <v>3</v>
      </c>
      <c r="I466" s="101">
        <v>56</v>
      </c>
      <c r="J466" s="101">
        <v>0</v>
      </c>
      <c r="K466" s="101">
        <v>0</v>
      </c>
      <c r="L466" s="101">
        <v>0</v>
      </c>
      <c r="M466" s="101">
        <v>0</v>
      </c>
      <c r="N466" s="101">
        <v>0</v>
      </c>
      <c r="O466" s="101">
        <v>0</v>
      </c>
      <c r="P466" s="101">
        <v>0</v>
      </c>
      <c r="Q466" s="101">
        <v>0</v>
      </c>
      <c r="R466" s="101">
        <v>0</v>
      </c>
      <c r="S466" s="101">
        <v>0</v>
      </c>
      <c r="T466" s="104" t="str">
        <f t="shared" si="7"/>
        <v>치명 수치 +56</v>
      </c>
    </row>
    <row r="467" spans="1:20" ht="13.8" customHeight="1">
      <c r="A467" s="101">
        <f>C467*100+COUNTIF($C$4:C467,C467)</f>
        <v>13124</v>
      </c>
      <c r="B467" s="100" t="s">
        <v>558</v>
      </c>
      <c r="C467" s="101">
        <f>100+VLOOKUP(B467,EQUIPMENT!B:C,2,0)*10+VLOOKUP(B467,EQUIPMENT!B:D,3,0)</f>
        <v>131</v>
      </c>
      <c r="D467" s="101">
        <v>4</v>
      </c>
      <c r="E467" s="101">
        <v>34</v>
      </c>
      <c r="F467" s="101">
        <v>116</v>
      </c>
      <c r="G467" s="101">
        <v>136</v>
      </c>
      <c r="H467" s="101">
        <v>3</v>
      </c>
      <c r="I467" s="101">
        <v>60</v>
      </c>
      <c r="J467" s="101">
        <v>0</v>
      </c>
      <c r="K467" s="101">
        <v>0</v>
      </c>
      <c r="L467" s="101">
        <v>0</v>
      </c>
      <c r="M467" s="101">
        <v>0</v>
      </c>
      <c r="N467" s="101">
        <v>0</v>
      </c>
      <c r="O467" s="101">
        <v>0</v>
      </c>
      <c r="P467" s="101">
        <v>0</v>
      </c>
      <c r="Q467" s="101">
        <v>0</v>
      </c>
      <c r="R467" s="101">
        <v>0</v>
      </c>
      <c r="S467" s="101">
        <v>0</v>
      </c>
      <c r="T467" s="104" t="str">
        <f t="shared" si="7"/>
        <v>치명 수치 +60</v>
      </c>
    </row>
    <row r="468" spans="1:20" ht="13.8" customHeight="1">
      <c r="A468" s="101">
        <f>C468*100+COUNTIF($C$4:C468,C468)</f>
        <v>13125</v>
      </c>
      <c r="B468" s="100" t="s">
        <v>558</v>
      </c>
      <c r="C468" s="101">
        <f>100+VLOOKUP(B468,EQUIPMENT!B:C,2,0)*10+VLOOKUP(B468,EQUIPMENT!B:D,3,0)</f>
        <v>131</v>
      </c>
      <c r="D468" s="101">
        <v>5</v>
      </c>
      <c r="E468" s="101">
        <v>39</v>
      </c>
      <c r="F468" s="101">
        <v>155</v>
      </c>
      <c r="G468" s="101">
        <v>156</v>
      </c>
      <c r="H468" s="101">
        <v>3</v>
      </c>
      <c r="I468" s="101">
        <v>63</v>
      </c>
      <c r="J468" s="101">
        <v>0</v>
      </c>
      <c r="K468" s="101">
        <v>0</v>
      </c>
      <c r="L468" s="101">
        <v>0</v>
      </c>
      <c r="M468" s="101">
        <v>0</v>
      </c>
      <c r="N468" s="101">
        <v>0</v>
      </c>
      <c r="O468" s="101">
        <v>0</v>
      </c>
      <c r="P468" s="101">
        <v>0</v>
      </c>
      <c r="Q468" s="101">
        <v>0</v>
      </c>
      <c r="R468" s="101">
        <v>0</v>
      </c>
      <c r="S468" s="101">
        <v>0</v>
      </c>
      <c r="T468" s="104" t="str">
        <f t="shared" si="7"/>
        <v>치명 수치 +63</v>
      </c>
    </row>
    <row r="469" spans="1:20" ht="13.8" customHeight="1">
      <c r="A469" s="101">
        <f>C469*100+COUNTIF($C$4:C469,C469)</f>
        <v>13126</v>
      </c>
      <c r="B469" s="100" t="s">
        <v>558</v>
      </c>
      <c r="C469" s="101">
        <f>100+VLOOKUP(B469,EQUIPMENT!B:C,2,0)*10+VLOOKUP(B469,EQUIPMENT!B:D,3,0)</f>
        <v>131</v>
      </c>
      <c r="D469" s="101">
        <v>6</v>
      </c>
      <c r="E469" s="101">
        <v>45</v>
      </c>
      <c r="F469" s="101">
        <v>200</v>
      </c>
      <c r="G469" s="101">
        <v>180</v>
      </c>
      <c r="H469" s="101">
        <v>3</v>
      </c>
      <c r="I469" s="101">
        <v>66</v>
      </c>
      <c r="J469" s="101">
        <v>0</v>
      </c>
      <c r="K469" s="101">
        <v>0</v>
      </c>
      <c r="L469" s="101">
        <v>0</v>
      </c>
      <c r="M469" s="101">
        <v>0</v>
      </c>
      <c r="N469" s="101">
        <v>0</v>
      </c>
      <c r="O469" s="101">
        <v>0</v>
      </c>
      <c r="P469" s="101">
        <v>0</v>
      </c>
      <c r="Q469" s="101">
        <v>0</v>
      </c>
      <c r="R469" s="101">
        <v>0</v>
      </c>
      <c r="S469" s="101">
        <v>0</v>
      </c>
      <c r="T469" s="104" t="str">
        <f t="shared" si="7"/>
        <v>치명 수치 +66</v>
      </c>
    </row>
    <row r="470" spans="1:20" ht="13.8" customHeight="1">
      <c r="A470" s="101">
        <f>C470*100+COUNTIF($C$4:C470,C470)</f>
        <v>13127</v>
      </c>
      <c r="B470" s="100" t="s">
        <v>558</v>
      </c>
      <c r="C470" s="101">
        <f>100+VLOOKUP(B470,EQUIPMENT!B:C,2,0)*10+VLOOKUP(B470,EQUIPMENT!B:D,3,0)</f>
        <v>131</v>
      </c>
      <c r="D470" s="101">
        <v>7</v>
      </c>
      <c r="E470" s="101">
        <v>52</v>
      </c>
      <c r="F470" s="101">
        <v>252</v>
      </c>
      <c r="G470" s="101">
        <v>208</v>
      </c>
      <c r="H470" s="101">
        <v>3</v>
      </c>
      <c r="I470" s="101">
        <v>70</v>
      </c>
      <c r="J470" s="101">
        <v>0</v>
      </c>
      <c r="K470" s="101">
        <v>0</v>
      </c>
      <c r="L470" s="101">
        <v>0</v>
      </c>
      <c r="M470" s="101">
        <v>0</v>
      </c>
      <c r="N470" s="101">
        <v>0</v>
      </c>
      <c r="O470" s="101">
        <v>0</v>
      </c>
      <c r="P470" s="101">
        <v>0</v>
      </c>
      <c r="Q470" s="101">
        <v>0</v>
      </c>
      <c r="R470" s="101">
        <v>0</v>
      </c>
      <c r="S470" s="101">
        <v>0</v>
      </c>
      <c r="T470" s="104" t="str">
        <f t="shared" si="7"/>
        <v>치명 수치 +70</v>
      </c>
    </row>
    <row r="471" spans="1:20" ht="13.8" customHeight="1">
      <c r="A471" s="101">
        <f>C471*100+COUNTIF($C$4:C471,C471)</f>
        <v>13128</v>
      </c>
      <c r="B471" s="100" t="s">
        <v>558</v>
      </c>
      <c r="C471" s="101">
        <f>100+VLOOKUP(B471,EQUIPMENT!B:C,2,0)*10+VLOOKUP(B471,EQUIPMENT!B:D,3,0)</f>
        <v>131</v>
      </c>
      <c r="D471" s="101">
        <v>8</v>
      </c>
      <c r="E471" s="101">
        <v>60</v>
      </c>
      <c r="F471" s="101">
        <v>312</v>
      </c>
      <c r="G471" s="101">
        <v>240</v>
      </c>
      <c r="H471" s="101">
        <v>3</v>
      </c>
      <c r="I471" s="101">
        <v>73</v>
      </c>
      <c r="J471" s="101">
        <v>0</v>
      </c>
      <c r="K471" s="101">
        <v>0</v>
      </c>
      <c r="L471" s="101">
        <v>0</v>
      </c>
      <c r="M471" s="101">
        <v>0</v>
      </c>
      <c r="N471" s="101">
        <v>0</v>
      </c>
      <c r="O471" s="101">
        <v>0</v>
      </c>
      <c r="P471" s="101">
        <v>0</v>
      </c>
      <c r="Q471" s="101">
        <v>0</v>
      </c>
      <c r="R471" s="101">
        <v>0</v>
      </c>
      <c r="S471" s="101">
        <v>0</v>
      </c>
      <c r="T471" s="104" t="str">
        <f t="shared" si="7"/>
        <v>치명 수치 +73</v>
      </c>
    </row>
    <row r="472" spans="1:20" ht="13.8" customHeight="1">
      <c r="A472" s="101">
        <f>C472*100+COUNTIF($C$4:C472,C472)</f>
        <v>13129</v>
      </c>
      <c r="B472" s="100" t="s">
        <v>558</v>
      </c>
      <c r="C472" s="101">
        <f>100+VLOOKUP(B472,EQUIPMENT!B:C,2,0)*10+VLOOKUP(B472,EQUIPMENT!B:D,3,0)</f>
        <v>131</v>
      </c>
      <c r="D472" s="101">
        <v>9</v>
      </c>
      <c r="E472" s="101">
        <v>69</v>
      </c>
      <c r="F472" s="101">
        <v>381</v>
      </c>
      <c r="G472" s="101">
        <v>276</v>
      </c>
      <c r="H472" s="101">
        <v>3</v>
      </c>
      <c r="I472" s="101">
        <v>76</v>
      </c>
      <c r="J472" s="101">
        <v>0</v>
      </c>
      <c r="K472" s="101">
        <v>0</v>
      </c>
      <c r="L472" s="101">
        <v>0</v>
      </c>
      <c r="M472" s="101">
        <v>0</v>
      </c>
      <c r="N472" s="101">
        <v>0</v>
      </c>
      <c r="O472" s="101">
        <v>0</v>
      </c>
      <c r="P472" s="101">
        <v>0</v>
      </c>
      <c r="Q472" s="101">
        <v>0</v>
      </c>
      <c r="R472" s="101">
        <v>0</v>
      </c>
      <c r="S472" s="101">
        <v>0</v>
      </c>
      <c r="T472" s="104" t="str">
        <f t="shared" si="7"/>
        <v>치명 수치 +76</v>
      </c>
    </row>
    <row r="473" spans="1:20" ht="13.8" customHeight="1">
      <c r="A473" s="101">
        <f>C473*100+COUNTIF($C$4:C473,C473)</f>
        <v>13130</v>
      </c>
      <c r="B473" s="100" t="s">
        <v>558</v>
      </c>
      <c r="C473" s="101">
        <f>100+VLOOKUP(B473,EQUIPMENT!B:C,2,0)*10+VLOOKUP(B473,EQUIPMENT!B:D,3,0)</f>
        <v>131</v>
      </c>
      <c r="D473" s="101">
        <v>10</v>
      </c>
      <c r="E473" s="101">
        <v>80</v>
      </c>
      <c r="F473" s="101">
        <v>461</v>
      </c>
      <c r="G473" s="101">
        <v>320</v>
      </c>
      <c r="H473" s="101">
        <v>3</v>
      </c>
      <c r="I473" s="101">
        <v>80</v>
      </c>
      <c r="J473" s="101">
        <v>0</v>
      </c>
      <c r="K473" s="101">
        <v>0</v>
      </c>
      <c r="L473" s="101">
        <v>0</v>
      </c>
      <c r="M473" s="101">
        <v>0</v>
      </c>
      <c r="N473" s="101">
        <v>0</v>
      </c>
      <c r="O473" s="101">
        <v>0</v>
      </c>
      <c r="P473" s="101">
        <v>0</v>
      </c>
      <c r="Q473" s="101">
        <v>0</v>
      </c>
      <c r="R473" s="101">
        <v>0</v>
      </c>
      <c r="S473" s="101">
        <v>0</v>
      </c>
      <c r="T473" s="104" t="str">
        <f t="shared" si="7"/>
        <v>치명 수치 +80</v>
      </c>
    </row>
    <row r="474" spans="1:20" ht="13.8" customHeight="1">
      <c r="A474" s="101">
        <f>C474*100+COUNTIF($C$4:C474,C474)</f>
        <v>13221</v>
      </c>
      <c r="B474" s="100" t="s">
        <v>559</v>
      </c>
      <c r="C474" s="101">
        <f>100+VLOOKUP(B474,EQUIPMENT!B:C,2,0)*10+VLOOKUP(B474,EQUIPMENT!B:D,3,0)</f>
        <v>132</v>
      </c>
      <c r="D474" s="101">
        <v>1</v>
      </c>
      <c r="E474" s="101">
        <v>92</v>
      </c>
      <c r="F474" s="101">
        <v>553</v>
      </c>
      <c r="G474" s="101">
        <v>368</v>
      </c>
      <c r="H474" s="101">
        <v>3</v>
      </c>
      <c r="I474" s="101">
        <v>100</v>
      </c>
      <c r="J474" s="101">
        <v>0</v>
      </c>
      <c r="K474" s="101">
        <v>0</v>
      </c>
      <c r="L474" s="101">
        <v>0</v>
      </c>
      <c r="M474" s="101">
        <v>0</v>
      </c>
      <c r="N474" s="101">
        <v>0</v>
      </c>
      <c r="O474" s="101">
        <v>0</v>
      </c>
      <c r="P474" s="101">
        <v>0</v>
      </c>
      <c r="Q474" s="101">
        <v>0</v>
      </c>
      <c r="R474" s="101">
        <v>0</v>
      </c>
      <c r="S474" s="101">
        <v>0</v>
      </c>
      <c r="T474" s="104" t="str">
        <f t="shared" si="7"/>
        <v>치명 수치 +100</v>
      </c>
    </row>
    <row r="475" spans="1:20" ht="13.8" customHeight="1">
      <c r="A475" s="101">
        <f>C475*100+COUNTIF($C$4:C475,C475)</f>
        <v>13222</v>
      </c>
      <c r="B475" s="100" t="s">
        <v>559</v>
      </c>
      <c r="C475" s="101">
        <f>100+VLOOKUP(B475,EQUIPMENT!B:C,2,0)*10+VLOOKUP(B475,EQUIPMENT!B:D,3,0)</f>
        <v>132</v>
      </c>
      <c r="D475" s="101">
        <v>2</v>
      </c>
      <c r="E475" s="101">
        <v>105</v>
      </c>
      <c r="F475" s="101">
        <v>658</v>
      </c>
      <c r="G475" s="101">
        <v>420</v>
      </c>
      <c r="H475" s="101">
        <v>3</v>
      </c>
      <c r="I475" s="101">
        <v>103</v>
      </c>
      <c r="J475" s="101">
        <v>0</v>
      </c>
      <c r="K475" s="101">
        <v>0</v>
      </c>
      <c r="L475" s="101">
        <v>0</v>
      </c>
      <c r="M475" s="101">
        <v>0</v>
      </c>
      <c r="N475" s="101">
        <v>0</v>
      </c>
      <c r="O475" s="101">
        <v>0</v>
      </c>
      <c r="P475" s="101">
        <v>0</v>
      </c>
      <c r="Q475" s="101">
        <v>0</v>
      </c>
      <c r="R475" s="101">
        <v>0</v>
      </c>
      <c r="S475" s="101">
        <v>0</v>
      </c>
      <c r="T475" s="104" t="str">
        <f t="shared" si="7"/>
        <v>치명 수치 +103</v>
      </c>
    </row>
    <row r="476" spans="1:20" ht="13.8" customHeight="1">
      <c r="A476" s="101">
        <f>C476*100+COUNTIF($C$4:C476,C476)</f>
        <v>13223</v>
      </c>
      <c r="B476" s="100" t="s">
        <v>559</v>
      </c>
      <c r="C476" s="101">
        <f>100+VLOOKUP(B476,EQUIPMENT!B:C,2,0)*10+VLOOKUP(B476,EQUIPMENT!B:D,3,0)</f>
        <v>132</v>
      </c>
      <c r="D476" s="101">
        <v>3</v>
      </c>
      <c r="E476" s="101">
        <v>119</v>
      </c>
      <c r="F476" s="101">
        <v>777</v>
      </c>
      <c r="G476" s="101">
        <v>476</v>
      </c>
      <c r="H476" s="101">
        <v>3</v>
      </c>
      <c r="I476" s="101">
        <v>106</v>
      </c>
      <c r="J476" s="101">
        <v>0</v>
      </c>
      <c r="K476" s="101">
        <v>0</v>
      </c>
      <c r="L476" s="101">
        <v>0</v>
      </c>
      <c r="M476" s="101">
        <v>0</v>
      </c>
      <c r="N476" s="101">
        <v>0</v>
      </c>
      <c r="O476" s="101">
        <v>0</v>
      </c>
      <c r="P476" s="101">
        <v>0</v>
      </c>
      <c r="Q476" s="101">
        <v>0</v>
      </c>
      <c r="R476" s="101">
        <v>0</v>
      </c>
      <c r="S476" s="101">
        <v>0</v>
      </c>
      <c r="T476" s="104" t="str">
        <f t="shared" si="7"/>
        <v>치명 수치 +106</v>
      </c>
    </row>
    <row r="477" spans="1:20" ht="13.8" customHeight="1">
      <c r="A477" s="101">
        <f>C477*100+COUNTIF($C$4:C477,C477)</f>
        <v>13224</v>
      </c>
      <c r="B477" s="100" t="s">
        <v>559</v>
      </c>
      <c r="C477" s="101">
        <f>100+VLOOKUP(B477,EQUIPMENT!B:C,2,0)*10+VLOOKUP(B477,EQUIPMENT!B:D,3,0)</f>
        <v>132</v>
      </c>
      <c r="D477" s="101">
        <v>4</v>
      </c>
      <c r="E477" s="101">
        <v>134</v>
      </c>
      <c r="F477" s="101">
        <v>911</v>
      </c>
      <c r="G477" s="101">
        <v>536</v>
      </c>
      <c r="H477" s="101">
        <v>3</v>
      </c>
      <c r="I477" s="101">
        <v>110</v>
      </c>
      <c r="J477" s="101">
        <v>0</v>
      </c>
      <c r="K477" s="101">
        <v>0</v>
      </c>
      <c r="L477" s="101">
        <v>0</v>
      </c>
      <c r="M477" s="101">
        <v>0</v>
      </c>
      <c r="N477" s="101">
        <v>0</v>
      </c>
      <c r="O477" s="101">
        <v>0</v>
      </c>
      <c r="P477" s="101">
        <v>0</v>
      </c>
      <c r="Q477" s="101">
        <v>0</v>
      </c>
      <c r="R477" s="101">
        <v>0</v>
      </c>
      <c r="S477" s="101">
        <v>0</v>
      </c>
      <c r="T477" s="104" t="str">
        <f t="shared" si="7"/>
        <v>치명 수치 +110</v>
      </c>
    </row>
    <row r="478" spans="1:20" ht="13.8" customHeight="1">
      <c r="A478" s="101">
        <f>C478*100+COUNTIF($C$4:C478,C478)</f>
        <v>13225</v>
      </c>
      <c r="B478" s="100" t="s">
        <v>559</v>
      </c>
      <c r="C478" s="101">
        <f>100+VLOOKUP(B478,EQUIPMENT!B:C,2,0)*10+VLOOKUP(B478,EQUIPMENT!B:D,3,0)</f>
        <v>132</v>
      </c>
      <c r="D478" s="101">
        <v>5</v>
      </c>
      <c r="E478" s="101">
        <v>150</v>
      </c>
      <c r="F478" s="101">
        <v>1061</v>
      </c>
      <c r="G478" s="101">
        <v>600</v>
      </c>
      <c r="H478" s="101">
        <v>3</v>
      </c>
      <c r="I478" s="101">
        <v>113</v>
      </c>
      <c r="J478" s="101">
        <v>0</v>
      </c>
      <c r="K478" s="101">
        <v>0</v>
      </c>
      <c r="L478" s="101">
        <v>0</v>
      </c>
      <c r="M478" s="101">
        <v>0</v>
      </c>
      <c r="N478" s="101">
        <v>0</v>
      </c>
      <c r="O478" s="101">
        <v>0</v>
      </c>
      <c r="P478" s="101">
        <v>0</v>
      </c>
      <c r="Q478" s="101">
        <v>0</v>
      </c>
      <c r="R478" s="101">
        <v>0</v>
      </c>
      <c r="S478" s="101">
        <v>0</v>
      </c>
      <c r="T478" s="104" t="str">
        <f t="shared" si="7"/>
        <v>치명 수치 +113</v>
      </c>
    </row>
    <row r="479" spans="1:20" ht="13.8" customHeight="1">
      <c r="A479" s="101">
        <f>C479*100+COUNTIF($C$4:C479,C479)</f>
        <v>13226</v>
      </c>
      <c r="B479" s="100" t="s">
        <v>559</v>
      </c>
      <c r="C479" s="101">
        <f>100+VLOOKUP(B479,EQUIPMENT!B:C,2,0)*10+VLOOKUP(B479,EQUIPMENT!B:D,3,0)</f>
        <v>132</v>
      </c>
      <c r="D479" s="101">
        <v>6</v>
      </c>
      <c r="E479" s="101">
        <v>167</v>
      </c>
      <c r="F479" s="101">
        <v>1228</v>
      </c>
      <c r="G479" s="101">
        <v>668</v>
      </c>
      <c r="H479" s="101">
        <v>3</v>
      </c>
      <c r="I479" s="101">
        <v>116</v>
      </c>
      <c r="J479" s="101">
        <v>0</v>
      </c>
      <c r="K479" s="101">
        <v>0</v>
      </c>
      <c r="L479" s="101">
        <v>0</v>
      </c>
      <c r="M479" s="101">
        <v>0</v>
      </c>
      <c r="N479" s="101">
        <v>0</v>
      </c>
      <c r="O479" s="101">
        <v>0</v>
      </c>
      <c r="P479" s="101">
        <v>0</v>
      </c>
      <c r="Q479" s="101">
        <v>0</v>
      </c>
      <c r="R479" s="101">
        <v>0</v>
      </c>
      <c r="S479" s="101">
        <v>0</v>
      </c>
      <c r="T479" s="104" t="str">
        <f t="shared" si="7"/>
        <v>치명 수치 +116</v>
      </c>
    </row>
    <row r="480" spans="1:20" ht="13.8" customHeight="1">
      <c r="A480" s="101">
        <f>C480*100+COUNTIF($C$4:C480,C480)</f>
        <v>13227</v>
      </c>
      <c r="B480" s="100" t="s">
        <v>559</v>
      </c>
      <c r="C480" s="101">
        <f>100+VLOOKUP(B480,EQUIPMENT!B:C,2,0)*10+VLOOKUP(B480,EQUIPMENT!B:D,3,0)</f>
        <v>132</v>
      </c>
      <c r="D480" s="101">
        <v>7</v>
      </c>
      <c r="E480" s="101">
        <v>185</v>
      </c>
      <c r="F480" s="101">
        <v>1413</v>
      </c>
      <c r="G480" s="101">
        <v>740</v>
      </c>
      <c r="H480" s="101">
        <v>3</v>
      </c>
      <c r="I480" s="101">
        <v>120</v>
      </c>
      <c r="J480" s="101">
        <v>0</v>
      </c>
      <c r="K480" s="101">
        <v>0</v>
      </c>
      <c r="L480" s="101">
        <v>0</v>
      </c>
      <c r="M480" s="101">
        <v>0</v>
      </c>
      <c r="N480" s="101">
        <v>0</v>
      </c>
      <c r="O480" s="101">
        <v>0</v>
      </c>
      <c r="P480" s="101">
        <v>0</v>
      </c>
      <c r="Q480" s="101">
        <v>0</v>
      </c>
      <c r="R480" s="101">
        <v>0</v>
      </c>
      <c r="S480" s="101">
        <v>0</v>
      </c>
      <c r="T480" s="104" t="str">
        <f t="shared" si="7"/>
        <v>치명 수치 +120</v>
      </c>
    </row>
    <row r="481" spans="1:20" ht="13.8" customHeight="1">
      <c r="A481" s="101">
        <f>C481*100+COUNTIF($C$4:C481,C481)</f>
        <v>13228</v>
      </c>
      <c r="B481" s="100" t="s">
        <v>559</v>
      </c>
      <c r="C481" s="101">
        <f>100+VLOOKUP(B481,EQUIPMENT!B:C,2,0)*10+VLOOKUP(B481,EQUIPMENT!B:D,3,0)</f>
        <v>132</v>
      </c>
      <c r="D481" s="101">
        <v>8</v>
      </c>
      <c r="E481" s="101">
        <v>204</v>
      </c>
      <c r="F481" s="101">
        <v>1617</v>
      </c>
      <c r="G481" s="101">
        <v>816</v>
      </c>
      <c r="H481" s="101">
        <v>3</v>
      </c>
      <c r="I481" s="101">
        <v>123</v>
      </c>
      <c r="J481" s="101">
        <v>0</v>
      </c>
      <c r="K481" s="101">
        <v>0</v>
      </c>
      <c r="L481" s="101">
        <v>0</v>
      </c>
      <c r="M481" s="101">
        <v>0</v>
      </c>
      <c r="N481" s="101">
        <v>0</v>
      </c>
      <c r="O481" s="101">
        <v>0</v>
      </c>
      <c r="P481" s="101">
        <v>0</v>
      </c>
      <c r="Q481" s="101">
        <v>0</v>
      </c>
      <c r="R481" s="101">
        <v>0</v>
      </c>
      <c r="S481" s="101">
        <v>0</v>
      </c>
      <c r="T481" s="104" t="str">
        <f t="shared" si="7"/>
        <v>치명 수치 +123</v>
      </c>
    </row>
    <row r="482" spans="1:20" ht="13.8" customHeight="1">
      <c r="A482" s="101">
        <f>C482*100+COUNTIF($C$4:C482,C482)</f>
        <v>13229</v>
      </c>
      <c r="B482" s="100" t="s">
        <v>559</v>
      </c>
      <c r="C482" s="101">
        <f>100+VLOOKUP(B482,EQUIPMENT!B:C,2,0)*10+VLOOKUP(B482,EQUIPMENT!B:D,3,0)</f>
        <v>132</v>
      </c>
      <c r="D482" s="101">
        <v>9</v>
      </c>
      <c r="E482" s="101">
        <v>224</v>
      </c>
      <c r="F482" s="101">
        <v>1841</v>
      </c>
      <c r="G482" s="101">
        <v>896</v>
      </c>
      <c r="H482" s="101">
        <v>3</v>
      </c>
      <c r="I482" s="101">
        <v>126</v>
      </c>
      <c r="J482" s="101">
        <v>0</v>
      </c>
      <c r="K482" s="101">
        <v>0</v>
      </c>
      <c r="L482" s="101">
        <v>0</v>
      </c>
      <c r="M482" s="101">
        <v>0</v>
      </c>
      <c r="N482" s="101">
        <v>0</v>
      </c>
      <c r="O482" s="101">
        <v>0</v>
      </c>
      <c r="P482" s="101">
        <v>0</v>
      </c>
      <c r="Q482" s="101">
        <v>0</v>
      </c>
      <c r="R482" s="101">
        <v>0</v>
      </c>
      <c r="S482" s="101">
        <v>0</v>
      </c>
      <c r="T482" s="104" t="str">
        <f t="shared" si="7"/>
        <v>치명 수치 +126</v>
      </c>
    </row>
    <row r="483" spans="1:20" ht="13.8" customHeight="1">
      <c r="A483" s="101">
        <f>C483*100+COUNTIF($C$4:C483,C483)</f>
        <v>13230</v>
      </c>
      <c r="B483" s="100" t="s">
        <v>559</v>
      </c>
      <c r="C483" s="101">
        <f>100+VLOOKUP(B483,EQUIPMENT!B:C,2,0)*10+VLOOKUP(B483,EQUIPMENT!B:D,3,0)</f>
        <v>132</v>
      </c>
      <c r="D483" s="101">
        <v>10</v>
      </c>
      <c r="E483" s="101">
        <v>246</v>
      </c>
      <c r="F483" s="101">
        <v>2087</v>
      </c>
      <c r="G483" s="101">
        <v>984</v>
      </c>
      <c r="H483" s="101">
        <v>3</v>
      </c>
      <c r="I483" s="101">
        <v>130</v>
      </c>
      <c r="J483" s="101">
        <v>0</v>
      </c>
      <c r="K483" s="101">
        <v>0</v>
      </c>
      <c r="L483" s="101">
        <v>0</v>
      </c>
      <c r="M483" s="101">
        <v>0</v>
      </c>
      <c r="N483" s="101">
        <v>0</v>
      </c>
      <c r="O483" s="101">
        <v>0</v>
      </c>
      <c r="P483" s="101">
        <v>0</v>
      </c>
      <c r="Q483" s="101">
        <v>0</v>
      </c>
      <c r="R483" s="101">
        <v>0</v>
      </c>
      <c r="S483" s="101">
        <v>0</v>
      </c>
      <c r="T483" s="104" t="str">
        <f t="shared" si="7"/>
        <v>치명 수치 +130</v>
      </c>
    </row>
    <row r="484" spans="1:20" ht="13.8" customHeight="1">
      <c r="A484" s="101">
        <f>C484*100+COUNTIF($C$4:C484,C484)</f>
        <v>13321</v>
      </c>
      <c r="B484" s="100" t="s">
        <v>560</v>
      </c>
      <c r="C484" s="101">
        <f>100+VLOOKUP(B484,EQUIPMENT!B:C,2,0)*10+VLOOKUP(B484,EQUIPMENT!B:D,3,0)</f>
        <v>133</v>
      </c>
      <c r="D484" s="101">
        <v>1</v>
      </c>
      <c r="E484" s="101">
        <v>269</v>
      </c>
      <c r="F484" s="101">
        <v>2356</v>
      </c>
      <c r="G484" s="101">
        <v>1076</v>
      </c>
      <c r="H484" s="101">
        <v>3</v>
      </c>
      <c r="I484" s="101">
        <v>150</v>
      </c>
      <c r="J484" s="101">
        <v>0</v>
      </c>
      <c r="K484" s="101">
        <v>0</v>
      </c>
      <c r="L484" s="101">
        <v>0</v>
      </c>
      <c r="M484" s="101">
        <v>0</v>
      </c>
      <c r="N484" s="101">
        <v>0</v>
      </c>
      <c r="O484" s="101">
        <v>0</v>
      </c>
      <c r="P484" s="101">
        <v>0</v>
      </c>
      <c r="Q484" s="101">
        <v>0</v>
      </c>
      <c r="R484" s="101">
        <v>0</v>
      </c>
      <c r="S484" s="101">
        <v>0</v>
      </c>
      <c r="T484" s="104" t="str">
        <f t="shared" si="7"/>
        <v>치명 수치 +150</v>
      </c>
    </row>
    <row r="485" spans="1:20" ht="13.8" customHeight="1">
      <c r="A485" s="101">
        <f>C485*100+COUNTIF($C$4:C485,C485)</f>
        <v>13322</v>
      </c>
      <c r="B485" s="100" t="s">
        <v>560</v>
      </c>
      <c r="C485" s="101">
        <f>100+VLOOKUP(B485,EQUIPMENT!B:C,2,0)*10+VLOOKUP(B485,EQUIPMENT!B:D,3,0)</f>
        <v>133</v>
      </c>
      <c r="D485" s="101">
        <v>2</v>
      </c>
      <c r="E485" s="101">
        <v>293</v>
      </c>
      <c r="F485" s="101">
        <v>2649</v>
      </c>
      <c r="G485" s="101">
        <v>1172</v>
      </c>
      <c r="H485" s="101">
        <v>3</v>
      </c>
      <c r="I485" s="101">
        <v>153</v>
      </c>
      <c r="J485" s="101">
        <v>0</v>
      </c>
      <c r="K485" s="101">
        <v>0</v>
      </c>
      <c r="L485" s="101">
        <v>0</v>
      </c>
      <c r="M485" s="101">
        <v>0</v>
      </c>
      <c r="N485" s="101">
        <v>0</v>
      </c>
      <c r="O485" s="101">
        <v>0</v>
      </c>
      <c r="P485" s="101">
        <v>0</v>
      </c>
      <c r="Q485" s="101">
        <v>0</v>
      </c>
      <c r="R485" s="101">
        <v>0</v>
      </c>
      <c r="S485" s="101">
        <v>0</v>
      </c>
      <c r="T485" s="104" t="str">
        <f t="shared" si="7"/>
        <v>치명 수치 +153</v>
      </c>
    </row>
    <row r="486" spans="1:20" ht="13.8" customHeight="1">
      <c r="A486" s="101">
        <f>C486*100+COUNTIF($C$4:C486,C486)</f>
        <v>13323</v>
      </c>
      <c r="B486" s="100" t="s">
        <v>560</v>
      </c>
      <c r="C486" s="101">
        <f>100+VLOOKUP(B486,EQUIPMENT!B:C,2,0)*10+VLOOKUP(B486,EQUIPMENT!B:D,3,0)</f>
        <v>133</v>
      </c>
      <c r="D486" s="101">
        <v>3</v>
      </c>
      <c r="E486" s="101">
        <v>318</v>
      </c>
      <c r="F486" s="101">
        <v>2967</v>
      </c>
      <c r="G486" s="101">
        <v>1272</v>
      </c>
      <c r="H486" s="101">
        <v>3</v>
      </c>
      <c r="I486" s="101">
        <v>156</v>
      </c>
      <c r="J486" s="101">
        <v>0</v>
      </c>
      <c r="K486" s="101">
        <v>0</v>
      </c>
      <c r="L486" s="101">
        <v>0</v>
      </c>
      <c r="M486" s="101">
        <v>0</v>
      </c>
      <c r="N486" s="101">
        <v>0</v>
      </c>
      <c r="O486" s="101">
        <v>0</v>
      </c>
      <c r="P486" s="101">
        <v>0</v>
      </c>
      <c r="Q486" s="101">
        <v>0</v>
      </c>
      <c r="R486" s="101">
        <v>0</v>
      </c>
      <c r="S486" s="101">
        <v>0</v>
      </c>
      <c r="T486" s="104" t="str">
        <f t="shared" si="7"/>
        <v>치명 수치 +156</v>
      </c>
    </row>
    <row r="487" spans="1:20" ht="13.8" customHeight="1">
      <c r="A487" s="101">
        <f>C487*100+COUNTIF($C$4:C487,C487)</f>
        <v>13324</v>
      </c>
      <c r="B487" s="100" t="s">
        <v>560</v>
      </c>
      <c r="C487" s="101">
        <f>100+VLOOKUP(B487,EQUIPMENT!B:C,2,0)*10+VLOOKUP(B487,EQUIPMENT!B:D,3,0)</f>
        <v>133</v>
      </c>
      <c r="D487" s="101">
        <v>4</v>
      </c>
      <c r="E487" s="101">
        <v>344</v>
      </c>
      <c r="F487" s="101">
        <v>3311</v>
      </c>
      <c r="G487" s="101">
        <v>1376</v>
      </c>
      <c r="H487" s="101">
        <v>3</v>
      </c>
      <c r="I487" s="101">
        <v>160</v>
      </c>
      <c r="J487" s="101">
        <v>0</v>
      </c>
      <c r="K487" s="101">
        <v>0</v>
      </c>
      <c r="L487" s="101">
        <v>0</v>
      </c>
      <c r="M487" s="101">
        <v>0</v>
      </c>
      <c r="N487" s="101">
        <v>0</v>
      </c>
      <c r="O487" s="101">
        <v>0</v>
      </c>
      <c r="P487" s="101">
        <v>0</v>
      </c>
      <c r="Q487" s="101">
        <v>0</v>
      </c>
      <c r="R487" s="101">
        <v>0</v>
      </c>
      <c r="S487" s="101">
        <v>0</v>
      </c>
      <c r="T487" s="104" t="str">
        <f t="shared" si="7"/>
        <v>치명 수치 +160</v>
      </c>
    </row>
    <row r="488" spans="1:20" ht="13.8" customHeight="1">
      <c r="A488" s="101">
        <f>C488*100+COUNTIF($C$4:C488,C488)</f>
        <v>13325</v>
      </c>
      <c r="B488" s="100" t="s">
        <v>560</v>
      </c>
      <c r="C488" s="101">
        <f>100+VLOOKUP(B488,EQUIPMENT!B:C,2,0)*10+VLOOKUP(B488,EQUIPMENT!B:D,3,0)</f>
        <v>133</v>
      </c>
      <c r="D488" s="101">
        <v>5</v>
      </c>
      <c r="E488" s="101">
        <v>371</v>
      </c>
      <c r="F488" s="101">
        <v>3682</v>
      </c>
      <c r="G488" s="101">
        <v>1484</v>
      </c>
      <c r="H488" s="101">
        <v>3</v>
      </c>
      <c r="I488" s="101">
        <v>163</v>
      </c>
      <c r="J488" s="101">
        <v>0</v>
      </c>
      <c r="K488" s="101">
        <v>0</v>
      </c>
      <c r="L488" s="101">
        <v>0</v>
      </c>
      <c r="M488" s="101">
        <v>0</v>
      </c>
      <c r="N488" s="101">
        <v>0</v>
      </c>
      <c r="O488" s="101">
        <v>0</v>
      </c>
      <c r="P488" s="101">
        <v>0</v>
      </c>
      <c r="Q488" s="101">
        <v>0</v>
      </c>
      <c r="R488" s="101">
        <v>0</v>
      </c>
      <c r="S488" s="101">
        <v>0</v>
      </c>
      <c r="T488" s="104" t="str">
        <f t="shared" si="7"/>
        <v>치명 수치 +163</v>
      </c>
    </row>
    <row r="489" spans="1:20" ht="13.8" customHeight="1">
      <c r="A489" s="101">
        <f>C489*100+COUNTIF($C$4:C489,C489)</f>
        <v>13326</v>
      </c>
      <c r="B489" s="100" t="s">
        <v>560</v>
      </c>
      <c r="C489" s="101">
        <f>100+VLOOKUP(B489,EQUIPMENT!B:C,2,0)*10+VLOOKUP(B489,EQUIPMENT!B:D,3,0)</f>
        <v>133</v>
      </c>
      <c r="D489" s="101">
        <v>6</v>
      </c>
      <c r="E489" s="101">
        <v>399</v>
      </c>
      <c r="F489" s="101">
        <v>4081</v>
      </c>
      <c r="G489" s="101">
        <v>1596</v>
      </c>
      <c r="H489" s="101">
        <v>3</v>
      </c>
      <c r="I489" s="101">
        <v>166</v>
      </c>
      <c r="J489" s="101">
        <v>0</v>
      </c>
      <c r="K489" s="101">
        <v>0</v>
      </c>
      <c r="L489" s="101">
        <v>0</v>
      </c>
      <c r="M489" s="101">
        <v>0</v>
      </c>
      <c r="N489" s="101">
        <v>0</v>
      </c>
      <c r="O489" s="101">
        <v>0</v>
      </c>
      <c r="P489" s="101">
        <v>0</v>
      </c>
      <c r="Q489" s="101">
        <v>0</v>
      </c>
      <c r="R489" s="101">
        <v>0</v>
      </c>
      <c r="S489" s="101">
        <v>0</v>
      </c>
      <c r="T489" s="104" t="str">
        <f t="shared" si="7"/>
        <v>치명 수치 +166</v>
      </c>
    </row>
    <row r="490" spans="1:20" ht="13.8" customHeight="1">
      <c r="A490" s="101">
        <f>C490*100+COUNTIF($C$4:C490,C490)</f>
        <v>13327</v>
      </c>
      <c r="B490" s="100" t="s">
        <v>560</v>
      </c>
      <c r="C490" s="101">
        <f>100+VLOOKUP(B490,EQUIPMENT!B:C,2,0)*10+VLOOKUP(B490,EQUIPMENT!B:D,3,0)</f>
        <v>133</v>
      </c>
      <c r="D490" s="101">
        <v>7</v>
      </c>
      <c r="E490" s="101">
        <v>428</v>
      </c>
      <c r="F490" s="101">
        <v>4509</v>
      </c>
      <c r="G490" s="101">
        <v>1712</v>
      </c>
      <c r="H490" s="101">
        <v>3</v>
      </c>
      <c r="I490" s="101">
        <v>170</v>
      </c>
      <c r="J490" s="101">
        <v>0</v>
      </c>
      <c r="K490" s="101">
        <v>0</v>
      </c>
      <c r="L490" s="101">
        <v>0</v>
      </c>
      <c r="M490" s="101">
        <v>0</v>
      </c>
      <c r="N490" s="101">
        <v>0</v>
      </c>
      <c r="O490" s="101">
        <v>0</v>
      </c>
      <c r="P490" s="101">
        <v>0</v>
      </c>
      <c r="Q490" s="101">
        <v>0</v>
      </c>
      <c r="R490" s="101">
        <v>0</v>
      </c>
      <c r="S490" s="101">
        <v>0</v>
      </c>
      <c r="T490" s="104" t="str">
        <f t="shared" si="7"/>
        <v>치명 수치 +170</v>
      </c>
    </row>
    <row r="491" spans="1:20" ht="13.8" customHeight="1">
      <c r="A491" s="101">
        <f>C491*100+COUNTIF($C$4:C491,C491)</f>
        <v>13328</v>
      </c>
      <c r="B491" s="100" t="s">
        <v>560</v>
      </c>
      <c r="C491" s="101">
        <f>100+VLOOKUP(B491,EQUIPMENT!B:C,2,0)*10+VLOOKUP(B491,EQUIPMENT!B:D,3,0)</f>
        <v>133</v>
      </c>
      <c r="D491" s="101">
        <v>8</v>
      </c>
      <c r="E491" s="101">
        <v>458</v>
      </c>
      <c r="F491" s="101">
        <v>4967</v>
      </c>
      <c r="G491" s="101">
        <v>1832</v>
      </c>
      <c r="H491" s="101">
        <v>3</v>
      </c>
      <c r="I491" s="101">
        <v>173</v>
      </c>
      <c r="J491" s="101">
        <v>0</v>
      </c>
      <c r="K491" s="101">
        <v>0</v>
      </c>
      <c r="L491" s="101">
        <v>0</v>
      </c>
      <c r="M491" s="101">
        <v>0</v>
      </c>
      <c r="N491" s="101">
        <v>0</v>
      </c>
      <c r="O491" s="101">
        <v>0</v>
      </c>
      <c r="P491" s="101">
        <v>0</v>
      </c>
      <c r="Q491" s="101">
        <v>0</v>
      </c>
      <c r="R491" s="101">
        <v>0</v>
      </c>
      <c r="S491" s="101">
        <v>0</v>
      </c>
      <c r="T491" s="104" t="str">
        <f t="shared" si="7"/>
        <v>치명 수치 +173</v>
      </c>
    </row>
    <row r="492" spans="1:20" ht="13.8" customHeight="1">
      <c r="A492" s="101">
        <f>C492*100+COUNTIF($C$4:C492,C492)</f>
        <v>13329</v>
      </c>
      <c r="B492" s="100" t="s">
        <v>560</v>
      </c>
      <c r="C492" s="101">
        <f>100+VLOOKUP(B492,EQUIPMENT!B:C,2,0)*10+VLOOKUP(B492,EQUIPMENT!B:D,3,0)</f>
        <v>133</v>
      </c>
      <c r="D492" s="101">
        <v>9</v>
      </c>
      <c r="E492" s="101">
        <v>489</v>
      </c>
      <c r="F492" s="101">
        <v>5456</v>
      </c>
      <c r="G492" s="101">
        <v>1956</v>
      </c>
      <c r="H492" s="101">
        <v>3</v>
      </c>
      <c r="I492" s="101">
        <v>176</v>
      </c>
      <c r="J492" s="101">
        <v>0</v>
      </c>
      <c r="K492" s="101">
        <v>0</v>
      </c>
      <c r="L492" s="101">
        <v>0</v>
      </c>
      <c r="M492" s="101">
        <v>0</v>
      </c>
      <c r="N492" s="101">
        <v>0</v>
      </c>
      <c r="O492" s="101">
        <v>0</v>
      </c>
      <c r="P492" s="101">
        <v>0</v>
      </c>
      <c r="Q492" s="101">
        <v>0</v>
      </c>
      <c r="R492" s="101">
        <v>0</v>
      </c>
      <c r="S492" s="101">
        <v>0</v>
      </c>
      <c r="T492" s="104" t="str">
        <f t="shared" si="7"/>
        <v>치명 수치 +176</v>
      </c>
    </row>
    <row r="493" spans="1:20" ht="13.8" customHeight="1">
      <c r="A493" s="101">
        <f>C493*100+COUNTIF($C$4:C493,C493)</f>
        <v>13330</v>
      </c>
      <c r="B493" s="100" t="s">
        <v>560</v>
      </c>
      <c r="C493" s="101">
        <f>100+VLOOKUP(B493,EQUIPMENT!B:C,2,0)*10+VLOOKUP(B493,EQUIPMENT!B:D,3,0)</f>
        <v>133</v>
      </c>
      <c r="D493" s="101">
        <v>10</v>
      </c>
      <c r="E493" s="101">
        <v>522</v>
      </c>
      <c r="F493" s="101">
        <v>5978</v>
      </c>
      <c r="G493" s="101">
        <v>2088</v>
      </c>
      <c r="H493" s="101">
        <v>3</v>
      </c>
      <c r="I493" s="101">
        <v>180</v>
      </c>
      <c r="J493" s="101">
        <v>0</v>
      </c>
      <c r="K493" s="101">
        <v>0</v>
      </c>
      <c r="L493" s="101">
        <v>0</v>
      </c>
      <c r="M493" s="101">
        <v>0</v>
      </c>
      <c r="N493" s="101">
        <v>0</v>
      </c>
      <c r="O493" s="101">
        <v>0</v>
      </c>
      <c r="P493" s="101">
        <v>0</v>
      </c>
      <c r="Q493" s="101">
        <v>0</v>
      </c>
      <c r="R493" s="101">
        <v>0</v>
      </c>
      <c r="S493" s="101">
        <v>0</v>
      </c>
      <c r="T493" s="104" t="str">
        <f t="shared" si="7"/>
        <v>치명 수치 +180</v>
      </c>
    </row>
    <row r="494" spans="1:20" ht="13.8" customHeight="1">
      <c r="A494" s="101">
        <f>C494*100+COUNTIF($C$4:C494,C494)</f>
        <v>13421</v>
      </c>
      <c r="B494" s="100" t="s">
        <v>561</v>
      </c>
      <c r="C494" s="101">
        <f>100+VLOOKUP(B494,EQUIPMENT!B:C,2,0)*10+VLOOKUP(B494,EQUIPMENT!B:D,3,0)</f>
        <v>134</v>
      </c>
      <c r="D494" s="101">
        <v>1</v>
      </c>
      <c r="E494" s="101">
        <v>556</v>
      </c>
      <c r="F494" s="101">
        <v>6534</v>
      </c>
      <c r="G494" s="101">
        <v>2224</v>
      </c>
      <c r="H494" s="101">
        <v>3</v>
      </c>
      <c r="I494" s="101">
        <v>200</v>
      </c>
      <c r="J494" s="101">
        <v>0</v>
      </c>
      <c r="K494" s="101">
        <v>2</v>
      </c>
      <c r="L494" s="101">
        <v>500</v>
      </c>
      <c r="M494" s="101">
        <v>0</v>
      </c>
      <c r="N494" s="101">
        <v>0</v>
      </c>
      <c r="O494" s="101">
        <v>0</v>
      </c>
      <c r="P494" s="101">
        <v>0</v>
      </c>
      <c r="Q494" s="101">
        <v>0</v>
      </c>
      <c r="R494" s="101">
        <v>0</v>
      </c>
      <c r="S494" s="101">
        <v>0</v>
      </c>
      <c r="T494" s="104" t="str">
        <f t="shared" si="7"/>
        <v>치명 수치 +200 / 치명 대미지 +500</v>
      </c>
    </row>
    <row r="495" spans="1:20" ht="13.8" customHeight="1">
      <c r="A495" s="101">
        <f>C495*100+COUNTIF($C$4:C495,C495)</f>
        <v>13422</v>
      </c>
      <c r="B495" s="100" t="s">
        <v>561</v>
      </c>
      <c r="C495" s="101">
        <f>100+VLOOKUP(B495,EQUIPMENT!B:C,2,0)*10+VLOOKUP(B495,EQUIPMENT!B:D,3,0)</f>
        <v>134</v>
      </c>
      <c r="D495" s="101">
        <v>2</v>
      </c>
      <c r="E495" s="101">
        <v>591</v>
      </c>
      <c r="F495" s="101">
        <v>7125</v>
      </c>
      <c r="G495" s="101">
        <v>2364</v>
      </c>
      <c r="H495" s="101">
        <v>3</v>
      </c>
      <c r="I495" s="101">
        <v>205</v>
      </c>
      <c r="J495" s="101">
        <v>0</v>
      </c>
      <c r="K495" s="101">
        <v>2</v>
      </c>
      <c r="L495" s="101">
        <v>555</v>
      </c>
      <c r="M495" s="101">
        <v>0</v>
      </c>
      <c r="N495" s="101">
        <v>0</v>
      </c>
      <c r="O495" s="101">
        <v>0</v>
      </c>
      <c r="P495" s="101">
        <v>0</v>
      </c>
      <c r="Q495" s="101">
        <v>0</v>
      </c>
      <c r="R495" s="101">
        <v>0</v>
      </c>
      <c r="S495" s="101">
        <v>0</v>
      </c>
      <c r="T495" s="104" t="str">
        <f t="shared" si="7"/>
        <v>치명 수치 +205 / 치명 대미지 +555</v>
      </c>
    </row>
    <row r="496" spans="1:20" ht="13.8" customHeight="1">
      <c r="A496" s="101">
        <f>C496*100+COUNTIF($C$4:C496,C496)</f>
        <v>13423</v>
      </c>
      <c r="B496" s="100" t="s">
        <v>561</v>
      </c>
      <c r="C496" s="101">
        <f>100+VLOOKUP(B496,EQUIPMENT!B:C,2,0)*10+VLOOKUP(B496,EQUIPMENT!B:D,3,0)</f>
        <v>134</v>
      </c>
      <c r="D496" s="101">
        <v>3</v>
      </c>
      <c r="E496" s="101">
        <v>627</v>
      </c>
      <c r="F496" s="101">
        <v>7752</v>
      </c>
      <c r="G496" s="101">
        <v>2508</v>
      </c>
      <c r="H496" s="101">
        <v>3</v>
      </c>
      <c r="I496" s="101">
        <v>211</v>
      </c>
      <c r="J496" s="101">
        <v>0</v>
      </c>
      <c r="K496" s="101">
        <v>2</v>
      </c>
      <c r="L496" s="101">
        <v>611</v>
      </c>
      <c r="M496" s="101">
        <v>0</v>
      </c>
      <c r="N496" s="101">
        <v>0</v>
      </c>
      <c r="O496" s="101">
        <v>0</v>
      </c>
      <c r="P496" s="101">
        <v>0</v>
      </c>
      <c r="Q496" s="101">
        <v>0</v>
      </c>
      <c r="R496" s="101">
        <v>0</v>
      </c>
      <c r="S496" s="101">
        <v>0</v>
      </c>
      <c r="T496" s="104" t="str">
        <f t="shared" si="7"/>
        <v>치명 수치 +211 / 치명 대미지 +611</v>
      </c>
    </row>
    <row r="497" spans="1:20" ht="13.8" customHeight="1">
      <c r="A497" s="101">
        <f>C497*100+COUNTIF($C$4:C497,C497)</f>
        <v>13424</v>
      </c>
      <c r="B497" s="100" t="s">
        <v>561</v>
      </c>
      <c r="C497" s="101">
        <f>100+VLOOKUP(B497,EQUIPMENT!B:C,2,0)*10+VLOOKUP(B497,EQUIPMENT!B:D,3,0)</f>
        <v>134</v>
      </c>
      <c r="D497" s="101">
        <v>4</v>
      </c>
      <c r="E497" s="101">
        <v>664</v>
      </c>
      <c r="F497" s="101">
        <v>8416</v>
      </c>
      <c r="G497" s="101">
        <v>2656</v>
      </c>
      <c r="H497" s="101">
        <v>3</v>
      </c>
      <c r="I497" s="101">
        <v>216</v>
      </c>
      <c r="J497" s="101">
        <v>0</v>
      </c>
      <c r="K497" s="101">
        <v>2</v>
      </c>
      <c r="L497" s="101">
        <v>666</v>
      </c>
      <c r="M497" s="101">
        <v>0</v>
      </c>
      <c r="N497" s="101">
        <v>0</v>
      </c>
      <c r="O497" s="101">
        <v>0</v>
      </c>
      <c r="P497" s="101">
        <v>0</v>
      </c>
      <c r="Q497" s="101">
        <v>0</v>
      </c>
      <c r="R497" s="101">
        <v>0</v>
      </c>
      <c r="S497" s="101">
        <v>0</v>
      </c>
      <c r="T497" s="104" t="str">
        <f t="shared" si="7"/>
        <v>치명 수치 +216 / 치명 대미지 +666</v>
      </c>
    </row>
    <row r="498" spans="1:20" ht="13.8" customHeight="1">
      <c r="A498" s="101">
        <f>C498*100+COUNTIF($C$4:C498,C498)</f>
        <v>13425</v>
      </c>
      <c r="B498" s="100" t="s">
        <v>561</v>
      </c>
      <c r="C498" s="101">
        <f>100+VLOOKUP(B498,EQUIPMENT!B:C,2,0)*10+VLOOKUP(B498,EQUIPMENT!B:D,3,0)</f>
        <v>134</v>
      </c>
      <c r="D498" s="101">
        <v>5</v>
      </c>
      <c r="E498" s="101">
        <v>702</v>
      </c>
      <c r="F498" s="101">
        <v>9118</v>
      </c>
      <c r="G498" s="101">
        <v>2808</v>
      </c>
      <c r="H498" s="101">
        <v>3</v>
      </c>
      <c r="I498" s="101">
        <v>222</v>
      </c>
      <c r="J498" s="101">
        <v>0</v>
      </c>
      <c r="K498" s="101">
        <v>2</v>
      </c>
      <c r="L498" s="101">
        <v>722</v>
      </c>
      <c r="M498" s="101">
        <v>0</v>
      </c>
      <c r="N498" s="101">
        <v>0</v>
      </c>
      <c r="O498" s="101">
        <v>0</v>
      </c>
      <c r="P498" s="101">
        <v>0</v>
      </c>
      <c r="Q498" s="101">
        <v>0</v>
      </c>
      <c r="R498" s="101">
        <v>0</v>
      </c>
      <c r="S498" s="101">
        <v>0</v>
      </c>
      <c r="T498" s="104" t="str">
        <f t="shared" si="7"/>
        <v>치명 수치 +222 / 치명 대미지 +722</v>
      </c>
    </row>
    <row r="499" spans="1:20" ht="13.8" customHeight="1">
      <c r="A499" s="101">
        <f>C499*100+COUNTIF($C$4:C499,C499)</f>
        <v>13426</v>
      </c>
      <c r="B499" s="100" t="s">
        <v>561</v>
      </c>
      <c r="C499" s="101">
        <f>100+VLOOKUP(B499,EQUIPMENT!B:C,2,0)*10+VLOOKUP(B499,EQUIPMENT!B:D,3,0)</f>
        <v>134</v>
      </c>
      <c r="D499" s="101">
        <v>6</v>
      </c>
      <c r="E499" s="101">
        <v>741</v>
      </c>
      <c r="F499" s="101">
        <v>9859</v>
      </c>
      <c r="G499" s="101">
        <v>2964</v>
      </c>
      <c r="H499" s="101">
        <v>3</v>
      </c>
      <c r="I499" s="101">
        <v>227</v>
      </c>
      <c r="J499" s="101">
        <v>0</v>
      </c>
      <c r="K499" s="101">
        <v>2</v>
      </c>
      <c r="L499" s="101">
        <v>777</v>
      </c>
      <c r="M499" s="101">
        <v>0</v>
      </c>
      <c r="N499" s="101">
        <v>0</v>
      </c>
      <c r="O499" s="101">
        <v>0</v>
      </c>
      <c r="P499" s="101">
        <v>0</v>
      </c>
      <c r="Q499" s="101">
        <v>0</v>
      </c>
      <c r="R499" s="101">
        <v>0</v>
      </c>
      <c r="S499" s="101">
        <v>0</v>
      </c>
      <c r="T499" s="104" t="str">
        <f t="shared" si="7"/>
        <v>치명 수치 +227 / 치명 대미지 +777</v>
      </c>
    </row>
    <row r="500" spans="1:20" ht="13.8" customHeight="1">
      <c r="A500" s="101">
        <f>C500*100+COUNTIF($C$4:C500,C500)</f>
        <v>13427</v>
      </c>
      <c r="B500" s="100" t="s">
        <v>561</v>
      </c>
      <c r="C500" s="101">
        <f>100+VLOOKUP(B500,EQUIPMENT!B:C,2,0)*10+VLOOKUP(B500,EQUIPMENT!B:D,3,0)</f>
        <v>134</v>
      </c>
      <c r="D500" s="101">
        <v>7</v>
      </c>
      <c r="E500" s="101">
        <v>781</v>
      </c>
      <c r="F500" s="101">
        <v>10640</v>
      </c>
      <c r="G500" s="101">
        <v>3124</v>
      </c>
      <c r="H500" s="101">
        <v>3</v>
      </c>
      <c r="I500" s="101">
        <v>233</v>
      </c>
      <c r="J500" s="101">
        <v>0</v>
      </c>
      <c r="K500" s="101">
        <v>2</v>
      </c>
      <c r="L500" s="101">
        <v>833</v>
      </c>
      <c r="M500" s="101">
        <v>0</v>
      </c>
      <c r="N500" s="101">
        <v>0</v>
      </c>
      <c r="O500" s="101">
        <v>0</v>
      </c>
      <c r="P500" s="101">
        <v>0</v>
      </c>
      <c r="Q500" s="101">
        <v>0</v>
      </c>
      <c r="R500" s="101">
        <v>0</v>
      </c>
      <c r="S500" s="101">
        <v>0</v>
      </c>
      <c r="T500" s="104" t="str">
        <f t="shared" si="7"/>
        <v>치명 수치 +233 / 치명 대미지 +833</v>
      </c>
    </row>
    <row r="501" spans="1:20" ht="13.8" customHeight="1">
      <c r="A501" s="101">
        <f>C501*100+COUNTIF($C$4:C501,C501)</f>
        <v>13428</v>
      </c>
      <c r="B501" s="100" t="s">
        <v>561</v>
      </c>
      <c r="C501" s="101">
        <f>100+VLOOKUP(B501,EQUIPMENT!B:C,2,0)*10+VLOOKUP(B501,EQUIPMENT!B:D,3,0)</f>
        <v>134</v>
      </c>
      <c r="D501" s="101">
        <v>8</v>
      </c>
      <c r="E501" s="101">
        <v>822</v>
      </c>
      <c r="F501" s="101">
        <v>11462</v>
      </c>
      <c r="G501" s="101">
        <v>3288</v>
      </c>
      <c r="H501" s="101">
        <v>3</v>
      </c>
      <c r="I501" s="101">
        <v>238</v>
      </c>
      <c r="J501" s="101">
        <v>0</v>
      </c>
      <c r="K501" s="101">
        <v>2</v>
      </c>
      <c r="L501" s="101">
        <v>888</v>
      </c>
      <c r="M501" s="101">
        <v>0</v>
      </c>
      <c r="N501" s="101">
        <v>0</v>
      </c>
      <c r="O501" s="101">
        <v>0</v>
      </c>
      <c r="P501" s="101">
        <v>0</v>
      </c>
      <c r="Q501" s="101">
        <v>0</v>
      </c>
      <c r="R501" s="101">
        <v>0</v>
      </c>
      <c r="S501" s="101">
        <v>0</v>
      </c>
      <c r="T501" s="104" t="str">
        <f t="shared" si="7"/>
        <v>치명 수치 +238 / 치명 대미지 +888</v>
      </c>
    </row>
    <row r="502" spans="1:20" ht="13.8" customHeight="1">
      <c r="A502" s="101">
        <f>C502*100+COUNTIF($C$4:C502,C502)</f>
        <v>13429</v>
      </c>
      <c r="B502" s="100" t="s">
        <v>561</v>
      </c>
      <c r="C502" s="101">
        <f>100+VLOOKUP(B502,EQUIPMENT!B:C,2,0)*10+VLOOKUP(B502,EQUIPMENT!B:D,3,0)</f>
        <v>134</v>
      </c>
      <c r="D502" s="101">
        <v>9</v>
      </c>
      <c r="E502" s="101">
        <v>864</v>
      </c>
      <c r="F502" s="101">
        <v>12326</v>
      </c>
      <c r="G502" s="101">
        <v>3456</v>
      </c>
      <c r="H502" s="101">
        <v>3</v>
      </c>
      <c r="I502" s="101">
        <v>244</v>
      </c>
      <c r="J502" s="101">
        <v>0</v>
      </c>
      <c r="K502" s="101">
        <v>2</v>
      </c>
      <c r="L502" s="101">
        <v>944</v>
      </c>
      <c r="M502" s="101">
        <v>0</v>
      </c>
      <c r="N502" s="101">
        <v>0</v>
      </c>
      <c r="O502" s="101">
        <v>0</v>
      </c>
      <c r="P502" s="101">
        <v>0</v>
      </c>
      <c r="Q502" s="101">
        <v>0</v>
      </c>
      <c r="R502" s="101">
        <v>0</v>
      </c>
      <c r="S502" s="101">
        <v>0</v>
      </c>
      <c r="T502" s="104" t="str">
        <f t="shared" si="7"/>
        <v>치명 수치 +244 / 치명 대미지 +944</v>
      </c>
    </row>
    <row r="503" spans="1:20" ht="13.8" customHeight="1">
      <c r="A503" s="101">
        <f>C503*100+COUNTIF($C$4:C503,C503)</f>
        <v>13430</v>
      </c>
      <c r="B503" s="100" t="s">
        <v>561</v>
      </c>
      <c r="C503" s="101">
        <f>100+VLOOKUP(B503,EQUIPMENT!B:C,2,0)*10+VLOOKUP(B503,EQUIPMENT!B:D,3,0)</f>
        <v>134</v>
      </c>
      <c r="D503" s="101">
        <v>10</v>
      </c>
      <c r="E503" s="101">
        <v>908</v>
      </c>
      <c r="F503" s="101">
        <v>13234</v>
      </c>
      <c r="G503" s="101">
        <v>3632</v>
      </c>
      <c r="H503" s="101">
        <v>3</v>
      </c>
      <c r="I503" s="101">
        <v>250</v>
      </c>
      <c r="J503" s="101">
        <v>0</v>
      </c>
      <c r="K503" s="101">
        <v>2</v>
      </c>
      <c r="L503" s="101">
        <v>1000</v>
      </c>
      <c r="M503" s="101">
        <v>0</v>
      </c>
      <c r="N503" s="101">
        <v>0</v>
      </c>
      <c r="O503" s="101">
        <v>0</v>
      </c>
      <c r="P503" s="101">
        <v>0</v>
      </c>
      <c r="Q503" s="101">
        <v>0</v>
      </c>
      <c r="R503" s="101">
        <v>0</v>
      </c>
      <c r="S503" s="101">
        <v>0</v>
      </c>
      <c r="T503" s="104" t="str">
        <f t="shared" si="7"/>
        <v>치명 수치 +250 / 치명 대미지 +1000</v>
      </c>
    </row>
    <row r="504" spans="1:20" ht="13.8" customHeight="1">
      <c r="A504" s="101">
        <f>C504*100+COUNTIF($C$4:C504,C504)</f>
        <v>13511</v>
      </c>
      <c r="B504" s="100" t="s">
        <v>562</v>
      </c>
      <c r="C504" s="101">
        <f>100+VLOOKUP(B504,EQUIPMENT!B:C,2,0)*10+VLOOKUP(B504,EQUIPMENT!B:D,3,0)</f>
        <v>135</v>
      </c>
      <c r="D504" s="101">
        <v>1</v>
      </c>
      <c r="E504" s="101">
        <v>953</v>
      </c>
      <c r="F504" s="101">
        <v>14187</v>
      </c>
      <c r="G504" s="101">
        <v>3812</v>
      </c>
      <c r="H504" s="101">
        <v>3</v>
      </c>
      <c r="I504" s="101">
        <v>260</v>
      </c>
      <c r="J504" s="101">
        <v>0</v>
      </c>
      <c r="K504" s="101">
        <v>2</v>
      </c>
      <c r="L504" s="101">
        <v>1100</v>
      </c>
      <c r="M504" s="101">
        <v>0</v>
      </c>
      <c r="N504" s="101">
        <v>14</v>
      </c>
      <c r="O504" s="101">
        <v>250</v>
      </c>
      <c r="P504" s="101">
        <v>1</v>
      </c>
      <c r="Q504" s="101">
        <v>0</v>
      </c>
      <c r="R504" s="101">
        <v>0</v>
      </c>
      <c r="S504" s="101">
        <v>0</v>
      </c>
      <c r="T504" s="104" t="str">
        <f t="shared" si="7"/>
        <v>치명 수치 +260 / 치명 대미지 +1100 / 체력 +2.5%</v>
      </c>
    </row>
    <row r="505" spans="1:20" ht="13.8" customHeight="1">
      <c r="A505" s="101">
        <f>C505*100+COUNTIF($C$4:C505,C505)</f>
        <v>13512</v>
      </c>
      <c r="B505" s="100" t="s">
        <v>562</v>
      </c>
      <c r="C505" s="101">
        <f>100+VLOOKUP(B505,EQUIPMENT!B:C,2,0)*10+VLOOKUP(B505,EQUIPMENT!B:D,3,0)</f>
        <v>135</v>
      </c>
      <c r="D505" s="101">
        <v>2</v>
      </c>
      <c r="E505" s="101">
        <v>999</v>
      </c>
      <c r="F505" s="101">
        <v>15186</v>
      </c>
      <c r="G505" s="101">
        <v>3996</v>
      </c>
      <c r="H505" s="101">
        <v>3</v>
      </c>
      <c r="I505" s="101">
        <v>265</v>
      </c>
      <c r="J505" s="101">
        <v>0</v>
      </c>
      <c r="K505" s="101">
        <v>2</v>
      </c>
      <c r="L505" s="101">
        <v>1200</v>
      </c>
      <c r="M505" s="101">
        <v>0</v>
      </c>
      <c r="N505" s="101">
        <v>14</v>
      </c>
      <c r="O505" s="101">
        <v>320</v>
      </c>
      <c r="P505" s="101">
        <v>1</v>
      </c>
      <c r="Q505" s="101">
        <v>0</v>
      </c>
      <c r="R505" s="101">
        <v>0</v>
      </c>
      <c r="S505" s="101">
        <v>0</v>
      </c>
      <c r="T505" s="104" t="str">
        <f t="shared" si="7"/>
        <v>치명 수치 +265 / 치명 대미지 +1200 / 체력 +3.2%</v>
      </c>
    </row>
    <row r="506" spans="1:20" ht="13.8" customHeight="1">
      <c r="A506" s="101">
        <f>C506*100+COUNTIF($C$4:C506,C506)</f>
        <v>13513</v>
      </c>
      <c r="B506" s="100" t="s">
        <v>562</v>
      </c>
      <c r="C506" s="101">
        <f>100+VLOOKUP(B506,EQUIPMENT!B:C,2,0)*10+VLOOKUP(B506,EQUIPMENT!B:D,3,0)</f>
        <v>135</v>
      </c>
      <c r="D506" s="101">
        <v>3</v>
      </c>
      <c r="E506" s="101">
        <v>1046</v>
      </c>
      <c r="F506" s="101">
        <v>16232</v>
      </c>
      <c r="G506" s="101">
        <v>4184</v>
      </c>
      <c r="H506" s="101">
        <v>3</v>
      </c>
      <c r="I506" s="101">
        <v>270</v>
      </c>
      <c r="J506" s="101">
        <v>0</v>
      </c>
      <c r="K506" s="101">
        <v>2</v>
      </c>
      <c r="L506" s="101">
        <v>1300</v>
      </c>
      <c r="M506" s="101">
        <v>0</v>
      </c>
      <c r="N506" s="101">
        <v>14</v>
      </c>
      <c r="O506" s="101">
        <v>390</v>
      </c>
      <c r="P506" s="101">
        <v>1</v>
      </c>
      <c r="Q506" s="101">
        <v>0</v>
      </c>
      <c r="R506" s="101">
        <v>0</v>
      </c>
      <c r="S506" s="101">
        <v>0</v>
      </c>
      <c r="T506" s="104" t="str">
        <f t="shared" si="7"/>
        <v>치명 수치 +270 / 치명 대미지 +1300 / 체력 +3.9%</v>
      </c>
    </row>
    <row r="507" spans="1:20" ht="13.8" customHeight="1">
      <c r="A507" s="101">
        <f>C507*100+COUNTIF($C$4:C507,C507)</f>
        <v>13514</v>
      </c>
      <c r="B507" s="100" t="s">
        <v>562</v>
      </c>
      <c r="C507" s="101">
        <f>100+VLOOKUP(B507,EQUIPMENT!B:C,2,0)*10+VLOOKUP(B507,EQUIPMENT!B:D,3,0)</f>
        <v>135</v>
      </c>
      <c r="D507" s="101">
        <v>4</v>
      </c>
      <c r="E507" s="101">
        <v>1094</v>
      </c>
      <c r="F507" s="101">
        <v>17326</v>
      </c>
      <c r="G507" s="101">
        <v>4376</v>
      </c>
      <c r="H507" s="101">
        <v>3</v>
      </c>
      <c r="I507" s="101">
        <v>275</v>
      </c>
      <c r="J507" s="101">
        <v>0</v>
      </c>
      <c r="K507" s="101">
        <v>2</v>
      </c>
      <c r="L507" s="101">
        <v>1400</v>
      </c>
      <c r="M507" s="101">
        <v>0</v>
      </c>
      <c r="N507" s="101">
        <v>14</v>
      </c>
      <c r="O507" s="101">
        <v>450</v>
      </c>
      <c r="P507" s="101">
        <v>1</v>
      </c>
      <c r="Q507" s="101">
        <v>0</v>
      </c>
      <c r="R507" s="101">
        <v>0</v>
      </c>
      <c r="S507" s="101">
        <v>0</v>
      </c>
      <c r="T507" s="104" t="str">
        <f t="shared" si="7"/>
        <v>치명 수치 +275 / 치명 대미지 +1400 / 체력 +4.5%</v>
      </c>
    </row>
    <row r="508" spans="1:20" ht="13.8" customHeight="1">
      <c r="A508" s="101">
        <f>C508*100+COUNTIF($C$4:C508,C508)</f>
        <v>13515</v>
      </c>
      <c r="B508" s="100" t="s">
        <v>562</v>
      </c>
      <c r="C508" s="101">
        <f>100+VLOOKUP(B508,EQUIPMENT!B:C,2,0)*10+VLOOKUP(B508,EQUIPMENT!B:D,3,0)</f>
        <v>135</v>
      </c>
      <c r="D508" s="101">
        <v>5</v>
      </c>
      <c r="E508" s="101">
        <v>1143</v>
      </c>
      <c r="F508" s="101">
        <v>18469</v>
      </c>
      <c r="G508" s="101">
        <v>4572</v>
      </c>
      <c r="H508" s="101">
        <v>3</v>
      </c>
      <c r="I508" s="101">
        <v>280</v>
      </c>
      <c r="J508" s="101">
        <v>0</v>
      </c>
      <c r="K508" s="101">
        <v>2</v>
      </c>
      <c r="L508" s="101">
        <v>1500</v>
      </c>
      <c r="M508" s="101">
        <v>0</v>
      </c>
      <c r="N508" s="101">
        <v>14</v>
      </c>
      <c r="O508" s="101">
        <v>500</v>
      </c>
      <c r="P508" s="101">
        <v>1</v>
      </c>
      <c r="Q508" s="101">
        <v>0</v>
      </c>
      <c r="R508" s="101">
        <v>0</v>
      </c>
      <c r="S508" s="101">
        <v>0</v>
      </c>
      <c r="T508" s="104" t="str">
        <f t="shared" si="7"/>
        <v>치명 수치 +280 / 치명 대미지 +1500 / 체력 +5%</v>
      </c>
    </row>
    <row r="509" spans="1:20" ht="13.8" customHeight="1">
      <c r="A509" s="101">
        <f>C509*100+COUNTIF($C$4:C509,C509)</f>
        <v>13611</v>
      </c>
      <c r="B509" s="100" t="s">
        <v>563</v>
      </c>
      <c r="C509" s="101">
        <f>100+VLOOKUP(B509,EQUIPMENT!B:C,2,0)*10+VLOOKUP(B509,EQUIPMENT!B:D,3,0)</f>
        <v>136</v>
      </c>
      <c r="D509" s="101">
        <v>1</v>
      </c>
      <c r="E509" s="101">
        <v>1193</v>
      </c>
      <c r="F509" s="101">
        <v>19662</v>
      </c>
      <c r="G509" s="101">
        <v>4772</v>
      </c>
      <c r="H509" s="101">
        <v>3</v>
      </c>
      <c r="I509" s="101">
        <v>290</v>
      </c>
      <c r="J509" s="101">
        <v>0</v>
      </c>
      <c r="K509" s="101">
        <v>2</v>
      </c>
      <c r="L509" s="101">
        <v>1600</v>
      </c>
      <c r="M509" s="101">
        <v>0</v>
      </c>
      <c r="N509" s="101">
        <v>14</v>
      </c>
      <c r="O509" s="101">
        <v>550</v>
      </c>
      <c r="P509" s="101">
        <v>1</v>
      </c>
      <c r="Q509" s="101">
        <v>0</v>
      </c>
      <c r="R509" s="101">
        <v>0</v>
      </c>
      <c r="S509" s="101">
        <v>0</v>
      </c>
      <c r="T509" s="104" t="str">
        <f t="shared" si="7"/>
        <v>치명 수치 +290 / 치명 대미지 +1600 / 체력 +5.5%</v>
      </c>
    </row>
    <row r="510" spans="1:20" ht="13.8" customHeight="1">
      <c r="A510" s="101">
        <f>C510*100+COUNTIF($C$4:C510,C510)</f>
        <v>13612</v>
      </c>
      <c r="B510" s="100" t="s">
        <v>563</v>
      </c>
      <c r="C510" s="101">
        <f>100+VLOOKUP(B510,EQUIPMENT!B:C,2,0)*10+VLOOKUP(B510,EQUIPMENT!B:D,3,0)</f>
        <v>136</v>
      </c>
      <c r="D510" s="101">
        <v>2</v>
      </c>
      <c r="E510" s="101">
        <v>1244</v>
      </c>
      <c r="F510" s="101">
        <v>20906</v>
      </c>
      <c r="G510" s="101">
        <v>4976</v>
      </c>
      <c r="H510" s="101">
        <v>3</v>
      </c>
      <c r="I510" s="101">
        <v>297</v>
      </c>
      <c r="J510" s="101">
        <v>0</v>
      </c>
      <c r="K510" s="101">
        <v>2</v>
      </c>
      <c r="L510" s="101">
        <v>1650</v>
      </c>
      <c r="M510" s="101">
        <v>0</v>
      </c>
      <c r="N510" s="101">
        <v>14</v>
      </c>
      <c r="O510" s="101">
        <v>580</v>
      </c>
      <c r="P510" s="101">
        <v>1</v>
      </c>
      <c r="Q510" s="101">
        <v>0</v>
      </c>
      <c r="R510" s="101">
        <v>0</v>
      </c>
      <c r="S510" s="101">
        <v>0</v>
      </c>
      <c r="T510" s="104" t="str">
        <f t="shared" si="7"/>
        <v>치명 수치 +297 / 치명 대미지 +1650 / 체력 +5.8%</v>
      </c>
    </row>
    <row r="511" spans="1:20" ht="13.8" customHeight="1">
      <c r="A511" s="101">
        <f>C511*100+COUNTIF($C$4:C511,C511)</f>
        <v>13613</v>
      </c>
      <c r="B511" s="100" t="s">
        <v>563</v>
      </c>
      <c r="C511" s="101">
        <f>100+VLOOKUP(B511,EQUIPMENT!B:C,2,0)*10+VLOOKUP(B511,EQUIPMENT!B:D,3,0)</f>
        <v>136</v>
      </c>
      <c r="D511" s="101">
        <v>3</v>
      </c>
      <c r="E511" s="101">
        <v>1296</v>
      </c>
      <c r="F511" s="101">
        <v>22202</v>
      </c>
      <c r="G511" s="101">
        <v>5184</v>
      </c>
      <c r="H511" s="101">
        <v>3</v>
      </c>
      <c r="I511" s="101">
        <v>305</v>
      </c>
      <c r="J511" s="101">
        <v>0</v>
      </c>
      <c r="K511" s="101">
        <v>2</v>
      </c>
      <c r="L511" s="101">
        <v>1700</v>
      </c>
      <c r="M511" s="101">
        <v>0</v>
      </c>
      <c r="N511" s="101">
        <v>14</v>
      </c>
      <c r="O511" s="101">
        <v>620</v>
      </c>
      <c r="P511" s="101">
        <v>1</v>
      </c>
      <c r="Q511" s="101">
        <v>0</v>
      </c>
      <c r="R511" s="101">
        <v>0</v>
      </c>
      <c r="S511" s="101">
        <v>0</v>
      </c>
      <c r="T511" s="104" t="str">
        <f t="shared" si="7"/>
        <v>치명 수치 +305 / 치명 대미지 +1700 / 체력 +6.2%</v>
      </c>
    </row>
    <row r="512" spans="1:20" ht="13.8" customHeight="1">
      <c r="A512" s="101">
        <f>C512*100+COUNTIF($C$4:C512,C512)</f>
        <v>13614</v>
      </c>
      <c r="B512" s="100" t="s">
        <v>563</v>
      </c>
      <c r="C512" s="101">
        <f>100+VLOOKUP(B512,EQUIPMENT!B:C,2,0)*10+VLOOKUP(B512,EQUIPMENT!B:D,3,0)</f>
        <v>136</v>
      </c>
      <c r="D512" s="101">
        <v>4</v>
      </c>
      <c r="E512" s="101">
        <v>1349</v>
      </c>
      <c r="F512" s="101">
        <v>23551</v>
      </c>
      <c r="G512" s="101">
        <v>5396</v>
      </c>
      <c r="H512" s="101">
        <v>3</v>
      </c>
      <c r="I512" s="101">
        <v>312</v>
      </c>
      <c r="J512" s="101">
        <v>0</v>
      </c>
      <c r="K512" s="101">
        <v>2</v>
      </c>
      <c r="L512" s="101">
        <v>1750</v>
      </c>
      <c r="M512" s="101">
        <v>0</v>
      </c>
      <c r="N512" s="101">
        <v>14</v>
      </c>
      <c r="O512" s="101">
        <v>660</v>
      </c>
      <c r="P512" s="101">
        <v>1</v>
      </c>
      <c r="Q512" s="101">
        <v>0</v>
      </c>
      <c r="R512" s="101">
        <v>0</v>
      </c>
      <c r="S512" s="101">
        <v>0</v>
      </c>
      <c r="T512" s="104" t="str">
        <f t="shared" si="7"/>
        <v>치명 수치 +312 / 치명 대미지 +1750 / 체력 +6.6%</v>
      </c>
    </row>
    <row r="513" spans="1:20" ht="13.8" customHeight="1">
      <c r="A513" s="101">
        <f>C513*100+COUNTIF($C$4:C513,C513)</f>
        <v>13615</v>
      </c>
      <c r="B513" s="100" t="s">
        <v>563</v>
      </c>
      <c r="C513" s="101">
        <f>100+VLOOKUP(B513,EQUIPMENT!B:C,2,0)*10+VLOOKUP(B513,EQUIPMENT!B:D,3,0)</f>
        <v>136</v>
      </c>
      <c r="D513" s="101">
        <v>5</v>
      </c>
      <c r="E513" s="101">
        <v>1404</v>
      </c>
      <c r="F513" s="101">
        <v>24955</v>
      </c>
      <c r="G513" s="101">
        <v>5616</v>
      </c>
      <c r="H513" s="101">
        <v>3</v>
      </c>
      <c r="I513" s="101">
        <v>320</v>
      </c>
      <c r="J513" s="101">
        <v>0</v>
      </c>
      <c r="K513" s="101">
        <v>2</v>
      </c>
      <c r="L513" s="101">
        <v>1800</v>
      </c>
      <c r="M513" s="101">
        <v>0</v>
      </c>
      <c r="N513" s="101">
        <v>14</v>
      </c>
      <c r="O513" s="101">
        <v>700</v>
      </c>
      <c r="P513" s="101">
        <v>1</v>
      </c>
      <c r="Q513" s="101">
        <v>0</v>
      </c>
      <c r="R513" s="101">
        <v>0</v>
      </c>
      <c r="S513" s="101">
        <v>0</v>
      </c>
      <c r="T513" s="104" t="str">
        <f t="shared" si="7"/>
        <v>치명 수치 +320 / 치명 대미지 +1800 / 체력 +7%</v>
      </c>
    </row>
    <row r="514" spans="1:20" ht="13.8" customHeight="1">
      <c r="A514" s="101">
        <f>C514*100+COUNTIF($C$4:C514,C514)</f>
        <v>13711</v>
      </c>
      <c r="B514" s="100" t="s">
        <v>564</v>
      </c>
      <c r="C514" s="101">
        <f>100+VLOOKUP(B514,EQUIPMENT!B:C,2,0)*10+VLOOKUP(B514,EQUIPMENT!B:D,3,0)</f>
        <v>137</v>
      </c>
      <c r="D514" s="101">
        <v>1</v>
      </c>
      <c r="E514" s="101">
        <v>1460</v>
      </c>
      <c r="F514" s="101">
        <v>26415</v>
      </c>
      <c r="G514" s="101">
        <v>5840</v>
      </c>
      <c r="H514" s="101">
        <v>3</v>
      </c>
      <c r="I514" s="101">
        <v>330</v>
      </c>
      <c r="J514" s="101">
        <v>0</v>
      </c>
      <c r="K514" s="101">
        <v>2</v>
      </c>
      <c r="L514" s="101">
        <v>1900</v>
      </c>
      <c r="M514" s="101">
        <v>0</v>
      </c>
      <c r="N514" s="101">
        <v>14</v>
      </c>
      <c r="O514" s="101">
        <v>750</v>
      </c>
      <c r="P514" s="101">
        <v>1</v>
      </c>
      <c r="Q514" s="101">
        <v>0</v>
      </c>
      <c r="R514" s="101">
        <v>0</v>
      </c>
      <c r="S514" s="101">
        <v>0</v>
      </c>
      <c r="T514" s="104" t="str">
        <f t="shared" si="7"/>
        <v>치명 수치 +330 / 치명 대미지 +1900 / 체력 +7.5%</v>
      </c>
    </row>
    <row r="515" spans="1:20" ht="13.8" customHeight="1">
      <c r="A515" s="101">
        <f>C515*100+COUNTIF($C$4:C515,C515)</f>
        <v>13712</v>
      </c>
      <c r="B515" s="100" t="s">
        <v>564</v>
      </c>
      <c r="C515" s="101">
        <f>100+VLOOKUP(B515,EQUIPMENT!B:C,2,0)*10+VLOOKUP(B515,EQUIPMENT!B:D,3,0)</f>
        <v>137</v>
      </c>
      <c r="D515" s="101">
        <v>2</v>
      </c>
      <c r="E515" s="101">
        <v>1517</v>
      </c>
      <c r="F515" s="101">
        <v>27932</v>
      </c>
      <c r="G515" s="101">
        <v>6068</v>
      </c>
      <c r="H515" s="101">
        <v>3</v>
      </c>
      <c r="I515" s="101">
        <v>337</v>
      </c>
      <c r="J515" s="101">
        <v>0</v>
      </c>
      <c r="K515" s="101">
        <v>2</v>
      </c>
      <c r="L515" s="101">
        <v>1950</v>
      </c>
      <c r="M515" s="101">
        <v>0</v>
      </c>
      <c r="N515" s="101">
        <v>14</v>
      </c>
      <c r="O515" s="101">
        <v>780</v>
      </c>
      <c r="P515" s="101">
        <v>1</v>
      </c>
      <c r="Q515" s="101">
        <v>0</v>
      </c>
      <c r="R515" s="101">
        <v>0</v>
      </c>
      <c r="S515" s="101">
        <v>0</v>
      </c>
      <c r="T515" s="104" t="str">
        <f t="shared" si="7"/>
        <v>치명 수치 +337 / 치명 대미지 +1950 / 체력 +7.8%</v>
      </c>
    </row>
    <row r="516" spans="1:20" ht="13.8" customHeight="1">
      <c r="A516" s="101">
        <f>C516*100+COUNTIF($C$4:C516,C516)</f>
        <v>13713</v>
      </c>
      <c r="B516" s="100" t="s">
        <v>564</v>
      </c>
      <c r="C516" s="101">
        <f>100+VLOOKUP(B516,EQUIPMENT!B:C,2,0)*10+VLOOKUP(B516,EQUIPMENT!B:D,3,0)</f>
        <v>137</v>
      </c>
      <c r="D516" s="101">
        <v>3</v>
      </c>
      <c r="E516" s="101">
        <v>1575</v>
      </c>
      <c r="F516" s="101">
        <v>29507</v>
      </c>
      <c r="G516" s="101">
        <v>6300</v>
      </c>
      <c r="H516" s="101">
        <v>3</v>
      </c>
      <c r="I516" s="101">
        <v>345</v>
      </c>
      <c r="J516" s="101">
        <v>0</v>
      </c>
      <c r="K516" s="101">
        <v>2</v>
      </c>
      <c r="L516" s="101">
        <v>2000</v>
      </c>
      <c r="M516" s="101">
        <v>0</v>
      </c>
      <c r="N516" s="101">
        <v>14</v>
      </c>
      <c r="O516" s="101">
        <v>820</v>
      </c>
      <c r="P516" s="101">
        <v>1</v>
      </c>
      <c r="Q516" s="101">
        <v>0</v>
      </c>
      <c r="R516" s="101">
        <v>0</v>
      </c>
      <c r="S516" s="101">
        <v>0</v>
      </c>
      <c r="T516" s="104" t="str">
        <f t="shared" ref="T516:T518" si="8">IF(H516=0,"",IF(I516&gt;0,VLOOKUP(H516,MAIN_STATS_TYPE,2,0)&amp;IF(J516=1," +"&amp;I516/100&amp;"%"," +"&amp;I516),VLOOKUP(H516,MAIN_STATS_TYPE,2,0)))&amp;IF(K516=0,""," / "&amp;IF(L516&gt;0,VLOOKUP(K516,MAIN_STATS_TYPE,2,0)&amp;IF(M516=1," +"&amp;L516/100&amp;"%"," +"&amp;L516),VLOOKUP(K516,MAIN_STATS_TYPE,2,0)))&amp;IF(N516=0,""," / "&amp;IF(O516&gt;0,VLOOKUP(N516,MAIN_STATS_TYPE,2,0)&amp;IF(P516=1," +"&amp;O516/100&amp;"%"," +"&amp;O516),VLOOKUP(N516,MAIN_STATS_TYPE,2,0)))&amp;IF(Q516=0,""," / "&amp;IF(R516&gt;0,VLOOKUP(Q516,MAIN_STATS_TYPE,2,0)&amp;IF(S516=1," +"&amp;R516/100&amp;"%"," +"&amp;R516),VLOOKUP(Q516,MAIN_STATS_TYPE,2,0)))</f>
        <v>치명 수치 +345 / 치명 대미지 +2000 / 체력 +8.2%</v>
      </c>
    </row>
    <row r="517" spans="1:20" ht="13.8" customHeight="1">
      <c r="A517" s="101">
        <f>C517*100+COUNTIF($C$4:C517,C517)</f>
        <v>13714</v>
      </c>
      <c r="B517" s="100" t="s">
        <v>564</v>
      </c>
      <c r="C517" s="101">
        <f>100+VLOOKUP(B517,EQUIPMENT!B:C,2,0)*10+VLOOKUP(B517,EQUIPMENT!B:D,3,0)</f>
        <v>137</v>
      </c>
      <c r="D517" s="101">
        <v>4</v>
      </c>
      <c r="E517" s="101">
        <v>1634</v>
      </c>
      <c r="F517" s="101">
        <v>31141</v>
      </c>
      <c r="G517" s="101">
        <v>6536</v>
      </c>
      <c r="H517" s="101">
        <v>3</v>
      </c>
      <c r="I517" s="101">
        <v>352</v>
      </c>
      <c r="J517" s="101">
        <v>0</v>
      </c>
      <c r="K517" s="101">
        <v>2</v>
      </c>
      <c r="L517" s="101">
        <v>2050</v>
      </c>
      <c r="M517" s="101">
        <v>0</v>
      </c>
      <c r="N517" s="101">
        <v>14</v>
      </c>
      <c r="O517" s="101">
        <v>860</v>
      </c>
      <c r="P517" s="101">
        <v>1</v>
      </c>
      <c r="Q517" s="101">
        <v>0</v>
      </c>
      <c r="R517" s="101">
        <v>0</v>
      </c>
      <c r="S517" s="101">
        <v>0</v>
      </c>
      <c r="T517" s="104" t="str">
        <f t="shared" si="8"/>
        <v>치명 수치 +352 / 치명 대미지 +2050 / 체력 +8.6%</v>
      </c>
    </row>
    <row r="518" spans="1:20" ht="13.8" customHeight="1">
      <c r="A518" s="101">
        <f>C518*100+COUNTIF($C$4:C518,C518)</f>
        <v>13715</v>
      </c>
      <c r="B518" s="100" t="s">
        <v>564</v>
      </c>
      <c r="C518" s="101">
        <f>100+VLOOKUP(B518,EQUIPMENT!B:C,2,0)*10+VLOOKUP(B518,EQUIPMENT!B:D,3,0)</f>
        <v>137</v>
      </c>
      <c r="D518" s="101">
        <v>5</v>
      </c>
      <c r="E518" s="101">
        <v>0</v>
      </c>
      <c r="F518" s="101">
        <v>31141</v>
      </c>
      <c r="G518" s="101">
        <v>0</v>
      </c>
      <c r="H518" s="101">
        <v>3</v>
      </c>
      <c r="I518" s="101">
        <v>360</v>
      </c>
      <c r="J518" s="101">
        <v>0</v>
      </c>
      <c r="K518" s="101">
        <v>2</v>
      </c>
      <c r="L518" s="101">
        <v>2100</v>
      </c>
      <c r="M518" s="101">
        <v>0</v>
      </c>
      <c r="N518" s="101">
        <v>14</v>
      </c>
      <c r="O518" s="101">
        <v>900</v>
      </c>
      <c r="P518" s="101">
        <v>1</v>
      </c>
      <c r="Q518" s="101">
        <v>0</v>
      </c>
      <c r="R518" s="101">
        <v>0</v>
      </c>
      <c r="S518" s="101">
        <v>0</v>
      </c>
      <c r="T518" s="104" t="str">
        <f t="shared" si="8"/>
        <v>치명 수치 +360 / 치명 대미지 +2100 / 체력 +9%</v>
      </c>
    </row>
  </sheetData>
  <phoneticPr fontId="5" type="noConversion"/>
  <pageMargins left="0.7" right="0.7" top="0.75" bottom="0.75" header="0" footer="0"/>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66"/>
  <sheetViews>
    <sheetView showGridLines="0" workbookViewId="0">
      <pane ySplit="3" topLeftCell="A4" activePane="bottomLeft" state="frozen"/>
      <selection pane="bottomLeft" activeCell="A4" sqref="A4"/>
    </sheetView>
  </sheetViews>
  <sheetFormatPr defaultColWidth="14.44140625" defaultRowHeight="13.8" customHeight="1"/>
  <cols>
    <col min="1" max="1" width="8.77734375" style="5" customWidth="1"/>
    <col min="2" max="2" width="20.6640625" style="5" bestFit="1" customWidth="1"/>
    <col min="3" max="3" width="16.6640625" style="5" bestFit="1" customWidth="1"/>
    <col min="4" max="4" width="15.44140625" style="5" customWidth="1"/>
    <col min="5" max="6" width="12.5546875" style="5" customWidth="1"/>
    <col min="7" max="7" width="15.109375" style="5" bestFit="1" customWidth="1"/>
    <col min="8" max="8" width="8.6640625" style="5" bestFit="1" customWidth="1"/>
    <col min="9" max="9" width="15.109375" style="5" bestFit="1" customWidth="1"/>
    <col min="10" max="10" width="8.6640625" style="5" bestFit="1" customWidth="1"/>
    <col min="11" max="11" width="15.109375" style="5" bestFit="1" customWidth="1"/>
    <col min="12" max="12" width="8.6640625" style="5" bestFit="1" customWidth="1"/>
    <col min="13" max="13" width="89.109375" style="5" bestFit="1" customWidth="1"/>
    <col min="14" max="27" width="8.6640625" style="5" customWidth="1"/>
    <col min="28" max="16384" width="14.44140625" style="5"/>
  </cols>
  <sheetData>
    <row r="1" spans="1:13" ht="13.8" customHeight="1">
      <c r="A1" s="6" t="s">
        <v>8</v>
      </c>
      <c r="B1" s="6" t="s">
        <v>481</v>
      </c>
      <c r="C1" s="6" t="s">
        <v>13373</v>
      </c>
      <c r="D1" s="6" t="s">
        <v>2995</v>
      </c>
      <c r="E1" s="6" t="s">
        <v>100</v>
      </c>
      <c r="F1" s="6" t="s">
        <v>92</v>
      </c>
      <c r="G1" s="6" t="s">
        <v>2620</v>
      </c>
      <c r="H1" s="6" t="s">
        <v>2614</v>
      </c>
      <c r="I1" s="6" t="s">
        <v>2622</v>
      </c>
      <c r="J1" s="6" t="s">
        <v>2616</v>
      </c>
      <c r="K1" s="6" t="s">
        <v>2624</v>
      </c>
      <c r="L1" s="6" t="s">
        <v>2618</v>
      </c>
      <c r="M1" s="6" t="s">
        <v>3343</v>
      </c>
    </row>
    <row r="2" spans="1:13" ht="13.8" customHeight="1">
      <c r="A2" s="7" t="s">
        <v>9</v>
      </c>
      <c r="B2" s="7" t="s">
        <v>127</v>
      </c>
      <c r="C2" s="7" t="s">
        <v>12981</v>
      </c>
      <c r="D2" s="7" t="s">
        <v>2996</v>
      </c>
      <c r="E2" s="7" t="s">
        <v>98</v>
      </c>
      <c r="F2" s="7" t="s">
        <v>93</v>
      </c>
      <c r="G2" s="7" t="s">
        <v>2621</v>
      </c>
      <c r="H2" s="7" t="s">
        <v>2615</v>
      </c>
      <c r="I2" s="7" t="s">
        <v>2623</v>
      </c>
      <c r="J2" s="7" t="s">
        <v>2617</v>
      </c>
      <c r="K2" s="7" t="s">
        <v>2625</v>
      </c>
      <c r="L2" s="7" t="s">
        <v>2619</v>
      </c>
      <c r="M2" s="7" t="s">
        <v>3112</v>
      </c>
    </row>
    <row r="3" spans="1:13" ht="13.8" customHeight="1">
      <c r="A3" s="8" t="s">
        <v>282</v>
      </c>
      <c r="B3" s="8" t="s">
        <v>2194</v>
      </c>
      <c r="C3" s="8" t="s">
        <v>282</v>
      </c>
      <c r="D3" s="8" t="s">
        <v>282</v>
      </c>
      <c r="E3" s="8" t="s">
        <v>282</v>
      </c>
      <c r="F3" s="8" t="s">
        <v>282</v>
      </c>
      <c r="G3" s="8" t="s">
        <v>282</v>
      </c>
      <c r="H3" s="8" t="s">
        <v>282</v>
      </c>
      <c r="I3" s="8" t="s">
        <v>282</v>
      </c>
      <c r="J3" s="8" t="s">
        <v>282</v>
      </c>
      <c r="K3" s="8" t="s">
        <v>282</v>
      </c>
      <c r="L3" s="8" t="s">
        <v>282</v>
      </c>
      <c r="M3" s="8" t="s">
        <v>283</v>
      </c>
    </row>
    <row r="4" spans="1:13" ht="13.8" customHeight="1">
      <c r="A4" s="101">
        <f t="shared" ref="A4:A35" si="0">D4*ID규칙_대상_장비_아이디_단위+C4</f>
        <v>101111</v>
      </c>
      <c r="B4" s="100" t="s">
        <v>502</v>
      </c>
      <c r="C4" s="101">
        <v>1</v>
      </c>
      <c r="D4" s="101">
        <f>INDEX(EQUIPMENT!$A:$A,MATCH(B4,EQUIPMENT!$B:$B,0))</f>
        <v>10111</v>
      </c>
      <c r="E4" s="101">
        <v>10</v>
      </c>
      <c r="F4" s="101">
        <v>1500</v>
      </c>
      <c r="G4" s="101">
        <v>10124</v>
      </c>
      <c r="H4" s="101">
        <v>15</v>
      </c>
      <c r="I4" s="101">
        <v>0</v>
      </c>
      <c r="J4" s="101">
        <v>0</v>
      </c>
      <c r="K4" s="101">
        <v>0</v>
      </c>
      <c r="L4" s="101">
        <v>0</v>
      </c>
      <c r="M4" s="121" t="str">
        <f>IF(F4=0,"-",IF(G4&gt;0,INDEX(EQUIPMENT!B:B,MATCH(G4,EQUIPMENT!A:A,0))&amp;" X"&amp;H4,"")&amp;IF(I4&gt;0," / "&amp;INDEX(EQUIPMENT!B:B,MATCH(I4,EQUIPMENT!A:A,0))&amp;" X"&amp;J4,"")&amp;IF(K4&gt;0," / "&amp;INDEX(EQUIPMENT!B:B,MATCH(K4,EQUIPMENT!A:A,0))&amp;" X"&amp;L4,""))</f>
        <v>니트 털모자 설계도면 X15</v>
      </c>
    </row>
    <row r="5" spans="1:13" ht="13.8" customHeight="1">
      <c r="A5" s="101">
        <f t="shared" si="0"/>
        <v>101212</v>
      </c>
      <c r="B5" s="100" t="s">
        <v>503</v>
      </c>
      <c r="C5" s="101">
        <v>2</v>
      </c>
      <c r="D5" s="101">
        <f>INDEX(EQUIPMENT!$A:$A,MATCH(B5,EQUIPMENT!$B:$B,0))</f>
        <v>10121</v>
      </c>
      <c r="E5" s="101">
        <v>20</v>
      </c>
      <c r="F5" s="101">
        <v>10000</v>
      </c>
      <c r="G5" s="101">
        <v>10134</v>
      </c>
      <c r="H5" s="101">
        <v>20</v>
      </c>
      <c r="I5" s="101">
        <v>0</v>
      </c>
      <c r="J5" s="101">
        <v>0</v>
      </c>
      <c r="K5" s="101">
        <v>0</v>
      </c>
      <c r="L5" s="101">
        <v>0</v>
      </c>
      <c r="M5" s="121" t="str">
        <f>IF(F5=0,"-",IF(G5&gt;0,INDEX(EQUIPMENT!B:B,MATCH(G5,EQUIPMENT!A:A,0))&amp;" X"&amp;H5,"")&amp;IF(I5&gt;0," / "&amp;INDEX(EQUIPMENT!B:B,MATCH(I5,EQUIPMENT!A:A,0))&amp;" X"&amp;J5,"")&amp;IF(K5&gt;0," / "&amp;INDEX(EQUIPMENT!B:B,MATCH(K5,EQUIPMENT!A:A,0))&amp;" X"&amp;L5,""))</f>
        <v>빅 브라더 페도라 설계도면 X20</v>
      </c>
    </row>
    <row r="6" spans="1:13" ht="13.8" customHeight="1">
      <c r="A6" s="101">
        <f t="shared" si="0"/>
        <v>101313</v>
      </c>
      <c r="B6" s="100" t="s">
        <v>504</v>
      </c>
      <c r="C6" s="101">
        <v>3</v>
      </c>
      <c r="D6" s="101">
        <f>INDEX(EQUIPMENT!$A:$A,MATCH(B6,EQUIPMENT!$B:$B,0))</f>
        <v>10131</v>
      </c>
      <c r="E6" s="101">
        <v>30</v>
      </c>
      <c r="F6" s="101">
        <v>25000</v>
      </c>
      <c r="G6" s="101">
        <v>10124</v>
      </c>
      <c r="H6" s="101">
        <v>10</v>
      </c>
      <c r="I6" s="101">
        <v>10144</v>
      </c>
      <c r="J6" s="101">
        <v>30</v>
      </c>
      <c r="K6" s="101">
        <v>0</v>
      </c>
      <c r="L6" s="101">
        <v>0</v>
      </c>
      <c r="M6" s="121" t="str">
        <f>IF(F6=0,"-",IF(G6&gt;0,INDEX(EQUIPMENT!B:B,MATCH(G6,EQUIPMENT!A:A,0))&amp;" X"&amp;H6,"")&amp;IF(I6&gt;0," / "&amp;INDEX(EQUIPMENT!B:B,MATCH(I6,EQUIPMENT!A:A,0))&amp;" X"&amp;J6,"")&amp;IF(K6&gt;0," / "&amp;INDEX(EQUIPMENT!B:B,MATCH(K6,EQUIPMENT!A:A,0))&amp;" X"&amp;L6,""))</f>
        <v>니트 털모자 설계도면 X10 / 리본 베레모 설계도면 X30</v>
      </c>
    </row>
    <row r="7" spans="1:13" ht="13.8" customHeight="1">
      <c r="A7" s="101">
        <f t="shared" si="0"/>
        <v>101414</v>
      </c>
      <c r="B7" s="100" t="s">
        <v>505</v>
      </c>
      <c r="C7" s="101">
        <v>4</v>
      </c>
      <c r="D7" s="101">
        <f>INDEX(EQUIPMENT!$A:$A,MATCH(B7,EQUIPMENT!$B:$B,0))</f>
        <v>10141</v>
      </c>
      <c r="E7" s="101">
        <v>40</v>
      </c>
      <c r="F7" s="101">
        <v>50000</v>
      </c>
      <c r="G7" s="101">
        <v>10124</v>
      </c>
      <c r="H7" s="101">
        <v>15</v>
      </c>
      <c r="I7" s="101">
        <v>10134</v>
      </c>
      <c r="J7" s="101">
        <v>20</v>
      </c>
      <c r="K7" s="101">
        <v>10154</v>
      </c>
      <c r="L7" s="101">
        <v>35</v>
      </c>
      <c r="M7" s="121" t="str">
        <f>IF(F7=0,"-",IF(G7&gt;0,INDEX(EQUIPMENT!B:B,MATCH(G7,EQUIPMENT!A:A,0))&amp;" X"&amp;H7,"")&amp;IF(I7&gt;0," / "&amp;INDEX(EQUIPMENT!B:B,MATCH(I7,EQUIPMENT!A:A,0))&amp;" X"&amp;J7,"")&amp;IF(K7&gt;0," / "&amp;INDEX(EQUIPMENT!B:B,MATCH(K7,EQUIPMENT!A:A,0))&amp;" X"&amp;L7,""))</f>
        <v>니트 털모자 설계도면 X15 / 빅 브라더 페도라 설계도면 X20 / 방탄 헬멧 설계도면 X35</v>
      </c>
    </row>
    <row r="8" spans="1:13" ht="13.8" customHeight="1">
      <c r="A8" s="101">
        <f t="shared" si="0"/>
        <v>101515</v>
      </c>
      <c r="B8" s="100" t="s">
        <v>506</v>
      </c>
      <c r="C8" s="101">
        <v>5</v>
      </c>
      <c r="D8" s="101">
        <f>INDEX(EQUIPMENT!$A:$A,MATCH(B8,EQUIPMENT!$B:$B,0))</f>
        <v>10151</v>
      </c>
      <c r="E8" s="101">
        <v>45</v>
      </c>
      <c r="F8" s="101">
        <v>75000</v>
      </c>
      <c r="G8" s="101">
        <v>10134</v>
      </c>
      <c r="H8" s="101">
        <v>5</v>
      </c>
      <c r="I8" s="101">
        <v>10144</v>
      </c>
      <c r="J8" s="101">
        <v>15</v>
      </c>
      <c r="K8" s="101">
        <v>10164</v>
      </c>
      <c r="L8" s="101">
        <v>40</v>
      </c>
      <c r="M8" s="121" t="str">
        <f>IF(F8=0,"-",IF(G8&gt;0,INDEX(EQUIPMENT!B:B,MATCH(G8,EQUIPMENT!A:A,0))&amp;" X"&amp;H8,"")&amp;IF(I8&gt;0," / "&amp;INDEX(EQUIPMENT!B:B,MATCH(I8,EQUIPMENT!A:A,0))&amp;" X"&amp;J8,"")&amp;IF(K8&gt;0," / "&amp;INDEX(EQUIPMENT!B:B,MATCH(K8,EQUIPMENT!A:A,0))&amp;" X"&amp;L8,""))</f>
        <v>빅 브라더 페도라 설계도면 X5 / 리본 베레모 설계도면 X15 / 프릴 미니 햇 설계도면 X40</v>
      </c>
    </row>
    <row r="9" spans="1:13" ht="13.8" customHeight="1">
      <c r="A9" s="101">
        <f t="shared" si="0"/>
        <v>101616</v>
      </c>
      <c r="B9" s="100" t="s">
        <v>507</v>
      </c>
      <c r="C9" s="101">
        <v>6</v>
      </c>
      <c r="D9" s="101">
        <f>INDEX(EQUIPMENT!$A:$A,MATCH(B9,EQUIPMENT!$B:$B,0))</f>
        <v>10161</v>
      </c>
      <c r="E9" s="101">
        <v>50</v>
      </c>
      <c r="F9" s="101">
        <v>100000</v>
      </c>
      <c r="G9" s="101">
        <v>10144</v>
      </c>
      <c r="H9" s="101">
        <v>5</v>
      </c>
      <c r="I9" s="101">
        <v>10154</v>
      </c>
      <c r="J9" s="101">
        <v>15</v>
      </c>
      <c r="K9" s="101">
        <v>10174</v>
      </c>
      <c r="L9" s="101">
        <v>40</v>
      </c>
      <c r="M9" s="121" t="str">
        <f>IF(F9=0,"-",IF(G9&gt;0,INDEX(EQUIPMENT!B:B,MATCH(G9,EQUIPMENT!A:A,0))&amp;" X"&amp;H9,"")&amp;IF(I9&gt;0," / "&amp;INDEX(EQUIPMENT!B:B,MATCH(I9,EQUIPMENT!A:A,0))&amp;" X"&amp;J9,"")&amp;IF(K9&gt;0," / "&amp;INDEX(EQUIPMENT!B:B,MATCH(K9,EQUIPMENT!A:A,0))&amp;" X"&amp;L9,""))</f>
        <v>리본 베레모 설계도면 X5 / 방탄 헬멧 설계도면 X15 / 버킷 햇 설계도면 X40</v>
      </c>
    </row>
    <row r="10" spans="1:13" ht="13.8" customHeight="1">
      <c r="A10" s="101">
        <f t="shared" si="0"/>
        <v>101717</v>
      </c>
      <c r="B10" s="100" t="s">
        <v>508</v>
      </c>
      <c r="C10" s="101">
        <v>7</v>
      </c>
      <c r="D10" s="101">
        <f>INDEX(EQUIPMENT!$A:$A,MATCH(B10,EQUIPMENT!$B:$B,0))</f>
        <v>10171</v>
      </c>
      <c r="E10" s="101">
        <v>55</v>
      </c>
      <c r="F10" s="101">
        <v>0</v>
      </c>
      <c r="G10" s="101">
        <v>0</v>
      </c>
      <c r="H10" s="101">
        <v>0</v>
      </c>
      <c r="I10" s="101">
        <v>0</v>
      </c>
      <c r="J10" s="101">
        <v>0</v>
      </c>
      <c r="K10" s="101">
        <v>0</v>
      </c>
      <c r="L10" s="101">
        <v>0</v>
      </c>
      <c r="M10" s="121" t="str">
        <f>IF(F10=0,"-",IF(G10&gt;0,INDEX(EQUIPMENT!B:B,MATCH(G10,EQUIPMENT!A:A,0))&amp;" X"&amp;H10,"")&amp;IF(I10&gt;0," / "&amp;INDEX(EQUIPMENT!B:B,MATCH(I10,EQUIPMENT!A:A,0))&amp;" X"&amp;J10,"")&amp;IF(K10&gt;0," / "&amp;INDEX(EQUIPMENT!B:B,MATCH(K10,EQUIPMENT!A:A,0))&amp;" X"&amp;L10,""))</f>
        <v>-</v>
      </c>
    </row>
    <row r="11" spans="1:13" ht="13.8" customHeight="1">
      <c r="A11" s="101">
        <f t="shared" si="0"/>
        <v>101121</v>
      </c>
      <c r="B11" s="100" t="s">
        <v>509</v>
      </c>
      <c r="C11" s="101">
        <v>1</v>
      </c>
      <c r="D11" s="101">
        <f>INDEX(EQUIPMENT!$A:$A,MATCH(B11,EQUIPMENT!$B:$B,0))</f>
        <v>10112</v>
      </c>
      <c r="E11" s="101">
        <v>10</v>
      </c>
      <c r="F11" s="101">
        <v>1500</v>
      </c>
      <c r="G11" s="101">
        <v>10125</v>
      </c>
      <c r="H11" s="101">
        <v>15</v>
      </c>
      <c r="I11" s="101">
        <v>0</v>
      </c>
      <c r="J11" s="101">
        <v>0</v>
      </c>
      <c r="K11" s="101">
        <v>0</v>
      </c>
      <c r="L11" s="101">
        <v>0</v>
      </c>
      <c r="M11" s="121" t="str">
        <f>IF(F11=0,"-",IF(G11&gt;0,INDEX(EQUIPMENT!B:B,MATCH(G11,EQUIPMENT!A:A,0))&amp;" X"&amp;H11,"")&amp;IF(I11&gt;0," / "&amp;INDEX(EQUIPMENT!B:B,MATCH(I11,EQUIPMENT!A:A,0))&amp;" X"&amp;J11,"")&amp;IF(K11&gt;0," / "&amp;INDEX(EQUIPMENT!B:B,MATCH(K11,EQUIPMENT!A:A,0))&amp;" X"&amp;L11,""))</f>
        <v>니트 벙어리 장갑 설계도면 X15</v>
      </c>
    </row>
    <row r="12" spans="1:13" ht="13.8" customHeight="1">
      <c r="A12" s="101">
        <f t="shared" si="0"/>
        <v>101222</v>
      </c>
      <c r="B12" s="100" t="s">
        <v>510</v>
      </c>
      <c r="C12" s="101">
        <v>2</v>
      </c>
      <c r="D12" s="101">
        <f>INDEX(EQUIPMENT!$A:$A,MATCH(B12,EQUIPMENT!$B:$B,0))</f>
        <v>10122</v>
      </c>
      <c r="E12" s="101">
        <v>20</v>
      </c>
      <c r="F12" s="101">
        <v>10000</v>
      </c>
      <c r="G12" s="101">
        <v>10135</v>
      </c>
      <c r="H12" s="101">
        <v>20</v>
      </c>
      <c r="I12" s="101">
        <v>0</v>
      </c>
      <c r="J12" s="101">
        <v>0</v>
      </c>
      <c r="K12" s="101">
        <v>0</v>
      </c>
      <c r="L12" s="101">
        <v>0</v>
      </c>
      <c r="M12" s="121" t="str">
        <f>IF(F12=0,"-",IF(G12&gt;0,INDEX(EQUIPMENT!B:B,MATCH(G12,EQUIPMENT!A:A,0))&amp;" X"&amp;H12,"")&amp;IF(I12&gt;0," / "&amp;INDEX(EQUIPMENT!B:B,MATCH(I12,EQUIPMENT!A:A,0))&amp;" X"&amp;J12,"")&amp;IF(K12&gt;0," / "&amp;INDEX(EQUIPMENT!B:B,MATCH(K12,EQUIPMENT!A:A,0))&amp;" X"&amp;L12,""))</f>
        <v>페로로 오븐 장갑 설계도면 X20</v>
      </c>
    </row>
    <row r="13" spans="1:13" ht="13.8" customHeight="1">
      <c r="A13" s="101">
        <f t="shared" si="0"/>
        <v>101323</v>
      </c>
      <c r="B13" s="100" t="s">
        <v>511</v>
      </c>
      <c r="C13" s="101">
        <v>3</v>
      </c>
      <c r="D13" s="101">
        <f>INDEX(EQUIPMENT!$A:$A,MATCH(B13,EQUIPMENT!$B:$B,0))</f>
        <v>10132</v>
      </c>
      <c r="E13" s="101">
        <v>30</v>
      </c>
      <c r="F13" s="101">
        <v>25000</v>
      </c>
      <c r="G13" s="101">
        <v>10125</v>
      </c>
      <c r="H13" s="101">
        <v>10</v>
      </c>
      <c r="I13" s="101">
        <v>10145</v>
      </c>
      <c r="J13" s="101">
        <v>30</v>
      </c>
      <c r="K13" s="101">
        <v>0</v>
      </c>
      <c r="L13" s="101">
        <v>0</v>
      </c>
      <c r="M13" s="121" t="str">
        <f>IF(F13=0,"-",IF(G13&gt;0,INDEX(EQUIPMENT!B:B,MATCH(G13,EQUIPMENT!A:A,0))&amp;" X"&amp;H13,"")&amp;IF(I13&gt;0," / "&amp;INDEX(EQUIPMENT!B:B,MATCH(I13,EQUIPMENT!A:A,0))&amp;" X"&amp;J13,"")&amp;IF(K13&gt;0," / "&amp;INDEX(EQUIPMENT!B:B,MATCH(K13,EQUIPMENT!A:A,0))&amp;" X"&amp;L13,""))</f>
        <v>니트 벙어리 장갑 설계도면 X10 / 가죽 글러브 설계도면 X30</v>
      </c>
    </row>
    <row r="14" spans="1:13" ht="13.8" customHeight="1">
      <c r="A14" s="101">
        <f t="shared" si="0"/>
        <v>101424</v>
      </c>
      <c r="B14" s="100" t="s">
        <v>512</v>
      </c>
      <c r="C14" s="101">
        <v>4</v>
      </c>
      <c r="D14" s="101">
        <f>INDEX(EQUIPMENT!$A:$A,MATCH(B14,EQUIPMENT!$B:$B,0))</f>
        <v>10142</v>
      </c>
      <c r="E14" s="101">
        <v>40</v>
      </c>
      <c r="F14" s="101">
        <v>50000</v>
      </c>
      <c r="G14" s="101">
        <v>10125</v>
      </c>
      <c r="H14" s="101">
        <v>15</v>
      </c>
      <c r="I14" s="101">
        <v>10135</v>
      </c>
      <c r="J14" s="101">
        <v>20</v>
      </c>
      <c r="K14" s="101">
        <v>10155</v>
      </c>
      <c r="L14" s="101">
        <v>35</v>
      </c>
      <c r="M14" s="121" t="str">
        <f>IF(F14=0,"-",IF(G14&gt;0,INDEX(EQUIPMENT!B:B,MATCH(G14,EQUIPMENT!A:A,0))&amp;" X"&amp;H14,"")&amp;IF(I14&gt;0," / "&amp;INDEX(EQUIPMENT!B:B,MATCH(I14,EQUIPMENT!A:A,0))&amp;" X"&amp;J14,"")&amp;IF(K14&gt;0," / "&amp;INDEX(EQUIPMENT!B:B,MATCH(K14,EQUIPMENT!A:A,0))&amp;" X"&amp;L14,""))</f>
        <v>니트 벙어리 장갑 설계도면 X15 / 페로로 오븐 장갑 설계도면 X20 / 택티컬 글러브 설계도면 X35</v>
      </c>
    </row>
    <row r="15" spans="1:13" ht="13.8" customHeight="1">
      <c r="A15" s="101">
        <f t="shared" si="0"/>
        <v>101525</v>
      </c>
      <c r="B15" s="100" t="s">
        <v>513</v>
      </c>
      <c r="C15" s="101">
        <v>5</v>
      </c>
      <c r="D15" s="101">
        <f>INDEX(EQUIPMENT!$A:$A,MATCH(B15,EQUIPMENT!$B:$B,0))</f>
        <v>10152</v>
      </c>
      <c r="E15" s="101">
        <v>45</v>
      </c>
      <c r="F15" s="101">
        <v>75000</v>
      </c>
      <c r="G15" s="101">
        <v>10135</v>
      </c>
      <c r="H15" s="101">
        <v>5</v>
      </c>
      <c r="I15" s="101">
        <v>10145</v>
      </c>
      <c r="J15" s="101">
        <v>15</v>
      </c>
      <c r="K15" s="101">
        <v>10165</v>
      </c>
      <c r="L15" s="101">
        <v>40</v>
      </c>
      <c r="M15" s="121" t="str">
        <f>IF(F15=0,"-",IF(G15&gt;0,INDEX(EQUIPMENT!B:B,MATCH(G15,EQUIPMENT!A:A,0))&amp;" X"&amp;H15,"")&amp;IF(I15&gt;0," / "&amp;INDEX(EQUIPMENT!B:B,MATCH(I15,EQUIPMENT!A:A,0))&amp;" X"&amp;J15,"")&amp;IF(K15&gt;0," / "&amp;INDEX(EQUIPMENT!B:B,MATCH(K15,EQUIPMENT!A:A,0))&amp;" X"&amp;L15,""))</f>
        <v>페로로 오븐 장갑 설계도면 X5 / 가죽 글러브 설계도면 X15 / 레이스 글러브 설계도면 X40</v>
      </c>
    </row>
    <row r="16" spans="1:13" ht="13.8" customHeight="1">
      <c r="A16" s="101">
        <f t="shared" si="0"/>
        <v>101626</v>
      </c>
      <c r="B16" s="100" t="s">
        <v>514</v>
      </c>
      <c r="C16" s="101">
        <v>6</v>
      </c>
      <c r="D16" s="101">
        <f>INDEX(EQUIPMENT!$A:$A,MATCH(B16,EQUIPMENT!$B:$B,0))</f>
        <v>10162</v>
      </c>
      <c r="E16" s="101">
        <v>50</v>
      </c>
      <c r="F16" s="101">
        <v>100000</v>
      </c>
      <c r="G16" s="101">
        <v>10145</v>
      </c>
      <c r="H16" s="101">
        <v>5</v>
      </c>
      <c r="I16" s="101">
        <v>10155</v>
      </c>
      <c r="J16" s="101">
        <v>15</v>
      </c>
      <c r="K16" s="101">
        <v>10175</v>
      </c>
      <c r="L16" s="101">
        <v>40</v>
      </c>
      <c r="M16" s="121" t="str">
        <f>IF(F16=0,"-",IF(G16&gt;0,INDEX(EQUIPMENT!B:B,MATCH(G16,EQUIPMENT!A:A,0))&amp;" X"&amp;H16,"")&amp;IF(I16&gt;0," / "&amp;INDEX(EQUIPMENT!B:B,MATCH(I16,EQUIPMENT!A:A,0))&amp;" X"&amp;J16,"")&amp;IF(K16&gt;0," / "&amp;INDEX(EQUIPMENT!B:B,MATCH(K16,EQUIPMENT!A:A,0))&amp;" X"&amp;L16,""))</f>
        <v>가죽 글러브 설계도면 X5 / 택티컬 글러브 설계도면 X15 / 팔 토시 워머 설계도면 X40</v>
      </c>
    </row>
    <row r="17" spans="1:13" ht="13.8" customHeight="1">
      <c r="A17" s="101">
        <f t="shared" si="0"/>
        <v>101727</v>
      </c>
      <c r="B17" s="100" t="s">
        <v>515</v>
      </c>
      <c r="C17" s="101">
        <v>7</v>
      </c>
      <c r="D17" s="101">
        <f>INDEX(EQUIPMENT!$A:$A,MATCH(B17,EQUIPMENT!$B:$B,0))</f>
        <v>10172</v>
      </c>
      <c r="E17" s="101">
        <v>55</v>
      </c>
      <c r="F17" s="101">
        <v>0</v>
      </c>
      <c r="G17" s="101">
        <v>0</v>
      </c>
      <c r="H17" s="101">
        <v>0</v>
      </c>
      <c r="I17" s="101">
        <v>0</v>
      </c>
      <c r="J17" s="101">
        <v>0</v>
      </c>
      <c r="K17" s="101">
        <v>0</v>
      </c>
      <c r="L17" s="101">
        <v>0</v>
      </c>
      <c r="M17" s="121" t="str">
        <f>IF(F17=0,"-",IF(G17&gt;0,INDEX(EQUIPMENT!B:B,MATCH(G17,EQUIPMENT!A:A,0))&amp;" X"&amp;H17,"")&amp;IF(I17&gt;0," / "&amp;INDEX(EQUIPMENT!B:B,MATCH(I17,EQUIPMENT!A:A,0))&amp;" X"&amp;J17,"")&amp;IF(K17&gt;0," / "&amp;INDEX(EQUIPMENT!B:B,MATCH(K17,EQUIPMENT!A:A,0))&amp;" X"&amp;L17,""))</f>
        <v>-</v>
      </c>
    </row>
    <row r="18" spans="1:13" ht="13.8" customHeight="1">
      <c r="A18" s="101">
        <f t="shared" si="0"/>
        <v>101131</v>
      </c>
      <c r="B18" s="100" t="s">
        <v>516</v>
      </c>
      <c r="C18" s="101">
        <v>1</v>
      </c>
      <c r="D18" s="101">
        <f>INDEX(EQUIPMENT!$A:$A,MATCH(B18,EQUIPMENT!$B:$B,0))</f>
        <v>10113</v>
      </c>
      <c r="E18" s="101">
        <v>10</v>
      </c>
      <c r="F18" s="101">
        <v>1500</v>
      </c>
      <c r="G18" s="101">
        <v>10126</v>
      </c>
      <c r="H18" s="101">
        <v>15</v>
      </c>
      <c r="I18" s="101">
        <v>0</v>
      </c>
      <c r="J18" s="101">
        <v>0</v>
      </c>
      <c r="K18" s="101">
        <v>0</v>
      </c>
      <c r="L18" s="101">
        <v>0</v>
      </c>
      <c r="M18" s="121" t="str">
        <f>IF(F18=0,"-",IF(G18&gt;0,INDEX(EQUIPMENT!B:B,MATCH(G18,EQUIPMENT!A:A,0))&amp;" X"&amp;H18,"")&amp;IF(I18&gt;0," / "&amp;INDEX(EQUIPMENT!B:B,MATCH(I18,EQUIPMENT!A:A,0))&amp;" X"&amp;J18,"")&amp;IF(K18&gt;0," / "&amp;INDEX(EQUIPMENT!B:B,MATCH(K18,EQUIPMENT!A:A,0))&amp;" X"&amp;L18,""))</f>
        <v>어그 부츠 설계도면 X15</v>
      </c>
    </row>
    <row r="19" spans="1:13" ht="13.8" customHeight="1">
      <c r="A19" s="101">
        <f t="shared" si="0"/>
        <v>101232</v>
      </c>
      <c r="B19" s="100" t="s">
        <v>517</v>
      </c>
      <c r="C19" s="101">
        <v>2</v>
      </c>
      <c r="D19" s="101">
        <f>INDEX(EQUIPMENT!$A:$A,MATCH(B19,EQUIPMENT!$B:$B,0))</f>
        <v>10123</v>
      </c>
      <c r="E19" s="101">
        <v>20</v>
      </c>
      <c r="F19" s="101">
        <v>10000</v>
      </c>
      <c r="G19" s="101">
        <v>10136</v>
      </c>
      <c r="H19" s="101">
        <v>20</v>
      </c>
      <c r="I19" s="101">
        <v>0</v>
      </c>
      <c r="J19" s="101">
        <v>0</v>
      </c>
      <c r="K19" s="101">
        <v>0</v>
      </c>
      <c r="L19" s="101">
        <v>0</v>
      </c>
      <c r="M19" s="121" t="str">
        <f>IF(F19=0,"-",IF(G19&gt;0,INDEX(EQUIPMENT!B:B,MATCH(G19,EQUIPMENT!A:A,0))&amp;" X"&amp;H19,"")&amp;IF(I19&gt;0," / "&amp;INDEX(EQUIPMENT!B:B,MATCH(I19,EQUIPMENT!A:A,0))&amp;" X"&amp;J19,"")&amp;IF(K19&gt;0," / "&amp;INDEX(EQUIPMENT!B:B,MATCH(K19,EQUIPMENT!A:A,0))&amp;" X"&amp;L19,""))</f>
        <v>핑키파카 슬리퍼 설계도면 X20</v>
      </c>
    </row>
    <row r="20" spans="1:13" ht="13.8" customHeight="1">
      <c r="A20" s="101">
        <f t="shared" si="0"/>
        <v>101333</v>
      </c>
      <c r="B20" s="100" t="s">
        <v>518</v>
      </c>
      <c r="C20" s="101">
        <v>3</v>
      </c>
      <c r="D20" s="101">
        <f>INDEX(EQUIPMENT!$A:$A,MATCH(B20,EQUIPMENT!$B:$B,0))</f>
        <v>10133</v>
      </c>
      <c r="E20" s="101">
        <v>30</v>
      </c>
      <c r="F20" s="101">
        <v>25000</v>
      </c>
      <c r="G20" s="101">
        <v>10126</v>
      </c>
      <c r="H20" s="101">
        <v>10</v>
      </c>
      <c r="I20" s="101">
        <v>10146</v>
      </c>
      <c r="J20" s="101">
        <v>30</v>
      </c>
      <c r="K20" s="101">
        <v>0</v>
      </c>
      <c r="L20" s="101">
        <v>0</v>
      </c>
      <c r="M20" s="121" t="str">
        <f>IF(F20=0,"-",IF(G20&gt;0,INDEX(EQUIPMENT!B:B,MATCH(G20,EQUIPMENT!A:A,0))&amp;" X"&amp;H20,"")&amp;IF(I20&gt;0," / "&amp;INDEX(EQUIPMENT!B:B,MATCH(I20,EQUIPMENT!A:A,0))&amp;" X"&amp;J20,"")&amp;IF(K20&gt;0," / "&amp;INDEX(EQUIPMENT!B:B,MATCH(K20,EQUIPMENT!A:A,0))&amp;" X"&amp;L20,""))</f>
        <v>어그 부츠 설계도면 X10 / 앤티크 에나멜 로퍼 설계도면 X30</v>
      </c>
    </row>
    <row r="21" spans="1:13" ht="13.8" customHeight="1">
      <c r="A21" s="101">
        <f t="shared" si="0"/>
        <v>101434</v>
      </c>
      <c r="B21" s="100" t="s">
        <v>519</v>
      </c>
      <c r="C21" s="101">
        <v>4</v>
      </c>
      <c r="D21" s="101">
        <f>INDEX(EQUIPMENT!$A:$A,MATCH(B21,EQUIPMENT!$B:$B,0))</f>
        <v>10143</v>
      </c>
      <c r="E21" s="101">
        <v>40</v>
      </c>
      <c r="F21" s="101">
        <v>50000</v>
      </c>
      <c r="G21" s="101">
        <v>10126</v>
      </c>
      <c r="H21" s="101">
        <v>15</v>
      </c>
      <c r="I21" s="101">
        <v>10136</v>
      </c>
      <c r="J21" s="101">
        <v>20</v>
      </c>
      <c r="K21" s="101">
        <v>10156</v>
      </c>
      <c r="L21" s="101">
        <v>35</v>
      </c>
      <c r="M21" s="121" t="str">
        <f>IF(F21=0,"-",IF(G21&gt;0,INDEX(EQUIPMENT!B:B,MATCH(G21,EQUIPMENT!A:A,0))&amp;" X"&amp;H21,"")&amp;IF(I21&gt;0," / "&amp;INDEX(EQUIPMENT!B:B,MATCH(I21,EQUIPMENT!A:A,0))&amp;" X"&amp;J21,"")&amp;IF(K21&gt;0," / "&amp;INDEX(EQUIPMENT!B:B,MATCH(K21,EQUIPMENT!A:A,0))&amp;" X"&amp;L21,""))</f>
        <v>어그 부츠 설계도면 X15 / 핑키파카 슬리퍼 설계도면 X20 / 전술 부츠 설계도면 X35</v>
      </c>
    </row>
    <row r="22" spans="1:13" ht="13.8" customHeight="1">
      <c r="A22" s="101">
        <f t="shared" si="0"/>
        <v>101535</v>
      </c>
      <c r="B22" s="100" t="s">
        <v>520</v>
      </c>
      <c r="C22" s="101">
        <v>5</v>
      </c>
      <c r="D22" s="101">
        <f>INDEX(EQUIPMENT!$A:$A,MATCH(B22,EQUIPMENT!$B:$B,0))</f>
        <v>10153</v>
      </c>
      <c r="E22" s="101">
        <v>45</v>
      </c>
      <c r="F22" s="101">
        <v>75000</v>
      </c>
      <c r="G22" s="101">
        <v>10136</v>
      </c>
      <c r="H22" s="101">
        <v>5</v>
      </c>
      <c r="I22" s="101">
        <v>10146</v>
      </c>
      <c r="J22" s="101">
        <v>15</v>
      </c>
      <c r="K22" s="101">
        <v>10166</v>
      </c>
      <c r="L22" s="101">
        <v>40</v>
      </c>
      <c r="M22" s="121" t="str">
        <f>IF(F22=0,"-",IF(G22&gt;0,INDEX(EQUIPMENT!B:B,MATCH(G22,EQUIPMENT!A:A,0))&amp;" X"&amp;H22,"")&amp;IF(I22&gt;0," / "&amp;INDEX(EQUIPMENT!B:B,MATCH(I22,EQUIPMENT!A:A,0))&amp;" X"&amp;J22,"")&amp;IF(K22&gt;0," / "&amp;INDEX(EQUIPMENT!B:B,MATCH(K22,EQUIPMENT!A:A,0))&amp;" X"&amp;L22,""))</f>
        <v>핑키파카 슬리퍼 설계도면 X5 / 앤티크 에나멜 로퍼 설계도면 X15 / 펌프스 힐 설계도면 X40</v>
      </c>
    </row>
    <row r="23" spans="1:13" ht="13.8" customHeight="1">
      <c r="A23" s="101">
        <f t="shared" si="0"/>
        <v>101636</v>
      </c>
      <c r="B23" s="100" t="s">
        <v>521</v>
      </c>
      <c r="C23" s="101">
        <v>6</v>
      </c>
      <c r="D23" s="101">
        <f>INDEX(EQUIPMENT!$A:$A,MATCH(B23,EQUIPMENT!$B:$B,0))</f>
        <v>10163</v>
      </c>
      <c r="E23" s="101">
        <v>50</v>
      </c>
      <c r="F23" s="101">
        <v>100000</v>
      </c>
      <c r="G23" s="101">
        <v>10146</v>
      </c>
      <c r="H23" s="101">
        <v>5</v>
      </c>
      <c r="I23" s="101">
        <v>10156</v>
      </c>
      <c r="J23" s="101">
        <v>15</v>
      </c>
      <c r="K23" s="101">
        <v>10176</v>
      </c>
      <c r="L23" s="101">
        <v>40</v>
      </c>
      <c r="M23" s="121" t="str">
        <f>IF(F23=0,"-",IF(G23&gt;0,INDEX(EQUIPMENT!B:B,MATCH(G23,EQUIPMENT!A:A,0))&amp;" X"&amp;H23,"")&amp;IF(I23&gt;0," / "&amp;INDEX(EQUIPMENT!B:B,MATCH(I23,EQUIPMENT!A:A,0))&amp;" X"&amp;J23,"")&amp;IF(K23&gt;0," / "&amp;INDEX(EQUIPMENT!B:B,MATCH(K23,EQUIPMENT!A:A,0))&amp;" X"&amp;L23,""))</f>
        <v>앤티크 에나멜 로퍼 설계도면 X5 / 전술 부츠 설계도면 X15 / 캐주얼 스니커즈 설계도면 X40</v>
      </c>
    </row>
    <row r="24" spans="1:13" ht="13.8" customHeight="1">
      <c r="A24" s="101">
        <f t="shared" si="0"/>
        <v>101737</v>
      </c>
      <c r="B24" s="100" t="s">
        <v>522</v>
      </c>
      <c r="C24" s="101">
        <v>7</v>
      </c>
      <c r="D24" s="101">
        <f>INDEX(EQUIPMENT!$A:$A,MATCH(B24,EQUIPMENT!$B:$B,0))</f>
        <v>10173</v>
      </c>
      <c r="E24" s="101">
        <v>55</v>
      </c>
      <c r="F24" s="101">
        <v>0</v>
      </c>
      <c r="G24" s="101">
        <v>0</v>
      </c>
      <c r="H24" s="101">
        <v>0</v>
      </c>
      <c r="I24" s="101">
        <v>0</v>
      </c>
      <c r="J24" s="101">
        <v>0</v>
      </c>
      <c r="K24" s="101">
        <v>0</v>
      </c>
      <c r="L24" s="101">
        <v>0</v>
      </c>
      <c r="M24" s="121" t="str">
        <f>IF(F24=0,"-",IF(G24&gt;0,INDEX(EQUIPMENT!B:B,MATCH(G24,EQUIPMENT!A:A,0))&amp;" X"&amp;H24,"")&amp;IF(I24&gt;0," / "&amp;INDEX(EQUIPMENT!B:B,MATCH(I24,EQUIPMENT!A:A,0))&amp;" X"&amp;J24,"")&amp;IF(K24&gt;0," / "&amp;INDEX(EQUIPMENT!B:B,MATCH(K24,EQUIPMENT!A:A,0))&amp;" X"&amp;L24,""))</f>
        <v>-</v>
      </c>
    </row>
    <row r="25" spans="1:13" ht="13.8" customHeight="1">
      <c r="A25" s="101">
        <f t="shared" si="0"/>
        <v>102111</v>
      </c>
      <c r="B25" s="100" t="s">
        <v>523</v>
      </c>
      <c r="C25" s="101">
        <v>1</v>
      </c>
      <c r="D25" s="101">
        <f>INDEX(EQUIPMENT!$A:$A,MATCH(B25,EQUIPMENT!$B:$B,0))</f>
        <v>10211</v>
      </c>
      <c r="E25" s="101">
        <v>10</v>
      </c>
      <c r="F25" s="101">
        <v>1500</v>
      </c>
      <c r="G25" s="101">
        <v>10224</v>
      </c>
      <c r="H25" s="101">
        <v>15</v>
      </c>
      <c r="I25" s="101">
        <v>0</v>
      </c>
      <c r="J25" s="101">
        <v>0</v>
      </c>
      <c r="K25" s="101">
        <v>0</v>
      </c>
      <c r="L25" s="101">
        <v>0</v>
      </c>
      <c r="M25" s="121" t="str">
        <f>IF(F25=0,"-",IF(G25&gt;0,INDEX(EQUIPMENT!B:B,MATCH(G25,EQUIPMENT!A:A,0))&amp;" X"&amp;H25,"")&amp;IF(I25&gt;0," / "&amp;INDEX(EQUIPMENT!B:B,MATCH(I25,EQUIPMENT!A:A,0))&amp;" X"&amp;J25,"")&amp;IF(K25&gt;0," / "&amp;INDEX(EQUIPMENT!B:B,MATCH(K25,EQUIPMENT!A:A,0))&amp;" X"&amp;L25,""))</f>
        <v>마나슬루 펠트 배지 설계도면 X15</v>
      </c>
    </row>
    <row r="26" spans="1:13" ht="13.8" customHeight="1">
      <c r="A26" s="101">
        <f t="shared" si="0"/>
        <v>102212</v>
      </c>
      <c r="B26" s="100" t="s">
        <v>524</v>
      </c>
      <c r="C26" s="101">
        <v>2</v>
      </c>
      <c r="D26" s="101">
        <f>INDEX(EQUIPMENT!$A:$A,MATCH(B26,EQUIPMENT!$B:$B,0))</f>
        <v>10221</v>
      </c>
      <c r="E26" s="101">
        <v>20</v>
      </c>
      <c r="F26" s="101">
        <v>10000</v>
      </c>
      <c r="G26" s="101">
        <v>10234</v>
      </c>
      <c r="H26" s="101">
        <v>20</v>
      </c>
      <c r="I26" s="101">
        <v>0</v>
      </c>
      <c r="J26" s="101">
        <v>0</v>
      </c>
      <c r="K26" s="101">
        <v>0</v>
      </c>
      <c r="L26" s="101">
        <v>0</v>
      </c>
      <c r="M26" s="121" t="str">
        <f>IF(F26=0,"-",IF(G26&gt;0,INDEX(EQUIPMENT!B:B,MATCH(G26,EQUIPMENT!A:A,0))&amp;" X"&amp;H26,"")&amp;IF(I26&gt;0," / "&amp;INDEX(EQUIPMENT!B:B,MATCH(I26,EQUIPMENT!A:A,0))&amp;" X"&amp;J26,"")&amp;IF(K26&gt;0," / "&amp;INDEX(EQUIPMENT!B:B,MATCH(K26,EQUIPMENT!A:A,0))&amp;" X"&amp;L26,""))</f>
        <v>앵그리 아델리 원형 배지 설계도면 X20</v>
      </c>
    </row>
    <row r="27" spans="1:13" ht="13.8" customHeight="1">
      <c r="A27" s="101">
        <f t="shared" si="0"/>
        <v>102313</v>
      </c>
      <c r="B27" s="100" t="s">
        <v>525</v>
      </c>
      <c r="C27" s="101">
        <v>3</v>
      </c>
      <c r="D27" s="101">
        <f>INDEX(EQUIPMENT!$A:$A,MATCH(B27,EQUIPMENT!$B:$B,0))</f>
        <v>10231</v>
      </c>
      <c r="E27" s="101">
        <v>30</v>
      </c>
      <c r="F27" s="101">
        <v>25000</v>
      </c>
      <c r="G27" s="101">
        <v>10224</v>
      </c>
      <c r="H27" s="101">
        <v>10</v>
      </c>
      <c r="I27" s="101">
        <v>10244</v>
      </c>
      <c r="J27" s="101">
        <v>30</v>
      </c>
      <c r="K27" s="101">
        <v>0</v>
      </c>
      <c r="L27" s="101">
        <v>0</v>
      </c>
      <c r="M27" s="121" t="str">
        <f>IF(F27=0,"-",IF(G27&gt;0,INDEX(EQUIPMENT!B:B,MATCH(G27,EQUIPMENT!A:A,0))&amp;" X"&amp;H27,"")&amp;IF(I27&gt;0," / "&amp;INDEX(EQUIPMENT!B:B,MATCH(I27,EQUIPMENT!A:A,0))&amp;" X"&amp;J27,"")&amp;IF(K27&gt;0," / "&amp;INDEX(EQUIPMENT!B:B,MATCH(K27,EQUIPMENT!A:A,0))&amp;" X"&amp;L27,""))</f>
        <v>마나슬루 펠트 배지 설계도면 X10 / 베로니카 자수 배지 설계도면 X30</v>
      </c>
    </row>
    <row r="28" spans="1:13" ht="13.8" customHeight="1">
      <c r="A28" s="101">
        <f t="shared" si="0"/>
        <v>102414</v>
      </c>
      <c r="B28" s="100" t="s">
        <v>526</v>
      </c>
      <c r="C28" s="101">
        <v>4</v>
      </c>
      <c r="D28" s="101">
        <f>INDEX(EQUIPMENT!$A:$A,MATCH(B28,EQUIPMENT!$B:$B,0))</f>
        <v>10241</v>
      </c>
      <c r="E28" s="101">
        <v>40</v>
      </c>
      <c r="F28" s="101">
        <v>50000</v>
      </c>
      <c r="G28" s="101">
        <v>10224</v>
      </c>
      <c r="H28" s="101">
        <v>15</v>
      </c>
      <c r="I28" s="101">
        <v>10234</v>
      </c>
      <c r="J28" s="101">
        <v>20</v>
      </c>
      <c r="K28" s="101">
        <v>10254</v>
      </c>
      <c r="L28" s="101">
        <v>35</v>
      </c>
      <c r="M28" s="121" t="str">
        <f>IF(F28=0,"-",IF(G28&gt;0,INDEX(EQUIPMENT!B:B,MATCH(G28,EQUIPMENT!A:A,0))&amp;" X"&amp;H28,"")&amp;IF(I28&gt;0," / "&amp;INDEX(EQUIPMENT!B:B,MATCH(I28,EQUIPMENT!A:A,0))&amp;" X"&amp;J28,"")&amp;IF(K28&gt;0," / "&amp;INDEX(EQUIPMENT!B:B,MATCH(K28,EQUIPMENT!A:A,0))&amp;" X"&amp;L28,""))</f>
        <v>마나슬루 펠트 배지 설계도면 X15 / 앵그리 아델리 원형 배지 설계도면 X20 / 카제야마 벨크로 패치 설계도면 X35</v>
      </c>
    </row>
    <row r="29" spans="1:13" ht="13.8" customHeight="1">
      <c r="A29" s="101">
        <f t="shared" si="0"/>
        <v>102515</v>
      </c>
      <c r="B29" s="100" t="s">
        <v>527</v>
      </c>
      <c r="C29" s="101">
        <v>5</v>
      </c>
      <c r="D29" s="101">
        <f>INDEX(EQUIPMENT!$A:$A,MATCH(B29,EQUIPMENT!$B:$B,0))</f>
        <v>10251</v>
      </c>
      <c r="E29" s="101">
        <v>45</v>
      </c>
      <c r="F29" s="101">
        <v>75000</v>
      </c>
      <c r="G29" s="101">
        <v>10234</v>
      </c>
      <c r="H29" s="101">
        <v>5</v>
      </c>
      <c r="I29" s="101">
        <v>10244</v>
      </c>
      <c r="J29" s="101">
        <v>15</v>
      </c>
      <c r="K29" s="101">
        <v>10264</v>
      </c>
      <c r="L29" s="101">
        <v>40</v>
      </c>
      <c r="M29" s="121" t="str">
        <f>IF(F29=0,"-",IF(G29&gt;0,INDEX(EQUIPMENT!B:B,MATCH(G29,EQUIPMENT!A:A,0))&amp;" X"&amp;H29,"")&amp;IF(I29&gt;0," / "&amp;INDEX(EQUIPMENT!B:B,MATCH(I29,EQUIPMENT!A:A,0))&amp;" X"&amp;J29,"")&amp;IF(K29&gt;0," / "&amp;INDEX(EQUIPMENT!B:B,MATCH(K29,EQUIPMENT!A:A,0))&amp;" X"&amp;L29,""))</f>
        <v>앵그리 아델리 원형 배지 설계도면 X5 / 베로니카 자수 배지 설계도면 X15 / 코코데빌 실버 배지 설계도면 X40</v>
      </c>
    </row>
    <row r="30" spans="1:13" ht="13.8" customHeight="1">
      <c r="A30" s="101">
        <f t="shared" si="0"/>
        <v>102616</v>
      </c>
      <c r="B30" s="100" t="s">
        <v>528</v>
      </c>
      <c r="C30" s="101">
        <v>6</v>
      </c>
      <c r="D30" s="101">
        <f>INDEX(EQUIPMENT!$A:$A,MATCH(B30,EQUIPMENT!$B:$B,0))</f>
        <v>10261</v>
      </c>
      <c r="E30" s="101">
        <v>50</v>
      </c>
      <c r="F30" s="101">
        <v>100000</v>
      </c>
      <c r="G30" s="101">
        <v>10244</v>
      </c>
      <c r="H30" s="101">
        <v>5</v>
      </c>
      <c r="I30" s="101">
        <v>10254</v>
      </c>
      <c r="J30" s="101">
        <v>15</v>
      </c>
      <c r="K30" s="101">
        <v>10274</v>
      </c>
      <c r="L30" s="101">
        <v>40</v>
      </c>
      <c r="M30" s="121" t="str">
        <f>IF(F30=0,"-",IF(G30&gt;0,INDEX(EQUIPMENT!B:B,MATCH(G30,EQUIPMENT!A:A,0))&amp;" X"&amp;H30,"")&amp;IF(I30&gt;0," / "&amp;INDEX(EQUIPMENT!B:B,MATCH(I30,EQUIPMENT!A:A,0))&amp;" X"&amp;J30,"")&amp;IF(K30&gt;0," / "&amp;INDEX(EQUIPMENT!B:B,MATCH(K30,EQUIPMENT!A:A,0))&amp;" X"&amp;L30,""))</f>
        <v>베로니카 자수 배지 설계도면 X5 / 카제야마 벨크로 패치 설계도면 X15 / 스트릿 배지 설계도면 X40</v>
      </c>
    </row>
    <row r="31" spans="1:13" ht="13.8" customHeight="1">
      <c r="A31" s="101">
        <f t="shared" si="0"/>
        <v>102717</v>
      </c>
      <c r="B31" s="100" t="s">
        <v>529</v>
      </c>
      <c r="C31" s="101">
        <v>7</v>
      </c>
      <c r="D31" s="101">
        <f>INDEX(EQUIPMENT!$A:$A,MATCH(B31,EQUIPMENT!$B:$B,0))</f>
        <v>10271</v>
      </c>
      <c r="E31" s="101">
        <v>55</v>
      </c>
      <c r="F31" s="101">
        <v>0</v>
      </c>
      <c r="G31" s="101">
        <v>0</v>
      </c>
      <c r="H31" s="101">
        <v>0</v>
      </c>
      <c r="I31" s="101">
        <v>0</v>
      </c>
      <c r="J31" s="101">
        <v>0</v>
      </c>
      <c r="K31" s="101">
        <v>0</v>
      </c>
      <c r="L31" s="101">
        <v>0</v>
      </c>
      <c r="M31" s="121" t="str">
        <f>IF(F31=0,"-",IF(G31&gt;0,INDEX(EQUIPMENT!B:B,MATCH(G31,EQUIPMENT!A:A,0))&amp;" X"&amp;H31,"")&amp;IF(I31&gt;0," / "&amp;INDEX(EQUIPMENT!B:B,MATCH(I31,EQUIPMENT!A:A,0))&amp;" X"&amp;J31,"")&amp;IF(K31&gt;0," / "&amp;INDEX(EQUIPMENT!B:B,MATCH(K31,EQUIPMENT!A:A,0))&amp;" X"&amp;L31,""))</f>
        <v>-</v>
      </c>
    </row>
    <row r="32" spans="1:13" ht="13.8" customHeight="1">
      <c r="A32" s="101">
        <f t="shared" si="0"/>
        <v>102121</v>
      </c>
      <c r="B32" s="100" t="s">
        <v>530</v>
      </c>
      <c r="C32" s="101">
        <v>1</v>
      </c>
      <c r="D32" s="101">
        <f>INDEX(EQUIPMENT!$A:$A,MATCH(B32,EQUIPMENT!$B:$B,0))</f>
        <v>10212</v>
      </c>
      <c r="E32" s="101">
        <v>10</v>
      </c>
      <c r="F32" s="101">
        <v>1500</v>
      </c>
      <c r="G32" s="101">
        <v>10225</v>
      </c>
      <c r="H32" s="101">
        <v>15</v>
      </c>
      <c r="I32" s="101">
        <v>0</v>
      </c>
      <c r="J32" s="101">
        <v>0</v>
      </c>
      <c r="K32" s="101">
        <v>0</v>
      </c>
      <c r="L32" s="101">
        <v>0</v>
      </c>
      <c r="M32" s="121" t="str">
        <f>IF(F32=0,"-",IF(G32&gt;0,INDEX(EQUIPMENT!B:B,MATCH(G32,EQUIPMENT!A:A,0))&amp;" X"&amp;H32,"")&amp;IF(I32&gt;0," / "&amp;INDEX(EQUIPMENT!B:B,MATCH(I32,EQUIPMENT!A:A,0))&amp;" X"&amp;J32,"")&amp;IF(K32&gt;0," / "&amp;INDEX(EQUIPMENT!B:B,MATCH(K32,EQUIPMENT!A:A,0))&amp;" X"&amp;L32,""))</f>
        <v>방한용 크로스백 설계도면 X15</v>
      </c>
    </row>
    <row r="33" spans="1:13" ht="13.8" customHeight="1">
      <c r="A33" s="101">
        <f t="shared" si="0"/>
        <v>102222</v>
      </c>
      <c r="B33" s="100" t="s">
        <v>531</v>
      </c>
      <c r="C33" s="101">
        <v>2</v>
      </c>
      <c r="D33" s="101">
        <f>INDEX(EQUIPMENT!$A:$A,MATCH(B33,EQUIPMENT!$B:$B,0))</f>
        <v>10222</v>
      </c>
      <c r="E33" s="101">
        <v>20</v>
      </c>
      <c r="F33" s="101">
        <v>10000</v>
      </c>
      <c r="G33" s="101">
        <v>10235</v>
      </c>
      <c r="H33" s="101">
        <v>20</v>
      </c>
      <c r="I33" s="101">
        <v>0</v>
      </c>
      <c r="J33" s="101">
        <v>0</v>
      </c>
      <c r="K33" s="101">
        <v>0</v>
      </c>
      <c r="L33" s="101">
        <v>0</v>
      </c>
      <c r="M33" s="121" t="str">
        <f>IF(F33=0,"-",IF(G33&gt;0,INDEX(EQUIPMENT!B:B,MATCH(G33,EQUIPMENT!A:A,0))&amp;" X"&amp;H33,"")&amp;IF(I33&gt;0," / "&amp;INDEX(EQUIPMENT!B:B,MATCH(I33,EQUIPMENT!A:A,0))&amp;" X"&amp;J33,"")&amp;IF(K33&gt;0," / "&amp;INDEX(EQUIPMENT!B:B,MATCH(K33,EQUIPMENT!A:A,0))&amp;" X"&amp;L33,""))</f>
        <v>페로로 백팩 설계도면 X20</v>
      </c>
    </row>
    <row r="34" spans="1:13" ht="13.8" customHeight="1">
      <c r="A34" s="101">
        <f t="shared" si="0"/>
        <v>102323</v>
      </c>
      <c r="B34" s="100" t="s">
        <v>532</v>
      </c>
      <c r="C34" s="101">
        <v>3</v>
      </c>
      <c r="D34" s="101">
        <f>INDEX(EQUIPMENT!$A:$A,MATCH(B34,EQUIPMENT!$B:$B,0))</f>
        <v>10232</v>
      </c>
      <c r="E34" s="101">
        <v>30</v>
      </c>
      <c r="F34" s="101">
        <v>25000</v>
      </c>
      <c r="G34" s="101">
        <v>10225</v>
      </c>
      <c r="H34" s="101">
        <v>10</v>
      </c>
      <c r="I34" s="101">
        <v>10245</v>
      </c>
      <c r="J34" s="101">
        <v>30</v>
      </c>
      <c r="K34" s="101">
        <v>0</v>
      </c>
      <c r="L34" s="101">
        <v>0</v>
      </c>
      <c r="M34" s="121" t="str">
        <f>IF(F34=0,"-",IF(G34&gt;0,INDEX(EQUIPMENT!B:B,MATCH(G34,EQUIPMENT!A:A,0))&amp;" X"&amp;H34,"")&amp;IF(I34&gt;0," / "&amp;INDEX(EQUIPMENT!B:B,MATCH(I34,EQUIPMENT!A:A,0))&amp;" X"&amp;J34,"")&amp;IF(K34&gt;0," / "&amp;INDEX(EQUIPMENT!B:B,MATCH(K34,EQUIPMENT!A:A,0))&amp;" X"&amp;L34,""))</f>
        <v>방한용 크로스백 설계도면 X10 / 감색 스쿨백 설계도면 X30</v>
      </c>
    </row>
    <row r="35" spans="1:13" ht="13.8" customHeight="1">
      <c r="A35" s="101">
        <f t="shared" si="0"/>
        <v>102424</v>
      </c>
      <c r="B35" s="100" t="s">
        <v>533</v>
      </c>
      <c r="C35" s="101">
        <v>4</v>
      </c>
      <c r="D35" s="101">
        <f>INDEX(EQUIPMENT!$A:$A,MATCH(B35,EQUIPMENT!$B:$B,0))</f>
        <v>10242</v>
      </c>
      <c r="E35" s="101">
        <v>40</v>
      </c>
      <c r="F35" s="101">
        <v>50000</v>
      </c>
      <c r="G35" s="101">
        <v>10225</v>
      </c>
      <c r="H35" s="101">
        <v>15</v>
      </c>
      <c r="I35" s="101">
        <v>10235</v>
      </c>
      <c r="J35" s="101">
        <v>20</v>
      </c>
      <c r="K35" s="101">
        <v>10255</v>
      </c>
      <c r="L35" s="101">
        <v>35</v>
      </c>
      <c r="M35" s="121" t="str">
        <f>IF(F35=0,"-",IF(G35&gt;0,INDEX(EQUIPMENT!B:B,MATCH(G35,EQUIPMENT!A:A,0))&amp;" X"&amp;H35,"")&amp;IF(I35&gt;0," / "&amp;INDEX(EQUIPMENT!B:B,MATCH(I35,EQUIPMENT!A:A,0))&amp;" X"&amp;J35,"")&amp;IF(K35&gt;0," / "&amp;INDEX(EQUIPMENT!B:B,MATCH(K35,EQUIPMENT!A:A,0))&amp;" X"&amp;L35,""))</f>
        <v>방한용 크로스백 설계도면 X15 / 페로로 백팩 설계도면 X20 / 전술 란도셀 설계도면 X35</v>
      </c>
    </row>
    <row r="36" spans="1:13" ht="13.8" customHeight="1">
      <c r="A36" s="101">
        <f t="shared" ref="A36:A66" si="1">D36*ID규칙_대상_장비_아이디_단위+C36</f>
        <v>102525</v>
      </c>
      <c r="B36" s="100" t="s">
        <v>534</v>
      </c>
      <c r="C36" s="101">
        <v>5</v>
      </c>
      <c r="D36" s="101">
        <f>INDEX(EQUIPMENT!$A:$A,MATCH(B36,EQUIPMENT!$B:$B,0))</f>
        <v>10252</v>
      </c>
      <c r="E36" s="101">
        <v>45</v>
      </c>
      <c r="F36" s="101">
        <v>75000</v>
      </c>
      <c r="G36" s="101">
        <v>10235</v>
      </c>
      <c r="H36" s="101">
        <v>5</v>
      </c>
      <c r="I36" s="101">
        <v>10245</v>
      </c>
      <c r="J36" s="101">
        <v>15</v>
      </c>
      <c r="K36" s="101">
        <v>10265</v>
      </c>
      <c r="L36" s="101">
        <v>40</v>
      </c>
      <c r="M36" s="121" t="str">
        <f>IF(F36=0,"-",IF(G36&gt;0,INDEX(EQUIPMENT!B:B,MATCH(G36,EQUIPMENT!A:A,0))&amp;" X"&amp;H36,"")&amp;IF(I36&gt;0," / "&amp;INDEX(EQUIPMENT!B:B,MATCH(I36,EQUIPMENT!A:A,0))&amp;" X"&amp;J36,"")&amp;IF(K36&gt;0," / "&amp;INDEX(EQUIPMENT!B:B,MATCH(K36,EQUIPMENT!A:A,0))&amp;" X"&amp;L36,""))</f>
        <v>페로로 백팩 설계도면 X5 / 감색 스쿨백 설계도면 X15 / 데빌 윙 토트백 설계도면 X40</v>
      </c>
    </row>
    <row r="37" spans="1:13" ht="13.8" customHeight="1">
      <c r="A37" s="101">
        <f t="shared" si="1"/>
        <v>102626</v>
      </c>
      <c r="B37" s="100" t="s">
        <v>535</v>
      </c>
      <c r="C37" s="101">
        <v>6</v>
      </c>
      <c r="D37" s="101">
        <f>INDEX(EQUIPMENT!$A:$A,MATCH(B37,EQUIPMENT!$B:$B,0))</f>
        <v>10262</v>
      </c>
      <c r="E37" s="101">
        <v>50</v>
      </c>
      <c r="F37" s="101">
        <v>100000</v>
      </c>
      <c r="G37" s="101">
        <v>10245</v>
      </c>
      <c r="H37" s="101">
        <v>5</v>
      </c>
      <c r="I37" s="101">
        <v>10255</v>
      </c>
      <c r="J37" s="101">
        <v>15</v>
      </c>
      <c r="K37" s="101">
        <v>10275</v>
      </c>
      <c r="L37" s="101">
        <v>40</v>
      </c>
      <c r="M37" s="121" t="str">
        <f>IF(F37=0,"-",IF(G37&gt;0,INDEX(EQUIPMENT!B:B,MATCH(G37,EQUIPMENT!A:A,0))&amp;" X"&amp;H37,"")&amp;IF(I37&gt;0," / "&amp;INDEX(EQUIPMENT!B:B,MATCH(I37,EQUIPMENT!A:A,0))&amp;" X"&amp;J37,"")&amp;IF(K37&gt;0," / "&amp;INDEX(EQUIPMENT!B:B,MATCH(K37,EQUIPMENT!A:A,0))&amp;" X"&amp;L37,""))</f>
        <v>감색 스쿨백 설계도면 X5 / 전술 란도셀 설계도면 X15 / 스트릿 백 설계도면 X40</v>
      </c>
    </row>
    <row r="38" spans="1:13" ht="13.8" customHeight="1">
      <c r="A38" s="101">
        <f t="shared" si="1"/>
        <v>102727</v>
      </c>
      <c r="B38" s="100" t="s">
        <v>536</v>
      </c>
      <c r="C38" s="101">
        <v>7</v>
      </c>
      <c r="D38" s="101">
        <f>INDEX(EQUIPMENT!$A:$A,MATCH(B38,EQUIPMENT!$B:$B,0))</f>
        <v>10272</v>
      </c>
      <c r="E38" s="101">
        <v>55</v>
      </c>
      <c r="F38" s="101">
        <v>0</v>
      </c>
      <c r="G38" s="101">
        <v>0</v>
      </c>
      <c r="H38" s="101">
        <v>0</v>
      </c>
      <c r="I38" s="101">
        <v>0</v>
      </c>
      <c r="J38" s="101">
        <v>0</v>
      </c>
      <c r="K38" s="101">
        <v>0</v>
      </c>
      <c r="L38" s="101">
        <v>0</v>
      </c>
      <c r="M38" s="121" t="str">
        <f>IF(F38=0,"-",IF(G38&gt;0,INDEX(EQUIPMENT!B:B,MATCH(G38,EQUIPMENT!A:A,0))&amp;" X"&amp;H38,"")&amp;IF(I38&gt;0," / "&amp;INDEX(EQUIPMENT!B:B,MATCH(I38,EQUIPMENT!A:A,0))&amp;" X"&amp;J38,"")&amp;IF(K38&gt;0," / "&amp;INDEX(EQUIPMENT!B:B,MATCH(K38,EQUIPMENT!A:A,0))&amp;" X"&amp;L38,""))</f>
        <v>-</v>
      </c>
    </row>
    <row r="39" spans="1:13" ht="13.8" customHeight="1">
      <c r="A39" s="101">
        <f t="shared" si="1"/>
        <v>102131</v>
      </c>
      <c r="B39" s="100" t="s">
        <v>537</v>
      </c>
      <c r="C39" s="101">
        <v>1</v>
      </c>
      <c r="D39" s="101">
        <f>INDEX(EQUIPMENT!$A:$A,MATCH(B39,EQUIPMENT!$B:$B,0))</f>
        <v>10213</v>
      </c>
      <c r="E39" s="101">
        <v>10</v>
      </c>
      <c r="F39" s="101">
        <v>1500</v>
      </c>
      <c r="G39" s="101">
        <v>10226</v>
      </c>
      <c r="H39" s="101">
        <v>15</v>
      </c>
      <c r="I39" s="101">
        <v>0</v>
      </c>
      <c r="J39" s="101">
        <v>0</v>
      </c>
      <c r="K39" s="101">
        <v>0</v>
      </c>
      <c r="L39" s="101">
        <v>0</v>
      </c>
      <c r="M39" s="121" t="str">
        <f>IF(F39=0,"-",IF(G39&gt;0,INDEX(EQUIPMENT!B:B,MATCH(G39,EQUIPMENT!A:A,0))&amp;" X"&amp;H39,"")&amp;IF(I39&gt;0," / "&amp;INDEX(EQUIPMENT!B:B,MATCH(I39,EQUIPMENT!A:A,0))&amp;" X"&amp;J39,"")&amp;IF(K39&gt;0," / "&amp;INDEX(EQUIPMENT!B:B,MATCH(K39,EQUIPMENT!A:A,0))&amp;" X"&amp;L39,""))</f>
        <v>헤어 슈슈 설계도면 X15</v>
      </c>
    </row>
    <row r="40" spans="1:13" ht="13.8" customHeight="1">
      <c r="A40" s="101">
        <f t="shared" si="1"/>
        <v>102232</v>
      </c>
      <c r="B40" s="100" t="s">
        <v>538</v>
      </c>
      <c r="C40" s="101">
        <v>2</v>
      </c>
      <c r="D40" s="101">
        <f>INDEX(EQUIPMENT!$A:$A,MATCH(B40,EQUIPMENT!$B:$B,0))</f>
        <v>10223</v>
      </c>
      <c r="E40" s="101">
        <v>20</v>
      </c>
      <c r="F40" s="101">
        <v>10000</v>
      </c>
      <c r="G40" s="101">
        <v>10236</v>
      </c>
      <c r="H40" s="101">
        <v>20</v>
      </c>
      <c r="I40" s="101">
        <v>0</v>
      </c>
      <c r="J40" s="101">
        <v>0</v>
      </c>
      <c r="K40" s="101">
        <v>0</v>
      </c>
      <c r="L40" s="101">
        <v>0</v>
      </c>
      <c r="M40" s="121" t="str">
        <f>IF(F40=0,"-",IF(G40&gt;0,INDEX(EQUIPMENT!B:B,MATCH(G40,EQUIPMENT!A:A,0))&amp;" X"&amp;H40,"")&amp;IF(I40&gt;0," / "&amp;INDEX(EQUIPMENT!B:B,MATCH(I40,EQUIPMENT!A:A,0))&amp;" X"&amp;J40,"")&amp;IF(K40&gt;0," / "&amp;INDEX(EQUIPMENT!B:B,MATCH(K40,EQUIPMENT!A:A,0))&amp;" X"&amp;L40,""))</f>
        <v>모모 헤어핀 설계도면 X20</v>
      </c>
    </row>
    <row r="41" spans="1:13" ht="13.8" customHeight="1">
      <c r="A41" s="101">
        <f t="shared" si="1"/>
        <v>102333</v>
      </c>
      <c r="B41" s="100" t="s">
        <v>539</v>
      </c>
      <c r="C41" s="101">
        <v>3</v>
      </c>
      <c r="D41" s="101">
        <f>INDEX(EQUIPMENT!$A:$A,MATCH(B41,EQUIPMENT!$B:$B,0))</f>
        <v>10233</v>
      </c>
      <c r="E41" s="101">
        <v>30</v>
      </c>
      <c r="F41" s="101">
        <v>25000</v>
      </c>
      <c r="G41" s="101">
        <v>10226</v>
      </c>
      <c r="H41" s="101">
        <v>10</v>
      </c>
      <c r="I41" s="101">
        <v>10246</v>
      </c>
      <c r="J41" s="101">
        <v>30</v>
      </c>
      <c r="K41" s="101">
        <v>0</v>
      </c>
      <c r="L41" s="101">
        <v>0</v>
      </c>
      <c r="M41" s="121" t="str">
        <f>IF(F41=0,"-",IF(G41&gt;0,INDEX(EQUIPMENT!B:B,MATCH(G41,EQUIPMENT!A:A,0))&amp;" X"&amp;H41,"")&amp;IF(I41&gt;0," / "&amp;INDEX(EQUIPMENT!B:B,MATCH(I41,EQUIPMENT!A:A,0))&amp;" X"&amp;J41,"")&amp;IF(K41&gt;0," / "&amp;INDEX(EQUIPMENT!B:B,MATCH(K41,EQUIPMENT!A:A,0))&amp;" X"&amp;L41,""))</f>
        <v>헤어 슈슈 설계도면 X10 / 날개 헤어핀 설계도면 X30</v>
      </c>
    </row>
    <row r="42" spans="1:13" ht="13.8" customHeight="1">
      <c r="A42" s="101">
        <f t="shared" si="1"/>
        <v>102434</v>
      </c>
      <c r="B42" s="100" t="s">
        <v>540</v>
      </c>
      <c r="C42" s="101">
        <v>4</v>
      </c>
      <c r="D42" s="101">
        <f>INDEX(EQUIPMENT!$A:$A,MATCH(B42,EQUIPMENT!$B:$B,0))</f>
        <v>10243</v>
      </c>
      <c r="E42" s="101">
        <v>40</v>
      </c>
      <c r="F42" s="101">
        <v>50000</v>
      </c>
      <c r="G42" s="101">
        <v>10226</v>
      </c>
      <c r="H42" s="101">
        <v>15</v>
      </c>
      <c r="I42" s="101">
        <v>10236</v>
      </c>
      <c r="J42" s="101">
        <v>20</v>
      </c>
      <c r="K42" s="101">
        <v>10256</v>
      </c>
      <c r="L42" s="101">
        <v>35</v>
      </c>
      <c r="M42" s="121" t="str">
        <f>IF(F42=0,"-",IF(G42&gt;0,INDEX(EQUIPMENT!B:B,MATCH(G42,EQUIPMENT!A:A,0))&amp;" X"&amp;H42,"")&amp;IF(I42&gt;0," / "&amp;INDEX(EQUIPMENT!B:B,MATCH(I42,EQUIPMENT!A:A,0))&amp;" X"&amp;J42,"")&amp;IF(K42&gt;0," / "&amp;INDEX(EQUIPMENT!B:B,MATCH(K42,EQUIPMENT!A:A,0))&amp;" X"&amp;L42,""))</f>
        <v>헤어 슈슈 설계도면 X15 / 모모 헤어핀 설계도면 X20 / 다목적 헤어핀 설계도면 X35</v>
      </c>
    </row>
    <row r="43" spans="1:13" ht="13.8" customHeight="1">
      <c r="A43" s="101">
        <f t="shared" si="1"/>
        <v>102535</v>
      </c>
      <c r="B43" s="100" t="s">
        <v>541</v>
      </c>
      <c r="C43" s="101">
        <v>5</v>
      </c>
      <c r="D43" s="101">
        <f>INDEX(EQUIPMENT!$A:$A,MATCH(B43,EQUIPMENT!$B:$B,0))</f>
        <v>10253</v>
      </c>
      <c r="E43" s="101">
        <v>45</v>
      </c>
      <c r="F43" s="101">
        <v>75000</v>
      </c>
      <c r="G43" s="101">
        <v>10236</v>
      </c>
      <c r="H43" s="101">
        <v>5</v>
      </c>
      <c r="I43" s="101">
        <v>10246</v>
      </c>
      <c r="J43" s="101">
        <v>15</v>
      </c>
      <c r="K43" s="101">
        <v>10266</v>
      </c>
      <c r="L43" s="101">
        <v>40</v>
      </c>
      <c r="M43" s="121" t="str">
        <f>IF(F43=0,"-",IF(G43&gt;0,INDEX(EQUIPMENT!B:B,MATCH(G43,EQUIPMENT!A:A,0))&amp;" X"&amp;H43,"")&amp;IF(I43&gt;0," / "&amp;INDEX(EQUIPMENT!B:B,MATCH(I43,EQUIPMENT!A:A,0))&amp;" X"&amp;J43,"")&amp;IF(K43&gt;0," / "&amp;INDEX(EQUIPMENT!B:B,MATCH(K43,EQUIPMENT!A:A,0))&amp;" X"&amp;L43,""))</f>
        <v>모모 헤어핀 설계도면 X5 / 날개 헤어핀 설계도면 X15 / 박쥐 헤어핀 설계도면 X40</v>
      </c>
    </row>
    <row r="44" spans="1:13" ht="13.8" customHeight="1">
      <c r="A44" s="101">
        <f t="shared" si="1"/>
        <v>102636</v>
      </c>
      <c r="B44" s="100" t="s">
        <v>542</v>
      </c>
      <c r="C44" s="101">
        <v>6</v>
      </c>
      <c r="D44" s="101">
        <f>INDEX(EQUIPMENT!$A:$A,MATCH(B44,EQUIPMENT!$B:$B,0))</f>
        <v>10263</v>
      </c>
      <c r="E44" s="101">
        <v>50</v>
      </c>
      <c r="F44" s="101">
        <v>100000</v>
      </c>
      <c r="G44" s="101">
        <v>10246</v>
      </c>
      <c r="H44" s="101">
        <v>5</v>
      </c>
      <c r="I44" s="101">
        <v>10256</v>
      </c>
      <c r="J44" s="101">
        <v>15</v>
      </c>
      <c r="K44" s="101">
        <v>10276</v>
      </c>
      <c r="L44" s="101">
        <v>40</v>
      </c>
      <c r="M44" s="121" t="str">
        <f>IF(F44=0,"-",IF(G44&gt;0,INDEX(EQUIPMENT!B:B,MATCH(G44,EQUIPMENT!A:A,0))&amp;" X"&amp;H44,"")&amp;IF(I44&gt;0," / "&amp;INDEX(EQUIPMENT!B:B,MATCH(I44,EQUIPMENT!A:A,0))&amp;" X"&amp;J44,"")&amp;IF(K44&gt;0," / "&amp;INDEX(EQUIPMENT!B:B,MATCH(K44,EQUIPMENT!A:A,0))&amp;" X"&amp;L44,""))</f>
        <v>날개 헤어핀 설계도면 X5 / 다목적 헤어핀 설계도면 X15 / 캘리그라피 헤어핀 설계도면 X40</v>
      </c>
    </row>
    <row r="45" spans="1:13" ht="13.8" customHeight="1">
      <c r="A45" s="101">
        <f t="shared" si="1"/>
        <v>102737</v>
      </c>
      <c r="B45" s="100" t="s">
        <v>543</v>
      </c>
      <c r="C45" s="101">
        <v>7</v>
      </c>
      <c r="D45" s="101">
        <f>INDEX(EQUIPMENT!$A:$A,MATCH(B45,EQUIPMENT!$B:$B,0))</f>
        <v>10273</v>
      </c>
      <c r="E45" s="101">
        <v>55</v>
      </c>
      <c r="F45" s="101">
        <v>0</v>
      </c>
      <c r="G45" s="101">
        <v>0</v>
      </c>
      <c r="H45" s="101">
        <v>0</v>
      </c>
      <c r="I45" s="101">
        <v>0</v>
      </c>
      <c r="J45" s="101">
        <v>0</v>
      </c>
      <c r="K45" s="101">
        <v>0</v>
      </c>
      <c r="L45" s="101">
        <v>0</v>
      </c>
      <c r="M45" s="121" t="str">
        <f>IF(F45=0,"-",IF(G45&gt;0,INDEX(EQUIPMENT!B:B,MATCH(G45,EQUIPMENT!A:A,0))&amp;" X"&amp;H45,"")&amp;IF(I45&gt;0," / "&amp;INDEX(EQUIPMENT!B:B,MATCH(I45,EQUIPMENT!A:A,0))&amp;" X"&amp;J45,"")&amp;IF(K45&gt;0," / "&amp;INDEX(EQUIPMENT!B:B,MATCH(K45,EQUIPMENT!A:A,0))&amp;" X"&amp;L45,""))</f>
        <v>-</v>
      </c>
    </row>
    <row r="46" spans="1:13" ht="13.8" customHeight="1">
      <c r="A46" s="101">
        <f t="shared" si="1"/>
        <v>103111</v>
      </c>
      <c r="B46" s="100" t="s">
        <v>544</v>
      </c>
      <c r="C46" s="101">
        <v>1</v>
      </c>
      <c r="D46" s="101">
        <f>INDEX(EQUIPMENT!$A:$A,MATCH(B46,EQUIPMENT!$B:$B,0))</f>
        <v>10311</v>
      </c>
      <c r="E46" s="101">
        <v>10</v>
      </c>
      <c r="F46" s="101">
        <v>1500</v>
      </c>
      <c r="G46" s="101">
        <v>10324</v>
      </c>
      <c r="H46" s="101">
        <v>15</v>
      </c>
      <c r="I46" s="101">
        <v>0</v>
      </c>
      <c r="J46" s="101">
        <v>0</v>
      </c>
      <c r="K46" s="101">
        <v>0</v>
      </c>
      <c r="L46" s="101">
        <v>0</v>
      </c>
      <c r="M46" s="121" t="str">
        <f>IF(F46=0,"-",IF(G46&gt;0,INDEX(EQUIPMENT!B:B,MATCH(G46,EQUIPMENT!A:A,0))&amp;" X"&amp;H46,"")&amp;IF(I46&gt;0," / "&amp;INDEX(EQUIPMENT!B:B,MATCH(I46,EQUIPMENT!A:A,0))&amp;" X"&amp;J46,"")&amp;IF(K46&gt;0," / "&amp;INDEX(EQUIPMENT!B:B,MATCH(K46,EQUIPMENT!A:A,0))&amp;" X"&amp;L46,""))</f>
        <v>눈꽃 펜던트 설계도면 X15</v>
      </c>
    </row>
    <row r="47" spans="1:13" ht="13.8" customHeight="1">
      <c r="A47" s="101">
        <f t="shared" si="1"/>
        <v>103212</v>
      </c>
      <c r="B47" s="100" t="s">
        <v>545</v>
      </c>
      <c r="C47" s="101">
        <v>2</v>
      </c>
      <c r="D47" s="101">
        <f>INDEX(EQUIPMENT!$A:$A,MATCH(B47,EQUIPMENT!$B:$B,0))</f>
        <v>10321</v>
      </c>
      <c r="E47" s="101">
        <v>20</v>
      </c>
      <c r="F47" s="101">
        <v>10000</v>
      </c>
      <c r="G47" s="101">
        <v>10334</v>
      </c>
      <c r="H47" s="101">
        <v>20</v>
      </c>
      <c r="I47" s="101">
        <v>0</v>
      </c>
      <c r="J47" s="101">
        <v>0</v>
      </c>
      <c r="K47" s="101">
        <v>0</v>
      </c>
      <c r="L47" s="101">
        <v>0</v>
      </c>
      <c r="M47" s="121" t="str">
        <f>IF(F47=0,"-",IF(G47&gt;0,INDEX(EQUIPMENT!B:B,MATCH(G47,EQUIPMENT!A:A,0))&amp;" X"&amp;H47,"")&amp;IF(I47&gt;0," / "&amp;INDEX(EQUIPMENT!B:B,MATCH(I47,EQUIPMENT!A:A,0))&amp;" X"&amp;J47,"")&amp;IF(K47&gt;0," / "&amp;INDEX(EQUIPMENT!B:B,MATCH(K47,EQUIPMENT!A:A,0))&amp;" X"&amp;L47,""))</f>
        <v>니콜라이 로켓 설계도면 X20</v>
      </c>
    </row>
    <row r="48" spans="1:13" ht="13.8" customHeight="1">
      <c r="A48" s="101">
        <f t="shared" si="1"/>
        <v>103313</v>
      </c>
      <c r="B48" s="100" t="s">
        <v>546</v>
      </c>
      <c r="C48" s="101">
        <v>3</v>
      </c>
      <c r="D48" s="101">
        <f>INDEX(EQUIPMENT!$A:$A,MATCH(B48,EQUIPMENT!$B:$B,0))</f>
        <v>10331</v>
      </c>
      <c r="E48" s="101">
        <v>30</v>
      </c>
      <c r="F48" s="101">
        <v>25000</v>
      </c>
      <c r="G48" s="101">
        <v>10324</v>
      </c>
      <c r="H48" s="101">
        <v>10</v>
      </c>
      <c r="I48" s="101">
        <v>10344</v>
      </c>
      <c r="J48" s="101">
        <v>30</v>
      </c>
      <c r="K48" s="101">
        <v>0</v>
      </c>
      <c r="L48" s="101">
        <v>0</v>
      </c>
      <c r="M48" s="121" t="str">
        <f>IF(F48=0,"-",IF(G48&gt;0,INDEX(EQUIPMENT!B:B,MATCH(G48,EQUIPMENT!A:A,0))&amp;" X"&amp;H48,"")&amp;IF(I48&gt;0," / "&amp;INDEX(EQUIPMENT!B:B,MATCH(I48,EQUIPMENT!A:A,0))&amp;" X"&amp;J48,"")&amp;IF(K48&gt;0," / "&amp;INDEX(EQUIPMENT!B:B,MATCH(K48,EQUIPMENT!A:A,0))&amp;" X"&amp;L48,""))</f>
        <v>눈꽃 펜던트 설계도면 X10 / 십자가 초커 설계도면 X30</v>
      </c>
    </row>
    <row r="49" spans="1:13" ht="13.8" customHeight="1">
      <c r="A49" s="101">
        <f t="shared" si="1"/>
        <v>103414</v>
      </c>
      <c r="B49" s="100" t="s">
        <v>547</v>
      </c>
      <c r="C49" s="101">
        <v>4</v>
      </c>
      <c r="D49" s="101">
        <f>INDEX(EQUIPMENT!$A:$A,MATCH(B49,EQUIPMENT!$B:$B,0))</f>
        <v>10341</v>
      </c>
      <c r="E49" s="101">
        <v>40</v>
      </c>
      <c r="F49" s="101">
        <v>50000</v>
      </c>
      <c r="G49" s="101">
        <v>10324</v>
      </c>
      <c r="H49" s="101">
        <v>15</v>
      </c>
      <c r="I49" s="101">
        <v>10334</v>
      </c>
      <c r="J49" s="101">
        <v>20</v>
      </c>
      <c r="K49" s="101">
        <v>10354</v>
      </c>
      <c r="L49" s="101">
        <v>35</v>
      </c>
      <c r="M49" s="121" t="str">
        <f>IF(F49=0,"-",IF(G49&gt;0,INDEX(EQUIPMENT!B:B,MATCH(G49,EQUIPMENT!A:A,0))&amp;" X"&amp;H49,"")&amp;IF(I49&gt;0," / "&amp;INDEX(EQUIPMENT!B:B,MATCH(I49,EQUIPMENT!A:A,0))&amp;" X"&amp;J49,"")&amp;IF(K49&gt;0," / "&amp;INDEX(EQUIPMENT!B:B,MATCH(K49,EQUIPMENT!A:A,0))&amp;" X"&amp;L49,""))</f>
        <v>눈꽃 펜던트 설계도면 X15 / 니콜라이 로켓 설계도면 X20 / 도그택 설계도면 X35</v>
      </c>
    </row>
    <row r="50" spans="1:13" ht="13.8" customHeight="1">
      <c r="A50" s="101">
        <f t="shared" si="1"/>
        <v>103515</v>
      </c>
      <c r="B50" s="100" t="s">
        <v>548</v>
      </c>
      <c r="C50" s="101">
        <v>5</v>
      </c>
      <c r="D50" s="101">
        <f>INDEX(EQUIPMENT!$A:$A,MATCH(B50,EQUIPMENT!$B:$B,0))</f>
        <v>10351</v>
      </c>
      <c r="E50" s="101">
        <v>45</v>
      </c>
      <c r="F50" s="101">
        <v>75000</v>
      </c>
      <c r="G50" s="101">
        <v>10334</v>
      </c>
      <c r="H50" s="101">
        <v>5</v>
      </c>
      <c r="I50" s="101">
        <v>10344</v>
      </c>
      <c r="J50" s="101">
        <v>15</v>
      </c>
      <c r="K50" s="101">
        <v>10364</v>
      </c>
      <c r="L50" s="101">
        <v>40</v>
      </c>
      <c r="M50" s="121" t="str">
        <f>IF(F50=0,"-",IF(G50&gt;0,INDEX(EQUIPMENT!B:B,MATCH(G50,EQUIPMENT!A:A,0))&amp;" X"&amp;H50,"")&amp;IF(I50&gt;0," / "&amp;INDEX(EQUIPMENT!B:B,MATCH(I50,EQUIPMENT!A:A,0))&amp;" X"&amp;J50,"")&amp;IF(K50&gt;0," / "&amp;INDEX(EQUIPMENT!B:B,MATCH(K50,EQUIPMENT!A:A,0))&amp;" X"&amp;L50,""))</f>
        <v>니콜라이 로켓 설계도면 X5 / 십자가 초커 설계도면 X15 / 펑크 초커 설계도면 X40</v>
      </c>
    </row>
    <row r="51" spans="1:13" ht="13.8" customHeight="1">
      <c r="A51" s="101">
        <f t="shared" si="1"/>
        <v>103616</v>
      </c>
      <c r="B51" s="100" t="s">
        <v>549</v>
      </c>
      <c r="C51" s="101">
        <v>6</v>
      </c>
      <c r="D51" s="101">
        <f>INDEX(EQUIPMENT!$A:$A,MATCH(B51,EQUIPMENT!$B:$B,0))</f>
        <v>10361</v>
      </c>
      <c r="E51" s="101">
        <v>50</v>
      </c>
      <c r="F51" s="101">
        <v>100000</v>
      </c>
      <c r="G51" s="101">
        <v>10344</v>
      </c>
      <c r="H51" s="101">
        <v>5</v>
      </c>
      <c r="I51" s="101">
        <v>10354</v>
      </c>
      <c r="J51" s="101">
        <v>15</v>
      </c>
      <c r="K51" s="101">
        <v>10374</v>
      </c>
      <c r="L51" s="101">
        <v>40</v>
      </c>
      <c r="M51" s="121" t="str">
        <f>IF(F51=0,"-",IF(G51&gt;0,INDEX(EQUIPMENT!B:B,MATCH(G51,EQUIPMENT!A:A,0))&amp;" X"&amp;H51,"")&amp;IF(I51&gt;0," / "&amp;INDEX(EQUIPMENT!B:B,MATCH(I51,EQUIPMENT!A:A,0))&amp;" X"&amp;J51,"")&amp;IF(K51&gt;0," / "&amp;INDEX(EQUIPMENT!B:B,MATCH(K51,EQUIPMENT!A:A,0))&amp;" X"&amp;L51,""))</f>
        <v>십자가 초커 설계도면 X5 / 도그택 설계도면 X15 / 체인 목걸이 설계도면 X40</v>
      </c>
    </row>
    <row r="52" spans="1:13" ht="13.8" customHeight="1">
      <c r="A52" s="101">
        <f t="shared" si="1"/>
        <v>103717</v>
      </c>
      <c r="B52" s="100" t="s">
        <v>550</v>
      </c>
      <c r="C52" s="101">
        <v>7</v>
      </c>
      <c r="D52" s="101">
        <f>INDEX(EQUIPMENT!$A:$A,MATCH(B52,EQUIPMENT!$B:$B,0))</f>
        <v>10371</v>
      </c>
      <c r="E52" s="101">
        <v>55</v>
      </c>
      <c r="F52" s="101">
        <v>0</v>
      </c>
      <c r="G52" s="101">
        <v>0</v>
      </c>
      <c r="H52" s="101">
        <v>0</v>
      </c>
      <c r="I52" s="101">
        <v>0</v>
      </c>
      <c r="J52" s="101">
        <v>0</v>
      </c>
      <c r="K52" s="101">
        <v>0</v>
      </c>
      <c r="L52" s="101">
        <v>0</v>
      </c>
      <c r="M52" s="121" t="str">
        <f>IF(F52=0,"-",IF(G52&gt;0,INDEX(EQUIPMENT!B:B,MATCH(G52,EQUIPMENT!A:A,0))&amp;" X"&amp;H52,"")&amp;IF(I52&gt;0," / "&amp;INDEX(EQUIPMENT!B:B,MATCH(I52,EQUIPMENT!A:A,0))&amp;" X"&amp;J52,"")&amp;IF(K52&gt;0," / "&amp;INDEX(EQUIPMENT!B:B,MATCH(K52,EQUIPMENT!A:A,0))&amp;" X"&amp;L52,""))</f>
        <v>-</v>
      </c>
    </row>
    <row r="53" spans="1:13" ht="13.8" customHeight="1">
      <c r="A53" s="101">
        <f t="shared" si="1"/>
        <v>103121</v>
      </c>
      <c r="B53" s="100" t="s">
        <v>551</v>
      </c>
      <c r="C53" s="101">
        <v>1</v>
      </c>
      <c r="D53" s="101">
        <f>INDEX(EQUIPMENT!$A:$A,MATCH(B53,EQUIPMENT!$B:$B,0))</f>
        <v>10312</v>
      </c>
      <c r="E53" s="101">
        <v>10</v>
      </c>
      <c r="F53" s="101">
        <v>1500</v>
      </c>
      <c r="G53" s="101">
        <v>10325</v>
      </c>
      <c r="H53" s="101">
        <v>15</v>
      </c>
      <c r="I53" s="101">
        <v>0</v>
      </c>
      <c r="J53" s="101">
        <v>0</v>
      </c>
      <c r="K53" s="101">
        <v>0</v>
      </c>
      <c r="L53" s="101">
        <v>0</v>
      </c>
      <c r="M53" s="121" t="str">
        <f>IF(F53=0,"-",IF(G53&gt;0,INDEX(EQUIPMENT!B:B,MATCH(G53,EQUIPMENT!A:A,0))&amp;" X"&amp;H53,"")&amp;IF(I53&gt;0," / "&amp;INDEX(EQUIPMENT!B:B,MATCH(I53,EQUIPMENT!A:A,0))&amp;" X"&amp;J53,"")&amp;IF(K53&gt;0," / "&amp;INDEX(EQUIPMENT!B:B,MATCH(K53,EQUIPMENT!A:A,0))&amp;" X"&amp;L53,""))</f>
        <v>발열팩 설계도면 X15</v>
      </c>
    </row>
    <row r="54" spans="1:13" ht="13.8" customHeight="1">
      <c r="A54" s="101">
        <f t="shared" si="1"/>
        <v>103222</v>
      </c>
      <c r="B54" s="100" t="s">
        <v>552</v>
      </c>
      <c r="C54" s="101">
        <v>2</v>
      </c>
      <c r="D54" s="101">
        <f>INDEX(EQUIPMENT!$A:$A,MATCH(B54,EQUIPMENT!$B:$B,0))</f>
        <v>10322</v>
      </c>
      <c r="E54" s="101">
        <v>20</v>
      </c>
      <c r="F54" s="101">
        <v>10000</v>
      </c>
      <c r="G54" s="101">
        <v>10335</v>
      </c>
      <c r="H54" s="101">
        <v>20</v>
      </c>
      <c r="I54" s="101">
        <v>0</v>
      </c>
      <c r="J54" s="101">
        <v>0</v>
      </c>
      <c r="K54" s="101">
        <v>0</v>
      </c>
      <c r="L54" s="101">
        <v>0</v>
      </c>
      <c r="M54" s="121" t="str">
        <f>IF(F54=0,"-",IF(G54&gt;0,INDEX(EQUIPMENT!B:B,MATCH(G54,EQUIPMENT!A:A,0))&amp;" X"&amp;H54,"")&amp;IF(I54&gt;0," / "&amp;INDEX(EQUIPMENT!B:B,MATCH(I54,EQUIPMENT!A:A,0))&amp;" X"&amp;J54,"")&amp;IF(K54&gt;0," / "&amp;INDEX(EQUIPMENT!B:B,MATCH(K54,EQUIPMENT!A:A,0))&amp;" X"&amp;L54,""))</f>
        <v>페로로의 깃털 설계도면 X20</v>
      </c>
    </row>
    <row r="55" spans="1:13" ht="13.8" customHeight="1">
      <c r="A55" s="101">
        <f t="shared" si="1"/>
        <v>103323</v>
      </c>
      <c r="B55" s="100" t="s">
        <v>553</v>
      </c>
      <c r="C55" s="101">
        <v>3</v>
      </c>
      <c r="D55" s="101">
        <f>INDEX(EQUIPMENT!$A:$A,MATCH(B55,EQUIPMENT!$B:$B,0))</f>
        <v>10332</v>
      </c>
      <c r="E55" s="101">
        <v>30</v>
      </c>
      <c r="F55" s="101">
        <v>25000</v>
      </c>
      <c r="G55" s="101">
        <v>10325</v>
      </c>
      <c r="H55" s="101">
        <v>10</v>
      </c>
      <c r="I55" s="101">
        <v>10345</v>
      </c>
      <c r="J55" s="101">
        <v>30</v>
      </c>
      <c r="K55" s="101">
        <v>0</v>
      </c>
      <c r="L55" s="101">
        <v>0</v>
      </c>
      <c r="M55" s="121" t="str">
        <f>IF(F55=0,"-",IF(G55&gt;0,INDEX(EQUIPMENT!B:B,MATCH(G55,EQUIPMENT!A:A,0))&amp;" X"&amp;H55,"")&amp;IF(I55&gt;0," / "&amp;INDEX(EQUIPMENT!B:B,MATCH(I55,EQUIPMENT!A:A,0))&amp;" X"&amp;J55,"")&amp;IF(K55&gt;0," / "&amp;INDEX(EQUIPMENT!B:B,MATCH(K55,EQUIPMENT!A:A,0))&amp;" X"&amp;L55,""))</f>
        <v>발열팩 설계도면 X10 / 십자가 설계도면 X30</v>
      </c>
    </row>
    <row r="56" spans="1:13" ht="13.8" customHeight="1">
      <c r="A56" s="101">
        <f t="shared" si="1"/>
        <v>103424</v>
      </c>
      <c r="B56" s="100" t="s">
        <v>554</v>
      </c>
      <c r="C56" s="101">
        <v>4</v>
      </c>
      <c r="D56" s="101">
        <f>INDEX(EQUIPMENT!$A:$A,MATCH(B56,EQUIPMENT!$B:$B,0))</f>
        <v>10342</v>
      </c>
      <c r="E56" s="101">
        <v>40</v>
      </c>
      <c r="F56" s="101">
        <v>50000</v>
      </c>
      <c r="G56" s="101">
        <v>10325</v>
      </c>
      <c r="H56" s="101">
        <v>15</v>
      </c>
      <c r="I56" s="101">
        <v>10335</v>
      </c>
      <c r="J56" s="101">
        <v>20</v>
      </c>
      <c r="K56" s="101">
        <v>10355</v>
      </c>
      <c r="L56" s="101">
        <v>35</v>
      </c>
      <c r="M56" s="121" t="str">
        <f>IF(F56=0,"-",IF(G56&gt;0,INDEX(EQUIPMENT!B:B,MATCH(G56,EQUIPMENT!A:A,0))&amp;" X"&amp;H56,"")&amp;IF(I56&gt;0," / "&amp;INDEX(EQUIPMENT!B:B,MATCH(I56,EQUIPMENT!A:A,0))&amp;" X"&amp;J56,"")&amp;IF(K56&gt;0," / "&amp;INDEX(EQUIPMENT!B:B,MATCH(K56,EQUIPMENT!A:A,0))&amp;" X"&amp;L56,""))</f>
        <v>발열팩 설계도면 X15 / 페로로의 깃털 설계도면 X20 / 카모 달마 설계도면 X35</v>
      </c>
    </row>
    <row r="57" spans="1:13" ht="13.8" customHeight="1">
      <c r="A57" s="101">
        <f t="shared" si="1"/>
        <v>103525</v>
      </c>
      <c r="B57" s="100" t="s">
        <v>555</v>
      </c>
      <c r="C57" s="101">
        <v>5</v>
      </c>
      <c r="D57" s="101">
        <f>INDEX(EQUIPMENT!$A:$A,MATCH(B57,EQUIPMENT!$B:$B,0))</f>
        <v>10352</v>
      </c>
      <c r="E57" s="101">
        <v>45</v>
      </c>
      <c r="F57" s="101">
        <v>75000</v>
      </c>
      <c r="G57" s="101">
        <v>10335</v>
      </c>
      <c r="H57" s="101">
        <v>5</v>
      </c>
      <c r="I57" s="101">
        <v>10345</v>
      </c>
      <c r="J57" s="101">
        <v>15</v>
      </c>
      <c r="K57" s="101">
        <v>10365</v>
      </c>
      <c r="L57" s="101">
        <v>40</v>
      </c>
      <c r="M57" s="121" t="str">
        <f>IF(F57=0,"-",IF(G57&gt;0,INDEX(EQUIPMENT!B:B,MATCH(G57,EQUIPMENT!A:A,0))&amp;" X"&amp;H57,"")&amp;IF(I57&gt;0," / "&amp;INDEX(EQUIPMENT!B:B,MATCH(I57,EQUIPMENT!A:A,0))&amp;" X"&amp;J57,"")&amp;IF(K57&gt;0," / "&amp;INDEX(EQUIPMENT!B:B,MATCH(K57,EQUIPMENT!A:A,0))&amp;" X"&amp;L57,""))</f>
        <v>페로로의 깃털 설계도면 X5 / 십자가 설계도면 X15 / 저주 인형 설계도면 X40</v>
      </c>
    </row>
    <row r="58" spans="1:13" ht="13.8" customHeight="1">
      <c r="A58" s="101">
        <f t="shared" si="1"/>
        <v>103626</v>
      </c>
      <c r="B58" s="100" t="s">
        <v>556</v>
      </c>
      <c r="C58" s="101">
        <v>6</v>
      </c>
      <c r="D58" s="101">
        <f>INDEX(EQUIPMENT!$A:$A,MATCH(B58,EQUIPMENT!$B:$B,0))</f>
        <v>10362</v>
      </c>
      <c r="E58" s="101">
        <v>50</v>
      </c>
      <c r="F58" s="101">
        <v>100000</v>
      </c>
      <c r="G58" s="101">
        <v>10345</v>
      </c>
      <c r="H58" s="101">
        <v>5</v>
      </c>
      <c r="I58" s="101">
        <v>10355</v>
      </c>
      <c r="J58" s="101">
        <v>15</v>
      </c>
      <c r="K58" s="101">
        <v>10375</v>
      </c>
      <c r="L58" s="101">
        <v>40</v>
      </c>
      <c r="M58" s="121" t="str">
        <f>IF(F58=0,"-",IF(G58&gt;0,INDEX(EQUIPMENT!B:B,MATCH(G58,EQUIPMENT!A:A,0))&amp;" X"&amp;H58,"")&amp;IF(I58&gt;0," / "&amp;INDEX(EQUIPMENT!B:B,MATCH(I58,EQUIPMENT!A:A,0))&amp;" X"&amp;J58,"")&amp;IF(K58&gt;0," / "&amp;INDEX(EQUIPMENT!B:B,MATCH(K58,EQUIPMENT!A:A,0))&amp;" X"&amp;L58,""))</f>
        <v>십자가 설계도면 X5 / 카모 달마 설계도면 X15 / 휴대용 탈취제 설계도면 X40</v>
      </c>
    </row>
    <row r="59" spans="1:13" ht="13.8" customHeight="1">
      <c r="A59" s="101">
        <f t="shared" si="1"/>
        <v>103727</v>
      </c>
      <c r="B59" s="100" t="s">
        <v>557</v>
      </c>
      <c r="C59" s="101">
        <v>7</v>
      </c>
      <c r="D59" s="101">
        <f>INDEX(EQUIPMENT!$A:$A,MATCH(B59,EQUIPMENT!$B:$B,0))</f>
        <v>10372</v>
      </c>
      <c r="E59" s="101">
        <v>55</v>
      </c>
      <c r="F59" s="101">
        <v>0</v>
      </c>
      <c r="G59" s="101">
        <v>0</v>
      </c>
      <c r="H59" s="101">
        <v>0</v>
      </c>
      <c r="I59" s="101">
        <v>0</v>
      </c>
      <c r="J59" s="101">
        <v>0</v>
      </c>
      <c r="K59" s="101">
        <v>0</v>
      </c>
      <c r="L59" s="101">
        <v>0</v>
      </c>
      <c r="M59" s="121" t="str">
        <f>IF(F59=0,"-",IF(G59&gt;0,INDEX(EQUIPMENT!B:B,MATCH(G59,EQUIPMENT!A:A,0))&amp;" X"&amp;H59,"")&amp;IF(I59&gt;0," / "&amp;INDEX(EQUIPMENT!B:B,MATCH(I59,EQUIPMENT!A:A,0))&amp;" X"&amp;J59,"")&amp;IF(K59&gt;0," / "&amp;INDEX(EQUIPMENT!B:B,MATCH(K59,EQUIPMENT!A:A,0))&amp;" X"&amp;L59,""))</f>
        <v>-</v>
      </c>
    </row>
    <row r="60" spans="1:13" ht="13.8" customHeight="1">
      <c r="A60" s="101">
        <f t="shared" si="1"/>
        <v>103131</v>
      </c>
      <c r="B60" s="100" t="s">
        <v>558</v>
      </c>
      <c r="C60" s="101">
        <v>1</v>
      </c>
      <c r="D60" s="101">
        <f>INDEX(EQUIPMENT!$A:$A,MATCH(B60,EQUIPMENT!$B:$B,0))</f>
        <v>10313</v>
      </c>
      <c r="E60" s="101">
        <v>10</v>
      </c>
      <c r="F60" s="101">
        <v>1500</v>
      </c>
      <c r="G60" s="101">
        <v>10326</v>
      </c>
      <c r="H60" s="101">
        <v>15</v>
      </c>
      <c r="I60" s="101">
        <v>0</v>
      </c>
      <c r="J60" s="101">
        <v>0</v>
      </c>
      <c r="K60" s="101">
        <v>0</v>
      </c>
      <c r="L60" s="101">
        <v>0</v>
      </c>
      <c r="M60" s="121" t="str">
        <f>IF(F60=0,"-",IF(G60&gt;0,INDEX(EQUIPMENT!B:B,MATCH(G60,EQUIPMENT!A:A,0))&amp;" X"&amp;H60,"")&amp;IF(I60&gt;0," / "&amp;INDEX(EQUIPMENT!B:B,MATCH(I60,EQUIPMENT!A:A,0))&amp;" X"&amp;J60,"")&amp;IF(K60&gt;0," / "&amp;INDEX(EQUIPMENT!B:B,MATCH(K60,EQUIPMENT!A:A,0))&amp;" X"&amp;L60,""))</f>
        <v>가죽 손목 시계 설계도면 X15</v>
      </c>
    </row>
    <row r="61" spans="1:13" ht="13.8" customHeight="1">
      <c r="A61" s="101">
        <f t="shared" si="1"/>
        <v>103232</v>
      </c>
      <c r="B61" s="100" t="s">
        <v>559</v>
      </c>
      <c r="C61" s="101">
        <v>2</v>
      </c>
      <c r="D61" s="101">
        <f>INDEX(EQUIPMENT!$A:$A,MATCH(B61,EQUIPMENT!$B:$B,0))</f>
        <v>10323</v>
      </c>
      <c r="E61" s="101">
        <v>20</v>
      </c>
      <c r="F61" s="101">
        <v>10000</v>
      </c>
      <c r="G61" s="101">
        <v>10336</v>
      </c>
      <c r="H61" s="101">
        <v>20</v>
      </c>
      <c r="I61" s="101">
        <v>0</v>
      </c>
      <c r="J61" s="101">
        <v>0</v>
      </c>
      <c r="K61" s="101">
        <v>0</v>
      </c>
      <c r="L61" s="101">
        <v>0</v>
      </c>
      <c r="M61" s="121" t="str">
        <f>IF(F61=0,"-",IF(G61&gt;0,INDEX(EQUIPMENT!B:B,MATCH(G61,EQUIPMENT!A:A,0))&amp;" X"&amp;H61,"")&amp;IF(I61&gt;0," / "&amp;INDEX(EQUIPMENT!B:B,MATCH(I61,EQUIPMENT!A:A,0))&amp;" X"&amp;J61,"")&amp;IF(K61&gt;0," / "&amp;INDEX(EQUIPMENT!B:B,MATCH(K61,EQUIPMENT!A:A,0))&amp;" X"&amp;L61,""))</f>
        <v>웨이브캣 손목 시계 설계도면 X20</v>
      </c>
    </row>
    <row r="62" spans="1:13" ht="13.8" customHeight="1">
      <c r="A62" s="101">
        <f t="shared" si="1"/>
        <v>103333</v>
      </c>
      <c r="B62" s="100" t="s">
        <v>560</v>
      </c>
      <c r="C62" s="101">
        <v>3</v>
      </c>
      <c r="D62" s="101">
        <f>INDEX(EQUIPMENT!$A:$A,MATCH(B62,EQUIPMENT!$B:$B,0))</f>
        <v>10333</v>
      </c>
      <c r="E62" s="101">
        <v>30</v>
      </c>
      <c r="F62" s="101">
        <v>25000</v>
      </c>
      <c r="G62" s="101">
        <v>10326</v>
      </c>
      <c r="H62" s="101">
        <v>10</v>
      </c>
      <c r="I62" s="101">
        <v>10346</v>
      </c>
      <c r="J62" s="101">
        <v>30</v>
      </c>
      <c r="K62" s="101">
        <v>0</v>
      </c>
      <c r="L62" s="101">
        <v>0</v>
      </c>
      <c r="M62" s="121" t="str">
        <f>IF(F62=0,"-",IF(G62&gt;0,INDEX(EQUIPMENT!B:B,MATCH(G62,EQUIPMENT!A:A,0))&amp;" X"&amp;H62,"")&amp;IF(I62&gt;0," / "&amp;INDEX(EQUIPMENT!B:B,MATCH(I62,EQUIPMENT!A:A,0))&amp;" X"&amp;J62,"")&amp;IF(K62&gt;0," / "&amp;INDEX(EQUIPMENT!B:B,MATCH(K62,EQUIPMENT!A:A,0))&amp;" X"&amp;L62,""))</f>
        <v>가죽 손목 시계 설계도면 X10 / 앤티크 회중 시계 설계도면 X30</v>
      </c>
    </row>
    <row r="63" spans="1:13" ht="13.8" customHeight="1">
      <c r="A63" s="101">
        <f t="shared" si="1"/>
        <v>103434</v>
      </c>
      <c r="B63" s="100" t="s">
        <v>561</v>
      </c>
      <c r="C63" s="101">
        <v>4</v>
      </c>
      <c r="D63" s="101">
        <f>INDEX(EQUIPMENT!$A:$A,MATCH(B63,EQUIPMENT!$B:$B,0))</f>
        <v>10343</v>
      </c>
      <c r="E63" s="101">
        <v>40</v>
      </c>
      <c r="F63" s="101">
        <v>50000</v>
      </c>
      <c r="G63" s="101">
        <v>10326</v>
      </c>
      <c r="H63" s="101">
        <v>15</v>
      </c>
      <c r="I63" s="101">
        <v>10336</v>
      </c>
      <c r="J63" s="101">
        <v>20</v>
      </c>
      <c r="K63" s="101">
        <v>10356</v>
      </c>
      <c r="L63" s="101">
        <v>35</v>
      </c>
      <c r="M63" s="121" t="str">
        <f>IF(F63=0,"-",IF(G63&gt;0,INDEX(EQUIPMENT!B:B,MATCH(G63,EQUIPMENT!A:A,0))&amp;" X"&amp;H63,"")&amp;IF(I63&gt;0," / "&amp;INDEX(EQUIPMENT!B:B,MATCH(I63,EQUIPMENT!A:A,0))&amp;" X"&amp;J63,"")&amp;IF(K63&gt;0," / "&amp;INDEX(EQUIPMENT!B:B,MATCH(K63,EQUIPMENT!A:A,0))&amp;" X"&amp;L63,""))</f>
        <v>가죽 손목 시계 설계도면 X15 / 웨이브캣 손목 시계 설계도면 X20 / 방진 손목 시계 설계도면 X35</v>
      </c>
    </row>
    <row r="64" spans="1:13" ht="13.8" customHeight="1">
      <c r="A64" s="101">
        <f t="shared" si="1"/>
        <v>103535</v>
      </c>
      <c r="B64" s="100" t="s">
        <v>562</v>
      </c>
      <c r="C64" s="101">
        <v>5</v>
      </c>
      <c r="D64" s="101">
        <f>INDEX(EQUIPMENT!$A:$A,MATCH(B64,EQUIPMENT!$B:$B,0))</f>
        <v>10353</v>
      </c>
      <c r="E64" s="101">
        <v>45</v>
      </c>
      <c r="F64" s="101">
        <v>75000</v>
      </c>
      <c r="G64" s="101">
        <v>10336</v>
      </c>
      <c r="H64" s="101">
        <v>5</v>
      </c>
      <c r="I64" s="101">
        <v>10346</v>
      </c>
      <c r="J64" s="101">
        <v>15</v>
      </c>
      <c r="K64" s="101">
        <v>10366</v>
      </c>
      <c r="L64" s="101">
        <v>40</v>
      </c>
      <c r="M64" s="121" t="str">
        <f>IF(F64=0,"-",IF(G64&gt;0,INDEX(EQUIPMENT!B:B,MATCH(G64,EQUIPMENT!A:A,0))&amp;" X"&amp;H64,"")&amp;IF(I64&gt;0," / "&amp;INDEX(EQUIPMENT!B:B,MATCH(I64,EQUIPMENT!A:A,0))&amp;" X"&amp;J64,"")&amp;IF(K64&gt;0," / "&amp;INDEX(EQUIPMENT!B:B,MATCH(K64,EQUIPMENT!A:A,0))&amp;" X"&amp;L64,""))</f>
        <v>웨이브캣 손목 시계 설계도면 X5 / 앤티크 회중 시계 설계도면 X15 / 고딕풍 손목 시계 설계도면 X40</v>
      </c>
    </row>
    <row r="65" spans="1:13" ht="13.8" customHeight="1">
      <c r="A65" s="101">
        <f t="shared" si="1"/>
        <v>103636</v>
      </c>
      <c r="B65" s="100" t="s">
        <v>563</v>
      </c>
      <c r="C65" s="101">
        <v>6</v>
      </c>
      <c r="D65" s="101">
        <f>INDEX(EQUIPMENT!$A:$A,MATCH(B65,EQUIPMENT!$B:$B,0))</f>
        <v>10363</v>
      </c>
      <c r="E65" s="101">
        <v>50</v>
      </c>
      <c r="F65" s="101">
        <v>100000</v>
      </c>
      <c r="G65" s="101">
        <v>10346</v>
      </c>
      <c r="H65" s="101">
        <v>5</v>
      </c>
      <c r="I65" s="101">
        <v>10356</v>
      </c>
      <c r="J65" s="101">
        <v>15</v>
      </c>
      <c r="K65" s="101">
        <v>10376</v>
      </c>
      <c r="L65" s="101">
        <v>40</v>
      </c>
      <c r="M65" s="121" t="str">
        <f>IF(F65=0,"-",IF(G65&gt;0,INDEX(EQUIPMENT!B:B,MATCH(G65,EQUIPMENT!A:A,0))&amp;" X"&amp;H65,"")&amp;IF(I65&gt;0," / "&amp;INDEX(EQUIPMENT!B:B,MATCH(I65,EQUIPMENT!A:A,0))&amp;" X"&amp;J65,"")&amp;IF(K65&gt;0," / "&amp;INDEX(EQUIPMENT!B:B,MATCH(K65,EQUIPMENT!A:A,0))&amp;" X"&amp;L65,""))</f>
        <v>앤티크 회중 시계 설계도면 X5 / 방진 손목 시계 설계도면 X15 / 스트릿 패션 시계 설계도면 X40</v>
      </c>
    </row>
    <row r="66" spans="1:13" ht="13.8" customHeight="1">
      <c r="A66" s="101">
        <f t="shared" si="1"/>
        <v>103737</v>
      </c>
      <c r="B66" s="100" t="s">
        <v>564</v>
      </c>
      <c r="C66" s="101">
        <v>7</v>
      </c>
      <c r="D66" s="101">
        <f>INDEX(EQUIPMENT!$A:$A,MATCH(B66,EQUIPMENT!$B:$B,0))</f>
        <v>10373</v>
      </c>
      <c r="E66" s="101">
        <v>55</v>
      </c>
      <c r="F66" s="101">
        <v>0</v>
      </c>
      <c r="G66" s="101">
        <v>0</v>
      </c>
      <c r="H66" s="101">
        <v>0</v>
      </c>
      <c r="I66" s="101">
        <v>0</v>
      </c>
      <c r="J66" s="101">
        <v>0</v>
      </c>
      <c r="K66" s="101">
        <v>0</v>
      </c>
      <c r="L66" s="101">
        <v>0</v>
      </c>
      <c r="M66" s="121" t="str">
        <f>IF(F66=0,"-",IF(G66&gt;0,INDEX(EQUIPMENT!B:B,MATCH(G66,EQUIPMENT!A:A,0))&amp;" X"&amp;H66,"")&amp;IF(I66&gt;0," / "&amp;INDEX(EQUIPMENT!B:B,MATCH(I66,EQUIPMENT!A:A,0))&amp;" X"&amp;J66,"")&amp;IF(K66&gt;0," / "&amp;INDEX(EQUIPMENT!B:B,MATCH(K66,EQUIPMENT!A:A,0))&amp;" X"&amp;L66,""))</f>
        <v>-</v>
      </c>
    </row>
  </sheetData>
  <phoneticPr fontId="5" type="noConversion"/>
  <conditionalFormatting sqref="A4:A66">
    <cfRule type="duplicateValues" dxfId="1" priority="1"/>
  </conditionalFormatting>
  <pageMargins left="0.7" right="0.7" top="0.75" bottom="0.75" header="0" footer="0"/>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B0DDC-9297-4723-A10D-2C7E9CB3EA0E}">
  <dimension ref="A1:F233"/>
  <sheetViews>
    <sheetView showGridLines="0" workbookViewId="0">
      <pane ySplit="3" topLeftCell="A4" activePane="bottomLeft" state="frozen"/>
      <selection pane="bottomLeft" activeCell="A4" sqref="A4"/>
    </sheetView>
  </sheetViews>
  <sheetFormatPr defaultRowHeight="13.8" customHeight="1"/>
  <cols>
    <col min="1" max="1" width="8.88671875" style="9"/>
    <col min="2" max="2" width="11.33203125" style="9" bestFit="1" customWidth="1"/>
    <col min="3" max="4" width="12" style="9" bestFit="1" customWidth="1"/>
    <col min="5" max="5" width="18.33203125" style="9" customWidth="1"/>
    <col min="6" max="6" width="22" style="9" customWidth="1"/>
    <col min="7" max="16384" width="8.88671875" style="9"/>
  </cols>
  <sheetData>
    <row r="1" spans="1:6" ht="13.8" customHeight="1">
      <c r="A1" s="6" t="s">
        <v>8</v>
      </c>
      <c r="B1" s="6" t="s">
        <v>2940</v>
      </c>
      <c r="C1" s="6" t="s">
        <v>2990</v>
      </c>
      <c r="D1" s="6" t="s">
        <v>2992</v>
      </c>
      <c r="E1" s="6" t="s">
        <v>2993</v>
      </c>
      <c r="F1" s="6" t="s">
        <v>13045</v>
      </c>
    </row>
    <row r="2" spans="1:6" ht="13.8" customHeight="1">
      <c r="A2" s="7" t="s">
        <v>9</v>
      </c>
      <c r="B2" s="7" t="s">
        <v>2941</v>
      </c>
      <c r="C2" s="7" t="s">
        <v>2991</v>
      </c>
      <c r="D2" s="7" t="s">
        <v>2988</v>
      </c>
      <c r="E2" s="7" t="s">
        <v>2994</v>
      </c>
      <c r="F2" s="7" t="s">
        <v>2994</v>
      </c>
    </row>
    <row r="3" spans="1:6" ht="13.8" customHeight="1">
      <c r="A3" s="8" t="s">
        <v>282</v>
      </c>
      <c r="B3" s="8" t="s">
        <v>282</v>
      </c>
      <c r="C3" s="8" t="s">
        <v>282</v>
      </c>
      <c r="D3" s="8" t="s">
        <v>282</v>
      </c>
      <c r="E3" s="8" t="s">
        <v>2257</v>
      </c>
      <c r="F3" s="8" t="s">
        <v>2194</v>
      </c>
    </row>
    <row r="4" spans="1:6" ht="13.8" customHeight="1">
      <c r="A4" s="101">
        <f>ID규칙_스테이지_아이디_단위+B4*ID규칙_스테이지_난이도_단위+C4*ID규칙_스테이지_챕터_단위+D4</f>
        <v>11011</v>
      </c>
      <c r="B4" s="101">
        <v>1</v>
      </c>
      <c r="C4" s="101">
        <v>1</v>
      </c>
      <c r="D4" s="101">
        <f>COUNTIF($C$4:C4,C4)</f>
        <v>1</v>
      </c>
      <c r="E4" s="101" t="str">
        <f>"STAGE_NAME_"&amp;A4</f>
        <v>STAGE_NAME_11011</v>
      </c>
      <c r="F4" s="110" t="str">
        <f t="shared" ref="F4:F67" si="0">"임무 "&amp;C4&amp;"-"&amp;D4&amp;" ["&amp;VLOOKUP(B4,STAGE_DIFFICULTY,2,0)&amp;"]"</f>
        <v>임무 1-1 [Normal]</v>
      </c>
    </row>
    <row r="5" spans="1:6" ht="13.8" customHeight="1">
      <c r="A5" s="101">
        <f t="shared" ref="A5:A67" si="1">ID규칙_스테이지_아이디_단위+B5*ID규칙_스테이지_난이도_단위+C5*ID규칙_스테이지_챕터_단위+D5</f>
        <v>11012</v>
      </c>
      <c r="B5" s="101">
        <v>1</v>
      </c>
      <c r="C5" s="101">
        <v>1</v>
      </c>
      <c r="D5" s="101">
        <v>2</v>
      </c>
      <c r="E5" s="101" t="str">
        <f t="shared" ref="E5:E68" si="2">"STAGE_NAME_"&amp;A5</f>
        <v>STAGE_NAME_11012</v>
      </c>
      <c r="F5" s="110" t="str">
        <f t="shared" si="0"/>
        <v>임무 1-2 [Normal]</v>
      </c>
    </row>
    <row r="6" spans="1:6" ht="13.8" customHeight="1">
      <c r="A6" s="101">
        <f t="shared" si="1"/>
        <v>11013</v>
      </c>
      <c r="B6" s="101">
        <v>1</v>
      </c>
      <c r="C6" s="101">
        <v>1</v>
      </c>
      <c r="D6" s="101">
        <v>3</v>
      </c>
      <c r="E6" s="101" t="str">
        <f t="shared" si="2"/>
        <v>STAGE_NAME_11013</v>
      </c>
      <c r="F6" s="110" t="str">
        <f t="shared" si="0"/>
        <v>임무 1-3 [Normal]</v>
      </c>
    </row>
    <row r="7" spans="1:6" ht="13.8" customHeight="1">
      <c r="A7" s="101">
        <f t="shared" si="1"/>
        <v>11014</v>
      </c>
      <c r="B7" s="101">
        <v>1</v>
      </c>
      <c r="C7" s="101">
        <v>1</v>
      </c>
      <c r="D7" s="101">
        <v>4</v>
      </c>
      <c r="E7" s="101" t="str">
        <f t="shared" si="2"/>
        <v>STAGE_NAME_11014</v>
      </c>
      <c r="F7" s="110" t="str">
        <f t="shared" si="0"/>
        <v>임무 1-4 [Normal]</v>
      </c>
    </row>
    <row r="8" spans="1:6" ht="13.8" customHeight="1">
      <c r="A8" s="101">
        <f t="shared" si="1"/>
        <v>11015</v>
      </c>
      <c r="B8" s="101">
        <v>1</v>
      </c>
      <c r="C8" s="101">
        <v>1</v>
      </c>
      <c r="D8" s="101">
        <v>5</v>
      </c>
      <c r="E8" s="101" t="str">
        <f t="shared" si="2"/>
        <v>STAGE_NAME_11015</v>
      </c>
      <c r="F8" s="110" t="str">
        <f t="shared" si="0"/>
        <v>임무 1-5 [Normal]</v>
      </c>
    </row>
    <row r="9" spans="1:6" ht="13.8" customHeight="1">
      <c r="A9" s="101">
        <f t="shared" si="1"/>
        <v>11021</v>
      </c>
      <c r="B9" s="101">
        <v>1</v>
      </c>
      <c r="C9" s="101">
        <v>2</v>
      </c>
      <c r="D9" s="101">
        <v>1</v>
      </c>
      <c r="E9" s="101" t="str">
        <f t="shared" si="2"/>
        <v>STAGE_NAME_11021</v>
      </c>
      <c r="F9" s="110" t="str">
        <f t="shared" si="0"/>
        <v>임무 2-1 [Normal]</v>
      </c>
    </row>
    <row r="10" spans="1:6" ht="13.8" customHeight="1">
      <c r="A10" s="101">
        <f t="shared" si="1"/>
        <v>11022</v>
      </c>
      <c r="B10" s="101">
        <v>1</v>
      </c>
      <c r="C10" s="101">
        <v>2</v>
      </c>
      <c r="D10" s="101">
        <v>2</v>
      </c>
      <c r="E10" s="101" t="str">
        <f t="shared" si="2"/>
        <v>STAGE_NAME_11022</v>
      </c>
      <c r="F10" s="110" t="str">
        <f t="shared" si="0"/>
        <v>임무 2-2 [Normal]</v>
      </c>
    </row>
    <row r="11" spans="1:6" ht="13.8" customHeight="1">
      <c r="A11" s="101">
        <f t="shared" si="1"/>
        <v>11023</v>
      </c>
      <c r="B11" s="101">
        <v>1</v>
      </c>
      <c r="C11" s="101">
        <v>2</v>
      </c>
      <c r="D11" s="101">
        <v>3</v>
      </c>
      <c r="E11" s="101" t="str">
        <f t="shared" si="2"/>
        <v>STAGE_NAME_11023</v>
      </c>
      <c r="F11" s="110" t="str">
        <f t="shared" si="0"/>
        <v>임무 2-3 [Normal]</v>
      </c>
    </row>
    <row r="12" spans="1:6" ht="13.8" customHeight="1">
      <c r="A12" s="101">
        <f t="shared" si="1"/>
        <v>11024</v>
      </c>
      <c r="B12" s="101">
        <v>1</v>
      </c>
      <c r="C12" s="101">
        <v>2</v>
      </c>
      <c r="D12" s="101">
        <v>4</v>
      </c>
      <c r="E12" s="101" t="str">
        <f t="shared" si="2"/>
        <v>STAGE_NAME_11024</v>
      </c>
      <c r="F12" s="110" t="str">
        <f t="shared" si="0"/>
        <v>임무 2-4 [Normal]</v>
      </c>
    </row>
    <row r="13" spans="1:6" ht="13.8" customHeight="1">
      <c r="A13" s="101">
        <f t="shared" si="1"/>
        <v>11025</v>
      </c>
      <c r="B13" s="101">
        <v>1</v>
      </c>
      <c r="C13" s="101">
        <v>2</v>
      </c>
      <c r="D13" s="101">
        <v>5</v>
      </c>
      <c r="E13" s="101" t="str">
        <f t="shared" si="2"/>
        <v>STAGE_NAME_11025</v>
      </c>
      <c r="F13" s="110" t="str">
        <f t="shared" si="0"/>
        <v>임무 2-5 [Normal]</v>
      </c>
    </row>
    <row r="14" spans="1:6" ht="13.8" customHeight="1">
      <c r="A14" s="101">
        <f t="shared" si="1"/>
        <v>11031</v>
      </c>
      <c r="B14" s="101">
        <v>1</v>
      </c>
      <c r="C14" s="101">
        <v>3</v>
      </c>
      <c r="D14" s="101">
        <v>1</v>
      </c>
      <c r="E14" s="101" t="str">
        <f t="shared" si="2"/>
        <v>STAGE_NAME_11031</v>
      </c>
      <c r="F14" s="110" t="str">
        <f t="shared" si="0"/>
        <v>임무 3-1 [Normal]</v>
      </c>
    </row>
    <row r="15" spans="1:6" ht="13.8" customHeight="1">
      <c r="A15" s="101">
        <f t="shared" si="1"/>
        <v>11032</v>
      </c>
      <c r="B15" s="101">
        <v>1</v>
      </c>
      <c r="C15" s="101">
        <v>3</v>
      </c>
      <c r="D15" s="101">
        <v>2</v>
      </c>
      <c r="E15" s="101" t="str">
        <f t="shared" si="2"/>
        <v>STAGE_NAME_11032</v>
      </c>
      <c r="F15" s="110" t="str">
        <f t="shared" si="0"/>
        <v>임무 3-2 [Normal]</v>
      </c>
    </row>
    <row r="16" spans="1:6" ht="13.8" customHeight="1">
      <c r="A16" s="101">
        <f t="shared" si="1"/>
        <v>11033</v>
      </c>
      <c r="B16" s="101">
        <v>1</v>
      </c>
      <c r="C16" s="101">
        <v>3</v>
      </c>
      <c r="D16" s="101">
        <v>3</v>
      </c>
      <c r="E16" s="101" t="str">
        <f t="shared" si="2"/>
        <v>STAGE_NAME_11033</v>
      </c>
      <c r="F16" s="110" t="str">
        <f t="shared" si="0"/>
        <v>임무 3-3 [Normal]</v>
      </c>
    </row>
    <row r="17" spans="1:6" ht="13.8" customHeight="1">
      <c r="A17" s="101">
        <f t="shared" si="1"/>
        <v>11034</v>
      </c>
      <c r="B17" s="101">
        <v>1</v>
      </c>
      <c r="C17" s="101">
        <v>3</v>
      </c>
      <c r="D17" s="101">
        <v>4</v>
      </c>
      <c r="E17" s="101" t="str">
        <f t="shared" si="2"/>
        <v>STAGE_NAME_11034</v>
      </c>
      <c r="F17" s="110" t="str">
        <f t="shared" si="0"/>
        <v>임무 3-4 [Normal]</v>
      </c>
    </row>
    <row r="18" spans="1:6" ht="13.8" customHeight="1">
      <c r="A18" s="101">
        <f t="shared" si="1"/>
        <v>11035</v>
      </c>
      <c r="B18" s="101">
        <v>1</v>
      </c>
      <c r="C18" s="101">
        <v>3</v>
      </c>
      <c r="D18" s="101">
        <v>5</v>
      </c>
      <c r="E18" s="101" t="str">
        <f t="shared" si="2"/>
        <v>STAGE_NAME_11035</v>
      </c>
      <c r="F18" s="110" t="str">
        <f t="shared" si="0"/>
        <v>임무 3-5 [Normal]</v>
      </c>
    </row>
    <row r="19" spans="1:6" ht="13.8" customHeight="1">
      <c r="A19" s="101">
        <f t="shared" si="1"/>
        <v>11041</v>
      </c>
      <c r="B19" s="101">
        <v>1</v>
      </c>
      <c r="C19" s="101">
        <v>4</v>
      </c>
      <c r="D19" s="101">
        <v>1</v>
      </c>
      <c r="E19" s="101" t="str">
        <f t="shared" si="2"/>
        <v>STAGE_NAME_11041</v>
      </c>
      <c r="F19" s="110" t="str">
        <f t="shared" si="0"/>
        <v>임무 4-1 [Normal]</v>
      </c>
    </row>
    <row r="20" spans="1:6" ht="13.8" customHeight="1">
      <c r="A20" s="101">
        <f t="shared" si="1"/>
        <v>11042</v>
      </c>
      <c r="B20" s="101">
        <v>1</v>
      </c>
      <c r="C20" s="101">
        <v>4</v>
      </c>
      <c r="D20" s="101">
        <v>2</v>
      </c>
      <c r="E20" s="101" t="str">
        <f t="shared" si="2"/>
        <v>STAGE_NAME_11042</v>
      </c>
      <c r="F20" s="110" t="str">
        <f t="shared" si="0"/>
        <v>임무 4-2 [Normal]</v>
      </c>
    </row>
    <row r="21" spans="1:6" ht="13.8" customHeight="1">
      <c r="A21" s="101">
        <f t="shared" si="1"/>
        <v>11043</v>
      </c>
      <c r="B21" s="101">
        <v>1</v>
      </c>
      <c r="C21" s="101">
        <v>4</v>
      </c>
      <c r="D21" s="101">
        <v>3</v>
      </c>
      <c r="E21" s="101" t="str">
        <f t="shared" si="2"/>
        <v>STAGE_NAME_11043</v>
      </c>
      <c r="F21" s="110" t="str">
        <f t="shared" si="0"/>
        <v>임무 4-3 [Normal]</v>
      </c>
    </row>
    <row r="22" spans="1:6" ht="13.8" customHeight="1">
      <c r="A22" s="101">
        <f t="shared" si="1"/>
        <v>11044</v>
      </c>
      <c r="B22" s="101">
        <v>1</v>
      </c>
      <c r="C22" s="101">
        <v>4</v>
      </c>
      <c r="D22" s="101">
        <v>4</v>
      </c>
      <c r="E22" s="101" t="str">
        <f t="shared" si="2"/>
        <v>STAGE_NAME_11044</v>
      </c>
      <c r="F22" s="110" t="str">
        <f t="shared" si="0"/>
        <v>임무 4-4 [Normal]</v>
      </c>
    </row>
    <row r="23" spans="1:6" ht="13.8" customHeight="1">
      <c r="A23" s="101">
        <f t="shared" si="1"/>
        <v>11045</v>
      </c>
      <c r="B23" s="101">
        <v>1</v>
      </c>
      <c r="C23" s="101">
        <v>4</v>
      </c>
      <c r="D23" s="101">
        <v>5</v>
      </c>
      <c r="E23" s="101" t="str">
        <f t="shared" si="2"/>
        <v>STAGE_NAME_11045</v>
      </c>
      <c r="F23" s="110" t="str">
        <f t="shared" si="0"/>
        <v>임무 4-5 [Normal]</v>
      </c>
    </row>
    <row r="24" spans="1:6" ht="13.8" customHeight="1">
      <c r="A24" s="101">
        <f t="shared" si="1"/>
        <v>11051</v>
      </c>
      <c r="B24" s="101">
        <v>1</v>
      </c>
      <c r="C24" s="101">
        <v>5</v>
      </c>
      <c r="D24" s="101">
        <v>1</v>
      </c>
      <c r="E24" s="101" t="str">
        <f t="shared" si="2"/>
        <v>STAGE_NAME_11051</v>
      </c>
      <c r="F24" s="110" t="str">
        <f t="shared" si="0"/>
        <v>임무 5-1 [Normal]</v>
      </c>
    </row>
    <row r="25" spans="1:6" ht="13.8" customHeight="1">
      <c r="A25" s="101">
        <f t="shared" si="1"/>
        <v>11052</v>
      </c>
      <c r="B25" s="101">
        <v>1</v>
      </c>
      <c r="C25" s="101">
        <v>5</v>
      </c>
      <c r="D25" s="101">
        <v>2</v>
      </c>
      <c r="E25" s="101" t="str">
        <f t="shared" si="2"/>
        <v>STAGE_NAME_11052</v>
      </c>
      <c r="F25" s="110" t="str">
        <f t="shared" si="0"/>
        <v>임무 5-2 [Normal]</v>
      </c>
    </row>
    <row r="26" spans="1:6" ht="13.8" customHeight="1">
      <c r="A26" s="101">
        <f t="shared" si="1"/>
        <v>11053</v>
      </c>
      <c r="B26" s="101">
        <v>1</v>
      </c>
      <c r="C26" s="101">
        <v>5</v>
      </c>
      <c r="D26" s="101">
        <v>3</v>
      </c>
      <c r="E26" s="101" t="str">
        <f t="shared" si="2"/>
        <v>STAGE_NAME_11053</v>
      </c>
      <c r="F26" s="110" t="str">
        <f t="shared" si="0"/>
        <v>임무 5-3 [Normal]</v>
      </c>
    </row>
    <row r="27" spans="1:6" ht="13.8" customHeight="1">
      <c r="A27" s="101">
        <f t="shared" si="1"/>
        <v>11054</v>
      </c>
      <c r="B27" s="101">
        <v>1</v>
      </c>
      <c r="C27" s="101">
        <v>5</v>
      </c>
      <c r="D27" s="101">
        <v>4</v>
      </c>
      <c r="E27" s="101" t="str">
        <f t="shared" si="2"/>
        <v>STAGE_NAME_11054</v>
      </c>
      <c r="F27" s="110" t="str">
        <f t="shared" si="0"/>
        <v>임무 5-4 [Normal]</v>
      </c>
    </row>
    <row r="28" spans="1:6" ht="13.8" customHeight="1">
      <c r="A28" s="101">
        <f t="shared" si="1"/>
        <v>11055</v>
      </c>
      <c r="B28" s="101">
        <v>1</v>
      </c>
      <c r="C28" s="101">
        <v>5</v>
      </c>
      <c r="D28" s="101">
        <v>5</v>
      </c>
      <c r="E28" s="101" t="str">
        <f t="shared" si="2"/>
        <v>STAGE_NAME_11055</v>
      </c>
      <c r="F28" s="110" t="str">
        <f t="shared" si="0"/>
        <v>임무 5-5 [Normal]</v>
      </c>
    </row>
    <row r="29" spans="1:6" ht="13.8" customHeight="1">
      <c r="A29" s="101">
        <f t="shared" si="1"/>
        <v>11061</v>
      </c>
      <c r="B29" s="101">
        <v>1</v>
      </c>
      <c r="C29" s="101">
        <v>6</v>
      </c>
      <c r="D29" s="101">
        <v>1</v>
      </c>
      <c r="E29" s="101" t="str">
        <f t="shared" si="2"/>
        <v>STAGE_NAME_11061</v>
      </c>
      <c r="F29" s="110" t="str">
        <f t="shared" si="0"/>
        <v>임무 6-1 [Normal]</v>
      </c>
    </row>
    <row r="30" spans="1:6" ht="13.8" customHeight="1">
      <c r="A30" s="101">
        <f t="shared" si="1"/>
        <v>11062</v>
      </c>
      <c r="B30" s="101">
        <v>1</v>
      </c>
      <c r="C30" s="101">
        <v>6</v>
      </c>
      <c r="D30" s="101">
        <v>2</v>
      </c>
      <c r="E30" s="101" t="str">
        <f t="shared" si="2"/>
        <v>STAGE_NAME_11062</v>
      </c>
      <c r="F30" s="110" t="str">
        <f t="shared" si="0"/>
        <v>임무 6-2 [Normal]</v>
      </c>
    </row>
    <row r="31" spans="1:6" ht="13.8" customHeight="1">
      <c r="A31" s="101">
        <f t="shared" si="1"/>
        <v>11063</v>
      </c>
      <c r="B31" s="101">
        <v>1</v>
      </c>
      <c r="C31" s="101">
        <v>6</v>
      </c>
      <c r="D31" s="101">
        <v>3</v>
      </c>
      <c r="E31" s="101" t="str">
        <f t="shared" si="2"/>
        <v>STAGE_NAME_11063</v>
      </c>
      <c r="F31" s="110" t="str">
        <f t="shared" si="0"/>
        <v>임무 6-3 [Normal]</v>
      </c>
    </row>
    <row r="32" spans="1:6" ht="13.8" customHeight="1">
      <c r="A32" s="101">
        <f t="shared" si="1"/>
        <v>11064</v>
      </c>
      <c r="B32" s="101">
        <v>1</v>
      </c>
      <c r="C32" s="101">
        <v>6</v>
      </c>
      <c r="D32" s="101">
        <v>4</v>
      </c>
      <c r="E32" s="101" t="str">
        <f t="shared" si="2"/>
        <v>STAGE_NAME_11064</v>
      </c>
      <c r="F32" s="110" t="str">
        <f t="shared" si="0"/>
        <v>임무 6-4 [Normal]</v>
      </c>
    </row>
    <row r="33" spans="1:6" ht="13.8" customHeight="1">
      <c r="A33" s="101">
        <f t="shared" si="1"/>
        <v>11065</v>
      </c>
      <c r="B33" s="101">
        <v>1</v>
      </c>
      <c r="C33" s="101">
        <v>6</v>
      </c>
      <c r="D33" s="101">
        <v>5</v>
      </c>
      <c r="E33" s="101" t="str">
        <f t="shared" si="2"/>
        <v>STAGE_NAME_11065</v>
      </c>
      <c r="F33" s="110" t="str">
        <f t="shared" si="0"/>
        <v>임무 6-5 [Normal]</v>
      </c>
    </row>
    <row r="34" spans="1:6" ht="13.8" customHeight="1">
      <c r="A34" s="101">
        <f t="shared" si="1"/>
        <v>11071</v>
      </c>
      <c r="B34" s="101">
        <v>1</v>
      </c>
      <c r="C34" s="101">
        <v>7</v>
      </c>
      <c r="D34" s="101">
        <v>1</v>
      </c>
      <c r="E34" s="101" t="str">
        <f t="shared" si="2"/>
        <v>STAGE_NAME_11071</v>
      </c>
      <c r="F34" s="110" t="str">
        <f t="shared" si="0"/>
        <v>임무 7-1 [Normal]</v>
      </c>
    </row>
    <row r="35" spans="1:6" ht="13.8" customHeight="1">
      <c r="A35" s="101">
        <f t="shared" si="1"/>
        <v>11072</v>
      </c>
      <c r="B35" s="101">
        <v>1</v>
      </c>
      <c r="C35" s="101">
        <v>7</v>
      </c>
      <c r="D35" s="101">
        <v>2</v>
      </c>
      <c r="E35" s="101" t="str">
        <f t="shared" si="2"/>
        <v>STAGE_NAME_11072</v>
      </c>
      <c r="F35" s="110" t="str">
        <f t="shared" si="0"/>
        <v>임무 7-2 [Normal]</v>
      </c>
    </row>
    <row r="36" spans="1:6" ht="13.8" customHeight="1">
      <c r="A36" s="101">
        <f t="shared" si="1"/>
        <v>11073</v>
      </c>
      <c r="B36" s="101">
        <v>1</v>
      </c>
      <c r="C36" s="101">
        <v>7</v>
      </c>
      <c r="D36" s="101">
        <v>3</v>
      </c>
      <c r="E36" s="101" t="str">
        <f t="shared" si="2"/>
        <v>STAGE_NAME_11073</v>
      </c>
      <c r="F36" s="110" t="str">
        <f t="shared" si="0"/>
        <v>임무 7-3 [Normal]</v>
      </c>
    </row>
    <row r="37" spans="1:6" ht="13.8" customHeight="1">
      <c r="A37" s="101">
        <f t="shared" si="1"/>
        <v>11074</v>
      </c>
      <c r="B37" s="101">
        <v>1</v>
      </c>
      <c r="C37" s="101">
        <v>7</v>
      </c>
      <c r="D37" s="101">
        <v>4</v>
      </c>
      <c r="E37" s="101" t="str">
        <f t="shared" si="2"/>
        <v>STAGE_NAME_11074</v>
      </c>
      <c r="F37" s="110" t="str">
        <f t="shared" si="0"/>
        <v>임무 7-4 [Normal]</v>
      </c>
    </row>
    <row r="38" spans="1:6" ht="13.8" customHeight="1">
      <c r="A38" s="101">
        <f t="shared" si="1"/>
        <v>11075</v>
      </c>
      <c r="B38" s="101">
        <v>1</v>
      </c>
      <c r="C38" s="101">
        <v>7</v>
      </c>
      <c r="D38" s="101">
        <v>5</v>
      </c>
      <c r="E38" s="101" t="str">
        <f t="shared" si="2"/>
        <v>STAGE_NAME_11075</v>
      </c>
      <c r="F38" s="110" t="str">
        <f t="shared" si="0"/>
        <v>임무 7-5 [Normal]</v>
      </c>
    </row>
    <row r="39" spans="1:6" ht="13.8" customHeight="1">
      <c r="A39" s="101">
        <f t="shared" si="1"/>
        <v>11081</v>
      </c>
      <c r="B39" s="101">
        <v>1</v>
      </c>
      <c r="C39" s="101">
        <v>8</v>
      </c>
      <c r="D39" s="101">
        <v>1</v>
      </c>
      <c r="E39" s="101" t="str">
        <f t="shared" si="2"/>
        <v>STAGE_NAME_11081</v>
      </c>
      <c r="F39" s="110" t="str">
        <f t="shared" si="0"/>
        <v>임무 8-1 [Normal]</v>
      </c>
    </row>
    <row r="40" spans="1:6" ht="13.8" customHeight="1">
      <c r="A40" s="101">
        <f t="shared" si="1"/>
        <v>11082</v>
      </c>
      <c r="B40" s="101">
        <v>1</v>
      </c>
      <c r="C40" s="101">
        <v>8</v>
      </c>
      <c r="D40" s="101">
        <v>2</v>
      </c>
      <c r="E40" s="101" t="str">
        <f t="shared" si="2"/>
        <v>STAGE_NAME_11082</v>
      </c>
      <c r="F40" s="110" t="str">
        <f t="shared" si="0"/>
        <v>임무 8-2 [Normal]</v>
      </c>
    </row>
    <row r="41" spans="1:6" ht="13.8" customHeight="1">
      <c r="A41" s="101">
        <f t="shared" si="1"/>
        <v>11083</v>
      </c>
      <c r="B41" s="101">
        <v>1</v>
      </c>
      <c r="C41" s="101">
        <v>8</v>
      </c>
      <c r="D41" s="101">
        <v>3</v>
      </c>
      <c r="E41" s="101" t="str">
        <f t="shared" si="2"/>
        <v>STAGE_NAME_11083</v>
      </c>
      <c r="F41" s="110" t="str">
        <f t="shared" si="0"/>
        <v>임무 8-3 [Normal]</v>
      </c>
    </row>
    <row r="42" spans="1:6" ht="13.8" customHeight="1">
      <c r="A42" s="101">
        <f t="shared" si="1"/>
        <v>11084</v>
      </c>
      <c r="B42" s="101">
        <v>1</v>
      </c>
      <c r="C42" s="101">
        <v>8</v>
      </c>
      <c r="D42" s="101">
        <v>4</v>
      </c>
      <c r="E42" s="101" t="str">
        <f t="shared" si="2"/>
        <v>STAGE_NAME_11084</v>
      </c>
      <c r="F42" s="110" t="str">
        <f t="shared" si="0"/>
        <v>임무 8-4 [Normal]</v>
      </c>
    </row>
    <row r="43" spans="1:6" ht="13.8" customHeight="1">
      <c r="A43" s="101">
        <f t="shared" si="1"/>
        <v>11085</v>
      </c>
      <c r="B43" s="101">
        <v>1</v>
      </c>
      <c r="C43" s="101">
        <v>8</v>
      </c>
      <c r="D43" s="101">
        <v>5</v>
      </c>
      <c r="E43" s="101" t="str">
        <f t="shared" si="2"/>
        <v>STAGE_NAME_11085</v>
      </c>
      <c r="F43" s="110" t="str">
        <f t="shared" si="0"/>
        <v>임무 8-5 [Normal]</v>
      </c>
    </row>
    <row r="44" spans="1:6" ht="13.8" customHeight="1">
      <c r="A44" s="101">
        <f t="shared" si="1"/>
        <v>11091</v>
      </c>
      <c r="B44" s="101">
        <v>1</v>
      </c>
      <c r="C44" s="101">
        <v>9</v>
      </c>
      <c r="D44" s="101">
        <v>1</v>
      </c>
      <c r="E44" s="101" t="str">
        <f t="shared" si="2"/>
        <v>STAGE_NAME_11091</v>
      </c>
      <c r="F44" s="110" t="str">
        <f t="shared" si="0"/>
        <v>임무 9-1 [Normal]</v>
      </c>
    </row>
    <row r="45" spans="1:6" ht="13.8" customHeight="1">
      <c r="A45" s="101">
        <f t="shared" si="1"/>
        <v>11092</v>
      </c>
      <c r="B45" s="101">
        <v>1</v>
      </c>
      <c r="C45" s="101">
        <v>9</v>
      </c>
      <c r="D45" s="101">
        <v>2</v>
      </c>
      <c r="E45" s="101" t="str">
        <f t="shared" si="2"/>
        <v>STAGE_NAME_11092</v>
      </c>
      <c r="F45" s="110" t="str">
        <f t="shared" si="0"/>
        <v>임무 9-2 [Normal]</v>
      </c>
    </row>
    <row r="46" spans="1:6" ht="13.8" customHeight="1">
      <c r="A46" s="101">
        <f t="shared" si="1"/>
        <v>11093</v>
      </c>
      <c r="B46" s="101">
        <v>1</v>
      </c>
      <c r="C46" s="101">
        <v>9</v>
      </c>
      <c r="D46" s="101">
        <v>3</v>
      </c>
      <c r="E46" s="101" t="str">
        <f t="shared" si="2"/>
        <v>STAGE_NAME_11093</v>
      </c>
      <c r="F46" s="110" t="str">
        <f t="shared" si="0"/>
        <v>임무 9-3 [Normal]</v>
      </c>
    </row>
    <row r="47" spans="1:6" ht="13.8" customHeight="1">
      <c r="A47" s="101">
        <f t="shared" si="1"/>
        <v>11094</v>
      </c>
      <c r="B47" s="101">
        <v>1</v>
      </c>
      <c r="C47" s="101">
        <v>9</v>
      </c>
      <c r="D47" s="101">
        <v>4</v>
      </c>
      <c r="E47" s="101" t="str">
        <f t="shared" si="2"/>
        <v>STAGE_NAME_11094</v>
      </c>
      <c r="F47" s="110" t="str">
        <f t="shared" si="0"/>
        <v>임무 9-4 [Normal]</v>
      </c>
    </row>
    <row r="48" spans="1:6" ht="13.8" customHeight="1">
      <c r="A48" s="101">
        <f t="shared" si="1"/>
        <v>11095</v>
      </c>
      <c r="B48" s="101">
        <v>1</v>
      </c>
      <c r="C48" s="101">
        <v>9</v>
      </c>
      <c r="D48" s="101">
        <v>5</v>
      </c>
      <c r="E48" s="101" t="str">
        <f t="shared" si="2"/>
        <v>STAGE_NAME_11095</v>
      </c>
      <c r="F48" s="110" t="str">
        <f t="shared" si="0"/>
        <v>임무 9-5 [Normal]</v>
      </c>
    </row>
    <row r="49" spans="1:6" ht="13.8" customHeight="1">
      <c r="A49" s="101">
        <f t="shared" si="1"/>
        <v>11101</v>
      </c>
      <c r="B49" s="101">
        <v>1</v>
      </c>
      <c r="C49" s="101">
        <v>10</v>
      </c>
      <c r="D49" s="101">
        <v>1</v>
      </c>
      <c r="E49" s="101" t="str">
        <f t="shared" si="2"/>
        <v>STAGE_NAME_11101</v>
      </c>
      <c r="F49" s="110" t="str">
        <f t="shared" si="0"/>
        <v>임무 10-1 [Normal]</v>
      </c>
    </row>
    <row r="50" spans="1:6" ht="13.8" customHeight="1">
      <c r="A50" s="101">
        <f t="shared" si="1"/>
        <v>11102</v>
      </c>
      <c r="B50" s="101">
        <v>1</v>
      </c>
      <c r="C50" s="101">
        <v>10</v>
      </c>
      <c r="D50" s="101">
        <v>2</v>
      </c>
      <c r="E50" s="101" t="str">
        <f t="shared" si="2"/>
        <v>STAGE_NAME_11102</v>
      </c>
      <c r="F50" s="110" t="str">
        <f t="shared" si="0"/>
        <v>임무 10-2 [Normal]</v>
      </c>
    </row>
    <row r="51" spans="1:6" ht="13.8" customHeight="1">
      <c r="A51" s="101">
        <f t="shared" si="1"/>
        <v>11103</v>
      </c>
      <c r="B51" s="101">
        <v>1</v>
      </c>
      <c r="C51" s="101">
        <v>10</v>
      </c>
      <c r="D51" s="101">
        <v>3</v>
      </c>
      <c r="E51" s="101" t="str">
        <f t="shared" si="2"/>
        <v>STAGE_NAME_11103</v>
      </c>
      <c r="F51" s="110" t="str">
        <f t="shared" si="0"/>
        <v>임무 10-3 [Normal]</v>
      </c>
    </row>
    <row r="52" spans="1:6" ht="13.8" customHeight="1">
      <c r="A52" s="101">
        <f t="shared" si="1"/>
        <v>11104</v>
      </c>
      <c r="B52" s="101">
        <v>1</v>
      </c>
      <c r="C52" s="101">
        <v>10</v>
      </c>
      <c r="D52" s="101">
        <v>4</v>
      </c>
      <c r="E52" s="101" t="str">
        <f t="shared" si="2"/>
        <v>STAGE_NAME_11104</v>
      </c>
      <c r="F52" s="110" t="str">
        <f t="shared" si="0"/>
        <v>임무 10-4 [Normal]</v>
      </c>
    </row>
    <row r="53" spans="1:6" ht="13.8" customHeight="1">
      <c r="A53" s="101">
        <f t="shared" si="1"/>
        <v>11105</v>
      </c>
      <c r="B53" s="101">
        <v>1</v>
      </c>
      <c r="C53" s="101">
        <v>10</v>
      </c>
      <c r="D53" s="101">
        <v>5</v>
      </c>
      <c r="E53" s="101" t="str">
        <f t="shared" si="2"/>
        <v>STAGE_NAME_11105</v>
      </c>
      <c r="F53" s="110" t="str">
        <f t="shared" si="0"/>
        <v>임무 10-5 [Normal]</v>
      </c>
    </row>
    <row r="54" spans="1:6" ht="13.8" customHeight="1">
      <c r="A54" s="101">
        <f t="shared" si="1"/>
        <v>11111</v>
      </c>
      <c r="B54" s="101">
        <v>1</v>
      </c>
      <c r="C54" s="101">
        <v>11</v>
      </c>
      <c r="D54" s="101">
        <v>1</v>
      </c>
      <c r="E54" s="101" t="str">
        <f t="shared" si="2"/>
        <v>STAGE_NAME_11111</v>
      </c>
      <c r="F54" s="110" t="str">
        <f t="shared" si="0"/>
        <v>임무 11-1 [Normal]</v>
      </c>
    </row>
    <row r="55" spans="1:6" ht="13.8" customHeight="1">
      <c r="A55" s="101">
        <f t="shared" si="1"/>
        <v>11112</v>
      </c>
      <c r="B55" s="101">
        <v>1</v>
      </c>
      <c r="C55" s="101">
        <v>11</v>
      </c>
      <c r="D55" s="101">
        <v>2</v>
      </c>
      <c r="E55" s="101" t="str">
        <f t="shared" si="2"/>
        <v>STAGE_NAME_11112</v>
      </c>
      <c r="F55" s="110" t="str">
        <f t="shared" si="0"/>
        <v>임무 11-2 [Normal]</v>
      </c>
    </row>
    <row r="56" spans="1:6" ht="13.8" customHeight="1">
      <c r="A56" s="101">
        <f t="shared" si="1"/>
        <v>11113</v>
      </c>
      <c r="B56" s="101">
        <v>1</v>
      </c>
      <c r="C56" s="101">
        <v>11</v>
      </c>
      <c r="D56" s="101">
        <v>3</v>
      </c>
      <c r="E56" s="101" t="str">
        <f t="shared" si="2"/>
        <v>STAGE_NAME_11113</v>
      </c>
      <c r="F56" s="110" t="str">
        <f t="shared" si="0"/>
        <v>임무 11-3 [Normal]</v>
      </c>
    </row>
    <row r="57" spans="1:6" ht="13.8" customHeight="1">
      <c r="A57" s="101">
        <f t="shared" si="1"/>
        <v>11114</v>
      </c>
      <c r="B57" s="101">
        <v>1</v>
      </c>
      <c r="C57" s="101">
        <v>11</v>
      </c>
      <c r="D57" s="101">
        <v>4</v>
      </c>
      <c r="E57" s="101" t="str">
        <f t="shared" si="2"/>
        <v>STAGE_NAME_11114</v>
      </c>
      <c r="F57" s="110" t="str">
        <f t="shared" si="0"/>
        <v>임무 11-4 [Normal]</v>
      </c>
    </row>
    <row r="58" spans="1:6" ht="13.8" customHeight="1">
      <c r="A58" s="101">
        <f t="shared" si="1"/>
        <v>11115</v>
      </c>
      <c r="B58" s="101">
        <v>1</v>
      </c>
      <c r="C58" s="101">
        <v>11</v>
      </c>
      <c r="D58" s="101">
        <v>5</v>
      </c>
      <c r="E58" s="101" t="str">
        <f t="shared" si="2"/>
        <v>STAGE_NAME_11115</v>
      </c>
      <c r="F58" s="110" t="str">
        <f t="shared" si="0"/>
        <v>임무 11-5 [Normal]</v>
      </c>
    </row>
    <row r="59" spans="1:6" ht="13.8" customHeight="1">
      <c r="A59" s="101">
        <f t="shared" si="1"/>
        <v>11121</v>
      </c>
      <c r="B59" s="101">
        <v>1</v>
      </c>
      <c r="C59" s="101">
        <v>12</v>
      </c>
      <c r="D59" s="101">
        <v>1</v>
      </c>
      <c r="E59" s="101" t="str">
        <f t="shared" si="2"/>
        <v>STAGE_NAME_11121</v>
      </c>
      <c r="F59" s="110" t="str">
        <f t="shared" si="0"/>
        <v>임무 12-1 [Normal]</v>
      </c>
    </row>
    <row r="60" spans="1:6" ht="13.8" customHeight="1">
      <c r="A60" s="101">
        <f t="shared" si="1"/>
        <v>11122</v>
      </c>
      <c r="B60" s="101">
        <v>1</v>
      </c>
      <c r="C60" s="101">
        <v>12</v>
      </c>
      <c r="D60" s="101">
        <v>2</v>
      </c>
      <c r="E60" s="101" t="str">
        <f t="shared" si="2"/>
        <v>STAGE_NAME_11122</v>
      </c>
      <c r="F60" s="110" t="str">
        <f t="shared" si="0"/>
        <v>임무 12-2 [Normal]</v>
      </c>
    </row>
    <row r="61" spans="1:6" ht="13.8" customHeight="1">
      <c r="A61" s="101">
        <f t="shared" si="1"/>
        <v>11123</v>
      </c>
      <c r="B61" s="101">
        <v>1</v>
      </c>
      <c r="C61" s="101">
        <v>12</v>
      </c>
      <c r="D61" s="101">
        <v>3</v>
      </c>
      <c r="E61" s="101" t="str">
        <f t="shared" si="2"/>
        <v>STAGE_NAME_11123</v>
      </c>
      <c r="F61" s="110" t="str">
        <f t="shared" si="0"/>
        <v>임무 12-3 [Normal]</v>
      </c>
    </row>
    <row r="62" spans="1:6" ht="13.8" customHeight="1">
      <c r="A62" s="101">
        <f t="shared" si="1"/>
        <v>11124</v>
      </c>
      <c r="B62" s="101">
        <v>1</v>
      </c>
      <c r="C62" s="101">
        <v>12</v>
      </c>
      <c r="D62" s="101">
        <v>4</v>
      </c>
      <c r="E62" s="101" t="str">
        <f t="shared" si="2"/>
        <v>STAGE_NAME_11124</v>
      </c>
      <c r="F62" s="110" t="str">
        <f t="shared" si="0"/>
        <v>임무 12-4 [Normal]</v>
      </c>
    </row>
    <row r="63" spans="1:6" ht="13.8" customHeight="1">
      <c r="A63" s="101">
        <f t="shared" si="1"/>
        <v>11125</v>
      </c>
      <c r="B63" s="101">
        <v>1</v>
      </c>
      <c r="C63" s="101">
        <v>12</v>
      </c>
      <c r="D63" s="101">
        <v>5</v>
      </c>
      <c r="E63" s="101" t="str">
        <f t="shared" si="2"/>
        <v>STAGE_NAME_11125</v>
      </c>
      <c r="F63" s="110" t="str">
        <f t="shared" si="0"/>
        <v>임무 12-5 [Normal]</v>
      </c>
    </row>
    <row r="64" spans="1:6" ht="13.8" customHeight="1">
      <c r="A64" s="101">
        <f t="shared" si="1"/>
        <v>11131</v>
      </c>
      <c r="B64" s="101">
        <v>1</v>
      </c>
      <c r="C64" s="101">
        <v>13</v>
      </c>
      <c r="D64" s="101">
        <v>1</v>
      </c>
      <c r="E64" s="101" t="str">
        <f t="shared" si="2"/>
        <v>STAGE_NAME_11131</v>
      </c>
      <c r="F64" s="110" t="str">
        <f t="shared" si="0"/>
        <v>임무 13-1 [Normal]</v>
      </c>
    </row>
    <row r="65" spans="1:6" ht="13.8" customHeight="1">
      <c r="A65" s="101">
        <f t="shared" si="1"/>
        <v>11132</v>
      </c>
      <c r="B65" s="101">
        <v>1</v>
      </c>
      <c r="C65" s="101">
        <v>13</v>
      </c>
      <c r="D65" s="101">
        <v>2</v>
      </c>
      <c r="E65" s="101" t="str">
        <f t="shared" si="2"/>
        <v>STAGE_NAME_11132</v>
      </c>
      <c r="F65" s="110" t="str">
        <f t="shared" si="0"/>
        <v>임무 13-2 [Normal]</v>
      </c>
    </row>
    <row r="66" spans="1:6" ht="13.8" customHeight="1">
      <c r="A66" s="101">
        <f t="shared" si="1"/>
        <v>11133</v>
      </c>
      <c r="B66" s="101">
        <v>1</v>
      </c>
      <c r="C66" s="101">
        <v>13</v>
      </c>
      <c r="D66" s="101">
        <v>3</v>
      </c>
      <c r="E66" s="101" t="str">
        <f t="shared" si="2"/>
        <v>STAGE_NAME_11133</v>
      </c>
      <c r="F66" s="110" t="str">
        <f t="shared" si="0"/>
        <v>임무 13-3 [Normal]</v>
      </c>
    </row>
    <row r="67" spans="1:6" ht="13.8" customHeight="1">
      <c r="A67" s="101">
        <f t="shared" si="1"/>
        <v>11134</v>
      </c>
      <c r="B67" s="101">
        <v>1</v>
      </c>
      <c r="C67" s="101">
        <v>13</v>
      </c>
      <c r="D67" s="101">
        <v>4</v>
      </c>
      <c r="E67" s="101" t="str">
        <f t="shared" si="2"/>
        <v>STAGE_NAME_11134</v>
      </c>
      <c r="F67" s="110" t="str">
        <f t="shared" si="0"/>
        <v>임무 13-4 [Normal]</v>
      </c>
    </row>
    <row r="68" spans="1:6" ht="13.8" customHeight="1">
      <c r="A68" s="101">
        <f t="shared" ref="A68:A131" si="3">ID규칙_스테이지_아이디_단위+B68*ID규칙_스테이지_난이도_단위+C68*ID규칙_스테이지_챕터_단위+D68</f>
        <v>11135</v>
      </c>
      <c r="B68" s="101">
        <v>1</v>
      </c>
      <c r="C68" s="101">
        <v>13</v>
      </c>
      <c r="D68" s="101">
        <v>5</v>
      </c>
      <c r="E68" s="101" t="str">
        <f t="shared" si="2"/>
        <v>STAGE_NAME_11135</v>
      </c>
      <c r="F68" s="110" t="str">
        <f t="shared" ref="F68:F131" si="4">"임무 "&amp;C68&amp;"-"&amp;D68&amp;" ["&amp;VLOOKUP(B68,STAGE_DIFFICULTY,2,0)&amp;"]"</f>
        <v>임무 13-5 [Normal]</v>
      </c>
    </row>
    <row r="69" spans="1:6" ht="13.8" customHeight="1">
      <c r="A69" s="101">
        <f t="shared" si="3"/>
        <v>11141</v>
      </c>
      <c r="B69" s="101">
        <v>1</v>
      </c>
      <c r="C69" s="101">
        <v>14</v>
      </c>
      <c r="D69" s="101">
        <v>1</v>
      </c>
      <c r="E69" s="101" t="str">
        <f t="shared" ref="E69:E132" si="5">"STAGE_NAME_"&amp;A69</f>
        <v>STAGE_NAME_11141</v>
      </c>
      <c r="F69" s="110" t="str">
        <f t="shared" si="4"/>
        <v>임무 14-1 [Normal]</v>
      </c>
    </row>
    <row r="70" spans="1:6" ht="13.8" customHeight="1">
      <c r="A70" s="101">
        <f t="shared" si="3"/>
        <v>11142</v>
      </c>
      <c r="B70" s="101">
        <v>1</v>
      </c>
      <c r="C70" s="101">
        <v>14</v>
      </c>
      <c r="D70" s="101">
        <v>2</v>
      </c>
      <c r="E70" s="101" t="str">
        <f t="shared" si="5"/>
        <v>STAGE_NAME_11142</v>
      </c>
      <c r="F70" s="110" t="str">
        <f t="shared" si="4"/>
        <v>임무 14-2 [Normal]</v>
      </c>
    </row>
    <row r="71" spans="1:6" ht="13.8" customHeight="1">
      <c r="A71" s="101">
        <f t="shared" si="3"/>
        <v>11143</v>
      </c>
      <c r="B71" s="101">
        <v>1</v>
      </c>
      <c r="C71" s="101">
        <v>14</v>
      </c>
      <c r="D71" s="101">
        <v>3</v>
      </c>
      <c r="E71" s="101" t="str">
        <f t="shared" si="5"/>
        <v>STAGE_NAME_11143</v>
      </c>
      <c r="F71" s="110" t="str">
        <f t="shared" si="4"/>
        <v>임무 14-3 [Normal]</v>
      </c>
    </row>
    <row r="72" spans="1:6" ht="13.8" customHeight="1">
      <c r="A72" s="101">
        <f t="shared" si="3"/>
        <v>11144</v>
      </c>
      <c r="B72" s="101">
        <v>1</v>
      </c>
      <c r="C72" s="101">
        <v>14</v>
      </c>
      <c r="D72" s="101">
        <v>4</v>
      </c>
      <c r="E72" s="101" t="str">
        <f t="shared" si="5"/>
        <v>STAGE_NAME_11144</v>
      </c>
      <c r="F72" s="110" t="str">
        <f t="shared" si="4"/>
        <v>임무 14-4 [Normal]</v>
      </c>
    </row>
    <row r="73" spans="1:6" ht="13.8" customHeight="1">
      <c r="A73" s="101">
        <f t="shared" si="3"/>
        <v>11145</v>
      </c>
      <c r="B73" s="101">
        <v>1</v>
      </c>
      <c r="C73" s="101">
        <v>14</v>
      </c>
      <c r="D73" s="101">
        <v>5</v>
      </c>
      <c r="E73" s="101" t="str">
        <f t="shared" si="5"/>
        <v>STAGE_NAME_11145</v>
      </c>
      <c r="F73" s="110" t="str">
        <f t="shared" si="4"/>
        <v>임무 14-5 [Normal]</v>
      </c>
    </row>
    <row r="74" spans="1:6" ht="13.8" customHeight="1">
      <c r="A74" s="101">
        <f t="shared" si="3"/>
        <v>11151</v>
      </c>
      <c r="B74" s="101">
        <v>1</v>
      </c>
      <c r="C74" s="101">
        <v>15</v>
      </c>
      <c r="D74" s="101">
        <v>1</v>
      </c>
      <c r="E74" s="101" t="str">
        <f t="shared" si="5"/>
        <v>STAGE_NAME_11151</v>
      </c>
      <c r="F74" s="110" t="str">
        <f t="shared" si="4"/>
        <v>임무 15-1 [Normal]</v>
      </c>
    </row>
    <row r="75" spans="1:6" ht="13.8" customHeight="1">
      <c r="A75" s="101">
        <f t="shared" si="3"/>
        <v>11152</v>
      </c>
      <c r="B75" s="101">
        <v>1</v>
      </c>
      <c r="C75" s="101">
        <v>15</v>
      </c>
      <c r="D75" s="101">
        <v>2</v>
      </c>
      <c r="E75" s="101" t="str">
        <f t="shared" si="5"/>
        <v>STAGE_NAME_11152</v>
      </c>
      <c r="F75" s="110" t="str">
        <f t="shared" si="4"/>
        <v>임무 15-2 [Normal]</v>
      </c>
    </row>
    <row r="76" spans="1:6" ht="13.8" customHeight="1">
      <c r="A76" s="101">
        <f t="shared" si="3"/>
        <v>11153</v>
      </c>
      <c r="B76" s="101">
        <v>1</v>
      </c>
      <c r="C76" s="101">
        <v>15</v>
      </c>
      <c r="D76" s="101">
        <v>3</v>
      </c>
      <c r="E76" s="101" t="str">
        <f t="shared" si="5"/>
        <v>STAGE_NAME_11153</v>
      </c>
      <c r="F76" s="110" t="str">
        <f t="shared" si="4"/>
        <v>임무 15-3 [Normal]</v>
      </c>
    </row>
    <row r="77" spans="1:6" ht="13.8" customHeight="1">
      <c r="A77" s="101">
        <f t="shared" si="3"/>
        <v>11154</v>
      </c>
      <c r="B77" s="101">
        <v>1</v>
      </c>
      <c r="C77" s="101">
        <v>15</v>
      </c>
      <c r="D77" s="101">
        <v>4</v>
      </c>
      <c r="E77" s="101" t="str">
        <f t="shared" si="5"/>
        <v>STAGE_NAME_11154</v>
      </c>
      <c r="F77" s="110" t="str">
        <f t="shared" si="4"/>
        <v>임무 15-4 [Normal]</v>
      </c>
    </row>
    <row r="78" spans="1:6" ht="13.8" customHeight="1">
      <c r="A78" s="101">
        <f t="shared" si="3"/>
        <v>11155</v>
      </c>
      <c r="B78" s="101">
        <v>1</v>
      </c>
      <c r="C78" s="101">
        <v>15</v>
      </c>
      <c r="D78" s="101">
        <v>5</v>
      </c>
      <c r="E78" s="101" t="str">
        <f t="shared" si="5"/>
        <v>STAGE_NAME_11155</v>
      </c>
      <c r="F78" s="110" t="str">
        <f t="shared" si="4"/>
        <v>임무 15-5 [Normal]</v>
      </c>
    </row>
    <row r="79" spans="1:6" ht="13.8" customHeight="1">
      <c r="A79" s="101">
        <f t="shared" si="3"/>
        <v>11161</v>
      </c>
      <c r="B79" s="101">
        <v>1</v>
      </c>
      <c r="C79" s="101">
        <v>16</v>
      </c>
      <c r="D79" s="101">
        <v>1</v>
      </c>
      <c r="E79" s="101" t="str">
        <f t="shared" si="5"/>
        <v>STAGE_NAME_11161</v>
      </c>
      <c r="F79" s="110" t="str">
        <f t="shared" si="4"/>
        <v>임무 16-1 [Normal]</v>
      </c>
    </row>
    <row r="80" spans="1:6" ht="13.8" customHeight="1">
      <c r="A80" s="101">
        <f t="shared" si="3"/>
        <v>11162</v>
      </c>
      <c r="B80" s="101">
        <v>1</v>
      </c>
      <c r="C80" s="101">
        <v>16</v>
      </c>
      <c r="D80" s="101">
        <v>2</v>
      </c>
      <c r="E80" s="101" t="str">
        <f t="shared" si="5"/>
        <v>STAGE_NAME_11162</v>
      </c>
      <c r="F80" s="110" t="str">
        <f t="shared" si="4"/>
        <v>임무 16-2 [Normal]</v>
      </c>
    </row>
    <row r="81" spans="1:6" ht="13.8" customHeight="1">
      <c r="A81" s="101">
        <f t="shared" si="3"/>
        <v>11163</v>
      </c>
      <c r="B81" s="101">
        <v>1</v>
      </c>
      <c r="C81" s="101">
        <v>16</v>
      </c>
      <c r="D81" s="101">
        <v>3</v>
      </c>
      <c r="E81" s="101" t="str">
        <f t="shared" si="5"/>
        <v>STAGE_NAME_11163</v>
      </c>
      <c r="F81" s="110" t="str">
        <f t="shared" si="4"/>
        <v>임무 16-3 [Normal]</v>
      </c>
    </row>
    <row r="82" spans="1:6" ht="13.8" customHeight="1">
      <c r="A82" s="101">
        <f t="shared" si="3"/>
        <v>11164</v>
      </c>
      <c r="B82" s="101">
        <v>1</v>
      </c>
      <c r="C82" s="101">
        <v>16</v>
      </c>
      <c r="D82" s="101">
        <v>4</v>
      </c>
      <c r="E82" s="101" t="str">
        <f t="shared" si="5"/>
        <v>STAGE_NAME_11164</v>
      </c>
      <c r="F82" s="110" t="str">
        <f t="shared" si="4"/>
        <v>임무 16-4 [Normal]</v>
      </c>
    </row>
    <row r="83" spans="1:6" ht="13.8" customHeight="1">
      <c r="A83" s="101">
        <f t="shared" si="3"/>
        <v>11165</v>
      </c>
      <c r="B83" s="101">
        <v>1</v>
      </c>
      <c r="C83" s="101">
        <v>16</v>
      </c>
      <c r="D83" s="101">
        <v>5</v>
      </c>
      <c r="E83" s="101" t="str">
        <f t="shared" si="5"/>
        <v>STAGE_NAME_11165</v>
      </c>
      <c r="F83" s="110" t="str">
        <f t="shared" si="4"/>
        <v>임무 16-5 [Normal]</v>
      </c>
    </row>
    <row r="84" spans="1:6" ht="13.8" customHeight="1">
      <c r="A84" s="101">
        <f t="shared" si="3"/>
        <v>11171</v>
      </c>
      <c r="B84" s="101">
        <v>1</v>
      </c>
      <c r="C84" s="101">
        <v>17</v>
      </c>
      <c r="D84" s="101">
        <v>1</v>
      </c>
      <c r="E84" s="101" t="str">
        <f t="shared" si="5"/>
        <v>STAGE_NAME_11171</v>
      </c>
      <c r="F84" s="110" t="str">
        <f t="shared" si="4"/>
        <v>임무 17-1 [Normal]</v>
      </c>
    </row>
    <row r="85" spans="1:6" ht="13.8" customHeight="1">
      <c r="A85" s="101">
        <f t="shared" si="3"/>
        <v>11172</v>
      </c>
      <c r="B85" s="101">
        <v>1</v>
      </c>
      <c r="C85" s="101">
        <v>17</v>
      </c>
      <c r="D85" s="101">
        <v>2</v>
      </c>
      <c r="E85" s="101" t="str">
        <f t="shared" si="5"/>
        <v>STAGE_NAME_11172</v>
      </c>
      <c r="F85" s="110" t="str">
        <f t="shared" si="4"/>
        <v>임무 17-2 [Normal]</v>
      </c>
    </row>
    <row r="86" spans="1:6" ht="13.8" customHeight="1">
      <c r="A86" s="101">
        <f t="shared" si="3"/>
        <v>11173</v>
      </c>
      <c r="B86" s="101">
        <v>1</v>
      </c>
      <c r="C86" s="101">
        <v>17</v>
      </c>
      <c r="D86" s="101">
        <v>3</v>
      </c>
      <c r="E86" s="101" t="str">
        <f t="shared" si="5"/>
        <v>STAGE_NAME_11173</v>
      </c>
      <c r="F86" s="110" t="str">
        <f t="shared" si="4"/>
        <v>임무 17-3 [Normal]</v>
      </c>
    </row>
    <row r="87" spans="1:6" ht="13.8" customHeight="1">
      <c r="A87" s="101">
        <f t="shared" si="3"/>
        <v>11174</v>
      </c>
      <c r="B87" s="101">
        <v>1</v>
      </c>
      <c r="C87" s="101">
        <v>17</v>
      </c>
      <c r="D87" s="101">
        <v>4</v>
      </c>
      <c r="E87" s="101" t="str">
        <f t="shared" si="5"/>
        <v>STAGE_NAME_11174</v>
      </c>
      <c r="F87" s="110" t="str">
        <f t="shared" si="4"/>
        <v>임무 17-4 [Normal]</v>
      </c>
    </row>
    <row r="88" spans="1:6" ht="13.8" customHeight="1">
      <c r="A88" s="101">
        <f t="shared" si="3"/>
        <v>11175</v>
      </c>
      <c r="B88" s="101">
        <v>1</v>
      </c>
      <c r="C88" s="101">
        <v>17</v>
      </c>
      <c r="D88" s="101">
        <v>5</v>
      </c>
      <c r="E88" s="101" t="str">
        <f t="shared" si="5"/>
        <v>STAGE_NAME_11175</v>
      </c>
      <c r="F88" s="110" t="str">
        <f t="shared" si="4"/>
        <v>임무 17-5 [Normal]</v>
      </c>
    </row>
    <row r="89" spans="1:6" ht="13.8" customHeight="1">
      <c r="A89" s="101">
        <f t="shared" si="3"/>
        <v>11181</v>
      </c>
      <c r="B89" s="101">
        <v>1</v>
      </c>
      <c r="C89" s="101">
        <v>18</v>
      </c>
      <c r="D89" s="101">
        <v>1</v>
      </c>
      <c r="E89" s="101" t="str">
        <f t="shared" si="5"/>
        <v>STAGE_NAME_11181</v>
      </c>
      <c r="F89" s="110" t="str">
        <f t="shared" si="4"/>
        <v>임무 18-1 [Normal]</v>
      </c>
    </row>
    <row r="90" spans="1:6" ht="13.8" customHeight="1">
      <c r="A90" s="101">
        <f t="shared" si="3"/>
        <v>11182</v>
      </c>
      <c r="B90" s="101">
        <v>1</v>
      </c>
      <c r="C90" s="101">
        <v>18</v>
      </c>
      <c r="D90" s="101">
        <v>2</v>
      </c>
      <c r="E90" s="101" t="str">
        <f t="shared" si="5"/>
        <v>STAGE_NAME_11182</v>
      </c>
      <c r="F90" s="110" t="str">
        <f t="shared" si="4"/>
        <v>임무 18-2 [Normal]</v>
      </c>
    </row>
    <row r="91" spans="1:6" ht="13.8" customHeight="1">
      <c r="A91" s="101">
        <f t="shared" si="3"/>
        <v>11183</v>
      </c>
      <c r="B91" s="101">
        <v>1</v>
      </c>
      <c r="C91" s="101">
        <v>18</v>
      </c>
      <c r="D91" s="101">
        <v>3</v>
      </c>
      <c r="E91" s="101" t="str">
        <f t="shared" si="5"/>
        <v>STAGE_NAME_11183</v>
      </c>
      <c r="F91" s="110" t="str">
        <f t="shared" si="4"/>
        <v>임무 18-3 [Normal]</v>
      </c>
    </row>
    <row r="92" spans="1:6" ht="13.8" customHeight="1">
      <c r="A92" s="101">
        <f t="shared" si="3"/>
        <v>11184</v>
      </c>
      <c r="B92" s="101">
        <v>1</v>
      </c>
      <c r="C92" s="101">
        <v>18</v>
      </c>
      <c r="D92" s="101">
        <v>4</v>
      </c>
      <c r="E92" s="101" t="str">
        <f t="shared" si="5"/>
        <v>STAGE_NAME_11184</v>
      </c>
      <c r="F92" s="110" t="str">
        <f t="shared" si="4"/>
        <v>임무 18-4 [Normal]</v>
      </c>
    </row>
    <row r="93" spans="1:6" ht="13.8" customHeight="1">
      <c r="A93" s="101">
        <f t="shared" si="3"/>
        <v>11185</v>
      </c>
      <c r="B93" s="101">
        <v>1</v>
      </c>
      <c r="C93" s="101">
        <v>18</v>
      </c>
      <c r="D93" s="101">
        <v>5</v>
      </c>
      <c r="E93" s="101" t="str">
        <f t="shared" si="5"/>
        <v>STAGE_NAME_11185</v>
      </c>
      <c r="F93" s="110" t="str">
        <f t="shared" si="4"/>
        <v>임무 18-5 [Normal]</v>
      </c>
    </row>
    <row r="94" spans="1:6" ht="13.8" customHeight="1">
      <c r="A94" s="101">
        <f t="shared" si="3"/>
        <v>11191</v>
      </c>
      <c r="B94" s="101">
        <v>1</v>
      </c>
      <c r="C94" s="101">
        <v>19</v>
      </c>
      <c r="D94" s="101">
        <v>1</v>
      </c>
      <c r="E94" s="101" t="str">
        <f t="shared" si="5"/>
        <v>STAGE_NAME_11191</v>
      </c>
      <c r="F94" s="110" t="str">
        <f t="shared" si="4"/>
        <v>임무 19-1 [Normal]</v>
      </c>
    </row>
    <row r="95" spans="1:6" ht="13.8" customHeight="1">
      <c r="A95" s="101">
        <f t="shared" si="3"/>
        <v>11192</v>
      </c>
      <c r="B95" s="101">
        <v>1</v>
      </c>
      <c r="C95" s="101">
        <v>19</v>
      </c>
      <c r="D95" s="101">
        <v>2</v>
      </c>
      <c r="E95" s="101" t="str">
        <f t="shared" si="5"/>
        <v>STAGE_NAME_11192</v>
      </c>
      <c r="F95" s="110" t="str">
        <f t="shared" si="4"/>
        <v>임무 19-2 [Normal]</v>
      </c>
    </row>
    <row r="96" spans="1:6" ht="13.8" customHeight="1">
      <c r="A96" s="101">
        <f t="shared" si="3"/>
        <v>11193</v>
      </c>
      <c r="B96" s="101">
        <v>1</v>
      </c>
      <c r="C96" s="101">
        <v>19</v>
      </c>
      <c r="D96" s="101">
        <v>3</v>
      </c>
      <c r="E96" s="101" t="str">
        <f t="shared" si="5"/>
        <v>STAGE_NAME_11193</v>
      </c>
      <c r="F96" s="110" t="str">
        <f t="shared" si="4"/>
        <v>임무 19-3 [Normal]</v>
      </c>
    </row>
    <row r="97" spans="1:6" ht="13.8" customHeight="1">
      <c r="A97" s="101">
        <f t="shared" si="3"/>
        <v>11194</v>
      </c>
      <c r="B97" s="101">
        <v>1</v>
      </c>
      <c r="C97" s="101">
        <v>19</v>
      </c>
      <c r="D97" s="101">
        <v>4</v>
      </c>
      <c r="E97" s="101" t="str">
        <f t="shared" si="5"/>
        <v>STAGE_NAME_11194</v>
      </c>
      <c r="F97" s="110" t="str">
        <f t="shared" si="4"/>
        <v>임무 19-4 [Normal]</v>
      </c>
    </row>
    <row r="98" spans="1:6" ht="13.8" customHeight="1">
      <c r="A98" s="101">
        <f t="shared" si="3"/>
        <v>11195</v>
      </c>
      <c r="B98" s="101">
        <v>1</v>
      </c>
      <c r="C98" s="101">
        <v>19</v>
      </c>
      <c r="D98" s="101">
        <v>5</v>
      </c>
      <c r="E98" s="101" t="str">
        <f t="shared" si="5"/>
        <v>STAGE_NAME_11195</v>
      </c>
      <c r="F98" s="110" t="str">
        <f t="shared" si="4"/>
        <v>임무 19-5 [Normal]</v>
      </c>
    </row>
    <row r="99" spans="1:6" ht="13.8" customHeight="1">
      <c r="A99" s="101">
        <f t="shared" si="3"/>
        <v>11201</v>
      </c>
      <c r="B99" s="101">
        <v>1</v>
      </c>
      <c r="C99" s="101">
        <v>20</v>
      </c>
      <c r="D99" s="101">
        <v>1</v>
      </c>
      <c r="E99" s="101" t="str">
        <f t="shared" si="5"/>
        <v>STAGE_NAME_11201</v>
      </c>
      <c r="F99" s="110" t="str">
        <f t="shared" si="4"/>
        <v>임무 20-1 [Normal]</v>
      </c>
    </row>
    <row r="100" spans="1:6" ht="13.8" customHeight="1">
      <c r="A100" s="101">
        <f t="shared" si="3"/>
        <v>11202</v>
      </c>
      <c r="B100" s="101">
        <v>1</v>
      </c>
      <c r="C100" s="101">
        <v>20</v>
      </c>
      <c r="D100" s="101">
        <v>2</v>
      </c>
      <c r="E100" s="101" t="str">
        <f t="shared" si="5"/>
        <v>STAGE_NAME_11202</v>
      </c>
      <c r="F100" s="110" t="str">
        <f t="shared" si="4"/>
        <v>임무 20-2 [Normal]</v>
      </c>
    </row>
    <row r="101" spans="1:6" ht="13.8" customHeight="1">
      <c r="A101" s="101">
        <f t="shared" si="3"/>
        <v>11203</v>
      </c>
      <c r="B101" s="101">
        <v>1</v>
      </c>
      <c r="C101" s="101">
        <v>20</v>
      </c>
      <c r="D101" s="101">
        <v>3</v>
      </c>
      <c r="E101" s="101" t="str">
        <f t="shared" si="5"/>
        <v>STAGE_NAME_11203</v>
      </c>
      <c r="F101" s="110" t="str">
        <f t="shared" si="4"/>
        <v>임무 20-3 [Normal]</v>
      </c>
    </row>
    <row r="102" spans="1:6" ht="13.8" customHeight="1">
      <c r="A102" s="101">
        <f t="shared" si="3"/>
        <v>11204</v>
      </c>
      <c r="B102" s="101">
        <v>1</v>
      </c>
      <c r="C102" s="101">
        <v>20</v>
      </c>
      <c r="D102" s="101">
        <v>4</v>
      </c>
      <c r="E102" s="101" t="str">
        <f t="shared" si="5"/>
        <v>STAGE_NAME_11204</v>
      </c>
      <c r="F102" s="110" t="str">
        <f t="shared" si="4"/>
        <v>임무 20-4 [Normal]</v>
      </c>
    </row>
    <row r="103" spans="1:6" ht="13.8" customHeight="1">
      <c r="A103" s="101">
        <f t="shared" si="3"/>
        <v>11205</v>
      </c>
      <c r="B103" s="101">
        <v>1</v>
      </c>
      <c r="C103" s="101">
        <v>20</v>
      </c>
      <c r="D103" s="101">
        <v>5</v>
      </c>
      <c r="E103" s="101" t="str">
        <f t="shared" si="5"/>
        <v>STAGE_NAME_11205</v>
      </c>
      <c r="F103" s="110" t="str">
        <f t="shared" si="4"/>
        <v>임무 20-5 [Normal]</v>
      </c>
    </row>
    <row r="104" spans="1:6" ht="13.8" customHeight="1">
      <c r="A104" s="101">
        <f t="shared" si="3"/>
        <v>11211</v>
      </c>
      <c r="B104" s="101">
        <v>1</v>
      </c>
      <c r="C104" s="101">
        <v>21</v>
      </c>
      <c r="D104" s="101">
        <v>1</v>
      </c>
      <c r="E104" s="101" t="str">
        <f t="shared" si="5"/>
        <v>STAGE_NAME_11211</v>
      </c>
      <c r="F104" s="110" t="str">
        <f t="shared" si="4"/>
        <v>임무 21-1 [Normal]</v>
      </c>
    </row>
    <row r="105" spans="1:6" ht="13.8" customHeight="1">
      <c r="A105" s="101">
        <f t="shared" si="3"/>
        <v>11212</v>
      </c>
      <c r="B105" s="101">
        <v>1</v>
      </c>
      <c r="C105" s="101">
        <v>21</v>
      </c>
      <c r="D105" s="101">
        <v>2</v>
      </c>
      <c r="E105" s="101" t="str">
        <f t="shared" si="5"/>
        <v>STAGE_NAME_11212</v>
      </c>
      <c r="F105" s="110" t="str">
        <f t="shared" si="4"/>
        <v>임무 21-2 [Normal]</v>
      </c>
    </row>
    <row r="106" spans="1:6" ht="13.8" customHeight="1">
      <c r="A106" s="101">
        <f t="shared" si="3"/>
        <v>11213</v>
      </c>
      <c r="B106" s="101">
        <v>1</v>
      </c>
      <c r="C106" s="101">
        <v>21</v>
      </c>
      <c r="D106" s="101">
        <v>3</v>
      </c>
      <c r="E106" s="101" t="str">
        <f t="shared" si="5"/>
        <v>STAGE_NAME_11213</v>
      </c>
      <c r="F106" s="110" t="str">
        <f t="shared" si="4"/>
        <v>임무 21-3 [Normal]</v>
      </c>
    </row>
    <row r="107" spans="1:6" ht="13.8" customHeight="1">
      <c r="A107" s="101">
        <f t="shared" si="3"/>
        <v>11214</v>
      </c>
      <c r="B107" s="101">
        <v>1</v>
      </c>
      <c r="C107" s="101">
        <v>21</v>
      </c>
      <c r="D107" s="101">
        <v>4</v>
      </c>
      <c r="E107" s="101" t="str">
        <f t="shared" si="5"/>
        <v>STAGE_NAME_11214</v>
      </c>
      <c r="F107" s="110" t="str">
        <f t="shared" si="4"/>
        <v>임무 21-4 [Normal]</v>
      </c>
    </row>
    <row r="108" spans="1:6" ht="13.8" customHeight="1">
      <c r="A108" s="101">
        <f t="shared" si="3"/>
        <v>11215</v>
      </c>
      <c r="B108" s="101">
        <v>1</v>
      </c>
      <c r="C108" s="101">
        <v>21</v>
      </c>
      <c r="D108" s="101">
        <v>5</v>
      </c>
      <c r="E108" s="101" t="str">
        <f t="shared" si="5"/>
        <v>STAGE_NAME_11215</v>
      </c>
      <c r="F108" s="110" t="str">
        <f t="shared" si="4"/>
        <v>임무 21-5 [Normal]</v>
      </c>
    </row>
    <row r="109" spans="1:6" ht="13.8" customHeight="1">
      <c r="A109" s="101">
        <f t="shared" si="3"/>
        <v>11221</v>
      </c>
      <c r="B109" s="101">
        <v>1</v>
      </c>
      <c r="C109" s="101">
        <v>22</v>
      </c>
      <c r="D109" s="101">
        <v>1</v>
      </c>
      <c r="E109" s="101" t="str">
        <f t="shared" si="5"/>
        <v>STAGE_NAME_11221</v>
      </c>
      <c r="F109" s="110" t="str">
        <f t="shared" si="4"/>
        <v>임무 22-1 [Normal]</v>
      </c>
    </row>
    <row r="110" spans="1:6" ht="13.8" customHeight="1">
      <c r="A110" s="101">
        <f t="shared" si="3"/>
        <v>11222</v>
      </c>
      <c r="B110" s="101">
        <v>1</v>
      </c>
      <c r="C110" s="101">
        <v>22</v>
      </c>
      <c r="D110" s="101">
        <v>2</v>
      </c>
      <c r="E110" s="101" t="str">
        <f t="shared" si="5"/>
        <v>STAGE_NAME_11222</v>
      </c>
      <c r="F110" s="110" t="str">
        <f t="shared" si="4"/>
        <v>임무 22-2 [Normal]</v>
      </c>
    </row>
    <row r="111" spans="1:6" ht="13.8" customHeight="1">
      <c r="A111" s="101">
        <f t="shared" si="3"/>
        <v>11223</v>
      </c>
      <c r="B111" s="101">
        <v>1</v>
      </c>
      <c r="C111" s="101">
        <v>22</v>
      </c>
      <c r="D111" s="101">
        <v>3</v>
      </c>
      <c r="E111" s="101" t="str">
        <f t="shared" si="5"/>
        <v>STAGE_NAME_11223</v>
      </c>
      <c r="F111" s="110" t="str">
        <f t="shared" si="4"/>
        <v>임무 22-3 [Normal]</v>
      </c>
    </row>
    <row r="112" spans="1:6" ht="13.8" customHeight="1">
      <c r="A112" s="101">
        <f t="shared" si="3"/>
        <v>11224</v>
      </c>
      <c r="B112" s="101">
        <v>1</v>
      </c>
      <c r="C112" s="101">
        <v>22</v>
      </c>
      <c r="D112" s="101">
        <v>4</v>
      </c>
      <c r="E112" s="101" t="str">
        <f t="shared" si="5"/>
        <v>STAGE_NAME_11224</v>
      </c>
      <c r="F112" s="110" t="str">
        <f t="shared" si="4"/>
        <v>임무 22-4 [Normal]</v>
      </c>
    </row>
    <row r="113" spans="1:6" ht="13.8" customHeight="1">
      <c r="A113" s="101">
        <f t="shared" si="3"/>
        <v>11225</v>
      </c>
      <c r="B113" s="101">
        <v>1</v>
      </c>
      <c r="C113" s="101">
        <v>22</v>
      </c>
      <c r="D113" s="101">
        <v>5</v>
      </c>
      <c r="E113" s="101" t="str">
        <f t="shared" si="5"/>
        <v>STAGE_NAME_11225</v>
      </c>
      <c r="F113" s="110" t="str">
        <f t="shared" si="4"/>
        <v>임무 22-5 [Normal]</v>
      </c>
    </row>
    <row r="114" spans="1:6" ht="13.8" customHeight="1">
      <c r="A114" s="101">
        <f t="shared" si="3"/>
        <v>11231</v>
      </c>
      <c r="B114" s="101">
        <v>1</v>
      </c>
      <c r="C114" s="101">
        <v>23</v>
      </c>
      <c r="D114" s="101">
        <v>1</v>
      </c>
      <c r="E114" s="101" t="str">
        <f t="shared" si="5"/>
        <v>STAGE_NAME_11231</v>
      </c>
      <c r="F114" s="110" t="str">
        <f t="shared" si="4"/>
        <v>임무 23-1 [Normal]</v>
      </c>
    </row>
    <row r="115" spans="1:6" ht="13.8" customHeight="1">
      <c r="A115" s="101">
        <f t="shared" si="3"/>
        <v>11232</v>
      </c>
      <c r="B115" s="101">
        <v>1</v>
      </c>
      <c r="C115" s="101">
        <v>23</v>
      </c>
      <c r="D115" s="101">
        <v>2</v>
      </c>
      <c r="E115" s="101" t="str">
        <f t="shared" si="5"/>
        <v>STAGE_NAME_11232</v>
      </c>
      <c r="F115" s="110" t="str">
        <f t="shared" si="4"/>
        <v>임무 23-2 [Normal]</v>
      </c>
    </row>
    <row r="116" spans="1:6" ht="13.8" customHeight="1">
      <c r="A116" s="101">
        <f t="shared" si="3"/>
        <v>11233</v>
      </c>
      <c r="B116" s="101">
        <v>1</v>
      </c>
      <c r="C116" s="101">
        <v>23</v>
      </c>
      <c r="D116" s="101">
        <v>3</v>
      </c>
      <c r="E116" s="101" t="str">
        <f t="shared" si="5"/>
        <v>STAGE_NAME_11233</v>
      </c>
      <c r="F116" s="110" t="str">
        <f t="shared" si="4"/>
        <v>임무 23-3 [Normal]</v>
      </c>
    </row>
    <row r="117" spans="1:6" ht="13.8" customHeight="1">
      <c r="A117" s="101">
        <f t="shared" si="3"/>
        <v>11234</v>
      </c>
      <c r="B117" s="101">
        <v>1</v>
      </c>
      <c r="C117" s="101">
        <v>23</v>
      </c>
      <c r="D117" s="101">
        <v>4</v>
      </c>
      <c r="E117" s="101" t="str">
        <f t="shared" si="5"/>
        <v>STAGE_NAME_11234</v>
      </c>
      <c r="F117" s="110" t="str">
        <f t="shared" si="4"/>
        <v>임무 23-4 [Normal]</v>
      </c>
    </row>
    <row r="118" spans="1:6" ht="13.8" customHeight="1">
      <c r="A118" s="101">
        <f t="shared" si="3"/>
        <v>11235</v>
      </c>
      <c r="B118" s="101">
        <v>1</v>
      </c>
      <c r="C118" s="101">
        <v>23</v>
      </c>
      <c r="D118" s="101">
        <v>5</v>
      </c>
      <c r="E118" s="101" t="str">
        <f t="shared" si="5"/>
        <v>STAGE_NAME_11235</v>
      </c>
      <c r="F118" s="110" t="str">
        <f t="shared" si="4"/>
        <v>임무 23-5 [Normal]</v>
      </c>
    </row>
    <row r="119" spans="1:6" ht="13.8" customHeight="1">
      <c r="A119" s="101">
        <f t="shared" si="3"/>
        <v>12011</v>
      </c>
      <c r="B119" s="101">
        <v>2</v>
      </c>
      <c r="C119" s="101">
        <v>1</v>
      </c>
      <c r="D119" s="101">
        <v>1</v>
      </c>
      <c r="E119" s="101" t="str">
        <f t="shared" si="5"/>
        <v>STAGE_NAME_12011</v>
      </c>
      <c r="F119" s="110" t="str">
        <f t="shared" si="4"/>
        <v>임무 1-1 [Hard]</v>
      </c>
    </row>
    <row r="120" spans="1:6" ht="13.8" customHeight="1">
      <c r="A120" s="101">
        <f t="shared" si="3"/>
        <v>12012</v>
      </c>
      <c r="B120" s="101">
        <v>2</v>
      </c>
      <c r="C120" s="101">
        <v>1</v>
      </c>
      <c r="D120" s="101">
        <v>2</v>
      </c>
      <c r="E120" s="101" t="str">
        <f t="shared" si="5"/>
        <v>STAGE_NAME_12012</v>
      </c>
      <c r="F120" s="110" t="str">
        <f t="shared" si="4"/>
        <v>임무 1-2 [Hard]</v>
      </c>
    </row>
    <row r="121" spans="1:6" ht="13.8" customHeight="1">
      <c r="A121" s="101">
        <f t="shared" si="3"/>
        <v>12013</v>
      </c>
      <c r="B121" s="101">
        <v>2</v>
      </c>
      <c r="C121" s="101">
        <v>1</v>
      </c>
      <c r="D121" s="101">
        <v>3</v>
      </c>
      <c r="E121" s="101" t="str">
        <f t="shared" si="5"/>
        <v>STAGE_NAME_12013</v>
      </c>
      <c r="F121" s="110" t="str">
        <f t="shared" si="4"/>
        <v>임무 1-3 [Hard]</v>
      </c>
    </row>
    <row r="122" spans="1:6" ht="13.8" customHeight="1">
      <c r="A122" s="101">
        <f t="shared" si="3"/>
        <v>12014</v>
      </c>
      <c r="B122" s="101">
        <v>2</v>
      </c>
      <c r="C122" s="101">
        <v>1</v>
      </c>
      <c r="D122" s="101">
        <v>4</v>
      </c>
      <c r="E122" s="101" t="str">
        <f t="shared" si="5"/>
        <v>STAGE_NAME_12014</v>
      </c>
      <c r="F122" s="110" t="str">
        <f t="shared" si="4"/>
        <v>임무 1-4 [Hard]</v>
      </c>
    </row>
    <row r="123" spans="1:6" ht="13.8" customHeight="1">
      <c r="A123" s="101">
        <f t="shared" si="3"/>
        <v>12015</v>
      </c>
      <c r="B123" s="101">
        <v>2</v>
      </c>
      <c r="C123" s="101">
        <v>1</v>
      </c>
      <c r="D123" s="101">
        <v>5</v>
      </c>
      <c r="E123" s="101" t="str">
        <f t="shared" si="5"/>
        <v>STAGE_NAME_12015</v>
      </c>
      <c r="F123" s="110" t="str">
        <f t="shared" si="4"/>
        <v>임무 1-5 [Hard]</v>
      </c>
    </row>
    <row r="124" spans="1:6" ht="13.8" customHeight="1">
      <c r="A124" s="101">
        <f t="shared" si="3"/>
        <v>12021</v>
      </c>
      <c r="B124" s="101">
        <v>2</v>
      </c>
      <c r="C124" s="101">
        <v>2</v>
      </c>
      <c r="D124" s="101">
        <v>1</v>
      </c>
      <c r="E124" s="101" t="str">
        <f t="shared" si="5"/>
        <v>STAGE_NAME_12021</v>
      </c>
      <c r="F124" s="110" t="str">
        <f t="shared" si="4"/>
        <v>임무 2-1 [Hard]</v>
      </c>
    </row>
    <row r="125" spans="1:6" ht="13.8" customHeight="1">
      <c r="A125" s="101">
        <f t="shared" si="3"/>
        <v>12022</v>
      </c>
      <c r="B125" s="101">
        <v>2</v>
      </c>
      <c r="C125" s="101">
        <v>2</v>
      </c>
      <c r="D125" s="101">
        <v>2</v>
      </c>
      <c r="E125" s="101" t="str">
        <f t="shared" si="5"/>
        <v>STAGE_NAME_12022</v>
      </c>
      <c r="F125" s="110" t="str">
        <f t="shared" si="4"/>
        <v>임무 2-2 [Hard]</v>
      </c>
    </row>
    <row r="126" spans="1:6" ht="13.8" customHeight="1">
      <c r="A126" s="101">
        <f t="shared" si="3"/>
        <v>12023</v>
      </c>
      <c r="B126" s="101">
        <v>2</v>
      </c>
      <c r="C126" s="101">
        <v>2</v>
      </c>
      <c r="D126" s="101">
        <v>3</v>
      </c>
      <c r="E126" s="101" t="str">
        <f t="shared" si="5"/>
        <v>STAGE_NAME_12023</v>
      </c>
      <c r="F126" s="110" t="str">
        <f t="shared" si="4"/>
        <v>임무 2-3 [Hard]</v>
      </c>
    </row>
    <row r="127" spans="1:6" ht="13.8" customHeight="1">
      <c r="A127" s="101">
        <f t="shared" si="3"/>
        <v>12024</v>
      </c>
      <c r="B127" s="101">
        <v>2</v>
      </c>
      <c r="C127" s="101">
        <v>2</v>
      </c>
      <c r="D127" s="101">
        <v>4</v>
      </c>
      <c r="E127" s="101" t="str">
        <f t="shared" si="5"/>
        <v>STAGE_NAME_12024</v>
      </c>
      <c r="F127" s="110" t="str">
        <f t="shared" si="4"/>
        <v>임무 2-4 [Hard]</v>
      </c>
    </row>
    <row r="128" spans="1:6" ht="13.8" customHeight="1">
      <c r="A128" s="101">
        <f t="shared" si="3"/>
        <v>12025</v>
      </c>
      <c r="B128" s="101">
        <v>2</v>
      </c>
      <c r="C128" s="101">
        <v>2</v>
      </c>
      <c r="D128" s="101">
        <v>5</v>
      </c>
      <c r="E128" s="101" t="str">
        <f t="shared" si="5"/>
        <v>STAGE_NAME_12025</v>
      </c>
      <c r="F128" s="110" t="str">
        <f t="shared" si="4"/>
        <v>임무 2-5 [Hard]</v>
      </c>
    </row>
    <row r="129" spans="1:6" ht="13.8" customHeight="1">
      <c r="A129" s="101">
        <f t="shared" si="3"/>
        <v>12031</v>
      </c>
      <c r="B129" s="101">
        <v>2</v>
      </c>
      <c r="C129" s="101">
        <v>3</v>
      </c>
      <c r="D129" s="101">
        <v>1</v>
      </c>
      <c r="E129" s="101" t="str">
        <f t="shared" si="5"/>
        <v>STAGE_NAME_12031</v>
      </c>
      <c r="F129" s="110" t="str">
        <f t="shared" si="4"/>
        <v>임무 3-1 [Hard]</v>
      </c>
    </row>
    <row r="130" spans="1:6" ht="13.8" customHeight="1">
      <c r="A130" s="101">
        <f t="shared" si="3"/>
        <v>12032</v>
      </c>
      <c r="B130" s="101">
        <v>2</v>
      </c>
      <c r="C130" s="101">
        <v>3</v>
      </c>
      <c r="D130" s="101">
        <v>2</v>
      </c>
      <c r="E130" s="101" t="str">
        <f t="shared" si="5"/>
        <v>STAGE_NAME_12032</v>
      </c>
      <c r="F130" s="110" t="str">
        <f t="shared" si="4"/>
        <v>임무 3-2 [Hard]</v>
      </c>
    </row>
    <row r="131" spans="1:6" ht="13.8" customHeight="1">
      <c r="A131" s="101">
        <f t="shared" si="3"/>
        <v>12033</v>
      </c>
      <c r="B131" s="101">
        <v>2</v>
      </c>
      <c r="C131" s="101">
        <v>3</v>
      </c>
      <c r="D131" s="101">
        <v>3</v>
      </c>
      <c r="E131" s="101" t="str">
        <f t="shared" si="5"/>
        <v>STAGE_NAME_12033</v>
      </c>
      <c r="F131" s="110" t="str">
        <f t="shared" si="4"/>
        <v>임무 3-3 [Hard]</v>
      </c>
    </row>
    <row r="132" spans="1:6" ht="13.8" customHeight="1">
      <c r="A132" s="101">
        <f t="shared" ref="A132:A195" si="6">ID규칙_스테이지_아이디_단위+B132*ID규칙_스테이지_난이도_단위+C132*ID규칙_스테이지_챕터_단위+D132</f>
        <v>12034</v>
      </c>
      <c r="B132" s="101">
        <v>2</v>
      </c>
      <c r="C132" s="101">
        <v>3</v>
      </c>
      <c r="D132" s="101">
        <v>4</v>
      </c>
      <c r="E132" s="101" t="str">
        <f t="shared" si="5"/>
        <v>STAGE_NAME_12034</v>
      </c>
      <c r="F132" s="110" t="str">
        <f t="shared" ref="F132:F195" si="7">"임무 "&amp;C132&amp;"-"&amp;D132&amp;" ["&amp;VLOOKUP(B132,STAGE_DIFFICULTY,2,0)&amp;"]"</f>
        <v>임무 3-4 [Hard]</v>
      </c>
    </row>
    <row r="133" spans="1:6" ht="13.8" customHeight="1">
      <c r="A133" s="101">
        <f t="shared" si="6"/>
        <v>12035</v>
      </c>
      <c r="B133" s="101">
        <v>2</v>
      </c>
      <c r="C133" s="101">
        <v>3</v>
      </c>
      <c r="D133" s="101">
        <v>5</v>
      </c>
      <c r="E133" s="101" t="str">
        <f t="shared" ref="E133:E196" si="8">"STAGE_NAME_"&amp;A133</f>
        <v>STAGE_NAME_12035</v>
      </c>
      <c r="F133" s="110" t="str">
        <f t="shared" si="7"/>
        <v>임무 3-5 [Hard]</v>
      </c>
    </row>
    <row r="134" spans="1:6" ht="13.8" customHeight="1">
      <c r="A134" s="101">
        <f t="shared" si="6"/>
        <v>12041</v>
      </c>
      <c r="B134" s="101">
        <v>2</v>
      </c>
      <c r="C134" s="101">
        <v>4</v>
      </c>
      <c r="D134" s="101">
        <v>1</v>
      </c>
      <c r="E134" s="101" t="str">
        <f t="shared" si="8"/>
        <v>STAGE_NAME_12041</v>
      </c>
      <c r="F134" s="110" t="str">
        <f t="shared" si="7"/>
        <v>임무 4-1 [Hard]</v>
      </c>
    </row>
    <row r="135" spans="1:6" ht="13.8" customHeight="1">
      <c r="A135" s="101">
        <f t="shared" si="6"/>
        <v>12042</v>
      </c>
      <c r="B135" s="101">
        <v>2</v>
      </c>
      <c r="C135" s="101">
        <v>4</v>
      </c>
      <c r="D135" s="101">
        <v>2</v>
      </c>
      <c r="E135" s="101" t="str">
        <f t="shared" si="8"/>
        <v>STAGE_NAME_12042</v>
      </c>
      <c r="F135" s="110" t="str">
        <f t="shared" si="7"/>
        <v>임무 4-2 [Hard]</v>
      </c>
    </row>
    <row r="136" spans="1:6" ht="13.8" customHeight="1">
      <c r="A136" s="101">
        <f t="shared" si="6"/>
        <v>12043</v>
      </c>
      <c r="B136" s="101">
        <v>2</v>
      </c>
      <c r="C136" s="101">
        <v>4</v>
      </c>
      <c r="D136" s="101">
        <v>3</v>
      </c>
      <c r="E136" s="101" t="str">
        <f t="shared" si="8"/>
        <v>STAGE_NAME_12043</v>
      </c>
      <c r="F136" s="110" t="str">
        <f t="shared" si="7"/>
        <v>임무 4-3 [Hard]</v>
      </c>
    </row>
    <row r="137" spans="1:6" ht="13.8" customHeight="1">
      <c r="A137" s="101">
        <f t="shared" si="6"/>
        <v>12044</v>
      </c>
      <c r="B137" s="101">
        <v>2</v>
      </c>
      <c r="C137" s="101">
        <v>4</v>
      </c>
      <c r="D137" s="101">
        <v>4</v>
      </c>
      <c r="E137" s="101" t="str">
        <f t="shared" si="8"/>
        <v>STAGE_NAME_12044</v>
      </c>
      <c r="F137" s="110" t="str">
        <f t="shared" si="7"/>
        <v>임무 4-4 [Hard]</v>
      </c>
    </row>
    <row r="138" spans="1:6" ht="13.8" customHeight="1">
      <c r="A138" s="101">
        <f t="shared" si="6"/>
        <v>12045</v>
      </c>
      <c r="B138" s="101">
        <v>2</v>
      </c>
      <c r="C138" s="101">
        <v>4</v>
      </c>
      <c r="D138" s="101">
        <v>5</v>
      </c>
      <c r="E138" s="101" t="str">
        <f t="shared" si="8"/>
        <v>STAGE_NAME_12045</v>
      </c>
      <c r="F138" s="110" t="str">
        <f t="shared" si="7"/>
        <v>임무 4-5 [Hard]</v>
      </c>
    </row>
    <row r="139" spans="1:6" ht="13.8" customHeight="1">
      <c r="A139" s="101">
        <f t="shared" si="6"/>
        <v>12051</v>
      </c>
      <c r="B139" s="101">
        <v>2</v>
      </c>
      <c r="C139" s="101">
        <v>5</v>
      </c>
      <c r="D139" s="101">
        <v>1</v>
      </c>
      <c r="E139" s="101" t="str">
        <f t="shared" si="8"/>
        <v>STAGE_NAME_12051</v>
      </c>
      <c r="F139" s="110" t="str">
        <f t="shared" si="7"/>
        <v>임무 5-1 [Hard]</v>
      </c>
    </row>
    <row r="140" spans="1:6" ht="13.8" customHeight="1">
      <c r="A140" s="101">
        <f t="shared" si="6"/>
        <v>12052</v>
      </c>
      <c r="B140" s="101">
        <v>2</v>
      </c>
      <c r="C140" s="101">
        <v>5</v>
      </c>
      <c r="D140" s="101">
        <v>2</v>
      </c>
      <c r="E140" s="101" t="str">
        <f t="shared" si="8"/>
        <v>STAGE_NAME_12052</v>
      </c>
      <c r="F140" s="110" t="str">
        <f t="shared" si="7"/>
        <v>임무 5-2 [Hard]</v>
      </c>
    </row>
    <row r="141" spans="1:6" ht="13.8" customHeight="1">
      <c r="A141" s="101">
        <f t="shared" si="6"/>
        <v>12053</v>
      </c>
      <c r="B141" s="101">
        <v>2</v>
      </c>
      <c r="C141" s="101">
        <v>5</v>
      </c>
      <c r="D141" s="101">
        <v>3</v>
      </c>
      <c r="E141" s="101" t="str">
        <f t="shared" si="8"/>
        <v>STAGE_NAME_12053</v>
      </c>
      <c r="F141" s="110" t="str">
        <f t="shared" si="7"/>
        <v>임무 5-3 [Hard]</v>
      </c>
    </row>
    <row r="142" spans="1:6" ht="13.8" customHeight="1">
      <c r="A142" s="101">
        <f t="shared" si="6"/>
        <v>12054</v>
      </c>
      <c r="B142" s="101">
        <v>2</v>
      </c>
      <c r="C142" s="101">
        <v>5</v>
      </c>
      <c r="D142" s="101">
        <v>4</v>
      </c>
      <c r="E142" s="101" t="str">
        <f t="shared" si="8"/>
        <v>STAGE_NAME_12054</v>
      </c>
      <c r="F142" s="110" t="str">
        <f t="shared" si="7"/>
        <v>임무 5-4 [Hard]</v>
      </c>
    </row>
    <row r="143" spans="1:6" ht="13.8" customHeight="1">
      <c r="A143" s="101">
        <f t="shared" si="6"/>
        <v>12055</v>
      </c>
      <c r="B143" s="101">
        <v>2</v>
      </c>
      <c r="C143" s="101">
        <v>5</v>
      </c>
      <c r="D143" s="101">
        <v>5</v>
      </c>
      <c r="E143" s="101" t="str">
        <f t="shared" si="8"/>
        <v>STAGE_NAME_12055</v>
      </c>
      <c r="F143" s="110" t="str">
        <f t="shared" si="7"/>
        <v>임무 5-5 [Hard]</v>
      </c>
    </row>
    <row r="144" spans="1:6" ht="13.8" customHeight="1">
      <c r="A144" s="101">
        <f t="shared" si="6"/>
        <v>12061</v>
      </c>
      <c r="B144" s="101">
        <v>2</v>
      </c>
      <c r="C144" s="101">
        <v>6</v>
      </c>
      <c r="D144" s="101">
        <v>1</v>
      </c>
      <c r="E144" s="101" t="str">
        <f t="shared" si="8"/>
        <v>STAGE_NAME_12061</v>
      </c>
      <c r="F144" s="110" t="str">
        <f t="shared" si="7"/>
        <v>임무 6-1 [Hard]</v>
      </c>
    </row>
    <row r="145" spans="1:6" ht="13.8" customHeight="1">
      <c r="A145" s="101">
        <f t="shared" si="6"/>
        <v>12062</v>
      </c>
      <c r="B145" s="101">
        <v>2</v>
      </c>
      <c r="C145" s="101">
        <v>6</v>
      </c>
      <c r="D145" s="101">
        <v>2</v>
      </c>
      <c r="E145" s="101" t="str">
        <f t="shared" si="8"/>
        <v>STAGE_NAME_12062</v>
      </c>
      <c r="F145" s="110" t="str">
        <f t="shared" si="7"/>
        <v>임무 6-2 [Hard]</v>
      </c>
    </row>
    <row r="146" spans="1:6" ht="13.8" customHeight="1">
      <c r="A146" s="101">
        <f t="shared" si="6"/>
        <v>12063</v>
      </c>
      <c r="B146" s="101">
        <v>2</v>
      </c>
      <c r="C146" s="101">
        <v>6</v>
      </c>
      <c r="D146" s="101">
        <v>3</v>
      </c>
      <c r="E146" s="101" t="str">
        <f t="shared" si="8"/>
        <v>STAGE_NAME_12063</v>
      </c>
      <c r="F146" s="110" t="str">
        <f t="shared" si="7"/>
        <v>임무 6-3 [Hard]</v>
      </c>
    </row>
    <row r="147" spans="1:6" ht="13.8" customHeight="1">
      <c r="A147" s="101">
        <f t="shared" si="6"/>
        <v>12064</v>
      </c>
      <c r="B147" s="101">
        <v>2</v>
      </c>
      <c r="C147" s="101">
        <v>6</v>
      </c>
      <c r="D147" s="101">
        <v>4</v>
      </c>
      <c r="E147" s="101" t="str">
        <f t="shared" si="8"/>
        <v>STAGE_NAME_12064</v>
      </c>
      <c r="F147" s="110" t="str">
        <f t="shared" si="7"/>
        <v>임무 6-4 [Hard]</v>
      </c>
    </row>
    <row r="148" spans="1:6" ht="13.8" customHeight="1">
      <c r="A148" s="101">
        <f t="shared" si="6"/>
        <v>12065</v>
      </c>
      <c r="B148" s="101">
        <v>2</v>
      </c>
      <c r="C148" s="101">
        <v>6</v>
      </c>
      <c r="D148" s="101">
        <v>5</v>
      </c>
      <c r="E148" s="101" t="str">
        <f t="shared" si="8"/>
        <v>STAGE_NAME_12065</v>
      </c>
      <c r="F148" s="110" t="str">
        <f t="shared" si="7"/>
        <v>임무 6-5 [Hard]</v>
      </c>
    </row>
    <row r="149" spans="1:6" ht="13.8" customHeight="1">
      <c r="A149" s="101">
        <f t="shared" si="6"/>
        <v>12071</v>
      </c>
      <c r="B149" s="101">
        <v>2</v>
      </c>
      <c r="C149" s="101">
        <v>7</v>
      </c>
      <c r="D149" s="101">
        <v>1</v>
      </c>
      <c r="E149" s="101" t="str">
        <f t="shared" si="8"/>
        <v>STAGE_NAME_12071</v>
      </c>
      <c r="F149" s="110" t="str">
        <f t="shared" si="7"/>
        <v>임무 7-1 [Hard]</v>
      </c>
    </row>
    <row r="150" spans="1:6" ht="13.8" customHeight="1">
      <c r="A150" s="101">
        <f t="shared" si="6"/>
        <v>12072</v>
      </c>
      <c r="B150" s="101">
        <v>2</v>
      </c>
      <c r="C150" s="101">
        <v>7</v>
      </c>
      <c r="D150" s="101">
        <v>2</v>
      </c>
      <c r="E150" s="101" t="str">
        <f t="shared" si="8"/>
        <v>STAGE_NAME_12072</v>
      </c>
      <c r="F150" s="110" t="str">
        <f t="shared" si="7"/>
        <v>임무 7-2 [Hard]</v>
      </c>
    </row>
    <row r="151" spans="1:6" ht="13.8" customHeight="1">
      <c r="A151" s="101">
        <f t="shared" si="6"/>
        <v>12073</v>
      </c>
      <c r="B151" s="101">
        <v>2</v>
      </c>
      <c r="C151" s="101">
        <v>7</v>
      </c>
      <c r="D151" s="101">
        <v>3</v>
      </c>
      <c r="E151" s="101" t="str">
        <f t="shared" si="8"/>
        <v>STAGE_NAME_12073</v>
      </c>
      <c r="F151" s="110" t="str">
        <f t="shared" si="7"/>
        <v>임무 7-3 [Hard]</v>
      </c>
    </row>
    <row r="152" spans="1:6" ht="13.8" customHeight="1">
      <c r="A152" s="101">
        <f t="shared" si="6"/>
        <v>12074</v>
      </c>
      <c r="B152" s="101">
        <v>2</v>
      </c>
      <c r="C152" s="101">
        <v>7</v>
      </c>
      <c r="D152" s="101">
        <v>4</v>
      </c>
      <c r="E152" s="101" t="str">
        <f t="shared" si="8"/>
        <v>STAGE_NAME_12074</v>
      </c>
      <c r="F152" s="110" t="str">
        <f t="shared" si="7"/>
        <v>임무 7-4 [Hard]</v>
      </c>
    </row>
    <row r="153" spans="1:6" ht="13.8" customHeight="1">
      <c r="A153" s="101">
        <f t="shared" si="6"/>
        <v>12075</v>
      </c>
      <c r="B153" s="101">
        <v>2</v>
      </c>
      <c r="C153" s="101">
        <v>7</v>
      </c>
      <c r="D153" s="101">
        <v>5</v>
      </c>
      <c r="E153" s="101" t="str">
        <f t="shared" si="8"/>
        <v>STAGE_NAME_12075</v>
      </c>
      <c r="F153" s="110" t="str">
        <f t="shared" si="7"/>
        <v>임무 7-5 [Hard]</v>
      </c>
    </row>
    <row r="154" spans="1:6" ht="13.8" customHeight="1">
      <c r="A154" s="101">
        <f t="shared" si="6"/>
        <v>12081</v>
      </c>
      <c r="B154" s="101">
        <v>2</v>
      </c>
      <c r="C154" s="101">
        <v>8</v>
      </c>
      <c r="D154" s="101">
        <v>1</v>
      </c>
      <c r="E154" s="101" t="str">
        <f t="shared" si="8"/>
        <v>STAGE_NAME_12081</v>
      </c>
      <c r="F154" s="110" t="str">
        <f t="shared" si="7"/>
        <v>임무 8-1 [Hard]</v>
      </c>
    </row>
    <row r="155" spans="1:6" ht="13.8" customHeight="1">
      <c r="A155" s="101">
        <f t="shared" si="6"/>
        <v>12082</v>
      </c>
      <c r="B155" s="101">
        <v>2</v>
      </c>
      <c r="C155" s="101">
        <v>8</v>
      </c>
      <c r="D155" s="101">
        <v>2</v>
      </c>
      <c r="E155" s="101" t="str">
        <f t="shared" si="8"/>
        <v>STAGE_NAME_12082</v>
      </c>
      <c r="F155" s="110" t="str">
        <f t="shared" si="7"/>
        <v>임무 8-2 [Hard]</v>
      </c>
    </row>
    <row r="156" spans="1:6" ht="13.8" customHeight="1">
      <c r="A156" s="101">
        <f t="shared" si="6"/>
        <v>12083</v>
      </c>
      <c r="B156" s="101">
        <v>2</v>
      </c>
      <c r="C156" s="101">
        <v>8</v>
      </c>
      <c r="D156" s="101">
        <v>3</v>
      </c>
      <c r="E156" s="101" t="str">
        <f t="shared" si="8"/>
        <v>STAGE_NAME_12083</v>
      </c>
      <c r="F156" s="110" t="str">
        <f t="shared" si="7"/>
        <v>임무 8-3 [Hard]</v>
      </c>
    </row>
    <row r="157" spans="1:6" ht="13.8" customHeight="1">
      <c r="A157" s="101">
        <f t="shared" si="6"/>
        <v>12084</v>
      </c>
      <c r="B157" s="101">
        <v>2</v>
      </c>
      <c r="C157" s="101">
        <v>8</v>
      </c>
      <c r="D157" s="101">
        <v>4</v>
      </c>
      <c r="E157" s="101" t="str">
        <f t="shared" si="8"/>
        <v>STAGE_NAME_12084</v>
      </c>
      <c r="F157" s="110" t="str">
        <f t="shared" si="7"/>
        <v>임무 8-4 [Hard]</v>
      </c>
    </row>
    <row r="158" spans="1:6" ht="13.8" customHeight="1">
      <c r="A158" s="101">
        <f t="shared" si="6"/>
        <v>12085</v>
      </c>
      <c r="B158" s="101">
        <v>2</v>
      </c>
      <c r="C158" s="101">
        <v>8</v>
      </c>
      <c r="D158" s="101">
        <v>5</v>
      </c>
      <c r="E158" s="101" t="str">
        <f t="shared" si="8"/>
        <v>STAGE_NAME_12085</v>
      </c>
      <c r="F158" s="110" t="str">
        <f t="shared" si="7"/>
        <v>임무 8-5 [Hard]</v>
      </c>
    </row>
    <row r="159" spans="1:6" ht="13.8" customHeight="1">
      <c r="A159" s="101">
        <f t="shared" si="6"/>
        <v>12091</v>
      </c>
      <c r="B159" s="101">
        <v>2</v>
      </c>
      <c r="C159" s="101">
        <v>9</v>
      </c>
      <c r="D159" s="101">
        <v>1</v>
      </c>
      <c r="E159" s="101" t="str">
        <f t="shared" si="8"/>
        <v>STAGE_NAME_12091</v>
      </c>
      <c r="F159" s="110" t="str">
        <f t="shared" si="7"/>
        <v>임무 9-1 [Hard]</v>
      </c>
    </row>
    <row r="160" spans="1:6" ht="13.8" customHeight="1">
      <c r="A160" s="101">
        <f t="shared" si="6"/>
        <v>12092</v>
      </c>
      <c r="B160" s="101">
        <v>2</v>
      </c>
      <c r="C160" s="101">
        <v>9</v>
      </c>
      <c r="D160" s="101">
        <v>2</v>
      </c>
      <c r="E160" s="101" t="str">
        <f t="shared" si="8"/>
        <v>STAGE_NAME_12092</v>
      </c>
      <c r="F160" s="110" t="str">
        <f t="shared" si="7"/>
        <v>임무 9-2 [Hard]</v>
      </c>
    </row>
    <row r="161" spans="1:6" ht="13.8" customHeight="1">
      <c r="A161" s="101">
        <f t="shared" si="6"/>
        <v>12093</v>
      </c>
      <c r="B161" s="101">
        <v>2</v>
      </c>
      <c r="C161" s="101">
        <v>9</v>
      </c>
      <c r="D161" s="101">
        <v>3</v>
      </c>
      <c r="E161" s="101" t="str">
        <f t="shared" si="8"/>
        <v>STAGE_NAME_12093</v>
      </c>
      <c r="F161" s="110" t="str">
        <f t="shared" si="7"/>
        <v>임무 9-3 [Hard]</v>
      </c>
    </row>
    <row r="162" spans="1:6" ht="13.8" customHeight="1">
      <c r="A162" s="101">
        <f t="shared" si="6"/>
        <v>12094</v>
      </c>
      <c r="B162" s="101">
        <v>2</v>
      </c>
      <c r="C162" s="101">
        <v>9</v>
      </c>
      <c r="D162" s="101">
        <v>4</v>
      </c>
      <c r="E162" s="101" t="str">
        <f t="shared" si="8"/>
        <v>STAGE_NAME_12094</v>
      </c>
      <c r="F162" s="110" t="str">
        <f t="shared" si="7"/>
        <v>임무 9-4 [Hard]</v>
      </c>
    </row>
    <row r="163" spans="1:6" ht="13.8" customHeight="1">
      <c r="A163" s="101">
        <f t="shared" si="6"/>
        <v>12095</v>
      </c>
      <c r="B163" s="101">
        <v>2</v>
      </c>
      <c r="C163" s="101">
        <v>9</v>
      </c>
      <c r="D163" s="101">
        <v>5</v>
      </c>
      <c r="E163" s="101" t="str">
        <f t="shared" si="8"/>
        <v>STAGE_NAME_12095</v>
      </c>
      <c r="F163" s="110" t="str">
        <f t="shared" si="7"/>
        <v>임무 9-5 [Hard]</v>
      </c>
    </row>
    <row r="164" spans="1:6" ht="13.8" customHeight="1">
      <c r="A164" s="101">
        <f t="shared" si="6"/>
        <v>12101</v>
      </c>
      <c r="B164" s="101">
        <v>2</v>
      </c>
      <c r="C164" s="101">
        <v>10</v>
      </c>
      <c r="D164" s="101">
        <v>1</v>
      </c>
      <c r="E164" s="101" t="str">
        <f t="shared" si="8"/>
        <v>STAGE_NAME_12101</v>
      </c>
      <c r="F164" s="110" t="str">
        <f t="shared" si="7"/>
        <v>임무 10-1 [Hard]</v>
      </c>
    </row>
    <row r="165" spans="1:6" ht="13.8" customHeight="1">
      <c r="A165" s="101">
        <f t="shared" si="6"/>
        <v>12102</v>
      </c>
      <c r="B165" s="101">
        <v>2</v>
      </c>
      <c r="C165" s="101">
        <v>10</v>
      </c>
      <c r="D165" s="101">
        <v>2</v>
      </c>
      <c r="E165" s="101" t="str">
        <f t="shared" si="8"/>
        <v>STAGE_NAME_12102</v>
      </c>
      <c r="F165" s="110" t="str">
        <f t="shared" si="7"/>
        <v>임무 10-2 [Hard]</v>
      </c>
    </row>
    <row r="166" spans="1:6" ht="13.8" customHeight="1">
      <c r="A166" s="101">
        <f t="shared" si="6"/>
        <v>12103</v>
      </c>
      <c r="B166" s="101">
        <v>2</v>
      </c>
      <c r="C166" s="101">
        <v>10</v>
      </c>
      <c r="D166" s="101">
        <v>3</v>
      </c>
      <c r="E166" s="101" t="str">
        <f t="shared" si="8"/>
        <v>STAGE_NAME_12103</v>
      </c>
      <c r="F166" s="110" t="str">
        <f t="shared" si="7"/>
        <v>임무 10-3 [Hard]</v>
      </c>
    </row>
    <row r="167" spans="1:6" ht="13.8" customHeight="1">
      <c r="A167" s="101">
        <f t="shared" si="6"/>
        <v>12104</v>
      </c>
      <c r="B167" s="101">
        <v>2</v>
      </c>
      <c r="C167" s="101">
        <v>10</v>
      </c>
      <c r="D167" s="101">
        <v>4</v>
      </c>
      <c r="E167" s="101" t="str">
        <f t="shared" si="8"/>
        <v>STAGE_NAME_12104</v>
      </c>
      <c r="F167" s="110" t="str">
        <f t="shared" si="7"/>
        <v>임무 10-4 [Hard]</v>
      </c>
    </row>
    <row r="168" spans="1:6" ht="13.8" customHeight="1">
      <c r="A168" s="101">
        <f t="shared" si="6"/>
        <v>12105</v>
      </c>
      <c r="B168" s="101">
        <v>2</v>
      </c>
      <c r="C168" s="101">
        <v>10</v>
      </c>
      <c r="D168" s="101">
        <v>5</v>
      </c>
      <c r="E168" s="101" t="str">
        <f t="shared" si="8"/>
        <v>STAGE_NAME_12105</v>
      </c>
      <c r="F168" s="110" t="str">
        <f t="shared" si="7"/>
        <v>임무 10-5 [Hard]</v>
      </c>
    </row>
    <row r="169" spans="1:6" ht="13.8" customHeight="1">
      <c r="A169" s="101">
        <f t="shared" si="6"/>
        <v>12111</v>
      </c>
      <c r="B169" s="101">
        <v>2</v>
      </c>
      <c r="C169" s="101">
        <v>11</v>
      </c>
      <c r="D169" s="101">
        <v>1</v>
      </c>
      <c r="E169" s="101" t="str">
        <f t="shared" si="8"/>
        <v>STAGE_NAME_12111</v>
      </c>
      <c r="F169" s="110" t="str">
        <f t="shared" si="7"/>
        <v>임무 11-1 [Hard]</v>
      </c>
    </row>
    <row r="170" spans="1:6" ht="13.8" customHeight="1">
      <c r="A170" s="101">
        <f t="shared" si="6"/>
        <v>12112</v>
      </c>
      <c r="B170" s="101">
        <v>2</v>
      </c>
      <c r="C170" s="101">
        <v>11</v>
      </c>
      <c r="D170" s="101">
        <v>2</v>
      </c>
      <c r="E170" s="101" t="str">
        <f t="shared" si="8"/>
        <v>STAGE_NAME_12112</v>
      </c>
      <c r="F170" s="110" t="str">
        <f t="shared" si="7"/>
        <v>임무 11-2 [Hard]</v>
      </c>
    </row>
    <row r="171" spans="1:6" ht="13.8" customHeight="1">
      <c r="A171" s="101">
        <f t="shared" si="6"/>
        <v>12113</v>
      </c>
      <c r="B171" s="101">
        <v>2</v>
      </c>
      <c r="C171" s="101">
        <v>11</v>
      </c>
      <c r="D171" s="101">
        <v>3</v>
      </c>
      <c r="E171" s="101" t="str">
        <f t="shared" si="8"/>
        <v>STAGE_NAME_12113</v>
      </c>
      <c r="F171" s="110" t="str">
        <f t="shared" si="7"/>
        <v>임무 11-3 [Hard]</v>
      </c>
    </row>
    <row r="172" spans="1:6" ht="13.8" customHeight="1">
      <c r="A172" s="101">
        <f t="shared" si="6"/>
        <v>12114</v>
      </c>
      <c r="B172" s="101">
        <v>2</v>
      </c>
      <c r="C172" s="101">
        <v>11</v>
      </c>
      <c r="D172" s="101">
        <v>4</v>
      </c>
      <c r="E172" s="101" t="str">
        <f t="shared" si="8"/>
        <v>STAGE_NAME_12114</v>
      </c>
      <c r="F172" s="110" t="str">
        <f t="shared" si="7"/>
        <v>임무 11-4 [Hard]</v>
      </c>
    </row>
    <row r="173" spans="1:6" ht="13.8" customHeight="1">
      <c r="A173" s="101">
        <f t="shared" si="6"/>
        <v>12115</v>
      </c>
      <c r="B173" s="101">
        <v>2</v>
      </c>
      <c r="C173" s="101">
        <v>11</v>
      </c>
      <c r="D173" s="101">
        <v>5</v>
      </c>
      <c r="E173" s="101" t="str">
        <f t="shared" si="8"/>
        <v>STAGE_NAME_12115</v>
      </c>
      <c r="F173" s="110" t="str">
        <f t="shared" si="7"/>
        <v>임무 11-5 [Hard]</v>
      </c>
    </row>
    <row r="174" spans="1:6" ht="13.8" customHeight="1">
      <c r="A174" s="101">
        <f t="shared" si="6"/>
        <v>12121</v>
      </c>
      <c r="B174" s="101">
        <v>2</v>
      </c>
      <c r="C174" s="101">
        <v>12</v>
      </c>
      <c r="D174" s="101">
        <v>1</v>
      </c>
      <c r="E174" s="101" t="str">
        <f t="shared" si="8"/>
        <v>STAGE_NAME_12121</v>
      </c>
      <c r="F174" s="110" t="str">
        <f t="shared" si="7"/>
        <v>임무 12-1 [Hard]</v>
      </c>
    </row>
    <row r="175" spans="1:6" ht="13.8" customHeight="1">
      <c r="A175" s="101">
        <f t="shared" si="6"/>
        <v>12122</v>
      </c>
      <c r="B175" s="101">
        <v>2</v>
      </c>
      <c r="C175" s="101">
        <v>12</v>
      </c>
      <c r="D175" s="101">
        <v>2</v>
      </c>
      <c r="E175" s="101" t="str">
        <f t="shared" si="8"/>
        <v>STAGE_NAME_12122</v>
      </c>
      <c r="F175" s="110" t="str">
        <f t="shared" si="7"/>
        <v>임무 12-2 [Hard]</v>
      </c>
    </row>
    <row r="176" spans="1:6" ht="13.8" customHeight="1">
      <c r="A176" s="101">
        <f t="shared" si="6"/>
        <v>12123</v>
      </c>
      <c r="B176" s="101">
        <v>2</v>
      </c>
      <c r="C176" s="101">
        <v>12</v>
      </c>
      <c r="D176" s="101">
        <v>3</v>
      </c>
      <c r="E176" s="101" t="str">
        <f t="shared" si="8"/>
        <v>STAGE_NAME_12123</v>
      </c>
      <c r="F176" s="110" t="str">
        <f t="shared" si="7"/>
        <v>임무 12-3 [Hard]</v>
      </c>
    </row>
    <row r="177" spans="1:6" ht="13.8" customHeight="1">
      <c r="A177" s="101">
        <f t="shared" si="6"/>
        <v>12124</v>
      </c>
      <c r="B177" s="101">
        <v>2</v>
      </c>
      <c r="C177" s="101">
        <v>12</v>
      </c>
      <c r="D177" s="101">
        <v>4</v>
      </c>
      <c r="E177" s="101" t="str">
        <f t="shared" si="8"/>
        <v>STAGE_NAME_12124</v>
      </c>
      <c r="F177" s="110" t="str">
        <f t="shared" si="7"/>
        <v>임무 12-4 [Hard]</v>
      </c>
    </row>
    <row r="178" spans="1:6" ht="13.8" customHeight="1">
      <c r="A178" s="101">
        <f t="shared" si="6"/>
        <v>12125</v>
      </c>
      <c r="B178" s="101">
        <v>2</v>
      </c>
      <c r="C178" s="101">
        <v>12</v>
      </c>
      <c r="D178" s="101">
        <v>5</v>
      </c>
      <c r="E178" s="101" t="str">
        <f t="shared" si="8"/>
        <v>STAGE_NAME_12125</v>
      </c>
      <c r="F178" s="110" t="str">
        <f t="shared" si="7"/>
        <v>임무 12-5 [Hard]</v>
      </c>
    </row>
    <row r="179" spans="1:6" ht="13.8" customHeight="1">
      <c r="A179" s="101">
        <f t="shared" si="6"/>
        <v>12131</v>
      </c>
      <c r="B179" s="101">
        <v>2</v>
      </c>
      <c r="C179" s="101">
        <v>13</v>
      </c>
      <c r="D179" s="101">
        <v>1</v>
      </c>
      <c r="E179" s="101" t="str">
        <f t="shared" si="8"/>
        <v>STAGE_NAME_12131</v>
      </c>
      <c r="F179" s="110" t="str">
        <f t="shared" si="7"/>
        <v>임무 13-1 [Hard]</v>
      </c>
    </row>
    <row r="180" spans="1:6" ht="13.8" customHeight="1">
      <c r="A180" s="101">
        <f t="shared" si="6"/>
        <v>12132</v>
      </c>
      <c r="B180" s="101">
        <v>2</v>
      </c>
      <c r="C180" s="101">
        <v>13</v>
      </c>
      <c r="D180" s="101">
        <v>2</v>
      </c>
      <c r="E180" s="101" t="str">
        <f t="shared" si="8"/>
        <v>STAGE_NAME_12132</v>
      </c>
      <c r="F180" s="110" t="str">
        <f t="shared" si="7"/>
        <v>임무 13-2 [Hard]</v>
      </c>
    </row>
    <row r="181" spans="1:6" ht="13.8" customHeight="1">
      <c r="A181" s="101">
        <f t="shared" si="6"/>
        <v>12133</v>
      </c>
      <c r="B181" s="101">
        <v>2</v>
      </c>
      <c r="C181" s="101">
        <v>13</v>
      </c>
      <c r="D181" s="101">
        <v>3</v>
      </c>
      <c r="E181" s="101" t="str">
        <f t="shared" si="8"/>
        <v>STAGE_NAME_12133</v>
      </c>
      <c r="F181" s="110" t="str">
        <f t="shared" si="7"/>
        <v>임무 13-3 [Hard]</v>
      </c>
    </row>
    <row r="182" spans="1:6" ht="13.8" customHeight="1">
      <c r="A182" s="101">
        <f t="shared" si="6"/>
        <v>12134</v>
      </c>
      <c r="B182" s="101">
        <v>2</v>
      </c>
      <c r="C182" s="101">
        <v>13</v>
      </c>
      <c r="D182" s="101">
        <v>4</v>
      </c>
      <c r="E182" s="101" t="str">
        <f t="shared" si="8"/>
        <v>STAGE_NAME_12134</v>
      </c>
      <c r="F182" s="110" t="str">
        <f t="shared" si="7"/>
        <v>임무 13-4 [Hard]</v>
      </c>
    </row>
    <row r="183" spans="1:6" ht="13.8" customHeight="1">
      <c r="A183" s="101">
        <f t="shared" si="6"/>
        <v>12135</v>
      </c>
      <c r="B183" s="101">
        <v>2</v>
      </c>
      <c r="C183" s="101">
        <v>13</v>
      </c>
      <c r="D183" s="101">
        <v>5</v>
      </c>
      <c r="E183" s="101" t="str">
        <f t="shared" si="8"/>
        <v>STAGE_NAME_12135</v>
      </c>
      <c r="F183" s="110" t="str">
        <f t="shared" si="7"/>
        <v>임무 13-5 [Hard]</v>
      </c>
    </row>
    <row r="184" spans="1:6" ht="13.8" customHeight="1">
      <c r="A184" s="101">
        <f t="shared" si="6"/>
        <v>12141</v>
      </c>
      <c r="B184" s="101">
        <v>2</v>
      </c>
      <c r="C184" s="101">
        <v>14</v>
      </c>
      <c r="D184" s="101">
        <v>1</v>
      </c>
      <c r="E184" s="101" t="str">
        <f t="shared" si="8"/>
        <v>STAGE_NAME_12141</v>
      </c>
      <c r="F184" s="110" t="str">
        <f t="shared" si="7"/>
        <v>임무 14-1 [Hard]</v>
      </c>
    </row>
    <row r="185" spans="1:6" ht="13.8" customHeight="1">
      <c r="A185" s="101">
        <f t="shared" si="6"/>
        <v>12142</v>
      </c>
      <c r="B185" s="101">
        <v>2</v>
      </c>
      <c r="C185" s="101">
        <v>14</v>
      </c>
      <c r="D185" s="101">
        <v>2</v>
      </c>
      <c r="E185" s="101" t="str">
        <f t="shared" si="8"/>
        <v>STAGE_NAME_12142</v>
      </c>
      <c r="F185" s="110" t="str">
        <f t="shared" si="7"/>
        <v>임무 14-2 [Hard]</v>
      </c>
    </row>
    <row r="186" spans="1:6" ht="13.8" customHeight="1">
      <c r="A186" s="101">
        <f t="shared" si="6"/>
        <v>12143</v>
      </c>
      <c r="B186" s="101">
        <v>2</v>
      </c>
      <c r="C186" s="101">
        <v>14</v>
      </c>
      <c r="D186" s="101">
        <v>3</v>
      </c>
      <c r="E186" s="101" t="str">
        <f t="shared" si="8"/>
        <v>STAGE_NAME_12143</v>
      </c>
      <c r="F186" s="110" t="str">
        <f t="shared" si="7"/>
        <v>임무 14-3 [Hard]</v>
      </c>
    </row>
    <row r="187" spans="1:6" ht="13.8" customHeight="1">
      <c r="A187" s="101">
        <f t="shared" si="6"/>
        <v>12144</v>
      </c>
      <c r="B187" s="101">
        <v>2</v>
      </c>
      <c r="C187" s="101">
        <v>14</v>
      </c>
      <c r="D187" s="101">
        <v>4</v>
      </c>
      <c r="E187" s="101" t="str">
        <f t="shared" si="8"/>
        <v>STAGE_NAME_12144</v>
      </c>
      <c r="F187" s="110" t="str">
        <f t="shared" si="7"/>
        <v>임무 14-4 [Hard]</v>
      </c>
    </row>
    <row r="188" spans="1:6" ht="13.8" customHeight="1">
      <c r="A188" s="101">
        <f t="shared" si="6"/>
        <v>12145</v>
      </c>
      <c r="B188" s="101">
        <v>2</v>
      </c>
      <c r="C188" s="101">
        <v>14</v>
      </c>
      <c r="D188" s="101">
        <v>5</v>
      </c>
      <c r="E188" s="101" t="str">
        <f t="shared" si="8"/>
        <v>STAGE_NAME_12145</v>
      </c>
      <c r="F188" s="110" t="str">
        <f t="shared" si="7"/>
        <v>임무 14-5 [Hard]</v>
      </c>
    </row>
    <row r="189" spans="1:6" ht="13.8" customHeight="1">
      <c r="A189" s="101">
        <f t="shared" si="6"/>
        <v>12151</v>
      </c>
      <c r="B189" s="101">
        <v>2</v>
      </c>
      <c r="C189" s="101">
        <v>15</v>
      </c>
      <c r="D189" s="101">
        <v>1</v>
      </c>
      <c r="E189" s="101" t="str">
        <f t="shared" si="8"/>
        <v>STAGE_NAME_12151</v>
      </c>
      <c r="F189" s="110" t="str">
        <f t="shared" si="7"/>
        <v>임무 15-1 [Hard]</v>
      </c>
    </row>
    <row r="190" spans="1:6" ht="13.8" customHeight="1">
      <c r="A190" s="101">
        <f t="shared" si="6"/>
        <v>12152</v>
      </c>
      <c r="B190" s="101">
        <v>2</v>
      </c>
      <c r="C190" s="101">
        <v>15</v>
      </c>
      <c r="D190" s="101">
        <v>2</v>
      </c>
      <c r="E190" s="101" t="str">
        <f t="shared" si="8"/>
        <v>STAGE_NAME_12152</v>
      </c>
      <c r="F190" s="110" t="str">
        <f t="shared" si="7"/>
        <v>임무 15-2 [Hard]</v>
      </c>
    </row>
    <row r="191" spans="1:6" ht="13.8" customHeight="1">
      <c r="A191" s="101">
        <f t="shared" si="6"/>
        <v>12153</v>
      </c>
      <c r="B191" s="101">
        <v>2</v>
      </c>
      <c r="C191" s="101">
        <v>15</v>
      </c>
      <c r="D191" s="101">
        <v>3</v>
      </c>
      <c r="E191" s="101" t="str">
        <f t="shared" si="8"/>
        <v>STAGE_NAME_12153</v>
      </c>
      <c r="F191" s="110" t="str">
        <f t="shared" si="7"/>
        <v>임무 15-3 [Hard]</v>
      </c>
    </row>
    <row r="192" spans="1:6" ht="13.8" customHeight="1">
      <c r="A192" s="101">
        <f t="shared" si="6"/>
        <v>12154</v>
      </c>
      <c r="B192" s="101">
        <v>2</v>
      </c>
      <c r="C192" s="101">
        <v>15</v>
      </c>
      <c r="D192" s="101">
        <v>4</v>
      </c>
      <c r="E192" s="101" t="str">
        <f t="shared" si="8"/>
        <v>STAGE_NAME_12154</v>
      </c>
      <c r="F192" s="110" t="str">
        <f t="shared" si="7"/>
        <v>임무 15-4 [Hard]</v>
      </c>
    </row>
    <row r="193" spans="1:6" ht="13.8" customHeight="1">
      <c r="A193" s="101">
        <f t="shared" si="6"/>
        <v>12155</v>
      </c>
      <c r="B193" s="101">
        <v>2</v>
      </c>
      <c r="C193" s="101">
        <v>15</v>
      </c>
      <c r="D193" s="101">
        <v>5</v>
      </c>
      <c r="E193" s="101" t="str">
        <f t="shared" si="8"/>
        <v>STAGE_NAME_12155</v>
      </c>
      <c r="F193" s="110" t="str">
        <f t="shared" si="7"/>
        <v>임무 15-5 [Hard]</v>
      </c>
    </row>
    <row r="194" spans="1:6" ht="13.8" customHeight="1">
      <c r="A194" s="101">
        <f t="shared" si="6"/>
        <v>12161</v>
      </c>
      <c r="B194" s="101">
        <v>2</v>
      </c>
      <c r="C194" s="101">
        <v>16</v>
      </c>
      <c r="D194" s="101">
        <v>1</v>
      </c>
      <c r="E194" s="101" t="str">
        <f t="shared" si="8"/>
        <v>STAGE_NAME_12161</v>
      </c>
      <c r="F194" s="110" t="str">
        <f t="shared" si="7"/>
        <v>임무 16-1 [Hard]</v>
      </c>
    </row>
    <row r="195" spans="1:6" ht="13.8" customHeight="1">
      <c r="A195" s="101">
        <f t="shared" si="6"/>
        <v>12162</v>
      </c>
      <c r="B195" s="101">
        <v>2</v>
      </c>
      <c r="C195" s="101">
        <v>16</v>
      </c>
      <c r="D195" s="101">
        <v>2</v>
      </c>
      <c r="E195" s="101" t="str">
        <f t="shared" si="8"/>
        <v>STAGE_NAME_12162</v>
      </c>
      <c r="F195" s="110" t="str">
        <f t="shared" si="7"/>
        <v>임무 16-2 [Hard]</v>
      </c>
    </row>
    <row r="196" spans="1:6" ht="13.8" customHeight="1">
      <c r="A196" s="101">
        <f t="shared" ref="A196:A233" si="9">ID규칙_스테이지_아이디_단위+B196*ID규칙_스테이지_난이도_단위+C196*ID규칙_스테이지_챕터_단위+D196</f>
        <v>12163</v>
      </c>
      <c r="B196" s="101">
        <v>2</v>
      </c>
      <c r="C196" s="101">
        <v>16</v>
      </c>
      <c r="D196" s="101">
        <v>3</v>
      </c>
      <c r="E196" s="101" t="str">
        <f t="shared" si="8"/>
        <v>STAGE_NAME_12163</v>
      </c>
      <c r="F196" s="110" t="str">
        <f t="shared" ref="F196:F233" si="10">"임무 "&amp;C196&amp;"-"&amp;D196&amp;" ["&amp;VLOOKUP(B196,STAGE_DIFFICULTY,2,0)&amp;"]"</f>
        <v>임무 16-3 [Hard]</v>
      </c>
    </row>
    <row r="197" spans="1:6" ht="13.8" customHeight="1">
      <c r="A197" s="101">
        <f t="shared" si="9"/>
        <v>12164</v>
      </c>
      <c r="B197" s="101">
        <v>2</v>
      </c>
      <c r="C197" s="101">
        <v>16</v>
      </c>
      <c r="D197" s="101">
        <v>4</v>
      </c>
      <c r="E197" s="101" t="str">
        <f t="shared" ref="E197:E233" si="11">"STAGE_NAME_"&amp;A197</f>
        <v>STAGE_NAME_12164</v>
      </c>
      <c r="F197" s="110" t="str">
        <f t="shared" si="10"/>
        <v>임무 16-4 [Hard]</v>
      </c>
    </row>
    <row r="198" spans="1:6" ht="13.8" customHeight="1">
      <c r="A198" s="101">
        <f t="shared" si="9"/>
        <v>12165</v>
      </c>
      <c r="B198" s="101">
        <v>2</v>
      </c>
      <c r="C198" s="101">
        <v>16</v>
      </c>
      <c r="D198" s="101">
        <v>5</v>
      </c>
      <c r="E198" s="101" t="str">
        <f t="shared" si="11"/>
        <v>STAGE_NAME_12165</v>
      </c>
      <c r="F198" s="110" t="str">
        <f t="shared" si="10"/>
        <v>임무 16-5 [Hard]</v>
      </c>
    </row>
    <row r="199" spans="1:6" ht="13.8" customHeight="1">
      <c r="A199" s="101">
        <f t="shared" si="9"/>
        <v>12171</v>
      </c>
      <c r="B199" s="101">
        <v>2</v>
      </c>
      <c r="C199" s="101">
        <v>17</v>
      </c>
      <c r="D199" s="101">
        <v>1</v>
      </c>
      <c r="E199" s="101" t="str">
        <f t="shared" si="11"/>
        <v>STAGE_NAME_12171</v>
      </c>
      <c r="F199" s="110" t="str">
        <f t="shared" si="10"/>
        <v>임무 17-1 [Hard]</v>
      </c>
    </row>
    <row r="200" spans="1:6" ht="13.8" customHeight="1">
      <c r="A200" s="101">
        <f t="shared" si="9"/>
        <v>12172</v>
      </c>
      <c r="B200" s="101">
        <v>2</v>
      </c>
      <c r="C200" s="101">
        <v>17</v>
      </c>
      <c r="D200" s="101">
        <v>2</v>
      </c>
      <c r="E200" s="101" t="str">
        <f t="shared" si="11"/>
        <v>STAGE_NAME_12172</v>
      </c>
      <c r="F200" s="110" t="str">
        <f t="shared" si="10"/>
        <v>임무 17-2 [Hard]</v>
      </c>
    </row>
    <row r="201" spans="1:6" ht="13.8" customHeight="1">
      <c r="A201" s="101">
        <f t="shared" si="9"/>
        <v>12173</v>
      </c>
      <c r="B201" s="101">
        <v>2</v>
      </c>
      <c r="C201" s="101">
        <v>17</v>
      </c>
      <c r="D201" s="101">
        <v>3</v>
      </c>
      <c r="E201" s="101" t="str">
        <f t="shared" si="11"/>
        <v>STAGE_NAME_12173</v>
      </c>
      <c r="F201" s="110" t="str">
        <f t="shared" si="10"/>
        <v>임무 17-3 [Hard]</v>
      </c>
    </row>
    <row r="202" spans="1:6" ht="13.8" customHeight="1">
      <c r="A202" s="101">
        <f t="shared" si="9"/>
        <v>12174</v>
      </c>
      <c r="B202" s="101">
        <v>2</v>
      </c>
      <c r="C202" s="101">
        <v>17</v>
      </c>
      <c r="D202" s="101">
        <v>4</v>
      </c>
      <c r="E202" s="101" t="str">
        <f t="shared" si="11"/>
        <v>STAGE_NAME_12174</v>
      </c>
      <c r="F202" s="110" t="str">
        <f t="shared" si="10"/>
        <v>임무 17-4 [Hard]</v>
      </c>
    </row>
    <row r="203" spans="1:6" ht="13.8" customHeight="1">
      <c r="A203" s="101">
        <f t="shared" si="9"/>
        <v>12175</v>
      </c>
      <c r="B203" s="101">
        <v>2</v>
      </c>
      <c r="C203" s="101">
        <v>17</v>
      </c>
      <c r="D203" s="101">
        <v>5</v>
      </c>
      <c r="E203" s="101" t="str">
        <f t="shared" si="11"/>
        <v>STAGE_NAME_12175</v>
      </c>
      <c r="F203" s="110" t="str">
        <f t="shared" si="10"/>
        <v>임무 17-5 [Hard]</v>
      </c>
    </row>
    <row r="204" spans="1:6" ht="13.8" customHeight="1">
      <c r="A204" s="101">
        <f t="shared" si="9"/>
        <v>12181</v>
      </c>
      <c r="B204" s="101">
        <v>2</v>
      </c>
      <c r="C204" s="101">
        <v>18</v>
      </c>
      <c r="D204" s="101">
        <v>1</v>
      </c>
      <c r="E204" s="101" t="str">
        <f t="shared" si="11"/>
        <v>STAGE_NAME_12181</v>
      </c>
      <c r="F204" s="110" t="str">
        <f t="shared" si="10"/>
        <v>임무 18-1 [Hard]</v>
      </c>
    </row>
    <row r="205" spans="1:6" ht="13.8" customHeight="1">
      <c r="A205" s="101">
        <f t="shared" si="9"/>
        <v>12182</v>
      </c>
      <c r="B205" s="101">
        <v>2</v>
      </c>
      <c r="C205" s="101">
        <v>18</v>
      </c>
      <c r="D205" s="101">
        <v>2</v>
      </c>
      <c r="E205" s="101" t="str">
        <f t="shared" si="11"/>
        <v>STAGE_NAME_12182</v>
      </c>
      <c r="F205" s="110" t="str">
        <f t="shared" si="10"/>
        <v>임무 18-2 [Hard]</v>
      </c>
    </row>
    <row r="206" spans="1:6" ht="13.8" customHeight="1">
      <c r="A206" s="101">
        <f t="shared" si="9"/>
        <v>12183</v>
      </c>
      <c r="B206" s="101">
        <v>2</v>
      </c>
      <c r="C206" s="101">
        <v>18</v>
      </c>
      <c r="D206" s="101">
        <v>3</v>
      </c>
      <c r="E206" s="101" t="str">
        <f t="shared" si="11"/>
        <v>STAGE_NAME_12183</v>
      </c>
      <c r="F206" s="110" t="str">
        <f t="shared" si="10"/>
        <v>임무 18-3 [Hard]</v>
      </c>
    </row>
    <row r="207" spans="1:6" ht="13.8" customHeight="1">
      <c r="A207" s="101">
        <f t="shared" si="9"/>
        <v>12184</v>
      </c>
      <c r="B207" s="101">
        <v>2</v>
      </c>
      <c r="C207" s="101">
        <v>18</v>
      </c>
      <c r="D207" s="101">
        <v>4</v>
      </c>
      <c r="E207" s="101" t="str">
        <f t="shared" si="11"/>
        <v>STAGE_NAME_12184</v>
      </c>
      <c r="F207" s="110" t="str">
        <f t="shared" si="10"/>
        <v>임무 18-4 [Hard]</v>
      </c>
    </row>
    <row r="208" spans="1:6" ht="13.8" customHeight="1">
      <c r="A208" s="101">
        <f t="shared" si="9"/>
        <v>12185</v>
      </c>
      <c r="B208" s="101">
        <v>2</v>
      </c>
      <c r="C208" s="101">
        <v>18</v>
      </c>
      <c r="D208" s="101">
        <v>5</v>
      </c>
      <c r="E208" s="101" t="str">
        <f t="shared" si="11"/>
        <v>STAGE_NAME_12185</v>
      </c>
      <c r="F208" s="110" t="str">
        <f t="shared" si="10"/>
        <v>임무 18-5 [Hard]</v>
      </c>
    </row>
    <row r="209" spans="1:6" ht="13.8" customHeight="1">
      <c r="A209" s="101">
        <f t="shared" si="9"/>
        <v>12191</v>
      </c>
      <c r="B209" s="101">
        <v>2</v>
      </c>
      <c r="C209" s="101">
        <v>19</v>
      </c>
      <c r="D209" s="101">
        <v>1</v>
      </c>
      <c r="E209" s="101" t="str">
        <f t="shared" si="11"/>
        <v>STAGE_NAME_12191</v>
      </c>
      <c r="F209" s="110" t="str">
        <f t="shared" si="10"/>
        <v>임무 19-1 [Hard]</v>
      </c>
    </row>
    <row r="210" spans="1:6" ht="13.8" customHeight="1">
      <c r="A210" s="101">
        <f t="shared" si="9"/>
        <v>12192</v>
      </c>
      <c r="B210" s="101">
        <v>2</v>
      </c>
      <c r="C210" s="101">
        <v>19</v>
      </c>
      <c r="D210" s="101">
        <v>2</v>
      </c>
      <c r="E210" s="101" t="str">
        <f t="shared" si="11"/>
        <v>STAGE_NAME_12192</v>
      </c>
      <c r="F210" s="110" t="str">
        <f t="shared" si="10"/>
        <v>임무 19-2 [Hard]</v>
      </c>
    </row>
    <row r="211" spans="1:6" ht="13.8" customHeight="1">
      <c r="A211" s="101">
        <f t="shared" si="9"/>
        <v>12193</v>
      </c>
      <c r="B211" s="101">
        <v>2</v>
      </c>
      <c r="C211" s="101">
        <v>19</v>
      </c>
      <c r="D211" s="101">
        <v>3</v>
      </c>
      <c r="E211" s="101" t="str">
        <f t="shared" si="11"/>
        <v>STAGE_NAME_12193</v>
      </c>
      <c r="F211" s="110" t="str">
        <f t="shared" si="10"/>
        <v>임무 19-3 [Hard]</v>
      </c>
    </row>
    <row r="212" spans="1:6" ht="13.8" customHeight="1">
      <c r="A212" s="101">
        <f t="shared" si="9"/>
        <v>12194</v>
      </c>
      <c r="B212" s="101">
        <v>2</v>
      </c>
      <c r="C212" s="101">
        <v>19</v>
      </c>
      <c r="D212" s="101">
        <v>4</v>
      </c>
      <c r="E212" s="101" t="str">
        <f t="shared" si="11"/>
        <v>STAGE_NAME_12194</v>
      </c>
      <c r="F212" s="110" t="str">
        <f t="shared" si="10"/>
        <v>임무 19-4 [Hard]</v>
      </c>
    </row>
    <row r="213" spans="1:6" ht="13.8" customHeight="1">
      <c r="A213" s="101">
        <f t="shared" si="9"/>
        <v>12195</v>
      </c>
      <c r="B213" s="101">
        <v>2</v>
      </c>
      <c r="C213" s="101">
        <v>19</v>
      </c>
      <c r="D213" s="101">
        <v>5</v>
      </c>
      <c r="E213" s="101" t="str">
        <f t="shared" si="11"/>
        <v>STAGE_NAME_12195</v>
      </c>
      <c r="F213" s="110" t="str">
        <f t="shared" si="10"/>
        <v>임무 19-5 [Hard]</v>
      </c>
    </row>
    <row r="214" spans="1:6" ht="13.8" customHeight="1">
      <c r="A214" s="101">
        <f t="shared" si="9"/>
        <v>12201</v>
      </c>
      <c r="B214" s="101">
        <v>2</v>
      </c>
      <c r="C214" s="101">
        <v>20</v>
      </c>
      <c r="D214" s="101">
        <v>1</v>
      </c>
      <c r="E214" s="101" t="str">
        <f t="shared" si="11"/>
        <v>STAGE_NAME_12201</v>
      </c>
      <c r="F214" s="110" t="str">
        <f t="shared" si="10"/>
        <v>임무 20-1 [Hard]</v>
      </c>
    </row>
    <row r="215" spans="1:6" ht="13.8" customHeight="1">
      <c r="A215" s="101">
        <f t="shared" si="9"/>
        <v>12202</v>
      </c>
      <c r="B215" s="101">
        <v>2</v>
      </c>
      <c r="C215" s="101">
        <v>20</v>
      </c>
      <c r="D215" s="101">
        <v>2</v>
      </c>
      <c r="E215" s="101" t="str">
        <f t="shared" si="11"/>
        <v>STAGE_NAME_12202</v>
      </c>
      <c r="F215" s="110" t="str">
        <f t="shared" si="10"/>
        <v>임무 20-2 [Hard]</v>
      </c>
    </row>
    <row r="216" spans="1:6" ht="13.8" customHeight="1">
      <c r="A216" s="101">
        <f t="shared" si="9"/>
        <v>12203</v>
      </c>
      <c r="B216" s="101">
        <v>2</v>
      </c>
      <c r="C216" s="101">
        <v>20</v>
      </c>
      <c r="D216" s="101">
        <v>3</v>
      </c>
      <c r="E216" s="101" t="str">
        <f t="shared" si="11"/>
        <v>STAGE_NAME_12203</v>
      </c>
      <c r="F216" s="110" t="str">
        <f t="shared" si="10"/>
        <v>임무 20-3 [Hard]</v>
      </c>
    </row>
    <row r="217" spans="1:6" ht="13.8" customHeight="1">
      <c r="A217" s="101">
        <f t="shared" si="9"/>
        <v>12204</v>
      </c>
      <c r="B217" s="101">
        <v>2</v>
      </c>
      <c r="C217" s="101">
        <v>20</v>
      </c>
      <c r="D217" s="101">
        <v>4</v>
      </c>
      <c r="E217" s="101" t="str">
        <f t="shared" si="11"/>
        <v>STAGE_NAME_12204</v>
      </c>
      <c r="F217" s="110" t="str">
        <f t="shared" si="10"/>
        <v>임무 20-4 [Hard]</v>
      </c>
    </row>
    <row r="218" spans="1:6" ht="13.8" customHeight="1">
      <c r="A218" s="101">
        <f t="shared" si="9"/>
        <v>12205</v>
      </c>
      <c r="B218" s="101">
        <v>2</v>
      </c>
      <c r="C218" s="101">
        <v>20</v>
      </c>
      <c r="D218" s="101">
        <v>5</v>
      </c>
      <c r="E218" s="101" t="str">
        <f t="shared" si="11"/>
        <v>STAGE_NAME_12205</v>
      </c>
      <c r="F218" s="110" t="str">
        <f t="shared" si="10"/>
        <v>임무 20-5 [Hard]</v>
      </c>
    </row>
    <row r="219" spans="1:6" ht="13.8" customHeight="1">
      <c r="A219" s="101">
        <f t="shared" si="9"/>
        <v>12211</v>
      </c>
      <c r="B219" s="101">
        <v>2</v>
      </c>
      <c r="C219" s="101">
        <v>21</v>
      </c>
      <c r="D219" s="101">
        <v>1</v>
      </c>
      <c r="E219" s="101" t="str">
        <f t="shared" si="11"/>
        <v>STAGE_NAME_12211</v>
      </c>
      <c r="F219" s="110" t="str">
        <f t="shared" si="10"/>
        <v>임무 21-1 [Hard]</v>
      </c>
    </row>
    <row r="220" spans="1:6" ht="13.8" customHeight="1">
      <c r="A220" s="101">
        <f t="shared" si="9"/>
        <v>12212</v>
      </c>
      <c r="B220" s="101">
        <v>2</v>
      </c>
      <c r="C220" s="101">
        <v>21</v>
      </c>
      <c r="D220" s="101">
        <v>2</v>
      </c>
      <c r="E220" s="101" t="str">
        <f t="shared" si="11"/>
        <v>STAGE_NAME_12212</v>
      </c>
      <c r="F220" s="110" t="str">
        <f t="shared" si="10"/>
        <v>임무 21-2 [Hard]</v>
      </c>
    </row>
    <row r="221" spans="1:6" ht="13.8" customHeight="1">
      <c r="A221" s="101">
        <f t="shared" si="9"/>
        <v>12213</v>
      </c>
      <c r="B221" s="101">
        <v>2</v>
      </c>
      <c r="C221" s="101">
        <v>21</v>
      </c>
      <c r="D221" s="101">
        <v>3</v>
      </c>
      <c r="E221" s="101" t="str">
        <f t="shared" si="11"/>
        <v>STAGE_NAME_12213</v>
      </c>
      <c r="F221" s="110" t="str">
        <f t="shared" si="10"/>
        <v>임무 21-3 [Hard]</v>
      </c>
    </row>
    <row r="222" spans="1:6" ht="13.8" customHeight="1">
      <c r="A222" s="101">
        <f t="shared" si="9"/>
        <v>12214</v>
      </c>
      <c r="B222" s="101">
        <v>2</v>
      </c>
      <c r="C222" s="101">
        <v>21</v>
      </c>
      <c r="D222" s="101">
        <v>4</v>
      </c>
      <c r="E222" s="101" t="str">
        <f t="shared" si="11"/>
        <v>STAGE_NAME_12214</v>
      </c>
      <c r="F222" s="110" t="str">
        <f t="shared" si="10"/>
        <v>임무 21-4 [Hard]</v>
      </c>
    </row>
    <row r="223" spans="1:6" ht="13.8" customHeight="1">
      <c r="A223" s="101">
        <f t="shared" si="9"/>
        <v>12215</v>
      </c>
      <c r="B223" s="101">
        <v>2</v>
      </c>
      <c r="C223" s="101">
        <v>21</v>
      </c>
      <c r="D223" s="101">
        <v>5</v>
      </c>
      <c r="E223" s="101" t="str">
        <f t="shared" si="11"/>
        <v>STAGE_NAME_12215</v>
      </c>
      <c r="F223" s="110" t="str">
        <f t="shared" si="10"/>
        <v>임무 21-5 [Hard]</v>
      </c>
    </row>
    <row r="224" spans="1:6" ht="13.8" customHeight="1">
      <c r="A224" s="101">
        <f t="shared" si="9"/>
        <v>12221</v>
      </c>
      <c r="B224" s="101">
        <v>2</v>
      </c>
      <c r="C224" s="101">
        <v>22</v>
      </c>
      <c r="D224" s="101">
        <v>1</v>
      </c>
      <c r="E224" s="101" t="str">
        <f t="shared" si="11"/>
        <v>STAGE_NAME_12221</v>
      </c>
      <c r="F224" s="110" t="str">
        <f t="shared" si="10"/>
        <v>임무 22-1 [Hard]</v>
      </c>
    </row>
    <row r="225" spans="1:6" ht="13.8" customHeight="1">
      <c r="A225" s="101">
        <f t="shared" si="9"/>
        <v>12222</v>
      </c>
      <c r="B225" s="101">
        <v>2</v>
      </c>
      <c r="C225" s="101">
        <v>22</v>
      </c>
      <c r="D225" s="101">
        <v>2</v>
      </c>
      <c r="E225" s="101" t="str">
        <f t="shared" si="11"/>
        <v>STAGE_NAME_12222</v>
      </c>
      <c r="F225" s="110" t="str">
        <f t="shared" si="10"/>
        <v>임무 22-2 [Hard]</v>
      </c>
    </row>
    <row r="226" spans="1:6" ht="13.8" customHeight="1">
      <c r="A226" s="101">
        <f t="shared" si="9"/>
        <v>12223</v>
      </c>
      <c r="B226" s="101">
        <v>2</v>
      </c>
      <c r="C226" s="101">
        <v>22</v>
      </c>
      <c r="D226" s="101">
        <v>3</v>
      </c>
      <c r="E226" s="101" t="str">
        <f t="shared" si="11"/>
        <v>STAGE_NAME_12223</v>
      </c>
      <c r="F226" s="110" t="str">
        <f t="shared" si="10"/>
        <v>임무 22-3 [Hard]</v>
      </c>
    </row>
    <row r="227" spans="1:6" ht="13.8" customHeight="1">
      <c r="A227" s="101">
        <f t="shared" si="9"/>
        <v>12224</v>
      </c>
      <c r="B227" s="101">
        <v>2</v>
      </c>
      <c r="C227" s="101">
        <v>22</v>
      </c>
      <c r="D227" s="101">
        <v>4</v>
      </c>
      <c r="E227" s="101" t="str">
        <f t="shared" si="11"/>
        <v>STAGE_NAME_12224</v>
      </c>
      <c r="F227" s="110" t="str">
        <f t="shared" si="10"/>
        <v>임무 22-4 [Hard]</v>
      </c>
    </row>
    <row r="228" spans="1:6" ht="13.8" customHeight="1">
      <c r="A228" s="101">
        <f t="shared" si="9"/>
        <v>12225</v>
      </c>
      <c r="B228" s="101">
        <v>2</v>
      </c>
      <c r="C228" s="101">
        <v>22</v>
      </c>
      <c r="D228" s="101">
        <v>5</v>
      </c>
      <c r="E228" s="101" t="str">
        <f t="shared" si="11"/>
        <v>STAGE_NAME_12225</v>
      </c>
      <c r="F228" s="110" t="str">
        <f t="shared" si="10"/>
        <v>임무 22-5 [Hard]</v>
      </c>
    </row>
    <row r="229" spans="1:6" ht="13.8" customHeight="1">
      <c r="A229" s="101">
        <f t="shared" si="9"/>
        <v>12231</v>
      </c>
      <c r="B229" s="101">
        <v>2</v>
      </c>
      <c r="C229" s="101">
        <v>23</v>
      </c>
      <c r="D229" s="101">
        <v>1</v>
      </c>
      <c r="E229" s="101" t="str">
        <f t="shared" si="11"/>
        <v>STAGE_NAME_12231</v>
      </c>
      <c r="F229" s="110" t="str">
        <f t="shared" si="10"/>
        <v>임무 23-1 [Hard]</v>
      </c>
    </row>
    <row r="230" spans="1:6" ht="13.8" customHeight="1">
      <c r="A230" s="101">
        <f t="shared" si="9"/>
        <v>12232</v>
      </c>
      <c r="B230" s="101">
        <v>2</v>
      </c>
      <c r="C230" s="101">
        <v>23</v>
      </c>
      <c r="D230" s="101">
        <v>2</v>
      </c>
      <c r="E230" s="101" t="str">
        <f t="shared" si="11"/>
        <v>STAGE_NAME_12232</v>
      </c>
      <c r="F230" s="110" t="str">
        <f t="shared" si="10"/>
        <v>임무 23-2 [Hard]</v>
      </c>
    </row>
    <row r="231" spans="1:6" ht="13.8" customHeight="1">
      <c r="A231" s="101">
        <f t="shared" si="9"/>
        <v>12233</v>
      </c>
      <c r="B231" s="101">
        <v>2</v>
      </c>
      <c r="C231" s="101">
        <v>23</v>
      </c>
      <c r="D231" s="101">
        <v>3</v>
      </c>
      <c r="E231" s="101" t="str">
        <f t="shared" si="11"/>
        <v>STAGE_NAME_12233</v>
      </c>
      <c r="F231" s="110" t="str">
        <f t="shared" si="10"/>
        <v>임무 23-3 [Hard]</v>
      </c>
    </row>
    <row r="232" spans="1:6" ht="13.8" customHeight="1">
      <c r="A232" s="101">
        <f t="shared" si="9"/>
        <v>12234</v>
      </c>
      <c r="B232" s="101">
        <v>2</v>
      </c>
      <c r="C232" s="101">
        <v>23</v>
      </c>
      <c r="D232" s="101">
        <v>4</v>
      </c>
      <c r="E232" s="101" t="str">
        <f t="shared" si="11"/>
        <v>STAGE_NAME_12234</v>
      </c>
      <c r="F232" s="110" t="str">
        <f t="shared" si="10"/>
        <v>임무 23-4 [Hard]</v>
      </c>
    </row>
    <row r="233" spans="1:6" ht="13.8" customHeight="1">
      <c r="A233" s="101">
        <f t="shared" si="9"/>
        <v>12235</v>
      </c>
      <c r="B233" s="101">
        <v>2</v>
      </c>
      <c r="C233" s="101">
        <v>23</v>
      </c>
      <c r="D233" s="101">
        <v>5</v>
      </c>
      <c r="E233" s="101" t="str">
        <f t="shared" si="11"/>
        <v>STAGE_NAME_12235</v>
      </c>
      <c r="F233" s="110" t="str">
        <f t="shared" si="10"/>
        <v>임무 23-5 [Hard]</v>
      </c>
    </row>
  </sheetData>
  <phoneticPr fontId="5" type="noConversion"/>
  <conditionalFormatting sqref="A4:A233">
    <cfRule type="duplicateValues" dxfId="0" priority="1"/>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D8CDF3"/>
  </sheetPr>
  <dimension ref="A1:B6533"/>
  <sheetViews>
    <sheetView showGridLines="0" tabSelected="1" topLeftCell="A6511" zoomScaleNormal="100" workbookViewId="0">
      <selection activeCell="B6526" sqref="B6526"/>
    </sheetView>
  </sheetViews>
  <sheetFormatPr defaultColWidth="14.44140625" defaultRowHeight="13.8" customHeight="1"/>
  <cols>
    <col min="1" max="1" width="46.109375" style="123" bestFit="1" customWidth="1"/>
    <col min="2" max="2" width="101.5546875" style="123" customWidth="1"/>
    <col min="3" max="16384" width="14.44140625" style="123"/>
  </cols>
  <sheetData>
    <row r="1" spans="1:2" ht="13.8" customHeight="1">
      <c r="A1" s="108" t="s">
        <v>964</v>
      </c>
      <c r="B1" s="108" t="s">
        <v>965</v>
      </c>
    </row>
    <row r="2" spans="1:2" ht="13.8" customHeight="1">
      <c r="A2" s="4" t="s">
        <v>284</v>
      </c>
      <c r="B2" s="4" t="s">
        <v>284</v>
      </c>
    </row>
    <row r="3" spans="1:2" ht="13.8" customHeight="1">
      <c r="A3" s="107" t="s">
        <v>6615</v>
      </c>
      <c r="B3" s="107" t="s">
        <v>285</v>
      </c>
    </row>
    <row r="4" spans="1:2" ht="13.8" customHeight="1">
      <c r="A4" s="107" t="s">
        <v>6616</v>
      </c>
      <c r="B4" s="107" t="s">
        <v>287</v>
      </c>
    </row>
    <row r="5" spans="1:2" ht="13.8" customHeight="1">
      <c r="A5" s="107" t="s">
        <v>6617</v>
      </c>
      <c r="B5" s="107" t="s">
        <v>289</v>
      </c>
    </row>
    <row r="6" spans="1:2" ht="13.8" customHeight="1">
      <c r="A6" s="107" t="s">
        <v>6618</v>
      </c>
      <c r="B6" s="107" t="s">
        <v>291</v>
      </c>
    </row>
    <row r="7" spans="1:2" ht="13.8" customHeight="1">
      <c r="A7" s="107" t="s">
        <v>6619</v>
      </c>
      <c r="B7" s="107" t="s">
        <v>293</v>
      </c>
    </row>
    <row r="8" spans="1:2" ht="13.8" customHeight="1">
      <c r="A8" s="107" t="s">
        <v>6620</v>
      </c>
      <c r="B8" s="107" t="s">
        <v>295</v>
      </c>
    </row>
    <row r="9" spans="1:2" ht="13.8" customHeight="1">
      <c r="A9" s="107" t="s">
        <v>6621</v>
      </c>
      <c r="B9" s="107" t="s">
        <v>297</v>
      </c>
    </row>
    <row r="10" spans="1:2" ht="13.8" customHeight="1">
      <c r="A10" s="107" t="s">
        <v>6622</v>
      </c>
      <c r="B10" s="107" t="s">
        <v>299</v>
      </c>
    </row>
    <row r="11" spans="1:2" ht="13.8" customHeight="1">
      <c r="A11" s="107" t="s">
        <v>6623</v>
      </c>
      <c r="B11" s="107" t="s">
        <v>301</v>
      </c>
    </row>
    <row r="12" spans="1:2" ht="13.8" customHeight="1">
      <c r="A12" s="107" t="s">
        <v>6624</v>
      </c>
      <c r="B12" s="107" t="s">
        <v>303</v>
      </c>
    </row>
    <row r="13" spans="1:2" ht="13.8" customHeight="1">
      <c r="A13" s="107" t="s">
        <v>6625</v>
      </c>
      <c r="B13" s="107" t="s">
        <v>305</v>
      </c>
    </row>
    <row r="14" spans="1:2" ht="13.8" customHeight="1">
      <c r="A14" s="107" t="s">
        <v>6626</v>
      </c>
      <c r="B14" s="107" t="s">
        <v>307</v>
      </c>
    </row>
    <row r="15" spans="1:2" ht="13.8" customHeight="1">
      <c r="A15" s="107" t="s">
        <v>6627</v>
      </c>
      <c r="B15" s="107" t="s">
        <v>309</v>
      </c>
    </row>
    <row r="16" spans="1:2" ht="13.8" customHeight="1">
      <c r="A16" s="107" t="s">
        <v>6628</v>
      </c>
      <c r="B16" s="107" t="s">
        <v>311</v>
      </c>
    </row>
    <row r="17" spans="1:2" ht="13.8" customHeight="1">
      <c r="A17" s="107" t="s">
        <v>6629</v>
      </c>
      <c r="B17" s="107" t="s">
        <v>313</v>
      </c>
    </row>
    <row r="18" spans="1:2" ht="13.8" customHeight="1">
      <c r="A18" s="107" t="s">
        <v>6630</v>
      </c>
      <c r="B18" s="107" t="s">
        <v>315</v>
      </c>
    </row>
    <row r="19" spans="1:2" ht="13.8" customHeight="1">
      <c r="A19" s="107" t="s">
        <v>6631</v>
      </c>
      <c r="B19" s="107" t="s">
        <v>317</v>
      </c>
    </row>
    <row r="20" spans="1:2" ht="13.8" customHeight="1">
      <c r="A20" s="107" t="s">
        <v>6632</v>
      </c>
      <c r="B20" s="107" t="s">
        <v>319</v>
      </c>
    </row>
    <row r="21" spans="1:2" ht="13.8" customHeight="1">
      <c r="A21" s="107" t="s">
        <v>6633</v>
      </c>
      <c r="B21" s="107" t="s">
        <v>321</v>
      </c>
    </row>
    <row r="22" spans="1:2" ht="13.8" customHeight="1">
      <c r="A22" s="107" t="s">
        <v>6634</v>
      </c>
      <c r="B22" s="107" t="s">
        <v>323</v>
      </c>
    </row>
    <row r="23" spans="1:2" ht="13.8" customHeight="1">
      <c r="A23" s="107" t="s">
        <v>6635</v>
      </c>
      <c r="B23" s="107" t="s">
        <v>325</v>
      </c>
    </row>
    <row r="24" spans="1:2" ht="13.8" customHeight="1">
      <c r="A24" s="107" t="s">
        <v>6636</v>
      </c>
      <c r="B24" s="107" t="s">
        <v>327</v>
      </c>
    </row>
    <row r="25" spans="1:2" ht="13.8" customHeight="1">
      <c r="A25" s="107" t="s">
        <v>6637</v>
      </c>
      <c r="B25" s="107" t="s">
        <v>329</v>
      </c>
    </row>
    <row r="26" spans="1:2" ht="13.8" customHeight="1">
      <c r="A26" s="107" t="s">
        <v>6638</v>
      </c>
      <c r="B26" s="107" t="s">
        <v>331</v>
      </c>
    </row>
    <row r="27" spans="1:2" ht="13.8" customHeight="1">
      <c r="A27" s="107" t="s">
        <v>6639</v>
      </c>
      <c r="B27" s="107" t="s">
        <v>333</v>
      </c>
    </row>
    <row r="28" spans="1:2" ht="13.8" customHeight="1">
      <c r="A28" s="107" t="s">
        <v>6640</v>
      </c>
      <c r="B28" s="107" t="s">
        <v>335</v>
      </c>
    </row>
    <row r="29" spans="1:2" ht="13.8" customHeight="1">
      <c r="A29" s="107" t="s">
        <v>6641</v>
      </c>
      <c r="B29" s="107" t="s">
        <v>337</v>
      </c>
    </row>
    <row r="30" spans="1:2" ht="13.8" customHeight="1">
      <c r="A30" s="107" t="s">
        <v>6642</v>
      </c>
      <c r="B30" s="107" t="s">
        <v>339</v>
      </c>
    </row>
    <row r="31" spans="1:2" ht="13.8" customHeight="1">
      <c r="A31" s="107" t="s">
        <v>6643</v>
      </c>
      <c r="B31" s="107" t="s">
        <v>341</v>
      </c>
    </row>
    <row r="32" spans="1:2" ht="13.8" customHeight="1">
      <c r="A32" s="107" t="s">
        <v>6644</v>
      </c>
      <c r="B32" s="107" t="s">
        <v>343</v>
      </c>
    </row>
    <row r="33" spans="1:2" ht="13.8" customHeight="1">
      <c r="A33" s="107" t="s">
        <v>6645</v>
      </c>
      <c r="B33" s="107" t="s">
        <v>345</v>
      </c>
    </row>
    <row r="34" spans="1:2" ht="13.8" customHeight="1">
      <c r="A34" s="107" t="s">
        <v>6646</v>
      </c>
      <c r="B34" s="107" t="s">
        <v>347</v>
      </c>
    </row>
    <row r="35" spans="1:2" ht="13.8" customHeight="1">
      <c r="A35" s="107" t="s">
        <v>6647</v>
      </c>
      <c r="B35" s="107" t="s">
        <v>349</v>
      </c>
    </row>
    <row r="36" spans="1:2" ht="13.8" customHeight="1">
      <c r="A36" s="107" t="s">
        <v>6648</v>
      </c>
      <c r="B36" s="107" t="s">
        <v>351</v>
      </c>
    </row>
    <row r="37" spans="1:2" ht="13.8" customHeight="1">
      <c r="A37" s="107" t="s">
        <v>6649</v>
      </c>
      <c r="B37" s="107" t="s">
        <v>353</v>
      </c>
    </row>
    <row r="38" spans="1:2" ht="13.8" customHeight="1">
      <c r="A38" s="107" t="s">
        <v>6650</v>
      </c>
      <c r="B38" s="107" t="s">
        <v>355</v>
      </c>
    </row>
    <row r="39" spans="1:2" ht="13.8" customHeight="1">
      <c r="A39" s="107" t="s">
        <v>6651</v>
      </c>
      <c r="B39" s="107" t="s">
        <v>357</v>
      </c>
    </row>
    <row r="40" spans="1:2" ht="13.8" customHeight="1">
      <c r="A40" s="107" t="s">
        <v>6652</v>
      </c>
      <c r="B40" s="107" t="s">
        <v>359</v>
      </c>
    </row>
    <row r="41" spans="1:2" ht="13.8" customHeight="1">
      <c r="A41" s="107" t="s">
        <v>6653</v>
      </c>
      <c r="B41" s="107" t="s">
        <v>361</v>
      </c>
    </row>
    <row r="42" spans="1:2" ht="13.8" customHeight="1">
      <c r="A42" s="107" t="s">
        <v>6654</v>
      </c>
      <c r="B42" s="107" t="s">
        <v>363</v>
      </c>
    </row>
    <row r="43" spans="1:2" ht="13.8" customHeight="1">
      <c r="A43" s="107" t="s">
        <v>6655</v>
      </c>
      <c r="B43" s="107" t="s">
        <v>365</v>
      </c>
    </row>
    <row r="44" spans="1:2" ht="13.8" customHeight="1">
      <c r="A44" s="107" t="s">
        <v>6656</v>
      </c>
      <c r="B44" s="107" t="s">
        <v>367</v>
      </c>
    </row>
    <row r="45" spans="1:2" ht="13.8" customHeight="1">
      <c r="A45" s="107" t="s">
        <v>6657</v>
      </c>
      <c r="B45" s="107" t="s">
        <v>369</v>
      </c>
    </row>
    <row r="46" spans="1:2" ht="13.8" customHeight="1">
      <c r="A46" s="107" t="s">
        <v>6658</v>
      </c>
      <c r="B46" s="107" t="s">
        <v>371</v>
      </c>
    </row>
    <row r="47" spans="1:2" ht="13.8" customHeight="1">
      <c r="A47" s="107" t="s">
        <v>6659</v>
      </c>
      <c r="B47" s="107" t="s">
        <v>373</v>
      </c>
    </row>
    <row r="48" spans="1:2" ht="13.8" customHeight="1">
      <c r="A48" s="107" t="s">
        <v>6660</v>
      </c>
      <c r="B48" s="107" t="s">
        <v>375</v>
      </c>
    </row>
    <row r="49" spans="1:2" ht="13.8" customHeight="1">
      <c r="A49" s="107" t="s">
        <v>6661</v>
      </c>
      <c r="B49" s="107" t="s">
        <v>377</v>
      </c>
    </row>
    <row r="50" spans="1:2" ht="13.8" customHeight="1">
      <c r="A50" s="107" t="s">
        <v>6662</v>
      </c>
      <c r="B50" s="107" t="s">
        <v>379</v>
      </c>
    </row>
    <row r="51" spans="1:2" ht="13.8" customHeight="1">
      <c r="A51" s="107" t="s">
        <v>6663</v>
      </c>
      <c r="B51" s="107" t="s">
        <v>381</v>
      </c>
    </row>
    <row r="52" spans="1:2" ht="13.8" customHeight="1">
      <c r="A52" s="107" t="s">
        <v>6664</v>
      </c>
      <c r="B52" s="107" t="s">
        <v>383</v>
      </c>
    </row>
    <row r="53" spans="1:2" ht="13.8" customHeight="1">
      <c r="A53" s="107" t="s">
        <v>6665</v>
      </c>
      <c r="B53" s="107" t="s">
        <v>385</v>
      </c>
    </row>
    <row r="54" spans="1:2" ht="13.8" customHeight="1">
      <c r="A54" s="107" t="s">
        <v>6666</v>
      </c>
      <c r="B54" s="107" t="s">
        <v>387</v>
      </c>
    </row>
    <row r="55" spans="1:2" ht="13.8" customHeight="1">
      <c r="A55" s="107" t="s">
        <v>6667</v>
      </c>
      <c r="B55" s="107" t="s">
        <v>389</v>
      </c>
    </row>
    <row r="56" spans="1:2" ht="13.8" customHeight="1">
      <c r="A56" s="107" t="s">
        <v>6668</v>
      </c>
      <c r="B56" s="107" t="s">
        <v>391</v>
      </c>
    </row>
    <row r="57" spans="1:2" ht="13.8" customHeight="1">
      <c r="A57" s="107" t="s">
        <v>6669</v>
      </c>
      <c r="B57" s="107" t="s">
        <v>393</v>
      </c>
    </row>
    <row r="58" spans="1:2" ht="13.8" customHeight="1">
      <c r="A58" s="107" t="s">
        <v>6670</v>
      </c>
      <c r="B58" s="107" t="s">
        <v>395</v>
      </c>
    </row>
    <row r="59" spans="1:2" ht="13.8" customHeight="1">
      <c r="A59" s="107" t="s">
        <v>6671</v>
      </c>
      <c r="B59" s="107" t="s">
        <v>397</v>
      </c>
    </row>
    <row r="60" spans="1:2" ht="13.8" customHeight="1">
      <c r="A60" s="107" t="s">
        <v>6672</v>
      </c>
      <c r="B60" s="107" t="s">
        <v>399</v>
      </c>
    </row>
    <row r="61" spans="1:2" ht="13.8" customHeight="1">
      <c r="A61" s="107" t="s">
        <v>6673</v>
      </c>
      <c r="B61" s="107" t="s">
        <v>401</v>
      </c>
    </row>
    <row r="62" spans="1:2" ht="13.8" customHeight="1">
      <c r="A62" s="107" t="s">
        <v>6674</v>
      </c>
      <c r="B62" s="107" t="s">
        <v>403</v>
      </c>
    </row>
    <row r="63" spans="1:2" ht="13.8" customHeight="1">
      <c r="A63" s="107" t="s">
        <v>6675</v>
      </c>
      <c r="B63" s="107" t="s">
        <v>405</v>
      </c>
    </row>
    <row r="64" spans="1:2" ht="13.8" customHeight="1">
      <c r="A64" s="107" t="s">
        <v>6676</v>
      </c>
      <c r="B64" s="107" t="s">
        <v>407</v>
      </c>
    </row>
    <row r="65" spans="1:2" ht="13.8" customHeight="1">
      <c r="A65" s="107" t="s">
        <v>6677</v>
      </c>
      <c r="B65" s="107" t="s">
        <v>409</v>
      </c>
    </row>
    <row r="66" spans="1:2" ht="13.8" customHeight="1">
      <c r="A66" s="107" t="s">
        <v>6678</v>
      </c>
      <c r="B66" s="107" t="s">
        <v>411</v>
      </c>
    </row>
    <row r="67" spans="1:2" ht="13.8" customHeight="1">
      <c r="A67" s="107" t="s">
        <v>6679</v>
      </c>
      <c r="B67" s="107" t="s">
        <v>413</v>
      </c>
    </row>
    <row r="68" spans="1:2" ht="13.8" customHeight="1">
      <c r="A68" s="107" t="s">
        <v>6680</v>
      </c>
      <c r="B68" s="107" t="s">
        <v>415</v>
      </c>
    </row>
    <row r="69" spans="1:2" ht="13.8" customHeight="1">
      <c r="A69" s="107" t="s">
        <v>6681</v>
      </c>
      <c r="B69" s="107" t="s">
        <v>417</v>
      </c>
    </row>
    <row r="70" spans="1:2" ht="13.8" customHeight="1">
      <c r="A70" s="107" t="s">
        <v>6682</v>
      </c>
      <c r="B70" s="107" t="s">
        <v>419</v>
      </c>
    </row>
    <row r="71" spans="1:2" ht="13.8" customHeight="1">
      <c r="A71" s="107" t="s">
        <v>6683</v>
      </c>
      <c r="B71" s="107" t="s">
        <v>421</v>
      </c>
    </row>
    <row r="72" spans="1:2" ht="13.8" customHeight="1">
      <c r="A72" s="107" t="s">
        <v>6684</v>
      </c>
      <c r="B72" s="107" t="s">
        <v>423</v>
      </c>
    </row>
    <row r="73" spans="1:2" ht="13.8" customHeight="1">
      <c r="A73" s="107" t="s">
        <v>6685</v>
      </c>
      <c r="B73" s="107" t="s">
        <v>425</v>
      </c>
    </row>
    <row r="74" spans="1:2" ht="13.8" customHeight="1">
      <c r="A74" s="107" t="s">
        <v>6686</v>
      </c>
      <c r="B74" s="107" t="s">
        <v>427</v>
      </c>
    </row>
    <row r="75" spans="1:2" ht="13.8" customHeight="1">
      <c r="A75" s="107" t="s">
        <v>6687</v>
      </c>
      <c r="B75" s="107" t="s">
        <v>429</v>
      </c>
    </row>
    <row r="76" spans="1:2" ht="13.8" customHeight="1">
      <c r="A76" s="107" t="s">
        <v>6688</v>
      </c>
      <c r="B76" s="107" t="s">
        <v>431</v>
      </c>
    </row>
    <row r="77" spans="1:2" ht="13.8" customHeight="1">
      <c r="A77" s="107" t="s">
        <v>6689</v>
      </c>
      <c r="B77" s="107" t="s">
        <v>433</v>
      </c>
    </row>
    <row r="78" spans="1:2" ht="13.8" customHeight="1">
      <c r="A78" s="107" t="s">
        <v>6690</v>
      </c>
      <c r="B78" s="107" t="s">
        <v>435</v>
      </c>
    </row>
    <row r="79" spans="1:2" ht="13.8" customHeight="1">
      <c r="A79" s="107" t="s">
        <v>6691</v>
      </c>
      <c r="B79" s="107" t="s">
        <v>437</v>
      </c>
    </row>
    <row r="80" spans="1:2" ht="13.8" customHeight="1">
      <c r="A80" s="107" t="s">
        <v>6692</v>
      </c>
      <c r="B80" s="107" t="s">
        <v>439</v>
      </c>
    </row>
    <row r="81" spans="1:2" ht="13.8" customHeight="1">
      <c r="A81" s="107" t="s">
        <v>6693</v>
      </c>
      <c r="B81" s="107" t="s">
        <v>441</v>
      </c>
    </row>
    <row r="82" spans="1:2" ht="13.8" customHeight="1">
      <c r="A82" s="107" t="s">
        <v>6694</v>
      </c>
      <c r="B82" s="107" t="s">
        <v>443</v>
      </c>
    </row>
    <row r="83" spans="1:2" ht="13.8" customHeight="1">
      <c r="A83" s="107" t="s">
        <v>6695</v>
      </c>
      <c r="B83" s="107" t="s">
        <v>445</v>
      </c>
    </row>
    <row r="84" spans="1:2" ht="13.8" customHeight="1">
      <c r="A84" s="107" t="s">
        <v>6696</v>
      </c>
      <c r="B84" s="107" t="s">
        <v>447</v>
      </c>
    </row>
    <row r="85" spans="1:2" ht="13.8" customHeight="1">
      <c r="A85" s="107" t="s">
        <v>6697</v>
      </c>
      <c r="B85" s="107" t="s">
        <v>449</v>
      </c>
    </row>
    <row r="86" spans="1:2" ht="13.8" customHeight="1">
      <c r="A86" s="107" t="s">
        <v>6698</v>
      </c>
      <c r="B86" s="107" t="s">
        <v>451</v>
      </c>
    </row>
    <row r="87" spans="1:2" ht="13.8" customHeight="1">
      <c r="A87" s="107" t="s">
        <v>6699</v>
      </c>
      <c r="B87" s="107" t="s">
        <v>453</v>
      </c>
    </row>
    <row r="88" spans="1:2" ht="13.8" customHeight="1">
      <c r="A88" s="107" t="s">
        <v>6700</v>
      </c>
      <c r="B88" s="107" t="s">
        <v>455</v>
      </c>
    </row>
    <row r="89" spans="1:2" ht="13.8" customHeight="1">
      <c r="A89" s="107" t="s">
        <v>6701</v>
      </c>
      <c r="B89" s="107" t="s">
        <v>457</v>
      </c>
    </row>
    <row r="90" spans="1:2" ht="13.8" customHeight="1">
      <c r="A90" s="107" t="s">
        <v>6702</v>
      </c>
      <c r="B90" s="107" t="s">
        <v>459</v>
      </c>
    </row>
    <row r="91" spans="1:2" ht="13.8" customHeight="1">
      <c r="A91" s="107" t="s">
        <v>6703</v>
      </c>
      <c r="B91" s="107" t="s">
        <v>461</v>
      </c>
    </row>
    <row r="92" spans="1:2" ht="13.8" customHeight="1">
      <c r="A92" s="107" t="s">
        <v>6704</v>
      </c>
      <c r="B92" s="107" t="s">
        <v>463</v>
      </c>
    </row>
    <row r="93" spans="1:2" ht="13.8" customHeight="1">
      <c r="A93" s="107" t="s">
        <v>6705</v>
      </c>
      <c r="B93" s="107" t="s">
        <v>465</v>
      </c>
    </row>
    <row r="94" spans="1:2" ht="13.8" customHeight="1">
      <c r="A94" s="107" t="s">
        <v>6706</v>
      </c>
      <c r="B94" s="107" t="s">
        <v>467</v>
      </c>
    </row>
    <row r="95" spans="1:2" ht="13.8" customHeight="1">
      <c r="A95" s="107" t="s">
        <v>6707</v>
      </c>
      <c r="B95" s="107" t="s">
        <v>469</v>
      </c>
    </row>
    <row r="96" spans="1:2" ht="13.8" customHeight="1">
      <c r="A96" s="107" t="s">
        <v>6708</v>
      </c>
      <c r="B96" s="107" t="s">
        <v>471</v>
      </c>
    </row>
    <row r="97" spans="1:2" ht="13.8" customHeight="1">
      <c r="A97" s="107" t="s">
        <v>6709</v>
      </c>
      <c r="B97" s="107" t="s">
        <v>473</v>
      </c>
    </row>
    <row r="98" spans="1:2" ht="13.8" customHeight="1">
      <c r="A98" s="107" t="s">
        <v>6710</v>
      </c>
      <c r="B98" s="107" t="s">
        <v>475</v>
      </c>
    </row>
    <row r="99" spans="1:2" ht="13.8" customHeight="1">
      <c r="A99" s="107" t="s">
        <v>6711</v>
      </c>
      <c r="B99" s="107" t="s">
        <v>966</v>
      </c>
    </row>
    <row r="100" spans="1:2" ht="13.8" customHeight="1">
      <c r="A100" s="107" t="s">
        <v>6712</v>
      </c>
      <c r="B100" s="107" t="s">
        <v>967</v>
      </c>
    </row>
    <row r="101" spans="1:2" ht="13.8" customHeight="1">
      <c r="A101" s="107" t="s">
        <v>6713</v>
      </c>
      <c r="B101" s="107" t="s">
        <v>968</v>
      </c>
    </row>
    <row r="102" spans="1:2" ht="13.8" customHeight="1">
      <c r="A102" s="107" t="s">
        <v>6714</v>
      </c>
      <c r="B102" s="107" t="s">
        <v>969</v>
      </c>
    </row>
    <row r="103" spans="1:2" ht="13.8" customHeight="1">
      <c r="A103" s="107" t="s">
        <v>6715</v>
      </c>
      <c r="B103" s="107" t="s">
        <v>970</v>
      </c>
    </row>
    <row r="104" spans="1:2" ht="13.8" customHeight="1">
      <c r="A104" s="107" t="s">
        <v>6716</v>
      </c>
      <c r="B104" s="107" t="s">
        <v>971</v>
      </c>
    </row>
    <row r="105" spans="1:2" ht="13.8" customHeight="1">
      <c r="A105" s="107" t="s">
        <v>6717</v>
      </c>
      <c r="B105" s="107" t="s">
        <v>972</v>
      </c>
    </row>
    <row r="106" spans="1:2" ht="13.8" customHeight="1">
      <c r="A106" s="107" t="s">
        <v>6718</v>
      </c>
      <c r="B106" s="107" t="s">
        <v>973</v>
      </c>
    </row>
    <row r="107" spans="1:2" ht="13.8" customHeight="1">
      <c r="A107" s="107" t="s">
        <v>6719</v>
      </c>
      <c r="B107" s="107" t="s">
        <v>974</v>
      </c>
    </row>
    <row r="108" spans="1:2" ht="13.8" customHeight="1">
      <c r="A108" s="107" t="s">
        <v>6720</v>
      </c>
      <c r="B108" s="107" t="s">
        <v>975</v>
      </c>
    </row>
    <row r="109" spans="1:2" ht="13.8" customHeight="1">
      <c r="A109" s="107" t="s">
        <v>6721</v>
      </c>
      <c r="B109" s="107" t="s">
        <v>976</v>
      </c>
    </row>
    <row r="110" spans="1:2" ht="13.8" customHeight="1">
      <c r="A110" s="107" t="s">
        <v>6722</v>
      </c>
      <c r="B110" s="107" t="s">
        <v>977</v>
      </c>
    </row>
    <row r="111" spans="1:2" ht="13.8" customHeight="1">
      <c r="A111" s="107" t="s">
        <v>6723</v>
      </c>
      <c r="B111" s="107" t="s">
        <v>978</v>
      </c>
    </row>
    <row r="112" spans="1:2" ht="13.8" customHeight="1">
      <c r="A112" s="107" t="s">
        <v>6724</v>
      </c>
      <c r="B112" s="107" t="s">
        <v>979</v>
      </c>
    </row>
    <row r="113" spans="1:2" ht="13.8" customHeight="1">
      <c r="A113" s="107" t="s">
        <v>6725</v>
      </c>
      <c r="B113" s="107" t="s">
        <v>980</v>
      </c>
    </row>
    <row r="114" spans="1:2" ht="13.8" customHeight="1">
      <c r="A114" s="107" t="s">
        <v>6726</v>
      </c>
      <c r="B114" s="107" t="s">
        <v>981</v>
      </c>
    </row>
    <row r="115" spans="1:2" ht="13.8" customHeight="1">
      <c r="A115" s="107" t="s">
        <v>6727</v>
      </c>
      <c r="B115" s="107" t="s">
        <v>982</v>
      </c>
    </row>
    <row r="116" spans="1:2" ht="13.8" customHeight="1">
      <c r="A116" s="107" t="s">
        <v>6728</v>
      </c>
      <c r="B116" s="107" t="s">
        <v>983</v>
      </c>
    </row>
    <row r="117" spans="1:2" ht="13.8" customHeight="1">
      <c r="A117" s="107" t="s">
        <v>6729</v>
      </c>
      <c r="B117" s="107" t="s">
        <v>984</v>
      </c>
    </row>
    <row r="118" spans="1:2" ht="13.8" customHeight="1">
      <c r="A118" s="107" t="s">
        <v>6730</v>
      </c>
      <c r="B118" s="107" t="s">
        <v>985</v>
      </c>
    </row>
    <row r="119" spans="1:2" ht="13.8" customHeight="1">
      <c r="A119" s="107" t="s">
        <v>6731</v>
      </c>
      <c r="B119" s="107" t="s">
        <v>986</v>
      </c>
    </row>
    <row r="120" spans="1:2" ht="13.8" customHeight="1">
      <c r="A120" s="107" t="s">
        <v>6732</v>
      </c>
      <c r="B120" s="107" t="s">
        <v>987</v>
      </c>
    </row>
    <row r="121" spans="1:2" ht="13.8" customHeight="1">
      <c r="A121" s="107" t="s">
        <v>6733</v>
      </c>
      <c r="B121" s="107" t="s">
        <v>988</v>
      </c>
    </row>
    <row r="122" spans="1:2" ht="13.8" customHeight="1">
      <c r="A122" s="107" t="s">
        <v>6734</v>
      </c>
      <c r="B122" s="107" t="s">
        <v>989</v>
      </c>
    </row>
    <row r="123" spans="1:2" ht="13.8" customHeight="1">
      <c r="A123" s="107" t="s">
        <v>6735</v>
      </c>
      <c r="B123" s="107" t="s">
        <v>990</v>
      </c>
    </row>
    <row r="124" spans="1:2" ht="13.8" customHeight="1">
      <c r="A124" s="107" t="s">
        <v>6736</v>
      </c>
      <c r="B124" s="107" t="s">
        <v>991</v>
      </c>
    </row>
    <row r="125" spans="1:2" ht="13.8" customHeight="1">
      <c r="A125" s="107" t="s">
        <v>6737</v>
      </c>
      <c r="B125" s="107" t="s">
        <v>992</v>
      </c>
    </row>
    <row r="126" spans="1:2" ht="13.8" customHeight="1">
      <c r="A126" s="107" t="s">
        <v>6738</v>
      </c>
      <c r="B126" s="107" t="s">
        <v>993</v>
      </c>
    </row>
    <row r="127" spans="1:2" ht="13.8" customHeight="1">
      <c r="A127" s="107" t="s">
        <v>6739</v>
      </c>
      <c r="B127" s="107" t="s">
        <v>994</v>
      </c>
    </row>
    <row r="128" spans="1:2" ht="13.8" customHeight="1">
      <c r="A128" s="107" t="s">
        <v>6740</v>
      </c>
      <c r="B128" s="107" t="s">
        <v>995</v>
      </c>
    </row>
    <row r="129" spans="1:2" ht="13.8" customHeight="1">
      <c r="A129" s="107" t="s">
        <v>6741</v>
      </c>
      <c r="B129" s="107" t="s">
        <v>996</v>
      </c>
    </row>
    <row r="130" spans="1:2" ht="13.8" customHeight="1">
      <c r="A130" s="107" t="s">
        <v>6742</v>
      </c>
      <c r="B130" s="107" t="s">
        <v>997</v>
      </c>
    </row>
    <row r="131" spans="1:2" ht="13.8" customHeight="1">
      <c r="A131" s="107" t="s">
        <v>6743</v>
      </c>
      <c r="B131" s="107" t="s">
        <v>998</v>
      </c>
    </row>
    <row r="132" spans="1:2" ht="13.8" customHeight="1">
      <c r="A132" s="107" t="s">
        <v>6744</v>
      </c>
      <c r="B132" s="107" t="s">
        <v>999</v>
      </c>
    </row>
    <row r="133" spans="1:2" ht="13.8" customHeight="1">
      <c r="A133" s="107" t="s">
        <v>6745</v>
      </c>
      <c r="B133" s="107" t="s">
        <v>1000</v>
      </c>
    </row>
    <row r="134" spans="1:2" ht="13.8" customHeight="1">
      <c r="A134" s="107" t="s">
        <v>6746</v>
      </c>
      <c r="B134" s="107" t="s">
        <v>1001</v>
      </c>
    </row>
    <row r="135" spans="1:2" ht="13.8" customHeight="1">
      <c r="A135" s="107" t="s">
        <v>6747</v>
      </c>
      <c r="B135" s="107" t="s">
        <v>1002</v>
      </c>
    </row>
    <row r="136" spans="1:2" ht="13.8" customHeight="1">
      <c r="A136" s="107" t="s">
        <v>6748</v>
      </c>
      <c r="B136" s="107" t="s">
        <v>1003</v>
      </c>
    </row>
    <row r="137" spans="1:2" ht="13.8" customHeight="1">
      <c r="A137" s="107" t="s">
        <v>6749</v>
      </c>
      <c r="B137" s="107" t="s">
        <v>1004</v>
      </c>
    </row>
    <row r="138" spans="1:2" ht="13.8" customHeight="1">
      <c r="A138" s="107" t="s">
        <v>6750</v>
      </c>
      <c r="B138" s="107" t="s">
        <v>1005</v>
      </c>
    </row>
    <row r="139" spans="1:2" ht="13.8" customHeight="1">
      <c r="A139" s="107" t="s">
        <v>6751</v>
      </c>
      <c r="B139" s="107" t="s">
        <v>1006</v>
      </c>
    </row>
    <row r="140" spans="1:2" ht="13.8" customHeight="1">
      <c r="A140" s="107" t="s">
        <v>6752</v>
      </c>
      <c r="B140" s="107" t="s">
        <v>1007</v>
      </c>
    </row>
    <row r="141" spans="1:2" ht="13.8" customHeight="1">
      <c r="A141" s="107" t="s">
        <v>6753</v>
      </c>
      <c r="B141" s="107" t="s">
        <v>1008</v>
      </c>
    </row>
    <row r="142" spans="1:2" ht="13.8" customHeight="1">
      <c r="A142" s="107" t="s">
        <v>6754</v>
      </c>
      <c r="B142" s="107" t="s">
        <v>1009</v>
      </c>
    </row>
    <row r="143" spans="1:2" ht="13.8" customHeight="1">
      <c r="A143" s="107" t="s">
        <v>6755</v>
      </c>
      <c r="B143" s="107" t="s">
        <v>1010</v>
      </c>
    </row>
    <row r="144" spans="1:2" ht="13.8" customHeight="1">
      <c r="A144" s="107" t="s">
        <v>6756</v>
      </c>
      <c r="B144" s="107" t="s">
        <v>1011</v>
      </c>
    </row>
    <row r="145" spans="1:2" ht="13.8" customHeight="1">
      <c r="A145" s="107" t="s">
        <v>6757</v>
      </c>
      <c r="B145" s="107" t="s">
        <v>1012</v>
      </c>
    </row>
    <row r="146" spans="1:2" ht="13.8" customHeight="1">
      <c r="A146" s="107" t="s">
        <v>6758</v>
      </c>
      <c r="B146" s="107" t="s">
        <v>1013</v>
      </c>
    </row>
    <row r="147" spans="1:2" ht="13.8" customHeight="1">
      <c r="A147" s="107" t="s">
        <v>6759</v>
      </c>
      <c r="B147" s="107" t="s">
        <v>1014</v>
      </c>
    </row>
    <row r="148" spans="1:2" ht="13.8" customHeight="1">
      <c r="A148" s="107" t="s">
        <v>6760</v>
      </c>
      <c r="B148" s="107" t="s">
        <v>1015</v>
      </c>
    </row>
    <row r="149" spans="1:2" ht="13.8" customHeight="1">
      <c r="A149" s="107" t="s">
        <v>6761</v>
      </c>
      <c r="B149" s="107" t="s">
        <v>1016</v>
      </c>
    </row>
    <row r="150" spans="1:2" ht="13.8" customHeight="1">
      <c r="A150" s="107" t="s">
        <v>6762</v>
      </c>
      <c r="B150" s="107" t="s">
        <v>1017</v>
      </c>
    </row>
    <row r="151" spans="1:2" ht="13.8" customHeight="1">
      <c r="A151" s="107" t="s">
        <v>6763</v>
      </c>
      <c r="B151" s="107" t="s">
        <v>1018</v>
      </c>
    </row>
    <row r="152" spans="1:2" ht="13.8" customHeight="1">
      <c r="A152" s="107" t="s">
        <v>6764</v>
      </c>
      <c r="B152" s="107" t="s">
        <v>1019</v>
      </c>
    </row>
    <row r="153" spans="1:2" ht="13.8" customHeight="1">
      <c r="A153" s="107" t="s">
        <v>6765</v>
      </c>
      <c r="B153" s="107" t="s">
        <v>1020</v>
      </c>
    </row>
    <row r="154" spans="1:2" ht="13.8" customHeight="1">
      <c r="A154" s="107" t="s">
        <v>6766</v>
      </c>
      <c r="B154" s="107" t="s">
        <v>1021</v>
      </c>
    </row>
    <row r="155" spans="1:2" ht="13.8" customHeight="1">
      <c r="A155" s="107" t="s">
        <v>6767</v>
      </c>
      <c r="B155" s="107" t="s">
        <v>1022</v>
      </c>
    </row>
    <row r="156" spans="1:2" ht="13.8" customHeight="1">
      <c r="A156" s="107" t="s">
        <v>6768</v>
      </c>
      <c r="B156" s="107" t="s">
        <v>1023</v>
      </c>
    </row>
    <row r="157" spans="1:2" ht="13.8" customHeight="1">
      <c r="A157" s="107" t="s">
        <v>6769</v>
      </c>
      <c r="B157" s="107" t="s">
        <v>1024</v>
      </c>
    </row>
    <row r="158" spans="1:2" ht="13.8" customHeight="1">
      <c r="A158" s="107" t="s">
        <v>6770</v>
      </c>
      <c r="B158" s="107" t="s">
        <v>1025</v>
      </c>
    </row>
    <row r="159" spans="1:2" ht="13.8" customHeight="1">
      <c r="A159" s="107" t="s">
        <v>6771</v>
      </c>
      <c r="B159" s="107" t="s">
        <v>1026</v>
      </c>
    </row>
    <row r="160" spans="1:2" ht="13.8" customHeight="1">
      <c r="A160" s="107" t="s">
        <v>6772</v>
      </c>
      <c r="B160" s="107" t="s">
        <v>1027</v>
      </c>
    </row>
    <row r="161" spans="1:2" ht="13.8" customHeight="1">
      <c r="A161" s="107" t="s">
        <v>6773</v>
      </c>
      <c r="B161" s="107" t="s">
        <v>1028</v>
      </c>
    </row>
    <row r="162" spans="1:2" ht="13.8" customHeight="1">
      <c r="A162" s="107" t="s">
        <v>6774</v>
      </c>
      <c r="B162" s="107" t="s">
        <v>1029</v>
      </c>
    </row>
    <row r="163" spans="1:2" ht="13.8" customHeight="1">
      <c r="A163" s="107" t="s">
        <v>6775</v>
      </c>
      <c r="B163" s="107" t="s">
        <v>1030</v>
      </c>
    </row>
    <row r="164" spans="1:2" ht="13.8" customHeight="1">
      <c r="A164" s="107" t="s">
        <v>6776</v>
      </c>
      <c r="B164" s="107" t="s">
        <v>1031</v>
      </c>
    </row>
    <row r="165" spans="1:2" ht="13.8" customHeight="1">
      <c r="A165" s="107" t="s">
        <v>6777</v>
      </c>
      <c r="B165" s="107" t="s">
        <v>1032</v>
      </c>
    </row>
    <row r="166" spans="1:2" ht="13.8" customHeight="1">
      <c r="A166" s="107" t="s">
        <v>6778</v>
      </c>
      <c r="B166" s="107" t="s">
        <v>1033</v>
      </c>
    </row>
    <row r="167" spans="1:2" ht="13.8" customHeight="1">
      <c r="A167" s="107" t="s">
        <v>6779</v>
      </c>
      <c r="B167" s="107" t="s">
        <v>1034</v>
      </c>
    </row>
    <row r="168" spans="1:2" ht="13.8" customHeight="1">
      <c r="A168" s="107" t="s">
        <v>6780</v>
      </c>
      <c r="B168" s="107" t="s">
        <v>1035</v>
      </c>
    </row>
    <row r="169" spans="1:2" ht="13.8" customHeight="1">
      <c r="A169" s="107" t="s">
        <v>6781</v>
      </c>
      <c r="B169" s="107" t="s">
        <v>1036</v>
      </c>
    </row>
    <row r="170" spans="1:2" ht="13.8" customHeight="1">
      <c r="A170" s="107" t="s">
        <v>6782</v>
      </c>
      <c r="B170" s="107" t="s">
        <v>1037</v>
      </c>
    </row>
    <row r="171" spans="1:2" ht="13.8" customHeight="1">
      <c r="A171" s="107" t="s">
        <v>6783</v>
      </c>
      <c r="B171" s="107" t="s">
        <v>1038</v>
      </c>
    </row>
    <row r="172" spans="1:2" ht="13.8" customHeight="1">
      <c r="A172" s="107" t="s">
        <v>6784</v>
      </c>
      <c r="B172" s="107" t="s">
        <v>1039</v>
      </c>
    </row>
    <row r="173" spans="1:2" ht="13.8" customHeight="1">
      <c r="A173" s="107" t="s">
        <v>6785</v>
      </c>
      <c r="B173" s="107" t="s">
        <v>1040</v>
      </c>
    </row>
    <row r="174" spans="1:2" ht="13.8" customHeight="1">
      <c r="A174" s="107" t="s">
        <v>6786</v>
      </c>
      <c r="B174" s="107" t="s">
        <v>1041</v>
      </c>
    </row>
    <row r="175" spans="1:2" ht="13.8" customHeight="1">
      <c r="A175" s="107" t="s">
        <v>6787</v>
      </c>
      <c r="B175" s="107" t="s">
        <v>1042</v>
      </c>
    </row>
    <row r="176" spans="1:2" ht="13.8" customHeight="1">
      <c r="A176" s="107" t="s">
        <v>6788</v>
      </c>
      <c r="B176" s="107" t="s">
        <v>1043</v>
      </c>
    </row>
    <row r="177" spans="1:2" ht="13.8" customHeight="1">
      <c r="A177" s="107" t="s">
        <v>6789</v>
      </c>
      <c r="B177" s="107" t="s">
        <v>1044</v>
      </c>
    </row>
    <row r="178" spans="1:2" ht="13.8" customHeight="1">
      <c r="A178" s="107" t="s">
        <v>6790</v>
      </c>
      <c r="B178" s="107" t="s">
        <v>1045</v>
      </c>
    </row>
    <row r="179" spans="1:2" ht="13.8" customHeight="1">
      <c r="A179" s="107" t="s">
        <v>6791</v>
      </c>
      <c r="B179" s="107" t="s">
        <v>1046</v>
      </c>
    </row>
    <row r="180" spans="1:2" ht="13.8" customHeight="1">
      <c r="A180" s="107" t="s">
        <v>6792</v>
      </c>
      <c r="B180" s="107" t="s">
        <v>1047</v>
      </c>
    </row>
    <row r="181" spans="1:2" ht="13.8" customHeight="1">
      <c r="A181" s="107" t="s">
        <v>6793</v>
      </c>
      <c r="B181" s="107" t="s">
        <v>1048</v>
      </c>
    </row>
    <row r="182" spans="1:2" ht="13.8" customHeight="1">
      <c r="A182" s="107" t="s">
        <v>6794</v>
      </c>
      <c r="B182" s="107" t="s">
        <v>1049</v>
      </c>
    </row>
    <row r="183" spans="1:2" ht="13.8" customHeight="1">
      <c r="A183" s="107" t="s">
        <v>6795</v>
      </c>
      <c r="B183" s="107" t="s">
        <v>1050</v>
      </c>
    </row>
    <row r="184" spans="1:2" ht="13.8" customHeight="1">
      <c r="A184" s="107" t="s">
        <v>6796</v>
      </c>
      <c r="B184" s="107" t="s">
        <v>1051</v>
      </c>
    </row>
    <row r="185" spans="1:2" ht="13.8" customHeight="1">
      <c r="A185" s="107" t="s">
        <v>6797</v>
      </c>
      <c r="B185" s="107" t="s">
        <v>1052</v>
      </c>
    </row>
    <row r="186" spans="1:2" ht="13.8" customHeight="1">
      <c r="A186" s="107" t="s">
        <v>6798</v>
      </c>
      <c r="B186" s="107" t="s">
        <v>1053</v>
      </c>
    </row>
    <row r="187" spans="1:2" ht="13.8" customHeight="1">
      <c r="A187" s="107" t="s">
        <v>6799</v>
      </c>
      <c r="B187" s="107" t="s">
        <v>1054</v>
      </c>
    </row>
    <row r="188" spans="1:2" ht="13.8" customHeight="1">
      <c r="A188" s="107" t="s">
        <v>6800</v>
      </c>
      <c r="B188" s="107" t="s">
        <v>1055</v>
      </c>
    </row>
    <row r="189" spans="1:2" ht="13.8" customHeight="1">
      <c r="A189" s="107" t="s">
        <v>6801</v>
      </c>
      <c r="B189" s="107" t="s">
        <v>1056</v>
      </c>
    </row>
    <row r="190" spans="1:2" ht="13.8" customHeight="1">
      <c r="A190" s="107" t="s">
        <v>6802</v>
      </c>
      <c r="B190" s="107" t="s">
        <v>1057</v>
      </c>
    </row>
    <row r="191" spans="1:2" ht="13.8" customHeight="1">
      <c r="A191" s="107" t="s">
        <v>6803</v>
      </c>
      <c r="B191" s="107" t="s">
        <v>1058</v>
      </c>
    </row>
    <row r="192" spans="1:2" ht="13.8" customHeight="1">
      <c r="A192" s="107" t="s">
        <v>6804</v>
      </c>
      <c r="B192" s="107" t="s">
        <v>1059</v>
      </c>
    </row>
    <row r="193" spans="1:2" ht="13.8" customHeight="1">
      <c r="A193" s="107" t="s">
        <v>6805</v>
      </c>
      <c r="B193" s="107" t="s">
        <v>1060</v>
      </c>
    </row>
    <row r="194" spans="1:2" ht="13.8" customHeight="1">
      <c r="A194" s="107" t="s">
        <v>6806</v>
      </c>
      <c r="B194" s="107" t="s">
        <v>1061</v>
      </c>
    </row>
    <row r="195" spans="1:2" ht="13.8" customHeight="1">
      <c r="A195" s="107" t="s">
        <v>13340</v>
      </c>
      <c r="B195" s="107" t="s">
        <v>27</v>
      </c>
    </row>
    <row r="196" spans="1:2" ht="13.8" customHeight="1">
      <c r="A196" s="107" t="s">
        <v>13341</v>
      </c>
      <c r="B196" s="107" t="s">
        <v>29</v>
      </c>
    </row>
    <row r="197" spans="1:2" ht="13.8" customHeight="1">
      <c r="A197" s="107" t="s">
        <v>13342</v>
      </c>
      <c r="B197" s="107" t="s">
        <v>31</v>
      </c>
    </row>
    <row r="198" spans="1:2" ht="13.8" customHeight="1">
      <c r="A198" s="107" t="s">
        <v>13343</v>
      </c>
      <c r="B198" s="107" t="s">
        <v>33</v>
      </c>
    </row>
    <row r="199" spans="1:2" ht="13.8" customHeight="1">
      <c r="A199" s="107" t="s">
        <v>13344</v>
      </c>
      <c r="B199" s="107" t="s">
        <v>35</v>
      </c>
    </row>
    <row r="200" spans="1:2" ht="13.8" customHeight="1">
      <c r="A200" s="107" t="s">
        <v>13345</v>
      </c>
      <c r="B200" s="107" t="s">
        <v>37</v>
      </c>
    </row>
    <row r="201" spans="1:2" ht="13.8" customHeight="1">
      <c r="A201" s="107" t="s">
        <v>13346</v>
      </c>
      <c r="B201" s="107" t="s">
        <v>39</v>
      </c>
    </row>
    <row r="202" spans="1:2" ht="13.8" customHeight="1">
      <c r="A202" s="107" t="s">
        <v>13347</v>
      </c>
      <c r="B202" s="107" t="s">
        <v>41</v>
      </c>
    </row>
    <row r="203" spans="1:2" ht="13.8" customHeight="1">
      <c r="A203" s="107" t="s">
        <v>13348</v>
      </c>
      <c r="B203" s="107" t="s">
        <v>43</v>
      </c>
    </row>
    <row r="204" spans="1:2" ht="13.8" customHeight="1">
      <c r="A204" s="107" t="s">
        <v>13349</v>
      </c>
      <c r="B204" s="107" t="s">
        <v>45</v>
      </c>
    </row>
    <row r="205" spans="1:2" ht="13.8" customHeight="1">
      <c r="A205" s="107" t="s">
        <v>13350</v>
      </c>
      <c r="B205" s="107" t="s">
        <v>47</v>
      </c>
    </row>
    <row r="206" spans="1:2" ht="13.8" customHeight="1">
      <c r="A206" s="107" t="s">
        <v>13351</v>
      </c>
      <c r="B206" s="107" t="s">
        <v>73</v>
      </c>
    </row>
    <row r="207" spans="1:2" ht="13.8" customHeight="1">
      <c r="A207" s="107" t="s">
        <v>13353</v>
      </c>
      <c r="B207" s="107" t="s">
        <v>75</v>
      </c>
    </row>
    <row r="208" spans="1:2" ht="13.8" customHeight="1">
      <c r="A208" s="107" t="s">
        <v>13354</v>
      </c>
      <c r="B208" s="107" t="s">
        <v>77</v>
      </c>
    </row>
    <row r="209" spans="1:2" ht="13.8" customHeight="1">
      <c r="A209" s="107" t="s">
        <v>6512</v>
      </c>
      <c r="B209" s="107" t="s">
        <v>286</v>
      </c>
    </row>
    <row r="210" spans="1:2" ht="13.8" customHeight="1">
      <c r="A210" s="107" t="s">
        <v>6513</v>
      </c>
      <c r="B210" s="107" t="s">
        <v>288</v>
      </c>
    </row>
    <row r="211" spans="1:2" ht="13.8" customHeight="1">
      <c r="A211" s="107" t="s">
        <v>6514</v>
      </c>
      <c r="B211" s="107" t="s">
        <v>290</v>
      </c>
    </row>
    <row r="212" spans="1:2" ht="13.8" customHeight="1">
      <c r="A212" s="107" t="s">
        <v>6515</v>
      </c>
      <c r="B212" s="107" t="s">
        <v>292</v>
      </c>
    </row>
    <row r="213" spans="1:2" ht="13.8" customHeight="1">
      <c r="A213" s="107" t="s">
        <v>6516</v>
      </c>
      <c r="B213" s="107" t="s">
        <v>294</v>
      </c>
    </row>
    <row r="214" spans="1:2" ht="13.8" customHeight="1">
      <c r="A214" s="107" t="s">
        <v>6517</v>
      </c>
      <c r="B214" s="107" t="s">
        <v>296</v>
      </c>
    </row>
    <row r="215" spans="1:2" ht="13.8" customHeight="1">
      <c r="A215" s="107" t="s">
        <v>6518</v>
      </c>
      <c r="B215" s="107" t="s">
        <v>298</v>
      </c>
    </row>
    <row r="216" spans="1:2" ht="13.8" customHeight="1">
      <c r="A216" s="107" t="s">
        <v>6519</v>
      </c>
      <c r="B216" s="107" t="s">
        <v>300</v>
      </c>
    </row>
    <row r="217" spans="1:2" ht="13.8" customHeight="1">
      <c r="A217" s="107" t="s">
        <v>6520</v>
      </c>
      <c r="B217" s="107" t="s">
        <v>302</v>
      </c>
    </row>
    <row r="218" spans="1:2" ht="13.8" customHeight="1">
      <c r="A218" s="107" t="s">
        <v>6521</v>
      </c>
      <c r="B218" s="107" t="s">
        <v>304</v>
      </c>
    </row>
    <row r="219" spans="1:2" ht="13.8" customHeight="1">
      <c r="A219" s="107" t="s">
        <v>6522</v>
      </c>
      <c r="B219" s="107" t="s">
        <v>306</v>
      </c>
    </row>
    <row r="220" spans="1:2" ht="13.8" customHeight="1">
      <c r="A220" s="107" t="s">
        <v>6523</v>
      </c>
      <c r="B220" s="107" t="s">
        <v>308</v>
      </c>
    </row>
    <row r="221" spans="1:2" ht="13.8" customHeight="1">
      <c r="A221" s="107" t="s">
        <v>6524</v>
      </c>
      <c r="B221" s="107" t="s">
        <v>310</v>
      </c>
    </row>
    <row r="222" spans="1:2" ht="13.8" customHeight="1">
      <c r="A222" s="107" t="s">
        <v>6525</v>
      </c>
      <c r="B222" s="107" t="s">
        <v>312</v>
      </c>
    </row>
    <row r="223" spans="1:2" ht="13.8" customHeight="1">
      <c r="A223" s="107" t="s">
        <v>6526</v>
      </c>
      <c r="B223" s="107" t="s">
        <v>314</v>
      </c>
    </row>
    <row r="224" spans="1:2" ht="13.8" customHeight="1">
      <c r="A224" s="107" t="s">
        <v>6527</v>
      </c>
      <c r="B224" s="107" t="s">
        <v>316</v>
      </c>
    </row>
    <row r="225" spans="1:2" ht="13.8" customHeight="1">
      <c r="A225" s="107" t="s">
        <v>6528</v>
      </c>
      <c r="B225" s="107" t="s">
        <v>318</v>
      </c>
    </row>
    <row r="226" spans="1:2" ht="13.8" customHeight="1">
      <c r="A226" s="107" t="s">
        <v>6529</v>
      </c>
      <c r="B226" s="107" t="s">
        <v>320</v>
      </c>
    </row>
    <row r="227" spans="1:2" ht="13.8" customHeight="1">
      <c r="A227" s="107" t="s">
        <v>6530</v>
      </c>
      <c r="B227" s="107" t="s">
        <v>322</v>
      </c>
    </row>
    <row r="228" spans="1:2" ht="13.8" customHeight="1">
      <c r="A228" s="107" t="s">
        <v>6531</v>
      </c>
      <c r="B228" s="107" t="s">
        <v>324</v>
      </c>
    </row>
    <row r="229" spans="1:2" ht="13.8" customHeight="1">
      <c r="A229" s="107" t="s">
        <v>6532</v>
      </c>
      <c r="B229" s="107" t="s">
        <v>326</v>
      </c>
    </row>
    <row r="230" spans="1:2" ht="13.8" customHeight="1">
      <c r="A230" s="107" t="s">
        <v>6533</v>
      </c>
      <c r="B230" s="107" t="s">
        <v>328</v>
      </c>
    </row>
    <row r="231" spans="1:2" ht="13.8" customHeight="1">
      <c r="A231" s="107" t="s">
        <v>6534</v>
      </c>
      <c r="B231" s="107" t="s">
        <v>330</v>
      </c>
    </row>
    <row r="232" spans="1:2" ht="13.8" customHeight="1">
      <c r="A232" s="107" t="s">
        <v>6535</v>
      </c>
      <c r="B232" s="107" t="s">
        <v>332</v>
      </c>
    </row>
    <row r="233" spans="1:2" ht="13.8" customHeight="1">
      <c r="A233" s="107" t="s">
        <v>6536</v>
      </c>
      <c r="B233" s="107" t="s">
        <v>334</v>
      </c>
    </row>
    <row r="234" spans="1:2" ht="13.8" customHeight="1">
      <c r="A234" s="107" t="s">
        <v>6537</v>
      </c>
      <c r="B234" s="107" t="s">
        <v>336</v>
      </c>
    </row>
    <row r="235" spans="1:2" ht="13.8" customHeight="1">
      <c r="A235" s="107" t="s">
        <v>6538</v>
      </c>
      <c r="B235" s="107" t="s">
        <v>338</v>
      </c>
    </row>
    <row r="236" spans="1:2" ht="13.8" customHeight="1">
      <c r="A236" s="107" t="s">
        <v>6539</v>
      </c>
      <c r="B236" s="107" t="s">
        <v>340</v>
      </c>
    </row>
    <row r="237" spans="1:2" ht="13.8" customHeight="1">
      <c r="A237" s="107" t="s">
        <v>6540</v>
      </c>
      <c r="B237" s="107" t="s">
        <v>342</v>
      </c>
    </row>
    <row r="238" spans="1:2" ht="13.8" customHeight="1">
      <c r="A238" s="107" t="s">
        <v>6541</v>
      </c>
      <c r="B238" s="107" t="s">
        <v>344</v>
      </c>
    </row>
    <row r="239" spans="1:2" ht="13.8" customHeight="1">
      <c r="A239" s="107" t="s">
        <v>6542</v>
      </c>
      <c r="B239" s="107" t="s">
        <v>346</v>
      </c>
    </row>
    <row r="240" spans="1:2" ht="13.8" customHeight="1">
      <c r="A240" s="107" t="s">
        <v>6543</v>
      </c>
      <c r="B240" s="107" t="s">
        <v>348</v>
      </c>
    </row>
    <row r="241" spans="1:2" ht="13.8" customHeight="1">
      <c r="A241" s="107" t="s">
        <v>6544</v>
      </c>
      <c r="B241" s="107" t="s">
        <v>350</v>
      </c>
    </row>
    <row r="242" spans="1:2" ht="13.8" customHeight="1">
      <c r="A242" s="107" t="s">
        <v>6545</v>
      </c>
      <c r="B242" s="107" t="s">
        <v>352</v>
      </c>
    </row>
    <row r="243" spans="1:2" ht="13.8" customHeight="1">
      <c r="A243" s="107" t="s">
        <v>6546</v>
      </c>
      <c r="B243" s="107" t="s">
        <v>354</v>
      </c>
    </row>
    <row r="244" spans="1:2" ht="13.8" customHeight="1">
      <c r="A244" s="107" t="s">
        <v>6547</v>
      </c>
      <c r="B244" s="107" t="s">
        <v>356</v>
      </c>
    </row>
    <row r="245" spans="1:2" ht="13.8" customHeight="1">
      <c r="A245" s="107" t="s">
        <v>6548</v>
      </c>
      <c r="B245" s="107" t="s">
        <v>358</v>
      </c>
    </row>
    <row r="246" spans="1:2" ht="13.8" customHeight="1">
      <c r="A246" s="107" t="s">
        <v>6549</v>
      </c>
      <c r="B246" s="107" t="s">
        <v>360</v>
      </c>
    </row>
    <row r="247" spans="1:2" ht="13.8" customHeight="1">
      <c r="A247" s="107" t="s">
        <v>6550</v>
      </c>
      <c r="B247" s="107" t="s">
        <v>362</v>
      </c>
    </row>
    <row r="248" spans="1:2" ht="13.8" customHeight="1">
      <c r="A248" s="107" t="s">
        <v>6551</v>
      </c>
      <c r="B248" s="107" t="s">
        <v>364</v>
      </c>
    </row>
    <row r="249" spans="1:2" ht="13.8" customHeight="1">
      <c r="A249" s="107" t="s">
        <v>6552</v>
      </c>
      <c r="B249" s="107" t="s">
        <v>366</v>
      </c>
    </row>
    <row r="250" spans="1:2" ht="13.8" customHeight="1">
      <c r="A250" s="107" t="s">
        <v>6553</v>
      </c>
      <c r="B250" s="107" t="s">
        <v>368</v>
      </c>
    </row>
    <row r="251" spans="1:2" ht="13.8" customHeight="1">
      <c r="A251" s="107" t="s">
        <v>6554</v>
      </c>
      <c r="B251" s="107" t="s">
        <v>370</v>
      </c>
    </row>
    <row r="252" spans="1:2" ht="13.8" customHeight="1">
      <c r="A252" s="107" t="s">
        <v>6555</v>
      </c>
      <c r="B252" s="107" t="s">
        <v>372</v>
      </c>
    </row>
    <row r="253" spans="1:2" ht="13.8" customHeight="1">
      <c r="A253" s="107" t="s">
        <v>6556</v>
      </c>
      <c r="B253" s="107" t="s">
        <v>374</v>
      </c>
    </row>
    <row r="254" spans="1:2" ht="13.8" customHeight="1">
      <c r="A254" s="107" t="s">
        <v>6557</v>
      </c>
      <c r="B254" s="107" t="s">
        <v>376</v>
      </c>
    </row>
    <row r="255" spans="1:2" ht="13.8" customHeight="1">
      <c r="A255" s="107" t="s">
        <v>6558</v>
      </c>
      <c r="B255" s="107" t="s">
        <v>378</v>
      </c>
    </row>
    <row r="256" spans="1:2" ht="13.8" customHeight="1">
      <c r="A256" s="107" t="s">
        <v>6559</v>
      </c>
      <c r="B256" s="107" t="s">
        <v>380</v>
      </c>
    </row>
    <row r="257" spans="1:2" ht="13.8" customHeight="1">
      <c r="A257" s="107" t="s">
        <v>6560</v>
      </c>
      <c r="B257" s="107" t="s">
        <v>382</v>
      </c>
    </row>
    <row r="258" spans="1:2" ht="13.8" customHeight="1">
      <c r="A258" s="107" t="s">
        <v>6561</v>
      </c>
      <c r="B258" s="107" t="s">
        <v>384</v>
      </c>
    </row>
    <row r="259" spans="1:2" ht="13.8" customHeight="1">
      <c r="A259" s="107" t="s">
        <v>6562</v>
      </c>
      <c r="B259" s="107" t="s">
        <v>386</v>
      </c>
    </row>
    <row r="260" spans="1:2" ht="13.8" customHeight="1">
      <c r="A260" s="107" t="s">
        <v>6563</v>
      </c>
      <c r="B260" s="107" t="s">
        <v>388</v>
      </c>
    </row>
    <row r="261" spans="1:2" ht="13.8" customHeight="1">
      <c r="A261" s="107" t="s">
        <v>6564</v>
      </c>
      <c r="B261" s="107" t="s">
        <v>390</v>
      </c>
    </row>
    <row r="262" spans="1:2" ht="13.8" customHeight="1">
      <c r="A262" s="107" t="s">
        <v>6565</v>
      </c>
      <c r="B262" s="107" t="s">
        <v>392</v>
      </c>
    </row>
    <row r="263" spans="1:2" ht="13.8" customHeight="1">
      <c r="A263" s="107" t="s">
        <v>6566</v>
      </c>
      <c r="B263" s="107" t="s">
        <v>394</v>
      </c>
    </row>
    <row r="264" spans="1:2" ht="13.8" customHeight="1">
      <c r="A264" s="107" t="s">
        <v>6567</v>
      </c>
      <c r="B264" s="107" t="s">
        <v>396</v>
      </c>
    </row>
    <row r="265" spans="1:2" ht="13.8" customHeight="1">
      <c r="A265" s="107" t="s">
        <v>6568</v>
      </c>
      <c r="B265" s="107" t="s">
        <v>398</v>
      </c>
    </row>
    <row r="266" spans="1:2" ht="13.8" customHeight="1">
      <c r="A266" s="107" t="s">
        <v>6569</v>
      </c>
      <c r="B266" s="107" t="s">
        <v>400</v>
      </c>
    </row>
    <row r="267" spans="1:2" ht="13.8" customHeight="1">
      <c r="A267" s="107" t="s">
        <v>6570</v>
      </c>
      <c r="B267" s="107" t="s">
        <v>402</v>
      </c>
    </row>
    <row r="268" spans="1:2" ht="13.8" customHeight="1">
      <c r="A268" s="107" t="s">
        <v>6571</v>
      </c>
      <c r="B268" s="107" t="s">
        <v>404</v>
      </c>
    </row>
    <row r="269" spans="1:2" ht="13.8" customHeight="1">
      <c r="A269" s="107" t="s">
        <v>6572</v>
      </c>
      <c r="B269" s="107" t="s">
        <v>406</v>
      </c>
    </row>
    <row r="270" spans="1:2" ht="13.8" customHeight="1">
      <c r="A270" s="107" t="s">
        <v>6573</v>
      </c>
      <c r="B270" s="107" t="s">
        <v>408</v>
      </c>
    </row>
    <row r="271" spans="1:2" ht="13.8" customHeight="1">
      <c r="A271" s="107" t="s">
        <v>6574</v>
      </c>
      <c r="B271" s="107" t="s">
        <v>410</v>
      </c>
    </row>
    <row r="272" spans="1:2" ht="13.8" customHeight="1">
      <c r="A272" s="107" t="s">
        <v>6575</v>
      </c>
      <c r="B272" s="107" t="s">
        <v>412</v>
      </c>
    </row>
    <row r="273" spans="1:2" ht="13.8" customHeight="1">
      <c r="A273" s="107" t="s">
        <v>6576</v>
      </c>
      <c r="B273" s="107" t="s">
        <v>414</v>
      </c>
    </row>
    <row r="274" spans="1:2" ht="13.8" customHeight="1">
      <c r="A274" s="107" t="s">
        <v>6577</v>
      </c>
      <c r="B274" s="107" t="s">
        <v>416</v>
      </c>
    </row>
    <row r="275" spans="1:2" ht="13.8" customHeight="1">
      <c r="A275" s="107" t="s">
        <v>6578</v>
      </c>
      <c r="B275" s="107" t="s">
        <v>418</v>
      </c>
    </row>
    <row r="276" spans="1:2" ht="13.8" customHeight="1">
      <c r="A276" s="107" t="s">
        <v>6579</v>
      </c>
      <c r="B276" s="107" t="s">
        <v>420</v>
      </c>
    </row>
    <row r="277" spans="1:2" ht="13.8" customHeight="1">
      <c r="A277" s="107" t="s">
        <v>6580</v>
      </c>
      <c r="B277" s="107" t="s">
        <v>422</v>
      </c>
    </row>
    <row r="278" spans="1:2" ht="13.8" customHeight="1">
      <c r="A278" s="107" t="s">
        <v>6581</v>
      </c>
      <c r="B278" s="107" t="s">
        <v>424</v>
      </c>
    </row>
    <row r="279" spans="1:2" ht="13.8" customHeight="1">
      <c r="A279" s="107" t="s">
        <v>6582</v>
      </c>
      <c r="B279" s="107" t="s">
        <v>426</v>
      </c>
    </row>
    <row r="280" spans="1:2" ht="13.8" customHeight="1">
      <c r="A280" s="107" t="s">
        <v>6583</v>
      </c>
      <c r="B280" s="107" t="s">
        <v>428</v>
      </c>
    </row>
    <row r="281" spans="1:2" ht="13.8" customHeight="1">
      <c r="A281" s="107" t="s">
        <v>6584</v>
      </c>
      <c r="B281" s="107" t="s">
        <v>430</v>
      </c>
    </row>
    <row r="282" spans="1:2" ht="13.8" customHeight="1">
      <c r="A282" s="107" t="s">
        <v>6585</v>
      </c>
      <c r="B282" s="107" t="s">
        <v>432</v>
      </c>
    </row>
    <row r="283" spans="1:2" ht="13.8" customHeight="1">
      <c r="A283" s="107" t="s">
        <v>6586</v>
      </c>
      <c r="B283" s="107" t="s">
        <v>434</v>
      </c>
    </row>
    <row r="284" spans="1:2" ht="13.8" customHeight="1">
      <c r="A284" s="107" t="s">
        <v>6587</v>
      </c>
      <c r="B284" s="107" t="s">
        <v>436</v>
      </c>
    </row>
    <row r="285" spans="1:2" ht="13.8" customHeight="1">
      <c r="A285" s="107" t="s">
        <v>6588</v>
      </c>
      <c r="B285" s="107" t="s">
        <v>438</v>
      </c>
    </row>
    <row r="286" spans="1:2" ht="13.8" customHeight="1">
      <c r="A286" s="107" t="s">
        <v>6589</v>
      </c>
      <c r="B286" s="107" t="s">
        <v>440</v>
      </c>
    </row>
    <row r="287" spans="1:2" ht="13.8" customHeight="1">
      <c r="A287" s="107" t="s">
        <v>6590</v>
      </c>
      <c r="B287" s="107" t="s">
        <v>442</v>
      </c>
    </row>
    <row r="288" spans="1:2" ht="13.8" customHeight="1">
      <c r="A288" s="107" t="s">
        <v>6591</v>
      </c>
      <c r="B288" s="107" t="s">
        <v>444</v>
      </c>
    </row>
    <row r="289" spans="1:2" ht="13.8" customHeight="1">
      <c r="A289" s="107" t="s">
        <v>6592</v>
      </c>
      <c r="B289" s="107" t="s">
        <v>446</v>
      </c>
    </row>
    <row r="290" spans="1:2" ht="13.8" customHeight="1">
      <c r="A290" s="107" t="s">
        <v>6593</v>
      </c>
      <c r="B290" s="107" t="s">
        <v>448</v>
      </c>
    </row>
    <row r="291" spans="1:2" ht="13.8" customHeight="1">
      <c r="A291" s="107" t="s">
        <v>6594</v>
      </c>
      <c r="B291" s="107" t="s">
        <v>450</v>
      </c>
    </row>
    <row r="292" spans="1:2" ht="13.8" customHeight="1">
      <c r="A292" s="107" t="s">
        <v>6595</v>
      </c>
      <c r="B292" s="107" t="s">
        <v>452</v>
      </c>
    </row>
    <row r="293" spans="1:2" ht="13.8" customHeight="1">
      <c r="A293" s="107" t="s">
        <v>6596</v>
      </c>
      <c r="B293" s="107" t="s">
        <v>454</v>
      </c>
    </row>
    <row r="294" spans="1:2" ht="13.8" customHeight="1">
      <c r="A294" s="107" t="s">
        <v>6597</v>
      </c>
      <c r="B294" s="107" t="s">
        <v>456</v>
      </c>
    </row>
    <row r="295" spans="1:2" ht="13.8" customHeight="1">
      <c r="A295" s="107" t="s">
        <v>6598</v>
      </c>
      <c r="B295" s="107" t="s">
        <v>458</v>
      </c>
    </row>
    <row r="296" spans="1:2" ht="13.8" customHeight="1">
      <c r="A296" s="107" t="s">
        <v>6599</v>
      </c>
      <c r="B296" s="107" t="s">
        <v>460</v>
      </c>
    </row>
    <row r="297" spans="1:2" ht="13.8" customHeight="1">
      <c r="A297" s="107" t="s">
        <v>6600</v>
      </c>
      <c r="B297" s="107" t="s">
        <v>462</v>
      </c>
    </row>
    <row r="298" spans="1:2" ht="13.8" customHeight="1">
      <c r="A298" s="107" t="s">
        <v>6601</v>
      </c>
      <c r="B298" s="107" t="s">
        <v>464</v>
      </c>
    </row>
    <row r="299" spans="1:2" ht="13.8" customHeight="1">
      <c r="A299" s="107" t="s">
        <v>6602</v>
      </c>
      <c r="B299" s="107" t="s">
        <v>466</v>
      </c>
    </row>
    <row r="300" spans="1:2" ht="13.8" customHeight="1">
      <c r="A300" s="107" t="s">
        <v>6603</v>
      </c>
      <c r="B300" s="107" t="s">
        <v>468</v>
      </c>
    </row>
    <row r="301" spans="1:2" ht="13.8" customHeight="1">
      <c r="A301" s="107" t="s">
        <v>6604</v>
      </c>
      <c r="B301" s="107" t="s">
        <v>470</v>
      </c>
    </row>
    <row r="302" spans="1:2" ht="13.8" customHeight="1">
      <c r="A302" s="107" t="s">
        <v>6605</v>
      </c>
      <c r="B302" s="107" t="s">
        <v>472</v>
      </c>
    </row>
    <row r="303" spans="1:2" ht="13.8" customHeight="1">
      <c r="A303" s="107" t="s">
        <v>6606</v>
      </c>
      <c r="B303" s="107" t="s">
        <v>474</v>
      </c>
    </row>
    <row r="304" spans="1:2" ht="13.8" customHeight="1">
      <c r="A304" s="107" t="s">
        <v>6607</v>
      </c>
      <c r="B304" s="107" t="s">
        <v>476</v>
      </c>
    </row>
    <row r="305" spans="1:2" ht="13.8" customHeight="1">
      <c r="A305" s="107" t="s">
        <v>7636</v>
      </c>
      <c r="B305" s="107" t="s">
        <v>2307</v>
      </c>
    </row>
    <row r="306" spans="1:2" ht="13.8" customHeight="1">
      <c r="A306" s="107" t="s">
        <v>7637</v>
      </c>
      <c r="B306" s="107" t="s">
        <v>2308</v>
      </c>
    </row>
    <row r="307" spans="1:2" ht="13.8" customHeight="1">
      <c r="A307" s="107" t="s">
        <v>7638</v>
      </c>
      <c r="B307" s="107" t="s">
        <v>2309</v>
      </c>
    </row>
    <row r="308" spans="1:2" ht="13.8" customHeight="1">
      <c r="A308" s="107" t="s">
        <v>7639</v>
      </c>
      <c r="B308" s="107" t="s">
        <v>2310</v>
      </c>
    </row>
    <row r="309" spans="1:2" ht="13.8" customHeight="1">
      <c r="A309" s="107" t="s">
        <v>7640</v>
      </c>
      <c r="B309" s="107" t="s">
        <v>12317</v>
      </c>
    </row>
    <row r="310" spans="1:2" ht="13.8" customHeight="1">
      <c r="A310" s="107" t="s">
        <v>7641</v>
      </c>
      <c r="B310" s="107" t="s">
        <v>12318</v>
      </c>
    </row>
    <row r="311" spans="1:2" ht="13.8" customHeight="1">
      <c r="A311" s="107" t="s">
        <v>7642</v>
      </c>
      <c r="B311" s="107" t="s">
        <v>2311</v>
      </c>
    </row>
    <row r="312" spans="1:2" ht="13.8" customHeight="1">
      <c r="A312" s="107" t="s">
        <v>7643</v>
      </c>
      <c r="B312" s="107" t="s">
        <v>2312</v>
      </c>
    </row>
    <row r="313" spans="1:2" ht="13.8" customHeight="1">
      <c r="A313" s="107" t="s">
        <v>7644</v>
      </c>
      <c r="B313" s="107" t="s">
        <v>4560</v>
      </c>
    </row>
    <row r="314" spans="1:2" ht="13.8" customHeight="1">
      <c r="A314" s="107" t="s">
        <v>7645</v>
      </c>
      <c r="B314" s="107" t="s">
        <v>2313</v>
      </c>
    </row>
    <row r="315" spans="1:2" ht="13.8" customHeight="1">
      <c r="A315" s="107" t="s">
        <v>7646</v>
      </c>
      <c r="B315" s="107" t="s">
        <v>2314</v>
      </c>
    </row>
    <row r="316" spans="1:2" ht="13.8" customHeight="1">
      <c r="A316" s="107" t="s">
        <v>7647</v>
      </c>
      <c r="B316" s="107" t="s">
        <v>2315</v>
      </c>
    </row>
    <row r="317" spans="1:2" ht="13.8" customHeight="1">
      <c r="A317" s="107" t="s">
        <v>7648</v>
      </c>
      <c r="B317" s="107" t="s">
        <v>2316</v>
      </c>
    </row>
    <row r="318" spans="1:2" ht="13.8" customHeight="1">
      <c r="A318" s="107" t="s">
        <v>7649</v>
      </c>
      <c r="B318" s="107" t="s">
        <v>2317</v>
      </c>
    </row>
    <row r="319" spans="1:2" ht="13.8" customHeight="1">
      <c r="A319" s="107" t="s">
        <v>7650</v>
      </c>
      <c r="B319" s="107" t="s">
        <v>12319</v>
      </c>
    </row>
    <row r="320" spans="1:2" ht="13.8" customHeight="1">
      <c r="A320" s="107" t="s">
        <v>7651</v>
      </c>
      <c r="B320" s="107" t="s">
        <v>2318</v>
      </c>
    </row>
    <row r="321" spans="1:2" ht="13.8" customHeight="1">
      <c r="A321" s="107" t="s">
        <v>7652</v>
      </c>
      <c r="B321" s="107" t="s">
        <v>2319</v>
      </c>
    </row>
    <row r="322" spans="1:2" ht="13.8" customHeight="1">
      <c r="A322" s="107" t="s">
        <v>7653</v>
      </c>
      <c r="B322" s="107" t="s">
        <v>2320</v>
      </c>
    </row>
    <row r="323" spans="1:2" ht="13.8" customHeight="1">
      <c r="A323" s="107" t="s">
        <v>7654</v>
      </c>
      <c r="B323" s="107" t="s">
        <v>2321</v>
      </c>
    </row>
    <row r="324" spans="1:2" ht="13.8" customHeight="1">
      <c r="A324" s="107" t="s">
        <v>7655</v>
      </c>
      <c r="B324" s="107" t="s">
        <v>12320</v>
      </c>
    </row>
    <row r="325" spans="1:2" ht="13.8" customHeight="1">
      <c r="A325" s="107" t="s">
        <v>7656</v>
      </c>
      <c r="B325" s="107" t="s">
        <v>12321</v>
      </c>
    </row>
    <row r="326" spans="1:2" ht="13.8" customHeight="1">
      <c r="A326" s="107" t="s">
        <v>7657</v>
      </c>
      <c r="B326" s="107" t="s">
        <v>12322</v>
      </c>
    </row>
    <row r="327" spans="1:2" ht="13.8" customHeight="1">
      <c r="A327" s="107" t="s">
        <v>7658</v>
      </c>
      <c r="B327" s="107" t="s">
        <v>2322</v>
      </c>
    </row>
    <row r="328" spans="1:2" ht="13.8" customHeight="1">
      <c r="A328" s="107" t="s">
        <v>7659</v>
      </c>
      <c r="B328" s="107" t="s">
        <v>2323</v>
      </c>
    </row>
    <row r="329" spans="1:2" ht="13.8" customHeight="1">
      <c r="A329" s="107" t="s">
        <v>7660</v>
      </c>
      <c r="B329" s="107" t="s">
        <v>2324</v>
      </c>
    </row>
    <row r="330" spans="1:2" ht="13.8" customHeight="1">
      <c r="A330" s="107" t="s">
        <v>7661</v>
      </c>
      <c r="B330" s="107" t="s">
        <v>2325</v>
      </c>
    </row>
    <row r="331" spans="1:2" ht="13.8" customHeight="1">
      <c r="A331" s="107" t="s">
        <v>7662</v>
      </c>
      <c r="B331" s="107" t="s">
        <v>2326</v>
      </c>
    </row>
    <row r="332" spans="1:2" ht="13.8" customHeight="1">
      <c r="A332" s="107" t="s">
        <v>7663</v>
      </c>
      <c r="B332" s="107" t="s">
        <v>2327</v>
      </c>
    </row>
    <row r="333" spans="1:2" ht="13.8" customHeight="1">
      <c r="A333" s="107" t="s">
        <v>7664</v>
      </c>
      <c r="B333" s="107" t="s">
        <v>2328</v>
      </c>
    </row>
    <row r="334" spans="1:2" ht="13.8" customHeight="1">
      <c r="A334" s="107" t="s">
        <v>7665</v>
      </c>
      <c r="B334" s="107" t="s">
        <v>3951</v>
      </c>
    </row>
    <row r="335" spans="1:2" ht="13.8" customHeight="1">
      <c r="A335" s="107" t="s">
        <v>7666</v>
      </c>
      <c r="B335" s="107" t="s">
        <v>2329</v>
      </c>
    </row>
    <row r="336" spans="1:2" ht="13.8" customHeight="1">
      <c r="A336" s="107" t="s">
        <v>7667</v>
      </c>
      <c r="B336" s="107" t="s">
        <v>2330</v>
      </c>
    </row>
    <row r="337" spans="1:2" ht="13.8" customHeight="1">
      <c r="A337" s="107" t="s">
        <v>7668</v>
      </c>
      <c r="B337" s="107" t="s">
        <v>3952</v>
      </c>
    </row>
    <row r="338" spans="1:2" ht="13.8" customHeight="1">
      <c r="A338" s="107" t="s">
        <v>7669</v>
      </c>
      <c r="B338" s="107" t="s">
        <v>2331</v>
      </c>
    </row>
    <row r="339" spans="1:2" ht="13.8" customHeight="1">
      <c r="A339" s="107" t="s">
        <v>7670</v>
      </c>
      <c r="B339" s="107" t="s">
        <v>2332</v>
      </c>
    </row>
    <row r="340" spans="1:2" ht="13.8" customHeight="1">
      <c r="A340" s="107" t="s">
        <v>7671</v>
      </c>
      <c r="B340" s="107" t="s">
        <v>2333</v>
      </c>
    </row>
    <row r="341" spans="1:2" ht="13.8" customHeight="1">
      <c r="A341" s="107" t="s">
        <v>7672</v>
      </c>
      <c r="B341" s="107" t="s">
        <v>2334</v>
      </c>
    </row>
    <row r="342" spans="1:2" ht="13.8" customHeight="1">
      <c r="A342" s="107" t="s">
        <v>7673</v>
      </c>
      <c r="B342" s="107" t="s">
        <v>2335</v>
      </c>
    </row>
    <row r="343" spans="1:2" ht="13.8" customHeight="1">
      <c r="A343" s="107" t="s">
        <v>7674</v>
      </c>
      <c r="B343" s="107" t="s">
        <v>12323</v>
      </c>
    </row>
    <row r="344" spans="1:2" ht="13.8" customHeight="1">
      <c r="A344" s="107" t="s">
        <v>7675</v>
      </c>
      <c r="B344" s="107" t="s">
        <v>2336</v>
      </c>
    </row>
    <row r="345" spans="1:2" ht="13.8" customHeight="1">
      <c r="A345" s="107" t="s">
        <v>7676</v>
      </c>
      <c r="B345" s="107" t="s">
        <v>2337</v>
      </c>
    </row>
    <row r="346" spans="1:2" ht="13.8" customHeight="1">
      <c r="A346" s="107" t="s">
        <v>7677</v>
      </c>
      <c r="B346" s="107" t="s">
        <v>3953</v>
      </c>
    </row>
    <row r="347" spans="1:2" ht="13.8" customHeight="1">
      <c r="A347" s="107" t="s">
        <v>7678</v>
      </c>
      <c r="B347" s="107" t="s">
        <v>3396</v>
      </c>
    </row>
    <row r="348" spans="1:2" ht="13.8" customHeight="1">
      <c r="A348" s="107" t="s">
        <v>7679</v>
      </c>
      <c r="B348" s="107" t="s">
        <v>3954</v>
      </c>
    </row>
    <row r="349" spans="1:2" ht="13.8" customHeight="1">
      <c r="A349" s="107" t="s">
        <v>7680</v>
      </c>
      <c r="B349" s="107" t="s">
        <v>2338</v>
      </c>
    </row>
    <row r="350" spans="1:2" ht="13.8" customHeight="1">
      <c r="A350" s="107" t="s">
        <v>7681</v>
      </c>
      <c r="B350" s="107" t="s">
        <v>2339</v>
      </c>
    </row>
    <row r="351" spans="1:2" ht="13.8" customHeight="1">
      <c r="A351" s="107" t="s">
        <v>7682</v>
      </c>
      <c r="B351" s="107" t="s">
        <v>2340</v>
      </c>
    </row>
    <row r="352" spans="1:2" ht="13.8" customHeight="1">
      <c r="A352" s="107" t="s">
        <v>7683</v>
      </c>
      <c r="B352" s="107" t="s">
        <v>3955</v>
      </c>
    </row>
    <row r="353" spans="1:2" ht="13.8" customHeight="1">
      <c r="A353" s="107" t="s">
        <v>7684</v>
      </c>
      <c r="B353" s="107" t="s">
        <v>12324</v>
      </c>
    </row>
    <row r="354" spans="1:2" ht="13.8" customHeight="1">
      <c r="A354" s="107" t="s">
        <v>7685</v>
      </c>
      <c r="B354" s="107" t="s">
        <v>2341</v>
      </c>
    </row>
    <row r="355" spans="1:2" ht="13.8" customHeight="1">
      <c r="A355" s="107" t="s">
        <v>7686</v>
      </c>
      <c r="B355" s="107" t="s">
        <v>3956</v>
      </c>
    </row>
    <row r="356" spans="1:2" ht="13.8" customHeight="1">
      <c r="A356" s="107" t="s">
        <v>7687</v>
      </c>
      <c r="B356" s="107" t="s">
        <v>2310</v>
      </c>
    </row>
    <row r="357" spans="1:2" ht="13.8" customHeight="1">
      <c r="A357" s="107" t="s">
        <v>7688</v>
      </c>
      <c r="B357" s="107" t="s">
        <v>3957</v>
      </c>
    </row>
    <row r="358" spans="1:2" ht="13.8" customHeight="1">
      <c r="A358" s="107" t="s">
        <v>7689</v>
      </c>
      <c r="B358" s="107" t="s">
        <v>2342</v>
      </c>
    </row>
    <row r="359" spans="1:2" ht="13.8" customHeight="1">
      <c r="A359" s="107" t="s">
        <v>7690</v>
      </c>
      <c r="B359" s="107" t="s">
        <v>2343</v>
      </c>
    </row>
    <row r="360" spans="1:2" ht="13.8" customHeight="1">
      <c r="A360" s="107" t="s">
        <v>7691</v>
      </c>
      <c r="B360" s="107" t="s">
        <v>12325</v>
      </c>
    </row>
    <row r="361" spans="1:2" ht="13.8" customHeight="1">
      <c r="A361" s="107" t="s">
        <v>7692</v>
      </c>
      <c r="B361" s="107" t="s">
        <v>12326</v>
      </c>
    </row>
    <row r="362" spans="1:2" ht="13.8" customHeight="1">
      <c r="A362" s="107" t="s">
        <v>7693</v>
      </c>
      <c r="B362" s="107" t="s">
        <v>2344</v>
      </c>
    </row>
    <row r="363" spans="1:2" ht="13.8" customHeight="1">
      <c r="A363" s="107" t="s">
        <v>7694</v>
      </c>
      <c r="B363" s="107" t="s">
        <v>12327</v>
      </c>
    </row>
    <row r="364" spans="1:2" ht="13.8" customHeight="1">
      <c r="A364" s="107" t="s">
        <v>7695</v>
      </c>
      <c r="B364" s="107" t="s">
        <v>2345</v>
      </c>
    </row>
    <row r="365" spans="1:2" ht="13.8" customHeight="1">
      <c r="A365" s="107" t="s">
        <v>7696</v>
      </c>
      <c r="B365" s="107" t="s">
        <v>2346</v>
      </c>
    </row>
    <row r="366" spans="1:2" ht="13.8" customHeight="1">
      <c r="A366" s="107" t="s">
        <v>7697</v>
      </c>
      <c r="B366" s="107" t="s">
        <v>2347</v>
      </c>
    </row>
    <row r="367" spans="1:2" ht="13.8" customHeight="1">
      <c r="A367" s="107" t="s">
        <v>7698</v>
      </c>
      <c r="B367" s="107" t="s">
        <v>2348</v>
      </c>
    </row>
    <row r="368" spans="1:2" ht="13.8" customHeight="1">
      <c r="A368" s="107" t="s">
        <v>7699</v>
      </c>
      <c r="B368" s="107" t="s">
        <v>2349</v>
      </c>
    </row>
    <row r="369" spans="1:2" ht="13.8" customHeight="1">
      <c r="A369" s="107" t="s">
        <v>7700</v>
      </c>
      <c r="B369" s="107" t="s">
        <v>2350</v>
      </c>
    </row>
    <row r="370" spans="1:2" ht="13.8" customHeight="1">
      <c r="A370" s="107" t="s">
        <v>7701</v>
      </c>
      <c r="B370" s="107" t="s">
        <v>2351</v>
      </c>
    </row>
    <row r="371" spans="1:2" ht="13.8" customHeight="1">
      <c r="A371" s="107" t="s">
        <v>7702</v>
      </c>
      <c r="B371" s="107" t="s">
        <v>2352</v>
      </c>
    </row>
    <row r="372" spans="1:2" ht="13.8" customHeight="1">
      <c r="A372" s="107" t="s">
        <v>7703</v>
      </c>
      <c r="B372" s="107" t="s">
        <v>2353</v>
      </c>
    </row>
    <row r="373" spans="1:2" ht="13.8" customHeight="1">
      <c r="A373" s="107" t="s">
        <v>7704</v>
      </c>
      <c r="B373" s="107" t="s">
        <v>2354</v>
      </c>
    </row>
    <row r="374" spans="1:2" ht="13.8" customHeight="1">
      <c r="A374" s="107" t="s">
        <v>7705</v>
      </c>
      <c r="B374" s="107" t="s">
        <v>2355</v>
      </c>
    </row>
    <row r="375" spans="1:2" ht="13.8" customHeight="1">
      <c r="A375" s="107" t="s">
        <v>7706</v>
      </c>
      <c r="B375" s="107" t="s">
        <v>12328</v>
      </c>
    </row>
    <row r="376" spans="1:2" ht="13.8" customHeight="1">
      <c r="A376" s="107" t="s">
        <v>7707</v>
      </c>
      <c r="B376" s="107" t="s">
        <v>12329</v>
      </c>
    </row>
    <row r="377" spans="1:2" ht="13.8" customHeight="1">
      <c r="A377" s="107" t="s">
        <v>7708</v>
      </c>
      <c r="B377" s="107" t="s">
        <v>2358</v>
      </c>
    </row>
    <row r="378" spans="1:2" ht="13.8" customHeight="1">
      <c r="A378" s="107" t="s">
        <v>7709</v>
      </c>
      <c r="B378" s="107" t="s">
        <v>2356</v>
      </c>
    </row>
    <row r="379" spans="1:2" ht="13.8" customHeight="1">
      <c r="A379" s="107" t="s">
        <v>7710</v>
      </c>
      <c r="B379" s="107" t="s">
        <v>2357</v>
      </c>
    </row>
    <row r="380" spans="1:2" ht="13.8" customHeight="1">
      <c r="A380" s="107" t="s">
        <v>7711</v>
      </c>
      <c r="B380" s="107" t="s">
        <v>2359</v>
      </c>
    </row>
    <row r="381" spans="1:2" ht="13.8" customHeight="1">
      <c r="A381" s="107" t="s">
        <v>7712</v>
      </c>
      <c r="B381" s="107" t="s">
        <v>2360</v>
      </c>
    </row>
    <row r="382" spans="1:2" ht="13.8" customHeight="1">
      <c r="A382" s="107" t="s">
        <v>7713</v>
      </c>
      <c r="B382" s="107" t="s">
        <v>2361</v>
      </c>
    </row>
    <row r="383" spans="1:2" ht="13.8" customHeight="1">
      <c r="A383" s="107" t="s">
        <v>7714</v>
      </c>
      <c r="B383" s="107" t="s">
        <v>2362</v>
      </c>
    </row>
    <row r="384" spans="1:2" ht="13.8" customHeight="1">
      <c r="A384" s="107" t="s">
        <v>7715</v>
      </c>
      <c r="B384" s="107" t="s">
        <v>2363</v>
      </c>
    </row>
    <row r="385" spans="1:2" ht="13.8" customHeight="1">
      <c r="A385" s="107" t="s">
        <v>7716</v>
      </c>
      <c r="B385" s="107" t="s">
        <v>2364</v>
      </c>
    </row>
    <row r="386" spans="1:2" ht="13.8" customHeight="1">
      <c r="A386" s="107" t="s">
        <v>7717</v>
      </c>
      <c r="B386" s="107" t="s">
        <v>2365</v>
      </c>
    </row>
    <row r="387" spans="1:2" ht="13.8" customHeight="1">
      <c r="A387" s="107" t="s">
        <v>7718</v>
      </c>
      <c r="B387" s="107" t="s">
        <v>2366</v>
      </c>
    </row>
    <row r="388" spans="1:2" ht="13.8" customHeight="1">
      <c r="A388" s="107" t="s">
        <v>7719</v>
      </c>
      <c r="B388" s="107" t="s">
        <v>2320</v>
      </c>
    </row>
    <row r="389" spans="1:2" ht="13.8" customHeight="1">
      <c r="A389" s="107" t="s">
        <v>7720</v>
      </c>
      <c r="B389" s="107" t="s">
        <v>2367</v>
      </c>
    </row>
    <row r="390" spans="1:2" ht="13.8" customHeight="1">
      <c r="A390" s="107" t="s">
        <v>7721</v>
      </c>
      <c r="B390" s="107" t="s">
        <v>2368</v>
      </c>
    </row>
    <row r="391" spans="1:2" ht="13.8" customHeight="1">
      <c r="A391" s="107" t="s">
        <v>7722</v>
      </c>
      <c r="B391" s="107" t="s">
        <v>2369</v>
      </c>
    </row>
    <row r="392" spans="1:2" ht="13.8" customHeight="1">
      <c r="A392" s="107" t="s">
        <v>7723</v>
      </c>
      <c r="B392" s="107" t="s">
        <v>2370</v>
      </c>
    </row>
    <row r="393" spans="1:2" ht="13.8" customHeight="1">
      <c r="A393" s="107" t="s">
        <v>7724</v>
      </c>
      <c r="B393" s="107" t="s">
        <v>2371</v>
      </c>
    </row>
    <row r="394" spans="1:2" ht="13.8" customHeight="1">
      <c r="A394" s="107" t="s">
        <v>7725</v>
      </c>
      <c r="B394" s="107" t="s">
        <v>2372</v>
      </c>
    </row>
    <row r="395" spans="1:2" ht="13.8" customHeight="1">
      <c r="A395" s="107" t="s">
        <v>7726</v>
      </c>
      <c r="B395" s="107" t="s">
        <v>2373</v>
      </c>
    </row>
    <row r="396" spans="1:2" ht="13.8" customHeight="1">
      <c r="A396" s="107" t="s">
        <v>7727</v>
      </c>
      <c r="B396" s="107" t="s">
        <v>2374</v>
      </c>
    </row>
    <row r="397" spans="1:2" ht="13.8" customHeight="1">
      <c r="A397" s="107" t="s">
        <v>7728</v>
      </c>
      <c r="B397" s="107" t="s">
        <v>2375</v>
      </c>
    </row>
    <row r="398" spans="1:2" ht="13.8" customHeight="1">
      <c r="A398" s="107" t="s">
        <v>7729</v>
      </c>
      <c r="B398" s="107" t="s">
        <v>2376</v>
      </c>
    </row>
    <row r="399" spans="1:2" ht="13.8" customHeight="1">
      <c r="A399" s="107" t="s">
        <v>7730</v>
      </c>
      <c r="B399" s="107" t="s">
        <v>2377</v>
      </c>
    </row>
    <row r="400" spans="1:2" ht="13.8" customHeight="1">
      <c r="A400" s="107" t="s">
        <v>7731</v>
      </c>
      <c r="B400" s="107" t="s">
        <v>2378</v>
      </c>
    </row>
    <row r="401" spans="1:2" ht="13.8" customHeight="1">
      <c r="A401" s="107" t="s">
        <v>7732</v>
      </c>
      <c r="B401" s="107" t="s">
        <v>2379</v>
      </c>
    </row>
    <row r="402" spans="1:2" ht="13.8" customHeight="1">
      <c r="A402" s="107" t="s">
        <v>7733</v>
      </c>
      <c r="B402" s="107" t="s">
        <v>2380</v>
      </c>
    </row>
    <row r="403" spans="1:2" ht="13.8" customHeight="1">
      <c r="A403" s="107" t="s">
        <v>7734</v>
      </c>
      <c r="B403" s="107" t="s">
        <v>2381</v>
      </c>
    </row>
    <row r="404" spans="1:2" ht="13.8" customHeight="1">
      <c r="A404" s="107" t="s">
        <v>7735</v>
      </c>
      <c r="B404" s="107" t="s">
        <v>12330</v>
      </c>
    </row>
    <row r="405" spans="1:2" ht="13.8" customHeight="1">
      <c r="A405" s="107" t="s">
        <v>7736</v>
      </c>
      <c r="B405" s="107" t="s">
        <v>2382</v>
      </c>
    </row>
    <row r="406" spans="1:2" ht="13.8" customHeight="1">
      <c r="A406" s="107" t="s">
        <v>7737</v>
      </c>
      <c r="B406" s="107" t="s">
        <v>2383</v>
      </c>
    </row>
    <row r="407" spans="1:2" ht="13.8" customHeight="1">
      <c r="A407" s="107" t="s">
        <v>7738</v>
      </c>
      <c r="B407" s="107" t="s">
        <v>2384</v>
      </c>
    </row>
    <row r="408" spans="1:2" ht="13.8" customHeight="1">
      <c r="A408" s="107" t="s">
        <v>7739</v>
      </c>
      <c r="B408" s="107" t="s">
        <v>2385</v>
      </c>
    </row>
    <row r="409" spans="1:2" ht="13.8" customHeight="1">
      <c r="A409" s="107" t="s">
        <v>7740</v>
      </c>
      <c r="B409" s="107" t="s">
        <v>2386</v>
      </c>
    </row>
    <row r="410" spans="1:2" ht="13.8" customHeight="1">
      <c r="A410" s="107" t="s">
        <v>7741</v>
      </c>
      <c r="B410" s="107" t="s">
        <v>2387</v>
      </c>
    </row>
    <row r="411" spans="1:2" ht="13.8" customHeight="1">
      <c r="A411" s="107" t="s">
        <v>7742</v>
      </c>
      <c r="B411" s="107" t="s">
        <v>2388</v>
      </c>
    </row>
    <row r="412" spans="1:2" ht="13.8" customHeight="1">
      <c r="A412" s="107" t="s">
        <v>7743</v>
      </c>
      <c r="B412" s="107" t="s">
        <v>2389</v>
      </c>
    </row>
    <row r="413" spans="1:2" ht="13.8" customHeight="1">
      <c r="A413" s="107" t="s">
        <v>7744</v>
      </c>
      <c r="B413" s="107" t="s">
        <v>2390</v>
      </c>
    </row>
    <row r="414" spans="1:2" ht="13.8" customHeight="1">
      <c r="A414" s="107" t="s">
        <v>7745</v>
      </c>
      <c r="B414" s="107" t="s">
        <v>2391</v>
      </c>
    </row>
    <row r="415" spans="1:2" ht="13.8" customHeight="1">
      <c r="A415" s="107" t="s">
        <v>7746</v>
      </c>
      <c r="B415" s="107" t="s">
        <v>2392</v>
      </c>
    </row>
    <row r="416" spans="1:2" ht="13.8" customHeight="1">
      <c r="A416" s="107" t="s">
        <v>7747</v>
      </c>
      <c r="B416" s="107" t="s">
        <v>2393</v>
      </c>
    </row>
    <row r="417" spans="1:2" ht="13.8" customHeight="1">
      <c r="A417" s="107" t="s">
        <v>7748</v>
      </c>
      <c r="B417" s="107" t="s">
        <v>2394</v>
      </c>
    </row>
    <row r="418" spans="1:2" ht="13.8" customHeight="1">
      <c r="A418" s="107" t="s">
        <v>7749</v>
      </c>
      <c r="B418" s="107" t="s">
        <v>2395</v>
      </c>
    </row>
    <row r="419" spans="1:2" ht="13.8" customHeight="1">
      <c r="A419" s="107" t="s">
        <v>7750</v>
      </c>
      <c r="B419" s="107" t="s">
        <v>2396</v>
      </c>
    </row>
    <row r="420" spans="1:2" ht="13.8" customHeight="1">
      <c r="A420" s="107" t="s">
        <v>7751</v>
      </c>
      <c r="B420" s="107" t="s">
        <v>2397</v>
      </c>
    </row>
    <row r="421" spans="1:2" ht="13.8" customHeight="1">
      <c r="A421" s="107" t="s">
        <v>7752</v>
      </c>
      <c r="B421" s="107" t="s">
        <v>2398</v>
      </c>
    </row>
    <row r="422" spans="1:2" ht="13.8" customHeight="1">
      <c r="A422" s="107" t="s">
        <v>7753</v>
      </c>
      <c r="B422" s="107" t="s">
        <v>2399</v>
      </c>
    </row>
    <row r="423" spans="1:2" ht="13.8" customHeight="1">
      <c r="A423" s="107" t="s">
        <v>7754</v>
      </c>
      <c r="B423" s="107" t="s">
        <v>2403</v>
      </c>
    </row>
    <row r="424" spans="1:2" ht="13.8" customHeight="1">
      <c r="A424" s="107" t="s">
        <v>7755</v>
      </c>
      <c r="B424" s="107" t="s">
        <v>2400</v>
      </c>
    </row>
    <row r="425" spans="1:2" ht="13.8" customHeight="1">
      <c r="A425" s="107" t="s">
        <v>7756</v>
      </c>
      <c r="B425" s="107" t="s">
        <v>2401</v>
      </c>
    </row>
    <row r="426" spans="1:2" ht="13.8" customHeight="1">
      <c r="A426" s="107" t="s">
        <v>7757</v>
      </c>
      <c r="B426" s="107" t="s">
        <v>2402</v>
      </c>
    </row>
    <row r="427" spans="1:2" ht="13.8" customHeight="1">
      <c r="A427" s="107" t="s">
        <v>7758</v>
      </c>
      <c r="B427" s="107" t="s">
        <v>2406</v>
      </c>
    </row>
    <row r="428" spans="1:2" ht="13.8" customHeight="1">
      <c r="A428" s="107" t="s">
        <v>7759</v>
      </c>
      <c r="B428" s="107" t="s">
        <v>12331</v>
      </c>
    </row>
    <row r="429" spans="1:2" ht="13.8" customHeight="1">
      <c r="A429" s="107" t="s">
        <v>7760</v>
      </c>
      <c r="B429" s="107" t="s">
        <v>12332</v>
      </c>
    </row>
    <row r="430" spans="1:2" ht="13.8" customHeight="1">
      <c r="A430" s="107" t="s">
        <v>7761</v>
      </c>
      <c r="B430" s="107" t="s">
        <v>2407</v>
      </c>
    </row>
    <row r="431" spans="1:2" ht="13.8" customHeight="1">
      <c r="A431" s="107" t="s">
        <v>7762</v>
      </c>
      <c r="B431" s="107" t="s">
        <v>2408</v>
      </c>
    </row>
    <row r="432" spans="1:2" ht="13.8" customHeight="1">
      <c r="A432" s="107" t="s">
        <v>7763</v>
      </c>
      <c r="B432" s="107" t="s">
        <v>3958</v>
      </c>
    </row>
    <row r="433" spans="1:2" ht="13.8" customHeight="1">
      <c r="A433" s="107" t="s">
        <v>7764</v>
      </c>
      <c r="B433" s="107" t="s">
        <v>2409</v>
      </c>
    </row>
    <row r="434" spans="1:2" ht="13.8" customHeight="1">
      <c r="A434" s="107" t="s">
        <v>7765</v>
      </c>
      <c r="B434" s="107" t="s">
        <v>2410</v>
      </c>
    </row>
    <row r="435" spans="1:2" ht="13.8" customHeight="1">
      <c r="A435" s="107" t="s">
        <v>7766</v>
      </c>
      <c r="B435" s="107" t="s">
        <v>2411</v>
      </c>
    </row>
    <row r="436" spans="1:2" ht="13.8" customHeight="1">
      <c r="A436" s="107" t="s">
        <v>7767</v>
      </c>
      <c r="B436" s="107" t="s">
        <v>2412</v>
      </c>
    </row>
    <row r="437" spans="1:2" ht="13.8" customHeight="1">
      <c r="A437" s="107" t="s">
        <v>7768</v>
      </c>
      <c r="B437" s="107" t="s">
        <v>2413</v>
      </c>
    </row>
    <row r="438" spans="1:2" ht="13.8" customHeight="1">
      <c r="A438" s="107" t="s">
        <v>7769</v>
      </c>
      <c r="B438" s="107" t="s">
        <v>2414</v>
      </c>
    </row>
    <row r="439" spans="1:2" ht="13.8" customHeight="1">
      <c r="A439" s="107" t="s">
        <v>7770</v>
      </c>
      <c r="B439" s="107" t="s">
        <v>2415</v>
      </c>
    </row>
    <row r="440" spans="1:2" ht="13.8" customHeight="1">
      <c r="A440" s="107" t="s">
        <v>7771</v>
      </c>
      <c r="B440" s="107" t="s">
        <v>2416</v>
      </c>
    </row>
    <row r="441" spans="1:2" ht="13.8" customHeight="1">
      <c r="A441" s="107" t="s">
        <v>7772</v>
      </c>
      <c r="B441" s="107" t="s">
        <v>2417</v>
      </c>
    </row>
    <row r="442" spans="1:2" ht="13.8" customHeight="1">
      <c r="A442" s="107" t="s">
        <v>7773</v>
      </c>
      <c r="B442" s="107" t="s">
        <v>2418</v>
      </c>
    </row>
    <row r="443" spans="1:2" ht="13.8" customHeight="1">
      <c r="A443" s="107" t="s">
        <v>7774</v>
      </c>
      <c r="B443" s="107" t="s">
        <v>2419</v>
      </c>
    </row>
    <row r="444" spans="1:2" ht="13.8" customHeight="1">
      <c r="A444" s="107" t="s">
        <v>7775</v>
      </c>
      <c r="B444" s="107" t="s">
        <v>2420</v>
      </c>
    </row>
    <row r="445" spans="1:2" ht="13.8" customHeight="1">
      <c r="A445" s="107" t="s">
        <v>7776</v>
      </c>
      <c r="B445" s="107" t="s">
        <v>2421</v>
      </c>
    </row>
    <row r="446" spans="1:2" ht="13.8" customHeight="1">
      <c r="A446" s="107" t="s">
        <v>7777</v>
      </c>
      <c r="B446" s="107" t="s">
        <v>2422</v>
      </c>
    </row>
    <row r="447" spans="1:2" ht="13.8" customHeight="1">
      <c r="A447" s="107" t="s">
        <v>7778</v>
      </c>
      <c r="B447" s="107" t="s">
        <v>2423</v>
      </c>
    </row>
    <row r="448" spans="1:2" ht="13.8" customHeight="1">
      <c r="A448" s="107" t="s">
        <v>7779</v>
      </c>
      <c r="B448" s="107" t="s">
        <v>2424</v>
      </c>
    </row>
    <row r="449" spans="1:2" ht="13.8" customHeight="1">
      <c r="A449" s="107" t="s">
        <v>7780</v>
      </c>
      <c r="B449" s="107" t="s">
        <v>2425</v>
      </c>
    </row>
    <row r="450" spans="1:2" ht="13.8" customHeight="1">
      <c r="A450" s="107" t="s">
        <v>7781</v>
      </c>
      <c r="B450" s="107" t="s">
        <v>2426</v>
      </c>
    </row>
    <row r="451" spans="1:2" ht="13.8" customHeight="1">
      <c r="A451" s="107" t="s">
        <v>7782</v>
      </c>
      <c r="B451" s="107" t="s">
        <v>2427</v>
      </c>
    </row>
    <row r="452" spans="1:2" ht="13.8" customHeight="1">
      <c r="A452" s="107" t="s">
        <v>7783</v>
      </c>
      <c r="B452" s="107" t="s">
        <v>2428</v>
      </c>
    </row>
    <row r="453" spans="1:2" ht="13.8" customHeight="1">
      <c r="A453" s="107" t="s">
        <v>7784</v>
      </c>
      <c r="B453" s="107" t="s">
        <v>2429</v>
      </c>
    </row>
    <row r="454" spans="1:2" ht="13.8" customHeight="1">
      <c r="A454" s="107" t="s">
        <v>7785</v>
      </c>
      <c r="B454" s="107" t="s">
        <v>2430</v>
      </c>
    </row>
    <row r="455" spans="1:2" ht="13.8" customHeight="1">
      <c r="A455" s="107" t="s">
        <v>7786</v>
      </c>
      <c r="B455" s="107" t="s">
        <v>2431</v>
      </c>
    </row>
    <row r="456" spans="1:2" ht="13.8" customHeight="1">
      <c r="A456" s="107" t="s">
        <v>7787</v>
      </c>
      <c r="B456" s="107" t="s">
        <v>2432</v>
      </c>
    </row>
    <row r="457" spans="1:2" ht="13.8" customHeight="1">
      <c r="A457" s="107" t="s">
        <v>7788</v>
      </c>
      <c r="B457" s="107" t="s">
        <v>2433</v>
      </c>
    </row>
    <row r="458" spans="1:2" ht="13.8" customHeight="1">
      <c r="A458" s="107" t="s">
        <v>7789</v>
      </c>
      <c r="B458" s="107" t="s">
        <v>2434</v>
      </c>
    </row>
    <row r="459" spans="1:2" ht="13.8" customHeight="1">
      <c r="A459" s="107" t="s">
        <v>7790</v>
      </c>
      <c r="B459" s="107" t="s">
        <v>2435</v>
      </c>
    </row>
    <row r="460" spans="1:2" ht="13.8" customHeight="1">
      <c r="A460" s="107" t="s">
        <v>7791</v>
      </c>
      <c r="B460" s="107" t="s">
        <v>2436</v>
      </c>
    </row>
    <row r="461" spans="1:2" ht="13.8" customHeight="1">
      <c r="A461" s="107" t="s">
        <v>7792</v>
      </c>
      <c r="B461" s="107" t="s">
        <v>3959</v>
      </c>
    </row>
    <row r="462" spans="1:2" ht="13.8" customHeight="1">
      <c r="A462" s="107" t="s">
        <v>7793</v>
      </c>
      <c r="B462" s="107" t="s">
        <v>3960</v>
      </c>
    </row>
    <row r="463" spans="1:2" ht="13.8" customHeight="1">
      <c r="A463" s="107" t="s">
        <v>7794</v>
      </c>
      <c r="B463" s="107" t="s">
        <v>3961</v>
      </c>
    </row>
    <row r="464" spans="1:2" ht="13.8" customHeight="1">
      <c r="A464" s="107" t="s">
        <v>7795</v>
      </c>
      <c r="B464" s="107" t="s">
        <v>2437</v>
      </c>
    </row>
    <row r="465" spans="1:2" ht="13.8" customHeight="1">
      <c r="A465" s="107" t="s">
        <v>7796</v>
      </c>
      <c r="B465" s="107" t="s">
        <v>2438</v>
      </c>
    </row>
    <row r="466" spans="1:2" ht="13.8" customHeight="1">
      <c r="A466" s="107" t="s">
        <v>7797</v>
      </c>
      <c r="B466" s="107" t="s">
        <v>2439</v>
      </c>
    </row>
    <row r="467" spans="1:2" ht="13.8" customHeight="1">
      <c r="A467" s="107" t="s">
        <v>7798</v>
      </c>
      <c r="B467" s="107" t="s">
        <v>2440</v>
      </c>
    </row>
    <row r="468" spans="1:2" ht="13.8" customHeight="1">
      <c r="A468" s="107" t="s">
        <v>7799</v>
      </c>
      <c r="B468" s="107" t="s">
        <v>2441</v>
      </c>
    </row>
    <row r="469" spans="1:2" ht="13.8" customHeight="1">
      <c r="A469" s="107" t="s">
        <v>7800</v>
      </c>
      <c r="B469" s="107" t="s">
        <v>12333</v>
      </c>
    </row>
    <row r="470" spans="1:2" ht="13.8" customHeight="1">
      <c r="A470" s="107" t="s">
        <v>7801</v>
      </c>
      <c r="B470" s="107" t="s">
        <v>12334</v>
      </c>
    </row>
    <row r="471" spans="1:2" ht="13.8" customHeight="1">
      <c r="A471" s="107" t="s">
        <v>7802</v>
      </c>
      <c r="B471" s="107" t="s">
        <v>12335</v>
      </c>
    </row>
    <row r="472" spans="1:2" ht="13.8" customHeight="1">
      <c r="A472" s="107" t="s">
        <v>7803</v>
      </c>
      <c r="B472" s="107" t="s">
        <v>12336</v>
      </c>
    </row>
    <row r="473" spans="1:2" ht="13.8" customHeight="1">
      <c r="A473" s="107" t="s">
        <v>7804</v>
      </c>
      <c r="B473" s="107" t="s">
        <v>12337</v>
      </c>
    </row>
    <row r="474" spans="1:2" ht="13.8" customHeight="1">
      <c r="A474" s="107" t="s">
        <v>7805</v>
      </c>
      <c r="B474" s="107" t="s">
        <v>12338</v>
      </c>
    </row>
    <row r="475" spans="1:2" ht="13.8" customHeight="1">
      <c r="A475" s="107" t="s">
        <v>7806</v>
      </c>
      <c r="B475" s="107" t="s">
        <v>12339</v>
      </c>
    </row>
    <row r="476" spans="1:2" ht="13.8" customHeight="1">
      <c r="A476" s="107" t="s">
        <v>7807</v>
      </c>
      <c r="B476" s="107" t="s">
        <v>2442</v>
      </c>
    </row>
    <row r="477" spans="1:2" ht="13.8" customHeight="1">
      <c r="A477" s="107" t="s">
        <v>7808</v>
      </c>
      <c r="B477" s="107" t="s">
        <v>2443</v>
      </c>
    </row>
    <row r="478" spans="1:2" ht="13.8" customHeight="1">
      <c r="A478" s="107" t="s">
        <v>7809</v>
      </c>
      <c r="B478" s="107" t="s">
        <v>12340</v>
      </c>
    </row>
    <row r="479" spans="1:2" ht="13.8" customHeight="1">
      <c r="A479" s="107" t="s">
        <v>7810</v>
      </c>
      <c r="B479" s="107" t="s">
        <v>12341</v>
      </c>
    </row>
    <row r="480" spans="1:2" ht="13.8" customHeight="1">
      <c r="A480" s="107" t="s">
        <v>7811</v>
      </c>
      <c r="B480" s="107" t="s">
        <v>2444</v>
      </c>
    </row>
    <row r="481" spans="1:2" ht="13.8" customHeight="1">
      <c r="A481" s="107" t="s">
        <v>7812</v>
      </c>
      <c r="B481" s="107" t="s">
        <v>2445</v>
      </c>
    </row>
    <row r="482" spans="1:2" ht="13.8" customHeight="1">
      <c r="A482" s="107" t="s">
        <v>7813</v>
      </c>
      <c r="B482" s="107" t="s">
        <v>2446</v>
      </c>
    </row>
    <row r="483" spans="1:2" ht="13.8" customHeight="1">
      <c r="A483" s="107" t="s">
        <v>7814</v>
      </c>
      <c r="B483" s="107" t="s">
        <v>2447</v>
      </c>
    </row>
    <row r="484" spans="1:2" ht="13.8" customHeight="1">
      <c r="A484" s="107" t="s">
        <v>7815</v>
      </c>
      <c r="B484" s="107" t="s">
        <v>12342</v>
      </c>
    </row>
    <row r="485" spans="1:2" ht="13.8" customHeight="1">
      <c r="A485" s="107" t="s">
        <v>7816</v>
      </c>
      <c r="B485" s="107" t="s">
        <v>12343</v>
      </c>
    </row>
    <row r="486" spans="1:2" ht="13.8" customHeight="1">
      <c r="A486" s="107" t="s">
        <v>7817</v>
      </c>
      <c r="B486" s="107" t="s">
        <v>2448</v>
      </c>
    </row>
    <row r="487" spans="1:2" ht="13.8" customHeight="1">
      <c r="A487" s="107" t="s">
        <v>7818</v>
      </c>
      <c r="B487" s="107" t="s">
        <v>2449</v>
      </c>
    </row>
    <row r="488" spans="1:2" ht="13.8" customHeight="1">
      <c r="A488" s="107" t="s">
        <v>7819</v>
      </c>
      <c r="B488" s="107" t="s">
        <v>2450</v>
      </c>
    </row>
    <row r="489" spans="1:2" ht="13.8" customHeight="1">
      <c r="A489" s="107" t="s">
        <v>7820</v>
      </c>
      <c r="B489" s="107" t="s">
        <v>2451</v>
      </c>
    </row>
    <row r="490" spans="1:2" ht="13.8" customHeight="1">
      <c r="A490" s="107" t="s">
        <v>7821</v>
      </c>
      <c r="B490" s="107" t="s">
        <v>2452</v>
      </c>
    </row>
    <row r="491" spans="1:2" ht="13.8" customHeight="1">
      <c r="A491" s="107" t="s">
        <v>7822</v>
      </c>
      <c r="B491" s="107" t="s">
        <v>2453</v>
      </c>
    </row>
    <row r="492" spans="1:2" ht="13.8" customHeight="1">
      <c r="A492" s="107" t="s">
        <v>7823</v>
      </c>
      <c r="B492" s="107" t="s">
        <v>2454</v>
      </c>
    </row>
    <row r="493" spans="1:2" ht="13.8" customHeight="1">
      <c r="A493" s="107" t="s">
        <v>7824</v>
      </c>
      <c r="B493" s="107" t="s">
        <v>2455</v>
      </c>
    </row>
    <row r="494" spans="1:2" ht="13.8" customHeight="1">
      <c r="A494" s="107" t="s">
        <v>7825</v>
      </c>
      <c r="B494" s="107" t="s">
        <v>2456</v>
      </c>
    </row>
    <row r="495" spans="1:2" ht="13.8" customHeight="1">
      <c r="A495" s="107" t="s">
        <v>7826</v>
      </c>
      <c r="B495" s="107" t="s">
        <v>2457</v>
      </c>
    </row>
    <row r="496" spans="1:2" ht="13.8" customHeight="1">
      <c r="A496" s="107" t="s">
        <v>7827</v>
      </c>
      <c r="B496" s="107" t="s">
        <v>2458</v>
      </c>
    </row>
    <row r="497" spans="1:2" ht="13.8" customHeight="1">
      <c r="A497" s="107" t="s">
        <v>7828</v>
      </c>
      <c r="B497" s="107" t="s">
        <v>2459</v>
      </c>
    </row>
    <row r="498" spans="1:2" ht="13.8" customHeight="1">
      <c r="A498" s="107" t="s">
        <v>7829</v>
      </c>
      <c r="B498" s="107" t="s">
        <v>2460</v>
      </c>
    </row>
    <row r="499" spans="1:2" ht="13.8" customHeight="1">
      <c r="A499" s="107" t="s">
        <v>7830</v>
      </c>
      <c r="B499" s="107" t="s">
        <v>2461</v>
      </c>
    </row>
    <row r="500" spans="1:2" ht="13.8" customHeight="1">
      <c r="A500" s="107" t="s">
        <v>7831</v>
      </c>
      <c r="B500" s="107" t="s">
        <v>2462</v>
      </c>
    </row>
    <row r="501" spans="1:2" ht="13.8" customHeight="1">
      <c r="A501" s="107" t="s">
        <v>7832</v>
      </c>
      <c r="B501" s="107" t="s">
        <v>2463</v>
      </c>
    </row>
    <row r="502" spans="1:2" ht="13.8" customHeight="1">
      <c r="A502" s="107" t="s">
        <v>7833</v>
      </c>
      <c r="B502" s="107" t="s">
        <v>2464</v>
      </c>
    </row>
    <row r="503" spans="1:2" ht="13.8" customHeight="1">
      <c r="A503" s="107" t="s">
        <v>7834</v>
      </c>
      <c r="B503" s="107" t="s">
        <v>2465</v>
      </c>
    </row>
    <row r="504" spans="1:2" ht="13.8" customHeight="1">
      <c r="A504" s="107" t="s">
        <v>7835</v>
      </c>
      <c r="B504" s="107" t="s">
        <v>2466</v>
      </c>
    </row>
    <row r="505" spans="1:2" ht="13.8" customHeight="1">
      <c r="A505" s="107" t="s">
        <v>7836</v>
      </c>
      <c r="B505" s="107" t="s">
        <v>2467</v>
      </c>
    </row>
    <row r="506" spans="1:2" ht="13.8" customHeight="1">
      <c r="A506" s="107" t="s">
        <v>7837</v>
      </c>
      <c r="B506" s="107" t="s">
        <v>2468</v>
      </c>
    </row>
    <row r="507" spans="1:2" ht="13.8" customHeight="1">
      <c r="A507" s="107" t="s">
        <v>7838</v>
      </c>
      <c r="B507" s="107" t="s">
        <v>2469</v>
      </c>
    </row>
    <row r="508" spans="1:2" ht="13.8" customHeight="1">
      <c r="A508" s="107" t="s">
        <v>7839</v>
      </c>
      <c r="B508" s="107" t="s">
        <v>2470</v>
      </c>
    </row>
    <row r="509" spans="1:2" ht="13.8" customHeight="1">
      <c r="A509" s="107" t="s">
        <v>7840</v>
      </c>
      <c r="B509" s="107" t="s">
        <v>2471</v>
      </c>
    </row>
    <row r="510" spans="1:2" ht="13.8" customHeight="1">
      <c r="A510" s="107" t="s">
        <v>7841</v>
      </c>
      <c r="B510" s="107" t="s">
        <v>2472</v>
      </c>
    </row>
    <row r="511" spans="1:2" ht="13.8" customHeight="1">
      <c r="A511" s="107" t="s">
        <v>7842</v>
      </c>
      <c r="B511" s="107" t="s">
        <v>2473</v>
      </c>
    </row>
    <row r="512" spans="1:2" ht="13.8" customHeight="1">
      <c r="A512" s="107" t="s">
        <v>7843</v>
      </c>
      <c r="B512" s="107" t="s">
        <v>2474</v>
      </c>
    </row>
    <row r="513" spans="1:2" ht="13.8" customHeight="1">
      <c r="A513" s="107" t="s">
        <v>7844</v>
      </c>
      <c r="B513" s="107" t="s">
        <v>2475</v>
      </c>
    </row>
    <row r="514" spans="1:2" ht="13.8" customHeight="1">
      <c r="A514" s="107" t="s">
        <v>7845</v>
      </c>
      <c r="B514" s="107" t="s">
        <v>2476</v>
      </c>
    </row>
    <row r="515" spans="1:2" ht="13.8" customHeight="1">
      <c r="A515" s="107" t="s">
        <v>7846</v>
      </c>
      <c r="B515" s="107" t="s">
        <v>3962</v>
      </c>
    </row>
    <row r="516" spans="1:2" ht="13.8" customHeight="1">
      <c r="A516" s="107" t="s">
        <v>7847</v>
      </c>
      <c r="B516" s="107" t="s">
        <v>2477</v>
      </c>
    </row>
    <row r="517" spans="1:2" ht="13.8" customHeight="1">
      <c r="A517" s="107" t="s">
        <v>7848</v>
      </c>
      <c r="B517" s="107" t="s">
        <v>2478</v>
      </c>
    </row>
    <row r="518" spans="1:2" ht="13.8" customHeight="1">
      <c r="A518" s="107" t="s">
        <v>7849</v>
      </c>
      <c r="B518" s="107" t="s">
        <v>2479</v>
      </c>
    </row>
    <row r="519" spans="1:2" ht="13.8" customHeight="1">
      <c r="A519" s="107" t="s">
        <v>7850</v>
      </c>
      <c r="B519" s="107" t="s">
        <v>2480</v>
      </c>
    </row>
    <row r="520" spans="1:2" ht="13.8" customHeight="1">
      <c r="A520" s="107" t="s">
        <v>7851</v>
      </c>
      <c r="B520" s="107" t="s">
        <v>2481</v>
      </c>
    </row>
    <row r="521" spans="1:2" ht="13.8" customHeight="1">
      <c r="A521" s="107" t="s">
        <v>7852</v>
      </c>
      <c r="B521" s="107" t="s">
        <v>2482</v>
      </c>
    </row>
    <row r="522" spans="1:2" ht="13.8" customHeight="1">
      <c r="A522" s="107" t="s">
        <v>7853</v>
      </c>
      <c r="B522" s="107" t="s">
        <v>2483</v>
      </c>
    </row>
    <row r="523" spans="1:2" ht="13.8" customHeight="1">
      <c r="A523" s="107" t="s">
        <v>7854</v>
      </c>
      <c r="B523" s="107" t="s">
        <v>2484</v>
      </c>
    </row>
    <row r="524" spans="1:2" ht="13.8" customHeight="1">
      <c r="A524" s="107" t="s">
        <v>7855</v>
      </c>
      <c r="B524" s="107" t="s">
        <v>2485</v>
      </c>
    </row>
    <row r="525" spans="1:2" ht="13.8" customHeight="1">
      <c r="A525" s="107" t="s">
        <v>7856</v>
      </c>
      <c r="B525" s="107" t="s">
        <v>3963</v>
      </c>
    </row>
    <row r="526" spans="1:2" ht="13.8" customHeight="1">
      <c r="A526" s="107" t="s">
        <v>7857</v>
      </c>
      <c r="B526" s="107" t="s">
        <v>2486</v>
      </c>
    </row>
    <row r="527" spans="1:2" ht="13.8" customHeight="1">
      <c r="A527" s="107" t="s">
        <v>7858</v>
      </c>
      <c r="B527" s="107" t="s">
        <v>2490</v>
      </c>
    </row>
    <row r="528" spans="1:2" ht="13.8" customHeight="1">
      <c r="A528" s="107" t="s">
        <v>7859</v>
      </c>
      <c r="B528" s="107" t="s">
        <v>2487</v>
      </c>
    </row>
    <row r="529" spans="1:2" ht="13.8" customHeight="1">
      <c r="A529" s="107" t="s">
        <v>7860</v>
      </c>
      <c r="B529" s="107" t="s">
        <v>2488</v>
      </c>
    </row>
    <row r="530" spans="1:2" ht="13.8" customHeight="1">
      <c r="A530" s="107" t="s">
        <v>7861</v>
      </c>
      <c r="B530" s="107" t="s">
        <v>2489</v>
      </c>
    </row>
    <row r="531" spans="1:2" ht="13.8" customHeight="1">
      <c r="A531" s="107" t="s">
        <v>7862</v>
      </c>
      <c r="B531" s="107" t="s">
        <v>12344</v>
      </c>
    </row>
    <row r="532" spans="1:2" ht="13.8" customHeight="1">
      <c r="A532" s="107" t="s">
        <v>7863</v>
      </c>
      <c r="B532" s="107" t="s">
        <v>3964</v>
      </c>
    </row>
    <row r="533" spans="1:2" ht="13.8" customHeight="1">
      <c r="A533" s="107" t="s">
        <v>7864</v>
      </c>
      <c r="B533" s="107" t="s">
        <v>2491</v>
      </c>
    </row>
    <row r="534" spans="1:2" ht="13.8" customHeight="1">
      <c r="A534" s="107" t="s">
        <v>7865</v>
      </c>
      <c r="B534" s="107" t="s">
        <v>2492</v>
      </c>
    </row>
    <row r="535" spans="1:2" ht="13.8" customHeight="1">
      <c r="A535" s="107" t="s">
        <v>7866</v>
      </c>
      <c r="B535" s="107" t="s">
        <v>2493</v>
      </c>
    </row>
    <row r="536" spans="1:2" ht="13.8" customHeight="1">
      <c r="A536" s="107" t="s">
        <v>7867</v>
      </c>
      <c r="B536" s="107" t="s">
        <v>2494</v>
      </c>
    </row>
    <row r="537" spans="1:2" ht="13.8" customHeight="1">
      <c r="A537" s="107" t="s">
        <v>7868</v>
      </c>
      <c r="B537" s="107" t="s">
        <v>2495</v>
      </c>
    </row>
    <row r="538" spans="1:2" ht="13.8" customHeight="1">
      <c r="A538" s="107" t="s">
        <v>7869</v>
      </c>
      <c r="B538" s="107" t="s">
        <v>12345</v>
      </c>
    </row>
    <row r="539" spans="1:2" ht="13.8" customHeight="1">
      <c r="A539" s="107" t="s">
        <v>7870</v>
      </c>
      <c r="B539" s="107" t="s">
        <v>2496</v>
      </c>
    </row>
    <row r="540" spans="1:2" ht="13.8" customHeight="1">
      <c r="A540" s="107" t="s">
        <v>7871</v>
      </c>
      <c r="B540" s="107" t="s">
        <v>2497</v>
      </c>
    </row>
    <row r="541" spans="1:2" ht="13.8" customHeight="1">
      <c r="A541" s="107" t="s">
        <v>7872</v>
      </c>
      <c r="B541" s="107" t="s">
        <v>2498</v>
      </c>
    </row>
    <row r="542" spans="1:2" ht="13.8" customHeight="1">
      <c r="A542" s="107" t="s">
        <v>7873</v>
      </c>
      <c r="B542" s="107" t="s">
        <v>2499</v>
      </c>
    </row>
    <row r="543" spans="1:2" ht="13.8" customHeight="1">
      <c r="A543" s="107" t="s">
        <v>7874</v>
      </c>
      <c r="B543" s="107" t="s">
        <v>2500</v>
      </c>
    </row>
    <row r="544" spans="1:2" ht="13.8" customHeight="1">
      <c r="A544" s="107" t="s">
        <v>7875</v>
      </c>
      <c r="B544" s="107" t="s">
        <v>2501</v>
      </c>
    </row>
    <row r="545" spans="1:2" ht="13.8" customHeight="1">
      <c r="A545" s="107" t="s">
        <v>7876</v>
      </c>
      <c r="B545" s="107" t="s">
        <v>2502</v>
      </c>
    </row>
    <row r="546" spans="1:2" ht="13.8" customHeight="1">
      <c r="A546" s="107" t="s">
        <v>7877</v>
      </c>
      <c r="B546" s="107" t="s">
        <v>2503</v>
      </c>
    </row>
    <row r="547" spans="1:2" ht="13.8" customHeight="1">
      <c r="A547" s="107" t="s">
        <v>7878</v>
      </c>
      <c r="B547" s="107" t="s">
        <v>2504</v>
      </c>
    </row>
    <row r="548" spans="1:2" ht="13.8" customHeight="1">
      <c r="A548" s="107" t="s">
        <v>7879</v>
      </c>
      <c r="B548" s="107" t="s">
        <v>2505</v>
      </c>
    </row>
    <row r="549" spans="1:2" ht="13.8" customHeight="1">
      <c r="A549" s="107" t="s">
        <v>7880</v>
      </c>
      <c r="B549" s="107" t="s">
        <v>2506</v>
      </c>
    </row>
    <row r="550" spans="1:2" ht="13.8" customHeight="1">
      <c r="A550" s="107" t="s">
        <v>7881</v>
      </c>
      <c r="B550" s="107" t="s">
        <v>2507</v>
      </c>
    </row>
    <row r="551" spans="1:2" ht="13.8" customHeight="1">
      <c r="A551" s="107" t="s">
        <v>7882</v>
      </c>
      <c r="B551" s="107" t="s">
        <v>2508</v>
      </c>
    </row>
    <row r="552" spans="1:2" ht="13.8" customHeight="1">
      <c r="A552" s="107" t="s">
        <v>7883</v>
      </c>
      <c r="B552" s="107" t="s">
        <v>2515</v>
      </c>
    </row>
    <row r="553" spans="1:2" ht="13.8" customHeight="1">
      <c r="A553" s="107" t="s">
        <v>7884</v>
      </c>
      <c r="B553" s="107" t="s">
        <v>2516</v>
      </c>
    </row>
    <row r="554" spans="1:2" ht="13.8" customHeight="1">
      <c r="A554" s="107" t="s">
        <v>7885</v>
      </c>
      <c r="B554" s="107" t="s">
        <v>2517</v>
      </c>
    </row>
    <row r="555" spans="1:2" ht="13.8" customHeight="1">
      <c r="A555" s="107" t="s">
        <v>7886</v>
      </c>
      <c r="B555" s="107" t="s">
        <v>2518</v>
      </c>
    </row>
    <row r="556" spans="1:2" ht="13.8" customHeight="1">
      <c r="A556" s="107" t="s">
        <v>7887</v>
      </c>
      <c r="B556" s="107" t="s">
        <v>2509</v>
      </c>
    </row>
    <row r="557" spans="1:2" ht="13.8" customHeight="1">
      <c r="A557" s="107" t="s">
        <v>7888</v>
      </c>
      <c r="B557" s="107" t="s">
        <v>2510</v>
      </c>
    </row>
    <row r="558" spans="1:2" ht="13.8" customHeight="1">
      <c r="A558" s="107" t="s">
        <v>7889</v>
      </c>
      <c r="B558" s="107" t="s">
        <v>2511</v>
      </c>
    </row>
    <row r="559" spans="1:2" ht="13.8" customHeight="1">
      <c r="A559" s="107" t="s">
        <v>7890</v>
      </c>
      <c r="B559" s="107" t="s">
        <v>2512</v>
      </c>
    </row>
    <row r="560" spans="1:2" ht="13.8" customHeight="1">
      <c r="A560" s="107" t="s">
        <v>7891</v>
      </c>
      <c r="B560" s="107" t="s">
        <v>12346</v>
      </c>
    </row>
    <row r="561" spans="1:2" ht="13.8" customHeight="1">
      <c r="A561" s="107" t="s">
        <v>7892</v>
      </c>
      <c r="B561" s="107" t="s">
        <v>12347</v>
      </c>
    </row>
    <row r="562" spans="1:2" ht="13.8" customHeight="1">
      <c r="A562" s="107" t="s">
        <v>7893</v>
      </c>
      <c r="B562" s="107" t="s">
        <v>12348</v>
      </c>
    </row>
    <row r="563" spans="1:2" ht="13.8" customHeight="1">
      <c r="A563" s="107" t="s">
        <v>7894</v>
      </c>
      <c r="B563" s="107" t="s">
        <v>12349</v>
      </c>
    </row>
    <row r="564" spans="1:2" ht="13.8" customHeight="1">
      <c r="A564" s="107" t="s">
        <v>7895</v>
      </c>
      <c r="B564" s="107" t="s">
        <v>12350</v>
      </c>
    </row>
    <row r="565" spans="1:2" ht="13.8" customHeight="1">
      <c r="A565" s="107" t="s">
        <v>7896</v>
      </c>
      <c r="B565" s="107" t="s">
        <v>12351</v>
      </c>
    </row>
    <row r="566" spans="1:2" ht="13.8" customHeight="1">
      <c r="A566" s="107" t="s">
        <v>7897</v>
      </c>
      <c r="B566" s="107" t="s">
        <v>2513</v>
      </c>
    </row>
    <row r="567" spans="1:2" ht="13.8" customHeight="1">
      <c r="A567" s="107" t="s">
        <v>7898</v>
      </c>
      <c r="B567" s="107" t="s">
        <v>2514</v>
      </c>
    </row>
    <row r="568" spans="1:2" ht="13.8" customHeight="1">
      <c r="A568" s="107" t="s">
        <v>7899</v>
      </c>
      <c r="B568" s="107" t="s">
        <v>12352</v>
      </c>
    </row>
    <row r="569" spans="1:2" ht="13.8" customHeight="1">
      <c r="A569" s="107" t="s">
        <v>7900</v>
      </c>
      <c r="B569" s="107" t="s">
        <v>12353</v>
      </c>
    </row>
    <row r="570" spans="1:2" ht="13.8" customHeight="1">
      <c r="A570" s="107" t="s">
        <v>7901</v>
      </c>
      <c r="B570" s="107" t="s">
        <v>2519</v>
      </c>
    </row>
    <row r="571" spans="1:2" ht="13.8" customHeight="1">
      <c r="A571" s="107" t="s">
        <v>7902</v>
      </c>
      <c r="B571" s="107" t="s">
        <v>2520</v>
      </c>
    </row>
    <row r="572" spans="1:2" ht="13.8" customHeight="1">
      <c r="A572" s="107" t="s">
        <v>7903</v>
      </c>
      <c r="B572" s="107" t="s">
        <v>2521</v>
      </c>
    </row>
    <row r="573" spans="1:2" ht="13.8" customHeight="1">
      <c r="A573" s="107" t="s">
        <v>7904</v>
      </c>
      <c r="B573" s="107" t="s">
        <v>2522</v>
      </c>
    </row>
    <row r="574" spans="1:2" ht="13.8" customHeight="1">
      <c r="A574" s="107" t="s">
        <v>7905</v>
      </c>
      <c r="B574" s="107" t="s">
        <v>2523</v>
      </c>
    </row>
    <row r="575" spans="1:2" ht="13.8" customHeight="1">
      <c r="A575" s="107" t="s">
        <v>7906</v>
      </c>
      <c r="B575" s="107" t="s">
        <v>2524</v>
      </c>
    </row>
    <row r="576" spans="1:2" ht="13.8" customHeight="1">
      <c r="A576" s="107" t="s">
        <v>7907</v>
      </c>
      <c r="B576" s="107" t="s">
        <v>2525</v>
      </c>
    </row>
    <row r="577" spans="1:2" ht="13.8" customHeight="1">
      <c r="A577" s="107" t="s">
        <v>7908</v>
      </c>
      <c r="B577" s="107" t="s">
        <v>2526</v>
      </c>
    </row>
    <row r="578" spans="1:2" ht="13.8" customHeight="1">
      <c r="A578" s="107" t="s">
        <v>7909</v>
      </c>
      <c r="B578" s="107" t="s">
        <v>2527</v>
      </c>
    </row>
    <row r="579" spans="1:2" ht="13.8" customHeight="1">
      <c r="A579" s="107" t="s">
        <v>7910</v>
      </c>
      <c r="B579" s="107" t="s">
        <v>2528</v>
      </c>
    </row>
    <row r="580" spans="1:2" ht="13.8" customHeight="1">
      <c r="A580" s="107" t="s">
        <v>7911</v>
      </c>
      <c r="B580" s="107" t="s">
        <v>2529</v>
      </c>
    </row>
    <row r="581" spans="1:2" ht="13.8" customHeight="1">
      <c r="A581" s="107" t="s">
        <v>7912</v>
      </c>
      <c r="B581" s="107" t="s">
        <v>2530</v>
      </c>
    </row>
    <row r="582" spans="1:2" ht="13.8" customHeight="1">
      <c r="A582" s="107" t="s">
        <v>7913</v>
      </c>
      <c r="B582" s="107" t="s">
        <v>2531</v>
      </c>
    </row>
    <row r="583" spans="1:2" ht="13.8" customHeight="1">
      <c r="A583" s="107" t="s">
        <v>7914</v>
      </c>
      <c r="B583" s="107" t="s">
        <v>2534</v>
      </c>
    </row>
    <row r="584" spans="1:2" ht="13.8" customHeight="1">
      <c r="A584" s="107" t="s">
        <v>7915</v>
      </c>
      <c r="B584" s="107" t="s">
        <v>2535</v>
      </c>
    </row>
    <row r="585" spans="1:2" ht="13.8" customHeight="1">
      <c r="A585" s="107" t="s">
        <v>7916</v>
      </c>
      <c r="B585" s="107" t="s">
        <v>2532</v>
      </c>
    </row>
    <row r="586" spans="1:2" ht="13.8" customHeight="1">
      <c r="A586" s="107" t="s">
        <v>7917</v>
      </c>
      <c r="B586" s="107" t="s">
        <v>2533</v>
      </c>
    </row>
    <row r="587" spans="1:2" ht="13.8" customHeight="1">
      <c r="A587" s="107" t="s">
        <v>7918</v>
      </c>
      <c r="B587" s="107" t="s">
        <v>2536</v>
      </c>
    </row>
    <row r="588" spans="1:2" ht="13.8" customHeight="1">
      <c r="A588" s="107" t="s">
        <v>7919</v>
      </c>
      <c r="B588" s="107" t="s">
        <v>2537</v>
      </c>
    </row>
    <row r="589" spans="1:2" ht="13.8" customHeight="1">
      <c r="A589" s="107" t="s">
        <v>7920</v>
      </c>
      <c r="B589" s="107" t="s">
        <v>2538</v>
      </c>
    </row>
    <row r="590" spans="1:2" ht="13.8" customHeight="1">
      <c r="A590" s="107" t="s">
        <v>7921</v>
      </c>
      <c r="B590" s="107" t="s">
        <v>2539</v>
      </c>
    </row>
    <row r="591" spans="1:2" ht="13.8" customHeight="1">
      <c r="A591" s="107" t="s">
        <v>7922</v>
      </c>
      <c r="B591" s="107" t="s">
        <v>2540</v>
      </c>
    </row>
    <row r="592" spans="1:2" ht="13.8" customHeight="1">
      <c r="A592" s="107" t="s">
        <v>7923</v>
      </c>
      <c r="B592" s="107" t="s">
        <v>12354</v>
      </c>
    </row>
    <row r="593" spans="1:2" ht="13.8" customHeight="1">
      <c r="A593" s="107" t="s">
        <v>7924</v>
      </c>
      <c r="B593" s="107" t="s">
        <v>2541</v>
      </c>
    </row>
    <row r="594" spans="1:2" ht="13.8" customHeight="1">
      <c r="A594" s="107" t="s">
        <v>7925</v>
      </c>
      <c r="B594" s="107" t="s">
        <v>2542</v>
      </c>
    </row>
    <row r="595" spans="1:2" ht="13.8" customHeight="1">
      <c r="A595" s="107" t="s">
        <v>7926</v>
      </c>
      <c r="B595" s="107" t="s">
        <v>2543</v>
      </c>
    </row>
    <row r="596" spans="1:2" ht="13.8" customHeight="1">
      <c r="A596" s="107" t="s">
        <v>7927</v>
      </c>
      <c r="B596" s="107" t="s">
        <v>2544</v>
      </c>
    </row>
    <row r="597" spans="1:2" ht="13.8" customHeight="1">
      <c r="A597" s="107" t="s">
        <v>7928</v>
      </c>
      <c r="B597" s="107" t="s">
        <v>2545</v>
      </c>
    </row>
    <row r="598" spans="1:2" ht="13.8" customHeight="1">
      <c r="A598" s="107" t="s">
        <v>7929</v>
      </c>
      <c r="B598" s="107" t="s">
        <v>2546</v>
      </c>
    </row>
    <row r="599" spans="1:2" ht="13.8" customHeight="1">
      <c r="A599" s="107" t="s">
        <v>7930</v>
      </c>
      <c r="B599" s="107" t="s">
        <v>12355</v>
      </c>
    </row>
    <row r="600" spans="1:2" ht="13.8" customHeight="1">
      <c r="A600" s="107" t="s">
        <v>7931</v>
      </c>
      <c r="B600" s="107" t="s">
        <v>2547</v>
      </c>
    </row>
    <row r="601" spans="1:2" ht="13.8" customHeight="1">
      <c r="A601" s="107" t="s">
        <v>7932</v>
      </c>
      <c r="B601" s="107" t="s">
        <v>2548</v>
      </c>
    </row>
    <row r="602" spans="1:2" ht="13.8" customHeight="1">
      <c r="A602" s="107" t="s">
        <v>7933</v>
      </c>
      <c r="B602" s="107" t="s">
        <v>2549</v>
      </c>
    </row>
    <row r="603" spans="1:2" ht="13.8" customHeight="1">
      <c r="A603" s="107" t="s">
        <v>7934</v>
      </c>
      <c r="B603" s="107" t="s">
        <v>12356</v>
      </c>
    </row>
    <row r="604" spans="1:2" ht="13.8" customHeight="1">
      <c r="A604" s="107" t="s">
        <v>7935</v>
      </c>
      <c r="B604" s="107" t="s">
        <v>2550</v>
      </c>
    </row>
    <row r="605" spans="1:2" ht="13.8" customHeight="1">
      <c r="A605" s="107" t="s">
        <v>7936</v>
      </c>
      <c r="B605" s="107" t="s">
        <v>2551</v>
      </c>
    </row>
    <row r="606" spans="1:2" ht="13.8" customHeight="1">
      <c r="A606" s="107" t="s">
        <v>7937</v>
      </c>
      <c r="B606" s="107" t="s">
        <v>2552</v>
      </c>
    </row>
    <row r="607" spans="1:2" ht="13.8" customHeight="1">
      <c r="A607" s="107" t="s">
        <v>7938</v>
      </c>
      <c r="B607" s="107" t="s">
        <v>2553</v>
      </c>
    </row>
    <row r="608" spans="1:2" ht="13.8" customHeight="1">
      <c r="A608" s="107" t="s">
        <v>7939</v>
      </c>
      <c r="B608" s="107" t="s">
        <v>12357</v>
      </c>
    </row>
    <row r="609" spans="1:2" ht="13.8" customHeight="1">
      <c r="A609" s="107" t="s">
        <v>7940</v>
      </c>
      <c r="B609" s="107" t="s">
        <v>2554</v>
      </c>
    </row>
    <row r="610" spans="1:2" ht="13.8" customHeight="1">
      <c r="A610" s="107" t="s">
        <v>7941</v>
      </c>
      <c r="B610" s="107" t="s">
        <v>2555</v>
      </c>
    </row>
    <row r="611" spans="1:2" ht="13.8" customHeight="1">
      <c r="A611" s="107" t="s">
        <v>7942</v>
      </c>
      <c r="B611" s="107" t="s">
        <v>12358</v>
      </c>
    </row>
    <row r="612" spans="1:2" ht="13.8" customHeight="1">
      <c r="A612" s="107" t="s">
        <v>7943</v>
      </c>
      <c r="B612" s="107" t="s">
        <v>2556</v>
      </c>
    </row>
    <row r="613" spans="1:2" ht="13.8" customHeight="1">
      <c r="A613" s="107" t="s">
        <v>7944</v>
      </c>
      <c r="B613" s="107" t="s">
        <v>2557</v>
      </c>
    </row>
    <row r="614" spans="1:2" ht="13.8" customHeight="1">
      <c r="A614" s="107" t="s">
        <v>7945</v>
      </c>
      <c r="B614" s="107" t="s">
        <v>12359</v>
      </c>
    </row>
    <row r="615" spans="1:2" ht="13.8" customHeight="1">
      <c r="A615" s="107" t="s">
        <v>7946</v>
      </c>
      <c r="B615" s="107" t="s">
        <v>2558</v>
      </c>
    </row>
    <row r="616" spans="1:2" ht="13.8" customHeight="1">
      <c r="A616" s="107" t="s">
        <v>7947</v>
      </c>
      <c r="B616" s="107" t="s">
        <v>2559</v>
      </c>
    </row>
    <row r="617" spans="1:2" ht="13.8" customHeight="1">
      <c r="A617" s="107" t="s">
        <v>7948</v>
      </c>
      <c r="B617" s="107" t="s">
        <v>2560</v>
      </c>
    </row>
    <row r="618" spans="1:2" ht="13.8" customHeight="1">
      <c r="A618" s="107" t="s">
        <v>7949</v>
      </c>
      <c r="B618" s="107" t="s">
        <v>12360</v>
      </c>
    </row>
    <row r="619" spans="1:2" ht="13.8" customHeight="1">
      <c r="A619" s="107" t="s">
        <v>7950</v>
      </c>
      <c r="B619" s="107" t="s">
        <v>12361</v>
      </c>
    </row>
    <row r="620" spans="1:2" ht="13.8" customHeight="1">
      <c r="A620" s="107" t="s">
        <v>7951</v>
      </c>
      <c r="B620" s="107" t="s">
        <v>12362</v>
      </c>
    </row>
    <row r="621" spans="1:2" ht="13.8" customHeight="1">
      <c r="A621" s="107" t="s">
        <v>7952</v>
      </c>
      <c r="B621" s="107" t="s">
        <v>12363</v>
      </c>
    </row>
    <row r="622" spans="1:2" ht="13.8" customHeight="1">
      <c r="A622" s="107" t="s">
        <v>7953</v>
      </c>
      <c r="B622" s="107" t="s">
        <v>12364</v>
      </c>
    </row>
    <row r="623" spans="1:2" ht="13.8" customHeight="1">
      <c r="A623" s="107" t="s">
        <v>7954</v>
      </c>
      <c r="B623" s="107" t="s">
        <v>12365</v>
      </c>
    </row>
    <row r="624" spans="1:2" ht="13.8" customHeight="1">
      <c r="A624" s="107" t="s">
        <v>7955</v>
      </c>
      <c r="B624" s="107" t="s">
        <v>12366</v>
      </c>
    </row>
    <row r="625" spans="1:2" ht="13.8" customHeight="1">
      <c r="A625" s="107" t="s">
        <v>7956</v>
      </c>
      <c r="B625" s="107" t="s">
        <v>2561</v>
      </c>
    </row>
    <row r="626" spans="1:2" ht="13.8" customHeight="1">
      <c r="A626" s="107" t="s">
        <v>7957</v>
      </c>
      <c r="B626" s="107" t="s">
        <v>2562</v>
      </c>
    </row>
    <row r="627" spans="1:2" ht="13.8" customHeight="1">
      <c r="A627" s="107" t="s">
        <v>7958</v>
      </c>
      <c r="B627" s="107" t="s">
        <v>2563</v>
      </c>
    </row>
    <row r="628" spans="1:2" ht="13.8" customHeight="1">
      <c r="A628" s="107" t="s">
        <v>7959</v>
      </c>
      <c r="B628" s="107" t="s">
        <v>2564</v>
      </c>
    </row>
    <row r="629" spans="1:2" ht="13.8" customHeight="1">
      <c r="A629" s="107" t="s">
        <v>7960</v>
      </c>
      <c r="B629" s="107" t="s">
        <v>2565</v>
      </c>
    </row>
    <row r="630" spans="1:2" ht="13.8" customHeight="1">
      <c r="A630" s="107" t="s">
        <v>7961</v>
      </c>
      <c r="B630" s="107" t="s">
        <v>2566</v>
      </c>
    </row>
    <row r="631" spans="1:2" ht="13.8" customHeight="1">
      <c r="A631" s="107" t="s">
        <v>7962</v>
      </c>
      <c r="B631" s="107" t="s">
        <v>2567</v>
      </c>
    </row>
    <row r="632" spans="1:2" ht="13.8" customHeight="1">
      <c r="A632" s="107" t="s">
        <v>7963</v>
      </c>
      <c r="B632" s="107" t="s">
        <v>12367</v>
      </c>
    </row>
    <row r="633" spans="1:2" ht="13.8" customHeight="1">
      <c r="A633" s="107" t="s">
        <v>7964</v>
      </c>
      <c r="B633" s="107" t="s">
        <v>12368</v>
      </c>
    </row>
    <row r="634" spans="1:2" ht="13.8" customHeight="1">
      <c r="A634" s="107" t="s">
        <v>7965</v>
      </c>
      <c r="B634" s="107" t="s">
        <v>12369</v>
      </c>
    </row>
    <row r="635" spans="1:2" ht="13.8" customHeight="1">
      <c r="A635" s="107" t="s">
        <v>7966</v>
      </c>
      <c r="B635" s="107" t="s">
        <v>2568</v>
      </c>
    </row>
    <row r="636" spans="1:2" ht="13.8" customHeight="1">
      <c r="A636" s="107" t="s">
        <v>7967</v>
      </c>
      <c r="B636" s="107" t="s">
        <v>2569</v>
      </c>
    </row>
    <row r="637" spans="1:2" ht="13.8" customHeight="1">
      <c r="A637" s="107" t="s">
        <v>7968</v>
      </c>
      <c r="B637" s="107" t="s">
        <v>2570</v>
      </c>
    </row>
    <row r="638" spans="1:2" ht="13.8" customHeight="1">
      <c r="A638" s="107" t="s">
        <v>7969</v>
      </c>
      <c r="B638" s="107" t="s">
        <v>2571</v>
      </c>
    </row>
    <row r="639" spans="1:2" ht="13.8" customHeight="1">
      <c r="A639" s="107" t="s">
        <v>7970</v>
      </c>
      <c r="B639" s="107" t="s">
        <v>2572</v>
      </c>
    </row>
    <row r="640" spans="1:2" ht="13.8" customHeight="1">
      <c r="A640" s="107" t="s">
        <v>7971</v>
      </c>
      <c r="B640" s="107" t="s">
        <v>2573</v>
      </c>
    </row>
    <row r="641" spans="1:2" ht="13.8" customHeight="1">
      <c r="A641" s="107" t="s">
        <v>7972</v>
      </c>
      <c r="B641" s="107" t="s">
        <v>2574</v>
      </c>
    </row>
    <row r="642" spans="1:2" ht="13.8" customHeight="1">
      <c r="A642" s="107" t="s">
        <v>7973</v>
      </c>
      <c r="B642" s="107" t="s">
        <v>2575</v>
      </c>
    </row>
    <row r="643" spans="1:2" ht="13.8" customHeight="1">
      <c r="A643" s="107" t="s">
        <v>7974</v>
      </c>
      <c r="B643" s="107" t="s">
        <v>2576</v>
      </c>
    </row>
    <row r="644" spans="1:2" ht="13.8" customHeight="1">
      <c r="A644" s="107" t="s">
        <v>7975</v>
      </c>
      <c r="B644" s="107" t="s">
        <v>2577</v>
      </c>
    </row>
    <row r="645" spans="1:2" ht="13.8" customHeight="1">
      <c r="A645" s="107" t="s">
        <v>7976</v>
      </c>
      <c r="B645" s="107" t="s">
        <v>2578</v>
      </c>
    </row>
    <row r="646" spans="1:2" ht="13.8" customHeight="1">
      <c r="A646" s="107" t="s">
        <v>7977</v>
      </c>
      <c r="B646" s="107" t="s">
        <v>2579</v>
      </c>
    </row>
    <row r="647" spans="1:2" ht="13.8" customHeight="1">
      <c r="A647" s="107" t="s">
        <v>7978</v>
      </c>
      <c r="B647" s="107" t="s">
        <v>2580</v>
      </c>
    </row>
    <row r="648" spans="1:2" ht="13.8" customHeight="1">
      <c r="A648" s="107" t="s">
        <v>7979</v>
      </c>
      <c r="B648" s="107" t="s">
        <v>2581</v>
      </c>
    </row>
    <row r="649" spans="1:2" ht="13.8" customHeight="1">
      <c r="A649" s="107" t="s">
        <v>7980</v>
      </c>
      <c r="B649" s="107" t="s">
        <v>2582</v>
      </c>
    </row>
    <row r="650" spans="1:2" ht="13.8" customHeight="1">
      <c r="A650" s="107" t="s">
        <v>7981</v>
      </c>
      <c r="B650" s="107" t="s">
        <v>2583</v>
      </c>
    </row>
    <row r="651" spans="1:2" ht="13.8" customHeight="1">
      <c r="A651" s="107" t="s">
        <v>7982</v>
      </c>
      <c r="B651" s="107" t="s">
        <v>2584</v>
      </c>
    </row>
    <row r="652" spans="1:2" ht="13.8" customHeight="1">
      <c r="A652" s="107" t="s">
        <v>7983</v>
      </c>
      <c r="B652" s="107" t="s">
        <v>2585</v>
      </c>
    </row>
    <row r="653" spans="1:2" ht="13.8" customHeight="1">
      <c r="A653" s="107" t="s">
        <v>7984</v>
      </c>
      <c r="B653" s="107" t="s">
        <v>2586</v>
      </c>
    </row>
    <row r="654" spans="1:2" ht="13.8" customHeight="1">
      <c r="A654" s="107" t="s">
        <v>7985</v>
      </c>
      <c r="B654" s="107" t="s">
        <v>2587</v>
      </c>
    </row>
    <row r="655" spans="1:2" ht="13.8" customHeight="1">
      <c r="A655" s="107" t="s">
        <v>7986</v>
      </c>
      <c r="B655" s="107" t="s">
        <v>2588</v>
      </c>
    </row>
    <row r="656" spans="1:2" ht="13.8" customHeight="1">
      <c r="A656" s="107" t="s">
        <v>7987</v>
      </c>
      <c r="B656" s="107" t="s">
        <v>2589</v>
      </c>
    </row>
    <row r="657" spans="1:2" ht="13.8" customHeight="1">
      <c r="A657" s="107" t="s">
        <v>7988</v>
      </c>
      <c r="B657" s="107" t="s">
        <v>2590</v>
      </c>
    </row>
    <row r="658" spans="1:2" ht="13.8" customHeight="1">
      <c r="A658" s="107" t="s">
        <v>7989</v>
      </c>
      <c r="B658" s="107" t="s">
        <v>2591</v>
      </c>
    </row>
    <row r="659" spans="1:2" ht="13.8" customHeight="1">
      <c r="A659" s="107" t="s">
        <v>7990</v>
      </c>
      <c r="B659" s="107" t="s">
        <v>2592</v>
      </c>
    </row>
    <row r="660" spans="1:2" ht="13.8" customHeight="1">
      <c r="A660" s="107" t="s">
        <v>7991</v>
      </c>
      <c r="B660" s="107" t="s">
        <v>2593</v>
      </c>
    </row>
    <row r="661" spans="1:2" ht="13.8" customHeight="1">
      <c r="A661" s="107" t="s">
        <v>7992</v>
      </c>
      <c r="B661" s="107" t="s">
        <v>2594</v>
      </c>
    </row>
    <row r="662" spans="1:2" ht="13.8" customHeight="1">
      <c r="A662" s="107" t="s">
        <v>7993</v>
      </c>
      <c r="B662" s="107" t="s">
        <v>2595</v>
      </c>
    </row>
    <row r="663" spans="1:2" ht="13.8" customHeight="1">
      <c r="A663" s="107" t="s">
        <v>7994</v>
      </c>
      <c r="B663" s="107" t="s">
        <v>2596</v>
      </c>
    </row>
    <row r="664" spans="1:2" ht="13.8" customHeight="1">
      <c r="A664" s="107" t="s">
        <v>7995</v>
      </c>
      <c r="B664" s="107" t="s">
        <v>2597</v>
      </c>
    </row>
    <row r="665" spans="1:2" ht="13.8" customHeight="1">
      <c r="A665" s="107" t="s">
        <v>7996</v>
      </c>
      <c r="B665" s="107" t="s">
        <v>2598</v>
      </c>
    </row>
    <row r="666" spans="1:2" ht="13.8" customHeight="1">
      <c r="A666" s="107" t="s">
        <v>7997</v>
      </c>
      <c r="B666" s="107" t="s">
        <v>2599</v>
      </c>
    </row>
    <row r="667" spans="1:2" ht="13.8" customHeight="1">
      <c r="A667" s="107" t="s">
        <v>7998</v>
      </c>
      <c r="B667" s="107" t="s">
        <v>2600</v>
      </c>
    </row>
    <row r="668" spans="1:2" ht="13.8" customHeight="1">
      <c r="A668" s="107" t="s">
        <v>7999</v>
      </c>
      <c r="B668" s="107" t="s">
        <v>2601</v>
      </c>
    </row>
    <row r="669" spans="1:2" ht="13.8" customHeight="1">
      <c r="A669" s="107" t="s">
        <v>8000</v>
      </c>
      <c r="B669" s="107" t="s">
        <v>2602</v>
      </c>
    </row>
    <row r="670" spans="1:2" ht="13.8" customHeight="1">
      <c r="A670" s="107" t="s">
        <v>8001</v>
      </c>
      <c r="B670" s="107" t="s">
        <v>2603</v>
      </c>
    </row>
    <row r="671" spans="1:2" ht="13.8" customHeight="1">
      <c r="A671" s="107" t="s">
        <v>8002</v>
      </c>
      <c r="B671" s="107" t="s">
        <v>2604</v>
      </c>
    </row>
    <row r="672" spans="1:2" ht="13.8" customHeight="1">
      <c r="A672" s="107" t="s">
        <v>8003</v>
      </c>
      <c r="B672" s="107" t="s">
        <v>2605</v>
      </c>
    </row>
    <row r="673" spans="1:2" ht="13.8" customHeight="1">
      <c r="A673" s="107" t="s">
        <v>8004</v>
      </c>
      <c r="B673" s="107" t="s">
        <v>2606</v>
      </c>
    </row>
    <row r="674" spans="1:2" ht="13.8" customHeight="1">
      <c r="A674" s="107" t="s">
        <v>8005</v>
      </c>
      <c r="B674" s="107" t="s">
        <v>2607</v>
      </c>
    </row>
    <row r="675" spans="1:2" ht="13.8" customHeight="1">
      <c r="A675" s="107" t="s">
        <v>8006</v>
      </c>
      <c r="B675" s="107" t="s">
        <v>2608</v>
      </c>
    </row>
    <row r="676" spans="1:2" ht="13.8" customHeight="1">
      <c r="A676" s="107" t="s">
        <v>8007</v>
      </c>
      <c r="B676" s="107" t="s">
        <v>12370</v>
      </c>
    </row>
    <row r="677" spans="1:2" ht="13.8" customHeight="1">
      <c r="A677" s="107" t="s">
        <v>8008</v>
      </c>
      <c r="B677" s="107" t="s">
        <v>12371</v>
      </c>
    </row>
    <row r="678" spans="1:2" ht="13.8" customHeight="1">
      <c r="A678" s="107" t="s">
        <v>8009</v>
      </c>
      <c r="B678" s="107" t="s">
        <v>12372</v>
      </c>
    </row>
    <row r="679" spans="1:2" ht="13.8" customHeight="1">
      <c r="A679" s="107" t="s">
        <v>8010</v>
      </c>
      <c r="B679" s="107" t="s">
        <v>12373</v>
      </c>
    </row>
    <row r="680" spans="1:2" ht="13.8" customHeight="1">
      <c r="A680" s="107" t="s">
        <v>8011</v>
      </c>
      <c r="B680" s="107" t="s">
        <v>2609</v>
      </c>
    </row>
    <row r="681" spans="1:2" ht="13.8" customHeight="1">
      <c r="A681" s="107" t="s">
        <v>8012</v>
      </c>
      <c r="B681" s="107" t="s">
        <v>2610</v>
      </c>
    </row>
    <row r="682" spans="1:2" ht="13.8" customHeight="1">
      <c r="A682" s="107" t="s">
        <v>8013</v>
      </c>
      <c r="B682" s="107" t="s">
        <v>2611</v>
      </c>
    </row>
    <row r="683" spans="1:2" ht="13.8" customHeight="1">
      <c r="A683" s="107" t="s">
        <v>8014</v>
      </c>
      <c r="B683" s="107" t="s">
        <v>2612</v>
      </c>
    </row>
    <row r="684" spans="1:2" ht="13.8" customHeight="1">
      <c r="A684" s="107" t="s">
        <v>8015</v>
      </c>
      <c r="B684" s="107" t="s">
        <v>12374</v>
      </c>
    </row>
    <row r="685" spans="1:2" ht="13.8" customHeight="1">
      <c r="A685" s="107" t="s">
        <v>8016</v>
      </c>
      <c r="B685" s="107" t="s">
        <v>12375</v>
      </c>
    </row>
    <row r="686" spans="1:2" ht="13.8" customHeight="1">
      <c r="A686" s="107" t="s">
        <v>8017</v>
      </c>
      <c r="B686" s="107" t="s">
        <v>3364</v>
      </c>
    </row>
    <row r="687" spans="1:2" ht="13.8" customHeight="1">
      <c r="A687" s="107" t="s">
        <v>8018</v>
      </c>
      <c r="B687" s="107" t="s">
        <v>3365</v>
      </c>
    </row>
    <row r="688" spans="1:2" ht="13.8" customHeight="1">
      <c r="A688" s="107" t="s">
        <v>8019</v>
      </c>
      <c r="B688" s="107" t="s">
        <v>12376</v>
      </c>
    </row>
    <row r="689" spans="1:2" ht="13.8" customHeight="1">
      <c r="A689" s="107" t="s">
        <v>8020</v>
      </c>
      <c r="B689" s="107" t="s">
        <v>3366</v>
      </c>
    </row>
    <row r="690" spans="1:2" ht="13.8" customHeight="1">
      <c r="A690" s="107" t="s">
        <v>8021</v>
      </c>
      <c r="B690" s="107" t="s">
        <v>12377</v>
      </c>
    </row>
    <row r="691" spans="1:2" ht="13.8" customHeight="1">
      <c r="A691" s="107" t="s">
        <v>8022</v>
      </c>
      <c r="B691" s="107" t="s">
        <v>7585</v>
      </c>
    </row>
    <row r="692" spans="1:2" ht="13.8" customHeight="1">
      <c r="A692" s="107" t="s">
        <v>8023</v>
      </c>
      <c r="B692" s="107" t="s">
        <v>12378</v>
      </c>
    </row>
    <row r="693" spans="1:2" ht="13.8" customHeight="1">
      <c r="A693" s="107" t="s">
        <v>8024</v>
      </c>
      <c r="B693" s="107" t="s">
        <v>3367</v>
      </c>
    </row>
    <row r="694" spans="1:2" ht="13.8" customHeight="1">
      <c r="A694" s="107" t="s">
        <v>8025</v>
      </c>
      <c r="B694" s="107" t="s">
        <v>3395</v>
      </c>
    </row>
    <row r="695" spans="1:2" ht="13.8" customHeight="1">
      <c r="A695" s="107" t="s">
        <v>8026</v>
      </c>
      <c r="B695" s="107" t="s">
        <v>3396</v>
      </c>
    </row>
    <row r="696" spans="1:2" ht="13.8" customHeight="1">
      <c r="A696" s="107" t="s">
        <v>8027</v>
      </c>
      <c r="B696" s="107" t="s">
        <v>3368</v>
      </c>
    </row>
    <row r="697" spans="1:2" ht="13.8" customHeight="1">
      <c r="A697" s="107" t="s">
        <v>8028</v>
      </c>
      <c r="B697" s="107" t="s">
        <v>3369</v>
      </c>
    </row>
    <row r="698" spans="1:2" ht="13.8" customHeight="1">
      <c r="A698" s="107" t="s">
        <v>8029</v>
      </c>
      <c r="B698" s="107" t="s">
        <v>3370</v>
      </c>
    </row>
    <row r="699" spans="1:2" ht="13.8" customHeight="1">
      <c r="A699" s="107" t="s">
        <v>8030</v>
      </c>
      <c r="B699" s="107" t="s">
        <v>3371</v>
      </c>
    </row>
    <row r="700" spans="1:2" ht="13.8" customHeight="1">
      <c r="A700" s="107" t="s">
        <v>8031</v>
      </c>
      <c r="B700" s="107" t="s">
        <v>3373</v>
      </c>
    </row>
    <row r="701" spans="1:2" ht="13.8" customHeight="1">
      <c r="A701" s="107" t="s">
        <v>8032</v>
      </c>
      <c r="B701" s="107" t="s">
        <v>3374</v>
      </c>
    </row>
    <row r="702" spans="1:2" ht="13.8" customHeight="1">
      <c r="A702" s="107" t="s">
        <v>8033</v>
      </c>
      <c r="B702" s="107" t="s">
        <v>3372</v>
      </c>
    </row>
    <row r="703" spans="1:2" ht="13.8" customHeight="1">
      <c r="A703" s="107" t="s">
        <v>8034</v>
      </c>
      <c r="B703" s="107" t="s">
        <v>3375</v>
      </c>
    </row>
    <row r="704" spans="1:2" ht="13.8" customHeight="1">
      <c r="A704" s="107" t="s">
        <v>8035</v>
      </c>
      <c r="B704" s="107" t="s">
        <v>3376</v>
      </c>
    </row>
    <row r="705" spans="1:2" ht="13.8" customHeight="1">
      <c r="A705" s="107" t="s">
        <v>8036</v>
      </c>
      <c r="B705" s="107" t="s">
        <v>3377</v>
      </c>
    </row>
    <row r="706" spans="1:2" ht="13.8" customHeight="1">
      <c r="A706" s="107" t="s">
        <v>8037</v>
      </c>
      <c r="B706" s="107" t="s">
        <v>3378</v>
      </c>
    </row>
    <row r="707" spans="1:2" ht="13.8" customHeight="1">
      <c r="A707" s="107" t="s">
        <v>8038</v>
      </c>
      <c r="B707" s="107" t="s">
        <v>3379</v>
      </c>
    </row>
    <row r="708" spans="1:2" ht="13.8" customHeight="1">
      <c r="A708" s="107" t="s">
        <v>8039</v>
      </c>
      <c r="B708" s="107" t="s">
        <v>3397</v>
      </c>
    </row>
    <row r="709" spans="1:2" ht="13.8" customHeight="1">
      <c r="A709" s="107" t="s">
        <v>8040</v>
      </c>
      <c r="B709" s="107" t="s">
        <v>3398</v>
      </c>
    </row>
    <row r="710" spans="1:2" ht="13.8" customHeight="1">
      <c r="A710" s="107" t="s">
        <v>8041</v>
      </c>
      <c r="B710" s="107" t="s">
        <v>3399</v>
      </c>
    </row>
    <row r="711" spans="1:2" ht="13.8" customHeight="1">
      <c r="A711" s="107" t="s">
        <v>8042</v>
      </c>
      <c r="B711" s="107" t="s">
        <v>3380</v>
      </c>
    </row>
    <row r="712" spans="1:2" ht="13.8" customHeight="1">
      <c r="A712" s="107" t="s">
        <v>8043</v>
      </c>
      <c r="B712" s="107" t="s">
        <v>3381</v>
      </c>
    </row>
    <row r="713" spans="1:2" ht="13.8" customHeight="1">
      <c r="A713" s="107" t="s">
        <v>8044</v>
      </c>
      <c r="B713" s="107" t="s">
        <v>3382</v>
      </c>
    </row>
    <row r="714" spans="1:2" ht="13.8" customHeight="1">
      <c r="A714" s="107" t="s">
        <v>8045</v>
      </c>
      <c r="B714" s="107" t="s">
        <v>3383</v>
      </c>
    </row>
    <row r="715" spans="1:2" ht="13.8" customHeight="1">
      <c r="A715" s="107" t="s">
        <v>8046</v>
      </c>
      <c r="B715" s="107" t="s">
        <v>3384</v>
      </c>
    </row>
    <row r="716" spans="1:2" ht="13.8" customHeight="1">
      <c r="A716" s="107" t="s">
        <v>8047</v>
      </c>
      <c r="B716" s="107" t="s">
        <v>3400</v>
      </c>
    </row>
    <row r="717" spans="1:2" ht="13.8" customHeight="1">
      <c r="A717" s="107" t="s">
        <v>8048</v>
      </c>
      <c r="B717" s="107" t="s">
        <v>3385</v>
      </c>
    </row>
    <row r="718" spans="1:2" ht="13.8" customHeight="1">
      <c r="A718" s="107" t="s">
        <v>8049</v>
      </c>
      <c r="B718" s="107" t="s">
        <v>3386</v>
      </c>
    </row>
    <row r="719" spans="1:2" ht="13.8" customHeight="1">
      <c r="A719" s="107" t="s">
        <v>8050</v>
      </c>
      <c r="B719" s="107" t="s">
        <v>3401</v>
      </c>
    </row>
    <row r="720" spans="1:2" ht="13.8" customHeight="1">
      <c r="A720" s="107" t="s">
        <v>8051</v>
      </c>
      <c r="B720" s="107" t="s">
        <v>3387</v>
      </c>
    </row>
    <row r="721" spans="1:2" ht="13.8" customHeight="1">
      <c r="A721" s="107" t="s">
        <v>8052</v>
      </c>
      <c r="B721" s="107" t="s">
        <v>3402</v>
      </c>
    </row>
    <row r="722" spans="1:2" ht="13.8" customHeight="1">
      <c r="A722" s="107" t="s">
        <v>8053</v>
      </c>
      <c r="B722" s="107" t="s">
        <v>3388</v>
      </c>
    </row>
    <row r="723" spans="1:2" ht="13.8" customHeight="1">
      <c r="A723" s="107" t="s">
        <v>8054</v>
      </c>
      <c r="B723" s="107" t="s">
        <v>3403</v>
      </c>
    </row>
    <row r="724" spans="1:2" ht="13.8" customHeight="1">
      <c r="A724" s="107" t="s">
        <v>8055</v>
      </c>
      <c r="B724" s="107" t="s">
        <v>3389</v>
      </c>
    </row>
    <row r="725" spans="1:2" ht="13.8" customHeight="1">
      <c r="A725" s="107" t="s">
        <v>8056</v>
      </c>
      <c r="B725" s="107" t="s">
        <v>3390</v>
      </c>
    </row>
    <row r="726" spans="1:2" ht="13.8" customHeight="1">
      <c r="A726" s="107" t="s">
        <v>8057</v>
      </c>
      <c r="B726" s="107" t="s">
        <v>3404</v>
      </c>
    </row>
    <row r="727" spans="1:2" ht="13.8" customHeight="1">
      <c r="A727" s="107" t="s">
        <v>8058</v>
      </c>
      <c r="B727" s="107" t="s">
        <v>3391</v>
      </c>
    </row>
    <row r="728" spans="1:2" ht="13.8" customHeight="1">
      <c r="A728" s="107" t="s">
        <v>8059</v>
      </c>
      <c r="B728" s="107" t="s">
        <v>3405</v>
      </c>
    </row>
    <row r="729" spans="1:2" ht="13.8" customHeight="1">
      <c r="A729" s="107" t="s">
        <v>8060</v>
      </c>
      <c r="B729" s="107" t="s">
        <v>3406</v>
      </c>
    </row>
    <row r="730" spans="1:2" ht="13.8" customHeight="1">
      <c r="A730" s="107" t="s">
        <v>8061</v>
      </c>
      <c r="B730" s="107" t="s">
        <v>3392</v>
      </c>
    </row>
    <row r="731" spans="1:2" ht="13.8" customHeight="1">
      <c r="A731" s="107" t="s">
        <v>8062</v>
      </c>
      <c r="B731" s="107" t="s">
        <v>3407</v>
      </c>
    </row>
    <row r="732" spans="1:2" ht="13.8" customHeight="1">
      <c r="A732" s="107" t="s">
        <v>8063</v>
      </c>
      <c r="B732" s="107" t="s">
        <v>3393</v>
      </c>
    </row>
    <row r="733" spans="1:2" ht="13.8" customHeight="1">
      <c r="A733" s="107" t="s">
        <v>8064</v>
      </c>
      <c r="B733" s="107" t="s">
        <v>3394</v>
      </c>
    </row>
    <row r="734" spans="1:2" ht="13.8" customHeight="1">
      <c r="A734" s="107" t="s">
        <v>8065</v>
      </c>
      <c r="B734" s="107" t="s">
        <v>3408</v>
      </c>
    </row>
    <row r="735" spans="1:2" ht="13.8" customHeight="1">
      <c r="A735" s="107" t="s">
        <v>8066</v>
      </c>
      <c r="B735" s="107" t="s">
        <v>12379</v>
      </c>
    </row>
    <row r="736" spans="1:2" ht="13.8" customHeight="1">
      <c r="A736" s="107" t="s">
        <v>8067</v>
      </c>
      <c r="B736" s="107" t="s">
        <v>12380</v>
      </c>
    </row>
    <row r="737" spans="1:2" ht="13.8" customHeight="1">
      <c r="A737" s="107" t="s">
        <v>8068</v>
      </c>
      <c r="B737" s="107" t="s">
        <v>12381</v>
      </c>
    </row>
    <row r="738" spans="1:2" ht="13.8" customHeight="1">
      <c r="A738" s="107" t="s">
        <v>8069</v>
      </c>
      <c r="B738" s="107" t="s">
        <v>12382</v>
      </c>
    </row>
    <row r="739" spans="1:2" ht="13.8" customHeight="1">
      <c r="A739" s="107" t="s">
        <v>8070</v>
      </c>
      <c r="B739" s="107" t="s">
        <v>3409</v>
      </c>
    </row>
    <row r="740" spans="1:2" ht="13.8" customHeight="1">
      <c r="A740" s="107" t="s">
        <v>8071</v>
      </c>
      <c r="B740" s="107" t="s">
        <v>3410</v>
      </c>
    </row>
    <row r="741" spans="1:2" ht="13.8" customHeight="1">
      <c r="A741" s="107" t="s">
        <v>8072</v>
      </c>
      <c r="B741" s="107" t="s">
        <v>12383</v>
      </c>
    </row>
    <row r="742" spans="1:2" ht="13.8" customHeight="1">
      <c r="A742" s="107" t="s">
        <v>8073</v>
      </c>
      <c r="B742" s="107" t="s">
        <v>12384</v>
      </c>
    </row>
    <row r="743" spans="1:2" ht="13.8" customHeight="1">
      <c r="A743" s="107" t="s">
        <v>8074</v>
      </c>
      <c r="B743" s="107" t="s">
        <v>3412</v>
      </c>
    </row>
    <row r="744" spans="1:2" ht="13.8" customHeight="1">
      <c r="A744" s="107" t="s">
        <v>8075</v>
      </c>
      <c r="B744" s="107" t="s">
        <v>3413</v>
      </c>
    </row>
    <row r="745" spans="1:2" ht="13.8" customHeight="1">
      <c r="A745" s="107" t="s">
        <v>8076</v>
      </c>
      <c r="B745" s="107" t="s">
        <v>3414</v>
      </c>
    </row>
    <row r="746" spans="1:2" ht="13.8" customHeight="1">
      <c r="A746" s="107" t="s">
        <v>8077</v>
      </c>
      <c r="B746" s="107" t="s">
        <v>12385</v>
      </c>
    </row>
    <row r="747" spans="1:2" ht="13.8" customHeight="1">
      <c r="A747" s="107" t="s">
        <v>8078</v>
      </c>
      <c r="B747" s="107" t="s">
        <v>3415</v>
      </c>
    </row>
    <row r="748" spans="1:2" ht="13.8" customHeight="1">
      <c r="A748" s="107" t="s">
        <v>8079</v>
      </c>
      <c r="B748" s="107" t="s">
        <v>3416</v>
      </c>
    </row>
    <row r="749" spans="1:2" ht="13.8" customHeight="1">
      <c r="A749" s="107" t="s">
        <v>8080</v>
      </c>
      <c r="B749" s="107" t="s">
        <v>12386</v>
      </c>
    </row>
    <row r="750" spans="1:2" ht="13.8" customHeight="1">
      <c r="A750" s="107" t="s">
        <v>8081</v>
      </c>
      <c r="B750" s="107" t="s">
        <v>3421</v>
      </c>
    </row>
    <row r="751" spans="1:2" ht="13.8" customHeight="1">
      <c r="A751" s="107" t="s">
        <v>8082</v>
      </c>
      <c r="B751" s="107" t="s">
        <v>3420</v>
      </c>
    </row>
    <row r="752" spans="1:2" ht="13.8" customHeight="1">
      <c r="A752" s="107" t="s">
        <v>8083</v>
      </c>
      <c r="B752" s="107" t="s">
        <v>3419</v>
      </c>
    </row>
    <row r="753" spans="1:2" ht="13.8" customHeight="1">
      <c r="A753" s="107" t="s">
        <v>8084</v>
      </c>
      <c r="B753" s="107" t="s">
        <v>3418</v>
      </c>
    </row>
    <row r="754" spans="1:2" ht="13.8" customHeight="1">
      <c r="A754" s="107" t="s">
        <v>8085</v>
      </c>
      <c r="B754" s="107" t="s">
        <v>3417</v>
      </c>
    </row>
    <row r="755" spans="1:2" ht="13.8" customHeight="1">
      <c r="A755" s="107" t="s">
        <v>8086</v>
      </c>
      <c r="B755" s="107" t="s">
        <v>3423</v>
      </c>
    </row>
    <row r="756" spans="1:2" ht="13.8" customHeight="1">
      <c r="A756" s="107" t="s">
        <v>8087</v>
      </c>
      <c r="B756" s="107" t="s">
        <v>3422</v>
      </c>
    </row>
    <row r="757" spans="1:2" ht="13.8" customHeight="1">
      <c r="A757" s="107" t="s">
        <v>8088</v>
      </c>
      <c r="B757" s="107" t="s">
        <v>3424</v>
      </c>
    </row>
    <row r="758" spans="1:2" ht="13.8" customHeight="1">
      <c r="A758" s="107" t="s">
        <v>8089</v>
      </c>
      <c r="B758" s="107" t="s">
        <v>3426</v>
      </c>
    </row>
    <row r="759" spans="1:2" ht="13.8" customHeight="1">
      <c r="A759" s="107" t="s">
        <v>8090</v>
      </c>
      <c r="B759" s="107" t="s">
        <v>3425</v>
      </c>
    </row>
    <row r="760" spans="1:2" ht="13.8" customHeight="1">
      <c r="A760" s="107" t="s">
        <v>8091</v>
      </c>
      <c r="B760" s="107" t="s">
        <v>3427</v>
      </c>
    </row>
    <row r="761" spans="1:2" ht="13.8" customHeight="1">
      <c r="A761" s="107" t="s">
        <v>8092</v>
      </c>
      <c r="B761" s="107" t="s">
        <v>3428</v>
      </c>
    </row>
    <row r="762" spans="1:2" ht="13.8" customHeight="1">
      <c r="A762" s="107" t="s">
        <v>8093</v>
      </c>
      <c r="B762" s="107" t="s">
        <v>3429</v>
      </c>
    </row>
    <row r="763" spans="1:2" ht="13.8" customHeight="1">
      <c r="A763" s="107" t="s">
        <v>8094</v>
      </c>
      <c r="B763" s="107" t="s">
        <v>3430</v>
      </c>
    </row>
    <row r="764" spans="1:2" ht="13.8" customHeight="1">
      <c r="A764" s="107" t="s">
        <v>8095</v>
      </c>
      <c r="B764" s="107" t="s">
        <v>3424</v>
      </c>
    </row>
    <row r="765" spans="1:2" ht="13.8" customHeight="1">
      <c r="A765" s="107" t="s">
        <v>8096</v>
      </c>
      <c r="B765" s="107" t="s">
        <v>3431</v>
      </c>
    </row>
    <row r="766" spans="1:2" ht="13.8" customHeight="1">
      <c r="A766" s="107" t="s">
        <v>8097</v>
      </c>
      <c r="B766" s="107" t="s">
        <v>3432</v>
      </c>
    </row>
    <row r="767" spans="1:2" ht="13.8" customHeight="1">
      <c r="A767" s="107" t="s">
        <v>8098</v>
      </c>
      <c r="B767" s="107" t="s">
        <v>3433</v>
      </c>
    </row>
    <row r="768" spans="1:2" ht="13.8" customHeight="1">
      <c r="A768" s="107" t="s">
        <v>8099</v>
      </c>
      <c r="B768" s="107" t="s">
        <v>3434</v>
      </c>
    </row>
    <row r="769" spans="1:2" ht="13.8" customHeight="1">
      <c r="A769" s="107" t="s">
        <v>8100</v>
      </c>
      <c r="B769" s="107" t="s">
        <v>3435</v>
      </c>
    </row>
    <row r="770" spans="1:2" ht="13.8" customHeight="1">
      <c r="A770" s="107" t="s">
        <v>8101</v>
      </c>
      <c r="B770" s="107" t="s">
        <v>3436</v>
      </c>
    </row>
    <row r="771" spans="1:2" ht="13.8" customHeight="1">
      <c r="A771" s="107" t="s">
        <v>8102</v>
      </c>
      <c r="B771" s="107" t="s">
        <v>3437</v>
      </c>
    </row>
    <row r="772" spans="1:2" ht="13.8" customHeight="1">
      <c r="A772" s="107" t="s">
        <v>8103</v>
      </c>
      <c r="B772" s="107" t="s">
        <v>3438</v>
      </c>
    </row>
    <row r="773" spans="1:2" ht="13.8" customHeight="1">
      <c r="A773" s="107" t="s">
        <v>8104</v>
      </c>
      <c r="B773" s="107" t="s">
        <v>3439</v>
      </c>
    </row>
    <row r="774" spans="1:2" ht="13.8" customHeight="1">
      <c r="A774" s="107" t="s">
        <v>8105</v>
      </c>
      <c r="B774" s="107" t="s">
        <v>3440</v>
      </c>
    </row>
    <row r="775" spans="1:2" ht="13.8" customHeight="1">
      <c r="A775" s="107" t="s">
        <v>8106</v>
      </c>
      <c r="B775" s="107" t="s">
        <v>3441</v>
      </c>
    </row>
    <row r="776" spans="1:2" ht="13.8" customHeight="1">
      <c r="A776" s="107" t="s">
        <v>8107</v>
      </c>
      <c r="B776" s="107" t="s">
        <v>3442</v>
      </c>
    </row>
    <row r="777" spans="1:2" ht="13.8" customHeight="1">
      <c r="A777" s="107" t="s">
        <v>8108</v>
      </c>
      <c r="B777" s="107" t="s">
        <v>3443</v>
      </c>
    </row>
    <row r="778" spans="1:2" ht="13.8" customHeight="1">
      <c r="A778" s="107" t="s">
        <v>8109</v>
      </c>
      <c r="B778" s="107" t="s">
        <v>3444</v>
      </c>
    </row>
    <row r="779" spans="1:2" ht="13.8" customHeight="1">
      <c r="A779" s="107" t="s">
        <v>8110</v>
      </c>
      <c r="B779" s="107" t="s">
        <v>3445</v>
      </c>
    </row>
    <row r="780" spans="1:2" ht="13.8" customHeight="1">
      <c r="A780" s="107" t="s">
        <v>8111</v>
      </c>
      <c r="B780" s="107" t="s">
        <v>3446</v>
      </c>
    </row>
    <row r="781" spans="1:2" ht="13.8" customHeight="1">
      <c r="A781" s="107" t="s">
        <v>8112</v>
      </c>
      <c r="B781" s="107" t="s">
        <v>3447</v>
      </c>
    </row>
    <row r="782" spans="1:2" ht="13.8" customHeight="1">
      <c r="A782" s="107" t="s">
        <v>8113</v>
      </c>
      <c r="B782" s="107" t="s">
        <v>3448</v>
      </c>
    </row>
    <row r="783" spans="1:2" ht="13.8" customHeight="1">
      <c r="A783" s="107" t="s">
        <v>8114</v>
      </c>
      <c r="B783" s="107" t="s">
        <v>3449</v>
      </c>
    </row>
    <row r="784" spans="1:2" ht="13.8" customHeight="1">
      <c r="A784" s="107" t="s">
        <v>8115</v>
      </c>
      <c r="B784" s="107" t="s">
        <v>3450</v>
      </c>
    </row>
    <row r="785" spans="1:2" ht="13.8" customHeight="1">
      <c r="A785" s="107" t="s">
        <v>8116</v>
      </c>
      <c r="B785" s="107" t="s">
        <v>3451</v>
      </c>
    </row>
    <row r="786" spans="1:2" ht="13.8" customHeight="1">
      <c r="A786" s="107" t="s">
        <v>8117</v>
      </c>
      <c r="B786" s="107" t="s">
        <v>3452</v>
      </c>
    </row>
    <row r="787" spans="1:2" ht="13.8" customHeight="1">
      <c r="A787" s="107" t="s">
        <v>8118</v>
      </c>
      <c r="B787" s="107" t="s">
        <v>3453</v>
      </c>
    </row>
    <row r="788" spans="1:2" ht="13.8" customHeight="1">
      <c r="A788" s="107" t="s">
        <v>8119</v>
      </c>
      <c r="B788" s="107" t="s">
        <v>3454</v>
      </c>
    </row>
    <row r="789" spans="1:2" ht="13.8" customHeight="1">
      <c r="A789" s="107" t="s">
        <v>8120</v>
      </c>
      <c r="B789" s="107" t="s">
        <v>3455</v>
      </c>
    </row>
    <row r="790" spans="1:2" ht="13.8" customHeight="1">
      <c r="A790" s="107" t="s">
        <v>8121</v>
      </c>
      <c r="B790" s="107" t="s">
        <v>12387</v>
      </c>
    </row>
    <row r="791" spans="1:2" ht="13.8" customHeight="1">
      <c r="A791" s="107" t="s">
        <v>8122</v>
      </c>
      <c r="B791" s="107" t="s">
        <v>12388</v>
      </c>
    </row>
    <row r="792" spans="1:2" ht="13.8" customHeight="1">
      <c r="A792" s="107" t="s">
        <v>8123</v>
      </c>
      <c r="B792" s="107" t="s">
        <v>12389</v>
      </c>
    </row>
    <row r="793" spans="1:2" ht="13.8" customHeight="1">
      <c r="A793" s="107" t="s">
        <v>8124</v>
      </c>
      <c r="B793" s="107" t="s">
        <v>3456</v>
      </c>
    </row>
    <row r="794" spans="1:2" ht="13.8" customHeight="1">
      <c r="A794" s="107" t="s">
        <v>8125</v>
      </c>
      <c r="B794" s="107" t="s">
        <v>12390</v>
      </c>
    </row>
    <row r="795" spans="1:2" ht="13.8" customHeight="1">
      <c r="A795" s="107" t="s">
        <v>8126</v>
      </c>
      <c r="B795" s="107" t="s">
        <v>3457</v>
      </c>
    </row>
    <row r="796" spans="1:2" ht="13.8" customHeight="1">
      <c r="A796" s="107" t="s">
        <v>8127</v>
      </c>
      <c r="B796" s="107" t="s">
        <v>3458</v>
      </c>
    </row>
    <row r="797" spans="1:2" ht="13.8" customHeight="1">
      <c r="A797" s="107" t="s">
        <v>8128</v>
      </c>
      <c r="B797" s="107" t="s">
        <v>12391</v>
      </c>
    </row>
    <row r="798" spans="1:2" ht="13.8" customHeight="1">
      <c r="A798" s="107" t="s">
        <v>8129</v>
      </c>
      <c r="B798" s="107" t="s">
        <v>12392</v>
      </c>
    </row>
    <row r="799" spans="1:2" ht="13.8" customHeight="1">
      <c r="A799" s="107" t="s">
        <v>8130</v>
      </c>
      <c r="B799" s="107" t="s">
        <v>12393</v>
      </c>
    </row>
    <row r="800" spans="1:2" ht="13.8" customHeight="1">
      <c r="A800" s="107" t="s">
        <v>8131</v>
      </c>
      <c r="B800" s="107" t="s">
        <v>3459</v>
      </c>
    </row>
    <row r="801" spans="1:2" ht="13.8" customHeight="1">
      <c r="A801" s="107" t="s">
        <v>8132</v>
      </c>
      <c r="B801" s="107" t="s">
        <v>3460</v>
      </c>
    </row>
    <row r="802" spans="1:2" ht="13.8" customHeight="1">
      <c r="A802" s="107" t="s">
        <v>8133</v>
      </c>
      <c r="B802" s="107" t="s">
        <v>3461</v>
      </c>
    </row>
    <row r="803" spans="1:2" ht="13.8" customHeight="1">
      <c r="A803" s="107" t="s">
        <v>8134</v>
      </c>
      <c r="B803" s="107" t="s">
        <v>3462</v>
      </c>
    </row>
    <row r="804" spans="1:2" ht="13.8" customHeight="1">
      <c r="A804" s="107" t="s">
        <v>8135</v>
      </c>
      <c r="B804" s="107" t="s">
        <v>3463</v>
      </c>
    </row>
    <row r="805" spans="1:2" ht="13.8" customHeight="1">
      <c r="A805" s="107" t="s">
        <v>8136</v>
      </c>
      <c r="B805" s="107" t="s">
        <v>3464</v>
      </c>
    </row>
    <row r="806" spans="1:2" ht="13.8" customHeight="1">
      <c r="A806" s="107" t="s">
        <v>8137</v>
      </c>
      <c r="B806" s="107" t="s">
        <v>3465</v>
      </c>
    </row>
    <row r="807" spans="1:2" ht="13.8" customHeight="1">
      <c r="A807" s="107" t="s">
        <v>8138</v>
      </c>
      <c r="B807" s="107" t="s">
        <v>3466</v>
      </c>
    </row>
    <row r="808" spans="1:2" ht="13.8" customHeight="1">
      <c r="A808" s="107" t="s">
        <v>8139</v>
      </c>
      <c r="B808" s="107" t="s">
        <v>3467</v>
      </c>
    </row>
    <row r="809" spans="1:2" ht="13.8" customHeight="1">
      <c r="A809" s="107" t="s">
        <v>8140</v>
      </c>
      <c r="B809" s="107" t="s">
        <v>3468</v>
      </c>
    </row>
    <row r="810" spans="1:2" ht="13.8" customHeight="1">
      <c r="A810" s="107" t="s">
        <v>8141</v>
      </c>
      <c r="B810" s="107" t="s">
        <v>3469</v>
      </c>
    </row>
    <row r="811" spans="1:2" ht="13.8" customHeight="1">
      <c r="A811" s="107" t="s">
        <v>8142</v>
      </c>
      <c r="B811" s="107" t="s">
        <v>3470</v>
      </c>
    </row>
    <row r="812" spans="1:2" ht="13.8" customHeight="1">
      <c r="A812" s="107" t="s">
        <v>8143</v>
      </c>
      <c r="B812" s="107" t="s">
        <v>3471</v>
      </c>
    </row>
    <row r="813" spans="1:2" ht="13.8" customHeight="1">
      <c r="A813" s="107" t="s">
        <v>8144</v>
      </c>
      <c r="B813" s="107" t="s">
        <v>3472</v>
      </c>
    </row>
    <row r="814" spans="1:2" ht="13.8" customHeight="1">
      <c r="A814" s="107" t="s">
        <v>8145</v>
      </c>
      <c r="B814" s="107" t="s">
        <v>3474</v>
      </c>
    </row>
    <row r="815" spans="1:2" ht="13.8" customHeight="1">
      <c r="A815" s="107" t="s">
        <v>8146</v>
      </c>
      <c r="B815" s="107" t="s">
        <v>3473</v>
      </c>
    </row>
    <row r="816" spans="1:2" ht="13.8" customHeight="1">
      <c r="A816" s="107" t="s">
        <v>8147</v>
      </c>
      <c r="B816" s="107" t="s">
        <v>2320</v>
      </c>
    </row>
    <row r="817" spans="1:2" ht="13.8" customHeight="1">
      <c r="A817" s="107" t="s">
        <v>8148</v>
      </c>
      <c r="B817" s="107" t="s">
        <v>3486</v>
      </c>
    </row>
    <row r="818" spans="1:2" ht="13.8" customHeight="1">
      <c r="A818" s="107" t="s">
        <v>8149</v>
      </c>
      <c r="B818" s="107" t="s">
        <v>3485</v>
      </c>
    </row>
    <row r="819" spans="1:2" ht="13.8" customHeight="1">
      <c r="A819" s="107" t="s">
        <v>8150</v>
      </c>
      <c r="B819" s="107" t="s">
        <v>3484</v>
      </c>
    </row>
    <row r="820" spans="1:2" ht="13.8" customHeight="1">
      <c r="A820" s="107" t="s">
        <v>8151</v>
      </c>
      <c r="B820" s="107" t="s">
        <v>3483</v>
      </c>
    </row>
    <row r="821" spans="1:2" ht="13.8" customHeight="1">
      <c r="A821" s="107" t="s">
        <v>8152</v>
      </c>
      <c r="B821" s="107" t="s">
        <v>3482</v>
      </c>
    </row>
    <row r="822" spans="1:2" ht="13.8" customHeight="1">
      <c r="A822" s="107" t="s">
        <v>8153</v>
      </c>
      <c r="B822" s="107" t="s">
        <v>3481</v>
      </c>
    </row>
    <row r="823" spans="1:2" ht="13.8" customHeight="1">
      <c r="A823" s="107" t="s">
        <v>8154</v>
      </c>
      <c r="B823" s="107" t="s">
        <v>3480</v>
      </c>
    </row>
    <row r="824" spans="1:2" ht="13.8" customHeight="1">
      <c r="A824" s="107" t="s">
        <v>8155</v>
      </c>
      <c r="B824" s="107" t="s">
        <v>3479</v>
      </c>
    </row>
    <row r="825" spans="1:2" ht="13.8" customHeight="1">
      <c r="A825" s="107" t="s">
        <v>8156</v>
      </c>
      <c r="B825" s="107" t="s">
        <v>3478</v>
      </c>
    </row>
    <row r="826" spans="1:2" ht="13.8" customHeight="1">
      <c r="A826" s="107" t="s">
        <v>8157</v>
      </c>
      <c r="B826" s="107" t="s">
        <v>3477</v>
      </c>
    </row>
    <row r="827" spans="1:2" ht="13.8" customHeight="1">
      <c r="A827" s="107" t="s">
        <v>8158</v>
      </c>
      <c r="B827" s="107" t="s">
        <v>3476</v>
      </c>
    </row>
    <row r="828" spans="1:2" ht="13.8" customHeight="1">
      <c r="A828" s="107" t="s">
        <v>8159</v>
      </c>
      <c r="B828" s="107" t="s">
        <v>3475</v>
      </c>
    </row>
    <row r="829" spans="1:2" ht="13.8" customHeight="1">
      <c r="A829" s="107" t="s">
        <v>8160</v>
      </c>
      <c r="B829" s="107" t="s">
        <v>3490</v>
      </c>
    </row>
    <row r="830" spans="1:2" ht="13.8" customHeight="1">
      <c r="A830" s="107" t="s">
        <v>8161</v>
      </c>
      <c r="B830" s="107" t="s">
        <v>3489</v>
      </c>
    </row>
    <row r="831" spans="1:2" ht="13.8" customHeight="1">
      <c r="A831" s="107" t="s">
        <v>8162</v>
      </c>
      <c r="B831" s="107" t="s">
        <v>3488</v>
      </c>
    </row>
    <row r="832" spans="1:2" ht="13.8" customHeight="1">
      <c r="A832" s="107" t="s">
        <v>8163</v>
      </c>
      <c r="B832" s="107" t="s">
        <v>3487</v>
      </c>
    </row>
    <row r="833" spans="1:2" ht="13.8" customHeight="1">
      <c r="A833" s="107" t="s">
        <v>8164</v>
      </c>
      <c r="B833" s="107" t="s">
        <v>3504</v>
      </c>
    </row>
    <row r="834" spans="1:2" ht="13.8" customHeight="1">
      <c r="A834" s="107" t="s">
        <v>8165</v>
      </c>
      <c r="B834" s="107" t="s">
        <v>3503</v>
      </c>
    </row>
    <row r="835" spans="1:2" ht="13.8" customHeight="1">
      <c r="A835" s="107" t="s">
        <v>8166</v>
      </c>
      <c r="B835" s="107" t="s">
        <v>3502</v>
      </c>
    </row>
    <row r="836" spans="1:2" ht="13.8" customHeight="1">
      <c r="A836" s="107" t="s">
        <v>8167</v>
      </c>
      <c r="B836" s="107" t="s">
        <v>3501</v>
      </c>
    </row>
    <row r="837" spans="1:2" ht="13.8" customHeight="1">
      <c r="A837" s="107" t="s">
        <v>8168</v>
      </c>
      <c r="B837" s="107" t="s">
        <v>3500</v>
      </c>
    </row>
    <row r="838" spans="1:2" ht="13.8" customHeight="1">
      <c r="A838" s="107" t="s">
        <v>8169</v>
      </c>
      <c r="B838" s="107" t="s">
        <v>3499</v>
      </c>
    </row>
    <row r="839" spans="1:2" ht="13.8" customHeight="1">
      <c r="A839" s="107" t="s">
        <v>8170</v>
      </c>
      <c r="B839" s="107" t="s">
        <v>3498</v>
      </c>
    </row>
    <row r="840" spans="1:2" ht="13.8" customHeight="1">
      <c r="A840" s="107" t="s">
        <v>8171</v>
      </c>
      <c r="B840" s="107" t="s">
        <v>3497</v>
      </c>
    </row>
    <row r="841" spans="1:2" ht="13.8" customHeight="1">
      <c r="A841" s="107" t="s">
        <v>8172</v>
      </c>
      <c r="B841" s="107" t="s">
        <v>3496</v>
      </c>
    </row>
    <row r="842" spans="1:2" ht="13.8" customHeight="1">
      <c r="A842" s="107" t="s">
        <v>8173</v>
      </c>
      <c r="B842" s="107" t="s">
        <v>3495</v>
      </c>
    </row>
    <row r="843" spans="1:2" ht="13.8" customHeight="1">
      <c r="A843" s="107" t="s">
        <v>8174</v>
      </c>
      <c r="B843" s="107" t="s">
        <v>3494</v>
      </c>
    </row>
    <row r="844" spans="1:2" ht="13.8" customHeight="1">
      <c r="A844" s="107" t="s">
        <v>8175</v>
      </c>
      <c r="B844" s="107" t="s">
        <v>3493</v>
      </c>
    </row>
    <row r="845" spans="1:2" ht="13.8" customHeight="1">
      <c r="A845" s="107" t="s">
        <v>8176</v>
      </c>
      <c r="B845" s="107" t="s">
        <v>3492</v>
      </c>
    </row>
    <row r="846" spans="1:2" ht="13.8" customHeight="1">
      <c r="A846" s="107" t="s">
        <v>8177</v>
      </c>
      <c r="B846" s="107" t="s">
        <v>3491</v>
      </c>
    </row>
    <row r="847" spans="1:2" ht="13.8" customHeight="1">
      <c r="A847" s="107" t="s">
        <v>8178</v>
      </c>
      <c r="B847" s="107" t="s">
        <v>3508</v>
      </c>
    </row>
    <row r="848" spans="1:2" ht="13.8" customHeight="1">
      <c r="A848" s="107" t="s">
        <v>8179</v>
      </c>
      <c r="B848" s="107" t="s">
        <v>3507</v>
      </c>
    </row>
    <row r="849" spans="1:2" ht="13.8" customHeight="1">
      <c r="A849" s="107" t="s">
        <v>8180</v>
      </c>
      <c r="B849" s="107" t="s">
        <v>3506</v>
      </c>
    </row>
    <row r="850" spans="1:2" ht="13.8" customHeight="1">
      <c r="A850" s="107" t="s">
        <v>8181</v>
      </c>
      <c r="B850" s="107" t="s">
        <v>3505</v>
      </c>
    </row>
    <row r="851" spans="1:2" ht="13.8" customHeight="1">
      <c r="A851" s="107" t="s">
        <v>8182</v>
      </c>
      <c r="B851" s="107" t="s">
        <v>3513</v>
      </c>
    </row>
    <row r="852" spans="1:2" ht="13.8" customHeight="1">
      <c r="A852" s="107" t="s">
        <v>8183</v>
      </c>
      <c r="B852" s="107" t="s">
        <v>3512</v>
      </c>
    </row>
    <row r="853" spans="1:2" ht="13.8" customHeight="1">
      <c r="A853" s="107" t="s">
        <v>8184</v>
      </c>
      <c r="B853" s="107" t="s">
        <v>3511</v>
      </c>
    </row>
    <row r="854" spans="1:2" ht="13.8" customHeight="1">
      <c r="A854" s="107" t="s">
        <v>8185</v>
      </c>
      <c r="B854" s="107" t="s">
        <v>3510</v>
      </c>
    </row>
    <row r="855" spans="1:2" ht="13.8" customHeight="1">
      <c r="A855" s="107" t="s">
        <v>8186</v>
      </c>
      <c r="B855" s="107" t="s">
        <v>3509</v>
      </c>
    </row>
    <row r="856" spans="1:2" ht="13.8" customHeight="1">
      <c r="A856" s="107" t="s">
        <v>8187</v>
      </c>
      <c r="B856" s="107" t="s">
        <v>12394</v>
      </c>
    </row>
    <row r="857" spans="1:2" ht="13.8" customHeight="1">
      <c r="A857" s="107" t="s">
        <v>8188</v>
      </c>
      <c r="B857" s="107" t="s">
        <v>12395</v>
      </c>
    </row>
    <row r="858" spans="1:2" ht="13.8" customHeight="1">
      <c r="A858" s="107" t="s">
        <v>8189</v>
      </c>
      <c r="B858" s="107" t="s">
        <v>3515</v>
      </c>
    </row>
    <row r="859" spans="1:2" ht="13.8" customHeight="1">
      <c r="A859" s="107" t="s">
        <v>8190</v>
      </c>
      <c r="B859" s="107" t="s">
        <v>12396</v>
      </c>
    </row>
    <row r="860" spans="1:2" ht="13.8" customHeight="1">
      <c r="A860" s="107" t="s">
        <v>8191</v>
      </c>
      <c r="B860" s="107" t="s">
        <v>12397</v>
      </c>
    </row>
    <row r="861" spans="1:2" ht="13.8" customHeight="1">
      <c r="A861" s="107" t="s">
        <v>8192</v>
      </c>
      <c r="B861" s="107" t="s">
        <v>12398</v>
      </c>
    </row>
    <row r="862" spans="1:2" ht="13.8" customHeight="1">
      <c r="A862" s="107" t="s">
        <v>8193</v>
      </c>
      <c r="B862" s="107" t="s">
        <v>12399</v>
      </c>
    </row>
    <row r="863" spans="1:2" ht="13.8" customHeight="1">
      <c r="A863" s="107" t="s">
        <v>8194</v>
      </c>
      <c r="B863" s="107" t="s">
        <v>3514</v>
      </c>
    </row>
    <row r="864" spans="1:2" ht="13.8" customHeight="1">
      <c r="A864" s="107" t="s">
        <v>8195</v>
      </c>
      <c r="B864" s="107" t="s">
        <v>3522</v>
      </c>
    </row>
    <row r="865" spans="1:2" ht="13.8" customHeight="1">
      <c r="A865" s="107" t="s">
        <v>8196</v>
      </c>
      <c r="B865" s="107" t="s">
        <v>3521</v>
      </c>
    </row>
    <row r="866" spans="1:2" ht="13.8" customHeight="1">
      <c r="A866" s="107" t="s">
        <v>8197</v>
      </c>
      <c r="B866" s="107" t="s">
        <v>3520</v>
      </c>
    </row>
    <row r="867" spans="1:2" ht="13.8" customHeight="1">
      <c r="A867" s="107" t="s">
        <v>8198</v>
      </c>
      <c r="B867" s="107" t="s">
        <v>3519</v>
      </c>
    </row>
    <row r="868" spans="1:2" ht="13.8" customHeight="1">
      <c r="A868" s="107" t="s">
        <v>8199</v>
      </c>
      <c r="B868" s="107" t="s">
        <v>3518</v>
      </c>
    </row>
    <row r="869" spans="1:2" ht="13.8" customHeight="1">
      <c r="A869" s="107" t="s">
        <v>8200</v>
      </c>
      <c r="B869" s="107" t="s">
        <v>3517</v>
      </c>
    </row>
    <row r="870" spans="1:2" ht="13.8" customHeight="1">
      <c r="A870" s="107" t="s">
        <v>8201</v>
      </c>
      <c r="B870" s="107" t="s">
        <v>3516</v>
      </c>
    </row>
    <row r="871" spans="1:2" ht="13.8" customHeight="1">
      <c r="A871" s="107" t="s">
        <v>8202</v>
      </c>
      <c r="B871" s="107" t="s">
        <v>3536</v>
      </c>
    </row>
    <row r="872" spans="1:2" ht="13.8" customHeight="1">
      <c r="A872" s="107" t="s">
        <v>8203</v>
      </c>
      <c r="B872" s="107" t="s">
        <v>3535</v>
      </c>
    </row>
    <row r="873" spans="1:2" ht="13.8" customHeight="1">
      <c r="A873" s="107" t="s">
        <v>8204</v>
      </c>
      <c r="B873" s="107" t="s">
        <v>3534</v>
      </c>
    </row>
    <row r="874" spans="1:2" ht="13.8" customHeight="1">
      <c r="A874" s="107" t="s">
        <v>8205</v>
      </c>
      <c r="B874" s="107" t="s">
        <v>3533</v>
      </c>
    </row>
    <row r="875" spans="1:2" ht="13.8" customHeight="1">
      <c r="A875" s="107" t="s">
        <v>8206</v>
      </c>
      <c r="B875" s="107" t="s">
        <v>3532</v>
      </c>
    </row>
    <row r="876" spans="1:2" ht="13.8" customHeight="1">
      <c r="A876" s="107" t="s">
        <v>8207</v>
      </c>
      <c r="B876" s="107" t="s">
        <v>3531</v>
      </c>
    </row>
    <row r="877" spans="1:2" ht="13.8" customHeight="1">
      <c r="A877" s="107" t="s">
        <v>8208</v>
      </c>
      <c r="B877" s="107" t="s">
        <v>3530</v>
      </c>
    </row>
    <row r="878" spans="1:2" ht="13.8" customHeight="1">
      <c r="A878" s="107" t="s">
        <v>8209</v>
      </c>
      <c r="B878" s="107" t="s">
        <v>3529</v>
      </c>
    </row>
    <row r="879" spans="1:2" ht="13.8" customHeight="1">
      <c r="A879" s="107" t="s">
        <v>8210</v>
      </c>
      <c r="B879" s="107" t="s">
        <v>3528</v>
      </c>
    </row>
    <row r="880" spans="1:2" ht="13.8" customHeight="1">
      <c r="A880" s="107" t="s">
        <v>8211</v>
      </c>
      <c r="B880" s="107" t="s">
        <v>3527</v>
      </c>
    </row>
    <row r="881" spans="1:2" ht="13.8" customHeight="1">
      <c r="A881" s="107" t="s">
        <v>8212</v>
      </c>
      <c r="B881" s="107" t="s">
        <v>3526</v>
      </c>
    </row>
    <row r="882" spans="1:2" ht="13.8" customHeight="1">
      <c r="A882" s="107" t="s">
        <v>8213</v>
      </c>
      <c r="B882" s="107" t="s">
        <v>3525</v>
      </c>
    </row>
    <row r="883" spans="1:2" ht="13.8" customHeight="1">
      <c r="A883" s="107" t="s">
        <v>8214</v>
      </c>
      <c r="B883" s="107" t="s">
        <v>3524</v>
      </c>
    </row>
    <row r="884" spans="1:2" ht="13.8" customHeight="1">
      <c r="A884" s="107" t="s">
        <v>8215</v>
      </c>
      <c r="B884" s="107" t="s">
        <v>3523</v>
      </c>
    </row>
    <row r="885" spans="1:2" ht="13.8" customHeight="1">
      <c r="A885" s="107" t="s">
        <v>8216</v>
      </c>
      <c r="B885" s="107" t="s">
        <v>3538</v>
      </c>
    </row>
    <row r="886" spans="1:2" ht="13.8" customHeight="1">
      <c r="A886" s="107" t="s">
        <v>8217</v>
      </c>
      <c r="B886" s="107" t="s">
        <v>7628</v>
      </c>
    </row>
    <row r="887" spans="1:2" ht="13.8" customHeight="1">
      <c r="A887" s="107" t="s">
        <v>8218</v>
      </c>
      <c r="B887" s="107" t="s">
        <v>12400</v>
      </c>
    </row>
    <row r="888" spans="1:2" ht="13.8" customHeight="1">
      <c r="A888" s="107" t="s">
        <v>8219</v>
      </c>
      <c r="B888" s="107" t="s">
        <v>12401</v>
      </c>
    </row>
    <row r="889" spans="1:2" ht="13.8" customHeight="1">
      <c r="A889" s="107" t="s">
        <v>8220</v>
      </c>
      <c r="B889" s="107" t="s">
        <v>3537</v>
      </c>
    </row>
    <row r="890" spans="1:2" ht="13.8" customHeight="1">
      <c r="A890" s="107" t="s">
        <v>8221</v>
      </c>
      <c r="B890" s="107" t="s">
        <v>3543</v>
      </c>
    </row>
    <row r="891" spans="1:2" ht="13.8" customHeight="1">
      <c r="A891" s="107" t="s">
        <v>8222</v>
      </c>
      <c r="B891" s="107" t="s">
        <v>3542</v>
      </c>
    </row>
    <row r="892" spans="1:2" ht="13.8" customHeight="1">
      <c r="A892" s="107" t="s">
        <v>8223</v>
      </c>
      <c r="B892" s="107" t="s">
        <v>3541</v>
      </c>
    </row>
    <row r="893" spans="1:2" ht="13.8" customHeight="1">
      <c r="A893" s="107" t="s">
        <v>8224</v>
      </c>
      <c r="B893" s="107" t="s">
        <v>3540</v>
      </c>
    </row>
    <row r="894" spans="1:2" ht="13.8" customHeight="1">
      <c r="A894" s="107" t="s">
        <v>8225</v>
      </c>
      <c r="B894" s="107" t="s">
        <v>3539</v>
      </c>
    </row>
    <row r="895" spans="1:2" ht="13.8" customHeight="1">
      <c r="A895" s="107" t="s">
        <v>8226</v>
      </c>
      <c r="B895" s="107" t="s">
        <v>3551</v>
      </c>
    </row>
    <row r="896" spans="1:2" ht="13.8" customHeight="1">
      <c r="A896" s="107" t="s">
        <v>8227</v>
      </c>
      <c r="B896" s="107" t="s">
        <v>3550</v>
      </c>
    </row>
    <row r="897" spans="1:2" ht="13.8" customHeight="1">
      <c r="A897" s="107" t="s">
        <v>8228</v>
      </c>
      <c r="B897" s="107" t="s">
        <v>3549</v>
      </c>
    </row>
    <row r="898" spans="1:2" ht="13.8" customHeight="1">
      <c r="A898" s="107" t="s">
        <v>8229</v>
      </c>
      <c r="B898" s="107" t="s">
        <v>3548</v>
      </c>
    </row>
    <row r="899" spans="1:2" ht="13.8" customHeight="1">
      <c r="A899" s="107" t="s">
        <v>8230</v>
      </c>
      <c r="B899" s="107" t="s">
        <v>3547</v>
      </c>
    </row>
    <row r="900" spans="1:2" ht="13.8" customHeight="1">
      <c r="A900" s="107" t="s">
        <v>8231</v>
      </c>
      <c r="B900" s="107" t="s">
        <v>3546</v>
      </c>
    </row>
    <row r="901" spans="1:2" ht="13.8" customHeight="1">
      <c r="A901" s="107" t="s">
        <v>8232</v>
      </c>
      <c r="B901" s="107" t="s">
        <v>3545</v>
      </c>
    </row>
    <row r="902" spans="1:2" ht="13.8" customHeight="1">
      <c r="A902" s="107" t="s">
        <v>8233</v>
      </c>
      <c r="B902" s="107" t="s">
        <v>3544</v>
      </c>
    </row>
    <row r="903" spans="1:2" ht="13.8" customHeight="1">
      <c r="A903" s="107" t="s">
        <v>8234</v>
      </c>
      <c r="B903" s="107" t="s">
        <v>3555</v>
      </c>
    </row>
    <row r="904" spans="1:2" ht="13.8" customHeight="1">
      <c r="A904" s="107" t="s">
        <v>8235</v>
      </c>
      <c r="B904" s="107" t="s">
        <v>2367</v>
      </c>
    </row>
    <row r="905" spans="1:2" ht="13.8" customHeight="1">
      <c r="A905" s="107" t="s">
        <v>8236</v>
      </c>
      <c r="B905" s="107" t="s">
        <v>3554</v>
      </c>
    </row>
    <row r="906" spans="1:2" ht="13.8" customHeight="1">
      <c r="A906" s="107" t="s">
        <v>8237</v>
      </c>
      <c r="B906" s="107" t="s">
        <v>3553</v>
      </c>
    </row>
    <row r="907" spans="1:2" ht="13.8" customHeight="1">
      <c r="A907" s="107" t="s">
        <v>8238</v>
      </c>
      <c r="B907" s="107" t="s">
        <v>3552</v>
      </c>
    </row>
    <row r="908" spans="1:2" ht="13.8" customHeight="1">
      <c r="A908" s="107" t="s">
        <v>8239</v>
      </c>
      <c r="B908" s="107" t="s">
        <v>2416</v>
      </c>
    </row>
    <row r="909" spans="1:2" ht="13.8" customHeight="1">
      <c r="A909" s="107" t="s">
        <v>8240</v>
      </c>
      <c r="B909" s="107" t="s">
        <v>3556</v>
      </c>
    </row>
    <row r="910" spans="1:2" ht="13.8" customHeight="1">
      <c r="A910" s="107" t="s">
        <v>8241</v>
      </c>
      <c r="B910" s="107" t="s">
        <v>3472</v>
      </c>
    </row>
    <row r="911" spans="1:2" ht="13.8" customHeight="1">
      <c r="A911" s="107" t="s">
        <v>8242</v>
      </c>
      <c r="B911" s="107" t="s">
        <v>3557</v>
      </c>
    </row>
    <row r="912" spans="1:2" ht="13.8" customHeight="1">
      <c r="A912" s="107" t="s">
        <v>8243</v>
      </c>
      <c r="B912" s="107" t="s">
        <v>3558</v>
      </c>
    </row>
    <row r="913" spans="1:2" ht="13.8" customHeight="1">
      <c r="A913" s="107" t="s">
        <v>8244</v>
      </c>
      <c r="B913" s="107" t="s">
        <v>3559</v>
      </c>
    </row>
    <row r="914" spans="1:2" ht="13.8" customHeight="1">
      <c r="A914" s="107" t="s">
        <v>8245</v>
      </c>
      <c r="B914" s="107" t="s">
        <v>3561</v>
      </c>
    </row>
    <row r="915" spans="1:2" ht="13.8" customHeight="1">
      <c r="A915" s="107" t="s">
        <v>8246</v>
      </c>
      <c r="B915" s="107" t="s">
        <v>3560</v>
      </c>
    </row>
    <row r="916" spans="1:2" ht="13.8" customHeight="1">
      <c r="A916" s="107" t="s">
        <v>8247</v>
      </c>
      <c r="B916" s="107" t="s">
        <v>3571</v>
      </c>
    </row>
    <row r="917" spans="1:2" ht="13.8" customHeight="1">
      <c r="A917" s="107" t="s">
        <v>8248</v>
      </c>
      <c r="B917" s="107" t="s">
        <v>3570</v>
      </c>
    </row>
    <row r="918" spans="1:2" ht="13.8" customHeight="1">
      <c r="A918" s="107" t="s">
        <v>8249</v>
      </c>
      <c r="B918" s="107" t="s">
        <v>3569</v>
      </c>
    </row>
    <row r="919" spans="1:2" ht="13.8" customHeight="1">
      <c r="A919" s="107" t="s">
        <v>8250</v>
      </c>
      <c r="B919" s="107" t="s">
        <v>3568</v>
      </c>
    </row>
    <row r="920" spans="1:2" ht="13.8" customHeight="1">
      <c r="A920" s="107" t="s">
        <v>8251</v>
      </c>
      <c r="B920" s="107" t="s">
        <v>3567</v>
      </c>
    </row>
    <row r="921" spans="1:2" ht="13.8" customHeight="1">
      <c r="A921" s="107" t="s">
        <v>8252</v>
      </c>
      <c r="B921" s="107" t="s">
        <v>3566</v>
      </c>
    </row>
    <row r="922" spans="1:2" ht="13.8" customHeight="1">
      <c r="A922" s="107" t="s">
        <v>8253</v>
      </c>
      <c r="B922" s="107" t="s">
        <v>3565</v>
      </c>
    </row>
    <row r="923" spans="1:2" ht="13.8" customHeight="1">
      <c r="A923" s="107" t="s">
        <v>8254</v>
      </c>
      <c r="B923" s="107" t="s">
        <v>3564</v>
      </c>
    </row>
    <row r="924" spans="1:2" ht="13.8" customHeight="1">
      <c r="A924" s="107" t="s">
        <v>8255</v>
      </c>
      <c r="B924" s="107" t="s">
        <v>3563</v>
      </c>
    </row>
    <row r="925" spans="1:2" ht="13.8" customHeight="1">
      <c r="A925" s="107" t="s">
        <v>8256</v>
      </c>
      <c r="B925" s="107" t="s">
        <v>3562</v>
      </c>
    </row>
    <row r="926" spans="1:2" ht="13.8" customHeight="1">
      <c r="A926" s="107" t="s">
        <v>8257</v>
      </c>
      <c r="B926" s="107" t="s">
        <v>3575</v>
      </c>
    </row>
    <row r="927" spans="1:2" ht="13.8" customHeight="1">
      <c r="A927" s="107" t="s">
        <v>8258</v>
      </c>
      <c r="B927" s="107" t="s">
        <v>3574</v>
      </c>
    </row>
    <row r="928" spans="1:2" ht="13.8" customHeight="1">
      <c r="A928" s="107" t="s">
        <v>8259</v>
      </c>
      <c r="B928" s="107" t="s">
        <v>3573</v>
      </c>
    </row>
    <row r="929" spans="1:2" ht="13.8" customHeight="1">
      <c r="A929" s="107" t="s">
        <v>8260</v>
      </c>
      <c r="B929" s="107" t="s">
        <v>3572</v>
      </c>
    </row>
    <row r="930" spans="1:2" ht="13.8" customHeight="1">
      <c r="A930" s="107" t="s">
        <v>8261</v>
      </c>
      <c r="B930" s="107" t="s">
        <v>3589</v>
      </c>
    </row>
    <row r="931" spans="1:2" ht="13.8" customHeight="1">
      <c r="A931" s="107" t="s">
        <v>8262</v>
      </c>
      <c r="B931" s="107" t="s">
        <v>3588</v>
      </c>
    </row>
    <row r="932" spans="1:2" ht="13.8" customHeight="1">
      <c r="A932" s="107" t="s">
        <v>8263</v>
      </c>
      <c r="B932" s="107" t="s">
        <v>3587</v>
      </c>
    </row>
    <row r="933" spans="1:2" ht="13.8" customHeight="1">
      <c r="A933" s="107" t="s">
        <v>8264</v>
      </c>
      <c r="B933" s="107" t="s">
        <v>3586</v>
      </c>
    </row>
    <row r="934" spans="1:2" ht="13.8" customHeight="1">
      <c r="A934" s="107" t="s">
        <v>8265</v>
      </c>
      <c r="B934" s="107" t="s">
        <v>3585</v>
      </c>
    </row>
    <row r="935" spans="1:2" ht="13.8" customHeight="1">
      <c r="A935" s="107" t="s">
        <v>8266</v>
      </c>
      <c r="B935" s="107" t="s">
        <v>3584</v>
      </c>
    </row>
    <row r="936" spans="1:2" ht="13.8" customHeight="1">
      <c r="A936" s="107" t="s">
        <v>8267</v>
      </c>
      <c r="B936" s="107" t="s">
        <v>3583</v>
      </c>
    </row>
    <row r="937" spans="1:2" ht="13.8" customHeight="1">
      <c r="A937" s="107" t="s">
        <v>8268</v>
      </c>
      <c r="B937" s="107" t="s">
        <v>3582</v>
      </c>
    </row>
    <row r="938" spans="1:2" ht="13.8" customHeight="1">
      <c r="A938" s="107" t="s">
        <v>8269</v>
      </c>
      <c r="B938" s="107" t="s">
        <v>3581</v>
      </c>
    </row>
    <row r="939" spans="1:2" ht="13.8" customHeight="1">
      <c r="A939" s="107" t="s">
        <v>8270</v>
      </c>
      <c r="B939" s="107" t="s">
        <v>3580</v>
      </c>
    </row>
    <row r="940" spans="1:2" ht="13.8" customHeight="1">
      <c r="A940" s="107" t="s">
        <v>8271</v>
      </c>
      <c r="B940" s="107" t="s">
        <v>3579</v>
      </c>
    </row>
    <row r="941" spans="1:2" ht="13.8" customHeight="1">
      <c r="A941" s="107" t="s">
        <v>8272</v>
      </c>
      <c r="B941" s="107" t="s">
        <v>3578</v>
      </c>
    </row>
    <row r="942" spans="1:2" ht="13.8" customHeight="1">
      <c r="A942" s="107" t="s">
        <v>8273</v>
      </c>
      <c r="B942" s="107" t="s">
        <v>3577</v>
      </c>
    </row>
    <row r="943" spans="1:2" ht="13.8" customHeight="1">
      <c r="A943" s="107" t="s">
        <v>8274</v>
      </c>
      <c r="B943" s="107" t="s">
        <v>3576</v>
      </c>
    </row>
    <row r="944" spans="1:2" ht="13.8" customHeight="1">
      <c r="A944" s="107" t="s">
        <v>8275</v>
      </c>
      <c r="B944" s="107" t="s">
        <v>3590</v>
      </c>
    </row>
    <row r="945" spans="1:2" ht="13.8" customHeight="1">
      <c r="A945" s="107" t="s">
        <v>8276</v>
      </c>
      <c r="B945" s="107" t="s">
        <v>3591</v>
      </c>
    </row>
    <row r="946" spans="1:2" ht="13.8" customHeight="1">
      <c r="A946" s="107" t="s">
        <v>8277</v>
      </c>
      <c r="B946" s="107" t="s">
        <v>3592</v>
      </c>
    </row>
    <row r="947" spans="1:2" ht="13.8" customHeight="1">
      <c r="A947" s="107" t="s">
        <v>8278</v>
      </c>
      <c r="B947" s="107" t="s">
        <v>3593</v>
      </c>
    </row>
    <row r="948" spans="1:2" ht="13.8" customHeight="1">
      <c r="A948" s="107" t="s">
        <v>8279</v>
      </c>
      <c r="B948" s="107" t="s">
        <v>3594</v>
      </c>
    </row>
    <row r="949" spans="1:2" ht="13.8" customHeight="1">
      <c r="A949" s="107" t="s">
        <v>8280</v>
      </c>
      <c r="B949" s="107" t="s">
        <v>3599</v>
      </c>
    </row>
    <row r="950" spans="1:2" ht="13.8" customHeight="1">
      <c r="A950" s="107" t="s">
        <v>8281</v>
      </c>
      <c r="B950" s="107" t="s">
        <v>3598</v>
      </c>
    </row>
    <row r="951" spans="1:2" ht="13.8" customHeight="1">
      <c r="A951" s="107" t="s">
        <v>8282</v>
      </c>
      <c r="B951" s="107" t="s">
        <v>3597</v>
      </c>
    </row>
    <row r="952" spans="1:2" ht="13.8" customHeight="1">
      <c r="A952" s="107" t="s">
        <v>8283</v>
      </c>
      <c r="B952" s="107" t="s">
        <v>3596</v>
      </c>
    </row>
    <row r="953" spans="1:2" ht="13.8" customHeight="1">
      <c r="A953" s="107" t="s">
        <v>8284</v>
      </c>
      <c r="B953" s="107" t="s">
        <v>3595</v>
      </c>
    </row>
    <row r="954" spans="1:2" ht="13.8" customHeight="1">
      <c r="A954" s="107" t="s">
        <v>8285</v>
      </c>
      <c r="B954" s="107" t="s">
        <v>3603</v>
      </c>
    </row>
    <row r="955" spans="1:2" ht="13.8" customHeight="1">
      <c r="A955" s="107" t="s">
        <v>8286</v>
      </c>
      <c r="B955" s="107" t="s">
        <v>3602</v>
      </c>
    </row>
    <row r="956" spans="1:2" ht="13.8" customHeight="1">
      <c r="A956" s="107" t="s">
        <v>8287</v>
      </c>
      <c r="B956" s="107" t="s">
        <v>3601</v>
      </c>
    </row>
    <row r="957" spans="1:2" ht="13.8" customHeight="1">
      <c r="A957" s="107" t="s">
        <v>8288</v>
      </c>
      <c r="B957" s="107" t="s">
        <v>12402</v>
      </c>
    </row>
    <row r="958" spans="1:2" ht="13.8" customHeight="1">
      <c r="A958" s="107" t="s">
        <v>8289</v>
      </c>
      <c r="B958" s="107" t="s">
        <v>3600</v>
      </c>
    </row>
    <row r="959" spans="1:2" ht="13.8" customHeight="1">
      <c r="A959" s="107" t="s">
        <v>8290</v>
      </c>
      <c r="B959" s="107" t="s">
        <v>12403</v>
      </c>
    </row>
    <row r="960" spans="1:2" ht="13.8" customHeight="1">
      <c r="A960" s="107" t="s">
        <v>8291</v>
      </c>
      <c r="B960" s="107" t="s">
        <v>12404</v>
      </c>
    </row>
    <row r="961" spans="1:2" ht="13.8" customHeight="1">
      <c r="A961" s="107" t="s">
        <v>8292</v>
      </c>
      <c r="B961" s="107" t="s">
        <v>3610</v>
      </c>
    </row>
    <row r="962" spans="1:2" ht="13.8" customHeight="1">
      <c r="A962" s="107" t="s">
        <v>8293</v>
      </c>
      <c r="B962" s="107" t="s">
        <v>3609</v>
      </c>
    </row>
    <row r="963" spans="1:2" ht="13.8" customHeight="1">
      <c r="A963" s="107" t="s">
        <v>8294</v>
      </c>
      <c r="B963" s="107" t="s">
        <v>3608</v>
      </c>
    </row>
    <row r="964" spans="1:2" ht="13.8" customHeight="1">
      <c r="A964" s="107" t="s">
        <v>8295</v>
      </c>
      <c r="B964" s="107" t="s">
        <v>3607</v>
      </c>
    </row>
    <row r="965" spans="1:2" ht="13.8" customHeight="1">
      <c r="A965" s="107" t="s">
        <v>8296</v>
      </c>
      <c r="B965" s="107" t="s">
        <v>3606</v>
      </c>
    </row>
    <row r="966" spans="1:2" ht="13.8" customHeight="1">
      <c r="A966" s="107" t="s">
        <v>8297</v>
      </c>
      <c r="B966" s="107" t="s">
        <v>3605</v>
      </c>
    </row>
    <row r="967" spans="1:2" ht="13.8" customHeight="1">
      <c r="A967" s="107" t="s">
        <v>8298</v>
      </c>
      <c r="B967" s="107" t="s">
        <v>3604</v>
      </c>
    </row>
    <row r="968" spans="1:2" ht="13.8" customHeight="1">
      <c r="A968" s="107" t="s">
        <v>8299</v>
      </c>
      <c r="B968" s="107" t="s">
        <v>3624</v>
      </c>
    </row>
    <row r="969" spans="1:2" ht="13.8" customHeight="1">
      <c r="A969" s="107" t="s">
        <v>8300</v>
      </c>
      <c r="B969" s="107" t="s">
        <v>3623</v>
      </c>
    </row>
    <row r="970" spans="1:2" ht="13.8" customHeight="1">
      <c r="A970" s="107" t="s">
        <v>8301</v>
      </c>
      <c r="B970" s="107" t="s">
        <v>3622</v>
      </c>
    </row>
    <row r="971" spans="1:2" ht="13.8" customHeight="1">
      <c r="A971" s="107" t="s">
        <v>8302</v>
      </c>
      <c r="B971" s="107" t="s">
        <v>3621</v>
      </c>
    </row>
    <row r="972" spans="1:2" ht="13.8" customHeight="1">
      <c r="A972" s="107" t="s">
        <v>8303</v>
      </c>
      <c r="B972" s="107" t="s">
        <v>3620</v>
      </c>
    </row>
    <row r="973" spans="1:2" ht="13.8" customHeight="1">
      <c r="A973" s="107" t="s">
        <v>8304</v>
      </c>
      <c r="B973" s="107" t="s">
        <v>3619</v>
      </c>
    </row>
    <row r="974" spans="1:2" ht="13.8" customHeight="1">
      <c r="A974" s="107" t="s">
        <v>8305</v>
      </c>
      <c r="B974" s="107" t="s">
        <v>3618</v>
      </c>
    </row>
    <row r="975" spans="1:2" ht="13.8" customHeight="1">
      <c r="A975" s="107" t="s">
        <v>8306</v>
      </c>
      <c r="B975" s="107" t="s">
        <v>3617</v>
      </c>
    </row>
    <row r="976" spans="1:2" ht="13.8" customHeight="1">
      <c r="A976" s="107" t="s">
        <v>8307</v>
      </c>
      <c r="B976" s="107" t="s">
        <v>3616</v>
      </c>
    </row>
    <row r="977" spans="1:2" ht="13.8" customHeight="1">
      <c r="A977" s="107" t="s">
        <v>8308</v>
      </c>
      <c r="B977" s="107" t="s">
        <v>3615</v>
      </c>
    </row>
    <row r="978" spans="1:2" ht="13.8" customHeight="1">
      <c r="A978" s="107" t="s">
        <v>8309</v>
      </c>
      <c r="B978" s="107" t="s">
        <v>3614</v>
      </c>
    </row>
    <row r="979" spans="1:2" ht="13.8" customHeight="1">
      <c r="A979" s="107" t="s">
        <v>8310</v>
      </c>
      <c r="B979" s="107" t="s">
        <v>3613</v>
      </c>
    </row>
    <row r="980" spans="1:2" ht="13.8" customHeight="1">
      <c r="A980" s="107" t="s">
        <v>8311</v>
      </c>
      <c r="B980" s="107" t="s">
        <v>3612</v>
      </c>
    </row>
    <row r="981" spans="1:2" ht="13.8" customHeight="1">
      <c r="A981" s="107" t="s">
        <v>8312</v>
      </c>
      <c r="B981" s="107" t="s">
        <v>3611</v>
      </c>
    </row>
    <row r="982" spans="1:2" ht="13.8" customHeight="1">
      <c r="A982" s="107" t="s">
        <v>8313</v>
      </c>
      <c r="B982" s="107" t="s">
        <v>12405</v>
      </c>
    </row>
    <row r="983" spans="1:2" ht="13.8" customHeight="1">
      <c r="A983" s="107" t="s">
        <v>8314</v>
      </c>
      <c r="B983" s="107" t="s">
        <v>12406</v>
      </c>
    </row>
    <row r="984" spans="1:2" ht="13.8" customHeight="1">
      <c r="A984" s="107" t="s">
        <v>8315</v>
      </c>
      <c r="B984" s="107" t="s">
        <v>12407</v>
      </c>
    </row>
    <row r="985" spans="1:2" ht="13.8" customHeight="1">
      <c r="A985" s="107" t="s">
        <v>8316</v>
      </c>
      <c r="B985" s="107" t="s">
        <v>12408</v>
      </c>
    </row>
    <row r="986" spans="1:2" ht="13.8" customHeight="1">
      <c r="A986" s="107" t="s">
        <v>8317</v>
      </c>
      <c r="B986" s="107" t="s">
        <v>12409</v>
      </c>
    </row>
    <row r="987" spans="1:2" ht="13.8" customHeight="1">
      <c r="A987" s="107" t="s">
        <v>8318</v>
      </c>
      <c r="B987" s="107" t="s">
        <v>3627</v>
      </c>
    </row>
    <row r="988" spans="1:2" ht="13.8" customHeight="1">
      <c r="A988" s="107" t="s">
        <v>8319</v>
      </c>
      <c r="B988" s="107" t="s">
        <v>3626</v>
      </c>
    </row>
    <row r="989" spans="1:2" ht="13.8" customHeight="1">
      <c r="A989" s="107" t="s">
        <v>8320</v>
      </c>
      <c r="B989" s="107" t="s">
        <v>3625</v>
      </c>
    </row>
    <row r="990" spans="1:2" ht="13.8" customHeight="1">
      <c r="A990" s="107" t="s">
        <v>8321</v>
      </c>
      <c r="B990" s="107" t="s">
        <v>12410</v>
      </c>
    </row>
    <row r="991" spans="1:2" ht="13.8" customHeight="1">
      <c r="A991" s="107" t="s">
        <v>8322</v>
      </c>
      <c r="B991" s="107" t="s">
        <v>12411</v>
      </c>
    </row>
    <row r="992" spans="1:2" ht="13.8" customHeight="1">
      <c r="A992" s="107" t="s">
        <v>8323</v>
      </c>
      <c r="B992" s="107" t="s">
        <v>12412</v>
      </c>
    </row>
    <row r="993" spans="1:2" ht="13.8" customHeight="1">
      <c r="A993" s="107" t="s">
        <v>8324</v>
      </c>
      <c r="B993" s="107" t="s">
        <v>3630</v>
      </c>
    </row>
    <row r="994" spans="1:2" ht="13.8" customHeight="1">
      <c r="A994" s="107" t="s">
        <v>8325</v>
      </c>
      <c r="B994" s="107" t="s">
        <v>12413</v>
      </c>
    </row>
    <row r="995" spans="1:2" ht="13.8" customHeight="1">
      <c r="A995" s="107" t="s">
        <v>8326</v>
      </c>
      <c r="B995" s="107" t="s">
        <v>3629</v>
      </c>
    </row>
    <row r="996" spans="1:2" ht="13.8" customHeight="1">
      <c r="A996" s="107" t="s">
        <v>8327</v>
      </c>
      <c r="B996" s="107" t="s">
        <v>12414</v>
      </c>
    </row>
    <row r="997" spans="1:2" ht="13.8" customHeight="1">
      <c r="A997" s="107" t="s">
        <v>8328</v>
      </c>
      <c r="B997" s="107" t="s">
        <v>3628</v>
      </c>
    </row>
    <row r="998" spans="1:2" ht="13.8" customHeight="1">
      <c r="A998" s="107" t="s">
        <v>8329</v>
      </c>
      <c r="B998" s="107" t="s">
        <v>3635</v>
      </c>
    </row>
    <row r="999" spans="1:2" ht="13.8" customHeight="1">
      <c r="A999" s="107" t="s">
        <v>8330</v>
      </c>
      <c r="B999" s="107" t="s">
        <v>3634</v>
      </c>
    </row>
    <row r="1000" spans="1:2" ht="13.8" customHeight="1">
      <c r="A1000" s="107" t="s">
        <v>8331</v>
      </c>
      <c r="B1000" s="107" t="s">
        <v>3633</v>
      </c>
    </row>
    <row r="1001" spans="1:2" ht="13.8" customHeight="1">
      <c r="A1001" s="107" t="s">
        <v>8332</v>
      </c>
      <c r="B1001" s="107" t="s">
        <v>3632</v>
      </c>
    </row>
    <row r="1002" spans="1:2" ht="13.8" customHeight="1">
      <c r="A1002" s="107" t="s">
        <v>8333</v>
      </c>
      <c r="B1002" s="107" t="s">
        <v>3631</v>
      </c>
    </row>
    <row r="1003" spans="1:2" ht="13.8" customHeight="1">
      <c r="A1003" s="107" t="s">
        <v>8334</v>
      </c>
      <c r="B1003" s="107" t="s">
        <v>3637</v>
      </c>
    </row>
    <row r="1004" spans="1:2" ht="13.8" customHeight="1">
      <c r="A1004" s="107" t="s">
        <v>8335</v>
      </c>
      <c r="B1004" s="107" t="s">
        <v>3636</v>
      </c>
    </row>
    <row r="1005" spans="1:2" ht="13.8" customHeight="1">
      <c r="A1005" s="107" t="s">
        <v>8336</v>
      </c>
      <c r="B1005" s="107" t="s">
        <v>3396</v>
      </c>
    </row>
    <row r="1006" spans="1:2" ht="13.8" customHeight="1">
      <c r="A1006" s="107" t="s">
        <v>8337</v>
      </c>
      <c r="B1006" s="107" t="s">
        <v>3639</v>
      </c>
    </row>
    <row r="1007" spans="1:2" ht="13.8" customHeight="1">
      <c r="A1007" s="107" t="s">
        <v>8338</v>
      </c>
      <c r="B1007" s="107" t="s">
        <v>3638</v>
      </c>
    </row>
    <row r="1008" spans="1:2" ht="13.8" customHeight="1">
      <c r="A1008" s="107" t="s">
        <v>8339</v>
      </c>
      <c r="B1008" s="107" t="s">
        <v>3643</v>
      </c>
    </row>
    <row r="1009" spans="1:2" ht="13.8" customHeight="1">
      <c r="A1009" s="107" t="s">
        <v>8340</v>
      </c>
      <c r="B1009" s="107" t="s">
        <v>3642</v>
      </c>
    </row>
    <row r="1010" spans="1:2" ht="13.8" customHeight="1">
      <c r="A1010" s="107" t="s">
        <v>8341</v>
      </c>
      <c r="B1010" s="107" t="s">
        <v>3641</v>
      </c>
    </row>
    <row r="1011" spans="1:2" ht="13.8" customHeight="1">
      <c r="A1011" s="107" t="s">
        <v>8342</v>
      </c>
      <c r="B1011" s="107" t="s">
        <v>3640</v>
      </c>
    </row>
    <row r="1012" spans="1:2" ht="13.8" customHeight="1">
      <c r="A1012" s="107" t="s">
        <v>8343</v>
      </c>
      <c r="B1012" s="107" t="s">
        <v>3652</v>
      </c>
    </row>
    <row r="1013" spans="1:2" ht="13.8" customHeight="1">
      <c r="A1013" s="107" t="s">
        <v>8344</v>
      </c>
      <c r="B1013" s="107" t="s">
        <v>3651</v>
      </c>
    </row>
    <row r="1014" spans="1:2" ht="13.8" customHeight="1">
      <c r="A1014" s="107" t="s">
        <v>8345</v>
      </c>
      <c r="B1014" s="107" t="s">
        <v>3650</v>
      </c>
    </row>
    <row r="1015" spans="1:2" ht="13.8" customHeight="1">
      <c r="A1015" s="107" t="s">
        <v>8346</v>
      </c>
      <c r="B1015" s="107" t="s">
        <v>3649</v>
      </c>
    </row>
    <row r="1016" spans="1:2" ht="13.8" customHeight="1">
      <c r="A1016" s="107" t="s">
        <v>8347</v>
      </c>
      <c r="B1016" s="107" t="s">
        <v>3648</v>
      </c>
    </row>
    <row r="1017" spans="1:2" ht="13.8" customHeight="1">
      <c r="A1017" s="107" t="s">
        <v>8348</v>
      </c>
      <c r="B1017" s="107" t="s">
        <v>3647</v>
      </c>
    </row>
    <row r="1018" spans="1:2" ht="13.8" customHeight="1">
      <c r="A1018" s="107" t="s">
        <v>8349</v>
      </c>
      <c r="B1018" s="107" t="s">
        <v>3646</v>
      </c>
    </row>
    <row r="1019" spans="1:2" ht="13.8" customHeight="1">
      <c r="A1019" s="107" t="s">
        <v>8350</v>
      </c>
      <c r="B1019" s="107" t="s">
        <v>3645</v>
      </c>
    </row>
    <row r="1020" spans="1:2" ht="13.8" customHeight="1">
      <c r="A1020" s="107" t="s">
        <v>8351</v>
      </c>
      <c r="B1020" s="107" t="s">
        <v>3644</v>
      </c>
    </row>
    <row r="1021" spans="1:2" ht="13.8" customHeight="1">
      <c r="A1021" s="107" t="s">
        <v>8352</v>
      </c>
      <c r="B1021" s="107" t="s">
        <v>3656</v>
      </c>
    </row>
    <row r="1022" spans="1:2" ht="13.8" customHeight="1">
      <c r="A1022" s="107" t="s">
        <v>8353</v>
      </c>
      <c r="B1022" s="107" t="s">
        <v>3655</v>
      </c>
    </row>
    <row r="1023" spans="1:2" ht="13.8" customHeight="1">
      <c r="A1023" s="107" t="s">
        <v>8354</v>
      </c>
      <c r="B1023" s="107" t="s">
        <v>3654</v>
      </c>
    </row>
    <row r="1024" spans="1:2" ht="13.8" customHeight="1">
      <c r="A1024" s="107" t="s">
        <v>8355</v>
      </c>
      <c r="B1024" s="107" t="s">
        <v>3653</v>
      </c>
    </row>
    <row r="1025" spans="1:2" ht="13.8" customHeight="1">
      <c r="A1025" s="107" t="s">
        <v>8356</v>
      </c>
      <c r="B1025" s="107" t="s">
        <v>3670</v>
      </c>
    </row>
    <row r="1026" spans="1:2" ht="13.8" customHeight="1">
      <c r="A1026" s="107" t="s">
        <v>8357</v>
      </c>
      <c r="B1026" s="107" t="s">
        <v>3669</v>
      </c>
    </row>
    <row r="1027" spans="1:2" ht="13.8" customHeight="1">
      <c r="A1027" s="107" t="s">
        <v>8358</v>
      </c>
      <c r="B1027" s="107" t="s">
        <v>3668</v>
      </c>
    </row>
    <row r="1028" spans="1:2" ht="13.8" customHeight="1">
      <c r="A1028" s="107" t="s">
        <v>8359</v>
      </c>
      <c r="B1028" s="107" t="s">
        <v>3667</v>
      </c>
    </row>
    <row r="1029" spans="1:2" ht="13.8" customHeight="1">
      <c r="A1029" s="107" t="s">
        <v>8360</v>
      </c>
      <c r="B1029" s="107" t="s">
        <v>3666</v>
      </c>
    </row>
    <row r="1030" spans="1:2" ht="13.8" customHeight="1">
      <c r="A1030" s="107" t="s">
        <v>8361</v>
      </c>
      <c r="B1030" s="107" t="s">
        <v>3665</v>
      </c>
    </row>
    <row r="1031" spans="1:2" ht="13.8" customHeight="1">
      <c r="A1031" s="107" t="s">
        <v>8362</v>
      </c>
      <c r="B1031" s="107" t="s">
        <v>3664</v>
      </c>
    </row>
    <row r="1032" spans="1:2" ht="13.8" customHeight="1">
      <c r="A1032" s="107" t="s">
        <v>8363</v>
      </c>
      <c r="B1032" s="107" t="s">
        <v>3663</v>
      </c>
    </row>
    <row r="1033" spans="1:2" ht="13.8" customHeight="1">
      <c r="A1033" s="107" t="s">
        <v>8364</v>
      </c>
      <c r="B1033" s="107" t="s">
        <v>3662</v>
      </c>
    </row>
    <row r="1034" spans="1:2" ht="13.8" customHeight="1">
      <c r="A1034" s="107" t="s">
        <v>8365</v>
      </c>
      <c r="B1034" s="107" t="s">
        <v>3661</v>
      </c>
    </row>
    <row r="1035" spans="1:2" ht="13.8" customHeight="1">
      <c r="A1035" s="107" t="s">
        <v>8366</v>
      </c>
      <c r="B1035" s="107" t="s">
        <v>3660</v>
      </c>
    </row>
    <row r="1036" spans="1:2" ht="13.8" customHeight="1">
      <c r="A1036" s="107" t="s">
        <v>8367</v>
      </c>
      <c r="B1036" s="107" t="s">
        <v>3659</v>
      </c>
    </row>
    <row r="1037" spans="1:2" ht="13.8" customHeight="1">
      <c r="A1037" s="107" t="s">
        <v>8368</v>
      </c>
      <c r="B1037" s="107" t="s">
        <v>3658</v>
      </c>
    </row>
    <row r="1038" spans="1:2" ht="13.8" customHeight="1">
      <c r="A1038" s="107" t="s">
        <v>8369</v>
      </c>
      <c r="B1038" s="107" t="s">
        <v>3657</v>
      </c>
    </row>
    <row r="1039" spans="1:2" ht="13.8" customHeight="1">
      <c r="A1039" s="107" t="s">
        <v>8370</v>
      </c>
      <c r="B1039" s="107" t="s">
        <v>3674</v>
      </c>
    </row>
    <row r="1040" spans="1:2" ht="13.8" customHeight="1">
      <c r="A1040" s="107" t="s">
        <v>8371</v>
      </c>
      <c r="B1040" s="107" t="s">
        <v>3673</v>
      </c>
    </row>
    <row r="1041" spans="1:2" ht="13.8" customHeight="1">
      <c r="A1041" s="107" t="s">
        <v>8372</v>
      </c>
      <c r="B1041" s="107" t="s">
        <v>7586</v>
      </c>
    </row>
    <row r="1042" spans="1:2" ht="13.8" customHeight="1">
      <c r="A1042" s="107" t="s">
        <v>8373</v>
      </c>
      <c r="B1042" s="107" t="s">
        <v>3672</v>
      </c>
    </row>
    <row r="1043" spans="1:2" ht="13.8" customHeight="1">
      <c r="A1043" s="107" t="s">
        <v>8374</v>
      </c>
      <c r="B1043" s="107" t="s">
        <v>3671</v>
      </c>
    </row>
    <row r="1044" spans="1:2" ht="13.8" customHeight="1">
      <c r="A1044" s="107" t="s">
        <v>8375</v>
      </c>
      <c r="B1044" s="107" t="s">
        <v>12415</v>
      </c>
    </row>
    <row r="1045" spans="1:2" ht="13.8" customHeight="1">
      <c r="A1045" s="107" t="s">
        <v>8376</v>
      </c>
      <c r="B1045" s="107" t="s">
        <v>3678</v>
      </c>
    </row>
    <row r="1046" spans="1:2" ht="13.8" customHeight="1">
      <c r="A1046" s="107" t="s">
        <v>8377</v>
      </c>
      <c r="B1046" s="107" t="s">
        <v>3677</v>
      </c>
    </row>
    <row r="1047" spans="1:2" ht="13.8" customHeight="1">
      <c r="A1047" s="107" t="s">
        <v>8378</v>
      </c>
      <c r="B1047" s="107" t="s">
        <v>3676</v>
      </c>
    </row>
    <row r="1048" spans="1:2" ht="13.8" customHeight="1">
      <c r="A1048" s="107" t="s">
        <v>8379</v>
      </c>
      <c r="B1048" s="107" t="s">
        <v>3675</v>
      </c>
    </row>
    <row r="1049" spans="1:2" ht="13.8" customHeight="1">
      <c r="A1049" s="107" t="s">
        <v>8380</v>
      </c>
      <c r="B1049" s="107" t="s">
        <v>3681</v>
      </c>
    </row>
    <row r="1050" spans="1:2" ht="13.8" customHeight="1">
      <c r="A1050" s="107" t="s">
        <v>8381</v>
      </c>
      <c r="B1050" s="107" t="s">
        <v>3680</v>
      </c>
    </row>
    <row r="1051" spans="1:2" ht="13.8" customHeight="1">
      <c r="A1051" s="107" t="s">
        <v>8382</v>
      </c>
      <c r="B1051" s="107" t="s">
        <v>12416</v>
      </c>
    </row>
    <row r="1052" spans="1:2" ht="13.8" customHeight="1">
      <c r="A1052" s="107" t="s">
        <v>8383</v>
      </c>
      <c r="B1052" s="107" t="s">
        <v>12417</v>
      </c>
    </row>
    <row r="1053" spans="1:2" ht="13.8" customHeight="1">
      <c r="A1053" s="107" t="s">
        <v>8384</v>
      </c>
      <c r="B1053" s="107" t="s">
        <v>12418</v>
      </c>
    </row>
    <row r="1054" spans="1:2" ht="13.8" customHeight="1">
      <c r="A1054" s="107" t="s">
        <v>8385</v>
      </c>
      <c r="B1054" s="107" t="s">
        <v>12419</v>
      </c>
    </row>
    <row r="1055" spans="1:2" ht="13.8" customHeight="1">
      <c r="A1055" s="107" t="s">
        <v>8386</v>
      </c>
      <c r="B1055" s="107" t="s">
        <v>3679</v>
      </c>
    </row>
    <row r="1056" spans="1:2" ht="13.8" customHeight="1">
      <c r="A1056" s="107" t="s">
        <v>8387</v>
      </c>
      <c r="B1056" s="107" t="s">
        <v>12420</v>
      </c>
    </row>
    <row r="1057" spans="1:2" ht="13.8" customHeight="1">
      <c r="A1057" s="107" t="s">
        <v>8388</v>
      </c>
      <c r="B1057" s="107" t="s">
        <v>3685</v>
      </c>
    </row>
    <row r="1058" spans="1:2" ht="13.8" customHeight="1">
      <c r="A1058" s="107" t="s">
        <v>8389</v>
      </c>
      <c r="B1058" s="107" t="s">
        <v>3684</v>
      </c>
    </row>
    <row r="1059" spans="1:2" ht="13.8" customHeight="1">
      <c r="A1059" s="107" t="s">
        <v>8390</v>
      </c>
      <c r="B1059" s="107" t="s">
        <v>7629</v>
      </c>
    </row>
    <row r="1060" spans="1:2" ht="13.8" customHeight="1">
      <c r="A1060" s="107" t="s">
        <v>8391</v>
      </c>
      <c r="B1060" s="107" t="s">
        <v>3683</v>
      </c>
    </row>
    <row r="1061" spans="1:2" ht="13.8" customHeight="1">
      <c r="A1061" s="107" t="s">
        <v>8392</v>
      </c>
      <c r="B1061" s="107" t="s">
        <v>3682</v>
      </c>
    </row>
    <row r="1062" spans="1:2" ht="13.8" customHeight="1">
      <c r="A1062" s="107" t="s">
        <v>8393</v>
      </c>
      <c r="B1062" s="107" t="s">
        <v>2416</v>
      </c>
    </row>
    <row r="1063" spans="1:2" ht="13.8" customHeight="1">
      <c r="A1063" s="107" t="s">
        <v>8394</v>
      </c>
      <c r="B1063" s="107" t="s">
        <v>3686</v>
      </c>
    </row>
    <row r="1064" spans="1:2" ht="13.8" customHeight="1">
      <c r="A1064" s="107" t="s">
        <v>8395</v>
      </c>
      <c r="B1064" s="107" t="s">
        <v>3687</v>
      </c>
    </row>
    <row r="1065" spans="1:2" ht="13.8" customHeight="1">
      <c r="A1065" s="107" t="s">
        <v>8396</v>
      </c>
      <c r="B1065" s="107" t="s">
        <v>3689</v>
      </c>
    </row>
    <row r="1066" spans="1:2" ht="13.8" customHeight="1">
      <c r="A1066" s="107" t="s">
        <v>8397</v>
      </c>
      <c r="B1066" s="107" t="s">
        <v>3688</v>
      </c>
    </row>
    <row r="1067" spans="1:2" ht="13.8" customHeight="1">
      <c r="A1067" s="107" t="s">
        <v>8398</v>
      </c>
      <c r="B1067" s="107" t="s">
        <v>3702</v>
      </c>
    </row>
    <row r="1068" spans="1:2" ht="13.8" customHeight="1">
      <c r="A1068" s="107" t="s">
        <v>8399</v>
      </c>
      <c r="B1068" s="107" t="s">
        <v>3701</v>
      </c>
    </row>
    <row r="1069" spans="1:2" ht="13.8" customHeight="1">
      <c r="A1069" s="107" t="s">
        <v>8400</v>
      </c>
      <c r="B1069" s="107" t="s">
        <v>3700</v>
      </c>
    </row>
    <row r="1070" spans="1:2" ht="13.8" customHeight="1">
      <c r="A1070" s="107" t="s">
        <v>8401</v>
      </c>
      <c r="B1070" s="107" t="s">
        <v>3699</v>
      </c>
    </row>
    <row r="1071" spans="1:2" ht="13.8" customHeight="1">
      <c r="A1071" s="107" t="s">
        <v>8402</v>
      </c>
      <c r="B1071" s="107" t="s">
        <v>2418</v>
      </c>
    </row>
    <row r="1072" spans="1:2" ht="13.8" customHeight="1">
      <c r="A1072" s="107" t="s">
        <v>8403</v>
      </c>
      <c r="B1072" s="107" t="s">
        <v>3698</v>
      </c>
    </row>
    <row r="1073" spans="1:2" ht="13.8" customHeight="1">
      <c r="A1073" s="107" t="s">
        <v>8404</v>
      </c>
      <c r="B1073" s="107" t="s">
        <v>3697</v>
      </c>
    </row>
    <row r="1074" spans="1:2" ht="13.8" customHeight="1">
      <c r="A1074" s="107" t="s">
        <v>8405</v>
      </c>
      <c r="B1074" s="107" t="s">
        <v>3696</v>
      </c>
    </row>
    <row r="1075" spans="1:2" ht="13.8" customHeight="1">
      <c r="A1075" s="107" t="s">
        <v>8406</v>
      </c>
      <c r="B1075" s="107" t="s">
        <v>3695</v>
      </c>
    </row>
    <row r="1076" spans="1:2" ht="13.8" customHeight="1">
      <c r="A1076" s="107" t="s">
        <v>8407</v>
      </c>
      <c r="B1076" s="107" t="s">
        <v>3694</v>
      </c>
    </row>
    <row r="1077" spans="1:2" ht="13.8" customHeight="1">
      <c r="A1077" s="107" t="s">
        <v>8408</v>
      </c>
      <c r="B1077" s="107" t="s">
        <v>3693</v>
      </c>
    </row>
    <row r="1078" spans="1:2" ht="13.8" customHeight="1">
      <c r="A1078" s="107" t="s">
        <v>8409</v>
      </c>
      <c r="B1078" s="107" t="s">
        <v>3692</v>
      </c>
    </row>
    <row r="1079" spans="1:2" ht="13.8" customHeight="1">
      <c r="A1079" s="107" t="s">
        <v>8410</v>
      </c>
      <c r="B1079" s="107" t="s">
        <v>3691</v>
      </c>
    </row>
    <row r="1080" spans="1:2" ht="13.8" customHeight="1">
      <c r="A1080" s="107" t="s">
        <v>8411</v>
      </c>
      <c r="B1080" s="107" t="s">
        <v>3690</v>
      </c>
    </row>
    <row r="1081" spans="1:2" ht="13.8" customHeight="1">
      <c r="A1081" s="107" t="s">
        <v>8412</v>
      </c>
      <c r="B1081" s="107" t="s">
        <v>3706</v>
      </c>
    </row>
    <row r="1082" spans="1:2" ht="13.8" customHeight="1">
      <c r="A1082" s="107" t="s">
        <v>8413</v>
      </c>
      <c r="B1082" s="107" t="s">
        <v>3705</v>
      </c>
    </row>
    <row r="1083" spans="1:2" ht="13.8" customHeight="1">
      <c r="A1083" s="107" t="s">
        <v>8414</v>
      </c>
      <c r="B1083" s="107" t="s">
        <v>3704</v>
      </c>
    </row>
    <row r="1084" spans="1:2" ht="13.8" customHeight="1">
      <c r="A1084" s="107" t="s">
        <v>8415</v>
      </c>
      <c r="B1084" s="107" t="s">
        <v>3703</v>
      </c>
    </row>
    <row r="1085" spans="1:2" ht="13.8" customHeight="1">
      <c r="A1085" s="107" t="s">
        <v>8416</v>
      </c>
      <c r="B1085" s="107" t="s">
        <v>3720</v>
      </c>
    </row>
    <row r="1086" spans="1:2" ht="13.8" customHeight="1">
      <c r="A1086" s="107" t="s">
        <v>8417</v>
      </c>
      <c r="B1086" s="107" t="s">
        <v>3719</v>
      </c>
    </row>
    <row r="1087" spans="1:2" ht="13.8" customHeight="1">
      <c r="A1087" s="107" t="s">
        <v>8418</v>
      </c>
      <c r="B1087" s="107" t="s">
        <v>3718</v>
      </c>
    </row>
    <row r="1088" spans="1:2" ht="13.8" customHeight="1">
      <c r="A1088" s="107" t="s">
        <v>8419</v>
      </c>
      <c r="B1088" s="107" t="s">
        <v>3717</v>
      </c>
    </row>
    <row r="1089" spans="1:2" ht="13.8" customHeight="1">
      <c r="A1089" s="107" t="s">
        <v>8420</v>
      </c>
      <c r="B1089" s="107" t="s">
        <v>3716</v>
      </c>
    </row>
    <row r="1090" spans="1:2" ht="13.8" customHeight="1">
      <c r="A1090" s="107" t="s">
        <v>8421</v>
      </c>
      <c r="B1090" s="107" t="s">
        <v>3715</v>
      </c>
    </row>
    <row r="1091" spans="1:2" ht="13.8" customHeight="1">
      <c r="A1091" s="107" t="s">
        <v>8422</v>
      </c>
      <c r="B1091" s="107" t="s">
        <v>3714</v>
      </c>
    </row>
    <row r="1092" spans="1:2" ht="13.8" customHeight="1">
      <c r="A1092" s="107" t="s">
        <v>8423</v>
      </c>
      <c r="B1092" s="107" t="s">
        <v>3713</v>
      </c>
    </row>
    <row r="1093" spans="1:2" ht="13.8" customHeight="1">
      <c r="A1093" s="107" t="s">
        <v>8424</v>
      </c>
      <c r="B1093" s="107" t="s">
        <v>3712</v>
      </c>
    </row>
    <row r="1094" spans="1:2" ht="13.8" customHeight="1">
      <c r="A1094" s="107" t="s">
        <v>8425</v>
      </c>
      <c r="B1094" s="107" t="s">
        <v>3711</v>
      </c>
    </row>
    <row r="1095" spans="1:2" ht="13.8" customHeight="1">
      <c r="A1095" s="107" t="s">
        <v>8426</v>
      </c>
      <c r="B1095" s="107" t="s">
        <v>3710</v>
      </c>
    </row>
    <row r="1096" spans="1:2" ht="13.8" customHeight="1">
      <c r="A1096" s="107" t="s">
        <v>8427</v>
      </c>
      <c r="B1096" s="107" t="s">
        <v>3709</v>
      </c>
    </row>
    <row r="1097" spans="1:2" ht="13.8" customHeight="1">
      <c r="A1097" s="107" t="s">
        <v>8428</v>
      </c>
      <c r="B1097" s="107" t="s">
        <v>3708</v>
      </c>
    </row>
    <row r="1098" spans="1:2" ht="13.8" customHeight="1">
      <c r="A1098" s="107" t="s">
        <v>8429</v>
      </c>
      <c r="B1098" s="107" t="s">
        <v>3707</v>
      </c>
    </row>
    <row r="1099" spans="1:2" ht="13.8" customHeight="1">
      <c r="A1099" s="107" t="s">
        <v>8430</v>
      </c>
      <c r="B1099" s="107" t="s">
        <v>12421</v>
      </c>
    </row>
    <row r="1100" spans="1:2" ht="13.8" customHeight="1">
      <c r="A1100" s="107" t="s">
        <v>8431</v>
      </c>
      <c r="B1100" s="107" t="s">
        <v>3722</v>
      </c>
    </row>
    <row r="1101" spans="1:2" ht="13.8" customHeight="1">
      <c r="A1101" s="107" t="s">
        <v>8432</v>
      </c>
      <c r="B1101" s="107" t="s">
        <v>3721</v>
      </c>
    </row>
    <row r="1102" spans="1:2" ht="13.8" customHeight="1">
      <c r="A1102" s="107" t="s">
        <v>8433</v>
      </c>
      <c r="B1102" s="107" t="s">
        <v>12422</v>
      </c>
    </row>
    <row r="1103" spans="1:2" ht="13.8" customHeight="1">
      <c r="A1103" s="107" t="s">
        <v>8434</v>
      </c>
      <c r="B1103" s="107" t="s">
        <v>12423</v>
      </c>
    </row>
    <row r="1104" spans="1:2" ht="13.8" customHeight="1">
      <c r="A1104" s="107" t="s">
        <v>8435</v>
      </c>
      <c r="B1104" s="107" t="s">
        <v>3725</v>
      </c>
    </row>
    <row r="1105" spans="1:2" ht="13.8" customHeight="1">
      <c r="A1105" s="107" t="s">
        <v>8436</v>
      </c>
      <c r="B1105" s="107" t="s">
        <v>3724</v>
      </c>
    </row>
    <row r="1106" spans="1:2" ht="13.8" customHeight="1">
      <c r="A1106" s="107" t="s">
        <v>8437</v>
      </c>
      <c r="B1106" s="107" t="s">
        <v>3723</v>
      </c>
    </row>
    <row r="1107" spans="1:2" ht="13.8" customHeight="1">
      <c r="A1107" s="107" t="s">
        <v>8438</v>
      </c>
      <c r="B1107" s="107" t="s">
        <v>12424</v>
      </c>
    </row>
    <row r="1108" spans="1:2" ht="13.8" customHeight="1">
      <c r="A1108" s="107" t="s">
        <v>8439</v>
      </c>
      <c r="B1108" s="107" t="s">
        <v>12425</v>
      </c>
    </row>
    <row r="1109" spans="1:2" ht="13.8" customHeight="1">
      <c r="A1109" s="107" t="s">
        <v>8440</v>
      </c>
      <c r="B1109" s="107" t="s">
        <v>12426</v>
      </c>
    </row>
    <row r="1110" spans="1:2" ht="13.8" customHeight="1">
      <c r="A1110" s="107" t="s">
        <v>8441</v>
      </c>
      <c r="B1110" s="107" t="s">
        <v>12427</v>
      </c>
    </row>
    <row r="1111" spans="1:2" ht="13.8" customHeight="1">
      <c r="A1111" s="107" t="s">
        <v>8442</v>
      </c>
      <c r="B1111" s="107" t="s">
        <v>3727</v>
      </c>
    </row>
    <row r="1112" spans="1:2" ht="13.8" customHeight="1">
      <c r="A1112" s="107" t="s">
        <v>8443</v>
      </c>
      <c r="B1112" s="107" t="s">
        <v>12428</v>
      </c>
    </row>
    <row r="1113" spans="1:2" ht="13.8" customHeight="1">
      <c r="A1113" s="107" t="s">
        <v>8444</v>
      </c>
      <c r="B1113" s="107" t="s">
        <v>12429</v>
      </c>
    </row>
    <row r="1114" spans="1:2" ht="13.8" customHeight="1">
      <c r="A1114" s="107" t="s">
        <v>8445</v>
      </c>
      <c r="B1114" s="107" t="s">
        <v>3726</v>
      </c>
    </row>
    <row r="1115" spans="1:2" ht="13.8" customHeight="1">
      <c r="A1115" s="107" t="s">
        <v>8446</v>
      </c>
      <c r="B1115" s="107" t="s">
        <v>12430</v>
      </c>
    </row>
    <row r="1116" spans="1:2" ht="13.8" customHeight="1">
      <c r="A1116" s="107" t="s">
        <v>8447</v>
      </c>
      <c r="B1116" s="107" t="s">
        <v>3728</v>
      </c>
    </row>
    <row r="1117" spans="1:2" ht="13.8" customHeight="1">
      <c r="A1117" s="107" t="s">
        <v>8448</v>
      </c>
      <c r="B1117" s="107" t="s">
        <v>3729</v>
      </c>
    </row>
    <row r="1118" spans="1:2" ht="13.8" customHeight="1">
      <c r="A1118" s="107" t="s">
        <v>8449</v>
      </c>
      <c r="B1118" s="107" t="s">
        <v>3730</v>
      </c>
    </row>
    <row r="1119" spans="1:2" ht="13.8" customHeight="1">
      <c r="A1119" s="107" t="s">
        <v>8450</v>
      </c>
      <c r="B1119" s="107" t="s">
        <v>3731</v>
      </c>
    </row>
    <row r="1120" spans="1:2" ht="13.8" customHeight="1">
      <c r="A1120" s="107" t="s">
        <v>8451</v>
      </c>
      <c r="B1120" s="107" t="s">
        <v>3732</v>
      </c>
    </row>
    <row r="1121" spans="1:2" ht="13.8" customHeight="1">
      <c r="A1121" s="107" t="s">
        <v>8452</v>
      </c>
      <c r="B1121" s="107" t="s">
        <v>3734</v>
      </c>
    </row>
    <row r="1122" spans="1:2" ht="13.8" customHeight="1">
      <c r="A1122" s="107" t="s">
        <v>8453</v>
      </c>
      <c r="B1122" s="107" t="s">
        <v>3733</v>
      </c>
    </row>
    <row r="1123" spans="1:2" ht="13.8" customHeight="1">
      <c r="A1123" s="107" t="s">
        <v>8454</v>
      </c>
      <c r="B1123" s="107" t="s">
        <v>3736</v>
      </c>
    </row>
    <row r="1124" spans="1:2" ht="13.8" customHeight="1">
      <c r="A1124" s="107" t="s">
        <v>8455</v>
      </c>
      <c r="B1124" s="107" t="s">
        <v>3735</v>
      </c>
    </row>
    <row r="1125" spans="1:2" ht="13.8" customHeight="1">
      <c r="A1125" s="107" t="s">
        <v>8456</v>
      </c>
      <c r="B1125" s="107" t="s">
        <v>3737</v>
      </c>
    </row>
    <row r="1126" spans="1:2" ht="13.8" customHeight="1">
      <c r="A1126" s="107" t="s">
        <v>8457</v>
      </c>
      <c r="B1126" s="107" t="s">
        <v>3746</v>
      </c>
    </row>
    <row r="1127" spans="1:2" ht="13.8" customHeight="1">
      <c r="A1127" s="107" t="s">
        <v>8458</v>
      </c>
      <c r="B1127" s="107" t="s">
        <v>3745</v>
      </c>
    </row>
    <row r="1128" spans="1:2" ht="13.8" customHeight="1">
      <c r="A1128" s="107" t="s">
        <v>8459</v>
      </c>
      <c r="B1128" s="107" t="s">
        <v>3744</v>
      </c>
    </row>
    <row r="1129" spans="1:2" ht="13.8" customHeight="1">
      <c r="A1129" s="107" t="s">
        <v>8460</v>
      </c>
      <c r="B1129" s="107" t="s">
        <v>3743</v>
      </c>
    </row>
    <row r="1130" spans="1:2" ht="13.8" customHeight="1">
      <c r="A1130" s="107" t="s">
        <v>8461</v>
      </c>
      <c r="B1130" s="107" t="s">
        <v>3742</v>
      </c>
    </row>
    <row r="1131" spans="1:2" ht="13.8" customHeight="1">
      <c r="A1131" s="107" t="s">
        <v>8462</v>
      </c>
      <c r="B1131" s="107" t="s">
        <v>3741</v>
      </c>
    </row>
    <row r="1132" spans="1:2" ht="13.8" customHeight="1">
      <c r="A1132" s="107" t="s">
        <v>8463</v>
      </c>
      <c r="B1132" s="107" t="s">
        <v>3740</v>
      </c>
    </row>
    <row r="1133" spans="1:2" ht="13.8" customHeight="1">
      <c r="A1133" s="107" t="s">
        <v>8464</v>
      </c>
      <c r="B1133" s="107" t="s">
        <v>3739</v>
      </c>
    </row>
    <row r="1134" spans="1:2" ht="13.8" customHeight="1">
      <c r="A1134" s="107" t="s">
        <v>8465</v>
      </c>
      <c r="B1134" s="107" t="s">
        <v>3738</v>
      </c>
    </row>
    <row r="1135" spans="1:2" ht="13.8" customHeight="1">
      <c r="A1135" s="107" t="s">
        <v>8466</v>
      </c>
      <c r="B1135" s="107" t="s">
        <v>3750</v>
      </c>
    </row>
    <row r="1136" spans="1:2" ht="13.8" customHeight="1">
      <c r="A1136" s="107" t="s">
        <v>8467</v>
      </c>
      <c r="B1136" s="107" t="s">
        <v>3749</v>
      </c>
    </row>
    <row r="1137" spans="1:2" ht="13.8" customHeight="1">
      <c r="A1137" s="107" t="s">
        <v>8468</v>
      </c>
      <c r="B1137" s="107" t="s">
        <v>3748</v>
      </c>
    </row>
    <row r="1138" spans="1:2" ht="13.8" customHeight="1">
      <c r="A1138" s="107" t="s">
        <v>8469</v>
      </c>
      <c r="B1138" s="107" t="s">
        <v>3747</v>
      </c>
    </row>
    <row r="1139" spans="1:2" ht="13.8" customHeight="1">
      <c r="A1139" s="107" t="s">
        <v>8470</v>
      </c>
      <c r="B1139" s="107" t="s">
        <v>3764</v>
      </c>
    </row>
    <row r="1140" spans="1:2" ht="13.8" customHeight="1">
      <c r="A1140" s="107" t="s">
        <v>8471</v>
      </c>
      <c r="B1140" s="107" t="s">
        <v>3763</v>
      </c>
    </row>
    <row r="1141" spans="1:2" ht="13.8" customHeight="1">
      <c r="A1141" s="107" t="s">
        <v>8472</v>
      </c>
      <c r="B1141" s="107" t="s">
        <v>3762</v>
      </c>
    </row>
    <row r="1142" spans="1:2" ht="13.8" customHeight="1">
      <c r="A1142" s="107" t="s">
        <v>8473</v>
      </c>
      <c r="B1142" s="107" t="s">
        <v>3761</v>
      </c>
    </row>
    <row r="1143" spans="1:2" ht="13.8" customHeight="1">
      <c r="A1143" s="107" t="s">
        <v>8474</v>
      </c>
      <c r="B1143" s="107" t="s">
        <v>3760</v>
      </c>
    </row>
    <row r="1144" spans="1:2" ht="13.8" customHeight="1">
      <c r="A1144" s="107" t="s">
        <v>8475</v>
      </c>
      <c r="B1144" s="107" t="s">
        <v>3759</v>
      </c>
    </row>
    <row r="1145" spans="1:2" ht="13.8" customHeight="1">
      <c r="A1145" s="107" t="s">
        <v>8476</v>
      </c>
      <c r="B1145" s="107" t="s">
        <v>3758</v>
      </c>
    </row>
    <row r="1146" spans="1:2" ht="13.8" customHeight="1">
      <c r="A1146" s="107" t="s">
        <v>8477</v>
      </c>
      <c r="B1146" s="107" t="s">
        <v>3757</v>
      </c>
    </row>
    <row r="1147" spans="1:2" ht="13.8" customHeight="1">
      <c r="A1147" s="107" t="s">
        <v>8478</v>
      </c>
      <c r="B1147" s="107" t="s">
        <v>3756</v>
      </c>
    </row>
    <row r="1148" spans="1:2" ht="13.8" customHeight="1">
      <c r="A1148" s="107" t="s">
        <v>8479</v>
      </c>
      <c r="B1148" s="107" t="s">
        <v>3755</v>
      </c>
    </row>
    <row r="1149" spans="1:2" ht="13.8" customHeight="1">
      <c r="A1149" s="107" t="s">
        <v>8480</v>
      </c>
      <c r="B1149" s="107" t="s">
        <v>3754</v>
      </c>
    </row>
    <row r="1150" spans="1:2" ht="13.8" customHeight="1">
      <c r="A1150" s="107" t="s">
        <v>8481</v>
      </c>
      <c r="B1150" s="107" t="s">
        <v>3753</v>
      </c>
    </row>
    <row r="1151" spans="1:2" ht="13.8" customHeight="1">
      <c r="A1151" s="107" t="s">
        <v>8482</v>
      </c>
      <c r="B1151" s="107" t="s">
        <v>3752</v>
      </c>
    </row>
    <row r="1152" spans="1:2" ht="13.8" customHeight="1">
      <c r="A1152" s="107" t="s">
        <v>8483</v>
      </c>
      <c r="B1152" s="107" t="s">
        <v>3751</v>
      </c>
    </row>
    <row r="1153" spans="1:2" ht="13.8" customHeight="1">
      <c r="A1153" s="107" t="s">
        <v>8484</v>
      </c>
      <c r="B1153" s="107" t="s">
        <v>3765</v>
      </c>
    </row>
    <row r="1154" spans="1:2" ht="13.8" customHeight="1">
      <c r="A1154" s="107" t="s">
        <v>8485</v>
      </c>
      <c r="B1154" s="107" t="s">
        <v>7630</v>
      </c>
    </row>
    <row r="1155" spans="1:2" ht="13.8" customHeight="1">
      <c r="A1155" s="107" t="s">
        <v>8486</v>
      </c>
      <c r="B1155" s="107" t="s">
        <v>12431</v>
      </c>
    </row>
    <row r="1156" spans="1:2" ht="13.8" customHeight="1">
      <c r="A1156" s="107" t="s">
        <v>8487</v>
      </c>
      <c r="B1156" s="107" t="s">
        <v>12432</v>
      </c>
    </row>
    <row r="1157" spans="1:2" ht="13.8" customHeight="1">
      <c r="A1157" s="107" t="s">
        <v>8488</v>
      </c>
      <c r="B1157" s="107" t="s">
        <v>12433</v>
      </c>
    </row>
    <row r="1158" spans="1:2" ht="13.8" customHeight="1">
      <c r="A1158" s="107" t="s">
        <v>8489</v>
      </c>
      <c r="B1158" s="107" t="s">
        <v>3766</v>
      </c>
    </row>
    <row r="1159" spans="1:2" ht="13.8" customHeight="1">
      <c r="A1159" s="107" t="s">
        <v>8490</v>
      </c>
      <c r="B1159" s="107" t="s">
        <v>12434</v>
      </c>
    </row>
    <row r="1160" spans="1:2" ht="13.8" customHeight="1">
      <c r="A1160" s="107" t="s">
        <v>8491</v>
      </c>
      <c r="B1160" s="107" t="s">
        <v>3769</v>
      </c>
    </row>
    <row r="1161" spans="1:2" ht="13.8" customHeight="1">
      <c r="A1161" s="107" t="s">
        <v>8492</v>
      </c>
      <c r="B1161" s="107" t="s">
        <v>3768</v>
      </c>
    </row>
    <row r="1162" spans="1:2" ht="13.8" customHeight="1">
      <c r="A1162" s="107" t="s">
        <v>8493</v>
      </c>
      <c r="B1162" s="107" t="s">
        <v>12435</v>
      </c>
    </row>
    <row r="1163" spans="1:2" ht="13.8" customHeight="1">
      <c r="A1163" s="107" t="s">
        <v>8494</v>
      </c>
      <c r="B1163" s="107" t="s">
        <v>3767</v>
      </c>
    </row>
    <row r="1164" spans="1:2" ht="13.8" customHeight="1">
      <c r="A1164" s="107" t="s">
        <v>8495</v>
      </c>
      <c r="B1164" s="107" t="s">
        <v>3773</v>
      </c>
    </row>
    <row r="1165" spans="1:2" ht="13.8" customHeight="1">
      <c r="A1165" s="107" t="s">
        <v>8496</v>
      </c>
      <c r="B1165" s="107" t="s">
        <v>12436</v>
      </c>
    </row>
    <row r="1166" spans="1:2" ht="13.8" customHeight="1">
      <c r="A1166" s="107" t="s">
        <v>8497</v>
      </c>
      <c r="B1166" s="107" t="s">
        <v>3772</v>
      </c>
    </row>
    <row r="1167" spans="1:2" ht="13.8" customHeight="1">
      <c r="A1167" s="107" t="s">
        <v>8498</v>
      </c>
      <c r="B1167" s="107" t="s">
        <v>12437</v>
      </c>
    </row>
    <row r="1168" spans="1:2" ht="13.8" customHeight="1">
      <c r="A1168" s="107" t="s">
        <v>8499</v>
      </c>
      <c r="B1168" s="107" t="s">
        <v>3771</v>
      </c>
    </row>
    <row r="1169" spans="1:2" ht="13.8" customHeight="1">
      <c r="A1169" s="107" t="s">
        <v>8500</v>
      </c>
      <c r="B1169" s="107" t="s">
        <v>3770</v>
      </c>
    </row>
    <row r="1170" spans="1:2" ht="13.8" customHeight="1">
      <c r="A1170" s="107" t="s">
        <v>8501</v>
      </c>
      <c r="B1170" s="107" t="s">
        <v>12438</v>
      </c>
    </row>
    <row r="1171" spans="1:2" ht="13.8" customHeight="1">
      <c r="A1171" s="107" t="s">
        <v>8502</v>
      </c>
      <c r="B1171" s="107" t="s">
        <v>12439</v>
      </c>
    </row>
    <row r="1172" spans="1:2" ht="13.8" customHeight="1">
      <c r="A1172" s="107" t="s">
        <v>8503</v>
      </c>
      <c r="B1172" s="107" t="s">
        <v>3778</v>
      </c>
    </row>
    <row r="1173" spans="1:2" ht="13.8" customHeight="1">
      <c r="A1173" s="107" t="s">
        <v>8504</v>
      </c>
      <c r="B1173" s="107" t="s">
        <v>3777</v>
      </c>
    </row>
    <row r="1174" spans="1:2" ht="13.8" customHeight="1">
      <c r="A1174" s="107" t="s">
        <v>8505</v>
      </c>
      <c r="B1174" s="107" t="s">
        <v>3776</v>
      </c>
    </row>
    <row r="1175" spans="1:2" ht="13.8" customHeight="1">
      <c r="A1175" s="107" t="s">
        <v>8506</v>
      </c>
      <c r="B1175" s="107" t="s">
        <v>3775</v>
      </c>
    </row>
    <row r="1176" spans="1:2" ht="13.8" customHeight="1">
      <c r="A1176" s="107" t="s">
        <v>8507</v>
      </c>
      <c r="B1176" s="107" t="s">
        <v>3774</v>
      </c>
    </row>
    <row r="1177" spans="1:2" ht="13.8" customHeight="1">
      <c r="A1177" s="107" t="s">
        <v>8508</v>
      </c>
      <c r="B1177" s="107" t="s">
        <v>3780</v>
      </c>
    </row>
    <row r="1178" spans="1:2" ht="13.8" customHeight="1">
      <c r="A1178" s="107" t="s">
        <v>8509</v>
      </c>
      <c r="B1178" s="107" t="s">
        <v>3779</v>
      </c>
    </row>
    <row r="1179" spans="1:2" ht="13.8" customHeight="1">
      <c r="A1179" s="107" t="s">
        <v>8510</v>
      </c>
      <c r="B1179" s="107" t="s">
        <v>3781</v>
      </c>
    </row>
    <row r="1180" spans="1:2" ht="13.8" customHeight="1">
      <c r="A1180" s="107" t="s">
        <v>8511</v>
      </c>
      <c r="B1180" s="107" t="s">
        <v>3783</v>
      </c>
    </row>
    <row r="1181" spans="1:2" ht="13.8" customHeight="1">
      <c r="A1181" s="107" t="s">
        <v>8512</v>
      </c>
      <c r="B1181" s="107" t="s">
        <v>3782</v>
      </c>
    </row>
    <row r="1182" spans="1:2" ht="13.8" customHeight="1">
      <c r="A1182" s="107" t="s">
        <v>8513</v>
      </c>
      <c r="B1182" s="107" t="s">
        <v>3797</v>
      </c>
    </row>
    <row r="1183" spans="1:2" ht="13.8" customHeight="1">
      <c r="A1183" s="107" t="s">
        <v>8514</v>
      </c>
      <c r="B1183" s="107" t="s">
        <v>3796</v>
      </c>
    </row>
    <row r="1184" spans="1:2" ht="13.8" customHeight="1">
      <c r="A1184" s="107" t="s">
        <v>8515</v>
      </c>
      <c r="B1184" s="107" t="s">
        <v>3795</v>
      </c>
    </row>
    <row r="1185" spans="1:2" ht="13.8" customHeight="1">
      <c r="A1185" s="107" t="s">
        <v>8516</v>
      </c>
      <c r="B1185" s="107" t="s">
        <v>3794</v>
      </c>
    </row>
    <row r="1186" spans="1:2" ht="13.8" customHeight="1">
      <c r="A1186" s="107" t="s">
        <v>8517</v>
      </c>
      <c r="B1186" s="107" t="s">
        <v>3793</v>
      </c>
    </row>
    <row r="1187" spans="1:2" ht="13.8" customHeight="1">
      <c r="A1187" s="107" t="s">
        <v>8518</v>
      </c>
      <c r="B1187" s="107" t="s">
        <v>3792</v>
      </c>
    </row>
    <row r="1188" spans="1:2" ht="13.8" customHeight="1">
      <c r="A1188" s="107" t="s">
        <v>8519</v>
      </c>
      <c r="B1188" s="107" t="s">
        <v>3791</v>
      </c>
    </row>
    <row r="1189" spans="1:2" ht="13.8" customHeight="1">
      <c r="A1189" s="107" t="s">
        <v>8520</v>
      </c>
      <c r="B1189" s="107" t="s">
        <v>3790</v>
      </c>
    </row>
    <row r="1190" spans="1:2" ht="13.8" customHeight="1">
      <c r="A1190" s="107" t="s">
        <v>8521</v>
      </c>
      <c r="B1190" s="107" t="s">
        <v>3789</v>
      </c>
    </row>
    <row r="1191" spans="1:2" ht="13.8" customHeight="1">
      <c r="A1191" s="107" t="s">
        <v>8522</v>
      </c>
      <c r="B1191" s="107" t="s">
        <v>3788</v>
      </c>
    </row>
    <row r="1192" spans="1:2" ht="13.8" customHeight="1">
      <c r="A1192" s="107" t="s">
        <v>8523</v>
      </c>
      <c r="B1192" s="107" t="s">
        <v>3787</v>
      </c>
    </row>
    <row r="1193" spans="1:2" ht="13.8" customHeight="1">
      <c r="A1193" s="107" t="s">
        <v>8524</v>
      </c>
      <c r="B1193" s="107" t="s">
        <v>3786</v>
      </c>
    </row>
    <row r="1194" spans="1:2" ht="13.8" customHeight="1">
      <c r="A1194" s="107" t="s">
        <v>8525</v>
      </c>
      <c r="B1194" s="107" t="s">
        <v>3785</v>
      </c>
    </row>
    <row r="1195" spans="1:2" ht="13.8" customHeight="1">
      <c r="A1195" s="107" t="s">
        <v>8526</v>
      </c>
      <c r="B1195" s="107" t="s">
        <v>3784</v>
      </c>
    </row>
    <row r="1196" spans="1:2" ht="13.8" customHeight="1">
      <c r="A1196" s="107" t="s">
        <v>8527</v>
      </c>
      <c r="B1196" s="107" t="s">
        <v>3801</v>
      </c>
    </row>
    <row r="1197" spans="1:2" ht="13.8" customHeight="1">
      <c r="A1197" s="107" t="s">
        <v>8528</v>
      </c>
      <c r="B1197" s="107" t="s">
        <v>3800</v>
      </c>
    </row>
    <row r="1198" spans="1:2" ht="13.8" customHeight="1">
      <c r="A1198" s="107" t="s">
        <v>8529</v>
      </c>
      <c r="B1198" s="107" t="s">
        <v>3799</v>
      </c>
    </row>
    <row r="1199" spans="1:2" ht="13.8" customHeight="1">
      <c r="A1199" s="107" t="s">
        <v>8530</v>
      </c>
      <c r="B1199" s="107" t="s">
        <v>3798</v>
      </c>
    </row>
    <row r="1200" spans="1:2" ht="13.8" customHeight="1">
      <c r="A1200" s="107" t="s">
        <v>8531</v>
      </c>
      <c r="B1200" s="107" t="s">
        <v>3809</v>
      </c>
    </row>
    <row r="1201" spans="1:2" ht="13.8" customHeight="1">
      <c r="A1201" s="107" t="s">
        <v>8532</v>
      </c>
      <c r="B1201" s="107" t="s">
        <v>3808</v>
      </c>
    </row>
    <row r="1202" spans="1:2" ht="13.8" customHeight="1">
      <c r="A1202" s="107" t="s">
        <v>8533</v>
      </c>
      <c r="B1202" s="107" t="s">
        <v>3807</v>
      </c>
    </row>
    <row r="1203" spans="1:2" ht="13.8" customHeight="1">
      <c r="A1203" s="107" t="s">
        <v>8534</v>
      </c>
      <c r="B1203" s="107" t="s">
        <v>3806</v>
      </c>
    </row>
    <row r="1204" spans="1:2" ht="13.8" customHeight="1">
      <c r="A1204" s="107" t="s">
        <v>8535</v>
      </c>
      <c r="B1204" s="107" t="s">
        <v>3805</v>
      </c>
    </row>
    <row r="1205" spans="1:2" ht="13.8" customHeight="1">
      <c r="A1205" s="107" t="s">
        <v>8536</v>
      </c>
      <c r="B1205" s="107" t="s">
        <v>3804</v>
      </c>
    </row>
    <row r="1206" spans="1:2" ht="13.8" customHeight="1">
      <c r="A1206" s="107" t="s">
        <v>8537</v>
      </c>
      <c r="B1206" s="107" t="s">
        <v>3803</v>
      </c>
    </row>
    <row r="1207" spans="1:2" ht="13.8" customHeight="1">
      <c r="A1207" s="107" t="s">
        <v>8538</v>
      </c>
      <c r="B1207" s="107" t="s">
        <v>3802</v>
      </c>
    </row>
    <row r="1208" spans="1:2" ht="13.8" customHeight="1">
      <c r="A1208" s="107" t="s">
        <v>8539</v>
      </c>
      <c r="B1208" s="107" t="s">
        <v>12440</v>
      </c>
    </row>
    <row r="1209" spans="1:2" ht="13.8" customHeight="1">
      <c r="A1209" s="107" t="s">
        <v>8540</v>
      </c>
      <c r="B1209" s="107" t="s">
        <v>12441</v>
      </c>
    </row>
    <row r="1210" spans="1:2" ht="13.8" customHeight="1">
      <c r="A1210" s="107" t="s">
        <v>8541</v>
      </c>
      <c r="B1210" s="107" t="s">
        <v>12442</v>
      </c>
    </row>
    <row r="1211" spans="1:2" ht="13.8" customHeight="1">
      <c r="A1211" s="107" t="s">
        <v>8542</v>
      </c>
      <c r="B1211" s="107" t="s">
        <v>12443</v>
      </c>
    </row>
    <row r="1212" spans="1:2" ht="13.8" customHeight="1">
      <c r="A1212" s="107" t="s">
        <v>8543</v>
      </c>
      <c r="B1212" s="107" t="s">
        <v>12444</v>
      </c>
    </row>
    <row r="1213" spans="1:2" ht="13.8" customHeight="1">
      <c r="A1213" s="107" t="s">
        <v>8544</v>
      </c>
      <c r="B1213" s="107" t="s">
        <v>12445</v>
      </c>
    </row>
    <row r="1214" spans="1:2" ht="13.8" customHeight="1">
      <c r="A1214" s="107" t="s">
        <v>8545</v>
      </c>
      <c r="B1214" s="107" t="s">
        <v>3811</v>
      </c>
    </row>
    <row r="1215" spans="1:2" ht="13.8" customHeight="1">
      <c r="A1215" s="107" t="s">
        <v>8546</v>
      </c>
      <c r="B1215" s="107" t="s">
        <v>3810</v>
      </c>
    </row>
    <row r="1216" spans="1:2" ht="13.8" customHeight="1">
      <c r="A1216" s="107" t="s">
        <v>8547</v>
      </c>
      <c r="B1216" s="107" t="s">
        <v>12446</v>
      </c>
    </row>
    <row r="1217" spans="1:2" ht="13.8" customHeight="1">
      <c r="A1217" s="107" t="s">
        <v>8548</v>
      </c>
      <c r="B1217" s="107" t="s">
        <v>12447</v>
      </c>
    </row>
    <row r="1218" spans="1:2" ht="13.8" customHeight="1">
      <c r="A1218" s="107" t="s">
        <v>8549</v>
      </c>
      <c r="B1218" s="107" t="s">
        <v>3815</v>
      </c>
    </row>
    <row r="1219" spans="1:2" ht="13.8" customHeight="1">
      <c r="A1219" s="107" t="s">
        <v>8550</v>
      </c>
      <c r="B1219" s="107" t="s">
        <v>3814</v>
      </c>
    </row>
    <row r="1220" spans="1:2" ht="13.8" customHeight="1">
      <c r="A1220" s="107" t="s">
        <v>8551</v>
      </c>
      <c r="B1220" s="107" t="s">
        <v>3813</v>
      </c>
    </row>
    <row r="1221" spans="1:2" ht="13.8" customHeight="1">
      <c r="A1221" s="107" t="s">
        <v>8552</v>
      </c>
      <c r="B1221" s="107" t="s">
        <v>12448</v>
      </c>
    </row>
    <row r="1222" spans="1:2" ht="13.8" customHeight="1">
      <c r="A1222" s="107" t="s">
        <v>8553</v>
      </c>
      <c r="B1222" s="107" t="s">
        <v>12449</v>
      </c>
    </row>
    <row r="1223" spans="1:2" ht="13.8" customHeight="1">
      <c r="A1223" s="107" t="s">
        <v>8554</v>
      </c>
      <c r="B1223" s="107" t="s">
        <v>12450</v>
      </c>
    </row>
    <row r="1224" spans="1:2" ht="13.8" customHeight="1">
      <c r="A1224" s="107" t="s">
        <v>8555</v>
      </c>
      <c r="B1224" s="107" t="s">
        <v>3812</v>
      </c>
    </row>
    <row r="1225" spans="1:2" ht="13.8" customHeight="1">
      <c r="A1225" s="107" t="s">
        <v>8556</v>
      </c>
      <c r="B1225" s="107" t="s">
        <v>3822</v>
      </c>
    </row>
    <row r="1226" spans="1:2" ht="13.8" customHeight="1">
      <c r="A1226" s="107" t="s">
        <v>8557</v>
      </c>
      <c r="B1226" s="107" t="s">
        <v>3821</v>
      </c>
    </row>
    <row r="1227" spans="1:2" ht="13.8" customHeight="1">
      <c r="A1227" s="107" t="s">
        <v>8558</v>
      </c>
      <c r="B1227" s="107" t="s">
        <v>3820</v>
      </c>
    </row>
    <row r="1228" spans="1:2" ht="13.8" customHeight="1">
      <c r="A1228" s="107" t="s">
        <v>8559</v>
      </c>
      <c r="B1228" s="107" t="s">
        <v>3819</v>
      </c>
    </row>
    <row r="1229" spans="1:2" ht="13.8" customHeight="1">
      <c r="A1229" s="107" t="s">
        <v>8560</v>
      </c>
      <c r="B1229" s="107" t="s">
        <v>3818</v>
      </c>
    </row>
    <row r="1230" spans="1:2" ht="13.8" customHeight="1">
      <c r="A1230" s="107" t="s">
        <v>8561</v>
      </c>
      <c r="B1230" s="107" t="s">
        <v>3817</v>
      </c>
    </row>
    <row r="1231" spans="1:2" ht="13.8" customHeight="1">
      <c r="A1231" s="107" t="s">
        <v>8562</v>
      </c>
      <c r="B1231" s="107" t="s">
        <v>3816</v>
      </c>
    </row>
    <row r="1232" spans="1:2" ht="13.8" customHeight="1">
      <c r="A1232" s="107" t="s">
        <v>8563</v>
      </c>
      <c r="B1232" s="107" t="s">
        <v>3836</v>
      </c>
    </row>
    <row r="1233" spans="1:2" ht="13.8" customHeight="1">
      <c r="A1233" s="107" t="s">
        <v>8564</v>
      </c>
      <c r="B1233" s="107" t="s">
        <v>3835</v>
      </c>
    </row>
    <row r="1234" spans="1:2" ht="13.8" customHeight="1">
      <c r="A1234" s="107" t="s">
        <v>8565</v>
      </c>
      <c r="B1234" s="107" t="s">
        <v>3834</v>
      </c>
    </row>
    <row r="1235" spans="1:2" ht="13.8" customHeight="1">
      <c r="A1235" s="107" t="s">
        <v>8566</v>
      </c>
      <c r="B1235" s="107" t="s">
        <v>3833</v>
      </c>
    </row>
    <row r="1236" spans="1:2" ht="13.8" customHeight="1">
      <c r="A1236" s="107" t="s">
        <v>8567</v>
      </c>
      <c r="B1236" s="107" t="s">
        <v>3832</v>
      </c>
    </row>
    <row r="1237" spans="1:2" ht="13.8" customHeight="1">
      <c r="A1237" s="107" t="s">
        <v>8568</v>
      </c>
      <c r="B1237" s="107" t="s">
        <v>3831</v>
      </c>
    </row>
    <row r="1238" spans="1:2" ht="13.8" customHeight="1">
      <c r="A1238" s="107" t="s">
        <v>8569</v>
      </c>
      <c r="B1238" s="107" t="s">
        <v>3830</v>
      </c>
    </row>
    <row r="1239" spans="1:2" ht="13.8" customHeight="1">
      <c r="A1239" s="107" t="s">
        <v>8570</v>
      </c>
      <c r="B1239" s="107" t="s">
        <v>3829</v>
      </c>
    </row>
    <row r="1240" spans="1:2" ht="13.8" customHeight="1">
      <c r="A1240" s="107" t="s">
        <v>8571</v>
      </c>
      <c r="B1240" s="107" t="s">
        <v>3828</v>
      </c>
    </row>
    <row r="1241" spans="1:2" ht="13.8" customHeight="1">
      <c r="A1241" s="107" t="s">
        <v>8572</v>
      </c>
      <c r="B1241" s="107" t="s">
        <v>3827</v>
      </c>
    </row>
    <row r="1242" spans="1:2" ht="13.8" customHeight="1">
      <c r="A1242" s="107" t="s">
        <v>8573</v>
      </c>
      <c r="B1242" s="107" t="s">
        <v>3826</v>
      </c>
    </row>
    <row r="1243" spans="1:2" ht="13.8" customHeight="1">
      <c r="A1243" s="107" t="s">
        <v>8574</v>
      </c>
      <c r="B1243" s="107" t="s">
        <v>3825</v>
      </c>
    </row>
    <row r="1244" spans="1:2" ht="13.8" customHeight="1">
      <c r="A1244" s="107" t="s">
        <v>8575</v>
      </c>
      <c r="B1244" s="107" t="s">
        <v>3824</v>
      </c>
    </row>
    <row r="1245" spans="1:2" ht="13.8" customHeight="1">
      <c r="A1245" s="107" t="s">
        <v>8576</v>
      </c>
      <c r="B1245" s="107" t="s">
        <v>3823</v>
      </c>
    </row>
    <row r="1246" spans="1:2" ht="13.8" customHeight="1">
      <c r="A1246" s="107" t="s">
        <v>8577</v>
      </c>
      <c r="B1246" s="107" t="s">
        <v>3840</v>
      </c>
    </row>
    <row r="1247" spans="1:2" ht="13.8" customHeight="1">
      <c r="A1247" s="107" t="s">
        <v>8578</v>
      </c>
      <c r="B1247" s="107" t="s">
        <v>3839</v>
      </c>
    </row>
    <row r="1248" spans="1:2" ht="13.8" customHeight="1">
      <c r="A1248" s="107" t="s">
        <v>8579</v>
      </c>
      <c r="B1248" s="107" t="s">
        <v>3838</v>
      </c>
    </row>
    <row r="1249" spans="1:2" ht="13.8" customHeight="1">
      <c r="A1249" s="107" t="s">
        <v>8580</v>
      </c>
      <c r="B1249" s="107" t="s">
        <v>3837</v>
      </c>
    </row>
    <row r="1250" spans="1:2" ht="13.8" customHeight="1">
      <c r="A1250" s="107" t="s">
        <v>8581</v>
      </c>
      <c r="B1250" s="107" t="s">
        <v>12451</v>
      </c>
    </row>
    <row r="1251" spans="1:2" ht="13.8" customHeight="1">
      <c r="A1251" s="107" t="s">
        <v>8582</v>
      </c>
      <c r="B1251" s="107" t="s">
        <v>12452</v>
      </c>
    </row>
    <row r="1252" spans="1:2" ht="13.8" customHeight="1">
      <c r="A1252" s="107" t="s">
        <v>8583</v>
      </c>
      <c r="B1252" s="107" t="s">
        <v>3842</v>
      </c>
    </row>
    <row r="1253" spans="1:2" ht="13.8" customHeight="1">
      <c r="A1253" s="107" t="s">
        <v>8584</v>
      </c>
      <c r="B1253" s="107" t="s">
        <v>3841</v>
      </c>
    </row>
    <row r="1254" spans="1:2" ht="13.8" customHeight="1">
      <c r="A1254" s="107" t="s">
        <v>8585</v>
      </c>
      <c r="B1254" s="107" t="s">
        <v>12453</v>
      </c>
    </row>
    <row r="1255" spans="1:2" ht="13.8" customHeight="1">
      <c r="A1255" s="107" t="s">
        <v>8586</v>
      </c>
      <c r="B1255" s="107" t="s">
        <v>12454</v>
      </c>
    </row>
    <row r="1256" spans="1:2" ht="13.8" customHeight="1">
      <c r="A1256" s="107" t="s">
        <v>8587</v>
      </c>
      <c r="B1256" s="107" t="s">
        <v>3846</v>
      </c>
    </row>
    <row r="1257" spans="1:2" ht="13.8" customHeight="1">
      <c r="A1257" s="107" t="s">
        <v>8588</v>
      </c>
      <c r="B1257" s="107" t="s">
        <v>3845</v>
      </c>
    </row>
    <row r="1258" spans="1:2" ht="13.8" customHeight="1">
      <c r="A1258" s="107" t="s">
        <v>8589</v>
      </c>
      <c r="B1258" s="107" t="s">
        <v>12455</v>
      </c>
    </row>
    <row r="1259" spans="1:2" ht="13.8" customHeight="1">
      <c r="A1259" s="107" t="s">
        <v>8590</v>
      </c>
      <c r="B1259" s="107" t="s">
        <v>12456</v>
      </c>
    </row>
    <row r="1260" spans="1:2" ht="13.8" customHeight="1">
      <c r="A1260" s="107" t="s">
        <v>8591</v>
      </c>
      <c r="B1260" s="107" t="s">
        <v>3844</v>
      </c>
    </row>
    <row r="1261" spans="1:2" ht="13.8" customHeight="1">
      <c r="A1261" s="107" t="s">
        <v>8592</v>
      </c>
      <c r="B1261" s="107" t="s">
        <v>12457</v>
      </c>
    </row>
    <row r="1262" spans="1:2" ht="13.8" customHeight="1">
      <c r="A1262" s="107" t="s">
        <v>8593</v>
      </c>
      <c r="B1262" s="107" t="s">
        <v>3843</v>
      </c>
    </row>
    <row r="1263" spans="1:2" ht="13.8" customHeight="1">
      <c r="A1263" s="107" t="s">
        <v>8594</v>
      </c>
      <c r="B1263" s="107" t="s">
        <v>3853</v>
      </c>
    </row>
    <row r="1264" spans="1:2" ht="13.8" customHeight="1">
      <c r="A1264" s="107" t="s">
        <v>8595</v>
      </c>
      <c r="B1264" s="107" t="s">
        <v>3852</v>
      </c>
    </row>
    <row r="1265" spans="1:2" ht="13.8" customHeight="1">
      <c r="A1265" s="107" t="s">
        <v>8596</v>
      </c>
      <c r="B1265" s="107" t="s">
        <v>3851</v>
      </c>
    </row>
    <row r="1266" spans="1:2" ht="13.8" customHeight="1">
      <c r="A1266" s="107" t="s">
        <v>8597</v>
      </c>
      <c r="B1266" s="107" t="s">
        <v>3850</v>
      </c>
    </row>
    <row r="1267" spans="1:2" ht="13.8" customHeight="1">
      <c r="A1267" s="107" t="s">
        <v>8598</v>
      </c>
      <c r="B1267" s="107" t="s">
        <v>3849</v>
      </c>
    </row>
    <row r="1268" spans="1:2" ht="13.8" customHeight="1">
      <c r="A1268" s="107" t="s">
        <v>8599</v>
      </c>
      <c r="B1268" s="107" t="s">
        <v>3848</v>
      </c>
    </row>
    <row r="1269" spans="1:2" ht="13.8" customHeight="1">
      <c r="A1269" s="107" t="s">
        <v>8600</v>
      </c>
      <c r="B1269" s="107" t="s">
        <v>3847</v>
      </c>
    </row>
    <row r="1270" spans="1:2" ht="13.8" customHeight="1">
      <c r="A1270" s="107" t="s">
        <v>8601</v>
      </c>
      <c r="B1270" s="107" t="s">
        <v>3867</v>
      </c>
    </row>
    <row r="1271" spans="1:2" ht="13.8" customHeight="1">
      <c r="A1271" s="107" t="s">
        <v>8602</v>
      </c>
      <c r="B1271" s="107" t="s">
        <v>3866</v>
      </c>
    </row>
    <row r="1272" spans="1:2" ht="13.8" customHeight="1">
      <c r="A1272" s="107" t="s">
        <v>8603</v>
      </c>
      <c r="B1272" s="107" t="s">
        <v>3865</v>
      </c>
    </row>
    <row r="1273" spans="1:2" ht="13.8" customHeight="1">
      <c r="A1273" s="107" t="s">
        <v>8604</v>
      </c>
      <c r="B1273" s="107" t="s">
        <v>3864</v>
      </c>
    </row>
    <row r="1274" spans="1:2" ht="13.8" customHeight="1">
      <c r="A1274" s="107" t="s">
        <v>8605</v>
      </c>
      <c r="B1274" s="107" t="s">
        <v>3863</v>
      </c>
    </row>
    <row r="1275" spans="1:2" ht="13.8" customHeight="1">
      <c r="A1275" s="107" t="s">
        <v>8606</v>
      </c>
      <c r="B1275" s="107" t="s">
        <v>3862</v>
      </c>
    </row>
    <row r="1276" spans="1:2" ht="13.8" customHeight="1">
      <c r="A1276" s="107" t="s">
        <v>8607</v>
      </c>
      <c r="B1276" s="107" t="s">
        <v>3861</v>
      </c>
    </row>
    <row r="1277" spans="1:2" ht="13.8" customHeight="1">
      <c r="A1277" s="107" t="s">
        <v>8608</v>
      </c>
      <c r="B1277" s="107" t="s">
        <v>3860</v>
      </c>
    </row>
    <row r="1278" spans="1:2" ht="13.8" customHeight="1">
      <c r="A1278" s="107" t="s">
        <v>8609</v>
      </c>
      <c r="B1278" s="107" t="s">
        <v>3859</v>
      </c>
    </row>
    <row r="1279" spans="1:2" ht="13.8" customHeight="1">
      <c r="A1279" s="107" t="s">
        <v>8610</v>
      </c>
      <c r="B1279" s="107" t="s">
        <v>3858</v>
      </c>
    </row>
    <row r="1280" spans="1:2" ht="13.8" customHeight="1">
      <c r="A1280" s="107" t="s">
        <v>8611</v>
      </c>
      <c r="B1280" s="107" t="s">
        <v>3857</v>
      </c>
    </row>
    <row r="1281" spans="1:2" ht="13.8" customHeight="1">
      <c r="A1281" s="107" t="s">
        <v>8612</v>
      </c>
      <c r="B1281" s="107" t="s">
        <v>3856</v>
      </c>
    </row>
    <row r="1282" spans="1:2" ht="13.8" customHeight="1">
      <c r="A1282" s="107" t="s">
        <v>8613</v>
      </c>
      <c r="B1282" s="107" t="s">
        <v>3855</v>
      </c>
    </row>
    <row r="1283" spans="1:2" ht="13.8" customHeight="1">
      <c r="A1283" s="107" t="s">
        <v>8614</v>
      </c>
      <c r="B1283" s="107" t="s">
        <v>3854</v>
      </c>
    </row>
    <row r="1284" spans="1:2" ht="13.8" customHeight="1">
      <c r="A1284" s="107" t="s">
        <v>8615</v>
      </c>
      <c r="B1284" s="107" t="s">
        <v>3870</v>
      </c>
    </row>
    <row r="1285" spans="1:2" ht="13.8" customHeight="1">
      <c r="A1285" s="107" t="s">
        <v>8616</v>
      </c>
      <c r="B1285" s="107" t="s">
        <v>3869</v>
      </c>
    </row>
    <row r="1286" spans="1:2" ht="13.8" customHeight="1">
      <c r="A1286" s="107" t="s">
        <v>8617</v>
      </c>
      <c r="B1286" s="107" t="s">
        <v>3868</v>
      </c>
    </row>
    <row r="1287" spans="1:2" ht="13.8" customHeight="1">
      <c r="A1287" s="107" t="s">
        <v>8618</v>
      </c>
      <c r="B1287" s="107" t="s">
        <v>12458</v>
      </c>
    </row>
    <row r="1288" spans="1:2" ht="13.8" customHeight="1">
      <c r="A1288" s="107" t="s">
        <v>8619</v>
      </c>
      <c r="B1288" s="107" t="s">
        <v>12459</v>
      </c>
    </row>
    <row r="1289" spans="1:2" ht="13.8" customHeight="1">
      <c r="A1289" s="107" t="s">
        <v>8620</v>
      </c>
      <c r="B1289" s="107" t="s">
        <v>12460</v>
      </c>
    </row>
    <row r="1290" spans="1:2" ht="13.8" customHeight="1">
      <c r="A1290" s="107" t="s">
        <v>8621</v>
      </c>
      <c r="B1290" s="107" t="s">
        <v>3871</v>
      </c>
    </row>
    <row r="1291" spans="1:2" ht="13.8" customHeight="1">
      <c r="A1291" s="107" t="s">
        <v>8622</v>
      </c>
      <c r="B1291" s="107" t="s">
        <v>3872</v>
      </c>
    </row>
    <row r="1292" spans="1:2" ht="13.8" customHeight="1">
      <c r="A1292" s="107" t="s">
        <v>8623</v>
      </c>
      <c r="B1292" s="107" t="s">
        <v>12461</v>
      </c>
    </row>
    <row r="1293" spans="1:2" ht="13.8" customHeight="1">
      <c r="A1293" s="107" t="s">
        <v>8624</v>
      </c>
      <c r="B1293" s="107" t="s">
        <v>12462</v>
      </c>
    </row>
    <row r="1294" spans="1:2" ht="13.8" customHeight="1">
      <c r="A1294" s="107" t="s">
        <v>8625</v>
      </c>
      <c r="B1294" s="107" t="s">
        <v>12463</v>
      </c>
    </row>
    <row r="1295" spans="1:2" ht="13.8" customHeight="1">
      <c r="A1295" s="107" t="s">
        <v>8626</v>
      </c>
      <c r="B1295" s="107" t="s">
        <v>12464</v>
      </c>
    </row>
    <row r="1296" spans="1:2" ht="13.8" customHeight="1">
      <c r="A1296" s="107" t="s">
        <v>8627</v>
      </c>
      <c r="B1296" s="107" t="s">
        <v>3873</v>
      </c>
    </row>
    <row r="1297" spans="1:2" ht="13.8" customHeight="1">
      <c r="A1297" s="107" t="s">
        <v>8628</v>
      </c>
      <c r="B1297" s="107" t="s">
        <v>3880</v>
      </c>
    </row>
    <row r="1298" spans="1:2" ht="13.8" customHeight="1">
      <c r="A1298" s="107" t="s">
        <v>8629</v>
      </c>
      <c r="B1298" s="107" t="s">
        <v>3879</v>
      </c>
    </row>
    <row r="1299" spans="1:2" ht="13.8" customHeight="1">
      <c r="A1299" s="107" t="s">
        <v>8630</v>
      </c>
      <c r="B1299" s="107" t="s">
        <v>3878</v>
      </c>
    </row>
    <row r="1300" spans="1:2" ht="13.8" customHeight="1">
      <c r="A1300" s="107" t="s">
        <v>8631</v>
      </c>
      <c r="B1300" s="107" t="s">
        <v>3877</v>
      </c>
    </row>
    <row r="1301" spans="1:2" ht="13.8" customHeight="1">
      <c r="A1301" s="107" t="s">
        <v>8632</v>
      </c>
      <c r="B1301" s="107" t="s">
        <v>3876</v>
      </c>
    </row>
    <row r="1302" spans="1:2" ht="13.8" customHeight="1">
      <c r="A1302" s="107" t="s">
        <v>8633</v>
      </c>
      <c r="B1302" s="107" t="s">
        <v>3875</v>
      </c>
    </row>
    <row r="1303" spans="1:2" ht="13.8" customHeight="1">
      <c r="A1303" s="107" t="s">
        <v>8634</v>
      </c>
      <c r="B1303" s="107" t="s">
        <v>3874</v>
      </c>
    </row>
    <row r="1304" spans="1:2" ht="13.8" customHeight="1">
      <c r="A1304" s="107" t="s">
        <v>8635</v>
      </c>
      <c r="B1304" s="107" t="s">
        <v>3894</v>
      </c>
    </row>
    <row r="1305" spans="1:2" ht="13.8" customHeight="1">
      <c r="A1305" s="107" t="s">
        <v>8636</v>
      </c>
      <c r="B1305" s="107" t="s">
        <v>3893</v>
      </c>
    </row>
    <row r="1306" spans="1:2" ht="13.8" customHeight="1">
      <c r="A1306" s="107" t="s">
        <v>8637</v>
      </c>
      <c r="B1306" s="107" t="s">
        <v>3892</v>
      </c>
    </row>
    <row r="1307" spans="1:2" ht="13.8" customHeight="1">
      <c r="A1307" s="107" t="s">
        <v>8638</v>
      </c>
      <c r="B1307" s="107" t="s">
        <v>3891</v>
      </c>
    </row>
    <row r="1308" spans="1:2" ht="13.8" customHeight="1">
      <c r="A1308" s="107" t="s">
        <v>8639</v>
      </c>
      <c r="B1308" s="107" t="s">
        <v>3890</v>
      </c>
    </row>
    <row r="1309" spans="1:2" ht="13.8" customHeight="1">
      <c r="A1309" s="107" t="s">
        <v>8640</v>
      </c>
      <c r="B1309" s="107" t="s">
        <v>3889</v>
      </c>
    </row>
    <row r="1310" spans="1:2" ht="13.8" customHeight="1">
      <c r="A1310" s="107" t="s">
        <v>8641</v>
      </c>
      <c r="B1310" s="107" t="s">
        <v>3888</v>
      </c>
    </row>
    <row r="1311" spans="1:2" ht="13.8" customHeight="1">
      <c r="A1311" s="107" t="s">
        <v>8642</v>
      </c>
      <c r="B1311" s="107" t="s">
        <v>3887</v>
      </c>
    </row>
    <row r="1312" spans="1:2" ht="13.8" customHeight="1">
      <c r="A1312" s="107" t="s">
        <v>8643</v>
      </c>
      <c r="B1312" s="107" t="s">
        <v>3886</v>
      </c>
    </row>
    <row r="1313" spans="1:2" ht="13.8" customHeight="1">
      <c r="A1313" s="107" t="s">
        <v>8644</v>
      </c>
      <c r="B1313" s="107" t="s">
        <v>3885</v>
      </c>
    </row>
    <row r="1314" spans="1:2" ht="13.8" customHeight="1">
      <c r="A1314" s="107" t="s">
        <v>8645</v>
      </c>
      <c r="B1314" s="107" t="s">
        <v>3884</v>
      </c>
    </row>
    <row r="1315" spans="1:2" ht="13.8" customHeight="1">
      <c r="A1315" s="107" t="s">
        <v>8646</v>
      </c>
      <c r="B1315" s="107" t="s">
        <v>3883</v>
      </c>
    </row>
    <row r="1316" spans="1:2" ht="13.8" customHeight="1">
      <c r="A1316" s="107" t="s">
        <v>8647</v>
      </c>
      <c r="B1316" s="107" t="s">
        <v>3882</v>
      </c>
    </row>
    <row r="1317" spans="1:2" ht="13.8" customHeight="1">
      <c r="A1317" s="107" t="s">
        <v>8648</v>
      </c>
      <c r="B1317" s="107" t="s">
        <v>3881</v>
      </c>
    </row>
    <row r="1318" spans="1:2" ht="13.8" customHeight="1">
      <c r="A1318" s="107" t="s">
        <v>8649</v>
      </c>
      <c r="B1318" s="107" t="s">
        <v>3896</v>
      </c>
    </row>
    <row r="1319" spans="1:2" ht="13.8" customHeight="1">
      <c r="A1319" s="107" t="s">
        <v>8650</v>
      </c>
      <c r="B1319" s="107" t="s">
        <v>3895</v>
      </c>
    </row>
    <row r="1320" spans="1:2" ht="13.8" customHeight="1">
      <c r="A1320" s="107" t="s">
        <v>8651</v>
      </c>
      <c r="B1320" s="107" t="s">
        <v>12465</v>
      </c>
    </row>
    <row r="1321" spans="1:2" ht="13.8" customHeight="1">
      <c r="A1321" s="107" t="s">
        <v>8652</v>
      </c>
      <c r="B1321" s="107" t="s">
        <v>12466</v>
      </c>
    </row>
    <row r="1322" spans="1:2" ht="13.8" customHeight="1">
      <c r="A1322" s="107" t="s">
        <v>8653</v>
      </c>
      <c r="B1322" s="107" t="s">
        <v>12467</v>
      </c>
    </row>
    <row r="1323" spans="1:2" ht="13.8" customHeight="1">
      <c r="A1323" s="107" t="s">
        <v>8654</v>
      </c>
      <c r="B1323" s="107" t="s">
        <v>12468</v>
      </c>
    </row>
    <row r="1324" spans="1:2" ht="13.8" customHeight="1">
      <c r="A1324" s="107" t="s">
        <v>8655</v>
      </c>
      <c r="B1324" s="107" t="s">
        <v>3899</v>
      </c>
    </row>
    <row r="1325" spans="1:2" ht="13.8" customHeight="1">
      <c r="A1325" s="107" t="s">
        <v>8656</v>
      </c>
      <c r="B1325" s="107" t="s">
        <v>3898</v>
      </c>
    </row>
    <row r="1326" spans="1:2" ht="13.8" customHeight="1">
      <c r="A1326" s="107" t="s">
        <v>8657</v>
      </c>
      <c r="B1326" s="107" t="s">
        <v>12469</v>
      </c>
    </row>
    <row r="1327" spans="1:2" ht="13.8" customHeight="1">
      <c r="A1327" s="107" t="s">
        <v>8658</v>
      </c>
      <c r="B1327" s="107" t="s">
        <v>3897</v>
      </c>
    </row>
    <row r="1328" spans="1:2" ht="13.8" customHeight="1">
      <c r="A1328" s="107" t="s">
        <v>8659</v>
      </c>
      <c r="B1328" s="107" t="s">
        <v>3900</v>
      </c>
    </row>
    <row r="1329" spans="1:2" ht="13.8" customHeight="1">
      <c r="A1329" s="107" t="s">
        <v>8660</v>
      </c>
      <c r="B1329" s="107" t="s">
        <v>12470</v>
      </c>
    </row>
    <row r="1330" spans="1:2" ht="13.8" customHeight="1">
      <c r="A1330" s="107" t="s">
        <v>8661</v>
      </c>
      <c r="B1330" s="107" t="s">
        <v>3905</v>
      </c>
    </row>
    <row r="1331" spans="1:2" ht="13.8" customHeight="1">
      <c r="A1331" s="107" t="s">
        <v>8662</v>
      </c>
      <c r="B1331" s="107" t="s">
        <v>12471</v>
      </c>
    </row>
    <row r="1332" spans="1:2" ht="13.8" customHeight="1">
      <c r="A1332" s="107" t="s">
        <v>8663</v>
      </c>
      <c r="B1332" s="107" t="s">
        <v>3904</v>
      </c>
    </row>
    <row r="1333" spans="1:2" ht="13.8" customHeight="1">
      <c r="A1333" s="107" t="s">
        <v>8664</v>
      </c>
      <c r="B1333" s="107" t="s">
        <v>3903</v>
      </c>
    </row>
    <row r="1334" spans="1:2" ht="13.8" customHeight="1">
      <c r="A1334" s="107" t="s">
        <v>8665</v>
      </c>
      <c r="B1334" s="107" t="s">
        <v>3902</v>
      </c>
    </row>
    <row r="1335" spans="1:2" ht="13.8" customHeight="1">
      <c r="A1335" s="107" t="s">
        <v>8666</v>
      </c>
      <c r="B1335" s="107" t="s">
        <v>3901</v>
      </c>
    </row>
    <row r="1336" spans="1:2" ht="13.8" customHeight="1">
      <c r="A1336" s="107" t="s">
        <v>8667</v>
      </c>
      <c r="B1336" s="107" t="s">
        <v>3912</v>
      </c>
    </row>
    <row r="1337" spans="1:2" ht="13.8" customHeight="1">
      <c r="A1337" s="107" t="s">
        <v>8668</v>
      </c>
      <c r="B1337" s="107" t="s">
        <v>3911</v>
      </c>
    </row>
    <row r="1338" spans="1:2" ht="13.8" customHeight="1">
      <c r="A1338" s="107" t="s">
        <v>8669</v>
      </c>
      <c r="B1338" s="107" t="s">
        <v>3910</v>
      </c>
    </row>
    <row r="1339" spans="1:2" ht="13.8" customHeight="1">
      <c r="A1339" s="107" t="s">
        <v>8670</v>
      </c>
      <c r="B1339" s="107" t="s">
        <v>3909</v>
      </c>
    </row>
    <row r="1340" spans="1:2" ht="13.8" customHeight="1">
      <c r="A1340" s="107" t="s">
        <v>8671</v>
      </c>
      <c r="B1340" s="107" t="s">
        <v>3908</v>
      </c>
    </row>
    <row r="1341" spans="1:2" ht="13.8" customHeight="1">
      <c r="A1341" s="107" t="s">
        <v>8672</v>
      </c>
      <c r="B1341" s="107" t="s">
        <v>3907</v>
      </c>
    </row>
    <row r="1342" spans="1:2" ht="13.8" customHeight="1">
      <c r="A1342" s="107" t="s">
        <v>8673</v>
      </c>
      <c r="B1342" s="107" t="s">
        <v>3906</v>
      </c>
    </row>
    <row r="1343" spans="1:2" ht="13.8" customHeight="1">
      <c r="A1343" s="107" t="s">
        <v>8674</v>
      </c>
      <c r="B1343" s="107" t="s">
        <v>3925</v>
      </c>
    </row>
    <row r="1344" spans="1:2" ht="13.8" customHeight="1">
      <c r="A1344" s="107" t="s">
        <v>8675</v>
      </c>
      <c r="B1344" s="107" t="s">
        <v>3924</v>
      </c>
    </row>
    <row r="1345" spans="1:2" ht="13.8" customHeight="1">
      <c r="A1345" s="107" t="s">
        <v>8676</v>
      </c>
      <c r="B1345" s="107" t="s">
        <v>3923</v>
      </c>
    </row>
    <row r="1346" spans="1:2" ht="13.8" customHeight="1">
      <c r="A1346" s="107" t="s">
        <v>8677</v>
      </c>
      <c r="B1346" s="107" t="s">
        <v>3922</v>
      </c>
    </row>
    <row r="1347" spans="1:2" ht="13.8" customHeight="1">
      <c r="A1347" s="107" t="s">
        <v>8678</v>
      </c>
      <c r="B1347" s="107" t="s">
        <v>3921</v>
      </c>
    </row>
    <row r="1348" spans="1:2" ht="13.8" customHeight="1">
      <c r="A1348" s="107" t="s">
        <v>8679</v>
      </c>
      <c r="B1348" s="107" t="s">
        <v>3920</v>
      </c>
    </row>
    <row r="1349" spans="1:2" ht="13.8" customHeight="1">
      <c r="A1349" s="107" t="s">
        <v>8680</v>
      </c>
      <c r="B1349" s="107" t="s">
        <v>3919</v>
      </c>
    </row>
    <row r="1350" spans="1:2" ht="13.8" customHeight="1">
      <c r="A1350" s="107" t="s">
        <v>8681</v>
      </c>
      <c r="B1350" s="107" t="s">
        <v>3918</v>
      </c>
    </row>
    <row r="1351" spans="1:2" ht="13.8" customHeight="1">
      <c r="A1351" s="107" t="s">
        <v>8682</v>
      </c>
      <c r="B1351" s="107" t="s">
        <v>3917</v>
      </c>
    </row>
    <row r="1352" spans="1:2" ht="13.8" customHeight="1">
      <c r="A1352" s="107" t="s">
        <v>8683</v>
      </c>
      <c r="B1352" s="107" t="s">
        <v>3916</v>
      </c>
    </row>
    <row r="1353" spans="1:2" ht="13.8" customHeight="1">
      <c r="A1353" s="107" t="s">
        <v>8684</v>
      </c>
      <c r="B1353" s="107" t="s">
        <v>3915</v>
      </c>
    </row>
    <row r="1354" spans="1:2" ht="13.8" customHeight="1">
      <c r="A1354" s="107" t="s">
        <v>8685</v>
      </c>
      <c r="B1354" s="107" t="s">
        <v>3914</v>
      </c>
    </row>
    <row r="1355" spans="1:2" ht="13.8" customHeight="1">
      <c r="A1355" s="107" t="s">
        <v>8686</v>
      </c>
      <c r="B1355" s="107" t="s">
        <v>3913</v>
      </c>
    </row>
    <row r="1356" spans="1:2" ht="13.8" customHeight="1">
      <c r="A1356" s="107" t="s">
        <v>8687</v>
      </c>
      <c r="B1356" s="107" t="s">
        <v>3928</v>
      </c>
    </row>
    <row r="1357" spans="1:2" ht="13.8" customHeight="1">
      <c r="A1357" s="107" t="s">
        <v>8688</v>
      </c>
      <c r="B1357" s="107" t="s">
        <v>12472</v>
      </c>
    </row>
    <row r="1358" spans="1:2" ht="13.8" customHeight="1">
      <c r="A1358" s="107" t="s">
        <v>8689</v>
      </c>
      <c r="B1358" s="107" t="s">
        <v>3927</v>
      </c>
    </row>
    <row r="1359" spans="1:2" ht="13.8" customHeight="1">
      <c r="A1359" s="107" t="s">
        <v>8690</v>
      </c>
      <c r="B1359" s="107" t="s">
        <v>3926</v>
      </c>
    </row>
    <row r="1360" spans="1:2" ht="13.8" customHeight="1">
      <c r="A1360" s="107" t="s">
        <v>8691</v>
      </c>
      <c r="B1360" s="107" t="s">
        <v>12473</v>
      </c>
    </row>
    <row r="1361" spans="1:2" ht="13.8" customHeight="1">
      <c r="A1361" s="107" t="s">
        <v>8692</v>
      </c>
      <c r="B1361" s="107" t="s">
        <v>12474</v>
      </c>
    </row>
    <row r="1362" spans="1:2" ht="13.8" customHeight="1">
      <c r="A1362" s="107" t="s">
        <v>8693</v>
      </c>
      <c r="B1362" s="107" t="s">
        <v>3929</v>
      </c>
    </row>
    <row r="1363" spans="1:2" ht="13.8" customHeight="1">
      <c r="A1363" s="107" t="s">
        <v>8694</v>
      </c>
      <c r="B1363" s="107" t="s">
        <v>12475</v>
      </c>
    </row>
    <row r="1364" spans="1:2" ht="13.8" customHeight="1">
      <c r="A1364" s="107" t="s">
        <v>8695</v>
      </c>
      <c r="B1364" s="107" t="s">
        <v>12476</v>
      </c>
    </row>
    <row r="1365" spans="1:2" ht="13.8" customHeight="1">
      <c r="A1365" s="107" t="s">
        <v>8696</v>
      </c>
      <c r="B1365" s="107" t="s">
        <v>12477</v>
      </c>
    </row>
    <row r="1366" spans="1:2" ht="13.8" customHeight="1">
      <c r="A1366" s="107" t="s">
        <v>8697</v>
      </c>
      <c r="B1366" s="107" t="s">
        <v>3930</v>
      </c>
    </row>
    <row r="1367" spans="1:2" ht="13.8" customHeight="1">
      <c r="A1367" s="107" t="s">
        <v>8698</v>
      </c>
      <c r="B1367" s="107" t="s">
        <v>3931</v>
      </c>
    </row>
    <row r="1368" spans="1:2" ht="13.8" customHeight="1">
      <c r="A1368" s="107" t="s">
        <v>8699</v>
      </c>
      <c r="B1368" s="107" t="s">
        <v>3932</v>
      </c>
    </row>
    <row r="1369" spans="1:2" ht="13.8" customHeight="1">
      <c r="A1369" s="107" t="s">
        <v>8700</v>
      </c>
      <c r="B1369" s="107" t="s">
        <v>3933</v>
      </c>
    </row>
    <row r="1370" spans="1:2" ht="13.8" customHeight="1">
      <c r="A1370" s="107" t="s">
        <v>8701</v>
      </c>
      <c r="B1370" s="107" t="s">
        <v>3934</v>
      </c>
    </row>
    <row r="1371" spans="1:2" ht="13.8" customHeight="1">
      <c r="A1371" s="107" t="s">
        <v>8702</v>
      </c>
      <c r="B1371" s="107" t="s">
        <v>3935</v>
      </c>
    </row>
    <row r="1372" spans="1:2" ht="13.8" customHeight="1">
      <c r="A1372" s="107" t="s">
        <v>8703</v>
      </c>
      <c r="B1372" s="107" t="s">
        <v>3936</v>
      </c>
    </row>
    <row r="1373" spans="1:2" ht="13.8" customHeight="1">
      <c r="A1373" s="107" t="s">
        <v>8704</v>
      </c>
      <c r="B1373" s="107" t="s">
        <v>3937</v>
      </c>
    </row>
    <row r="1374" spans="1:2" ht="13.8" customHeight="1">
      <c r="A1374" s="107" t="s">
        <v>8705</v>
      </c>
      <c r="B1374" s="107" t="s">
        <v>3938</v>
      </c>
    </row>
    <row r="1375" spans="1:2" ht="13.8" customHeight="1">
      <c r="A1375" s="107" t="s">
        <v>8706</v>
      </c>
      <c r="B1375" s="107" t="s">
        <v>3938</v>
      </c>
    </row>
    <row r="1376" spans="1:2" ht="13.8" customHeight="1">
      <c r="A1376" s="107" t="s">
        <v>8707</v>
      </c>
      <c r="B1376" s="107" t="s">
        <v>3939</v>
      </c>
    </row>
    <row r="1377" spans="1:2" ht="13.8" customHeight="1">
      <c r="A1377" s="107" t="s">
        <v>8708</v>
      </c>
      <c r="B1377" s="107" t="s">
        <v>3940</v>
      </c>
    </row>
    <row r="1378" spans="1:2" ht="13.8" customHeight="1">
      <c r="A1378" s="107" t="s">
        <v>8709</v>
      </c>
      <c r="B1378" s="107" t="s">
        <v>3941</v>
      </c>
    </row>
    <row r="1379" spans="1:2" ht="13.8" customHeight="1">
      <c r="A1379" s="107" t="s">
        <v>8710</v>
      </c>
      <c r="B1379" s="107" t="s">
        <v>3942</v>
      </c>
    </row>
    <row r="1380" spans="1:2" ht="13.8" customHeight="1">
      <c r="A1380" s="107" t="s">
        <v>8711</v>
      </c>
      <c r="B1380" s="107" t="s">
        <v>3943</v>
      </c>
    </row>
    <row r="1381" spans="1:2" ht="13.8" customHeight="1">
      <c r="A1381" s="107" t="s">
        <v>8712</v>
      </c>
      <c r="B1381" s="107" t="s">
        <v>3944</v>
      </c>
    </row>
    <row r="1382" spans="1:2" ht="13.8" customHeight="1">
      <c r="A1382" s="107" t="s">
        <v>8713</v>
      </c>
      <c r="B1382" s="107" t="s">
        <v>3945</v>
      </c>
    </row>
    <row r="1383" spans="1:2" ht="13.8" customHeight="1">
      <c r="A1383" s="107" t="s">
        <v>8714</v>
      </c>
      <c r="B1383" s="107" t="s">
        <v>3946</v>
      </c>
    </row>
    <row r="1384" spans="1:2" ht="13.8" customHeight="1">
      <c r="A1384" s="107" t="s">
        <v>8715</v>
      </c>
      <c r="B1384" s="107" t="s">
        <v>3947</v>
      </c>
    </row>
    <row r="1385" spans="1:2" ht="13.8" customHeight="1">
      <c r="A1385" s="107" t="s">
        <v>8716</v>
      </c>
      <c r="B1385" s="107" t="s">
        <v>3948</v>
      </c>
    </row>
    <row r="1386" spans="1:2" ht="13.8" customHeight="1">
      <c r="A1386" s="107" t="s">
        <v>8717</v>
      </c>
      <c r="B1386" s="107" t="s">
        <v>3949</v>
      </c>
    </row>
    <row r="1387" spans="1:2" ht="13.8" customHeight="1">
      <c r="A1387" s="107" t="s">
        <v>8718</v>
      </c>
      <c r="B1387" s="107" t="s">
        <v>3950</v>
      </c>
    </row>
    <row r="1388" spans="1:2" ht="13.8" customHeight="1">
      <c r="A1388" s="107" t="s">
        <v>8719</v>
      </c>
      <c r="B1388" s="107" t="s">
        <v>12478</v>
      </c>
    </row>
    <row r="1389" spans="1:2" ht="13.8" customHeight="1">
      <c r="A1389" s="107" t="s">
        <v>8720</v>
      </c>
      <c r="B1389" s="107" t="s">
        <v>3965</v>
      </c>
    </row>
    <row r="1390" spans="1:2" ht="13.8" customHeight="1">
      <c r="A1390" s="107" t="s">
        <v>8721</v>
      </c>
      <c r="B1390" s="107" t="s">
        <v>3966</v>
      </c>
    </row>
    <row r="1391" spans="1:2" ht="13.8" customHeight="1">
      <c r="A1391" s="107" t="s">
        <v>8722</v>
      </c>
      <c r="B1391" s="107" t="s">
        <v>3967</v>
      </c>
    </row>
    <row r="1392" spans="1:2" ht="13.8" customHeight="1">
      <c r="A1392" s="107" t="s">
        <v>8723</v>
      </c>
      <c r="B1392" s="107" t="s">
        <v>3968</v>
      </c>
    </row>
    <row r="1393" spans="1:2" ht="13.8" customHeight="1">
      <c r="A1393" s="107" t="s">
        <v>8724</v>
      </c>
      <c r="B1393" s="107" t="s">
        <v>12479</v>
      </c>
    </row>
    <row r="1394" spans="1:2" ht="13.8" customHeight="1">
      <c r="A1394" s="107" t="s">
        <v>8725</v>
      </c>
      <c r="B1394" s="107" t="s">
        <v>12480</v>
      </c>
    </row>
    <row r="1395" spans="1:2" ht="13.8" customHeight="1">
      <c r="A1395" s="107" t="s">
        <v>8726</v>
      </c>
      <c r="B1395" s="107" t="s">
        <v>12481</v>
      </c>
    </row>
    <row r="1396" spans="1:2" ht="13.8" customHeight="1">
      <c r="A1396" s="107" t="s">
        <v>8727</v>
      </c>
      <c r="B1396" s="107" t="s">
        <v>12482</v>
      </c>
    </row>
    <row r="1397" spans="1:2" ht="13.8" customHeight="1">
      <c r="A1397" s="107" t="s">
        <v>8728</v>
      </c>
      <c r="B1397" s="107" t="s">
        <v>12483</v>
      </c>
    </row>
    <row r="1398" spans="1:2" ht="13.8" customHeight="1">
      <c r="A1398" s="107" t="s">
        <v>8729</v>
      </c>
      <c r="B1398" s="107" t="s">
        <v>12484</v>
      </c>
    </row>
    <row r="1399" spans="1:2" ht="13.8" customHeight="1">
      <c r="A1399" s="107" t="s">
        <v>8730</v>
      </c>
      <c r="B1399" s="107" t="s">
        <v>12485</v>
      </c>
    </row>
    <row r="1400" spans="1:2" ht="13.8" customHeight="1">
      <c r="A1400" s="107" t="s">
        <v>8731</v>
      </c>
      <c r="B1400" s="107" t="s">
        <v>12486</v>
      </c>
    </row>
    <row r="1401" spans="1:2" ht="13.8" customHeight="1">
      <c r="A1401" s="107" t="s">
        <v>8732</v>
      </c>
      <c r="B1401" s="107" t="s">
        <v>3973</v>
      </c>
    </row>
    <row r="1402" spans="1:2" ht="13.8" customHeight="1">
      <c r="A1402" s="107" t="s">
        <v>8733</v>
      </c>
      <c r="B1402" s="107" t="s">
        <v>3972</v>
      </c>
    </row>
    <row r="1403" spans="1:2" ht="13.8" customHeight="1">
      <c r="A1403" s="107" t="s">
        <v>8734</v>
      </c>
      <c r="B1403" s="107" t="s">
        <v>3971</v>
      </c>
    </row>
    <row r="1404" spans="1:2" ht="13.8" customHeight="1">
      <c r="A1404" s="107" t="s">
        <v>8735</v>
      </c>
      <c r="B1404" s="107" t="s">
        <v>3970</v>
      </c>
    </row>
    <row r="1405" spans="1:2" ht="13.8" customHeight="1">
      <c r="A1405" s="107" t="s">
        <v>8736</v>
      </c>
      <c r="B1405" s="107" t="s">
        <v>3969</v>
      </c>
    </row>
    <row r="1406" spans="1:2" ht="13.8" customHeight="1">
      <c r="A1406" s="107" t="s">
        <v>8737</v>
      </c>
      <c r="B1406" s="107" t="s">
        <v>3975</v>
      </c>
    </row>
    <row r="1407" spans="1:2" ht="13.8" customHeight="1">
      <c r="A1407" s="107" t="s">
        <v>8738</v>
      </c>
      <c r="B1407" s="107" t="s">
        <v>3974</v>
      </c>
    </row>
    <row r="1408" spans="1:2" ht="13.8" customHeight="1">
      <c r="A1408" s="107" t="s">
        <v>8739</v>
      </c>
      <c r="B1408" s="107" t="s">
        <v>3977</v>
      </c>
    </row>
    <row r="1409" spans="1:2" ht="13.8" customHeight="1">
      <c r="A1409" s="107" t="s">
        <v>8740</v>
      </c>
      <c r="B1409" s="107" t="s">
        <v>3976</v>
      </c>
    </row>
    <row r="1410" spans="1:2" ht="13.8" customHeight="1">
      <c r="A1410" s="107" t="s">
        <v>8741</v>
      </c>
      <c r="B1410" s="107" t="s">
        <v>3991</v>
      </c>
    </row>
    <row r="1411" spans="1:2" ht="13.8" customHeight="1">
      <c r="A1411" s="107" t="s">
        <v>8742</v>
      </c>
      <c r="B1411" s="107" t="s">
        <v>3990</v>
      </c>
    </row>
    <row r="1412" spans="1:2" ht="13.8" customHeight="1">
      <c r="A1412" s="107" t="s">
        <v>8743</v>
      </c>
      <c r="B1412" s="107" t="s">
        <v>3989</v>
      </c>
    </row>
    <row r="1413" spans="1:2" ht="13.8" customHeight="1">
      <c r="A1413" s="107" t="s">
        <v>8744</v>
      </c>
      <c r="B1413" s="107" t="s">
        <v>3988</v>
      </c>
    </row>
    <row r="1414" spans="1:2" ht="13.8" customHeight="1">
      <c r="A1414" s="107" t="s">
        <v>8745</v>
      </c>
      <c r="B1414" s="107" t="s">
        <v>3987</v>
      </c>
    </row>
    <row r="1415" spans="1:2" ht="13.8" customHeight="1">
      <c r="A1415" s="107" t="s">
        <v>8746</v>
      </c>
      <c r="B1415" s="107" t="s">
        <v>3986</v>
      </c>
    </row>
    <row r="1416" spans="1:2" ht="13.8" customHeight="1">
      <c r="A1416" s="107" t="s">
        <v>8747</v>
      </c>
      <c r="B1416" s="107" t="s">
        <v>3985</v>
      </c>
    </row>
    <row r="1417" spans="1:2" ht="13.8" customHeight="1">
      <c r="A1417" s="107" t="s">
        <v>8748</v>
      </c>
      <c r="B1417" s="107" t="s">
        <v>3984</v>
      </c>
    </row>
    <row r="1418" spans="1:2" ht="13.8" customHeight="1">
      <c r="A1418" s="107" t="s">
        <v>8749</v>
      </c>
      <c r="B1418" s="107" t="s">
        <v>3983</v>
      </c>
    </row>
    <row r="1419" spans="1:2" ht="13.8" customHeight="1">
      <c r="A1419" s="107" t="s">
        <v>8750</v>
      </c>
      <c r="B1419" s="107" t="s">
        <v>3982</v>
      </c>
    </row>
    <row r="1420" spans="1:2" ht="13.8" customHeight="1">
      <c r="A1420" s="107" t="s">
        <v>8751</v>
      </c>
      <c r="B1420" s="107" t="s">
        <v>3981</v>
      </c>
    </row>
    <row r="1421" spans="1:2" ht="13.8" customHeight="1">
      <c r="A1421" s="107" t="s">
        <v>8752</v>
      </c>
      <c r="B1421" s="107" t="s">
        <v>3980</v>
      </c>
    </row>
    <row r="1422" spans="1:2" ht="13.8" customHeight="1">
      <c r="A1422" s="107" t="s">
        <v>8753</v>
      </c>
      <c r="B1422" s="107" t="s">
        <v>3979</v>
      </c>
    </row>
    <row r="1423" spans="1:2" ht="13.8" customHeight="1">
      <c r="A1423" s="107" t="s">
        <v>8754</v>
      </c>
      <c r="B1423" s="107" t="s">
        <v>3978</v>
      </c>
    </row>
    <row r="1424" spans="1:2" ht="13.8" customHeight="1">
      <c r="A1424" s="107" t="s">
        <v>8755</v>
      </c>
      <c r="B1424" s="107" t="s">
        <v>3995</v>
      </c>
    </row>
    <row r="1425" spans="1:2" ht="13.8" customHeight="1">
      <c r="A1425" s="107" t="s">
        <v>8756</v>
      </c>
      <c r="B1425" s="107" t="s">
        <v>3994</v>
      </c>
    </row>
    <row r="1426" spans="1:2" ht="13.8" customHeight="1">
      <c r="A1426" s="107" t="s">
        <v>8757</v>
      </c>
      <c r="B1426" s="107" t="s">
        <v>3993</v>
      </c>
    </row>
    <row r="1427" spans="1:2" ht="13.8" customHeight="1">
      <c r="A1427" s="107" t="s">
        <v>8758</v>
      </c>
      <c r="B1427" s="107" t="s">
        <v>3992</v>
      </c>
    </row>
    <row r="1428" spans="1:2" ht="13.8" customHeight="1">
      <c r="A1428" s="107" t="s">
        <v>8759</v>
      </c>
      <c r="B1428" s="107" t="s">
        <v>4009</v>
      </c>
    </row>
    <row r="1429" spans="1:2" ht="13.8" customHeight="1">
      <c r="A1429" s="107" t="s">
        <v>8760</v>
      </c>
      <c r="B1429" s="107" t="s">
        <v>4008</v>
      </c>
    </row>
    <row r="1430" spans="1:2" ht="13.8" customHeight="1">
      <c r="A1430" s="107" t="s">
        <v>8761</v>
      </c>
      <c r="B1430" s="107" t="s">
        <v>4007</v>
      </c>
    </row>
    <row r="1431" spans="1:2" ht="13.8" customHeight="1">
      <c r="A1431" s="107" t="s">
        <v>8762</v>
      </c>
      <c r="B1431" s="107" t="s">
        <v>4006</v>
      </c>
    </row>
    <row r="1432" spans="1:2" ht="13.8" customHeight="1">
      <c r="A1432" s="107" t="s">
        <v>8763</v>
      </c>
      <c r="B1432" s="107" t="s">
        <v>4005</v>
      </c>
    </row>
    <row r="1433" spans="1:2" ht="13.8" customHeight="1">
      <c r="A1433" s="107" t="s">
        <v>8764</v>
      </c>
      <c r="B1433" s="107" t="s">
        <v>4004</v>
      </c>
    </row>
    <row r="1434" spans="1:2" ht="13.8" customHeight="1">
      <c r="A1434" s="107" t="s">
        <v>8765</v>
      </c>
      <c r="B1434" s="107" t="s">
        <v>4003</v>
      </c>
    </row>
    <row r="1435" spans="1:2" ht="13.8" customHeight="1">
      <c r="A1435" s="107" t="s">
        <v>8766</v>
      </c>
      <c r="B1435" s="107" t="s">
        <v>4002</v>
      </c>
    </row>
    <row r="1436" spans="1:2" ht="13.8" customHeight="1">
      <c r="A1436" s="107" t="s">
        <v>8767</v>
      </c>
      <c r="B1436" s="107" t="s">
        <v>4001</v>
      </c>
    </row>
    <row r="1437" spans="1:2" ht="13.8" customHeight="1">
      <c r="A1437" s="107" t="s">
        <v>8768</v>
      </c>
      <c r="B1437" s="107" t="s">
        <v>4000</v>
      </c>
    </row>
    <row r="1438" spans="1:2" ht="13.8" customHeight="1">
      <c r="A1438" s="107" t="s">
        <v>8769</v>
      </c>
      <c r="B1438" s="107" t="s">
        <v>3999</v>
      </c>
    </row>
    <row r="1439" spans="1:2" ht="13.8" customHeight="1">
      <c r="A1439" s="107" t="s">
        <v>8770</v>
      </c>
      <c r="B1439" s="107" t="s">
        <v>3998</v>
      </c>
    </row>
    <row r="1440" spans="1:2" ht="13.8" customHeight="1">
      <c r="A1440" s="107" t="s">
        <v>8771</v>
      </c>
      <c r="B1440" s="107" t="s">
        <v>3997</v>
      </c>
    </row>
    <row r="1441" spans="1:2" ht="13.8" customHeight="1">
      <c r="A1441" s="107" t="s">
        <v>8772</v>
      </c>
      <c r="B1441" s="107" t="s">
        <v>3996</v>
      </c>
    </row>
    <row r="1442" spans="1:2" ht="13.8" customHeight="1">
      <c r="A1442" s="107" t="s">
        <v>8773</v>
      </c>
      <c r="B1442" s="107" t="s">
        <v>4013</v>
      </c>
    </row>
    <row r="1443" spans="1:2" ht="13.8" customHeight="1">
      <c r="A1443" s="107" t="s">
        <v>8774</v>
      </c>
      <c r="B1443" s="107" t="s">
        <v>4012</v>
      </c>
    </row>
    <row r="1444" spans="1:2" ht="13.8" customHeight="1">
      <c r="A1444" s="107" t="s">
        <v>8775</v>
      </c>
      <c r="B1444" s="107" t="s">
        <v>4011</v>
      </c>
    </row>
    <row r="1445" spans="1:2" ht="13.8" customHeight="1">
      <c r="A1445" s="107" t="s">
        <v>8776</v>
      </c>
      <c r="B1445" s="107" t="s">
        <v>4010</v>
      </c>
    </row>
    <row r="1446" spans="1:2" ht="13.8" customHeight="1">
      <c r="A1446" s="107" t="s">
        <v>8777</v>
      </c>
      <c r="B1446" s="107" t="s">
        <v>4018</v>
      </c>
    </row>
    <row r="1447" spans="1:2" ht="13.8" customHeight="1">
      <c r="A1447" s="107" t="s">
        <v>8778</v>
      </c>
      <c r="B1447" s="107" t="s">
        <v>4017</v>
      </c>
    </row>
    <row r="1448" spans="1:2" ht="13.8" customHeight="1">
      <c r="A1448" s="107" t="s">
        <v>8779</v>
      </c>
      <c r="B1448" s="107" t="s">
        <v>4016</v>
      </c>
    </row>
    <row r="1449" spans="1:2" ht="13.8" customHeight="1">
      <c r="A1449" s="107" t="s">
        <v>8780</v>
      </c>
      <c r="B1449" s="107" t="s">
        <v>4015</v>
      </c>
    </row>
    <row r="1450" spans="1:2" ht="13.8" customHeight="1">
      <c r="A1450" s="107" t="s">
        <v>8781</v>
      </c>
      <c r="B1450" s="107" t="s">
        <v>4014</v>
      </c>
    </row>
    <row r="1451" spans="1:2" ht="13.8" customHeight="1">
      <c r="A1451" s="107" t="s">
        <v>8782</v>
      </c>
      <c r="B1451" s="107" t="s">
        <v>4022</v>
      </c>
    </row>
    <row r="1452" spans="1:2" ht="13.8" customHeight="1">
      <c r="A1452" s="107" t="s">
        <v>8783</v>
      </c>
      <c r="B1452" s="107" t="s">
        <v>12487</v>
      </c>
    </row>
    <row r="1453" spans="1:2" ht="13.8" customHeight="1">
      <c r="A1453" s="107" t="s">
        <v>8784</v>
      </c>
      <c r="B1453" s="107" t="s">
        <v>4021</v>
      </c>
    </row>
    <row r="1454" spans="1:2" ht="13.8" customHeight="1">
      <c r="A1454" s="107" t="s">
        <v>8785</v>
      </c>
      <c r="B1454" s="107" t="s">
        <v>4020</v>
      </c>
    </row>
    <row r="1455" spans="1:2" ht="13.8" customHeight="1">
      <c r="A1455" s="107" t="s">
        <v>8786</v>
      </c>
      <c r="B1455" s="107" t="s">
        <v>12488</v>
      </c>
    </row>
    <row r="1456" spans="1:2" ht="13.8" customHeight="1">
      <c r="A1456" s="107" t="s">
        <v>8787</v>
      </c>
      <c r="B1456" s="107" t="s">
        <v>12489</v>
      </c>
    </row>
    <row r="1457" spans="1:2" ht="13.8" customHeight="1">
      <c r="A1457" s="107" t="s">
        <v>8788</v>
      </c>
      <c r="B1457" s="107" t="s">
        <v>4019</v>
      </c>
    </row>
    <row r="1458" spans="1:2" ht="13.8" customHeight="1">
      <c r="A1458" s="107" t="s">
        <v>8789</v>
      </c>
      <c r="B1458" s="107" t="s">
        <v>4027</v>
      </c>
    </row>
    <row r="1459" spans="1:2" ht="13.8" customHeight="1">
      <c r="A1459" s="107" t="s">
        <v>8790</v>
      </c>
      <c r="B1459" s="107" t="s">
        <v>4026</v>
      </c>
    </row>
    <row r="1460" spans="1:2" ht="13.8" customHeight="1">
      <c r="A1460" s="107" t="s">
        <v>8791</v>
      </c>
      <c r="B1460" s="107" t="s">
        <v>4025</v>
      </c>
    </row>
    <row r="1461" spans="1:2" ht="13.8" customHeight="1">
      <c r="A1461" s="107" t="s">
        <v>8792</v>
      </c>
      <c r="B1461" s="107" t="s">
        <v>4024</v>
      </c>
    </row>
    <row r="1462" spans="1:2" ht="13.8" customHeight="1">
      <c r="A1462" s="107" t="s">
        <v>8793</v>
      </c>
      <c r="B1462" s="107" t="s">
        <v>4023</v>
      </c>
    </row>
    <row r="1463" spans="1:2" ht="13.8" customHeight="1">
      <c r="A1463" s="107" t="s">
        <v>8794</v>
      </c>
      <c r="B1463" s="107" t="s">
        <v>4029</v>
      </c>
    </row>
    <row r="1464" spans="1:2" ht="13.8" customHeight="1">
      <c r="A1464" s="107" t="s">
        <v>8795</v>
      </c>
      <c r="B1464" s="107" t="s">
        <v>4028</v>
      </c>
    </row>
    <row r="1465" spans="1:2" ht="13.8" customHeight="1">
      <c r="A1465" s="107" t="s">
        <v>8796</v>
      </c>
      <c r="B1465" s="107" t="s">
        <v>12321</v>
      </c>
    </row>
    <row r="1466" spans="1:2" ht="13.8" customHeight="1">
      <c r="A1466" s="107" t="s">
        <v>8797</v>
      </c>
      <c r="B1466" s="107" t="s">
        <v>4030</v>
      </c>
    </row>
    <row r="1467" spans="1:2" ht="13.8" customHeight="1">
      <c r="A1467" s="107" t="s">
        <v>8798</v>
      </c>
      <c r="B1467" s="107" t="s">
        <v>2320</v>
      </c>
    </row>
    <row r="1468" spans="1:2" ht="13.8" customHeight="1">
      <c r="A1468" s="107" t="s">
        <v>8799</v>
      </c>
      <c r="B1468" s="107" t="s">
        <v>4040</v>
      </c>
    </row>
    <row r="1469" spans="1:2" ht="13.8" customHeight="1">
      <c r="A1469" s="107" t="s">
        <v>8800</v>
      </c>
      <c r="B1469" s="107" t="s">
        <v>4039</v>
      </c>
    </row>
    <row r="1470" spans="1:2" ht="13.8" customHeight="1">
      <c r="A1470" s="107" t="s">
        <v>8801</v>
      </c>
      <c r="B1470" s="107" t="s">
        <v>2321</v>
      </c>
    </row>
    <row r="1471" spans="1:2" ht="13.8" customHeight="1">
      <c r="A1471" s="107" t="s">
        <v>8802</v>
      </c>
      <c r="B1471" s="107" t="s">
        <v>4038</v>
      </c>
    </row>
    <row r="1472" spans="1:2" ht="13.8" customHeight="1">
      <c r="A1472" s="107" t="s">
        <v>8803</v>
      </c>
      <c r="B1472" s="107" t="s">
        <v>7587</v>
      </c>
    </row>
    <row r="1473" spans="1:2" ht="13.8" customHeight="1">
      <c r="A1473" s="107" t="s">
        <v>8804</v>
      </c>
      <c r="B1473" s="107" t="s">
        <v>7588</v>
      </c>
    </row>
    <row r="1474" spans="1:2" ht="13.8" customHeight="1">
      <c r="A1474" s="107" t="s">
        <v>8805</v>
      </c>
      <c r="B1474" s="107" t="s">
        <v>4037</v>
      </c>
    </row>
    <row r="1475" spans="1:2" ht="13.8" customHeight="1">
      <c r="A1475" s="107" t="s">
        <v>8806</v>
      </c>
      <c r="B1475" s="107" t="s">
        <v>4036</v>
      </c>
    </row>
    <row r="1476" spans="1:2" ht="13.8" customHeight="1">
      <c r="A1476" s="107" t="s">
        <v>8807</v>
      </c>
      <c r="B1476" s="107" t="s">
        <v>4035</v>
      </c>
    </row>
    <row r="1477" spans="1:2" ht="13.8" customHeight="1">
      <c r="A1477" s="107" t="s">
        <v>8808</v>
      </c>
      <c r="B1477" s="107" t="s">
        <v>4034</v>
      </c>
    </row>
    <row r="1478" spans="1:2" ht="13.8" customHeight="1">
      <c r="A1478" s="107" t="s">
        <v>8809</v>
      </c>
      <c r="B1478" s="107" t="s">
        <v>4033</v>
      </c>
    </row>
    <row r="1479" spans="1:2" ht="13.8" customHeight="1">
      <c r="A1479" s="107" t="s">
        <v>8810</v>
      </c>
      <c r="B1479" s="107" t="s">
        <v>4032</v>
      </c>
    </row>
    <row r="1480" spans="1:2" ht="13.8" customHeight="1">
      <c r="A1480" s="107" t="s">
        <v>8811</v>
      </c>
      <c r="B1480" s="107" t="s">
        <v>4031</v>
      </c>
    </row>
    <row r="1481" spans="1:2" ht="13.8" customHeight="1">
      <c r="A1481" s="107" t="s">
        <v>8812</v>
      </c>
      <c r="B1481" s="107" t="s">
        <v>4044</v>
      </c>
    </row>
    <row r="1482" spans="1:2" ht="13.8" customHeight="1">
      <c r="A1482" s="107" t="s">
        <v>8813</v>
      </c>
      <c r="B1482" s="107" t="s">
        <v>4043</v>
      </c>
    </row>
    <row r="1483" spans="1:2" ht="13.8" customHeight="1">
      <c r="A1483" s="107" t="s">
        <v>8814</v>
      </c>
      <c r="B1483" s="107" t="s">
        <v>4042</v>
      </c>
    </row>
    <row r="1484" spans="1:2" ht="13.8" customHeight="1">
      <c r="A1484" s="107" t="s">
        <v>8815</v>
      </c>
      <c r="B1484" s="107" t="s">
        <v>4041</v>
      </c>
    </row>
    <row r="1485" spans="1:2" ht="13.8" customHeight="1">
      <c r="A1485" s="107" t="s">
        <v>8816</v>
      </c>
      <c r="B1485" s="107" t="s">
        <v>4057</v>
      </c>
    </row>
    <row r="1486" spans="1:2" ht="13.8" customHeight="1">
      <c r="A1486" s="107" t="s">
        <v>8817</v>
      </c>
      <c r="B1486" s="107" t="s">
        <v>4056</v>
      </c>
    </row>
    <row r="1487" spans="1:2" ht="13.8" customHeight="1">
      <c r="A1487" s="107" t="s">
        <v>8818</v>
      </c>
      <c r="B1487" s="107" t="s">
        <v>4055</v>
      </c>
    </row>
    <row r="1488" spans="1:2" ht="13.8" customHeight="1">
      <c r="A1488" s="107" t="s">
        <v>8819</v>
      </c>
      <c r="B1488" s="107" t="s">
        <v>4054</v>
      </c>
    </row>
    <row r="1489" spans="1:2" ht="13.8" customHeight="1">
      <c r="A1489" s="107" t="s">
        <v>8820</v>
      </c>
      <c r="B1489" s="107" t="s">
        <v>4053</v>
      </c>
    </row>
    <row r="1490" spans="1:2" ht="13.8" customHeight="1">
      <c r="A1490" s="107" t="s">
        <v>8821</v>
      </c>
      <c r="B1490" s="107" t="s">
        <v>4052</v>
      </c>
    </row>
    <row r="1491" spans="1:2" ht="13.8" customHeight="1">
      <c r="A1491" s="107" t="s">
        <v>8822</v>
      </c>
      <c r="B1491" s="107" t="s">
        <v>4051</v>
      </c>
    </row>
    <row r="1492" spans="1:2" ht="13.8" customHeight="1">
      <c r="A1492" s="107" t="s">
        <v>8823</v>
      </c>
      <c r="B1492" s="107" t="s">
        <v>4050</v>
      </c>
    </row>
    <row r="1493" spans="1:2" ht="13.8" customHeight="1">
      <c r="A1493" s="107" t="s">
        <v>8824</v>
      </c>
      <c r="B1493" s="107" t="s">
        <v>4049</v>
      </c>
    </row>
    <row r="1494" spans="1:2" ht="13.8" customHeight="1">
      <c r="A1494" s="107" t="s">
        <v>8825</v>
      </c>
      <c r="B1494" s="107" t="s">
        <v>4048</v>
      </c>
    </row>
    <row r="1495" spans="1:2" ht="13.8" customHeight="1">
      <c r="A1495" s="107" t="s">
        <v>8826</v>
      </c>
      <c r="B1495" s="107" t="s">
        <v>4047</v>
      </c>
    </row>
    <row r="1496" spans="1:2" ht="13.8" customHeight="1">
      <c r="A1496" s="107" t="s">
        <v>8827</v>
      </c>
      <c r="B1496" s="107" t="s">
        <v>4046</v>
      </c>
    </row>
    <row r="1497" spans="1:2" ht="13.8" customHeight="1">
      <c r="A1497" s="107" t="s">
        <v>8828</v>
      </c>
      <c r="B1497" s="107" t="s">
        <v>4045</v>
      </c>
    </row>
    <row r="1498" spans="1:2" ht="13.8" customHeight="1">
      <c r="A1498" s="107" t="s">
        <v>8829</v>
      </c>
      <c r="B1498" s="107" t="s">
        <v>12490</v>
      </c>
    </row>
    <row r="1499" spans="1:2" ht="13.8" customHeight="1">
      <c r="A1499" s="107" t="s">
        <v>8830</v>
      </c>
      <c r="B1499" s="107" t="s">
        <v>12491</v>
      </c>
    </row>
    <row r="1500" spans="1:2" ht="13.8" customHeight="1">
      <c r="A1500" s="107" t="s">
        <v>8831</v>
      </c>
      <c r="B1500" s="107" t="s">
        <v>12492</v>
      </c>
    </row>
    <row r="1501" spans="1:2" ht="13.8" customHeight="1">
      <c r="A1501" s="107" t="s">
        <v>8832</v>
      </c>
      <c r="B1501" s="107" t="s">
        <v>12493</v>
      </c>
    </row>
    <row r="1502" spans="1:2" ht="13.8" customHeight="1">
      <c r="A1502" s="107" t="s">
        <v>8833</v>
      </c>
      <c r="B1502" s="107" t="s">
        <v>12494</v>
      </c>
    </row>
    <row r="1503" spans="1:2" ht="13.8" customHeight="1">
      <c r="A1503" s="107" t="s">
        <v>8834</v>
      </c>
      <c r="B1503" s="107" t="s">
        <v>12495</v>
      </c>
    </row>
    <row r="1504" spans="1:2" ht="13.8" customHeight="1">
      <c r="A1504" s="107" t="s">
        <v>8835</v>
      </c>
      <c r="B1504" s="107" t="s">
        <v>12496</v>
      </c>
    </row>
    <row r="1505" spans="1:2" ht="13.8" customHeight="1">
      <c r="A1505" s="107" t="s">
        <v>8836</v>
      </c>
      <c r="B1505" s="107" t="s">
        <v>4060</v>
      </c>
    </row>
    <row r="1506" spans="1:2" ht="13.8" customHeight="1">
      <c r="A1506" s="107" t="s">
        <v>8837</v>
      </c>
      <c r="B1506" s="107" t="s">
        <v>4059</v>
      </c>
    </row>
    <row r="1507" spans="1:2" ht="13.8" customHeight="1">
      <c r="A1507" s="107" t="s">
        <v>8838</v>
      </c>
      <c r="B1507" s="107" t="s">
        <v>12497</v>
      </c>
    </row>
    <row r="1508" spans="1:2" ht="13.8" customHeight="1">
      <c r="A1508" s="107" t="s">
        <v>8839</v>
      </c>
      <c r="B1508" s="107" t="s">
        <v>4058</v>
      </c>
    </row>
    <row r="1509" spans="1:2" ht="13.8" customHeight="1">
      <c r="A1509" s="107" t="s">
        <v>8840</v>
      </c>
      <c r="B1509" s="107" t="s">
        <v>12498</v>
      </c>
    </row>
    <row r="1510" spans="1:2" ht="13.8" customHeight="1">
      <c r="A1510" s="107" t="s">
        <v>8841</v>
      </c>
      <c r="B1510" s="107" t="s">
        <v>4066</v>
      </c>
    </row>
    <row r="1511" spans="1:2" ht="13.8" customHeight="1">
      <c r="A1511" s="107" t="s">
        <v>8842</v>
      </c>
      <c r="B1511" s="107" t="s">
        <v>4065</v>
      </c>
    </row>
    <row r="1512" spans="1:2" ht="13.8" customHeight="1">
      <c r="A1512" s="107" t="s">
        <v>8843</v>
      </c>
      <c r="B1512" s="107" t="s">
        <v>4064</v>
      </c>
    </row>
    <row r="1513" spans="1:2" ht="13.8" customHeight="1">
      <c r="A1513" s="107" t="s">
        <v>8844</v>
      </c>
      <c r="B1513" s="107" t="s">
        <v>4063</v>
      </c>
    </row>
    <row r="1514" spans="1:2" ht="13.8" customHeight="1">
      <c r="A1514" s="107" t="s">
        <v>8845</v>
      </c>
      <c r="B1514" s="107" t="s">
        <v>4062</v>
      </c>
    </row>
    <row r="1515" spans="1:2" ht="13.8" customHeight="1">
      <c r="A1515" s="107" t="s">
        <v>8846</v>
      </c>
      <c r="B1515" s="107" t="s">
        <v>4061</v>
      </c>
    </row>
    <row r="1516" spans="1:2" ht="13.8" customHeight="1">
      <c r="A1516" s="107" t="s">
        <v>8847</v>
      </c>
      <c r="B1516" s="107" t="s">
        <v>7589</v>
      </c>
    </row>
    <row r="1517" spans="1:2" ht="13.8" customHeight="1">
      <c r="A1517" s="107" t="s">
        <v>8848</v>
      </c>
      <c r="B1517" s="107" t="s">
        <v>4071</v>
      </c>
    </row>
    <row r="1518" spans="1:2" ht="13.8" customHeight="1">
      <c r="A1518" s="107" t="s">
        <v>8849</v>
      </c>
      <c r="B1518" s="107" t="s">
        <v>4070</v>
      </c>
    </row>
    <row r="1519" spans="1:2" ht="13.8" customHeight="1">
      <c r="A1519" s="107" t="s">
        <v>8850</v>
      </c>
      <c r="B1519" s="107" t="s">
        <v>4069</v>
      </c>
    </row>
    <row r="1520" spans="1:2" ht="13.8" customHeight="1">
      <c r="A1520" s="107" t="s">
        <v>8851</v>
      </c>
      <c r="B1520" s="107" t="s">
        <v>4068</v>
      </c>
    </row>
    <row r="1521" spans="1:2" ht="13.8" customHeight="1">
      <c r="A1521" s="107" t="s">
        <v>8852</v>
      </c>
      <c r="B1521" s="107" t="s">
        <v>4067</v>
      </c>
    </row>
    <row r="1522" spans="1:2" ht="13.8" customHeight="1">
      <c r="A1522" s="107" t="s">
        <v>8853</v>
      </c>
      <c r="B1522" s="107" t="s">
        <v>4073</v>
      </c>
    </row>
    <row r="1523" spans="1:2" ht="13.8" customHeight="1">
      <c r="A1523" s="107" t="s">
        <v>8854</v>
      </c>
      <c r="B1523" s="107" t="s">
        <v>4072</v>
      </c>
    </row>
    <row r="1524" spans="1:2" ht="13.8" customHeight="1">
      <c r="A1524" s="107" t="s">
        <v>8855</v>
      </c>
      <c r="B1524" s="107" t="s">
        <v>4074</v>
      </c>
    </row>
    <row r="1525" spans="1:2" ht="13.8" customHeight="1">
      <c r="A1525" s="107" t="s">
        <v>8856</v>
      </c>
      <c r="B1525" s="107" t="s">
        <v>4076</v>
      </c>
    </row>
    <row r="1526" spans="1:2" ht="13.8" customHeight="1">
      <c r="A1526" s="107" t="s">
        <v>8857</v>
      </c>
      <c r="B1526" s="107" t="s">
        <v>4075</v>
      </c>
    </row>
    <row r="1527" spans="1:2" ht="13.8" customHeight="1">
      <c r="A1527" s="107" t="s">
        <v>8858</v>
      </c>
      <c r="B1527" s="107" t="s">
        <v>4088</v>
      </c>
    </row>
    <row r="1528" spans="1:2" ht="13.8" customHeight="1">
      <c r="A1528" s="107" t="s">
        <v>8859</v>
      </c>
      <c r="B1528" s="107" t="s">
        <v>4087</v>
      </c>
    </row>
    <row r="1529" spans="1:2" ht="13.8" customHeight="1">
      <c r="A1529" s="107" t="s">
        <v>8860</v>
      </c>
      <c r="B1529" s="107" t="s">
        <v>4086</v>
      </c>
    </row>
    <row r="1530" spans="1:2" ht="13.8" customHeight="1">
      <c r="A1530" s="107" t="s">
        <v>8861</v>
      </c>
      <c r="B1530" s="107" t="s">
        <v>4085</v>
      </c>
    </row>
    <row r="1531" spans="1:2" ht="13.8" customHeight="1">
      <c r="A1531" s="107" t="s">
        <v>8862</v>
      </c>
      <c r="B1531" s="107" t="s">
        <v>4084</v>
      </c>
    </row>
    <row r="1532" spans="1:2" ht="13.8" customHeight="1">
      <c r="A1532" s="107" t="s">
        <v>8863</v>
      </c>
      <c r="B1532" s="107" t="s">
        <v>4083</v>
      </c>
    </row>
    <row r="1533" spans="1:2" ht="13.8" customHeight="1">
      <c r="A1533" s="107" t="s">
        <v>8864</v>
      </c>
      <c r="B1533" s="107" t="s">
        <v>4082</v>
      </c>
    </row>
    <row r="1534" spans="1:2" ht="13.8" customHeight="1">
      <c r="A1534" s="107" t="s">
        <v>8865</v>
      </c>
      <c r="B1534" s="107" t="s">
        <v>7590</v>
      </c>
    </row>
    <row r="1535" spans="1:2" ht="13.8" customHeight="1">
      <c r="A1535" s="107" t="s">
        <v>8866</v>
      </c>
      <c r="B1535" s="107" t="s">
        <v>4081</v>
      </c>
    </row>
    <row r="1536" spans="1:2" ht="13.8" customHeight="1">
      <c r="A1536" s="107" t="s">
        <v>8867</v>
      </c>
      <c r="B1536" s="107" t="s">
        <v>7591</v>
      </c>
    </row>
    <row r="1537" spans="1:2" ht="13.8" customHeight="1">
      <c r="A1537" s="107" t="s">
        <v>8868</v>
      </c>
      <c r="B1537" s="107" t="s">
        <v>4080</v>
      </c>
    </row>
    <row r="1538" spans="1:2" ht="13.8" customHeight="1">
      <c r="A1538" s="107" t="s">
        <v>8869</v>
      </c>
      <c r="B1538" s="107" t="s">
        <v>4079</v>
      </c>
    </row>
    <row r="1539" spans="1:2" ht="13.8" customHeight="1">
      <c r="A1539" s="107" t="s">
        <v>8870</v>
      </c>
      <c r="B1539" s="107" t="s">
        <v>4078</v>
      </c>
    </row>
    <row r="1540" spans="1:2" ht="13.8" customHeight="1">
      <c r="A1540" s="107" t="s">
        <v>8871</v>
      </c>
      <c r="B1540" s="107" t="s">
        <v>4077</v>
      </c>
    </row>
    <row r="1541" spans="1:2" ht="13.8" customHeight="1">
      <c r="A1541" s="107" t="s">
        <v>8872</v>
      </c>
      <c r="B1541" s="107" t="s">
        <v>4092</v>
      </c>
    </row>
    <row r="1542" spans="1:2" ht="13.8" customHeight="1">
      <c r="A1542" s="107" t="s">
        <v>8873</v>
      </c>
      <c r="B1542" s="107" t="s">
        <v>4091</v>
      </c>
    </row>
    <row r="1543" spans="1:2" ht="13.8" customHeight="1">
      <c r="A1543" s="107" t="s">
        <v>8874</v>
      </c>
      <c r="B1543" s="107" t="s">
        <v>4090</v>
      </c>
    </row>
    <row r="1544" spans="1:2" ht="13.8" customHeight="1">
      <c r="A1544" s="107" t="s">
        <v>8875</v>
      </c>
      <c r="B1544" s="107" t="s">
        <v>4089</v>
      </c>
    </row>
    <row r="1545" spans="1:2" ht="13.8" customHeight="1">
      <c r="A1545" s="107" t="s">
        <v>8876</v>
      </c>
      <c r="B1545" s="107" t="s">
        <v>4098</v>
      </c>
    </row>
    <row r="1546" spans="1:2" ht="13.8" customHeight="1">
      <c r="A1546" s="107" t="s">
        <v>8877</v>
      </c>
      <c r="B1546" s="107" t="s">
        <v>4097</v>
      </c>
    </row>
    <row r="1547" spans="1:2" ht="13.8" customHeight="1">
      <c r="A1547" s="107" t="s">
        <v>8878</v>
      </c>
      <c r="B1547" s="107" t="s">
        <v>4096</v>
      </c>
    </row>
    <row r="1548" spans="1:2" ht="13.8" customHeight="1">
      <c r="A1548" s="107" t="s">
        <v>8879</v>
      </c>
      <c r="B1548" s="107" t="s">
        <v>4095</v>
      </c>
    </row>
    <row r="1549" spans="1:2" ht="13.8" customHeight="1">
      <c r="A1549" s="107" t="s">
        <v>8880</v>
      </c>
      <c r="B1549" s="107" t="s">
        <v>4094</v>
      </c>
    </row>
    <row r="1550" spans="1:2" ht="13.8" customHeight="1">
      <c r="A1550" s="107" t="s">
        <v>8881</v>
      </c>
      <c r="B1550" s="107" t="s">
        <v>4093</v>
      </c>
    </row>
    <row r="1551" spans="1:2" ht="13.8" customHeight="1">
      <c r="A1551" s="107" t="s">
        <v>8882</v>
      </c>
      <c r="B1551" s="107" t="s">
        <v>12499</v>
      </c>
    </row>
    <row r="1552" spans="1:2" ht="13.8" customHeight="1">
      <c r="A1552" s="107" t="s">
        <v>8883</v>
      </c>
      <c r="B1552" s="107" t="s">
        <v>4104</v>
      </c>
    </row>
    <row r="1553" spans="1:2" ht="13.8" customHeight="1">
      <c r="A1553" s="107" t="s">
        <v>8884</v>
      </c>
      <c r="B1553" s="107" t="s">
        <v>4103</v>
      </c>
    </row>
    <row r="1554" spans="1:2" ht="13.8" customHeight="1">
      <c r="A1554" s="107" t="s">
        <v>8885</v>
      </c>
      <c r="B1554" s="107" t="s">
        <v>12500</v>
      </c>
    </row>
    <row r="1555" spans="1:2" ht="13.8" customHeight="1">
      <c r="A1555" s="107" t="s">
        <v>8886</v>
      </c>
      <c r="B1555" s="107" t="s">
        <v>4102</v>
      </c>
    </row>
    <row r="1556" spans="1:2" ht="13.8" customHeight="1">
      <c r="A1556" s="107" t="s">
        <v>8887</v>
      </c>
      <c r="B1556" s="107" t="s">
        <v>4101</v>
      </c>
    </row>
    <row r="1557" spans="1:2" ht="13.8" customHeight="1">
      <c r="A1557" s="107" t="s">
        <v>8888</v>
      </c>
      <c r="B1557" s="107" t="s">
        <v>4100</v>
      </c>
    </row>
    <row r="1558" spans="1:2" ht="13.8" customHeight="1">
      <c r="A1558" s="107" t="s">
        <v>8889</v>
      </c>
      <c r="B1558" s="107" t="s">
        <v>12501</v>
      </c>
    </row>
    <row r="1559" spans="1:2" ht="13.8" customHeight="1">
      <c r="A1559" s="107" t="s">
        <v>8890</v>
      </c>
      <c r="B1559" s="107" t="s">
        <v>4099</v>
      </c>
    </row>
    <row r="1560" spans="1:2" ht="13.8" customHeight="1">
      <c r="A1560" s="107" t="s">
        <v>8891</v>
      </c>
      <c r="B1560" s="107" t="s">
        <v>12502</v>
      </c>
    </row>
    <row r="1561" spans="1:2" ht="13.8" customHeight="1">
      <c r="A1561" s="107" t="s">
        <v>8892</v>
      </c>
      <c r="B1561" s="107" t="s">
        <v>12503</v>
      </c>
    </row>
    <row r="1562" spans="1:2" ht="13.8" customHeight="1">
      <c r="A1562" s="107" t="s">
        <v>8893</v>
      </c>
      <c r="B1562" s="107" t="s">
        <v>4107</v>
      </c>
    </row>
    <row r="1563" spans="1:2" ht="13.8" customHeight="1">
      <c r="A1563" s="107" t="s">
        <v>8894</v>
      </c>
      <c r="B1563" s="107" t="s">
        <v>12504</v>
      </c>
    </row>
    <row r="1564" spans="1:2" ht="13.8" customHeight="1">
      <c r="A1564" s="107" t="s">
        <v>8895</v>
      </c>
      <c r="B1564" s="107" t="s">
        <v>4106</v>
      </c>
    </row>
    <row r="1565" spans="1:2" ht="13.8" customHeight="1">
      <c r="A1565" s="107" t="s">
        <v>8896</v>
      </c>
      <c r="B1565" s="107" t="s">
        <v>12505</v>
      </c>
    </row>
    <row r="1566" spans="1:2" ht="13.8" customHeight="1">
      <c r="A1566" s="107" t="s">
        <v>8897</v>
      </c>
      <c r="B1566" s="107" t="s">
        <v>12506</v>
      </c>
    </row>
    <row r="1567" spans="1:2" ht="13.8" customHeight="1">
      <c r="A1567" s="107" t="s">
        <v>8898</v>
      </c>
      <c r="B1567" s="107" t="s">
        <v>4105</v>
      </c>
    </row>
    <row r="1568" spans="1:2" ht="13.8" customHeight="1">
      <c r="A1568" s="107" t="s">
        <v>8899</v>
      </c>
      <c r="B1568" s="107" t="s">
        <v>12507</v>
      </c>
    </row>
    <row r="1569" spans="1:2" ht="13.8" customHeight="1">
      <c r="A1569" s="107" t="s">
        <v>8900</v>
      </c>
      <c r="B1569" s="107" t="s">
        <v>4113</v>
      </c>
    </row>
    <row r="1570" spans="1:2" ht="13.8" customHeight="1">
      <c r="A1570" s="107" t="s">
        <v>8901</v>
      </c>
      <c r="B1570" s="107" t="s">
        <v>4112</v>
      </c>
    </row>
    <row r="1571" spans="1:2" ht="13.8" customHeight="1">
      <c r="A1571" s="107" t="s">
        <v>8902</v>
      </c>
      <c r="B1571" s="107" t="s">
        <v>4111</v>
      </c>
    </row>
    <row r="1572" spans="1:2" ht="13.8" customHeight="1">
      <c r="A1572" s="107" t="s">
        <v>8903</v>
      </c>
      <c r="B1572" s="107" t="s">
        <v>4110</v>
      </c>
    </row>
    <row r="1573" spans="1:2" ht="13.8" customHeight="1">
      <c r="A1573" s="107" t="s">
        <v>8904</v>
      </c>
      <c r="B1573" s="107" t="s">
        <v>4109</v>
      </c>
    </row>
    <row r="1574" spans="1:2" ht="13.8" customHeight="1">
      <c r="A1574" s="107" t="s">
        <v>8905</v>
      </c>
      <c r="B1574" s="107" t="s">
        <v>4108</v>
      </c>
    </row>
    <row r="1575" spans="1:2" ht="13.8" customHeight="1">
      <c r="A1575" s="107" t="s">
        <v>8906</v>
      </c>
      <c r="B1575" s="107" t="s">
        <v>4127</v>
      </c>
    </row>
    <row r="1576" spans="1:2" ht="13.8" customHeight="1">
      <c r="A1576" s="107" t="s">
        <v>8907</v>
      </c>
      <c r="B1576" s="107" t="s">
        <v>4126</v>
      </c>
    </row>
    <row r="1577" spans="1:2" ht="13.8" customHeight="1">
      <c r="A1577" s="107" t="s">
        <v>8908</v>
      </c>
      <c r="B1577" s="107" t="s">
        <v>4125</v>
      </c>
    </row>
    <row r="1578" spans="1:2" ht="13.8" customHeight="1">
      <c r="A1578" s="107" t="s">
        <v>8909</v>
      </c>
      <c r="B1578" s="107" t="s">
        <v>4124</v>
      </c>
    </row>
    <row r="1579" spans="1:2" ht="13.8" customHeight="1">
      <c r="A1579" s="107" t="s">
        <v>8910</v>
      </c>
      <c r="B1579" s="107" t="s">
        <v>4123</v>
      </c>
    </row>
    <row r="1580" spans="1:2" ht="13.8" customHeight="1">
      <c r="A1580" s="107" t="s">
        <v>8911</v>
      </c>
      <c r="B1580" s="107" t="s">
        <v>4122</v>
      </c>
    </row>
    <row r="1581" spans="1:2" ht="13.8" customHeight="1">
      <c r="A1581" s="107" t="s">
        <v>8912</v>
      </c>
      <c r="B1581" s="107" t="s">
        <v>4121</v>
      </c>
    </row>
    <row r="1582" spans="1:2" ht="13.8" customHeight="1">
      <c r="A1582" s="107" t="s">
        <v>8913</v>
      </c>
      <c r="B1582" s="107" t="s">
        <v>4120</v>
      </c>
    </row>
    <row r="1583" spans="1:2" ht="13.8" customHeight="1">
      <c r="A1583" s="107" t="s">
        <v>8914</v>
      </c>
      <c r="B1583" s="107" t="s">
        <v>4119</v>
      </c>
    </row>
    <row r="1584" spans="1:2" ht="13.8" customHeight="1">
      <c r="A1584" s="107" t="s">
        <v>8915</v>
      </c>
      <c r="B1584" s="107" t="s">
        <v>4118</v>
      </c>
    </row>
    <row r="1585" spans="1:2" ht="13.8" customHeight="1">
      <c r="A1585" s="107" t="s">
        <v>8916</v>
      </c>
      <c r="B1585" s="107" t="s">
        <v>4117</v>
      </c>
    </row>
    <row r="1586" spans="1:2" ht="13.8" customHeight="1">
      <c r="A1586" s="107" t="s">
        <v>8917</v>
      </c>
      <c r="B1586" s="107" t="s">
        <v>4116</v>
      </c>
    </row>
    <row r="1587" spans="1:2" ht="13.8" customHeight="1">
      <c r="A1587" s="107" t="s">
        <v>8918</v>
      </c>
      <c r="B1587" s="107" t="s">
        <v>4115</v>
      </c>
    </row>
    <row r="1588" spans="1:2" ht="13.8" customHeight="1">
      <c r="A1588" s="107" t="s">
        <v>8919</v>
      </c>
      <c r="B1588" s="107" t="s">
        <v>4114</v>
      </c>
    </row>
    <row r="1589" spans="1:2" ht="13.8" customHeight="1">
      <c r="A1589" s="107" t="s">
        <v>8920</v>
      </c>
      <c r="B1589" s="107" t="s">
        <v>4130</v>
      </c>
    </row>
    <row r="1590" spans="1:2" ht="13.8" customHeight="1">
      <c r="A1590" s="107" t="s">
        <v>8921</v>
      </c>
      <c r="B1590" s="107" t="s">
        <v>12508</v>
      </c>
    </row>
    <row r="1591" spans="1:2" ht="13.8" customHeight="1">
      <c r="A1591" s="107" t="s">
        <v>8922</v>
      </c>
      <c r="B1591" s="107" t="s">
        <v>4129</v>
      </c>
    </row>
    <row r="1592" spans="1:2" ht="13.8" customHeight="1">
      <c r="A1592" s="107" t="s">
        <v>8923</v>
      </c>
      <c r="B1592" s="107" t="s">
        <v>12509</v>
      </c>
    </row>
    <row r="1593" spans="1:2" ht="13.8" customHeight="1">
      <c r="A1593" s="107" t="s">
        <v>8924</v>
      </c>
      <c r="B1593" s="107" t="s">
        <v>4128</v>
      </c>
    </row>
    <row r="1594" spans="1:2" ht="13.8" customHeight="1">
      <c r="A1594" s="107" t="s">
        <v>8925</v>
      </c>
      <c r="B1594" s="107" t="s">
        <v>12510</v>
      </c>
    </row>
    <row r="1595" spans="1:2" ht="13.8" customHeight="1">
      <c r="A1595" s="107" t="s">
        <v>8926</v>
      </c>
      <c r="B1595" s="107" t="s">
        <v>4134</v>
      </c>
    </row>
    <row r="1596" spans="1:2" ht="13.8" customHeight="1">
      <c r="A1596" s="107" t="s">
        <v>8927</v>
      </c>
      <c r="B1596" s="107" t="s">
        <v>4133</v>
      </c>
    </row>
    <row r="1597" spans="1:2" ht="13.8" customHeight="1">
      <c r="A1597" s="107" t="s">
        <v>8928</v>
      </c>
      <c r="B1597" s="107" t="s">
        <v>4132</v>
      </c>
    </row>
    <row r="1598" spans="1:2" ht="13.8" customHeight="1">
      <c r="A1598" s="107" t="s">
        <v>8929</v>
      </c>
      <c r="B1598" s="107" t="s">
        <v>4131</v>
      </c>
    </row>
    <row r="1599" spans="1:2" ht="13.8" customHeight="1">
      <c r="A1599" s="107" t="s">
        <v>8930</v>
      </c>
      <c r="B1599" s="107" t="s">
        <v>4139</v>
      </c>
    </row>
    <row r="1600" spans="1:2" ht="13.8" customHeight="1">
      <c r="A1600" s="107" t="s">
        <v>8931</v>
      </c>
      <c r="B1600" s="107" t="s">
        <v>4138</v>
      </c>
    </row>
    <row r="1601" spans="1:2" ht="13.8" customHeight="1">
      <c r="A1601" s="107" t="s">
        <v>8932</v>
      </c>
      <c r="B1601" s="107" t="s">
        <v>4137</v>
      </c>
    </row>
    <row r="1602" spans="1:2" ht="13.8" customHeight="1">
      <c r="A1602" s="107" t="s">
        <v>8933</v>
      </c>
      <c r="B1602" s="107" t="s">
        <v>12511</v>
      </c>
    </row>
    <row r="1603" spans="1:2" ht="13.8" customHeight="1">
      <c r="A1603" s="107" t="s">
        <v>8934</v>
      </c>
      <c r="B1603" s="107" t="s">
        <v>12512</v>
      </c>
    </row>
    <row r="1604" spans="1:2" ht="13.8" customHeight="1">
      <c r="A1604" s="107" t="s">
        <v>8935</v>
      </c>
      <c r="B1604" s="107" t="s">
        <v>4136</v>
      </c>
    </row>
    <row r="1605" spans="1:2" ht="13.8" customHeight="1">
      <c r="A1605" s="107" t="s">
        <v>8936</v>
      </c>
      <c r="B1605" s="107" t="s">
        <v>12513</v>
      </c>
    </row>
    <row r="1606" spans="1:2" ht="13.8" customHeight="1">
      <c r="A1606" s="107" t="s">
        <v>8937</v>
      </c>
      <c r="B1606" s="107" t="s">
        <v>4135</v>
      </c>
    </row>
    <row r="1607" spans="1:2" ht="13.8" customHeight="1">
      <c r="A1607" s="107" t="s">
        <v>8938</v>
      </c>
      <c r="B1607" s="107" t="s">
        <v>4146</v>
      </c>
    </row>
    <row r="1608" spans="1:2" ht="13.8" customHeight="1">
      <c r="A1608" s="107" t="s">
        <v>8939</v>
      </c>
      <c r="B1608" s="107" t="s">
        <v>4145</v>
      </c>
    </row>
    <row r="1609" spans="1:2" ht="13.8" customHeight="1">
      <c r="A1609" s="107" t="s">
        <v>8940</v>
      </c>
      <c r="B1609" s="107" t="s">
        <v>4144</v>
      </c>
    </row>
    <row r="1610" spans="1:2" ht="13.8" customHeight="1">
      <c r="A1610" s="107" t="s">
        <v>8941</v>
      </c>
      <c r="B1610" s="107" t="s">
        <v>4143</v>
      </c>
    </row>
    <row r="1611" spans="1:2" ht="13.8" customHeight="1">
      <c r="A1611" s="107" t="s">
        <v>8942</v>
      </c>
      <c r="B1611" s="107" t="s">
        <v>4142</v>
      </c>
    </row>
    <row r="1612" spans="1:2" ht="13.8" customHeight="1">
      <c r="A1612" s="107" t="s">
        <v>8943</v>
      </c>
      <c r="B1612" s="107" t="s">
        <v>4141</v>
      </c>
    </row>
    <row r="1613" spans="1:2" ht="13.8" customHeight="1">
      <c r="A1613" s="107" t="s">
        <v>8944</v>
      </c>
      <c r="B1613" s="107" t="s">
        <v>4140</v>
      </c>
    </row>
    <row r="1614" spans="1:2" ht="13.8" customHeight="1">
      <c r="A1614" s="107" t="s">
        <v>8945</v>
      </c>
      <c r="B1614" s="107" t="s">
        <v>4148</v>
      </c>
    </row>
    <row r="1615" spans="1:2" ht="13.8" customHeight="1">
      <c r="A1615" s="107" t="s">
        <v>8946</v>
      </c>
      <c r="B1615" s="107" t="s">
        <v>4147</v>
      </c>
    </row>
    <row r="1616" spans="1:2" ht="13.8" customHeight="1">
      <c r="A1616" s="107" t="s">
        <v>8947</v>
      </c>
      <c r="B1616" s="107" t="s">
        <v>4156</v>
      </c>
    </row>
    <row r="1617" spans="1:2" ht="13.8" customHeight="1">
      <c r="A1617" s="107" t="s">
        <v>8948</v>
      </c>
      <c r="B1617" s="107" t="s">
        <v>4155</v>
      </c>
    </row>
    <row r="1618" spans="1:2" ht="13.8" customHeight="1">
      <c r="A1618" s="107" t="s">
        <v>8949</v>
      </c>
      <c r="B1618" s="107" t="s">
        <v>4154</v>
      </c>
    </row>
    <row r="1619" spans="1:2" ht="13.8" customHeight="1">
      <c r="A1619" s="107" t="s">
        <v>8950</v>
      </c>
      <c r="B1619" s="107" t="s">
        <v>4153</v>
      </c>
    </row>
    <row r="1620" spans="1:2" ht="13.8" customHeight="1">
      <c r="A1620" s="107" t="s">
        <v>8951</v>
      </c>
      <c r="B1620" s="107" t="s">
        <v>4152</v>
      </c>
    </row>
    <row r="1621" spans="1:2" ht="13.8" customHeight="1">
      <c r="A1621" s="107" t="s">
        <v>8952</v>
      </c>
      <c r="B1621" s="107" t="s">
        <v>4151</v>
      </c>
    </row>
    <row r="1622" spans="1:2" ht="13.8" customHeight="1">
      <c r="A1622" s="107" t="s">
        <v>8953</v>
      </c>
      <c r="B1622" s="107" t="s">
        <v>4150</v>
      </c>
    </row>
    <row r="1623" spans="1:2" ht="13.8" customHeight="1">
      <c r="A1623" s="107" t="s">
        <v>8954</v>
      </c>
      <c r="B1623" s="107" t="s">
        <v>4149</v>
      </c>
    </row>
    <row r="1624" spans="1:2" ht="13.8" customHeight="1">
      <c r="A1624" s="107" t="s">
        <v>8955</v>
      </c>
      <c r="B1624" s="107" t="s">
        <v>12514</v>
      </c>
    </row>
    <row r="1625" spans="1:2" ht="13.8" customHeight="1">
      <c r="A1625" s="107" t="s">
        <v>8956</v>
      </c>
      <c r="B1625" s="107" t="s">
        <v>12515</v>
      </c>
    </row>
    <row r="1626" spans="1:2" ht="13.8" customHeight="1">
      <c r="A1626" s="107" t="s">
        <v>8957</v>
      </c>
      <c r="B1626" s="107" t="s">
        <v>12516</v>
      </c>
    </row>
    <row r="1627" spans="1:2" ht="13.8" customHeight="1">
      <c r="A1627" s="107" t="s">
        <v>8958</v>
      </c>
      <c r="B1627" s="107" t="s">
        <v>12517</v>
      </c>
    </row>
    <row r="1628" spans="1:2" ht="13.8" customHeight="1">
      <c r="A1628" s="107" t="s">
        <v>8959</v>
      </c>
      <c r="B1628" s="107" t="s">
        <v>12518</v>
      </c>
    </row>
    <row r="1629" spans="1:2" ht="13.8" customHeight="1">
      <c r="A1629" s="107" t="s">
        <v>8960</v>
      </c>
      <c r="B1629" s="107" t="s">
        <v>12519</v>
      </c>
    </row>
    <row r="1630" spans="1:2" ht="13.8" customHeight="1">
      <c r="A1630" s="107" t="s">
        <v>8961</v>
      </c>
      <c r="B1630" s="107" t="s">
        <v>12520</v>
      </c>
    </row>
    <row r="1631" spans="1:2" ht="13.8" customHeight="1">
      <c r="A1631" s="107" t="s">
        <v>8962</v>
      </c>
      <c r="B1631" s="107" t="s">
        <v>4158</v>
      </c>
    </row>
    <row r="1632" spans="1:2" ht="13.8" customHeight="1">
      <c r="A1632" s="107" t="s">
        <v>8963</v>
      </c>
      <c r="B1632" s="107" t="s">
        <v>4157</v>
      </c>
    </row>
    <row r="1633" spans="1:2" ht="13.8" customHeight="1">
      <c r="A1633" s="107" t="s">
        <v>8964</v>
      </c>
      <c r="B1633" s="107" t="s">
        <v>12521</v>
      </c>
    </row>
    <row r="1634" spans="1:2" ht="13.8" customHeight="1">
      <c r="A1634" s="107" t="s">
        <v>8965</v>
      </c>
      <c r="B1634" s="107" t="s">
        <v>12522</v>
      </c>
    </row>
    <row r="1635" spans="1:2" ht="13.8" customHeight="1">
      <c r="A1635" s="107" t="s">
        <v>8966</v>
      </c>
      <c r="B1635" s="107" t="s">
        <v>4161</v>
      </c>
    </row>
    <row r="1636" spans="1:2" ht="13.8" customHeight="1">
      <c r="A1636" s="107" t="s">
        <v>8967</v>
      </c>
      <c r="B1636" s="107" t="s">
        <v>4160</v>
      </c>
    </row>
    <row r="1637" spans="1:2" ht="13.8" customHeight="1">
      <c r="A1637" s="107" t="s">
        <v>8968</v>
      </c>
      <c r="B1637" s="107" t="s">
        <v>12523</v>
      </c>
    </row>
    <row r="1638" spans="1:2" ht="13.8" customHeight="1">
      <c r="A1638" s="107" t="s">
        <v>8969</v>
      </c>
      <c r="B1638" s="107" t="s">
        <v>12524</v>
      </c>
    </row>
    <row r="1639" spans="1:2" ht="13.8" customHeight="1">
      <c r="A1639" s="107" t="s">
        <v>8970</v>
      </c>
      <c r="B1639" s="107" t="s">
        <v>4159</v>
      </c>
    </row>
    <row r="1640" spans="1:2" ht="13.8" customHeight="1">
      <c r="A1640" s="107" t="s">
        <v>8971</v>
      </c>
      <c r="B1640" s="107" t="s">
        <v>12525</v>
      </c>
    </row>
    <row r="1641" spans="1:2" ht="13.8" customHeight="1">
      <c r="A1641" s="107" t="s">
        <v>8972</v>
      </c>
      <c r="B1641" s="107" t="s">
        <v>12526</v>
      </c>
    </row>
    <row r="1642" spans="1:2" ht="13.8" customHeight="1">
      <c r="A1642" s="107" t="s">
        <v>8973</v>
      </c>
      <c r="B1642" s="107" t="s">
        <v>12527</v>
      </c>
    </row>
    <row r="1643" spans="1:2" ht="13.8" customHeight="1">
      <c r="A1643" s="107" t="s">
        <v>8974</v>
      </c>
      <c r="B1643" s="107" t="s">
        <v>4166</v>
      </c>
    </row>
    <row r="1644" spans="1:2" ht="13.8" customHeight="1">
      <c r="A1644" s="107" t="s">
        <v>8975</v>
      </c>
      <c r="B1644" s="107" t="s">
        <v>4165</v>
      </c>
    </row>
    <row r="1645" spans="1:2" ht="13.8" customHeight="1">
      <c r="A1645" s="107" t="s">
        <v>8976</v>
      </c>
      <c r="B1645" s="107" t="s">
        <v>4164</v>
      </c>
    </row>
    <row r="1646" spans="1:2" ht="13.8" customHeight="1">
      <c r="A1646" s="107" t="s">
        <v>8977</v>
      </c>
      <c r="B1646" s="107" t="s">
        <v>4163</v>
      </c>
    </row>
    <row r="1647" spans="1:2" ht="13.8" customHeight="1">
      <c r="A1647" s="107" t="s">
        <v>8978</v>
      </c>
      <c r="B1647" s="107" t="s">
        <v>4162</v>
      </c>
    </row>
    <row r="1648" spans="1:2" ht="13.8" customHeight="1">
      <c r="A1648" s="107" t="s">
        <v>8979</v>
      </c>
      <c r="B1648" s="107" t="s">
        <v>4168</v>
      </c>
    </row>
    <row r="1649" spans="1:2" ht="13.8" customHeight="1">
      <c r="A1649" s="107" t="s">
        <v>8980</v>
      </c>
      <c r="B1649" s="107" t="s">
        <v>4167</v>
      </c>
    </row>
    <row r="1650" spans="1:2" ht="13.8" customHeight="1">
      <c r="A1650" s="107" t="s">
        <v>8981</v>
      </c>
      <c r="B1650" s="107" t="s">
        <v>4169</v>
      </c>
    </row>
    <row r="1651" spans="1:2" ht="13.8" customHeight="1">
      <c r="A1651" s="107" t="s">
        <v>8982</v>
      </c>
      <c r="B1651" s="107" t="s">
        <v>4171</v>
      </c>
    </row>
    <row r="1652" spans="1:2" ht="13.8" customHeight="1">
      <c r="A1652" s="107" t="s">
        <v>8983</v>
      </c>
      <c r="B1652" s="107" t="s">
        <v>4170</v>
      </c>
    </row>
    <row r="1653" spans="1:2" ht="13.8" customHeight="1">
      <c r="A1653" s="107" t="s">
        <v>8984</v>
      </c>
      <c r="B1653" s="107" t="s">
        <v>7592</v>
      </c>
    </row>
    <row r="1654" spans="1:2" ht="13.8" customHeight="1">
      <c r="A1654" s="107" t="s">
        <v>8985</v>
      </c>
      <c r="B1654" s="107" t="s">
        <v>4173</v>
      </c>
    </row>
    <row r="1655" spans="1:2" ht="13.8" customHeight="1">
      <c r="A1655" s="107" t="s">
        <v>8986</v>
      </c>
      <c r="B1655" s="107" t="s">
        <v>4172</v>
      </c>
    </row>
    <row r="1656" spans="1:2" ht="13.8" customHeight="1">
      <c r="A1656" s="107" t="s">
        <v>8987</v>
      </c>
      <c r="B1656" s="107" t="s">
        <v>4182</v>
      </c>
    </row>
    <row r="1657" spans="1:2" ht="13.8" customHeight="1">
      <c r="A1657" s="107" t="s">
        <v>8988</v>
      </c>
      <c r="B1657" s="107" t="s">
        <v>4181</v>
      </c>
    </row>
    <row r="1658" spans="1:2" ht="13.8" customHeight="1">
      <c r="A1658" s="107" t="s">
        <v>8989</v>
      </c>
      <c r="B1658" s="107" t="s">
        <v>4180</v>
      </c>
    </row>
    <row r="1659" spans="1:2" ht="13.8" customHeight="1">
      <c r="A1659" s="107" t="s">
        <v>8990</v>
      </c>
      <c r="B1659" s="107" t="s">
        <v>4179</v>
      </c>
    </row>
    <row r="1660" spans="1:2" ht="13.8" customHeight="1">
      <c r="A1660" s="107" t="s">
        <v>8991</v>
      </c>
      <c r="B1660" s="107" t="s">
        <v>4178</v>
      </c>
    </row>
    <row r="1661" spans="1:2" ht="13.8" customHeight="1">
      <c r="A1661" s="107" t="s">
        <v>8992</v>
      </c>
      <c r="B1661" s="107" t="s">
        <v>4177</v>
      </c>
    </row>
    <row r="1662" spans="1:2" ht="13.8" customHeight="1">
      <c r="A1662" s="107" t="s">
        <v>8993</v>
      </c>
      <c r="B1662" s="107" t="s">
        <v>3571</v>
      </c>
    </row>
    <row r="1663" spans="1:2" ht="13.8" customHeight="1">
      <c r="A1663" s="107" t="s">
        <v>8994</v>
      </c>
      <c r="B1663" s="107" t="s">
        <v>4176</v>
      </c>
    </row>
    <row r="1664" spans="1:2" ht="13.8" customHeight="1">
      <c r="A1664" s="107" t="s">
        <v>8995</v>
      </c>
      <c r="B1664" s="107" t="s">
        <v>4175</v>
      </c>
    </row>
    <row r="1665" spans="1:2" ht="13.8" customHeight="1">
      <c r="A1665" s="107" t="s">
        <v>8996</v>
      </c>
      <c r="B1665" s="107" t="s">
        <v>4174</v>
      </c>
    </row>
    <row r="1666" spans="1:2" ht="13.8" customHeight="1">
      <c r="A1666" s="107" t="s">
        <v>8997</v>
      </c>
      <c r="B1666" s="107" t="s">
        <v>4186</v>
      </c>
    </row>
    <row r="1667" spans="1:2" ht="13.8" customHeight="1">
      <c r="A1667" s="107" t="s">
        <v>8998</v>
      </c>
      <c r="B1667" s="107" t="s">
        <v>4185</v>
      </c>
    </row>
    <row r="1668" spans="1:2" ht="13.8" customHeight="1">
      <c r="A1668" s="107" t="s">
        <v>8999</v>
      </c>
      <c r="B1668" s="107" t="s">
        <v>4184</v>
      </c>
    </row>
    <row r="1669" spans="1:2" ht="13.8" customHeight="1">
      <c r="A1669" s="107" t="s">
        <v>9000</v>
      </c>
      <c r="B1669" s="107" t="s">
        <v>4183</v>
      </c>
    </row>
    <row r="1670" spans="1:2" ht="13.8" customHeight="1">
      <c r="A1670" s="107" t="s">
        <v>9001</v>
      </c>
      <c r="B1670" s="107" t="s">
        <v>4187</v>
      </c>
    </row>
    <row r="1671" spans="1:2" ht="13.8" customHeight="1">
      <c r="A1671" s="107" t="s">
        <v>9002</v>
      </c>
      <c r="B1671" s="107" t="s">
        <v>4197</v>
      </c>
    </row>
    <row r="1672" spans="1:2" ht="13.8" customHeight="1">
      <c r="A1672" s="107" t="s">
        <v>9003</v>
      </c>
      <c r="B1672" s="107" t="s">
        <v>4196</v>
      </c>
    </row>
    <row r="1673" spans="1:2" ht="13.8" customHeight="1">
      <c r="A1673" s="107" t="s">
        <v>9004</v>
      </c>
      <c r="B1673" s="107" t="s">
        <v>4195</v>
      </c>
    </row>
    <row r="1674" spans="1:2" ht="13.8" customHeight="1">
      <c r="A1674" s="107" t="s">
        <v>9005</v>
      </c>
      <c r="B1674" s="107" t="s">
        <v>4194</v>
      </c>
    </row>
    <row r="1675" spans="1:2" ht="13.8" customHeight="1">
      <c r="A1675" s="107" t="s">
        <v>9006</v>
      </c>
      <c r="B1675" s="107" t="s">
        <v>4193</v>
      </c>
    </row>
    <row r="1676" spans="1:2" ht="13.8" customHeight="1">
      <c r="A1676" s="107" t="s">
        <v>9007</v>
      </c>
      <c r="B1676" s="107" t="s">
        <v>4192</v>
      </c>
    </row>
    <row r="1677" spans="1:2" ht="13.8" customHeight="1">
      <c r="A1677" s="107" t="s">
        <v>9008</v>
      </c>
      <c r="B1677" s="107" t="s">
        <v>4191</v>
      </c>
    </row>
    <row r="1678" spans="1:2" ht="13.8" customHeight="1">
      <c r="A1678" s="107" t="s">
        <v>9009</v>
      </c>
      <c r="B1678" s="107" t="s">
        <v>4190</v>
      </c>
    </row>
    <row r="1679" spans="1:2" ht="13.8" customHeight="1">
      <c r="A1679" s="107" t="s">
        <v>9010</v>
      </c>
      <c r="B1679" s="107" t="s">
        <v>4189</v>
      </c>
    </row>
    <row r="1680" spans="1:2" ht="13.8" customHeight="1">
      <c r="A1680" s="107" t="s">
        <v>9011</v>
      </c>
      <c r="B1680" s="107" t="s">
        <v>4188</v>
      </c>
    </row>
    <row r="1681" spans="1:2" ht="13.8" customHeight="1">
      <c r="A1681" s="107" t="s">
        <v>9012</v>
      </c>
      <c r="B1681" s="107" t="s">
        <v>4200</v>
      </c>
    </row>
    <row r="1682" spans="1:2" ht="13.8" customHeight="1">
      <c r="A1682" s="107" t="s">
        <v>9013</v>
      </c>
      <c r="B1682" s="107" t="s">
        <v>12528</v>
      </c>
    </row>
    <row r="1683" spans="1:2" ht="13.8" customHeight="1">
      <c r="A1683" s="107" t="s">
        <v>9014</v>
      </c>
      <c r="B1683" s="107" t="s">
        <v>12529</v>
      </c>
    </row>
    <row r="1684" spans="1:2" ht="13.8" customHeight="1">
      <c r="A1684" s="107" t="s">
        <v>9015</v>
      </c>
      <c r="B1684" s="107" t="s">
        <v>4199</v>
      </c>
    </row>
    <row r="1685" spans="1:2" ht="13.8" customHeight="1">
      <c r="A1685" s="107" t="s">
        <v>9016</v>
      </c>
      <c r="B1685" s="107" t="s">
        <v>4198</v>
      </c>
    </row>
    <row r="1686" spans="1:2" ht="13.8" customHeight="1">
      <c r="A1686" s="107" t="s">
        <v>9017</v>
      </c>
      <c r="B1686" s="107" t="s">
        <v>4203</v>
      </c>
    </row>
    <row r="1687" spans="1:2" ht="13.8" customHeight="1">
      <c r="A1687" s="107" t="s">
        <v>9018</v>
      </c>
      <c r="B1687" s="107" t="s">
        <v>4202</v>
      </c>
    </row>
    <row r="1688" spans="1:2" ht="13.8" customHeight="1">
      <c r="A1688" s="107" t="s">
        <v>9019</v>
      </c>
      <c r="B1688" s="107" t="s">
        <v>4201</v>
      </c>
    </row>
    <row r="1689" spans="1:2" ht="13.8" customHeight="1">
      <c r="A1689" s="107" t="s">
        <v>9020</v>
      </c>
      <c r="B1689" s="107" t="s">
        <v>12530</v>
      </c>
    </row>
    <row r="1690" spans="1:2" ht="13.8" customHeight="1">
      <c r="A1690" s="107" t="s">
        <v>9021</v>
      </c>
      <c r="B1690" s="107" t="s">
        <v>12531</v>
      </c>
    </row>
    <row r="1691" spans="1:2" ht="13.8" customHeight="1">
      <c r="A1691" s="107" t="s">
        <v>9022</v>
      </c>
      <c r="B1691" s="107" t="s">
        <v>4208</v>
      </c>
    </row>
    <row r="1692" spans="1:2" ht="13.8" customHeight="1">
      <c r="A1692" s="107" t="s">
        <v>9023</v>
      </c>
      <c r="B1692" s="107" t="s">
        <v>4207</v>
      </c>
    </row>
    <row r="1693" spans="1:2" ht="13.8" customHeight="1">
      <c r="A1693" s="107" t="s">
        <v>9024</v>
      </c>
      <c r="B1693" s="107" t="s">
        <v>4206</v>
      </c>
    </row>
    <row r="1694" spans="1:2" ht="13.8" customHeight="1">
      <c r="A1694" s="107" t="s">
        <v>9025</v>
      </c>
      <c r="B1694" s="107" t="s">
        <v>12532</v>
      </c>
    </row>
    <row r="1695" spans="1:2" ht="13.8" customHeight="1">
      <c r="A1695" s="107" t="s">
        <v>9026</v>
      </c>
      <c r="B1695" s="107" t="s">
        <v>4205</v>
      </c>
    </row>
    <row r="1696" spans="1:2" ht="13.8" customHeight="1">
      <c r="A1696" s="107" t="s">
        <v>9027</v>
      </c>
      <c r="B1696" s="107" t="s">
        <v>4204</v>
      </c>
    </row>
    <row r="1697" spans="1:2" ht="13.8" customHeight="1">
      <c r="A1697" s="107" t="s">
        <v>9028</v>
      </c>
      <c r="B1697" s="107" t="s">
        <v>12533</v>
      </c>
    </row>
    <row r="1698" spans="1:2" ht="13.8" customHeight="1">
      <c r="A1698" s="107" t="s">
        <v>9029</v>
      </c>
      <c r="B1698" s="107" t="s">
        <v>12534</v>
      </c>
    </row>
    <row r="1699" spans="1:2" ht="13.8" customHeight="1">
      <c r="A1699" s="107" t="s">
        <v>9030</v>
      </c>
      <c r="B1699" s="107" t="s">
        <v>4215</v>
      </c>
    </row>
    <row r="1700" spans="1:2" ht="13.8" customHeight="1">
      <c r="A1700" s="107" t="s">
        <v>9031</v>
      </c>
      <c r="B1700" s="107" t="s">
        <v>4214</v>
      </c>
    </row>
    <row r="1701" spans="1:2" ht="13.8" customHeight="1">
      <c r="A1701" s="107" t="s">
        <v>9032</v>
      </c>
      <c r="B1701" s="107" t="s">
        <v>4213</v>
      </c>
    </row>
    <row r="1702" spans="1:2" ht="13.8" customHeight="1">
      <c r="A1702" s="107" t="s">
        <v>9033</v>
      </c>
      <c r="B1702" s="107" t="s">
        <v>4212</v>
      </c>
    </row>
    <row r="1703" spans="1:2" ht="13.8" customHeight="1">
      <c r="A1703" s="107" t="s">
        <v>9034</v>
      </c>
      <c r="B1703" s="107" t="s">
        <v>4211</v>
      </c>
    </row>
    <row r="1704" spans="1:2" ht="13.8" customHeight="1">
      <c r="A1704" s="107" t="s">
        <v>9035</v>
      </c>
      <c r="B1704" s="107" t="s">
        <v>4210</v>
      </c>
    </row>
    <row r="1705" spans="1:2" ht="13.8" customHeight="1">
      <c r="A1705" s="107" t="s">
        <v>9036</v>
      </c>
      <c r="B1705" s="107" t="s">
        <v>4209</v>
      </c>
    </row>
    <row r="1706" spans="1:2" ht="13.8" customHeight="1">
      <c r="A1706" s="107" t="s">
        <v>9037</v>
      </c>
      <c r="B1706" s="107" t="s">
        <v>4228</v>
      </c>
    </row>
    <row r="1707" spans="1:2" ht="13.8" customHeight="1">
      <c r="A1707" s="107" t="s">
        <v>9038</v>
      </c>
      <c r="B1707" s="107" t="s">
        <v>4227</v>
      </c>
    </row>
    <row r="1708" spans="1:2" ht="13.8" customHeight="1">
      <c r="A1708" s="107" t="s">
        <v>9039</v>
      </c>
      <c r="B1708" s="107" t="s">
        <v>4226</v>
      </c>
    </row>
    <row r="1709" spans="1:2" ht="13.8" customHeight="1">
      <c r="A1709" s="107" t="s">
        <v>9040</v>
      </c>
      <c r="B1709" s="107" t="s">
        <v>4225</v>
      </c>
    </row>
    <row r="1710" spans="1:2" ht="13.8" customHeight="1">
      <c r="A1710" s="107" t="s">
        <v>9041</v>
      </c>
      <c r="B1710" s="107" t="s">
        <v>4224</v>
      </c>
    </row>
    <row r="1711" spans="1:2" ht="13.8" customHeight="1">
      <c r="A1711" s="107" t="s">
        <v>9042</v>
      </c>
      <c r="B1711" s="107" t="s">
        <v>4223</v>
      </c>
    </row>
    <row r="1712" spans="1:2" ht="13.8" customHeight="1">
      <c r="A1712" s="107" t="s">
        <v>9043</v>
      </c>
      <c r="B1712" s="107" t="s">
        <v>4222</v>
      </c>
    </row>
    <row r="1713" spans="1:2" ht="13.8" customHeight="1">
      <c r="A1713" s="107" t="s">
        <v>9044</v>
      </c>
      <c r="B1713" s="107" t="s">
        <v>4221</v>
      </c>
    </row>
    <row r="1714" spans="1:2" ht="13.8" customHeight="1">
      <c r="A1714" s="107" t="s">
        <v>9045</v>
      </c>
      <c r="B1714" s="107" t="s">
        <v>4220</v>
      </c>
    </row>
    <row r="1715" spans="1:2" ht="13.8" customHeight="1">
      <c r="A1715" s="107" t="s">
        <v>9046</v>
      </c>
      <c r="B1715" s="107" t="s">
        <v>4219</v>
      </c>
    </row>
    <row r="1716" spans="1:2" ht="13.8" customHeight="1">
      <c r="A1716" s="107" t="s">
        <v>9047</v>
      </c>
      <c r="B1716" s="107" t="s">
        <v>4218</v>
      </c>
    </row>
    <row r="1717" spans="1:2" ht="13.8" customHeight="1">
      <c r="A1717" s="107" t="s">
        <v>9048</v>
      </c>
      <c r="B1717" s="107" t="s">
        <v>4217</v>
      </c>
    </row>
    <row r="1718" spans="1:2" ht="13.8" customHeight="1">
      <c r="A1718" s="107" t="s">
        <v>9049</v>
      </c>
      <c r="B1718" s="107" t="s">
        <v>4216</v>
      </c>
    </row>
    <row r="1719" spans="1:2" ht="13.8" customHeight="1">
      <c r="A1719" s="107" t="s">
        <v>9050</v>
      </c>
      <c r="B1719" s="107" t="s">
        <v>12535</v>
      </c>
    </row>
    <row r="1720" spans="1:2" ht="13.8" customHeight="1">
      <c r="A1720" s="107" t="s">
        <v>9051</v>
      </c>
      <c r="B1720" s="107" t="s">
        <v>12536</v>
      </c>
    </row>
    <row r="1721" spans="1:2" ht="13.8" customHeight="1">
      <c r="A1721" s="107" t="s">
        <v>9052</v>
      </c>
      <c r="B1721" s="107" t="s">
        <v>12537</v>
      </c>
    </row>
    <row r="1722" spans="1:2" ht="13.8" customHeight="1">
      <c r="A1722" s="107" t="s">
        <v>9053</v>
      </c>
      <c r="B1722" s="107" t="s">
        <v>12538</v>
      </c>
    </row>
    <row r="1723" spans="1:2" ht="13.8" customHeight="1">
      <c r="A1723" s="107" t="s">
        <v>9054</v>
      </c>
      <c r="B1723" s="107" t="s">
        <v>4229</v>
      </c>
    </row>
    <row r="1724" spans="1:2" ht="13.8" customHeight="1">
      <c r="A1724" s="107" t="s">
        <v>9055</v>
      </c>
      <c r="B1724" s="107" t="s">
        <v>12539</v>
      </c>
    </row>
    <row r="1725" spans="1:2" ht="13.8" customHeight="1">
      <c r="A1725" s="107" t="s">
        <v>9056</v>
      </c>
      <c r="B1725" s="107" t="s">
        <v>4232</v>
      </c>
    </row>
    <row r="1726" spans="1:2" ht="13.8" customHeight="1">
      <c r="A1726" s="107" t="s">
        <v>9057</v>
      </c>
      <c r="B1726" s="107" t="s">
        <v>4231</v>
      </c>
    </row>
    <row r="1727" spans="1:2" ht="13.8" customHeight="1">
      <c r="A1727" s="107" t="s">
        <v>9058</v>
      </c>
      <c r="B1727" s="107" t="s">
        <v>12540</v>
      </c>
    </row>
    <row r="1728" spans="1:2" ht="13.8" customHeight="1">
      <c r="A1728" s="107" t="s">
        <v>9059</v>
      </c>
      <c r="B1728" s="107" t="s">
        <v>4230</v>
      </c>
    </row>
    <row r="1729" spans="1:2" ht="13.8" customHeight="1">
      <c r="A1729" s="107" t="s">
        <v>9060</v>
      </c>
      <c r="B1729" s="107" t="s">
        <v>4240</v>
      </c>
    </row>
    <row r="1730" spans="1:2" ht="13.8" customHeight="1">
      <c r="A1730" s="107" t="s">
        <v>9061</v>
      </c>
      <c r="B1730" s="107" t="s">
        <v>4239</v>
      </c>
    </row>
    <row r="1731" spans="1:2" ht="13.8" customHeight="1">
      <c r="A1731" s="107" t="s">
        <v>9062</v>
      </c>
      <c r="B1731" s="107" t="s">
        <v>4238</v>
      </c>
    </row>
    <row r="1732" spans="1:2" ht="13.8" customHeight="1">
      <c r="A1732" s="107" t="s">
        <v>9063</v>
      </c>
      <c r="B1732" s="107" t="s">
        <v>4237</v>
      </c>
    </row>
    <row r="1733" spans="1:2" ht="13.8" customHeight="1">
      <c r="A1733" s="107" t="s">
        <v>9064</v>
      </c>
      <c r="B1733" s="107" t="s">
        <v>4236</v>
      </c>
    </row>
    <row r="1734" spans="1:2" ht="13.8" customHeight="1">
      <c r="A1734" s="107" t="s">
        <v>9065</v>
      </c>
      <c r="B1734" s="107" t="s">
        <v>4235</v>
      </c>
    </row>
    <row r="1735" spans="1:2" ht="13.8" customHeight="1">
      <c r="A1735" s="107" t="s">
        <v>9066</v>
      </c>
      <c r="B1735" s="107" t="s">
        <v>4234</v>
      </c>
    </row>
    <row r="1736" spans="1:2" ht="13.8" customHeight="1">
      <c r="A1736" s="107" t="s">
        <v>9067</v>
      </c>
      <c r="B1736" s="107" t="s">
        <v>4233</v>
      </c>
    </row>
    <row r="1737" spans="1:2" ht="13.8" customHeight="1">
      <c r="A1737" s="107" t="s">
        <v>9068</v>
      </c>
      <c r="B1737" s="107" t="s">
        <v>4245</v>
      </c>
    </row>
    <row r="1738" spans="1:2" ht="13.8" customHeight="1">
      <c r="A1738" s="107" t="s">
        <v>9069</v>
      </c>
      <c r="B1738" s="107" t="s">
        <v>4244</v>
      </c>
    </row>
    <row r="1739" spans="1:2" ht="13.8" customHeight="1">
      <c r="A1739" s="107" t="s">
        <v>9070</v>
      </c>
      <c r="B1739" s="107" t="s">
        <v>4243</v>
      </c>
    </row>
    <row r="1740" spans="1:2" ht="13.8" customHeight="1">
      <c r="A1740" s="107" t="s">
        <v>9071</v>
      </c>
      <c r="B1740" s="107" t="s">
        <v>4242</v>
      </c>
    </row>
    <row r="1741" spans="1:2" ht="13.8" customHeight="1">
      <c r="A1741" s="107" t="s">
        <v>9072</v>
      </c>
      <c r="B1741" s="107" t="s">
        <v>4241</v>
      </c>
    </row>
    <row r="1742" spans="1:2" ht="13.8" customHeight="1">
      <c r="A1742" s="107" t="s">
        <v>9073</v>
      </c>
      <c r="B1742" s="107" t="s">
        <v>4247</v>
      </c>
    </row>
    <row r="1743" spans="1:2" ht="13.8" customHeight="1">
      <c r="A1743" s="107" t="s">
        <v>9074</v>
      </c>
      <c r="B1743" s="107" t="s">
        <v>4246</v>
      </c>
    </row>
    <row r="1744" spans="1:2" ht="13.8" customHeight="1">
      <c r="A1744" s="107" t="s">
        <v>9075</v>
      </c>
      <c r="B1744" s="107" t="s">
        <v>4248</v>
      </c>
    </row>
    <row r="1745" spans="1:2" ht="13.8" customHeight="1">
      <c r="A1745" s="107" t="s">
        <v>9076</v>
      </c>
      <c r="B1745" s="107" t="s">
        <v>4250</v>
      </c>
    </row>
    <row r="1746" spans="1:2" ht="13.8" customHeight="1">
      <c r="A1746" s="107" t="s">
        <v>9077</v>
      </c>
      <c r="B1746" s="107" t="s">
        <v>4249</v>
      </c>
    </row>
    <row r="1747" spans="1:2" ht="13.8" customHeight="1">
      <c r="A1747" s="107" t="s">
        <v>9078</v>
      </c>
      <c r="B1747" s="107" t="s">
        <v>4264</v>
      </c>
    </row>
    <row r="1748" spans="1:2" ht="13.8" customHeight="1">
      <c r="A1748" s="107" t="s">
        <v>9079</v>
      </c>
      <c r="B1748" s="107" t="s">
        <v>4263</v>
      </c>
    </row>
    <row r="1749" spans="1:2" ht="13.8" customHeight="1">
      <c r="A1749" s="107" t="s">
        <v>9080</v>
      </c>
      <c r="B1749" s="107" t="s">
        <v>4262</v>
      </c>
    </row>
    <row r="1750" spans="1:2" ht="13.8" customHeight="1">
      <c r="A1750" s="107" t="s">
        <v>9081</v>
      </c>
      <c r="B1750" s="107" t="s">
        <v>4261</v>
      </c>
    </row>
    <row r="1751" spans="1:2" ht="13.8" customHeight="1">
      <c r="A1751" s="107" t="s">
        <v>9082</v>
      </c>
      <c r="B1751" s="107" t="s">
        <v>4260</v>
      </c>
    </row>
    <row r="1752" spans="1:2" ht="13.8" customHeight="1">
      <c r="A1752" s="107" t="s">
        <v>9083</v>
      </c>
      <c r="B1752" s="107" t="s">
        <v>4259</v>
      </c>
    </row>
    <row r="1753" spans="1:2" ht="13.8" customHeight="1">
      <c r="A1753" s="107" t="s">
        <v>9084</v>
      </c>
      <c r="B1753" s="107" t="s">
        <v>4258</v>
      </c>
    </row>
    <row r="1754" spans="1:2" ht="13.8" customHeight="1">
      <c r="A1754" s="107" t="s">
        <v>9085</v>
      </c>
      <c r="B1754" s="107" t="s">
        <v>4257</v>
      </c>
    </row>
    <row r="1755" spans="1:2" ht="13.8" customHeight="1">
      <c r="A1755" s="107" t="s">
        <v>9086</v>
      </c>
      <c r="B1755" s="107" t="s">
        <v>4256</v>
      </c>
    </row>
    <row r="1756" spans="1:2" ht="13.8" customHeight="1">
      <c r="A1756" s="107" t="s">
        <v>9087</v>
      </c>
      <c r="B1756" s="107" t="s">
        <v>4255</v>
      </c>
    </row>
    <row r="1757" spans="1:2" ht="13.8" customHeight="1">
      <c r="A1757" s="107" t="s">
        <v>9088</v>
      </c>
      <c r="B1757" s="107" t="s">
        <v>4254</v>
      </c>
    </row>
    <row r="1758" spans="1:2" ht="13.8" customHeight="1">
      <c r="A1758" s="107" t="s">
        <v>9089</v>
      </c>
      <c r="B1758" s="107" t="s">
        <v>4253</v>
      </c>
    </row>
    <row r="1759" spans="1:2" ht="13.8" customHeight="1">
      <c r="A1759" s="107" t="s">
        <v>9090</v>
      </c>
      <c r="B1759" s="107" t="s">
        <v>4252</v>
      </c>
    </row>
    <row r="1760" spans="1:2" ht="13.8" customHeight="1">
      <c r="A1760" s="107" t="s">
        <v>9091</v>
      </c>
      <c r="B1760" s="107" t="s">
        <v>4251</v>
      </c>
    </row>
    <row r="1761" spans="1:2" ht="13.8" customHeight="1">
      <c r="A1761" s="107" t="s">
        <v>9092</v>
      </c>
      <c r="B1761" s="107" t="s">
        <v>4268</v>
      </c>
    </row>
    <row r="1762" spans="1:2" ht="13.8" customHeight="1">
      <c r="A1762" s="107" t="s">
        <v>9093</v>
      </c>
      <c r="B1762" s="107" t="s">
        <v>4267</v>
      </c>
    </row>
    <row r="1763" spans="1:2" ht="13.8" customHeight="1">
      <c r="A1763" s="107" t="s">
        <v>9094</v>
      </c>
      <c r="B1763" s="107" t="s">
        <v>4266</v>
      </c>
    </row>
    <row r="1764" spans="1:2" ht="13.8" customHeight="1">
      <c r="A1764" s="107" t="s">
        <v>9095</v>
      </c>
      <c r="B1764" s="107" t="s">
        <v>4265</v>
      </c>
    </row>
    <row r="1765" spans="1:2" ht="13.8" customHeight="1">
      <c r="A1765" s="107" t="s">
        <v>9096</v>
      </c>
      <c r="B1765" s="107" t="s">
        <v>4281</v>
      </c>
    </row>
    <row r="1766" spans="1:2" ht="13.8" customHeight="1">
      <c r="A1766" s="107" t="s">
        <v>9097</v>
      </c>
      <c r="B1766" s="107" t="s">
        <v>12541</v>
      </c>
    </row>
    <row r="1767" spans="1:2" ht="13.8" customHeight="1">
      <c r="A1767" s="107" t="s">
        <v>9098</v>
      </c>
      <c r="B1767" s="107" t="s">
        <v>12542</v>
      </c>
    </row>
    <row r="1768" spans="1:2" ht="13.8" customHeight="1">
      <c r="A1768" s="107" t="s">
        <v>9099</v>
      </c>
      <c r="B1768" s="107" t="s">
        <v>4280</v>
      </c>
    </row>
    <row r="1769" spans="1:2" ht="13.8" customHeight="1">
      <c r="A1769" s="107" t="s">
        <v>9100</v>
      </c>
      <c r="B1769" s="107" t="s">
        <v>4279</v>
      </c>
    </row>
    <row r="1770" spans="1:2" ht="13.8" customHeight="1">
      <c r="A1770" s="107" t="s">
        <v>9101</v>
      </c>
      <c r="B1770" s="107" t="s">
        <v>4278</v>
      </c>
    </row>
    <row r="1771" spans="1:2" ht="13.8" customHeight="1">
      <c r="A1771" s="107" t="s">
        <v>9102</v>
      </c>
      <c r="B1771" s="107" t="s">
        <v>4277</v>
      </c>
    </row>
    <row r="1772" spans="1:2" ht="13.8" customHeight="1">
      <c r="A1772" s="107" t="s">
        <v>9103</v>
      </c>
      <c r="B1772" s="107" t="s">
        <v>4276</v>
      </c>
    </row>
    <row r="1773" spans="1:2" ht="13.8" customHeight="1">
      <c r="A1773" s="107" t="s">
        <v>9104</v>
      </c>
      <c r="B1773" s="107" t="s">
        <v>4275</v>
      </c>
    </row>
    <row r="1774" spans="1:2" ht="13.8" customHeight="1">
      <c r="A1774" s="107" t="s">
        <v>9105</v>
      </c>
      <c r="B1774" s="107" t="s">
        <v>4274</v>
      </c>
    </row>
    <row r="1775" spans="1:2" ht="13.8" customHeight="1">
      <c r="A1775" s="107" t="s">
        <v>9106</v>
      </c>
      <c r="B1775" s="107" t="s">
        <v>4273</v>
      </c>
    </row>
    <row r="1776" spans="1:2" ht="13.8" customHeight="1">
      <c r="A1776" s="107" t="s">
        <v>9107</v>
      </c>
      <c r="B1776" s="107" t="s">
        <v>4272</v>
      </c>
    </row>
    <row r="1777" spans="1:2" ht="13.8" customHeight="1">
      <c r="A1777" s="107" t="s">
        <v>9108</v>
      </c>
      <c r="B1777" s="107" t="s">
        <v>4271</v>
      </c>
    </row>
    <row r="1778" spans="1:2" ht="13.8" customHeight="1">
      <c r="A1778" s="107" t="s">
        <v>9109</v>
      </c>
      <c r="B1778" s="107" t="s">
        <v>4270</v>
      </c>
    </row>
    <row r="1779" spans="1:2" ht="13.8" customHeight="1">
      <c r="A1779" s="107" t="s">
        <v>9110</v>
      </c>
      <c r="B1779" s="107" t="s">
        <v>4269</v>
      </c>
    </row>
    <row r="1780" spans="1:2" ht="13.8" customHeight="1">
      <c r="A1780" s="107" t="s">
        <v>9111</v>
      </c>
      <c r="B1780" s="107" t="s">
        <v>4285</v>
      </c>
    </row>
    <row r="1781" spans="1:2" ht="13.8" customHeight="1">
      <c r="A1781" s="107" t="s">
        <v>9112</v>
      </c>
      <c r="B1781" s="107" t="s">
        <v>4284</v>
      </c>
    </row>
    <row r="1782" spans="1:2" ht="13.8" customHeight="1">
      <c r="A1782" s="107" t="s">
        <v>9113</v>
      </c>
      <c r="B1782" s="107" t="s">
        <v>4283</v>
      </c>
    </row>
    <row r="1783" spans="1:2" ht="13.8" customHeight="1">
      <c r="A1783" s="107" t="s">
        <v>9114</v>
      </c>
      <c r="B1783" s="107" t="s">
        <v>4282</v>
      </c>
    </row>
    <row r="1784" spans="1:2" ht="13.8" customHeight="1">
      <c r="A1784" s="107" t="s">
        <v>9115</v>
      </c>
      <c r="B1784" s="107" t="s">
        <v>7631</v>
      </c>
    </row>
    <row r="1785" spans="1:2" ht="13.8" customHeight="1">
      <c r="A1785" s="107" t="s">
        <v>9116</v>
      </c>
      <c r="B1785" s="107" t="s">
        <v>4287</v>
      </c>
    </row>
    <row r="1786" spans="1:2" ht="13.8" customHeight="1">
      <c r="A1786" s="107" t="s">
        <v>9117</v>
      </c>
      <c r="B1786" s="107" t="s">
        <v>4286</v>
      </c>
    </row>
    <row r="1787" spans="1:2" ht="13.8" customHeight="1">
      <c r="A1787" s="107" t="s">
        <v>9118</v>
      </c>
      <c r="B1787" s="107" t="s">
        <v>12543</v>
      </c>
    </row>
    <row r="1788" spans="1:2" ht="13.8" customHeight="1">
      <c r="A1788" s="107" t="s">
        <v>9119</v>
      </c>
      <c r="B1788" s="107" t="s">
        <v>12544</v>
      </c>
    </row>
    <row r="1789" spans="1:2" ht="13.8" customHeight="1">
      <c r="A1789" s="107" t="s">
        <v>9120</v>
      </c>
      <c r="B1789" s="107" t="s">
        <v>4293</v>
      </c>
    </row>
    <row r="1790" spans="1:2" ht="13.8" customHeight="1">
      <c r="A1790" s="107" t="s">
        <v>9121</v>
      </c>
      <c r="B1790" s="107" t="s">
        <v>4292</v>
      </c>
    </row>
    <row r="1791" spans="1:2" ht="13.8" customHeight="1">
      <c r="A1791" s="107" t="s">
        <v>9122</v>
      </c>
      <c r="B1791" s="107" t="s">
        <v>4291</v>
      </c>
    </row>
    <row r="1792" spans="1:2" ht="13.8" customHeight="1">
      <c r="A1792" s="107" t="s">
        <v>9123</v>
      </c>
      <c r="B1792" s="107" t="s">
        <v>4290</v>
      </c>
    </row>
    <row r="1793" spans="1:2" ht="13.8" customHeight="1">
      <c r="A1793" s="107" t="s">
        <v>9124</v>
      </c>
      <c r="B1793" s="107" t="s">
        <v>12545</v>
      </c>
    </row>
    <row r="1794" spans="1:2" ht="13.8" customHeight="1">
      <c r="A1794" s="107" t="s">
        <v>9125</v>
      </c>
      <c r="B1794" s="107" t="s">
        <v>12546</v>
      </c>
    </row>
    <row r="1795" spans="1:2" ht="13.8" customHeight="1">
      <c r="A1795" s="107" t="s">
        <v>9126</v>
      </c>
      <c r="B1795" s="107" t="s">
        <v>4289</v>
      </c>
    </row>
    <row r="1796" spans="1:2" ht="13.8" customHeight="1">
      <c r="A1796" s="107" t="s">
        <v>9127</v>
      </c>
      <c r="B1796" s="107" t="s">
        <v>4288</v>
      </c>
    </row>
    <row r="1797" spans="1:2" ht="13.8" customHeight="1">
      <c r="A1797" s="107" t="s">
        <v>9128</v>
      </c>
      <c r="B1797" s="107" t="s">
        <v>4298</v>
      </c>
    </row>
    <row r="1798" spans="1:2" ht="13.8" customHeight="1">
      <c r="A1798" s="107" t="s">
        <v>9129</v>
      </c>
      <c r="B1798" s="107" t="s">
        <v>4297</v>
      </c>
    </row>
    <row r="1799" spans="1:2" ht="13.8" customHeight="1">
      <c r="A1799" s="107" t="s">
        <v>9130</v>
      </c>
      <c r="B1799" s="107" t="s">
        <v>4296</v>
      </c>
    </row>
    <row r="1800" spans="1:2" ht="13.8" customHeight="1">
      <c r="A1800" s="107" t="s">
        <v>9131</v>
      </c>
      <c r="B1800" s="107" t="s">
        <v>4295</v>
      </c>
    </row>
    <row r="1801" spans="1:2" ht="13.8" customHeight="1">
      <c r="A1801" s="107" t="s">
        <v>9132</v>
      </c>
      <c r="B1801" s="107" t="s">
        <v>4294</v>
      </c>
    </row>
    <row r="1802" spans="1:2" ht="13.8" customHeight="1">
      <c r="A1802" s="107" t="s">
        <v>9133</v>
      </c>
      <c r="B1802" s="107" t="s">
        <v>4300</v>
      </c>
    </row>
    <row r="1803" spans="1:2" ht="13.8" customHeight="1">
      <c r="A1803" s="107" t="s">
        <v>9134</v>
      </c>
      <c r="B1803" s="107" t="s">
        <v>4299</v>
      </c>
    </row>
    <row r="1804" spans="1:2" ht="13.8" customHeight="1">
      <c r="A1804" s="107" t="s">
        <v>9135</v>
      </c>
      <c r="B1804" s="107" t="s">
        <v>4301</v>
      </c>
    </row>
    <row r="1805" spans="1:2" ht="13.8" customHeight="1">
      <c r="A1805" s="107" t="s">
        <v>9136</v>
      </c>
      <c r="B1805" s="107" t="s">
        <v>4309</v>
      </c>
    </row>
    <row r="1806" spans="1:2" ht="13.8" customHeight="1">
      <c r="A1806" s="107" t="s">
        <v>9137</v>
      </c>
      <c r="B1806" s="107" t="s">
        <v>4308</v>
      </c>
    </row>
    <row r="1807" spans="1:2" ht="13.8" customHeight="1">
      <c r="A1807" s="107" t="s">
        <v>9138</v>
      </c>
      <c r="B1807" s="107" t="s">
        <v>4307</v>
      </c>
    </row>
    <row r="1808" spans="1:2" ht="13.8" customHeight="1">
      <c r="A1808" s="107" t="s">
        <v>9139</v>
      </c>
      <c r="B1808" s="107" t="s">
        <v>4306</v>
      </c>
    </row>
    <row r="1809" spans="1:2" ht="13.8" customHeight="1">
      <c r="A1809" s="107" t="s">
        <v>9140</v>
      </c>
      <c r="B1809" s="107" t="s">
        <v>4305</v>
      </c>
    </row>
    <row r="1810" spans="1:2" ht="13.8" customHeight="1">
      <c r="A1810" s="107" t="s">
        <v>9141</v>
      </c>
      <c r="B1810" s="107" t="s">
        <v>4304</v>
      </c>
    </row>
    <row r="1811" spans="1:2" ht="13.8" customHeight="1">
      <c r="A1811" s="107" t="s">
        <v>9142</v>
      </c>
      <c r="B1811" s="107" t="s">
        <v>4303</v>
      </c>
    </row>
    <row r="1812" spans="1:2" ht="13.8" customHeight="1">
      <c r="A1812" s="107" t="s">
        <v>9143</v>
      </c>
      <c r="B1812" s="107" t="s">
        <v>4302</v>
      </c>
    </row>
    <row r="1813" spans="1:2" ht="13.8" customHeight="1">
      <c r="A1813" s="107" t="s">
        <v>9144</v>
      </c>
      <c r="B1813" s="107" t="s">
        <v>4311</v>
      </c>
    </row>
    <row r="1814" spans="1:2" ht="13.8" customHeight="1">
      <c r="A1814" s="107" t="s">
        <v>9145</v>
      </c>
      <c r="B1814" s="107" t="s">
        <v>4310</v>
      </c>
    </row>
    <row r="1815" spans="1:2" ht="13.8" customHeight="1">
      <c r="A1815" s="107" t="s">
        <v>9146</v>
      </c>
      <c r="B1815" s="107" t="s">
        <v>4313</v>
      </c>
    </row>
    <row r="1816" spans="1:2" ht="13.8" customHeight="1">
      <c r="A1816" s="107" t="s">
        <v>9147</v>
      </c>
      <c r="B1816" s="107" t="s">
        <v>4312</v>
      </c>
    </row>
    <row r="1817" spans="1:2" ht="13.8" customHeight="1">
      <c r="A1817" s="107" t="s">
        <v>9148</v>
      </c>
      <c r="B1817" s="107" t="s">
        <v>4320</v>
      </c>
    </row>
    <row r="1818" spans="1:2" ht="13.8" customHeight="1">
      <c r="A1818" s="107" t="s">
        <v>9149</v>
      </c>
      <c r="B1818" s="107" t="s">
        <v>4319</v>
      </c>
    </row>
    <row r="1819" spans="1:2" ht="13.8" customHeight="1">
      <c r="A1819" s="107" t="s">
        <v>9150</v>
      </c>
      <c r="B1819" s="107" t="s">
        <v>4318</v>
      </c>
    </row>
    <row r="1820" spans="1:2" ht="13.8" customHeight="1">
      <c r="A1820" s="107" t="s">
        <v>9151</v>
      </c>
      <c r="B1820" s="107" t="s">
        <v>4317</v>
      </c>
    </row>
    <row r="1821" spans="1:2" ht="13.8" customHeight="1">
      <c r="A1821" s="107" t="s">
        <v>9152</v>
      </c>
      <c r="B1821" s="107" t="s">
        <v>4316</v>
      </c>
    </row>
    <row r="1822" spans="1:2" ht="13.8" customHeight="1">
      <c r="A1822" s="107" t="s">
        <v>9153</v>
      </c>
      <c r="B1822" s="107" t="s">
        <v>4315</v>
      </c>
    </row>
    <row r="1823" spans="1:2" ht="13.8" customHeight="1">
      <c r="A1823" s="107" t="s">
        <v>9154</v>
      </c>
      <c r="B1823" s="107" t="s">
        <v>4314</v>
      </c>
    </row>
    <row r="1824" spans="1:2" ht="13.8" customHeight="1">
      <c r="A1824" s="107" t="s">
        <v>9155</v>
      </c>
      <c r="B1824" s="107" t="s">
        <v>12547</v>
      </c>
    </row>
    <row r="1825" spans="1:2" ht="13.8" customHeight="1">
      <c r="A1825" s="107" t="s">
        <v>9156</v>
      </c>
      <c r="B1825" s="107" t="s">
        <v>12548</v>
      </c>
    </row>
    <row r="1826" spans="1:2" ht="13.8" customHeight="1">
      <c r="A1826" s="107" t="s">
        <v>9157</v>
      </c>
      <c r="B1826" s="107" t="s">
        <v>4321</v>
      </c>
    </row>
    <row r="1827" spans="1:2" ht="13.8" customHeight="1">
      <c r="A1827" s="107" t="s">
        <v>9158</v>
      </c>
      <c r="B1827" s="107" t="s">
        <v>12549</v>
      </c>
    </row>
    <row r="1828" spans="1:2" ht="13.8" customHeight="1">
      <c r="A1828" s="107" t="s">
        <v>9159</v>
      </c>
      <c r="B1828" s="107" t="s">
        <v>12550</v>
      </c>
    </row>
    <row r="1829" spans="1:2" ht="13.8" customHeight="1">
      <c r="A1829" s="107" t="s">
        <v>9160</v>
      </c>
      <c r="B1829" s="107" t="s">
        <v>4324</v>
      </c>
    </row>
    <row r="1830" spans="1:2" ht="13.8" customHeight="1">
      <c r="A1830" s="107" t="s">
        <v>9161</v>
      </c>
      <c r="B1830" s="107" t="s">
        <v>4323</v>
      </c>
    </row>
    <row r="1831" spans="1:2" ht="13.8" customHeight="1">
      <c r="A1831" s="107" t="s">
        <v>9162</v>
      </c>
      <c r="B1831" s="107" t="s">
        <v>4322</v>
      </c>
    </row>
    <row r="1832" spans="1:2" ht="13.8" customHeight="1">
      <c r="A1832" s="107" t="s">
        <v>9163</v>
      </c>
      <c r="B1832" s="107" t="s">
        <v>12551</v>
      </c>
    </row>
    <row r="1833" spans="1:2" ht="13.8" customHeight="1">
      <c r="A1833" s="107" t="s">
        <v>9164</v>
      </c>
      <c r="B1833" s="107" t="s">
        <v>12552</v>
      </c>
    </row>
    <row r="1834" spans="1:2" ht="13.8" customHeight="1">
      <c r="A1834" s="107" t="s">
        <v>9165</v>
      </c>
      <c r="B1834" s="107" t="s">
        <v>12553</v>
      </c>
    </row>
    <row r="1835" spans="1:2" ht="13.8" customHeight="1">
      <c r="A1835" s="107" t="s">
        <v>9166</v>
      </c>
      <c r="B1835" s="107" t="s">
        <v>4329</v>
      </c>
    </row>
    <row r="1836" spans="1:2" ht="13.8" customHeight="1">
      <c r="A1836" s="107" t="s">
        <v>9167</v>
      </c>
      <c r="B1836" s="107" t="s">
        <v>4328</v>
      </c>
    </row>
    <row r="1837" spans="1:2" ht="13.8" customHeight="1">
      <c r="A1837" s="107" t="s">
        <v>9168</v>
      </c>
      <c r="B1837" s="107" t="s">
        <v>4327</v>
      </c>
    </row>
    <row r="1838" spans="1:2" ht="13.8" customHeight="1">
      <c r="A1838" s="107" t="s">
        <v>9169</v>
      </c>
      <c r="B1838" s="107" t="s">
        <v>4326</v>
      </c>
    </row>
    <row r="1839" spans="1:2" ht="13.8" customHeight="1">
      <c r="A1839" s="107" t="s">
        <v>9170</v>
      </c>
      <c r="B1839" s="107" t="s">
        <v>4325</v>
      </c>
    </row>
    <row r="1840" spans="1:2" ht="13.8" customHeight="1">
      <c r="A1840" s="107" t="s">
        <v>9171</v>
      </c>
      <c r="B1840" s="107" t="s">
        <v>4336</v>
      </c>
    </row>
    <row r="1841" spans="1:2" ht="13.8" customHeight="1">
      <c r="A1841" s="107" t="s">
        <v>9172</v>
      </c>
      <c r="B1841" s="107" t="s">
        <v>4335</v>
      </c>
    </row>
    <row r="1842" spans="1:2" ht="13.8" customHeight="1">
      <c r="A1842" s="107" t="s">
        <v>9173</v>
      </c>
      <c r="B1842" s="107" t="s">
        <v>4334</v>
      </c>
    </row>
    <row r="1843" spans="1:2" ht="13.8" customHeight="1">
      <c r="A1843" s="107" t="s">
        <v>9174</v>
      </c>
      <c r="B1843" s="107" t="s">
        <v>4333</v>
      </c>
    </row>
    <row r="1844" spans="1:2" ht="13.8" customHeight="1">
      <c r="A1844" s="107" t="s">
        <v>9175</v>
      </c>
      <c r="B1844" s="107" t="s">
        <v>4332</v>
      </c>
    </row>
    <row r="1845" spans="1:2" ht="13.8" customHeight="1">
      <c r="A1845" s="107" t="s">
        <v>9176</v>
      </c>
      <c r="B1845" s="107" t="s">
        <v>4331</v>
      </c>
    </row>
    <row r="1846" spans="1:2" ht="13.8" customHeight="1">
      <c r="A1846" s="107" t="s">
        <v>9177</v>
      </c>
      <c r="B1846" s="107" t="s">
        <v>4330</v>
      </c>
    </row>
    <row r="1847" spans="1:2" ht="13.8" customHeight="1">
      <c r="A1847" s="107" t="s">
        <v>9178</v>
      </c>
      <c r="B1847" s="107" t="s">
        <v>4350</v>
      </c>
    </row>
    <row r="1848" spans="1:2" ht="13.8" customHeight="1">
      <c r="A1848" s="107" t="s">
        <v>9179</v>
      </c>
      <c r="B1848" s="107" t="s">
        <v>4349</v>
      </c>
    </row>
    <row r="1849" spans="1:2" ht="13.8" customHeight="1">
      <c r="A1849" s="107" t="s">
        <v>9180</v>
      </c>
      <c r="B1849" s="107" t="s">
        <v>4348</v>
      </c>
    </row>
    <row r="1850" spans="1:2" ht="13.8" customHeight="1">
      <c r="A1850" s="107" t="s">
        <v>9181</v>
      </c>
      <c r="B1850" s="107" t="s">
        <v>4347</v>
      </c>
    </row>
    <row r="1851" spans="1:2" ht="13.8" customHeight="1">
      <c r="A1851" s="107" t="s">
        <v>9182</v>
      </c>
      <c r="B1851" s="107" t="s">
        <v>4346</v>
      </c>
    </row>
    <row r="1852" spans="1:2" ht="13.8" customHeight="1">
      <c r="A1852" s="107" t="s">
        <v>9183</v>
      </c>
      <c r="B1852" s="107" t="s">
        <v>4345</v>
      </c>
    </row>
    <row r="1853" spans="1:2" ht="13.8" customHeight="1">
      <c r="A1853" s="107" t="s">
        <v>9184</v>
      </c>
      <c r="B1853" s="107" t="s">
        <v>4344</v>
      </c>
    </row>
    <row r="1854" spans="1:2" ht="13.8" customHeight="1">
      <c r="A1854" s="107" t="s">
        <v>9185</v>
      </c>
      <c r="B1854" s="107" t="s">
        <v>4343</v>
      </c>
    </row>
    <row r="1855" spans="1:2" ht="13.8" customHeight="1">
      <c r="A1855" s="107" t="s">
        <v>9186</v>
      </c>
      <c r="B1855" s="107" t="s">
        <v>4342</v>
      </c>
    </row>
    <row r="1856" spans="1:2" ht="13.8" customHeight="1">
      <c r="A1856" s="107" t="s">
        <v>9187</v>
      </c>
      <c r="B1856" s="107" t="s">
        <v>4341</v>
      </c>
    </row>
    <row r="1857" spans="1:2" ht="13.8" customHeight="1">
      <c r="A1857" s="107" t="s">
        <v>9188</v>
      </c>
      <c r="B1857" s="107" t="s">
        <v>4340</v>
      </c>
    </row>
    <row r="1858" spans="1:2" ht="13.8" customHeight="1">
      <c r="A1858" s="107" t="s">
        <v>9189</v>
      </c>
      <c r="B1858" s="107" t="s">
        <v>4339</v>
      </c>
    </row>
    <row r="1859" spans="1:2" ht="13.8" customHeight="1">
      <c r="A1859" s="107" t="s">
        <v>9190</v>
      </c>
      <c r="B1859" s="107" t="s">
        <v>4338</v>
      </c>
    </row>
    <row r="1860" spans="1:2" ht="13.8" customHeight="1">
      <c r="A1860" s="107" t="s">
        <v>9191</v>
      </c>
      <c r="B1860" s="107" t="s">
        <v>4337</v>
      </c>
    </row>
    <row r="1861" spans="1:2" ht="13.8" customHeight="1">
      <c r="A1861" s="107" t="s">
        <v>9192</v>
      </c>
      <c r="B1861" s="107" t="s">
        <v>4360</v>
      </c>
    </row>
    <row r="1862" spans="1:2" ht="13.8" customHeight="1">
      <c r="A1862" s="107" t="s">
        <v>9193</v>
      </c>
      <c r="B1862" s="107" t="s">
        <v>4359</v>
      </c>
    </row>
    <row r="1863" spans="1:2" ht="13.8" customHeight="1">
      <c r="A1863" s="107" t="s">
        <v>9194</v>
      </c>
      <c r="B1863" s="107" t="s">
        <v>4358</v>
      </c>
    </row>
    <row r="1864" spans="1:2" ht="13.8" customHeight="1">
      <c r="A1864" s="107" t="s">
        <v>9195</v>
      </c>
      <c r="B1864" s="107" t="s">
        <v>4357</v>
      </c>
    </row>
    <row r="1865" spans="1:2" ht="13.8" customHeight="1">
      <c r="A1865" s="107" t="s">
        <v>9196</v>
      </c>
      <c r="B1865" s="107" t="s">
        <v>4356</v>
      </c>
    </row>
    <row r="1866" spans="1:2" ht="13.8" customHeight="1">
      <c r="A1866" s="107" t="s">
        <v>9197</v>
      </c>
      <c r="B1866" s="107" t="s">
        <v>4355</v>
      </c>
    </row>
    <row r="1867" spans="1:2" ht="13.8" customHeight="1">
      <c r="A1867" s="107" t="s">
        <v>9198</v>
      </c>
      <c r="B1867" s="107" t="s">
        <v>4354</v>
      </c>
    </row>
    <row r="1868" spans="1:2" ht="13.8" customHeight="1">
      <c r="A1868" s="107" t="s">
        <v>9199</v>
      </c>
      <c r="B1868" s="107" t="s">
        <v>4353</v>
      </c>
    </row>
    <row r="1869" spans="1:2" ht="13.8" customHeight="1">
      <c r="A1869" s="107" t="s">
        <v>9200</v>
      </c>
      <c r="B1869" s="107" t="s">
        <v>4352</v>
      </c>
    </row>
    <row r="1870" spans="1:2" ht="13.8" customHeight="1">
      <c r="A1870" s="107" t="s">
        <v>9201</v>
      </c>
      <c r="B1870" s="107" t="s">
        <v>4351</v>
      </c>
    </row>
    <row r="1871" spans="1:2" ht="13.8" customHeight="1">
      <c r="A1871" s="107" t="s">
        <v>9202</v>
      </c>
      <c r="B1871" s="107" t="s">
        <v>4365</v>
      </c>
    </row>
    <row r="1872" spans="1:2" ht="13.8" customHeight="1">
      <c r="A1872" s="107" t="s">
        <v>9203</v>
      </c>
      <c r="B1872" s="107" t="s">
        <v>4364</v>
      </c>
    </row>
    <row r="1873" spans="1:2" ht="13.8" customHeight="1">
      <c r="A1873" s="107" t="s">
        <v>9204</v>
      </c>
      <c r="B1873" s="107" t="s">
        <v>4363</v>
      </c>
    </row>
    <row r="1874" spans="1:2" ht="13.8" customHeight="1">
      <c r="A1874" s="107" t="s">
        <v>9205</v>
      </c>
      <c r="B1874" s="107" t="s">
        <v>4362</v>
      </c>
    </row>
    <row r="1875" spans="1:2" ht="13.8" customHeight="1">
      <c r="A1875" s="107" t="s">
        <v>9206</v>
      </c>
      <c r="B1875" s="107" t="s">
        <v>4361</v>
      </c>
    </row>
    <row r="1876" spans="1:2" ht="13.8" customHeight="1">
      <c r="A1876" s="107" t="s">
        <v>9207</v>
      </c>
      <c r="B1876" s="107" t="s">
        <v>12554</v>
      </c>
    </row>
    <row r="1877" spans="1:2" ht="13.8" customHeight="1">
      <c r="A1877" s="107" t="s">
        <v>9208</v>
      </c>
      <c r="B1877" s="107" t="s">
        <v>12555</v>
      </c>
    </row>
    <row r="1878" spans="1:2" ht="13.8" customHeight="1">
      <c r="A1878" s="107" t="s">
        <v>9209</v>
      </c>
      <c r="B1878" s="107" t="s">
        <v>4370</v>
      </c>
    </row>
    <row r="1879" spans="1:2" ht="13.8" customHeight="1">
      <c r="A1879" s="107" t="s">
        <v>9210</v>
      </c>
      <c r="B1879" s="107" t="s">
        <v>4369</v>
      </c>
    </row>
    <row r="1880" spans="1:2" ht="13.8" customHeight="1">
      <c r="A1880" s="107" t="s">
        <v>9211</v>
      </c>
      <c r="B1880" s="107" t="s">
        <v>4368</v>
      </c>
    </row>
    <row r="1881" spans="1:2" ht="13.8" customHeight="1">
      <c r="A1881" s="107" t="s">
        <v>9212</v>
      </c>
      <c r="B1881" s="107" t="s">
        <v>4367</v>
      </c>
    </row>
    <row r="1882" spans="1:2" ht="13.8" customHeight="1">
      <c r="A1882" s="107" t="s">
        <v>9213</v>
      </c>
      <c r="B1882" s="107" t="s">
        <v>4366</v>
      </c>
    </row>
    <row r="1883" spans="1:2" ht="13.8" customHeight="1">
      <c r="A1883" s="107" t="s">
        <v>9214</v>
      </c>
      <c r="B1883" s="107" t="s">
        <v>4372</v>
      </c>
    </row>
    <row r="1884" spans="1:2" ht="13.8" customHeight="1">
      <c r="A1884" s="107" t="s">
        <v>9215</v>
      </c>
      <c r="B1884" s="107" t="s">
        <v>4371</v>
      </c>
    </row>
    <row r="1885" spans="1:2" ht="13.8" customHeight="1">
      <c r="A1885" s="107" t="s">
        <v>9216</v>
      </c>
      <c r="B1885" s="107" t="s">
        <v>4373</v>
      </c>
    </row>
    <row r="1886" spans="1:2" ht="13.8" customHeight="1">
      <c r="A1886" s="107" t="s">
        <v>9217</v>
      </c>
      <c r="B1886" s="107" t="s">
        <v>4375</v>
      </c>
    </row>
    <row r="1887" spans="1:2" ht="13.8" customHeight="1">
      <c r="A1887" s="107" t="s">
        <v>9218</v>
      </c>
      <c r="B1887" s="107" t="s">
        <v>4374</v>
      </c>
    </row>
    <row r="1888" spans="1:2" ht="13.8" customHeight="1">
      <c r="A1888" s="107" t="s">
        <v>9219</v>
      </c>
      <c r="B1888" s="107" t="s">
        <v>4389</v>
      </c>
    </row>
    <row r="1889" spans="1:2" ht="13.8" customHeight="1">
      <c r="A1889" s="107" t="s">
        <v>9220</v>
      </c>
      <c r="B1889" s="107" t="s">
        <v>4388</v>
      </c>
    </row>
    <row r="1890" spans="1:2" ht="13.8" customHeight="1">
      <c r="A1890" s="107" t="s">
        <v>9221</v>
      </c>
      <c r="B1890" s="107" t="s">
        <v>4387</v>
      </c>
    </row>
    <row r="1891" spans="1:2" ht="13.8" customHeight="1">
      <c r="A1891" s="107" t="s">
        <v>9222</v>
      </c>
      <c r="B1891" s="107" t="s">
        <v>4386</v>
      </c>
    </row>
    <row r="1892" spans="1:2" ht="13.8" customHeight="1">
      <c r="A1892" s="107" t="s">
        <v>9223</v>
      </c>
      <c r="B1892" s="107" t="s">
        <v>4385</v>
      </c>
    </row>
    <row r="1893" spans="1:2" ht="13.8" customHeight="1">
      <c r="A1893" s="107" t="s">
        <v>9224</v>
      </c>
      <c r="B1893" s="107" t="s">
        <v>4384</v>
      </c>
    </row>
    <row r="1894" spans="1:2" ht="13.8" customHeight="1">
      <c r="A1894" s="107" t="s">
        <v>9225</v>
      </c>
      <c r="B1894" s="107" t="s">
        <v>4383</v>
      </c>
    </row>
    <row r="1895" spans="1:2" ht="13.8" customHeight="1">
      <c r="A1895" s="107" t="s">
        <v>9226</v>
      </c>
      <c r="B1895" s="107" t="s">
        <v>4382</v>
      </c>
    </row>
    <row r="1896" spans="1:2" ht="13.8" customHeight="1">
      <c r="A1896" s="107" t="s">
        <v>9227</v>
      </c>
      <c r="B1896" s="107" t="s">
        <v>4381</v>
      </c>
    </row>
    <row r="1897" spans="1:2" ht="13.8" customHeight="1">
      <c r="A1897" s="107" t="s">
        <v>9228</v>
      </c>
      <c r="B1897" s="107" t="s">
        <v>4380</v>
      </c>
    </row>
    <row r="1898" spans="1:2" ht="13.8" customHeight="1">
      <c r="A1898" s="107" t="s">
        <v>9229</v>
      </c>
      <c r="B1898" s="107" t="s">
        <v>4379</v>
      </c>
    </row>
    <row r="1899" spans="1:2" ht="13.8" customHeight="1">
      <c r="A1899" s="107" t="s">
        <v>9230</v>
      </c>
      <c r="B1899" s="107" t="s">
        <v>4378</v>
      </c>
    </row>
    <row r="1900" spans="1:2" ht="13.8" customHeight="1">
      <c r="A1900" s="107" t="s">
        <v>9231</v>
      </c>
      <c r="B1900" s="107" t="s">
        <v>4377</v>
      </c>
    </row>
    <row r="1901" spans="1:2" ht="13.8" customHeight="1">
      <c r="A1901" s="107" t="s">
        <v>9232</v>
      </c>
      <c r="B1901" s="107" t="s">
        <v>4376</v>
      </c>
    </row>
    <row r="1902" spans="1:2" ht="13.8" customHeight="1">
      <c r="A1902" s="107" t="s">
        <v>9233</v>
      </c>
      <c r="B1902" s="107" t="s">
        <v>4393</v>
      </c>
    </row>
    <row r="1903" spans="1:2" ht="13.8" customHeight="1">
      <c r="A1903" s="107" t="s">
        <v>9234</v>
      </c>
      <c r="B1903" s="107" t="s">
        <v>4392</v>
      </c>
    </row>
    <row r="1904" spans="1:2" ht="13.8" customHeight="1">
      <c r="A1904" s="107" t="s">
        <v>9235</v>
      </c>
      <c r="B1904" s="107" t="s">
        <v>4391</v>
      </c>
    </row>
    <row r="1905" spans="1:2" ht="13.8" customHeight="1">
      <c r="A1905" s="107" t="s">
        <v>9236</v>
      </c>
      <c r="B1905" s="107" t="s">
        <v>4390</v>
      </c>
    </row>
    <row r="1906" spans="1:2" ht="13.8" customHeight="1">
      <c r="A1906" s="107" t="s">
        <v>9237</v>
      </c>
      <c r="B1906" s="107" t="s">
        <v>4407</v>
      </c>
    </row>
    <row r="1907" spans="1:2" ht="13.8" customHeight="1">
      <c r="A1907" s="107" t="s">
        <v>9238</v>
      </c>
      <c r="B1907" s="107" t="s">
        <v>4406</v>
      </c>
    </row>
    <row r="1908" spans="1:2" ht="13.8" customHeight="1">
      <c r="A1908" s="107" t="s">
        <v>9239</v>
      </c>
      <c r="B1908" s="107" t="s">
        <v>4405</v>
      </c>
    </row>
    <row r="1909" spans="1:2" ht="13.8" customHeight="1">
      <c r="A1909" s="107" t="s">
        <v>9240</v>
      </c>
      <c r="B1909" s="107" t="s">
        <v>4404</v>
      </c>
    </row>
    <row r="1910" spans="1:2" ht="13.8" customHeight="1">
      <c r="A1910" s="107" t="s">
        <v>9241</v>
      </c>
      <c r="B1910" s="107" t="s">
        <v>4403</v>
      </c>
    </row>
    <row r="1911" spans="1:2" ht="13.8" customHeight="1">
      <c r="A1911" s="107" t="s">
        <v>9242</v>
      </c>
      <c r="B1911" s="107" t="s">
        <v>4402</v>
      </c>
    </row>
    <row r="1912" spans="1:2" ht="13.8" customHeight="1">
      <c r="A1912" s="107" t="s">
        <v>9243</v>
      </c>
      <c r="B1912" s="107" t="s">
        <v>4401</v>
      </c>
    </row>
    <row r="1913" spans="1:2" ht="13.8" customHeight="1">
      <c r="A1913" s="107" t="s">
        <v>9244</v>
      </c>
      <c r="B1913" s="107" t="s">
        <v>4400</v>
      </c>
    </row>
    <row r="1914" spans="1:2" ht="13.8" customHeight="1">
      <c r="A1914" s="107" t="s">
        <v>9245</v>
      </c>
      <c r="B1914" s="107" t="s">
        <v>4399</v>
      </c>
    </row>
    <row r="1915" spans="1:2" ht="13.8" customHeight="1">
      <c r="A1915" s="107" t="s">
        <v>9246</v>
      </c>
      <c r="B1915" s="107" t="s">
        <v>4398</v>
      </c>
    </row>
    <row r="1916" spans="1:2" ht="13.8" customHeight="1">
      <c r="A1916" s="107" t="s">
        <v>9247</v>
      </c>
      <c r="B1916" s="107" t="s">
        <v>4397</v>
      </c>
    </row>
    <row r="1917" spans="1:2" ht="13.8" customHeight="1">
      <c r="A1917" s="107" t="s">
        <v>9248</v>
      </c>
      <c r="B1917" s="107" t="s">
        <v>4396</v>
      </c>
    </row>
    <row r="1918" spans="1:2" ht="13.8" customHeight="1">
      <c r="A1918" s="107" t="s">
        <v>9249</v>
      </c>
      <c r="B1918" s="107" t="s">
        <v>4395</v>
      </c>
    </row>
    <row r="1919" spans="1:2" ht="13.8" customHeight="1">
      <c r="A1919" s="107" t="s">
        <v>9250</v>
      </c>
      <c r="B1919" s="107" t="s">
        <v>4394</v>
      </c>
    </row>
    <row r="1920" spans="1:2" ht="13.8" customHeight="1">
      <c r="A1920" s="107" t="s">
        <v>9251</v>
      </c>
      <c r="B1920" s="107" t="s">
        <v>12556</v>
      </c>
    </row>
    <row r="1921" spans="1:2" ht="13.8" customHeight="1">
      <c r="A1921" s="107" t="s">
        <v>9252</v>
      </c>
      <c r="B1921" s="107" t="s">
        <v>12557</v>
      </c>
    </row>
    <row r="1922" spans="1:2" ht="13.8" customHeight="1">
      <c r="A1922" s="107" t="s">
        <v>9253</v>
      </c>
      <c r="B1922" s="107" t="s">
        <v>4408</v>
      </c>
    </row>
    <row r="1923" spans="1:2" ht="13.8" customHeight="1">
      <c r="A1923" s="107" t="s">
        <v>9254</v>
      </c>
      <c r="B1923" s="107" t="s">
        <v>12558</v>
      </c>
    </row>
    <row r="1924" spans="1:2" ht="13.8" customHeight="1">
      <c r="A1924" s="107" t="s">
        <v>9255</v>
      </c>
      <c r="B1924" s="107" t="s">
        <v>12559</v>
      </c>
    </row>
    <row r="1925" spans="1:2" ht="13.8" customHeight="1">
      <c r="A1925" s="107" t="s">
        <v>9256</v>
      </c>
      <c r="B1925" s="107" t="s">
        <v>4410</v>
      </c>
    </row>
    <row r="1926" spans="1:2" ht="13.8" customHeight="1">
      <c r="A1926" s="107" t="s">
        <v>9257</v>
      </c>
      <c r="B1926" s="107" t="s">
        <v>4409</v>
      </c>
    </row>
    <row r="1927" spans="1:2" ht="13.8" customHeight="1">
      <c r="A1927" s="107" t="s">
        <v>9258</v>
      </c>
      <c r="B1927" s="107" t="s">
        <v>12560</v>
      </c>
    </row>
    <row r="1928" spans="1:2" ht="13.8" customHeight="1">
      <c r="A1928" s="107" t="s">
        <v>9259</v>
      </c>
      <c r="B1928" s="107" t="s">
        <v>12561</v>
      </c>
    </row>
    <row r="1929" spans="1:2" ht="13.8" customHeight="1">
      <c r="A1929" s="107" t="s">
        <v>9260</v>
      </c>
      <c r="B1929" s="107" t="s">
        <v>4415</v>
      </c>
    </row>
    <row r="1930" spans="1:2" ht="13.8" customHeight="1">
      <c r="A1930" s="107" t="s">
        <v>9261</v>
      </c>
      <c r="B1930" s="107" t="s">
        <v>4414</v>
      </c>
    </row>
    <row r="1931" spans="1:2" ht="13.8" customHeight="1">
      <c r="A1931" s="107" t="s">
        <v>9262</v>
      </c>
      <c r="B1931" s="107" t="s">
        <v>4413</v>
      </c>
    </row>
    <row r="1932" spans="1:2" ht="13.8" customHeight="1">
      <c r="A1932" s="107" t="s">
        <v>9263</v>
      </c>
      <c r="B1932" s="107" t="s">
        <v>12562</v>
      </c>
    </row>
    <row r="1933" spans="1:2" ht="13.8" customHeight="1">
      <c r="A1933" s="107" t="s">
        <v>9264</v>
      </c>
      <c r="B1933" s="107" t="s">
        <v>4412</v>
      </c>
    </row>
    <row r="1934" spans="1:2" ht="13.8" customHeight="1">
      <c r="A1934" s="107" t="s">
        <v>9265</v>
      </c>
      <c r="B1934" s="107" t="s">
        <v>12563</v>
      </c>
    </row>
    <row r="1935" spans="1:2" ht="13.8" customHeight="1">
      <c r="A1935" s="107" t="s">
        <v>9266</v>
      </c>
      <c r="B1935" s="107" t="s">
        <v>12564</v>
      </c>
    </row>
    <row r="1936" spans="1:2" ht="13.8" customHeight="1">
      <c r="A1936" s="107" t="s">
        <v>9267</v>
      </c>
      <c r="B1936" s="107" t="s">
        <v>4411</v>
      </c>
    </row>
    <row r="1937" spans="1:2" ht="13.8" customHeight="1">
      <c r="A1937" s="107" t="s">
        <v>9268</v>
      </c>
      <c r="B1937" s="107" t="s">
        <v>12565</v>
      </c>
    </row>
    <row r="1938" spans="1:2" ht="13.8" customHeight="1">
      <c r="A1938" s="107" t="s">
        <v>9269</v>
      </c>
      <c r="B1938" s="107" t="s">
        <v>12566</v>
      </c>
    </row>
    <row r="1939" spans="1:2" ht="13.8" customHeight="1">
      <c r="A1939" s="107" t="s">
        <v>9270</v>
      </c>
      <c r="B1939" s="107" t="s">
        <v>4417</v>
      </c>
    </row>
    <row r="1940" spans="1:2" ht="13.8" customHeight="1">
      <c r="A1940" s="107" t="s">
        <v>9271</v>
      </c>
      <c r="B1940" s="107" t="s">
        <v>12567</v>
      </c>
    </row>
    <row r="1941" spans="1:2" ht="13.8" customHeight="1">
      <c r="A1941" s="107" t="s">
        <v>9272</v>
      </c>
      <c r="B1941" s="107" t="s">
        <v>4416</v>
      </c>
    </row>
    <row r="1942" spans="1:2" ht="13.8" customHeight="1">
      <c r="A1942" s="107" t="s">
        <v>9273</v>
      </c>
      <c r="B1942" s="107" t="s">
        <v>4422</v>
      </c>
    </row>
    <row r="1943" spans="1:2" ht="13.8" customHeight="1">
      <c r="A1943" s="107" t="s">
        <v>9274</v>
      </c>
      <c r="B1943" s="107" t="s">
        <v>4421</v>
      </c>
    </row>
    <row r="1944" spans="1:2" ht="13.8" customHeight="1">
      <c r="A1944" s="107" t="s">
        <v>9275</v>
      </c>
      <c r="B1944" s="107" t="s">
        <v>12568</v>
      </c>
    </row>
    <row r="1945" spans="1:2" ht="13.8" customHeight="1">
      <c r="A1945" s="107" t="s">
        <v>9276</v>
      </c>
      <c r="B1945" s="107" t="s">
        <v>4420</v>
      </c>
    </row>
    <row r="1946" spans="1:2" ht="13.8" customHeight="1">
      <c r="A1946" s="107" t="s">
        <v>9277</v>
      </c>
      <c r="B1946" s="107" t="s">
        <v>4419</v>
      </c>
    </row>
    <row r="1947" spans="1:2" ht="13.8" customHeight="1">
      <c r="A1947" s="107" t="s">
        <v>9278</v>
      </c>
      <c r="B1947" s="107" t="s">
        <v>12569</v>
      </c>
    </row>
    <row r="1948" spans="1:2" ht="13.8" customHeight="1">
      <c r="A1948" s="107" t="s">
        <v>9279</v>
      </c>
      <c r="B1948" s="107" t="s">
        <v>4418</v>
      </c>
    </row>
    <row r="1949" spans="1:2" ht="13.8" customHeight="1">
      <c r="A1949" s="107" t="s">
        <v>9280</v>
      </c>
      <c r="B1949" s="107" t="s">
        <v>4429</v>
      </c>
    </row>
    <row r="1950" spans="1:2" ht="13.8" customHeight="1">
      <c r="A1950" s="107" t="s">
        <v>9281</v>
      </c>
      <c r="B1950" s="107" t="s">
        <v>4428</v>
      </c>
    </row>
    <row r="1951" spans="1:2" ht="13.8" customHeight="1">
      <c r="A1951" s="107" t="s">
        <v>9282</v>
      </c>
      <c r="B1951" s="107" t="s">
        <v>4427</v>
      </c>
    </row>
    <row r="1952" spans="1:2" ht="13.8" customHeight="1">
      <c r="A1952" s="107" t="s">
        <v>9283</v>
      </c>
      <c r="B1952" s="107" t="s">
        <v>4426</v>
      </c>
    </row>
    <row r="1953" spans="1:2" ht="13.8" customHeight="1">
      <c r="A1953" s="107" t="s">
        <v>9284</v>
      </c>
      <c r="B1953" s="107" t="s">
        <v>4425</v>
      </c>
    </row>
    <row r="1954" spans="1:2" ht="13.8" customHeight="1">
      <c r="A1954" s="107" t="s">
        <v>9285</v>
      </c>
      <c r="B1954" s="107" t="s">
        <v>4424</v>
      </c>
    </row>
    <row r="1955" spans="1:2" ht="13.8" customHeight="1">
      <c r="A1955" s="107" t="s">
        <v>9286</v>
      </c>
      <c r="B1955" s="107" t="s">
        <v>4423</v>
      </c>
    </row>
    <row r="1956" spans="1:2" ht="13.8" customHeight="1">
      <c r="A1956" s="107" t="s">
        <v>9287</v>
      </c>
      <c r="B1956" s="107" t="s">
        <v>4431</v>
      </c>
    </row>
    <row r="1957" spans="1:2" ht="13.8" customHeight="1">
      <c r="A1957" s="107" t="s">
        <v>9288</v>
      </c>
      <c r="B1957" s="107" t="s">
        <v>4430</v>
      </c>
    </row>
    <row r="1958" spans="1:2" ht="13.8" customHeight="1">
      <c r="A1958" s="107" t="s">
        <v>9289</v>
      </c>
      <c r="B1958" s="107" t="s">
        <v>4441</v>
      </c>
    </row>
    <row r="1959" spans="1:2" ht="13.8" customHeight="1">
      <c r="A1959" s="107" t="s">
        <v>9290</v>
      </c>
      <c r="B1959" s="107" t="s">
        <v>4440</v>
      </c>
    </row>
    <row r="1960" spans="1:2" ht="13.8" customHeight="1">
      <c r="A1960" s="107" t="s">
        <v>9291</v>
      </c>
      <c r="B1960" s="107" t="s">
        <v>4439</v>
      </c>
    </row>
    <row r="1961" spans="1:2" ht="13.8" customHeight="1">
      <c r="A1961" s="107" t="s">
        <v>9292</v>
      </c>
      <c r="B1961" s="107" t="s">
        <v>4438</v>
      </c>
    </row>
    <row r="1962" spans="1:2" ht="13.8" customHeight="1">
      <c r="A1962" s="107" t="s">
        <v>9293</v>
      </c>
      <c r="B1962" s="107" t="s">
        <v>4437</v>
      </c>
    </row>
    <row r="1963" spans="1:2" ht="13.8" customHeight="1">
      <c r="A1963" s="107" t="s">
        <v>9294</v>
      </c>
      <c r="B1963" s="107" t="s">
        <v>4436</v>
      </c>
    </row>
    <row r="1964" spans="1:2" ht="13.8" customHeight="1">
      <c r="A1964" s="107" t="s">
        <v>9295</v>
      </c>
      <c r="B1964" s="107" t="s">
        <v>4435</v>
      </c>
    </row>
    <row r="1965" spans="1:2" ht="13.8" customHeight="1">
      <c r="A1965" s="107" t="s">
        <v>9296</v>
      </c>
      <c r="B1965" s="107" t="s">
        <v>4434</v>
      </c>
    </row>
    <row r="1966" spans="1:2" ht="13.8" customHeight="1">
      <c r="A1966" s="107" t="s">
        <v>9297</v>
      </c>
      <c r="B1966" s="107" t="s">
        <v>4433</v>
      </c>
    </row>
    <row r="1967" spans="1:2" ht="13.8" customHeight="1">
      <c r="A1967" s="107" t="s">
        <v>9298</v>
      </c>
      <c r="B1967" s="107" t="s">
        <v>4432</v>
      </c>
    </row>
    <row r="1968" spans="1:2" ht="13.8" customHeight="1">
      <c r="A1968" s="107" t="s">
        <v>9299</v>
      </c>
      <c r="B1968" s="107" t="s">
        <v>12570</v>
      </c>
    </row>
    <row r="1969" spans="1:2" ht="13.8" customHeight="1">
      <c r="A1969" s="107" t="s">
        <v>9300</v>
      </c>
      <c r="B1969" s="107" t="s">
        <v>12571</v>
      </c>
    </row>
    <row r="1970" spans="1:2" ht="13.8" customHeight="1">
      <c r="A1970" s="107" t="s">
        <v>9301</v>
      </c>
      <c r="B1970" s="107" t="s">
        <v>12572</v>
      </c>
    </row>
    <row r="1971" spans="1:2" ht="13.8" customHeight="1">
      <c r="A1971" s="107" t="s">
        <v>9302</v>
      </c>
      <c r="B1971" s="107" t="s">
        <v>12573</v>
      </c>
    </row>
    <row r="1972" spans="1:2" ht="13.8" customHeight="1">
      <c r="A1972" s="107" t="s">
        <v>9303</v>
      </c>
      <c r="B1972" s="107" t="s">
        <v>12574</v>
      </c>
    </row>
    <row r="1973" spans="1:2" ht="13.8" customHeight="1">
      <c r="A1973" s="107" t="s">
        <v>9304</v>
      </c>
      <c r="B1973" s="107" t="s">
        <v>12575</v>
      </c>
    </row>
    <row r="1974" spans="1:2" ht="13.8" customHeight="1">
      <c r="A1974" s="107" t="s">
        <v>9305</v>
      </c>
      <c r="B1974" s="107" t="s">
        <v>4443</v>
      </c>
    </row>
    <row r="1975" spans="1:2" ht="13.8" customHeight="1">
      <c r="A1975" s="107" t="s">
        <v>9306</v>
      </c>
      <c r="B1975" s="107" t="s">
        <v>4442</v>
      </c>
    </row>
    <row r="1976" spans="1:2" ht="13.8" customHeight="1">
      <c r="A1976" s="107" t="s">
        <v>9307</v>
      </c>
      <c r="B1976" s="107" t="s">
        <v>12576</v>
      </c>
    </row>
    <row r="1977" spans="1:2" ht="13.8" customHeight="1">
      <c r="A1977" s="107" t="s">
        <v>9308</v>
      </c>
      <c r="B1977" s="107" t="s">
        <v>12577</v>
      </c>
    </row>
    <row r="1978" spans="1:2" ht="13.8" customHeight="1">
      <c r="A1978" s="107" t="s">
        <v>9309</v>
      </c>
      <c r="B1978" s="107" t="s">
        <v>4444</v>
      </c>
    </row>
    <row r="1979" spans="1:2" ht="13.8" customHeight="1">
      <c r="A1979" s="107" t="s">
        <v>9310</v>
      </c>
      <c r="B1979" s="107" t="s">
        <v>4445</v>
      </c>
    </row>
    <row r="1980" spans="1:2" ht="13.8" customHeight="1">
      <c r="A1980" s="107" t="s">
        <v>9311</v>
      </c>
      <c r="B1980" s="107" t="s">
        <v>4446</v>
      </c>
    </row>
    <row r="1981" spans="1:2" ht="13.8" customHeight="1">
      <c r="A1981" s="107" t="s">
        <v>9312</v>
      </c>
      <c r="B1981" s="107" t="s">
        <v>4447</v>
      </c>
    </row>
    <row r="1982" spans="1:2" ht="13.8" customHeight="1">
      <c r="A1982" s="107" t="s">
        <v>9313</v>
      </c>
      <c r="B1982" s="107" t="s">
        <v>4448</v>
      </c>
    </row>
    <row r="1983" spans="1:2" ht="13.8" customHeight="1">
      <c r="A1983" s="107" t="s">
        <v>9314</v>
      </c>
      <c r="B1983" s="107" t="s">
        <v>12578</v>
      </c>
    </row>
    <row r="1984" spans="1:2" ht="13.8" customHeight="1">
      <c r="A1984" s="107" t="s">
        <v>9315</v>
      </c>
      <c r="B1984" s="107" t="s">
        <v>12579</v>
      </c>
    </row>
    <row r="1985" spans="1:2" ht="13.8" customHeight="1">
      <c r="A1985" s="107" t="s">
        <v>9316</v>
      </c>
      <c r="B1985" s="107" t="s">
        <v>4449</v>
      </c>
    </row>
    <row r="1986" spans="1:2" ht="13.8" customHeight="1">
      <c r="A1986" s="107" t="s">
        <v>9317</v>
      </c>
      <c r="B1986" s="107" t="s">
        <v>4456</v>
      </c>
    </row>
    <row r="1987" spans="1:2" ht="13.8" customHeight="1">
      <c r="A1987" s="107" t="s">
        <v>9318</v>
      </c>
      <c r="B1987" s="107" t="s">
        <v>4455</v>
      </c>
    </row>
    <row r="1988" spans="1:2" ht="13.8" customHeight="1">
      <c r="A1988" s="107" t="s">
        <v>9319</v>
      </c>
      <c r="B1988" s="107" t="s">
        <v>4454</v>
      </c>
    </row>
    <row r="1989" spans="1:2" ht="13.8" customHeight="1">
      <c r="A1989" s="107" t="s">
        <v>9320</v>
      </c>
      <c r="B1989" s="107" t="s">
        <v>4453</v>
      </c>
    </row>
    <row r="1990" spans="1:2" ht="13.8" customHeight="1">
      <c r="A1990" s="107" t="s">
        <v>9321</v>
      </c>
      <c r="B1990" s="107" t="s">
        <v>4452</v>
      </c>
    </row>
    <row r="1991" spans="1:2" ht="13.8" customHeight="1">
      <c r="A1991" s="107" t="s">
        <v>9322</v>
      </c>
      <c r="B1991" s="107" t="s">
        <v>4451</v>
      </c>
    </row>
    <row r="1992" spans="1:2" ht="13.8" customHeight="1">
      <c r="A1992" s="107" t="s">
        <v>9323</v>
      </c>
      <c r="B1992" s="107" t="s">
        <v>4450</v>
      </c>
    </row>
    <row r="1993" spans="1:2" ht="13.8" customHeight="1">
      <c r="A1993" s="107" t="s">
        <v>9324</v>
      </c>
      <c r="B1993" s="107" t="s">
        <v>4469</v>
      </c>
    </row>
    <row r="1994" spans="1:2" ht="13.8" customHeight="1">
      <c r="A1994" s="107" t="s">
        <v>9325</v>
      </c>
      <c r="B1994" s="107" t="s">
        <v>7593</v>
      </c>
    </row>
    <row r="1995" spans="1:2" ht="13.8" customHeight="1">
      <c r="A1995" s="107" t="s">
        <v>9326</v>
      </c>
      <c r="B1995" s="107" t="s">
        <v>4468</v>
      </c>
    </row>
    <row r="1996" spans="1:2" ht="13.8" customHeight="1">
      <c r="A1996" s="107" t="s">
        <v>9327</v>
      </c>
      <c r="B1996" s="107" t="s">
        <v>4467</v>
      </c>
    </row>
    <row r="1997" spans="1:2" ht="13.8" customHeight="1">
      <c r="A1997" s="107" t="s">
        <v>9328</v>
      </c>
      <c r="B1997" s="107" t="s">
        <v>4466</v>
      </c>
    </row>
    <row r="1998" spans="1:2" ht="13.8" customHeight="1">
      <c r="A1998" s="107" t="s">
        <v>9329</v>
      </c>
      <c r="B1998" s="107" t="s">
        <v>4465</v>
      </c>
    </row>
    <row r="1999" spans="1:2" ht="13.8" customHeight="1">
      <c r="A1999" s="107" t="s">
        <v>9330</v>
      </c>
      <c r="B1999" s="107" t="s">
        <v>4464</v>
      </c>
    </row>
    <row r="2000" spans="1:2" ht="13.8" customHeight="1">
      <c r="A2000" s="107" t="s">
        <v>9331</v>
      </c>
      <c r="B2000" s="107" t="s">
        <v>4463</v>
      </c>
    </row>
    <row r="2001" spans="1:2" ht="13.8" customHeight="1">
      <c r="A2001" s="107" t="s">
        <v>9332</v>
      </c>
      <c r="B2001" s="107" t="s">
        <v>4462</v>
      </c>
    </row>
    <row r="2002" spans="1:2" ht="13.8" customHeight="1">
      <c r="A2002" s="107" t="s">
        <v>9333</v>
      </c>
      <c r="B2002" s="107" t="s">
        <v>4461</v>
      </c>
    </row>
    <row r="2003" spans="1:2" ht="13.8" customHeight="1">
      <c r="A2003" s="107" t="s">
        <v>9334</v>
      </c>
      <c r="B2003" s="107" t="s">
        <v>4460</v>
      </c>
    </row>
    <row r="2004" spans="1:2" ht="13.8" customHeight="1">
      <c r="A2004" s="107" t="s">
        <v>9335</v>
      </c>
      <c r="B2004" s="107" t="s">
        <v>4459</v>
      </c>
    </row>
    <row r="2005" spans="1:2" ht="13.8" customHeight="1">
      <c r="A2005" s="107" t="s">
        <v>9336</v>
      </c>
      <c r="B2005" s="107" t="s">
        <v>4458</v>
      </c>
    </row>
    <row r="2006" spans="1:2" ht="13.8" customHeight="1">
      <c r="A2006" s="107" t="s">
        <v>9337</v>
      </c>
      <c r="B2006" s="107" t="s">
        <v>4457</v>
      </c>
    </row>
    <row r="2007" spans="1:2" ht="13.8" customHeight="1">
      <c r="A2007" s="107" t="s">
        <v>9338</v>
      </c>
      <c r="B2007" s="107" t="s">
        <v>4478</v>
      </c>
    </row>
    <row r="2008" spans="1:2" ht="13.8" customHeight="1">
      <c r="A2008" s="107" t="s">
        <v>9339</v>
      </c>
      <c r="B2008" s="107" t="s">
        <v>4477</v>
      </c>
    </row>
    <row r="2009" spans="1:2" ht="13.8" customHeight="1">
      <c r="A2009" s="107" t="s">
        <v>9340</v>
      </c>
      <c r="B2009" s="107" t="s">
        <v>4476</v>
      </c>
    </row>
    <row r="2010" spans="1:2" ht="13.8" customHeight="1">
      <c r="A2010" s="107" t="s">
        <v>9341</v>
      </c>
      <c r="B2010" s="107" t="s">
        <v>4475</v>
      </c>
    </row>
    <row r="2011" spans="1:2" ht="13.8" customHeight="1">
      <c r="A2011" s="107" t="s">
        <v>9342</v>
      </c>
      <c r="B2011" s="107" t="s">
        <v>4474</v>
      </c>
    </row>
    <row r="2012" spans="1:2" ht="13.8" customHeight="1">
      <c r="A2012" s="107" t="s">
        <v>9343</v>
      </c>
      <c r="B2012" s="107" t="s">
        <v>4473</v>
      </c>
    </row>
    <row r="2013" spans="1:2" ht="13.8" customHeight="1">
      <c r="A2013" s="107" t="s">
        <v>9344</v>
      </c>
      <c r="B2013" s="107" t="s">
        <v>4472</v>
      </c>
    </row>
    <row r="2014" spans="1:2" ht="13.8" customHeight="1">
      <c r="A2014" s="107" t="s">
        <v>9345</v>
      </c>
      <c r="B2014" s="107" t="s">
        <v>4471</v>
      </c>
    </row>
    <row r="2015" spans="1:2" ht="13.8" customHeight="1">
      <c r="A2015" s="107" t="s">
        <v>9346</v>
      </c>
      <c r="B2015" s="107" t="s">
        <v>4470</v>
      </c>
    </row>
    <row r="2016" spans="1:2" ht="13.8" customHeight="1">
      <c r="A2016" s="107" t="s">
        <v>9347</v>
      </c>
      <c r="B2016" s="107" t="s">
        <v>4483</v>
      </c>
    </row>
    <row r="2017" spans="1:2" ht="13.8" customHeight="1">
      <c r="A2017" s="107" t="s">
        <v>9348</v>
      </c>
      <c r="B2017" s="107" t="s">
        <v>4482</v>
      </c>
    </row>
    <row r="2018" spans="1:2" ht="13.8" customHeight="1">
      <c r="A2018" s="107" t="s">
        <v>9349</v>
      </c>
      <c r="B2018" s="107" t="s">
        <v>4481</v>
      </c>
    </row>
    <row r="2019" spans="1:2" ht="13.8" customHeight="1">
      <c r="A2019" s="107" t="s">
        <v>9350</v>
      </c>
      <c r="B2019" s="107" t="s">
        <v>12580</v>
      </c>
    </row>
    <row r="2020" spans="1:2" ht="13.8" customHeight="1">
      <c r="A2020" s="107" t="s">
        <v>9351</v>
      </c>
      <c r="B2020" s="107" t="s">
        <v>4480</v>
      </c>
    </row>
    <row r="2021" spans="1:2" ht="13.8" customHeight="1">
      <c r="A2021" s="107" t="s">
        <v>9352</v>
      </c>
      <c r="B2021" s="107" t="s">
        <v>4479</v>
      </c>
    </row>
    <row r="2022" spans="1:2" ht="13.8" customHeight="1">
      <c r="A2022" s="107" t="s">
        <v>9353</v>
      </c>
      <c r="B2022" s="107" t="s">
        <v>12581</v>
      </c>
    </row>
    <row r="2023" spans="1:2" ht="13.8" customHeight="1">
      <c r="A2023" s="107" t="s">
        <v>9354</v>
      </c>
      <c r="B2023" s="107" t="s">
        <v>12582</v>
      </c>
    </row>
    <row r="2024" spans="1:2" ht="13.8" customHeight="1">
      <c r="A2024" s="107" t="s">
        <v>9355</v>
      </c>
      <c r="B2024" s="107" t="s">
        <v>4488</v>
      </c>
    </row>
    <row r="2025" spans="1:2" ht="13.8" customHeight="1">
      <c r="A2025" s="107" t="s">
        <v>9356</v>
      </c>
      <c r="B2025" s="107" t="s">
        <v>4487</v>
      </c>
    </row>
    <row r="2026" spans="1:2" ht="13.8" customHeight="1">
      <c r="A2026" s="107" t="s">
        <v>9357</v>
      </c>
      <c r="B2026" s="107" t="s">
        <v>4486</v>
      </c>
    </row>
    <row r="2027" spans="1:2" ht="13.8" customHeight="1">
      <c r="A2027" s="107" t="s">
        <v>9358</v>
      </c>
      <c r="B2027" s="107" t="s">
        <v>4485</v>
      </c>
    </row>
    <row r="2028" spans="1:2" ht="13.8" customHeight="1">
      <c r="A2028" s="107" t="s">
        <v>9359</v>
      </c>
      <c r="B2028" s="107" t="s">
        <v>4484</v>
      </c>
    </row>
    <row r="2029" spans="1:2" ht="13.8" customHeight="1">
      <c r="A2029" s="107" t="s">
        <v>9360</v>
      </c>
      <c r="B2029" s="107" t="s">
        <v>4490</v>
      </c>
    </row>
    <row r="2030" spans="1:2" ht="13.8" customHeight="1">
      <c r="A2030" s="107" t="s">
        <v>9361</v>
      </c>
      <c r="B2030" s="107" t="s">
        <v>4489</v>
      </c>
    </row>
    <row r="2031" spans="1:2" ht="13.8" customHeight="1">
      <c r="A2031" s="107" t="s">
        <v>9362</v>
      </c>
      <c r="B2031" s="107" t="s">
        <v>4491</v>
      </c>
    </row>
    <row r="2032" spans="1:2" ht="13.8" customHeight="1">
      <c r="A2032" s="107" t="s">
        <v>9363</v>
      </c>
      <c r="B2032" s="107" t="s">
        <v>4493</v>
      </c>
    </row>
    <row r="2033" spans="1:2" ht="13.8" customHeight="1">
      <c r="A2033" s="107" t="s">
        <v>9364</v>
      </c>
      <c r="B2033" s="107" t="s">
        <v>4492</v>
      </c>
    </row>
    <row r="2034" spans="1:2" ht="13.8" customHeight="1">
      <c r="A2034" s="107" t="s">
        <v>9365</v>
      </c>
      <c r="B2034" s="107" t="s">
        <v>4506</v>
      </c>
    </row>
    <row r="2035" spans="1:2" ht="13.8" customHeight="1">
      <c r="A2035" s="107" t="s">
        <v>9366</v>
      </c>
      <c r="B2035" s="107" t="s">
        <v>4505</v>
      </c>
    </row>
    <row r="2036" spans="1:2" ht="13.8" customHeight="1">
      <c r="A2036" s="107" t="s">
        <v>9367</v>
      </c>
      <c r="B2036" s="107" t="s">
        <v>4504</v>
      </c>
    </row>
    <row r="2037" spans="1:2" ht="13.8" customHeight="1">
      <c r="A2037" s="107" t="s">
        <v>9368</v>
      </c>
      <c r="B2037" s="107" t="s">
        <v>4503</v>
      </c>
    </row>
    <row r="2038" spans="1:2" ht="13.8" customHeight="1">
      <c r="A2038" s="107" t="s">
        <v>9369</v>
      </c>
      <c r="B2038" s="107" t="s">
        <v>4502</v>
      </c>
    </row>
    <row r="2039" spans="1:2" ht="13.8" customHeight="1">
      <c r="A2039" s="107" t="s">
        <v>9370</v>
      </c>
      <c r="B2039" s="107" t="s">
        <v>4501</v>
      </c>
    </row>
    <row r="2040" spans="1:2" ht="13.8" customHeight="1">
      <c r="A2040" s="107" t="s">
        <v>9371</v>
      </c>
      <c r="B2040" s="107" t="s">
        <v>4500</v>
      </c>
    </row>
    <row r="2041" spans="1:2" ht="13.8" customHeight="1">
      <c r="A2041" s="107" t="s">
        <v>9372</v>
      </c>
      <c r="B2041" s="107" t="s">
        <v>4499</v>
      </c>
    </row>
    <row r="2042" spans="1:2" ht="13.8" customHeight="1">
      <c r="A2042" s="107" t="s">
        <v>9373</v>
      </c>
      <c r="B2042" s="107" t="s">
        <v>4498</v>
      </c>
    </row>
    <row r="2043" spans="1:2" ht="13.8" customHeight="1">
      <c r="A2043" s="107" t="s">
        <v>9374</v>
      </c>
      <c r="B2043" s="107" t="s">
        <v>4497</v>
      </c>
    </row>
    <row r="2044" spans="1:2" ht="13.8" customHeight="1">
      <c r="A2044" s="107" t="s">
        <v>9375</v>
      </c>
      <c r="B2044" s="107" t="s">
        <v>4496</v>
      </c>
    </row>
    <row r="2045" spans="1:2" ht="13.8" customHeight="1">
      <c r="A2045" s="107" t="s">
        <v>9376</v>
      </c>
      <c r="B2045" s="107" t="s">
        <v>4495</v>
      </c>
    </row>
    <row r="2046" spans="1:2" ht="13.8" customHeight="1">
      <c r="A2046" s="107" t="s">
        <v>9377</v>
      </c>
      <c r="B2046" s="107" t="s">
        <v>4494</v>
      </c>
    </row>
    <row r="2047" spans="1:2" ht="13.8" customHeight="1">
      <c r="A2047" s="107" t="s">
        <v>9378</v>
      </c>
      <c r="B2047" s="107" t="s">
        <v>4510</v>
      </c>
    </row>
    <row r="2048" spans="1:2" ht="13.8" customHeight="1">
      <c r="A2048" s="107" t="s">
        <v>9379</v>
      </c>
      <c r="B2048" s="107" t="s">
        <v>4509</v>
      </c>
    </row>
    <row r="2049" spans="1:2" ht="13.8" customHeight="1">
      <c r="A2049" s="107" t="s">
        <v>9380</v>
      </c>
      <c r="B2049" s="107" t="s">
        <v>4508</v>
      </c>
    </row>
    <row r="2050" spans="1:2" ht="13.8" customHeight="1">
      <c r="A2050" s="107" t="s">
        <v>9381</v>
      </c>
      <c r="B2050" s="107" t="s">
        <v>4507</v>
      </c>
    </row>
    <row r="2051" spans="1:2" ht="13.8" customHeight="1">
      <c r="A2051" s="107" t="s">
        <v>9382</v>
      </c>
      <c r="B2051" s="107" t="s">
        <v>4520</v>
      </c>
    </row>
    <row r="2052" spans="1:2" ht="13.8" customHeight="1">
      <c r="A2052" s="107" t="s">
        <v>9383</v>
      </c>
      <c r="B2052" s="107" t="s">
        <v>4519</v>
      </c>
    </row>
    <row r="2053" spans="1:2" ht="13.8" customHeight="1">
      <c r="A2053" s="107" t="s">
        <v>9384</v>
      </c>
      <c r="B2053" s="107" t="s">
        <v>4518</v>
      </c>
    </row>
    <row r="2054" spans="1:2" ht="13.8" customHeight="1">
      <c r="A2054" s="107" t="s">
        <v>9385</v>
      </c>
      <c r="B2054" s="107" t="s">
        <v>4517</v>
      </c>
    </row>
    <row r="2055" spans="1:2" ht="13.8" customHeight="1">
      <c r="A2055" s="107" t="s">
        <v>9386</v>
      </c>
      <c r="B2055" s="107" t="s">
        <v>4516</v>
      </c>
    </row>
    <row r="2056" spans="1:2" ht="13.8" customHeight="1">
      <c r="A2056" s="107" t="s">
        <v>9387</v>
      </c>
      <c r="B2056" s="107" t="s">
        <v>4515</v>
      </c>
    </row>
    <row r="2057" spans="1:2" ht="13.8" customHeight="1">
      <c r="A2057" s="107" t="s">
        <v>9388</v>
      </c>
      <c r="B2057" s="107" t="s">
        <v>4514</v>
      </c>
    </row>
    <row r="2058" spans="1:2" ht="13.8" customHeight="1">
      <c r="A2058" s="107" t="s">
        <v>9389</v>
      </c>
      <c r="B2058" s="107" t="s">
        <v>4513</v>
      </c>
    </row>
    <row r="2059" spans="1:2" ht="13.8" customHeight="1">
      <c r="A2059" s="107" t="s">
        <v>9390</v>
      </c>
      <c r="B2059" s="107" t="s">
        <v>4512</v>
      </c>
    </row>
    <row r="2060" spans="1:2" ht="13.8" customHeight="1">
      <c r="A2060" s="107" t="s">
        <v>9391</v>
      </c>
      <c r="B2060" s="107" t="s">
        <v>4511</v>
      </c>
    </row>
    <row r="2061" spans="1:2" ht="13.8" customHeight="1">
      <c r="A2061" s="107" t="s">
        <v>9392</v>
      </c>
      <c r="B2061" s="107" t="s">
        <v>12583</v>
      </c>
    </row>
    <row r="2062" spans="1:2" ht="13.8" customHeight="1">
      <c r="A2062" s="107" t="s">
        <v>9393</v>
      </c>
      <c r="B2062" s="107" t="s">
        <v>12584</v>
      </c>
    </row>
    <row r="2063" spans="1:2" ht="13.8" customHeight="1">
      <c r="A2063" s="107" t="s">
        <v>9394</v>
      </c>
      <c r="B2063" s="107" t="s">
        <v>12585</v>
      </c>
    </row>
    <row r="2064" spans="1:2" ht="13.8" customHeight="1">
      <c r="A2064" s="107" t="s">
        <v>9395</v>
      </c>
      <c r="B2064" s="107" t="s">
        <v>12586</v>
      </c>
    </row>
    <row r="2065" spans="1:2" ht="13.8" customHeight="1">
      <c r="A2065" s="107" t="s">
        <v>9396</v>
      </c>
      <c r="B2065" s="107" t="s">
        <v>12587</v>
      </c>
    </row>
    <row r="2066" spans="1:2" ht="13.8" customHeight="1">
      <c r="A2066" s="107" t="s">
        <v>9397</v>
      </c>
      <c r="B2066" s="107" t="s">
        <v>12588</v>
      </c>
    </row>
    <row r="2067" spans="1:2" ht="13.8" customHeight="1">
      <c r="A2067" s="107" t="s">
        <v>9398</v>
      </c>
      <c r="B2067" s="107" t="s">
        <v>4521</v>
      </c>
    </row>
    <row r="2068" spans="1:2" ht="13.8" customHeight="1">
      <c r="A2068" s="107" t="s">
        <v>9399</v>
      </c>
      <c r="B2068" s="107" t="s">
        <v>12589</v>
      </c>
    </row>
    <row r="2069" spans="1:2" ht="13.8" customHeight="1">
      <c r="A2069" s="107" t="s">
        <v>9400</v>
      </c>
      <c r="B2069" s="107" t="s">
        <v>12590</v>
      </c>
    </row>
    <row r="2070" spans="1:2" ht="13.8" customHeight="1">
      <c r="A2070" s="107" t="s">
        <v>9401</v>
      </c>
      <c r="B2070" s="107" t="s">
        <v>12591</v>
      </c>
    </row>
    <row r="2071" spans="1:2" ht="13.8" customHeight="1">
      <c r="A2071" s="107" t="s">
        <v>9402</v>
      </c>
      <c r="B2071" s="107" t="s">
        <v>4525</v>
      </c>
    </row>
    <row r="2072" spans="1:2" ht="13.8" customHeight="1">
      <c r="A2072" s="107" t="s">
        <v>9403</v>
      </c>
      <c r="B2072" s="107" t="s">
        <v>4524</v>
      </c>
    </row>
    <row r="2073" spans="1:2" ht="13.8" customHeight="1">
      <c r="A2073" s="107" t="s">
        <v>9404</v>
      </c>
      <c r="B2073" s="107" t="s">
        <v>12592</v>
      </c>
    </row>
    <row r="2074" spans="1:2" ht="13.8" customHeight="1">
      <c r="A2074" s="107" t="s">
        <v>9405</v>
      </c>
      <c r="B2074" s="107" t="s">
        <v>4523</v>
      </c>
    </row>
    <row r="2075" spans="1:2" ht="13.8" customHeight="1">
      <c r="A2075" s="107" t="s">
        <v>9406</v>
      </c>
      <c r="B2075" s="107" t="s">
        <v>12593</v>
      </c>
    </row>
    <row r="2076" spans="1:2" ht="13.8" customHeight="1">
      <c r="A2076" s="107" t="s">
        <v>9407</v>
      </c>
      <c r="B2076" s="107" t="s">
        <v>12594</v>
      </c>
    </row>
    <row r="2077" spans="1:2" ht="13.8" customHeight="1">
      <c r="A2077" s="107" t="s">
        <v>9408</v>
      </c>
      <c r="B2077" s="107" t="s">
        <v>4522</v>
      </c>
    </row>
    <row r="2078" spans="1:2" ht="13.8" customHeight="1">
      <c r="A2078" s="107" t="s">
        <v>9409</v>
      </c>
      <c r="B2078" s="107" t="s">
        <v>4530</v>
      </c>
    </row>
    <row r="2079" spans="1:2" ht="13.8" customHeight="1">
      <c r="A2079" s="107" t="s">
        <v>9410</v>
      </c>
      <c r="B2079" s="107" t="s">
        <v>4529</v>
      </c>
    </row>
    <row r="2080" spans="1:2" ht="13.8" customHeight="1">
      <c r="A2080" s="107" t="s">
        <v>9411</v>
      </c>
      <c r="B2080" s="107" t="s">
        <v>4528</v>
      </c>
    </row>
    <row r="2081" spans="1:2" ht="13.8" customHeight="1">
      <c r="A2081" s="107" t="s">
        <v>9412</v>
      </c>
      <c r="B2081" s="107" t="s">
        <v>4527</v>
      </c>
    </row>
    <row r="2082" spans="1:2" ht="13.8" customHeight="1">
      <c r="A2082" s="107" t="s">
        <v>9413</v>
      </c>
      <c r="B2082" s="107" t="s">
        <v>4526</v>
      </c>
    </row>
    <row r="2083" spans="1:2" ht="13.8" customHeight="1">
      <c r="A2083" s="107" t="s">
        <v>9414</v>
      </c>
      <c r="B2083" s="107" t="s">
        <v>4532</v>
      </c>
    </row>
    <row r="2084" spans="1:2" ht="13.8" customHeight="1">
      <c r="A2084" s="107" t="s">
        <v>9415</v>
      </c>
      <c r="B2084" s="107" t="s">
        <v>4531</v>
      </c>
    </row>
    <row r="2085" spans="1:2" ht="13.8" customHeight="1">
      <c r="A2085" s="107" t="s">
        <v>9416</v>
      </c>
      <c r="B2085" s="107" t="s">
        <v>4533</v>
      </c>
    </row>
    <row r="2086" spans="1:2" ht="13.8" customHeight="1">
      <c r="A2086" s="107" t="s">
        <v>9417</v>
      </c>
      <c r="B2086" s="107" t="s">
        <v>4535</v>
      </c>
    </row>
    <row r="2087" spans="1:2" ht="13.8" customHeight="1">
      <c r="A2087" s="107" t="s">
        <v>9418</v>
      </c>
      <c r="B2087" s="107" t="s">
        <v>4534</v>
      </c>
    </row>
    <row r="2088" spans="1:2" ht="13.8" customHeight="1">
      <c r="A2088" s="107" t="s">
        <v>9419</v>
      </c>
      <c r="B2088" s="107" t="s">
        <v>4547</v>
      </c>
    </row>
    <row r="2089" spans="1:2" ht="13.8" customHeight="1">
      <c r="A2089" s="107" t="s">
        <v>9420</v>
      </c>
      <c r="B2089" s="107" t="s">
        <v>4546</v>
      </c>
    </row>
    <row r="2090" spans="1:2" ht="13.8" customHeight="1">
      <c r="A2090" s="107" t="s">
        <v>9421</v>
      </c>
      <c r="B2090" s="107" t="s">
        <v>3794</v>
      </c>
    </row>
    <row r="2091" spans="1:2" ht="13.8" customHeight="1">
      <c r="A2091" s="107" t="s">
        <v>9422</v>
      </c>
      <c r="B2091" s="107" t="s">
        <v>4545</v>
      </c>
    </row>
    <row r="2092" spans="1:2" ht="13.8" customHeight="1">
      <c r="A2092" s="107" t="s">
        <v>9423</v>
      </c>
      <c r="B2092" s="107" t="s">
        <v>4544</v>
      </c>
    </row>
    <row r="2093" spans="1:2" ht="13.8" customHeight="1">
      <c r="A2093" s="107" t="s">
        <v>9424</v>
      </c>
      <c r="B2093" s="107" t="s">
        <v>4543</v>
      </c>
    </row>
    <row r="2094" spans="1:2" ht="13.8" customHeight="1">
      <c r="A2094" s="107" t="s">
        <v>9425</v>
      </c>
      <c r="B2094" s="107" t="s">
        <v>4542</v>
      </c>
    </row>
    <row r="2095" spans="1:2" ht="13.8" customHeight="1">
      <c r="A2095" s="107" t="s">
        <v>9426</v>
      </c>
      <c r="B2095" s="107" t="s">
        <v>4541</v>
      </c>
    </row>
    <row r="2096" spans="1:2" ht="13.8" customHeight="1">
      <c r="A2096" s="107" t="s">
        <v>9427</v>
      </c>
      <c r="B2096" s="107" t="s">
        <v>4540</v>
      </c>
    </row>
    <row r="2097" spans="1:2" ht="13.8" customHeight="1">
      <c r="A2097" s="107" t="s">
        <v>9428</v>
      </c>
      <c r="B2097" s="107" t="s">
        <v>4539</v>
      </c>
    </row>
    <row r="2098" spans="1:2" ht="13.8" customHeight="1">
      <c r="A2098" s="107" t="s">
        <v>9429</v>
      </c>
      <c r="B2098" s="107" t="s">
        <v>4538</v>
      </c>
    </row>
    <row r="2099" spans="1:2" ht="13.8" customHeight="1">
      <c r="A2099" s="107" t="s">
        <v>9430</v>
      </c>
      <c r="B2099" s="107" t="s">
        <v>4537</v>
      </c>
    </row>
    <row r="2100" spans="1:2" ht="13.8" customHeight="1">
      <c r="A2100" s="107" t="s">
        <v>9431</v>
      </c>
      <c r="B2100" s="107" t="s">
        <v>4536</v>
      </c>
    </row>
    <row r="2101" spans="1:2" ht="13.8" customHeight="1">
      <c r="A2101" s="107" t="s">
        <v>9432</v>
      </c>
      <c r="B2101" s="107" t="s">
        <v>4551</v>
      </c>
    </row>
    <row r="2102" spans="1:2" ht="13.8" customHeight="1">
      <c r="A2102" s="107" t="s">
        <v>9433</v>
      </c>
      <c r="B2102" s="107" t="s">
        <v>4550</v>
      </c>
    </row>
    <row r="2103" spans="1:2" ht="13.8" customHeight="1">
      <c r="A2103" s="107" t="s">
        <v>9434</v>
      </c>
      <c r="B2103" s="107" t="s">
        <v>4549</v>
      </c>
    </row>
    <row r="2104" spans="1:2" ht="13.8" customHeight="1">
      <c r="A2104" s="107" t="s">
        <v>9435</v>
      </c>
      <c r="B2104" s="107" t="s">
        <v>4548</v>
      </c>
    </row>
    <row r="2105" spans="1:2" ht="13.8" customHeight="1">
      <c r="A2105" s="107" t="s">
        <v>9436</v>
      </c>
      <c r="B2105" s="107" t="s">
        <v>4564</v>
      </c>
    </row>
    <row r="2106" spans="1:2" ht="13.8" customHeight="1">
      <c r="A2106" s="107" t="s">
        <v>9437</v>
      </c>
      <c r="B2106" s="107" t="s">
        <v>4563</v>
      </c>
    </row>
    <row r="2107" spans="1:2" ht="13.8" customHeight="1">
      <c r="A2107" s="107" t="s">
        <v>9438</v>
      </c>
      <c r="B2107" s="107" t="s">
        <v>4562</v>
      </c>
    </row>
    <row r="2108" spans="1:2" ht="13.8" customHeight="1">
      <c r="A2108" s="107" t="s">
        <v>9439</v>
      </c>
      <c r="B2108" s="107" t="s">
        <v>4561</v>
      </c>
    </row>
    <row r="2109" spans="1:2" ht="13.8" customHeight="1">
      <c r="A2109" s="107" t="s">
        <v>9440</v>
      </c>
      <c r="B2109" s="107" t="s">
        <v>4560</v>
      </c>
    </row>
    <row r="2110" spans="1:2" ht="13.8" customHeight="1">
      <c r="A2110" s="107" t="s">
        <v>9441</v>
      </c>
      <c r="B2110" s="107" t="s">
        <v>4559</v>
      </c>
    </row>
    <row r="2111" spans="1:2" ht="13.8" customHeight="1">
      <c r="A2111" s="107" t="s">
        <v>9442</v>
      </c>
      <c r="B2111" s="107" t="s">
        <v>4558</v>
      </c>
    </row>
    <row r="2112" spans="1:2" ht="13.8" customHeight="1">
      <c r="A2112" s="107" t="s">
        <v>9443</v>
      </c>
      <c r="B2112" s="107" t="s">
        <v>4557</v>
      </c>
    </row>
    <row r="2113" spans="1:2" ht="13.8" customHeight="1">
      <c r="A2113" s="107" t="s">
        <v>9444</v>
      </c>
      <c r="B2113" s="107" t="s">
        <v>4556</v>
      </c>
    </row>
    <row r="2114" spans="1:2" ht="13.8" customHeight="1">
      <c r="A2114" s="107" t="s">
        <v>9445</v>
      </c>
      <c r="B2114" s="107" t="s">
        <v>4555</v>
      </c>
    </row>
    <row r="2115" spans="1:2" ht="13.8" customHeight="1">
      <c r="A2115" s="107" t="s">
        <v>9446</v>
      </c>
      <c r="B2115" s="107" t="s">
        <v>4554</v>
      </c>
    </row>
    <row r="2116" spans="1:2" ht="13.8" customHeight="1">
      <c r="A2116" s="107" t="s">
        <v>9447</v>
      </c>
      <c r="B2116" s="107" t="s">
        <v>4553</v>
      </c>
    </row>
    <row r="2117" spans="1:2" ht="13.8" customHeight="1">
      <c r="A2117" s="107" t="s">
        <v>9448</v>
      </c>
      <c r="B2117" s="107" t="s">
        <v>4552</v>
      </c>
    </row>
    <row r="2118" spans="1:2" ht="13.8" customHeight="1">
      <c r="A2118" s="107" t="s">
        <v>9449</v>
      </c>
      <c r="B2118" s="107" t="s">
        <v>12595</v>
      </c>
    </row>
    <row r="2119" spans="1:2" ht="13.8" customHeight="1">
      <c r="A2119" s="107" t="s">
        <v>9450</v>
      </c>
      <c r="B2119" s="107" t="s">
        <v>12596</v>
      </c>
    </row>
    <row r="2120" spans="1:2" ht="13.8" customHeight="1">
      <c r="A2120" s="107" t="s">
        <v>9451</v>
      </c>
      <c r="B2120" s="107" t="s">
        <v>4569</v>
      </c>
    </row>
    <row r="2121" spans="1:2" ht="13.8" customHeight="1">
      <c r="A2121" s="107" t="s">
        <v>9452</v>
      </c>
      <c r="B2121" s="107" t="s">
        <v>12597</v>
      </c>
    </row>
    <row r="2122" spans="1:2" ht="13.8" customHeight="1">
      <c r="A2122" s="107" t="s">
        <v>9453</v>
      </c>
      <c r="B2122" s="107" t="s">
        <v>12598</v>
      </c>
    </row>
    <row r="2123" spans="1:2" ht="13.8" customHeight="1">
      <c r="A2123" s="107" t="s">
        <v>9454</v>
      </c>
      <c r="B2123" s="107" t="s">
        <v>4568</v>
      </c>
    </row>
    <row r="2124" spans="1:2" ht="13.8" customHeight="1">
      <c r="A2124" s="107" t="s">
        <v>9455</v>
      </c>
      <c r="B2124" s="107" t="s">
        <v>4567</v>
      </c>
    </row>
    <row r="2125" spans="1:2" ht="13.8" customHeight="1">
      <c r="A2125" s="107" t="s">
        <v>9456</v>
      </c>
      <c r="B2125" s="107" t="s">
        <v>7594</v>
      </c>
    </row>
    <row r="2126" spans="1:2" ht="13.8" customHeight="1">
      <c r="A2126" s="107" t="s">
        <v>9457</v>
      </c>
      <c r="B2126" s="107" t="s">
        <v>4566</v>
      </c>
    </row>
    <row r="2127" spans="1:2" ht="13.8" customHeight="1">
      <c r="A2127" s="107" t="s">
        <v>9458</v>
      </c>
      <c r="B2127" s="107" t="s">
        <v>4565</v>
      </c>
    </row>
    <row r="2128" spans="1:2" ht="13.8" customHeight="1">
      <c r="A2128" s="107" t="s">
        <v>9459</v>
      </c>
      <c r="B2128" s="107" t="s">
        <v>12599</v>
      </c>
    </row>
    <row r="2129" spans="1:2" ht="13.8" customHeight="1">
      <c r="A2129" s="107" t="s">
        <v>9460</v>
      </c>
      <c r="B2129" s="107" t="s">
        <v>12600</v>
      </c>
    </row>
    <row r="2130" spans="1:2" ht="13.8" customHeight="1">
      <c r="A2130" s="107" t="s">
        <v>9461</v>
      </c>
      <c r="B2130" s="107" t="s">
        <v>12601</v>
      </c>
    </row>
    <row r="2131" spans="1:2" ht="13.8" customHeight="1">
      <c r="A2131" s="107" t="s">
        <v>9462</v>
      </c>
      <c r="B2131" s="107" t="s">
        <v>12602</v>
      </c>
    </row>
    <row r="2132" spans="1:2" ht="13.8" customHeight="1">
      <c r="A2132" s="107" t="s">
        <v>9463</v>
      </c>
      <c r="B2132" s="107" t="s">
        <v>12603</v>
      </c>
    </row>
    <row r="2133" spans="1:2" ht="13.8" customHeight="1">
      <c r="A2133" s="107" t="s">
        <v>9464</v>
      </c>
      <c r="B2133" s="107" t="s">
        <v>12604</v>
      </c>
    </row>
    <row r="2134" spans="1:2" ht="13.8" customHeight="1">
      <c r="A2134" s="107" t="s">
        <v>9465</v>
      </c>
      <c r="B2134" s="107" t="s">
        <v>12605</v>
      </c>
    </row>
    <row r="2135" spans="1:2" ht="13.8" customHeight="1">
      <c r="A2135" s="107" t="s">
        <v>9466</v>
      </c>
      <c r="B2135" s="107" t="s">
        <v>12606</v>
      </c>
    </row>
    <row r="2136" spans="1:2" ht="13.8" customHeight="1">
      <c r="A2136" s="107" t="s">
        <v>9467</v>
      </c>
      <c r="B2136" s="107" t="s">
        <v>4576</v>
      </c>
    </row>
    <row r="2137" spans="1:2" ht="13.8" customHeight="1">
      <c r="A2137" s="107" t="s">
        <v>9468</v>
      </c>
      <c r="B2137" s="107" t="s">
        <v>4575</v>
      </c>
    </row>
    <row r="2138" spans="1:2" ht="13.8" customHeight="1">
      <c r="A2138" s="107" t="s">
        <v>9469</v>
      </c>
      <c r="B2138" s="107" t="s">
        <v>4574</v>
      </c>
    </row>
    <row r="2139" spans="1:2" ht="13.8" customHeight="1">
      <c r="A2139" s="107" t="s">
        <v>9470</v>
      </c>
      <c r="B2139" s="107" t="s">
        <v>4573</v>
      </c>
    </row>
    <row r="2140" spans="1:2" ht="13.8" customHeight="1">
      <c r="A2140" s="107" t="s">
        <v>9471</v>
      </c>
      <c r="B2140" s="107" t="s">
        <v>4572</v>
      </c>
    </row>
    <row r="2141" spans="1:2" ht="13.8" customHeight="1">
      <c r="A2141" s="107" t="s">
        <v>9472</v>
      </c>
      <c r="B2141" s="107" t="s">
        <v>4571</v>
      </c>
    </row>
    <row r="2142" spans="1:2" ht="13.8" customHeight="1">
      <c r="A2142" s="107" t="s">
        <v>9473</v>
      </c>
      <c r="B2142" s="107" t="s">
        <v>4570</v>
      </c>
    </row>
    <row r="2143" spans="1:2" ht="13.8" customHeight="1">
      <c r="A2143" s="107" t="s">
        <v>9474</v>
      </c>
      <c r="B2143" s="107" t="s">
        <v>4584</v>
      </c>
    </row>
    <row r="2144" spans="1:2" ht="13.8" customHeight="1">
      <c r="A2144" s="107" t="s">
        <v>9475</v>
      </c>
      <c r="B2144" s="107" t="s">
        <v>4583</v>
      </c>
    </row>
    <row r="2145" spans="1:2" ht="13.8" customHeight="1">
      <c r="A2145" s="107" t="s">
        <v>9476</v>
      </c>
      <c r="B2145" s="107" t="s">
        <v>4582</v>
      </c>
    </row>
    <row r="2146" spans="1:2" ht="13.8" customHeight="1">
      <c r="A2146" s="107" t="s">
        <v>9477</v>
      </c>
      <c r="B2146" s="107" t="s">
        <v>12607</v>
      </c>
    </row>
    <row r="2147" spans="1:2" ht="13.8" customHeight="1">
      <c r="A2147" s="107" t="s">
        <v>9478</v>
      </c>
      <c r="B2147" s="107" t="s">
        <v>12608</v>
      </c>
    </row>
    <row r="2148" spans="1:2" ht="13.8" customHeight="1">
      <c r="A2148" s="107" t="s">
        <v>9479</v>
      </c>
      <c r="B2148" s="107" t="s">
        <v>4581</v>
      </c>
    </row>
    <row r="2149" spans="1:2" ht="13.8" customHeight="1">
      <c r="A2149" s="107" t="s">
        <v>9480</v>
      </c>
      <c r="B2149" s="107" t="s">
        <v>4580</v>
      </c>
    </row>
    <row r="2150" spans="1:2" ht="13.8" customHeight="1">
      <c r="A2150" s="107" t="s">
        <v>9481</v>
      </c>
      <c r="B2150" s="107" t="s">
        <v>4579</v>
      </c>
    </row>
    <row r="2151" spans="1:2" ht="13.8" customHeight="1">
      <c r="A2151" s="107" t="s">
        <v>9482</v>
      </c>
      <c r="B2151" s="107" t="s">
        <v>4578</v>
      </c>
    </row>
    <row r="2152" spans="1:2" ht="13.8" customHeight="1">
      <c r="A2152" s="107" t="s">
        <v>9483</v>
      </c>
      <c r="B2152" s="107" t="s">
        <v>4577</v>
      </c>
    </row>
    <row r="2153" spans="1:2" ht="13.8" customHeight="1">
      <c r="A2153" s="107" t="s">
        <v>9484</v>
      </c>
      <c r="B2153" s="107" t="s">
        <v>12609</v>
      </c>
    </row>
    <row r="2154" spans="1:2" ht="13.8" customHeight="1">
      <c r="A2154" s="107" t="s">
        <v>9485</v>
      </c>
      <c r="B2154" s="107" t="s">
        <v>4588</v>
      </c>
    </row>
    <row r="2155" spans="1:2" ht="13.8" customHeight="1">
      <c r="A2155" s="107" t="s">
        <v>9486</v>
      </c>
      <c r="B2155" s="107" t="s">
        <v>12610</v>
      </c>
    </row>
    <row r="2156" spans="1:2" ht="13.8" customHeight="1">
      <c r="A2156" s="107" t="s">
        <v>9487</v>
      </c>
      <c r="B2156" s="107" t="s">
        <v>4587</v>
      </c>
    </row>
    <row r="2157" spans="1:2" ht="13.8" customHeight="1">
      <c r="A2157" s="107" t="s">
        <v>9488</v>
      </c>
      <c r="B2157" s="107" t="s">
        <v>12611</v>
      </c>
    </row>
    <row r="2158" spans="1:2" ht="13.8" customHeight="1">
      <c r="A2158" s="107" t="s">
        <v>9489</v>
      </c>
      <c r="B2158" s="107" t="s">
        <v>4586</v>
      </c>
    </row>
    <row r="2159" spans="1:2" ht="13.8" customHeight="1">
      <c r="A2159" s="107" t="s">
        <v>9490</v>
      </c>
      <c r="B2159" s="107" t="s">
        <v>12612</v>
      </c>
    </row>
    <row r="2160" spans="1:2" ht="13.8" customHeight="1">
      <c r="A2160" s="107" t="s">
        <v>9491</v>
      </c>
      <c r="B2160" s="107" t="s">
        <v>12613</v>
      </c>
    </row>
    <row r="2161" spans="1:2" ht="13.8" customHeight="1">
      <c r="A2161" s="107" t="s">
        <v>9492</v>
      </c>
      <c r="B2161" s="107" t="s">
        <v>12614</v>
      </c>
    </row>
    <row r="2162" spans="1:2" ht="13.8" customHeight="1">
      <c r="A2162" s="107" t="s">
        <v>9493</v>
      </c>
      <c r="B2162" s="107" t="s">
        <v>12615</v>
      </c>
    </row>
    <row r="2163" spans="1:2" ht="13.8" customHeight="1">
      <c r="A2163" s="107" t="s">
        <v>9494</v>
      </c>
      <c r="B2163" s="107" t="s">
        <v>12616</v>
      </c>
    </row>
    <row r="2164" spans="1:2" ht="13.8" customHeight="1">
      <c r="A2164" s="107" t="s">
        <v>9495</v>
      </c>
      <c r="B2164" s="107" t="s">
        <v>4596</v>
      </c>
    </row>
    <row r="2165" spans="1:2" ht="13.8" customHeight="1">
      <c r="A2165" s="107" t="s">
        <v>9496</v>
      </c>
      <c r="B2165" s="107" t="s">
        <v>4595</v>
      </c>
    </row>
    <row r="2166" spans="1:2" ht="13.8" customHeight="1">
      <c r="A2166" s="107" t="s">
        <v>9497</v>
      </c>
      <c r="B2166" s="107" t="s">
        <v>4594</v>
      </c>
    </row>
    <row r="2167" spans="1:2" ht="13.8" customHeight="1">
      <c r="A2167" s="107" t="s">
        <v>9498</v>
      </c>
      <c r="B2167" s="107" t="s">
        <v>4593</v>
      </c>
    </row>
    <row r="2168" spans="1:2" ht="13.8" customHeight="1">
      <c r="A2168" s="107" t="s">
        <v>9499</v>
      </c>
      <c r="B2168" s="107" t="s">
        <v>4592</v>
      </c>
    </row>
    <row r="2169" spans="1:2" ht="13.8" customHeight="1">
      <c r="A2169" s="107" t="s">
        <v>9500</v>
      </c>
      <c r="B2169" s="107" t="s">
        <v>4591</v>
      </c>
    </row>
    <row r="2170" spans="1:2" ht="13.8" customHeight="1">
      <c r="A2170" s="107" t="s">
        <v>9501</v>
      </c>
      <c r="B2170" s="107" t="s">
        <v>4590</v>
      </c>
    </row>
    <row r="2171" spans="1:2" ht="13.8" customHeight="1">
      <c r="A2171" s="107" t="s">
        <v>9502</v>
      </c>
      <c r="B2171" s="107" t="s">
        <v>4589</v>
      </c>
    </row>
    <row r="2172" spans="1:2" ht="13.8" customHeight="1">
      <c r="A2172" s="107" t="s">
        <v>9503</v>
      </c>
      <c r="B2172" s="107" t="s">
        <v>4600</v>
      </c>
    </row>
    <row r="2173" spans="1:2" ht="13.8" customHeight="1">
      <c r="A2173" s="107" t="s">
        <v>9504</v>
      </c>
      <c r="B2173" s="107" t="s">
        <v>4599</v>
      </c>
    </row>
    <row r="2174" spans="1:2" ht="13.8" customHeight="1">
      <c r="A2174" s="107" t="s">
        <v>9505</v>
      </c>
      <c r="B2174" s="107" t="s">
        <v>4598</v>
      </c>
    </row>
    <row r="2175" spans="1:2" ht="13.8" customHeight="1">
      <c r="A2175" s="107" t="s">
        <v>9506</v>
      </c>
      <c r="B2175" s="107" t="s">
        <v>4597</v>
      </c>
    </row>
    <row r="2176" spans="1:2" ht="13.8" customHeight="1">
      <c r="A2176" s="107" t="s">
        <v>9507</v>
      </c>
      <c r="B2176" s="107" t="s">
        <v>4602</v>
      </c>
    </row>
    <row r="2177" spans="1:2" ht="13.8" customHeight="1">
      <c r="A2177" s="107" t="s">
        <v>9508</v>
      </c>
      <c r="B2177" s="107" t="s">
        <v>4601</v>
      </c>
    </row>
    <row r="2178" spans="1:2" ht="13.8" customHeight="1">
      <c r="A2178" s="107" t="s">
        <v>9509</v>
      </c>
      <c r="B2178" s="107" t="s">
        <v>3472</v>
      </c>
    </row>
    <row r="2179" spans="1:2" ht="13.8" customHeight="1">
      <c r="A2179" s="107" t="s">
        <v>9510</v>
      </c>
      <c r="B2179" s="107" t="s">
        <v>4603</v>
      </c>
    </row>
    <row r="2180" spans="1:2" ht="13.8" customHeight="1">
      <c r="A2180" s="107" t="s">
        <v>9511</v>
      </c>
      <c r="B2180" s="107" t="s">
        <v>2320</v>
      </c>
    </row>
    <row r="2181" spans="1:2" ht="13.8" customHeight="1">
      <c r="A2181" s="107" t="s">
        <v>9512</v>
      </c>
      <c r="B2181" s="107" t="s">
        <v>4612</v>
      </c>
    </row>
    <row r="2182" spans="1:2" ht="13.8" customHeight="1">
      <c r="A2182" s="107" t="s">
        <v>9513</v>
      </c>
      <c r="B2182" s="107" t="s">
        <v>4611</v>
      </c>
    </row>
    <row r="2183" spans="1:2" ht="13.8" customHeight="1">
      <c r="A2183" s="107" t="s">
        <v>9514</v>
      </c>
      <c r="B2183" s="107" t="s">
        <v>4610</v>
      </c>
    </row>
    <row r="2184" spans="1:2" ht="13.8" customHeight="1">
      <c r="A2184" s="107" t="s">
        <v>9515</v>
      </c>
      <c r="B2184" s="107" t="s">
        <v>4609</v>
      </c>
    </row>
    <row r="2185" spans="1:2" ht="13.8" customHeight="1">
      <c r="A2185" s="107" t="s">
        <v>9516</v>
      </c>
      <c r="B2185" s="107" t="s">
        <v>7595</v>
      </c>
    </row>
    <row r="2186" spans="1:2" ht="13.8" customHeight="1">
      <c r="A2186" s="107" t="s">
        <v>9517</v>
      </c>
      <c r="B2186" s="107" t="s">
        <v>4608</v>
      </c>
    </row>
    <row r="2187" spans="1:2" ht="13.8" customHeight="1">
      <c r="A2187" s="107" t="s">
        <v>9518</v>
      </c>
      <c r="B2187" s="107" t="s">
        <v>4607</v>
      </c>
    </row>
    <row r="2188" spans="1:2" ht="13.8" customHeight="1">
      <c r="A2188" s="107" t="s">
        <v>9519</v>
      </c>
      <c r="B2188" s="107" t="s">
        <v>4606</v>
      </c>
    </row>
    <row r="2189" spans="1:2" ht="13.8" customHeight="1">
      <c r="A2189" s="107" t="s">
        <v>9520</v>
      </c>
      <c r="B2189" s="107" t="s">
        <v>4605</v>
      </c>
    </row>
    <row r="2190" spans="1:2" ht="13.8" customHeight="1">
      <c r="A2190" s="107" t="s">
        <v>9521</v>
      </c>
      <c r="B2190" s="107" t="s">
        <v>4604</v>
      </c>
    </row>
    <row r="2191" spans="1:2" ht="13.8" customHeight="1">
      <c r="A2191" s="107" t="s">
        <v>9522</v>
      </c>
      <c r="B2191" s="107" t="s">
        <v>4616</v>
      </c>
    </row>
    <row r="2192" spans="1:2" ht="13.8" customHeight="1">
      <c r="A2192" s="107" t="s">
        <v>9523</v>
      </c>
      <c r="B2192" s="107" t="s">
        <v>4615</v>
      </c>
    </row>
    <row r="2193" spans="1:2" ht="13.8" customHeight="1">
      <c r="A2193" s="107" t="s">
        <v>9524</v>
      </c>
      <c r="B2193" s="107" t="s">
        <v>4614</v>
      </c>
    </row>
    <row r="2194" spans="1:2" ht="13.8" customHeight="1">
      <c r="A2194" s="107" t="s">
        <v>9525</v>
      </c>
      <c r="B2194" s="107" t="s">
        <v>4613</v>
      </c>
    </row>
    <row r="2195" spans="1:2" ht="13.8" customHeight="1">
      <c r="A2195" s="107" t="s">
        <v>9526</v>
      </c>
      <c r="B2195" s="107" t="s">
        <v>4619</v>
      </c>
    </row>
    <row r="2196" spans="1:2" ht="13.8" customHeight="1">
      <c r="A2196" s="107" t="s">
        <v>9527</v>
      </c>
      <c r="B2196" s="107" t="s">
        <v>4618</v>
      </c>
    </row>
    <row r="2197" spans="1:2" ht="13.8" customHeight="1">
      <c r="A2197" s="107" t="s">
        <v>9528</v>
      </c>
      <c r="B2197" s="107" t="s">
        <v>4617</v>
      </c>
    </row>
    <row r="2198" spans="1:2" ht="13.8" customHeight="1">
      <c r="A2198" s="107" t="s">
        <v>9529</v>
      </c>
      <c r="B2198" s="107" t="s">
        <v>4628</v>
      </c>
    </row>
    <row r="2199" spans="1:2" ht="13.8" customHeight="1">
      <c r="A2199" s="107" t="s">
        <v>9530</v>
      </c>
      <c r="B2199" s="107" t="s">
        <v>4627</v>
      </c>
    </row>
    <row r="2200" spans="1:2" ht="13.8" customHeight="1">
      <c r="A2200" s="107" t="s">
        <v>9531</v>
      </c>
      <c r="B2200" s="107" t="s">
        <v>3411</v>
      </c>
    </row>
    <row r="2201" spans="1:2" ht="13.8" customHeight="1">
      <c r="A2201" s="107" t="s">
        <v>9532</v>
      </c>
      <c r="B2201" s="107" t="s">
        <v>4626</v>
      </c>
    </row>
    <row r="2202" spans="1:2" ht="13.8" customHeight="1">
      <c r="A2202" s="107" t="s">
        <v>9533</v>
      </c>
      <c r="B2202" s="107" t="s">
        <v>4625</v>
      </c>
    </row>
    <row r="2203" spans="1:2" ht="13.8" customHeight="1">
      <c r="A2203" s="107" t="s">
        <v>9534</v>
      </c>
      <c r="B2203" s="107" t="s">
        <v>4624</v>
      </c>
    </row>
    <row r="2204" spans="1:2" ht="13.8" customHeight="1">
      <c r="A2204" s="107" t="s">
        <v>9535</v>
      </c>
      <c r="B2204" s="107" t="s">
        <v>4623</v>
      </c>
    </row>
    <row r="2205" spans="1:2" ht="13.8" customHeight="1">
      <c r="A2205" s="107" t="s">
        <v>9536</v>
      </c>
      <c r="B2205" s="107" t="s">
        <v>4622</v>
      </c>
    </row>
    <row r="2206" spans="1:2" ht="13.8" customHeight="1">
      <c r="A2206" s="107" t="s">
        <v>9537</v>
      </c>
      <c r="B2206" s="107" t="s">
        <v>4621</v>
      </c>
    </row>
    <row r="2207" spans="1:2" ht="13.8" customHeight="1">
      <c r="A2207" s="107" t="s">
        <v>9538</v>
      </c>
      <c r="B2207" s="107" t="s">
        <v>4620</v>
      </c>
    </row>
    <row r="2208" spans="1:2" ht="13.8" customHeight="1">
      <c r="A2208" s="107" t="s">
        <v>9539</v>
      </c>
      <c r="B2208" s="107" t="s">
        <v>12617</v>
      </c>
    </row>
    <row r="2209" spans="1:2" ht="13.8" customHeight="1">
      <c r="A2209" s="107" t="s">
        <v>9540</v>
      </c>
      <c r="B2209" s="107" t="s">
        <v>4633</v>
      </c>
    </row>
    <row r="2210" spans="1:2" ht="13.8" customHeight="1">
      <c r="A2210" s="107" t="s">
        <v>9541</v>
      </c>
      <c r="B2210" s="107" t="s">
        <v>12618</v>
      </c>
    </row>
    <row r="2211" spans="1:2" ht="13.8" customHeight="1">
      <c r="A2211" s="107" t="s">
        <v>9542</v>
      </c>
      <c r="B2211" s="107" t="s">
        <v>12619</v>
      </c>
    </row>
    <row r="2212" spans="1:2" ht="13.8" customHeight="1">
      <c r="A2212" s="107" t="s">
        <v>9543</v>
      </c>
      <c r="B2212" s="107" t="s">
        <v>12620</v>
      </c>
    </row>
    <row r="2213" spans="1:2" ht="13.8" customHeight="1">
      <c r="A2213" s="107" t="s">
        <v>9544</v>
      </c>
      <c r="B2213" s="107" t="s">
        <v>4632</v>
      </c>
    </row>
    <row r="2214" spans="1:2" ht="13.8" customHeight="1">
      <c r="A2214" s="107" t="s">
        <v>9545</v>
      </c>
      <c r="B2214" s="107" t="s">
        <v>4631</v>
      </c>
    </row>
    <row r="2215" spans="1:2" ht="13.8" customHeight="1">
      <c r="A2215" s="107" t="s">
        <v>9546</v>
      </c>
      <c r="B2215" s="107" t="s">
        <v>4630</v>
      </c>
    </row>
    <row r="2216" spans="1:2" ht="13.8" customHeight="1">
      <c r="A2216" s="107" t="s">
        <v>9547</v>
      </c>
      <c r="B2216" s="107" t="s">
        <v>12621</v>
      </c>
    </row>
    <row r="2217" spans="1:2" ht="13.8" customHeight="1">
      <c r="A2217" s="107" t="s">
        <v>9548</v>
      </c>
      <c r="B2217" s="107" t="s">
        <v>4629</v>
      </c>
    </row>
    <row r="2218" spans="1:2" ht="13.8" customHeight="1">
      <c r="A2218" s="107" t="s">
        <v>9549</v>
      </c>
      <c r="B2218" s="107" t="s">
        <v>4641</v>
      </c>
    </row>
    <row r="2219" spans="1:2" ht="13.8" customHeight="1">
      <c r="A2219" s="107" t="s">
        <v>9550</v>
      </c>
      <c r="B2219" s="107" t="s">
        <v>4640</v>
      </c>
    </row>
    <row r="2220" spans="1:2" ht="13.8" customHeight="1">
      <c r="A2220" s="107" t="s">
        <v>9551</v>
      </c>
      <c r="B2220" s="107" t="s">
        <v>4639</v>
      </c>
    </row>
    <row r="2221" spans="1:2" ht="13.8" customHeight="1">
      <c r="A2221" s="107" t="s">
        <v>9552</v>
      </c>
      <c r="B2221" s="107" t="s">
        <v>4638</v>
      </c>
    </row>
    <row r="2222" spans="1:2" ht="13.8" customHeight="1">
      <c r="A2222" s="107" t="s">
        <v>9553</v>
      </c>
      <c r="B2222" s="107" t="s">
        <v>4637</v>
      </c>
    </row>
    <row r="2223" spans="1:2" ht="13.8" customHeight="1">
      <c r="A2223" s="107" t="s">
        <v>9554</v>
      </c>
      <c r="B2223" s="107" t="s">
        <v>4636</v>
      </c>
    </row>
    <row r="2224" spans="1:2" ht="13.8" customHeight="1">
      <c r="A2224" s="107" t="s">
        <v>9555</v>
      </c>
      <c r="B2224" s="107" t="s">
        <v>4635</v>
      </c>
    </row>
    <row r="2225" spans="1:2" ht="13.8" customHeight="1">
      <c r="A2225" s="107" t="s">
        <v>9556</v>
      </c>
      <c r="B2225" s="107" t="s">
        <v>4634</v>
      </c>
    </row>
    <row r="2226" spans="1:2" ht="13.8" customHeight="1">
      <c r="A2226" s="107" t="s">
        <v>9557</v>
      </c>
      <c r="B2226" s="107" t="s">
        <v>4646</v>
      </c>
    </row>
    <row r="2227" spans="1:2" ht="13.8" customHeight="1">
      <c r="A2227" s="107" t="s">
        <v>9558</v>
      </c>
      <c r="B2227" s="107" t="s">
        <v>4645</v>
      </c>
    </row>
    <row r="2228" spans="1:2" ht="13.8" customHeight="1">
      <c r="A2228" s="107" t="s">
        <v>9559</v>
      </c>
      <c r="B2228" s="107" t="s">
        <v>4644</v>
      </c>
    </row>
    <row r="2229" spans="1:2" ht="13.8" customHeight="1">
      <c r="A2229" s="107" t="s">
        <v>9560</v>
      </c>
      <c r="B2229" s="107" t="s">
        <v>4643</v>
      </c>
    </row>
    <row r="2230" spans="1:2" ht="13.8" customHeight="1">
      <c r="A2230" s="107" t="s">
        <v>9561</v>
      </c>
      <c r="B2230" s="107" t="s">
        <v>4642</v>
      </c>
    </row>
    <row r="2231" spans="1:2" ht="13.8" customHeight="1">
      <c r="A2231" s="107" t="s">
        <v>9562</v>
      </c>
      <c r="B2231" s="107" t="s">
        <v>4648</v>
      </c>
    </row>
    <row r="2232" spans="1:2" ht="13.8" customHeight="1">
      <c r="A2232" s="107" t="s">
        <v>9563</v>
      </c>
      <c r="B2232" s="107" t="s">
        <v>4647</v>
      </c>
    </row>
    <row r="2233" spans="1:2" ht="13.8" customHeight="1">
      <c r="A2233" s="107" t="s">
        <v>9564</v>
      </c>
      <c r="B2233" s="107" t="s">
        <v>4649</v>
      </c>
    </row>
    <row r="2234" spans="1:2" ht="13.8" customHeight="1">
      <c r="A2234" s="107" t="s">
        <v>9565</v>
      </c>
      <c r="B2234" s="107" t="s">
        <v>4659</v>
      </c>
    </row>
    <row r="2235" spans="1:2" ht="13.8" customHeight="1">
      <c r="A2235" s="107" t="s">
        <v>9566</v>
      </c>
      <c r="B2235" s="107" t="s">
        <v>4658</v>
      </c>
    </row>
    <row r="2236" spans="1:2" ht="13.8" customHeight="1">
      <c r="A2236" s="107" t="s">
        <v>9567</v>
      </c>
      <c r="B2236" s="107" t="s">
        <v>4657</v>
      </c>
    </row>
    <row r="2237" spans="1:2" ht="13.8" customHeight="1">
      <c r="A2237" s="107" t="s">
        <v>9568</v>
      </c>
      <c r="B2237" s="107" t="s">
        <v>4656</v>
      </c>
    </row>
    <row r="2238" spans="1:2" ht="13.8" customHeight="1">
      <c r="A2238" s="107" t="s">
        <v>9569</v>
      </c>
      <c r="B2238" s="107" t="s">
        <v>4655</v>
      </c>
    </row>
    <row r="2239" spans="1:2" ht="13.8" customHeight="1">
      <c r="A2239" s="107" t="s">
        <v>9570</v>
      </c>
      <c r="B2239" s="107" t="s">
        <v>4654</v>
      </c>
    </row>
    <row r="2240" spans="1:2" ht="13.8" customHeight="1">
      <c r="A2240" s="107" t="s">
        <v>9571</v>
      </c>
      <c r="B2240" s="107" t="s">
        <v>4653</v>
      </c>
    </row>
    <row r="2241" spans="1:2" ht="13.8" customHeight="1">
      <c r="A2241" s="107" t="s">
        <v>9572</v>
      </c>
      <c r="B2241" s="107" t="s">
        <v>4652</v>
      </c>
    </row>
    <row r="2242" spans="1:2" ht="13.8" customHeight="1">
      <c r="A2242" s="107" t="s">
        <v>9573</v>
      </c>
      <c r="B2242" s="107" t="s">
        <v>4651</v>
      </c>
    </row>
    <row r="2243" spans="1:2" ht="13.8" customHeight="1">
      <c r="A2243" s="107" t="s">
        <v>9574</v>
      </c>
      <c r="B2243" s="107" t="s">
        <v>4650</v>
      </c>
    </row>
    <row r="2244" spans="1:2" ht="13.8" customHeight="1">
      <c r="A2244" s="107" t="s">
        <v>9575</v>
      </c>
      <c r="B2244" s="107" t="s">
        <v>4663</v>
      </c>
    </row>
    <row r="2245" spans="1:2" ht="13.8" customHeight="1">
      <c r="A2245" s="107" t="s">
        <v>9576</v>
      </c>
      <c r="B2245" s="107" t="s">
        <v>4662</v>
      </c>
    </row>
    <row r="2246" spans="1:2" ht="13.8" customHeight="1">
      <c r="A2246" s="107" t="s">
        <v>9577</v>
      </c>
      <c r="B2246" s="107" t="s">
        <v>4661</v>
      </c>
    </row>
    <row r="2247" spans="1:2" ht="13.8" customHeight="1">
      <c r="A2247" s="107" t="s">
        <v>9578</v>
      </c>
      <c r="B2247" s="107" t="s">
        <v>4660</v>
      </c>
    </row>
    <row r="2248" spans="1:2" ht="13.8" customHeight="1">
      <c r="A2248" s="107" t="s">
        <v>9579</v>
      </c>
      <c r="B2248" s="107" t="s">
        <v>4675</v>
      </c>
    </row>
    <row r="2249" spans="1:2" ht="13.8" customHeight="1">
      <c r="A2249" s="107" t="s">
        <v>9580</v>
      </c>
      <c r="B2249" s="107" t="s">
        <v>4674</v>
      </c>
    </row>
    <row r="2250" spans="1:2" ht="13.8" customHeight="1">
      <c r="A2250" s="107" t="s">
        <v>9581</v>
      </c>
      <c r="B2250" s="107" t="s">
        <v>4673</v>
      </c>
    </row>
    <row r="2251" spans="1:2" ht="13.8" customHeight="1">
      <c r="A2251" s="107" t="s">
        <v>9582</v>
      </c>
      <c r="B2251" s="107" t="s">
        <v>4672</v>
      </c>
    </row>
    <row r="2252" spans="1:2" ht="13.8" customHeight="1">
      <c r="A2252" s="107" t="s">
        <v>9583</v>
      </c>
      <c r="B2252" s="107" t="s">
        <v>4671</v>
      </c>
    </row>
    <row r="2253" spans="1:2" ht="13.8" customHeight="1">
      <c r="A2253" s="107" t="s">
        <v>9584</v>
      </c>
      <c r="B2253" s="107" t="s">
        <v>4670</v>
      </c>
    </row>
    <row r="2254" spans="1:2" ht="13.8" customHeight="1">
      <c r="A2254" s="107" t="s">
        <v>9585</v>
      </c>
      <c r="B2254" s="107" t="s">
        <v>4669</v>
      </c>
    </row>
    <row r="2255" spans="1:2" ht="13.8" customHeight="1">
      <c r="A2255" s="107" t="s">
        <v>9586</v>
      </c>
      <c r="B2255" s="107" t="s">
        <v>7596</v>
      </c>
    </row>
    <row r="2256" spans="1:2" ht="13.8" customHeight="1">
      <c r="A2256" s="107" t="s">
        <v>9587</v>
      </c>
      <c r="B2256" s="107" t="s">
        <v>7597</v>
      </c>
    </row>
    <row r="2257" spans="1:2" ht="13.8" customHeight="1">
      <c r="A2257" s="107" t="s">
        <v>9588</v>
      </c>
      <c r="B2257" s="107" t="s">
        <v>4668</v>
      </c>
    </row>
    <row r="2258" spans="1:2" ht="13.8" customHeight="1">
      <c r="A2258" s="107" t="s">
        <v>9589</v>
      </c>
      <c r="B2258" s="107" t="s">
        <v>4667</v>
      </c>
    </row>
    <row r="2259" spans="1:2" ht="13.8" customHeight="1">
      <c r="A2259" s="107" t="s">
        <v>9590</v>
      </c>
      <c r="B2259" s="107" t="s">
        <v>4666</v>
      </c>
    </row>
    <row r="2260" spans="1:2" ht="13.8" customHeight="1">
      <c r="A2260" s="107" t="s">
        <v>9591</v>
      </c>
      <c r="B2260" s="107" t="s">
        <v>4665</v>
      </c>
    </row>
    <row r="2261" spans="1:2" ht="13.8" customHeight="1">
      <c r="A2261" s="107" t="s">
        <v>9592</v>
      </c>
      <c r="B2261" s="107" t="s">
        <v>4664</v>
      </c>
    </row>
    <row r="2262" spans="1:2" ht="13.8" customHeight="1">
      <c r="A2262" s="107" t="s">
        <v>9593</v>
      </c>
      <c r="B2262" s="107" t="s">
        <v>4685</v>
      </c>
    </row>
    <row r="2263" spans="1:2" ht="13.8" customHeight="1">
      <c r="A2263" s="107" t="s">
        <v>9594</v>
      </c>
      <c r="B2263" s="107" t="s">
        <v>4684</v>
      </c>
    </row>
    <row r="2264" spans="1:2" ht="13.8" customHeight="1">
      <c r="A2264" s="107" t="s">
        <v>9595</v>
      </c>
      <c r="B2264" s="107" t="s">
        <v>4683</v>
      </c>
    </row>
    <row r="2265" spans="1:2" ht="13.8" customHeight="1">
      <c r="A2265" s="107" t="s">
        <v>9596</v>
      </c>
      <c r="B2265" s="107" t="s">
        <v>4682</v>
      </c>
    </row>
    <row r="2266" spans="1:2" ht="13.8" customHeight="1">
      <c r="A2266" s="107" t="s">
        <v>9597</v>
      </c>
      <c r="B2266" s="107" t="s">
        <v>4681</v>
      </c>
    </row>
    <row r="2267" spans="1:2" ht="13.8" customHeight="1">
      <c r="A2267" s="107" t="s">
        <v>9598</v>
      </c>
      <c r="B2267" s="107" t="s">
        <v>4680</v>
      </c>
    </row>
    <row r="2268" spans="1:2" ht="13.8" customHeight="1">
      <c r="A2268" s="107" t="s">
        <v>9599</v>
      </c>
      <c r="B2268" s="107" t="s">
        <v>4679</v>
      </c>
    </row>
    <row r="2269" spans="1:2" ht="13.8" customHeight="1">
      <c r="A2269" s="107" t="s">
        <v>9600</v>
      </c>
      <c r="B2269" s="107" t="s">
        <v>4678</v>
      </c>
    </row>
    <row r="2270" spans="1:2" ht="13.8" customHeight="1">
      <c r="A2270" s="107" t="s">
        <v>9601</v>
      </c>
      <c r="B2270" s="107" t="s">
        <v>4677</v>
      </c>
    </row>
    <row r="2271" spans="1:2" ht="13.8" customHeight="1">
      <c r="A2271" s="107" t="s">
        <v>9602</v>
      </c>
      <c r="B2271" s="107" t="s">
        <v>4676</v>
      </c>
    </row>
    <row r="2272" spans="1:2" ht="13.8" customHeight="1">
      <c r="A2272" s="107" t="s">
        <v>9603</v>
      </c>
      <c r="B2272" s="107" t="s">
        <v>4691</v>
      </c>
    </row>
    <row r="2273" spans="1:2" ht="13.8" customHeight="1">
      <c r="A2273" s="107" t="s">
        <v>9604</v>
      </c>
      <c r="B2273" s="107" t="s">
        <v>4690</v>
      </c>
    </row>
    <row r="2274" spans="1:2" ht="13.8" customHeight="1">
      <c r="A2274" s="107" t="s">
        <v>9605</v>
      </c>
      <c r="B2274" s="107" t="s">
        <v>4689</v>
      </c>
    </row>
    <row r="2275" spans="1:2" ht="13.8" customHeight="1">
      <c r="A2275" s="107" t="s">
        <v>9606</v>
      </c>
      <c r="B2275" s="107" t="s">
        <v>12622</v>
      </c>
    </row>
    <row r="2276" spans="1:2" ht="13.8" customHeight="1">
      <c r="A2276" s="107" t="s">
        <v>9607</v>
      </c>
      <c r="B2276" s="107" t="s">
        <v>4688</v>
      </c>
    </row>
    <row r="2277" spans="1:2" ht="13.8" customHeight="1">
      <c r="A2277" s="107" t="s">
        <v>9608</v>
      </c>
      <c r="B2277" s="107" t="s">
        <v>12623</v>
      </c>
    </row>
    <row r="2278" spans="1:2" ht="13.8" customHeight="1">
      <c r="A2278" s="107" t="s">
        <v>9609</v>
      </c>
      <c r="B2278" s="107" t="s">
        <v>4687</v>
      </c>
    </row>
    <row r="2279" spans="1:2" ht="13.8" customHeight="1">
      <c r="A2279" s="107" t="s">
        <v>9610</v>
      </c>
      <c r="B2279" s="107" t="s">
        <v>4686</v>
      </c>
    </row>
    <row r="2280" spans="1:2" ht="13.8" customHeight="1">
      <c r="A2280" s="107" t="s">
        <v>9611</v>
      </c>
      <c r="B2280" s="107" t="s">
        <v>4696</v>
      </c>
    </row>
    <row r="2281" spans="1:2" ht="13.8" customHeight="1">
      <c r="A2281" s="107" t="s">
        <v>9612</v>
      </c>
      <c r="B2281" s="107" t="s">
        <v>4695</v>
      </c>
    </row>
    <row r="2282" spans="1:2" ht="13.8" customHeight="1">
      <c r="A2282" s="107" t="s">
        <v>9613</v>
      </c>
      <c r="B2282" s="107" t="s">
        <v>4694</v>
      </c>
    </row>
    <row r="2283" spans="1:2" ht="13.8" customHeight="1">
      <c r="A2283" s="107" t="s">
        <v>9614</v>
      </c>
      <c r="B2283" s="107" t="s">
        <v>4693</v>
      </c>
    </row>
    <row r="2284" spans="1:2" ht="13.8" customHeight="1">
      <c r="A2284" s="107" t="s">
        <v>9615</v>
      </c>
      <c r="B2284" s="107" t="s">
        <v>4692</v>
      </c>
    </row>
    <row r="2285" spans="1:2" ht="13.8" customHeight="1">
      <c r="A2285" s="107" t="s">
        <v>9616</v>
      </c>
      <c r="B2285" s="107" t="s">
        <v>4698</v>
      </c>
    </row>
    <row r="2286" spans="1:2" ht="13.8" customHeight="1">
      <c r="A2286" s="107" t="s">
        <v>9617</v>
      </c>
      <c r="B2286" s="107" t="s">
        <v>4697</v>
      </c>
    </row>
    <row r="2287" spans="1:2" ht="13.8" customHeight="1">
      <c r="A2287" s="107" t="s">
        <v>9618</v>
      </c>
      <c r="B2287" s="107" t="s">
        <v>4699</v>
      </c>
    </row>
    <row r="2288" spans="1:2" ht="13.8" customHeight="1">
      <c r="A2288" s="107" t="s">
        <v>9619</v>
      </c>
      <c r="B2288" s="107" t="s">
        <v>4709</v>
      </c>
    </row>
    <row r="2289" spans="1:2" ht="13.8" customHeight="1">
      <c r="A2289" s="107" t="s">
        <v>9620</v>
      </c>
      <c r="B2289" s="107" t="s">
        <v>4708</v>
      </c>
    </row>
    <row r="2290" spans="1:2" ht="13.8" customHeight="1">
      <c r="A2290" s="107" t="s">
        <v>9621</v>
      </c>
      <c r="B2290" s="107" t="s">
        <v>4707</v>
      </c>
    </row>
    <row r="2291" spans="1:2" ht="13.8" customHeight="1">
      <c r="A2291" s="107" t="s">
        <v>9622</v>
      </c>
      <c r="B2291" s="107" t="s">
        <v>4706</v>
      </c>
    </row>
    <row r="2292" spans="1:2" ht="13.8" customHeight="1">
      <c r="A2292" s="107" t="s">
        <v>9623</v>
      </c>
      <c r="B2292" s="107" t="s">
        <v>4705</v>
      </c>
    </row>
    <row r="2293" spans="1:2" ht="13.8" customHeight="1">
      <c r="A2293" s="107" t="s">
        <v>9624</v>
      </c>
      <c r="B2293" s="107" t="s">
        <v>4704</v>
      </c>
    </row>
    <row r="2294" spans="1:2" ht="13.8" customHeight="1">
      <c r="A2294" s="107" t="s">
        <v>9625</v>
      </c>
      <c r="B2294" s="107" t="s">
        <v>4703</v>
      </c>
    </row>
    <row r="2295" spans="1:2" ht="13.8" customHeight="1">
      <c r="A2295" s="107" t="s">
        <v>9626</v>
      </c>
      <c r="B2295" s="107" t="s">
        <v>4702</v>
      </c>
    </row>
    <row r="2296" spans="1:2" ht="13.8" customHeight="1">
      <c r="A2296" s="107" t="s">
        <v>9627</v>
      </c>
      <c r="B2296" s="107" t="s">
        <v>4701</v>
      </c>
    </row>
    <row r="2297" spans="1:2" ht="13.8" customHeight="1">
      <c r="A2297" s="107" t="s">
        <v>9628</v>
      </c>
      <c r="B2297" s="107" t="s">
        <v>4700</v>
      </c>
    </row>
    <row r="2298" spans="1:2" ht="13.8" customHeight="1">
      <c r="A2298" s="107" t="s">
        <v>9629</v>
      </c>
      <c r="B2298" s="107" t="s">
        <v>4712</v>
      </c>
    </row>
    <row r="2299" spans="1:2" ht="13.8" customHeight="1">
      <c r="A2299" s="107" t="s">
        <v>9630</v>
      </c>
      <c r="B2299" s="107" t="s">
        <v>4711</v>
      </c>
    </row>
    <row r="2300" spans="1:2" ht="13.8" customHeight="1">
      <c r="A2300" s="107" t="s">
        <v>9631</v>
      </c>
      <c r="B2300" s="107" t="s">
        <v>4710</v>
      </c>
    </row>
    <row r="2301" spans="1:2" ht="13.8" customHeight="1">
      <c r="A2301" s="107" t="s">
        <v>9632</v>
      </c>
      <c r="B2301" s="107" t="s">
        <v>7598</v>
      </c>
    </row>
    <row r="2302" spans="1:2" ht="13.8" customHeight="1">
      <c r="A2302" s="107" t="s">
        <v>9633</v>
      </c>
      <c r="B2302" s="107" t="s">
        <v>4725</v>
      </c>
    </row>
    <row r="2303" spans="1:2" ht="13.8" customHeight="1">
      <c r="A2303" s="107" t="s">
        <v>9634</v>
      </c>
      <c r="B2303" s="107" t="s">
        <v>4724</v>
      </c>
    </row>
    <row r="2304" spans="1:2" ht="13.8" customHeight="1">
      <c r="A2304" s="107" t="s">
        <v>9635</v>
      </c>
      <c r="B2304" s="107" t="s">
        <v>4723</v>
      </c>
    </row>
    <row r="2305" spans="1:2" ht="13.8" customHeight="1">
      <c r="A2305" s="107" t="s">
        <v>9636</v>
      </c>
      <c r="B2305" s="107" t="s">
        <v>4722</v>
      </c>
    </row>
    <row r="2306" spans="1:2" ht="13.8" customHeight="1">
      <c r="A2306" s="107" t="s">
        <v>9637</v>
      </c>
      <c r="B2306" s="107" t="s">
        <v>4721</v>
      </c>
    </row>
    <row r="2307" spans="1:2" ht="13.8" customHeight="1">
      <c r="A2307" s="107" t="s">
        <v>9638</v>
      </c>
      <c r="B2307" s="107" t="s">
        <v>4720</v>
      </c>
    </row>
    <row r="2308" spans="1:2" ht="13.8" customHeight="1">
      <c r="A2308" s="107" t="s">
        <v>9639</v>
      </c>
      <c r="B2308" s="107" t="s">
        <v>4719</v>
      </c>
    </row>
    <row r="2309" spans="1:2" ht="13.8" customHeight="1">
      <c r="A2309" s="107" t="s">
        <v>9640</v>
      </c>
      <c r="B2309" s="107" t="s">
        <v>4718</v>
      </c>
    </row>
    <row r="2310" spans="1:2" ht="13.8" customHeight="1">
      <c r="A2310" s="107" t="s">
        <v>9641</v>
      </c>
      <c r="B2310" s="107" t="s">
        <v>4717</v>
      </c>
    </row>
    <row r="2311" spans="1:2" ht="13.8" customHeight="1">
      <c r="A2311" s="107" t="s">
        <v>9642</v>
      </c>
      <c r="B2311" s="107" t="s">
        <v>4716</v>
      </c>
    </row>
    <row r="2312" spans="1:2" ht="13.8" customHeight="1">
      <c r="A2312" s="107" t="s">
        <v>9643</v>
      </c>
      <c r="B2312" s="107" t="s">
        <v>4715</v>
      </c>
    </row>
    <row r="2313" spans="1:2" ht="13.8" customHeight="1">
      <c r="A2313" s="107" t="s">
        <v>9644</v>
      </c>
      <c r="B2313" s="107" t="s">
        <v>4714</v>
      </c>
    </row>
    <row r="2314" spans="1:2" ht="13.8" customHeight="1">
      <c r="A2314" s="107" t="s">
        <v>9645</v>
      </c>
      <c r="B2314" s="107" t="s">
        <v>7599</v>
      </c>
    </row>
    <row r="2315" spans="1:2" ht="13.8" customHeight="1">
      <c r="A2315" s="107" t="s">
        <v>9646</v>
      </c>
      <c r="B2315" s="107" t="s">
        <v>4713</v>
      </c>
    </row>
    <row r="2316" spans="1:2" ht="13.8" customHeight="1">
      <c r="A2316" s="107" t="s">
        <v>9647</v>
      </c>
      <c r="B2316" s="107" t="s">
        <v>12624</v>
      </c>
    </row>
    <row r="2317" spans="1:2" ht="13.8" customHeight="1">
      <c r="A2317" s="107" t="s">
        <v>9648</v>
      </c>
      <c r="B2317" s="107" t="s">
        <v>12625</v>
      </c>
    </row>
    <row r="2318" spans="1:2" ht="13.8" customHeight="1">
      <c r="A2318" s="107" t="s">
        <v>9649</v>
      </c>
      <c r="B2318" s="107" t="s">
        <v>12626</v>
      </c>
    </row>
    <row r="2319" spans="1:2" ht="13.8" customHeight="1">
      <c r="A2319" s="107" t="s">
        <v>9650</v>
      </c>
      <c r="B2319" s="107" t="s">
        <v>4729</v>
      </c>
    </row>
    <row r="2320" spans="1:2" ht="13.8" customHeight="1">
      <c r="A2320" s="107" t="s">
        <v>9651</v>
      </c>
      <c r="B2320" s="107" t="s">
        <v>12627</v>
      </c>
    </row>
    <row r="2321" spans="1:2" ht="13.8" customHeight="1">
      <c r="A2321" s="107" t="s">
        <v>9652</v>
      </c>
      <c r="B2321" s="107" t="s">
        <v>12628</v>
      </c>
    </row>
    <row r="2322" spans="1:2" ht="13.8" customHeight="1">
      <c r="A2322" s="107" t="s">
        <v>9653</v>
      </c>
      <c r="B2322" s="107" t="s">
        <v>4728</v>
      </c>
    </row>
    <row r="2323" spans="1:2" ht="13.8" customHeight="1">
      <c r="A2323" s="107" t="s">
        <v>9654</v>
      </c>
      <c r="B2323" s="107" t="s">
        <v>4727</v>
      </c>
    </row>
    <row r="2324" spans="1:2" ht="13.8" customHeight="1">
      <c r="A2324" s="107" t="s">
        <v>9655</v>
      </c>
      <c r="B2324" s="107" t="s">
        <v>12629</v>
      </c>
    </row>
    <row r="2325" spans="1:2" ht="13.8" customHeight="1">
      <c r="A2325" s="107" t="s">
        <v>9656</v>
      </c>
      <c r="B2325" s="107" t="s">
        <v>4726</v>
      </c>
    </row>
    <row r="2326" spans="1:2" ht="13.8" customHeight="1">
      <c r="A2326" s="107" t="s">
        <v>9657</v>
      </c>
      <c r="B2326" s="107" t="s">
        <v>7600</v>
      </c>
    </row>
    <row r="2327" spans="1:2" ht="13.8" customHeight="1">
      <c r="A2327" s="107" t="s">
        <v>9658</v>
      </c>
      <c r="B2327" s="107" t="s">
        <v>4733</v>
      </c>
    </row>
    <row r="2328" spans="1:2" ht="13.8" customHeight="1">
      <c r="A2328" s="107" t="s">
        <v>9659</v>
      </c>
      <c r="B2328" s="107" t="s">
        <v>4732</v>
      </c>
    </row>
    <row r="2329" spans="1:2" ht="13.8" customHeight="1">
      <c r="A2329" s="107" t="s">
        <v>9660</v>
      </c>
      <c r="B2329" s="107" t="s">
        <v>12630</v>
      </c>
    </row>
    <row r="2330" spans="1:2" ht="13.8" customHeight="1">
      <c r="A2330" s="107" t="s">
        <v>9661</v>
      </c>
      <c r="B2330" s="107" t="s">
        <v>4731</v>
      </c>
    </row>
    <row r="2331" spans="1:2" ht="13.8" customHeight="1">
      <c r="A2331" s="107" t="s">
        <v>9662</v>
      </c>
      <c r="B2331" s="107" t="s">
        <v>12631</v>
      </c>
    </row>
    <row r="2332" spans="1:2" ht="13.8" customHeight="1">
      <c r="A2332" s="107" t="s">
        <v>9663</v>
      </c>
      <c r="B2332" s="107" t="s">
        <v>4730</v>
      </c>
    </row>
    <row r="2333" spans="1:2" ht="13.8" customHeight="1">
      <c r="A2333" s="107" t="s">
        <v>9664</v>
      </c>
      <c r="B2333" s="107" t="s">
        <v>12632</v>
      </c>
    </row>
    <row r="2334" spans="1:2" ht="13.8" customHeight="1">
      <c r="A2334" s="107" t="s">
        <v>9665</v>
      </c>
      <c r="B2334" s="107" t="s">
        <v>4738</v>
      </c>
    </row>
    <row r="2335" spans="1:2" ht="13.8" customHeight="1">
      <c r="A2335" s="107" t="s">
        <v>9666</v>
      </c>
      <c r="B2335" s="107" t="s">
        <v>4737</v>
      </c>
    </row>
    <row r="2336" spans="1:2" ht="13.8" customHeight="1">
      <c r="A2336" s="107" t="s">
        <v>9667</v>
      </c>
      <c r="B2336" s="107" t="s">
        <v>4736</v>
      </c>
    </row>
    <row r="2337" spans="1:2" ht="13.8" customHeight="1">
      <c r="A2337" s="107" t="s">
        <v>9668</v>
      </c>
      <c r="B2337" s="107" t="s">
        <v>4735</v>
      </c>
    </row>
    <row r="2338" spans="1:2" ht="13.8" customHeight="1">
      <c r="A2338" s="107" t="s">
        <v>9669</v>
      </c>
      <c r="B2338" s="107" t="s">
        <v>4734</v>
      </c>
    </row>
    <row r="2339" spans="1:2" ht="13.8" customHeight="1">
      <c r="A2339" s="107" t="s">
        <v>9670</v>
      </c>
      <c r="B2339" s="107" t="s">
        <v>4740</v>
      </c>
    </row>
    <row r="2340" spans="1:2" ht="13.8" customHeight="1">
      <c r="A2340" s="107" t="s">
        <v>9671</v>
      </c>
      <c r="B2340" s="107" t="s">
        <v>4739</v>
      </c>
    </row>
    <row r="2341" spans="1:2" ht="13.8" customHeight="1">
      <c r="A2341" s="107" t="s">
        <v>9672</v>
      </c>
      <c r="B2341" s="107" t="s">
        <v>4741</v>
      </c>
    </row>
    <row r="2342" spans="1:2" ht="13.8" customHeight="1">
      <c r="A2342" s="107" t="s">
        <v>9673</v>
      </c>
      <c r="B2342" s="107" t="s">
        <v>4743</v>
      </c>
    </row>
    <row r="2343" spans="1:2" ht="13.8" customHeight="1">
      <c r="A2343" s="107" t="s">
        <v>9674</v>
      </c>
      <c r="B2343" s="107" t="s">
        <v>4742</v>
      </c>
    </row>
    <row r="2344" spans="1:2" ht="13.8" customHeight="1">
      <c r="A2344" s="107" t="s">
        <v>9675</v>
      </c>
      <c r="B2344" s="107" t="s">
        <v>4744</v>
      </c>
    </row>
    <row r="2345" spans="1:2" ht="13.8" customHeight="1">
      <c r="A2345" s="107" t="s">
        <v>9676</v>
      </c>
      <c r="B2345" s="107" t="s">
        <v>4746</v>
      </c>
    </row>
    <row r="2346" spans="1:2" ht="13.8" customHeight="1">
      <c r="A2346" s="107" t="s">
        <v>9677</v>
      </c>
      <c r="B2346" s="107" t="s">
        <v>4745</v>
      </c>
    </row>
    <row r="2347" spans="1:2" ht="13.8" customHeight="1">
      <c r="A2347" s="107" t="s">
        <v>9678</v>
      </c>
      <c r="B2347" s="107" t="s">
        <v>4755</v>
      </c>
    </row>
    <row r="2348" spans="1:2" ht="13.8" customHeight="1">
      <c r="A2348" s="107" t="s">
        <v>9679</v>
      </c>
      <c r="B2348" s="107" t="s">
        <v>4754</v>
      </c>
    </row>
    <row r="2349" spans="1:2" ht="13.8" customHeight="1">
      <c r="A2349" s="107" t="s">
        <v>9680</v>
      </c>
      <c r="B2349" s="107" t="s">
        <v>4753</v>
      </c>
    </row>
    <row r="2350" spans="1:2" ht="13.8" customHeight="1">
      <c r="A2350" s="107" t="s">
        <v>9681</v>
      </c>
      <c r="B2350" s="107" t="s">
        <v>4752</v>
      </c>
    </row>
    <row r="2351" spans="1:2" ht="13.8" customHeight="1">
      <c r="A2351" s="107" t="s">
        <v>9682</v>
      </c>
      <c r="B2351" s="107" t="s">
        <v>4751</v>
      </c>
    </row>
    <row r="2352" spans="1:2" ht="13.8" customHeight="1">
      <c r="A2352" s="107" t="s">
        <v>9683</v>
      </c>
      <c r="B2352" s="107" t="s">
        <v>4750</v>
      </c>
    </row>
    <row r="2353" spans="1:2" ht="13.8" customHeight="1">
      <c r="A2353" s="107" t="s">
        <v>9684</v>
      </c>
      <c r="B2353" s="107" t="s">
        <v>4749</v>
      </c>
    </row>
    <row r="2354" spans="1:2" ht="13.8" customHeight="1">
      <c r="A2354" s="107" t="s">
        <v>9685</v>
      </c>
      <c r="B2354" s="107" t="s">
        <v>4748</v>
      </c>
    </row>
    <row r="2355" spans="1:2" ht="13.8" customHeight="1">
      <c r="A2355" s="107" t="s">
        <v>9686</v>
      </c>
      <c r="B2355" s="107" t="s">
        <v>4747</v>
      </c>
    </row>
    <row r="2356" spans="1:2" ht="13.8" customHeight="1">
      <c r="A2356" s="107" t="s">
        <v>9687</v>
      </c>
      <c r="B2356" s="107" t="s">
        <v>4759</v>
      </c>
    </row>
    <row r="2357" spans="1:2" ht="13.8" customHeight="1">
      <c r="A2357" s="107" t="s">
        <v>9688</v>
      </c>
      <c r="B2357" s="107" t="s">
        <v>4758</v>
      </c>
    </row>
    <row r="2358" spans="1:2" ht="13.8" customHeight="1">
      <c r="A2358" s="107" t="s">
        <v>9689</v>
      </c>
      <c r="B2358" s="107" t="s">
        <v>4757</v>
      </c>
    </row>
    <row r="2359" spans="1:2" ht="13.8" customHeight="1">
      <c r="A2359" s="107" t="s">
        <v>9690</v>
      </c>
      <c r="B2359" s="107" t="s">
        <v>4756</v>
      </c>
    </row>
    <row r="2360" spans="1:2" ht="13.8" customHeight="1">
      <c r="A2360" s="107" t="s">
        <v>9691</v>
      </c>
      <c r="B2360" s="107" t="s">
        <v>4772</v>
      </c>
    </row>
    <row r="2361" spans="1:2" ht="13.8" customHeight="1">
      <c r="A2361" s="107" t="s">
        <v>9692</v>
      </c>
      <c r="B2361" s="107" t="s">
        <v>4771</v>
      </c>
    </row>
    <row r="2362" spans="1:2" ht="13.8" customHeight="1">
      <c r="A2362" s="107" t="s">
        <v>9693</v>
      </c>
      <c r="B2362" s="107" t="s">
        <v>4770</v>
      </c>
    </row>
    <row r="2363" spans="1:2" ht="13.8" customHeight="1">
      <c r="A2363" s="107" t="s">
        <v>9694</v>
      </c>
      <c r="B2363" s="107" t="s">
        <v>4769</v>
      </c>
    </row>
    <row r="2364" spans="1:2" ht="13.8" customHeight="1">
      <c r="A2364" s="107" t="s">
        <v>9695</v>
      </c>
      <c r="B2364" s="107" t="s">
        <v>4768</v>
      </c>
    </row>
    <row r="2365" spans="1:2" ht="13.8" customHeight="1">
      <c r="A2365" s="107" t="s">
        <v>9696</v>
      </c>
      <c r="B2365" s="107" t="s">
        <v>4767</v>
      </c>
    </row>
    <row r="2366" spans="1:2" ht="13.8" customHeight="1">
      <c r="A2366" s="107" t="s">
        <v>9697</v>
      </c>
      <c r="B2366" s="107" t="s">
        <v>4766</v>
      </c>
    </row>
    <row r="2367" spans="1:2" ht="13.8" customHeight="1">
      <c r="A2367" s="107" t="s">
        <v>9698</v>
      </c>
      <c r="B2367" s="107" t="s">
        <v>4765</v>
      </c>
    </row>
    <row r="2368" spans="1:2" ht="13.8" customHeight="1">
      <c r="A2368" s="107" t="s">
        <v>9699</v>
      </c>
      <c r="B2368" s="107" t="s">
        <v>4764</v>
      </c>
    </row>
    <row r="2369" spans="1:2" ht="13.8" customHeight="1">
      <c r="A2369" s="107" t="s">
        <v>9700</v>
      </c>
      <c r="B2369" s="107" t="s">
        <v>4763</v>
      </c>
    </row>
    <row r="2370" spans="1:2" ht="13.8" customHeight="1">
      <c r="A2370" s="107" t="s">
        <v>9701</v>
      </c>
      <c r="B2370" s="107" t="s">
        <v>4762</v>
      </c>
    </row>
    <row r="2371" spans="1:2" ht="13.8" customHeight="1">
      <c r="A2371" s="107" t="s">
        <v>9702</v>
      </c>
      <c r="B2371" s="107" t="s">
        <v>4761</v>
      </c>
    </row>
    <row r="2372" spans="1:2" ht="13.8" customHeight="1">
      <c r="A2372" s="107" t="s">
        <v>9703</v>
      </c>
      <c r="B2372" s="107" t="s">
        <v>4760</v>
      </c>
    </row>
    <row r="2373" spans="1:2" ht="13.8" customHeight="1">
      <c r="A2373" s="107" t="s">
        <v>9704</v>
      </c>
      <c r="B2373" s="107" t="s">
        <v>12633</v>
      </c>
    </row>
    <row r="2374" spans="1:2" ht="13.8" customHeight="1">
      <c r="A2374" s="107" t="s">
        <v>9705</v>
      </c>
      <c r="B2374" s="107" t="s">
        <v>4777</v>
      </c>
    </row>
    <row r="2375" spans="1:2" ht="13.8" customHeight="1">
      <c r="A2375" s="107" t="s">
        <v>9706</v>
      </c>
      <c r="B2375" s="107" t="s">
        <v>12634</v>
      </c>
    </row>
    <row r="2376" spans="1:2" ht="13.8" customHeight="1">
      <c r="A2376" s="107" t="s">
        <v>9707</v>
      </c>
      <c r="B2376" s="107" t="s">
        <v>12635</v>
      </c>
    </row>
    <row r="2377" spans="1:2" ht="13.8" customHeight="1">
      <c r="A2377" s="107" t="s">
        <v>9708</v>
      </c>
      <c r="B2377" s="107" t="s">
        <v>4776</v>
      </c>
    </row>
    <row r="2378" spans="1:2" ht="13.8" customHeight="1">
      <c r="A2378" s="107" t="s">
        <v>9709</v>
      </c>
      <c r="B2378" s="107" t="s">
        <v>4775</v>
      </c>
    </row>
    <row r="2379" spans="1:2" ht="13.8" customHeight="1">
      <c r="A2379" s="107" t="s">
        <v>9710</v>
      </c>
      <c r="B2379" s="107" t="s">
        <v>4774</v>
      </c>
    </row>
    <row r="2380" spans="1:2" ht="13.8" customHeight="1">
      <c r="A2380" s="107" t="s">
        <v>9711</v>
      </c>
      <c r="B2380" s="107" t="s">
        <v>12636</v>
      </c>
    </row>
    <row r="2381" spans="1:2" ht="13.8" customHeight="1">
      <c r="A2381" s="107" t="s">
        <v>9712</v>
      </c>
      <c r="B2381" s="107" t="s">
        <v>4773</v>
      </c>
    </row>
    <row r="2382" spans="1:2" ht="13.8" customHeight="1">
      <c r="A2382" s="107" t="s">
        <v>9713</v>
      </c>
      <c r="B2382" s="107" t="s">
        <v>12637</v>
      </c>
    </row>
    <row r="2383" spans="1:2" ht="13.8" customHeight="1">
      <c r="A2383" s="107" t="s">
        <v>9714</v>
      </c>
      <c r="B2383" s="107" t="s">
        <v>4784</v>
      </c>
    </row>
    <row r="2384" spans="1:2" ht="13.8" customHeight="1">
      <c r="A2384" s="107" t="s">
        <v>9715</v>
      </c>
      <c r="B2384" s="107" t="s">
        <v>4783</v>
      </c>
    </row>
    <row r="2385" spans="1:2" ht="13.8" customHeight="1">
      <c r="A2385" s="107" t="s">
        <v>9716</v>
      </c>
      <c r="B2385" s="107" t="s">
        <v>4782</v>
      </c>
    </row>
    <row r="2386" spans="1:2" ht="13.8" customHeight="1">
      <c r="A2386" s="107" t="s">
        <v>9717</v>
      </c>
      <c r="B2386" s="107" t="s">
        <v>4781</v>
      </c>
    </row>
    <row r="2387" spans="1:2" ht="13.8" customHeight="1">
      <c r="A2387" s="107" t="s">
        <v>9718</v>
      </c>
      <c r="B2387" s="107" t="s">
        <v>4780</v>
      </c>
    </row>
    <row r="2388" spans="1:2" ht="13.8" customHeight="1">
      <c r="A2388" s="107" t="s">
        <v>9719</v>
      </c>
      <c r="B2388" s="107" t="s">
        <v>4779</v>
      </c>
    </row>
    <row r="2389" spans="1:2" ht="13.8" customHeight="1">
      <c r="A2389" s="107" t="s">
        <v>9720</v>
      </c>
      <c r="B2389" s="107" t="s">
        <v>4778</v>
      </c>
    </row>
    <row r="2390" spans="1:2" ht="13.8" customHeight="1">
      <c r="A2390" s="107" t="s">
        <v>9721</v>
      </c>
      <c r="B2390" s="107" t="s">
        <v>4789</v>
      </c>
    </row>
    <row r="2391" spans="1:2" ht="13.8" customHeight="1">
      <c r="A2391" s="107" t="s">
        <v>9722</v>
      </c>
      <c r="B2391" s="107" t="s">
        <v>4788</v>
      </c>
    </row>
    <row r="2392" spans="1:2" ht="13.8" customHeight="1">
      <c r="A2392" s="107" t="s">
        <v>9723</v>
      </c>
      <c r="B2392" s="107" t="s">
        <v>4787</v>
      </c>
    </row>
    <row r="2393" spans="1:2" ht="13.8" customHeight="1">
      <c r="A2393" s="107" t="s">
        <v>9724</v>
      </c>
      <c r="B2393" s="107" t="s">
        <v>4786</v>
      </c>
    </row>
    <row r="2394" spans="1:2" ht="13.8" customHeight="1">
      <c r="A2394" s="107" t="s">
        <v>9725</v>
      </c>
      <c r="B2394" s="107" t="s">
        <v>4785</v>
      </c>
    </row>
    <row r="2395" spans="1:2" ht="13.8" customHeight="1">
      <c r="A2395" s="107" t="s">
        <v>9726</v>
      </c>
      <c r="B2395" s="107" t="s">
        <v>4791</v>
      </c>
    </row>
    <row r="2396" spans="1:2" ht="13.8" customHeight="1">
      <c r="A2396" s="107" t="s">
        <v>9727</v>
      </c>
      <c r="B2396" s="107" t="s">
        <v>4790</v>
      </c>
    </row>
    <row r="2397" spans="1:2" ht="13.8" customHeight="1">
      <c r="A2397" s="107" t="s">
        <v>9728</v>
      </c>
      <c r="B2397" s="107" t="s">
        <v>4792</v>
      </c>
    </row>
    <row r="2398" spans="1:2" ht="13.8" customHeight="1">
      <c r="A2398" s="107" t="s">
        <v>9729</v>
      </c>
      <c r="B2398" s="107" t="s">
        <v>4794</v>
      </c>
    </row>
    <row r="2399" spans="1:2" ht="13.8" customHeight="1">
      <c r="A2399" s="107" t="s">
        <v>9730</v>
      </c>
      <c r="B2399" s="107" t="s">
        <v>4793</v>
      </c>
    </row>
    <row r="2400" spans="1:2" ht="13.8" customHeight="1">
      <c r="A2400" s="107" t="s">
        <v>9731</v>
      </c>
      <c r="B2400" s="107" t="s">
        <v>4807</v>
      </c>
    </row>
    <row r="2401" spans="1:2" ht="13.8" customHeight="1">
      <c r="A2401" s="107" t="s">
        <v>9732</v>
      </c>
      <c r="B2401" s="107" t="s">
        <v>4806</v>
      </c>
    </row>
    <row r="2402" spans="1:2" ht="13.8" customHeight="1">
      <c r="A2402" s="107" t="s">
        <v>9733</v>
      </c>
      <c r="B2402" s="107" t="s">
        <v>4805</v>
      </c>
    </row>
    <row r="2403" spans="1:2" ht="13.8" customHeight="1">
      <c r="A2403" s="107" t="s">
        <v>9734</v>
      </c>
      <c r="B2403" s="107" t="s">
        <v>4804</v>
      </c>
    </row>
    <row r="2404" spans="1:2" ht="13.8" customHeight="1">
      <c r="A2404" s="107" t="s">
        <v>9735</v>
      </c>
      <c r="B2404" s="107" t="s">
        <v>4803</v>
      </c>
    </row>
    <row r="2405" spans="1:2" ht="13.8" customHeight="1">
      <c r="A2405" s="107" t="s">
        <v>9736</v>
      </c>
      <c r="B2405" s="107" t="s">
        <v>4802</v>
      </c>
    </row>
    <row r="2406" spans="1:2" ht="13.8" customHeight="1">
      <c r="A2406" s="107" t="s">
        <v>9737</v>
      </c>
      <c r="B2406" s="107" t="s">
        <v>4801</v>
      </c>
    </row>
    <row r="2407" spans="1:2" ht="13.8" customHeight="1">
      <c r="A2407" s="107" t="s">
        <v>9738</v>
      </c>
      <c r="B2407" s="107" t="s">
        <v>4800</v>
      </c>
    </row>
    <row r="2408" spans="1:2" ht="13.8" customHeight="1">
      <c r="A2408" s="107" t="s">
        <v>9739</v>
      </c>
      <c r="B2408" s="107" t="s">
        <v>7601</v>
      </c>
    </row>
    <row r="2409" spans="1:2" ht="13.8" customHeight="1">
      <c r="A2409" s="107" t="s">
        <v>9740</v>
      </c>
      <c r="B2409" s="107" t="s">
        <v>4799</v>
      </c>
    </row>
    <row r="2410" spans="1:2" ht="13.8" customHeight="1">
      <c r="A2410" s="107" t="s">
        <v>9741</v>
      </c>
      <c r="B2410" s="107" t="s">
        <v>4798</v>
      </c>
    </row>
    <row r="2411" spans="1:2" ht="13.8" customHeight="1">
      <c r="A2411" s="107" t="s">
        <v>9742</v>
      </c>
      <c r="B2411" s="107" t="s">
        <v>4797</v>
      </c>
    </row>
    <row r="2412" spans="1:2" ht="13.8" customHeight="1">
      <c r="A2412" s="107" t="s">
        <v>9743</v>
      </c>
      <c r="B2412" s="107" t="s">
        <v>4796</v>
      </c>
    </row>
    <row r="2413" spans="1:2" ht="13.8" customHeight="1">
      <c r="A2413" s="107" t="s">
        <v>9744</v>
      </c>
      <c r="B2413" s="107" t="s">
        <v>4795</v>
      </c>
    </row>
    <row r="2414" spans="1:2" ht="13.8" customHeight="1">
      <c r="A2414" s="107" t="s">
        <v>9745</v>
      </c>
      <c r="B2414" s="107" t="s">
        <v>4811</v>
      </c>
    </row>
    <row r="2415" spans="1:2" ht="13.8" customHeight="1">
      <c r="A2415" s="107" t="s">
        <v>9746</v>
      </c>
      <c r="B2415" s="107" t="s">
        <v>4810</v>
      </c>
    </row>
    <row r="2416" spans="1:2" ht="13.8" customHeight="1">
      <c r="A2416" s="107" t="s">
        <v>9747</v>
      </c>
      <c r="B2416" s="107" t="s">
        <v>4809</v>
      </c>
    </row>
    <row r="2417" spans="1:2" ht="13.8" customHeight="1">
      <c r="A2417" s="107" t="s">
        <v>9748</v>
      </c>
      <c r="B2417" s="107" t="s">
        <v>4808</v>
      </c>
    </row>
    <row r="2418" spans="1:2" ht="13.8" customHeight="1">
      <c r="A2418" s="107" t="s">
        <v>9749</v>
      </c>
      <c r="B2418" s="107" t="s">
        <v>4825</v>
      </c>
    </row>
    <row r="2419" spans="1:2" ht="13.8" customHeight="1">
      <c r="A2419" s="107" t="s">
        <v>9750</v>
      </c>
      <c r="B2419" s="107" t="s">
        <v>4824</v>
      </c>
    </row>
    <row r="2420" spans="1:2" ht="13.8" customHeight="1">
      <c r="A2420" s="107" t="s">
        <v>9751</v>
      </c>
      <c r="B2420" s="107" t="s">
        <v>4823</v>
      </c>
    </row>
    <row r="2421" spans="1:2" ht="13.8" customHeight="1">
      <c r="A2421" s="107" t="s">
        <v>9752</v>
      </c>
      <c r="B2421" s="107" t="s">
        <v>4822</v>
      </c>
    </row>
    <row r="2422" spans="1:2" ht="13.8" customHeight="1">
      <c r="A2422" s="107" t="s">
        <v>9753</v>
      </c>
      <c r="B2422" s="107" t="s">
        <v>4821</v>
      </c>
    </row>
    <row r="2423" spans="1:2" ht="13.8" customHeight="1">
      <c r="A2423" s="107" t="s">
        <v>9754</v>
      </c>
      <c r="B2423" s="107" t="s">
        <v>4820</v>
      </c>
    </row>
    <row r="2424" spans="1:2" ht="13.8" customHeight="1">
      <c r="A2424" s="107" t="s">
        <v>9755</v>
      </c>
      <c r="B2424" s="107" t="s">
        <v>4819</v>
      </c>
    </row>
    <row r="2425" spans="1:2" ht="13.8" customHeight="1">
      <c r="A2425" s="107" t="s">
        <v>9756</v>
      </c>
      <c r="B2425" s="107" t="s">
        <v>4818</v>
      </c>
    </row>
    <row r="2426" spans="1:2" ht="13.8" customHeight="1">
      <c r="A2426" s="107" t="s">
        <v>9757</v>
      </c>
      <c r="B2426" s="107" t="s">
        <v>4817</v>
      </c>
    </row>
    <row r="2427" spans="1:2" ht="13.8" customHeight="1">
      <c r="A2427" s="107" t="s">
        <v>9758</v>
      </c>
      <c r="B2427" s="107" t="s">
        <v>4816</v>
      </c>
    </row>
    <row r="2428" spans="1:2" ht="13.8" customHeight="1">
      <c r="A2428" s="107" t="s">
        <v>9759</v>
      </c>
      <c r="B2428" s="107" t="s">
        <v>4815</v>
      </c>
    </row>
    <row r="2429" spans="1:2" ht="13.8" customHeight="1">
      <c r="A2429" s="107" t="s">
        <v>9760</v>
      </c>
      <c r="B2429" s="107" t="s">
        <v>4814</v>
      </c>
    </row>
    <row r="2430" spans="1:2" ht="13.8" customHeight="1">
      <c r="A2430" s="107" t="s">
        <v>9761</v>
      </c>
      <c r="B2430" s="107" t="s">
        <v>4813</v>
      </c>
    </row>
    <row r="2431" spans="1:2" ht="13.8" customHeight="1">
      <c r="A2431" s="107" t="s">
        <v>9762</v>
      </c>
      <c r="B2431" s="107" t="s">
        <v>4812</v>
      </c>
    </row>
    <row r="2432" spans="1:2" ht="13.8" customHeight="1">
      <c r="A2432" s="107" t="s">
        <v>9763</v>
      </c>
      <c r="B2432" s="107" t="s">
        <v>4834</v>
      </c>
    </row>
    <row r="2433" spans="1:2" ht="13.8" customHeight="1">
      <c r="A2433" s="107" t="s">
        <v>9764</v>
      </c>
      <c r="B2433" s="107" t="s">
        <v>4833</v>
      </c>
    </row>
    <row r="2434" spans="1:2" ht="13.8" customHeight="1">
      <c r="A2434" s="107" t="s">
        <v>9765</v>
      </c>
      <c r="B2434" s="107" t="s">
        <v>4832</v>
      </c>
    </row>
    <row r="2435" spans="1:2" ht="13.8" customHeight="1">
      <c r="A2435" s="107" t="s">
        <v>9766</v>
      </c>
      <c r="B2435" s="107" t="s">
        <v>4831</v>
      </c>
    </row>
    <row r="2436" spans="1:2" ht="13.8" customHeight="1">
      <c r="A2436" s="107" t="s">
        <v>9767</v>
      </c>
      <c r="B2436" s="107" t="s">
        <v>4830</v>
      </c>
    </row>
    <row r="2437" spans="1:2" ht="13.8" customHeight="1">
      <c r="A2437" s="107" t="s">
        <v>9768</v>
      </c>
      <c r="B2437" s="107" t="s">
        <v>4829</v>
      </c>
    </row>
    <row r="2438" spans="1:2" ht="13.8" customHeight="1">
      <c r="A2438" s="107" t="s">
        <v>9769</v>
      </c>
      <c r="B2438" s="107" t="s">
        <v>4828</v>
      </c>
    </row>
    <row r="2439" spans="1:2" ht="13.8" customHeight="1">
      <c r="A2439" s="107" t="s">
        <v>9770</v>
      </c>
      <c r="B2439" s="107" t="s">
        <v>4827</v>
      </c>
    </row>
    <row r="2440" spans="1:2" ht="13.8" customHeight="1">
      <c r="A2440" s="107" t="s">
        <v>9771</v>
      </c>
      <c r="B2440" s="107" t="s">
        <v>4826</v>
      </c>
    </row>
    <row r="2441" spans="1:2" ht="13.8" customHeight="1">
      <c r="A2441" s="107" t="s">
        <v>9772</v>
      </c>
      <c r="B2441" s="107" t="s">
        <v>4842</v>
      </c>
    </row>
    <row r="2442" spans="1:2" ht="13.8" customHeight="1">
      <c r="A2442" s="107" t="s">
        <v>9773</v>
      </c>
      <c r="B2442" s="107" t="s">
        <v>4841</v>
      </c>
    </row>
    <row r="2443" spans="1:2" ht="13.8" customHeight="1">
      <c r="A2443" s="107" t="s">
        <v>9774</v>
      </c>
      <c r="B2443" s="107" t="s">
        <v>4840</v>
      </c>
    </row>
    <row r="2444" spans="1:2" ht="13.8" customHeight="1">
      <c r="A2444" s="107" t="s">
        <v>9775</v>
      </c>
      <c r="B2444" s="107" t="s">
        <v>4839</v>
      </c>
    </row>
    <row r="2445" spans="1:2" ht="13.8" customHeight="1">
      <c r="A2445" s="107" t="s">
        <v>9776</v>
      </c>
      <c r="B2445" s="107" t="s">
        <v>4838</v>
      </c>
    </row>
    <row r="2446" spans="1:2" ht="13.8" customHeight="1">
      <c r="A2446" s="107" t="s">
        <v>9777</v>
      </c>
      <c r="B2446" s="107" t="s">
        <v>4837</v>
      </c>
    </row>
    <row r="2447" spans="1:2" ht="13.8" customHeight="1">
      <c r="A2447" s="107" t="s">
        <v>9778</v>
      </c>
      <c r="B2447" s="107" t="s">
        <v>4836</v>
      </c>
    </row>
    <row r="2448" spans="1:2" ht="13.8" customHeight="1">
      <c r="A2448" s="107" t="s">
        <v>9779</v>
      </c>
      <c r="B2448" s="107" t="s">
        <v>4835</v>
      </c>
    </row>
    <row r="2449" spans="1:2" ht="13.8" customHeight="1">
      <c r="A2449" s="107" t="s">
        <v>9780</v>
      </c>
      <c r="B2449" s="107" t="s">
        <v>4847</v>
      </c>
    </row>
    <row r="2450" spans="1:2" ht="13.8" customHeight="1">
      <c r="A2450" s="107" t="s">
        <v>9781</v>
      </c>
      <c r="B2450" s="107" t="s">
        <v>4846</v>
      </c>
    </row>
    <row r="2451" spans="1:2" ht="13.8" customHeight="1">
      <c r="A2451" s="107" t="s">
        <v>9782</v>
      </c>
      <c r="B2451" s="107" t="s">
        <v>4845</v>
      </c>
    </row>
    <row r="2452" spans="1:2" ht="13.8" customHeight="1">
      <c r="A2452" s="107" t="s">
        <v>9783</v>
      </c>
      <c r="B2452" s="107" t="s">
        <v>4844</v>
      </c>
    </row>
    <row r="2453" spans="1:2" ht="13.8" customHeight="1">
      <c r="A2453" s="107" t="s">
        <v>9784</v>
      </c>
      <c r="B2453" s="107" t="s">
        <v>4843</v>
      </c>
    </row>
    <row r="2454" spans="1:2" ht="13.8" customHeight="1">
      <c r="A2454" s="107" t="s">
        <v>9785</v>
      </c>
      <c r="B2454" s="107" t="s">
        <v>4849</v>
      </c>
    </row>
    <row r="2455" spans="1:2" ht="13.8" customHeight="1">
      <c r="A2455" s="107" t="s">
        <v>9786</v>
      </c>
      <c r="B2455" s="107" t="s">
        <v>4848</v>
      </c>
    </row>
    <row r="2456" spans="1:2" ht="13.8" customHeight="1">
      <c r="A2456" s="107" t="s">
        <v>9787</v>
      </c>
      <c r="B2456" s="107" t="s">
        <v>4850</v>
      </c>
    </row>
    <row r="2457" spans="1:2" ht="13.8" customHeight="1">
      <c r="A2457" s="107" t="s">
        <v>9788</v>
      </c>
      <c r="B2457" s="107" t="s">
        <v>4852</v>
      </c>
    </row>
    <row r="2458" spans="1:2" ht="13.8" customHeight="1">
      <c r="A2458" s="107" t="s">
        <v>9789</v>
      </c>
      <c r="B2458" s="107" t="s">
        <v>4851</v>
      </c>
    </row>
    <row r="2459" spans="1:2" ht="13.8" customHeight="1">
      <c r="A2459" s="107" t="s">
        <v>9790</v>
      </c>
      <c r="B2459" s="107" t="s">
        <v>4855</v>
      </c>
    </row>
    <row r="2460" spans="1:2" ht="13.8" customHeight="1">
      <c r="A2460" s="107" t="s">
        <v>9791</v>
      </c>
      <c r="B2460" s="107" t="s">
        <v>4854</v>
      </c>
    </row>
    <row r="2461" spans="1:2" ht="13.8" customHeight="1">
      <c r="A2461" s="107" t="s">
        <v>9792</v>
      </c>
      <c r="B2461" s="107" t="s">
        <v>3794</v>
      </c>
    </row>
    <row r="2462" spans="1:2" ht="13.8" customHeight="1">
      <c r="A2462" s="107" t="s">
        <v>9793</v>
      </c>
      <c r="B2462" s="107" t="s">
        <v>4853</v>
      </c>
    </row>
    <row r="2463" spans="1:2" ht="13.8" customHeight="1">
      <c r="A2463" s="107" t="s">
        <v>9794</v>
      </c>
      <c r="B2463" s="107" t="s">
        <v>4864</v>
      </c>
    </row>
    <row r="2464" spans="1:2" ht="13.8" customHeight="1">
      <c r="A2464" s="107" t="s">
        <v>9795</v>
      </c>
      <c r="B2464" s="107" t="s">
        <v>4863</v>
      </c>
    </row>
    <row r="2465" spans="1:2" ht="13.8" customHeight="1">
      <c r="A2465" s="107" t="s">
        <v>9796</v>
      </c>
      <c r="B2465" s="107" t="s">
        <v>4862</v>
      </c>
    </row>
    <row r="2466" spans="1:2" ht="13.8" customHeight="1">
      <c r="A2466" s="107" t="s">
        <v>9797</v>
      </c>
      <c r="B2466" s="107" t="s">
        <v>4861</v>
      </c>
    </row>
    <row r="2467" spans="1:2" ht="13.8" customHeight="1">
      <c r="A2467" s="107" t="s">
        <v>9798</v>
      </c>
      <c r="B2467" s="107" t="s">
        <v>4860</v>
      </c>
    </row>
    <row r="2468" spans="1:2" ht="13.8" customHeight="1">
      <c r="A2468" s="107" t="s">
        <v>9799</v>
      </c>
      <c r="B2468" s="107" t="s">
        <v>4859</v>
      </c>
    </row>
    <row r="2469" spans="1:2" ht="13.8" customHeight="1">
      <c r="A2469" s="107" t="s">
        <v>9800</v>
      </c>
      <c r="B2469" s="107" t="s">
        <v>4858</v>
      </c>
    </row>
    <row r="2470" spans="1:2" ht="13.8" customHeight="1">
      <c r="A2470" s="107" t="s">
        <v>9801</v>
      </c>
      <c r="B2470" s="107" t="s">
        <v>4857</v>
      </c>
    </row>
    <row r="2471" spans="1:2" ht="13.8" customHeight="1">
      <c r="A2471" s="107" t="s">
        <v>9802</v>
      </c>
      <c r="B2471" s="107" t="s">
        <v>4856</v>
      </c>
    </row>
    <row r="2472" spans="1:2" ht="13.8" customHeight="1">
      <c r="A2472" s="107" t="s">
        <v>9803</v>
      </c>
      <c r="B2472" s="107" t="s">
        <v>4868</v>
      </c>
    </row>
    <row r="2473" spans="1:2" ht="13.8" customHeight="1">
      <c r="A2473" s="107" t="s">
        <v>9804</v>
      </c>
      <c r="B2473" s="107" t="s">
        <v>4867</v>
      </c>
    </row>
    <row r="2474" spans="1:2" ht="13.8" customHeight="1">
      <c r="A2474" s="107" t="s">
        <v>9805</v>
      </c>
      <c r="B2474" s="107" t="s">
        <v>4866</v>
      </c>
    </row>
    <row r="2475" spans="1:2" ht="13.8" customHeight="1">
      <c r="A2475" s="107" t="s">
        <v>9806</v>
      </c>
      <c r="B2475" s="107" t="s">
        <v>4865</v>
      </c>
    </row>
    <row r="2476" spans="1:2" ht="13.8" customHeight="1">
      <c r="A2476" s="107" t="s">
        <v>9807</v>
      </c>
      <c r="B2476" s="107" t="s">
        <v>4875</v>
      </c>
    </row>
    <row r="2477" spans="1:2" ht="13.8" customHeight="1">
      <c r="A2477" s="107" t="s">
        <v>9808</v>
      </c>
      <c r="B2477" s="107" t="s">
        <v>4874</v>
      </c>
    </row>
    <row r="2478" spans="1:2" ht="13.8" customHeight="1">
      <c r="A2478" s="107" t="s">
        <v>9809</v>
      </c>
      <c r="B2478" s="107" t="s">
        <v>4873</v>
      </c>
    </row>
    <row r="2479" spans="1:2" ht="13.8" customHeight="1">
      <c r="A2479" s="107" t="s">
        <v>9810</v>
      </c>
      <c r="B2479" s="107" t="s">
        <v>4872</v>
      </c>
    </row>
    <row r="2480" spans="1:2" ht="13.8" customHeight="1">
      <c r="A2480" s="107" t="s">
        <v>9811</v>
      </c>
      <c r="B2480" s="107" t="s">
        <v>4871</v>
      </c>
    </row>
    <row r="2481" spans="1:2" ht="13.8" customHeight="1">
      <c r="A2481" s="107" t="s">
        <v>9812</v>
      </c>
      <c r="B2481" s="107" t="s">
        <v>4870</v>
      </c>
    </row>
    <row r="2482" spans="1:2" ht="13.8" customHeight="1">
      <c r="A2482" s="107" t="s">
        <v>9813</v>
      </c>
      <c r="B2482" s="107" t="s">
        <v>4869</v>
      </c>
    </row>
    <row r="2483" spans="1:2" ht="13.8" customHeight="1">
      <c r="A2483" s="107" t="s">
        <v>9814</v>
      </c>
      <c r="B2483" s="107" t="s">
        <v>4880</v>
      </c>
    </row>
    <row r="2484" spans="1:2" ht="13.8" customHeight="1">
      <c r="A2484" s="107" t="s">
        <v>9815</v>
      </c>
      <c r="B2484" s="107" t="s">
        <v>4879</v>
      </c>
    </row>
    <row r="2485" spans="1:2" ht="13.8" customHeight="1">
      <c r="A2485" s="107" t="s">
        <v>9816</v>
      </c>
      <c r="B2485" s="107" t="s">
        <v>4878</v>
      </c>
    </row>
    <row r="2486" spans="1:2" ht="13.8" customHeight="1">
      <c r="A2486" s="107" t="s">
        <v>9817</v>
      </c>
      <c r="B2486" s="107" t="s">
        <v>4877</v>
      </c>
    </row>
    <row r="2487" spans="1:2" ht="13.8" customHeight="1">
      <c r="A2487" s="107" t="s">
        <v>9818</v>
      </c>
      <c r="B2487" s="107" t="s">
        <v>4876</v>
      </c>
    </row>
    <row r="2488" spans="1:2" ht="13.8" customHeight="1">
      <c r="A2488" s="107" t="s">
        <v>9819</v>
      </c>
      <c r="B2488" s="107" t="s">
        <v>4881</v>
      </c>
    </row>
    <row r="2489" spans="1:2" ht="13.8" customHeight="1">
      <c r="A2489" s="107" t="s">
        <v>9820</v>
      </c>
      <c r="B2489" s="107" t="s">
        <v>4885</v>
      </c>
    </row>
    <row r="2490" spans="1:2" ht="13.8" customHeight="1">
      <c r="A2490" s="107" t="s">
        <v>9821</v>
      </c>
      <c r="B2490" s="107" t="s">
        <v>4884</v>
      </c>
    </row>
    <row r="2491" spans="1:2" ht="13.8" customHeight="1">
      <c r="A2491" s="107" t="s">
        <v>9822</v>
      </c>
      <c r="B2491" s="107" t="s">
        <v>4883</v>
      </c>
    </row>
    <row r="2492" spans="1:2" ht="13.8" customHeight="1">
      <c r="A2492" s="107" t="s">
        <v>9823</v>
      </c>
      <c r="B2492" s="107" t="s">
        <v>12638</v>
      </c>
    </row>
    <row r="2493" spans="1:2" ht="13.8" customHeight="1">
      <c r="A2493" s="107" t="s">
        <v>9824</v>
      </c>
      <c r="B2493" s="107" t="s">
        <v>4882</v>
      </c>
    </row>
    <row r="2494" spans="1:2" ht="13.8" customHeight="1">
      <c r="A2494" s="107" t="s">
        <v>9825</v>
      </c>
      <c r="B2494" s="107" t="s">
        <v>12639</v>
      </c>
    </row>
    <row r="2495" spans="1:2" ht="13.8" customHeight="1">
      <c r="A2495" s="107" t="s">
        <v>9826</v>
      </c>
      <c r="B2495" s="107" t="s">
        <v>4890</v>
      </c>
    </row>
    <row r="2496" spans="1:2" ht="13.8" customHeight="1">
      <c r="A2496" s="107" t="s">
        <v>9827</v>
      </c>
      <c r="B2496" s="107" t="s">
        <v>4889</v>
      </c>
    </row>
    <row r="2497" spans="1:2" ht="13.8" customHeight="1">
      <c r="A2497" s="107" t="s">
        <v>9828</v>
      </c>
      <c r="B2497" s="107" t="s">
        <v>4888</v>
      </c>
    </row>
    <row r="2498" spans="1:2" ht="13.8" customHeight="1">
      <c r="A2498" s="107" t="s">
        <v>9829</v>
      </c>
      <c r="B2498" s="107" t="s">
        <v>12640</v>
      </c>
    </row>
    <row r="2499" spans="1:2" ht="13.8" customHeight="1">
      <c r="A2499" s="107" t="s">
        <v>9830</v>
      </c>
      <c r="B2499" s="107" t="s">
        <v>12641</v>
      </c>
    </row>
    <row r="2500" spans="1:2" ht="13.8" customHeight="1">
      <c r="A2500" s="107" t="s">
        <v>9831</v>
      </c>
      <c r="B2500" s="107" t="s">
        <v>4887</v>
      </c>
    </row>
    <row r="2501" spans="1:2" ht="13.8" customHeight="1">
      <c r="A2501" s="107" t="s">
        <v>9832</v>
      </c>
      <c r="B2501" s="107" t="s">
        <v>4886</v>
      </c>
    </row>
    <row r="2502" spans="1:2" ht="13.8" customHeight="1">
      <c r="A2502" s="107" t="s">
        <v>9833</v>
      </c>
      <c r="B2502" s="107" t="s">
        <v>4897</v>
      </c>
    </row>
    <row r="2503" spans="1:2" ht="13.8" customHeight="1">
      <c r="A2503" s="107" t="s">
        <v>9834</v>
      </c>
      <c r="B2503" s="107" t="s">
        <v>4896</v>
      </c>
    </row>
    <row r="2504" spans="1:2" ht="13.8" customHeight="1">
      <c r="A2504" s="107" t="s">
        <v>9835</v>
      </c>
      <c r="B2504" s="107" t="s">
        <v>4895</v>
      </c>
    </row>
    <row r="2505" spans="1:2" ht="13.8" customHeight="1">
      <c r="A2505" s="107" t="s">
        <v>9836</v>
      </c>
      <c r="B2505" s="107" t="s">
        <v>4894</v>
      </c>
    </row>
    <row r="2506" spans="1:2" ht="13.8" customHeight="1">
      <c r="A2506" s="107" t="s">
        <v>9837</v>
      </c>
      <c r="B2506" s="107" t="s">
        <v>4893</v>
      </c>
    </row>
    <row r="2507" spans="1:2" ht="13.8" customHeight="1">
      <c r="A2507" s="107" t="s">
        <v>9838</v>
      </c>
      <c r="B2507" s="107" t="s">
        <v>4892</v>
      </c>
    </row>
    <row r="2508" spans="1:2" ht="13.8" customHeight="1">
      <c r="A2508" s="107" t="s">
        <v>9839</v>
      </c>
      <c r="B2508" s="107" t="s">
        <v>4891</v>
      </c>
    </row>
    <row r="2509" spans="1:2" ht="13.8" customHeight="1">
      <c r="A2509" s="107" t="s">
        <v>9840</v>
      </c>
      <c r="B2509" s="107" t="s">
        <v>4911</v>
      </c>
    </row>
    <row r="2510" spans="1:2" ht="13.8" customHeight="1">
      <c r="A2510" s="107" t="s">
        <v>9841</v>
      </c>
      <c r="B2510" s="107" t="s">
        <v>4910</v>
      </c>
    </row>
    <row r="2511" spans="1:2" ht="13.8" customHeight="1">
      <c r="A2511" s="107" t="s">
        <v>9842</v>
      </c>
      <c r="B2511" s="107" t="s">
        <v>4909</v>
      </c>
    </row>
    <row r="2512" spans="1:2" ht="13.8" customHeight="1">
      <c r="A2512" s="107" t="s">
        <v>9843</v>
      </c>
      <c r="B2512" s="107" t="s">
        <v>4908</v>
      </c>
    </row>
    <row r="2513" spans="1:2" ht="13.8" customHeight="1">
      <c r="A2513" s="107" t="s">
        <v>9844</v>
      </c>
      <c r="B2513" s="107" t="s">
        <v>4907</v>
      </c>
    </row>
    <row r="2514" spans="1:2" ht="13.8" customHeight="1">
      <c r="A2514" s="107" t="s">
        <v>9845</v>
      </c>
      <c r="B2514" s="107" t="s">
        <v>4906</v>
      </c>
    </row>
    <row r="2515" spans="1:2" ht="13.8" customHeight="1">
      <c r="A2515" s="107" t="s">
        <v>9846</v>
      </c>
      <c r="B2515" s="107" t="s">
        <v>4905</v>
      </c>
    </row>
    <row r="2516" spans="1:2" ht="13.8" customHeight="1">
      <c r="A2516" s="107" t="s">
        <v>9847</v>
      </c>
      <c r="B2516" s="107" t="s">
        <v>4904</v>
      </c>
    </row>
    <row r="2517" spans="1:2" ht="13.8" customHeight="1">
      <c r="A2517" s="107" t="s">
        <v>9848</v>
      </c>
      <c r="B2517" s="107" t="s">
        <v>4903</v>
      </c>
    </row>
    <row r="2518" spans="1:2" ht="13.8" customHeight="1">
      <c r="A2518" s="107" t="s">
        <v>9849</v>
      </c>
      <c r="B2518" s="107" t="s">
        <v>4902</v>
      </c>
    </row>
    <row r="2519" spans="1:2" ht="13.8" customHeight="1">
      <c r="A2519" s="107" t="s">
        <v>9850</v>
      </c>
      <c r="B2519" s="107" t="s">
        <v>4901</v>
      </c>
    </row>
    <row r="2520" spans="1:2" ht="13.8" customHeight="1">
      <c r="A2520" s="107" t="s">
        <v>9851</v>
      </c>
      <c r="B2520" s="107" t="s">
        <v>4900</v>
      </c>
    </row>
    <row r="2521" spans="1:2" ht="13.8" customHeight="1">
      <c r="A2521" s="107" t="s">
        <v>9852</v>
      </c>
      <c r="B2521" s="107" t="s">
        <v>4899</v>
      </c>
    </row>
    <row r="2522" spans="1:2" ht="13.8" customHeight="1">
      <c r="A2522" s="107" t="s">
        <v>9853</v>
      </c>
      <c r="B2522" s="107" t="s">
        <v>4898</v>
      </c>
    </row>
    <row r="2523" spans="1:2" ht="13.8" customHeight="1">
      <c r="A2523" s="107" t="s">
        <v>9854</v>
      </c>
      <c r="B2523" s="107" t="s">
        <v>12642</v>
      </c>
    </row>
    <row r="2524" spans="1:2" ht="13.8" customHeight="1">
      <c r="A2524" s="107" t="s">
        <v>9855</v>
      </c>
      <c r="B2524" s="107" t="s">
        <v>12643</v>
      </c>
    </row>
    <row r="2525" spans="1:2" ht="13.8" customHeight="1">
      <c r="A2525" s="107" t="s">
        <v>9856</v>
      </c>
      <c r="B2525" s="107" t="s">
        <v>12644</v>
      </c>
    </row>
    <row r="2526" spans="1:2" ht="13.8" customHeight="1">
      <c r="A2526" s="107" t="s">
        <v>9857</v>
      </c>
      <c r="B2526" s="107" t="s">
        <v>12645</v>
      </c>
    </row>
    <row r="2527" spans="1:2" ht="13.8" customHeight="1">
      <c r="A2527" s="107" t="s">
        <v>9858</v>
      </c>
      <c r="B2527" s="107" t="s">
        <v>12646</v>
      </c>
    </row>
    <row r="2528" spans="1:2" ht="13.8" customHeight="1">
      <c r="A2528" s="107" t="s">
        <v>9859</v>
      </c>
      <c r="B2528" s="107" t="s">
        <v>4912</v>
      </c>
    </row>
    <row r="2529" spans="1:2" ht="13.8" customHeight="1">
      <c r="A2529" s="107" t="s">
        <v>9860</v>
      </c>
      <c r="B2529" s="107" t="s">
        <v>12647</v>
      </c>
    </row>
    <row r="2530" spans="1:2" ht="13.8" customHeight="1">
      <c r="A2530" s="107" t="s">
        <v>9861</v>
      </c>
      <c r="B2530" s="107" t="s">
        <v>12648</v>
      </c>
    </row>
    <row r="2531" spans="1:2" ht="13.8" customHeight="1">
      <c r="A2531" s="107" t="s">
        <v>9862</v>
      </c>
      <c r="B2531" s="107" t="s">
        <v>12649</v>
      </c>
    </row>
    <row r="2532" spans="1:2" ht="13.8" customHeight="1">
      <c r="A2532" s="107" t="s">
        <v>9863</v>
      </c>
      <c r="B2532" s="107" t="s">
        <v>12650</v>
      </c>
    </row>
    <row r="2533" spans="1:2" ht="13.8" customHeight="1">
      <c r="A2533" s="107" t="s">
        <v>9864</v>
      </c>
      <c r="B2533" s="107" t="s">
        <v>4915</v>
      </c>
    </row>
    <row r="2534" spans="1:2" ht="13.8" customHeight="1">
      <c r="A2534" s="107" t="s">
        <v>9865</v>
      </c>
      <c r="B2534" s="107" t="s">
        <v>4914</v>
      </c>
    </row>
    <row r="2535" spans="1:2" ht="13.8" customHeight="1">
      <c r="A2535" s="107" t="s">
        <v>9866</v>
      </c>
      <c r="B2535" s="107" t="s">
        <v>12651</v>
      </c>
    </row>
    <row r="2536" spans="1:2" ht="13.8" customHeight="1">
      <c r="A2536" s="107" t="s">
        <v>9867</v>
      </c>
      <c r="B2536" s="107" t="s">
        <v>12652</v>
      </c>
    </row>
    <row r="2537" spans="1:2" ht="13.8" customHeight="1">
      <c r="A2537" s="107" t="s">
        <v>9868</v>
      </c>
      <c r="B2537" s="107" t="s">
        <v>12653</v>
      </c>
    </row>
    <row r="2538" spans="1:2" ht="13.8" customHeight="1">
      <c r="A2538" s="107" t="s">
        <v>9869</v>
      </c>
      <c r="B2538" s="107" t="s">
        <v>4913</v>
      </c>
    </row>
    <row r="2539" spans="1:2" ht="13.8" customHeight="1">
      <c r="A2539" s="107" t="s">
        <v>9870</v>
      </c>
      <c r="B2539" s="107" t="s">
        <v>12654</v>
      </c>
    </row>
    <row r="2540" spans="1:2" ht="13.8" customHeight="1">
      <c r="A2540" s="107" t="s">
        <v>9871</v>
      </c>
      <c r="B2540" s="107" t="s">
        <v>4920</v>
      </c>
    </row>
    <row r="2541" spans="1:2" ht="13.8" customHeight="1">
      <c r="A2541" s="107" t="s">
        <v>9872</v>
      </c>
      <c r="B2541" s="107" t="s">
        <v>4919</v>
      </c>
    </row>
    <row r="2542" spans="1:2" ht="13.8" customHeight="1">
      <c r="A2542" s="107" t="s">
        <v>9873</v>
      </c>
      <c r="B2542" s="107" t="s">
        <v>4918</v>
      </c>
    </row>
    <row r="2543" spans="1:2" ht="13.8" customHeight="1">
      <c r="A2543" s="107" t="s">
        <v>9874</v>
      </c>
      <c r="B2543" s="107" t="s">
        <v>4917</v>
      </c>
    </row>
    <row r="2544" spans="1:2" ht="13.8" customHeight="1">
      <c r="A2544" s="107" t="s">
        <v>9875</v>
      </c>
      <c r="B2544" s="107" t="s">
        <v>4916</v>
      </c>
    </row>
    <row r="2545" spans="1:2" ht="13.8" customHeight="1">
      <c r="A2545" s="107" t="s">
        <v>9876</v>
      </c>
      <c r="B2545" s="107" t="s">
        <v>4922</v>
      </c>
    </row>
    <row r="2546" spans="1:2" ht="13.8" customHeight="1">
      <c r="A2546" s="107" t="s">
        <v>9877</v>
      </c>
      <c r="B2546" s="107" t="s">
        <v>4921</v>
      </c>
    </row>
    <row r="2547" spans="1:2" ht="13.8" customHeight="1">
      <c r="A2547" s="107" t="s">
        <v>9878</v>
      </c>
      <c r="B2547" s="107" t="s">
        <v>4923</v>
      </c>
    </row>
    <row r="2548" spans="1:2" ht="13.8" customHeight="1">
      <c r="A2548" s="107" t="s">
        <v>9879</v>
      </c>
      <c r="B2548" s="107" t="s">
        <v>4925</v>
      </c>
    </row>
    <row r="2549" spans="1:2" ht="13.8" customHeight="1">
      <c r="A2549" s="107" t="s">
        <v>9880</v>
      </c>
      <c r="B2549" s="107" t="s">
        <v>4924</v>
      </c>
    </row>
    <row r="2550" spans="1:2" ht="13.8" customHeight="1">
      <c r="A2550" s="107" t="s">
        <v>9881</v>
      </c>
      <c r="B2550" s="107" t="s">
        <v>4935</v>
      </c>
    </row>
    <row r="2551" spans="1:2" ht="13.8" customHeight="1">
      <c r="A2551" s="107" t="s">
        <v>9882</v>
      </c>
      <c r="B2551" s="107" t="s">
        <v>2320</v>
      </c>
    </row>
    <row r="2552" spans="1:2" ht="13.8" customHeight="1">
      <c r="A2552" s="107" t="s">
        <v>9883</v>
      </c>
      <c r="B2552" s="107" t="s">
        <v>4934</v>
      </c>
    </row>
    <row r="2553" spans="1:2" ht="13.8" customHeight="1">
      <c r="A2553" s="107" t="s">
        <v>9884</v>
      </c>
      <c r="B2553" s="107" t="s">
        <v>2321</v>
      </c>
    </row>
    <row r="2554" spans="1:2" ht="13.8" customHeight="1">
      <c r="A2554" s="107" t="s">
        <v>9885</v>
      </c>
      <c r="B2554" s="107" t="s">
        <v>4933</v>
      </c>
    </row>
    <row r="2555" spans="1:2" ht="13.8" customHeight="1">
      <c r="A2555" s="107" t="s">
        <v>9886</v>
      </c>
      <c r="B2555" s="107" t="s">
        <v>4932</v>
      </c>
    </row>
    <row r="2556" spans="1:2" ht="13.8" customHeight="1">
      <c r="A2556" s="107" t="s">
        <v>9887</v>
      </c>
      <c r="B2556" s="107" t="s">
        <v>12655</v>
      </c>
    </row>
    <row r="2557" spans="1:2" ht="13.8" customHeight="1">
      <c r="A2557" s="107" t="s">
        <v>9888</v>
      </c>
      <c r="B2557" s="107" t="s">
        <v>12656</v>
      </c>
    </row>
    <row r="2558" spans="1:2" ht="13.8" customHeight="1">
      <c r="A2558" s="107" t="s">
        <v>9889</v>
      </c>
      <c r="B2558" s="107" t="s">
        <v>4931</v>
      </c>
    </row>
    <row r="2559" spans="1:2" ht="13.8" customHeight="1">
      <c r="A2559" s="107" t="s">
        <v>9890</v>
      </c>
      <c r="B2559" s="107" t="s">
        <v>4930</v>
      </c>
    </row>
    <row r="2560" spans="1:2" ht="13.8" customHeight="1">
      <c r="A2560" s="107" t="s">
        <v>9891</v>
      </c>
      <c r="B2560" s="107" t="s">
        <v>4929</v>
      </c>
    </row>
    <row r="2561" spans="1:2" ht="13.8" customHeight="1">
      <c r="A2561" s="107" t="s">
        <v>9892</v>
      </c>
      <c r="B2561" s="107" t="s">
        <v>4928</v>
      </c>
    </row>
    <row r="2562" spans="1:2" ht="13.8" customHeight="1">
      <c r="A2562" s="107" t="s">
        <v>9893</v>
      </c>
      <c r="B2562" s="107" t="s">
        <v>4927</v>
      </c>
    </row>
    <row r="2563" spans="1:2" ht="13.8" customHeight="1">
      <c r="A2563" s="107" t="s">
        <v>9894</v>
      </c>
      <c r="B2563" s="107" t="s">
        <v>4926</v>
      </c>
    </row>
    <row r="2564" spans="1:2" ht="13.8" customHeight="1">
      <c r="A2564" s="107" t="s">
        <v>9895</v>
      </c>
      <c r="B2564" s="107" t="s">
        <v>4939</v>
      </c>
    </row>
    <row r="2565" spans="1:2" ht="13.8" customHeight="1">
      <c r="A2565" s="107" t="s">
        <v>9896</v>
      </c>
      <c r="B2565" s="107" t="s">
        <v>4938</v>
      </c>
    </row>
    <row r="2566" spans="1:2" ht="13.8" customHeight="1">
      <c r="A2566" s="107" t="s">
        <v>9897</v>
      </c>
      <c r="B2566" s="107" t="s">
        <v>4937</v>
      </c>
    </row>
    <row r="2567" spans="1:2" ht="13.8" customHeight="1">
      <c r="A2567" s="107" t="s">
        <v>9898</v>
      </c>
      <c r="B2567" s="107" t="s">
        <v>4936</v>
      </c>
    </row>
    <row r="2568" spans="1:2" ht="13.8" customHeight="1">
      <c r="A2568" s="107" t="s">
        <v>9899</v>
      </c>
      <c r="B2568" s="107" t="s">
        <v>4953</v>
      </c>
    </row>
    <row r="2569" spans="1:2" ht="13.8" customHeight="1">
      <c r="A2569" s="107" t="s">
        <v>9900</v>
      </c>
      <c r="B2569" s="107" t="s">
        <v>4952</v>
      </c>
    </row>
    <row r="2570" spans="1:2" ht="13.8" customHeight="1">
      <c r="A2570" s="107" t="s">
        <v>9901</v>
      </c>
      <c r="B2570" s="107" t="s">
        <v>4951</v>
      </c>
    </row>
    <row r="2571" spans="1:2" ht="13.8" customHeight="1">
      <c r="A2571" s="107" t="s">
        <v>9902</v>
      </c>
      <c r="B2571" s="107" t="s">
        <v>4950</v>
      </c>
    </row>
    <row r="2572" spans="1:2" ht="13.8" customHeight="1">
      <c r="A2572" s="107" t="s">
        <v>9903</v>
      </c>
      <c r="B2572" s="107" t="s">
        <v>4949</v>
      </c>
    </row>
    <row r="2573" spans="1:2" ht="13.8" customHeight="1">
      <c r="A2573" s="107" t="s">
        <v>9904</v>
      </c>
      <c r="B2573" s="107" t="s">
        <v>4948</v>
      </c>
    </row>
    <row r="2574" spans="1:2" ht="13.8" customHeight="1">
      <c r="A2574" s="107" t="s">
        <v>9905</v>
      </c>
      <c r="B2574" s="107" t="s">
        <v>4947</v>
      </c>
    </row>
    <row r="2575" spans="1:2" ht="13.8" customHeight="1">
      <c r="A2575" s="107" t="s">
        <v>9906</v>
      </c>
      <c r="B2575" s="107" t="s">
        <v>4946</v>
      </c>
    </row>
    <row r="2576" spans="1:2" ht="13.8" customHeight="1">
      <c r="A2576" s="107" t="s">
        <v>9907</v>
      </c>
      <c r="B2576" s="107" t="s">
        <v>4945</v>
      </c>
    </row>
    <row r="2577" spans="1:2" ht="13.8" customHeight="1">
      <c r="A2577" s="107" t="s">
        <v>9908</v>
      </c>
      <c r="B2577" s="107" t="s">
        <v>4944</v>
      </c>
    </row>
    <row r="2578" spans="1:2" ht="13.8" customHeight="1">
      <c r="A2578" s="107" t="s">
        <v>9909</v>
      </c>
      <c r="B2578" s="107" t="s">
        <v>4943</v>
      </c>
    </row>
    <row r="2579" spans="1:2" ht="13.8" customHeight="1">
      <c r="A2579" s="107" t="s">
        <v>9910</v>
      </c>
      <c r="B2579" s="107" t="s">
        <v>4942</v>
      </c>
    </row>
    <row r="2580" spans="1:2" ht="13.8" customHeight="1">
      <c r="A2580" s="107" t="s">
        <v>9911</v>
      </c>
      <c r="B2580" s="107" t="s">
        <v>4941</v>
      </c>
    </row>
    <row r="2581" spans="1:2" ht="13.8" customHeight="1">
      <c r="A2581" s="107" t="s">
        <v>9912</v>
      </c>
      <c r="B2581" s="107" t="s">
        <v>4940</v>
      </c>
    </row>
    <row r="2582" spans="1:2" ht="13.8" customHeight="1">
      <c r="A2582" s="107" t="s">
        <v>9913</v>
      </c>
      <c r="B2582" s="107" t="s">
        <v>12657</v>
      </c>
    </row>
    <row r="2583" spans="1:2" ht="13.8" customHeight="1">
      <c r="A2583" s="107" t="s">
        <v>9914</v>
      </c>
      <c r="B2583" s="107" t="s">
        <v>4955</v>
      </c>
    </row>
    <row r="2584" spans="1:2" ht="13.8" customHeight="1">
      <c r="A2584" s="107" t="s">
        <v>9915</v>
      </c>
      <c r="B2584" s="107" t="s">
        <v>12658</v>
      </c>
    </row>
    <row r="2585" spans="1:2" ht="13.8" customHeight="1">
      <c r="A2585" s="107" t="s">
        <v>9916</v>
      </c>
      <c r="B2585" s="107" t="s">
        <v>4954</v>
      </c>
    </row>
    <row r="2586" spans="1:2" ht="13.8" customHeight="1">
      <c r="A2586" s="107" t="s">
        <v>9917</v>
      </c>
      <c r="B2586" s="107" t="s">
        <v>12659</v>
      </c>
    </row>
    <row r="2587" spans="1:2" ht="13.8" customHeight="1">
      <c r="A2587" s="107" t="s">
        <v>9918</v>
      </c>
      <c r="B2587" s="107" t="s">
        <v>12660</v>
      </c>
    </row>
    <row r="2588" spans="1:2" ht="13.8" customHeight="1">
      <c r="A2588" s="107" t="s">
        <v>9919</v>
      </c>
      <c r="B2588" s="107" t="s">
        <v>12661</v>
      </c>
    </row>
    <row r="2589" spans="1:2" ht="13.8" customHeight="1">
      <c r="A2589" s="107" t="s">
        <v>9920</v>
      </c>
      <c r="B2589" s="107" t="s">
        <v>12662</v>
      </c>
    </row>
    <row r="2590" spans="1:2" ht="13.8" customHeight="1">
      <c r="A2590" s="107" t="s">
        <v>9921</v>
      </c>
      <c r="B2590" s="107" t="s">
        <v>4957</v>
      </c>
    </row>
    <row r="2591" spans="1:2" ht="13.8" customHeight="1">
      <c r="A2591" s="107" t="s">
        <v>9922</v>
      </c>
      <c r="B2591" s="107" t="s">
        <v>4956</v>
      </c>
    </row>
    <row r="2592" spans="1:2" ht="13.8" customHeight="1">
      <c r="A2592" s="107" t="s">
        <v>9923</v>
      </c>
      <c r="B2592" s="107" t="s">
        <v>12663</v>
      </c>
    </row>
    <row r="2593" spans="1:2" ht="13.8" customHeight="1">
      <c r="A2593" s="107" t="s">
        <v>9924</v>
      </c>
      <c r="B2593" s="107" t="s">
        <v>12664</v>
      </c>
    </row>
    <row r="2594" spans="1:2" ht="13.8" customHeight="1">
      <c r="A2594" s="107" t="s">
        <v>9925</v>
      </c>
      <c r="B2594" s="107" t="s">
        <v>12665</v>
      </c>
    </row>
    <row r="2595" spans="1:2" ht="13.8" customHeight="1">
      <c r="A2595" s="107" t="s">
        <v>9926</v>
      </c>
      <c r="B2595" s="107" t="s">
        <v>4964</v>
      </c>
    </row>
    <row r="2596" spans="1:2" ht="13.8" customHeight="1">
      <c r="A2596" s="107" t="s">
        <v>9927</v>
      </c>
      <c r="B2596" s="107" t="s">
        <v>4963</v>
      </c>
    </row>
    <row r="2597" spans="1:2" ht="13.8" customHeight="1">
      <c r="A2597" s="107" t="s">
        <v>9928</v>
      </c>
      <c r="B2597" s="107" t="s">
        <v>4962</v>
      </c>
    </row>
    <row r="2598" spans="1:2" ht="13.8" customHeight="1">
      <c r="A2598" s="107" t="s">
        <v>9929</v>
      </c>
      <c r="B2598" s="107" t="s">
        <v>4961</v>
      </c>
    </row>
    <row r="2599" spans="1:2" ht="13.8" customHeight="1">
      <c r="A2599" s="107" t="s">
        <v>9930</v>
      </c>
      <c r="B2599" s="107" t="s">
        <v>4960</v>
      </c>
    </row>
    <row r="2600" spans="1:2" ht="13.8" customHeight="1">
      <c r="A2600" s="107" t="s">
        <v>9931</v>
      </c>
      <c r="B2600" s="107" t="s">
        <v>4959</v>
      </c>
    </row>
    <row r="2601" spans="1:2" ht="13.8" customHeight="1">
      <c r="A2601" s="107" t="s">
        <v>9932</v>
      </c>
      <c r="B2601" s="107" t="s">
        <v>4958</v>
      </c>
    </row>
    <row r="2602" spans="1:2" ht="13.8" customHeight="1">
      <c r="A2602" s="107" t="s">
        <v>9933</v>
      </c>
      <c r="B2602" s="107" t="s">
        <v>4969</v>
      </c>
    </row>
    <row r="2603" spans="1:2" ht="13.8" customHeight="1">
      <c r="A2603" s="107" t="s">
        <v>9934</v>
      </c>
      <c r="B2603" s="107" t="s">
        <v>4968</v>
      </c>
    </row>
    <row r="2604" spans="1:2" ht="13.8" customHeight="1">
      <c r="A2604" s="107" t="s">
        <v>9935</v>
      </c>
      <c r="B2604" s="107" t="s">
        <v>4967</v>
      </c>
    </row>
    <row r="2605" spans="1:2" ht="13.8" customHeight="1">
      <c r="A2605" s="107" t="s">
        <v>9936</v>
      </c>
      <c r="B2605" s="107" t="s">
        <v>4966</v>
      </c>
    </row>
    <row r="2606" spans="1:2" ht="13.8" customHeight="1">
      <c r="A2606" s="107" t="s">
        <v>9937</v>
      </c>
      <c r="B2606" s="107" t="s">
        <v>4965</v>
      </c>
    </row>
    <row r="2607" spans="1:2" ht="13.8" customHeight="1">
      <c r="A2607" s="107" t="s">
        <v>9938</v>
      </c>
      <c r="B2607" s="107" t="s">
        <v>2416</v>
      </c>
    </row>
    <row r="2608" spans="1:2" ht="13.8" customHeight="1">
      <c r="A2608" s="107" t="s">
        <v>9939</v>
      </c>
      <c r="B2608" s="107" t="s">
        <v>4970</v>
      </c>
    </row>
    <row r="2609" spans="1:2" ht="13.8" customHeight="1">
      <c r="A2609" s="107" t="s">
        <v>9940</v>
      </c>
      <c r="B2609" s="107" t="s">
        <v>4972</v>
      </c>
    </row>
    <row r="2610" spans="1:2" ht="13.8" customHeight="1">
      <c r="A2610" s="107" t="s">
        <v>9941</v>
      </c>
      <c r="B2610" s="107" t="s">
        <v>4971</v>
      </c>
    </row>
    <row r="2611" spans="1:2" ht="13.8" customHeight="1">
      <c r="A2611" s="107" t="s">
        <v>9942</v>
      </c>
      <c r="B2611" s="107" t="s">
        <v>4974</v>
      </c>
    </row>
    <row r="2612" spans="1:2" ht="13.8" customHeight="1">
      <c r="A2612" s="107" t="s">
        <v>9943</v>
      </c>
      <c r="B2612" s="107" t="s">
        <v>4973</v>
      </c>
    </row>
    <row r="2613" spans="1:2" ht="13.8" customHeight="1">
      <c r="A2613" s="107" t="s">
        <v>9944</v>
      </c>
      <c r="B2613" s="107" t="s">
        <v>4987</v>
      </c>
    </row>
    <row r="2614" spans="1:2" ht="13.8" customHeight="1">
      <c r="A2614" s="107" t="s">
        <v>9945</v>
      </c>
      <c r="B2614" s="107" t="s">
        <v>4986</v>
      </c>
    </row>
    <row r="2615" spans="1:2" ht="13.8" customHeight="1">
      <c r="A2615" s="107" t="s">
        <v>9946</v>
      </c>
      <c r="B2615" s="107" t="s">
        <v>4985</v>
      </c>
    </row>
    <row r="2616" spans="1:2" ht="13.8" customHeight="1">
      <c r="A2616" s="107" t="s">
        <v>9947</v>
      </c>
      <c r="B2616" s="107" t="s">
        <v>4984</v>
      </c>
    </row>
    <row r="2617" spans="1:2" ht="13.8" customHeight="1">
      <c r="A2617" s="107" t="s">
        <v>9948</v>
      </c>
      <c r="B2617" s="107" t="s">
        <v>4983</v>
      </c>
    </row>
    <row r="2618" spans="1:2" ht="13.8" customHeight="1">
      <c r="A2618" s="107" t="s">
        <v>9949</v>
      </c>
      <c r="B2618" s="107" t="s">
        <v>4982</v>
      </c>
    </row>
    <row r="2619" spans="1:2" ht="13.8" customHeight="1">
      <c r="A2619" s="107" t="s">
        <v>9950</v>
      </c>
      <c r="B2619" s="107" t="s">
        <v>4981</v>
      </c>
    </row>
    <row r="2620" spans="1:2" ht="13.8" customHeight="1">
      <c r="A2620" s="107" t="s">
        <v>9951</v>
      </c>
      <c r="B2620" s="107" t="s">
        <v>4980</v>
      </c>
    </row>
    <row r="2621" spans="1:2" ht="13.8" customHeight="1">
      <c r="A2621" s="107" t="s">
        <v>9952</v>
      </c>
      <c r="B2621" s="107" t="s">
        <v>7602</v>
      </c>
    </row>
    <row r="2622" spans="1:2" ht="13.8" customHeight="1">
      <c r="A2622" s="107" t="s">
        <v>9953</v>
      </c>
      <c r="B2622" s="107" t="s">
        <v>4979</v>
      </c>
    </row>
    <row r="2623" spans="1:2" ht="13.8" customHeight="1">
      <c r="A2623" s="107" t="s">
        <v>9954</v>
      </c>
      <c r="B2623" s="107" t="s">
        <v>4978</v>
      </c>
    </row>
    <row r="2624" spans="1:2" ht="13.8" customHeight="1">
      <c r="A2624" s="107" t="s">
        <v>9955</v>
      </c>
      <c r="B2624" s="107" t="s">
        <v>4977</v>
      </c>
    </row>
    <row r="2625" spans="1:2" ht="13.8" customHeight="1">
      <c r="A2625" s="107" t="s">
        <v>9956</v>
      </c>
      <c r="B2625" s="107" t="s">
        <v>4976</v>
      </c>
    </row>
    <row r="2626" spans="1:2" ht="13.8" customHeight="1">
      <c r="A2626" s="107" t="s">
        <v>9957</v>
      </c>
      <c r="B2626" s="107" t="s">
        <v>4975</v>
      </c>
    </row>
    <row r="2627" spans="1:2" ht="13.8" customHeight="1">
      <c r="A2627" s="107" t="s">
        <v>9958</v>
      </c>
      <c r="B2627" s="107" t="s">
        <v>4991</v>
      </c>
    </row>
    <row r="2628" spans="1:2" ht="13.8" customHeight="1">
      <c r="A2628" s="107" t="s">
        <v>9959</v>
      </c>
      <c r="B2628" s="107" t="s">
        <v>4990</v>
      </c>
    </row>
    <row r="2629" spans="1:2" ht="13.8" customHeight="1">
      <c r="A2629" s="107" t="s">
        <v>9960</v>
      </c>
      <c r="B2629" s="107" t="s">
        <v>4989</v>
      </c>
    </row>
    <row r="2630" spans="1:2" ht="13.8" customHeight="1">
      <c r="A2630" s="107" t="s">
        <v>9961</v>
      </c>
      <c r="B2630" s="107" t="s">
        <v>4988</v>
      </c>
    </row>
    <row r="2631" spans="1:2" ht="13.8" customHeight="1">
      <c r="A2631" s="107" t="s">
        <v>9962</v>
      </c>
      <c r="B2631" s="107" t="s">
        <v>7603</v>
      </c>
    </row>
    <row r="2632" spans="1:2" ht="13.8" customHeight="1">
      <c r="A2632" s="107" t="s">
        <v>9963</v>
      </c>
      <c r="B2632" s="107" t="s">
        <v>5003</v>
      </c>
    </row>
    <row r="2633" spans="1:2" ht="13.8" customHeight="1">
      <c r="A2633" s="107" t="s">
        <v>9964</v>
      </c>
      <c r="B2633" s="107" t="s">
        <v>5002</v>
      </c>
    </row>
    <row r="2634" spans="1:2" ht="13.8" customHeight="1">
      <c r="A2634" s="107" t="s">
        <v>9965</v>
      </c>
      <c r="B2634" s="107" t="s">
        <v>5001</v>
      </c>
    </row>
    <row r="2635" spans="1:2" ht="13.8" customHeight="1">
      <c r="A2635" s="107" t="s">
        <v>9966</v>
      </c>
      <c r="B2635" s="107" t="s">
        <v>5000</v>
      </c>
    </row>
    <row r="2636" spans="1:2" ht="13.8" customHeight="1">
      <c r="A2636" s="107" t="s">
        <v>9967</v>
      </c>
      <c r="B2636" s="107" t="s">
        <v>4999</v>
      </c>
    </row>
    <row r="2637" spans="1:2" ht="13.8" customHeight="1">
      <c r="A2637" s="107" t="s">
        <v>9968</v>
      </c>
      <c r="B2637" s="107" t="s">
        <v>4998</v>
      </c>
    </row>
    <row r="2638" spans="1:2" ht="13.8" customHeight="1">
      <c r="A2638" s="107" t="s">
        <v>9969</v>
      </c>
      <c r="B2638" s="107" t="s">
        <v>7604</v>
      </c>
    </row>
    <row r="2639" spans="1:2" ht="13.8" customHeight="1">
      <c r="A2639" s="107" t="s">
        <v>9970</v>
      </c>
      <c r="B2639" s="107" t="s">
        <v>4997</v>
      </c>
    </row>
    <row r="2640" spans="1:2" ht="13.8" customHeight="1">
      <c r="A2640" s="107" t="s">
        <v>9971</v>
      </c>
      <c r="B2640" s="107" t="s">
        <v>4996</v>
      </c>
    </row>
    <row r="2641" spans="1:2" ht="13.8" customHeight="1">
      <c r="A2641" s="107" t="s">
        <v>9972</v>
      </c>
      <c r="B2641" s="107" t="s">
        <v>4995</v>
      </c>
    </row>
    <row r="2642" spans="1:2" ht="13.8" customHeight="1">
      <c r="A2642" s="107" t="s">
        <v>9973</v>
      </c>
      <c r="B2642" s="107" t="s">
        <v>4994</v>
      </c>
    </row>
    <row r="2643" spans="1:2" ht="13.8" customHeight="1">
      <c r="A2643" s="107" t="s">
        <v>9974</v>
      </c>
      <c r="B2643" s="107" t="s">
        <v>4993</v>
      </c>
    </row>
    <row r="2644" spans="1:2" ht="13.8" customHeight="1">
      <c r="A2644" s="107" t="s">
        <v>9975</v>
      </c>
      <c r="B2644" s="107" t="s">
        <v>4992</v>
      </c>
    </row>
    <row r="2645" spans="1:2" ht="13.8" customHeight="1">
      <c r="A2645" s="107" t="s">
        <v>9976</v>
      </c>
      <c r="B2645" s="107" t="s">
        <v>12666</v>
      </c>
    </row>
    <row r="2646" spans="1:2" ht="13.8" customHeight="1">
      <c r="A2646" s="107" t="s">
        <v>9977</v>
      </c>
      <c r="B2646" s="107" t="s">
        <v>5012</v>
      </c>
    </row>
    <row r="2647" spans="1:2" ht="13.8" customHeight="1">
      <c r="A2647" s="107" t="s">
        <v>9978</v>
      </c>
      <c r="B2647" s="107" t="s">
        <v>5011</v>
      </c>
    </row>
    <row r="2648" spans="1:2" ht="13.8" customHeight="1">
      <c r="A2648" s="107" t="s">
        <v>9979</v>
      </c>
      <c r="B2648" s="107" t="s">
        <v>5010</v>
      </c>
    </row>
    <row r="2649" spans="1:2" ht="13.8" customHeight="1">
      <c r="A2649" s="107" t="s">
        <v>9980</v>
      </c>
      <c r="B2649" s="107" t="s">
        <v>5009</v>
      </c>
    </row>
    <row r="2650" spans="1:2" ht="13.8" customHeight="1">
      <c r="A2650" s="107" t="s">
        <v>9981</v>
      </c>
      <c r="B2650" s="107" t="s">
        <v>5008</v>
      </c>
    </row>
    <row r="2651" spans="1:2" ht="13.8" customHeight="1">
      <c r="A2651" s="107" t="s">
        <v>9982</v>
      </c>
      <c r="B2651" s="107" t="s">
        <v>5007</v>
      </c>
    </row>
    <row r="2652" spans="1:2" ht="13.8" customHeight="1">
      <c r="A2652" s="107" t="s">
        <v>9983</v>
      </c>
      <c r="B2652" s="107" t="s">
        <v>5006</v>
      </c>
    </row>
    <row r="2653" spans="1:2" ht="13.8" customHeight="1">
      <c r="A2653" s="107" t="s">
        <v>9984</v>
      </c>
      <c r="B2653" s="107" t="s">
        <v>5005</v>
      </c>
    </row>
    <row r="2654" spans="1:2" ht="13.8" customHeight="1">
      <c r="A2654" s="107" t="s">
        <v>9985</v>
      </c>
      <c r="B2654" s="107" t="s">
        <v>5004</v>
      </c>
    </row>
    <row r="2655" spans="1:2" ht="13.8" customHeight="1">
      <c r="A2655" s="107" t="s">
        <v>9986</v>
      </c>
      <c r="B2655" s="107" t="s">
        <v>5019</v>
      </c>
    </row>
    <row r="2656" spans="1:2" ht="13.8" customHeight="1">
      <c r="A2656" s="107" t="s">
        <v>9987</v>
      </c>
      <c r="B2656" s="107" t="s">
        <v>5018</v>
      </c>
    </row>
    <row r="2657" spans="1:2" ht="13.8" customHeight="1">
      <c r="A2657" s="107" t="s">
        <v>9988</v>
      </c>
      <c r="B2657" s="107" t="s">
        <v>5017</v>
      </c>
    </row>
    <row r="2658" spans="1:2" ht="13.8" customHeight="1">
      <c r="A2658" s="107" t="s">
        <v>9989</v>
      </c>
      <c r="B2658" s="107" t="s">
        <v>5016</v>
      </c>
    </row>
    <row r="2659" spans="1:2" ht="13.8" customHeight="1">
      <c r="A2659" s="107" t="s">
        <v>9990</v>
      </c>
      <c r="B2659" s="107" t="s">
        <v>5015</v>
      </c>
    </row>
    <row r="2660" spans="1:2" ht="13.8" customHeight="1">
      <c r="A2660" s="107" t="s">
        <v>9991</v>
      </c>
      <c r="B2660" s="107" t="s">
        <v>5014</v>
      </c>
    </row>
    <row r="2661" spans="1:2" ht="13.8" customHeight="1">
      <c r="A2661" s="107" t="s">
        <v>9992</v>
      </c>
      <c r="B2661" s="107" t="s">
        <v>7605</v>
      </c>
    </row>
    <row r="2662" spans="1:2" ht="13.8" customHeight="1">
      <c r="A2662" s="107" t="s">
        <v>9993</v>
      </c>
      <c r="B2662" s="107" t="s">
        <v>5013</v>
      </c>
    </row>
    <row r="2663" spans="1:2" ht="13.8" customHeight="1">
      <c r="A2663" s="107" t="s">
        <v>9994</v>
      </c>
      <c r="B2663" s="107" t="s">
        <v>5024</v>
      </c>
    </row>
    <row r="2664" spans="1:2" ht="13.8" customHeight="1">
      <c r="A2664" s="107" t="s">
        <v>9995</v>
      </c>
      <c r="B2664" s="107" t="s">
        <v>5023</v>
      </c>
    </row>
    <row r="2665" spans="1:2" ht="13.8" customHeight="1">
      <c r="A2665" s="107" t="s">
        <v>9996</v>
      </c>
      <c r="B2665" s="107" t="s">
        <v>5022</v>
      </c>
    </row>
    <row r="2666" spans="1:2" ht="13.8" customHeight="1">
      <c r="A2666" s="107" t="s">
        <v>9997</v>
      </c>
      <c r="B2666" s="107" t="s">
        <v>5021</v>
      </c>
    </row>
    <row r="2667" spans="1:2" ht="13.8" customHeight="1">
      <c r="A2667" s="107" t="s">
        <v>9998</v>
      </c>
      <c r="B2667" s="107" t="s">
        <v>5020</v>
      </c>
    </row>
    <row r="2668" spans="1:2" ht="13.8" customHeight="1">
      <c r="A2668" s="107" t="s">
        <v>9999</v>
      </c>
      <c r="B2668" s="107" t="s">
        <v>5026</v>
      </c>
    </row>
    <row r="2669" spans="1:2" ht="13.8" customHeight="1">
      <c r="A2669" s="107" t="s">
        <v>10000</v>
      </c>
      <c r="B2669" s="107" t="s">
        <v>5025</v>
      </c>
    </row>
    <row r="2670" spans="1:2" ht="13.8" customHeight="1">
      <c r="A2670" s="107" t="s">
        <v>10001</v>
      </c>
      <c r="B2670" s="107" t="s">
        <v>4741</v>
      </c>
    </row>
    <row r="2671" spans="1:2" ht="13.8" customHeight="1">
      <c r="A2671" s="107" t="s">
        <v>10002</v>
      </c>
      <c r="B2671" s="107" t="s">
        <v>5028</v>
      </c>
    </row>
    <row r="2672" spans="1:2" ht="13.8" customHeight="1">
      <c r="A2672" s="107" t="s">
        <v>10003</v>
      </c>
      <c r="B2672" s="107" t="s">
        <v>5027</v>
      </c>
    </row>
    <row r="2673" spans="1:2" ht="13.8" customHeight="1">
      <c r="A2673" s="107" t="s">
        <v>10004</v>
      </c>
      <c r="B2673" s="107" t="s">
        <v>3991</v>
      </c>
    </row>
    <row r="2674" spans="1:2" ht="13.8" customHeight="1">
      <c r="A2674" s="107" t="s">
        <v>10005</v>
      </c>
      <c r="B2674" s="107" t="s">
        <v>4547</v>
      </c>
    </row>
    <row r="2675" spans="1:2" ht="13.8" customHeight="1">
      <c r="A2675" s="107" t="s">
        <v>10006</v>
      </c>
      <c r="B2675" s="107" t="s">
        <v>5037</v>
      </c>
    </row>
    <row r="2676" spans="1:2" ht="13.8" customHeight="1">
      <c r="A2676" s="107" t="s">
        <v>10007</v>
      </c>
      <c r="B2676" s="107" t="s">
        <v>5036</v>
      </c>
    </row>
    <row r="2677" spans="1:2" ht="13.8" customHeight="1">
      <c r="A2677" s="107" t="s">
        <v>10008</v>
      </c>
      <c r="B2677" s="107" t="s">
        <v>5035</v>
      </c>
    </row>
    <row r="2678" spans="1:2" ht="13.8" customHeight="1">
      <c r="A2678" s="107" t="s">
        <v>10009</v>
      </c>
      <c r="B2678" s="107" t="s">
        <v>5034</v>
      </c>
    </row>
    <row r="2679" spans="1:2" ht="13.8" customHeight="1">
      <c r="A2679" s="107" t="s">
        <v>10010</v>
      </c>
      <c r="B2679" s="107" t="s">
        <v>5033</v>
      </c>
    </row>
    <row r="2680" spans="1:2" ht="13.8" customHeight="1">
      <c r="A2680" s="107" t="s">
        <v>10011</v>
      </c>
      <c r="B2680" s="107" t="s">
        <v>5032</v>
      </c>
    </row>
    <row r="2681" spans="1:2" ht="13.8" customHeight="1">
      <c r="A2681" s="107" t="s">
        <v>10012</v>
      </c>
      <c r="B2681" s="107" t="s">
        <v>7606</v>
      </c>
    </row>
    <row r="2682" spans="1:2" ht="13.8" customHeight="1">
      <c r="A2682" s="107" t="s">
        <v>10013</v>
      </c>
      <c r="B2682" s="107" t="s">
        <v>2499</v>
      </c>
    </row>
    <row r="2683" spans="1:2" ht="13.8" customHeight="1">
      <c r="A2683" s="107" t="s">
        <v>10014</v>
      </c>
      <c r="B2683" s="107" t="s">
        <v>7607</v>
      </c>
    </row>
    <row r="2684" spans="1:2" ht="13.8" customHeight="1">
      <c r="A2684" s="107" t="s">
        <v>10015</v>
      </c>
      <c r="B2684" s="107" t="s">
        <v>5031</v>
      </c>
    </row>
    <row r="2685" spans="1:2" ht="13.8" customHeight="1">
      <c r="A2685" s="107" t="s">
        <v>10016</v>
      </c>
      <c r="B2685" s="107" t="s">
        <v>5030</v>
      </c>
    </row>
    <row r="2686" spans="1:2" ht="13.8" customHeight="1">
      <c r="A2686" s="107" t="s">
        <v>10017</v>
      </c>
      <c r="B2686" s="107" t="s">
        <v>5029</v>
      </c>
    </row>
    <row r="2687" spans="1:2" ht="13.8" customHeight="1">
      <c r="A2687" s="107" t="s">
        <v>10018</v>
      </c>
      <c r="B2687" s="107" t="s">
        <v>5041</v>
      </c>
    </row>
    <row r="2688" spans="1:2" ht="13.8" customHeight="1">
      <c r="A2688" s="107" t="s">
        <v>10019</v>
      </c>
      <c r="B2688" s="107" t="s">
        <v>5040</v>
      </c>
    </row>
    <row r="2689" spans="1:2" ht="13.8" customHeight="1">
      <c r="A2689" s="107" t="s">
        <v>10020</v>
      </c>
      <c r="B2689" s="107" t="s">
        <v>5039</v>
      </c>
    </row>
    <row r="2690" spans="1:2" ht="13.8" customHeight="1">
      <c r="A2690" s="107" t="s">
        <v>10021</v>
      </c>
      <c r="B2690" s="107" t="s">
        <v>5038</v>
      </c>
    </row>
    <row r="2691" spans="1:2" ht="13.8" customHeight="1">
      <c r="A2691" s="107" t="s">
        <v>10022</v>
      </c>
      <c r="B2691" s="107" t="s">
        <v>5052</v>
      </c>
    </row>
    <row r="2692" spans="1:2" ht="13.8" customHeight="1">
      <c r="A2692" s="107" t="s">
        <v>10023</v>
      </c>
      <c r="B2692" s="107" t="s">
        <v>5051</v>
      </c>
    </row>
    <row r="2693" spans="1:2" ht="13.8" customHeight="1">
      <c r="A2693" s="107" t="s">
        <v>10024</v>
      </c>
      <c r="B2693" s="107" t="s">
        <v>5050</v>
      </c>
    </row>
    <row r="2694" spans="1:2" ht="13.8" customHeight="1">
      <c r="A2694" s="107" t="s">
        <v>10025</v>
      </c>
      <c r="B2694" s="107" t="s">
        <v>5049</v>
      </c>
    </row>
    <row r="2695" spans="1:2" ht="13.8" customHeight="1">
      <c r="A2695" s="107" t="s">
        <v>10026</v>
      </c>
      <c r="B2695" s="107" t="s">
        <v>5048</v>
      </c>
    </row>
    <row r="2696" spans="1:2" ht="13.8" customHeight="1">
      <c r="A2696" s="107" t="s">
        <v>10027</v>
      </c>
      <c r="B2696" s="107" t="s">
        <v>5047</v>
      </c>
    </row>
    <row r="2697" spans="1:2" ht="13.8" customHeight="1">
      <c r="A2697" s="107" t="s">
        <v>10028</v>
      </c>
      <c r="B2697" s="107" t="s">
        <v>5046</v>
      </c>
    </row>
    <row r="2698" spans="1:2" ht="13.8" customHeight="1">
      <c r="A2698" s="107" t="s">
        <v>10029</v>
      </c>
      <c r="B2698" s="107" t="s">
        <v>5045</v>
      </c>
    </row>
    <row r="2699" spans="1:2" ht="13.8" customHeight="1">
      <c r="A2699" s="107" t="s">
        <v>10030</v>
      </c>
      <c r="B2699" s="107" t="s">
        <v>5044</v>
      </c>
    </row>
    <row r="2700" spans="1:2" ht="13.8" customHeight="1">
      <c r="A2700" s="107" t="s">
        <v>10031</v>
      </c>
      <c r="B2700" s="107" t="s">
        <v>5043</v>
      </c>
    </row>
    <row r="2701" spans="1:2" ht="13.8" customHeight="1">
      <c r="A2701" s="107" t="s">
        <v>10032</v>
      </c>
      <c r="B2701" s="107" t="s">
        <v>7608</v>
      </c>
    </row>
    <row r="2702" spans="1:2" ht="13.8" customHeight="1">
      <c r="A2702" s="107" t="s">
        <v>10033</v>
      </c>
      <c r="B2702" s="107" t="s">
        <v>7609</v>
      </c>
    </row>
    <row r="2703" spans="1:2" ht="13.8" customHeight="1">
      <c r="A2703" s="107" t="s">
        <v>10034</v>
      </c>
      <c r="B2703" s="107" t="s">
        <v>7610</v>
      </c>
    </row>
    <row r="2704" spans="1:2" ht="13.8" customHeight="1">
      <c r="A2704" s="107" t="s">
        <v>10035</v>
      </c>
      <c r="B2704" s="107" t="s">
        <v>5042</v>
      </c>
    </row>
    <row r="2705" spans="1:2" ht="13.8" customHeight="1">
      <c r="A2705" s="107" t="s">
        <v>10036</v>
      </c>
      <c r="B2705" s="107" t="s">
        <v>12667</v>
      </c>
    </row>
    <row r="2706" spans="1:2" ht="13.8" customHeight="1">
      <c r="A2706" s="107" t="s">
        <v>10037</v>
      </c>
      <c r="B2706" s="107" t="s">
        <v>12668</v>
      </c>
    </row>
    <row r="2707" spans="1:2" ht="13.8" customHeight="1">
      <c r="A2707" s="107" t="s">
        <v>10038</v>
      </c>
      <c r="B2707" s="107" t="s">
        <v>12669</v>
      </c>
    </row>
    <row r="2708" spans="1:2" ht="13.8" customHeight="1">
      <c r="A2708" s="107" t="s">
        <v>10039</v>
      </c>
      <c r="B2708" s="107" t="s">
        <v>5057</v>
      </c>
    </row>
    <row r="2709" spans="1:2" ht="13.8" customHeight="1">
      <c r="A2709" s="107" t="s">
        <v>10040</v>
      </c>
      <c r="B2709" s="107" t="s">
        <v>12670</v>
      </c>
    </row>
    <row r="2710" spans="1:2" ht="13.8" customHeight="1">
      <c r="A2710" s="107" t="s">
        <v>10041</v>
      </c>
      <c r="B2710" s="107" t="s">
        <v>5056</v>
      </c>
    </row>
    <row r="2711" spans="1:2" ht="13.8" customHeight="1">
      <c r="A2711" s="107" t="s">
        <v>10042</v>
      </c>
      <c r="B2711" s="107" t="s">
        <v>5055</v>
      </c>
    </row>
    <row r="2712" spans="1:2" ht="13.8" customHeight="1">
      <c r="A2712" s="107" t="s">
        <v>10043</v>
      </c>
      <c r="B2712" s="107" t="s">
        <v>5054</v>
      </c>
    </row>
    <row r="2713" spans="1:2" ht="13.8" customHeight="1">
      <c r="A2713" s="107" t="s">
        <v>10044</v>
      </c>
      <c r="B2713" s="107" t="s">
        <v>12671</v>
      </c>
    </row>
    <row r="2714" spans="1:2" ht="13.8" customHeight="1">
      <c r="A2714" s="107" t="s">
        <v>10045</v>
      </c>
      <c r="B2714" s="107" t="s">
        <v>5053</v>
      </c>
    </row>
    <row r="2715" spans="1:2" ht="13.8" customHeight="1">
      <c r="A2715" s="107" t="s">
        <v>10046</v>
      </c>
      <c r="B2715" s="107" t="s">
        <v>5065</v>
      </c>
    </row>
    <row r="2716" spans="1:2" ht="13.8" customHeight="1">
      <c r="A2716" s="107" t="s">
        <v>10047</v>
      </c>
      <c r="B2716" s="107" t="s">
        <v>5064</v>
      </c>
    </row>
    <row r="2717" spans="1:2" ht="13.8" customHeight="1">
      <c r="A2717" s="107" t="s">
        <v>10048</v>
      </c>
      <c r="B2717" s="107" t="s">
        <v>5063</v>
      </c>
    </row>
    <row r="2718" spans="1:2" ht="13.8" customHeight="1">
      <c r="A2718" s="107" t="s">
        <v>10049</v>
      </c>
      <c r="B2718" s="107" t="s">
        <v>5062</v>
      </c>
    </row>
    <row r="2719" spans="1:2" ht="13.8" customHeight="1">
      <c r="A2719" s="107" t="s">
        <v>10050</v>
      </c>
      <c r="B2719" s="107" t="s">
        <v>5061</v>
      </c>
    </row>
    <row r="2720" spans="1:2" ht="13.8" customHeight="1">
      <c r="A2720" s="107" t="s">
        <v>10051</v>
      </c>
      <c r="B2720" s="107" t="s">
        <v>5060</v>
      </c>
    </row>
    <row r="2721" spans="1:2" ht="13.8" customHeight="1">
      <c r="A2721" s="107" t="s">
        <v>10052</v>
      </c>
      <c r="B2721" s="107" t="s">
        <v>5059</v>
      </c>
    </row>
    <row r="2722" spans="1:2" ht="13.8" customHeight="1">
      <c r="A2722" s="107" t="s">
        <v>10053</v>
      </c>
      <c r="B2722" s="107" t="s">
        <v>5058</v>
      </c>
    </row>
    <row r="2723" spans="1:2" ht="13.8" customHeight="1">
      <c r="A2723" s="107" t="s">
        <v>10054</v>
      </c>
      <c r="B2723" s="107" t="s">
        <v>5070</v>
      </c>
    </row>
    <row r="2724" spans="1:2" ht="13.8" customHeight="1">
      <c r="A2724" s="107" t="s">
        <v>10055</v>
      </c>
      <c r="B2724" s="107" t="s">
        <v>5069</v>
      </c>
    </row>
    <row r="2725" spans="1:2" ht="13.8" customHeight="1">
      <c r="A2725" s="107" t="s">
        <v>10056</v>
      </c>
      <c r="B2725" s="107" t="s">
        <v>5068</v>
      </c>
    </row>
    <row r="2726" spans="1:2" ht="13.8" customHeight="1">
      <c r="A2726" s="107" t="s">
        <v>10057</v>
      </c>
      <c r="B2726" s="107" t="s">
        <v>5067</v>
      </c>
    </row>
    <row r="2727" spans="1:2" ht="13.8" customHeight="1">
      <c r="A2727" s="107" t="s">
        <v>10058</v>
      </c>
      <c r="B2727" s="107" t="s">
        <v>5066</v>
      </c>
    </row>
    <row r="2728" spans="1:2" ht="13.8" customHeight="1">
      <c r="A2728" s="107" t="s">
        <v>10059</v>
      </c>
      <c r="B2728" s="107" t="s">
        <v>5072</v>
      </c>
    </row>
    <row r="2729" spans="1:2" ht="13.8" customHeight="1">
      <c r="A2729" s="107" t="s">
        <v>10060</v>
      </c>
      <c r="B2729" s="107" t="s">
        <v>5071</v>
      </c>
    </row>
    <row r="2730" spans="1:2" ht="13.8" customHeight="1">
      <c r="A2730" s="107" t="s">
        <v>10061</v>
      </c>
      <c r="B2730" s="107" t="s">
        <v>5074</v>
      </c>
    </row>
    <row r="2731" spans="1:2" ht="13.8" customHeight="1">
      <c r="A2731" s="107" t="s">
        <v>10062</v>
      </c>
      <c r="B2731" s="107" t="s">
        <v>5073</v>
      </c>
    </row>
    <row r="2732" spans="1:2" ht="13.8" customHeight="1">
      <c r="A2732" s="107" t="s">
        <v>10063</v>
      </c>
      <c r="B2732" s="107" t="s">
        <v>4547</v>
      </c>
    </row>
    <row r="2733" spans="1:2" ht="13.8" customHeight="1">
      <c r="A2733" s="107" t="s">
        <v>10064</v>
      </c>
      <c r="B2733" s="107" t="s">
        <v>5085</v>
      </c>
    </row>
    <row r="2734" spans="1:2" ht="13.8" customHeight="1">
      <c r="A2734" s="107" t="s">
        <v>10065</v>
      </c>
      <c r="B2734" s="107" t="s">
        <v>5084</v>
      </c>
    </row>
    <row r="2735" spans="1:2" ht="13.8" customHeight="1">
      <c r="A2735" s="107" t="s">
        <v>10066</v>
      </c>
      <c r="B2735" s="107" t="s">
        <v>5083</v>
      </c>
    </row>
    <row r="2736" spans="1:2" ht="13.8" customHeight="1">
      <c r="A2736" s="107" t="s">
        <v>10067</v>
      </c>
      <c r="B2736" s="107" t="s">
        <v>5082</v>
      </c>
    </row>
    <row r="2737" spans="1:2" ht="13.8" customHeight="1">
      <c r="A2737" s="107" t="s">
        <v>10068</v>
      </c>
      <c r="B2737" s="107" t="s">
        <v>5081</v>
      </c>
    </row>
    <row r="2738" spans="1:2" ht="13.8" customHeight="1">
      <c r="A2738" s="107" t="s">
        <v>10069</v>
      </c>
      <c r="B2738" s="107" t="s">
        <v>5080</v>
      </c>
    </row>
    <row r="2739" spans="1:2" ht="13.8" customHeight="1">
      <c r="A2739" s="107" t="s">
        <v>10070</v>
      </c>
      <c r="B2739" s="107" t="s">
        <v>5079</v>
      </c>
    </row>
    <row r="2740" spans="1:2" ht="13.8" customHeight="1">
      <c r="A2740" s="107" t="s">
        <v>10071</v>
      </c>
      <c r="B2740" s="107" t="s">
        <v>5035</v>
      </c>
    </row>
    <row r="2741" spans="1:2" ht="13.8" customHeight="1">
      <c r="A2741" s="107" t="s">
        <v>10072</v>
      </c>
      <c r="B2741" s="107" t="s">
        <v>5078</v>
      </c>
    </row>
    <row r="2742" spans="1:2" ht="13.8" customHeight="1">
      <c r="A2742" s="107" t="s">
        <v>10073</v>
      </c>
      <c r="B2742" s="107" t="s">
        <v>5077</v>
      </c>
    </row>
    <row r="2743" spans="1:2" ht="13.8" customHeight="1">
      <c r="A2743" s="107" t="s">
        <v>10074</v>
      </c>
      <c r="B2743" s="107" t="s">
        <v>5076</v>
      </c>
    </row>
    <row r="2744" spans="1:2" ht="13.8" customHeight="1">
      <c r="A2744" s="107" t="s">
        <v>10075</v>
      </c>
      <c r="B2744" s="107" t="s">
        <v>5075</v>
      </c>
    </row>
    <row r="2745" spans="1:2" ht="13.8" customHeight="1">
      <c r="A2745" s="107" t="s">
        <v>10076</v>
      </c>
      <c r="B2745" s="107" t="s">
        <v>5089</v>
      </c>
    </row>
    <row r="2746" spans="1:2" ht="13.8" customHeight="1">
      <c r="A2746" s="107" t="s">
        <v>10077</v>
      </c>
      <c r="B2746" s="107" t="s">
        <v>5088</v>
      </c>
    </row>
    <row r="2747" spans="1:2" ht="13.8" customHeight="1">
      <c r="A2747" s="107" t="s">
        <v>10078</v>
      </c>
      <c r="B2747" s="107" t="s">
        <v>5087</v>
      </c>
    </row>
    <row r="2748" spans="1:2" ht="13.8" customHeight="1">
      <c r="A2748" s="107" t="s">
        <v>10079</v>
      </c>
      <c r="B2748" s="107" t="s">
        <v>5086</v>
      </c>
    </row>
    <row r="2749" spans="1:2" ht="13.8" customHeight="1">
      <c r="A2749" s="107" t="s">
        <v>10080</v>
      </c>
      <c r="B2749" s="107" t="s">
        <v>5103</v>
      </c>
    </row>
    <row r="2750" spans="1:2" ht="13.8" customHeight="1">
      <c r="A2750" s="107" t="s">
        <v>10081</v>
      </c>
      <c r="B2750" s="107" t="s">
        <v>5102</v>
      </c>
    </row>
    <row r="2751" spans="1:2" ht="13.8" customHeight="1">
      <c r="A2751" s="107" t="s">
        <v>10082</v>
      </c>
      <c r="B2751" s="107" t="s">
        <v>5101</v>
      </c>
    </row>
    <row r="2752" spans="1:2" ht="13.8" customHeight="1">
      <c r="A2752" s="107" t="s">
        <v>10083</v>
      </c>
      <c r="B2752" s="107" t="s">
        <v>5100</v>
      </c>
    </row>
    <row r="2753" spans="1:2" ht="13.8" customHeight="1">
      <c r="A2753" s="107" t="s">
        <v>10084</v>
      </c>
      <c r="B2753" s="107" t="s">
        <v>5099</v>
      </c>
    </row>
    <row r="2754" spans="1:2" ht="13.8" customHeight="1">
      <c r="A2754" s="107" t="s">
        <v>10085</v>
      </c>
      <c r="B2754" s="107" t="s">
        <v>5098</v>
      </c>
    </row>
    <row r="2755" spans="1:2" ht="13.8" customHeight="1">
      <c r="A2755" s="107" t="s">
        <v>10086</v>
      </c>
      <c r="B2755" s="107" t="s">
        <v>5097</v>
      </c>
    </row>
    <row r="2756" spans="1:2" ht="13.8" customHeight="1">
      <c r="A2756" s="107" t="s">
        <v>10087</v>
      </c>
      <c r="B2756" s="107" t="s">
        <v>5096</v>
      </c>
    </row>
    <row r="2757" spans="1:2" ht="13.8" customHeight="1">
      <c r="A2757" s="107" t="s">
        <v>10088</v>
      </c>
      <c r="B2757" s="107" t="s">
        <v>5095</v>
      </c>
    </row>
    <row r="2758" spans="1:2" ht="13.8" customHeight="1">
      <c r="A2758" s="107" t="s">
        <v>10089</v>
      </c>
      <c r="B2758" s="107" t="s">
        <v>5094</v>
      </c>
    </row>
    <row r="2759" spans="1:2" ht="13.8" customHeight="1">
      <c r="A2759" s="107" t="s">
        <v>10090</v>
      </c>
      <c r="B2759" s="107" t="s">
        <v>5093</v>
      </c>
    </row>
    <row r="2760" spans="1:2" ht="13.8" customHeight="1">
      <c r="A2760" s="107" t="s">
        <v>10091</v>
      </c>
      <c r="B2760" s="107" t="s">
        <v>5092</v>
      </c>
    </row>
    <row r="2761" spans="1:2" ht="13.8" customHeight="1">
      <c r="A2761" s="107" t="s">
        <v>10092</v>
      </c>
      <c r="B2761" s="107" t="s">
        <v>5091</v>
      </c>
    </row>
    <row r="2762" spans="1:2" ht="13.8" customHeight="1">
      <c r="A2762" s="107" t="s">
        <v>10093</v>
      </c>
      <c r="B2762" s="107" t="s">
        <v>5090</v>
      </c>
    </row>
    <row r="2763" spans="1:2" ht="13.8" customHeight="1">
      <c r="A2763" s="107" t="s">
        <v>10094</v>
      </c>
      <c r="B2763" s="107" t="s">
        <v>12672</v>
      </c>
    </row>
    <row r="2764" spans="1:2" ht="13.8" customHeight="1">
      <c r="A2764" s="107" t="s">
        <v>10095</v>
      </c>
      <c r="B2764" s="107" t="s">
        <v>12673</v>
      </c>
    </row>
    <row r="2765" spans="1:2" ht="13.8" customHeight="1">
      <c r="A2765" s="107" t="s">
        <v>10096</v>
      </c>
      <c r="B2765" s="107" t="s">
        <v>12674</v>
      </c>
    </row>
    <row r="2766" spans="1:2" ht="13.8" customHeight="1">
      <c r="A2766" s="107" t="s">
        <v>10097</v>
      </c>
      <c r="B2766" s="107" t="s">
        <v>12675</v>
      </c>
    </row>
    <row r="2767" spans="1:2" ht="13.8" customHeight="1">
      <c r="A2767" s="107" t="s">
        <v>10098</v>
      </c>
      <c r="B2767" s="107" t="s">
        <v>12676</v>
      </c>
    </row>
    <row r="2768" spans="1:2" ht="13.8" customHeight="1">
      <c r="A2768" s="107" t="s">
        <v>10099</v>
      </c>
      <c r="B2768" s="107" t="s">
        <v>12677</v>
      </c>
    </row>
    <row r="2769" spans="1:2" ht="13.8" customHeight="1">
      <c r="A2769" s="107" t="s">
        <v>10100</v>
      </c>
      <c r="B2769" s="107" t="s">
        <v>5106</v>
      </c>
    </row>
    <row r="2770" spans="1:2" ht="13.8" customHeight="1">
      <c r="A2770" s="107" t="s">
        <v>10101</v>
      </c>
      <c r="B2770" s="107" t="s">
        <v>5105</v>
      </c>
    </row>
    <row r="2771" spans="1:2" ht="13.8" customHeight="1">
      <c r="A2771" s="107" t="s">
        <v>10102</v>
      </c>
      <c r="B2771" s="107" t="s">
        <v>12678</v>
      </c>
    </row>
    <row r="2772" spans="1:2" ht="13.8" customHeight="1">
      <c r="A2772" s="107" t="s">
        <v>10103</v>
      </c>
      <c r="B2772" s="107" t="s">
        <v>5104</v>
      </c>
    </row>
    <row r="2773" spans="1:2" ht="13.8" customHeight="1">
      <c r="A2773" s="107" t="s">
        <v>10104</v>
      </c>
      <c r="B2773" s="107" t="s">
        <v>12679</v>
      </c>
    </row>
    <row r="2774" spans="1:2" ht="13.8" customHeight="1">
      <c r="A2774" s="107" t="s">
        <v>10105</v>
      </c>
      <c r="B2774" s="107" t="s">
        <v>5111</v>
      </c>
    </row>
    <row r="2775" spans="1:2" ht="13.8" customHeight="1">
      <c r="A2775" s="107" t="s">
        <v>10106</v>
      </c>
      <c r="B2775" s="107" t="s">
        <v>12680</v>
      </c>
    </row>
    <row r="2776" spans="1:2" ht="13.8" customHeight="1">
      <c r="A2776" s="107" t="s">
        <v>10107</v>
      </c>
      <c r="B2776" s="107" t="s">
        <v>5110</v>
      </c>
    </row>
    <row r="2777" spans="1:2" ht="13.8" customHeight="1">
      <c r="A2777" s="107" t="s">
        <v>10108</v>
      </c>
      <c r="B2777" s="107" t="s">
        <v>5109</v>
      </c>
    </row>
    <row r="2778" spans="1:2" ht="13.8" customHeight="1">
      <c r="A2778" s="107" t="s">
        <v>10109</v>
      </c>
      <c r="B2778" s="107" t="s">
        <v>5108</v>
      </c>
    </row>
    <row r="2779" spans="1:2" ht="13.8" customHeight="1">
      <c r="A2779" s="107" t="s">
        <v>10110</v>
      </c>
      <c r="B2779" s="107" t="s">
        <v>5107</v>
      </c>
    </row>
    <row r="2780" spans="1:2" ht="13.8" customHeight="1">
      <c r="A2780" s="107" t="s">
        <v>10111</v>
      </c>
      <c r="B2780" s="107" t="s">
        <v>5116</v>
      </c>
    </row>
    <row r="2781" spans="1:2" ht="13.8" customHeight="1">
      <c r="A2781" s="107" t="s">
        <v>10112</v>
      </c>
      <c r="B2781" s="107" t="s">
        <v>5115</v>
      </c>
    </row>
    <row r="2782" spans="1:2" ht="13.8" customHeight="1">
      <c r="A2782" s="107" t="s">
        <v>10113</v>
      </c>
      <c r="B2782" s="107" t="s">
        <v>5114</v>
      </c>
    </row>
    <row r="2783" spans="1:2" ht="13.8" customHeight="1">
      <c r="A2783" s="107" t="s">
        <v>10114</v>
      </c>
      <c r="B2783" s="107" t="s">
        <v>5113</v>
      </c>
    </row>
    <row r="2784" spans="1:2" ht="13.8" customHeight="1">
      <c r="A2784" s="107" t="s">
        <v>10115</v>
      </c>
      <c r="B2784" s="107" t="s">
        <v>5112</v>
      </c>
    </row>
    <row r="2785" spans="1:2" ht="13.8" customHeight="1">
      <c r="A2785" s="107" t="s">
        <v>10116</v>
      </c>
      <c r="B2785" s="107" t="s">
        <v>5118</v>
      </c>
    </row>
    <row r="2786" spans="1:2" ht="13.8" customHeight="1">
      <c r="A2786" s="107" t="s">
        <v>10117</v>
      </c>
      <c r="B2786" s="107" t="s">
        <v>5117</v>
      </c>
    </row>
    <row r="2787" spans="1:2" ht="13.8" customHeight="1">
      <c r="A2787" s="107" t="s">
        <v>10118</v>
      </c>
      <c r="B2787" s="107" t="s">
        <v>5120</v>
      </c>
    </row>
    <row r="2788" spans="1:2" ht="13.8" customHeight="1">
      <c r="A2788" s="107" t="s">
        <v>10119</v>
      </c>
      <c r="B2788" s="107" t="s">
        <v>5119</v>
      </c>
    </row>
    <row r="2789" spans="1:2" ht="13.8" customHeight="1">
      <c r="A2789" s="107" t="s">
        <v>10120</v>
      </c>
      <c r="B2789" s="107" t="s">
        <v>5134</v>
      </c>
    </row>
    <row r="2790" spans="1:2" ht="13.8" customHeight="1">
      <c r="A2790" s="107" t="s">
        <v>10121</v>
      </c>
      <c r="B2790" s="107" t="s">
        <v>5133</v>
      </c>
    </row>
    <row r="2791" spans="1:2" ht="13.8" customHeight="1">
      <c r="A2791" s="107" t="s">
        <v>10122</v>
      </c>
      <c r="B2791" s="107" t="s">
        <v>5132</v>
      </c>
    </row>
    <row r="2792" spans="1:2" ht="13.8" customHeight="1">
      <c r="A2792" s="107" t="s">
        <v>10123</v>
      </c>
      <c r="B2792" s="107" t="s">
        <v>5131</v>
      </c>
    </row>
    <row r="2793" spans="1:2" ht="13.8" customHeight="1">
      <c r="A2793" s="107" t="s">
        <v>10124</v>
      </c>
      <c r="B2793" s="107" t="s">
        <v>5130</v>
      </c>
    </row>
    <row r="2794" spans="1:2" ht="13.8" customHeight="1">
      <c r="A2794" s="107" t="s">
        <v>10125</v>
      </c>
      <c r="B2794" s="107" t="s">
        <v>5129</v>
      </c>
    </row>
    <row r="2795" spans="1:2" ht="13.8" customHeight="1">
      <c r="A2795" s="107" t="s">
        <v>10126</v>
      </c>
      <c r="B2795" s="107" t="s">
        <v>5128</v>
      </c>
    </row>
    <row r="2796" spans="1:2" ht="13.8" customHeight="1">
      <c r="A2796" s="107" t="s">
        <v>10127</v>
      </c>
      <c r="B2796" s="107" t="s">
        <v>5127</v>
      </c>
    </row>
    <row r="2797" spans="1:2" ht="13.8" customHeight="1">
      <c r="A2797" s="107" t="s">
        <v>10128</v>
      </c>
      <c r="B2797" s="107" t="s">
        <v>5126</v>
      </c>
    </row>
    <row r="2798" spans="1:2" ht="13.8" customHeight="1">
      <c r="A2798" s="107" t="s">
        <v>10129</v>
      </c>
      <c r="B2798" s="107" t="s">
        <v>5125</v>
      </c>
    </row>
    <row r="2799" spans="1:2" ht="13.8" customHeight="1">
      <c r="A2799" s="107" t="s">
        <v>10130</v>
      </c>
      <c r="B2799" s="107" t="s">
        <v>5124</v>
      </c>
    </row>
    <row r="2800" spans="1:2" ht="13.8" customHeight="1">
      <c r="A2800" s="107" t="s">
        <v>10131</v>
      </c>
      <c r="B2800" s="107" t="s">
        <v>5123</v>
      </c>
    </row>
    <row r="2801" spans="1:2" ht="13.8" customHeight="1">
      <c r="A2801" s="107" t="s">
        <v>10132</v>
      </c>
      <c r="B2801" s="107" t="s">
        <v>5122</v>
      </c>
    </row>
    <row r="2802" spans="1:2" ht="13.8" customHeight="1">
      <c r="A2802" s="107" t="s">
        <v>10133</v>
      </c>
      <c r="B2802" s="107" t="s">
        <v>5121</v>
      </c>
    </row>
    <row r="2803" spans="1:2" ht="13.8" customHeight="1">
      <c r="A2803" s="107" t="s">
        <v>10134</v>
      </c>
      <c r="B2803" s="107" t="s">
        <v>5138</v>
      </c>
    </row>
    <row r="2804" spans="1:2" ht="13.8" customHeight="1">
      <c r="A2804" s="107" t="s">
        <v>10135</v>
      </c>
      <c r="B2804" s="107" t="s">
        <v>5137</v>
      </c>
    </row>
    <row r="2805" spans="1:2" ht="13.8" customHeight="1">
      <c r="A2805" s="107" t="s">
        <v>10136</v>
      </c>
      <c r="B2805" s="107" t="s">
        <v>5136</v>
      </c>
    </row>
    <row r="2806" spans="1:2" ht="13.8" customHeight="1">
      <c r="A2806" s="107" t="s">
        <v>10137</v>
      </c>
      <c r="B2806" s="107" t="s">
        <v>5135</v>
      </c>
    </row>
    <row r="2807" spans="1:2" ht="13.8" customHeight="1">
      <c r="A2807" s="107" t="s">
        <v>10138</v>
      </c>
      <c r="B2807" s="107" t="s">
        <v>5152</v>
      </c>
    </row>
    <row r="2808" spans="1:2" ht="13.8" customHeight="1">
      <c r="A2808" s="107" t="s">
        <v>10139</v>
      </c>
      <c r="B2808" s="107" t="s">
        <v>5151</v>
      </c>
    </row>
    <row r="2809" spans="1:2" ht="13.8" customHeight="1">
      <c r="A2809" s="107" t="s">
        <v>10140</v>
      </c>
      <c r="B2809" s="107" t="s">
        <v>5150</v>
      </c>
    </row>
    <row r="2810" spans="1:2" ht="13.8" customHeight="1">
      <c r="A2810" s="107" t="s">
        <v>10141</v>
      </c>
      <c r="B2810" s="107" t="s">
        <v>5149</v>
      </c>
    </row>
    <row r="2811" spans="1:2" ht="13.8" customHeight="1">
      <c r="A2811" s="107" t="s">
        <v>10142</v>
      </c>
      <c r="B2811" s="107" t="s">
        <v>5148</v>
      </c>
    </row>
    <row r="2812" spans="1:2" ht="13.8" customHeight="1">
      <c r="A2812" s="107" t="s">
        <v>10143</v>
      </c>
      <c r="B2812" s="107" t="s">
        <v>5147</v>
      </c>
    </row>
    <row r="2813" spans="1:2" ht="13.8" customHeight="1">
      <c r="A2813" s="107" t="s">
        <v>10144</v>
      </c>
      <c r="B2813" s="107" t="s">
        <v>5146</v>
      </c>
    </row>
    <row r="2814" spans="1:2" ht="13.8" customHeight="1">
      <c r="A2814" s="107" t="s">
        <v>10145</v>
      </c>
      <c r="B2814" s="107" t="s">
        <v>5145</v>
      </c>
    </row>
    <row r="2815" spans="1:2" ht="13.8" customHeight="1">
      <c r="A2815" s="107" t="s">
        <v>10146</v>
      </c>
      <c r="B2815" s="107" t="s">
        <v>5144</v>
      </c>
    </row>
    <row r="2816" spans="1:2" ht="13.8" customHeight="1">
      <c r="A2816" s="107" t="s">
        <v>10147</v>
      </c>
      <c r="B2816" s="107" t="s">
        <v>5143</v>
      </c>
    </row>
    <row r="2817" spans="1:2" ht="13.8" customHeight="1">
      <c r="A2817" s="107" t="s">
        <v>10148</v>
      </c>
      <c r="B2817" s="107" t="s">
        <v>5142</v>
      </c>
    </row>
    <row r="2818" spans="1:2" ht="13.8" customHeight="1">
      <c r="A2818" s="107" t="s">
        <v>10149</v>
      </c>
      <c r="B2818" s="107" t="s">
        <v>5141</v>
      </c>
    </row>
    <row r="2819" spans="1:2" ht="13.8" customHeight="1">
      <c r="A2819" s="107" t="s">
        <v>10150</v>
      </c>
      <c r="B2819" s="107" t="s">
        <v>5140</v>
      </c>
    </row>
    <row r="2820" spans="1:2" ht="13.8" customHeight="1">
      <c r="A2820" s="107" t="s">
        <v>10151</v>
      </c>
      <c r="B2820" s="107" t="s">
        <v>5139</v>
      </c>
    </row>
    <row r="2821" spans="1:2" ht="13.8" customHeight="1">
      <c r="A2821" s="107" t="s">
        <v>10152</v>
      </c>
      <c r="B2821" s="107" t="s">
        <v>5156</v>
      </c>
    </row>
    <row r="2822" spans="1:2" ht="13.8" customHeight="1">
      <c r="A2822" s="107" t="s">
        <v>10153</v>
      </c>
      <c r="B2822" s="107" t="s">
        <v>5155</v>
      </c>
    </row>
    <row r="2823" spans="1:2" ht="13.8" customHeight="1">
      <c r="A2823" s="107" t="s">
        <v>10154</v>
      </c>
      <c r="B2823" s="107" t="s">
        <v>5154</v>
      </c>
    </row>
    <row r="2824" spans="1:2" ht="13.8" customHeight="1">
      <c r="A2824" s="107" t="s">
        <v>10155</v>
      </c>
      <c r="B2824" s="107" t="s">
        <v>5153</v>
      </c>
    </row>
    <row r="2825" spans="1:2" ht="13.8" customHeight="1">
      <c r="A2825" s="107" t="s">
        <v>10156</v>
      </c>
      <c r="B2825" s="107" t="s">
        <v>5161</v>
      </c>
    </row>
    <row r="2826" spans="1:2" ht="13.8" customHeight="1">
      <c r="A2826" s="107" t="s">
        <v>10157</v>
      </c>
      <c r="B2826" s="107" t="s">
        <v>5160</v>
      </c>
    </row>
    <row r="2827" spans="1:2" ht="13.8" customHeight="1">
      <c r="A2827" s="107" t="s">
        <v>10158</v>
      </c>
      <c r="B2827" s="107" t="s">
        <v>5159</v>
      </c>
    </row>
    <row r="2828" spans="1:2" ht="13.8" customHeight="1">
      <c r="A2828" s="107" t="s">
        <v>10159</v>
      </c>
      <c r="B2828" s="107" t="s">
        <v>5158</v>
      </c>
    </row>
    <row r="2829" spans="1:2" ht="13.8" customHeight="1">
      <c r="A2829" s="107" t="s">
        <v>10160</v>
      </c>
      <c r="B2829" s="107" t="s">
        <v>5157</v>
      </c>
    </row>
    <row r="2830" spans="1:2" ht="13.8" customHeight="1">
      <c r="A2830" s="107" t="s">
        <v>10161</v>
      </c>
      <c r="B2830" s="107" t="s">
        <v>5167</v>
      </c>
    </row>
    <row r="2831" spans="1:2" ht="13.8" customHeight="1">
      <c r="A2831" s="107" t="s">
        <v>10162</v>
      </c>
      <c r="B2831" s="107" t="s">
        <v>5166</v>
      </c>
    </row>
    <row r="2832" spans="1:2" ht="13.8" customHeight="1">
      <c r="A2832" s="107" t="s">
        <v>10163</v>
      </c>
      <c r="B2832" s="107" t="s">
        <v>5165</v>
      </c>
    </row>
    <row r="2833" spans="1:2" ht="13.8" customHeight="1">
      <c r="A2833" s="107" t="s">
        <v>10164</v>
      </c>
      <c r="B2833" s="107" t="s">
        <v>5164</v>
      </c>
    </row>
    <row r="2834" spans="1:2" ht="13.8" customHeight="1">
      <c r="A2834" s="107" t="s">
        <v>10165</v>
      </c>
      <c r="B2834" s="107" t="s">
        <v>5163</v>
      </c>
    </row>
    <row r="2835" spans="1:2" ht="13.8" customHeight="1">
      <c r="A2835" s="107" t="s">
        <v>10166</v>
      </c>
      <c r="B2835" s="107" t="s">
        <v>12681</v>
      </c>
    </row>
    <row r="2836" spans="1:2" ht="13.8" customHeight="1">
      <c r="A2836" s="107" t="s">
        <v>10167</v>
      </c>
      <c r="B2836" s="107" t="s">
        <v>12682</v>
      </c>
    </row>
    <row r="2837" spans="1:2" ht="13.8" customHeight="1">
      <c r="A2837" s="107" t="s">
        <v>10168</v>
      </c>
      <c r="B2837" s="107" t="s">
        <v>5162</v>
      </c>
    </row>
    <row r="2838" spans="1:2" ht="13.8" customHeight="1">
      <c r="A2838" s="107" t="s">
        <v>10169</v>
      </c>
      <c r="B2838" s="107" t="s">
        <v>5174</v>
      </c>
    </row>
    <row r="2839" spans="1:2" ht="13.8" customHeight="1">
      <c r="A2839" s="107" t="s">
        <v>10170</v>
      </c>
      <c r="B2839" s="107" t="s">
        <v>5173</v>
      </c>
    </row>
    <row r="2840" spans="1:2" ht="13.8" customHeight="1">
      <c r="A2840" s="107" t="s">
        <v>10171</v>
      </c>
      <c r="B2840" s="107" t="s">
        <v>5172</v>
      </c>
    </row>
    <row r="2841" spans="1:2" ht="13.8" customHeight="1">
      <c r="A2841" s="107" t="s">
        <v>10172</v>
      </c>
      <c r="B2841" s="107" t="s">
        <v>5171</v>
      </c>
    </row>
    <row r="2842" spans="1:2" ht="13.8" customHeight="1">
      <c r="A2842" s="107" t="s">
        <v>10173</v>
      </c>
      <c r="B2842" s="107" t="s">
        <v>5170</v>
      </c>
    </row>
    <row r="2843" spans="1:2" ht="13.8" customHeight="1">
      <c r="A2843" s="107" t="s">
        <v>10174</v>
      </c>
      <c r="B2843" s="107" t="s">
        <v>5169</v>
      </c>
    </row>
    <row r="2844" spans="1:2" ht="13.8" customHeight="1">
      <c r="A2844" s="107" t="s">
        <v>10175</v>
      </c>
      <c r="B2844" s="107" t="s">
        <v>5168</v>
      </c>
    </row>
    <row r="2845" spans="1:2" ht="13.8" customHeight="1">
      <c r="A2845" s="107" t="s">
        <v>10176</v>
      </c>
      <c r="B2845" s="107" t="s">
        <v>5188</v>
      </c>
    </row>
    <row r="2846" spans="1:2" ht="13.8" customHeight="1">
      <c r="A2846" s="107" t="s">
        <v>10177</v>
      </c>
      <c r="B2846" s="107" t="s">
        <v>5187</v>
      </c>
    </row>
    <row r="2847" spans="1:2" ht="13.8" customHeight="1">
      <c r="A2847" s="107" t="s">
        <v>10178</v>
      </c>
      <c r="B2847" s="107" t="s">
        <v>5186</v>
      </c>
    </row>
    <row r="2848" spans="1:2" ht="13.8" customHeight="1">
      <c r="A2848" s="107" t="s">
        <v>10179</v>
      </c>
      <c r="B2848" s="107" t="s">
        <v>5185</v>
      </c>
    </row>
    <row r="2849" spans="1:2" ht="13.8" customHeight="1">
      <c r="A2849" s="107" t="s">
        <v>10180</v>
      </c>
      <c r="B2849" s="107" t="s">
        <v>5184</v>
      </c>
    </row>
    <row r="2850" spans="1:2" ht="13.8" customHeight="1">
      <c r="A2850" s="107" t="s">
        <v>10181</v>
      </c>
      <c r="B2850" s="107" t="s">
        <v>5183</v>
      </c>
    </row>
    <row r="2851" spans="1:2" ht="13.8" customHeight="1">
      <c r="A2851" s="107" t="s">
        <v>10182</v>
      </c>
      <c r="B2851" s="107" t="s">
        <v>5182</v>
      </c>
    </row>
    <row r="2852" spans="1:2" ht="13.8" customHeight="1">
      <c r="A2852" s="107" t="s">
        <v>10183</v>
      </c>
      <c r="B2852" s="107" t="s">
        <v>5181</v>
      </c>
    </row>
    <row r="2853" spans="1:2" ht="13.8" customHeight="1">
      <c r="A2853" s="107" t="s">
        <v>10184</v>
      </c>
      <c r="B2853" s="107" t="s">
        <v>5180</v>
      </c>
    </row>
    <row r="2854" spans="1:2" ht="13.8" customHeight="1">
      <c r="A2854" s="107" t="s">
        <v>10185</v>
      </c>
      <c r="B2854" s="107" t="s">
        <v>5179</v>
      </c>
    </row>
    <row r="2855" spans="1:2" ht="13.8" customHeight="1">
      <c r="A2855" s="107" t="s">
        <v>10186</v>
      </c>
      <c r="B2855" s="107" t="s">
        <v>5178</v>
      </c>
    </row>
    <row r="2856" spans="1:2" ht="13.8" customHeight="1">
      <c r="A2856" s="107" t="s">
        <v>10187</v>
      </c>
      <c r="B2856" s="107" t="s">
        <v>5177</v>
      </c>
    </row>
    <row r="2857" spans="1:2" ht="13.8" customHeight="1">
      <c r="A2857" s="107" t="s">
        <v>10188</v>
      </c>
      <c r="B2857" s="107" t="s">
        <v>5176</v>
      </c>
    </row>
    <row r="2858" spans="1:2" ht="13.8" customHeight="1">
      <c r="A2858" s="107" t="s">
        <v>10189</v>
      </c>
      <c r="B2858" s="107" t="s">
        <v>5175</v>
      </c>
    </row>
    <row r="2859" spans="1:2" ht="13.8" customHeight="1">
      <c r="A2859" s="107" t="s">
        <v>10190</v>
      </c>
      <c r="B2859" s="107" t="s">
        <v>12683</v>
      </c>
    </row>
    <row r="2860" spans="1:2" ht="13.8" customHeight="1">
      <c r="A2860" s="107" t="s">
        <v>10191</v>
      </c>
      <c r="B2860" s="107" t="s">
        <v>12684</v>
      </c>
    </row>
    <row r="2861" spans="1:2" ht="13.8" customHeight="1">
      <c r="A2861" s="107" t="s">
        <v>10192</v>
      </c>
      <c r="B2861" s="107" t="s">
        <v>12685</v>
      </c>
    </row>
    <row r="2862" spans="1:2" ht="13.8" customHeight="1">
      <c r="A2862" s="107" t="s">
        <v>10193</v>
      </c>
      <c r="B2862" s="107" t="s">
        <v>12686</v>
      </c>
    </row>
    <row r="2863" spans="1:2" ht="13.8" customHeight="1">
      <c r="A2863" s="107" t="s">
        <v>10194</v>
      </c>
      <c r="B2863" s="107" t="s">
        <v>12687</v>
      </c>
    </row>
    <row r="2864" spans="1:2" ht="13.8" customHeight="1">
      <c r="A2864" s="107" t="s">
        <v>10195</v>
      </c>
      <c r="B2864" s="107" t="s">
        <v>12688</v>
      </c>
    </row>
    <row r="2865" spans="1:2" ht="13.8" customHeight="1">
      <c r="A2865" s="107" t="s">
        <v>10196</v>
      </c>
      <c r="B2865" s="107" t="s">
        <v>5191</v>
      </c>
    </row>
    <row r="2866" spans="1:2" ht="13.8" customHeight="1">
      <c r="A2866" s="107" t="s">
        <v>10197</v>
      </c>
      <c r="B2866" s="107" t="s">
        <v>5190</v>
      </c>
    </row>
    <row r="2867" spans="1:2" ht="13.8" customHeight="1">
      <c r="A2867" s="107" t="s">
        <v>10198</v>
      </c>
      <c r="B2867" s="107" t="s">
        <v>12689</v>
      </c>
    </row>
    <row r="2868" spans="1:2" ht="13.8" customHeight="1">
      <c r="A2868" s="107" t="s">
        <v>10199</v>
      </c>
      <c r="B2868" s="107" t="s">
        <v>5189</v>
      </c>
    </row>
    <row r="2869" spans="1:2" ht="13.8" customHeight="1">
      <c r="A2869" s="107" t="s">
        <v>10200</v>
      </c>
      <c r="B2869" s="107" t="s">
        <v>5197</v>
      </c>
    </row>
    <row r="2870" spans="1:2" ht="13.8" customHeight="1">
      <c r="A2870" s="107" t="s">
        <v>10201</v>
      </c>
      <c r="B2870" s="107" t="s">
        <v>5196</v>
      </c>
    </row>
    <row r="2871" spans="1:2" ht="13.8" customHeight="1">
      <c r="A2871" s="107" t="s">
        <v>10202</v>
      </c>
      <c r="B2871" s="107" t="s">
        <v>5195</v>
      </c>
    </row>
    <row r="2872" spans="1:2" ht="13.8" customHeight="1">
      <c r="A2872" s="107" t="s">
        <v>10203</v>
      </c>
      <c r="B2872" s="107" t="s">
        <v>5194</v>
      </c>
    </row>
    <row r="2873" spans="1:2" ht="13.8" customHeight="1">
      <c r="A2873" s="107" t="s">
        <v>10204</v>
      </c>
      <c r="B2873" s="107" t="s">
        <v>5193</v>
      </c>
    </row>
    <row r="2874" spans="1:2" ht="13.8" customHeight="1">
      <c r="A2874" s="107" t="s">
        <v>10205</v>
      </c>
      <c r="B2874" s="107" t="s">
        <v>12690</v>
      </c>
    </row>
    <row r="2875" spans="1:2" ht="13.8" customHeight="1">
      <c r="A2875" s="107" t="s">
        <v>10206</v>
      </c>
      <c r="B2875" s="107" t="s">
        <v>12691</v>
      </c>
    </row>
    <row r="2876" spans="1:2" ht="13.8" customHeight="1">
      <c r="A2876" s="107" t="s">
        <v>10207</v>
      </c>
      <c r="B2876" s="107" t="s">
        <v>5192</v>
      </c>
    </row>
    <row r="2877" spans="1:2" ht="13.8" customHeight="1">
      <c r="A2877" s="107" t="s">
        <v>10208</v>
      </c>
      <c r="B2877" s="107" t="s">
        <v>5203</v>
      </c>
    </row>
    <row r="2878" spans="1:2" ht="13.8" customHeight="1">
      <c r="A2878" s="107" t="s">
        <v>10209</v>
      </c>
      <c r="B2878" s="107" t="s">
        <v>5202</v>
      </c>
    </row>
    <row r="2879" spans="1:2" ht="13.8" customHeight="1">
      <c r="A2879" s="107" t="s">
        <v>10210</v>
      </c>
      <c r="B2879" s="107" t="s">
        <v>5201</v>
      </c>
    </row>
    <row r="2880" spans="1:2" ht="13.8" customHeight="1">
      <c r="A2880" s="107" t="s">
        <v>10211</v>
      </c>
      <c r="B2880" s="107" t="s">
        <v>3571</v>
      </c>
    </row>
    <row r="2881" spans="1:2" ht="13.8" customHeight="1">
      <c r="A2881" s="107" t="s">
        <v>10212</v>
      </c>
      <c r="B2881" s="107" t="s">
        <v>5200</v>
      </c>
    </row>
    <row r="2882" spans="1:2" ht="13.8" customHeight="1">
      <c r="A2882" s="107" t="s">
        <v>10213</v>
      </c>
      <c r="B2882" s="107" t="s">
        <v>5199</v>
      </c>
    </row>
    <row r="2883" spans="1:2" ht="13.8" customHeight="1">
      <c r="A2883" s="107" t="s">
        <v>10214</v>
      </c>
      <c r="B2883" s="107" t="s">
        <v>5198</v>
      </c>
    </row>
    <row r="2884" spans="1:2" ht="13.8" customHeight="1">
      <c r="A2884" s="107" t="s">
        <v>10215</v>
      </c>
      <c r="B2884" s="107" t="s">
        <v>5217</v>
      </c>
    </row>
    <row r="2885" spans="1:2" ht="13.8" customHeight="1">
      <c r="A2885" s="107" t="s">
        <v>10216</v>
      </c>
      <c r="B2885" s="107" t="s">
        <v>5216</v>
      </c>
    </row>
    <row r="2886" spans="1:2" ht="13.8" customHeight="1">
      <c r="A2886" s="107" t="s">
        <v>10217</v>
      </c>
      <c r="B2886" s="107" t="s">
        <v>5215</v>
      </c>
    </row>
    <row r="2887" spans="1:2" ht="13.8" customHeight="1">
      <c r="A2887" s="107" t="s">
        <v>10218</v>
      </c>
      <c r="B2887" s="107" t="s">
        <v>5214</v>
      </c>
    </row>
    <row r="2888" spans="1:2" ht="13.8" customHeight="1">
      <c r="A2888" s="107" t="s">
        <v>10219</v>
      </c>
      <c r="B2888" s="107" t="s">
        <v>5213</v>
      </c>
    </row>
    <row r="2889" spans="1:2" ht="13.8" customHeight="1">
      <c r="A2889" s="107" t="s">
        <v>10220</v>
      </c>
      <c r="B2889" s="107" t="s">
        <v>5212</v>
      </c>
    </row>
    <row r="2890" spans="1:2" ht="13.8" customHeight="1">
      <c r="A2890" s="107" t="s">
        <v>10221</v>
      </c>
      <c r="B2890" s="107" t="s">
        <v>5211</v>
      </c>
    </row>
    <row r="2891" spans="1:2" ht="13.8" customHeight="1">
      <c r="A2891" s="107" t="s">
        <v>10222</v>
      </c>
      <c r="B2891" s="107" t="s">
        <v>5210</v>
      </c>
    </row>
    <row r="2892" spans="1:2" ht="13.8" customHeight="1">
      <c r="A2892" s="107" t="s">
        <v>10223</v>
      </c>
      <c r="B2892" s="107" t="s">
        <v>5209</v>
      </c>
    </row>
    <row r="2893" spans="1:2" ht="13.8" customHeight="1">
      <c r="A2893" s="107" t="s">
        <v>10224</v>
      </c>
      <c r="B2893" s="107" t="s">
        <v>5208</v>
      </c>
    </row>
    <row r="2894" spans="1:2" ht="13.8" customHeight="1">
      <c r="A2894" s="107" t="s">
        <v>10225</v>
      </c>
      <c r="B2894" s="107" t="s">
        <v>5207</v>
      </c>
    </row>
    <row r="2895" spans="1:2" ht="13.8" customHeight="1">
      <c r="A2895" s="107" t="s">
        <v>10226</v>
      </c>
      <c r="B2895" s="107" t="s">
        <v>5206</v>
      </c>
    </row>
    <row r="2896" spans="1:2" ht="13.8" customHeight="1">
      <c r="A2896" s="107" t="s">
        <v>10227</v>
      </c>
      <c r="B2896" s="107" t="s">
        <v>5205</v>
      </c>
    </row>
    <row r="2897" spans="1:2" ht="13.8" customHeight="1">
      <c r="A2897" s="107" t="s">
        <v>10228</v>
      </c>
      <c r="B2897" s="107" t="s">
        <v>5204</v>
      </c>
    </row>
    <row r="2898" spans="1:2" ht="13.8" customHeight="1">
      <c r="A2898" s="107" t="s">
        <v>10229</v>
      </c>
      <c r="B2898" s="107" t="s">
        <v>12692</v>
      </c>
    </row>
    <row r="2899" spans="1:2" ht="13.8" customHeight="1">
      <c r="A2899" s="107" t="s">
        <v>10230</v>
      </c>
      <c r="B2899" s="107" t="s">
        <v>12693</v>
      </c>
    </row>
    <row r="2900" spans="1:2" ht="13.8" customHeight="1">
      <c r="A2900" s="107" t="s">
        <v>10231</v>
      </c>
      <c r="B2900" s="107" t="s">
        <v>12694</v>
      </c>
    </row>
    <row r="2901" spans="1:2" ht="13.8" customHeight="1">
      <c r="A2901" s="107" t="s">
        <v>10232</v>
      </c>
      <c r="B2901" s="107" t="s">
        <v>5223</v>
      </c>
    </row>
    <row r="2902" spans="1:2" ht="13.8" customHeight="1">
      <c r="A2902" s="107" t="s">
        <v>10233</v>
      </c>
      <c r="B2902" s="107" t="s">
        <v>12695</v>
      </c>
    </row>
    <row r="2903" spans="1:2" ht="13.8" customHeight="1">
      <c r="A2903" s="107" t="s">
        <v>10234</v>
      </c>
      <c r="B2903" s="107" t="s">
        <v>5222</v>
      </c>
    </row>
    <row r="2904" spans="1:2" ht="13.8" customHeight="1">
      <c r="A2904" s="107" t="s">
        <v>10235</v>
      </c>
      <c r="B2904" s="107" t="s">
        <v>5221</v>
      </c>
    </row>
    <row r="2905" spans="1:2" ht="13.8" customHeight="1">
      <c r="A2905" s="107" t="s">
        <v>10236</v>
      </c>
      <c r="B2905" s="107" t="s">
        <v>5220</v>
      </c>
    </row>
    <row r="2906" spans="1:2" ht="13.8" customHeight="1">
      <c r="A2906" s="107" t="s">
        <v>10237</v>
      </c>
      <c r="B2906" s="107" t="s">
        <v>5219</v>
      </c>
    </row>
    <row r="2907" spans="1:2" ht="13.8" customHeight="1">
      <c r="A2907" s="107" t="s">
        <v>10238</v>
      </c>
      <c r="B2907" s="107" t="s">
        <v>5218</v>
      </c>
    </row>
    <row r="2908" spans="1:2" ht="13.8" customHeight="1">
      <c r="A2908" s="107" t="s">
        <v>10239</v>
      </c>
      <c r="B2908" s="107" t="s">
        <v>5229</v>
      </c>
    </row>
    <row r="2909" spans="1:2" ht="13.8" customHeight="1">
      <c r="A2909" s="107" t="s">
        <v>10240</v>
      </c>
      <c r="B2909" s="107" t="s">
        <v>12696</v>
      </c>
    </row>
    <row r="2910" spans="1:2" ht="13.8" customHeight="1">
      <c r="A2910" s="107" t="s">
        <v>10241</v>
      </c>
      <c r="B2910" s="107" t="s">
        <v>5228</v>
      </c>
    </row>
    <row r="2911" spans="1:2" ht="13.8" customHeight="1">
      <c r="A2911" s="107" t="s">
        <v>10242</v>
      </c>
      <c r="B2911" s="107" t="s">
        <v>5227</v>
      </c>
    </row>
    <row r="2912" spans="1:2" ht="13.8" customHeight="1">
      <c r="A2912" s="107" t="s">
        <v>10243</v>
      </c>
      <c r="B2912" s="107" t="s">
        <v>5226</v>
      </c>
    </row>
    <row r="2913" spans="1:2" ht="13.8" customHeight="1">
      <c r="A2913" s="107" t="s">
        <v>10244</v>
      </c>
      <c r="B2913" s="107" t="s">
        <v>5225</v>
      </c>
    </row>
    <row r="2914" spans="1:2" ht="13.8" customHeight="1">
      <c r="A2914" s="107" t="s">
        <v>10245</v>
      </c>
      <c r="B2914" s="107" t="s">
        <v>5224</v>
      </c>
    </row>
    <row r="2915" spans="1:2" ht="13.8" customHeight="1">
      <c r="A2915" s="107" t="s">
        <v>10246</v>
      </c>
      <c r="B2915" s="107" t="s">
        <v>12697</v>
      </c>
    </row>
    <row r="2916" spans="1:2" ht="13.8" customHeight="1">
      <c r="A2916" s="107" t="s">
        <v>10247</v>
      </c>
      <c r="B2916" s="107" t="s">
        <v>5235</v>
      </c>
    </row>
    <row r="2917" spans="1:2" ht="13.8" customHeight="1">
      <c r="A2917" s="107" t="s">
        <v>10248</v>
      </c>
      <c r="B2917" s="107" t="s">
        <v>5234</v>
      </c>
    </row>
    <row r="2918" spans="1:2" ht="13.8" customHeight="1">
      <c r="A2918" s="107" t="s">
        <v>10249</v>
      </c>
      <c r="B2918" s="107" t="s">
        <v>5233</v>
      </c>
    </row>
    <row r="2919" spans="1:2" ht="13.8" customHeight="1">
      <c r="A2919" s="107" t="s">
        <v>10250</v>
      </c>
      <c r="B2919" s="107" t="s">
        <v>5232</v>
      </c>
    </row>
    <row r="2920" spans="1:2" ht="13.8" customHeight="1">
      <c r="A2920" s="107" t="s">
        <v>10251</v>
      </c>
      <c r="B2920" s="107" t="s">
        <v>5231</v>
      </c>
    </row>
    <row r="2921" spans="1:2" ht="13.8" customHeight="1">
      <c r="A2921" s="107" t="s">
        <v>10252</v>
      </c>
      <c r="B2921" s="107" t="s">
        <v>5230</v>
      </c>
    </row>
    <row r="2922" spans="1:2" ht="13.8" customHeight="1">
      <c r="A2922" s="107" t="s">
        <v>10253</v>
      </c>
      <c r="B2922" s="107" t="s">
        <v>5249</v>
      </c>
    </row>
    <row r="2923" spans="1:2" ht="13.8" customHeight="1">
      <c r="A2923" s="107" t="s">
        <v>10254</v>
      </c>
      <c r="B2923" s="107" t="s">
        <v>5248</v>
      </c>
    </row>
    <row r="2924" spans="1:2" ht="13.8" customHeight="1">
      <c r="A2924" s="107" t="s">
        <v>10255</v>
      </c>
      <c r="B2924" s="107" t="s">
        <v>5247</v>
      </c>
    </row>
    <row r="2925" spans="1:2" ht="13.8" customHeight="1">
      <c r="A2925" s="107" t="s">
        <v>10256</v>
      </c>
      <c r="B2925" s="107" t="s">
        <v>5246</v>
      </c>
    </row>
    <row r="2926" spans="1:2" ht="13.8" customHeight="1">
      <c r="A2926" s="107" t="s">
        <v>10257</v>
      </c>
      <c r="B2926" s="107" t="s">
        <v>5245</v>
      </c>
    </row>
    <row r="2927" spans="1:2" ht="13.8" customHeight="1">
      <c r="A2927" s="107" t="s">
        <v>10258</v>
      </c>
      <c r="B2927" s="107" t="s">
        <v>5244</v>
      </c>
    </row>
    <row r="2928" spans="1:2" ht="13.8" customHeight="1">
      <c r="A2928" s="107" t="s">
        <v>10259</v>
      </c>
      <c r="B2928" s="107" t="s">
        <v>5243</v>
      </c>
    </row>
    <row r="2929" spans="1:2" ht="13.8" customHeight="1">
      <c r="A2929" s="107" t="s">
        <v>10260</v>
      </c>
      <c r="B2929" s="107" t="s">
        <v>5242</v>
      </c>
    </row>
    <row r="2930" spans="1:2" ht="13.8" customHeight="1">
      <c r="A2930" s="107" t="s">
        <v>10261</v>
      </c>
      <c r="B2930" s="107" t="s">
        <v>5241</v>
      </c>
    </row>
    <row r="2931" spans="1:2" ht="13.8" customHeight="1">
      <c r="A2931" s="107" t="s">
        <v>10262</v>
      </c>
      <c r="B2931" s="107" t="s">
        <v>5240</v>
      </c>
    </row>
    <row r="2932" spans="1:2" ht="13.8" customHeight="1">
      <c r="A2932" s="107" t="s">
        <v>10263</v>
      </c>
      <c r="B2932" s="107" t="s">
        <v>5239</v>
      </c>
    </row>
    <row r="2933" spans="1:2" ht="13.8" customHeight="1">
      <c r="A2933" s="107" t="s">
        <v>10264</v>
      </c>
      <c r="B2933" s="107" t="s">
        <v>5238</v>
      </c>
    </row>
    <row r="2934" spans="1:2" ht="13.8" customHeight="1">
      <c r="A2934" s="107" t="s">
        <v>10265</v>
      </c>
      <c r="B2934" s="107" t="s">
        <v>5237</v>
      </c>
    </row>
    <row r="2935" spans="1:2" ht="13.8" customHeight="1">
      <c r="A2935" s="107" t="s">
        <v>10266</v>
      </c>
      <c r="B2935" s="107" t="s">
        <v>5236</v>
      </c>
    </row>
    <row r="2936" spans="1:2" ht="13.8" customHeight="1">
      <c r="A2936" s="107" t="s">
        <v>10267</v>
      </c>
      <c r="B2936" s="107" t="s">
        <v>12698</v>
      </c>
    </row>
    <row r="2937" spans="1:2" ht="13.8" customHeight="1">
      <c r="A2937" s="107" t="s">
        <v>10268</v>
      </c>
      <c r="B2937" s="107" t="s">
        <v>12699</v>
      </c>
    </row>
    <row r="2938" spans="1:2" ht="13.8" customHeight="1">
      <c r="A2938" s="107" t="s">
        <v>10269</v>
      </c>
      <c r="B2938" s="107" t="s">
        <v>12700</v>
      </c>
    </row>
    <row r="2939" spans="1:2" ht="13.8" customHeight="1">
      <c r="A2939" s="107" t="s">
        <v>10270</v>
      </c>
      <c r="B2939" s="107" t="s">
        <v>12701</v>
      </c>
    </row>
    <row r="2940" spans="1:2" ht="13.8" customHeight="1">
      <c r="A2940" s="107" t="s">
        <v>10271</v>
      </c>
      <c r="B2940" s="107" t="s">
        <v>12702</v>
      </c>
    </row>
    <row r="2941" spans="1:2" ht="13.8" customHeight="1">
      <c r="A2941" s="107" t="s">
        <v>10272</v>
      </c>
      <c r="B2941" s="107" t="s">
        <v>12703</v>
      </c>
    </row>
    <row r="2942" spans="1:2" ht="13.8" customHeight="1">
      <c r="A2942" s="107" t="s">
        <v>10273</v>
      </c>
      <c r="B2942" s="107" t="s">
        <v>5251</v>
      </c>
    </row>
    <row r="2943" spans="1:2" ht="13.8" customHeight="1">
      <c r="A2943" s="107" t="s">
        <v>10274</v>
      </c>
      <c r="B2943" s="107" t="s">
        <v>5250</v>
      </c>
    </row>
    <row r="2944" spans="1:2" ht="13.8" customHeight="1">
      <c r="A2944" s="107" t="s">
        <v>10275</v>
      </c>
      <c r="B2944" s="107" t="s">
        <v>12704</v>
      </c>
    </row>
    <row r="2945" spans="1:2" ht="13.8" customHeight="1">
      <c r="A2945" s="107" t="s">
        <v>10276</v>
      </c>
      <c r="B2945" s="107" t="s">
        <v>12705</v>
      </c>
    </row>
    <row r="2946" spans="1:2" ht="13.8" customHeight="1">
      <c r="A2946" s="107" t="s">
        <v>10277</v>
      </c>
      <c r="B2946" s="107" t="s">
        <v>5259</v>
      </c>
    </row>
    <row r="2947" spans="1:2" ht="13.8" customHeight="1">
      <c r="A2947" s="107" t="s">
        <v>10278</v>
      </c>
      <c r="B2947" s="107" t="s">
        <v>5258</v>
      </c>
    </row>
    <row r="2948" spans="1:2" ht="13.8" customHeight="1">
      <c r="A2948" s="107" t="s">
        <v>10279</v>
      </c>
      <c r="B2948" s="107" t="s">
        <v>5257</v>
      </c>
    </row>
    <row r="2949" spans="1:2" ht="13.8" customHeight="1">
      <c r="A2949" s="107" t="s">
        <v>10280</v>
      </c>
      <c r="B2949" s="107" t="s">
        <v>5256</v>
      </c>
    </row>
    <row r="2950" spans="1:2" ht="13.8" customHeight="1">
      <c r="A2950" s="107" t="s">
        <v>10281</v>
      </c>
      <c r="B2950" s="107" t="s">
        <v>5255</v>
      </c>
    </row>
    <row r="2951" spans="1:2" ht="13.8" customHeight="1">
      <c r="A2951" s="107" t="s">
        <v>10282</v>
      </c>
      <c r="B2951" s="107" t="s">
        <v>5254</v>
      </c>
    </row>
    <row r="2952" spans="1:2" ht="13.8" customHeight="1">
      <c r="A2952" s="107" t="s">
        <v>10283</v>
      </c>
      <c r="B2952" s="107" t="s">
        <v>5253</v>
      </c>
    </row>
    <row r="2953" spans="1:2" ht="13.8" customHeight="1">
      <c r="A2953" s="107" t="s">
        <v>10284</v>
      </c>
      <c r="B2953" s="107" t="s">
        <v>5252</v>
      </c>
    </row>
    <row r="2954" spans="1:2" ht="13.8" customHeight="1">
      <c r="A2954" s="107" t="s">
        <v>10285</v>
      </c>
      <c r="B2954" s="107" t="s">
        <v>5264</v>
      </c>
    </row>
    <row r="2955" spans="1:2" ht="13.8" customHeight="1">
      <c r="A2955" s="107" t="s">
        <v>10286</v>
      </c>
      <c r="B2955" s="107" t="s">
        <v>5263</v>
      </c>
    </row>
    <row r="2956" spans="1:2" ht="13.8" customHeight="1">
      <c r="A2956" s="107" t="s">
        <v>10287</v>
      </c>
      <c r="B2956" s="107" t="s">
        <v>5262</v>
      </c>
    </row>
    <row r="2957" spans="1:2" ht="13.8" customHeight="1">
      <c r="A2957" s="107" t="s">
        <v>10288</v>
      </c>
      <c r="B2957" s="107" t="s">
        <v>5261</v>
      </c>
    </row>
    <row r="2958" spans="1:2" ht="13.8" customHeight="1">
      <c r="A2958" s="107" t="s">
        <v>10289</v>
      </c>
      <c r="B2958" s="107" t="s">
        <v>5260</v>
      </c>
    </row>
    <row r="2959" spans="1:2" ht="13.8" customHeight="1">
      <c r="A2959" s="107" t="s">
        <v>10290</v>
      </c>
      <c r="B2959" s="107" t="s">
        <v>5266</v>
      </c>
    </row>
    <row r="2960" spans="1:2" ht="13.8" customHeight="1">
      <c r="A2960" s="107" t="s">
        <v>10291</v>
      </c>
      <c r="B2960" s="107" t="s">
        <v>5265</v>
      </c>
    </row>
    <row r="2961" spans="1:2" ht="13.8" customHeight="1">
      <c r="A2961" s="107" t="s">
        <v>10292</v>
      </c>
      <c r="B2961" s="107" t="s">
        <v>5267</v>
      </c>
    </row>
    <row r="2962" spans="1:2" ht="13.8" customHeight="1">
      <c r="A2962" s="107" t="s">
        <v>10293</v>
      </c>
      <c r="B2962" s="107" t="s">
        <v>5269</v>
      </c>
    </row>
    <row r="2963" spans="1:2" ht="13.8" customHeight="1">
      <c r="A2963" s="107" t="s">
        <v>10294</v>
      </c>
      <c r="B2963" s="107" t="s">
        <v>5268</v>
      </c>
    </row>
    <row r="2964" spans="1:2" ht="13.8" customHeight="1">
      <c r="A2964" s="107" t="s">
        <v>10295</v>
      </c>
      <c r="B2964" s="107" t="s">
        <v>5281</v>
      </c>
    </row>
    <row r="2965" spans="1:2" ht="13.8" customHeight="1">
      <c r="A2965" s="107" t="s">
        <v>10296</v>
      </c>
      <c r="B2965" s="107" t="s">
        <v>5280</v>
      </c>
    </row>
    <row r="2966" spans="1:2" ht="13.8" customHeight="1">
      <c r="A2966" s="107" t="s">
        <v>10297</v>
      </c>
      <c r="B2966" s="107" t="s">
        <v>5279</v>
      </c>
    </row>
    <row r="2967" spans="1:2" ht="13.8" customHeight="1">
      <c r="A2967" s="107" t="s">
        <v>10298</v>
      </c>
      <c r="B2967" s="107" t="s">
        <v>5278</v>
      </c>
    </row>
    <row r="2968" spans="1:2" ht="13.8" customHeight="1">
      <c r="A2968" s="107" t="s">
        <v>10299</v>
      </c>
      <c r="B2968" s="107" t="s">
        <v>5277</v>
      </c>
    </row>
    <row r="2969" spans="1:2" ht="13.8" customHeight="1">
      <c r="A2969" s="107" t="s">
        <v>10300</v>
      </c>
      <c r="B2969" s="107" t="s">
        <v>5276</v>
      </c>
    </row>
    <row r="2970" spans="1:2" ht="13.8" customHeight="1">
      <c r="A2970" s="107" t="s">
        <v>10301</v>
      </c>
      <c r="B2970" s="107" t="s">
        <v>5275</v>
      </c>
    </row>
    <row r="2971" spans="1:2" ht="13.8" customHeight="1">
      <c r="A2971" s="107" t="s">
        <v>10302</v>
      </c>
      <c r="B2971" s="107" t="s">
        <v>5274</v>
      </c>
    </row>
    <row r="2972" spans="1:2" ht="13.8" customHeight="1">
      <c r="A2972" s="107" t="s">
        <v>10303</v>
      </c>
      <c r="B2972" s="107" t="s">
        <v>5273</v>
      </c>
    </row>
    <row r="2973" spans="1:2" ht="13.8" customHeight="1">
      <c r="A2973" s="107" t="s">
        <v>10304</v>
      </c>
      <c r="B2973" s="107" t="s">
        <v>5272</v>
      </c>
    </row>
    <row r="2974" spans="1:2" ht="13.8" customHeight="1">
      <c r="A2974" s="107" t="s">
        <v>10305</v>
      </c>
      <c r="B2974" s="107" t="s">
        <v>3571</v>
      </c>
    </row>
    <row r="2975" spans="1:2" ht="13.8" customHeight="1">
      <c r="A2975" s="107" t="s">
        <v>10306</v>
      </c>
      <c r="B2975" s="107" t="s">
        <v>5271</v>
      </c>
    </row>
    <row r="2976" spans="1:2" ht="13.8" customHeight="1">
      <c r="A2976" s="107" t="s">
        <v>10307</v>
      </c>
      <c r="B2976" s="107" t="s">
        <v>5270</v>
      </c>
    </row>
    <row r="2977" spans="1:2" ht="13.8" customHeight="1">
      <c r="A2977" s="107" t="s">
        <v>10308</v>
      </c>
      <c r="B2977" s="107" t="s">
        <v>3400</v>
      </c>
    </row>
    <row r="2978" spans="1:2" ht="13.8" customHeight="1">
      <c r="A2978" s="107" t="s">
        <v>10309</v>
      </c>
      <c r="B2978" s="107" t="s">
        <v>5285</v>
      </c>
    </row>
    <row r="2979" spans="1:2" ht="13.8" customHeight="1">
      <c r="A2979" s="107" t="s">
        <v>10310</v>
      </c>
      <c r="B2979" s="107" t="s">
        <v>5284</v>
      </c>
    </row>
    <row r="2980" spans="1:2" ht="13.8" customHeight="1">
      <c r="A2980" s="107" t="s">
        <v>10311</v>
      </c>
      <c r="B2980" s="107" t="s">
        <v>5283</v>
      </c>
    </row>
    <row r="2981" spans="1:2" ht="13.8" customHeight="1">
      <c r="A2981" s="107" t="s">
        <v>10312</v>
      </c>
      <c r="B2981" s="107" t="s">
        <v>5282</v>
      </c>
    </row>
    <row r="2982" spans="1:2" ht="13.8" customHeight="1">
      <c r="A2982" s="107" t="s">
        <v>10313</v>
      </c>
      <c r="B2982" s="107" t="s">
        <v>5290</v>
      </c>
    </row>
    <row r="2983" spans="1:2" ht="13.8" customHeight="1">
      <c r="A2983" s="107" t="s">
        <v>10314</v>
      </c>
      <c r="B2983" s="107" t="s">
        <v>5289</v>
      </c>
    </row>
    <row r="2984" spans="1:2" ht="13.8" customHeight="1">
      <c r="A2984" s="107" t="s">
        <v>10315</v>
      </c>
      <c r="B2984" s="107" t="s">
        <v>5288</v>
      </c>
    </row>
    <row r="2985" spans="1:2" ht="13.8" customHeight="1">
      <c r="A2985" s="107" t="s">
        <v>10316</v>
      </c>
      <c r="B2985" s="107" t="s">
        <v>5287</v>
      </c>
    </row>
    <row r="2986" spans="1:2" ht="13.8" customHeight="1">
      <c r="A2986" s="107" t="s">
        <v>10317</v>
      </c>
      <c r="B2986" s="107" t="s">
        <v>5286</v>
      </c>
    </row>
    <row r="2987" spans="1:2" ht="13.8" customHeight="1">
      <c r="A2987" s="107" t="s">
        <v>10318</v>
      </c>
      <c r="B2987" s="107" t="s">
        <v>5292</v>
      </c>
    </row>
    <row r="2988" spans="1:2" ht="13.8" customHeight="1">
      <c r="A2988" s="107" t="s">
        <v>10319</v>
      </c>
      <c r="B2988" s="107" t="s">
        <v>5291</v>
      </c>
    </row>
    <row r="2989" spans="1:2" ht="13.8" customHeight="1">
      <c r="A2989" s="107" t="s">
        <v>10320</v>
      </c>
      <c r="B2989" s="107" t="s">
        <v>5297</v>
      </c>
    </row>
    <row r="2990" spans="1:2" ht="13.8" customHeight="1">
      <c r="A2990" s="107" t="s">
        <v>10321</v>
      </c>
      <c r="B2990" s="107" t="s">
        <v>5296</v>
      </c>
    </row>
    <row r="2991" spans="1:2" ht="13.8" customHeight="1">
      <c r="A2991" s="107" t="s">
        <v>10322</v>
      </c>
      <c r="B2991" s="107" t="s">
        <v>5295</v>
      </c>
    </row>
    <row r="2992" spans="1:2" ht="13.8" customHeight="1">
      <c r="A2992" s="107" t="s">
        <v>10323</v>
      </c>
      <c r="B2992" s="107" t="s">
        <v>5294</v>
      </c>
    </row>
    <row r="2993" spans="1:2" ht="13.8" customHeight="1">
      <c r="A2993" s="107" t="s">
        <v>10324</v>
      </c>
      <c r="B2993" s="107" t="s">
        <v>5293</v>
      </c>
    </row>
    <row r="2994" spans="1:2" ht="13.8" customHeight="1">
      <c r="A2994" s="107" t="s">
        <v>10325</v>
      </c>
      <c r="B2994" s="107" t="s">
        <v>5305</v>
      </c>
    </row>
    <row r="2995" spans="1:2" ht="13.8" customHeight="1">
      <c r="A2995" s="107" t="s">
        <v>10326</v>
      </c>
      <c r="B2995" s="107" t="s">
        <v>5304</v>
      </c>
    </row>
    <row r="2996" spans="1:2" ht="13.8" customHeight="1">
      <c r="A2996" s="107" t="s">
        <v>10327</v>
      </c>
      <c r="B2996" s="107" t="s">
        <v>5303</v>
      </c>
    </row>
    <row r="2997" spans="1:2" ht="13.8" customHeight="1">
      <c r="A2997" s="107" t="s">
        <v>10328</v>
      </c>
      <c r="B2997" s="107" t="s">
        <v>5302</v>
      </c>
    </row>
    <row r="2998" spans="1:2" ht="13.8" customHeight="1">
      <c r="A2998" s="107" t="s">
        <v>10329</v>
      </c>
      <c r="B2998" s="107" t="s">
        <v>5301</v>
      </c>
    </row>
    <row r="2999" spans="1:2" ht="13.8" customHeight="1">
      <c r="A2999" s="107" t="s">
        <v>10330</v>
      </c>
      <c r="B2999" s="107" t="s">
        <v>5300</v>
      </c>
    </row>
    <row r="3000" spans="1:2" ht="13.8" customHeight="1">
      <c r="A3000" s="107" t="s">
        <v>10331</v>
      </c>
      <c r="B3000" s="107" t="s">
        <v>5299</v>
      </c>
    </row>
    <row r="3001" spans="1:2" ht="13.8" customHeight="1">
      <c r="A3001" s="107" t="s">
        <v>10332</v>
      </c>
      <c r="B3001" s="107" t="s">
        <v>5298</v>
      </c>
    </row>
    <row r="3002" spans="1:2" ht="13.8" customHeight="1">
      <c r="A3002" s="107" t="s">
        <v>10333</v>
      </c>
      <c r="B3002" s="107" t="s">
        <v>5310</v>
      </c>
    </row>
    <row r="3003" spans="1:2" ht="13.8" customHeight="1">
      <c r="A3003" s="107" t="s">
        <v>10334</v>
      </c>
      <c r="B3003" s="107" t="s">
        <v>5309</v>
      </c>
    </row>
    <row r="3004" spans="1:2" ht="13.8" customHeight="1">
      <c r="A3004" s="107" t="s">
        <v>10335</v>
      </c>
      <c r="B3004" s="107" t="s">
        <v>5308</v>
      </c>
    </row>
    <row r="3005" spans="1:2" ht="13.8" customHeight="1">
      <c r="A3005" s="107" t="s">
        <v>10336</v>
      </c>
      <c r="B3005" s="107" t="s">
        <v>5307</v>
      </c>
    </row>
    <row r="3006" spans="1:2" ht="13.8" customHeight="1">
      <c r="A3006" s="107" t="s">
        <v>10337</v>
      </c>
      <c r="B3006" s="107" t="s">
        <v>5306</v>
      </c>
    </row>
    <row r="3007" spans="1:2" ht="13.8" customHeight="1">
      <c r="A3007" s="107" t="s">
        <v>10338</v>
      </c>
      <c r="B3007" s="107" t="s">
        <v>5312</v>
      </c>
    </row>
    <row r="3008" spans="1:2" ht="13.8" customHeight="1">
      <c r="A3008" s="107" t="s">
        <v>10339</v>
      </c>
      <c r="B3008" s="107" t="s">
        <v>5311</v>
      </c>
    </row>
    <row r="3009" spans="1:2" ht="13.8" customHeight="1">
      <c r="A3009" s="107" t="s">
        <v>10340</v>
      </c>
      <c r="B3009" s="107" t="s">
        <v>5313</v>
      </c>
    </row>
    <row r="3010" spans="1:2" ht="13.8" customHeight="1">
      <c r="A3010" s="107" t="s">
        <v>10341</v>
      </c>
      <c r="B3010" s="107" t="s">
        <v>5315</v>
      </c>
    </row>
    <row r="3011" spans="1:2" ht="13.8" customHeight="1">
      <c r="A3011" s="107" t="s">
        <v>10342</v>
      </c>
      <c r="B3011" s="107" t="s">
        <v>5314</v>
      </c>
    </row>
    <row r="3012" spans="1:2" ht="13.8" customHeight="1">
      <c r="A3012" s="107" t="s">
        <v>10343</v>
      </c>
      <c r="B3012" s="107" t="s">
        <v>5328</v>
      </c>
    </row>
    <row r="3013" spans="1:2" ht="13.8" customHeight="1">
      <c r="A3013" s="107" t="s">
        <v>10344</v>
      </c>
      <c r="B3013" s="107" t="s">
        <v>5327</v>
      </c>
    </row>
    <row r="3014" spans="1:2" ht="13.8" customHeight="1">
      <c r="A3014" s="107" t="s">
        <v>10345</v>
      </c>
      <c r="B3014" s="107" t="s">
        <v>5326</v>
      </c>
    </row>
    <row r="3015" spans="1:2" ht="13.8" customHeight="1">
      <c r="A3015" s="107" t="s">
        <v>10346</v>
      </c>
      <c r="B3015" s="107" t="s">
        <v>5325</v>
      </c>
    </row>
    <row r="3016" spans="1:2" ht="13.8" customHeight="1">
      <c r="A3016" s="107" t="s">
        <v>10347</v>
      </c>
      <c r="B3016" s="107" t="s">
        <v>5324</v>
      </c>
    </row>
    <row r="3017" spans="1:2" ht="13.8" customHeight="1">
      <c r="A3017" s="107" t="s">
        <v>10348</v>
      </c>
      <c r="B3017" s="107" t="s">
        <v>5323</v>
      </c>
    </row>
    <row r="3018" spans="1:2" ht="13.8" customHeight="1">
      <c r="A3018" s="107" t="s">
        <v>10349</v>
      </c>
      <c r="B3018" s="107" t="s">
        <v>5322</v>
      </c>
    </row>
    <row r="3019" spans="1:2" ht="13.8" customHeight="1">
      <c r="A3019" s="107" t="s">
        <v>10350</v>
      </c>
      <c r="B3019" s="107" t="s">
        <v>4968</v>
      </c>
    </row>
    <row r="3020" spans="1:2" ht="13.8" customHeight="1">
      <c r="A3020" s="107" t="s">
        <v>10351</v>
      </c>
      <c r="B3020" s="107" t="s">
        <v>5321</v>
      </c>
    </row>
    <row r="3021" spans="1:2" ht="13.8" customHeight="1">
      <c r="A3021" s="107" t="s">
        <v>10352</v>
      </c>
      <c r="B3021" s="107" t="s">
        <v>5320</v>
      </c>
    </row>
    <row r="3022" spans="1:2" ht="13.8" customHeight="1">
      <c r="A3022" s="107" t="s">
        <v>10353</v>
      </c>
      <c r="B3022" s="107" t="s">
        <v>5319</v>
      </c>
    </row>
    <row r="3023" spans="1:2" ht="13.8" customHeight="1">
      <c r="A3023" s="107" t="s">
        <v>10354</v>
      </c>
      <c r="B3023" s="107" t="s">
        <v>5318</v>
      </c>
    </row>
    <row r="3024" spans="1:2" ht="13.8" customHeight="1">
      <c r="A3024" s="107" t="s">
        <v>10355</v>
      </c>
      <c r="B3024" s="107" t="s">
        <v>5317</v>
      </c>
    </row>
    <row r="3025" spans="1:2" ht="13.8" customHeight="1">
      <c r="A3025" s="107" t="s">
        <v>10356</v>
      </c>
      <c r="B3025" s="107" t="s">
        <v>5316</v>
      </c>
    </row>
    <row r="3026" spans="1:2" ht="13.8" customHeight="1">
      <c r="A3026" s="107" t="s">
        <v>10357</v>
      </c>
      <c r="B3026" s="107" t="s">
        <v>5332</v>
      </c>
    </row>
    <row r="3027" spans="1:2" ht="13.8" customHeight="1">
      <c r="A3027" s="107" t="s">
        <v>10358</v>
      </c>
      <c r="B3027" s="107" t="s">
        <v>5331</v>
      </c>
    </row>
    <row r="3028" spans="1:2" ht="13.8" customHeight="1">
      <c r="A3028" s="107" t="s">
        <v>10359</v>
      </c>
      <c r="B3028" s="107" t="s">
        <v>5330</v>
      </c>
    </row>
    <row r="3029" spans="1:2" ht="13.8" customHeight="1">
      <c r="A3029" s="107" t="s">
        <v>10360</v>
      </c>
      <c r="B3029" s="107" t="s">
        <v>5329</v>
      </c>
    </row>
    <row r="3030" spans="1:2" ht="13.8" customHeight="1">
      <c r="A3030" s="107" t="s">
        <v>10361</v>
      </c>
      <c r="B3030" s="107" t="s">
        <v>5346</v>
      </c>
    </row>
    <row r="3031" spans="1:2" ht="13.8" customHeight="1">
      <c r="A3031" s="107" t="s">
        <v>10362</v>
      </c>
      <c r="B3031" s="107" t="s">
        <v>5345</v>
      </c>
    </row>
    <row r="3032" spans="1:2" ht="13.8" customHeight="1">
      <c r="A3032" s="107" t="s">
        <v>10363</v>
      </c>
      <c r="B3032" s="107" t="s">
        <v>5344</v>
      </c>
    </row>
    <row r="3033" spans="1:2" ht="13.8" customHeight="1">
      <c r="A3033" s="107" t="s">
        <v>10364</v>
      </c>
      <c r="B3033" s="107" t="s">
        <v>5343</v>
      </c>
    </row>
    <row r="3034" spans="1:2" ht="13.8" customHeight="1">
      <c r="A3034" s="107" t="s">
        <v>10365</v>
      </c>
      <c r="B3034" s="107" t="s">
        <v>5342</v>
      </c>
    </row>
    <row r="3035" spans="1:2" ht="13.8" customHeight="1">
      <c r="A3035" s="107" t="s">
        <v>10366</v>
      </c>
      <c r="B3035" s="107" t="s">
        <v>5341</v>
      </c>
    </row>
    <row r="3036" spans="1:2" ht="13.8" customHeight="1">
      <c r="A3036" s="107" t="s">
        <v>10367</v>
      </c>
      <c r="B3036" s="107" t="s">
        <v>5340</v>
      </c>
    </row>
    <row r="3037" spans="1:2" ht="13.8" customHeight="1">
      <c r="A3037" s="107" t="s">
        <v>10368</v>
      </c>
      <c r="B3037" s="107" t="s">
        <v>5339</v>
      </c>
    </row>
    <row r="3038" spans="1:2" ht="13.8" customHeight="1">
      <c r="A3038" s="107" t="s">
        <v>10369</v>
      </c>
      <c r="B3038" s="107" t="s">
        <v>5338</v>
      </c>
    </row>
    <row r="3039" spans="1:2" ht="13.8" customHeight="1">
      <c r="A3039" s="107" t="s">
        <v>10370</v>
      </c>
      <c r="B3039" s="107" t="s">
        <v>5337</v>
      </c>
    </row>
    <row r="3040" spans="1:2" ht="13.8" customHeight="1">
      <c r="A3040" s="107" t="s">
        <v>10371</v>
      </c>
      <c r="B3040" s="107" t="s">
        <v>5336</v>
      </c>
    </row>
    <row r="3041" spans="1:2" ht="13.8" customHeight="1">
      <c r="A3041" s="107" t="s">
        <v>10372</v>
      </c>
      <c r="B3041" s="107" t="s">
        <v>5335</v>
      </c>
    </row>
    <row r="3042" spans="1:2" ht="13.8" customHeight="1">
      <c r="A3042" s="107" t="s">
        <v>10373</v>
      </c>
      <c r="B3042" s="107" t="s">
        <v>5334</v>
      </c>
    </row>
    <row r="3043" spans="1:2" ht="13.8" customHeight="1">
      <c r="A3043" s="107" t="s">
        <v>10374</v>
      </c>
      <c r="B3043" s="107" t="s">
        <v>5333</v>
      </c>
    </row>
    <row r="3044" spans="1:2" ht="13.8" customHeight="1">
      <c r="A3044" s="107" t="s">
        <v>10375</v>
      </c>
      <c r="B3044" s="107" t="s">
        <v>5352</v>
      </c>
    </row>
    <row r="3045" spans="1:2" ht="13.8" customHeight="1">
      <c r="A3045" s="107" t="s">
        <v>10376</v>
      </c>
      <c r="B3045" s="107" t="s">
        <v>5351</v>
      </c>
    </row>
    <row r="3046" spans="1:2" ht="13.8" customHeight="1">
      <c r="A3046" s="107" t="s">
        <v>10377</v>
      </c>
      <c r="B3046" s="107" t="s">
        <v>12706</v>
      </c>
    </row>
    <row r="3047" spans="1:2" ht="13.8" customHeight="1">
      <c r="A3047" s="107" t="s">
        <v>10378</v>
      </c>
      <c r="B3047" s="107" t="s">
        <v>5350</v>
      </c>
    </row>
    <row r="3048" spans="1:2" ht="13.8" customHeight="1">
      <c r="A3048" s="107" t="s">
        <v>10379</v>
      </c>
      <c r="B3048" s="107" t="s">
        <v>5349</v>
      </c>
    </row>
    <row r="3049" spans="1:2" ht="13.8" customHeight="1">
      <c r="A3049" s="107" t="s">
        <v>10380</v>
      </c>
      <c r="B3049" s="107" t="s">
        <v>5348</v>
      </c>
    </row>
    <row r="3050" spans="1:2" ht="13.8" customHeight="1">
      <c r="A3050" s="107" t="s">
        <v>10381</v>
      </c>
      <c r="B3050" s="107" t="s">
        <v>12707</v>
      </c>
    </row>
    <row r="3051" spans="1:2" ht="13.8" customHeight="1">
      <c r="A3051" s="107" t="s">
        <v>10382</v>
      </c>
      <c r="B3051" s="107" t="s">
        <v>12708</v>
      </c>
    </row>
    <row r="3052" spans="1:2" ht="13.8" customHeight="1">
      <c r="A3052" s="107" t="s">
        <v>10383</v>
      </c>
      <c r="B3052" s="107" t="s">
        <v>5347</v>
      </c>
    </row>
    <row r="3053" spans="1:2" ht="13.8" customHeight="1">
      <c r="A3053" s="107" t="s">
        <v>10384</v>
      </c>
      <c r="B3053" s="107" t="s">
        <v>5353</v>
      </c>
    </row>
    <row r="3054" spans="1:2" ht="13.8" customHeight="1">
      <c r="A3054" s="107" t="s">
        <v>10385</v>
      </c>
      <c r="B3054" s="107" t="s">
        <v>5354</v>
      </c>
    </row>
    <row r="3055" spans="1:2" ht="13.8" customHeight="1">
      <c r="A3055" s="107" t="s">
        <v>10386</v>
      </c>
      <c r="B3055" s="107" t="s">
        <v>12709</v>
      </c>
    </row>
    <row r="3056" spans="1:2" ht="13.8" customHeight="1">
      <c r="A3056" s="107" t="s">
        <v>10387</v>
      </c>
      <c r="B3056" s="107" t="s">
        <v>5355</v>
      </c>
    </row>
    <row r="3057" spans="1:2" ht="13.8" customHeight="1">
      <c r="A3057" s="107" t="s">
        <v>10388</v>
      </c>
      <c r="B3057" s="107" t="s">
        <v>5356</v>
      </c>
    </row>
    <row r="3058" spans="1:2" ht="13.8" customHeight="1">
      <c r="A3058" s="107" t="s">
        <v>10389</v>
      </c>
      <c r="B3058" s="107" t="s">
        <v>12710</v>
      </c>
    </row>
    <row r="3059" spans="1:2" ht="13.8" customHeight="1">
      <c r="A3059" s="107" t="s">
        <v>10390</v>
      </c>
      <c r="B3059" s="107" t="s">
        <v>12711</v>
      </c>
    </row>
    <row r="3060" spans="1:2" ht="13.8" customHeight="1">
      <c r="A3060" s="107" t="s">
        <v>10391</v>
      </c>
      <c r="B3060" s="107" t="s">
        <v>5357</v>
      </c>
    </row>
    <row r="3061" spans="1:2" ht="13.8" customHeight="1">
      <c r="A3061" s="107" t="s">
        <v>10392</v>
      </c>
      <c r="B3061" s="107" t="s">
        <v>5358</v>
      </c>
    </row>
    <row r="3062" spans="1:2" ht="13.8" customHeight="1">
      <c r="A3062" s="107" t="s">
        <v>10393</v>
      </c>
      <c r="B3062" s="107" t="s">
        <v>5359</v>
      </c>
    </row>
    <row r="3063" spans="1:2" ht="13.8" customHeight="1">
      <c r="A3063" s="107" t="s">
        <v>10394</v>
      </c>
      <c r="B3063" s="107" t="s">
        <v>5360</v>
      </c>
    </row>
    <row r="3064" spans="1:2" ht="13.8" customHeight="1">
      <c r="A3064" s="107" t="s">
        <v>10395</v>
      </c>
      <c r="B3064" s="107" t="s">
        <v>5361</v>
      </c>
    </row>
    <row r="3065" spans="1:2" ht="13.8" customHeight="1">
      <c r="A3065" s="107" t="s">
        <v>10396</v>
      </c>
      <c r="B3065" s="107" t="s">
        <v>5362</v>
      </c>
    </row>
    <row r="3066" spans="1:2" ht="13.8" customHeight="1">
      <c r="A3066" s="107" t="s">
        <v>10397</v>
      </c>
      <c r="B3066" s="107" t="s">
        <v>5363</v>
      </c>
    </row>
    <row r="3067" spans="1:2" ht="13.8" customHeight="1">
      <c r="A3067" s="107" t="s">
        <v>10398</v>
      </c>
      <c r="B3067" s="107" t="s">
        <v>5364</v>
      </c>
    </row>
    <row r="3068" spans="1:2" ht="13.8" customHeight="1">
      <c r="A3068" s="107" t="s">
        <v>10399</v>
      </c>
      <c r="B3068" s="107" t="s">
        <v>5365</v>
      </c>
    </row>
    <row r="3069" spans="1:2" ht="13.8" customHeight="1">
      <c r="A3069" s="107" t="s">
        <v>10400</v>
      </c>
      <c r="B3069" s="107" t="s">
        <v>5366</v>
      </c>
    </row>
    <row r="3070" spans="1:2" ht="13.8" customHeight="1">
      <c r="A3070" s="107" t="s">
        <v>10401</v>
      </c>
      <c r="B3070" s="107" t="s">
        <v>5367</v>
      </c>
    </row>
    <row r="3071" spans="1:2" ht="13.8" customHeight="1">
      <c r="A3071" s="107" t="s">
        <v>10402</v>
      </c>
      <c r="B3071" s="107" t="s">
        <v>5378</v>
      </c>
    </row>
    <row r="3072" spans="1:2" ht="13.8" customHeight="1">
      <c r="A3072" s="107" t="s">
        <v>10403</v>
      </c>
      <c r="B3072" s="107" t="s">
        <v>4087</v>
      </c>
    </row>
    <row r="3073" spans="1:2" ht="13.8" customHeight="1">
      <c r="A3073" s="107" t="s">
        <v>10404</v>
      </c>
      <c r="B3073" s="107" t="s">
        <v>5377</v>
      </c>
    </row>
    <row r="3074" spans="1:2" ht="13.8" customHeight="1">
      <c r="A3074" s="107" t="s">
        <v>10405</v>
      </c>
      <c r="B3074" s="107" t="s">
        <v>5376</v>
      </c>
    </row>
    <row r="3075" spans="1:2" ht="13.8" customHeight="1">
      <c r="A3075" s="107" t="s">
        <v>10406</v>
      </c>
      <c r="B3075" s="107" t="s">
        <v>5375</v>
      </c>
    </row>
    <row r="3076" spans="1:2" ht="13.8" customHeight="1">
      <c r="A3076" s="107" t="s">
        <v>10407</v>
      </c>
      <c r="B3076" s="107" t="s">
        <v>5374</v>
      </c>
    </row>
    <row r="3077" spans="1:2" ht="13.8" customHeight="1">
      <c r="A3077" s="107" t="s">
        <v>10408</v>
      </c>
      <c r="B3077" s="107" t="s">
        <v>5373</v>
      </c>
    </row>
    <row r="3078" spans="1:2" ht="13.8" customHeight="1">
      <c r="A3078" s="107" t="s">
        <v>10409</v>
      </c>
      <c r="B3078" s="107" t="s">
        <v>5372</v>
      </c>
    </row>
    <row r="3079" spans="1:2" ht="13.8" customHeight="1">
      <c r="A3079" s="107" t="s">
        <v>10410</v>
      </c>
      <c r="B3079" s="107" t="s">
        <v>5371</v>
      </c>
    </row>
    <row r="3080" spans="1:2" ht="13.8" customHeight="1">
      <c r="A3080" s="107" t="s">
        <v>10411</v>
      </c>
      <c r="B3080" s="107" t="s">
        <v>5370</v>
      </c>
    </row>
    <row r="3081" spans="1:2" ht="13.8" customHeight="1">
      <c r="A3081" s="107" t="s">
        <v>10412</v>
      </c>
      <c r="B3081" s="107" t="s">
        <v>5369</v>
      </c>
    </row>
    <row r="3082" spans="1:2" ht="13.8" customHeight="1">
      <c r="A3082" s="107" t="s">
        <v>10413</v>
      </c>
      <c r="B3082" s="107" t="s">
        <v>5368</v>
      </c>
    </row>
    <row r="3083" spans="1:2" ht="13.8" customHeight="1">
      <c r="A3083" s="107" t="s">
        <v>10414</v>
      </c>
      <c r="B3083" s="107" t="s">
        <v>5382</v>
      </c>
    </row>
    <row r="3084" spans="1:2" ht="13.8" customHeight="1">
      <c r="A3084" s="107" t="s">
        <v>10415</v>
      </c>
      <c r="B3084" s="107" t="s">
        <v>5381</v>
      </c>
    </row>
    <row r="3085" spans="1:2" ht="13.8" customHeight="1">
      <c r="A3085" s="107" t="s">
        <v>10416</v>
      </c>
      <c r="B3085" s="107" t="s">
        <v>5380</v>
      </c>
    </row>
    <row r="3086" spans="1:2" ht="13.8" customHeight="1">
      <c r="A3086" s="107" t="s">
        <v>10417</v>
      </c>
      <c r="B3086" s="107" t="s">
        <v>5379</v>
      </c>
    </row>
    <row r="3087" spans="1:2" ht="13.8" customHeight="1">
      <c r="A3087" s="107" t="s">
        <v>10418</v>
      </c>
      <c r="B3087" s="107" t="s">
        <v>5390</v>
      </c>
    </row>
    <row r="3088" spans="1:2" ht="13.8" customHeight="1">
      <c r="A3088" s="107" t="s">
        <v>10419</v>
      </c>
      <c r="B3088" s="107" t="s">
        <v>5389</v>
      </c>
    </row>
    <row r="3089" spans="1:2" ht="13.8" customHeight="1">
      <c r="A3089" s="107" t="s">
        <v>10420</v>
      </c>
      <c r="B3089" s="107" t="s">
        <v>5388</v>
      </c>
    </row>
    <row r="3090" spans="1:2" ht="13.8" customHeight="1">
      <c r="A3090" s="107" t="s">
        <v>10421</v>
      </c>
      <c r="B3090" s="107" t="s">
        <v>5387</v>
      </c>
    </row>
    <row r="3091" spans="1:2" ht="13.8" customHeight="1">
      <c r="A3091" s="107" t="s">
        <v>10422</v>
      </c>
      <c r="B3091" s="107" t="s">
        <v>5386</v>
      </c>
    </row>
    <row r="3092" spans="1:2" ht="13.8" customHeight="1">
      <c r="A3092" s="107" t="s">
        <v>10423</v>
      </c>
      <c r="B3092" s="107" t="s">
        <v>5385</v>
      </c>
    </row>
    <row r="3093" spans="1:2" ht="13.8" customHeight="1">
      <c r="A3093" s="107" t="s">
        <v>10424</v>
      </c>
      <c r="B3093" s="107" t="s">
        <v>5384</v>
      </c>
    </row>
    <row r="3094" spans="1:2" ht="13.8" customHeight="1">
      <c r="A3094" s="107" t="s">
        <v>10425</v>
      </c>
      <c r="B3094" s="107" t="s">
        <v>5383</v>
      </c>
    </row>
    <row r="3095" spans="1:2" ht="13.8" customHeight="1">
      <c r="A3095" s="107" t="s">
        <v>10426</v>
      </c>
      <c r="B3095" s="107" t="s">
        <v>5397</v>
      </c>
    </row>
    <row r="3096" spans="1:2" ht="13.8" customHeight="1">
      <c r="A3096" s="107" t="s">
        <v>10427</v>
      </c>
      <c r="B3096" s="107" t="s">
        <v>5396</v>
      </c>
    </row>
    <row r="3097" spans="1:2" ht="13.8" customHeight="1">
      <c r="A3097" s="107" t="s">
        <v>10428</v>
      </c>
      <c r="B3097" s="107" t="s">
        <v>5395</v>
      </c>
    </row>
    <row r="3098" spans="1:2" ht="13.8" customHeight="1">
      <c r="A3098" s="107" t="s">
        <v>10429</v>
      </c>
      <c r="B3098" s="107" t="s">
        <v>5394</v>
      </c>
    </row>
    <row r="3099" spans="1:2" ht="13.8" customHeight="1">
      <c r="A3099" s="107" t="s">
        <v>10430</v>
      </c>
      <c r="B3099" s="107" t="s">
        <v>5393</v>
      </c>
    </row>
    <row r="3100" spans="1:2" ht="13.8" customHeight="1">
      <c r="A3100" s="107" t="s">
        <v>10431</v>
      </c>
      <c r="B3100" s="107" t="s">
        <v>5392</v>
      </c>
    </row>
    <row r="3101" spans="1:2" ht="13.8" customHeight="1">
      <c r="A3101" s="107" t="s">
        <v>10432</v>
      </c>
      <c r="B3101" s="107" t="s">
        <v>5391</v>
      </c>
    </row>
    <row r="3102" spans="1:2" ht="13.8" customHeight="1">
      <c r="A3102" s="107" t="s">
        <v>10433</v>
      </c>
      <c r="B3102" s="107" t="s">
        <v>5415</v>
      </c>
    </row>
    <row r="3103" spans="1:2" ht="13.8" customHeight="1">
      <c r="A3103" s="107" t="s">
        <v>10434</v>
      </c>
      <c r="B3103" s="107" t="s">
        <v>5414</v>
      </c>
    </row>
    <row r="3104" spans="1:2" ht="13.8" customHeight="1">
      <c r="A3104" s="107" t="s">
        <v>10435</v>
      </c>
      <c r="B3104" s="107" t="s">
        <v>5413</v>
      </c>
    </row>
    <row r="3105" spans="1:2" ht="13.8" customHeight="1">
      <c r="A3105" s="107" t="s">
        <v>10436</v>
      </c>
      <c r="B3105" s="107" t="s">
        <v>5412</v>
      </c>
    </row>
    <row r="3106" spans="1:2" ht="13.8" customHeight="1">
      <c r="A3106" s="107" t="s">
        <v>10437</v>
      </c>
      <c r="B3106" s="107" t="s">
        <v>5411</v>
      </c>
    </row>
    <row r="3107" spans="1:2" ht="13.8" customHeight="1">
      <c r="A3107" s="107" t="s">
        <v>10438</v>
      </c>
      <c r="B3107" s="107" t="s">
        <v>5410</v>
      </c>
    </row>
    <row r="3108" spans="1:2" ht="13.8" customHeight="1">
      <c r="A3108" s="107" t="s">
        <v>10439</v>
      </c>
      <c r="B3108" s="107" t="s">
        <v>5409</v>
      </c>
    </row>
    <row r="3109" spans="1:2" ht="13.8" customHeight="1">
      <c r="A3109" s="107" t="s">
        <v>10440</v>
      </c>
      <c r="B3109" s="107" t="s">
        <v>5408</v>
      </c>
    </row>
    <row r="3110" spans="1:2" ht="13.8" customHeight="1">
      <c r="A3110" s="107" t="s">
        <v>10441</v>
      </c>
      <c r="B3110" s="107" t="s">
        <v>5407</v>
      </c>
    </row>
    <row r="3111" spans="1:2" ht="13.8" customHeight="1">
      <c r="A3111" s="107" t="s">
        <v>10442</v>
      </c>
      <c r="B3111" s="107" t="s">
        <v>5406</v>
      </c>
    </row>
    <row r="3112" spans="1:2" ht="13.8" customHeight="1">
      <c r="A3112" s="107" t="s">
        <v>10443</v>
      </c>
      <c r="B3112" s="107" t="s">
        <v>5405</v>
      </c>
    </row>
    <row r="3113" spans="1:2" ht="13.8" customHeight="1">
      <c r="A3113" s="107" t="s">
        <v>10444</v>
      </c>
      <c r="B3113" s="107" t="s">
        <v>5404</v>
      </c>
    </row>
    <row r="3114" spans="1:2" ht="13.8" customHeight="1">
      <c r="A3114" s="107" t="s">
        <v>10445</v>
      </c>
      <c r="B3114" s="107" t="s">
        <v>5403</v>
      </c>
    </row>
    <row r="3115" spans="1:2" ht="13.8" customHeight="1">
      <c r="A3115" s="107" t="s">
        <v>10446</v>
      </c>
      <c r="B3115" s="107" t="s">
        <v>5402</v>
      </c>
    </row>
    <row r="3116" spans="1:2" ht="13.8" customHeight="1">
      <c r="A3116" s="107" t="s">
        <v>10447</v>
      </c>
      <c r="B3116" s="107" t="s">
        <v>12712</v>
      </c>
    </row>
    <row r="3117" spans="1:2" ht="13.8" customHeight="1">
      <c r="A3117" s="107" t="s">
        <v>10448</v>
      </c>
      <c r="B3117" s="107" t="s">
        <v>12713</v>
      </c>
    </row>
    <row r="3118" spans="1:2" ht="13.8" customHeight="1">
      <c r="A3118" s="107" t="s">
        <v>10449</v>
      </c>
      <c r="B3118" s="107" t="s">
        <v>12714</v>
      </c>
    </row>
    <row r="3119" spans="1:2" ht="13.8" customHeight="1">
      <c r="A3119" s="107" t="s">
        <v>10450</v>
      </c>
      <c r="B3119" s="107" t="s">
        <v>12715</v>
      </c>
    </row>
    <row r="3120" spans="1:2" ht="13.8" customHeight="1">
      <c r="A3120" s="107" t="s">
        <v>10451</v>
      </c>
      <c r="B3120" s="107" t="s">
        <v>12716</v>
      </c>
    </row>
    <row r="3121" spans="1:2" ht="13.8" customHeight="1">
      <c r="A3121" s="107" t="s">
        <v>10452</v>
      </c>
      <c r="B3121" s="107" t="s">
        <v>12717</v>
      </c>
    </row>
    <row r="3122" spans="1:2" ht="13.8" customHeight="1">
      <c r="A3122" s="107" t="s">
        <v>10453</v>
      </c>
      <c r="B3122" s="107" t="s">
        <v>5401</v>
      </c>
    </row>
    <row r="3123" spans="1:2" ht="13.8" customHeight="1">
      <c r="A3123" s="107" t="s">
        <v>10454</v>
      </c>
      <c r="B3123" s="107" t="s">
        <v>5400</v>
      </c>
    </row>
    <row r="3124" spans="1:2" ht="13.8" customHeight="1">
      <c r="A3124" s="107" t="s">
        <v>10455</v>
      </c>
      <c r="B3124" s="107" t="s">
        <v>5399</v>
      </c>
    </row>
    <row r="3125" spans="1:2" ht="13.8" customHeight="1">
      <c r="A3125" s="107" t="s">
        <v>10456</v>
      </c>
      <c r="B3125" s="107" t="s">
        <v>5398</v>
      </c>
    </row>
    <row r="3126" spans="1:2" ht="13.8" customHeight="1">
      <c r="A3126" s="107" t="s">
        <v>10457</v>
      </c>
      <c r="B3126" s="107" t="s">
        <v>5422</v>
      </c>
    </row>
    <row r="3127" spans="1:2" ht="13.8" customHeight="1">
      <c r="A3127" s="107" t="s">
        <v>10458</v>
      </c>
      <c r="B3127" s="107" t="s">
        <v>5421</v>
      </c>
    </row>
    <row r="3128" spans="1:2" ht="13.8" customHeight="1">
      <c r="A3128" s="107" t="s">
        <v>10459</v>
      </c>
      <c r="B3128" s="107" t="s">
        <v>5420</v>
      </c>
    </row>
    <row r="3129" spans="1:2" ht="13.8" customHeight="1">
      <c r="A3129" s="107" t="s">
        <v>10460</v>
      </c>
      <c r="B3129" s="107" t="s">
        <v>5419</v>
      </c>
    </row>
    <row r="3130" spans="1:2" ht="13.8" customHeight="1">
      <c r="A3130" s="107" t="s">
        <v>10461</v>
      </c>
      <c r="B3130" s="107" t="s">
        <v>5418</v>
      </c>
    </row>
    <row r="3131" spans="1:2" ht="13.8" customHeight="1">
      <c r="A3131" s="107" t="s">
        <v>10462</v>
      </c>
      <c r="B3131" s="107" t="s">
        <v>12718</v>
      </c>
    </row>
    <row r="3132" spans="1:2" ht="13.8" customHeight="1">
      <c r="A3132" s="107" t="s">
        <v>10463</v>
      </c>
      <c r="B3132" s="107" t="s">
        <v>5417</v>
      </c>
    </row>
    <row r="3133" spans="1:2" ht="13.8" customHeight="1">
      <c r="A3133" s="107" t="s">
        <v>10464</v>
      </c>
      <c r="B3133" s="107" t="s">
        <v>5416</v>
      </c>
    </row>
    <row r="3134" spans="1:2" ht="13.8" customHeight="1">
      <c r="A3134" s="107" t="s">
        <v>10465</v>
      </c>
      <c r="B3134" s="107" t="s">
        <v>5429</v>
      </c>
    </row>
    <row r="3135" spans="1:2" ht="13.8" customHeight="1">
      <c r="A3135" s="107" t="s">
        <v>10466</v>
      </c>
      <c r="B3135" s="107" t="s">
        <v>5428</v>
      </c>
    </row>
    <row r="3136" spans="1:2" ht="13.8" customHeight="1">
      <c r="A3136" s="107" t="s">
        <v>10467</v>
      </c>
      <c r="B3136" s="107" t="s">
        <v>5427</v>
      </c>
    </row>
    <row r="3137" spans="1:2" ht="13.8" customHeight="1">
      <c r="A3137" s="107" t="s">
        <v>10468</v>
      </c>
      <c r="B3137" s="107" t="s">
        <v>5426</v>
      </c>
    </row>
    <row r="3138" spans="1:2" ht="13.8" customHeight="1">
      <c r="A3138" s="107" t="s">
        <v>10469</v>
      </c>
      <c r="B3138" s="107" t="s">
        <v>5425</v>
      </c>
    </row>
    <row r="3139" spans="1:2" ht="13.8" customHeight="1">
      <c r="A3139" s="107" t="s">
        <v>10470</v>
      </c>
      <c r="B3139" s="107" t="s">
        <v>5424</v>
      </c>
    </row>
    <row r="3140" spans="1:2" ht="13.8" customHeight="1">
      <c r="A3140" s="107" t="s">
        <v>10471</v>
      </c>
      <c r="B3140" s="107" t="s">
        <v>5423</v>
      </c>
    </row>
    <row r="3141" spans="1:2" ht="13.8" customHeight="1">
      <c r="A3141" s="107" t="s">
        <v>10472</v>
      </c>
      <c r="B3141" s="107" t="s">
        <v>5449</v>
      </c>
    </row>
    <row r="3142" spans="1:2" ht="13.8" customHeight="1">
      <c r="A3142" s="107" t="s">
        <v>10473</v>
      </c>
      <c r="B3142" s="107" t="s">
        <v>5448</v>
      </c>
    </row>
    <row r="3143" spans="1:2" ht="13.8" customHeight="1">
      <c r="A3143" s="107" t="s">
        <v>10474</v>
      </c>
      <c r="B3143" s="107" t="s">
        <v>5447</v>
      </c>
    </row>
    <row r="3144" spans="1:2" ht="13.8" customHeight="1">
      <c r="A3144" s="107" t="s">
        <v>10475</v>
      </c>
      <c r="B3144" s="107" t="s">
        <v>5446</v>
      </c>
    </row>
    <row r="3145" spans="1:2" ht="13.8" customHeight="1">
      <c r="A3145" s="107" t="s">
        <v>10476</v>
      </c>
      <c r="B3145" s="107" t="s">
        <v>5445</v>
      </c>
    </row>
    <row r="3146" spans="1:2" ht="13.8" customHeight="1">
      <c r="A3146" s="107" t="s">
        <v>10477</v>
      </c>
      <c r="B3146" s="107" t="s">
        <v>5444</v>
      </c>
    </row>
    <row r="3147" spans="1:2" ht="13.8" customHeight="1">
      <c r="A3147" s="107" t="s">
        <v>10478</v>
      </c>
      <c r="B3147" s="107" t="s">
        <v>5443</v>
      </c>
    </row>
    <row r="3148" spans="1:2" ht="13.8" customHeight="1">
      <c r="A3148" s="107" t="s">
        <v>10479</v>
      </c>
      <c r="B3148" s="107" t="s">
        <v>5442</v>
      </c>
    </row>
    <row r="3149" spans="1:2" ht="13.8" customHeight="1">
      <c r="A3149" s="107" t="s">
        <v>10480</v>
      </c>
      <c r="B3149" s="107" t="s">
        <v>5441</v>
      </c>
    </row>
    <row r="3150" spans="1:2" ht="13.8" customHeight="1">
      <c r="A3150" s="107" t="s">
        <v>10481</v>
      </c>
      <c r="B3150" s="107" t="s">
        <v>5440</v>
      </c>
    </row>
    <row r="3151" spans="1:2" ht="13.8" customHeight="1">
      <c r="A3151" s="107" t="s">
        <v>10482</v>
      </c>
      <c r="B3151" s="107" t="s">
        <v>5439</v>
      </c>
    </row>
    <row r="3152" spans="1:2" ht="13.8" customHeight="1">
      <c r="A3152" s="107" t="s">
        <v>10483</v>
      </c>
      <c r="B3152" s="107" t="s">
        <v>5438</v>
      </c>
    </row>
    <row r="3153" spans="1:2" ht="13.8" customHeight="1">
      <c r="A3153" s="107" t="s">
        <v>10484</v>
      </c>
      <c r="B3153" s="107" t="s">
        <v>5437</v>
      </c>
    </row>
    <row r="3154" spans="1:2" ht="13.8" customHeight="1">
      <c r="A3154" s="107" t="s">
        <v>10485</v>
      </c>
      <c r="B3154" s="107" t="s">
        <v>5436</v>
      </c>
    </row>
    <row r="3155" spans="1:2" ht="13.8" customHeight="1">
      <c r="A3155" s="107" t="s">
        <v>10486</v>
      </c>
      <c r="B3155" s="107" t="s">
        <v>5435</v>
      </c>
    </row>
    <row r="3156" spans="1:2" ht="13.8" customHeight="1">
      <c r="A3156" s="107" t="s">
        <v>10487</v>
      </c>
      <c r="B3156" s="107" t="s">
        <v>5434</v>
      </c>
    </row>
    <row r="3157" spans="1:2" ht="13.8" customHeight="1">
      <c r="A3157" s="107" t="s">
        <v>10488</v>
      </c>
      <c r="B3157" s="107" t="s">
        <v>12719</v>
      </c>
    </row>
    <row r="3158" spans="1:2" ht="13.8" customHeight="1">
      <c r="A3158" s="107" t="s">
        <v>10489</v>
      </c>
      <c r="B3158" s="107" t="s">
        <v>5433</v>
      </c>
    </row>
    <row r="3159" spans="1:2" ht="13.8" customHeight="1">
      <c r="A3159" s="107" t="s">
        <v>10490</v>
      </c>
      <c r="B3159" s="107" t="s">
        <v>5432</v>
      </c>
    </row>
    <row r="3160" spans="1:2" ht="13.8" customHeight="1">
      <c r="A3160" s="107" t="s">
        <v>10491</v>
      </c>
      <c r="B3160" s="107" t="s">
        <v>5431</v>
      </c>
    </row>
    <row r="3161" spans="1:2" ht="13.8" customHeight="1">
      <c r="A3161" s="107" t="s">
        <v>10492</v>
      </c>
      <c r="B3161" s="107" t="s">
        <v>5430</v>
      </c>
    </row>
    <row r="3162" spans="1:2" ht="13.8" customHeight="1">
      <c r="A3162" s="107" t="s">
        <v>10493</v>
      </c>
      <c r="B3162" s="107" t="s">
        <v>12720</v>
      </c>
    </row>
    <row r="3163" spans="1:2" ht="13.8" customHeight="1">
      <c r="A3163" s="107" t="s">
        <v>10494</v>
      </c>
      <c r="B3163" s="107" t="s">
        <v>5453</v>
      </c>
    </row>
    <row r="3164" spans="1:2" ht="13.8" customHeight="1">
      <c r="A3164" s="107" t="s">
        <v>10495</v>
      </c>
      <c r="B3164" s="107" t="s">
        <v>5452</v>
      </c>
    </row>
    <row r="3165" spans="1:2" ht="13.8" customHeight="1">
      <c r="A3165" s="107" t="s">
        <v>10496</v>
      </c>
      <c r="B3165" s="107" t="s">
        <v>5451</v>
      </c>
    </row>
    <row r="3166" spans="1:2" ht="13.8" customHeight="1">
      <c r="A3166" s="107" t="s">
        <v>10497</v>
      </c>
      <c r="B3166" s="107" t="s">
        <v>5450</v>
      </c>
    </row>
    <row r="3167" spans="1:2" ht="13.8" customHeight="1">
      <c r="A3167" s="107" t="s">
        <v>10498</v>
      </c>
      <c r="B3167" s="107" t="s">
        <v>5461</v>
      </c>
    </row>
    <row r="3168" spans="1:2" ht="13.8" customHeight="1">
      <c r="A3168" s="107" t="s">
        <v>10499</v>
      </c>
      <c r="B3168" s="107" t="s">
        <v>5460</v>
      </c>
    </row>
    <row r="3169" spans="1:2" ht="13.8" customHeight="1">
      <c r="A3169" s="107" t="s">
        <v>10500</v>
      </c>
      <c r="B3169" s="107" t="s">
        <v>5459</v>
      </c>
    </row>
    <row r="3170" spans="1:2" ht="13.8" customHeight="1">
      <c r="A3170" s="107" t="s">
        <v>10501</v>
      </c>
      <c r="B3170" s="107" t="s">
        <v>5458</v>
      </c>
    </row>
    <row r="3171" spans="1:2" ht="13.8" customHeight="1">
      <c r="A3171" s="107" t="s">
        <v>10502</v>
      </c>
      <c r="B3171" s="107" t="s">
        <v>5457</v>
      </c>
    </row>
    <row r="3172" spans="1:2" ht="13.8" customHeight="1">
      <c r="A3172" s="107" t="s">
        <v>10503</v>
      </c>
      <c r="B3172" s="107" t="s">
        <v>5456</v>
      </c>
    </row>
    <row r="3173" spans="1:2" ht="13.8" customHeight="1">
      <c r="A3173" s="107" t="s">
        <v>10504</v>
      </c>
      <c r="B3173" s="107" t="s">
        <v>5455</v>
      </c>
    </row>
    <row r="3174" spans="1:2" ht="13.8" customHeight="1">
      <c r="A3174" s="107" t="s">
        <v>10505</v>
      </c>
      <c r="B3174" s="107" t="s">
        <v>5454</v>
      </c>
    </row>
    <row r="3175" spans="1:2" ht="13.8" customHeight="1">
      <c r="A3175" s="107" t="s">
        <v>10506</v>
      </c>
      <c r="B3175" s="107" t="s">
        <v>5467</v>
      </c>
    </row>
    <row r="3176" spans="1:2" ht="13.8" customHeight="1">
      <c r="A3176" s="107" t="s">
        <v>10507</v>
      </c>
      <c r="B3176" s="107" t="s">
        <v>5466</v>
      </c>
    </row>
    <row r="3177" spans="1:2" ht="13.8" customHeight="1">
      <c r="A3177" s="107" t="s">
        <v>10508</v>
      </c>
      <c r="B3177" s="107" t="s">
        <v>5465</v>
      </c>
    </row>
    <row r="3178" spans="1:2" ht="13.8" customHeight="1">
      <c r="A3178" s="107" t="s">
        <v>10509</v>
      </c>
      <c r="B3178" s="107" t="s">
        <v>5464</v>
      </c>
    </row>
    <row r="3179" spans="1:2" ht="13.8" customHeight="1">
      <c r="A3179" s="107" t="s">
        <v>10510</v>
      </c>
      <c r="B3179" s="107" t="s">
        <v>5463</v>
      </c>
    </row>
    <row r="3180" spans="1:2" ht="13.8" customHeight="1">
      <c r="A3180" s="107" t="s">
        <v>10511</v>
      </c>
      <c r="B3180" s="107" t="s">
        <v>5462</v>
      </c>
    </row>
    <row r="3181" spans="1:2" ht="13.8" customHeight="1">
      <c r="A3181" s="107" t="s">
        <v>10512</v>
      </c>
      <c r="B3181" s="107" t="s">
        <v>5469</v>
      </c>
    </row>
    <row r="3182" spans="1:2" ht="13.8" customHeight="1">
      <c r="A3182" s="107" t="s">
        <v>10513</v>
      </c>
      <c r="B3182" s="107" t="s">
        <v>5468</v>
      </c>
    </row>
    <row r="3183" spans="1:2" ht="13.8" customHeight="1">
      <c r="A3183" s="107" t="s">
        <v>10514</v>
      </c>
      <c r="B3183" s="107" t="s">
        <v>5481</v>
      </c>
    </row>
    <row r="3184" spans="1:2" ht="13.8" customHeight="1">
      <c r="A3184" s="107" t="s">
        <v>10515</v>
      </c>
      <c r="B3184" s="107" t="s">
        <v>5480</v>
      </c>
    </row>
    <row r="3185" spans="1:2" ht="13.8" customHeight="1">
      <c r="A3185" s="107" t="s">
        <v>10516</v>
      </c>
      <c r="B3185" s="107" t="s">
        <v>5479</v>
      </c>
    </row>
    <row r="3186" spans="1:2" ht="13.8" customHeight="1">
      <c r="A3186" s="107" t="s">
        <v>10517</v>
      </c>
      <c r="B3186" s="107" t="s">
        <v>5478</v>
      </c>
    </row>
    <row r="3187" spans="1:2" ht="13.8" customHeight="1">
      <c r="A3187" s="107" t="s">
        <v>10518</v>
      </c>
      <c r="B3187" s="107" t="s">
        <v>5477</v>
      </c>
    </row>
    <row r="3188" spans="1:2" ht="13.8" customHeight="1">
      <c r="A3188" s="107" t="s">
        <v>10519</v>
      </c>
      <c r="B3188" s="107" t="s">
        <v>5476</v>
      </c>
    </row>
    <row r="3189" spans="1:2" ht="13.8" customHeight="1">
      <c r="A3189" s="107" t="s">
        <v>10520</v>
      </c>
      <c r="B3189" s="107" t="s">
        <v>5475</v>
      </c>
    </row>
    <row r="3190" spans="1:2" ht="13.8" customHeight="1">
      <c r="A3190" s="107" t="s">
        <v>10521</v>
      </c>
      <c r="B3190" s="107" t="s">
        <v>5474</v>
      </c>
    </row>
    <row r="3191" spans="1:2" ht="13.8" customHeight="1">
      <c r="A3191" s="107" t="s">
        <v>10522</v>
      </c>
      <c r="B3191" s="107" t="s">
        <v>5473</v>
      </c>
    </row>
    <row r="3192" spans="1:2" ht="13.8" customHeight="1">
      <c r="A3192" s="107" t="s">
        <v>10523</v>
      </c>
      <c r="B3192" s="107" t="s">
        <v>5472</v>
      </c>
    </row>
    <row r="3193" spans="1:2" ht="13.8" customHeight="1">
      <c r="A3193" s="107" t="s">
        <v>10524</v>
      </c>
      <c r="B3193" s="107" t="s">
        <v>5471</v>
      </c>
    </row>
    <row r="3194" spans="1:2" ht="13.8" customHeight="1">
      <c r="A3194" s="107" t="s">
        <v>10525</v>
      </c>
      <c r="B3194" s="107" t="s">
        <v>5470</v>
      </c>
    </row>
    <row r="3195" spans="1:2" ht="13.8" customHeight="1">
      <c r="A3195" s="107" t="s">
        <v>10526</v>
      </c>
      <c r="B3195" s="107" t="s">
        <v>5483</v>
      </c>
    </row>
    <row r="3196" spans="1:2" ht="13.8" customHeight="1">
      <c r="A3196" s="107" t="s">
        <v>10527</v>
      </c>
      <c r="B3196" s="107" t="s">
        <v>5482</v>
      </c>
    </row>
    <row r="3197" spans="1:2" ht="13.8" customHeight="1">
      <c r="A3197" s="107" t="s">
        <v>10528</v>
      </c>
      <c r="B3197" s="107" t="s">
        <v>5484</v>
      </c>
    </row>
    <row r="3198" spans="1:2" ht="13.8" customHeight="1">
      <c r="A3198" s="107" t="s">
        <v>10529</v>
      </c>
      <c r="B3198" s="107" t="s">
        <v>5495</v>
      </c>
    </row>
    <row r="3199" spans="1:2" ht="13.8" customHeight="1">
      <c r="A3199" s="107" t="s">
        <v>10530</v>
      </c>
      <c r="B3199" s="107" t="s">
        <v>5494</v>
      </c>
    </row>
    <row r="3200" spans="1:2" ht="13.8" customHeight="1">
      <c r="A3200" s="107" t="s">
        <v>10531</v>
      </c>
      <c r="B3200" s="107" t="s">
        <v>5493</v>
      </c>
    </row>
    <row r="3201" spans="1:2" ht="13.8" customHeight="1">
      <c r="A3201" s="107" t="s">
        <v>10532</v>
      </c>
      <c r="B3201" s="107" t="s">
        <v>5492</v>
      </c>
    </row>
    <row r="3202" spans="1:2" ht="13.8" customHeight="1">
      <c r="A3202" s="107" t="s">
        <v>10533</v>
      </c>
      <c r="B3202" s="107" t="s">
        <v>5491</v>
      </c>
    </row>
    <row r="3203" spans="1:2" ht="13.8" customHeight="1">
      <c r="A3203" s="107" t="s">
        <v>10534</v>
      </c>
      <c r="B3203" s="107" t="s">
        <v>5490</v>
      </c>
    </row>
    <row r="3204" spans="1:2" ht="13.8" customHeight="1">
      <c r="A3204" s="107" t="s">
        <v>10535</v>
      </c>
      <c r="B3204" s="107" t="s">
        <v>5489</v>
      </c>
    </row>
    <row r="3205" spans="1:2" ht="13.8" customHeight="1">
      <c r="A3205" s="107" t="s">
        <v>10536</v>
      </c>
      <c r="B3205" s="107" t="s">
        <v>5488</v>
      </c>
    </row>
    <row r="3206" spans="1:2" ht="13.8" customHeight="1">
      <c r="A3206" s="107" t="s">
        <v>10537</v>
      </c>
      <c r="B3206" s="107" t="s">
        <v>5487</v>
      </c>
    </row>
    <row r="3207" spans="1:2" ht="13.8" customHeight="1">
      <c r="A3207" s="107" t="s">
        <v>10538</v>
      </c>
      <c r="B3207" s="107" t="s">
        <v>5486</v>
      </c>
    </row>
    <row r="3208" spans="1:2" ht="13.8" customHeight="1">
      <c r="A3208" s="107" t="s">
        <v>10539</v>
      </c>
      <c r="B3208" s="107" t="s">
        <v>5485</v>
      </c>
    </row>
    <row r="3209" spans="1:2" ht="13.8" customHeight="1">
      <c r="A3209" s="107" t="s">
        <v>10540</v>
      </c>
      <c r="B3209" s="107" t="s">
        <v>5499</v>
      </c>
    </row>
    <row r="3210" spans="1:2" ht="13.8" customHeight="1">
      <c r="A3210" s="107" t="s">
        <v>10541</v>
      </c>
      <c r="B3210" s="107" t="s">
        <v>5498</v>
      </c>
    </row>
    <row r="3211" spans="1:2" ht="13.8" customHeight="1">
      <c r="A3211" s="107" t="s">
        <v>10542</v>
      </c>
      <c r="B3211" s="107" t="s">
        <v>5497</v>
      </c>
    </row>
    <row r="3212" spans="1:2" ht="13.8" customHeight="1">
      <c r="A3212" s="107" t="s">
        <v>10543</v>
      </c>
      <c r="B3212" s="107" t="s">
        <v>5496</v>
      </c>
    </row>
    <row r="3213" spans="1:2" ht="13.8" customHeight="1">
      <c r="A3213" s="107" t="s">
        <v>10544</v>
      </c>
      <c r="B3213" s="107" t="s">
        <v>5502</v>
      </c>
    </row>
    <row r="3214" spans="1:2" ht="13.8" customHeight="1">
      <c r="A3214" s="107" t="s">
        <v>10545</v>
      </c>
      <c r="B3214" s="107" t="s">
        <v>5501</v>
      </c>
    </row>
    <row r="3215" spans="1:2" ht="13.8" customHeight="1">
      <c r="A3215" s="107" t="s">
        <v>10546</v>
      </c>
      <c r="B3215" s="107" t="s">
        <v>12721</v>
      </c>
    </row>
    <row r="3216" spans="1:2" ht="13.8" customHeight="1">
      <c r="A3216" s="107" t="s">
        <v>10547</v>
      </c>
      <c r="B3216" s="107" t="s">
        <v>12722</v>
      </c>
    </row>
    <row r="3217" spans="1:2" ht="13.8" customHeight="1">
      <c r="A3217" s="107" t="s">
        <v>10548</v>
      </c>
      <c r="B3217" s="107" t="s">
        <v>5500</v>
      </c>
    </row>
    <row r="3218" spans="1:2" ht="13.8" customHeight="1">
      <c r="A3218" s="107" t="s">
        <v>10549</v>
      </c>
      <c r="B3218" s="107" t="s">
        <v>5506</v>
      </c>
    </row>
    <row r="3219" spans="1:2" ht="13.8" customHeight="1">
      <c r="A3219" s="107" t="s">
        <v>10550</v>
      </c>
      <c r="B3219" s="107" t="s">
        <v>12723</v>
      </c>
    </row>
    <row r="3220" spans="1:2" ht="13.8" customHeight="1">
      <c r="A3220" s="107" t="s">
        <v>10551</v>
      </c>
      <c r="B3220" s="107" t="s">
        <v>12724</v>
      </c>
    </row>
    <row r="3221" spans="1:2" ht="13.8" customHeight="1">
      <c r="A3221" s="107" t="s">
        <v>10552</v>
      </c>
      <c r="B3221" s="107" t="s">
        <v>5505</v>
      </c>
    </row>
    <row r="3222" spans="1:2" ht="13.8" customHeight="1">
      <c r="A3222" s="107" t="s">
        <v>10553</v>
      </c>
      <c r="B3222" s="107" t="s">
        <v>5504</v>
      </c>
    </row>
    <row r="3223" spans="1:2" ht="13.8" customHeight="1">
      <c r="A3223" s="107" t="s">
        <v>10554</v>
      </c>
      <c r="B3223" s="107" t="s">
        <v>5503</v>
      </c>
    </row>
    <row r="3224" spans="1:2" ht="13.8" customHeight="1">
      <c r="A3224" s="107" t="s">
        <v>10555</v>
      </c>
      <c r="B3224" s="107" t="s">
        <v>12725</v>
      </c>
    </row>
    <row r="3225" spans="1:2" ht="13.8" customHeight="1">
      <c r="A3225" s="107" t="s">
        <v>10556</v>
      </c>
      <c r="B3225" s="107" t="s">
        <v>12726</v>
      </c>
    </row>
    <row r="3226" spans="1:2" ht="13.8" customHeight="1">
      <c r="A3226" s="107" t="s">
        <v>10557</v>
      </c>
      <c r="B3226" s="107" t="s">
        <v>5511</v>
      </c>
    </row>
    <row r="3227" spans="1:2" ht="13.8" customHeight="1">
      <c r="A3227" s="107" t="s">
        <v>10558</v>
      </c>
      <c r="B3227" s="107" t="s">
        <v>5510</v>
      </c>
    </row>
    <row r="3228" spans="1:2" ht="13.8" customHeight="1">
      <c r="A3228" s="107" t="s">
        <v>10559</v>
      </c>
      <c r="B3228" s="107" t="s">
        <v>5509</v>
      </c>
    </row>
    <row r="3229" spans="1:2" ht="13.8" customHeight="1">
      <c r="A3229" s="107" t="s">
        <v>10560</v>
      </c>
      <c r="B3229" s="107" t="s">
        <v>5508</v>
      </c>
    </row>
    <row r="3230" spans="1:2" ht="13.8" customHeight="1">
      <c r="A3230" s="107" t="s">
        <v>10561</v>
      </c>
      <c r="B3230" s="107" t="s">
        <v>5507</v>
      </c>
    </row>
    <row r="3231" spans="1:2" ht="13.8" customHeight="1">
      <c r="A3231" s="107" t="s">
        <v>10562</v>
      </c>
      <c r="B3231" s="107" t="s">
        <v>5513</v>
      </c>
    </row>
    <row r="3232" spans="1:2" ht="13.8" customHeight="1">
      <c r="A3232" s="107" t="s">
        <v>10563</v>
      </c>
      <c r="B3232" s="107" t="s">
        <v>5512</v>
      </c>
    </row>
    <row r="3233" spans="1:2" ht="13.8" customHeight="1">
      <c r="A3233" s="107" t="s">
        <v>10564</v>
      </c>
      <c r="B3233" s="107" t="s">
        <v>5524</v>
      </c>
    </row>
    <row r="3234" spans="1:2" ht="13.8" customHeight="1">
      <c r="A3234" s="107" t="s">
        <v>10565</v>
      </c>
      <c r="B3234" s="107" t="s">
        <v>5523</v>
      </c>
    </row>
    <row r="3235" spans="1:2" ht="13.8" customHeight="1">
      <c r="A3235" s="107" t="s">
        <v>10566</v>
      </c>
      <c r="B3235" s="107" t="s">
        <v>5522</v>
      </c>
    </row>
    <row r="3236" spans="1:2" ht="13.8" customHeight="1">
      <c r="A3236" s="107" t="s">
        <v>10567</v>
      </c>
      <c r="B3236" s="107" t="s">
        <v>5521</v>
      </c>
    </row>
    <row r="3237" spans="1:2" ht="13.8" customHeight="1">
      <c r="A3237" s="107" t="s">
        <v>10568</v>
      </c>
      <c r="B3237" s="107" t="s">
        <v>5520</v>
      </c>
    </row>
    <row r="3238" spans="1:2" ht="13.8" customHeight="1">
      <c r="A3238" s="107" t="s">
        <v>10569</v>
      </c>
      <c r="B3238" s="107" t="s">
        <v>5519</v>
      </c>
    </row>
    <row r="3239" spans="1:2" ht="13.8" customHeight="1">
      <c r="A3239" s="107" t="s">
        <v>10570</v>
      </c>
      <c r="B3239" s="107" t="s">
        <v>3639</v>
      </c>
    </row>
    <row r="3240" spans="1:2" ht="13.8" customHeight="1">
      <c r="A3240" s="107" t="s">
        <v>10571</v>
      </c>
      <c r="B3240" s="107" t="s">
        <v>5518</v>
      </c>
    </row>
    <row r="3241" spans="1:2" ht="13.8" customHeight="1">
      <c r="A3241" s="107" t="s">
        <v>10572</v>
      </c>
      <c r="B3241" s="107" t="s">
        <v>5517</v>
      </c>
    </row>
    <row r="3242" spans="1:2" ht="13.8" customHeight="1">
      <c r="A3242" s="107" t="s">
        <v>10573</v>
      </c>
      <c r="B3242" s="107" t="s">
        <v>5516</v>
      </c>
    </row>
    <row r="3243" spans="1:2" ht="13.8" customHeight="1">
      <c r="A3243" s="107" t="s">
        <v>10574</v>
      </c>
      <c r="B3243" s="107" t="s">
        <v>5515</v>
      </c>
    </row>
    <row r="3244" spans="1:2" ht="13.8" customHeight="1">
      <c r="A3244" s="107" t="s">
        <v>10575</v>
      </c>
      <c r="B3244" s="107" t="s">
        <v>5514</v>
      </c>
    </row>
    <row r="3245" spans="1:2" ht="13.8" customHeight="1">
      <c r="A3245" s="107" t="s">
        <v>10576</v>
      </c>
      <c r="B3245" s="107" t="s">
        <v>3794</v>
      </c>
    </row>
    <row r="3246" spans="1:2" ht="13.8" customHeight="1">
      <c r="A3246" s="107" t="s">
        <v>10577</v>
      </c>
      <c r="B3246" s="107" t="s">
        <v>5536</v>
      </c>
    </row>
    <row r="3247" spans="1:2" ht="13.8" customHeight="1">
      <c r="A3247" s="107" t="s">
        <v>10578</v>
      </c>
      <c r="B3247" s="107" t="s">
        <v>5535</v>
      </c>
    </row>
    <row r="3248" spans="1:2" ht="13.8" customHeight="1">
      <c r="A3248" s="107" t="s">
        <v>10579</v>
      </c>
      <c r="B3248" s="107" t="s">
        <v>5534</v>
      </c>
    </row>
    <row r="3249" spans="1:2" ht="13.8" customHeight="1">
      <c r="A3249" s="107" t="s">
        <v>10580</v>
      </c>
      <c r="B3249" s="107" t="s">
        <v>5533</v>
      </c>
    </row>
    <row r="3250" spans="1:2" ht="13.8" customHeight="1">
      <c r="A3250" s="107" t="s">
        <v>10581</v>
      </c>
      <c r="B3250" s="107" t="s">
        <v>5532</v>
      </c>
    </row>
    <row r="3251" spans="1:2" ht="13.8" customHeight="1">
      <c r="A3251" s="107" t="s">
        <v>10582</v>
      </c>
      <c r="B3251" s="107" t="s">
        <v>5531</v>
      </c>
    </row>
    <row r="3252" spans="1:2" ht="13.8" customHeight="1">
      <c r="A3252" s="107" t="s">
        <v>10583</v>
      </c>
      <c r="B3252" s="107" t="s">
        <v>5530</v>
      </c>
    </row>
    <row r="3253" spans="1:2" ht="13.8" customHeight="1">
      <c r="A3253" s="107" t="s">
        <v>10584</v>
      </c>
      <c r="B3253" s="107" t="s">
        <v>5529</v>
      </c>
    </row>
    <row r="3254" spans="1:2" ht="13.8" customHeight="1">
      <c r="A3254" s="107" t="s">
        <v>10585</v>
      </c>
      <c r="B3254" s="107" t="s">
        <v>5528</v>
      </c>
    </row>
    <row r="3255" spans="1:2" ht="13.8" customHeight="1">
      <c r="A3255" s="107" t="s">
        <v>10586</v>
      </c>
      <c r="B3255" s="107" t="s">
        <v>5527</v>
      </c>
    </row>
    <row r="3256" spans="1:2" ht="13.8" customHeight="1">
      <c r="A3256" s="107" t="s">
        <v>10587</v>
      </c>
      <c r="B3256" s="107" t="s">
        <v>5526</v>
      </c>
    </row>
    <row r="3257" spans="1:2" ht="13.8" customHeight="1">
      <c r="A3257" s="107" t="s">
        <v>10588</v>
      </c>
      <c r="B3257" s="107" t="s">
        <v>5525</v>
      </c>
    </row>
    <row r="3258" spans="1:2" ht="13.8" customHeight="1">
      <c r="A3258" s="107" t="s">
        <v>10589</v>
      </c>
      <c r="B3258" s="107" t="s">
        <v>5543</v>
      </c>
    </row>
    <row r="3259" spans="1:2" ht="13.8" customHeight="1">
      <c r="A3259" s="107" t="s">
        <v>10590</v>
      </c>
      <c r="B3259" s="107" t="s">
        <v>5542</v>
      </c>
    </row>
    <row r="3260" spans="1:2" ht="13.8" customHeight="1">
      <c r="A3260" s="107" t="s">
        <v>10591</v>
      </c>
      <c r="B3260" s="107" t="s">
        <v>5541</v>
      </c>
    </row>
    <row r="3261" spans="1:2" ht="13.8" customHeight="1">
      <c r="A3261" s="107" t="s">
        <v>10592</v>
      </c>
      <c r="B3261" s="107" t="s">
        <v>12727</v>
      </c>
    </row>
    <row r="3262" spans="1:2" ht="13.8" customHeight="1">
      <c r="A3262" s="107" t="s">
        <v>10593</v>
      </c>
      <c r="B3262" s="107" t="s">
        <v>12728</v>
      </c>
    </row>
    <row r="3263" spans="1:2" ht="13.8" customHeight="1">
      <c r="A3263" s="107" t="s">
        <v>10594</v>
      </c>
      <c r="B3263" s="107" t="s">
        <v>12729</v>
      </c>
    </row>
    <row r="3264" spans="1:2" ht="13.8" customHeight="1">
      <c r="A3264" s="107" t="s">
        <v>10595</v>
      </c>
      <c r="B3264" s="107" t="s">
        <v>5540</v>
      </c>
    </row>
    <row r="3265" spans="1:2" ht="13.8" customHeight="1">
      <c r="A3265" s="107" t="s">
        <v>10596</v>
      </c>
      <c r="B3265" s="107" t="s">
        <v>5539</v>
      </c>
    </row>
    <row r="3266" spans="1:2" ht="13.8" customHeight="1">
      <c r="A3266" s="107" t="s">
        <v>10597</v>
      </c>
      <c r="B3266" s="107" t="s">
        <v>5538</v>
      </c>
    </row>
    <row r="3267" spans="1:2" ht="13.8" customHeight="1">
      <c r="A3267" s="107" t="s">
        <v>10598</v>
      </c>
      <c r="B3267" s="107" t="s">
        <v>5537</v>
      </c>
    </row>
    <row r="3268" spans="1:2" ht="13.8" customHeight="1">
      <c r="A3268" s="107" t="s">
        <v>10599</v>
      </c>
      <c r="B3268" s="107" t="s">
        <v>5548</v>
      </c>
    </row>
    <row r="3269" spans="1:2" ht="13.8" customHeight="1">
      <c r="A3269" s="107" t="s">
        <v>10600</v>
      </c>
      <c r="B3269" s="107" t="s">
        <v>5547</v>
      </c>
    </row>
    <row r="3270" spans="1:2" ht="13.8" customHeight="1">
      <c r="A3270" s="107" t="s">
        <v>10601</v>
      </c>
      <c r="B3270" s="107" t="s">
        <v>5546</v>
      </c>
    </row>
    <row r="3271" spans="1:2" ht="13.8" customHeight="1">
      <c r="A3271" s="107" t="s">
        <v>10602</v>
      </c>
      <c r="B3271" s="107" t="s">
        <v>5545</v>
      </c>
    </row>
    <row r="3272" spans="1:2" ht="13.8" customHeight="1">
      <c r="A3272" s="107" t="s">
        <v>10603</v>
      </c>
      <c r="B3272" s="107" t="s">
        <v>5544</v>
      </c>
    </row>
    <row r="3273" spans="1:2" ht="13.8" customHeight="1">
      <c r="A3273" s="107" t="s">
        <v>10604</v>
      </c>
      <c r="B3273" s="107" t="s">
        <v>12730</v>
      </c>
    </row>
    <row r="3274" spans="1:2" ht="13.8" customHeight="1">
      <c r="A3274" s="107" t="s">
        <v>10605</v>
      </c>
      <c r="B3274" s="107" t="s">
        <v>12731</v>
      </c>
    </row>
    <row r="3275" spans="1:2" ht="13.8" customHeight="1">
      <c r="A3275" s="107" t="s">
        <v>10606</v>
      </c>
      <c r="B3275" s="107" t="s">
        <v>12732</v>
      </c>
    </row>
    <row r="3276" spans="1:2" ht="13.8" customHeight="1">
      <c r="A3276" s="107" t="s">
        <v>10607</v>
      </c>
      <c r="B3276" s="107" t="s">
        <v>5555</v>
      </c>
    </row>
    <row r="3277" spans="1:2" ht="13.8" customHeight="1">
      <c r="A3277" s="107" t="s">
        <v>10608</v>
      </c>
      <c r="B3277" s="107" t="s">
        <v>5554</v>
      </c>
    </row>
    <row r="3278" spans="1:2" ht="13.8" customHeight="1">
      <c r="A3278" s="107" t="s">
        <v>10609</v>
      </c>
      <c r="B3278" s="107" t="s">
        <v>5553</v>
      </c>
    </row>
    <row r="3279" spans="1:2" ht="13.8" customHeight="1">
      <c r="A3279" s="107" t="s">
        <v>10610</v>
      </c>
      <c r="B3279" s="107" t="s">
        <v>5552</v>
      </c>
    </row>
    <row r="3280" spans="1:2" ht="13.8" customHeight="1">
      <c r="A3280" s="107" t="s">
        <v>10611</v>
      </c>
      <c r="B3280" s="107" t="s">
        <v>5551</v>
      </c>
    </row>
    <row r="3281" spans="1:2" ht="13.8" customHeight="1">
      <c r="A3281" s="107" t="s">
        <v>10612</v>
      </c>
      <c r="B3281" s="107" t="s">
        <v>5550</v>
      </c>
    </row>
    <row r="3282" spans="1:2" ht="13.8" customHeight="1">
      <c r="A3282" s="107" t="s">
        <v>10613</v>
      </c>
      <c r="B3282" s="107" t="s">
        <v>5549</v>
      </c>
    </row>
    <row r="3283" spans="1:2" ht="13.8" customHeight="1">
      <c r="A3283" s="107" t="s">
        <v>10614</v>
      </c>
      <c r="B3283" s="107" t="s">
        <v>5563</v>
      </c>
    </row>
    <row r="3284" spans="1:2" ht="13.8" customHeight="1">
      <c r="A3284" s="107" t="s">
        <v>10615</v>
      </c>
      <c r="B3284" s="107" t="s">
        <v>5562</v>
      </c>
    </row>
    <row r="3285" spans="1:2" ht="13.8" customHeight="1">
      <c r="A3285" s="107" t="s">
        <v>10616</v>
      </c>
      <c r="B3285" s="107" t="s">
        <v>5561</v>
      </c>
    </row>
    <row r="3286" spans="1:2" ht="13.8" customHeight="1">
      <c r="A3286" s="107" t="s">
        <v>10617</v>
      </c>
      <c r="B3286" s="107" t="s">
        <v>5560</v>
      </c>
    </row>
    <row r="3287" spans="1:2" ht="13.8" customHeight="1">
      <c r="A3287" s="107" t="s">
        <v>10618</v>
      </c>
      <c r="B3287" s="107" t="s">
        <v>5559</v>
      </c>
    </row>
    <row r="3288" spans="1:2" ht="13.8" customHeight="1">
      <c r="A3288" s="107" t="s">
        <v>10619</v>
      </c>
      <c r="B3288" s="107" t="s">
        <v>5558</v>
      </c>
    </row>
    <row r="3289" spans="1:2" ht="13.8" customHeight="1">
      <c r="A3289" s="107" t="s">
        <v>10620</v>
      </c>
      <c r="B3289" s="107" t="s">
        <v>5557</v>
      </c>
    </row>
    <row r="3290" spans="1:2" ht="13.8" customHeight="1">
      <c r="A3290" s="107" t="s">
        <v>10621</v>
      </c>
      <c r="B3290" s="107" t="s">
        <v>5556</v>
      </c>
    </row>
    <row r="3291" spans="1:2" ht="13.8" customHeight="1">
      <c r="A3291" s="107" t="s">
        <v>10622</v>
      </c>
      <c r="B3291" s="107" t="s">
        <v>5567</v>
      </c>
    </row>
    <row r="3292" spans="1:2" ht="13.8" customHeight="1">
      <c r="A3292" s="107" t="s">
        <v>10623</v>
      </c>
      <c r="B3292" s="107" t="s">
        <v>5566</v>
      </c>
    </row>
    <row r="3293" spans="1:2" ht="13.8" customHeight="1">
      <c r="A3293" s="107" t="s">
        <v>10624</v>
      </c>
      <c r="B3293" s="107" t="s">
        <v>5565</v>
      </c>
    </row>
    <row r="3294" spans="1:2" ht="13.8" customHeight="1">
      <c r="A3294" s="107" t="s">
        <v>10625</v>
      </c>
      <c r="B3294" s="107" t="s">
        <v>5564</v>
      </c>
    </row>
    <row r="3295" spans="1:2" ht="13.8" customHeight="1">
      <c r="A3295" s="107" t="s">
        <v>10626</v>
      </c>
      <c r="B3295" s="107" t="s">
        <v>12733</v>
      </c>
    </row>
    <row r="3296" spans="1:2" ht="13.8" customHeight="1">
      <c r="A3296" s="107" t="s">
        <v>10627</v>
      </c>
      <c r="B3296" s="107" t="s">
        <v>12734</v>
      </c>
    </row>
    <row r="3297" spans="1:2" ht="13.8" customHeight="1">
      <c r="A3297" s="107" t="s">
        <v>10628</v>
      </c>
      <c r="B3297" s="107" t="s">
        <v>5568</v>
      </c>
    </row>
    <row r="3298" spans="1:2" ht="13.8" customHeight="1">
      <c r="A3298" s="107" t="s">
        <v>10629</v>
      </c>
      <c r="B3298" s="107" t="s">
        <v>12735</v>
      </c>
    </row>
    <row r="3299" spans="1:2" ht="13.8" customHeight="1">
      <c r="A3299" s="107" t="s">
        <v>10630</v>
      </c>
      <c r="B3299" s="107" t="s">
        <v>12736</v>
      </c>
    </row>
    <row r="3300" spans="1:2" ht="13.8" customHeight="1">
      <c r="A3300" s="107" t="s">
        <v>10631</v>
      </c>
      <c r="B3300" s="107" t="s">
        <v>12737</v>
      </c>
    </row>
    <row r="3301" spans="1:2" ht="13.8" customHeight="1">
      <c r="A3301" s="107" t="s">
        <v>10632</v>
      </c>
      <c r="B3301" s="107" t="s">
        <v>12738</v>
      </c>
    </row>
    <row r="3302" spans="1:2" ht="13.8" customHeight="1">
      <c r="A3302" s="107" t="s">
        <v>10633</v>
      </c>
      <c r="B3302" s="107" t="s">
        <v>12739</v>
      </c>
    </row>
    <row r="3303" spans="1:2" ht="13.8" customHeight="1">
      <c r="A3303" s="107" t="s">
        <v>10634</v>
      </c>
      <c r="B3303" s="107" t="s">
        <v>5569</v>
      </c>
    </row>
    <row r="3304" spans="1:2" ht="13.8" customHeight="1">
      <c r="A3304" s="107" t="s">
        <v>10635</v>
      </c>
      <c r="B3304" s="107" t="s">
        <v>12740</v>
      </c>
    </row>
    <row r="3305" spans="1:2" ht="13.8" customHeight="1">
      <c r="A3305" s="107" t="s">
        <v>10636</v>
      </c>
      <c r="B3305" s="107" t="s">
        <v>12741</v>
      </c>
    </row>
    <row r="3306" spans="1:2" ht="13.8" customHeight="1">
      <c r="A3306" s="107" t="s">
        <v>10637</v>
      </c>
      <c r="B3306" s="107" t="s">
        <v>12742</v>
      </c>
    </row>
    <row r="3307" spans="1:2" ht="13.8" customHeight="1">
      <c r="A3307" s="107" t="s">
        <v>10638</v>
      </c>
      <c r="B3307" s="107" t="s">
        <v>12743</v>
      </c>
    </row>
    <row r="3308" spans="1:2" ht="13.8" customHeight="1">
      <c r="A3308" s="107" t="s">
        <v>10639</v>
      </c>
      <c r="B3308" s="107" t="s">
        <v>5581</v>
      </c>
    </row>
    <row r="3309" spans="1:2" ht="13.8" customHeight="1">
      <c r="A3309" s="107" t="s">
        <v>10640</v>
      </c>
      <c r="B3309" s="107" t="s">
        <v>5580</v>
      </c>
    </row>
    <row r="3310" spans="1:2" ht="13.8" customHeight="1">
      <c r="A3310" s="107" t="s">
        <v>10641</v>
      </c>
      <c r="B3310" s="107" t="s">
        <v>5579</v>
      </c>
    </row>
    <row r="3311" spans="1:2" ht="13.8" customHeight="1">
      <c r="A3311" s="107" t="s">
        <v>10642</v>
      </c>
      <c r="B3311" s="107" t="s">
        <v>5578</v>
      </c>
    </row>
    <row r="3312" spans="1:2" ht="13.8" customHeight="1">
      <c r="A3312" s="107" t="s">
        <v>10643</v>
      </c>
      <c r="B3312" s="107" t="s">
        <v>5577</v>
      </c>
    </row>
    <row r="3313" spans="1:2" ht="13.8" customHeight="1">
      <c r="A3313" s="107" t="s">
        <v>10644</v>
      </c>
      <c r="B3313" s="107" t="s">
        <v>5576</v>
      </c>
    </row>
    <row r="3314" spans="1:2" ht="13.8" customHeight="1">
      <c r="A3314" s="107" t="s">
        <v>10645</v>
      </c>
      <c r="B3314" s="107" t="s">
        <v>5575</v>
      </c>
    </row>
    <row r="3315" spans="1:2" ht="13.8" customHeight="1">
      <c r="A3315" s="107" t="s">
        <v>10646</v>
      </c>
      <c r="B3315" s="107" t="s">
        <v>5574</v>
      </c>
    </row>
    <row r="3316" spans="1:2" ht="13.8" customHeight="1">
      <c r="A3316" s="107" t="s">
        <v>10647</v>
      </c>
      <c r="B3316" s="107" t="s">
        <v>5573</v>
      </c>
    </row>
    <row r="3317" spans="1:2" ht="13.8" customHeight="1">
      <c r="A3317" s="107" t="s">
        <v>10648</v>
      </c>
      <c r="B3317" s="107" t="s">
        <v>5572</v>
      </c>
    </row>
    <row r="3318" spans="1:2" ht="13.8" customHeight="1">
      <c r="A3318" s="107" t="s">
        <v>10649</v>
      </c>
      <c r="B3318" s="107" t="s">
        <v>5571</v>
      </c>
    </row>
    <row r="3319" spans="1:2" ht="13.8" customHeight="1">
      <c r="A3319" s="107" t="s">
        <v>10650</v>
      </c>
      <c r="B3319" s="107" t="s">
        <v>5570</v>
      </c>
    </row>
    <row r="3320" spans="1:2" ht="13.8" customHeight="1">
      <c r="A3320" s="107" t="s">
        <v>10651</v>
      </c>
      <c r="B3320" s="107" t="s">
        <v>5586</v>
      </c>
    </row>
    <row r="3321" spans="1:2" ht="13.8" customHeight="1">
      <c r="A3321" s="107" t="s">
        <v>10652</v>
      </c>
      <c r="B3321" s="107" t="s">
        <v>5585</v>
      </c>
    </row>
    <row r="3322" spans="1:2" ht="13.8" customHeight="1">
      <c r="A3322" s="107" t="s">
        <v>10653</v>
      </c>
      <c r="B3322" s="107" t="s">
        <v>12744</v>
      </c>
    </row>
    <row r="3323" spans="1:2" ht="13.8" customHeight="1">
      <c r="A3323" s="107" t="s">
        <v>10654</v>
      </c>
      <c r="B3323" s="107" t="s">
        <v>12745</v>
      </c>
    </row>
    <row r="3324" spans="1:2" ht="13.8" customHeight="1">
      <c r="A3324" s="107" t="s">
        <v>10655</v>
      </c>
      <c r="B3324" s="107" t="s">
        <v>12746</v>
      </c>
    </row>
    <row r="3325" spans="1:2" ht="13.8" customHeight="1">
      <c r="A3325" s="107" t="s">
        <v>10656</v>
      </c>
      <c r="B3325" s="107" t="s">
        <v>5584</v>
      </c>
    </row>
    <row r="3326" spans="1:2" ht="13.8" customHeight="1">
      <c r="A3326" s="107" t="s">
        <v>10657</v>
      </c>
      <c r="B3326" s="107" t="s">
        <v>5583</v>
      </c>
    </row>
    <row r="3327" spans="1:2" ht="13.8" customHeight="1">
      <c r="A3327" s="107" t="s">
        <v>10658</v>
      </c>
      <c r="B3327" s="107" t="s">
        <v>5582</v>
      </c>
    </row>
    <row r="3328" spans="1:2" ht="13.8" customHeight="1">
      <c r="A3328" s="107" t="s">
        <v>10659</v>
      </c>
      <c r="B3328" s="107" t="s">
        <v>12747</v>
      </c>
    </row>
    <row r="3329" spans="1:2" ht="13.8" customHeight="1">
      <c r="A3329" s="107" t="s">
        <v>10660</v>
      </c>
      <c r="B3329" s="107" t="s">
        <v>12748</v>
      </c>
    </row>
    <row r="3330" spans="1:2" ht="13.8" customHeight="1">
      <c r="A3330" s="107" t="s">
        <v>10661</v>
      </c>
      <c r="B3330" s="107" t="s">
        <v>12749</v>
      </c>
    </row>
    <row r="3331" spans="1:2" ht="13.8" customHeight="1">
      <c r="A3331" s="107" t="s">
        <v>10662</v>
      </c>
      <c r="B3331" s="107" t="s">
        <v>5590</v>
      </c>
    </row>
    <row r="3332" spans="1:2" ht="13.8" customHeight="1">
      <c r="A3332" s="107" t="s">
        <v>10663</v>
      </c>
      <c r="B3332" s="107" t="s">
        <v>5589</v>
      </c>
    </row>
    <row r="3333" spans="1:2" ht="13.8" customHeight="1">
      <c r="A3333" s="107" t="s">
        <v>10664</v>
      </c>
      <c r="B3333" s="107" t="s">
        <v>5588</v>
      </c>
    </row>
    <row r="3334" spans="1:2" ht="13.8" customHeight="1">
      <c r="A3334" s="107" t="s">
        <v>10665</v>
      </c>
      <c r="B3334" s="107" t="s">
        <v>12750</v>
      </c>
    </row>
    <row r="3335" spans="1:2" ht="13.8" customHeight="1">
      <c r="A3335" s="107" t="s">
        <v>10666</v>
      </c>
      <c r="B3335" s="107" t="s">
        <v>5587</v>
      </c>
    </row>
    <row r="3336" spans="1:2" ht="13.8" customHeight="1">
      <c r="A3336" s="107" t="s">
        <v>10667</v>
      </c>
      <c r="B3336" s="107" t="s">
        <v>7611</v>
      </c>
    </row>
    <row r="3337" spans="1:2" ht="13.8" customHeight="1">
      <c r="A3337" s="107" t="s">
        <v>10668</v>
      </c>
      <c r="B3337" s="107" t="s">
        <v>5595</v>
      </c>
    </row>
    <row r="3338" spans="1:2" ht="13.8" customHeight="1">
      <c r="A3338" s="107" t="s">
        <v>10669</v>
      </c>
      <c r="B3338" s="107" t="s">
        <v>5594</v>
      </c>
    </row>
    <row r="3339" spans="1:2" ht="13.8" customHeight="1">
      <c r="A3339" s="107" t="s">
        <v>10670</v>
      </c>
      <c r="B3339" s="107" t="s">
        <v>5593</v>
      </c>
    </row>
    <row r="3340" spans="1:2" ht="13.8" customHeight="1">
      <c r="A3340" s="107" t="s">
        <v>10671</v>
      </c>
      <c r="B3340" s="107" t="s">
        <v>5592</v>
      </c>
    </row>
    <row r="3341" spans="1:2" ht="13.8" customHeight="1">
      <c r="A3341" s="107" t="s">
        <v>10672</v>
      </c>
      <c r="B3341" s="107" t="s">
        <v>5591</v>
      </c>
    </row>
    <row r="3342" spans="1:2" ht="13.8" customHeight="1">
      <c r="A3342" s="107" t="s">
        <v>10673</v>
      </c>
      <c r="B3342" s="107" t="s">
        <v>5597</v>
      </c>
    </row>
    <row r="3343" spans="1:2" ht="13.8" customHeight="1">
      <c r="A3343" s="107" t="s">
        <v>10674</v>
      </c>
      <c r="B3343" s="107" t="s">
        <v>5596</v>
      </c>
    </row>
    <row r="3344" spans="1:2" ht="13.8" customHeight="1">
      <c r="A3344" s="107" t="s">
        <v>10675</v>
      </c>
      <c r="B3344" s="107" t="s">
        <v>4491</v>
      </c>
    </row>
    <row r="3345" spans="1:2" ht="13.8" customHeight="1">
      <c r="A3345" s="107" t="s">
        <v>10676</v>
      </c>
      <c r="B3345" s="107" t="s">
        <v>5599</v>
      </c>
    </row>
    <row r="3346" spans="1:2" ht="13.8" customHeight="1">
      <c r="A3346" s="107" t="s">
        <v>10677</v>
      </c>
      <c r="B3346" s="107" t="s">
        <v>5598</v>
      </c>
    </row>
    <row r="3347" spans="1:2" ht="13.8" customHeight="1">
      <c r="A3347" s="107" t="s">
        <v>10678</v>
      </c>
      <c r="B3347" s="107" t="s">
        <v>5612</v>
      </c>
    </row>
    <row r="3348" spans="1:2" ht="13.8" customHeight="1">
      <c r="A3348" s="107" t="s">
        <v>10679</v>
      </c>
      <c r="B3348" s="107" t="s">
        <v>5611</v>
      </c>
    </row>
    <row r="3349" spans="1:2" ht="13.8" customHeight="1">
      <c r="A3349" s="107" t="s">
        <v>10680</v>
      </c>
      <c r="B3349" s="107" t="s">
        <v>5610</v>
      </c>
    </row>
    <row r="3350" spans="1:2" ht="13.8" customHeight="1">
      <c r="A3350" s="107" t="s">
        <v>10681</v>
      </c>
      <c r="B3350" s="107" t="s">
        <v>5609</v>
      </c>
    </row>
    <row r="3351" spans="1:2" ht="13.8" customHeight="1">
      <c r="A3351" s="107" t="s">
        <v>10682</v>
      </c>
      <c r="B3351" s="107" t="s">
        <v>5608</v>
      </c>
    </row>
    <row r="3352" spans="1:2" ht="13.8" customHeight="1">
      <c r="A3352" s="107" t="s">
        <v>10683</v>
      </c>
      <c r="B3352" s="107" t="s">
        <v>5607</v>
      </c>
    </row>
    <row r="3353" spans="1:2" ht="13.8" customHeight="1">
      <c r="A3353" s="107" t="s">
        <v>10684</v>
      </c>
      <c r="B3353" s="107" t="s">
        <v>5606</v>
      </c>
    </row>
    <row r="3354" spans="1:2" ht="13.8" customHeight="1">
      <c r="A3354" s="107" t="s">
        <v>10685</v>
      </c>
      <c r="B3354" s="107" t="s">
        <v>5605</v>
      </c>
    </row>
    <row r="3355" spans="1:2" ht="13.8" customHeight="1">
      <c r="A3355" s="107" t="s">
        <v>10686</v>
      </c>
      <c r="B3355" s="107" t="s">
        <v>5604</v>
      </c>
    </row>
    <row r="3356" spans="1:2" ht="13.8" customHeight="1">
      <c r="A3356" s="107" t="s">
        <v>10687</v>
      </c>
      <c r="B3356" s="107" t="s">
        <v>5603</v>
      </c>
    </row>
    <row r="3357" spans="1:2" ht="13.8" customHeight="1">
      <c r="A3357" s="107" t="s">
        <v>10688</v>
      </c>
      <c r="B3357" s="107" t="s">
        <v>5602</v>
      </c>
    </row>
    <row r="3358" spans="1:2" ht="13.8" customHeight="1">
      <c r="A3358" s="107" t="s">
        <v>10689</v>
      </c>
      <c r="B3358" s="107" t="s">
        <v>5601</v>
      </c>
    </row>
    <row r="3359" spans="1:2" ht="13.8" customHeight="1">
      <c r="A3359" s="107" t="s">
        <v>10690</v>
      </c>
      <c r="B3359" s="107" t="s">
        <v>5600</v>
      </c>
    </row>
    <row r="3360" spans="1:2" ht="13.8" customHeight="1">
      <c r="A3360" s="107" t="s">
        <v>10691</v>
      </c>
      <c r="B3360" s="107" t="s">
        <v>5616</v>
      </c>
    </row>
    <row r="3361" spans="1:2" ht="13.8" customHeight="1">
      <c r="A3361" s="107" t="s">
        <v>10692</v>
      </c>
      <c r="B3361" s="107" t="s">
        <v>5615</v>
      </c>
    </row>
    <row r="3362" spans="1:2" ht="13.8" customHeight="1">
      <c r="A3362" s="107" t="s">
        <v>10693</v>
      </c>
      <c r="B3362" s="107" t="s">
        <v>5614</v>
      </c>
    </row>
    <row r="3363" spans="1:2" ht="13.8" customHeight="1">
      <c r="A3363" s="107" t="s">
        <v>10694</v>
      </c>
      <c r="B3363" s="107" t="s">
        <v>5613</v>
      </c>
    </row>
    <row r="3364" spans="1:2" ht="13.8" customHeight="1">
      <c r="A3364" s="107" t="s">
        <v>10695</v>
      </c>
      <c r="B3364" s="107" t="s">
        <v>5617</v>
      </c>
    </row>
    <row r="3365" spans="1:2" ht="13.8" customHeight="1">
      <c r="A3365" s="107" t="s">
        <v>10696</v>
      </c>
      <c r="B3365" s="107" t="s">
        <v>5618</v>
      </c>
    </row>
    <row r="3366" spans="1:2" ht="13.8" customHeight="1">
      <c r="A3366" s="107" t="s">
        <v>10697</v>
      </c>
      <c r="B3366" s="107" t="s">
        <v>5619</v>
      </c>
    </row>
    <row r="3367" spans="1:2" ht="13.8" customHeight="1">
      <c r="A3367" s="107" t="s">
        <v>10698</v>
      </c>
      <c r="B3367" s="107" t="s">
        <v>5620</v>
      </c>
    </row>
    <row r="3368" spans="1:2" ht="13.8" customHeight="1">
      <c r="A3368" s="107" t="s">
        <v>10699</v>
      </c>
      <c r="B3368" s="107" t="s">
        <v>5621</v>
      </c>
    </row>
    <row r="3369" spans="1:2" ht="13.8" customHeight="1">
      <c r="A3369" s="107" t="s">
        <v>10700</v>
      </c>
      <c r="B3369" s="107" t="s">
        <v>5622</v>
      </c>
    </row>
    <row r="3370" spans="1:2" ht="13.8" customHeight="1">
      <c r="A3370" s="107" t="s">
        <v>10701</v>
      </c>
      <c r="B3370" s="107" t="s">
        <v>5623</v>
      </c>
    </row>
    <row r="3371" spans="1:2" ht="13.8" customHeight="1">
      <c r="A3371" s="107" t="s">
        <v>10702</v>
      </c>
      <c r="B3371" s="107" t="s">
        <v>12751</v>
      </c>
    </row>
    <row r="3372" spans="1:2" ht="13.8" customHeight="1">
      <c r="A3372" s="107" t="s">
        <v>10703</v>
      </c>
      <c r="B3372" s="107" t="s">
        <v>5624</v>
      </c>
    </row>
    <row r="3373" spans="1:2" ht="13.8" customHeight="1">
      <c r="A3373" s="107" t="s">
        <v>10704</v>
      </c>
      <c r="B3373" s="107" t="s">
        <v>5628</v>
      </c>
    </row>
    <row r="3374" spans="1:2" ht="13.8" customHeight="1">
      <c r="A3374" s="107" t="s">
        <v>10705</v>
      </c>
      <c r="B3374" s="107" t="s">
        <v>5627</v>
      </c>
    </row>
    <row r="3375" spans="1:2" ht="13.8" customHeight="1">
      <c r="A3375" s="107" t="s">
        <v>10706</v>
      </c>
      <c r="B3375" s="107" t="s">
        <v>5626</v>
      </c>
    </row>
    <row r="3376" spans="1:2" ht="13.8" customHeight="1">
      <c r="A3376" s="107" t="s">
        <v>10707</v>
      </c>
      <c r="B3376" s="107" t="s">
        <v>5625</v>
      </c>
    </row>
    <row r="3377" spans="1:2" ht="13.8" customHeight="1">
      <c r="A3377" s="107" t="s">
        <v>10708</v>
      </c>
      <c r="B3377" s="107" t="s">
        <v>12752</v>
      </c>
    </row>
    <row r="3378" spans="1:2" ht="13.8" customHeight="1">
      <c r="A3378" s="107" t="s">
        <v>10709</v>
      </c>
      <c r="B3378" s="107" t="s">
        <v>12753</v>
      </c>
    </row>
    <row r="3379" spans="1:2" ht="13.8" customHeight="1">
      <c r="A3379" s="107" t="s">
        <v>10710</v>
      </c>
      <c r="B3379" s="107" t="s">
        <v>12754</v>
      </c>
    </row>
    <row r="3380" spans="1:2" ht="13.8" customHeight="1">
      <c r="A3380" s="107" t="s">
        <v>10711</v>
      </c>
      <c r="B3380" s="107" t="s">
        <v>12755</v>
      </c>
    </row>
    <row r="3381" spans="1:2" ht="13.8" customHeight="1">
      <c r="A3381" s="107" t="s">
        <v>10712</v>
      </c>
      <c r="B3381" s="107" t="s">
        <v>12756</v>
      </c>
    </row>
    <row r="3382" spans="1:2" ht="13.8" customHeight="1">
      <c r="A3382" s="107" t="s">
        <v>10713</v>
      </c>
      <c r="B3382" s="107" t="s">
        <v>5631</v>
      </c>
    </row>
    <row r="3383" spans="1:2" ht="13.8" customHeight="1">
      <c r="A3383" s="107" t="s">
        <v>10714</v>
      </c>
      <c r="B3383" s="107" t="s">
        <v>5630</v>
      </c>
    </row>
    <row r="3384" spans="1:2" ht="13.8" customHeight="1">
      <c r="A3384" s="107" t="s">
        <v>10715</v>
      </c>
      <c r="B3384" s="107" t="s">
        <v>5629</v>
      </c>
    </row>
    <row r="3385" spans="1:2" ht="13.8" customHeight="1">
      <c r="A3385" s="107" t="s">
        <v>10716</v>
      </c>
      <c r="B3385" s="107" t="s">
        <v>12757</v>
      </c>
    </row>
    <row r="3386" spans="1:2" ht="13.8" customHeight="1">
      <c r="A3386" s="107" t="s">
        <v>10717</v>
      </c>
      <c r="B3386" s="107" t="s">
        <v>12758</v>
      </c>
    </row>
    <row r="3387" spans="1:2" ht="13.8" customHeight="1">
      <c r="A3387" s="107" t="s">
        <v>10718</v>
      </c>
      <c r="B3387" s="107" t="s">
        <v>12759</v>
      </c>
    </row>
    <row r="3388" spans="1:2" ht="13.8" customHeight="1">
      <c r="A3388" s="107" t="s">
        <v>10719</v>
      </c>
      <c r="B3388" s="107" t="s">
        <v>12760</v>
      </c>
    </row>
    <row r="3389" spans="1:2" ht="13.8" customHeight="1">
      <c r="A3389" s="107" t="s">
        <v>10720</v>
      </c>
      <c r="B3389" s="107" t="s">
        <v>12761</v>
      </c>
    </row>
    <row r="3390" spans="1:2" ht="13.8" customHeight="1">
      <c r="A3390" s="107" t="s">
        <v>10721</v>
      </c>
      <c r="B3390" s="107" t="s">
        <v>5633</v>
      </c>
    </row>
    <row r="3391" spans="1:2" ht="13.8" customHeight="1">
      <c r="A3391" s="107" t="s">
        <v>10722</v>
      </c>
      <c r="B3391" s="107" t="s">
        <v>12762</v>
      </c>
    </row>
    <row r="3392" spans="1:2" ht="13.8" customHeight="1">
      <c r="A3392" s="107" t="s">
        <v>10723</v>
      </c>
      <c r="B3392" s="107" t="s">
        <v>12763</v>
      </c>
    </row>
    <row r="3393" spans="1:2" ht="13.8" customHeight="1">
      <c r="A3393" s="107" t="s">
        <v>10724</v>
      </c>
      <c r="B3393" s="107" t="s">
        <v>12764</v>
      </c>
    </row>
    <row r="3394" spans="1:2" ht="13.8" customHeight="1">
      <c r="A3394" s="107" t="s">
        <v>10725</v>
      </c>
      <c r="B3394" s="107" t="s">
        <v>5632</v>
      </c>
    </row>
    <row r="3395" spans="1:2" ht="13.8" customHeight="1">
      <c r="A3395" s="107" t="s">
        <v>10726</v>
      </c>
      <c r="B3395" s="107" t="s">
        <v>5638</v>
      </c>
    </row>
    <row r="3396" spans="1:2" ht="13.8" customHeight="1">
      <c r="A3396" s="107" t="s">
        <v>10727</v>
      </c>
      <c r="B3396" s="107" t="s">
        <v>5637</v>
      </c>
    </row>
    <row r="3397" spans="1:2" ht="13.8" customHeight="1">
      <c r="A3397" s="107" t="s">
        <v>10728</v>
      </c>
      <c r="B3397" s="107" t="s">
        <v>5636</v>
      </c>
    </row>
    <row r="3398" spans="1:2" ht="13.8" customHeight="1">
      <c r="A3398" s="107" t="s">
        <v>10729</v>
      </c>
      <c r="B3398" s="107" t="s">
        <v>5635</v>
      </c>
    </row>
    <row r="3399" spans="1:2" ht="13.8" customHeight="1">
      <c r="A3399" s="107" t="s">
        <v>10730</v>
      </c>
      <c r="B3399" s="107" t="s">
        <v>5634</v>
      </c>
    </row>
    <row r="3400" spans="1:2" ht="13.8" customHeight="1">
      <c r="A3400" s="107" t="s">
        <v>10731</v>
      </c>
      <c r="B3400" s="107" t="s">
        <v>5640</v>
      </c>
    </row>
    <row r="3401" spans="1:2" ht="13.8" customHeight="1">
      <c r="A3401" s="107" t="s">
        <v>10732</v>
      </c>
      <c r="B3401" s="107" t="s">
        <v>5639</v>
      </c>
    </row>
    <row r="3402" spans="1:2" ht="13.8" customHeight="1">
      <c r="A3402" s="107" t="s">
        <v>10733</v>
      </c>
      <c r="B3402" s="107" t="s">
        <v>5641</v>
      </c>
    </row>
    <row r="3403" spans="1:2" ht="13.8" customHeight="1">
      <c r="A3403" s="107" t="s">
        <v>10734</v>
      </c>
      <c r="B3403" s="107" t="s">
        <v>5643</v>
      </c>
    </row>
    <row r="3404" spans="1:2" ht="13.8" customHeight="1">
      <c r="A3404" s="107" t="s">
        <v>10735</v>
      </c>
      <c r="B3404" s="107" t="s">
        <v>5642</v>
      </c>
    </row>
    <row r="3405" spans="1:2" ht="13.8" customHeight="1">
      <c r="A3405" s="107" t="s">
        <v>10736</v>
      </c>
      <c r="B3405" s="107" t="s">
        <v>5651</v>
      </c>
    </row>
    <row r="3406" spans="1:2" ht="13.8" customHeight="1">
      <c r="A3406" s="107" t="s">
        <v>10737</v>
      </c>
      <c r="B3406" s="107" t="s">
        <v>5650</v>
      </c>
    </row>
    <row r="3407" spans="1:2" ht="13.8" customHeight="1">
      <c r="A3407" s="107" t="s">
        <v>10738</v>
      </c>
      <c r="B3407" s="107" t="s">
        <v>5649</v>
      </c>
    </row>
    <row r="3408" spans="1:2" ht="13.8" customHeight="1">
      <c r="A3408" s="107" t="s">
        <v>10739</v>
      </c>
      <c r="B3408" s="107" t="s">
        <v>5648</v>
      </c>
    </row>
    <row r="3409" spans="1:2" ht="13.8" customHeight="1">
      <c r="A3409" s="107" t="s">
        <v>10740</v>
      </c>
      <c r="B3409" s="107" t="s">
        <v>5647</v>
      </c>
    </row>
    <row r="3410" spans="1:2" ht="13.8" customHeight="1">
      <c r="A3410" s="107" t="s">
        <v>10741</v>
      </c>
      <c r="B3410" s="107" t="s">
        <v>5646</v>
      </c>
    </row>
    <row r="3411" spans="1:2" ht="13.8" customHeight="1">
      <c r="A3411" s="107" t="s">
        <v>10742</v>
      </c>
      <c r="B3411" s="107" t="s">
        <v>5645</v>
      </c>
    </row>
    <row r="3412" spans="1:2" ht="13.8" customHeight="1">
      <c r="A3412" s="107" t="s">
        <v>10743</v>
      </c>
      <c r="B3412" s="107" t="s">
        <v>5644</v>
      </c>
    </row>
    <row r="3413" spans="1:2" ht="13.8" customHeight="1">
      <c r="A3413" s="107" t="s">
        <v>10744</v>
      </c>
      <c r="B3413" s="107" t="s">
        <v>5653</v>
      </c>
    </row>
    <row r="3414" spans="1:2" ht="13.8" customHeight="1">
      <c r="A3414" s="107" t="s">
        <v>10745</v>
      </c>
      <c r="B3414" s="107" t="s">
        <v>5652</v>
      </c>
    </row>
    <row r="3415" spans="1:2" ht="13.8" customHeight="1">
      <c r="A3415" s="107" t="s">
        <v>10746</v>
      </c>
      <c r="B3415" s="107" t="s">
        <v>5666</v>
      </c>
    </row>
    <row r="3416" spans="1:2" ht="13.8" customHeight="1">
      <c r="A3416" s="107" t="s">
        <v>10747</v>
      </c>
      <c r="B3416" s="107" t="s">
        <v>5665</v>
      </c>
    </row>
    <row r="3417" spans="1:2" ht="13.8" customHeight="1">
      <c r="A3417" s="107" t="s">
        <v>10748</v>
      </c>
      <c r="B3417" s="107" t="s">
        <v>5664</v>
      </c>
    </row>
    <row r="3418" spans="1:2" ht="13.8" customHeight="1">
      <c r="A3418" s="107" t="s">
        <v>10749</v>
      </c>
      <c r="B3418" s="107" t="s">
        <v>5663</v>
      </c>
    </row>
    <row r="3419" spans="1:2" ht="13.8" customHeight="1">
      <c r="A3419" s="107" t="s">
        <v>10750</v>
      </c>
      <c r="B3419" s="107" t="s">
        <v>5662</v>
      </c>
    </row>
    <row r="3420" spans="1:2" ht="13.8" customHeight="1">
      <c r="A3420" s="107" t="s">
        <v>10751</v>
      </c>
      <c r="B3420" s="107" t="s">
        <v>5661</v>
      </c>
    </row>
    <row r="3421" spans="1:2" ht="13.8" customHeight="1">
      <c r="A3421" s="107" t="s">
        <v>10752</v>
      </c>
      <c r="B3421" s="107" t="s">
        <v>5660</v>
      </c>
    </row>
    <row r="3422" spans="1:2" ht="13.8" customHeight="1">
      <c r="A3422" s="107" t="s">
        <v>10753</v>
      </c>
      <c r="B3422" s="107" t="s">
        <v>5659</v>
      </c>
    </row>
    <row r="3423" spans="1:2" ht="13.8" customHeight="1">
      <c r="A3423" s="107" t="s">
        <v>10754</v>
      </c>
      <c r="B3423" s="107" t="s">
        <v>5658</v>
      </c>
    </row>
    <row r="3424" spans="1:2" ht="13.8" customHeight="1">
      <c r="A3424" s="107" t="s">
        <v>10755</v>
      </c>
      <c r="B3424" s="107" t="s">
        <v>5657</v>
      </c>
    </row>
    <row r="3425" spans="1:2" ht="13.8" customHeight="1">
      <c r="A3425" s="107" t="s">
        <v>10756</v>
      </c>
      <c r="B3425" s="107" t="s">
        <v>5656</v>
      </c>
    </row>
    <row r="3426" spans="1:2" ht="13.8" customHeight="1">
      <c r="A3426" s="107" t="s">
        <v>10757</v>
      </c>
      <c r="B3426" s="107" t="s">
        <v>5655</v>
      </c>
    </row>
    <row r="3427" spans="1:2" ht="13.8" customHeight="1">
      <c r="A3427" s="107" t="s">
        <v>10758</v>
      </c>
      <c r="B3427" s="107" t="s">
        <v>5654</v>
      </c>
    </row>
    <row r="3428" spans="1:2" ht="13.8" customHeight="1">
      <c r="A3428" s="107" t="s">
        <v>10759</v>
      </c>
      <c r="B3428" s="107" t="s">
        <v>5667</v>
      </c>
    </row>
    <row r="3429" spans="1:2" ht="13.8" customHeight="1">
      <c r="A3429" s="107" t="s">
        <v>10760</v>
      </c>
      <c r="B3429" s="107" t="s">
        <v>12765</v>
      </c>
    </row>
    <row r="3430" spans="1:2" ht="13.8" customHeight="1">
      <c r="A3430" s="107" t="s">
        <v>10761</v>
      </c>
      <c r="B3430" s="107" t="s">
        <v>12766</v>
      </c>
    </row>
    <row r="3431" spans="1:2" ht="13.8" customHeight="1">
      <c r="A3431" s="107" t="s">
        <v>10762</v>
      </c>
      <c r="B3431" s="107" t="s">
        <v>12767</v>
      </c>
    </row>
    <row r="3432" spans="1:2" ht="13.8" customHeight="1">
      <c r="A3432" s="107" t="s">
        <v>10763</v>
      </c>
      <c r="B3432" s="107" t="s">
        <v>12768</v>
      </c>
    </row>
    <row r="3433" spans="1:2" ht="13.8" customHeight="1">
      <c r="A3433" s="107" t="s">
        <v>10764</v>
      </c>
      <c r="B3433" s="107" t="s">
        <v>12769</v>
      </c>
    </row>
    <row r="3434" spans="1:2" ht="13.8" customHeight="1">
      <c r="A3434" s="107" t="s">
        <v>10765</v>
      </c>
      <c r="B3434" s="107" t="s">
        <v>5669</v>
      </c>
    </row>
    <row r="3435" spans="1:2" ht="13.8" customHeight="1">
      <c r="A3435" s="107" t="s">
        <v>10766</v>
      </c>
      <c r="B3435" s="107" t="s">
        <v>7612</v>
      </c>
    </row>
    <row r="3436" spans="1:2" ht="13.8" customHeight="1">
      <c r="A3436" s="107" t="s">
        <v>10767</v>
      </c>
      <c r="B3436" s="107" t="s">
        <v>12770</v>
      </c>
    </row>
    <row r="3437" spans="1:2" ht="13.8" customHeight="1">
      <c r="A3437" s="107" t="s">
        <v>10768</v>
      </c>
      <c r="B3437" s="107" t="s">
        <v>5668</v>
      </c>
    </row>
    <row r="3438" spans="1:2" ht="13.8" customHeight="1">
      <c r="A3438" s="107" t="s">
        <v>10769</v>
      </c>
      <c r="B3438" s="107" t="s">
        <v>5672</v>
      </c>
    </row>
    <row r="3439" spans="1:2" ht="13.8" customHeight="1">
      <c r="A3439" s="107" t="s">
        <v>10770</v>
      </c>
      <c r="B3439" s="107" t="s">
        <v>5671</v>
      </c>
    </row>
    <row r="3440" spans="1:2" ht="13.8" customHeight="1">
      <c r="A3440" s="107" t="s">
        <v>10771</v>
      </c>
      <c r="B3440" s="107" t="s">
        <v>12771</v>
      </c>
    </row>
    <row r="3441" spans="1:2" ht="13.8" customHeight="1">
      <c r="A3441" s="107" t="s">
        <v>10772</v>
      </c>
      <c r="B3441" s="107" t="s">
        <v>12772</v>
      </c>
    </row>
    <row r="3442" spans="1:2" ht="13.8" customHeight="1">
      <c r="A3442" s="107" t="s">
        <v>10773</v>
      </c>
      <c r="B3442" s="107" t="s">
        <v>5670</v>
      </c>
    </row>
    <row r="3443" spans="1:2" ht="13.8" customHeight="1">
      <c r="A3443" s="107" t="s">
        <v>10774</v>
      </c>
      <c r="B3443" s="107" t="s">
        <v>12773</v>
      </c>
    </row>
    <row r="3444" spans="1:2" ht="13.8" customHeight="1">
      <c r="A3444" s="107" t="s">
        <v>10775</v>
      </c>
      <c r="B3444" s="107" t="s">
        <v>12774</v>
      </c>
    </row>
    <row r="3445" spans="1:2" ht="13.8" customHeight="1">
      <c r="A3445" s="107" t="s">
        <v>10776</v>
      </c>
      <c r="B3445" s="107" t="s">
        <v>5677</v>
      </c>
    </row>
    <row r="3446" spans="1:2" ht="13.8" customHeight="1">
      <c r="A3446" s="107" t="s">
        <v>10777</v>
      </c>
      <c r="B3446" s="107" t="s">
        <v>5676</v>
      </c>
    </row>
    <row r="3447" spans="1:2" ht="13.8" customHeight="1">
      <c r="A3447" s="107" t="s">
        <v>10778</v>
      </c>
      <c r="B3447" s="107" t="s">
        <v>5675</v>
      </c>
    </row>
    <row r="3448" spans="1:2" ht="13.8" customHeight="1">
      <c r="A3448" s="107" t="s">
        <v>10779</v>
      </c>
      <c r="B3448" s="107" t="s">
        <v>5674</v>
      </c>
    </row>
    <row r="3449" spans="1:2" ht="13.8" customHeight="1">
      <c r="A3449" s="107" t="s">
        <v>10780</v>
      </c>
      <c r="B3449" s="107" t="s">
        <v>5673</v>
      </c>
    </row>
    <row r="3450" spans="1:2" ht="13.8" customHeight="1">
      <c r="A3450" s="107" t="s">
        <v>10781</v>
      </c>
      <c r="B3450" s="107" t="s">
        <v>12775</v>
      </c>
    </row>
    <row r="3451" spans="1:2" ht="13.8" customHeight="1">
      <c r="A3451" s="107" t="s">
        <v>10782</v>
      </c>
      <c r="B3451" s="107" t="s">
        <v>5678</v>
      </c>
    </row>
    <row r="3452" spans="1:2" ht="13.8" customHeight="1">
      <c r="A3452" s="107" t="s">
        <v>10783</v>
      </c>
      <c r="B3452" s="107" t="s">
        <v>5680</v>
      </c>
    </row>
    <row r="3453" spans="1:2" ht="13.8" customHeight="1">
      <c r="A3453" s="107" t="s">
        <v>10784</v>
      </c>
      <c r="B3453" s="107" t="s">
        <v>5679</v>
      </c>
    </row>
    <row r="3454" spans="1:2" ht="13.8" customHeight="1">
      <c r="A3454" s="107" t="s">
        <v>10785</v>
      </c>
      <c r="B3454" s="107" t="s">
        <v>5694</v>
      </c>
    </row>
    <row r="3455" spans="1:2" ht="13.8" customHeight="1">
      <c r="A3455" s="107" t="s">
        <v>10786</v>
      </c>
      <c r="B3455" s="107" t="s">
        <v>5693</v>
      </c>
    </row>
    <row r="3456" spans="1:2" ht="13.8" customHeight="1">
      <c r="A3456" s="107" t="s">
        <v>10787</v>
      </c>
      <c r="B3456" s="107" t="s">
        <v>5692</v>
      </c>
    </row>
    <row r="3457" spans="1:2" ht="13.8" customHeight="1">
      <c r="A3457" s="107" t="s">
        <v>10788</v>
      </c>
      <c r="B3457" s="107" t="s">
        <v>5691</v>
      </c>
    </row>
    <row r="3458" spans="1:2" ht="13.8" customHeight="1">
      <c r="A3458" s="107" t="s">
        <v>10789</v>
      </c>
      <c r="B3458" s="107" t="s">
        <v>5690</v>
      </c>
    </row>
    <row r="3459" spans="1:2" ht="13.8" customHeight="1">
      <c r="A3459" s="107" t="s">
        <v>10790</v>
      </c>
      <c r="B3459" s="107" t="s">
        <v>5689</v>
      </c>
    </row>
    <row r="3460" spans="1:2" ht="13.8" customHeight="1">
      <c r="A3460" s="107" t="s">
        <v>10791</v>
      </c>
      <c r="B3460" s="107" t="s">
        <v>5688</v>
      </c>
    </row>
    <row r="3461" spans="1:2" ht="13.8" customHeight="1">
      <c r="A3461" s="107" t="s">
        <v>10792</v>
      </c>
      <c r="B3461" s="107" t="s">
        <v>5687</v>
      </c>
    </row>
    <row r="3462" spans="1:2" ht="13.8" customHeight="1">
      <c r="A3462" s="107" t="s">
        <v>10793</v>
      </c>
      <c r="B3462" s="107" t="s">
        <v>5686</v>
      </c>
    </row>
    <row r="3463" spans="1:2" ht="13.8" customHeight="1">
      <c r="A3463" s="107" t="s">
        <v>10794</v>
      </c>
      <c r="B3463" s="107" t="s">
        <v>5685</v>
      </c>
    </row>
    <row r="3464" spans="1:2" ht="13.8" customHeight="1">
      <c r="A3464" s="107" t="s">
        <v>10795</v>
      </c>
      <c r="B3464" s="107" t="s">
        <v>5684</v>
      </c>
    </row>
    <row r="3465" spans="1:2" ht="13.8" customHeight="1">
      <c r="A3465" s="107" t="s">
        <v>10796</v>
      </c>
      <c r="B3465" s="107" t="s">
        <v>5683</v>
      </c>
    </row>
    <row r="3466" spans="1:2" ht="13.8" customHeight="1">
      <c r="A3466" s="107" t="s">
        <v>10797</v>
      </c>
      <c r="B3466" s="107" t="s">
        <v>5682</v>
      </c>
    </row>
    <row r="3467" spans="1:2" ht="13.8" customHeight="1">
      <c r="A3467" s="107" t="s">
        <v>10798</v>
      </c>
      <c r="B3467" s="107" t="s">
        <v>5681</v>
      </c>
    </row>
    <row r="3468" spans="1:2" ht="13.8" customHeight="1">
      <c r="A3468" s="107" t="s">
        <v>10799</v>
      </c>
      <c r="B3468" s="107" t="s">
        <v>5698</v>
      </c>
    </row>
    <row r="3469" spans="1:2" ht="13.8" customHeight="1">
      <c r="A3469" s="107" t="s">
        <v>10800</v>
      </c>
      <c r="B3469" s="107" t="s">
        <v>5697</v>
      </c>
    </row>
    <row r="3470" spans="1:2" ht="13.8" customHeight="1">
      <c r="A3470" s="107" t="s">
        <v>10801</v>
      </c>
      <c r="B3470" s="107" t="s">
        <v>5696</v>
      </c>
    </row>
    <row r="3471" spans="1:2" ht="13.8" customHeight="1">
      <c r="A3471" s="107" t="s">
        <v>10802</v>
      </c>
      <c r="B3471" s="107" t="s">
        <v>5695</v>
      </c>
    </row>
    <row r="3472" spans="1:2" ht="13.8" customHeight="1">
      <c r="A3472" s="107" t="s">
        <v>10803</v>
      </c>
      <c r="B3472" s="107" t="s">
        <v>5712</v>
      </c>
    </row>
    <row r="3473" spans="1:2" ht="13.8" customHeight="1">
      <c r="A3473" s="107" t="s">
        <v>10804</v>
      </c>
      <c r="B3473" s="107" t="s">
        <v>5711</v>
      </c>
    </row>
    <row r="3474" spans="1:2" ht="13.8" customHeight="1">
      <c r="A3474" s="107" t="s">
        <v>10805</v>
      </c>
      <c r="B3474" s="107" t="s">
        <v>5710</v>
      </c>
    </row>
    <row r="3475" spans="1:2" ht="13.8" customHeight="1">
      <c r="A3475" s="107" t="s">
        <v>10806</v>
      </c>
      <c r="B3475" s="107" t="s">
        <v>5709</v>
      </c>
    </row>
    <row r="3476" spans="1:2" ht="13.8" customHeight="1">
      <c r="A3476" s="107" t="s">
        <v>10807</v>
      </c>
      <c r="B3476" s="107" t="s">
        <v>5708</v>
      </c>
    </row>
    <row r="3477" spans="1:2" ht="13.8" customHeight="1">
      <c r="A3477" s="107" t="s">
        <v>10808</v>
      </c>
      <c r="B3477" s="107" t="s">
        <v>5707</v>
      </c>
    </row>
    <row r="3478" spans="1:2" ht="13.8" customHeight="1">
      <c r="A3478" s="107" t="s">
        <v>10809</v>
      </c>
      <c r="B3478" s="107" t="s">
        <v>5706</v>
      </c>
    </row>
    <row r="3479" spans="1:2" ht="13.8" customHeight="1">
      <c r="A3479" s="107" t="s">
        <v>10810</v>
      </c>
      <c r="B3479" s="107" t="s">
        <v>5705</v>
      </c>
    </row>
    <row r="3480" spans="1:2" ht="13.8" customHeight="1">
      <c r="A3480" s="107" t="s">
        <v>10811</v>
      </c>
      <c r="B3480" s="107" t="s">
        <v>5704</v>
      </c>
    </row>
    <row r="3481" spans="1:2" ht="13.8" customHeight="1">
      <c r="A3481" s="107" t="s">
        <v>10812</v>
      </c>
      <c r="B3481" s="107" t="s">
        <v>5703</v>
      </c>
    </row>
    <row r="3482" spans="1:2" ht="13.8" customHeight="1">
      <c r="A3482" s="107" t="s">
        <v>10813</v>
      </c>
      <c r="B3482" s="107" t="s">
        <v>5702</v>
      </c>
    </row>
    <row r="3483" spans="1:2" ht="13.8" customHeight="1">
      <c r="A3483" s="107" t="s">
        <v>10814</v>
      </c>
      <c r="B3483" s="107" t="s">
        <v>5701</v>
      </c>
    </row>
    <row r="3484" spans="1:2" ht="13.8" customHeight="1">
      <c r="A3484" s="107" t="s">
        <v>10815</v>
      </c>
      <c r="B3484" s="107" t="s">
        <v>5700</v>
      </c>
    </row>
    <row r="3485" spans="1:2" ht="13.8" customHeight="1">
      <c r="A3485" s="107" t="s">
        <v>10816</v>
      </c>
      <c r="B3485" s="107" t="s">
        <v>5699</v>
      </c>
    </row>
    <row r="3486" spans="1:2" ht="13.8" customHeight="1">
      <c r="A3486" s="107" t="s">
        <v>10817</v>
      </c>
      <c r="B3486" s="107" t="s">
        <v>5713</v>
      </c>
    </row>
    <row r="3487" spans="1:2" ht="13.8" customHeight="1">
      <c r="A3487" s="107" t="s">
        <v>10818</v>
      </c>
      <c r="B3487" s="107" t="s">
        <v>12776</v>
      </c>
    </row>
    <row r="3488" spans="1:2" ht="13.8" customHeight="1">
      <c r="A3488" s="107" t="s">
        <v>10819</v>
      </c>
      <c r="B3488" s="107" t="s">
        <v>12777</v>
      </c>
    </row>
    <row r="3489" spans="1:2" ht="13.8" customHeight="1">
      <c r="A3489" s="107" t="s">
        <v>10820</v>
      </c>
      <c r="B3489" s="107" t="s">
        <v>12778</v>
      </c>
    </row>
    <row r="3490" spans="1:2" ht="13.8" customHeight="1">
      <c r="A3490" s="107" t="s">
        <v>10821</v>
      </c>
      <c r="B3490" s="107" t="s">
        <v>12779</v>
      </c>
    </row>
    <row r="3491" spans="1:2" ht="13.8" customHeight="1">
      <c r="A3491" s="107" t="s">
        <v>10822</v>
      </c>
      <c r="B3491" s="107" t="s">
        <v>12780</v>
      </c>
    </row>
    <row r="3492" spans="1:2" ht="13.8" customHeight="1">
      <c r="A3492" s="107" t="s">
        <v>10823</v>
      </c>
      <c r="B3492" s="107" t="s">
        <v>12781</v>
      </c>
    </row>
    <row r="3493" spans="1:2" ht="13.8" customHeight="1">
      <c r="A3493" s="107" t="s">
        <v>10824</v>
      </c>
      <c r="B3493" s="107" t="s">
        <v>12782</v>
      </c>
    </row>
    <row r="3494" spans="1:2" ht="13.8" customHeight="1">
      <c r="A3494" s="107" t="s">
        <v>10825</v>
      </c>
      <c r="B3494" s="107" t="s">
        <v>5714</v>
      </c>
    </row>
    <row r="3495" spans="1:2" ht="13.8" customHeight="1">
      <c r="A3495" s="107" t="s">
        <v>10826</v>
      </c>
      <c r="B3495" s="107" t="s">
        <v>5721</v>
      </c>
    </row>
    <row r="3496" spans="1:2" ht="13.8" customHeight="1">
      <c r="A3496" s="107" t="s">
        <v>10827</v>
      </c>
      <c r="B3496" s="107" t="s">
        <v>7613</v>
      </c>
    </row>
    <row r="3497" spans="1:2" ht="13.8" customHeight="1">
      <c r="A3497" s="107" t="s">
        <v>10828</v>
      </c>
      <c r="B3497" s="107" t="s">
        <v>5720</v>
      </c>
    </row>
    <row r="3498" spans="1:2" ht="13.8" customHeight="1">
      <c r="A3498" s="107" t="s">
        <v>10829</v>
      </c>
      <c r="B3498" s="107" t="s">
        <v>5719</v>
      </c>
    </row>
    <row r="3499" spans="1:2" ht="13.8" customHeight="1">
      <c r="A3499" s="107" t="s">
        <v>10830</v>
      </c>
      <c r="B3499" s="107" t="s">
        <v>5718</v>
      </c>
    </row>
    <row r="3500" spans="1:2" ht="13.8" customHeight="1">
      <c r="A3500" s="107" t="s">
        <v>10831</v>
      </c>
      <c r="B3500" s="107" t="s">
        <v>5717</v>
      </c>
    </row>
    <row r="3501" spans="1:2" ht="13.8" customHeight="1">
      <c r="A3501" s="107" t="s">
        <v>10832</v>
      </c>
      <c r="B3501" s="107" t="s">
        <v>5716</v>
      </c>
    </row>
    <row r="3502" spans="1:2" ht="13.8" customHeight="1">
      <c r="A3502" s="107" t="s">
        <v>10833</v>
      </c>
      <c r="B3502" s="107" t="s">
        <v>5715</v>
      </c>
    </row>
    <row r="3503" spans="1:2" ht="13.8" customHeight="1">
      <c r="A3503" s="107" t="s">
        <v>10834</v>
      </c>
      <c r="B3503" s="107" t="s">
        <v>5727</v>
      </c>
    </row>
    <row r="3504" spans="1:2" ht="13.8" customHeight="1">
      <c r="A3504" s="107" t="s">
        <v>10835</v>
      </c>
      <c r="B3504" s="107" t="s">
        <v>5726</v>
      </c>
    </row>
    <row r="3505" spans="1:2" ht="13.8" customHeight="1">
      <c r="A3505" s="107" t="s">
        <v>10836</v>
      </c>
      <c r="B3505" s="107" t="s">
        <v>5725</v>
      </c>
    </row>
    <row r="3506" spans="1:2" ht="13.8" customHeight="1">
      <c r="A3506" s="107" t="s">
        <v>10837</v>
      </c>
      <c r="B3506" s="107" t="s">
        <v>5724</v>
      </c>
    </row>
    <row r="3507" spans="1:2" ht="13.8" customHeight="1">
      <c r="A3507" s="107" t="s">
        <v>10838</v>
      </c>
      <c r="B3507" s="107" t="s">
        <v>5723</v>
      </c>
    </row>
    <row r="3508" spans="1:2" ht="13.8" customHeight="1">
      <c r="A3508" s="107" t="s">
        <v>10839</v>
      </c>
      <c r="B3508" s="107" t="s">
        <v>5722</v>
      </c>
    </row>
    <row r="3509" spans="1:2" ht="13.8" customHeight="1">
      <c r="A3509" s="107" t="s">
        <v>10840</v>
      </c>
      <c r="B3509" s="107" t="s">
        <v>5740</v>
      </c>
    </row>
    <row r="3510" spans="1:2" ht="13.8" customHeight="1">
      <c r="A3510" s="107" t="s">
        <v>10841</v>
      </c>
      <c r="B3510" s="107" t="s">
        <v>5739</v>
      </c>
    </row>
    <row r="3511" spans="1:2" ht="13.8" customHeight="1">
      <c r="A3511" s="107" t="s">
        <v>10842</v>
      </c>
      <c r="B3511" s="107" t="s">
        <v>5738</v>
      </c>
    </row>
    <row r="3512" spans="1:2" ht="13.8" customHeight="1">
      <c r="A3512" s="107" t="s">
        <v>10843</v>
      </c>
      <c r="B3512" s="107" t="s">
        <v>5737</v>
      </c>
    </row>
    <row r="3513" spans="1:2" ht="13.8" customHeight="1">
      <c r="A3513" s="107" t="s">
        <v>10844</v>
      </c>
      <c r="B3513" s="107" t="s">
        <v>5736</v>
      </c>
    </row>
    <row r="3514" spans="1:2" ht="13.8" customHeight="1">
      <c r="A3514" s="107" t="s">
        <v>10845</v>
      </c>
      <c r="B3514" s="107" t="s">
        <v>5735</v>
      </c>
    </row>
    <row r="3515" spans="1:2" ht="13.8" customHeight="1">
      <c r="A3515" s="107" t="s">
        <v>10846</v>
      </c>
      <c r="B3515" s="107" t="s">
        <v>5734</v>
      </c>
    </row>
    <row r="3516" spans="1:2" ht="13.8" customHeight="1">
      <c r="A3516" s="107" t="s">
        <v>10847</v>
      </c>
      <c r="B3516" s="107" t="s">
        <v>5733</v>
      </c>
    </row>
    <row r="3517" spans="1:2" ht="13.8" customHeight="1">
      <c r="A3517" s="107" t="s">
        <v>10848</v>
      </c>
      <c r="B3517" s="107" t="s">
        <v>5732</v>
      </c>
    </row>
    <row r="3518" spans="1:2" ht="13.8" customHeight="1">
      <c r="A3518" s="107" t="s">
        <v>10849</v>
      </c>
      <c r="B3518" s="107" t="s">
        <v>5731</v>
      </c>
    </row>
    <row r="3519" spans="1:2" ht="13.8" customHeight="1">
      <c r="A3519" s="107" t="s">
        <v>10850</v>
      </c>
      <c r="B3519" s="107" t="s">
        <v>5730</v>
      </c>
    </row>
    <row r="3520" spans="1:2" ht="13.8" customHeight="1">
      <c r="A3520" s="107" t="s">
        <v>10851</v>
      </c>
      <c r="B3520" s="107" t="s">
        <v>5729</v>
      </c>
    </row>
    <row r="3521" spans="1:2" ht="13.8" customHeight="1">
      <c r="A3521" s="107" t="s">
        <v>10852</v>
      </c>
      <c r="B3521" s="107" t="s">
        <v>5728</v>
      </c>
    </row>
    <row r="3522" spans="1:2" ht="13.8" customHeight="1">
      <c r="A3522" s="107" t="s">
        <v>10853</v>
      </c>
      <c r="B3522" s="107" t="s">
        <v>5745</v>
      </c>
    </row>
    <row r="3523" spans="1:2" ht="13.8" customHeight="1">
      <c r="A3523" s="107" t="s">
        <v>10854</v>
      </c>
      <c r="B3523" s="107" t="s">
        <v>5744</v>
      </c>
    </row>
    <row r="3524" spans="1:2" ht="13.8" customHeight="1">
      <c r="A3524" s="107" t="s">
        <v>10855</v>
      </c>
      <c r="B3524" s="107" t="s">
        <v>5743</v>
      </c>
    </row>
    <row r="3525" spans="1:2" ht="13.8" customHeight="1">
      <c r="A3525" s="107" t="s">
        <v>10856</v>
      </c>
      <c r="B3525" s="107" t="s">
        <v>5742</v>
      </c>
    </row>
    <row r="3526" spans="1:2" ht="13.8" customHeight="1">
      <c r="A3526" s="107" t="s">
        <v>10857</v>
      </c>
      <c r="B3526" s="107" t="s">
        <v>5741</v>
      </c>
    </row>
    <row r="3527" spans="1:2" ht="13.8" customHeight="1">
      <c r="A3527" s="107" t="s">
        <v>10858</v>
      </c>
      <c r="B3527" s="107" t="s">
        <v>5747</v>
      </c>
    </row>
    <row r="3528" spans="1:2" ht="13.8" customHeight="1">
      <c r="A3528" s="107" t="s">
        <v>10859</v>
      </c>
      <c r="B3528" s="107" t="s">
        <v>5746</v>
      </c>
    </row>
    <row r="3529" spans="1:2" ht="13.8" customHeight="1">
      <c r="A3529" s="107" t="s">
        <v>10860</v>
      </c>
      <c r="B3529" s="107" t="s">
        <v>5755</v>
      </c>
    </row>
    <row r="3530" spans="1:2" ht="13.8" customHeight="1">
      <c r="A3530" s="107" t="s">
        <v>10861</v>
      </c>
      <c r="B3530" s="107" t="s">
        <v>5754</v>
      </c>
    </row>
    <row r="3531" spans="1:2" ht="13.8" customHeight="1">
      <c r="A3531" s="107" t="s">
        <v>10862</v>
      </c>
      <c r="B3531" s="107" t="s">
        <v>5753</v>
      </c>
    </row>
    <row r="3532" spans="1:2" ht="13.8" customHeight="1">
      <c r="A3532" s="107" t="s">
        <v>10863</v>
      </c>
      <c r="B3532" s="107" t="s">
        <v>5752</v>
      </c>
    </row>
    <row r="3533" spans="1:2" ht="13.8" customHeight="1">
      <c r="A3533" s="107" t="s">
        <v>10864</v>
      </c>
      <c r="B3533" s="107" t="s">
        <v>5751</v>
      </c>
    </row>
    <row r="3534" spans="1:2" ht="13.8" customHeight="1">
      <c r="A3534" s="107" t="s">
        <v>10865</v>
      </c>
      <c r="B3534" s="107" t="s">
        <v>5750</v>
      </c>
    </row>
    <row r="3535" spans="1:2" ht="13.8" customHeight="1">
      <c r="A3535" s="107" t="s">
        <v>10866</v>
      </c>
      <c r="B3535" s="107" t="s">
        <v>5749</v>
      </c>
    </row>
    <row r="3536" spans="1:2" ht="13.8" customHeight="1">
      <c r="A3536" s="107" t="s">
        <v>10867</v>
      </c>
      <c r="B3536" s="107" t="s">
        <v>5748</v>
      </c>
    </row>
    <row r="3537" spans="1:2" ht="13.8" customHeight="1">
      <c r="A3537" s="107" t="s">
        <v>10868</v>
      </c>
      <c r="B3537" s="107" t="s">
        <v>5761</v>
      </c>
    </row>
    <row r="3538" spans="1:2" ht="13.8" customHeight="1">
      <c r="A3538" s="107" t="s">
        <v>10869</v>
      </c>
      <c r="B3538" s="107" t="s">
        <v>5760</v>
      </c>
    </row>
    <row r="3539" spans="1:2" ht="13.8" customHeight="1">
      <c r="A3539" s="107" t="s">
        <v>10870</v>
      </c>
      <c r="B3539" s="107" t="s">
        <v>5759</v>
      </c>
    </row>
    <row r="3540" spans="1:2" ht="13.8" customHeight="1">
      <c r="A3540" s="107" t="s">
        <v>10871</v>
      </c>
      <c r="B3540" s="107" t="s">
        <v>5758</v>
      </c>
    </row>
    <row r="3541" spans="1:2" ht="13.8" customHeight="1">
      <c r="A3541" s="107" t="s">
        <v>10872</v>
      </c>
      <c r="B3541" s="107" t="s">
        <v>5757</v>
      </c>
    </row>
    <row r="3542" spans="1:2" ht="13.8" customHeight="1">
      <c r="A3542" s="107" t="s">
        <v>10873</v>
      </c>
      <c r="B3542" s="107" t="s">
        <v>5756</v>
      </c>
    </row>
    <row r="3543" spans="1:2" ht="13.8" customHeight="1">
      <c r="A3543" s="107" t="s">
        <v>10874</v>
      </c>
      <c r="B3543" s="107" t="s">
        <v>5762</v>
      </c>
    </row>
    <row r="3544" spans="1:2" ht="13.8" customHeight="1">
      <c r="A3544" s="107" t="s">
        <v>10875</v>
      </c>
      <c r="B3544" s="107" t="s">
        <v>5766</v>
      </c>
    </row>
    <row r="3545" spans="1:2" ht="13.8" customHeight="1">
      <c r="A3545" s="107" t="s">
        <v>10876</v>
      </c>
      <c r="B3545" s="107" t="s">
        <v>5765</v>
      </c>
    </row>
    <row r="3546" spans="1:2" ht="13.8" customHeight="1">
      <c r="A3546" s="107" t="s">
        <v>10877</v>
      </c>
      <c r="B3546" s="107" t="s">
        <v>7614</v>
      </c>
    </row>
    <row r="3547" spans="1:2" ht="13.8" customHeight="1">
      <c r="A3547" s="107" t="s">
        <v>10878</v>
      </c>
      <c r="B3547" s="107" t="s">
        <v>5764</v>
      </c>
    </row>
    <row r="3548" spans="1:2" ht="13.8" customHeight="1">
      <c r="A3548" s="107" t="s">
        <v>10879</v>
      </c>
      <c r="B3548" s="107" t="s">
        <v>5763</v>
      </c>
    </row>
    <row r="3549" spans="1:2" ht="13.8" customHeight="1">
      <c r="A3549" s="107" t="s">
        <v>10880</v>
      </c>
      <c r="B3549" s="107" t="s">
        <v>5771</v>
      </c>
    </row>
    <row r="3550" spans="1:2" ht="13.8" customHeight="1">
      <c r="A3550" s="107" t="s">
        <v>10881</v>
      </c>
      <c r="B3550" s="107" t="s">
        <v>5770</v>
      </c>
    </row>
    <row r="3551" spans="1:2" ht="13.8" customHeight="1">
      <c r="A3551" s="107" t="s">
        <v>10882</v>
      </c>
      <c r="B3551" s="107" t="s">
        <v>5769</v>
      </c>
    </row>
    <row r="3552" spans="1:2" ht="13.8" customHeight="1">
      <c r="A3552" s="107" t="s">
        <v>10883</v>
      </c>
      <c r="B3552" s="107" t="s">
        <v>5768</v>
      </c>
    </row>
    <row r="3553" spans="1:2" ht="13.8" customHeight="1">
      <c r="A3553" s="107" t="s">
        <v>10884</v>
      </c>
      <c r="B3553" s="107" t="s">
        <v>5767</v>
      </c>
    </row>
    <row r="3554" spans="1:2" ht="13.8" customHeight="1">
      <c r="A3554" s="107" t="s">
        <v>10885</v>
      </c>
      <c r="B3554" s="107" t="s">
        <v>5776</v>
      </c>
    </row>
    <row r="3555" spans="1:2" ht="13.8" customHeight="1">
      <c r="A3555" s="107" t="s">
        <v>10886</v>
      </c>
      <c r="B3555" s="107" t="s">
        <v>5775</v>
      </c>
    </row>
    <row r="3556" spans="1:2" ht="13.8" customHeight="1">
      <c r="A3556" s="107" t="s">
        <v>10887</v>
      </c>
      <c r="B3556" s="107" t="s">
        <v>5774</v>
      </c>
    </row>
    <row r="3557" spans="1:2" ht="13.8" customHeight="1">
      <c r="A3557" s="107" t="s">
        <v>10888</v>
      </c>
      <c r="B3557" s="107" t="s">
        <v>5773</v>
      </c>
    </row>
    <row r="3558" spans="1:2" ht="13.8" customHeight="1">
      <c r="A3558" s="107" t="s">
        <v>10889</v>
      </c>
      <c r="B3558" s="107" t="s">
        <v>5772</v>
      </c>
    </row>
    <row r="3559" spans="1:2" ht="13.8" customHeight="1">
      <c r="A3559" s="107" t="s">
        <v>10890</v>
      </c>
      <c r="B3559" s="107" t="s">
        <v>5782</v>
      </c>
    </row>
    <row r="3560" spans="1:2" ht="13.8" customHeight="1">
      <c r="A3560" s="107" t="s">
        <v>10891</v>
      </c>
      <c r="B3560" s="107" t="s">
        <v>5781</v>
      </c>
    </row>
    <row r="3561" spans="1:2" ht="13.8" customHeight="1">
      <c r="A3561" s="107" t="s">
        <v>10892</v>
      </c>
      <c r="B3561" s="107" t="s">
        <v>5780</v>
      </c>
    </row>
    <row r="3562" spans="1:2" ht="13.8" customHeight="1">
      <c r="A3562" s="107" t="s">
        <v>10893</v>
      </c>
      <c r="B3562" s="107" t="s">
        <v>5779</v>
      </c>
    </row>
    <row r="3563" spans="1:2" ht="13.8" customHeight="1">
      <c r="A3563" s="107" t="s">
        <v>10894</v>
      </c>
      <c r="B3563" s="107" t="s">
        <v>5778</v>
      </c>
    </row>
    <row r="3564" spans="1:2" ht="13.8" customHeight="1">
      <c r="A3564" s="107" t="s">
        <v>10895</v>
      </c>
      <c r="B3564" s="107" t="s">
        <v>5777</v>
      </c>
    </row>
    <row r="3565" spans="1:2" ht="13.8" customHeight="1">
      <c r="A3565" s="107" t="s">
        <v>10896</v>
      </c>
      <c r="B3565" s="107" t="s">
        <v>12783</v>
      </c>
    </row>
    <row r="3566" spans="1:2" ht="13.8" customHeight="1">
      <c r="A3566" s="107" t="s">
        <v>10897</v>
      </c>
      <c r="B3566" s="107" t="s">
        <v>5787</v>
      </c>
    </row>
    <row r="3567" spans="1:2" ht="13.8" customHeight="1">
      <c r="A3567" s="107" t="s">
        <v>10898</v>
      </c>
      <c r="B3567" s="107" t="s">
        <v>5786</v>
      </c>
    </row>
    <row r="3568" spans="1:2" ht="13.8" customHeight="1">
      <c r="A3568" s="107" t="s">
        <v>10899</v>
      </c>
      <c r="B3568" s="107" t="s">
        <v>5785</v>
      </c>
    </row>
    <row r="3569" spans="1:2" ht="13.8" customHeight="1">
      <c r="A3569" s="107" t="s">
        <v>10900</v>
      </c>
      <c r="B3569" s="107" t="s">
        <v>5784</v>
      </c>
    </row>
    <row r="3570" spans="1:2" ht="13.8" customHeight="1">
      <c r="A3570" s="107" t="s">
        <v>10901</v>
      </c>
      <c r="B3570" s="107" t="s">
        <v>5783</v>
      </c>
    </row>
    <row r="3571" spans="1:2" ht="13.8" customHeight="1">
      <c r="A3571" s="107" t="s">
        <v>10902</v>
      </c>
      <c r="B3571" s="107" t="s">
        <v>5789</v>
      </c>
    </row>
    <row r="3572" spans="1:2" ht="13.8" customHeight="1">
      <c r="A3572" s="107" t="s">
        <v>10903</v>
      </c>
      <c r="B3572" s="107" t="s">
        <v>5788</v>
      </c>
    </row>
    <row r="3573" spans="1:2" ht="13.8" customHeight="1">
      <c r="A3573" s="107" t="s">
        <v>10904</v>
      </c>
      <c r="B3573" s="107" t="s">
        <v>5791</v>
      </c>
    </row>
    <row r="3574" spans="1:2" ht="13.8" customHeight="1">
      <c r="A3574" s="107" t="s">
        <v>10905</v>
      </c>
      <c r="B3574" s="107" t="s">
        <v>5790</v>
      </c>
    </row>
    <row r="3575" spans="1:2" ht="13.8" customHeight="1">
      <c r="A3575" s="107" t="s">
        <v>10906</v>
      </c>
      <c r="B3575" s="107" t="s">
        <v>5792</v>
      </c>
    </row>
    <row r="3576" spans="1:2" ht="13.8" customHeight="1">
      <c r="A3576" s="107" t="s">
        <v>10907</v>
      </c>
      <c r="B3576" s="107" t="s">
        <v>5804</v>
      </c>
    </row>
    <row r="3577" spans="1:2" ht="13.8" customHeight="1">
      <c r="A3577" s="107" t="s">
        <v>10908</v>
      </c>
      <c r="B3577" s="107" t="s">
        <v>5803</v>
      </c>
    </row>
    <row r="3578" spans="1:2" ht="13.8" customHeight="1">
      <c r="A3578" s="107" t="s">
        <v>10909</v>
      </c>
      <c r="B3578" s="107" t="s">
        <v>5802</v>
      </c>
    </row>
    <row r="3579" spans="1:2" ht="13.8" customHeight="1">
      <c r="A3579" s="107" t="s">
        <v>10910</v>
      </c>
      <c r="B3579" s="107" t="s">
        <v>5801</v>
      </c>
    </row>
    <row r="3580" spans="1:2" ht="13.8" customHeight="1">
      <c r="A3580" s="107" t="s">
        <v>10911</v>
      </c>
      <c r="B3580" s="107" t="s">
        <v>5800</v>
      </c>
    </row>
    <row r="3581" spans="1:2" ht="13.8" customHeight="1">
      <c r="A3581" s="107" t="s">
        <v>10912</v>
      </c>
      <c r="B3581" s="107" t="s">
        <v>5799</v>
      </c>
    </row>
    <row r="3582" spans="1:2" ht="13.8" customHeight="1">
      <c r="A3582" s="107" t="s">
        <v>10913</v>
      </c>
      <c r="B3582" s="107" t="s">
        <v>5798</v>
      </c>
    </row>
    <row r="3583" spans="1:2" ht="13.8" customHeight="1">
      <c r="A3583" s="107" t="s">
        <v>10914</v>
      </c>
      <c r="B3583" s="107" t="s">
        <v>5797</v>
      </c>
    </row>
    <row r="3584" spans="1:2" ht="13.8" customHeight="1">
      <c r="A3584" s="107" t="s">
        <v>10915</v>
      </c>
      <c r="B3584" s="107" t="s">
        <v>5796</v>
      </c>
    </row>
    <row r="3585" spans="1:2" ht="13.8" customHeight="1">
      <c r="A3585" s="107" t="s">
        <v>10916</v>
      </c>
      <c r="B3585" s="107" t="s">
        <v>5795</v>
      </c>
    </row>
    <row r="3586" spans="1:2" ht="13.8" customHeight="1">
      <c r="A3586" s="107" t="s">
        <v>10917</v>
      </c>
      <c r="B3586" s="107" t="s">
        <v>5794</v>
      </c>
    </row>
    <row r="3587" spans="1:2" ht="13.8" customHeight="1">
      <c r="A3587" s="107" t="s">
        <v>10918</v>
      </c>
      <c r="B3587" s="107" t="s">
        <v>5793</v>
      </c>
    </row>
    <row r="3588" spans="1:2" ht="13.8" customHeight="1">
      <c r="A3588" s="107" t="s">
        <v>10919</v>
      </c>
      <c r="B3588" s="107" t="s">
        <v>5808</v>
      </c>
    </row>
    <row r="3589" spans="1:2" ht="13.8" customHeight="1">
      <c r="A3589" s="107" t="s">
        <v>10920</v>
      </c>
      <c r="B3589" s="107" t="s">
        <v>5807</v>
      </c>
    </row>
    <row r="3590" spans="1:2" ht="13.8" customHeight="1">
      <c r="A3590" s="107" t="s">
        <v>10921</v>
      </c>
      <c r="B3590" s="107" t="s">
        <v>5806</v>
      </c>
    </row>
    <row r="3591" spans="1:2" ht="13.8" customHeight="1">
      <c r="A3591" s="107" t="s">
        <v>10922</v>
      </c>
      <c r="B3591" s="107" t="s">
        <v>5805</v>
      </c>
    </row>
    <row r="3592" spans="1:2" ht="13.8" customHeight="1">
      <c r="A3592" s="107" t="s">
        <v>10923</v>
      </c>
      <c r="B3592" s="107" t="s">
        <v>5822</v>
      </c>
    </row>
    <row r="3593" spans="1:2" ht="13.8" customHeight="1">
      <c r="A3593" s="107" t="s">
        <v>10924</v>
      </c>
      <c r="B3593" s="107" t="s">
        <v>5821</v>
      </c>
    </row>
    <row r="3594" spans="1:2" ht="13.8" customHeight="1">
      <c r="A3594" s="107" t="s">
        <v>10925</v>
      </c>
      <c r="B3594" s="107" t="s">
        <v>5820</v>
      </c>
    </row>
    <row r="3595" spans="1:2" ht="13.8" customHeight="1">
      <c r="A3595" s="107" t="s">
        <v>10926</v>
      </c>
      <c r="B3595" s="107" t="s">
        <v>5819</v>
      </c>
    </row>
    <row r="3596" spans="1:2" ht="13.8" customHeight="1">
      <c r="A3596" s="107" t="s">
        <v>10927</v>
      </c>
      <c r="B3596" s="107" t="s">
        <v>5818</v>
      </c>
    </row>
    <row r="3597" spans="1:2" ht="13.8" customHeight="1">
      <c r="A3597" s="107" t="s">
        <v>10928</v>
      </c>
      <c r="B3597" s="107" t="s">
        <v>5817</v>
      </c>
    </row>
    <row r="3598" spans="1:2" ht="13.8" customHeight="1">
      <c r="A3598" s="107" t="s">
        <v>10929</v>
      </c>
      <c r="B3598" s="107" t="s">
        <v>5816</v>
      </c>
    </row>
    <row r="3599" spans="1:2" ht="13.8" customHeight="1">
      <c r="A3599" s="107" t="s">
        <v>10930</v>
      </c>
      <c r="B3599" s="107" t="s">
        <v>5815</v>
      </c>
    </row>
    <row r="3600" spans="1:2" ht="13.8" customHeight="1">
      <c r="A3600" s="107" t="s">
        <v>10931</v>
      </c>
      <c r="B3600" s="107" t="s">
        <v>5814</v>
      </c>
    </row>
    <row r="3601" spans="1:2" ht="13.8" customHeight="1">
      <c r="A3601" s="107" t="s">
        <v>10932</v>
      </c>
      <c r="B3601" s="107" t="s">
        <v>5813</v>
      </c>
    </row>
    <row r="3602" spans="1:2" ht="13.8" customHeight="1">
      <c r="A3602" s="107" t="s">
        <v>10933</v>
      </c>
      <c r="B3602" s="107" t="s">
        <v>5812</v>
      </c>
    </row>
    <row r="3603" spans="1:2" ht="13.8" customHeight="1">
      <c r="A3603" s="107" t="s">
        <v>10934</v>
      </c>
      <c r="B3603" s="107" t="s">
        <v>5811</v>
      </c>
    </row>
    <row r="3604" spans="1:2" ht="13.8" customHeight="1">
      <c r="A3604" s="107" t="s">
        <v>10935</v>
      </c>
      <c r="B3604" s="107" t="s">
        <v>5810</v>
      </c>
    </row>
    <row r="3605" spans="1:2" ht="13.8" customHeight="1">
      <c r="A3605" s="107" t="s">
        <v>10936</v>
      </c>
      <c r="B3605" s="107" t="s">
        <v>5809</v>
      </c>
    </row>
    <row r="3606" spans="1:2" ht="13.8" customHeight="1">
      <c r="A3606" s="107" t="s">
        <v>10937</v>
      </c>
      <c r="B3606" s="107" t="s">
        <v>5826</v>
      </c>
    </row>
    <row r="3607" spans="1:2" ht="13.8" customHeight="1">
      <c r="A3607" s="107" t="s">
        <v>10938</v>
      </c>
      <c r="B3607" s="107" t="s">
        <v>12784</v>
      </c>
    </row>
    <row r="3608" spans="1:2" ht="13.8" customHeight="1">
      <c r="A3608" s="107" t="s">
        <v>10939</v>
      </c>
      <c r="B3608" s="107" t="s">
        <v>12785</v>
      </c>
    </row>
    <row r="3609" spans="1:2" ht="13.8" customHeight="1">
      <c r="A3609" s="107" t="s">
        <v>10940</v>
      </c>
      <c r="B3609" s="107" t="s">
        <v>12786</v>
      </c>
    </row>
    <row r="3610" spans="1:2" ht="13.8" customHeight="1">
      <c r="A3610" s="107" t="s">
        <v>10941</v>
      </c>
      <c r="B3610" s="107" t="s">
        <v>12787</v>
      </c>
    </row>
    <row r="3611" spans="1:2" ht="13.8" customHeight="1">
      <c r="A3611" s="107" t="s">
        <v>10942</v>
      </c>
      <c r="B3611" s="107" t="s">
        <v>5825</v>
      </c>
    </row>
    <row r="3612" spans="1:2" ht="13.8" customHeight="1">
      <c r="A3612" s="107" t="s">
        <v>10943</v>
      </c>
      <c r="B3612" s="107" t="s">
        <v>5824</v>
      </c>
    </row>
    <row r="3613" spans="1:2" ht="13.8" customHeight="1">
      <c r="A3613" s="107" t="s">
        <v>10944</v>
      </c>
      <c r="B3613" s="107" t="s">
        <v>5823</v>
      </c>
    </row>
    <row r="3614" spans="1:2" ht="13.8" customHeight="1">
      <c r="A3614" s="107" t="s">
        <v>10945</v>
      </c>
      <c r="B3614" s="107" t="s">
        <v>12788</v>
      </c>
    </row>
    <row r="3615" spans="1:2" ht="13.8" customHeight="1">
      <c r="A3615" s="107" t="s">
        <v>10946</v>
      </c>
      <c r="B3615" s="107" t="s">
        <v>12789</v>
      </c>
    </row>
    <row r="3616" spans="1:2" ht="13.8" customHeight="1">
      <c r="A3616" s="107" t="s">
        <v>10947</v>
      </c>
      <c r="B3616" s="107" t="s">
        <v>5828</v>
      </c>
    </row>
    <row r="3617" spans="1:2" ht="13.8" customHeight="1">
      <c r="A3617" s="107" t="s">
        <v>10948</v>
      </c>
      <c r="B3617" s="107" t="s">
        <v>12790</v>
      </c>
    </row>
    <row r="3618" spans="1:2" ht="13.8" customHeight="1">
      <c r="A3618" s="107" t="s">
        <v>10949</v>
      </c>
      <c r="B3618" s="107" t="s">
        <v>12791</v>
      </c>
    </row>
    <row r="3619" spans="1:2" ht="13.8" customHeight="1">
      <c r="A3619" s="107" t="s">
        <v>10950</v>
      </c>
      <c r="B3619" s="107" t="s">
        <v>12792</v>
      </c>
    </row>
    <row r="3620" spans="1:2" ht="13.8" customHeight="1">
      <c r="A3620" s="107" t="s">
        <v>10951</v>
      </c>
      <c r="B3620" s="107" t="s">
        <v>5827</v>
      </c>
    </row>
    <row r="3621" spans="1:2" ht="13.8" customHeight="1">
      <c r="A3621" s="107" t="s">
        <v>10952</v>
      </c>
      <c r="B3621" s="107" t="s">
        <v>12793</v>
      </c>
    </row>
    <row r="3622" spans="1:2" ht="13.8" customHeight="1">
      <c r="A3622" s="107" t="s">
        <v>10953</v>
      </c>
      <c r="B3622" s="107" t="s">
        <v>12794</v>
      </c>
    </row>
    <row r="3623" spans="1:2" ht="13.8" customHeight="1">
      <c r="A3623" s="107" t="s">
        <v>10954</v>
      </c>
      <c r="B3623" s="107" t="s">
        <v>7632</v>
      </c>
    </row>
    <row r="3624" spans="1:2" ht="13.8" customHeight="1">
      <c r="A3624" s="107" t="s">
        <v>10955</v>
      </c>
      <c r="B3624" s="107" t="s">
        <v>5832</v>
      </c>
    </row>
    <row r="3625" spans="1:2" ht="13.8" customHeight="1">
      <c r="A3625" s="107" t="s">
        <v>10956</v>
      </c>
      <c r="B3625" s="107" t="s">
        <v>5831</v>
      </c>
    </row>
    <row r="3626" spans="1:2" ht="13.8" customHeight="1">
      <c r="A3626" s="107" t="s">
        <v>10957</v>
      </c>
      <c r="B3626" s="107" t="s">
        <v>7633</v>
      </c>
    </row>
    <row r="3627" spans="1:2" ht="13.8" customHeight="1">
      <c r="A3627" s="107" t="s">
        <v>10958</v>
      </c>
      <c r="B3627" s="107" t="s">
        <v>5830</v>
      </c>
    </row>
    <row r="3628" spans="1:2" ht="13.8" customHeight="1">
      <c r="A3628" s="107" t="s">
        <v>10959</v>
      </c>
      <c r="B3628" s="107" t="s">
        <v>5829</v>
      </c>
    </row>
    <row r="3629" spans="1:2" ht="13.8" customHeight="1">
      <c r="A3629" s="107" t="s">
        <v>10960</v>
      </c>
      <c r="B3629" s="107" t="s">
        <v>5834</v>
      </c>
    </row>
    <row r="3630" spans="1:2" ht="13.8" customHeight="1">
      <c r="A3630" s="107" t="s">
        <v>10961</v>
      </c>
      <c r="B3630" s="107" t="s">
        <v>5833</v>
      </c>
    </row>
    <row r="3631" spans="1:2" ht="13.8" customHeight="1">
      <c r="A3631" s="107" t="s">
        <v>10962</v>
      </c>
      <c r="B3631" s="107" t="s">
        <v>5835</v>
      </c>
    </row>
    <row r="3632" spans="1:2" ht="13.8" customHeight="1">
      <c r="A3632" s="107" t="s">
        <v>10963</v>
      </c>
      <c r="B3632" s="107" t="s">
        <v>5837</v>
      </c>
    </row>
    <row r="3633" spans="1:2" ht="13.8" customHeight="1">
      <c r="A3633" s="107" t="s">
        <v>10964</v>
      </c>
      <c r="B3633" s="107" t="s">
        <v>5836</v>
      </c>
    </row>
    <row r="3634" spans="1:2" ht="13.8" customHeight="1">
      <c r="A3634" s="107" t="s">
        <v>10965</v>
      </c>
      <c r="B3634" s="107" t="s">
        <v>5850</v>
      </c>
    </row>
    <row r="3635" spans="1:2" ht="13.8" customHeight="1">
      <c r="A3635" s="107" t="s">
        <v>10966</v>
      </c>
      <c r="B3635" s="107" t="s">
        <v>5849</v>
      </c>
    </row>
    <row r="3636" spans="1:2" ht="13.8" customHeight="1">
      <c r="A3636" s="107" t="s">
        <v>10967</v>
      </c>
      <c r="B3636" s="107" t="s">
        <v>5848</v>
      </c>
    </row>
    <row r="3637" spans="1:2" ht="13.8" customHeight="1">
      <c r="A3637" s="107" t="s">
        <v>10968</v>
      </c>
      <c r="B3637" s="107" t="s">
        <v>5847</v>
      </c>
    </row>
    <row r="3638" spans="1:2" ht="13.8" customHeight="1">
      <c r="A3638" s="107" t="s">
        <v>10969</v>
      </c>
      <c r="B3638" s="107" t="s">
        <v>5846</v>
      </c>
    </row>
    <row r="3639" spans="1:2" ht="13.8" customHeight="1">
      <c r="A3639" s="107" t="s">
        <v>10970</v>
      </c>
      <c r="B3639" s="107" t="s">
        <v>5845</v>
      </c>
    </row>
    <row r="3640" spans="1:2" ht="13.8" customHeight="1">
      <c r="A3640" s="107" t="s">
        <v>10971</v>
      </c>
      <c r="B3640" s="107" t="s">
        <v>5844</v>
      </c>
    </row>
    <row r="3641" spans="1:2" ht="13.8" customHeight="1">
      <c r="A3641" s="107" t="s">
        <v>10972</v>
      </c>
      <c r="B3641" s="107" t="s">
        <v>5843</v>
      </c>
    </row>
    <row r="3642" spans="1:2" ht="13.8" customHeight="1">
      <c r="A3642" s="107" t="s">
        <v>10973</v>
      </c>
      <c r="B3642" s="107" t="s">
        <v>5842</v>
      </c>
    </row>
    <row r="3643" spans="1:2" ht="13.8" customHeight="1">
      <c r="A3643" s="107" t="s">
        <v>10974</v>
      </c>
      <c r="B3643" s="107" t="s">
        <v>5841</v>
      </c>
    </row>
    <row r="3644" spans="1:2" ht="13.8" customHeight="1">
      <c r="A3644" s="107" t="s">
        <v>10975</v>
      </c>
      <c r="B3644" s="107" t="s">
        <v>5840</v>
      </c>
    </row>
    <row r="3645" spans="1:2" ht="13.8" customHeight="1">
      <c r="A3645" s="107" t="s">
        <v>10976</v>
      </c>
      <c r="B3645" s="107" t="s">
        <v>5839</v>
      </c>
    </row>
    <row r="3646" spans="1:2" ht="13.8" customHeight="1">
      <c r="A3646" s="107" t="s">
        <v>10977</v>
      </c>
      <c r="B3646" s="107" t="s">
        <v>5838</v>
      </c>
    </row>
    <row r="3647" spans="1:2" ht="13.8" customHeight="1">
      <c r="A3647" s="107" t="s">
        <v>10978</v>
      </c>
      <c r="B3647" s="107" t="s">
        <v>5853</v>
      </c>
    </row>
    <row r="3648" spans="1:2" ht="13.8" customHeight="1">
      <c r="A3648" s="107" t="s">
        <v>10979</v>
      </c>
      <c r="B3648" s="107" t="s">
        <v>5852</v>
      </c>
    </row>
    <row r="3649" spans="1:2" ht="13.8" customHeight="1">
      <c r="A3649" s="107" t="s">
        <v>10980</v>
      </c>
      <c r="B3649" s="107" t="s">
        <v>5851</v>
      </c>
    </row>
    <row r="3650" spans="1:2" ht="13.8" customHeight="1">
      <c r="A3650" s="107" t="s">
        <v>10981</v>
      </c>
      <c r="B3650" s="107" t="s">
        <v>7615</v>
      </c>
    </row>
    <row r="3651" spans="1:2" ht="13.8" customHeight="1">
      <c r="A3651" s="107" t="s">
        <v>10982</v>
      </c>
      <c r="B3651" s="107" t="s">
        <v>5866</v>
      </c>
    </row>
    <row r="3652" spans="1:2" ht="13.8" customHeight="1">
      <c r="A3652" s="107" t="s">
        <v>10983</v>
      </c>
      <c r="B3652" s="107" t="s">
        <v>7634</v>
      </c>
    </row>
    <row r="3653" spans="1:2" ht="13.8" customHeight="1">
      <c r="A3653" s="107" t="s">
        <v>10984</v>
      </c>
      <c r="B3653" s="107" t="s">
        <v>5865</v>
      </c>
    </row>
    <row r="3654" spans="1:2" ht="13.8" customHeight="1">
      <c r="A3654" s="107" t="s">
        <v>10985</v>
      </c>
      <c r="B3654" s="107" t="s">
        <v>5864</v>
      </c>
    </row>
    <row r="3655" spans="1:2" ht="13.8" customHeight="1">
      <c r="A3655" s="107" t="s">
        <v>10986</v>
      </c>
      <c r="B3655" s="107" t="s">
        <v>5863</v>
      </c>
    </row>
    <row r="3656" spans="1:2" ht="13.8" customHeight="1">
      <c r="A3656" s="107" t="s">
        <v>10987</v>
      </c>
      <c r="B3656" s="107" t="s">
        <v>5862</v>
      </c>
    </row>
    <row r="3657" spans="1:2" ht="13.8" customHeight="1">
      <c r="A3657" s="107" t="s">
        <v>10988</v>
      </c>
      <c r="B3657" s="107" t="s">
        <v>5861</v>
      </c>
    </row>
    <row r="3658" spans="1:2" ht="13.8" customHeight="1">
      <c r="A3658" s="107" t="s">
        <v>10989</v>
      </c>
      <c r="B3658" s="107" t="s">
        <v>5860</v>
      </c>
    </row>
    <row r="3659" spans="1:2" ht="13.8" customHeight="1">
      <c r="A3659" s="107" t="s">
        <v>10990</v>
      </c>
      <c r="B3659" s="107" t="s">
        <v>5859</v>
      </c>
    </row>
    <row r="3660" spans="1:2" ht="13.8" customHeight="1">
      <c r="A3660" s="107" t="s">
        <v>10991</v>
      </c>
      <c r="B3660" s="107" t="s">
        <v>5858</v>
      </c>
    </row>
    <row r="3661" spans="1:2" ht="13.8" customHeight="1">
      <c r="A3661" s="107" t="s">
        <v>10992</v>
      </c>
      <c r="B3661" s="107" t="s">
        <v>5857</v>
      </c>
    </row>
    <row r="3662" spans="1:2" ht="13.8" customHeight="1">
      <c r="A3662" s="107" t="s">
        <v>10993</v>
      </c>
      <c r="B3662" s="107" t="s">
        <v>5856</v>
      </c>
    </row>
    <row r="3663" spans="1:2" ht="13.8" customHeight="1">
      <c r="A3663" s="107" t="s">
        <v>10994</v>
      </c>
      <c r="B3663" s="107" t="s">
        <v>5855</v>
      </c>
    </row>
    <row r="3664" spans="1:2" ht="13.8" customHeight="1">
      <c r="A3664" s="107" t="s">
        <v>10995</v>
      </c>
      <c r="B3664" s="107" t="s">
        <v>5854</v>
      </c>
    </row>
    <row r="3665" spans="1:2" ht="13.8" customHeight="1">
      <c r="A3665" s="107" t="s">
        <v>10996</v>
      </c>
      <c r="B3665" s="107" t="s">
        <v>12795</v>
      </c>
    </row>
    <row r="3666" spans="1:2" ht="13.8" customHeight="1">
      <c r="A3666" s="107" t="s">
        <v>10997</v>
      </c>
      <c r="B3666" s="107" t="s">
        <v>5867</v>
      </c>
    </row>
    <row r="3667" spans="1:2" ht="13.8" customHeight="1">
      <c r="A3667" s="107" t="s">
        <v>10998</v>
      </c>
      <c r="B3667" s="107" t="s">
        <v>12796</v>
      </c>
    </row>
    <row r="3668" spans="1:2" ht="13.8" customHeight="1">
      <c r="A3668" s="107" t="s">
        <v>10999</v>
      </c>
      <c r="B3668" s="107" t="s">
        <v>12797</v>
      </c>
    </row>
    <row r="3669" spans="1:2" ht="13.8" customHeight="1">
      <c r="A3669" s="107" t="s">
        <v>11000</v>
      </c>
      <c r="B3669" s="107" t="s">
        <v>12798</v>
      </c>
    </row>
    <row r="3670" spans="1:2" ht="13.8" customHeight="1">
      <c r="A3670" s="107" t="s">
        <v>11001</v>
      </c>
      <c r="B3670" s="107" t="s">
        <v>12799</v>
      </c>
    </row>
    <row r="3671" spans="1:2" ht="13.8" customHeight="1">
      <c r="A3671" s="107" t="s">
        <v>11002</v>
      </c>
      <c r="B3671" s="107" t="s">
        <v>12800</v>
      </c>
    </row>
    <row r="3672" spans="1:2" ht="13.8" customHeight="1">
      <c r="A3672" s="107" t="s">
        <v>11003</v>
      </c>
      <c r="B3672" s="107" t="s">
        <v>12801</v>
      </c>
    </row>
    <row r="3673" spans="1:2" ht="13.8" customHeight="1">
      <c r="A3673" s="107" t="s">
        <v>11004</v>
      </c>
      <c r="B3673" s="107" t="s">
        <v>5875</v>
      </c>
    </row>
    <row r="3674" spans="1:2" ht="13.8" customHeight="1">
      <c r="A3674" s="107" t="s">
        <v>11005</v>
      </c>
      <c r="B3674" s="107" t="s">
        <v>5874</v>
      </c>
    </row>
    <row r="3675" spans="1:2" ht="13.8" customHeight="1">
      <c r="A3675" s="107" t="s">
        <v>11006</v>
      </c>
      <c r="B3675" s="107" t="s">
        <v>5873</v>
      </c>
    </row>
    <row r="3676" spans="1:2" ht="13.8" customHeight="1">
      <c r="A3676" s="107" t="s">
        <v>11007</v>
      </c>
      <c r="B3676" s="107" t="s">
        <v>5872</v>
      </c>
    </row>
    <row r="3677" spans="1:2" ht="13.8" customHeight="1">
      <c r="A3677" s="107" t="s">
        <v>11008</v>
      </c>
      <c r="B3677" s="107" t="s">
        <v>5871</v>
      </c>
    </row>
    <row r="3678" spans="1:2" ht="13.8" customHeight="1">
      <c r="A3678" s="107" t="s">
        <v>11009</v>
      </c>
      <c r="B3678" s="107" t="s">
        <v>5870</v>
      </c>
    </row>
    <row r="3679" spans="1:2" ht="13.8" customHeight="1">
      <c r="A3679" s="107" t="s">
        <v>11010</v>
      </c>
      <c r="B3679" s="107" t="s">
        <v>5869</v>
      </c>
    </row>
    <row r="3680" spans="1:2" ht="13.8" customHeight="1">
      <c r="A3680" s="107" t="s">
        <v>11011</v>
      </c>
      <c r="B3680" s="107" t="s">
        <v>5868</v>
      </c>
    </row>
    <row r="3681" spans="1:2" ht="13.8" customHeight="1">
      <c r="A3681" s="107" t="s">
        <v>11012</v>
      </c>
      <c r="B3681" s="107" t="s">
        <v>5880</v>
      </c>
    </row>
    <row r="3682" spans="1:2" ht="13.8" customHeight="1">
      <c r="A3682" s="107" t="s">
        <v>11013</v>
      </c>
      <c r="B3682" s="107" t="s">
        <v>5879</v>
      </c>
    </row>
    <row r="3683" spans="1:2" ht="13.8" customHeight="1">
      <c r="A3683" s="107" t="s">
        <v>11014</v>
      </c>
      <c r="B3683" s="107" t="s">
        <v>5878</v>
      </c>
    </row>
    <row r="3684" spans="1:2" ht="13.8" customHeight="1">
      <c r="A3684" s="107" t="s">
        <v>11015</v>
      </c>
      <c r="B3684" s="107" t="s">
        <v>5877</v>
      </c>
    </row>
    <row r="3685" spans="1:2" ht="13.8" customHeight="1">
      <c r="A3685" s="107" t="s">
        <v>11016</v>
      </c>
      <c r="B3685" s="107" t="s">
        <v>5876</v>
      </c>
    </row>
    <row r="3686" spans="1:2" ht="13.8" customHeight="1">
      <c r="A3686" s="107" t="s">
        <v>11017</v>
      </c>
      <c r="B3686" s="107" t="s">
        <v>5882</v>
      </c>
    </row>
    <row r="3687" spans="1:2" ht="13.8" customHeight="1">
      <c r="A3687" s="107" t="s">
        <v>11018</v>
      </c>
      <c r="B3687" s="107" t="s">
        <v>5881</v>
      </c>
    </row>
    <row r="3688" spans="1:2" ht="13.8" customHeight="1">
      <c r="A3688" s="107" t="s">
        <v>11019</v>
      </c>
      <c r="B3688" s="107" t="s">
        <v>5884</v>
      </c>
    </row>
    <row r="3689" spans="1:2" ht="13.8" customHeight="1">
      <c r="A3689" s="107" t="s">
        <v>11020</v>
      </c>
      <c r="B3689" s="107" t="s">
        <v>5883</v>
      </c>
    </row>
    <row r="3690" spans="1:2" ht="13.8" customHeight="1">
      <c r="A3690" s="107" t="s">
        <v>11021</v>
      </c>
      <c r="B3690" s="107" t="s">
        <v>5886</v>
      </c>
    </row>
    <row r="3691" spans="1:2" ht="13.8" customHeight="1">
      <c r="A3691" s="107" t="s">
        <v>11022</v>
      </c>
      <c r="B3691" s="107" t="s">
        <v>5885</v>
      </c>
    </row>
    <row r="3692" spans="1:2" ht="13.8" customHeight="1">
      <c r="A3692" s="107" t="s">
        <v>11023</v>
      </c>
      <c r="B3692" s="107" t="s">
        <v>5899</v>
      </c>
    </row>
    <row r="3693" spans="1:2" ht="13.8" customHeight="1">
      <c r="A3693" s="107" t="s">
        <v>11024</v>
      </c>
      <c r="B3693" s="107" t="s">
        <v>5898</v>
      </c>
    </row>
    <row r="3694" spans="1:2" ht="13.8" customHeight="1">
      <c r="A3694" s="107" t="s">
        <v>11025</v>
      </c>
      <c r="B3694" s="107" t="s">
        <v>4853</v>
      </c>
    </row>
    <row r="3695" spans="1:2" ht="13.8" customHeight="1">
      <c r="A3695" s="107" t="s">
        <v>11026</v>
      </c>
      <c r="B3695" s="107" t="s">
        <v>5897</v>
      </c>
    </row>
    <row r="3696" spans="1:2" ht="13.8" customHeight="1">
      <c r="A3696" s="107" t="s">
        <v>11027</v>
      </c>
      <c r="B3696" s="107" t="s">
        <v>5896</v>
      </c>
    </row>
    <row r="3697" spans="1:2" ht="13.8" customHeight="1">
      <c r="A3697" s="107" t="s">
        <v>11028</v>
      </c>
      <c r="B3697" s="107" t="s">
        <v>5895</v>
      </c>
    </row>
    <row r="3698" spans="1:2" ht="13.8" customHeight="1">
      <c r="A3698" s="107" t="s">
        <v>11029</v>
      </c>
      <c r="B3698" s="107" t="s">
        <v>5894</v>
      </c>
    </row>
    <row r="3699" spans="1:2" ht="13.8" customHeight="1">
      <c r="A3699" s="107" t="s">
        <v>11030</v>
      </c>
      <c r="B3699" s="107" t="s">
        <v>5893</v>
      </c>
    </row>
    <row r="3700" spans="1:2" ht="13.8" customHeight="1">
      <c r="A3700" s="107" t="s">
        <v>11031</v>
      </c>
      <c r="B3700" s="107" t="s">
        <v>5892</v>
      </c>
    </row>
    <row r="3701" spans="1:2" ht="13.8" customHeight="1">
      <c r="A3701" s="107" t="s">
        <v>11032</v>
      </c>
      <c r="B3701" s="107" t="s">
        <v>5891</v>
      </c>
    </row>
    <row r="3702" spans="1:2" ht="13.8" customHeight="1">
      <c r="A3702" s="107" t="s">
        <v>11033</v>
      </c>
      <c r="B3702" s="107" t="s">
        <v>5890</v>
      </c>
    </row>
    <row r="3703" spans="1:2" ht="13.8" customHeight="1">
      <c r="A3703" s="107" t="s">
        <v>11034</v>
      </c>
      <c r="B3703" s="107" t="s">
        <v>5889</v>
      </c>
    </row>
    <row r="3704" spans="1:2" ht="13.8" customHeight="1">
      <c r="A3704" s="107" t="s">
        <v>11035</v>
      </c>
      <c r="B3704" s="107" t="s">
        <v>5888</v>
      </c>
    </row>
    <row r="3705" spans="1:2" ht="13.8" customHeight="1">
      <c r="A3705" s="107" t="s">
        <v>11036</v>
      </c>
      <c r="B3705" s="107" t="s">
        <v>5887</v>
      </c>
    </row>
    <row r="3706" spans="1:2" ht="13.8" customHeight="1">
      <c r="A3706" s="107" t="s">
        <v>11037</v>
      </c>
      <c r="B3706" s="107" t="s">
        <v>5903</v>
      </c>
    </row>
    <row r="3707" spans="1:2" ht="13.8" customHeight="1">
      <c r="A3707" s="107" t="s">
        <v>11038</v>
      </c>
      <c r="B3707" s="107" t="s">
        <v>5902</v>
      </c>
    </row>
    <row r="3708" spans="1:2" ht="13.8" customHeight="1">
      <c r="A3708" s="107" t="s">
        <v>11039</v>
      </c>
      <c r="B3708" s="107" t="s">
        <v>5901</v>
      </c>
    </row>
    <row r="3709" spans="1:2" ht="13.8" customHeight="1">
      <c r="A3709" s="107" t="s">
        <v>11040</v>
      </c>
      <c r="B3709" s="107" t="s">
        <v>5900</v>
      </c>
    </row>
    <row r="3710" spans="1:2" ht="13.8" customHeight="1">
      <c r="A3710" s="107" t="s">
        <v>11041</v>
      </c>
      <c r="B3710" s="107" t="s">
        <v>5917</v>
      </c>
    </row>
    <row r="3711" spans="1:2" ht="13.8" customHeight="1">
      <c r="A3711" s="107" t="s">
        <v>11042</v>
      </c>
      <c r="B3711" s="107" t="s">
        <v>5916</v>
      </c>
    </row>
    <row r="3712" spans="1:2" ht="13.8" customHeight="1">
      <c r="A3712" s="107" t="s">
        <v>11043</v>
      </c>
      <c r="B3712" s="107" t="s">
        <v>5915</v>
      </c>
    </row>
    <row r="3713" spans="1:2" ht="13.8" customHeight="1">
      <c r="A3713" s="107" t="s">
        <v>11044</v>
      </c>
      <c r="B3713" s="107" t="s">
        <v>5914</v>
      </c>
    </row>
    <row r="3714" spans="1:2" ht="13.8" customHeight="1">
      <c r="A3714" s="107" t="s">
        <v>11045</v>
      </c>
      <c r="B3714" s="107" t="s">
        <v>5913</v>
      </c>
    </row>
    <row r="3715" spans="1:2" ht="13.8" customHeight="1">
      <c r="A3715" s="107" t="s">
        <v>11046</v>
      </c>
      <c r="B3715" s="107" t="s">
        <v>5912</v>
      </c>
    </row>
    <row r="3716" spans="1:2" ht="13.8" customHeight="1">
      <c r="A3716" s="107" t="s">
        <v>11047</v>
      </c>
      <c r="B3716" s="107" t="s">
        <v>5911</v>
      </c>
    </row>
    <row r="3717" spans="1:2" ht="13.8" customHeight="1">
      <c r="A3717" s="107" t="s">
        <v>11048</v>
      </c>
      <c r="B3717" s="107" t="s">
        <v>5910</v>
      </c>
    </row>
    <row r="3718" spans="1:2" ht="13.8" customHeight="1">
      <c r="A3718" s="107" t="s">
        <v>11049</v>
      </c>
      <c r="B3718" s="107" t="s">
        <v>5909</v>
      </c>
    </row>
    <row r="3719" spans="1:2" ht="13.8" customHeight="1">
      <c r="A3719" s="107" t="s">
        <v>11050</v>
      </c>
      <c r="B3719" s="107" t="s">
        <v>5908</v>
      </c>
    </row>
    <row r="3720" spans="1:2" ht="13.8" customHeight="1">
      <c r="A3720" s="107" t="s">
        <v>11051</v>
      </c>
      <c r="B3720" s="107" t="s">
        <v>5907</v>
      </c>
    </row>
    <row r="3721" spans="1:2" ht="13.8" customHeight="1">
      <c r="A3721" s="107" t="s">
        <v>11052</v>
      </c>
      <c r="B3721" s="107" t="s">
        <v>5906</v>
      </c>
    </row>
    <row r="3722" spans="1:2" ht="13.8" customHeight="1">
      <c r="A3722" s="107" t="s">
        <v>11053</v>
      </c>
      <c r="B3722" s="107" t="s">
        <v>5905</v>
      </c>
    </row>
    <row r="3723" spans="1:2" ht="13.8" customHeight="1">
      <c r="A3723" s="107" t="s">
        <v>11054</v>
      </c>
      <c r="B3723" s="107" t="s">
        <v>5904</v>
      </c>
    </row>
    <row r="3724" spans="1:2" ht="13.8" customHeight="1">
      <c r="A3724" s="107" t="s">
        <v>11055</v>
      </c>
      <c r="B3724" s="107" t="s">
        <v>5922</v>
      </c>
    </row>
    <row r="3725" spans="1:2" ht="13.8" customHeight="1">
      <c r="A3725" s="107" t="s">
        <v>11056</v>
      </c>
      <c r="B3725" s="107" t="s">
        <v>5921</v>
      </c>
    </row>
    <row r="3726" spans="1:2" ht="13.8" customHeight="1">
      <c r="A3726" s="107" t="s">
        <v>11057</v>
      </c>
      <c r="B3726" s="107" t="s">
        <v>5920</v>
      </c>
    </row>
    <row r="3727" spans="1:2" ht="13.8" customHeight="1">
      <c r="A3727" s="107" t="s">
        <v>11058</v>
      </c>
      <c r="B3727" s="107" t="s">
        <v>5919</v>
      </c>
    </row>
    <row r="3728" spans="1:2" ht="13.8" customHeight="1">
      <c r="A3728" s="107" t="s">
        <v>11059</v>
      </c>
      <c r="B3728" s="107" t="s">
        <v>5918</v>
      </c>
    </row>
    <row r="3729" spans="1:2" ht="13.8" customHeight="1">
      <c r="A3729" s="107" t="s">
        <v>11060</v>
      </c>
      <c r="B3729" s="107" t="s">
        <v>5927</v>
      </c>
    </row>
    <row r="3730" spans="1:2" ht="13.8" customHeight="1">
      <c r="A3730" s="107" t="s">
        <v>11061</v>
      </c>
      <c r="B3730" s="107" t="s">
        <v>5926</v>
      </c>
    </row>
    <row r="3731" spans="1:2" ht="13.8" customHeight="1">
      <c r="A3731" s="107" t="s">
        <v>11062</v>
      </c>
      <c r="B3731" s="107" t="s">
        <v>5925</v>
      </c>
    </row>
    <row r="3732" spans="1:2" ht="13.8" customHeight="1">
      <c r="A3732" s="107" t="s">
        <v>11063</v>
      </c>
      <c r="B3732" s="107" t="s">
        <v>5924</v>
      </c>
    </row>
    <row r="3733" spans="1:2" ht="13.8" customHeight="1">
      <c r="A3733" s="107" t="s">
        <v>11064</v>
      </c>
      <c r="B3733" s="107" t="s">
        <v>5923</v>
      </c>
    </row>
    <row r="3734" spans="1:2" ht="13.8" customHeight="1">
      <c r="A3734" s="107" t="s">
        <v>11065</v>
      </c>
      <c r="B3734" s="107" t="s">
        <v>12802</v>
      </c>
    </row>
    <row r="3735" spans="1:2" ht="13.8" customHeight="1">
      <c r="A3735" s="107" t="s">
        <v>11066</v>
      </c>
      <c r="B3735" s="107" t="s">
        <v>12803</v>
      </c>
    </row>
    <row r="3736" spans="1:2" ht="13.8" customHeight="1">
      <c r="A3736" s="107" t="s">
        <v>11067</v>
      </c>
      <c r="B3736" s="107" t="s">
        <v>5933</v>
      </c>
    </row>
    <row r="3737" spans="1:2" ht="13.8" customHeight="1">
      <c r="A3737" s="107" t="s">
        <v>11068</v>
      </c>
      <c r="B3737" s="107" t="s">
        <v>5932</v>
      </c>
    </row>
    <row r="3738" spans="1:2" ht="13.8" customHeight="1">
      <c r="A3738" s="107" t="s">
        <v>11069</v>
      </c>
      <c r="B3738" s="107" t="s">
        <v>5931</v>
      </c>
    </row>
    <row r="3739" spans="1:2" ht="13.8" customHeight="1">
      <c r="A3739" s="107" t="s">
        <v>11070</v>
      </c>
      <c r="B3739" s="107" t="s">
        <v>5930</v>
      </c>
    </row>
    <row r="3740" spans="1:2" ht="13.8" customHeight="1">
      <c r="A3740" s="107" t="s">
        <v>11071</v>
      </c>
      <c r="B3740" s="107" t="s">
        <v>5929</v>
      </c>
    </row>
    <row r="3741" spans="1:2" ht="13.8" customHeight="1">
      <c r="A3741" s="107" t="s">
        <v>11072</v>
      </c>
      <c r="B3741" s="107" t="s">
        <v>5928</v>
      </c>
    </row>
    <row r="3742" spans="1:2" ht="13.8" customHeight="1">
      <c r="A3742" s="107" t="s">
        <v>11073</v>
      </c>
      <c r="B3742" s="107" t="s">
        <v>5938</v>
      </c>
    </row>
    <row r="3743" spans="1:2" ht="13.8" customHeight="1">
      <c r="A3743" s="107" t="s">
        <v>11074</v>
      </c>
      <c r="B3743" s="107" t="s">
        <v>5937</v>
      </c>
    </row>
    <row r="3744" spans="1:2" ht="13.8" customHeight="1">
      <c r="A3744" s="107" t="s">
        <v>11075</v>
      </c>
      <c r="B3744" s="107" t="s">
        <v>5936</v>
      </c>
    </row>
    <row r="3745" spans="1:2" ht="13.8" customHeight="1">
      <c r="A3745" s="107" t="s">
        <v>11076</v>
      </c>
      <c r="B3745" s="107" t="s">
        <v>5935</v>
      </c>
    </row>
    <row r="3746" spans="1:2" ht="13.8" customHeight="1">
      <c r="A3746" s="107" t="s">
        <v>11077</v>
      </c>
      <c r="B3746" s="107" t="s">
        <v>5934</v>
      </c>
    </row>
    <row r="3747" spans="1:2" ht="13.8" customHeight="1">
      <c r="A3747" s="107" t="s">
        <v>11078</v>
      </c>
      <c r="B3747" s="107" t="s">
        <v>5940</v>
      </c>
    </row>
    <row r="3748" spans="1:2" ht="13.8" customHeight="1">
      <c r="A3748" s="107" t="s">
        <v>11079</v>
      </c>
      <c r="B3748" s="107" t="s">
        <v>5939</v>
      </c>
    </row>
    <row r="3749" spans="1:2" ht="13.8" customHeight="1">
      <c r="A3749" s="107" t="s">
        <v>11080</v>
      </c>
      <c r="B3749" s="107" t="s">
        <v>5941</v>
      </c>
    </row>
    <row r="3750" spans="1:2" ht="13.8" customHeight="1">
      <c r="A3750" s="107" t="s">
        <v>11081</v>
      </c>
      <c r="B3750" s="107" t="s">
        <v>5942</v>
      </c>
    </row>
    <row r="3751" spans="1:2" ht="13.8" customHeight="1">
      <c r="A3751" s="107" t="s">
        <v>11082</v>
      </c>
      <c r="B3751" s="107" t="s">
        <v>4741</v>
      </c>
    </row>
    <row r="3752" spans="1:2" ht="13.8" customHeight="1">
      <c r="A3752" s="107" t="s">
        <v>11083</v>
      </c>
      <c r="B3752" s="107" t="s">
        <v>5944</v>
      </c>
    </row>
    <row r="3753" spans="1:2" ht="13.8" customHeight="1">
      <c r="A3753" s="107" t="s">
        <v>11084</v>
      </c>
      <c r="B3753" s="107" t="s">
        <v>5943</v>
      </c>
    </row>
    <row r="3754" spans="1:2" ht="13.8" customHeight="1">
      <c r="A3754" s="107" t="s">
        <v>11085</v>
      </c>
      <c r="B3754" s="107" t="s">
        <v>5954</v>
      </c>
    </row>
    <row r="3755" spans="1:2" ht="13.8" customHeight="1">
      <c r="A3755" s="107" t="s">
        <v>11086</v>
      </c>
      <c r="B3755" s="107" t="s">
        <v>5953</v>
      </c>
    </row>
    <row r="3756" spans="1:2" ht="13.8" customHeight="1">
      <c r="A3756" s="107" t="s">
        <v>11087</v>
      </c>
      <c r="B3756" s="107" t="s">
        <v>5952</v>
      </c>
    </row>
    <row r="3757" spans="1:2" ht="13.8" customHeight="1">
      <c r="A3757" s="107" t="s">
        <v>11088</v>
      </c>
      <c r="B3757" s="107" t="s">
        <v>5951</v>
      </c>
    </row>
    <row r="3758" spans="1:2" ht="13.8" customHeight="1">
      <c r="A3758" s="107" t="s">
        <v>11089</v>
      </c>
      <c r="B3758" s="107" t="s">
        <v>5950</v>
      </c>
    </row>
    <row r="3759" spans="1:2" ht="13.8" customHeight="1">
      <c r="A3759" s="107" t="s">
        <v>11090</v>
      </c>
      <c r="B3759" s="107" t="s">
        <v>5949</v>
      </c>
    </row>
    <row r="3760" spans="1:2" ht="13.8" customHeight="1">
      <c r="A3760" s="107" t="s">
        <v>11091</v>
      </c>
      <c r="B3760" s="107" t="s">
        <v>5948</v>
      </c>
    </row>
    <row r="3761" spans="1:2" ht="13.8" customHeight="1">
      <c r="A3761" s="107" t="s">
        <v>11092</v>
      </c>
      <c r="B3761" s="107" t="s">
        <v>5947</v>
      </c>
    </row>
    <row r="3762" spans="1:2" ht="13.8" customHeight="1">
      <c r="A3762" s="107" t="s">
        <v>11093</v>
      </c>
      <c r="B3762" s="107" t="s">
        <v>5946</v>
      </c>
    </row>
    <row r="3763" spans="1:2" ht="13.8" customHeight="1">
      <c r="A3763" s="107" t="s">
        <v>11094</v>
      </c>
      <c r="B3763" s="107" t="s">
        <v>5945</v>
      </c>
    </row>
    <row r="3764" spans="1:2" ht="13.8" customHeight="1">
      <c r="A3764" s="107" t="s">
        <v>11095</v>
      </c>
      <c r="B3764" s="107" t="s">
        <v>5955</v>
      </c>
    </row>
    <row r="3765" spans="1:2" ht="13.8" customHeight="1">
      <c r="A3765" s="107" t="s">
        <v>11096</v>
      </c>
      <c r="B3765" s="107" t="s">
        <v>5957</v>
      </c>
    </row>
    <row r="3766" spans="1:2" ht="13.8" customHeight="1">
      <c r="A3766" s="107" t="s">
        <v>11097</v>
      </c>
      <c r="B3766" s="107" t="s">
        <v>5956</v>
      </c>
    </row>
    <row r="3767" spans="1:2" ht="13.8" customHeight="1">
      <c r="A3767" s="107" t="s">
        <v>11098</v>
      </c>
      <c r="B3767" s="107" t="s">
        <v>5963</v>
      </c>
    </row>
    <row r="3768" spans="1:2" ht="13.8" customHeight="1">
      <c r="A3768" s="107" t="s">
        <v>11099</v>
      </c>
      <c r="B3768" s="107" t="s">
        <v>5962</v>
      </c>
    </row>
    <row r="3769" spans="1:2" ht="13.8" customHeight="1">
      <c r="A3769" s="107" t="s">
        <v>11100</v>
      </c>
      <c r="B3769" s="107" t="s">
        <v>5961</v>
      </c>
    </row>
    <row r="3770" spans="1:2" ht="13.8" customHeight="1">
      <c r="A3770" s="107" t="s">
        <v>11101</v>
      </c>
      <c r="B3770" s="107" t="s">
        <v>5960</v>
      </c>
    </row>
    <row r="3771" spans="1:2" ht="13.8" customHeight="1">
      <c r="A3771" s="107" t="s">
        <v>11102</v>
      </c>
      <c r="B3771" s="107" t="s">
        <v>5959</v>
      </c>
    </row>
    <row r="3772" spans="1:2" ht="13.8" customHeight="1">
      <c r="A3772" s="107" t="s">
        <v>11103</v>
      </c>
      <c r="B3772" s="107" t="s">
        <v>5958</v>
      </c>
    </row>
    <row r="3773" spans="1:2" ht="13.8" customHeight="1">
      <c r="A3773" s="107" t="s">
        <v>11104</v>
      </c>
      <c r="B3773" s="107" t="s">
        <v>5964</v>
      </c>
    </row>
    <row r="3774" spans="1:2" ht="13.8" customHeight="1">
      <c r="A3774" s="107" t="s">
        <v>11105</v>
      </c>
      <c r="B3774" s="107" t="s">
        <v>12804</v>
      </c>
    </row>
    <row r="3775" spans="1:2" ht="13.8" customHeight="1">
      <c r="A3775" s="107" t="s">
        <v>11106</v>
      </c>
      <c r="B3775" s="107" t="s">
        <v>12805</v>
      </c>
    </row>
    <row r="3776" spans="1:2" ht="13.8" customHeight="1">
      <c r="A3776" s="107" t="s">
        <v>11107</v>
      </c>
      <c r="B3776" s="107" t="s">
        <v>12806</v>
      </c>
    </row>
    <row r="3777" spans="1:2" ht="13.8" customHeight="1">
      <c r="A3777" s="107" t="s">
        <v>11108</v>
      </c>
      <c r="B3777" s="107" t="s">
        <v>12807</v>
      </c>
    </row>
    <row r="3778" spans="1:2" ht="13.8" customHeight="1">
      <c r="A3778" s="107" t="s">
        <v>11109</v>
      </c>
      <c r="B3778" s="107" t="s">
        <v>12808</v>
      </c>
    </row>
    <row r="3779" spans="1:2" ht="13.8" customHeight="1">
      <c r="A3779" s="107" t="s">
        <v>11110</v>
      </c>
      <c r="B3779" s="107" t="s">
        <v>5966</v>
      </c>
    </row>
    <row r="3780" spans="1:2" ht="13.8" customHeight="1">
      <c r="A3780" s="107" t="s">
        <v>11111</v>
      </c>
      <c r="B3780" s="107" t="s">
        <v>5965</v>
      </c>
    </row>
    <row r="3781" spans="1:2" ht="13.8" customHeight="1">
      <c r="A3781" s="107" t="s">
        <v>11112</v>
      </c>
      <c r="B3781" s="107" t="s">
        <v>12809</v>
      </c>
    </row>
    <row r="3782" spans="1:2" ht="13.8" customHeight="1">
      <c r="A3782" s="107" t="s">
        <v>11113</v>
      </c>
      <c r="B3782" s="107" t="s">
        <v>12810</v>
      </c>
    </row>
    <row r="3783" spans="1:2" ht="13.8" customHeight="1">
      <c r="A3783" s="107" t="s">
        <v>11114</v>
      </c>
      <c r="B3783" s="107" t="s">
        <v>12811</v>
      </c>
    </row>
    <row r="3784" spans="1:2" ht="13.8" customHeight="1">
      <c r="A3784" s="107" t="s">
        <v>11115</v>
      </c>
      <c r="B3784" s="107" t="s">
        <v>5977</v>
      </c>
    </row>
    <row r="3785" spans="1:2" ht="13.8" customHeight="1">
      <c r="A3785" s="107" t="s">
        <v>11116</v>
      </c>
      <c r="B3785" s="107" t="s">
        <v>5976</v>
      </c>
    </row>
    <row r="3786" spans="1:2" ht="13.8" customHeight="1">
      <c r="A3786" s="107" t="s">
        <v>11117</v>
      </c>
      <c r="B3786" s="107" t="s">
        <v>5975</v>
      </c>
    </row>
    <row r="3787" spans="1:2" ht="13.8" customHeight="1">
      <c r="A3787" s="107" t="s">
        <v>11118</v>
      </c>
      <c r="B3787" s="107" t="s">
        <v>5974</v>
      </c>
    </row>
    <row r="3788" spans="1:2" ht="13.8" customHeight="1">
      <c r="A3788" s="107" t="s">
        <v>11119</v>
      </c>
      <c r="B3788" s="107" t="s">
        <v>5973</v>
      </c>
    </row>
    <row r="3789" spans="1:2" ht="13.8" customHeight="1">
      <c r="A3789" s="107" t="s">
        <v>11120</v>
      </c>
      <c r="B3789" s="107" t="s">
        <v>5972</v>
      </c>
    </row>
    <row r="3790" spans="1:2" ht="13.8" customHeight="1">
      <c r="A3790" s="107" t="s">
        <v>11121</v>
      </c>
      <c r="B3790" s="107" t="s">
        <v>5971</v>
      </c>
    </row>
    <row r="3791" spans="1:2" ht="13.8" customHeight="1">
      <c r="A3791" s="107" t="s">
        <v>11122</v>
      </c>
      <c r="B3791" s="107" t="s">
        <v>5970</v>
      </c>
    </row>
    <row r="3792" spans="1:2" ht="13.8" customHeight="1">
      <c r="A3792" s="107" t="s">
        <v>11123</v>
      </c>
      <c r="B3792" s="107" t="s">
        <v>5969</v>
      </c>
    </row>
    <row r="3793" spans="1:2" ht="13.8" customHeight="1">
      <c r="A3793" s="107" t="s">
        <v>11124</v>
      </c>
      <c r="B3793" s="107" t="s">
        <v>5968</v>
      </c>
    </row>
    <row r="3794" spans="1:2" ht="13.8" customHeight="1">
      <c r="A3794" s="107" t="s">
        <v>11125</v>
      </c>
      <c r="B3794" s="107" t="s">
        <v>5967</v>
      </c>
    </row>
    <row r="3795" spans="1:2" ht="13.8" customHeight="1">
      <c r="A3795" s="107" t="s">
        <v>11126</v>
      </c>
      <c r="B3795" s="107" t="s">
        <v>5982</v>
      </c>
    </row>
    <row r="3796" spans="1:2" ht="13.8" customHeight="1">
      <c r="A3796" s="107" t="s">
        <v>11127</v>
      </c>
      <c r="B3796" s="107" t="s">
        <v>5981</v>
      </c>
    </row>
    <row r="3797" spans="1:2" ht="13.8" customHeight="1">
      <c r="A3797" s="107" t="s">
        <v>11128</v>
      </c>
      <c r="B3797" s="107" t="s">
        <v>5980</v>
      </c>
    </row>
    <row r="3798" spans="1:2" ht="13.8" customHeight="1">
      <c r="A3798" s="107" t="s">
        <v>11129</v>
      </c>
      <c r="B3798" s="107" t="s">
        <v>5979</v>
      </c>
    </row>
    <row r="3799" spans="1:2" ht="13.8" customHeight="1">
      <c r="A3799" s="107" t="s">
        <v>11130</v>
      </c>
      <c r="B3799" s="107" t="s">
        <v>5978</v>
      </c>
    </row>
    <row r="3800" spans="1:2" ht="13.8" customHeight="1">
      <c r="A3800" s="107" t="s">
        <v>11131</v>
      </c>
      <c r="B3800" s="107" t="s">
        <v>7626</v>
      </c>
    </row>
    <row r="3801" spans="1:2" ht="13.8" customHeight="1">
      <c r="A3801" s="107" t="s">
        <v>11132</v>
      </c>
      <c r="B3801" s="107" t="s">
        <v>5983</v>
      </c>
    </row>
    <row r="3802" spans="1:2" ht="13.8" customHeight="1">
      <c r="A3802" s="107" t="s">
        <v>11133</v>
      </c>
      <c r="B3802" s="107" t="s">
        <v>5985</v>
      </c>
    </row>
    <row r="3803" spans="1:2" ht="13.8" customHeight="1">
      <c r="A3803" s="107" t="s">
        <v>11134</v>
      </c>
      <c r="B3803" s="107" t="s">
        <v>5984</v>
      </c>
    </row>
    <row r="3804" spans="1:2" ht="13.8" customHeight="1">
      <c r="A3804" s="107" t="s">
        <v>11135</v>
      </c>
      <c r="B3804" s="107" t="s">
        <v>5999</v>
      </c>
    </row>
    <row r="3805" spans="1:2" ht="13.8" customHeight="1">
      <c r="A3805" s="107" t="s">
        <v>11136</v>
      </c>
      <c r="B3805" s="107" t="s">
        <v>5998</v>
      </c>
    </row>
    <row r="3806" spans="1:2" ht="13.8" customHeight="1">
      <c r="A3806" s="107" t="s">
        <v>11137</v>
      </c>
      <c r="B3806" s="107" t="s">
        <v>5997</v>
      </c>
    </row>
    <row r="3807" spans="1:2" ht="13.8" customHeight="1">
      <c r="A3807" s="107" t="s">
        <v>11138</v>
      </c>
      <c r="B3807" s="107" t="s">
        <v>5996</v>
      </c>
    </row>
    <row r="3808" spans="1:2" ht="13.8" customHeight="1">
      <c r="A3808" s="107" t="s">
        <v>11139</v>
      </c>
      <c r="B3808" s="107" t="s">
        <v>5995</v>
      </c>
    </row>
    <row r="3809" spans="1:2" ht="13.8" customHeight="1">
      <c r="A3809" s="107" t="s">
        <v>11140</v>
      </c>
      <c r="B3809" s="107" t="s">
        <v>5994</v>
      </c>
    </row>
    <row r="3810" spans="1:2" ht="13.8" customHeight="1">
      <c r="A3810" s="107" t="s">
        <v>11141</v>
      </c>
      <c r="B3810" s="107" t="s">
        <v>5993</v>
      </c>
    </row>
    <row r="3811" spans="1:2" ht="13.8" customHeight="1">
      <c r="A3811" s="107" t="s">
        <v>11142</v>
      </c>
      <c r="B3811" s="107" t="s">
        <v>5992</v>
      </c>
    </row>
    <row r="3812" spans="1:2" ht="13.8" customHeight="1">
      <c r="A3812" s="107" t="s">
        <v>11143</v>
      </c>
      <c r="B3812" s="107" t="s">
        <v>5991</v>
      </c>
    </row>
    <row r="3813" spans="1:2" ht="13.8" customHeight="1">
      <c r="A3813" s="107" t="s">
        <v>11144</v>
      </c>
      <c r="B3813" s="107" t="s">
        <v>5990</v>
      </c>
    </row>
    <row r="3814" spans="1:2" ht="13.8" customHeight="1">
      <c r="A3814" s="107" t="s">
        <v>11145</v>
      </c>
      <c r="B3814" s="107" t="s">
        <v>5989</v>
      </c>
    </row>
    <row r="3815" spans="1:2" ht="13.8" customHeight="1">
      <c r="A3815" s="107" t="s">
        <v>11146</v>
      </c>
      <c r="B3815" s="107" t="s">
        <v>5988</v>
      </c>
    </row>
    <row r="3816" spans="1:2" ht="13.8" customHeight="1">
      <c r="A3816" s="107" t="s">
        <v>11147</v>
      </c>
      <c r="B3816" s="107" t="s">
        <v>5987</v>
      </c>
    </row>
    <row r="3817" spans="1:2" ht="13.8" customHeight="1">
      <c r="A3817" s="107" t="s">
        <v>11148</v>
      </c>
      <c r="B3817" s="107" t="s">
        <v>5986</v>
      </c>
    </row>
    <row r="3818" spans="1:2" ht="13.8" customHeight="1">
      <c r="A3818" s="107" t="s">
        <v>11149</v>
      </c>
      <c r="B3818" s="107" t="s">
        <v>6003</v>
      </c>
    </row>
    <row r="3819" spans="1:2" ht="13.8" customHeight="1">
      <c r="A3819" s="107" t="s">
        <v>11150</v>
      </c>
      <c r="B3819" s="107" t="s">
        <v>6002</v>
      </c>
    </row>
    <row r="3820" spans="1:2" ht="13.8" customHeight="1">
      <c r="A3820" s="107" t="s">
        <v>11151</v>
      </c>
      <c r="B3820" s="107" t="s">
        <v>6001</v>
      </c>
    </row>
    <row r="3821" spans="1:2" ht="13.8" customHeight="1">
      <c r="A3821" s="107" t="s">
        <v>11152</v>
      </c>
      <c r="B3821" s="107" t="s">
        <v>6000</v>
      </c>
    </row>
    <row r="3822" spans="1:2" ht="13.8" customHeight="1">
      <c r="A3822" s="107" t="s">
        <v>11153</v>
      </c>
      <c r="B3822" s="107" t="s">
        <v>6017</v>
      </c>
    </row>
    <row r="3823" spans="1:2" ht="13.8" customHeight="1">
      <c r="A3823" s="107" t="s">
        <v>11154</v>
      </c>
      <c r="B3823" s="107" t="s">
        <v>6016</v>
      </c>
    </row>
    <row r="3824" spans="1:2" ht="13.8" customHeight="1">
      <c r="A3824" s="107" t="s">
        <v>11155</v>
      </c>
      <c r="B3824" s="107" t="s">
        <v>6015</v>
      </c>
    </row>
    <row r="3825" spans="1:2" ht="13.8" customHeight="1">
      <c r="A3825" s="107" t="s">
        <v>11156</v>
      </c>
      <c r="B3825" s="107" t="s">
        <v>6014</v>
      </c>
    </row>
    <row r="3826" spans="1:2" ht="13.8" customHeight="1">
      <c r="A3826" s="107" t="s">
        <v>11157</v>
      </c>
      <c r="B3826" s="107" t="s">
        <v>6013</v>
      </c>
    </row>
    <row r="3827" spans="1:2" ht="13.8" customHeight="1">
      <c r="A3827" s="107" t="s">
        <v>11158</v>
      </c>
      <c r="B3827" s="107" t="s">
        <v>6012</v>
      </c>
    </row>
    <row r="3828" spans="1:2" ht="13.8" customHeight="1">
      <c r="A3828" s="107" t="s">
        <v>11159</v>
      </c>
      <c r="B3828" s="107" t="s">
        <v>6011</v>
      </c>
    </row>
    <row r="3829" spans="1:2" ht="13.8" customHeight="1">
      <c r="A3829" s="107" t="s">
        <v>11160</v>
      </c>
      <c r="B3829" s="107" t="s">
        <v>6010</v>
      </c>
    </row>
    <row r="3830" spans="1:2" ht="13.8" customHeight="1">
      <c r="A3830" s="107" t="s">
        <v>11161</v>
      </c>
      <c r="B3830" s="107" t="s">
        <v>6009</v>
      </c>
    </row>
    <row r="3831" spans="1:2" ht="13.8" customHeight="1">
      <c r="A3831" s="107" t="s">
        <v>11162</v>
      </c>
      <c r="B3831" s="107" t="s">
        <v>6008</v>
      </c>
    </row>
    <row r="3832" spans="1:2" ht="13.8" customHeight="1">
      <c r="A3832" s="107" t="s">
        <v>11163</v>
      </c>
      <c r="B3832" s="107" t="s">
        <v>6007</v>
      </c>
    </row>
    <row r="3833" spans="1:2" ht="13.8" customHeight="1">
      <c r="A3833" s="107" t="s">
        <v>11164</v>
      </c>
      <c r="B3833" s="107" t="s">
        <v>6006</v>
      </c>
    </row>
    <row r="3834" spans="1:2" ht="13.8" customHeight="1">
      <c r="A3834" s="107" t="s">
        <v>11165</v>
      </c>
      <c r="B3834" s="107" t="s">
        <v>6005</v>
      </c>
    </row>
    <row r="3835" spans="1:2" ht="13.8" customHeight="1">
      <c r="A3835" s="107" t="s">
        <v>11166</v>
      </c>
      <c r="B3835" s="107" t="s">
        <v>6004</v>
      </c>
    </row>
    <row r="3836" spans="1:2" ht="13.8" customHeight="1">
      <c r="A3836" s="107" t="s">
        <v>11167</v>
      </c>
      <c r="B3836" s="107" t="s">
        <v>6022</v>
      </c>
    </row>
    <row r="3837" spans="1:2" ht="13.8" customHeight="1">
      <c r="A3837" s="107" t="s">
        <v>11168</v>
      </c>
      <c r="B3837" s="107" t="s">
        <v>6021</v>
      </c>
    </row>
    <row r="3838" spans="1:2" ht="13.8" customHeight="1">
      <c r="A3838" s="107" t="s">
        <v>11169</v>
      </c>
      <c r="B3838" s="107" t="s">
        <v>6020</v>
      </c>
    </row>
    <row r="3839" spans="1:2" ht="13.8" customHeight="1">
      <c r="A3839" s="107" t="s">
        <v>11170</v>
      </c>
      <c r="B3839" s="107" t="s">
        <v>6019</v>
      </c>
    </row>
    <row r="3840" spans="1:2" ht="13.8" customHeight="1">
      <c r="A3840" s="107" t="s">
        <v>11171</v>
      </c>
      <c r="B3840" s="107" t="s">
        <v>6018</v>
      </c>
    </row>
    <row r="3841" spans="1:2" ht="13.8" customHeight="1">
      <c r="A3841" s="107" t="s">
        <v>11172</v>
      </c>
      <c r="B3841" s="107" t="s">
        <v>6027</v>
      </c>
    </row>
    <row r="3842" spans="1:2" ht="13.8" customHeight="1">
      <c r="A3842" s="107" t="s">
        <v>11173</v>
      </c>
      <c r="B3842" s="107" t="s">
        <v>6026</v>
      </c>
    </row>
    <row r="3843" spans="1:2" ht="13.8" customHeight="1">
      <c r="A3843" s="107" t="s">
        <v>11174</v>
      </c>
      <c r="B3843" s="107" t="s">
        <v>6025</v>
      </c>
    </row>
    <row r="3844" spans="1:2" ht="13.8" customHeight="1">
      <c r="A3844" s="107" t="s">
        <v>11175</v>
      </c>
      <c r="B3844" s="107" t="s">
        <v>6024</v>
      </c>
    </row>
    <row r="3845" spans="1:2" ht="13.8" customHeight="1">
      <c r="A3845" s="107" t="s">
        <v>11176</v>
      </c>
      <c r="B3845" s="107" t="s">
        <v>6023</v>
      </c>
    </row>
    <row r="3846" spans="1:2" ht="13.8" customHeight="1">
      <c r="A3846" s="107" t="s">
        <v>11177</v>
      </c>
      <c r="B3846" s="107" t="s">
        <v>12812</v>
      </c>
    </row>
    <row r="3847" spans="1:2" ht="13.8" customHeight="1">
      <c r="A3847" s="107" t="s">
        <v>11178</v>
      </c>
      <c r="B3847" s="107" t="s">
        <v>6033</v>
      </c>
    </row>
    <row r="3848" spans="1:2" ht="13.8" customHeight="1">
      <c r="A3848" s="107" t="s">
        <v>11179</v>
      </c>
      <c r="B3848" s="107" t="s">
        <v>6032</v>
      </c>
    </row>
    <row r="3849" spans="1:2" ht="13.8" customHeight="1">
      <c r="A3849" s="107" t="s">
        <v>11180</v>
      </c>
      <c r="B3849" s="107" t="s">
        <v>6031</v>
      </c>
    </row>
    <row r="3850" spans="1:2" ht="13.8" customHeight="1">
      <c r="A3850" s="107" t="s">
        <v>11181</v>
      </c>
      <c r="B3850" s="107" t="s">
        <v>6030</v>
      </c>
    </row>
    <row r="3851" spans="1:2" ht="13.8" customHeight="1">
      <c r="A3851" s="107" t="s">
        <v>11182</v>
      </c>
      <c r="B3851" s="107" t="s">
        <v>7616</v>
      </c>
    </row>
    <row r="3852" spans="1:2" ht="13.8" customHeight="1">
      <c r="A3852" s="107" t="s">
        <v>11183</v>
      </c>
      <c r="B3852" s="107" t="s">
        <v>6029</v>
      </c>
    </row>
    <row r="3853" spans="1:2" ht="13.8" customHeight="1">
      <c r="A3853" s="107" t="s">
        <v>11184</v>
      </c>
      <c r="B3853" s="107" t="s">
        <v>6028</v>
      </c>
    </row>
    <row r="3854" spans="1:2" ht="13.8" customHeight="1">
      <c r="A3854" s="107" t="s">
        <v>11185</v>
      </c>
      <c r="B3854" s="107" t="s">
        <v>12813</v>
      </c>
    </row>
    <row r="3855" spans="1:2" ht="13.8" customHeight="1">
      <c r="A3855" s="107" t="s">
        <v>11186</v>
      </c>
      <c r="B3855" s="107" t="s">
        <v>6038</v>
      </c>
    </row>
    <row r="3856" spans="1:2" ht="13.8" customHeight="1">
      <c r="A3856" s="107" t="s">
        <v>11187</v>
      </c>
      <c r="B3856" s="107" t="s">
        <v>6037</v>
      </c>
    </row>
    <row r="3857" spans="1:2" ht="13.8" customHeight="1">
      <c r="A3857" s="107" t="s">
        <v>11188</v>
      </c>
      <c r="B3857" s="107" t="s">
        <v>6036</v>
      </c>
    </row>
    <row r="3858" spans="1:2" ht="13.8" customHeight="1">
      <c r="A3858" s="107" t="s">
        <v>11189</v>
      </c>
      <c r="B3858" s="107" t="s">
        <v>6035</v>
      </c>
    </row>
    <row r="3859" spans="1:2" ht="13.8" customHeight="1">
      <c r="A3859" s="107" t="s">
        <v>11190</v>
      </c>
      <c r="B3859" s="107" t="s">
        <v>6034</v>
      </c>
    </row>
    <row r="3860" spans="1:2" ht="13.8" customHeight="1">
      <c r="A3860" s="107" t="s">
        <v>11191</v>
      </c>
      <c r="B3860" s="107" t="s">
        <v>6046</v>
      </c>
    </row>
    <row r="3861" spans="1:2" ht="13.8" customHeight="1">
      <c r="A3861" s="107" t="s">
        <v>11192</v>
      </c>
      <c r="B3861" s="107" t="s">
        <v>6045</v>
      </c>
    </row>
    <row r="3862" spans="1:2" ht="13.8" customHeight="1">
      <c r="A3862" s="107" t="s">
        <v>11193</v>
      </c>
      <c r="B3862" s="107" t="s">
        <v>6044</v>
      </c>
    </row>
    <row r="3863" spans="1:2" ht="13.8" customHeight="1">
      <c r="A3863" s="107" t="s">
        <v>11194</v>
      </c>
      <c r="B3863" s="107" t="s">
        <v>6043</v>
      </c>
    </row>
    <row r="3864" spans="1:2" ht="13.8" customHeight="1">
      <c r="A3864" s="107" t="s">
        <v>11195</v>
      </c>
      <c r="B3864" s="107" t="s">
        <v>6042</v>
      </c>
    </row>
    <row r="3865" spans="1:2" ht="13.8" customHeight="1">
      <c r="A3865" s="107" t="s">
        <v>11196</v>
      </c>
      <c r="B3865" s="107" t="s">
        <v>6041</v>
      </c>
    </row>
    <row r="3866" spans="1:2" ht="13.8" customHeight="1">
      <c r="A3866" s="107" t="s">
        <v>11197</v>
      </c>
      <c r="B3866" s="107" t="s">
        <v>6040</v>
      </c>
    </row>
    <row r="3867" spans="1:2" ht="13.8" customHeight="1">
      <c r="A3867" s="107" t="s">
        <v>11198</v>
      </c>
      <c r="B3867" s="107" t="s">
        <v>6039</v>
      </c>
    </row>
    <row r="3868" spans="1:2" ht="13.8" customHeight="1">
      <c r="A3868" s="107" t="s">
        <v>11199</v>
      </c>
      <c r="B3868" s="107" t="s">
        <v>12814</v>
      </c>
    </row>
    <row r="3869" spans="1:2" ht="13.8" customHeight="1">
      <c r="A3869" s="107" t="s">
        <v>11200</v>
      </c>
      <c r="B3869" s="107" t="s">
        <v>6048</v>
      </c>
    </row>
    <row r="3870" spans="1:2" ht="13.8" customHeight="1">
      <c r="A3870" s="107" t="s">
        <v>11201</v>
      </c>
      <c r="B3870" s="107" t="s">
        <v>12815</v>
      </c>
    </row>
    <row r="3871" spans="1:2" ht="13.8" customHeight="1">
      <c r="A3871" s="107" t="s">
        <v>11202</v>
      </c>
      <c r="B3871" s="107" t="s">
        <v>6047</v>
      </c>
    </row>
    <row r="3872" spans="1:2" ht="13.8" customHeight="1">
      <c r="A3872" s="107" t="s">
        <v>11203</v>
      </c>
      <c r="B3872" s="107" t="s">
        <v>12816</v>
      </c>
    </row>
    <row r="3873" spans="1:2" ht="13.8" customHeight="1">
      <c r="A3873" s="107" t="s">
        <v>11204</v>
      </c>
      <c r="B3873" s="107" t="s">
        <v>6052</v>
      </c>
    </row>
    <row r="3874" spans="1:2" ht="13.8" customHeight="1">
      <c r="A3874" s="107" t="s">
        <v>11205</v>
      </c>
      <c r="B3874" s="107" t="s">
        <v>12817</v>
      </c>
    </row>
    <row r="3875" spans="1:2" ht="13.8" customHeight="1">
      <c r="A3875" s="107" t="s">
        <v>11206</v>
      </c>
      <c r="B3875" s="107" t="s">
        <v>12818</v>
      </c>
    </row>
    <row r="3876" spans="1:2" ht="13.8" customHeight="1">
      <c r="A3876" s="107" t="s">
        <v>11207</v>
      </c>
      <c r="B3876" s="107" t="s">
        <v>6051</v>
      </c>
    </row>
    <row r="3877" spans="1:2" ht="13.8" customHeight="1">
      <c r="A3877" s="107" t="s">
        <v>11208</v>
      </c>
      <c r="B3877" s="107" t="s">
        <v>6050</v>
      </c>
    </row>
    <row r="3878" spans="1:2" ht="13.8" customHeight="1">
      <c r="A3878" s="107" t="s">
        <v>11209</v>
      </c>
      <c r="B3878" s="107" t="s">
        <v>6049</v>
      </c>
    </row>
    <row r="3879" spans="1:2" ht="13.8" customHeight="1">
      <c r="A3879" s="107" t="s">
        <v>11210</v>
      </c>
      <c r="B3879" s="107" t="s">
        <v>12819</v>
      </c>
    </row>
    <row r="3880" spans="1:2" ht="13.8" customHeight="1">
      <c r="A3880" s="107" t="s">
        <v>11211</v>
      </c>
      <c r="B3880" s="107" t="s">
        <v>7617</v>
      </c>
    </row>
    <row r="3881" spans="1:2" ht="13.8" customHeight="1">
      <c r="A3881" s="107" t="s">
        <v>11212</v>
      </c>
      <c r="B3881" s="107" t="s">
        <v>6056</v>
      </c>
    </row>
    <row r="3882" spans="1:2" ht="13.8" customHeight="1">
      <c r="A3882" s="107" t="s">
        <v>11213</v>
      </c>
      <c r="B3882" s="107" t="s">
        <v>6055</v>
      </c>
    </row>
    <row r="3883" spans="1:2" ht="13.8" customHeight="1">
      <c r="A3883" s="107" t="s">
        <v>11214</v>
      </c>
      <c r="B3883" s="107" t="s">
        <v>6054</v>
      </c>
    </row>
    <row r="3884" spans="1:2" ht="13.8" customHeight="1">
      <c r="A3884" s="107" t="s">
        <v>11215</v>
      </c>
      <c r="B3884" s="107" t="s">
        <v>6053</v>
      </c>
    </row>
    <row r="3885" spans="1:2" ht="13.8" customHeight="1">
      <c r="A3885" s="107" t="s">
        <v>11216</v>
      </c>
      <c r="B3885" s="107" t="s">
        <v>6058</v>
      </c>
    </row>
    <row r="3886" spans="1:2" ht="13.8" customHeight="1">
      <c r="A3886" s="107" t="s">
        <v>11217</v>
      </c>
      <c r="B3886" s="107" t="s">
        <v>6057</v>
      </c>
    </row>
    <row r="3887" spans="1:2" ht="13.8" customHeight="1">
      <c r="A3887" s="107" t="s">
        <v>11218</v>
      </c>
      <c r="B3887" s="107" t="s">
        <v>6059</v>
      </c>
    </row>
    <row r="3888" spans="1:2" ht="13.8" customHeight="1">
      <c r="A3888" s="107" t="s">
        <v>11219</v>
      </c>
      <c r="B3888" s="107" t="s">
        <v>6061</v>
      </c>
    </row>
    <row r="3889" spans="1:2" ht="13.8" customHeight="1">
      <c r="A3889" s="107" t="s">
        <v>11220</v>
      </c>
      <c r="B3889" s="107" t="s">
        <v>6060</v>
      </c>
    </row>
    <row r="3890" spans="1:2" ht="13.8" customHeight="1">
      <c r="A3890" s="107" t="s">
        <v>11221</v>
      </c>
      <c r="B3890" s="107" t="s">
        <v>6073</v>
      </c>
    </row>
    <row r="3891" spans="1:2" ht="13.8" customHeight="1">
      <c r="A3891" s="107" t="s">
        <v>11222</v>
      </c>
      <c r="B3891" s="107" t="s">
        <v>6072</v>
      </c>
    </row>
    <row r="3892" spans="1:2" ht="13.8" customHeight="1">
      <c r="A3892" s="107" t="s">
        <v>11223</v>
      </c>
      <c r="B3892" s="107" t="s">
        <v>6071</v>
      </c>
    </row>
    <row r="3893" spans="1:2" ht="13.8" customHeight="1">
      <c r="A3893" s="107" t="s">
        <v>11224</v>
      </c>
      <c r="B3893" s="107" t="s">
        <v>6070</v>
      </c>
    </row>
    <row r="3894" spans="1:2" ht="13.8" customHeight="1">
      <c r="A3894" s="107" t="s">
        <v>11225</v>
      </c>
      <c r="B3894" s="107" t="s">
        <v>4850</v>
      </c>
    </row>
    <row r="3895" spans="1:2" ht="13.8" customHeight="1">
      <c r="A3895" s="107" t="s">
        <v>11226</v>
      </c>
      <c r="B3895" s="107" t="s">
        <v>6069</v>
      </c>
    </row>
    <row r="3896" spans="1:2" ht="13.8" customHeight="1">
      <c r="A3896" s="107" t="s">
        <v>11227</v>
      </c>
      <c r="B3896" s="107" t="s">
        <v>6068</v>
      </c>
    </row>
    <row r="3897" spans="1:2" ht="13.8" customHeight="1">
      <c r="A3897" s="107" t="s">
        <v>11228</v>
      </c>
      <c r="B3897" s="107" t="s">
        <v>6067</v>
      </c>
    </row>
    <row r="3898" spans="1:2" ht="13.8" customHeight="1">
      <c r="A3898" s="107" t="s">
        <v>11229</v>
      </c>
      <c r="B3898" s="107" t="s">
        <v>6066</v>
      </c>
    </row>
    <row r="3899" spans="1:2" ht="13.8" customHeight="1">
      <c r="A3899" s="107" t="s">
        <v>11230</v>
      </c>
      <c r="B3899" s="107" t="s">
        <v>4108</v>
      </c>
    </row>
    <row r="3900" spans="1:2" ht="13.8" customHeight="1">
      <c r="A3900" s="107" t="s">
        <v>11231</v>
      </c>
      <c r="B3900" s="107" t="s">
        <v>6065</v>
      </c>
    </row>
    <row r="3901" spans="1:2" ht="13.8" customHeight="1">
      <c r="A3901" s="107" t="s">
        <v>11232</v>
      </c>
      <c r="B3901" s="107" t="s">
        <v>6064</v>
      </c>
    </row>
    <row r="3902" spans="1:2" ht="13.8" customHeight="1">
      <c r="A3902" s="107" t="s">
        <v>11233</v>
      </c>
      <c r="B3902" s="107" t="s">
        <v>6063</v>
      </c>
    </row>
    <row r="3903" spans="1:2" ht="13.8" customHeight="1">
      <c r="A3903" s="107" t="s">
        <v>11234</v>
      </c>
      <c r="B3903" s="107" t="s">
        <v>6062</v>
      </c>
    </row>
    <row r="3904" spans="1:2" ht="13.8" customHeight="1">
      <c r="A3904" s="107" t="s">
        <v>11235</v>
      </c>
      <c r="B3904" s="107" t="s">
        <v>6077</v>
      </c>
    </row>
    <row r="3905" spans="1:2" ht="13.8" customHeight="1">
      <c r="A3905" s="107" t="s">
        <v>11236</v>
      </c>
      <c r="B3905" s="107" t="s">
        <v>6076</v>
      </c>
    </row>
    <row r="3906" spans="1:2" ht="13.8" customHeight="1">
      <c r="A3906" s="107" t="s">
        <v>11237</v>
      </c>
      <c r="B3906" s="107" t="s">
        <v>6075</v>
      </c>
    </row>
    <row r="3907" spans="1:2" ht="13.8" customHeight="1">
      <c r="A3907" s="107" t="s">
        <v>11238</v>
      </c>
      <c r="B3907" s="107" t="s">
        <v>6074</v>
      </c>
    </row>
    <row r="3908" spans="1:2" ht="13.8" customHeight="1">
      <c r="A3908" s="107" t="s">
        <v>11239</v>
      </c>
      <c r="B3908" s="107" t="s">
        <v>6091</v>
      </c>
    </row>
    <row r="3909" spans="1:2" ht="13.8" customHeight="1">
      <c r="A3909" s="107" t="s">
        <v>11240</v>
      </c>
      <c r="B3909" s="107" t="s">
        <v>6090</v>
      </c>
    </row>
    <row r="3910" spans="1:2" ht="13.8" customHeight="1">
      <c r="A3910" s="107" t="s">
        <v>11241</v>
      </c>
      <c r="B3910" s="107" t="s">
        <v>6089</v>
      </c>
    </row>
    <row r="3911" spans="1:2" ht="13.8" customHeight="1">
      <c r="A3911" s="107" t="s">
        <v>11242</v>
      </c>
      <c r="B3911" s="107" t="s">
        <v>6088</v>
      </c>
    </row>
    <row r="3912" spans="1:2" ht="13.8" customHeight="1">
      <c r="A3912" s="107" t="s">
        <v>11243</v>
      </c>
      <c r="B3912" s="107" t="s">
        <v>6087</v>
      </c>
    </row>
    <row r="3913" spans="1:2" ht="13.8" customHeight="1">
      <c r="A3913" s="107" t="s">
        <v>11244</v>
      </c>
      <c r="B3913" s="107" t="s">
        <v>6086</v>
      </c>
    </row>
    <row r="3914" spans="1:2" ht="13.8" customHeight="1">
      <c r="A3914" s="107" t="s">
        <v>11245</v>
      </c>
      <c r="B3914" s="107" t="s">
        <v>6085</v>
      </c>
    </row>
    <row r="3915" spans="1:2" ht="13.8" customHeight="1">
      <c r="A3915" s="107" t="s">
        <v>11246</v>
      </c>
      <c r="B3915" s="107" t="s">
        <v>6084</v>
      </c>
    </row>
    <row r="3916" spans="1:2" ht="13.8" customHeight="1">
      <c r="A3916" s="107" t="s">
        <v>11247</v>
      </c>
      <c r="B3916" s="107" t="s">
        <v>6083</v>
      </c>
    </row>
    <row r="3917" spans="1:2" ht="13.8" customHeight="1">
      <c r="A3917" s="107" t="s">
        <v>11248</v>
      </c>
      <c r="B3917" s="107" t="s">
        <v>6082</v>
      </c>
    </row>
    <row r="3918" spans="1:2" ht="13.8" customHeight="1">
      <c r="A3918" s="107" t="s">
        <v>11249</v>
      </c>
      <c r="B3918" s="107" t="s">
        <v>6081</v>
      </c>
    </row>
    <row r="3919" spans="1:2" ht="13.8" customHeight="1">
      <c r="A3919" s="107" t="s">
        <v>11250</v>
      </c>
      <c r="B3919" s="107" t="s">
        <v>6080</v>
      </c>
    </row>
    <row r="3920" spans="1:2" ht="13.8" customHeight="1">
      <c r="A3920" s="107" t="s">
        <v>11251</v>
      </c>
      <c r="B3920" s="107" t="s">
        <v>6079</v>
      </c>
    </row>
    <row r="3921" spans="1:2" ht="13.8" customHeight="1">
      <c r="A3921" s="107" t="s">
        <v>11252</v>
      </c>
      <c r="B3921" s="107" t="s">
        <v>6078</v>
      </c>
    </row>
    <row r="3922" spans="1:2" ht="13.8" customHeight="1">
      <c r="A3922" s="107" t="s">
        <v>11253</v>
      </c>
      <c r="B3922" s="107" t="s">
        <v>6094</v>
      </c>
    </row>
    <row r="3923" spans="1:2" ht="13.8" customHeight="1">
      <c r="A3923" s="107" t="s">
        <v>11254</v>
      </c>
      <c r="B3923" s="107" t="s">
        <v>6093</v>
      </c>
    </row>
    <row r="3924" spans="1:2" ht="13.8" customHeight="1">
      <c r="A3924" s="107" t="s">
        <v>11255</v>
      </c>
      <c r="B3924" s="107" t="s">
        <v>12820</v>
      </c>
    </row>
    <row r="3925" spans="1:2" ht="13.8" customHeight="1">
      <c r="A3925" s="107" t="s">
        <v>11256</v>
      </c>
      <c r="B3925" s="107" t="s">
        <v>12821</v>
      </c>
    </row>
    <row r="3926" spans="1:2" ht="13.8" customHeight="1">
      <c r="A3926" s="107" t="s">
        <v>11257</v>
      </c>
      <c r="B3926" s="107" t="s">
        <v>6092</v>
      </c>
    </row>
    <row r="3927" spans="1:2" ht="13.8" customHeight="1">
      <c r="A3927" s="107" t="s">
        <v>11258</v>
      </c>
      <c r="B3927" s="107" t="s">
        <v>12822</v>
      </c>
    </row>
    <row r="3928" spans="1:2" ht="13.8" customHeight="1">
      <c r="A3928" s="107" t="s">
        <v>11259</v>
      </c>
      <c r="B3928" s="107" t="s">
        <v>7618</v>
      </c>
    </row>
    <row r="3929" spans="1:2" ht="13.8" customHeight="1">
      <c r="A3929" s="107" t="s">
        <v>11260</v>
      </c>
      <c r="B3929" s="107" t="s">
        <v>6096</v>
      </c>
    </row>
    <row r="3930" spans="1:2" ht="13.8" customHeight="1">
      <c r="A3930" s="107" t="s">
        <v>11261</v>
      </c>
      <c r="B3930" s="107" t="s">
        <v>12823</v>
      </c>
    </row>
    <row r="3931" spans="1:2" ht="13.8" customHeight="1">
      <c r="A3931" s="107" t="s">
        <v>11262</v>
      </c>
      <c r="B3931" s="107" t="s">
        <v>6095</v>
      </c>
    </row>
    <row r="3932" spans="1:2" ht="13.8" customHeight="1">
      <c r="A3932" s="107" t="s">
        <v>11263</v>
      </c>
      <c r="B3932" s="107" t="s">
        <v>12824</v>
      </c>
    </row>
    <row r="3933" spans="1:2" ht="13.8" customHeight="1">
      <c r="A3933" s="107" t="s">
        <v>11264</v>
      </c>
      <c r="B3933" s="107" t="s">
        <v>12825</v>
      </c>
    </row>
    <row r="3934" spans="1:2" ht="13.8" customHeight="1">
      <c r="A3934" s="107" t="s">
        <v>11265</v>
      </c>
      <c r="B3934" s="107" t="s">
        <v>6101</v>
      </c>
    </row>
    <row r="3935" spans="1:2" ht="13.8" customHeight="1">
      <c r="A3935" s="107" t="s">
        <v>11266</v>
      </c>
      <c r="B3935" s="107" t="s">
        <v>6100</v>
      </c>
    </row>
    <row r="3936" spans="1:2" ht="13.8" customHeight="1">
      <c r="A3936" s="107" t="s">
        <v>11267</v>
      </c>
      <c r="B3936" s="107" t="s">
        <v>6099</v>
      </c>
    </row>
    <row r="3937" spans="1:2" ht="13.8" customHeight="1">
      <c r="A3937" s="107" t="s">
        <v>11268</v>
      </c>
      <c r="B3937" s="107" t="s">
        <v>6098</v>
      </c>
    </row>
    <row r="3938" spans="1:2" ht="13.8" customHeight="1">
      <c r="A3938" s="107" t="s">
        <v>11269</v>
      </c>
      <c r="B3938" s="107" t="s">
        <v>12826</v>
      </c>
    </row>
    <row r="3939" spans="1:2" ht="13.8" customHeight="1">
      <c r="A3939" s="107" t="s">
        <v>11270</v>
      </c>
      <c r="B3939" s="107" t="s">
        <v>6097</v>
      </c>
    </row>
    <row r="3940" spans="1:2" ht="13.8" customHeight="1">
      <c r="A3940" s="107" t="s">
        <v>11271</v>
      </c>
      <c r="B3940" s="107" t="s">
        <v>6106</v>
      </c>
    </row>
    <row r="3941" spans="1:2" ht="13.8" customHeight="1">
      <c r="A3941" s="107" t="s">
        <v>11272</v>
      </c>
      <c r="B3941" s="107" t="s">
        <v>6105</v>
      </c>
    </row>
    <row r="3942" spans="1:2" ht="13.8" customHeight="1">
      <c r="A3942" s="107" t="s">
        <v>11273</v>
      </c>
      <c r="B3942" s="107" t="s">
        <v>6104</v>
      </c>
    </row>
    <row r="3943" spans="1:2" ht="13.8" customHeight="1">
      <c r="A3943" s="107" t="s">
        <v>11274</v>
      </c>
      <c r="B3943" s="107" t="s">
        <v>6103</v>
      </c>
    </row>
    <row r="3944" spans="1:2" ht="13.8" customHeight="1">
      <c r="A3944" s="107" t="s">
        <v>11275</v>
      </c>
      <c r="B3944" s="107" t="s">
        <v>6102</v>
      </c>
    </row>
    <row r="3945" spans="1:2" ht="13.8" customHeight="1">
      <c r="A3945" s="107" t="s">
        <v>11276</v>
      </c>
      <c r="B3945" s="107" t="s">
        <v>6108</v>
      </c>
    </row>
    <row r="3946" spans="1:2" ht="13.8" customHeight="1">
      <c r="A3946" s="107" t="s">
        <v>11277</v>
      </c>
      <c r="B3946" s="107" t="s">
        <v>6107</v>
      </c>
    </row>
    <row r="3947" spans="1:2" ht="13.8" customHeight="1">
      <c r="A3947" s="107" t="s">
        <v>11278</v>
      </c>
      <c r="B3947" s="107" t="s">
        <v>6109</v>
      </c>
    </row>
    <row r="3948" spans="1:2" ht="13.8" customHeight="1">
      <c r="A3948" s="107" t="s">
        <v>11279</v>
      </c>
      <c r="B3948" s="107" t="s">
        <v>6111</v>
      </c>
    </row>
    <row r="3949" spans="1:2" ht="13.8" customHeight="1">
      <c r="A3949" s="107" t="s">
        <v>11280</v>
      </c>
      <c r="B3949" s="107" t="s">
        <v>6110</v>
      </c>
    </row>
    <row r="3950" spans="1:2" ht="13.8" customHeight="1">
      <c r="A3950" s="107" t="s">
        <v>11281</v>
      </c>
      <c r="B3950" s="107" t="s">
        <v>6123</v>
      </c>
    </row>
    <row r="3951" spans="1:2" ht="13.8" customHeight="1">
      <c r="A3951" s="107" t="s">
        <v>11282</v>
      </c>
      <c r="B3951" s="107" t="s">
        <v>6122</v>
      </c>
    </row>
    <row r="3952" spans="1:2" ht="13.8" customHeight="1">
      <c r="A3952" s="107" t="s">
        <v>11283</v>
      </c>
      <c r="B3952" s="107" t="s">
        <v>3794</v>
      </c>
    </row>
    <row r="3953" spans="1:2" ht="13.8" customHeight="1">
      <c r="A3953" s="107" t="s">
        <v>11284</v>
      </c>
      <c r="B3953" s="107" t="s">
        <v>3794</v>
      </c>
    </row>
    <row r="3954" spans="1:2" ht="13.8" customHeight="1">
      <c r="A3954" s="107" t="s">
        <v>11285</v>
      </c>
      <c r="B3954" s="107" t="s">
        <v>6121</v>
      </c>
    </row>
    <row r="3955" spans="1:2" ht="13.8" customHeight="1">
      <c r="A3955" s="107" t="s">
        <v>11286</v>
      </c>
      <c r="B3955" s="107" t="s">
        <v>6120</v>
      </c>
    </row>
    <row r="3956" spans="1:2" ht="13.8" customHeight="1">
      <c r="A3956" s="107" t="s">
        <v>11287</v>
      </c>
      <c r="B3956" s="107" t="s">
        <v>6119</v>
      </c>
    </row>
    <row r="3957" spans="1:2" ht="13.8" customHeight="1">
      <c r="A3957" s="107" t="s">
        <v>11288</v>
      </c>
      <c r="B3957" s="107" t="s">
        <v>6118</v>
      </c>
    </row>
    <row r="3958" spans="1:2" ht="13.8" customHeight="1">
      <c r="A3958" s="107" t="s">
        <v>11289</v>
      </c>
      <c r="B3958" s="107" t="s">
        <v>6117</v>
      </c>
    </row>
    <row r="3959" spans="1:2" ht="13.8" customHeight="1">
      <c r="A3959" s="107" t="s">
        <v>11290</v>
      </c>
      <c r="B3959" s="107" t="s">
        <v>6116</v>
      </c>
    </row>
    <row r="3960" spans="1:2" ht="13.8" customHeight="1">
      <c r="A3960" s="107" t="s">
        <v>11291</v>
      </c>
      <c r="B3960" s="107" t="s">
        <v>6115</v>
      </c>
    </row>
    <row r="3961" spans="1:2" ht="13.8" customHeight="1">
      <c r="A3961" s="107" t="s">
        <v>11292</v>
      </c>
      <c r="B3961" s="107" t="s">
        <v>6114</v>
      </c>
    </row>
    <row r="3962" spans="1:2" ht="13.8" customHeight="1">
      <c r="A3962" s="107" t="s">
        <v>11293</v>
      </c>
      <c r="B3962" s="107" t="s">
        <v>6113</v>
      </c>
    </row>
    <row r="3963" spans="1:2" ht="13.8" customHeight="1">
      <c r="A3963" s="107" t="s">
        <v>11294</v>
      </c>
      <c r="B3963" s="107" t="s">
        <v>6112</v>
      </c>
    </row>
    <row r="3964" spans="1:2" ht="13.8" customHeight="1">
      <c r="A3964" s="107" t="s">
        <v>11295</v>
      </c>
      <c r="B3964" s="107" t="s">
        <v>6127</v>
      </c>
    </row>
    <row r="3965" spans="1:2" ht="13.8" customHeight="1">
      <c r="A3965" s="107" t="s">
        <v>11296</v>
      </c>
      <c r="B3965" s="107" t="s">
        <v>6126</v>
      </c>
    </row>
    <row r="3966" spans="1:2" ht="13.8" customHeight="1">
      <c r="A3966" s="107" t="s">
        <v>11297</v>
      </c>
      <c r="B3966" s="107" t="s">
        <v>6125</v>
      </c>
    </row>
    <row r="3967" spans="1:2" ht="13.8" customHeight="1">
      <c r="A3967" s="107" t="s">
        <v>11298</v>
      </c>
      <c r="B3967" s="107" t="s">
        <v>6124</v>
      </c>
    </row>
    <row r="3968" spans="1:2" ht="13.8" customHeight="1">
      <c r="A3968" s="107" t="s">
        <v>11299</v>
      </c>
      <c r="B3968" s="107" t="s">
        <v>6141</v>
      </c>
    </row>
    <row r="3969" spans="1:2" ht="13.8" customHeight="1">
      <c r="A3969" s="107" t="s">
        <v>11300</v>
      </c>
      <c r="B3969" s="107" t="s">
        <v>6140</v>
      </c>
    </row>
    <row r="3970" spans="1:2" ht="13.8" customHeight="1">
      <c r="A3970" s="107" t="s">
        <v>11301</v>
      </c>
      <c r="B3970" s="107" t="s">
        <v>6139</v>
      </c>
    </row>
    <row r="3971" spans="1:2" ht="13.8" customHeight="1">
      <c r="A3971" s="107" t="s">
        <v>11302</v>
      </c>
      <c r="B3971" s="107" t="s">
        <v>6138</v>
      </c>
    </row>
    <row r="3972" spans="1:2" ht="13.8" customHeight="1">
      <c r="A3972" s="107" t="s">
        <v>11303</v>
      </c>
      <c r="B3972" s="107" t="s">
        <v>6137</v>
      </c>
    </row>
    <row r="3973" spans="1:2" ht="13.8" customHeight="1">
      <c r="A3973" s="107" t="s">
        <v>11304</v>
      </c>
      <c r="B3973" s="107" t="s">
        <v>6136</v>
      </c>
    </row>
    <row r="3974" spans="1:2" ht="13.8" customHeight="1">
      <c r="A3974" s="107" t="s">
        <v>11305</v>
      </c>
      <c r="B3974" s="107" t="s">
        <v>6135</v>
      </c>
    </row>
    <row r="3975" spans="1:2" ht="13.8" customHeight="1">
      <c r="A3975" s="107" t="s">
        <v>11306</v>
      </c>
      <c r="B3975" s="107" t="s">
        <v>6134</v>
      </c>
    </row>
    <row r="3976" spans="1:2" ht="13.8" customHeight="1">
      <c r="A3976" s="107" t="s">
        <v>11307</v>
      </c>
      <c r="B3976" s="107" t="s">
        <v>6133</v>
      </c>
    </row>
    <row r="3977" spans="1:2" ht="13.8" customHeight="1">
      <c r="A3977" s="107" t="s">
        <v>11308</v>
      </c>
      <c r="B3977" s="107" t="s">
        <v>6132</v>
      </c>
    </row>
    <row r="3978" spans="1:2" ht="13.8" customHeight="1">
      <c r="A3978" s="107" t="s">
        <v>11309</v>
      </c>
      <c r="B3978" s="107" t="s">
        <v>6131</v>
      </c>
    </row>
    <row r="3979" spans="1:2" ht="13.8" customHeight="1">
      <c r="A3979" s="107" t="s">
        <v>11310</v>
      </c>
      <c r="B3979" s="107" t="s">
        <v>6130</v>
      </c>
    </row>
    <row r="3980" spans="1:2" ht="13.8" customHeight="1">
      <c r="A3980" s="107" t="s">
        <v>11311</v>
      </c>
      <c r="B3980" s="107" t="s">
        <v>6129</v>
      </c>
    </row>
    <row r="3981" spans="1:2" ht="13.8" customHeight="1">
      <c r="A3981" s="107" t="s">
        <v>11312</v>
      </c>
      <c r="B3981" s="107" t="s">
        <v>6128</v>
      </c>
    </row>
    <row r="3982" spans="1:2" ht="13.8" customHeight="1">
      <c r="A3982" s="107" t="s">
        <v>11313</v>
      </c>
      <c r="B3982" s="107" t="s">
        <v>6146</v>
      </c>
    </row>
    <row r="3983" spans="1:2" ht="13.8" customHeight="1">
      <c r="A3983" s="107" t="s">
        <v>11314</v>
      </c>
      <c r="B3983" s="107" t="s">
        <v>6145</v>
      </c>
    </row>
    <row r="3984" spans="1:2" ht="13.8" customHeight="1">
      <c r="A3984" s="107" t="s">
        <v>11315</v>
      </c>
      <c r="B3984" s="107" t="s">
        <v>6144</v>
      </c>
    </row>
    <row r="3985" spans="1:2" ht="13.8" customHeight="1">
      <c r="A3985" s="107" t="s">
        <v>11316</v>
      </c>
      <c r="B3985" s="107" t="s">
        <v>6143</v>
      </c>
    </row>
    <row r="3986" spans="1:2" ht="13.8" customHeight="1">
      <c r="A3986" s="107" t="s">
        <v>11317</v>
      </c>
      <c r="B3986" s="107" t="s">
        <v>6142</v>
      </c>
    </row>
    <row r="3987" spans="1:2" ht="13.8" customHeight="1">
      <c r="A3987" s="107" t="s">
        <v>11318</v>
      </c>
      <c r="B3987" s="107" t="s">
        <v>12827</v>
      </c>
    </row>
    <row r="3988" spans="1:2" ht="13.8" customHeight="1">
      <c r="A3988" s="107" t="s">
        <v>11319</v>
      </c>
      <c r="B3988" s="107" t="s">
        <v>6150</v>
      </c>
    </row>
    <row r="3989" spans="1:2" ht="13.8" customHeight="1">
      <c r="A3989" s="107" t="s">
        <v>11320</v>
      </c>
      <c r="B3989" s="107" t="s">
        <v>6149</v>
      </c>
    </row>
    <row r="3990" spans="1:2" ht="13.8" customHeight="1">
      <c r="A3990" s="107" t="s">
        <v>11321</v>
      </c>
      <c r="B3990" s="107" t="s">
        <v>6148</v>
      </c>
    </row>
    <row r="3991" spans="1:2" ht="13.8" customHeight="1">
      <c r="A3991" s="107" t="s">
        <v>11322</v>
      </c>
      <c r="B3991" s="107" t="s">
        <v>6147</v>
      </c>
    </row>
    <row r="3992" spans="1:2" ht="13.8" customHeight="1">
      <c r="A3992" s="107" t="s">
        <v>11323</v>
      </c>
      <c r="B3992" s="107" t="s">
        <v>12828</v>
      </c>
    </row>
    <row r="3993" spans="1:2" ht="13.8" customHeight="1">
      <c r="A3993" s="107" t="s">
        <v>11324</v>
      </c>
      <c r="B3993" s="107" t="s">
        <v>12829</v>
      </c>
    </row>
    <row r="3994" spans="1:2" ht="13.8" customHeight="1">
      <c r="A3994" s="107" t="s">
        <v>11325</v>
      </c>
      <c r="B3994" s="107" t="s">
        <v>12830</v>
      </c>
    </row>
    <row r="3995" spans="1:2" ht="13.8" customHeight="1">
      <c r="A3995" s="107" t="s">
        <v>11326</v>
      </c>
      <c r="B3995" s="107" t="s">
        <v>12831</v>
      </c>
    </row>
    <row r="3996" spans="1:2" ht="13.8" customHeight="1">
      <c r="A3996" s="107" t="s">
        <v>11327</v>
      </c>
      <c r="B3996" s="107" t="s">
        <v>12832</v>
      </c>
    </row>
    <row r="3997" spans="1:2" ht="13.8" customHeight="1">
      <c r="A3997" s="107" t="s">
        <v>11328</v>
      </c>
      <c r="B3997" s="107" t="s">
        <v>12833</v>
      </c>
    </row>
    <row r="3998" spans="1:2" ht="13.8" customHeight="1">
      <c r="A3998" s="107" t="s">
        <v>11329</v>
      </c>
      <c r="B3998" s="107" t="s">
        <v>12834</v>
      </c>
    </row>
    <row r="3999" spans="1:2" ht="13.8" customHeight="1">
      <c r="A3999" s="107" t="s">
        <v>11330</v>
      </c>
      <c r="B3999" s="107" t="s">
        <v>12835</v>
      </c>
    </row>
    <row r="4000" spans="1:2" ht="13.8" customHeight="1">
      <c r="A4000" s="107" t="s">
        <v>11331</v>
      </c>
      <c r="B4000" s="107" t="s">
        <v>6155</v>
      </c>
    </row>
    <row r="4001" spans="1:2" ht="13.8" customHeight="1">
      <c r="A4001" s="107" t="s">
        <v>11332</v>
      </c>
      <c r="B4001" s="107" t="s">
        <v>6154</v>
      </c>
    </row>
    <row r="4002" spans="1:2" ht="13.8" customHeight="1">
      <c r="A4002" s="107" t="s">
        <v>11333</v>
      </c>
      <c r="B4002" s="107" t="s">
        <v>6153</v>
      </c>
    </row>
    <row r="4003" spans="1:2" ht="13.8" customHeight="1">
      <c r="A4003" s="107" t="s">
        <v>11334</v>
      </c>
      <c r="B4003" s="107" t="s">
        <v>6152</v>
      </c>
    </row>
    <row r="4004" spans="1:2" ht="13.8" customHeight="1">
      <c r="A4004" s="107" t="s">
        <v>11335</v>
      </c>
      <c r="B4004" s="107" t="s">
        <v>6151</v>
      </c>
    </row>
    <row r="4005" spans="1:2" ht="13.8" customHeight="1">
      <c r="A4005" s="107" t="s">
        <v>11336</v>
      </c>
      <c r="B4005" s="107" t="s">
        <v>6157</v>
      </c>
    </row>
    <row r="4006" spans="1:2" ht="13.8" customHeight="1">
      <c r="A4006" s="107" t="s">
        <v>11337</v>
      </c>
      <c r="B4006" s="107" t="s">
        <v>6156</v>
      </c>
    </row>
    <row r="4007" spans="1:2" ht="13.8" customHeight="1">
      <c r="A4007" s="107" t="s">
        <v>11338</v>
      </c>
      <c r="B4007" s="107" t="s">
        <v>6158</v>
      </c>
    </row>
    <row r="4008" spans="1:2" ht="13.8" customHeight="1">
      <c r="A4008" s="107" t="s">
        <v>11339</v>
      </c>
      <c r="B4008" s="107" t="s">
        <v>6160</v>
      </c>
    </row>
    <row r="4009" spans="1:2" ht="13.8" customHeight="1">
      <c r="A4009" s="107" t="s">
        <v>11340</v>
      </c>
      <c r="B4009" s="107" t="s">
        <v>6159</v>
      </c>
    </row>
    <row r="4010" spans="1:2" ht="13.8" customHeight="1">
      <c r="A4010" s="107" t="s">
        <v>11341</v>
      </c>
      <c r="B4010" s="107" t="s">
        <v>6173</v>
      </c>
    </row>
    <row r="4011" spans="1:2" ht="13.8" customHeight="1">
      <c r="A4011" s="107" t="s">
        <v>11342</v>
      </c>
      <c r="B4011" s="107" t="s">
        <v>6172</v>
      </c>
    </row>
    <row r="4012" spans="1:2" ht="13.8" customHeight="1">
      <c r="A4012" s="107" t="s">
        <v>11343</v>
      </c>
      <c r="B4012" s="107" t="s">
        <v>6171</v>
      </c>
    </row>
    <row r="4013" spans="1:2" ht="13.8" customHeight="1">
      <c r="A4013" s="107" t="s">
        <v>11344</v>
      </c>
      <c r="B4013" s="107" t="s">
        <v>5280</v>
      </c>
    </row>
    <row r="4014" spans="1:2" ht="13.8" customHeight="1">
      <c r="A4014" s="107" t="s">
        <v>11345</v>
      </c>
      <c r="B4014" s="107" t="s">
        <v>6170</v>
      </c>
    </row>
    <row r="4015" spans="1:2" ht="13.8" customHeight="1">
      <c r="A4015" s="107" t="s">
        <v>11346</v>
      </c>
      <c r="B4015" s="107" t="s">
        <v>6169</v>
      </c>
    </row>
    <row r="4016" spans="1:2" ht="13.8" customHeight="1">
      <c r="A4016" s="107" t="s">
        <v>11347</v>
      </c>
      <c r="B4016" s="107" t="s">
        <v>6168</v>
      </c>
    </row>
    <row r="4017" spans="1:2" ht="13.8" customHeight="1">
      <c r="A4017" s="107" t="s">
        <v>11348</v>
      </c>
      <c r="B4017" s="107" t="s">
        <v>6167</v>
      </c>
    </row>
    <row r="4018" spans="1:2" ht="13.8" customHeight="1">
      <c r="A4018" s="107" t="s">
        <v>11349</v>
      </c>
      <c r="B4018" s="107" t="s">
        <v>6166</v>
      </c>
    </row>
    <row r="4019" spans="1:2" ht="13.8" customHeight="1">
      <c r="A4019" s="107" t="s">
        <v>11350</v>
      </c>
      <c r="B4019" s="107" t="s">
        <v>6165</v>
      </c>
    </row>
    <row r="4020" spans="1:2" ht="13.8" customHeight="1">
      <c r="A4020" s="107" t="s">
        <v>11351</v>
      </c>
      <c r="B4020" s="107" t="s">
        <v>6164</v>
      </c>
    </row>
    <row r="4021" spans="1:2" ht="13.8" customHeight="1">
      <c r="A4021" s="107" t="s">
        <v>11352</v>
      </c>
      <c r="B4021" s="107" t="s">
        <v>6163</v>
      </c>
    </row>
    <row r="4022" spans="1:2" ht="13.8" customHeight="1">
      <c r="A4022" s="107" t="s">
        <v>11353</v>
      </c>
      <c r="B4022" s="107" t="s">
        <v>6162</v>
      </c>
    </row>
    <row r="4023" spans="1:2" ht="13.8" customHeight="1">
      <c r="A4023" s="107" t="s">
        <v>11354</v>
      </c>
      <c r="B4023" s="107" t="s">
        <v>6161</v>
      </c>
    </row>
    <row r="4024" spans="1:2" ht="13.8" customHeight="1">
      <c r="A4024" s="107" t="s">
        <v>11355</v>
      </c>
      <c r="B4024" s="107" t="s">
        <v>6177</v>
      </c>
    </row>
    <row r="4025" spans="1:2" ht="13.8" customHeight="1">
      <c r="A4025" s="107" t="s">
        <v>11356</v>
      </c>
      <c r="B4025" s="107" t="s">
        <v>6176</v>
      </c>
    </row>
    <row r="4026" spans="1:2" ht="13.8" customHeight="1">
      <c r="A4026" s="107" t="s">
        <v>11357</v>
      </c>
      <c r="B4026" s="107" t="s">
        <v>6175</v>
      </c>
    </row>
    <row r="4027" spans="1:2" ht="13.8" customHeight="1">
      <c r="A4027" s="107" t="s">
        <v>11358</v>
      </c>
      <c r="B4027" s="107" t="s">
        <v>6174</v>
      </c>
    </row>
    <row r="4028" spans="1:2" ht="13.8" customHeight="1">
      <c r="A4028" s="107" t="s">
        <v>11359</v>
      </c>
      <c r="B4028" s="107" t="s">
        <v>6191</v>
      </c>
    </row>
    <row r="4029" spans="1:2" ht="13.8" customHeight="1">
      <c r="A4029" s="107" t="s">
        <v>11360</v>
      </c>
      <c r="B4029" s="107" t="s">
        <v>6190</v>
      </c>
    </row>
    <row r="4030" spans="1:2" ht="13.8" customHeight="1">
      <c r="A4030" s="107" t="s">
        <v>11361</v>
      </c>
      <c r="B4030" s="107" t="s">
        <v>6189</v>
      </c>
    </row>
    <row r="4031" spans="1:2" ht="13.8" customHeight="1">
      <c r="A4031" s="107" t="s">
        <v>11362</v>
      </c>
      <c r="B4031" s="107" t="s">
        <v>6188</v>
      </c>
    </row>
    <row r="4032" spans="1:2" ht="13.8" customHeight="1">
      <c r="A4032" s="107" t="s">
        <v>11363</v>
      </c>
      <c r="B4032" s="107" t="s">
        <v>6187</v>
      </c>
    </row>
    <row r="4033" spans="1:2" ht="13.8" customHeight="1">
      <c r="A4033" s="107" t="s">
        <v>11364</v>
      </c>
      <c r="B4033" s="107" t="s">
        <v>6186</v>
      </c>
    </row>
    <row r="4034" spans="1:2" ht="13.8" customHeight="1">
      <c r="A4034" s="107" t="s">
        <v>11365</v>
      </c>
      <c r="B4034" s="107" t="s">
        <v>6185</v>
      </c>
    </row>
    <row r="4035" spans="1:2" ht="13.8" customHeight="1">
      <c r="A4035" s="107" t="s">
        <v>11366</v>
      </c>
      <c r="B4035" s="107" t="s">
        <v>6184</v>
      </c>
    </row>
    <row r="4036" spans="1:2" ht="13.8" customHeight="1">
      <c r="A4036" s="107" t="s">
        <v>11367</v>
      </c>
      <c r="B4036" s="107" t="s">
        <v>6183</v>
      </c>
    </row>
    <row r="4037" spans="1:2" ht="13.8" customHeight="1">
      <c r="A4037" s="107" t="s">
        <v>11368</v>
      </c>
      <c r="B4037" s="107" t="s">
        <v>6182</v>
      </c>
    </row>
    <row r="4038" spans="1:2" ht="13.8" customHeight="1">
      <c r="A4038" s="107" t="s">
        <v>11369</v>
      </c>
      <c r="B4038" s="107" t="s">
        <v>6181</v>
      </c>
    </row>
    <row r="4039" spans="1:2" ht="13.8" customHeight="1">
      <c r="A4039" s="107" t="s">
        <v>11370</v>
      </c>
      <c r="B4039" s="107" t="s">
        <v>6180</v>
      </c>
    </row>
    <row r="4040" spans="1:2" ht="13.8" customHeight="1">
      <c r="A4040" s="107" t="s">
        <v>11371</v>
      </c>
      <c r="B4040" s="107" t="s">
        <v>6179</v>
      </c>
    </row>
    <row r="4041" spans="1:2" ht="13.8" customHeight="1">
      <c r="A4041" s="107" t="s">
        <v>11372</v>
      </c>
      <c r="B4041" s="107" t="s">
        <v>6178</v>
      </c>
    </row>
    <row r="4042" spans="1:2" ht="13.8" customHeight="1">
      <c r="A4042" s="107" t="s">
        <v>11373</v>
      </c>
      <c r="B4042" s="107" t="s">
        <v>12836</v>
      </c>
    </row>
    <row r="4043" spans="1:2" ht="13.8" customHeight="1">
      <c r="A4043" s="107" t="s">
        <v>11374</v>
      </c>
      <c r="B4043" s="107" t="s">
        <v>12837</v>
      </c>
    </row>
    <row r="4044" spans="1:2" ht="13.8" customHeight="1">
      <c r="A4044" s="107" t="s">
        <v>11375</v>
      </c>
      <c r="B4044" s="107" t="s">
        <v>6194</v>
      </c>
    </row>
    <row r="4045" spans="1:2" ht="13.8" customHeight="1">
      <c r="A4045" s="107" t="s">
        <v>11376</v>
      </c>
      <c r="B4045" s="107" t="s">
        <v>6193</v>
      </c>
    </row>
    <row r="4046" spans="1:2" ht="13.8" customHeight="1">
      <c r="A4046" s="107" t="s">
        <v>11377</v>
      </c>
      <c r="B4046" s="107" t="s">
        <v>6192</v>
      </c>
    </row>
    <row r="4047" spans="1:2" ht="13.8" customHeight="1">
      <c r="A4047" s="107" t="s">
        <v>11378</v>
      </c>
      <c r="B4047" s="107" t="s">
        <v>12838</v>
      </c>
    </row>
    <row r="4048" spans="1:2" ht="13.8" customHeight="1">
      <c r="A4048" s="107" t="s">
        <v>11379</v>
      </c>
      <c r="B4048" s="107" t="s">
        <v>12839</v>
      </c>
    </row>
    <row r="4049" spans="1:2" ht="13.8" customHeight="1">
      <c r="A4049" s="107" t="s">
        <v>11380</v>
      </c>
      <c r="B4049" s="107" t="s">
        <v>12840</v>
      </c>
    </row>
    <row r="4050" spans="1:2" ht="13.8" customHeight="1">
      <c r="A4050" s="107" t="s">
        <v>11381</v>
      </c>
      <c r="B4050" s="107" t="s">
        <v>12841</v>
      </c>
    </row>
    <row r="4051" spans="1:2" ht="13.8" customHeight="1">
      <c r="A4051" s="107" t="s">
        <v>11382</v>
      </c>
      <c r="B4051" s="107" t="s">
        <v>12842</v>
      </c>
    </row>
    <row r="4052" spans="1:2" ht="13.8" customHeight="1">
      <c r="A4052" s="107" t="s">
        <v>11383</v>
      </c>
      <c r="B4052" s="107" t="s">
        <v>6202</v>
      </c>
    </row>
    <row r="4053" spans="1:2" ht="13.8" customHeight="1">
      <c r="A4053" s="107" t="s">
        <v>11384</v>
      </c>
      <c r="B4053" s="107" t="s">
        <v>6201</v>
      </c>
    </row>
    <row r="4054" spans="1:2" ht="13.8" customHeight="1">
      <c r="A4054" s="107" t="s">
        <v>11385</v>
      </c>
      <c r="B4054" s="107" t="s">
        <v>6200</v>
      </c>
    </row>
    <row r="4055" spans="1:2" ht="13.8" customHeight="1">
      <c r="A4055" s="107" t="s">
        <v>11386</v>
      </c>
      <c r="B4055" s="107" t="s">
        <v>6199</v>
      </c>
    </row>
    <row r="4056" spans="1:2" ht="13.8" customHeight="1">
      <c r="A4056" s="107" t="s">
        <v>11387</v>
      </c>
      <c r="B4056" s="107" t="s">
        <v>6198</v>
      </c>
    </row>
    <row r="4057" spans="1:2" ht="13.8" customHeight="1">
      <c r="A4057" s="107" t="s">
        <v>11388</v>
      </c>
      <c r="B4057" s="107" t="s">
        <v>6197</v>
      </c>
    </row>
    <row r="4058" spans="1:2" ht="13.8" customHeight="1">
      <c r="A4058" s="107" t="s">
        <v>11389</v>
      </c>
      <c r="B4058" s="107" t="s">
        <v>6196</v>
      </c>
    </row>
    <row r="4059" spans="1:2" ht="13.8" customHeight="1">
      <c r="A4059" s="107" t="s">
        <v>11390</v>
      </c>
      <c r="B4059" s="107" t="s">
        <v>6195</v>
      </c>
    </row>
    <row r="4060" spans="1:2" ht="13.8" customHeight="1">
      <c r="A4060" s="107" t="s">
        <v>11391</v>
      </c>
      <c r="B4060" s="107" t="s">
        <v>6207</v>
      </c>
    </row>
    <row r="4061" spans="1:2" ht="13.8" customHeight="1">
      <c r="A4061" s="107" t="s">
        <v>11392</v>
      </c>
      <c r="B4061" s="107" t="s">
        <v>6206</v>
      </c>
    </row>
    <row r="4062" spans="1:2" ht="13.8" customHeight="1">
      <c r="A4062" s="107" t="s">
        <v>11393</v>
      </c>
      <c r="B4062" s="107" t="s">
        <v>6205</v>
      </c>
    </row>
    <row r="4063" spans="1:2" ht="13.8" customHeight="1">
      <c r="A4063" s="107" t="s">
        <v>11394</v>
      </c>
      <c r="B4063" s="107" t="s">
        <v>6204</v>
      </c>
    </row>
    <row r="4064" spans="1:2" ht="13.8" customHeight="1">
      <c r="A4064" s="107" t="s">
        <v>11395</v>
      </c>
      <c r="B4064" s="107" t="s">
        <v>6203</v>
      </c>
    </row>
    <row r="4065" spans="1:2" ht="13.8" customHeight="1">
      <c r="A4065" s="107" t="s">
        <v>11396</v>
      </c>
      <c r="B4065" s="107" t="s">
        <v>6209</v>
      </c>
    </row>
    <row r="4066" spans="1:2" ht="13.8" customHeight="1">
      <c r="A4066" s="107" t="s">
        <v>11397</v>
      </c>
      <c r="B4066" s="107" t="s">
        <v>6208</v>
      </c>
    </row>
    <row r="4067" spans="1:2" ht="13.8" customHeight="1">
      <c r="A4067" s="107" t="s">
        <v>11398</v>
      </c>
      <c r="B4067" s="107" t="s">
        <v>3472</v>
      </c>
    </row>
    <row r="4068" spans="1:2" ht="13.8" customHeight="1">
      <c r="A4068" s="107" t="s">
        <v>11399</v>
      </c>
      <c r="B4068" s="107" t="s">
        <v>6211</v>
      </c>
    </row>
    <row r="4069" spans="1:2" ht="13.8" customHeight="1">
      <c r="A4069" s="107" t="s">
        <v>11400</v>
      </c>
      <c r="B4069" s="107" t="s">
        <v>6210</v>
      </c>
    </row>
    <row r="4070" spans="1:2" ht="13.8" customHeight="1">
      <c r="A4070" s="107" t="s">
        <v>11401</v>
      </c>
      <c r="B4070" s="107" t="s">
        <v>6225</v>
      </c>
    </row>
    <row r="4071" spans="1:2" ht="13.8" customHeight="1">
      <c r="A4071" s="107" t="s">
        <v>11402</v>
      </c>
      <c r="B4071" s="107" t="s">
        <v>6224</v>
      </c>
    </row>
    <row r="4072" spans="1:2" ht="13.8" customHeight="1">
      <c r="A4072" s="107" t="s">
        <v>11403</v>
      </c>
      <c r="B4072" s="107" t="s">
        <v>6223</v>
      </c>
    </row>
    <row r="4073" spans="1:2" ht="13.8" customHeight="1">
      <c r="A4073" s="107" t="s">
        <v>11404</v>
      </c>
      <c r="B4073" s="107" t="s">
        <v>6222</v>
      </c>
    </row>
    <row r="4074" spans="1:2" ht="13.8" customHeight="1">
      <c r="A4074" s="107" t="s">
        <v>11405</v>
      </c>
      <c r="B4074" s="107" t="s">
        <v>6221</v>
      </c>
    </row>
    <row r="4075" spans="1:2" ht="13.8" customHeight="1">
      <c r="A4075" s="107" t="s">
        <v>11406</v>
      </c>
      <c r="B4075" s="107" t="s">
        <v>6220</v>
      </c>
    </row>
    <row r="4076" spans="1:2" ht="13.8" customHeight="1">
      <c r="A4076" s="107" t="s">
        <v>11407</v>
      </c>
      <c r="B4076" s="107" t="s">
        <v>6219</v>
      </c>
    </row>
    <row r="4077" spans="1:2" ht="13.8" customHeight="1">
      <c r="A4077" s="107" t="s">
        <v>11408</v>
      </c>
      <c r="B4077" s="107" t="s">
        <v>6218</v>
      </c>
    </row>
    <row r="4078" spans="1:2" ht="13.8" customHeight="1">
      <c r="A4078" s="107" t="s">
        <v>11409</v>
      </c>
      <c r="B4078" s="107" t="s">
        <v>6217</v>
      </c>
    </row>
    <row r="4079" spans="1:2" ht="13.8" customHeight="1">
      <c r="A4079" s="107" t="s">
        <v>11410</v>
      </c>
      <c r="B4079" s="107" t="s">
        <v>6216</v>
      </c>
    </row>
    <row r="4080" spans="1:2" ht="13.8" customHeight="1">
      <c r="A4080" s="107" t="s">
        <v>11411</v>
      </c>
      <c r="B4080" s="107" t="s">
        <v>6215</v>
      </c>
    </row>
    <row r="4081" spans="1:2" ht="13.8" customHeight="1">
      <c r="A4081" s="107" t="s">
        <v>11412</v>
      </c>
      <c r="B4081" s="107" t="s">
        <v>6214</v>
      </c>
    </row>
    <row r="4082" spans="1:2" ht="13.8" customHeight="1">
      <c r="A4082" s="107" t="s">
        <v>11413</v>
      </c>
      <c r="B4082" s="107" t="s">
        <v>6213</v>
      </c>
    </row>
    <row r="4083" spans="1:2" ht="13.8" customHeight="1">
      <c r="A4083" s="107" t="s">
        <v>11414</v>
      </c>
      <c r="B4083" s="107" t="s">
        <v>6212</v>
      </c>
    </row>
    <row r="4084" spans="1:2" ht="13.8" customHeight="1">
      <c r="A4084" s="107" t="s">
        <v>11415</v>
      </c>
      <c r="B4084" s="107" t="s">
        <v>6226</v>
      </c>
    </row>
    <row r="4085" spans="1:2" ht="13.8" customHeight="1">
      <c r="A4085" s="107" t="s">
        <v>11416</v>
      </c>
      <c r="B4085" s="107" t="s">
        <v>6228</v>
      </c>
    </row>
    <row r="4086" spans="1:2" ht="13.8" customHeight="1">
      <c r="A4086" s="107" t="s">
        <v>11417</v>
      </c>
      <c r="B4086" s="107" t="s">
        <v>6227</v>
      </c>
    </row>
    <row r="4087" spans="1:2" ht="13.8" customHeight="1">
      <c r="A4087" s="107" t="s">
        <v>11418</v>
      </c>
      <c r="B4087" s="107" t="s">
        <v>6231</v>
      </c>
    </row>
    <row r="4088" spans="1:2" ht="13.8" customHeight="1">
      <c r="A4088" s="107" t="s">
        <v>11419</v>
      </c>
      <c r="B4088" s="107" t="s">
        <v>6230</v>
      </c>
    </row>
    <row r="4089" spans="1:2" ht="13.8" customHeight="1">
      <c r="A4089" s="107" t="s">
        <v>11420</v>
      </c>
      <c r="B4089" s="107" t="s">
        <v>6229</v>
      </c>
    </row>
    <row r="4090" spans="1:2" ht="13.8" customHeight="1">
      <c r="A4090" s="107" t="s">
        <v>11421</v>
      </c>
      <c r="B4090" s="107" t="s">
        <v>7619</v>
      </c>
    </row>
    <row r="4091" spans="1:2" ht="13.8" customHeight="1">
      <c r="A4091" s="107" t="s">
        <v>11422</v>
      </c>
      <c r="B4091" s="107" t="s">
        <v>6240</v>
      </c>
    </row>
    <row r="4092" spans="1:2" ht="13.8" customHeight="1">
      <c r="A4092" s="107" t="s">
        <v>11423</v>
      </c>
      <c r="B4092" s="107" t="s">
        <v>6239</v>
      </c>
    </row>
    <row r="4093" spans="1:2" ht="13.8" customHeight="1">
      <c r="A4093" s="107" t="s">
        <v>11424</v>
      </c>
      <c r="B4093" s="107" t="s">
        <v>6238</v>
      </c>
    </row>
    <row r="4094" spans="1:2" ht="13.8" customHeight="1">
      <c r="A4094" s="107" t="s">
        <v>11425</v>
      </c>
      <c r="B4094" s="107" t="s">
        <v>6237</v>
      </c>
    </row>
    <row r="4095" spans="1:2" ht="13.8" customHeight="1">
      <c r="A4095" s="107" t="s">
        <v>11426</v>
      </c>
      <c r="B4095" s="107" t="s">
        <v>6236</v>
      </c>
    </row>
    <row r="4096" spans="1:2" ht="13.8" customHeight="1">
      <c r="A4096" s="107" t="s">
        <v>11427</v>
      </c>
      <c r="B4096" s="107" t="s">
        <v>6235</v>
      </c>
    </row>
    <row r="4097" spans="1:2" ht="13.8" customHeight="1">
      <c r="A4097" s="107" t="s">
        <v>11428</v>
      </c>
      <c r="B4097" s="107" t="s">
        <v>6234</v>
      </c>
    </row>
    <row r="4098" spans="1:2" ht="13.8" customHeight="1">
      <c r="A4098" s="107" t="s">
        <v>11429</v>
      </c>
      <c r="B4098" s="107" t="s">
        <v>6233</v>
      </c>
    </row>
    <row r="4099" spans="1:2" ht="13.8" customHeight="1">
      <c r="A4099" s="107" t="s">
        <v>11430</v>
      </c>
      <c r="B4099" s="107" t="s">
        <v>6232</v>
      </c>
    </row>
    <row r="4100" spans="1:2" ht="13.8" customHeight="1">
      <c r="A4100" s="107" t="s">
        <v>11431</v>
      </c>
      <c r="B4100" s="107" t="s">
        <v>6244</v>
      </c>
    </row>
    <row r="4101" spans="1:2" ht="13.8" customHeight="1">
      <c r="A4101" s="107" t="s">
        <v>11432</v>
      </c>
      <c r="B4101" s="107" t="s">
        <v>6243</v>
      </c>
    </row>
    <row r="4102" spans="1:2" ht="13.8" customHeight="1">
      <c r="A4102" s="107" t="s">
        <v>11433</v>
      </c>
      <c r="B4102" s="107" t="s">
        <v>6242</v>
      </c>
    </row>
    <row r="4103" spans="1:2" ht="13.8" customHeight="1">
      <c r="A4103" s="107" t="s">
        <v>11434</v>
      </c>
      <c r="B4103" s="107" t="s">
        <v>6241</v>
      </c>
    </row>
    <row r="4104" spans="1:2" ht="13.8" customHeight="1">
      <c r="A4104" s="107" t="s">
        <v>11435</v>
      </c>
      <c r="B4104" s="107" t="s">
        <v>7620</v>
      </c>
    </row>
    <row r="4105" spans="1:2" ht="13.8" customHeight="1">
      <c r="A4105" s="107" t="s">
        <v>11436</v>
      </c>
      <c r="B4105" s="107" t="s">
        <v>6250</v>
      </c>
    </row>
    <row r="4106" spans="1:2" ht="13.8" customHeight="1">
      <c r="A4106" s="107" t="s">
        <v>11437</v>
      </c>
      <c r="B4106" s="107" t="s">
        <v>6249</v>
      </c>
    </row>
    <row r="4107" spans="1:2" ht="13.8" customHeight="1">
      <c r="A4107" s="107" t="s">
        <v>11438</v>
      </c>
      <c r="B4107" s="107" t="s">
        <v>12843</v>
      </c>
    </row>
    <row r="4108" spans="1:2" ht="13.8" customHeight="1">
      <c r="A4108" s="107" t="s">
        <v>11439</v>
      </c>
      <c r="B4108" s="107" t="s">
        <v>6248</v>
      </c>
    </row>
    <row r="4109" spans="1:2" ht="13.8" customHeight="1">
      <c r="A4109" s="107" t="s">
        <v>11440</v>
      </c>
      <c r="B4109" s="107" t="s">
        <v>7621</v>
      </c>
    </row>
    <row r="4110" spans="1:2" ht="13.8" customHeight="1">
      <c r="A4110" s="107" t="s">
        <v>11441</v>
      </c>
      <c r="B4110" s="107" t="s">
        <v>7622</v>
      </c>
    </row>
    <row r="4111" spans="1:2" ht="13.8" customHeight="1">
      <c r="A4111" s="107" t="s">
        <v>11442</v>
      </c>
      <c r="B4111" s="107" t="s">
        <v>6247</v>
      </c>
    </row>
    <row r="4112" spans="1:2" ht="13.8" customHeight="1">
      <c r="A4112" s="107" t="s">
        <v>11443</v>
      </c>
      <c r="B4112" s="107" t="s">
        <v>6246</v>
      </c>
    </row>
    <row r="4113" spans="1:2" ht="13.8" customHeight="1">
      <c r="A4113" s="107" t="s">
        <v>11444</v>
      </c>
      <c r="B4113" s="107" t="s">
        <v>6245</v>
      </c>
    </row>
    <row r="4114" spans="1:2" ht="13.8" customHeight="1">
      <c r="A4114" s="107" t="s">
        <v>11445</v>
      </c>
      <c r="B4114" s="107" t="s">
        <v>6255</v>
      </c>
    </row>
    <row r="4115" spans="1:2" ht="13.8" customHeight="1">
      <c r="A4115" s="107" t="s">
        <v>11446</v>
      </c>
      <c r="B4115" s="107" t="s">
        <v>6254</v>
      </c>
    </row>
    <row r="4116" spans="1:2" ht="13.8" customHeight="1">
      <c r="A4116" s="107" t="s">
        <v>11447</v>
      </c>
      <c r="B4116" s="107" t="s">
        <v>6253</v>
      </c>
    </row>
    <row r="4117" spans="1:2" ht="13.8" customHeight="1">
      <c r="A4117" s="107" t="s">
        <v>11448</v>
      </c>
      <c r="B4117" s="107" t="s">
        <v>6252</v>
      </c>
    </row>
    <row r="4118" spans="1:2" ht="13.8" customHeight="1">
      <c r="A4118" s="107" t="s">
        <v>11449</v>
      </c>
      <c r="B4118" s="107" t="s">
        <v>6251</v>
      </c>
    </row>
    <row r="4119" spans="1:2" ht="13.8" customHeight="1">
      <c r="A4119" s="107" t="s">
        <v>11450</v>
      </c>
      <c r="B4119" s="107" t="s">
        <v>6257</v>
      </c>
    </row>
    <row r="4120" spans="1:2" ht="13.8" customHeight="1">
      <c r="A4120" s="107" t="s">
        <v>11451</v>
      </c>
      <c r="B4120" s="107" t="s">
        <v>6256</v>
      </c>
    </row>
    <row r="4121" spans="1:2" ht="13.8" customHeight="1">
      <c r="A4121" s="107" t="s">
        <v>11452</v>
      </c>
      <c r="B4121" s="107" t="s">
        <v>6258</v>
      </c>
    </row>
    <row r="4122" spans="1:2" ht="13.8" customHeight="1">
      <c r="A4122" s="107" t="s">
        <v>11453</v>
      </c>
      <c r="B4122" s="107" t="s">
        <v>6260</v>
      </c>
    </row>
    <row r="4123" spans="1:2" ht="13.8" customHeight="1">
      <c r="A4123" s="107" t="s">
        <v>11454</v>
      </c>
      <c r="B4123" s="107" t="s">
        <v>6259</v>
      </c>
    </row>
    <row r="4124" spans="1:2" ht="13.8" customHeight="1">
      <c r="A4124" s="107" t="s">
        <v>11455</v>
      </c>
      <c r="B4124" s="107" t="s">
        <v>6274</v>
      </c>
    </row>
    <row r="4125" spans="1:2" ht="13.8" customHeight="1">
      <c r="A4125" s="107" t="s">
        <v>11456</v>
      </c>
      <c r="B4125" s="107" t="s">
        <v>6273</v>
      </c>
    </row>
    <row r="4126" spans="1:2" ht="13.8" customHeight="1">
      <c r="A4126" s="107" t="s">
        <v>11457</v>
      </c>
      <c r="B4126" s="107" t="s">
        <v>6272</v>
      </c>
    </row>
    <row r="4127" spans="1:2" ht="13.8" customHeight="1">
      <c r="A4127" s="107" t="s">
        <v>11458</v>
      </c>
      <c r="B4127" s="107" t="s">
        <v>6271</v>
      </c>
    </row>
    <row r="4128" spans="1:2" ht="13.8" customHeight="1">
      <c r="A4128" s="107" t="s">
        <v>11459</v>
      </c>
      <c r="B4128" s="107" t="s">
        <v>6270</v>
      </c>
    </row>
    <row r="4129" spans="1:2" ht="13.8" customHeight="1">
      <c r="A4129" s="107" t="s">
        <v>11460</v>
      </c>
      <c r="B4129" s="107" t="s">
        <v>6269</v>
      </c>
    </row>
    <row r="4130" spans="1:2" ht="13.8" customHeight="1">
      <c r="A4130" s="107" t="s">
        <v>11461</v>
      </c>
      <c r="B4130" s="107" t="s">
        <v>6268</v>
      </c>
    </row>
    <row r="4131" spans="1:2" ht="13.8" customHeight="1">
      <c r="A4131" s="107" t="s">
        <v>11462</v>
      </c>
      <c r="B4131" s="107" t="s">
        <v>6267</v>
      </c>
    </row>
    <row r="4132" spans="1:2" ht="13.8" customHeight="1">
      <c r="A4132" s="107" t="s">
        <v>11463</v>
      </c>
      <c r="B4132" s="107" t="s">
        <v>6266</v>
      </c>
    </row>
    <row r="4133" spans="1:2" ht="13.8" customHeight="1">
      <c r="A4133" s="107" t="s">
        <v>11464</v>
      </c>
      <c r="B4133" s="107" t="s">
        <v>6265</v>
      </c>
    </row>
    <row r="4134" spans="1:2" ht="13.8" customHeight="1">
      <c r="A4134" s="107" t="s">
        <v>11465</v>
      </c>
      <c r="B4134" s="107" t="s">
        <v>6264</v>
      </c>
    </row>
    <row r="4135" spans="1:2" ht="13.8" customHeight="1">
      <c r="A4135" s="107" t="s">
        <v>11466</v>
      </c>
      <c r="B4135" s="107" t="s">
        <v>6263</v>
      </c>
    </row>
    <row r="4136" spans="1:2" ht="13.8" customHeight="1">
      <c r="A4136" s="107" t="s">
        <v>11467</v>
      </c>
      <c r="B4136" s="107" t="s">
        <v>6262</v>
      </c>
    </row>
    <row r="4137" spans="1:2" ht="13.8" customHeight="1">
      <c r="A4137" s="107" t="s">
        <v>11468</v>
      </c>
      <c r="B4137" s="107" t="s">
        <v>6261</v>
      </c>
    </row>
    <row r="4138" spans="1:2" ht="13.8" customHeight="1">
      <c r="A4138" s="107" t="s">
        <v>11469</v>
      </c>
      <c r="B4138" s="107" t="s">
        <v>6278</v>
      </c>
    </row>
    <row r="4139" spans="1:2" ht="13.8" customHeight="1">
      <c r="A4139" s="107" t="s">
        <v>11470</v>
      </c>
      <c r="B4139" s="107" t="s">
        <v>6277</v>
      </c>
    </row>
    <row r="4140" spans="1:2" ht="13.8" customHeight="1">
      <c r="A4140" s="107" t="s">
        <v>11471</v>
      </c>
      <c r="B4140" s="107" t="s">
        <v>6276</v>
      </c>
    </row>
    <row r="4141" spans="1:2" ht="13.8" customHeight="1">
      <c r="A4141" s="107" t="s">
        <v>11472</v>
      </c>
      <c r="B4141" s="107" t="s">
        <v>6275</v>
      </c>
    </row>
    <row r="4142" spans="1:2" ht="13.8" customHeight="1">
      <c r="A4142" s="107" t="s">
        <v>11473</v>
      </c>
      <c r="B4142" s="107" t="s">
        <v>6292</v>
      </c>
    </row>
    <row r="4143" spans="1:2" ht="13.8" customHeight="1">
      <c r="A4143" s="107" t="s">
        <v>11474</v>
      </c>
      <c r="B4143" s="107" t="s">
        <v>6291</v>
      </c>
    </row>
    <row r="4144" spans="1:2" ht="13.8" customHeight="1">
      <c r="A4144" s="107" t="s">
        <v>11475</v>
      </c>
      <c r="B4144" s="107" t="s">
        <v>6290</v>
      </c>
    </row>
    <row r="4145" spans="1:2" ht="13.8" customHeight="1">
      <c r="A4145" s="107" t="s">
        <v>11476</v>
      </c>
      <c r="B4145" s="107" t="s">
        <v>6289</v>
      </c>
    </row>
    <row r="4146" spans="1:2" ht="13.8" customHeight="1">
      <c r="A4146" s="107" t="s">
        <v>11477</v>
      </c>
      <c r="B4146" s="107" t="s">
        <v>6288</v>
      </c>
    </row>
    <row r="4147" spans="1:2" ht="13.8" customHeight="1">
      <c r="A4147" s="107" t="s">
        <v>11478</v>
      </c>
      <c r="B4147" s="107" t="s">
        <v>6287</v>
      </c>
    </row>
    <row r="4148" spans="1:2" ht="13.8" customHeight="1">
      <c r="A4148" s="107" t="s">
        <v>11479</v>
      </c>
      <c r="B4148" s="107" t="s">
        <v>6286</v>
      </c>
    </row>
    <row r="4149" spans="1:2" ht="13.8" customHeight="1">
      <c r="A4149" s="107" t="s">
        <v>11480</v>
      </c>
      <c r="B4149" s="107" t="s">
        <v>6285</v>
      </c>
    </row>
    <row r="4150" spans="1:2" ht="13.8" customHeight="1">
      <c r="A4150" s="107" t="s">
        <v>11481</v>
      </c>
      <c r="B4150" s="107" t="s">
        <v>6284</v>
      </c>
    </row>
    <row r="4151" spans="1:2" ht="13.8" customHeight="1">
      <c r="A4151" s="107" t="s">
        <v>11482</v>
      </c>
      <c r="B4151" s="107" t="s">
        <v>6283</v>
      </c>
    </row>
    <row r="4152" spans="1:2" ht="13.8" customHeight="1">
      <c r="A4152" s="107" t="s">
        <v>11483</v>
      </c>
      <c r="B4152" s="107" t="s">
        <v>6282</v>
      </c>
    </row>
    <row r="4153" spans="1:2" ht="13.8" customHeight="1">
      <c r="A4153" s="107" t="s">
        <v>11484</v>
      </c>
      <c r="B4153" s="107" t="s">
        <v>6281</v>
      </c>
    </row>
    <row r="4154" spans="1:2" ht="13.8" customHeight="1">
      <c r="A4154" s="107" t="s">
        <v>11485</v>
      </c>
      <c r="B4154" s="107" t="s">
        <v>6280</v>
      </c>
    </row>
    <row r="4155" spans="1:2" ht="13.8" customHeight="1">
      <c r="A4155" s="107" t="s">
        <v>11486</v>
      </c>
      <c r="B4155" s="107" t="s">
        <v>6279</v>
      </c>
    </row>
    <row r="4156" spans="1:2" ht="13.8" customHeight="1">
      <c r="A4156" s="107" t="s">
        <v>11487</v>
      </c>
      <c r="B4156" s="107" t="s">
        <v>6297</v>
      </c>
    </row>
    <row r="4157" spans="1:2" ht="13.8" customHeight="1">
      <c r="A4157" s="107" t="s">
        <v>11488</v>
      </c>
      <c r="B4157" s="107" t="s">
        <v>6296</v>
      </c>
    </row>
    <row r="4158" spans="1:2" ht="13.8" customHeight="1">
      <c r="A4158" s="107" t="s">
        <v>11489</v>
      </c>
      <c r="B4158" s="107" t="s">
        <v>6295</v>
      </c>
    </row>
    <row r="4159" spans="1:2" ht="13.8" customHeight="1">
      <c r="A4159" s="107" t="s">
        <v>11490</v>
      </c>
      <c r="B4159" s="107" t="s">
        <v>6294</v>
      </c>
    </row>
    <row r="4160" spans="1:2" ht="13.8" customHeight="1">
      <c r="A4160" s="107" t="s">
        <v>11491</v>
      </c>
      <c r="B4160" s="107" t="s">
        <v>6293</v>
      </c>
    </row>
    <row r="4161" spans="1:2" ht="13.8" customHeight="1">
      <c r="A4161" s="107" t="s">
        <v>11492</v>
      </c>
      <c r="B4161" s="107" t="s">
        <v>6302</v>
      </c>
    </row>
    <row r="4162" spans="1:2" ht="13.8" customHeight="1">
      <c r="A4162" s="107" t="s">
        <v>11493</v>
      </c>
      <c r="B4162" s="107" t="s">
        <v>6301</v>
      </c>
    </row>
    <row r="4163" spans="1:2" ht="13.8" customHeight="1">
      <c r="A4163" s="107" t="s">
        <v>11494</v>
      </c>
      <c r="B4163" s="107" t="s">
        <v>6300</v>
      </c>
    </row>
    <row r="4164" spans="1:2" ht="13.8" customHeight="1">
      <c r="A4164" s="107" t="s">
        <v>11495</v>
      </c>
      <c r="B4164" s="107" t="s">
        <v>6299</v>
      </c>
    </row>
    <row r="4165" spans="1:2" ht="13.8" customHeight="1">
      <c r="A4165" s="107" t="s">
        <v>11496</v>
      </c>
      <c r="B4165" s="107" t="s">
        <v>6298</v>
      </c>
    </row>
    <row r="4166" spans="1:2" ht="13.8" customHeight="1">
      <c r="A4166" s="107" t="s">
        <v>11497</v>
      </c>
      <c r="B4166" s="107" t="s">
        <v>12844</v>
      </c>
    </row>
    <row r="4167" spans="1:2" ht="13.8" customHeight="1">
      <c r="A4167" s="107" t="s">
        <v>11498</v>
      </c>
      <c r="B4167" s="107" t="s">
        <v>6308</v>
      </c>
    </row>
    <row r="4168" spans="1:2" ht="13.8" customHeight="1">
      <c r="A4168" s="107" t="s">
        <v>11499</v>
      </c>
      <c r="B4168" s="107" t="s">
        <v>6307</v>
      </c>
    </row>
    <row r="4169" spans="1:2" ht="13.8" customHeight="1">
      <c r="A4169" s="107" t="s">
        <v>11500</v>
      </c>
      <c r="B4169" s="107" t="s">
        <v>6306</v>
      </c>
    </row>
    <row r="4170" spans="1:2" ht="13.8" customHeight="1">
      <c r="A4170" s="107" t="s">
        <v>11501</v>
      </c>
      <c r="B4170" s="107" t="s">
        <v>6305</v>
      </c>
    </row>
    <row r="4171" spans="1:2" ht="13.8" customHeight="1">
      <c r="A4171" s="107" t="s">
        <v>11502</v>
      </c>
      <c r="B4171" s="107" t="s">
        <v>6304</v>
      </c>
    </row>
    <row r="4172" spans="1:2" ht="13.8" customHeight="1">
      <c r="A4172" s="107" t="s">
        <v>11503</v>
      </c>
      <c r="B4172" s="107" t="s">
        <v>12845</v>
      </c>
    </row>
    <row r="4173" spans="1:2" ht="13.8" customHeight="1">
      <c r="A4173" s="107" t="s">
        <v>11504</v>
      </c>
      <c r="B4173" s="107" t="s">
        <v>6303</v>
      </c>
    </row>
    <row r="4174" spans="1:2" ht="13.8" customHeight="1">
      <c r="A4174" s="107" t="s">
        <v>11505</v>
      </c>
      <c r="B4174" s="107" t="s">
        <v>6313</v>
      </c>
    </row>
    <row r="4175" spans="1:2" ht="13.8" customHeight="1">
      <c r="A4175" s="107" t="s">
        <v>11506</v>
      </c>
      <c r="B4175" s="107" t="s">
        <v>6312</v>
      </c>
    </row>
    <row r="4176" spans="1:2" ht="13.8" customHeight="1">
      <c r="A4176" s="107" t="s">
        <v>11507</v>
      </c>
      <c r="B4176" s="107" t="s">
        <v>6311</v>
      </c>
    </row>
    <row r="4177" spans="1:2" ht="13.8" customHeight="1">
      <c r="A4177" s="107" t="s">
        <v>11508</v>
      </c>
      <c r="B4177" s="107" t="s">
        <v>6310</v>
      </c>
    </row>
    <row r="4178" spans="1:2" ht="13.8" customHeight="1">
      <c r="A4178" s="107" t="s">
        <v>11509</v>
      </c>
      <c r="B4178" s="107" t="s">
        <v>6309</v>
      </c>
    </row>
    <row r="4179" spans="1:2" ht="13.8" customHeight="1">
      <c r="A4179" s="107" t="s">
        <v>11510</v>
      </c>
      <c r="B4179" s="107" t="s">
        <v>6315</v>
      </c>
    </row>
    <row r="4180" spans="1:2" ht="13.8" customHeight="1">
      <c r="A4180" s="107" t="s">
        <v>11511</v>
      </c>
      <c r="B4180" s="107" t="s">
        <v>6314</v>
      </c>
    </row>
    <row r="4181" spans="1:2" ht="13.8" customHeight="1">
      <c r="A4181" s="107" t="s">
        <v>11512</v>
      </c>
      <c r="B4181" s="107" t="s">
        <v>6317</v>
      </c>
    </row>
    <row r="4182" spans="1:2" ht="13.8" customHeight="1">
      <c r="A4182" s="107" t="s">
        <v>11513</v>
      </c>
      <c r="B4182" s="107" t="s">
        <v>6316</v>
      </c>
    </row>
    <row r="4183" spans="1:2" ht="13.8" customHeight="1">
      <c r="A4183" s="107" t="s">
        <v>11514</v>
      </c>
      <c r="B4183" s="107" t="s">
        <v>6330</v>
      </c>
    </row>
    <row r="4184" spans="1:2" ht="13.8" customHeight="1">
      <c r="A4184" s="107" t="s">
        <v>11515</v>
      </c>
      <c r="B4184" s="107" t="s">
        <v>6329</v>
      </c>
    </row>
    <row r="4185" spans="1:2" ht="13.8" customHeight="1">
      <c r="A4185" s="107" t="s">
        <v>11516</v>
      </c>
      <c r="B4185" s="107" t="s">
        <v>4386</v>
      </c>
    </row>
    <row r="4186" spans="1:2" ht="13.8" customHeight="1">
      <c r="A4186" s="107" t="s">
        <v>11517</v>
      </c>
      <c r="B4186" s="107" t="s">
        <v>6328</v>
      </c>
    </row>
    <row r="4187" spans="1:2" ht="13.8" customHeight="1">
      <c r="A4187" s="107" t="s">
        <v>11518</v>
      </c>
      <c r="B4187" s="107" t="s">
        <v>6327</v>
      </c>
    </row>
    <row r="4188" spans="1:2" ht="13.8" customHeight="1">
      <c r="A4188" s="107" t="s">
        <v>11519</v>
      </c>
      <c r="B4188" s="107" t="s">
        <v>6326</v>
      </c>
    </row>
    <row r="4189" spans="1:2" ht="13.8" customHeight="1">
      <c r="A4189" s="107" t="s">
        <v>11520</v>
      </c>
      <c r="B4189" s="107" t="s">
        <v>6325</v>
      </c>
    </row>
    <row r="4190" spans="1:2" ht="13.8" customHeight="1">
      <c r="A4190" s="107" t="s">
        <v>11521</v>
      </c>
      <c r="B4190" s="107" t="s">
        <v>6324</v>
      </c>
    </row>
    <row r="4191" spans="1:2" ht="13.8" customHeight="1">
      <c r="A4191" s="107" t="s">
        <v>11522</v>
      </c>
      <c r="B4191" s="107" t="s">
        <v>6323</v>
      </c>
    </row>
    <row r="4192" spans="1:2" ht="13.8" customHeight="1">
      <c r="A4192" s="107" t="s">
        <v>11523</v>
      </c>
      <c r="B4192" s="107" t="s">
        <v>6322</v>
      </c>
    </row>
    <row r="4193" spans="1:2" ht="13.8" customHeight="1">
      <c r="A4193" s="107" t="s">
        <v>11524</v>
      </c>
      <c r="B4193" s="107" t="s">
        <v>6321</v>
      </c>
    </row>
    <row r="4194" spans="1:2" ht="13.8" customHeight="1">
      <c r="A4194" s="107" t="s">
        <v>11525</v>
      </c>
      <c r="B4194" s="107" t="s">
        <v>6320</v>
      </c>
    </row>
    <row r="4195" spans="1:2" ht="13.8" customHeight="1">
      <c r="A4195" s="107" t="s">
        <v>11526</v>
      </c>
      <c r="B4195" s="107" t="s">
        <v>6319</v>
      </c>
    </row>
    <row r="4196" spans="1:2" ht="13.8" customHeight="1">
      <c r="A4196" s="107" t="s">
        <v>11527</v>
      </c>
      <c r="B4196" s="107" t="s">
        <v>6318</v>
      </c>
    </row>
    <row r="4197" spans="1:2" ht="13.8" customHeight="1">
      <c r="A4197" s="107" t="s">
        <v>11528</v>
      </c>
      <c r="B4197" s="107" t="s">
        <v>6334</v>
      </c>
    </row>
    <row r="4198" spans="1:2" ht="13.8" customHeight="1">
      <c r="A4198" s="107" t="s">
        <v>11529</v>
      </c>
      <c r="B4198" s="107" t="s">
        <v>6333</v>
      </c>
    </row>
    <row r="4199" spans="1:2" ht="13.8" customHeight="1">
      <c r="A4199" s="107" t="s">
        <v>11530</v>
      </c>
      <c r="B4199" s="107" t="s">
        <v>6332</v>
      </c>
    </row>
    <row r="4200" spans="1:2" ht="13.8" customHeight="1">
      <c r="A4200" s="107" t="s">
        <v>11531</v>
      </c>
      <c r="B4200" s="107" t="s">
        <v>6331</v>
      </c>
    </row>
    <row r="4201" spans="1:2" ht="13.8" customHeight="1">
      <c r="A4201" s="107" t="s">
        <v>11532</v>
      </c>
      <c r="B4201" s="107" t="s">
        <v>6347</v>
      </c>
    </row>
    <row r="4202" spans="1:2" ht="13.8" customHeight="1">
      <c r="A4202" s="107" t="s">
        <v>11533</v>
      </c>
      <c r="B4202" s="107" t="s">
        <v>6346</v>
      </c>
    </row>
    <row r="4203" spans="1:2" ht="13.8" customHeight="1">
      <c r="A4203" s="107" t="s">
        <v>11534</v>
      </c>
      <c r="B4203" s="107" t="s">
        <v>6345</v>
      </c>
    </row>
    <row r="4204" spans="1:2" ht="13.8" customHeight="1">
      <c r="A4204" s="107" t="s">
        <v>11535</v>
      </c>
      <c r="B4204" s="107" t="s">
        <v>6344</v>
      </c>
    </row>
    <row r="4205" spans="1:2" ht="13.8" customHeight="1">
      <c r="A4205" s="107" t="s">
        <v>11536</v>
      </c>
      <c r="B4205" s="107" t="s">
        <v>6343</v>
      </c>
    </row>
    <row r="4206" spans="1:2" ht="13.8" customHeight="1">
      <c r="A4206" s="107" t="s">
        <v>11537</v>
      </c>
      <c r="B4206" s="107" t="s">
        <v>6342</v>
      </c>
    </row>
    <row r="4207" spans="1:2" ht="13.8" customHeight="1">
      <c r="A4207" s="107" t="s">
        <v>11538</v>
      </c>
      <c r="B4207" s="107" t="s">
        <v>6341</v>
      </c>
    </row>
    <row r="4208" spans="1:2" ht="13.8" customHeight="1">
      <c r="A4208" s="107" t="s">
        <v>11539</v>
      </c>
      <c r="B4208" s="107" t="s">
        <v>6340</v>
      </c>
    </row>
    <row r="4209" spans="1:2" ht="13.8" customHeight="1">
      <c r="A4209" s="107" t="s">
        <v>11540</v>
      </c>
      <c r="B4209" s="107" t="s">
        <v>6339</v>
      </c>
    </row>
    <row r="4210" spans="1:2" ht="13.8" customHeight="1">
      <c r="A4210" s="107" t="s">
        <v>11541</v>
      </c>
      <c r="B4210" s="107" t="s">
        <v>6338</v>
      </c>
    </row>
    <row r="4211" spans="1:2" ht="13.8" customHeight="1">
      <c r="A4211" s="107" t="s">
        <v>11542</v>
      </c>
      <c r="B4211" s="107" t="s">
        <v>6337</v>
      </c>
    </row>
    <row r="4212" spans="1:2" ht="13.8" customHeight="1">
      <c r="A4212" s="107" t="s">
        <v>11543</v>
      </c>
      <c r="B4212" s="107" t="s">
        <v>6336</v>
      </c>
    </row>
    <row r="4213" spans="1:2" ht="13.8" customHeight="1">
      <c r="A4213" s="107" t="s">
        <v>11544</v>
      </c>
      <c r="B4213" s="107" t="s">
        <v>6335</v>
      </c>
    </row>
    <row r="4214" spans="1:2" ht="13.8" customHeight="1">
      <c r="A4214" s="107" t="s">
        <v>11545</v>
      </c>
      <c r="B4214" s="107" t="s">
        <v>6351</v>
      </c>
    </row>
    <row r="4215" spans="1:2" ht="13.8" customHeight="1">
      <c r="A4215" s="107" t="s">
        <v>11546</v>
      </c>
      <c r="B4215" s="107" t="s">
        <v>6350</v>
      </c>
    </row>
    <row r="4216" spans="1:2" ht="13.8" customHeight="1">
      <c r="A4216" s="107" t="s">
        <v>11547</v>
      </c>
      <c r="B4216" s="107" t="s">
        <v>6349</v>
      </c>
    </row>
    <row r="4217" spans="1:2" ht="13.8" customHeight="1">
      <c r="A4217" s="107" t="s">
        <v>11548</v>
      </c>
      <c r="B4217" s="107" t="s">
        <v>6348</v>
      </c>
    </row>
    <row r="4218" spans="1:2" ht="13.8" customHeight="1">
      <c r="A4218" s="107" t="s">
        <v>11549</v>
      </c>
      <c r="B4218" s="107" t="s">
        <v>6353</v>
      </c>
    </row>
    <row r="4219" spans="1:2" ht="13.8" customHeight="1">
      <c r="A4219" s="107" t="s">
        <v>11550</v>
      </c>
      <c r="B4219" s="107" t="s">
        <v>6352</v>
      </c>
    </row>
    <row r="4220" spans="1:2" ht="13.8" customHeight="1">
      <c r="A4220" s="107" t="s">
        <v>11551</v>
      </c>
      <c r="B4220" s="107" t="s">
        <v>6355</v>
      </c>
    </row>
    <row r="4221" spans="1:2" ht="13.8" customHeight="1">
      <c r="A4221" s="107" t="s">
        <v>11552</v>
      </c>
      <c r="B4221" s="107" t="s">
        <v>6354</v>
      </c>
    </row>
    <row r="4222" spans="1:2" ht="13.8" customHeight="1">
      <c r="A4222" s="107" t="s">
        <v>11553</v>
      </c>
      <c r="B4222" s="107" t="s">
        <v>12846</v>
      </c>
    </row>
    <row r="4223" spans="1:2" ht="13.8" customHeight="1">
      <c r="A4223" s="107" t="s">
        <v>11554</v>
      </c>
      <c r="B4223" s="107" t="s">
        <v>6360</v>
      </c>
    </row>
    <row r="4224" spans="1:2" ht="13.8" customHeight="1">
      <c r="A4224" s="107" t="s">
        <v>11555</v>
      </c>
      <c r="B4224" s="107" t="s">
        <v>6359</v>
      </c>
    </row>
    <row r="4225" spans="1:2" ht="13.8" customHeight="1">
      <c r="A4225" s="107" t="s">
        <v>11556</v>
      </c>
      <c r="B4225" s="107" t="s">
        <v>6358</v>
      </c>
    </row>
    <row r="4226" spans="1:2" ht="13.8" customHeight="1">
      <c r="A4226" s="107" t="s">
        <v>11557</v>
      </c>
      <c r="B4226" s="107" t="s">
        <v>6357</v>
      </c>
    </row>
    <row r="4227" spans="1:2" ht="13.8" customHeight="1">
      <c r="A4227" s="107" t="s">
        <v>11558</v>
      </c>
      <c r="B4227" s="107" t="s">
        <v>6356</v>
      </c>
    </row>
    <row r="4228" spans="1:2" ht="13.8" customHeight="1">
      <c r="A4228" s="107" t="s">
        <v>11559</v>
      </c>
      <c r="B4228" s="107" t="s">
        <v>12847</v>
      </c>
    </row>
    <row r="4229" spans="1:2" ht="13.8" customHeight="1">
      <c r="A4229" s="107" t="s">
        <v>11560</v>
      </c>
      <c r="B4229" s="107" t="s">
        <v>12848</v>
      </c>
    </row>
    <row r="4230" spans="1:2" ht="13.8" customHeight="1">
      <c r="A4230" s="107" t="s">
        <v>11561</v>
      </c>
      <c r="B4230" s="107" t="s">
        <v>6365</v>
      </c>
    </row>
    <row r="4231" spans="1:2" ht="13.8" customHeight="1">
      <c r="A4231" s="107" t="s">
        <v>11562</v>
      </c>
      <c r="B4231" s="107" t="s">
        <v>6364</v>
      </c>
    </row>
    <row r="4232" spans="1:2" ht="13.8" customHeight="1">
      <c r="A4232" s="107" t="s">
        <v>11563</v>
      </c>
      <c r="B4232" s="107" t="s">
        <v>6363</v>
      </c>
    </row>
    <row r="4233" spans="1:2" ht="13.8" customHeight="1">
      <c r="A4233" s="107" t="s">
        <v>11564</v>
      </c>
      <c r="B4233" s="107" t="s">
        <v>6362</v>
      </c>
    </row>
    <row r="4234" spans="1:2" ht="13.8" customHeight="1">
      <c r="A4234" s="107" t="s">
        <v>11565</v>
      </c>
      <c r="B4234" s="107" t="s">
        <v>6361</v>
      </c>
    </row>
    <row r="4235" spans="1:2" ht="13.8" customHeight="1">
      <c r="A4235" s="107" t="s">
        <v>11566</v>
      </c>
      <c r="B4235" s="107" t="s">
        <v>6367</v>
      </c>
    </row>
    <row r="4236" spans="1:2" ht="13.8" customHeight="1">
      <c r="A4236" s="107" t="s">
        <v>11567</v>
      </c>
      <c r="B4236" s="107" t="s">
        <v>6366</v>
      </c>
    </row>
    <row r="4237" spans="1:2" ht="13.8" customHeight="1">
      <c r="A4237" s="107" t="s">
        <v>11568</v>
      </c>
      <c r="B4237" s="107" t="s">
        <v>6368</v>
      </c>
    </row>
    <row r="4238" spans="1:2" ht="13.8" customHeight="1">
      <c r="A4238" s="107" t="s">
        <v>11569</v>
      </c>
      <c r="B4238" s="107" t="s">
        <v>6370</v>
      </c>
    </row>
    <row r="4239" spans="1:2" ht="13.8" customHeight="1">
      <c r="A4239" s="107" t="s">
        <v>11570</v>
      </c>
      <c r="B4239" s="107" t="s">
        <v>6369</v>
      </c>
    </row>
    <row r="4240" spans="1:2" ht="13.8" customHeight="1">
      <c r="A4240" s="107" t="s">
        <v>11571</v>
      </c>
      <c r="B4240" s="107" t="s">
        <v>6384</v>
      </c>
    </row>
    <row r="4241" spans="1:2" ht="13.8" customHeight="1">
      <c r="A4241" s="107" t="s">
        <v>11572</v>
      </c>
      <c r="B4241" s="107" t="s">
        <v>6383</v>
      </c>
    </row>
    <row r="4242" spans="1:2" ht="13.8" customHeight="1">
      <c r="A4242" s="107" t="s">
        <v>11573</v>
      </c>
      <c r="B4242" s="107" t="s">
        <v>6382</v>
      </c>
    </row>
    <row r="4243" spans="1:2" ht="13.8" customHeight="1">
      <c r="A4243" s="107" t="s">
        <v>11574</v>
      </c>
      <c r="B4243" s="107" t="s">
        <v>6381</v>
      </c>
    </row>
    <row r="4244" spans="1:2" ht="13.8" customHeight="1">
      <c r="A4244" s="107" t="s">
        <v>11575</v>
      </c>
      <c r="B4244" s="107" t="s">
        <v>6380</v>
      </c>
    </row>
    <row r="4245" spans="1:2" ht="13.8" customHeight="1">
      <c r="A4245" s="107" t="s">
        <v>11576</v>
      </c>
      <c r="B4245" s="107" t="s">
        <v>6379</v>
      </c>
    </row>
    <row r="4246" spans="1:2" ht="13.8" customHeight="1">
      <c r="A4246" s="107" t="s">
        <v>11577</v>
      </c>
      <c r="B4246" s="107" t="s">
        <v>6378</v>
      </c>
    </row>
    <row r="4247" spans="1:2" ht="13.8" customHeight="1">
      <c r="A4247" s="107" t="s">
        <v>11578</v>
      </c>
      <c r="B4247" s="107" t="s">
        <v>6377</v>
      </c>
    </row>
    <row r="4248" spans="1:2" ht="13.8" customHeight="1">
      <c r="A4248" s="107" t="s">
        <v>11579</v>
      </c>
      <c r="B4248" s="107" t="s">
        <v>6376</v>
      </c>
    </row>
    <row r="4249" spans="1:2" ht="13.8" customHeight="1">
      <c r="A4249" s="107" t="s">
        <v>11580</v>
      </c>
      <c r="B4249" s="107" t="s">
        <v>6375</v>
      </c>
    </row>
    <row r="4250" spans="1:2" ht="13.8" customHeight="1">
      <c r="A4250" s="107" t="s">
        <v>11581</v>
      </c>
      <c r="B4250" s="107" t="s">
        <v>6374</v>
      </c>
    </row>
    <row r="4251" spans="1:2" ht="13.8" customHeight="1">
      <c r="A4251" s="107" t="s">
        <v>11582</v>
      </c>
      <c r="B4251" s="107" t="s">
        <v>6373</v>
      </c>
    </row>
    <row r="4252" spans="1:2" ht="13.8" customHeight="1">
      <c r="A4252" s="107" t="s">
        <v>11583</v>
      </c>
      <c r="B4252" s="107" t="s">
        <v>6372</v>
      </c>
    </row>
    <row r="4253" spans="1:2" ht="13.8" customHeight="1">
      <c r="A4253" s="107" t="s">
        <v>11584</v>
      </c>
      <c r="B4253" s="107" t="s">
        <v>6371</v>
      </c>
    </row>
    <row r="4254" spans="1:2" ht="13.8" customHeight="1">
      <c r="A4254" s="107" t="s">
        <v>11585</v>
      </c>
      <c r="B4254" s="107" t="s">
        <v>6388</v>
      </c>
    </row>
    <row r="4255" spans="1:2" ht="13.8" customHeight="1">
      <c r="A4255" s="107" t="s">
        <v>11586</v>
      </c>
      <c r="B4255" s="107" t="s">
        <v>6387</v>
      </c>
    </row>
    <row r="4256" spans="1:2" ht="13.8" customHeight="1">
      <c r="A4256" s="107" t="s">
        <v>11587</v>
      </c>
      <c r="B4256" s="107" t="s">
        <v>6386</v>
      </c>
    </row>
    <row r="4257" spans="1:2" ht="13.8" customHeight="1">
      <c r="A4257" s="107" t="s">
        <v>11588</v>
      </c>
      <c r="B4257" s="107" t="s">
        <v>6385</v>
      </c>
    </row>
    <row r="4258" spans="1:2" ht="13.8" customHeight="1">
      <c r="A4258" s="107" t="s">
        <v>11589</v>
      </c>
      <c r="B4258" s="107" t="s">
        <v>6397</v>
      </c>
    </row>
    <row r="4259" spans="1:2" ht="13.8" customHeight="1">
      <c r="A4259" s="107" t="s">
        <v>11590</v>
      </c>
      <c r="B4259" s="107" t="s">
        <v>6396</v>
      </c>
    </row>
    <row r="4260" spans="1:2" ht="13.8" customHeight="1">
      <c r="A4260" s="107" t="s">
        <v>11591</v>
      </c>
      <c r="B4260" s="107" t="s">
        <v>6395</v>
      </c>
    </row>
    <row r="4261" spans="1:2" ht="13.8" customHeight="1">
      <c r="A4261" s="107" t="s">
        <v>11592</v>
      </c>
      <c r="B4261" s="107" t="s">
        <v>6394</v>
      </c>
    </row>
    <row r="4262" spans="1:2" ht="13.8" customHeight="1">
      <c r="A4262" s="107" t="s">
        <v>11593</v>
      </c>
      <c r="B4262" s="107" t="s">
        <v>6393</v>
      </c>
    </row>
    <row r="4263" spans="1:2" ht="13.8" customHeight="1">
      <c r="A4263" s="107" t="s">
        <v>11594</v>
      </c>
      <c r="B4263" s="107" t="s">
        <v>6392</v>
      </c>
    </row>
    <row r="4264" spans="1:2" ht="13.8" customHeight="1">
      <c r="A4264" s="107" t="s">
        <v>11595</v>
      </c>
      <c r="B4264" s="107" t="s">
        <v>6391</v>
      </c>
    </row>
    <row r="4265" spans="1:2" ht="13.8" customHeight="1">
      <c r="A4265" s="107" t="s">
        <v>11596</v>
      </c>
      <c r="B4265" s="107" t="s">
        <v>6390</v>
      </c>
    </row>
    <row r="4266" spans="1:2" ht="13.8" customHeight="1">
      <c r="A4266" s="107" t="s">
        <v>11597</v>
      </c>
      <c r="B4266" s="107" t="s">
        <v>6389</v>
      </c>
    </row>
    <row r="4267" spans="1:2" ht="13.8" customHeight="1">
      <c r="A4267" s="107" t="s">
        <v>11598</v>
      </c>
      <c r="B4267" s="107" t="s">
        <v>12849</v>
      </c>
    </row>
    <row r="4268" spans="1:2" ht="13.8" customHeight="1">
      <c r="A4268" s="107" t="s">
        <v>11599</v>
      </c>
      <c r="B4268" s="107" t="s">
        <v>12850</v>
      </c>
    </row>
    <row r="4269" spans="1:2" ht="13.8" customHeight="1">
      <c r="A4269" s="107" t="s">
        <v>11600</v>
      </c>
      <c r="B4269" s="107" t="s">
        <v>12851</v>
      </c>
    </row>
    <row r="4270" spans="1:2" ht="13.8" customHeight="1">
      <c r="A4270" s="107" t="s">
        <v>11601</v>
      </c>
      <c r="B4270" s="107" t="s">
        <v>12852</v>
      </c>
    </row>
    <row r="4271" spans="1:2" ht="13.8" customHeight="1">
      <c r="A4271" s="107" t="s">
        <v>11602</v>
      </c>
      <c r="B4271" s="107" t="s">
        <v>12853</v>
      </c>
    </row>
    <row r="4272" spans="1:2" ht="13.8" customHeight="1">
      <c r="A4272" s="107" t="s">
        <v>11603</v>
      </c>
      <c r="B4272" s="107" t="s">
        <v>12854</v>
      </c>
    </row>
    <row r="4273" spans="1:2" ht="13.8" customHeight="1">
      <c r="A4273" s="107" t="s">
        <v>11604</v>
      </c>
      <c r="B4273" s="107" t="s">
        <v>12855</v>
      </c>
    </row>
    <row r="4274" spans="1:2" ht="13.8" customHeight="1">
      <c r="A4274" s="107" t="s">
        <v>11605</v>
      </c>
      <c r="B4274" s="107" t="s">
        <v>12856</v>
      </c>
    </row>
    <row r="4275" spans="1:2" ht="13.8" customHeight="1">
      <c r="A4275" s="107" t="s">
        <v>11606</v>
      </c>
      <c r="B4275" s="107" t="s">
        <v>6398</v>
      </c>
    </row>
    <row r="4276" spans="1:2" ht="13.8" customHeight="1">
      <c r="A4276" s="107" t="s">
        <v>11607</v>
      </c>
      <c r="B4276" s="107" t="s">
        <v>6404</v>
      </c>
    </row>
    <row r="4277" spans="1:2" ht="13.8" customHeight="1">
      <c r="A4277" s="107" t="s">
        <v>11608</v>
      </c>
      <c r="B4277" s="107" t="s">
        <v>6403</v>
      </c>
    </row>
    <row r="4278" spans="1:2" ht="13.8" customHeight="1">
      <c r="A4278" s="107" t="s">
        <v>11609</v>
      </c>
      <c r="B4278" s="107" t="s">
        <v>12857</v>
      </c>
    </row>
    <row r="4279" spans="1:2" ht="13.8" customHeight="1">
      <c r="A4279" s="107" t="s">
        <v>11610</v>
      </c>
      <c r="B4279" s="107" t="s">
        <v>6402</v>
      </c>
    </row>
    <row r="4280" spans="1:2" ht="13.8" customHeight="1">
      <c r="A4280" s="107" t="s">
        <v>11611</v>
      </c>
      <c r="B4280" s="107" t="s">
        <v>6401</v>
      </c>
    </row>
    <row r="4281" spans="1:2" ht="13.8" customHeight="1">
      <c r="A4281" s="107" t="s">
        <v>11612</v>
      </c>
      <c r="B4281" s="107" t="s">
        <v>6400</v>
      </c>
    </row>
    <row r="4282" spans="1:2" ht="13.8" customHeight="1">
      <c r="A4282" s="107" t="s">
        <v>11613</v>
      </c>
      <c r="B4282" s="107" t="s">
        <v>12858</v>
      </c>
    </row>
    <row r="4283" spans="1:2" ht="13.8" customHeight="1">
      <c r="A4283" s="107" t="s">
        <v>11614</v>
      </c>
      <c r="B4283" s="107" t="s">
        <v>6399</v>
      </c>
    </row>
    <row r="4284" spans="1:2" ht="13.8" customHeight="1">
      <c r="A4284" s="107" t="s">
        <v>11615</v>
      </c>
      <c r="B4284" s="107" t="s">
        <v>6411</v>
      </c>
    </row>
    <row r="4285" spans="1:2" ht="13.8" customHeight="1">
      <c r="A4285" s="107" t="s">
        <v>11616</v>
      </c>
      <c r="B4285" s="107" t="s">
        <v>6410</v>
      </c>
    </row>
    <row r="4286" spans="1:2" ht="13.8" customHeight="1">
      <c r="A4286" s="107" t="s">
        <v>11617</v>
      </c>
      <c r="B4286" s="107" t="s">
        <v>6409</v>
      </c>
    </row>
    <row r="4287" spans="1:2" ht="13.8" customHeight="1">
      <c r="A4287" s="107" t="s">
        <v>11618</v>
      </c>
      <c r="B4287" s="107" t="s">
        <v>6408</v>
      </c>
    </row>
    <row r="4288" spans="1:2" ht="13.8" customHeight="1">
      <c r="A4288" s="107" t="s">
        <v>11619</v>
      </c>
      <c r="B4288" s="107" t="s">
        <v>6407</v>
      </c>
    </row>
    <row r="4289" spans="1:2" ht="13.8" customHeight="1">
      <c r="A4289" s="107" t="s">
        <v>11620</v>
      </c>
      <c r="B4289" s="107" t="s">
        <v>6406</v>
      </c>
    </row>
    <row r="4290" spans="1:2" ht="13.8" customHeight="1">
      <c r="A4290" s="107" t="s">
        <v>11621</v>
      </c>
      <c r="B4290" s="107" t="s">
        <v>6405</v>
      </c>
    </row>
    <row r="4291" spans="1:2" ht="13.8" customHeight="1">
      <c r="A4291" s="107" t="s">
        <v>11622</v>
      </c>
      <c r="B4291" s="107" t="s">
        <v>6423</v>
      </c>
    </row>
    <row r="4292" spans="1:2" ht="13.8" customHeight="1">
      <c r="A4292" s="107" t="s">
        <v>11623</v>
      </c>
      <c r="B4292" s="107" t="s">
        <v>6422</v>
      </c>
    </row>
    <row r="4293" spans="1:2" ht="13.8" customHeight="1">
      <c r="A4293" s="107" t="s">
        <v>11624</v>
      </c>
      <c r="B4293" s="107" t="s">
        <v>6421</v>
      </c>
    </row>
    <row r="4294" spans="1:2" ht="13.8" customHeight="1">
      <c r="A4294" s="107" t="s">
        <v>11625</v>
      </c>
      <c r="B4294" s="107" t="s">
        <v>6420</v>
      </c>
    </row>
    <row r="4295" spans="1:2" ht="13.8" customHeight="1">
      <c r="A4295" s="107" t="s">
        <v>11626</v>
      </c>
      <c r="B4295" s="107" t="s">
        <v>6419</v>
      </c>
    </row>
    <row r="4296" spans="1:2" ht="13.8" customHeight="1">
      <c r="A4296" s="107" t="s">
        <v>11627</v>
      </c>
      <c r="B4296" s="107" t="s">
        <v>6418</v>
      </c>
    </row>
    <row r="4297" spans="1:2" ht="13.8" customHeight="1">
      <c r="A4297" s="107" t="s">
        <v>11628</v>
      </c>
      <c r="B4297" s="107" t="s">
        <v>6417</v>
      </c>
    </row>
    <row r="4298" spans="1:2" ht="13.8" customHeight="1">
      <c r="A4298" s="107" t="s">
        <v>11629</v>
      </c>
      <c r="B4298" s="107" t="s">
        <v>6416</v>
      </c>
    </row>
    <row r="4299" spans="1:2" ht="13.8" customHeight="1">
      <c r="A4299" s="107" t="s">
        <v>11630</v>
      </c>
      <c r="B4299" s="107" t="s">
        <v>6415</v>
      </c>
    </row>
    <row r="4300" spans="1:2" ht="13.8" customHeight="1">
      <c r="A4300" s="107" t="s">
        <v>11631</v>
      </c>
      <c r="B4300" s="107" t="s">
        <v>6414</v>
      </c>
    </row>
    <row r="4301" spans="1:2" ht="13.8" customHeight="1">
      <c r="A4301" s="107" t="s">
        <v>11632</v>
      </c>
      <c r="B4301" s="107" t="s">
        <v>6413</v>
      </c>
    </row>
    <row r="4302" spans="1:2" ht="13.8" customHeight="1">
      <c r="A4302" s="107" t="s">
        <v>11633</v>
      </c>
      <c r="B4302" s="107" t="s">
        <v>7623</v>
      </c>
    </row>
    <row r="4303" spans="1:2" ht="13.8" customHeight="1">
      <c r="A4303" s="107" t="s">
        <v>11634</v>
      </c>
      <c r="B4303" s="107" t="s">
        <v>6412</v>
      </c>
    </row>
    <row r="4304" spans="1:2" ht="13.8" customHeight="1">
      <c r="A4304" s="107" t="s">
        <v>11635</v>
      </c>
      <c r="B4304" s="107" t="s">
        <v>6424</v>
      </c>
    </row>
    <row r="4305" spans="1:2" ht="13.8" customHeight="1">
      <c r="A4305" s="107" t="s">
        <v>11636</v>
      </c>
      <c r="B4305" s="107" t="s">
        <v>12859</v>
      </c>
    </row>
    <row r="4306" spans="1:2" ht="13.8" customHeight="1">
      <c r="A4306" s="107" t="s">
        <v>11637</v>
      </c>
      <c r="B4306" s="107" t="s">
        <v>12860</v>
      </c>
    </row>
    <row r="4307" spans="1:2" ht="13.8" customHeight="1">
      <c r="A4307" s="107" t="s">
        <v>11638</v>
      </c>
      <c r="B4307" s="107" t="s">
        <v>12861</v>
      </c>
    </row>
    <row r="4308" spans="1:2" ht="13.8" customHeight="1">
      <c r="A4308" s="107" t="s">
        <v>11639</v>
      </c>
      <c r="B4308" s="107" t="s">
        <v>12862</v>
      </c>
    </row>
    <row r="4309" spans="1:2" ht="13.8" customHeight="1">
      <c r="A4309" s="107" t="s">
        <v>11640</v>
      </c>
      <c r="B4309" s="107" t="s">
        <v>6426</v>
      </c>
    </row>
    <row r="4310" spans="1:2" ht="13.8" customHeight="1">
      <c r="A4310" s="107" t="s">
        <v>11641</v>
      </c>
      <c r="B4310" s="107" t="s">
        <v>12863</v>
      </c>
    </row>
    <row r="4311" spans="1:2" ht="13.8" customHeight="1">
      <c r="A4311" s="107" t="s">
        <v>11642</v>
      </c>
      <c r="B4311" s="107" t="s">
        <v>12864</v>
      </c>
    </row>
    <row r="4312" spans="1:2" ht="13.8" customHeight="1">
      <c r="A4312" s="107" t="s">
        <v>11643</v>
      </c>
      <c r="B4312" s="107" t="s">
        <v>6425</v>
      </c>
    </row>
    <row r="4313" spans="1:2" ht="13.8" customHeight="1">
      <c r="A4313" s="107" t="s">
        <v>11644</v>
      </c>
      <c r="B4313" s="107" t="s">
        <v>6434</v>
      </c>
    </row>
    <row r="4314" spans="1:2" ht="13.8" customHeight="1">
      <c r="A4314" s="107" t="s">
        <v>11645</v>
      </c>
      <c r="B4314" s="107" t="s">
        <v>6433</v>
      </c>
    </row>
    <row r="4315" spans="1:2" ht="13.8" customHeight="1">
      <c r="A4315" s="107" t="s">
        <v>11646</v>
      </c>
      <c r="B4315" s="107" t="s">
        <v>6432</v>
      </c>
    </row>
    <row r="4316" spans="1:2" ht="13.8" customHeight="1">
      <c r="A4316" s="107" t="s">
        <v>11647</v>
      </c>
      <c r="B4316" s="107" t="s">
        <v>6431</v>
      </c>
    </row>
    <row r="4317" spans="1:2" ht="13.8" customHeight="1">
      <c r="A4317" s="107" t="s">
        <v>11648</v>
      </c>
      <c r="B4317" s="107" t="s">
        <v>6430</v>
      </c>
    </row>
    <row r="4318" spans="1:2" ht="13.8" customHeight="1">
      <c r="A4318" s="107" t="s">
        <v>11649</v>
      </c>
      <c r="B4318" s="107" t="s">
        <v>6429</v>
      </c>
    </row>
    <row r="4319" spans="1:2" ht="13.8" customHeight="1">
      <c r="A4319" s="107" t="s">
        <v>11650</v>
      </c>
      <c r="B4319" s="107" t="s">
        <v>6428</v>
      </c>
    </row>
    <row r="4320" spans="1:2" ht="13.8" customHeight="1">
      <c r="A4320" s="107" t="s">
        <v>11651</v>
      </c>
      <c r="B4320" s="107" t="s">
        <v>6427</v>
      </c>
    </row>
    <row r="4321" spans="1:2" ht="13.8" customHeight="1">
      <c r="A4321" s="107" t="s">
        <v>11652</v>
      </c>
      <c r="B4321" s="107" t="s">
        <v>6439</v>
      </c>
    </row>
    <row r="4322" spans="1:2" ht="13.8" customHeight="1">
      <c r="A4322" s="107" t="s">
        <v>11653</v>
      </c>
      <c r="B4322" s="107" t="s">
        <v>6438</v>
      </c>
    </row>
    <row r="4323" spans="1:2" ht="13.8" customHeight="1">
      <c r="A4323" s="107" t="s">
        <v>11654</v>
      </c>
      <c r="B4323" s="107" t="s">
        <v>6437</v>
      </c>
    </row>
    <row r="4324" spans="1:2" ht="13.8" customHeight="1">
      <c r="A4324" s="107" t="s">
        <v>11655</v>
      </c>
      <c r="B4324" s="107" t="s">
        <v>6436</v>
      </c>
    </row>
    <row r="4325" spans="1:2" ht="13.8" customHeight="1">
      <c r="A4325" s="107" t="s">
        <v>11656</v>
      </c>
      <c r="B4325" s="107" t="s">
        <v>6435</v>
      </c>
    </row>
    <row r="4326" spans="1:2" ht="13.8" customHeight="1">
      <c r="A4326" s="107" t="s">
        <v>11657</v>
      </c>
      <c r="B4326" s="107" t="s">
        <v>6441</v>
      </c>
    </row>
    <row r="4327" spans="1:2" ht="13.8" customHeight="1">
      <c r="A4327" s="107" t="s">
        <v>11658</v>
      </c>
      <c r="B4327" s="107" t="s">
        <v>6440</v>
      </c>
    </row>
    <row r="4328" spans="1:2" ht="13.8" customHeight="1">
      <c r="A4328" s="107" t="s">
        <v>11659</v>
      </c>
      <c r="B4328" s="107" t="s">
        <v>6442</v>
      </c>
    </row>
    <row r="4329" spans="1:2" ht="13.8" customHeight="1">
      <c r="A4329" s="107" t="s">
        <v>11660</v>
      </c>
      <c r="B4329" s="107" t="s">
        <v>6444</v>
      </c>
    </row>
    <row r="4330" spans="1:2" ht="13.8" customHeight="1">
      <c r="A4330" s="107" t="s">
        <v>11661</v>
      </c>
      <c r="B4330" s="107" t="s">
        <v>6443</v>
      </c>
    </row>
    <row r="4331" spans="1:2" ht="13.8" customHeight="1">
      <c r="A4331" s="107" t="s">
        <v>11662</v>
      </c>
      <c r="B4331" s="107" t="s">
        <v>6458</v>
      </c>
    </row>
    <row r="4332" spans="1:2" ht="13.8" customHeight="1">
      <c r="A4332" s="107" t="s">
        <v>11663</v>
      </c>
      <c r="B4332" s="107" t="s">
        <v>6457</v>
      </c>
    </row>
    <row r="4333" spans="1:2" ht="13.8" customHeight="1">
      <c r="A4333" s="107" t="s">
        <v>11664</v>
      </c>
      <c r="B4333" s="107" t="s">
        <v>6456</v>
      </c>
    </row>
    <row r="4334" spans="1:2" ht="13.8" customHeight="1">
      <c r="A4334" s="107" t="s">
        <v>11665</v>
      </c>
      <c r="B4334" s="107" t="s">
        <v>6455</v>
      </c>
    </row>
    <row r="4335" spans="1:2" ht="13.8" customHeight="1">
      <c r="A4335" s="107" t="s">
        <v>11666</v>
      </c>
      <c r="B4335" s="107" t="s">
        <v>6454</v>
      </c>
    </row>
    <row r="4336" spans="1:2" ht="13.8" customHeight="1">
      <c r="A4336" s="107" t="s">
        <v>11667</v>
      </c>
      <c r="B4336" s="107" t="s">
        <v>6453</v>
      </c>
    </row>
    <row r="4337" spans="1:2" ht="13.8" customHeight="1">
      <c r="A4337" s="107" t="s">
        <v>11668</v>
      </c>
      <c r="B4337" s="107" t="s">
        <v>6452</v>
      </c>
    </row>
    <row r="4338" spans="1:2" ht="13.8" customHeight="1">
      <c r="A4338" s="107" t="s">
        <v>11669</v>
      </c>
      <c r="B4338" s="107" t="s">
        <v>6451</v>
      </c>
    </row>
    <row r="4339" spans="1:2" ht="13.8" customHeight="1">
      <c r="A4339" s="107" t="s">
        <v>11670</v>
      </c>
      <c r="B4339" s="107" t="s">
        <v>6450</v>
      </c>
    </row>
    <row r="4340" spans="1:2" ht="13.8" customHeight="1">
      <c r="A4340" s="107" t="s">
        <v>11671</v>
      </c>
      <c r="B4340" s="107" t="s">
        <v>6449</v>
      </c>
    </row>
    <row r="4341" spans="1:2" ht="13.8" customHeight="1">
      <c r="A4341" s="107" t="s">
        <v>11672</v>
      </c>
      <c r="B4341" s="107" t="s">
        <v>6448</v>
      </c>
    </row>
    <row r="4342" spans="1:2" ht="13.8" customHeight="1">
      <c r="A4342" s="107" t="s">
        <v>11673</v>
      </c>
      <c r="B4342" s="107" t="s">
        <v>6447</v>
      </c>
    </row>
    <row r="4343" spans="1:2" ht="13.8" customHeight="1">
      <c r="A4343" s="107" t="s">
        <v>11674</v>
      </c>
      <c r="B4343" s="107" t="s">
        <v>6446</v>
      </c>
    </row>
    <row r="4344" spans="1:2" ht="13.8" customHeight="1">
      <c r="A4344" s="107" t="s">
        <v>11675</v>
      </c>
      <c r="B4344" s="107" t="s">
        <v>6445</v>
      </c>
    </row>
    <row r="4345" spans="1:2" ht="13.8" customHeight="1">
      <c r="A4345" s="107" t="s">
        <v>11676</v>
      </c>
      <c r="B4345" s="107" t="s">
        <v>6462</v>
      </c>
    </row>
    <row r="4346" spans="1:2" ht="13.8" customHeight="1">
      <c r="A4346" s="107" t="s">
        <v>11677</v>
      </c>
      <c r="B4346" s="107" t="s">
        <v>6461</v>
      </c>
    </row>
    <row r="4347" spans="1:2" ht="13.8" customHeight="1">
      <c r="A4347" s="107" t="s">
        <v>11678</v>
      </c>
      <c r="B4347" s="107" t="s">
        <v>6460</v>
      </c>
    </row>
    <row r="4348" spans="1:2" ht="13.8" customHeight="1">
      <c r="A4348" s="107" t="s">
        <v>11679</v>
      </c>
      <c r="B4348" s="107" t="s">
        <v>6459</v>
      </c>
    </row>
    <row r="4349" spans="1:2" ht="13.8" customHeight="1">
      <c r="A4349" s="107" t="s">
        <v>11680</v>
      </c>
      <c r="B4349" s="107" t="s">
        <v>6476</v>
      </c>
    </row>
    <row r="4350" spans="1:2" ht="13.8" customHeight="1">
      <c r="A4350" s="107" t="s">
        <v>11681</v>
      </c>
      <c r="B4350" s="107" t="s">
        <v>6475</v>
      </c>
    </row>
    <row r="4351" spans="1:2" ht="13.8" customHeight="1">
      <c r="A4351" s="107" t="s">
        <v>11682</v>
      </c>
      <c r="B4351" s="107" t="s">
        <v>6474</v>
      </c>
    </row>
    <row r="4352" spans="1:2" ht="13.8" customHeight="1">
      <c r="A4352" s="107" t="s">
        <v>11683</v>
      </c>
      <c r="B4352" s="107" t="s">
        <v>6473</v>
      </c>
    </row>
    <row r="4353" spans="1:2" ht="13.8" customHeight="1">
      <c r="A4353" s="107" t="s">
        <v>11684</v>
      </c>
      <c r="B4353" s="107" t="s">
        <v>6472</v>
      </c>
    </row>
    <row r="4354" spans="1:2" ht="13.8" customHeight="1">
      <c r="A4354" s="107" t="s">
        <v>11685</v>
      </c>
      <c r="B4354" s="107" t="s">
        <v>6471</v>
      </c>
    </row>
    <row r="4355" spans="1:2" ht="13.8" customHeight="1">
      <c r="A4355" s="107" t="s">
        <v>11686</v>
      </c>
      <c r="B4355" s="107" t="s">
        <v>6470</v>
      </c>
    </row>
    <row r="4356" spans="1:2" ht="13.8" customHeight="1">
      <c r="A4356" s="107" t="s">
        <v>11687</v>
      </c>
      <c r="B4356" s="107" t="s">
        <v>6469</v>
      </c>
    </row>
    <row r="4357" spans="1:2" ht="13.8" customHeight="1">
      <c r="A4357" s="107" t="s">
        <v>11688</v>
      </c>
      <c r="B4357" s="107" t="s">
        <v>6468</v>
      </c>
    </row>
    <row r="4358" spans="1:2" ht="13.8" customHeight="1">
      <c r="A4358" s="107" t="s">
        <v>11689</v>
      </c>
      <c r="B4358" s="107" t="s">
        <v>6467</v>
      </c>
    </row>
    <row r="4359" spans="1:2" ht="13.8" customHeight="1">
      <c r="A4359" s="107" t="s">
        <v>11690</v>
      </c>
      <c r="B4359" s="107" t="s">
        <v>6466</v>
      </c>
    </row>
    <row r="4360" spans="1:2" ht="13.8" customHeight="1">
      <c r="A4360" s="107" t="s">
        <v>11691</v>
      </c>
      <c r="B4360" s="107" t="s">
        <v>6465</v>
      </c>
    </row>
    <row r="4361" spans="1:2" ht="13.8" customHeight="1">
      <c r="A4361" s="107" t="s">
        <v>11692</v>
      </c>
      <c r="B4361" s="107" t="s">
        <v>6464</v>
      </c>
    </row>
    <row r="4362" spans="1:2" ht="13.8" customHeight="1">
      <c r="A4362" s="107" t="s">
        <v>11693</v>
      </c>
      <c r="B4362" s="107" t="s">
        <v>6463</v>
      </c>
    </row>
    <row r="4363" spans="1:2" ht="13.8" customHeight="1">
      <c r="A4363" s="107" t="s">
        <v>11694</v>
      </c>
      <c r="B4363" s="107" t="s">
        <v>12865</v>
      </c>
    </row>
    <row r="4364" spans="1:2" ht="13.8" customHeight="1">
      <c r="A4364" s="107" t="s">
        <v>11695</v>
      </c>
      <c r="B4364" s="107" t="s">
        <v>12866</v>
      </c>
    </row>
    <row r="4365" spans="1:2" ht="13.8" customHeight="1">
      <c r="A4365" s="107" t="s">
        <v>11696</v>
      </c>
      <c r="B4365" s="107" t="s">
        <v>7624</v>
      </c>
    </row>
    <row r="4366" spans="1:2" ht="13.8" customHeight="1">
      <c r="A4366" s="107" t="s">
        <v>11697</v>
      </c>
      <c r="B4366" s="107" t="s">
        <v>12867</v>
      </c>
    </row>
    <row r="4367" spans="1:2" ht="13.8" customHeight="1">
      <c r="A4367" s="107" t="s">
        <v>11698</v>
      </c>
      <c r="B4367" s="107" t="s">
        <v>6477</v>
      </c>
    </row>
    <row r="4368" spans="1:2" ht="13.8" customHeight="1">
      <c r="A4368" s="107" t="s">
        <v>11699</v>
      </c>
      <c r="B4368" s="107" t="s">
        <v>12868</v>
      </c>
    </row>
    <row r="4369" spans="1:2" ht="13.8" customHeight="1">
      <c r="A4369" s="107" t="s">
        <v>11700</v>
      </c>
      <c r="B4369" s="107" t="s">
        <v>6478</v>
      </c>
    </row>
    <row r="4370" spans="1:2" ht="13.8" customHeight="1">
      <c r="A4370" s="107" t="s">
        <v>11701</v>
      </c>
      <c r="B4370" s="107" t="s">
        <v>12869</v>
      </c>
    </row>
    <row r="4371" spans="1:2" ht="13.8" customHeight="1">
      <c r="A4371" s="107" t="s">
        <v>11702</v>
      </c>
      <c r="B4371" s="107" t="s">
        <v>12870</v>
      </c>
    </row>
    <row r="4372" spans="1:2" ht="13.8" customHeight="1">
      <c r="A4372" s="107" t="s">
        <v>11703</v>
      </c>
      <c r="B4372" s="107" t="s">
        <v>12871</v>
      </c>
    </row>
    <row r="4373" spans="1:2" ht="13.8" customHeight="1">
      <c r="A4373" s="107" t="s">
        <v>11704</v>
      </c>
      <c r="B4373" s="107" t="s">
        <v>12872</v>
      </c>
    </row>
    <row r="4374" spans="1:2" ht="13.8" customHeight="1">
      <c r="A4374" s="107" t="s">
        <v>11705</v>
      </c>
      <c r="B4374" s="107" t="s">
        <v>12873</v>
      </c>
    </row>
    <row r="4375" spans="1:2" ht="13.8" customHeight="1">
      <c r="A4375" s="107" t="s">
        <v>11706</v>
      </c>
      <c r="B4375" s="107" t="s">
        <v>12874</v>
      </c>
    </row>
    <row r="4376" spans="1:2" ht="13.8" customHeight="1">
      <c r="A4376" s="107" t="s">
        <v>11707</v>
      </c>
      <c r="B4376" s="107" t="s">
        <v>12875</v>
      </c>
    </row>
    <row r="4377" spans="1:2" ht="13.8" customHeight="1">
      <c r="A4377" s="107" t="s">
        <v>11708</v>
      </c>
      <c r="B4377" s="107" t="s">
        <v>12876</v>
      </c>
    </row>
    <row r="4378" spans="1:2" ht="13.8" customHeight="1">
      <c r="A4378" s="107" t="s">
        <v>11709</v>
      </c>
      <c r="B4378" s="107" t="s">
        <v>6479</v>
      </c>
    </row>
    <row r="4379" spans="1:2" ht="13.8" customHeight="1">
      <c r="A4379" s="107" t="s">
        <v>11710</v>
      </c>
      <c r="B4379" s="107" t="s">
        <v>12877</v>
      </c>
    </row>
    <row r="4380" spans="1:2" ht="13.8" customHeight="1">
      <c r="A4380" s="107" t="s">
        <v>11711</v>
      </c>
      <c r="B4380" s="107" t="s">
        <v>12878</v>
      </c>
    </row>
    <row r="4381" spans="1:2" ht="13.8" customHeight="1">
      <c r="A4381" s="107" t="s">
        <v>11712</v>
      </c>
      <c r="B4381" s="107" t="s">
        <v>6486</v>
      </c>
    </row>
    <row r="4382" spans="1:2" ht="13.8" customHeight="1">
      <c r="A4382" s="107" t="s">
        <v>11713</v>
      </c>
      <c r="B4382" s="107" t="s">
        <v>6485</v>
      </c>
    </row>
    <row r="4383" spans="1:2" ht="13.8" customHeight="1">
      <c r="A4383" s="107" t="s">
        <v>11714</v>
      </c>
      <c r="B4383" s="107" t="s">
        <v>6484</v>
      </c>
    </row>
    <row r="4384" spans="1:2" ht="13.8" customHeight="1">
      <c r="A4384" s="107" t="s">
        <v>11715</v>
      </c>
      <c r="B4384" s="107" t="s">
        <v>6483</v>
      </c>
    </row>
    <row r="4385" spans="1:2" ht="13.8" customHeight="1">
      <c r="A4385" s="107" t="s">
        <v>11716</v>
      </c>
      <c r="B4385" s="107" t="s">
        <v>6482</v>
      </c>
    </row>
    <row r="4386" spans="1:2" ht="13.8" customHeight="1">
      <c r="A4386" s="107" t="s">
        <v>11717</v>
      </c>
      <c r="B4386" s="107" t="s">
        <v>6481</v>
      </c>
    </row>
    <row r="4387" spans="1:2" ht="13.8" customHeight="1">
      <c r="A4387" s="107" t="s">
        <v>11718</v>
      </c>
      <c r="B4387" s="107" t="s">
        <v>6480</v>
      </c>
    </row>
    <row r="4388" spans="1:2" ht="13.8" customHeight="1">
      <c r="A4388" s="107" t="s">
        <v>11719</v>
      </c>
      <c r="B4388" s="107" t="s">
        <v>6487</v>
      </c>
    </row>
    <row r="4389" spans="1:2" ht="13.8" customHeight="1">
      <c r="A4389" s="107" t="s">
        <v>11720</v>
      </c>
      <c r="B4389" s="107" t="s">
        <v>6488</v>
      </c>
    </row>
    <row r="4390" spans="1:2" ht="13.8" customHeight="1">
      <c r="A4390" s="107" t="s">
        <v>11721</v>
      </c>
      <c r="B4390" s="107" t="s">
        <v>6489</v>
      </c>
    </row>
    <row r="4391" spans="1:2" ht="13.8" customHeight="1">
      <c r="A4391" s="107" t="s">
        <v>11722</v>
      </c>
      <c r="B4391" s="107" t="s">
        <v>6490</v>
      </c>
    </row>
    <row r="4392" spans="1:2" ht="13.8" customHeight="1">
      <c r="A4392" s="107" t="s">
        <v>11723</v>
      </c>
      <c r="B4392" s="107" t="s">
        <v>6491</v>
      </c>
    </row>
    <row r="4393" spans="1:2" ht="13.8" customHeight="1">
      <c r="A4393" s="107" t="s">
        <v>11724</v>
      </c>
      <c r="B4393" s="107" t="s">
        <v>6492</v>
      </c>
    </row>
    <row r="4394" spans="1:2" ht="13.8" customHeight="1">
      <c r="A4394" s="107" t="s">
        <v>11725</v>
      </c>
      <c r="B4394" s="107" t="s">
        <v>6493</v>
      </c>
    </row>
    <row r="4395" spans="1:2" ht="13.8" customHeight="1">
      <c r="A4395" s="107" t="s">
        <v>11726</v>
      </c>
      <c r="B4395" s="107" t="s">
        <v>6494</v>
      </c>
    </row>
    <row r="4396" spans="1:2" ht="13.8" customHeight="1">
      <c r="A4396" s="107" t="s">
        <v>11727</v>
      </c>
      <c r="B4396" s="107" t="s">
        <v>6495</v>
      </c>
    </row>
    <row r="4397" spans="1:2" ht="13.8" customHeight="1">
      <c r="A4397" s="107" t="s">
        <v>11728</v>
      </c>
      <c r="B4397" s="107" t="s">
        <v>6496</v>
      </c>
    </row>
    <row r="4398" spans="1:2" ht="13.8" customHeight="1">
      <c r="A4398" s="107" t="s">
        <v>11729</v>
      </c>
      <c r="B4398" s="107" t="s">
        <v>7097</v>
      </c>
    </row>
    <row r="4399" spans="1:2" ht="13.8" customHeight="1">
      <c r="A4399" s="107" t="s">
        <v>11730</v>
      </c>
      <c r="B4399" s="107" t="s">
        <v>7096</v>
      </c>
    </row>
    <row r="4400" spans="1:2" ht="13.8" customHeight="1">
      <c r="A4400" s="107" t="s">
        <v>11731</v>
      </c>
      <c r="B4400" s="107" t="s">
        <v>7095</v>
      </c>
    </row>
    <row r="4401" spans="1:2" ht="13.8" customHeight="1">
      <c r="A4401" s="107" t="s">
        <v>11732</v>
      </c>
      <c r="B4401" s="107" t="s">
        <v>7094</v>
      </c>
    </row>
    <row r="4402" spans="1:2" ht="13.8" customHeight="1">
      <c r="A4402" s="107" t="s">
        <v>11733</v>
      </c>
      <c r="B4402" s="107" t="s">
        <v>7093</v>
      </c>
    </row>
    <row r="4403" spans="1:2" ht="13.8" customHeight="1">
      <c r="A4403" s="107" t="s">
        <v>11734</v>
      </c>
      <c r="B4403" s="107" t="s">
        <v>7092</v>
      </c>
    </row>
    <row r="4404" spans="1:2" ht="13.8" customHeight="1">
      <c r="A4404" s="107" t="s">
        <v>11735</v>
      </c>
      <c r="B4404" s="107" t="s">
        <v>7091</v>
      </c>
    </row>
    <row r="4405" spans="1:2" ht="13.8" customHeight="1">
      <c r="A4405" s="107" t="s">
        <v>11736</v>
      </c>
      <c r="B4405" s="107" t="s">
        <v>7090</v>
      </c>
    </row>
    <row r="4406" spans="1:2" ht="13.8" customHeight="1">
      <c r="A4406" s="107" t="s">
        <v>11737</v>
      </c>
      <c r="B4406" s="107" t="s">
        <v>7102</v>
      </c>
    </row>
    <row r="4407" spans="1:2" ht="13.8" customHeight="1">
      <c r="A4407" s="107" t="s">
        <v>11738</v>
      </c>
      <c r="B4407" s="107" t="s">
        <v>7101</v>
      </c>
    </row>
    <row r="4408" spans="1:2" ht="13.8" customHeight="1">
      <c r="A4408" s="107" t="s">
        <v>11739</v>
      </c>
      <c r="B4408" s="107" t="s">
        <v>7100</v>
      </c>
    </row>
    <row r="4409" spans="1:2" ht="13.8" customHeight="1">
      <c r="A4409" s="107" t="s">
        <v>11740</v>
      </c>
      <c r="B4409" s="107" t="s">
        <v>7099</v>
      </c>
    </row>
    <row r="4410" spans="1:2" ht="13.8" customHeight="1">
      <c r="A4410" s="107" t="s">
        <v>11741</v>
      </c>
      <c r="B4410" s="107" t="s">
        <v>7098</v>
      </c>
    </row>
    <row r="4411" spans="1:2" ht="13.8" customHeight="1">
      <c r="A4411" s="107" t="s">
        <v>11742</v>
      </c>
      <c r="B4411" s="107" t="s">
        <v>7104</v>
      </c>
    </row>
    <row r="4412" spans="1:2" ht="13.8" customHeight="1">
      <c r="A4412" s="107" t="s">
        <v>11743</v>
      </c>
      <c r="B4412" s="107" t="s">
        <v>7103</v>
      </c>
    </row>
    <row r="4413" spans="1:2" ht="13.8" customHeight="1">
      <c r="A4413" s="107" t="s">
        <v>11744</v>
      </c>
      <c r="B4413" s="107" t="s">
        <v>4491</v>
      </c>
    </row>
    <row r="4414" spans="1:2" ht="13.8" customHeight="1">
      <c r="A4414" s="107" t="s">
        <v>11745</v>
      </c>
      <c r="B4414" s="107" t="s">
        <v>7106</v>
      </c>
    </row>
    <row r="4415" spans="1:2" ht="13.8" customHeight="1">
      <c r="A4415" s="107" t="s">
        <v>11746</v>
      </c>
      <c r="B4415" s="107" t="s">
        <v>7105</v>
      </c>
    </row>
    <row r="4416" spans="1:2" ht="13.8" customHeight="1">
      <c r="A4416" s="107" t="s">
        <v>11747</v>
      </c>
      <c r="B4416" s="107" t="s">
        <v>6073</v>
      </c>
    </row>
    <row r="4417" spans="1:2" ht="13.8" customHeight="1">
      <c r="A4417" s="107" t="s">
        <v>11748</v>
      </c>
      <c r="B4417" s="107" t="s">
        <v>7118</v>
      </c>
    </row>
    <row r="4418" spans="1:2" ht="13.8" customHeight="1">
      <c r="A4418" s="107" t="s">
        <v>11749</v>
      </c>
      <c r="B4418" s="107" t="s">
        <v>7117</v>
      </c>
    </row>
    <row r="4419" spans="1:2" ht="13.8" customHeight="1">
      <c r="A4419" s="107" t="s">
        <v>11750</v>
      </c>
      <c r="B4419" s="107" t="s">
        <v>7116</v>
      </c>
    </row>
    <row r="4420" spans="1:2" ht="13.8" customHeight="1">
      <c r="A4420" s="107" t="s">
        <v>11751</v>
      </c>
      <c r="B4420" s="107" t="s">
        <v>3571</v>
      </c>
    </row>
    <row r="4421" spans="1:2" ht="13.8" customHeight="1">
      <c r="A4421" s="107" t="s">
        <v>11752</v>
      </c>
      <c r="B4421" s="107" t="s">
        <v>7115</v>
      </c>
    </row>
    <row r="4422" spans="1:2" ht="13.8" customHeight="1">
      <c r="A4422" s="107" t="s">
        <v>11753</v>
      </c>
      <c r="B4422" s="107" t="s">
        <v>7114</v>
      </c>
    </row>
    <row r="4423" spans="1:2" ht="13.8" customHeight="1">
      <c r="A4423" s="107" t="s">
        <v>11754</v>
      </c>
      <c r="B4423" s="107" t="s">
        <v>7113</v>
      </c>
    </row>
    <row r="4424" spans="1:2" ht="13.8" customHeight="1">
      <c r="A4424" s="107" t="s">
        <v>11755</v>
      </c>
      <c r="B4424" s="107" t="s">
        <v>7112</v>
      </c>
    </row>
    <row r="4425" spans="1:2" ht="13.8" customHeight="1">
      <c r="A4425" s="107" t="s">
        <v>11756</v>
      </c>
      <c r="B4425" s="107" t="s">
        <v>7111</v>
      </c>
    </row>
    <row r="4426" spans="1:2" ht="13.8" customHeight="1">
      <c r="A4426" s="107" t="s">
        <v>11757</v>
      </c>
      <c r="B4426" s="107" t="s">
        <v>7110</v>
      </c>
    </row>
    <row r="4427" spans="1:2" ht="13.8" customHeight="1">
      <c r="A4427" s="107" t="s">
        <v>11758</v>
      </c>
      <c r="B4427" s="107" t="s">
        <v>7109</v>
      </c>
    </row>
    <row r="4428" spans="1:2" ht="13.8" customHeight="1">
      <c r="A4428" s="107" t="s">
        <v>11759</v>
      </c>
      <c r="B4428" s="107" t="s">
        <v>7108</v>
      </c>
    </row>
    <row r="4429" spans="1:2" ht="13.8" customHeight="1">
      <c r="A4429" s="107" t="s">
        <v>11760</v>
      </c>
      <c r="B4429" s="107" t="s">
        <v>7107</v>
      </c>
    </row>
    <row r="4430" spans="1:2" ht="13.8" customHeight="1">
      <c r="A4430" s="107" t="s">
        <v>11761</v>
      </c>
      <c r="B4430" s="107" t="s">
        <v>7122</v>
      </c>
    </row>
    <row r="4431" spans="1:2" ht="13.8" customHeight="1">
      <c r="A4431" s="107" t="s">
        <v>11762</v>
      </c>
      <c r="B4431" s="107" t="s">
        <v>7121</v>
      </c>
    </row>
    <row r="4432" spans="1:2" ht="13.8" customHeight="1">
      <c r="A4432" s="107" t="s">
        <v>11763</v>
      </c>
      <c r="B4432" s="107" t="s">
        <v>7120</v>
      </c>
    </row>
    <row r="4433" spans="1:2" ht="13.8" customHeight="1">
      <c r="A4433" s="107" t="s">
        <v>11764</v>
      </c>
      <c r="B4433" s="107" t="s">
        <v>7119</v>
      </c>
    </row>
    <row r="4434" spans="1:2" ht="13.8" customHeight="1">
      <c r="A4434" s="107" t="s">
        <v>11765</v>
      </c>
      <c r="B4434" s="107" t="s">
        <v>7136</v>
      </c>
    </row>
    <row r="4435" spans="1:2" ht="13.8" customHeight="1">
      <c r="A4435" s="107" t="s">
        <v>11766</v>
      </c>
      <c r="B4435" s="107" t="s">
        <v>7135</v>
      </c>
    </row>
    <row r="4436" spans="1:2" ht="13.8" customHeight="1">
      <c r="A4436" s="107" t="s">
        <v>11767</v>
      </c>
      <c r="B4436" s="107" t="s">
        <v>7134</v>
      </c>
    </row>
    <row r="4437" spans="1:2" ht="13.8" customHeight="1">
      <c r="A4437" s="107" t="s">
        <v>11768</v>
      </c>
      <c r="B4437" s="107" t="s">
        <v>7133</v>
      </c>
    </row>
    <row r="4438" spans="1:2" ht="13.8" customHeight="1">
      <c r="A4438" s="107" t="s">
        <v>11769</v>
      </c>
      <c r="B4438" s="107" t="s">
        <v>7132</v>
      </c>
    </row>
    <row r="4439" spans="1:2" ht="13.8" customHeight="1">
      <c r="A4439" s="107" t="s">
        <v>11770</v>
      </c>
      <c r="B4439" s="107" t="s">
        <v>7131</v>
      </c>
    </row>
    <row r="4440" spans="1:2" ht="13.8" customHeight="1">
      <c r="A4440" s="107" t="s">
        <v>11771</v>
      </c>
      <c r="B4440" s="107" t="s">
        <v>7130</v>
      </c>
    </row>
    <row r="4441" spans="1:2" ht="13.8" customHeight="1">
      <c r="A4441" s="107" t="s">
        <v>11772</v>
      </c>
      <c r="B4441" s="107" t="s">
        <v>7129</v>
      </c>
    </row>
    <row r="4442" spans="1:2" ht="13.8" customHeight="1">
      <c r="A4442" s="107" t="s">
        <v>11773</v>
      </c>
      <c r="B4442" s="107" t="s">
        <v>7128</v>
      </c>
    </row>
    <row r="4443" spans="1:2" ht="13.8" customHeight="1">
      <c r="A4443" s="107" t="s">
        <v>11774</v>
      </c>
      <c r="B4443" s="107" t="s">
        <v>7127</v>
      </c>
    </row>
    <row r="4444" spans="1:2" ht="13.8" customHeight="1">
      <c r="A4444" s="107" t="s">
        <v>11775</v>
      </c>
      <c r="B4444" s="107" t="s">
        <v>7126</v>
      </c>
    </row>
    <row r="4445" spans="1:2" ht="13.8" customHeight="1">
      <c r="A4445" s="107" t="s">
        <v>11776</v>
      </c>
      <c r="B4445" s="107" t="s">
        <v>7125</v>
      </c>
    </row>
    <row r="4446" spans="1:2" ht="13.8" customHeight="1">
      <c r="A4446" s="107" t="s">
        <v>11777</v>
      </c>
      <c r="B4446" s="107" t="s">
        <v>7124</v>
      </c>
    </row>
    <row r="4447" spans="1:2" ht="13.8" customHeight="1">
      <c r="A4447" s="107" t="s">
        <v>11778</v>
      </c>
      <c r="B4447" s="107" t="s">
        <v>7123</v>
      </c>
    </row>
    <row r="4448" spans="1:2" ht="13.8" customHeight="1">
      <c r="A4448" s="107" t="s">
        <v>11779</v>
      </c>
      <c r="B4448" s="107" t="s">
        <v>7143</v>
      </c>
    </row>
    <row r="4449" spans="1:2" ht="13.8" customHeight="1">
      <c r="A4449" s="107" t="s">
        <v>11780</v>
      </c>
      <c r="B4449" s="107" t="s">
        <v>7142</v>
      </c>
    </row>
    <row r="4450" spans="1:2" ht="13.8" customHeight="1">
      <c r="A4450" s="107" t="s">
        <v>11781</v>
      </c>
      <c r="B4450" s="107" t="s">
        <v>12879</v>
      </c>
    </row>
    <row r="4451" spans="1:2" ht="13.8" customHeight="1">
      <c r="A4451" s="107" t="s">
        <v>11782</v>
      </c>
      <c r="B4451" s="107" t="s">
        <v>7141</v>
      </c>
    </row>
    <row r="4452" spans="1:2" ht="13.8" customHeight="1">
      <c r="A4452" s="107" t="s">
        <v>11783</v>
      </c>
      <c r="B4452" s="107" t="s">
        <v>12880</v>
      </c>
    </row>
    <row r="4453" spans="1:2" ht="13.8" customHeight="1">
      <c r="A4453" s="107" t="s">
        <v>11784</v>
      </c>
      <c r="B4453" s="107" t="s">
        <v>7140</v>
      </c>
    </row>
    <row r="4454" spans="1:2" ht="13.8" customHeight="1">
      <c r="A4454" s="107" t="s">
        <v>11785</v>
      </c>
      <c r="B4454" s="107" t="s">
        <v>7139</v>
      </c>
    </row>
    <row r="4455" spans="1:2" ht="13.8" customHeight="1">
      <c r="A4455" s="107" t="s">
        <v>11786</v>
      </c>
      <c r="B4455" s="107" t="s">
        <v>7138</v>
      </c>
    </row>
    <row r="4456" spans="1:2" ht="13.8" customHeight="1">
      <c r="A4456" s="107" t="s">
        <v>11787</v>
      </c>
      <c r="B4456" s="107" t="s">
        <v>12881</v>
      </c>
    </row>
    <row r="4457" spans="1:2" ht="13.8" customHeight="1">
      <c r="A4457" s="107" t="s">
        <v>11788</v>
      </c>
      <c r="B4457" s="107" t="s">
        <v>7137</v>
      </c>
    </row>
    <row r="4458" spans="1:2" ht="13.8" customHeight="1">
      <c r="A4458" s="107" t="s">
        <v>11789</v>
      </c>
      <c r="B4458" s="107" t="s">
        <v>12882</v>
      </c>
    </row>
    <row r="4459" spans="1:2" ht="13.8" customHeight="1">
      <c r="A4459" s="107" t="s">
        <v>11790</v>
      </c>
      <c r="B4459" s="107" t="s">
        <v>12883</v>
      </c>
    </row>
    <row r="4460" spans="1:2" ht="13.8" customHeight="1">
      <c r="A4460" s="107" t="s">
        <v>11791</v>
      </c>
      <c r="B4460" s="107" t="s">
        <v>12884</v>
      </c>
    </row>
    <row r="4461" spans="1:2" ht="13.8" customHeight="1">
      <c r="A4461" s="107" t="s">
        <v>11792</v>
      </c>
      <c r="B4461" s="107" t="s">
        <v>7145</v>
      </c>
    </row>
    <row r="4462" spans="1:2" ht="13.8" customHeight="1">
      <c r="A4462" s="107" t="s">
        <v>11793</v>
      </c>
      <c r="B4462" s="107" t="s">
        <v>7144</v>
      </c>
    </row>
    <row r="4463" spans="1:2" ht="13.8" customHeight="1">
      <c r="A4463" s="107" t="s">
        <v>11794</v>
      </c>
      <c r="B4463" s="107" t="s">
        <v>12885</v>
      </c>
    </row>
    <row r="4464" spans="1:2" ht="13.8" customHeight="1">
      <c r="A4464" s="107" t="s">
        <v>11795</v>
      </c>
      <c r="B4464" s="107" t="s">
        <v>12886</v>
      </c>
    </row>
    <row r="4465" spans="1:2" ht="13.8" customHeight="1">
      <c r="A4465" s="107" t="s">
        <v>11796</v>
      </c>
      <c r="B4465" s="107" t="s">
        <v>12887</v>
      </c>
    </row>
    <row r="4466" spans="1:2" ht="13.8" customHeight="1">
      <c r="A4466" s="107" t="s">
        <v>11797</v>
      </c>
      <c r="B4466" s="107" t="s">
        <v>7150</v>
      </c>
    </row>
    <row r="4467" spans="1:2" ht="13.8" customHeight="1">
      <c r="A4467" s="107" t="s">
        <v>11798</v>
      </c>
      <c r="B4467" s="107" t="s">
        <v>7149</v>
      </c>
    </row>
    <row r="4468" spans="1:2" ht="13.8" customHeight="1">
      <c r="A4468" s="107" t="s">
        <v>11799</v>
      </c>
      <c r="B4468" s="107" t="s">
        <v>7148</v>
      </c>
    </row>
    <row r="4469" spans="1:2" ht="13.8" customHeight="1">
      <c r="A4469" s="107" t="s">
        <v>11800</v>
      </c>
      <c r="B4469" s="107" t="s">
        <v>7147</v>
      </c>
    </row>
    <row r="4470" spans="1:2" ht="13.8" customHeight="1">
      <c r="A4470" s="107" t="s">
        <v>11801</v>
      </c>
      <c r="B4470" s="107" t="s">
        <v>7146</v>
      </c>
    </row>
    <row r="4471" spans="1:2" ht="13.8" customHeight="1">
      <c r="A4471" s="107" t="s">
        <v>11802</v>
      </c>
      <c r="B4471" s="107" t="s">
        <v>7152</v>
      </c>
    </row>
    <row r="4472" spans="1:2" ht="13.8" customHeight="1">
      <c r="A4472" s="107" t="s">
        <v>11803</v>
      </c>
      <c r="B4472" s="107" t="s">
        <v>7151</v>
      </c>
    </row>
    <row r="4473" spans="1:2" ht="13.8" customHeight="1">
      <c r="A4473" s="107" t="s">
        <v>11804</v>
      </c>
      <c r="B4473" s="107" t="s">
        <v>7154</v>
      </c>
    </row>
    <row r="4474" spans="1:2" ht="13.8" customHeight="1">
      <c r="A4474" s="107" t="s">
        <v>11805</v>
      </c>
      <c r="B4474" s="107" t="s">
        <v>7153</v>
      </c>
    </row>
    <row r="4475" spans="1:2" ht="13.8" customHeight="1">
      <c r="A4475" s="107" t="s">
        <v>11806</v>
      </c>
      <c r="B4475" s="107" t="s">
        <v>7168</v>
      </c>
    </row>
    <row r="4476" spans="1:2" ht="13.8" customHeight="1">
      <c r="A4476" s="107" t="s">
        <v>11807</v>
      </c>
      <c r="B4476" s="107" t="s">
        <v>7167</v>
      </c>
    </row>
    <row r="4477" spans="1:2" ht="13.8" customHeight="1">
      <c r="A4477" s="107" t="s">
        <v>11808</v>
      </c>
      <c r="B4477" s="107" t="s">
        <v>7166</v>
      </c>
    </row>
    <row r="4478" spans="1:2" ht="13.8" customHeight="1">
      <c r="A4478" s="107" t="s">
        <v>11809</v>
      </c>
      <c r="B4478" s="107" t="s">
        <v>7165</v>
      </c>
    </row>
    <row r="4479" spans="1:2" ht="13.8" customHeight="1">
      <c r="A4479" s="107" t="s">
        <v>11810</v>
      </c>
      <c r="B4479" s="107" t="s">
        <v>7164</v>
      </c>
    </row>
    <row r="4480" spans="1:2" ht="13.8" customHeight="1">
      <c r="A4480" s="107" t="s">
        <v>11811</v>
      </c>
      <c r="B4480" s="107" t="s">
        <v>7163</v>
      </c>
    </row>
    <row r="4481" spans="1:2" ht="13.8" customHeight="1">
      <c r="A4481" s="107" t="s">
        <v>11812</v>
      </c>
      <c r="B4481" s="107" t="s">
        <v>7162</v>
      </c>
    </row>
    <row r="4482" spans="1:2" ht="13.8" customHeight="1">
      <c r="A4482" s="107" t="s">
        <v>11813</v>
      </c>
      <c r="B4482" s="107" t="s">
        <v>7161</v>
      </c>
    </row>
    <row r="4483" spans="1:2" ht="13.8" customHeight="1">
      <c r="A4483" s="107" t="s">
        <v>11814</v>
      </c>
      <c r="B4483" s="107" t="s">
        <v>7160</v>
      </c>
    </row>
    <row r="4484" spans="1:2" ht="13.8" customHeight="1">
      <c r="A4484" s="107" t="s">
        <v>11815</v>
      </c>
      <c r="B4484" s="107" t="s">
        <v>7159</v>
      </c>
    </row>
    <row r="4485" spans="1:2" ht="13.8" customHeight="1">
      <c r="A4485" s="107" t="s">
        <v>11816</v>
      </c>
      <c r="B4485" s="107" t="s">
        <v>7158</v>
      </c>
    </row>
    <row r="4486" spans="1:2" ht="13.8" customHeight="1">
      <c r="A4486" s="107" t="s">
        <v>11817</v>
      </c>
      <c r="B4486" s="107" t="s">
        <v>7157</v>
      </c>
    </row>
    <row r="4487" spans="1:2" ht="13.8" customHeight="1">
      <c r="A4487" s="107" t="s">
        <v>11818</v>
      </c>
      <c r="B4487" s="107" t="s">
        <v>7156</v>
      </c>
    </row>
    <row r="4488" spans="1:2" ht="13.8" customHeight="1">
      <c r="A4488" s="107" t="s">
        <v>11819</v>
      </c>
      <c r="B4488" s="107" t="s">
        <v>7155</v>
      </c>
    </row>
    <row r="4489" spans="1:2" ht="13.8" customHeight="1">
      <c r="A4489" s="107" t="s">
        <v>11820</v>
      </c>
      <c r="B4489" s="107" t="s">
        <v>7172</v>
      </c>
    </row>
    <row r="4490" spans="1:2" ht="13.8" customHeight="1">
      <c r="A4490" s="107" t="s">
        <v>11821</v>
      </c>
      <c r="B4490" s="107" t="s">
        <v>7171</v>
      </c>
    </row>
    <row r="4491" spans="1:2" ht="13.8" customHeight="1">
      <c r="A4491" s="107" t="s">
        <v>11822</v>
      </c>
      <c r="B4491" s="107" t="s">
        <v>7170</v>
      </c>
    </row>
    <row r="4492" spans="1:2" ht="13.8" customHeight="1">
      <c r="A4492" s="107" t="s">
        <v>11823</v>
      </c>
      <c r="B4492" s="107" t="s">
        <v>7169</v>
      </c>
    </row>
    <row r="4493" spans="1:2" ht="13.8" customHeight="1">
      <c r="A4493" s="107" t="s">
        <v>11824</v>
      </c>
      <c r="B4493" s="107" t="s">
        <v>7186</v>
      </c>
    </row>
    <row r="4494" spans="1:2" ht="13.8" customHeight="1">
      <c r="A4494" s="107" t="s">
        <v>11825</v>
      </c>
      <c r="B4494" s="107" t="s">
        <v>7185</v>
      </c>
    </row>
    <row r="4495" spans="1:2" ht="13.8" customHeight="1">
      <c r="A4495" s="107" t="s">
        <v>11826</v>
      </c>
      <c r="B4495" s="107" t="s">
        <v>7184</v>
      </c>
    </row>
    <row r="4496" spans="1:2" ht="13.8" customHeight="1">
      <c r="A4496" s="107" t="s">
        <v>11827</v>
      </c>
      <c r="B4496" s="107" t="s">
        <v>7183</v>
      </c>
    </row>
    <row r="4497" spans="1:2" ht="13.8" customHeight="1">
      <c r="A4497" s="107" t="s">
        <v>11828</v>
      </c>
      <c r="B4497" s="107" t="s">
        <v>7182</v>
      </c>
    </row>
    <row r="4498" spans="1:2" ht="13.8" customHeight="1">
      <c r="A4498" s="107" t="s">
        <v>11829</v>
      </c>
      <c r="B4498" s="107" t="s">
        <v>7181</v>
      </c>
    </row>
    <row r="4499" spans="1:2" ht="13.8" customHeight="1">
      <c r="A4499" s="107" t="s">
        <v>11830</v>
      </c>
      <c r="B4499" s="107" t="s">
        <v>7180</v>
      </c>
    </row>
    <row r="4500" spans="1:2" ht="13.8" customHeight="1">
      <c r="A4500" s="107" t="s">
        <v>11831</v>
      </c>
      <c r="B4500" s="107" t="s">
        <v>7179</v>
      </c>
    </row>
    <row r="4501" spans="1:2" ht="13.8" customHeight="1">
      <c r="A4501" s="107" t="s">
        <v>11832</v>
      </c>
      <c r="B4501" s="107" t="s">
        <v>7178</v>
      </c>
    </row>
    <row r="4502" spans="1:2" ht="13.8" customHeight="1">
      <c r="A4502" s="107" t="s">
        <v>11833</v>
      </c>
      <c r="B4502" s="107" t="s">
        <v>7177</v>
      </c>
    </row>
    <row r="4503" spans="1:2" ht="13.8" customHeight="1">
      <c r="A4503" s="107" t="s">
        <v>11834</v>
      </c>
      <c r="B4503" s="107" t="s">
        <v>7176</v>
      </c>
    </row>
    <row r="4504" spans="1:2" ht="13.8" customHeight="1">
      <c r="A4504" s="107" t="s">
        <v>11835</v>
      </c>
      <c r="B4504" s="107" t="s">
        <v>7175</v>
      </c>
    </row>
    <row r="4505" spans="1:2" ht="13.8" customHeight="1">
      <c r="A4505" s="107" t="s">
        <v>11836</v>
      </c>
      <c r="B4505" s="107" t="s">
        <v>7174</v>
      </c>
    </row>
    <row r="4506" spans="1:2" ht="13.8" customHeight="1">
      <c r="A4506" s="107" t="s">
        <v>11837</v>
      </c>
      <c r="B4506" s="107" t="s">
        <v>7173</v>
      </c>
    </row>
    <row r="4507" spans="1:2" ht="13.8" customHeight="1">
      <c r="A4507" s="107" t="s">
        <v>11838</v>
      </c>
      <c r="B4507" s="107" t="s">
        <v>7190</v>
      </c>
    </row>
    <row r="4508" spans="1:2" ht="13.8" customHeight="1">
      <c r="A4508" s="107" t="s">
        <v>11839</v>
      </c>
      <c r="B4508" s="107" t="s">
        <v>7189</v>
      </c>
    </row>
    <row r="4509" spans="1:2" ht="13.8" customHeight="1">
      <c r="A4509" s="107" t="s">
        <v>11840</v>
      </c>
      <c r="B4509" s="107" t="s">
        <v>7188</v>
      </c>
    </row>
    <row r="4510" spans="1:2" ht="13.8" customHeight="1">
      <c r="A4510" s="107" t="s">
        <v>11841</v>
      </c>
      <c r="B4510" s="107" t="s">
        <v>7187</v>
      </c>
    </row>
    <row r="4511" spans="1:2" ht="13.8" customHeight="1">
      <c r="A4511" s="107" t="s">
        <v>11842</v>
      </c>
      <c r="B4511" s="107" t="s">
        <v>7195</v>
      </c>
    </row>
    <row r="4512" spans="1:2" ht="13.8" customHeight="1">
      <c r="A4512" s="107" t="s">
        <v>11843</v>
      </c>
      <c r="B4512" s="107" t="s">
        <v>7194</v>
      </c>
    </row>
    <row r="4513" spans="1:2" ht="13.8" customHeight="1">
      <c r="A4513" s="107" t="s">
        <v>11844</v>
      </c>
      <c r="B4513" s="107" t="s">
        <v>7193</v>
      </c>
    </row>
    <row r="4514" spans="1:2" ht="13.8" customHeight="1">
      <c r="A4514" s="107" t="s">
        <v>11845</v>
      </c>
      <c r="B4514" s="107" t="s">
        <v>7192</v>
      </c>
    </row>
    <row r="4515" spans="1:2" ht="13.8" customHeight="1">
      <c r="A4515" s="107" t="s">
        <v>11846</v>
      </c>
      <c r="B4515" s="107" t="s">
        <v>7191</v>
      </c>
    </row>
    <row r="4516" spans="1:2" ht="13.8" customHeight="1">
      <c r="A4516" s="107" t="s">
        <v>11847</v>
      </c>
      <c r="B4516" s="107" t="s">
        <v>7203</v>
      </c>
    </row>
    <row r="4517" spans="1:2" ht="13.8" customHeight="1">
      <c r="A4517" s="107" t="s">
        <v>11848</v>
      </c>
      <c r="B4517" s="107" t="s">
        <v>7202</v>
      </c>
    </row>
    <row r="4518" spans="1:2" ht="13.8" customHeight="1">
      <c r="A4518" s="107" t="s">
        <v>11849</v>
      </c>
      <c r="B4518" s="107" t="s">
        <v>7201</v>
      </c>
    </row>
    <row r="4519" spans="1:2" ht="13.8" customHeight="1">
      <c r="A4519" s="107" t="s">
        <v>11850</v>
      </c>
      <c r="B4519" s="107" t="s">
        <v>7200</v>
      </c>
    </row>
    <row r="4520" spans="1:2" ht="13.8" customHeight="1">
      <c r="A4520" s="107" t="s">
        <v>11851</v>
      </c>
      <c r="B4520" s="107" t="s">
        <v>7199</v>
      </c>
    </row>
    <row r="4521" spans="1:2" ht="13.8" customHeight="1">
      <c r="A4521" s="107" t="s">
        <v>11852</v>
      </c>
      <c r="B4521" s="107" t="s">
        <v>7198</v>
      </c>
    </row>
    <row r="4522" spans="1:2" ht="13.8" customHeight="1">
      <c r="A4522" s="107" t="s">
        <v>11853</v>
      </c>
      <c r="B4522" s="107" t="s">
        <v>7197</v>
      </c>
    </row>
    <row r="4523" spans="1:2" ht="13.8" customHeight="1">
      <c r="A4523" s="107" t="s">
        <v>11854</v>
      </c>
      <c r="B4523" s="107" t="s">
        <v>7196</v>
      </c>
    </row>
    <row r="4524" spans="1:2" ht="13.8" customHeight="1">
      <c r="A4524" s="107" t="s">
        <v>11855</v>
      </c>
      <c r="B4524" s="107" t="s">
        <v>7210</v>
      </c>
    </row>
    <row r="4525" spans="1:2" ht="13.8" customHeight="1">
      <c r="A4525" s="107" t="s">
        <v>11856</v>
      </c>
      <c r="B4525" s="107" t="s">
        <v>7209</v>
      </c>
    </row>
    <row r="4526" spans="1:2" ht="13.8" customHeight="1">
      <c r="A4526" s="107" t="s">
        <v>11857</v>
      </c>
      <c r="B4526" s="107" t="s">
        <v>7208</v>
      </c>
    </row>
    <row r="4527" spans="1:2" ht="13.8" customHeight="1">
      <c r="A4527" s="107" t="s">
        <v>11858</v>
      </c>
      <c r="B4527" s="107" t="s">
        <v>7207</v>
      </c>
    </row>
    <row r="4528" spans="1:2" ht="13.8" customHeight="1">
      <c r="A4528" s="107" t="s">
        <v>11859</v>
      </c>
      <c r="B4528" s="107" t="s">
        <v>7206</v>
      </c>
    </row>
    <row r="4529" spans="1:2" ht="13.8" customHeight="1">
      <c r="A4529" s="107" t="s">
        <v>11860</v>
      </c>
      <c r="B4529" s="107" t="s">
        <v>7205</v>
      </c>
    </row>
    <row r="4530" spans="1:2" ht="13.8" customHeight="1">
      <c r="A4530" s="107" t="s">
        <v>11861</v>
      </c>
      <c r="B4530" s="107" t="s">
        <v>7204</v>
      </c>
    </row>
    <row r="4531" spans="1:2" ht="13.8" customHeight="1">
      <c r="A4531" s="107" t="s">
        <v>11862</v>
      </c>
      <c r="B4531" s="107" t="s">
        <v>7213</v>
      </c>
    </row>
    <row r="4532" spans="1:2" ht="13.8" customHeight="1">
      <c r="A4532" s="107" t="s">
        <v>11863</v>
      </c>
      <c r="B4532" s="107" t="s">
        <v>7212</v>
      </c>
    </row>
    <row r="4533" spans="1:2" ht="13.8" customHeight="1">
      <c r="A4533" s="107" t="s">
        <v>11864</v>
      </c>
      <c r="B4533" s="107" t="s">
        <v>7211</v>
      </c>
    </row>
    <row r="4534" spans="1:2" ht="13.8" customHeight="1">
      <c r="A4534" s="107" t="s">
        <v>11865</v>
      </c>
      <c r="B4534" s="107" t="s">
        <v>7217</v>
      </c>
    </row>
    <row r="4535" spans="1:2" ht="13.8" customHeight="1">
      <c r="A4535" s="107" t="s">
        <v>11866</v>
      </c>
      <c r="B4535" s="107" t="s">
        <v>7216</v>
      </c>
    </row>
    <row r="4536" spans="1:2" ht="13.8" customHeight="1">
      <c r="A4536" s="107" t="s">
        <v>11867</v>
      </c>
      <c r="B4536" s="107" t="s">
        <v>7215</v>
      </c>
    </row>
    <row r="4537" spans="1:2" ht="13.8" customHeight="1">
      <c r="A4537" s="107" t="s">
        <v>11868</v>
      </c>
      <c r="B4537" s="107" t="s">
        <v>7214</v>
      </c>
    </row>
    <row r="4538" spans="1:2" ht="13.8" customHeight="1">
      <c r="A4538" s="107" t="s">
        <v>11869</v>
      </c>
      <c r="B4538" s="107" t="s">
        <v>12888</v>
      </c>
    </row>
    <row r="4539" spans="1:2" ht="13.8" customHeight="1">
      <c r="A4539" s="107" t="s">
        <v>11870</v>
      </c>
      <c r="B4539" s="107" t="s">
        <v>12889</v>
      </c>
    </row>
    <row r="4540" spans="1:2" ht="13.8" customHeight="1">
      <c r="A4540" s="107" t="s">
        <v>11871</v>
      </c>
      <c r="B4540" s="107" t="s">
        <v>7221</v>
      </c>
    </row>
    <row r="4541" spans="1:2" ht="13.8" customHeight="1">
      <c r="A4541" s="107" t="s">
        <v>11872</v>
      </c>
      <c r="B4541" s="107" t="s">
        <v>7220</v>
      </c>
    </row>
    <row r="4542" spans="1:2" ht="13.8" customHeight="1">
      <c r="A4542" s="107" t="s">
        <v>11873</v>
      </c>
      <c r="B4542" s="107" t="s">
        <v>12890</v>
      </c>
    </row>
    <row r="4543" spans="1:2" ht="13.8" customHeight="1">
      <c r="A4543" s="107" t="s">
        <v>11874</v>
      </c>
      <c r="B4543" s="107" t="s">
        <v>7219</v>
      </c>
    </row>
    <row r="4544" spans="1:2" ht="13.8" customHeight="1">
      <c r="A4544" s="107" t="s">
        <v>11875</v>
      </c>
      <c r="B4544" s="107" t="s">
        <v>7218</v>
      </c>
    </row>
    <row r="4545" spans="1:2" ht="13.8" customHeight="1">
      <c r="A4545" s="107" t="s">
        <v>11876</v>
      </c>
      <c r="B4545" s="107" t="s">
        <v>12891</v>
      </c>
    </row>
    <row r="4546" spans="1:2" ht="13.8" customHeight="1">
      <c r="A4546" s="107" t="s">
        <v>11877</v>
      </c>
      <c r="B4546" s="107" t="s">
        <v>7225</v>
      </c>
    </row>
    <row r="4547" spans="1:2" ht="13.8" customHeight="1">
      <c r="A4547" s="107" t="s">
        <v>11878</v>
      </c>
      <c r="B4547" s="107" t="s">
        <v>3878</v>
      </c>
    </row>
    <row r="4548" spans="1:2" ht="13.8" customHeight="1">
      <c r="A4548" s="107" t="s">
        <v>11879</v>
      </c>
      <c r="B4548" s="107" t="s">
        <v>7224</v>
      </c>
    </row>
    <row r="4549" spans="1:2" ht="13.8" customHeight="1">
      <c r="A4549" s="107" t="s">
        <v>11880</v>
      </c>
      <c r="B4549" s="107" t="s">
        <v>7223</v>
      </c>
    </row>
    <row r="4550" spans="1:2" ht="13.8" customHeight="1">
      <c r="A4550" s="107" t="s">
        <v>11881</v>
      </c>
      <c r="B4550" s="107" t="s">
        <v>7222</v>
      </c>
    </row>
    <row r="4551" spans="1:2" ht="13.8" customHeight="1">
      <c r="A4551" s="107" t="s">
        <v>11882</v>
      </c>
      <c r="B4551" s="107" t="s">
        <v>7227</v>
      </c>
    </row>
    <row r="4552" spans="1:2" ht="13.8" customHeight="1">
      <c r="A4552" s="107" t="s">
        <v>11883</v>
      </c>
      <c r="B4552" s="107" t="s">
        <v>7226</v>
      </c>
    </row>
    <row r="4553" spans="1:2" ht="13.8" customHeight="1">
      <c r="A4553" s="107" t="s">
        <v>11884</v>
      </c>
      <c r="B4553" s="107" t="s">
        <v>7229</v>
      </c>
    </row>
    <row r="4554" spans="1:2" ht="13.8" customHeight="1">
      <c r="A4554" s="107" t="s">
        <v>11885</v>
      </c>
      <c r="B4554" s="107" t="s">
        <v>7228</v>
      </c>
    </row>
    <row r="4555" spans="1:2" ht="13.8" customHeight="1">
      <c r="A4555" s="107" t="s">
        <v>11886</v>
      </c>
      <c r="B4555" s="107" t="s">
        <v>6330</v>
      </c>
    </row>
    <row r="4556" spans="1:2" ht="13.8" customHeight="1">
      <c r="A4556" s="107" t="s">
        <v>11887</v>
      </c>
      <c r="B4556" s="107" t="s">
        <v>7240</v>
      </c>
    </row>
    <row r="4557" spans="1:2" ht="13.8" customHeight="1">
      <c r="A4557" s="107" t="s">
        <v>11888</v>
      </c>
      <c r="B4557" s="107" t="s">
        <v>7239</v>
      </c>
    </row>
    <row r="4558" spans="1:2" ht="13.8" customHeight="1">
      <c r="A4558" s="107" t="s">
        <v>11889</v>
      </c>
      <c r="B4558" s="107" t="s">
        <v>7238</v>
      </c>
    </row>
    <row r="4559" spans="1:2" ht="13.8" customHeight="1">
      <c r="A4559" s="107" t="s">
        <v>11890</v>
      </c>
      <c r="B4559" s="107" t="s">
        <v>7237</v>
      </c>
    </row>
    <row r="4560" spans="1:2" ht="13.8" customHeight="1">
      <c r="A4560" s="107" t="s">
        <v>11891</v>
      </c>
      <c r="B4560" s="107" t="s">
        <v>7236</v>
      </c>
    </row>
    <row r="4561" spans="1:2" ht="13.8" customHeight="1">
      <c r="A4561" s="107" t="s">
        <v>11892</v>
      </c>
      <c r="B4561" s="107" t="s">
        <v>7235</v>
      </c>
    </row>
    <row r="4562" spans="1:2" ht="13.8" customHeight="1">
      <c r="A4562" s="107" t="s">
        <v>11893</v>
      </c>
      <c r="B4562" s="107" t="s">
        <v>7234</v>
      </c>
    </row>
    <row r="4563" spans="1:2" ht="13.8" customHeight="1">
      <c r="A4563" s="107" t="s">
        <v>11894</v>
      </c>
      <c r="B4563" s="107" t="s">
        <v>7233</v>
      </c>
    </row>
    <row r="4564" spans="1:2" ht="13.8" customHeight="1">
      <c r="A4564" s="107" t="s">
        <v>11895</v>
      </c>
      <c r="B4564" s="107" t="s">
        <v>7232</v>
      </c>
    </row>
    <row r="4565" spans="1:2" ht="13.8" customHeight="1">
      <c r="A4565" s="107" t="s">
        <v>11896</v>
      </c>
      <c r="B4565" s="107" t="s">
        <v>7231</v>
      </c>
    </row>
    <row r="4566" spans="1:2" ht="13.8" customHeight="1">
      <c r="A4566" s="107" t="s">
        <v>11897</v>
      </c>
      <c r="B4566" s="107" t="s">
        <v>4857</v>
      </c>
    </row>
    <row r="4567" spans="1:2" ht="13.8" customHeight="1">
      <c r="A4567" s="107" t="s">
        <v>11898</v>
      </c>
      <c r="B4567" s="107" t="s">
        <v>4711</v>
      </c>
    </row>
    <row r="4568" spans="1:2" ht="13.8" customHeight="1">
      <c r="A4568" s="107" t="s">
        <v>11899</v>
      </c>
      <c r="B4568" s="107" t="s">
        <v>7230</v>
      </c>
    </row>
    <row r="4569" spans="1:2" ht="13.8" customHeight="1">
      <c r="A4569" s="107" t="s">
        <v>11900</v>
      </c>
      <c r="B4569" s="107" t="s">
        <v>7244</v>
      </c>
    </row>
    <row r="4570" spans="1:2" ht="13.8" customHeight="1">
      <c r="A4570" s="107" t="s">
        <v>11901</v>
      </c>
      <c r="B4570" s="107" t="s">
        <v>7243</v>
      </c>
    </row>
    <row r="4571" spans="1:2" ht="13.8" customHeight="1">
      <c r="A4571" s="107" t="s">
        <v>11902</v>
      </c>
      <c r="B4571" s="107" t="s">
        <v>7242</v>
      </c>
    </row>
    <row r="4572" spans="1:2" ht="13.8" customHeight="1">
      <c r="A4572" s="107" t="s">
        <v>11903</v>
      </c>
      <c r="B4572" s="107" t="s">
        <v>7241</v>
      </c>
    </row>
    <row r="4573" spans="1:2" ht="13.8" customHeight="1">
      <c r="A4573" s="107" t="s">
        <v>11904</v>
      </c>
      <c r="B4573" s="107" t="s">
        <v>7258</v>
      </c>
    </row>
    <row r="4574" spans="1:2" ht="13.8" customHeight="1">
      <c r="A4574" s="107" t="s">
        <v>11905</v>
      </c>
      <c r="B4574" s="107" t="s">
        <v>7257</v>
      </c>
    </row>
    <row r="4575" spans="1:2" ht="13.8" customHeight="1">
      <c r="A4575" s="107" t="s">
        <v>11906</v>
      </c>
      <c r="B4575" s="107" t="s">
        <v>7256</v>
      </c>
    </row>
    <row r="4576" spans="1:2" ht="13.8" customHeight="1">
      <c r="A4576" s="107" t="s">
        <v>11907</v>
      </c>
      <c r="B4576" s="107" t="s">
        <v>7255</v>
      </c>
    </row>
    <row r="4577" spans="1:2" ht="13.8" customHeight="1">
      <c r="A4577" s="107" t="s">
        <v>11908</v>
      </c>
      <c r="B4577" s="107" t="s">
        <v>7254</v>
      </c>
    </row>
    <row r="4578" spans="1:2" ht="13.8" customHeight="1">
      <c r="A4578" s="107" t="s">
        <v>11909</v>
      </c>
      <c r="B4578" s="107" t="s">
        <v>7253</v>
      </c>
    </row>
    <row r="4579" spans="1:2" ht="13.8" customHeight="1">
      <c r="A4579" s="107" t="s">
        <v>11910</v>
      </c>
      <c r="B4579" s="107" t="s">
        <v>7252</v>
      </c>
    </row>
    <row r="4580" spans="1:2" ht="13.8" customHeight="1">
      <c r="A4580" s="107" t="s">
        <v>11911</v>
      </c>
      <c r="B4580" s="107" t="s">
        <v>7251</v>
      </c>
    </row>
    <row r="4581" spans="1:2" ht="13.8" customHeight="1">
      <c r="A4581" s="107" t="s">
        <v>11912</v>
      </c>
      <c r="B4581" s="107" t="s">
        <v>7250</v>
      </c>
    </row>
    <row r="4582" spans="1:2" ht="13.8" customHeight="1">
      <c r="A4582" s="107" t="s">
        <v>11913</v>
      </c>
      <c r="B4582" s="107" t="s">
        <v>7249</v>
      </c>
    </row>
    <row r="4583" spans="1:2" ht="13.8" customHeight="1">
      <c r="A4583" s="107" t="s">
        <v>11914</v>
      </c>
      <c r="B4583" s="107" t="s">
        <v>7248</v>
      </c>
    </row>
    <row r="4584" spans="1:2" ht="13.8" customHeight="1">
      <c r="A4584" s="107" t="s">
        <v>11915</v>
      </c>
      <c r="B4584" s="107" t="s">
        <v>7247</v>
      </c>
    </row>
    <row r="4585" spans="1:2" ht="13.8" customHeight="1">
      <c r="A4585" s="107" t="s">
        <v>11916</v>
      </c>
      <c r="B4585" s="107" t="s">
        <v>7246</v>
      </c>
    </row>
    <row r="4586" spans="1:2" ht="13.8" customHeight="1">
      <c r="A4586" s="107" t="s">
        <v>11917</v>
      </c>
      <c r="B4586" s="107" t="s">
        <v>7245</v>
      </c>
    </row>
    <row r="4587" spans="1:2" ht="13.8" customHeight="1">
      <c r="A4587" s="107" t="s">
        <v>11918</v>
      </c>
      <c r="B4587" s="107" t="s">
        <v>12892</v>
      </c>
    </row>
    <row r="4588" spans="1:2" ht="13.8" customHeight="1">
      <c r="A4588" s="107" t="s">
        <v>11919</v>
      </c>
      <c r="B4588" s="107" t="s">
        <v>7260</v>
      </c>
    </row>
    <row r="4589" spans="1:2" ht="13.8" customHeight="1">
      <c r="A4589" s="107" t="s">
        <v>11920</v>
      </c>
      <c r="B4589" s="107" t="s">
        <v>12893</v>
      </c>
    </row>
    <row r="4590" spans="1:2" ht="13.8" customHeight="1">
      <c r="A4590" s="107" t="s">
        <v>11921</v>
      </c>
      <c r="B4590" s="107" t="s">
        <v>12894</v>
      </c>
    </row>
    <row r="4591" spans="1:2" ht="13.8" customHeight="1">
      <c r="A4591" s="107" t="s">
        <v>11922</v>
      </c>
      <c r="B4591" s="107" t="s">
        <v>7259</v>
      </c>
    </row>
    <row r="4592" spans="1:2" ht="13.8" customHeight="1">
      <c r="A4592" s="107" t="s">
        <v>11923</v>
      </c>
      <c r="B4592" s="107" t="s">
        <v>12895</v>
      </c>
    </row>
    <row r="4593" spans="1:2" ht="13.8" customHeight="1">
      <c r="A4593" s="107" t="s">
        <v>11924</v>
      </c>
      <c r="B4593" s="107" t="s">
        <v>12896</v>
      </c>
    </row>
    <row r="4594" spans="1:2" ht="13.8" customHeight="1">
      <c r="A4594" s="107" t="s">
        <v>11925</v>
      </c>
      <c r="B4594" s="107" t="s">
        <v>7263</v>
      </c>
    </row>
    <row r="4595" spans="1:2" ht="13.8" customHeight="1">
      <c r="A4595" s="107" t="s">
        <v>11926</v>
      </c>
      <c r="B4595" s="107" t="s">
        <v>7262</v>
      </c>
    </row>
    <row r="4596" spans="1:2" ht="13.8" customHeight="1">
      <c r="A4596" s="107" t="s">
        <v>11927</v>
      </c>
      <c r="B4596" s="107" t="s">
        <v>12897</v>
      </c>
    </row>
    <row r="4597" spans="1:2" ht="13.8" customHeight="1">
      <c r="A4597" s="107" t="s">
        <v>11928</v>
      </c>
      <c r="B4597" s="107" t="s">
        <v>7261</v>
      </c>
    </row>
    <row r="4598" spans="1:2" ht="13.8" customHeight="1">
      <c r="A4598" s="107" t="s">
        <v>11929</v>
      </c>
      <c r="B4598" s="107" t="s">
        <v>12898</v>
      </c>
    </row>
    <row r="4599" spans="1:2" ht="13.8" customHeight="1">
      <c r="A4599" s="107" t="s">
        <v>11930</v>
      </c>
      <c r="B4599" s="107" t="s">
        <v>12899</v>
      </c>
    </row>
    <row r="4600" spans="1:2" ht="13.8" customHeight="1">
      <c r="A4600" s="107" t="s">
        <v>11931</v>
      </c>
      <c r="B4600" s="107" t="s">
        <v>7267</v>
      </c>
    </row>
    <row r="4601" spans="1:2" ht="13.8" customHeight="1">
      <c r="A4601" s="107" t="s">
        <v>11932</v>
      </c>
      <c r="B4601" s="107" t="s">
        <v>7266</v>
      </c>
    </row>
    <row r="4602" spans="1:2" ht="13.8" customHeight="1">
      <c r="A4602" s="107" t="s">
        <v>11933</v>
      </c>
      <c r="B4602" s="107" t="s">
        <v>12900</v>
      </c>
    </row>
    <row r="4603" spans="1:2" ht="13.8" customHeight="1">
      <c r="A4603" s="107" t="s">
        <v>11934</v>
      </c>
      <c r="B4603" s="107" t="s">
        <v>12901</v>
      </c>
    </row>
    <row r="4604" spans="1:2" ht="13.8" customHeight="1">
      <c r="A4604" s="107" t="s">
        <v>11935</v>
      </c>
      <c r="B4604" s="107" t="s">
        <v>7265</v>
      </c>
    </row>
    <row r="4605" spans="1:2" ht="13.8" customHeight="1">
      <c r="A4605" s="107" t="s">
        <v>11936</v>
      </c>
      <c r="B4605" s="107" t="s">
        <v>12902</v>
      </c>
    </row>
    <row r="4606" spans="1:2" ht="13.8" customHeight="1">
      <c r="A4606" s="107" t="s">
        <v>11937</v>
      </c>
      <c r="B4606" s="107" t="s">
        <v>7264</v>
      </c>
    </row>
    <row r="4607" spans="1:2" ht="13.8" customHeight="1">
      <c r="A4607" s="107" t="s">
        <v>11938</v>
      </c>
      <c r="B4607" s="107" t="s">
        <v>7274</v>
      </c>
    </row>
    <row r="4608" spans="1:2" ht="13.8" customHeight="1">
      <c r="A4608" s="107" t="s">
        <v>11939</v>
      </c>
      <c r="B4608" s="107" t="s">
        <v>7273</v>
      </c>
    </row>
    <row r="4609" spans="1:2" ht="13.8" customHeight="1">
      <c r="A4609" s="107" t="s">
        <v>11940</v>
      </c>
      <c r="B4609" s="107" t="s">
        <v>7272</v>
      </c>
    </row>
    <row r="4610" spans="1:2" ht="13.8" customHeight="1">
      <c r="A4610" s="107" t="s">
        <v>11941</v>
      </c>
      <c r="B4610" s="107" t="s">
        <v>7271</v>
      </c>
    </row>
    <row r="4611" spans="1:2" ht="13.8" customHeight="1">
      <c r="A4611" s="107" t="s">
        <v>11942</v>
      </c>
      <c r="B4611" s="107" t="s">
        <v>7270</v>
      </c>
    </row>
    <row r="4612" spans="1:2" ht="13.8" customHeight="1">
      <c r="A4612" s="107" t="s">
        <v>11943</v>
      </c>
      <c r="B4612" s="107" t="s">
        <v>7269</v>
      </c>
    </row>
    <row r="4613" spans="1:2" ht="13.8" customHeight="1">
      <c r="A4613" s="107" t="s">
        <v>11944</v>
      </c>
      <c r="B4613" s="107" t="s">
        <v>7268</v>
      </c>
    </row>
    <row r="4614" spans="1:2" ht="13.8" customHeight="1">
      <c r="A4614" s="107" t="s">
        <v>11945</v>
      </c>
      <c r="B4614" s="107" t="s">
        <v>7288</v>
      </c>
    </row>
    <row r="4615" spans="1:2" ht="13.8" customHeight="1">
      <c r="A4615" s="107" t="s">
        <v>11946</v>
      </c>
      <c r="B4615" s="107" t="s">
        <v>7287</v>
      </c>
    </row>
    <row r="4616" spans="1:2" ht="13.8" customHeight="1">
      <c r="A4616" s="107" t="s">
        <v>11947</v>
      </c>
      <c r="B4616" s="107" t="s">
        <v>7286</v>
      </c>
    </row>
    <row r="4617" spans="1:2" ht="13.8" customHeight="1">
      <c r="A4617" s="107" t="s">
        <v>11948</v>
      </c>
      <c r="B4617" s="107" t="s">
        <v>7285</v>
      </c>
    </row>
    <row r="4618" spans="1:2" ht="13.8" customHeight="1">
      <c r="A4618" s="107" t="s">
        <v>11949</v>
      </c>
      <c r="B4618" s="107" t="s">
        <v>7284</v>
      </c>
    </row>
    <row r="4619" spans="1:2" ht="13.8" customHeight="1">
      <c r="A4619" s="107" t="s">
        <v>11950</v>
      </c>
      <c r="B4619" s="107" t="s">
        <v>7283</v>
      </c>
    </row>
    <row r="4620" spans="1:2" ht="13.8" customHeight="1">
      <c r="A4620" s="107" t="s">
        <v>11951</v>
      </c>
      <c r="B4620" s="107" t="s">
        <v>7282</v>
      </c>
    </row>
    <row r="4621" spans="1:2" ht="13.8" customHeight="1">
      <c r="A4621" s="107" t="s">
        <v>11952</v>
      </c>
      <c r="B4621" s="107" t="s">
        <v>7281</v>
      </c>
    </row>
    <row r="4622" spans="1:2" ht="13.8" customHeight="1">
      <c r="A4622" s="107" t="s">
        <v>11953</v>
      </c>
      <c r="B4622" s="107" t="s">
        <v>7280</v>
      </c>
    </row>
    <row r="4623" spans="1:2" ht="13.8" customHeight="1">
      <c r="A4623" s="107" t="s">
        <v>11954</v>
      </c>
      <c r="B4623" s="107" t="s">
        <v>7279</v>
      </c>
    </row>
    <row r="4624" spans="1:2" ht="13.8" customHeight="1">
      <c r="A4624" s="107" t="s">
        <v>11955</v>
      </c>
      <c r="B4624" s="107" t="s">
        <v>7278</v>
      </c>
    </row>
    <row r="4625" spans="1:2" ht="13.8" customHeight="1">
      <c r="A4625" s="107" t="s">
        <v>11956</v>
      </c>
      <c r="B4625" s="107" t="s">
        <v>7277</v>
      </c>
    </row>
    <row r="4626" spans="1:2" ht="13.8" customHeight="1">
      <c r="A4626" s="107" t="s">
        <v>11957</v>
      </c>
      <c r="B4626" s="107" t="s">
        <v>7276</v>
      </c>
    </row>
    <row r="4627" spans="1:2" ht="13.8" customHeight="1">
      <c r="A4627" s="107" t="s">
        <v>11958</v>
      </c>
      <c r="B4627" s="107" t="s">
        <v>7275</v>
      </c>
    </row>
    <row r="4628" spans="1:2" ht="13.8" customHeight="1">
      <c r="A4628" s="107" t="s">
        <v>11959</v>
      </c>
      <c r="B4628" s="107" t="s">
        <v>12903</v>
      </c>
    </row>
    <row r="4629" spans="1:2" ht="13.8" customHeight="1">
      <c r="A4629" s="107" t="s">
        <v>11960</v>
      </c>
      <c r="B4629" s="107" t="s">
        <v>12904</v>
      </c>
    </row>
    <row r="4630" spans="1:2" ht="13.8" customHeight="1">
      <c r="A4630" s="107" t="s">
        <v>11961</v>
      </c>
      <c r="B4630" s="107" t="s">
        <v>7290</v>
      </c>
    </row>
    <row r="4631" spans="1:2" ht="13.8" customHeight="1">
      <c r="A4631" s="107" t="s">
        <v>11962</v>
      </c>
      <c r="B4631" s="107" t="s">
        <v>7289</v>
      </c>
    </row>
    <row r="4632" spans="1:2" ht="13.8" customHeight="1">
      <c r="A4632" s="107" t="s">
        <v>11963</v>
      </c>
      <c r="B4632" s="107" t="s">
        <v>12905</v>
      </c>
    </row>
    <row r="4633" spans="1:2" ht="13.8" customHeight="1">
      <c r="A4633" s="107" t="s">
        <v>11964</v>
      </c>
      <c r="B4633" s="107" t="s">
        <v>12906</v>
      </c>
    </row>
    <row r="4634" spans="1:2" ht="13.8" customHeight="1">
      <c r="A4634" s="107" t="s">
        <v>11965</v>
      </c>
      <c r="B4634" s="107" t="s">
        <v>7635</v>
      </c>
    </row>
    <row r="4635" spans="1:2" ht="13.8" customHeight="1">
      <c r="A4635" s="107" t="s">
        <v>11966</v>
      </c>
      <c r="B4635" s="107" t="s">
        <v>7293</v>
      </c>
    </row>
    <row r="4636" spans="1:2" ht="13.8" customHeight="1">
      <c r="A4636" s="107" t="s">
        <v>11967</v>
      </c>
      <c r="B4636" s="107" t="s">
        <v>7292</v>
      </c>
    </row>
    <row r="4637" spans="1:2" ht="13.8" customHeight="1">
      <c r="A4637" s="107" t="s">
        <v>11968</v>
      </c>
      <c r="B4637" s="107" t="s">
        <v>7291</v>
      </c>
    </row>
    <row r="4638" spans="1:2" ht="13.8" customHeight="1">
      <c r="A4638" s="107" t="s">
        <v>11969</v>
      </c>
      <c r="B4638" s="107" t="s">
        <v>7301</v>
      </c>
    </row>
    <row r="4639" spans="1:2" ht="13.8" customHeight="1">
      <c r="A4639" s="107" t="s">
        <v>11970</v>
      </c>
      <c r="B4639" s="107" t="s">
        <v>7300</v>
      </c>
    </row>
    <row r="4640" spans="1:2" ht="13.8" customHeight="1">
      <c r="A4640" s="107" t="s">
        <v>11971</v>
      </c>
      <c r="B4640" s="107" t="s">
        <v>7299</v>
      </c>
    </row>
    <row r="4641" spans="1:2" ht="13.8" customHeight="1">
      <c r="A4641" s="107" t="s">
        <v>11972</v>
      </c>
      <c r="B4641" s="107" t="s">
        <v>7298</v>
      </c>
    </row>
    <row r="4642" spans="1:2" ht="13.8" customHeight="1">
      <c r="A4642" s="107" t="s">
        <v>11973</v>
      </c>
      <c r="B4642" s="107" t="s">
        <v>7297</v>
      </c>
    </row>
    <row r="4643" spans="1:2" ht="13.8" customHeight="1">
      <c r="A4643" s="107" t="s">
        <v>11974</v>
      </c>
      <c r="B4643" s="107" t="s">
        <v>7296</v>
      </c>
    </row>
    <row r="4644" spans="1:2" ht="13.8" customHeight="1">
      <c r="A4644" s="107" t="s">
        <v>11975</v>
      </c>
      <c r="B4644" s="107" t="s">
        <v>7295</v>
      </c>
    </row>
    <row r="4645" spans="1:2" ht="13.8" customHeight="1">
      <c r="A4645" s="107" t="s">
        <v>11976</v>
      </c>
      <c r="B4645" s="107" t="s">
        <v>7294</v>
      </c>
    </row>
    <row r="4646" spans="1:2" ht="13.8" customHeight="1">
      <c r="A4646" s="107" t="s">
        <v>11977</v>
      </c>
      <c r="B4646" s="107" t="s">
        <v>5551</v>
      </c>
    </row>
    <row r="4647" spans="1:2" ht="13.8" customHeight="1">
      <c r="A4647" s="107" t="s">
        <v>11978</v>
      </c>
      <c r="B4647" s="107" t="s">
        <v>7625</v>
      </c>
    </row>
    <row r="4648" spans="1:2" ht="13.8" customHeight="1">
      <c r="A4648" s="107" t="s">
        <v>11979</v>
      </c>
      <c r="B4648" s="107" t="s">
        <v>7306</v>
      </c>
    </row>
    <row r="4649" spans="1:2" ht="13.8" customHeight="1">
      <c r="A4649" s="107" t="s">
        <v>11980</v>
      </c>
      <c r="B4649" s="107" t="s">
        <v>7305</v>
      </c>
    </row>
    <row r="4650" spans="1:2" ht="13.8" customHeight="1">
      <c r="A4650" s="107" t="s">
        <v>11981</v>
      </c>
      <c r="B4650" s="107" t="s">
        <v>7304</v>
      </c>
    </row>
    <row r="4651" spans="1:2" ht="13.8" customHeight="1">
      <c r="A4651" s="107" t="s">
        <v>11982</v>
      </c>
      <c r="B4651" s="107" t="s">
        <v>7303</v>
      </c>
    </row>
    <row r="4652" spans="1:2" ht="13.8" customHeight="1">
      <c r="A4652" s="107" t="s">
        <v>11983</v>
      </c>
      <c r="B4652" s="107" t="s">
        <v>7302</v>
      </c>
    </row>
    <row r="4653" spans="1:2" ht="13.8" customHeight="1">
      <c r="A4653" s="107" t="s">
        <v>11984</v>
      </c>
      <c r="B4653" s="107" t="s">
        <v>7320</v>
      </c>
    </row>
    <row r="4654" spans="1:2" ht="13.8" customHeight="1">
      <c r="A4654" s="107" t="s">
        <v>11985</v>
      </c>
      <c r="B4654" s="107" t="s">
        <v>7319</v>
      </c>
    </row>
    <row r="4655" spans="1:2" ht="13.8" customHeight="1">
      <c r="A4655" s="107" t="s">
        <v>11986</v>
      </c>
      <c r="B4655" s="107" t="s">
        <v>7318</v>
      </c>
    </row>
    <row r="4656" spans="1:2" ht="13.8" customHeight="1">
      <c r="A4656" s="107" t="s">
        <v>11987</v>
      </c>
      <c r="B4656" s="107" t="s">
        <v>7317</v>
      </c>
    </row>
    <row r="4657" spans="1:2" ht="13.8" customHeight="1">
      <c r="A4657" s="107" t="s">
        <v>11988</v>
      </c>
      <c r="B4657" s="107" t="s">
        <v>7316</v>
      </c>
    </row>
    <row r="4658" spans="1:2" ht="13.8" customHeight="1">
      <c r="A4658" s="107" t="s">
        <v>11989</v>
      </c>
      <c r="B4658" s="107" t="s">
        <v>7315</v>
      </c>
    </row>
    <row r="4659" spans="1:2" ht="13.8" customHeight="1">
      <c r="A4659" s="107" t="s">
        <v>11990</v>
      </c>
      <c r="B4659" s="107" t="s">
        <v>7314</v>
      </c>
    </row>
    <row r="4660" spans="1:2" ht="13.8" customHeight="1">
      <c r="A4660" s="107" t="s">
        <v>11991</v>
      </c>
      <c r="B4660" s="107" t="s">
        <v>7313</v>
      </c>
    </row>
    <row r="4661" spans="1:2" ht="13.8" customHeight="1">
      <c r="A4661" s="107" t="s">
        <v>11992</v>
      </c>
      <c r="B4661" s="107" t="s">
        <v>7312</v>
      </c>
    </row>
    <row r="4662" spans="1:2" ht="13.8" customHeight="1">
      <c r="A4662" s="107" t="s">
        <v>11993</v>
      </c>
      <c r="B4662" s="107" t="s">
        <v>7311</v>
      </c>
    </row>
    <row r="4663" spans="1:2" ht="13.8" customHeight="1">
      <c r="A4663" s="107" t="s">
        <v>11994</v>
      </c>
      <c r="B4663" s="107" t="s">
        <v>7310</v>
      </c>
    </row>
    <row r="4664" spans="1:2" ht="13.8" customHeight="1">
      <c r="A4664" s="107" t="s">
        <v>11995</v>
      </c>
      <c r="B4664" s="107" t="s">
        <v>7309</v>
      </c>
    </row>
    <row r="4665" spans="1:2" ht="13.8" customHeight="1">
      <c r="A4665" s="107" t="s">
        <v>11996</v>
      </c>
      <c r="B4665" s="107" t="s">
        <v>7308</v>
      </c>
    </row>
    <row r="4666" spans="1:2" ht="13.8" customHeight="1">
      <c r="A4666" s="107" t="s">
        <v>11997</v>
      </c>
      <c r="B4666" s="107" t="s">
        <v>7307</v>
      </c>
    </row>
    <row r="4667" spans="1:2" ht="13.8" customHeight="1">
      <c r="A4667" s="107" t="s">
        <v>11998</v>
      </c>
      <c r="B4667" s="107" t="s">
        <v>12907</v>
      </c>
    </row>
    <row r="4668" spans="1:2" ht="13.8" customHeight="1">
      <c r="A4668" s="107" t="s">
        <v>11999</v>
      </c>
      <c r="B4668" s="107" t="s">
        <v>12908</v>
      </c>
    </row>
    <row r="4669" spans="1:2" ht="13.8" customHeight="1">
      <c r="A4669" s="107" t="s">
        <v>12000</v>
      </c>
      <c r="B4669" s="107" t="s">
        <v>7321</v>
      </c>
    </row>
    <row r="4670" spans="1:2" ht="13.8" customHeight="1">
      <c r="A4670" s="107" t="s">
        <v>12001</v>
      </c>
      <c r="B4670" s="107" t="s">
        <v>12909</v>
      </c>
    </row>
    <row r="4671" spans="1:2" ht="13.8" customHeight="1">
      <c r="A4671" s="107" t="s">
        <v>12002</v>
      </c>
      <c r="B4671" s="107" t="s">
        <v>12910</v>
      </c>
    </row>
    <row r="4672" spans="1:2" ht="13.8" customHeight="1">
      <c r="A4672" s="107" t="s">
        <v>12003</v>
      </c>
      <c r="B4672" s="107" t="s">
        <v>7323</v>
      </c>
    </row>
    <row r="4673" spans="1:2" ht="13.8" customHeight="1">
      <c r="A4673" s="107" t="s">
        <v>12004</v>
      </c>
      <c r="B4673" s="107" t="s">
        <v>7322</v>
      </c>
    </row>
    <row r="4674" spans="1:2" ht="13.8" customHeight="1">
      <c r="A4674" s="107" t="s">
        <v>12005</v>
      </c>
      <c r="B4674" s="107" t="s">
        <v>12911</v>
      </c>
    </row>
    <row r="4675" spans="1:2" ht="13.8" customHeight="1">
      <c r="A4675" s="107" t="s">
        <v>12006</v>
      </c>
      <c r="B4675" s="107" t="s">
        <v>12912</v>
      </c>
    </row>
    <row r="4676" spans="1:2" ht="13.8" customHeight="1">
      <c r="A4676" s="107" t="s">
        <v>12007</v>
      </c>
      <c r="B4676" s="107" t="s">
        <v>12913</v>
      </c>
    </row>
    <row r="4677" spans="1:2" ht="13.8" customHeight="1">
      <c r="A4677" s="107" t="s">
        <v>12008</v>
      </c>
      <c r="B4677" s="107" t="s">
        <v>12914</v>
      </c>
    </row>
    <row r="4678" spans="1:2" ht="13.8" customHeight="1">
      <c r="A4678" s="107" t="s">
        <v>12009</v>
      </c>
      <c r="B4678" s="107" t="s">
        <v>7331</v>
      </c>
    </row>
    <row r="4679" spans="1:2" ht="13.8" customHeight="1">
      <c r="A4679" s="107" t="s">
        <v>12010</v>
      </c>
      <c r="B4679" s="107" t="s">
        <v>7330</v>
      </c>
    </row>
    <row r="4680" spans="1:2" ht="13.8" customHeight="1">
      <c r="A4680" s="107" t="s">
        <v>12011</v>
      </c>
      <c r="B4680" s="107" t="s">
        <v>7329</v>
      </c>
    </row>
    <row r="4681" spans="1:2" ht="13.8" customHeight="1">
      <c r="A4681" s="107" t="s">
        <v>12012</v>
      </c>
      <c r="B4681" s="107" t="s">
        <v>7328</v>
      </c>
    </row>
    <row r="4682" spans="1:2" ht="13.8" customHeight="1">
      <c r="A4682" s="107" t="s">
        <v>12013</v>
      </c>
      <c r="B4682" s="107" t="s">
        <v>7327</v>
      </c>
    </row>
    <row r="4683" spans="1:2" ht="13.8" customHeight="1">
      <c r="A4683" s="107" t="s">
        <v>12014</v>
      </c>
      <c r="B4683" s="107" t="s">
        <v>7326</v>
      </c>
    </row>
    <row r="4684" spans="1:2" ht="13.8" customHeight="1">
      <c r="A4684" s="107" t="s">
        <v>12015</v>
      </c>
      <c r="B4684" s="107" t="s">
        <v>7325</v>
      </c>
    </row>
    <row r="4685" spans="1:2" ht="13.8" customHeight="1">
      <c r="A4685" s="107" t="s">
        <v>12016</v>
      </c>
      <c r="B4685" s="107" t="s">
        <v>7324</v>
      </c>
    </row>
    <row r="4686" spans="1:2" ht="13.8" customHeight="1">
      <c r="A4686" s="107" t="s">
        <v>12017</v>
      </c>
      <c r="B4686" s="107" t="s">
        <v>7335</v>
      </c>
    </row>
    <row r="4687" spans="1:2" ht="13.8" customHeight="1">
      <c r="A4687" s="107" t="s">
        <v>12018</v>
      </c>
      <c r="B4687" s="107" t="s">
        <v>7334</v>
      </c>
    </row>
    <row r="4688" spans="1:2" ht="13.8" customHeight="1">
      <c r="A4688" s="107" t="s">
        <v>12019</v>
      </c>
      <c r="B4688" s="107" t="s">
        <v>12915</v>
      </c>
    </row>
    <row r="4689" spans="1:2" ht="13.8" customHeight="1">
      <c r="A4689" s="107" t="s">
        <v>12020</v>
      </c>
      <c r="B4689" s="107" t="s">
        <v>7333</v>
      </c>
    </row>
    <row r="4690" spans="1:2" ht="13.8" customHeight="1">
      <c r="A4690" s="107" t="s">
        <v>12021</v>
      </c>
      <c r="B4690" s="107" t="s">
        <v>7332</v>
      </c>
    </row>
    <row r="4691" spans="1:2" ht="13.8" customHeight="1">
      <c r="A4691" s="107" t="s">
        <v>12022</v>
      </c>
      <c r="B4691" s="107" t="s">
        <v>7337</v>
      </c>
    </row>
    <row r="4692" spans="1:2" ht="13.8" customHeight="1">
      <c r="A4692" s="107" t="s">
        <v>12023</v>
      </c>
      <c r="B4692" s="107" t="s">
        <v>7336</v>
      </c>
    </row>
    <row r="4693" spans="1:2" ht="13.8" customHeight="1">
      <c r="A4693" s="107" t="s">
        <v>12024</v>
      </c>
      <c r="B4693" s="107" t="s">
        <v>7338</v>
      </c>
    </row>
    <row r="4694" spans="1:2" ht="13.8" customHeight="1">
      <c r="A4694" s="107" t="s">
        <v>12025</v>
      </c>
      <c r="B4694" s="107" t="s">
        <v>7340</v>
      </c>
    </row>
    <row r="4695" spans="1:2" ht="13.8" customHeight="1">
      <c r="A4695" s="107" t="s">
        <v>12026</v>
      </c>
      <c r="B4695" s="107" t="s">
        <v>7339</v>
      </c>
    </row>
    <row r="4696" spans="1:2" ht="13.8" customHeight="1">
      <c r="A4696" s="107" t="s">
        <v>12027</v>
      </c>
      <c r="B4696" s="107" t="s">
        <v>7354</v>
      </c>
    </row>
    <row r="4697" spans="1:2" ht="13.8" customHeight="1">
      <c r="A4697" s="107" t="s">
        <v>12028</v>
      </c>
      <c r="B4697" s="107" t="s">
        <v>7353</v>
      </c>
    </row>
    <row r="4698" spans="1:2" ht="13.8" customHeight="1">
      <c r="A4698" s="107" t="s">
        <v>12029</v>
      </c>
      <c r="B4698" s="107" t="s">
        <v>7352</v>
      </c>
    </row>
    <row r="4699" spans="1:2" ht="13.8" customHeight="1">
      <c r="A4699" s="107" t="s">
        <v>12030</v>
      </c>
      <c r="B4699" s="107" t="s">
        <v>7351</v>
      </c>
    </row>
    <row r="4700" spans="1:2" ht="13.8" customHeight="1">
      <c r="A4700" s="107" t="s">
        <v>12031</v>
      </c>
      <c r="B4700" s="107" t="s">
        <v>7350</v>
      </c>
    </row>
    <row r="4701" spans="1:2" ht="13.8" customHeight="1">
      <c r="A4701" s="107" t="s">
        <v>12032</v>
      </c>
      <c r="B4701" s="107" t="s">
        <v>7349</v>
      </c>
    </row>
    <row r="4702" spans="1:2" ht="13.8" customHeight="1">
      <c r="A4702" s="107" t="s">
        <v>12033</v>
      </c>
      <c r="B4702" s="107" t="s">
        <v>7348</v>
      </c>
    </row>
    <row r="4703" spans="1:2" ht="13.8" customHeight="1">
      <c r="A4703" s="107" t="s">
        <v>12034</v>
      </c>
      <c r="B4703" s="107" t="s">
        <v>7347</v>
      </c>
    </row>
    <row r="4704" spans="1:2" ht="13.8" customHeight="1">
      <c r="A4704" s="107" t="s">
        <v>12035</v>
      </c>
      <c r="B4704" s="107" t="s">
        <v>7346</v>
      </c>
    </row>
    <row r="4705" spans="1:2" ht="13.8" customHeight="1">
      <c r="A4705" s="107" t="s">
        <v>12036</v>
      </c>
      <c r="B4705" s="107" t="s">
        <v>7345</v>
      </c>
    </row>
    <row r="4706" spans="1:2" ht="13.8" customHeight="1">
      <c r="A4706" s="107" t="s">
        <v>12037</v>
      </c>
      <c r="B4706" s="107" t="s">
        <v>7344</v>
      </c>
    </row>
    <row r="4707" spans="1:2" ht="13.8" customHeight="1">
      <c r="A4707" s="107" t="s">
        <v>12038</v>
      </c>
      <c r="B4707" s="107" t="s">
        <v>7343</v>
      </c>
    </row>
    <row r="4708" spans="1:2" ht="13.8" customHeight="1">
      <c r="A4708" s="107" t="s">
        <v>12039</v>
      </c>
      <c r="B4708" s="107" t="s">
        <v>7342</v>
      </c>
    </row>
    <row r="4709" spans="1:2" ht="13.8" customHeight="1">
      <c r="A4709" s="107" t="s">
        <v>12040</v>
      </c>
      <c r="B4709" s="107" t="s">
        <v>7341</v>
      </c>
    </row>
    <row r="4710" spans="1:2" ht="13.8" customHeight="1">
      <c r="A4710" s="107" t="s">
        <v>12041</v>
      </c>
      <c r="B4710" s="107" t="s">
        <v>7358</v>
      </c>
    </row>
    <row r="4711" spans="1:2" ht="13.8" customHeight="1">
      <c r="A4711" s="107" t="s">
        <v>12042</v>
      </c>
      <c r="B4711" s="107" t="s">
        <v>7357</v>
      </c>
    </row>
    <row r="4712" spans="1:2" ht="13.8" customHeight="1">
      <c r="A4712" s="107" t="s">
        <v>12043</v>
      </c>
      <c r="B4712" s="107" t="s">
        <v>7356</v>
      </c>
    </row>
    <row r="4713" spans="1:2" ht="13.8" customHeight="1">
      <c r="A4713" s="107" t="s">
        <v>12044</v>
      </c>
      <c r="B4713" s="107" t="s">
        <v>7355</v>
      </c>
    </row>
    <row r="4714" spans="1:2" ht="13.8" customHeight="1">
      <c r="A4714" s="107" t="s">
        <v>12045</v>
      </c>
      <c r="B4714" s="107" t="s">
        <v>7372</v>
      </c>
    </row>
    <row r="4715" spans="1:2" ht="13.8" customHeight="1">
      <c r="A4715" s="107" t="s">
        <v>12046</v>
      </c>
      <c r="B4715" s="107" t="s">
        <v>7371</v>
      </c>
    </row>
    <row r="4716" spans="1:2" ht="13.8" customHeight="1">
      <c r="A4716" s="107" t="s">
        <v>12047</v>
      </c>
      <c r="B4716" s="107" t="s">
        <v>7370</v>
      </c>
    </row>
    <row r="4717" spans="1:2" ht="13.8" customHeight="1">
      <c r="A4717" s="107" t="s">
        <v>12048</v>
      </c>
      <c r="B4717" s="107" t="s">
        <v>7369</v>
      </c>
    </row>
    <row r="4718" spans="1:2" ht="13.8" customHeight="1">
      <c r="A4718" s="107" t="s">
        <v>12049</v>
      </c>
      <c r="B4718" s="107" t="s">
        <v>7368</v>
      </c>
    </row>
    <row r="4719" spans="1:2" ht="13.8" customHeight="1">
      <c r="A4719" s="107" t="s">
        <v>12050</v>
      </c>
      <c r="B4719" s="107" t="s">
        <v>7367</v>
      </c>
    </row>
    <row r="4720" spans="1:2" ht="13.8" customHeight="1">
      <c r="A4720" s="107" t="s">
        <v>12051</v>
      </c>
      <c r="B4720" s="107" t="s">
        <v>7366</v>
      </c>
    </row>
    <row r="4721" spans="1:2" ht="13.8" customHeight="1">
      <c r="A4721" s="107" t="s">
        <v>12052</v>
      </c>
      <c r="B4721" s="107" t="s">
        <v>7365</v>
      </c>
    </row>
    <row r="4722" spans="1:2" ht="13.8" customHeight="1">
      <c r="A4722" s="107" t="s">
        <v>12053</v>
      </c>
      <c r="B4722" s="107" t="s">
        <v>7364</v>
      </c>
    </row>
    <row r="4723" spans="1:2" ht="13.8" customHeight="1">
      <c r="A4723" s="107" t="s">
        <v>12054</v>
      </c>
      <c r="B4723" s="107" t="s">
        <v>7363</v>
      </c>
    </row>
    <row r="4724" spans="1:2" ht="13.8" customHeight="1">
      <c r="A4724" s="107" t="s">
        <v>12055</v>
      </c>
      <c r="B4724" s="107" t="s">
        <v>7362</v>
      </c>
    </row>
    <row r="4725" spans="1:2" ht="13.8" customHeight="1">
      <c r="A4725" s="107" t="s">
        <v>12056</v>
      </c>
      <c r="B4725" s="107" t="s">
        <v>7361</v>
      </c>
    </row>
    <row r="4726" spans="1:2" ht="13.8" customHeight="1">
      <c r="A4726" s="107" t="s">
        <v>12057</v>
      </c>
      <c r="B4726" s="107" t="s">
        <v>7360</v>
      </c>
    </row>
    <row r="4727" spans="1:2" ht="13.8" customHeight="1">
      <c r="A4727" s="107" t="s">
        <v>12058</v>
      </c>
      <c r="B4727" s="107" t="s">
        <v>7359</v>
      </c>
    </row>
    <row r="4728" spans="1:2" ht="13.8" customHeight="1">
      <c r="A4728" s="107" t="s">
        <v>12059</v>
      </c>
      <c r="B4728" s="107" t="s">
        <v>12916</v>
      </c>
    </row>
    <row r="4729" spans="1:2" ht="13.8" customHeight="1">
      <c r="A4729" s="107" t="s">
        <v>12060</v>
      </c>
      <c r="B4729" s="107" t="s">
        <v>12917</v>
      </c>
    </row>
    <row r="4730" spans="1:2" ht="13.8" customHeight="1">
      <c r="A4730" s="107" t="s">
        <v>12061</v>
      </c>
      <c r="B4730" s="107" t="s">
        <v>12918</v>
      </c>
    </row>
    <row r="4731" spans="1:2" ht="13.8" customHeight="1">
      <c r="A4731" s="107" t="s">
        <v>12062</v>
      </c>
      <c r="B4731" s="107" t="s">
        <v>12919</v>
      </c>
    </row>
    <row r="4732" spans="1:2" ht="13.8" customHeight="1">
      <c r="A4732" s="107" t="s">
        <v>12063</v>
      </c>
      <c r="B4732" s="107" t="s">
        <v>12920</v>
      </c>
    </row>
    <row r="4733" spans="1:2" ht="13.8" customHeight="1">
      <c r="A4733" s="107" t="s">
        <v>12064</v>
      </c>
      <c r="B4733" s="107" t="s">
        <v>7376</v>
      </c>
    </row>
    <row r="4734" spans="1:2" ht="13.8" customHeight="1">
      <c r="A4734" s="107" t="s">
        <v>12065</v>
      </c>
      <c r="B4734" s="107" t="s">
        <v>7375</v>
      </c>
    </row>
    <row r="4735" spans="1:2" ht="13.8" customHeight="1">
      <c r="A4735" s="107" t="s">
        <v>12066</v>
      </c>
      <c r="B4735" s="107" t="s">
        <v>7374</v>
      </c>
    </row>
    <row r="4736" spans="1:2" ht="13.8" customHeight="1">
      <c r="A4736" s="107" t="s">
        <v>12067</v>
      </c>
      <c r="B4736" s="107" t="s">
        <v>12921</v>
      </c>
    </row>
    <row r="4737" spans="1:2" ht="13.8" customHeight="1">
      <c r="A4737" s="107" t="s">
        <v>12068</v>
      </c>
      <c r="B4737" s="107" t="s">
        <v>7373</v>
      </c>
    </row>
    <row r="4738" spans="1:2" ht="13.8" customHeight="1">
      <c r="A4738" s="107" t="s">
        <v>12069</v>
      </c>
      <c r="B4738" s="107" t="s">
        <v>12922</v>
      </c>
    </row>
    <row r="4739" spans="1:2" ht="13.8" customHeight="1">
      <c r="A4739" s="107" t="s">
        <v>12070</v>
      </c>
      <c r="B4739" s="107" t="s">
        <v>7380</v>
      </c>
    </row>
    <row r="4740" spans="1:2" ht="13.8" customHeight="1">
      <c r="A4740" s="107" t="s">
        <v>12071</v>
      </c>
      <c r="B4740" s="107" t="s">
        <v>12923</v>
      </c>
    </row>
    <row r="4741" spans="1:2" ht="13.8" customHeight="1">
      <c r="A4741" s="107" t="s">
        <v>12072</v>
      </c>
      <c r="B4741" s="107" t="s">
        <v>12924</v>
      </c>
    </row>
    <row r="4742" spans="1:2" ht="13.8" customHeight="1">
      <c r="A4742" s="107" t="s">
        <v>12073</v>
      </c>
      <c r="B4742" s="107" t="s">
        <v>12925</v>
      </c>
    </row>
    <row r="4743" spans="1:2" ht="13.8" customHeight="1">
      <c r="A4743" s="107" t="s">
        <v>12074</v>
      </c>
      <c r="B4743" s="107" t="s">
        <v>7379</v>
      </c>
    </row>
    <row r="4744" spans="1:2" ht="13.8" customHeight="1">
      <c r="A4744" s="107" t="s">
        <v>12075</v>
      </c>
      <c r="B4744" s="107" t="s">
        <v>7378</v>
      </c>
    </row>
    <row r="4745" spans="1:2" ht="13.8" customHeight="1">
      <c r="A4745" s="107" t="s">
        <v>12076</v>
      </c>
      <c r="B4745" s="107" t="s">
        <v>7377</v>
      </c>
    </row>
    <row r="4746" spans="1:2" ht="13.8" customHeight="1">
      <c r="A4746" s="107" t="s">
        <v>12077</v>
      </c>
      <c r="B4746" s="107" t="s">
        <v>7385</v>
      </c>
    </row>
    <row r="4747" spans="1:2" ht="13.8" customHeight="1">
      <c r="A4747" s="107" t="s">
        <v>12078</v>
      </c>
      <c r="B4747" s="107" t="s">
        <v>7384</v>
      </c>
    </row>
    <row r="4748" spans="1:2" ht="13.8" customHeight="1">
      <c r="A4748" s="107" t="s">
        <v>12079</v>
      </c>
      <c r="B4748" s="107" t="s">
        <v>7383</v>
      </c>
    </row>
    <row r="4749" spans="1:2" ht="13.8" customHeight="1">
      <c r="A4749" s="107" t="s">
        <v>12080</v>
      </c>
      <c r="B4749" s="107" t="s">
        <v>7382</v>
      </c>
    </row>
    <row r="4750" spans="1:2" ht="13.8" customHeight="1">
      <c r="A4750" s="107" t="s">
        <v>12081</v>
      </c>
      <c r="B4750" s="107" t="s">
        <v>7381</v>
      </c>
    </row>
    <row r="4751" spans="1:2" ht="13.8" customHeight="1">
      <c r="A4751" s="107" t="s">
        <v>12082</v>
      </c>
      <c r="B4751" s="107" t="s">
        <v>7387</v>
      </c>
    </row>
    <row r="4752" spans="1:2" ht="13.8" customHeight="1">
      <c r="A4752" s="107" t="s">
        <v>12083</v>
      </c>
      <c r="B4752" s="107" t="s">
        <v>7386</v>
      </c>
    </row>
    <row r="4753" spans="1:2" ht="13.8" customHeight="1">
      <c r="A4753" s="107" t="s">
        <v>12084</v>
      </c>
      <c r="B4753" s="107" t="s">
        <v>7388</v>
      </c>
    </row>
    <row r="4754" spans="1:2" ht="13.8" customHeight="1">
      <c r="A4754" s="107" t="s">
        <v>12085</v>
      </c>
      <c r="B4754" s="107" t="s">
        <v>7390</v>
      </c>
    </row>
    <row r="4755" spans="1:2" ht="13.8" customHeight="1">
      <c r="A4755" s="107" t="s">
        <v>12086</v>
      </c>
      <c r="B4755" s="107" t="s">
        <v>7389</v>
      </c>
    </row>
    <row r="4756" spans="1:2" ht="13.8" customHeight="1">
      <c r="A4756" s="107" t="s">
        <v>12087</v>
      </c>
      <c r="B4756" s="107" t="s">
        <v>4935</v>
      </c>
    </row>
    <row r="4757" spans="1:2" ht="13.8" customHeight="1">
      <c r="A4757" s="107" t="s">
        <v>12088</v>
      </c>
      <c r="B4757" s="107" t="s">
        <v>7401</v>
      </c>
    </row>
    <row r="4758" spans="1:2" ht="13.8" customHeight="1">
      <c r="A4758" s="107" t="s">
        <v>12089</v>
      </c>
      <c r="B4758" s="107" t="s">
        <v>7400</v>
      </c>
    </row>
    <row r="4759" spans="1:2" ht="13.8" customHeight="1">
      <c r="A4759" s="107" t="s">
        <v>12090</v>
      </c>
      <c r="B4759" s="107" t="s">
        <v>7399</v>
      </c>
    </row>
    <row r="4760" spans="1:2" ht="13.8" customHeight="1">
      <c r="A4760" s="107" t="s">
        <v>12091</v>
      </c>
      <c r="B4760" s="107" t="s">
        <v>7398</v>
      </c>
    </row>
    <row r="4761" spans="1:2" ht="13.8" customHeight="1">
      <c r="A4761" s="107" t="s">
        <v>12092</v>
      </c>
      <c r="B4761" s="107" t="s">
        <v>7397</v>
      </c>
    </row>
    <row r="4762" spans="1:2" ht="13.8" customHeight="1">
      <c r="A4762" s="107" t="s">
        <v>12093</v>
      </c>
      <c r="B4762" s="107" t="s">
        <v>12926</v>
      </c>
    </row>
    <row r="4763" spans="1:2" ht="13.8" customHeight="1">
      <c r="A4763" s="107" t="s">
        <v>12094</v>
      </c>
      <c r="B4763" s="107" t="s">
        <v>12927</v>
      </c>
    </row>
    <row r="4764" spans="1:2" ht="13.8" customHeight="1">
      <c r="A4764" s="107" t="s">
        <v>12095</v>
      </c>
      <c r="B4764" s="107" t="s">
        <v>7396</v>
      </c>
    </row>
    <row r="4765" spans="1:2" ht="13.8" customHeight="1">
      <c r="A4765" s="107" t="s">
        <v>12096</v>
      </c>
      <c r="B4765" s="107" t="s">
        <v>7395</v>
      </c>
    </row>
    <row r="4766" spans="1:2" ht="13.8" customHeight="1">
      <c r="A4766" s="107" t="s">
        <v>12097</v>
      </c>
      <c r="B4766" s="107" t="s">
        <v>7394</v>
      </c>
    </row>
    <row r="4767" spans="1:2" ht="13.8" customHeight="1">
      <c r="A4767" s="107" t="s">
        <v>12098</v>
      </c>
      <c r="B4767" s="107" t="s">
        <v>7393</v>
      </c>
    </row>
    <row r="4768" spans="1:2" ht="13.8" customHeight="1">
      <c r="A4768" s="107" t="s">
        <v>12099</v>
      </c>
      <c r="B4768" s="107" t="s">
        <v>7392</v>
      </c>
    </row>
    <row r="4769" spans="1:2" ht="13.8" customHeight="1">
      <c r="A4769" s="107" t="s">
        <v>12100</v>
      </c>
      <c r="B4769" s="107" t="s">
        <v>7391</v>
      </c>
    </row>
    <row r="4770" spans="1:2" ht="13.8" customHeight="1">
      <c r="A4770" s="107" t="s">
        <v>12101</v>
      </c>
      <c r="B4770" s="107" t="s">
        <v>7405</v>
      </c>
    </row>
    <row r="4771" spans="1:2" ht="13.8" customHeight="1">
      <c r="A4771" s="107" t="s">
        <v>12102</v>
      </c>
      <c r="B4771" s="107" t="s">
        <v>7404</v>
      </c>
    </row>
    <row r="4772" spans="1:2" ht="13.8" customHeight="1">
      <c r="A4772" s="107" t="s">
        <v>12103</v>
      </c>
      <c r="B4772" s="107" t="s">
        <v>7403</v>
      </c>
    </row>
    <row r="4773" spans="1:2" ht="13.8" customHeight="1">
      <c r="A4773" s="107" t="s">
        <v>12104</v>
      </c>
      <c r="B4773" s="107" t="s">
        <v>7402</v>
      </c>
    </row>
    <row r="4774" spans="1:2" ht="13.8" customHeight="1">
      <c r="A4774" s="107" t="s">
        <v>12105</v>
      </c>
      <c r="B4774" s="107" t="s">
        <v>7407</v>
      </c>
    </row>
    <row r="4775" spans="1:2" ht="13.8" customHeight="1">
      <c r="A4775" s="107" t="s">
        <v>12106</v>
      </c>
      <c r="B4775" s="107" t="s">
        <v>7406</v>
      </c>
    </row>
    <row r="4776" spans="1:2" ht="13.8" customHeight="1">
      <c r="A4776" s="107" t="s">
        <v>12107</v>
      </c>
      <c r="B4776" s="107" t="s">
        <v>7408</v>
      </c>
    </row>
    <row r="4777" spans="1:2" ht="13.8" customHeight="1">
      <c r="A4777" s="107" t="s">
        <v>12108</v>
      </c>
      <c r="B4777" s="107" t="s">
        <v>7416</v>
      </c>
    </row>
    <row r="4778" spans="1:2" ht="13.8" customHeight="1">
      <c r="A4778" s="107" t="s">
        <v>12109</v>
      </c>
      <c r="B4778" s="107" t="s">
        <v>7415</v>
      </c>
    </row>
    <row r="4779" spans="1:2" ht="13.8" customHeight="1">
      <c r="A4779" s="107" t="s">
        <v>12110</v>
      </c>
      <c r="B4779" s="107" t="s">
        <v>7414</v>
      </c>
    </row>
    <row r="4780" spans="1:2" ht="13.8" customHeight="1">
      <c r="A4780" s="107" t="s">
        <v>12111</v>
      </c>
      <c r="B4780" s="107" t="s">
        <v>3396</v>
      </c>
    </row>
    <row r="4781" spans="1:2" ht="13.8" customHeight="1">
      <c r="A4781" s="107" t="s">
        <v>12112</v>
      </c>
      <c r="B4781" s="107" t="s">
        <v>7413</v>
      </c>
    </row>
    <row r="4782" spans="1:2" ht="13.8" customHeight="1">
      <c r="A4782" s="107" t="s">
        <v>12113</v>
      </c>
      <c r="B4782" s="107" t="s">
        <v>7412</v>
      </c>
    </row>
    <row r="4783" spans="1:2" ht="13.8" customHeight="1">
      <c r="A4783" s="107" t="s">
        <v>12114</v>
      </c>
      <c r="B4783" s="107" t="s">
        <v>7411</v>
      </c>
    </row>
    <row r="4784" spans="1:2" ht="13.8" customHeight="1">
      <c r="A4784" s="107" t="s">
        <v>12115</v>
      </c>
      <c r="B4784" s="107" t="s">
        <v>7410</v>
      </c>
    </row>
    <row r="4785" spans="1:2" ht="13.8" customHeight="1">
      <c r="A4785" s="107" t="s">
        <v>12116</v>
      </c>
      <c r="B4785" s="107" t="s">
        <v>7409</v>
      </c>
    </row>
    <row r="4786" spans="1:2" ht="13.8" customHeight="1">
      <c r="A4786" s="107" t="s">
        <v>12117</v>
      </c>
      <c r="B4786" s="107" t="s">
        <v>12928</v>
      </c>
    </row>
    <row r="4787" spans="1:2" ht="13.8" customHeight="1">
      <c r="A4787" s="107" t="s">
        <v>12118</v>
      </c>
      <c r="B4787" s="107" t="s">
        <v>12929</v>
      </c>
    </row>
    <row r="4788" spans="1:2" ht="13.8" customHeight="1">
      <c r="A4788" s="107" t="s">
        <v>12119</v>
      </c>
      <c r="B4788" s="107" t="s">
        <v>12930</v>
      </c>
    </row>
    <row r="4789" spans="1:2" ht="13.8" customHeight="1">
      <c r="A4789" s="107" t="s">
        <v>12120</v>
      </c>
      <c r="B4789" s="107" t="s">
        <v>12931</v>
      </c>
    </row>
    <row r="4790" spans="1:2" ht="13.8" customHeight="1">
      <c r="A4790" s="107" t="s">
        <v>12121</v>
      </c>
      <c r="B4790" s="107" t="s">
        <v>12932</v>
      </c>
    </row>
    <row r="4791" spans="1:2" ht="13.8" customHeight="1">
      <c r="A4791" s="107" t="s">
        <v>12122</v>
      </c>
      <c r="B4791" s="107" t="s">
        <v>7421</v>
      </c>
    </row>
    <row r="4792" spans="1:2" ht="13.8" customHeight="1">
      <c r="A4792" s="107" t="s">
        <v>12123</v>
      </c>
      <c r="B4792" s="107" t="s">
        <v>7420</v>
      </c>
    </row>
    <row r="4793" spans="1:2" ht="13.8" customHeight="1">
      <c r="A4793" s="107" t="s">
        <v>12124</v>
      </c>
      <c r="B4793" s="107" t="s">
        <v>7419</v>
      </c>
    </row>
    <row r="4794" spans="1:2" ht="13.8" customHeight="1">
      <c r="A4794" s="107" t="s">
        <v>12125</v>
      </c>
      <c r="B4794" s="107" t="s">
        <v>7418</v>
      </c>
    </row>
    <row r="4795" spans="1:2" ht="13.8" customHeight="1">
      <c r="A4795" s="107" t="s">
        <v>12126</v>
      </c>
      <c r="B4795" s="107" t="s">
        <v>7417</v>
      </c>
    </row>
    <row r="4796" spans="1:2" ht="13.8" customHeight="1">
      <c r="A4796" s="107" t="s">
        <v>12127</v>
      </c>
      <c r="B4796" s="107" t="s">
        <v>12933</v>
      </c>
    </row>
    <row r="4797" spans="1:2" ht="13.8" customHeight="1">
      <c r="A4797" s="107" t="s">
        <v>12128</v>
      </c>
      <c r="B4797" s="107" t="s">
        <v>7428</v>
      </c>
    </row>
    <row r="4798" spans="1:2" ht="13.8" customHeight="1">
      <c r="A4798" s="107" t="s">
        <v>12129</v>
      </c>
      <c r="B4798" s="107" t="s">
        <v>7427</v>
      </c>
    </row>
    <row r="4799" spans="1:2" ht="13.8" customHeight="1">
      <c r="A4799" s="107" t="s">
        <v>12130</v>
      </c>
      <c r="B4799" s="107" t="s">
        <v>7426</v>
      </c>
    </row>
    <row r="4800" spans="1:2" ht="13.8" customHeight="1">
      <c r="A4800" s="107" t="s">
        <v>12131</v>
      </c>
      <c r="B4800" s="107" t="s">
        <v>7425</v>
      </c>
    </row>
    <row r="4801" spans="1:2" ht="13.8" customHeight="1">
      <c r="A4801" s="107" t="s">
        <v>12132</v>
      </c>
      <c r="B4801" s="107" t="s">
        <v>7424</v>
      </c>
    </row>
    <row r="4802" spans="1:2" ht="13.8" customHeight="1">
      <c r="A4802" s="107" t="s">
        <v>12133</v>
      </c>
      <c r="B4802" s="107" t="s">
        <v>7423</v>
      </c>
    </row>
    <row r="4803" spans="1:2" ht="13.8" customHeight="1">
      <c r="A4803" s="107" t="s">
        <v>12134</v>
      </c>
      <c r="B4803" s="107" t="s">
        <v>7422</v>
      </c>
    </row>
    <row r="4804" spans="1:2" ht="13.8" customHeight="1">
      <c r="A4804" s="107" t="s">
        <v>12135</v>
      </c>
      <c r="B4804" s="107" t="s">
        <v>7433</v>
      </c>
    </row>
    <row r="4805" spans="1:2" ht="13.8" customHeight="1">
      <c r="A4805" s="107" t="s">
        <v>12136</v>
      </c>
      <c r="B4805" s="107" t="s">
        <v>7432</v>
      </c>
    </row>
    <row r="4806" spans="1:2" ht="13.8" customHeight="1">
      <c r="A4806" s="107" t="s">
        <v>12137</v>
      </c>
      <c r="B4806" s="107" t="s">
        <v>7431</v>
      </c>
    </row>
    <row r="4807" spans="1:2" ht="13.8" customHeight="1">
      <c r="A4807" s="107" t="s">
        <v>12138</v>
      </c>
      <c r="B4807" s="107" t="s">
        <v>7430</v>
      </c>
    </row>
    <row r="4808" spans="1:2" ht="13.8" customHeight="1">
      <c r="A4808" s="107" t="s">
        <v>12139</v>
      </c>
      <c r="B4808" s="107" t="s">
        <v>7429</v>
      </c>
    </row>
    <row r="4809" spans="1:2" ht="13.8" customHeight="1">
      <c r="A4809" s="107" t="s">
        <v>12140</v>
      </c>
      <c r="B4809" s="107" t="s">
        <v>3369</v>
      </c>
    </row>
    <row r="4810" spans="1:2" ht="13.8" customHeight="1">
      <c r="A4810" s="107" t="s">
        <v>12141</v>
      </c>
      <c r="B4810" s="107" t="s">
        <v>7434</v>
      </c>
    </row>
    <row r="4811" spans="1:2" ht="13.8" customHeight="1">
      <c r="A4811" s="107" t="s">
        <v>12142</v>
      </c>
      <c r="B4811" s="107" t="s">
        <v>7435</v>
      </c>
    </row>
    <row r="4812" spans="1:2" ht="13.8" customHeight="1">
      <c r="A4812" s="107" t="s">
        <v>12143</v>
      </c>
      <c r="B4812" s="107" t="s">
        <v>3472</v>
      </c>
    </row>
    <row r="4813" spans="1:2" ht="13.8" customHeight="1">
      <c r="A4813" s="107" t="s">
        <v>12144</v>
      </c>
      <c r="B4813" s="107" t="s">
        <v>7436</v>
      </c>
    </row>
    <row r="4814" spans="1:2" ht="13.8" customHeight="1">
      <c r="A4814" s="107" t="s">
        <v>12145</v>
      </c>
      <c r="B4814" s="107" t="s">
        <v>7449</v>
      </c>
    </row>
    <row r="4815" spans="1:2" ht="13.8" customHeight="1">
      <c r="A4815" s="107" t="s">
        <v>12146</v>
      </c>
      <c r="B4815" s="107" t="s">
        <v>7448</v>
      </c>
    </row>
    <row r="4816" spans="1:2" ht="13.8" customHeight="1">
      <c r="A4816" s="107" t="s">
        <v>12147</v>
      </c>
      <c r="B4816" s="107" t="s">
        <v>2321</v>
      </c>
    </row>
    <row r="4817" spans="1:2" ht="13.8" customHeight="1">
      <c r="A4817" s="107" t="s">
        <v>12148</v>
      </c>
      <c r="B4817" s="107" t="s">
        <v>7447</v>
      </c>
    </row>
    <row r="4818" spans="1:2" ht="13.8" customHeight="1">
      <c r="A4818" s="107" t="s">
        <v>12149</v>
      </c>
      <c r="B4818" s="107" t="s">
        <v>7446</v>
      </c>
    </row>
    <row r="4819" spans="1:2" ht="13.8" customHeight="1">
      <c r="A4819" s="107" t="s">
        <v>12150</v>
      </c>
      <c r="B4819" s="107" t="s">
        <v>7445</v>
      </c>
    </row>
    <row r="4820" spans="1:2" ht="13.8" customHeight="1">
      <c r="A4820" s="107" t="s">
        <v>12151</v>
      </c>
      <c r="B4820" s="107" t="s">
        <v>7444</v>
      </c>
    </row>
    <row r="4821" spans="1:2" ht="13.8" customHeight="1">
      <c r="A4821" s="107" t="s">
        <v>12152</v>
      </c>
      <c r="B4821" s="107" t="s">
        <v>7443</v>
      </c>
    </row>
    <row r="4822" spans="1:2" ht="13.8" customHeight="1">
      <c r="A4822" s="107" t="s">
        <v>12153</v>
      </c>
      <c r="B4822" s="107" t="s">
        <v>7442</v>
      </c>
    </row>
    <row r="4823" spans="1:2" ht="13.8" customHeight="1">
      <c r="A4823" s="107" t="s">
        <v>12154</v>
      </c>
      <c r="B4823" s="107" t="s">
        <v>7441</v>
      </c>
    </row>
    <row r="4824" spans="1:2" ht="13.8" customHeight="1">
      <c r="A4824" s="107" t="s">
        <v>12155</v>
      </c>
      <c r="B4824" s="107" t="s">
        <v>7440</v>
      </c>
    </row>
    <row r="4825" spans="1:2" ht="13.8" customHeight="1">
      <c r="A4825" s="107" t="s">
        <v>12156</v>
      </c>
      <c r="B4825" s="107" t="s">
        <v>7439</v>
      </c>
    </row>
    <row r="4826" spans="1:2" ht="13.8" customHeight="1">
      <c r="A4826" s="107" t="s">
        <v>12157</v>
      </c>
      <c r="B4826" s="107" t="s">
        <v>7438</v>
      </c>
    </row>
    <row r="4827" spans="1:2" ht="13.8" customHeight="1">
      <c r="A4827" s="107" t="s">
        <v>12158</v>
      </c>
      <c r="B4827" s="107" t="s">
        <v>7437</v>
      </c>
    </row>
    <row r="4828" spans="1:2" ht="13.8" customHeight="1">
      <c r="A4828" s="107" t="s">
        <v>12159</v>
      </c>
      <c r="B4828" s="107" t="s">
        <v>7453</v>
      </c>
    </row>
    <row r="4829" spans="1:2" ht="13.8" customHeight="1">
      <c r="A4829" s="107" t="s">
        <v>12160</v>
      </c>
      <c r="B4829" s="107" t="s">
        <v>7452</v>
      </c>
    </row>
    <row r="4830" spans="1:2" ht="13.8" customHeight="1">
      <c r="A4830" s="107" t="s">
        <v>12161</v>
      </c>
      <c r="B4830" s="107" t="s">
        <v>7451</v>
      </c>
    </row>
    <row r="4831" spans="1:2" ht="13.8" customHeight="1">
      <c r="A4831" s="107" t="s">
        <v>12162</v>
      </c>
      <c r="B4831" s="107" t="s">
        <v>7450</v>
      </c>
    </row>
    <row r="4832" spans="1:2" ht="13.8" customHeight="1">
      <c r="A4832" s="107" t="s">
        <v>12163</v>
      </c>
      <c r="B4832" s="107" t="s">
        <v>7464</v>
      </c>
    </row>
    <row r="4833" spans="1:2" ht="13.8" customHeight="1">
      <c r="A4833" s="107" t="s">
        <v>12164</v>
      </c>
      <c r="B4833" s="107" t="s">
        <v>7463</v>
      </c>
    </row>
    <row r="4834" spans="1:2" ht="13.8" customHeight="1">
      <c r="A4834" s="107" t="s">
        <v>12165</v>
      </c>
      <c r="B4834" s="107" t="s">
        <v>7462</v>
      </c>
    </row>
    <row r="4835" spans="1:2" ht="13.8" customHeight="1">
      <c r="A4835" s="107" t="s">
        <v>12166</v>
      </c>
      <c r="B4835" s="107" t="s">
        <v>7461</v>
      </c>
    </row>
    <row r="4836" spans="1:2" ht="13.8" customHeight="1">
      <c r="A4836" s="107" t="s">
        <v>12167</v>
      </c>
      <c r="B4836" s="107" t="s">
        <v>7460</v>
      </c>
    </row>
    <row r="4837" spans="1:2" ht="13.8" customHeight="1">
      <c r="A4837" s="107" t="s">
        <v>12168</v>
      </c>
      <c r="B4837" s="107" t="s">
        <v>7459</v>
      </c>
    </row>
    <row r="4838" spans="1:2" ht="13.8" customHeight="1">
      <c r="A4838" s="107" t="s">
        <v>12169</v>
      </c>
      <c r="B4838" s="107" t="s">
        <v>7458</v>
      </c>
    </row>
    <row r="4839" spans="1:2" ht="13.8" customHeight="1">
      <c r="A4839" s="107" t="s">
        <v>12170</v>
      </c>
      <c r="B4839" s="107" t="s">
        <v>7457</v>
      </c>
    </row>
    <row r="4840" spans="1:2" ht="13.8" customHeight="1">
      <c r="A4840" s="107" t="s">
        <v>12171</v>
      </c>
      <c r="B4840" s="107" t="s">
        <v>7456</v>
      </c>
    </row>
    <row r="4841" spans="1:2" ht="13.8" customHeight="1">
      <c r="A4841" s="107" t="s">
        <v>12172</v>
      </c>
      <c r="B4841" s="107" t="s">
        <v>7455</v>
      </c>
    </row>
    <row r="4842" spans="1:2" ht="13.8" customHeight="1">
      <c r="A4842" s="107" t="s">
        <v>12173</v>
      </c>
      <c r="B4842" s="107" t="s">
        <v>7454</v>
      </c>
    </row>
    <row r="4843" spans="1:2" ht="13.8" customHeight="1">
      <c r="A4843" s="107" t="s">
        <v>12174</v>
      </c>
      <c r="B4843" s="107" t="s">
        <v>12934</v>
      </c>
    </row>
    <row r="4844" spans="1:2" ht="13.8" customHeight="1">
      <c r="A4844" s="107" t="s">
        <v>12175</v>
      </c>
      <c r="B4844" s="107" t="s">
        <v>12935</v>
      </c>
    </row>
    <row r="4845" spans="1:2" ht="13.8" customHeight="1">
      <c r="A4845" s="107" t="s">
        <v>12176</v>
      </c>
      <c r="B4845" s="107" t="s">
        <v>7471</v>
      </c>
    </row>
    <row r="4846" spans="1:2" ht="13.8" customHeight="1">
      <c r="A4846" s="107" t="s">
        <v>12177</v>
      </c>
      <c r="B4846" s="107" t="s">
        <v>7470</v>
      </c>
    </row>
    <row r="4847" spans="1:2" ht="13.8" customHeight="1">
      <c r="A4847" s="107" t="s">
        <v>12178</v>
      </c>
      <c r="B4847" s="107" t="s">
        <v>7469</v>
      </c>
    </row>
    <row r="4848" spans="1:2" ht="13.8" customHeight="1">
      <c r="A4848" s="107" t="s">
        <v>12179</v>
      </c>
      <c r="B4848" s="107" t="s">
        <v>7468</v>
      </c>
    </row>
    <row r="4849" spans="1:2" ht="13.8" customHeight="1">
      <c r="A4849" s="107" t="s">
        <v>12180</v>
      </c>
      <c r="B4849" s="107" t="s">
        <v>7467</v>
      </c>
    </row>
    <row r="4850" spans="1:2" ht="13.8" customHeight="1">
      <c r="A4850" s="107" t="s">
        <v>12181</v>
      </c>
      <c r="B4850" s="107" t="s">
        <v>7466</v>
      </c>
    </row>
    <row r="4851" spans="1:2" ht="13.8" customHeight="1">
      <c r="A4851" s="107" t="s">
        <v>12182</v>
      </c>
      <c r="B4851" s="107" t="s">
        <v>7465</v>
      </c>
    </row>
    <row r="4852" spans="1:2" ht="13.8" customHeight="1">
      <c r="A4852" s="107" t="s">
        <v>12183</v>
      </c>
      <c r="B4852" s="107" t="s">
        <v>12936</v>
      </c>
    </row>
    <row r="4853" spans="1:2" ht="13.8" customHeight="1">
      <c r="A4853" s="107" t="s">
        <v>12184</v>
      </c>
      <c r="B4853" s="107" t="s">
        <v>7477</v>
      </c>
    </row>
    <row r="4854" spans="1:2" ht="13.8" customHeight="1">
      <c r="A4854" s="107" t="s">
        <v>12185</v>
      </c>
      <c r="B4854" s="107" t="s">
        <v>7476</v>
      </c>
    </row>
    <row r="4855" spans="1:2" ht="13.8" customHeight="1">
      <c r="A4855" s="107" t="s">
        <v>12186</v>
      </c>
      <c r="B4855" s="107" t="s">
        <v>7475</v>
      </c>
    </row>
    <row r="4856" spans="1:2" ht="13.8" customHeight="1">
      <c r="A4856" s="107" t="s">
        <v>12187</v>
      </c>
      <c r="B4856" s="107" t="s">
        <v>7474</v>
      </c>
    </row>
    <row r="4857" spans="1:2" ht="13.8" customHeight="1">
      <c r="A4857" s="107" t="s">
        <v>12188</v>
      </c>
      <c r="B4857" s="107" t="s">
        <v>7473</v>
      </c>
    </row>
    <row r="4858" spans="1:2" ht="13.8" customHeight="1">
      <c r="A4858" s="107" t="s">
        <v>12189</v>
      </c>
      <c r="B4858" s="107" t="s">
        <v>12937</v>
      </c>
    </row>
    <row r="4859" spans="1:2" ht="13.8" customHeight="1">
      <c r="A4859" s="107" t="s">
        <v>12190</v>
      </c>
      <c r="B4859" s="107" t="s">
        <v>7472</v>
      </c>
    </row>
    <row r="4860" spans="1:2" ht="13.8" customHeight="1">
      <c r="A4860" s="107" t="s">
        <v>12191</v>
      </c>
      <c r="B4860" s="107" t="s">
        <v>7482</v>
      </c>
    </row>
    <row r="4861" spans="1:2" ht="13.8" customHeight="1">
      <c r="A4861" s="107" t="s">
        <v>12192</v>
      </c>
      <c r="B4861" s="107" t="s">
        <v>7481</v>
      </c>
    </row>
    <row r="4862" spans="1:2" ht="13.8" customHeight="1">
      <c r="A4862" s="107" t="s">
        <v>12193</v>
      </c>
      <c r="B4862" s="107" t="s">
        <v>7480</v>
      </c>
    </row>
    <row r="4863" spans="1:2" ht="13.8" customHeight="1">
      <c r="A4863" s="107" t="s">
        <v>12194</v>
      </c>
      <c r="B4863" s="107" t="s">
        <v>7479</v>
      </c>
    </row>
    <row r="4864" spans="1:2" ht="13.8" customHeight="1">
      <c r="A4864" s="107" t="s">
        <v>12195</v>
      </c>
      <c r="B4864" s="107" t="s">
        <v>7478</v>
      </c>
    </row>
    <row r="4865" spans="1:2" ht="13.8" customHeight="1">
      <c r="A4865" s="107" t="s">
        <v>12196</v>
      </c>
      <c r="B4865" s="107" t="s">
        <v>7484</v>
      </c>
    </row>
    <row r="4866" spans="1:2" ht="13.8" customHeight="1">
      <c r="A4866" s="107" t="s">
        <v>12197</v>
      </c>
      <c r="B4866" s="107" t="s">
        <v>7483</v>
      </c>
    </row>
    <row r="4867" spans="1:2" ht="13.8" customHeight="1">
      <c r="A4867" s="107" t="s">
        <v>12198</v>
      </c>
      <c r="B4867" s="107" t="s">
        <v>7486</v>
      </c>
    </row>
    <row r="4868" spans="1:2" ht="13.8" customHeight="1">
      <c r="A4868" s="107" t="s">
        <v>12199</v>
      </c>
      <c r="B4868" s="107" t="s">
        <v>7485</v>
      </c>
    </row>
    <row r="4869" spans="1:2" ht="13.8" customHeight="1">
      <c r="A4869" s="107" t="s">
        <v>12200</v>
      </c>
      <c r="B4869" s="107" t="s">
        <v>7500</v>
      </c>
    </row>
    <row r="4870" spans="1:2" ht="13.8" customHeight="1">
      <c r="A4870" s="107" t="s">
        <v>12201</v>
      </c>
      <c r="B4870" s="107" t="s">
        <v>7499</v>
      </c>
    </row>
    <row r="4871" spans="1:2" ht="13.8" customHeight="1">
      <c r="A4871" s="107" t="s">
        <v>12202</v>
      </c>
      <c r="B4871" s="107" t="s">
        <v>7498</v>
      </c>
    </row>
    <row r="4872" spans="1:2" ht="13.8" customHeight="1">
      <c r="A4872" s="107" t="s">
        <v>12203</v>
      </c>
      <c r="B4872" s="107" t="s">
        <v>7497</v>
      </c>
    </row>
    <row r="4873" spans="1:2" ht="13.8" customHeight="1">
      <c r="A4873" s="107" t="s">
        <v>12204</v>
      </c>
      <c r="B4873" s="107" t="s">
        <v>7496</v>
      </c>
    </row>
    <row r="4874" spans="1:2" ht="13.8" customHeight="1">
      <c r="A4874" s="107" t="s">
        <v>12205</v>
      </c>
      <c r="B4874" s="107" t="s">
        <v>7495</v>
      </c>
    </row>
    <row r="4875" spans="1:2" ht="13.8" customHeight="1">
      <c r="A4875" s="107" t="s">
        <v>12206</v>
      </c>
      <c r="B4875" s="107" t="s">
        <v>7494</v>
      </c>
    </row>
    <row r="4876" spans="1:2" ht="13.8" customHeight="1">
      <c r="A4876" s="107" t="s">
        <v>12207</v>
      </c>
      <c r="B4876" s="107" t="s">
        <v>7493</v>
      </c>
    </row>
    <row r="4877" spans="1:2" ht="13.8" customHeight="1">
      <c r="A4877" s="107" t="s">
        <v>12208</v>
      </c>
      <c r="B4877" s="107" t="s">
        <v>7492</v>
      </c>
    </row>
    <row r="4878" spans="1:2" ht="13.8" customHeight="1">
      <c r="A4878" s="107" t="s">
        <v>12209</v>
      </c>
      <c r="B4878" s="107" t="s">
        <v>7491</v>
      </c>
    </row>
    <row r="4879" spans="1:2" ht="13.8" customHeight="1">
      <c r="A4879" s="107" t="s">
        <v>12210</v>
      </c>
      <c r="B4879" s="107" t="s">
        <v>7490</v>
      </c>
    </row>
    <row r="4880" spans="1:2" ht="13.8" customHeight="1">
      <c r="A4880" s="107" t="s">
        <v>12211</v>
      </c>
      <c r="B4880" s="107" t="s">
        <v>7489</v>
      </c>
    </row>
    <row r="4881" spans="1:2" ht="13.8" customHeight="1">
      <c r="A4881" s="107" t="s">
        <v>12212</v>
      </c>
      <c r="B4881" s="107" t="s">
        <v>7488</v>
      </c>
    </row>
    <row r="4882" spans="1:2" ht="13.8" customHeight="1">
      <c r="A4882" s="107" t="s">
        <v>12213</v>
      </c>
      <c r="B4882" s="107" t="s">
        <v>7487</v>
      </c>
    </row>
    <row r="4883" spans="1:2" ht="13.8" customHeight="1">
      <c r="A4883" s="107" t="s">
        <v>12214</v>
      </c>
      <c r="B4883" s="107" t="s">
        <v>7504</v>
      </c>
    </row>
    <row r="4884" spans="1:2" ht="13.8" customHeight="1">
      <c r="A4884" s="107" t="s">
        <v>12215</v>
      </c>
      <c r="B4884" s="107" t="s">
        <v>7503</v>
      </c>
    </row>
    <row r="4885" spans="1:2" ht="13.8" customHeight="1">
      <c r="A4885" s="107" t="s">
        <v>12216</v>
      </c>
      <c r="B4885" s="107" t="s">
        <v>7502</v>
      </c>
    </row>
    <row r="4886" spans="1:2" ht="13.8" customHeight="1">
      <c r="A4886" s="107" t="s">
        <v>12217</v>
      </c>
      <c r="B4886" s="107" t="s">
        <v>7501</v>
      </c>
    </row>
    <row r="4887" spans="1:2" ht="13.8" customHeight="1">
      <c r="A4887" s="107" t="s">
        <v>12218</v>
      </c>
      <c r="B4887" s="107" t="s">
        <v>7505</v>
      </c>
    </row>
    <row r="4888" spans="1:2" ht="13.8" customHeight="1">
      <c r="A4888" s="107" t="s">
        <v>12219</v>
      </c>
      <c r="B4888" s="107" t="s">
        <v>7506</v>
      </c>
    </row>
    <row r="4889" spans="1:2" ht="13.8" customHeight="1">
      <c r="A4889" s="107" t="s">
        <v>12220</v>
      </c>
      <c r="B4889" s="107" t="s">
        <v>7507</v>
      </c>
    </row>
    <row r="4890" spans="1:2" ht="13.8" customHeight="1">
      <c r="A4890" s="107" t="s">
        <v>12221</v>
      </c>
      <c r="B4890" s="107" t="s">
        <v>7508</v>
      </c>
    </row>
    <row r="4891" spans="1:2" ht="13.8" customHeight="1">
      <c r="A4891" s="107" t="s">
        <v>12222</v>
      </c>
      <c r="B4891" s="107" t="s">
        <v>7509</v>
      </c>
    </row>
    <row r="4892" spans="1:2" ht="13.8" customHeight="1">
      <c r="A4892" s="107" t="s">
        <v>12223</v>
      </c>
      <c r="B4892" s="107" t="s">
        <v>7510</v>
      </c>
    </row>
    <row r="4893" spans="1:2" ht="13.8" customHeight="1">
      <c r="A4893" s="107" t="s">
        <v>12224</v>
      </c>
      <c r="B4893" s="107" t="s">
        <v>7511</v>
      </c>
    </row>
    <row r="4894" spans="1:2" ht="13.8" customHeight="1">
      <c r="A4894" s="107" t="s">
        <v>12225</v>
      </c>
      <c r="B4894" s="107" t="s">
        <v>7512</v>
      </c>
    </row>
    <row r="4895" spans="1:2" ht="13.8" customHeight="1">
      <c r="A4895" s="107" t="s">
        <v>12226</v>
      </c>
      <c r="B4895" s="107" t="s">
        <v>7513</v>
      </c>
    </row>
    <row r="4896" spans="1:2" ht="13.8" customHeight="1">
      <c r="A4896" s="107" t="s">
        <v>12227</v>
      </c>
      <c r="B4896" s="107" t="s">
        <v>7514</v>
      </c>
    </row>
    <row r="4897" spans="1:2" ht="13.8" customHeight="1">
      <c r="A4897" s="107" t="s">
        <v>12228</v>
      </c>
      <c r="B4897" s="107" t="s">
        <v>7515</v>
      </c>
    </row>
    <row r="4898" spans="1:2" ht="13.8" customHeight="1">
      <c r="A4898" s="107" t="s">
        <v>12229</v>
      </c>
      <c r="B4898" s="107" t="s">
        <v>7516</v>
      </c>
    </row>
    <row r="4899" spans="1:2" ht="13.8" customHeight="1">
      <c r="A4899" s="107" t="s">
        <v>12230</v>
      </c>
      <c r="B4899" s="107" t="s">
        <v>7517</v>
      </c>
    </row>
    <row r="4900" spans="1:2" ht="13.8" customHeight="1">
      <c r="A4900" s="107" t="s">
        <v>12231</v>
      </c>
      <c r="B4900" s="107" t="s">
        <v>7518</v>
      </c>
    </row>
    <row r="4901" spans="1:2" ht="13.8" customHeight="1">
      <c r="A4901" s="107" t="s">
        <v>12232</v>
      </c>
      <c r="B4901" s="107" t="s">
        <v>12938</v>
      </c>
    </row>
    <row r="4902" spans="1:2" ht="13.8" customHeight="1">
      <c r="A4902" s="107" t="s">
        <v>12233</v>
      </c>
      <c r="B4902" s="107" t="s">
        <v>12939</v>
      </c>
    </row>
    <row r="4903" spans="1:2" ht="13.8" customHeight="1">
      <c r="A4903" s="107" t="s">
        <v>12234</v>
      </c>
      <c r="B4903" s="107" t="s">
        <v>12940</v>
      </c>
    </row>
    <row r="4904" spans="1:2" ht="13.8" customHeight="1">
      <c r="A4904" s="107" t="s">
        <v>12235</v>
      </c>
      <c r="B4904" s="107" t="s">
        <v>12941</v>
      </c>
    </row>
    <row r="4905" spans="1:2" ht="13.8" customHeight="1">
      <c r="A4905" s="107" t="s">
        <v>12236</v>
      </c>
      <c r="B4905" s="107" t="s">
        <v>7519</v>
      </c>
    </row>
    <row r="4906" spans="1:2" ht="13.8" customHeight="1">
      <c r="A4906" s="107" t="s">
        <v>12237</v>
      </c>
      <c r="B4906" s="107" t="s">
        <v>12942</v>
      </c>
    </row>
    <row r="4907" spans="1:2" ht="13.8" customHeight="1">
      <c r="A4907" s="107" t="s">
        <v>12238</v>
      </c>
      <c r="B4907" s="107" t="s">
        <v>7523</v>
      </c>
    </row>
    <row r="4908" spans="1:2" ht="13.8" customHeight="1">
      <c r="A4908" s="107" t="s">
        <v>12239</v>
      </c>
      <c r="B4908" s="107" t="s">
        <v>7522</v>
      </c>
    </row>
    <row r="4909" spans="1:2" ht="13.8" customHeight="1">
      <c r="A4909" s="107" t="s">
        <v>12240</v>
      </c>
      <c r="B4909" s="107" t="s">
        <v>7521</v>
      </c>
    </row>
    <row r="4910" spans="1:2" ht="13.8" customHeight="1">
      <c r="A4910" s="107" t="s">
        <v>12241</v>
      </c>
      <c r="B4910" s="107" t="s">
        <v>7520</v>
      </c>
    </row>
    <row r="4911" spans="1:2" ht="13.8" customHeight="1">
      <c r="A4911" s="107" t="s">
        <v>12242</v>
      </c>
      <c r="B4911" s="107" t="s">
        <v>12943</v>
      </c>
    </row>
    <row r="4912" spans="1:2" ht="13.8" customHeight="1">
      <c r="A4912" s="107" t="s">
        <v>12243</v>
      </c>
      <c r="B4912" s="107" t="s">
        <v>12944</v>
      </c>
    </row>
    <row r="4913" spans="1:2" ht="13.8" customHeight="1">
      <c r="A4913" s="107" t="s">
        <v>12244</v>
      </c>
      <c r="B4913" s="107" t="s">
        <v>7525</v>
      </c>
    </row>
    <row r="4914" spans="1:2" ht="13.8" customHeight="1">
      <c r="A4914" s="107" t="s">
        <v>12245</v>
      </c>
      <c r="B4914" s="107" t="s">
        <v>7524</v>
      </c>
    </row>
    <row r="4915" spans="1:2" ht="13.8" customHeight="1">
      <c r="A4915" s="107" t="s">
        <v>12246</v>
      </c>
      <c r="B4915" s="107" t="s">
        <v>12945</v>
      </c>
    </row>
    <row r="4916" spans="1:2" ht="13.8" customHeight="1">
      <c r="A4916" s="107" t="s">
        <v>12247</v>
      </c>
      <c r="B4916" s="107" t="s">
        <v>12946</v>
      </c>
    </row>
    <row r="4917" spans="1:2" ht="13.8" customHeight="1">
      <c r="A4917" s="107" t="s">
        <v>12248</v>
      </c>
      <c r="B4917" s="107" t="s">
        <v>7627</v>
      </c>
    </row>
    <row r="4918" spans="1:2" ht="13.8" customHeight="1">
      <c r="A4918" s="107" t="s">
        <v>12249</v>
      </c>
      <c r="B4918" s="107" t="s">
        <v>7532</v>
      </c>
    </row>
    <row r="4919" spans="1:2" ht="13.8" customHeight="1">
      <c r="A4919" s="107" t="s">
        <v>12250</v>
      </c>
      <c r="B4919" s="107" t="s">
        <v>7531</v>
      </c>
    </row>
    <row r="4920" spans="1:2" ht="13.8" customHeight="1">
      <c r="A4920" s="107" t="s">
        <v>12251</v>
      </c>
      <c r="B4920" s="107" t="s">
        <v>7530</v>
      </c>
    </row>
    <row r="4921" spans="1:2" ht="13.8" customHeight="1">
      <c r="A4921" s="107" t="s">
        <v>12252</v>
      </c>
      <c r="B4921" s="107" t="s">
        <v>7529</v>
      </c>
    </row>
    <row r="4922" spans="1:2" ht="13.8" customHeight="1">
      <c r="A4922" s="107" t="s">
        <v>12253</v>
      </c>
      <c r="B4922" s="107" t="s">
        <v>7528</v>
      </c>
    </row>
    <row r="4923" spans="1:2" ht="13.8" customHeight="1">
      <c r="A4923" s="107" t="s">
        <v>12254</v>
      </c>
      <c r="B4923" s="107" t="s">
        <v>7527</v>
      </c>
    </row>
    <row r="4924" spans="1:2" ht="13.8" customHeight="1">
      <c r="A4924" s="107" t="s">
        <v>12255</v>
      </c>
      <c r="B4924" s="107" t="s">
        <v>7526</v>
      </c>
    </row>
    <row r="4925" spans="1:2" ht="13.8" customHeight="1">
      <c r="A4925" s="107" t="s">
        <v>12256</v>
      </c>
      <c r="B4925" s="107" t="s">
        <v>7546</v>
      </c>
    </row>
    <row r="4926" spans="1:2" ht="13.8" customHeight="1">
      <c r="A4926" s="107" t="s">
        <v>12257</v>
      </c>
      <c r="B4926" s="107" t="s">
        <v>7545</v>
      </c>
    </row>
    <row r="4927" spans="1:2" ht="13.8" customHeight="1">
      <c r="A4927" s="107" t="s">
        <v>12258</v>
      </c>
      <c r="B4927" s="107" t="s">
        <v>7544</v>
      </c>
    </row>
    <row r="4928" spans="1:2" ht="13.8" customHeight="1">
      <c r="A4928" s="107" t="s">
        <v>12259</v>
      </c>
      <c r="B4928" s="107" t="s">
        <v>7543</v>
      </c>
    </row>
    <row r="4929" spans="1:2" ht="13.8" customHeight="1">
      <c r="A4929" s="107" t="s">
        <v>12260</v>
      </c>
      <c r="B4929" s="107" t="s">
        <v>7542</v>
      </c>
    </row>
    <row r="4930" spans="1:2" ht="13.8" customHeight="1">
      <c r="A4930" s="107" t="s">
        <v>12261</v>
      </c>
      <c r="B4930" s="107" t="s">
        <v>7541</v>
      </c>
    </row>
    <row r="4931" spans="1:2" ht="13.8" customHeight="1">
      <c r="A4931" s="107" t="s">
        <v>12262</v>
      </c>
      <c r="B4931" s="107" t="s">
        <v>7540</v>
      </c>
    </row>
    <row r="4932" spans="1:2" ht="13.8" customHeight="1">
      <c r="A4932" s="107" t="s">
        <v>12263</v>
      </c>
      <c r="B4932" s="107" t="s">
        <v>7539</v>
      </c>
    </row>
    <row r="4933" spans="1:2" ht="13.8" customHeight="1">
      <c r="A4933" s="107" t="s">
        <v>12264</v>
      </c>
      <c r="B4933" s="107" t="s">
        <v>7538</v>
      </c>
    </row>
    <row r="4934" spans="1:2" ht="13.8" customHeight="1">
      <c r="A4934" s="107" t="s">
        <v>12265</v>
      </c>
      <c r="B4934" s="107" t="s">
        <v>7537</v>
      </c>
    </row>
    <row r="4935" spans="1:2" ht="13.8" customHeight="1">
      <c r="A4935" s="107" t="s">
        <v>12266</v>
      </c>
      <c r="B4935" s="107" t="s">
        <v>7536</v>
      </c>
    </row>
    <row r="4936" spans="1:2" ht="13.8" customHeight="1">
      <c r="A4936" s="107" t="s">
        <v>12267</v>
      </c>
      <c r="B4936" s="107" t="s">
        <v>7535</v>
      </c>
    </row>
    <row r="4937" spans="1:2" ht="13.8" customHeight="1">
      <c r="A4937" s="107" t="s">
        <v>12268</v>
      </c>
      <c r="B4937" s="107" t="s">
        <v>7534</v>
      </c>
    </row>
    <row r="4938" spans="1:2" ht="13.8" customHeight="1">
      <c r="A4938" s="107" t="s">
        <v>12269</v>
      </c>
      <c r="B4938" s="107" t="s">
        <v>7533</v>
      </c>
    </row>
    <row r="4939" spans="1:2" ht="13.8" customHeight="1">
      <c r="A4939" s="107" t="s">
        <v>12270</v>
      </c>
      <c r="B4939" s="107" t="s">
        <v>7547</v>
      </c>
    </row>
    <row r="4940" spans="1:2" ht="13.8" customHeight="1">
      <c r="A4940" s="107" t="s">
        <v>12271</v>
      </c>
      <c r="B4940" s="107" t="s">
        <v>12947</v>
      </c>
    </row>
    <row r="4941" spans="1:2" ht="13.8" customHeight="1">
      <c r="A4941" s="107" t="s">
        <v>12272</v>
      </c>
      <c r="B4941" s="107" t="s">
        <v>12948</v>
      </c>
    </row>
    <row r="4942" spans="1:2" ht="13.8" customHeight="1">
      <c r="A4942" s="107" t="s">
        <v>12273</v>
      </c>
      <c r="B4942" s="107" t="s">
        <v>12949</v>
      </c>
    </row>
    <row r="4943" spans="1:2" ht="13.8" customHeight="1">
      <c r="A4943" s="107" t="s">
        <v>12274</v>
      </c>
      <c r="B4943" s="107" t="s">
        <v>12950</v>
      </c>
    </row>
    <row r="4944" spans="1:2" ht="13.8" customHeight="1">
      <c r="A4944" s="107" t="s">
        <v>12275</v>
      </c>
      <c r="B4944" s="107" t="s">
        <v>7552</v>
      </c>
    </row>
    <row r="4945" spans="1:2" ht="13.8" customHeight="1">
      <c r="A4945" s="107" t="s">
        <v>12276</v>
      </c>
      <c r="B4945" s="107" t="s">
        <v>7551</v>
      </c>
    </row>
    <row r="4946" spans="1:2" ht="13.8" customHeight="1">
      <c r="A4946" s="107" t="s">
        <v>12277</v>
      </c>
      <c r="B4946" s="107" t="s">
        <v>7550</v>
      </c>
    </row>
    <row r="4947" spans="1:2" ht="13.8" customHeight="1">
      <c r="A4947" s="107" t="s">
        <v>12278</v>
      </c>
      <c r="B4947" s="107" t="s">
        <v>7549</v>
      </c>
    </row>
    <row r="4948" spans="1:2" ht="13.8" customHeight="1">
      <c r="A4948" s="107" t="s">
        <v>12279</v>
      </c>
      <c r="B4948" s="107" t="s">
        <v>7548</v>
      </c>
    </row>
    <row r="4949" spans="1:2" ht="13.8" customHeight="1">
      <c r="A4949" s="107" t="s">
        <v>12280</v>
      </c>
      <c r="B4949" s="107" t="s">
        <v>12951</v>
      </c>
    </row>
    <row r="4950" spans="1:2" ht="13.8" customHeight="1">
      <c r="A4950" s="107" t="s">
        <v>12281</v>
      </c>
      <c r="B4950" s="107" t="s">
        <v>7557</v>
      </c>
    </row>
    <row r="4951" spans="1:2" ht="13.8" customHeight="1">
      <c r="A4951" s="107" t="s">
        <v>12282</v>
      </c>
      <c r="B4951" s="107" t="s">
        <v>7556</v>
      </c>
    </row>
    <row r="4952" spans="1:2" ht="13.8" customHeight="1">
      <c r="A4952" s="107" t="s">
        <v>12283</v>
      </c>
      <c r="B4952" s="107" t="s">
        <v>12952</v>
      </c>
    </row>
    <row r="4953" spans="1:2" ht="13.8" customHeight="1">
      <c r="A4953" s="107" t="s">
        <v>12284</v>
      </c>
      <c r="B4953" s="107" t="s">
        <v>7555</v>
      </c>
    </row>
    <row r="4954" spans="1:2" ht="13.8" customHeight="1">
      <c r="A4954" s="107" t="s">
        <v>12285</v>
      </c>
      <c r="B4954" s="107" t="s">
        <v>7554</v>
      </c>
    </row>
    <row r="4955" spans="1:2" ht="13.8" customHeight="1">
      <c r="A4955" s="107" t="s">
        <v>12286</v>
      </c>
      <c r="B4955" s="107" t="s">
        <v>7553</v>
      </c>
    </row>
    <row r="4956" spans="1:2" ht="13.8" customHeight="1">
      <c r="A4956" s="107" t="s">
        <v>12287</v>
      </c>
      <c r="B4956" s="107" t="s">
        <v>7564</v>
      </c>
    </row>
    <row r="4957" spans="1:2" ht="13.8" customHeight="1">
      <c r="A4957" s="107" t="s">
        <v>12288</v>
      </c>
      <c r="B4957" s="107" t="s">
        <v>7563</v>
      </c>
    </row>
    <row r="4958" spans="1:2" ht="13.8" customHeight="1">
      <c r="A4958" s="107" t="s">
        <v>12289</v>
      </c>
      <c r="B4958" s="107" t="s">
        <v>7562</v>
      </c>
    </row>
    <row r="4959" spans="1:2" ht="13.8" customHeight="1">
      <c r="A4959" s="107" t="s">
        <v>12290</v>
      </c>
      <c r="B4959" s="107" t="s">
        <v>7561</v>
      </c>
    </row>
    <row r="4960" spans="1:2" ht="13.8" customHeight="1">
      <c r="A4960" s="107" t="s">
        <v>12291</v>
      </c>
      <c r="B4960" s="107" t="s">
        <v>7560</v>
      </c>
    </row>
    <row r="4961" spans="1:2" ht="13.8" customHeight="1">
      <c r="A4961" s="107" t="s">
        <v>12292</v>
      </c>
      <c r="B4961" s="107" t="s">
        <v>7559</v>
      </c>
    </row>
    <row r="4962" spans="1:2" ht="13.8" customHeight="1">
      <c r="A4962" s="107" t="s">
        <v>12293</v>
      </c>
      <c r="B4962" s="107" t="s">
        <v>7558</v>
      </c>
    </row>
    <row r="4963" spans="1:2" ht="13.8" customHeight="1">
      <c r="A4963" s="107" t="s">
        <v>12294</v>
      </c>
      <c r="B4963" s="107" t="s">
        <v>7578</v>
      </c>
    </row>
    <row r="4964" spans="1:2" ht="13.8" customHeight="1">
      <c r="A4964" s="107" t="s">
        <v>12295</v>
      </c>
      <c r="B4964" s="107" t="s">
        <v>7577</v>
      </c>
    </row>
    <row r="4965" spans="1:2" ht="13.8" customHeight="1">
      <c r="A4965" s="107" t="s">
        <v>12296</v>
      </c>
      <c r="B4965" s="107" t="s">
        <v>7576</v>
      </c>
    </row>
    <row r="4966" spans="1:2" ht="13.8" customHeight="1">
      <c r="A4966" s="107" t="s">
        <v>12297</v>
      </c>
      <c r="B4966" s="107" t="s">
        <v>7575</v>
      </c>
    </row>
    <row r="4967" spans="1:2" ht="13.8" customHeight="1">
      <c r="A4967" s="107" t="s">
        <v>12298</v>
      </c>
      <c r="B4967" s="107" t="s">
        <v>7574</v>
      </c>
    </row>
    <row r="4968" spans="1:2" ht="13.8" customHeight="1">
      <c r="A4968" s="107" t="s">
        <v>12299</v>
      </c>
      <c r="B4968" s="107" t="s">
        <v>7573</v>
      </c>
    </row>
    <row r="4969" spans="1:2" ht="13.8" customHeight="1">
      <c r="A4969" s="107" t="s">
        <v>12300</v>
      </c>
      <c r="B4969" s="107" t="s">
        <v>7572</v>
      </c>
    </row>
    <row r="4970" spans="1:2" ht="13.8" customHeight="1">
      <c r="A4970" s="107" t="s">
        <v>12301</v>
      </c>
      <c r="B4970" s="107" t="s">
        <v>7571</v>
      </c>
    </row>
    <row r="4971" spans="1:2" ht="13.8" customHeight="1">
      <c r="A4971" s="107" t="s">
        <v>12302</v>
      </c>
      <c r="B4971" s="107" t="s">
        <v>7570</v>
      </c>
    </row>
    <row r="4972" spans="1:2" ht="13.8" customHeight="1">
      <c r="A4972" s="107" t="s">
        <v>12303</v>
      </c>
      <c r="B4972" s="107" t="s">
        <v>7569</v>
      </c>
    </row>
    <row r="4973" spans="1:2" ht="13.8" customHeight="1">
      <c r="A4973" s="107" t="s">
        <v>12304</v>
      </c>
      <c r="B4973" s="107" t="s">
        <v>7568</v>
      </c>
    </row>
    <row r="4974" spans="1:2" ht="13.8" customHeight="1">
      <c r="A4974" s="107" t="s">
        <v>12305</v>
      </c>
      <c r="B4974" s="107" t="s">
        <v>7567</v>
      </c>
    </row>
    <row r="4975" spans="1:2" ht="13.8" customHeight="1">
      <c r="A4975" s="107" t="s">
        <v>12306</v>
      </c>
      <c r="B4975" s="107" t="s">
        <v>7566</v>
      </c>
    </row>
    <row r="4976" spans="1:2" ht="13.8" customHeight="1">
      <c r="A4976" s="107" t="s">
        <v>12307</v>
      </c>
      <c r="B4976" s="107" t="s">
        <v>7565</v>
      </c>
    </row>
    <row r="4977" spans="1:2" ht="13.8" customHeight="1">
      <c r="A4977" s="107" t="s">
        <v>12308</v>
      </c>
      <c r="B4977" s="107" t="s">
        <v>7582</v>
      </c>
    </row>
    <row r="4978" spans="1:2" ht="13.8" customHeight="1">
      <c r="A4978" s="107" t="s">
        <v>12309</v>
      </c>
      <c r="B4978" s="107" t="s">
        <v>7581</v>
      </c>
    </row>
    <row r="4979" spans="1:2" ht="13.8" customHeight="1">
      <c r="A4979" s="107" t="s">
        <v>12310</v>
      </c>
      <c r="B4979" s="107" t="s">
        <v>7580</v>
      </c>
    </row>
    <row r="4980" spans="1:2" ht="13.8" customHeight="1">
      <c r="A4980" s="107" t="s">
        <v>12311</v>
      </c>
      <c r="B4980" s="107" t="s">
        <v>7579</v>
      </c>
    </row>
    <row r="4981" spans="1:2" ht="13.8" customHeight="1">
      <c r="A4981" s="107" t="s">
        <v>12312</v>
      </c>
      <c r="B4981" s="107" t="s">
        <v>12953</v>
      </c>
    </row>
    <row r="4982" spans="1:2" ht="13.8" customHeight="1">
      <c r="A4982" s="107" t="s">
        <v>12313</v>
      </c>
      <c r="B4982" s="107" t="s">
        <v>12954</v>
      </c>
    </row>
    <row r="4983" spans="1:2" ht="13.8" customHeight="1">
      <c r="A4983" s="107" t="s">
        <v>12314</v>
      </c>
      <c r="B4983" s="107" t="s">
        <v>12955</v>
      </c>
    </row>
    <row r="4984" spans="1:2" ht="13.8" customHeight="1">
      <c r="A4984" s="107" t="s">
        <v>12315</v>
      </c>
      <c r="B4984" s="107" t="s">
        <v>7584</v>
      </c>
    </row>
    <row r="4985" spans="1:2" ht="13.8" customHeight="1">
      <c r="A4985" s="107" t="s">
        <v>12316</v>
      </c>
      <c r="B4985" s="107" t="s">
        <v>7583</v>
      </c>
    </row>
    <row r="4986" spans="1:2" ht="13.8" customHeight="1">
      <c r="A4986" s="107" t="s">
        <v>7004</v>
      </c>
      <c r="B4986" s="107" t="s">
        <v>3031</v>
      </c>
    </row>
    <row r="4987" spans="1:2" ht="13.8" customHeight="1">
      <c r="A4987" s="107" t="s">
        <v>7005</v>
      </c>
      <c r="B4987" s="107" t="s">
        <v>3032</v>
      </c>
    </row>
    <row r="4988" spans="1:2" ht="13.8" customHeight="1">
      <c r="A4988" s="107" t="s">
        <v>7006</v>
      </c>
      <c r="B4988" s="107" t="s">
        <v>3033</v>
      </c>
    </row>
    <row r="4989" spans="1:2" ht="13.8" customHeight="1">
      <c r="A4989" s="107" t="s">
        <v>7007</v>
      </c>
      <c r="B4989" s="107" t="s">
        <v>3034</v>
      </c>
    </row>
    <row r="4990" spans="1:2" ht="13.8" customHeight="1">
      <c r="A4990" s="107" t="s">
        <v>7008</v>
      </c>
      <c r="B4990" s="107" t="s">
        <v>3035</v>
      </c>
    </row>
    <row r="4991" spans="1:2" ht="13.8" customHeight="1">
      <c r="A4991" s="107" t="s">
        <v>7009</v>
      </c>
      <c r="B4991" s="107" t="s">
        <v>3036</v>
      </c>
    </row>
    <row r="4992" spans="1:2" ht="13.8" customHeight="1">
      <c r="A4992" s="107" t="s">
        <v>7010</v>
      </c>
      <c r="B4992" s="107" t="s">
        <v>3037</v>
      </c>
    </row>
    <row r="4993" spans="1:2" ht="13.8" customHeight="1">
      <c r="A4993" s="107" t="s">
        <v>7011</v>
      </c>
      <c r="B4993" s="107" t="s">
        <v>3038</v>
      </c>
    </row>
    <row r="4994" spans="1:2" ht="13.8" customHeight="1">
      <c r="A4994" s="107" t="s">
        <v>7012</v>
      </c>
      <c r="B4994" s="107" t="s">
        <v>3039</v>
      </c>
    </row>
    <row r="4995" spans="1:2" ht="13.8" customHeight="1">
      <c r="A4995" s="107" t="s">
        <v>7013</v>
      </c>
      <c r="B4995" s="107" t="s">
        <v>3040</v>
      </c>
    </row>
    <row r="4996" spans="1:2" ht="13.8" customHeight="1">
      <c r="A4996" s="107" t="s">
        <v>7014</v>
      </c>
      <c r="B4996" s="107" t="s">
        <v>3041</v>
      </c>
    </row>
    <row r="4997" spans="1:2" ht="13.8" customHeight="1">
      <c r="A4997" s="107" t="s">
        <v>7015</v>
      </c>
      <c r="B4997" s="107" t="s">
        <v>3042</v>
      </c>
    </row>
    <row r="4998" spans="1:2" ht="13.8" customHeight="1">
      <c r="A4998" s="107" t="s">
        <v>7016</v>
      </c>
      <c r="B4998" s="107" t="s">
        <v>3043</v>
      </c>
    </row>
    <row r="4999" spans="1:2" ht="13.8" customHeight="1">
      <c r="A4999" s="107" t="s">
        <v>7017</v>
      </c>
      <c r="B4999" s="107" t="s">
        <v>3044</v>
      </c>
    </row>
    <row r="5000" spans="1:2" ht="13.8" customHeight="1">
      <c r="A5000" s="107" t="s">
        <v>7018</v>
      </c>
      <c r="B5000" s="107" t="s">
        <v>3045</v>
      </c>
    </row>
    <row r="5001" spans="1:2" ht="13.8" customHeight="1">
      <c r="A5001" s="107" t="s">
        <v>7019</v>
      </c>
      <c r="B5001" s="107" t="s">
        <v>3046</v>
      </c>
    </row>
    <row r="5002" spans="1:2" ht="13.8" customHeight="1">
      <c r="A5002" s="107" t="s">
        <v>7020</v>
      </c>
      <c r="B5002" s="124" t="s">
        <v>1143</v>
      </c>
    </row>
    <row r="5003" spans="1:2" ht="13.8" customHeight="1">
      <c r="A5003" s="107" t="s">
        <v>7021</v>
      </c>
      <c r="B5003" s="124" t="s">
        <v>1144</v>
      </c>
    </row>
    <row r="5004" spans="1:2" ht="13.8" customHeight="1">
      <c r="A5004" s="107" t="s">
        <v>7022</v>
      </c>
      <c r="B5004" s="124" t="s">
        <v>1145</v>
      </c>
    </row>
    <row r="5005" spans="1:2" ht="13.8" customHeight="1">
      <c r="A5005" s="107" t="s">
        <v>7023</v>
      </c>
      <c r="B5005" s="124" t="s">
        <v>1146</v>
      </c>
    </row>
    <row r="5006" spans="1:2" ht="13.8" customHeight="1">
      <c r="A5006" s="107" t="s">
        <v>7024</v>
      </c>
      <c r="B5006" s="124" t="s">
        <v>1147</v>
      </c>
    </row>
    <row r="5007" spans="1:2" ht="13.8" customHeight="1">
      <c r="A5007" s="107" t="s">
        <v>7025</v>
      </c>
      <c r="B5007" s="124" t="s">
        <v>1148</v>
      </c>
    </row>
    <row r="5008" spans="1:2" ht="13.8" customHeight="1">
      <c r="A5008" s="107" t="s">
        <v>7026</v>
      </c>
      <c r="B5008" s="124" t="s">
        <v>1149</v>
      </c>
    </row>
    <row r="5009" spans="1:2" ht="13.8" customHeight="1">
      <c r="A5009" s="107" t="s">
        <v>7027</v>
      </c>
      <c r="B5009" s="124" t="s">
        <v>1150</v>
      </c>
    </row>
    <row r="5010" spans="1:2" ht="13.8" customHeight="1">
      <c r="A5010" s="107" t="s">
        <v>7028</v>
      </c>
      <c r="B5010" s="124" t="s">
        <v>1151</v>
      </c>
    </row>
    <row r="5011" spans="1:2" ht="13.8" customHeight="1">
      <c r="A5011" s="107" t="s">
        <v>7029</v>
      </c>
      <c r="B5011" s="124" t="s">
        <v>1152</v>
      </c>
    </row>
    <row r="5012" spans="1:2" ht="13.8" customHeight="1">
      <c r="A5012" s="107" t="s">
        <v>7030</v>
      </c>
      <c r="B5012" s="124" t="s">
        <v>1153</v>
      </c>
    </row>
    <row r="5013" spans="1:2" ht="13.8" customHeight="1">
      <c r="A5013" s="107" t="s">
        <v>7031</v>
      </c>
      <c r="B5013" s="124" t="s">
        <v>1154</v>
      </c>
    </row>
    <row r="5014" spans="1:2" ht="13.8" customHeight="1">
      <c r="A5014" s="107" t="s">
        <v>7032</v>
      </c>
      <c r="B5014" s="124" t="s">
        <v>1155</v>
      </c>
    </row>
    <row r="5015" spans="1:2" ht="13.8" customHeight="1">
      <c r="A5015" s="107" t="s">
        <v>7033</v>
      </c>
      <c r="B5015" s="124" t="s">
        <v>1156</v>
      </c>
    </row>
    <row r="5016" spans="1:2" ht="13.8" customHeight="1">
      <c r="A5016" s="107" t="s">
        <v>7034</v>
      </c>
      <c r="B5016" s="124" t="s">
        <v>1157</v>
      </c>
    </row>
    <row r="5017" spans="1:2" ht="13.8" customHeight="1">
      <c r="A5017" s="107" t="s">
        <v>7035</v>
      </c>
      <c r="B5017" s="124" t="s">
        <v>1158</v>
      </c>
    </row>
    <row r="5018" spans="1:2" ht="13.8" customHeight="1">
      <c r="A5018" s="107" t="s">
        <v>3123</v>
      </c>
      <c r="B5018" s="107" t="s">
        <v>482</v>
      </c>
    </row>
    <row r="5019" spans="1:2" ht="13.8" customHeight="1">
      <c r="A5019" s="107" t="s">
        <v>3124</v>
      </c>
      <c r="B5019" s="107" t="s">
        <v>483</v>
      </c>
    </row>
    <row r="5020" spans="1:2" ht="13.8" customHeight="1">
      <c r="A5020" s="107" t="s">
        <v>3125</v>
      </c>
      <c r="B5020" s="107" t="s">
        <v>484</v>
      </c>
    </row>
    <row r="5021" spans="1:2" ht="13.8" customHeight="1">
      <c r="A5021" s="107" t="s">
        <v>3126</v>
      </c>
      <c r="B5021" s="107" t="s">
        <v>485</v>
      </c>
    </row>
    <row r="5022" spans="1:2" ht="13.8" customHeight="1">
      <c r="A5022" s="107" t="s">
        <v>3127</v>
      </c>
      <c r="B5022" s="107" t="s">
        <v>489</v>
      </c>
    </row>
    <row r="5023" spans="1:2" ht="13.8" customHeight="1">
      <c r="A5023" s="107" t="s">
        <v>3128</v>
      </c>
      <c r="B5023" s="107" t="s">
        <v>488</v>
      </c>
    </row>
    <row r="5024" spans="1:2" ht="13.8" customHeight="1">
      <c r="A5024" s="107" t="s">
        <v>3129</v>
      </c>
      <c r="B5024" s="107" t="s">
        <v>487</v>
      </c>
    </row>
    <row r="5025" spans="1:2" ht="13.8" customHeight="1">
      <c r="A5025" s="107" t="s">
        <v>3130</v>
      </c>
      <c r="B5025" s="107" t="s">
        <v>486</v>
      </c>
    </row>
    <row r="5026" spans="1:2" ht="13.8" customHeight="1">
      <c r="A5026" s="107" t="s">
        <v>3131</v>
      </c>
      <c r="B5026" s="107" t="s">
        <v>493</v>
      </c>
    </row>
    <row r="5027" spans="1:2" ht="13.8" customHeight="1">
      <c r="A5027" s="107" t="s">
        <v>3132</v>
      </c>
      <c r="B5027" s="107" t="s">
        <v>492</v>
      </c>
    </row>
    <row r="5028" spans="1:2" ht="13.8" customHeight="1">
      <c r="A5028" s="107" t="s">
        <v>3133</v>
      </c>
      <c r="B5028" s="107" t="s">
        <v>491</v>
      </c>
    </row>
    <row r="5029" spans="1:2" ht="13.8" customHeight="1">
      <c r="A5029" s="107" t="s">
        <v>3134</v>
      </c>
      <c r="B5029" s="107" t="s">
        <v>490</v>
      </c>
    </row>
    <row r="5030" spans="1:2" ht="13.8" customHeight="1">
      <c r="A5030" s="107" t="s">
        <v>3135</v>
      </c>
      <c r="B5030" s="107" t="s">
        <v>497</v>
      </c>
    </row>
    <row r="5031" spans="1:2" ht="13.8" customHeight="1">
      <c r="A5031" s="107" t="s">
        <v>3136</v>
      </c>
      <c r="B5031" s="107" t="s">
        <v>496</v>
      </c>
    </row>
    <row r="5032" spans="1:2" ht="13.8" customHeight="1">
      <c r="A5032" s="107" t="s">
        <v>3137</v>
      </c>
      <c r="B5032" s="107" t="s">
        <v>495</v>
      </c>
    </row>
    <row r="5033" spans="1:2" ht="13.8" customHeight="1">
      <c r="A5033" s="107" t="s">
        <v>3138</v>
      </c>
      <c r="B5033" s="107" t="s">
        <v>494</v>
      </c>
    </row>
    <row r="5034" spans="1:2" ht="13.8" customHeight="1">
      <c r="A5034" s="107" t="s">
        <v>3139</v>
      </c>
      <c r="B5034" s="107" t="s">
        <v>501</v>
      </c>
    </row>
    <row r="5035" spans="1:2" ht="13.8" customHeight="1">
      <c r="A5035" s="107" t="s">
        <v>3140</v>
      </c>
      <c r="B5035" s="107" t="s">
        <v>500</v>
      </c>
    </row>
    <row r="5036" spans="1:2" ht="13.8" customHeight="1">
      <c r="A5036" s="107" t="s">
        <v>3141</v>
      </c>
      <c r="B5036" s="107" t="s">
        <v>499</v>
      </c>
    </row>
    <row r="5037" spans="1:2" ht="13.8" customHeight="1">
      <c r="A5037" s="107" t="s">
        <v>3142</v>
      </c>
      <c r="B5037" s="107" t="s">
        <v>498</v>
      </c>
    </row>
    <row r="5038" spans="1:2" ht="13.8" customHeight="1">
      <c r="A5038" s="107" t="s">
        <v>3143</v>
      </c>
      <c r="B5038" s="107" t="s">
        <v>502</v>
      </c>
    </row>
    <row r="5039" spans="1:2" ht="13.8" customHeight="1">
      <c r="A5039" s="107" t="s">
        <v>3144</v>
      </c>
      <c r="B5039" s="107" t="s">
        <v>503</v>
      </c>
    </row>
    <row r="5040" spans="1:2" ht="13.8" customHeight="1">
      <c r="A5040" s="107" t="s">
        <v>3145</v>
      </c>
      <c r="B5040" s="107" t="s">
        <v>504</v>
      </c>
    </row>
    <row r="5041" spans="1:2" ht="13.8" customHeight="1">
      <c r="A5041" s="107" t="s">
        <v>3146</v>
      </c>
      <c r="B5041" s="107" t="s">
        <v>505</v>
      </c>
    </row>
    <row r="5042" spans="1:2" ht="13.8" customHeight="1">
      <c r="A5042" s="107" t="s">
        <v>3147</v>
      </c>
      <c r="B5042" s="107" t="s">
        <v>506</v>
      </c>
    </row>
    <row r="5043" spans="1:2" ht="13.8" customHeight="1">
      <c r="A5043" s="107" t="s">
        <v>3148</v>
      </c>
      <c r="B5043" s="107" t="s">
        <v>507</v>
      </c>
    </row>
    <row r="5044" spans="1:2" ht="13.8" customHeight="1">
      <c r="A5044" s="107" t="s">
        <v>3149</v>
      </c>
      <c r="B5044" s="107" t="s">
        <v>508</v>
      </c>
    </row>
    <row r="5045" spans="1:2" ht="13.8" customHeight="1">
      <c r="A5045" s="107" t="s">
        <v>3150</v>
      </c>
      <c r="B5045" s="107" t="s">
        <v>509</v>
      </c>
    </row>
    <row r="5046" spans="1:2" ht="13.8" customHeight="1">
      <c r="A5046" s="107" t="s">
        <v>3151</v>
      </c>
      <c r="B5046" s="107" t="s">
        <v>510</v>
      </c>
    </row>
    <row r="5047" spans="1:2" ht="13.8" customHeight="1">
      <c r="A5047" s="107" t="s">
        <v>3152</v>
      </c>
      <c r="B5047" s="107" t="s">
        <v>511</v>
      </c>
    </row>
    <row r="5048" spans="1:2" ht="13.8" customHeight="1">
      <c r="A5048" s="107" t="s">
        <v>3153</v>
      </c>
      <c r="B5048" s="107" t="s">
        <v>512</v>
      </c>
    </row>
    <row r="5049" spans="1:2" ht="13.8" customHeight="1">
      <c r="A5049" s="107" t="s">
        <v>3154</v>
      </c>
      <c r="B5049" s="107" t="s">
        <v>513</v>
      </c>
    </row>
    <row r="5050" spans="1:2" ht="13.8" customHeight="1">
      <c r="A5050" s="107" t="s">
        <v>3155</v>
      </c>
      <c r="B5050" s="107" t="s">
        <v>514</v>
      </c>
    </row>
    <row r="5051" spans="1:2" ht="13.8" customHeight="1">
      <c r="A5051" s="107" t="s">
        <v>3156</v>
      </c>
      <c r="B5051" s="107" t="s">
        <v>515</v>
      </c>
    </row>
    <row r="5052" spans="1:2" ht="13.8" customHeight="1">
      <c r="A5052" s="107" t="s">
        <v>3157</v>
      </c>
      <c r="B5052" s="107" t="s">
        <v>516</v>
      </c>
    </row>
    <row r="5053" spans="1:2" ht="13.8" customHeight="1">
      <c r="A5053" s="107" t="s">
        <v>3158</v>
      </c>
      <c r="B5053" s="107" t="s">
        <v>517</v>
      </c>
    </row>
    <row r="5054" spans="1:2" ht="13.8" customHeight="1">
      <c r="A5054" s="107" t="s">
        <v>3159</v>
      </c>
      <c r="B5054" s="107" t="s">
        <v>518</v>
      </c>
    </row>
    <row r="5055" spans="1:2" ht="13.8" customHeight="1">
      <c r="A5055" s="107" t="s">
        <v>3160</v>
      </c>
      <c r="B5055" s="107" t="s">
        <v>519</v>
      </c>
    </row>
    <row r="5056" spans="1:2" ht="13.8" customHeight="1">
      <c r="A5056" s="107" t="s">
        <v>3161</v>
      </c>
      <c r="B5056" s="107" t="s">
        <v>520</v>
      </c>
    </row>
    <row r="5057" spans="1:2" ht="13.8" customHeight="1">
      <c r="A5057" s="107" t="s">
        <v>3162</v>
      </c>
      <c r="B5057" s="107" t="s">
        <v>521</v>
      </c>
    </row>
    <row r="5058" spans="1:2" ht="13.8" customHeight="1">
      <c r="A5058" s="107" t="s">
        <v>3163</v>
      </c>
      <c r="B5058" s="107" t="s">
        <v>522</v>
      </c>
    </row>
    <row r="5059" spans="1:2" ht="13.8" customHeight="1">
      <c r="A5059" s="107" t="s">
        <v>3164</v>
      </c>
      <c r="B5059" s="107" t="s">
        <v>523</v>
      </c>
    </row>
    <row r="5060" spans="1:2" ht="13.8" customHeight="1">
      <c r="A5060" s="107" t="s">
        <v>3165</v>
      </c>
      <c r="B5060" s="107" t="s">
        <v>524</v>
      </c>
    </row>
    <row r="5061" spans="1:2" ht="13.8" customHeight="1">
      <c r="A5061" s="107" t="s">
        <v>3166</v>
      </c>
      <c r="B5061" s="107" t="s">
        <v>525</v>
      </c>
    </row>
    <row r="5062" spans="1:2" ht="13.8" customHeight="1">
      <c r="A5062" s="107" t="s">
        <v>3167</v>
      </c>
      <c r="B5062" s="107" t="s">
        <v>526</v>
      </c>
    </row>
    <row r="5063" spans="1:2" ht="13.8" customHeight="1">
      <c r="A5063" s="107" t="s">
        <v>3168</v>
      </c>
      <c r="B5063" s="107" t="s">
        <v>527</v>
      </c>
    </row>
    <row r="5064" spans="1:2" ht="13.8" customHeight="1">
      <c r="A5064" s="107" t="s">
        <v>3169</v>
      </c>
      <c r="B5064" s="107" t="s">
        <v>528</v>
      </c>
    </row>
    <row r="5065" spans="1:2" ht="13.8" customHeight="1">
      <c r="A5065" s="107" t="s">
        <v>3170</v>
      </c>
      <c r="B5065" s="107" t="s">
        <v>529</v>
      </c>
    </row>
    <row r="5066" spans="1:2" ht="13.8" customHeight="1">
      <c r="A5066" s="107" t="s">
        <v>3171</v>
      </c>
      <c r="B5066" s="107" t="s">
        <v>530</v>
      </c>
    </row>
    <row r="5067" spans="1:2" ht="13.8" customHeight="1">
      <c r="A5067" s="107" t="s">
        <v>3172</v>
      </c>
      <c r="B5067" s="107" t="s">
        <v>531</v>
      </c>
    </row>
    <row r="5068" spans="1:2" ht="13.8" customHeight="1">
      <c r="A5068" s="107" t="s">
        <v>3173</v>
      </c>
      <c r="B5068" s="107" t="s">
        <v>532</v>
      </c>
    </row>
    <row r="5069" spans="1:2" ht="13.8" customHeight="1">
      <c r="A5069" s="107" t="s">
        <v>3174</v>
      </c>
      <c r="B5069" s="107" t="s">
        <v>533</v>
      </c>
    </row>
    <row r="5070" spans="1:2" ht="13.8" customHeight="1">
      <c r="A5070" s="107" t="s">
        <v>3175</v>
      </c>
      <c r="B5070" s="107" t="s">
        <v>534</v>
      </c>
    </row>
    <row r="5071" spans="1:2" ht="13.8" customHeight="1">
      <c r="A5071" s="107" t="s">
        <v>3176</v>
      </c>
      <c r="B5071" s="107" t="s">
        <v>535</v>
      </c>
    </row>
    <row r="5072" spans="1:2" ht="13.8" customHeight="1">
      <c r="A5072" s="107" t="s">
        <v>3177</v>
      </c>
      <c r="B5072" s="107" t="s">
        <v>536</v>
      </c>
    </row>
    <row r="5073" spans="1:2" ht="13.8" customHeight="1">
      <c r="A5073" s="107" t="s">
        <v>3178</v>
      </c>
      <c r="B5073" s="107" t="s">
        <v>537</v>
      </c>
    </row>
    <row r="5074" spans="1:2" ht="13.8" customHeight="1">
      <c r="A5074" s="107" t="s">
        <v>3179</v>
      </c>
      <c r="B5074" s="107" t="s">
        <v>538</v>
      </c>
    </row>
    <row r="5075" spans="1:2" ht="13.8" customHeight="1">
      <c r="A5075" s="107" t="s">
        <v>3180</v>
      </c>
      <c r="B5075" s="107" t="s">
        <v>539</v>
      </c>
    </row>
    <row r="5076" spans="1:2" ht="13.8" customHeight="1">
      <c r="A5076" s="107" t="s">
        <v>3181</v>
      </c>
      <c r="B5076" s="107" t="s">
        <v>540</v>
      </c>
    </row>
    <row r="5077" spans="1:2" ht="13.8" customHeight="1">
      <c r="A5077" s="107" t="s">
        <v>3182</v>
      </c>
      <c r="B5077" s="107" t="s">
        <v>541</v>
      </c>
    </row>
    <row r="5078" spans="1:2" ht="13.8" customHeight="1">
      <c r="A5078" s="107" t="s">
        <v>3183</v>
      </c>
      <c r="B5078" s="107" t="s">
        <v>542</v>
      </c>
    </row>
    <row r="5079" spans="1:2" ht="13.8" customHeight="1">
      <c r="A5079" s="107" t="s">
        <v>3184</v>
      </c>
      <c r="B5079" s="107" t="s">
        <v>543</v>
      </c>
    </row>
    <row r="5080" spans="1:2" ht="13.8" customHeight="1">
      <c r="A5080" s="107" t="s">
        <v>3185</v>
      </c>
      <c r="B5080" s="107" t="s">
        <v>544</v>
      </c>
    </row>
    <row r="5081" spans="1:2" ht="13.8" customHeight="1">
      <c r="A5081" s="107" t="s">
        <v>3186</v>
      </c>
      <c r="B5081" s="107" t="s">
        <v>545</v>
      </c>
    </row>
    <row r="5082" spans="1:2" ht="13.8" customHeight="1">
      <c r="A5082" s="107" t="s">
        <v>3187</v>
      </c>
      <c r="B5082" s="107" t="s">
        <v>546</v>
      </c>
    </row>
    <row r="5083" spans="1:2" ht="13.8" customHeight="1">
      <c r="A5083" s="107" t="s">
        <v>3188</v>
      </c>
      <c r="B5083" s="107" t="s">
        <v>547</v>
      </c>
    </row>
    <row r="5084" spans="1:2" ht="13.8" customHeight="1">
      <c r="A5084" s="107" t="s">
        <v>3189</v>
      </c>
      <c r="B5084" s="107" t="s">
        <v>548</v>
      </c>
    </row>
    <row r="5085" spans="1:2" ht="13.8" customHeight="1">
      <c r="A5085" s="107" t="s">
        <v>3190</v>
      </c>
      <c r="B5085" s="107" t="s">
        <v>549</v>
      </c>
    </row>
    <row r="5086" spans="1:2" ht="13.8" customHeight="1">
      <c r="A5086" s="107" t="s">
        <v>3191</v>
      </c>
      <c r="B5086" s="107" t="s">
        <v>550</v>
      </c>
    </row>
    <row r="5087" spans="1:2" ht="13.8" customHeight="1">
      <c r="A5087" s="107" t="s">
        <v>3192</v>
      </c>
      <c r="B5087" s="107" t="s">
        <v>551</v>
      </c>
    </row>
    <row r="5088" spans="1:2" ht="13.8" customHeight="1">
      <c r="A5088" s="107" t="s">
        <v>3193</v>
      </c>
      <c r="B5088" s="107" t="s">
        <v>552</v>
      </c>
    </row>
    <row r="5089" spans="1:2" ht="13.8" customHeight="1">
      <c r="A5089" s="107" t="s">
        <v>3194</v>
      </c>
      <c r="B5089" s="107" t="s">
        <v>553</v>
      </c>
    </row>
    <row r="5090" spans="1:2" ht="13.8" customHeight="1">
      <c r="A5090" s="107" t="s">
        <v>3195</v>
      </c>
      <c r="B5090" s="107" t="s">
        <v>554</v>
      </c>
    </row>
    <row r="5091" spans="1:2" ht="13.8" customHeight="1">
      <c r="A5091" s="107" t="s">
        <v>3196</v>
      </c>
      <c r="B5091" s="107" t="s">
        <v>555</v>
      </c>
    </row>
    <row r="5092" spans="1:2" ht="13.8" customHeight="1">
      <c r="A5092" s="107" t="s">
        <v>3197</v>
      </c>
      <c r="B5092" s="107" t="s">
        <v>556</v>
      </c>
    </row>
    <row r="5093" spans="1:2" ht="13.8" customHeight="1">
      <c r="A5093" s="107" t="s">
        <v>3198</v>
      </c>
      <c r="B5093" s="107" t="s">
        <v>557</v>
      </c>
    </row>
    <row r="5094" spans="1:2" ht="13.8" customHeight="1">
      <c r="A5094" s="107" t="s">
        <v>3199</v>
      </c>
      <c r="B5094" s="107" t="s">
        <v>558</v>
      </c>
    </row>
    <row r="5095" spans="1:2" ht="13.8" customHeight="1">
      <c r="A5095" s="107" t="s">
        <v>3200</v>
      </c>
      <c r="B5095" s="107" t="s">
        <v>559</v>
      </c>
    </row>
    <row r="5096" spans="1:2" ht="13.8" customHeight="1">
      <c r="A5096" s="107" t="s">
        <v>3201</v>
      </c>
      <c r="B5096" s="107" t="s">
        <v>560</v>
      </c>
    </row>
    <row r="5097" spans="1:2" ht="13.8" customHeight="1">
      <c r="A5097" s="107" t="s">
        <v>3202</v>
      </c>
      <c r="B5097" s="107" t="s">
        <v>561</v>
      </c>
    </row>
    <row r="5098" spans="1:2" ht="13.8" customHeight="1">
      <c r="A5098" s="107" t="s">
        <v>3203</v>
      </c>
      <c r="B5098" s="107" t="s">
        <v>562</v>
      </c>
    </row>
    <row r="5099" spans="1:2" ht="13.8" customHeight="1">
      <c r="A5099" s="107" t="s">
        <v>3204</v>
      </c>
      <c r="B5099" s="107" t="s">
        <v>563</v>
      </c>
    </row>
    <row r="5100" spans="1:2" ht="13.8" customHeight="1">
      <c r="A5100" s="107" t="s">
        <v>3205</v>
      </c>
      <c r="B5100" s="107" t="s">
        <v>564</v>
      </c>
    </row>
    <row r="5101" spans="1:2" ht="13.8" customHeight="1">
      <c r="A5101" s="107" t="s">
        <v>7036</v>
      </c>
      <c r="B5101" s="107" t="s">
        <v>565</v>
      </c>
    </row>
    <row r="5102" spans="1:2" ht="13.8" customHeight="1">
      <c r="A5102" s="107" t="s">
        <v>7037</v>
      </c>
      <c r="B5102" s="107" t="s">
        <v>566</v>
      </c>
    </row>
    <row r="5103" spans="1:2" ht="13.8" customHeight="1">
      <c r="A5103" s="107" t="s">
        <v>7038</v>
      </c>
      <c r="B5103" s="107" t="s">
        <v>567</v>
      </c>
    </row>
    <row r="5104" spans="1:2" ht="13.8" customHeight="1">
      <c r="A5104" s="107" t="s">
        <v>7039</v>
      </c>
      <c r="B5104" s="107" t="s">
        <v>568</v>
      </c>
    </row>
    <row r="5105" spans="1:2" ht="13.8" customHeight="1">
      <c r="A5105" s="107" t="s">
        <v>7040</v>
      </c>
      <c r="B5105" s="107" t="s">
        <v>569</v>
      </c>
    </row>
    <row r="5106" spans="1:2" ht="13.8" customHeight="1">
      <c r="A5106" s="107" t="s">
        <v>7041</v>
      </c>
      <c r="B5106" s="107" t="s">
        <v>570</v>
      </c>
    </row>
    <row r="5107" spans="1:2" ht="13.8" customHeight="1">
      <c r="A5107" s="107" t="s">
        <v>7042</v>
      </c>
      <c r="B5107" s="107" t="s">
        <v>571</v>
      </c>
    </row>
    <row r="5108" spans="1:2" ht="13.8" customHeight="1">
      <c r="A5108" s="107" t="s">
        <v>7043</v>
      </c>
      <c r="B5108" s="107" t="s">
        <v>572</v>
      </c>
    </row>
    <row r="5109" spans="1:2" ht="13.8" customHeight="1">
      <c r="A5109" s="107" t="s">
        <v>7044</v>
      </c>
      <c r="B5109" s="107" t="s">
        <v>573</v>
      </c>
    </row>
    <row r="5110" spans="1:2" ht="13.8" customHeight="1">
      <c r="A5110" s="107" t="s">
        <v>7045</v>
      </c>
      <c r="B5110" s="107" t="s">
        <v>574</v>
      </c>
    </row>
    <row r="5111" spans="1:2" ht="13.8" customHeight="1">
      <c r="A5111" s="107" t="s">
        <v>7046</v>
      </c>
      <c r="B5111" s="107" t="s">
        <v>575</v>
      </c>
    </row>
    <row r="5112" spans="1:2" ht="13.8" customHeight="1">
      <c r="A5112" s="107" t="s">
        <v>7047</v>
      </c>
      <c r="B5112" s="107" t="s">
        <v>576</v>
      </c>
    </row>
    <row r="5113" spans="1:2" ht="13.8" customHeight="1">
      <c r="A5113" s="107" t="s">
        <v>7048</v>
      </c>
      <c r="B5113" s="107" t="s">
        <v>577</v>
      </c>
    </row>
    <row r="5114" spans="1:2" ht="13.8" customHeight="1">
      <c r="A5114" s="107" t="s">
        <v>7049</v>
      </c>
      <c r="B5114" s="107" t="s">
        <v>578</v>
      </c>
    </row>
    <row r="5115" spans="1:2" ht="13.8" customHeight="1">
      <c r="A5115" s="107" t="s">
        <v>7050</v>
      </c>
      <c r="B5115" s="107" t="s">
        <v>579</v>
      </c>
    </row>
    <row r="5116" spans="1:2" ht="13.8" customHeight="1">
      <c r="A5116" s="107" t="s">
        <v>7051</v>
      </c>
      <c r="B5116" s="107" t="s">
        <v>580</v>
      </c>
    </row>
    <row r="5117" spans="1:2" ht="13.8" customHeight="1">
      <c r="A5117" s="107" t="s">
        <v>7052</v>
      </c>
      <c r="B5117" s="107" t="s">
        <v>581</v>
      </c>
    </row>
    <row r="5118" spans="1:2" ht="13.8" customHeight="1">
      <c r="A5118" s="107" t="s">
        <v>7053</v>
      </c>
      <c r="B5118" s="107" t="s">
        <v>582</v>
      </c>
    </row>
    <row r="5119" spans="1:2" ht="13.8" customHeight="1">
      <c r="A5119" s="107" t="s">
        <v>7054</v>
      </c>
      <c r="B5119" s="107" t="s">
        <v>583</v>
      </c>
    </row>
    <row r="5120" spans="1:2" ht="13.8" customHeight="1">
      <c r="A5120" s="107" t="s">
        <v>7055</v>
      </c>
      <c r="B5120" s="107" t="s">
        <v>584</v>
      </c>
    </row>
    <row r="5121" spans="1:2" ht="13.8" customHeight="1">
      <c r="A5121" s="107" t="s">
        <v>7056</v>
      </c>
      <c r="B5121" s="107" t="s">
        <v>585</v>
      </c>
    </row>
    <row r="5122" spans="1:2" ht="13.8" customHeight="1">
      <c r="A5122" s="107" t="s">
        <v>7057</v>
      </c>
      <c r="B5122" s="107" t="s">
        <v>586</v>
      </c>
    </row>
    <row r="5123" spans="1:2" ht="13.8" customHeight="1">
      <c r="A5123" s="107" t="s">
        <v>7058</v>
      </c>
      <c r="B5123" s="107" t="s">
        <v>587</v>
      </c>
    </row>
    <row r="5124" spans="1:2" ht="13.8" customHeight="1">
      <c r="A5124" s="107" t="s">
        <v>7059</v>
      </c>
      <c r="B5124" s="107" t="s">
        <v>588</v>
      </c>
    </row>
    <row r="5125" spans="1:2" ht="13.8" customHeight="1">
      <c r="A5125" s="107" t="s">
        <v>7060</v>
      </c>
      <c r="B5125" s="107" t="s">
        <v>589</v>
      </c>
    </row>
    <row r="5126" spans="1:2" ht="13.8" customHeight="1">
      <c r="A5126" s="107" t="s">
        <v>7061</v>
      </c>
      <c r="B5126" s="107" t="s">
        <v>590</v>
      </c>
    </row>
    <row r="5127" spans="1:2" ht="13.8" customHeight="1">
      <c r="A5127" s="107" t="s">
        <v>7062</v>
      </c>
      <c r="B5127" s="107" t="s">
        <v>591</v>
      </c>
    </row>
    <row r="5128" spans="1:2" ht="13.8" customHeight="1">
      <c r="A5128" s="107" t="s">
        <v>7063</v>
      </c>
      <c r="B5128" s="107" t="s">
        <v>592</v>
      </c>
    </row>
    <row r="5129" spans="1:2" ht="13.8" customHeight="1">
      <c r="A5129" s="107" t="s">
        <v>7064</v>
      </c>
      <c r="B5129" s="107" t="s">
        <v>593</v>
      </c>
    </row>
    <row r="5130" spans="1:2" ht="13.8" customHeight="1">
      <c r="A5130" s="107" t="s">
        <v>7065</v>
      </c>
      <c r="B5130" s="107" t="s">
        <v>594</v>
      </c>
    </row>
    <row r="5131" spans="1:2" ht="13.8" customHeight="1">
      <c r="A5131" s="107" t="s">
        <v>7066</v>
      </c>
      <c r="B5131" s="107" t="s">
        <v>595</v>
      </c>
    </row>
    <row r="5132" spans="1:2" ht="13.8" customHeight="1">
      <c r="A5132" s="107" t="s">
        <v>7067</v>
      </c>
      <c r="B5132" s="107" t="s">
        <v>596</v>
      </c>
    </row>
    <row r="5133" spans="1:2" ht="13.8" customHeight="1">
      <c r="A5133" s="107" t="s">
        <v>7068</v>
      </c>
      <c r="B5133" s="107" t="s">
        <v>597</v>
      </c>
    </row>
    <row r="5134" spans="1:2" ht="13.8" customHeight="1">
      <c r="A5134" s="107" t="s">
        <v>7069</v>
      </c>
      <c r="B5134" s="107" t="s">
        <v>598</v>
      </c>
    </row>
    <row r="5135" spans="1:2" ht="13.8" customHeight="1">
      <c r="A5135" s="107" t="s">
        <v>7070</v>
      </c>
      <c r="B5135" s="107" t="s">
        <v>599</v>
      </c>
    </row>
    <row r="5136" spans="1:2" ht="13.8" customHeight="1">
      <c r="A5136" s="107" t="s">
        <v>7071</v>
      </c>
      <c r="B5136" s="107" t="s">
        <v>600</v>
      </c>
    </row>
    <row r="5137" spans="1:2" ht="13.8" customHeight="1">
      <c r="A5137" s="107" t="s">
        <v>7072</v>
      </c>
      <c r="B5137" s="107" t="s">
        <v>601</v>
      </c>
    </row>
    <row r="5138" spans="1:2" ht="13.8" customHeight="1">
      <c r="A5138" s="107" t="s">
        <v>7073</v>
      </c>
      <c r="B5138" s="107" t="s">
        <v>602</v>
      </c>
    </row>
    <row r="5139" spans="1:2" ht="13.8" customHeight="1">
      <c r="A5139" s="107" t="s">
        <v>7074</v>
      </c>
      <c r="B5139" s="107" t="s">
        <v>603</v>
      </c>
    </row>
    <row r="5140" spans="1:2" ht="13.8" customHeight="1">
      <c r="A5140" s="107" t="s">
        <v>7075</v>
      </c>
      <c r="B5140" s="107" t="s">
        <v>604</v>
      </c>
    </row>
    <row r="5141" spans="1:2" ht="13.8" customHeight="1">
      <c r="A5141" s="107" t="s">
        <v>7076</v>
      </c>
      <c r="B5141" s="107" t="s">
        <v>605</v>
      </c>
    </row>
    <row r="5142" spans="1:2" ht="13.8" customHeight="1">
      <c r="A5142" s="107" t="s">
        <v>7077</v>
      </c>
      <c r="B5142" s="107" t="s">
        <v>606</v>
      </c>
    </row>
    <row r="5143" spans="1:2" ht="13.8" customHeight="1">
      <c r="A5143" s="107" t="s">
        <v>7078</v>
      </c>
      <c r="B5143" s="107" t="s">
        <v>607</v>
      </c>
    </row>
    <row r="5144" spans="1:2" ht="13.8" customHeight="1">
      <c r="A5144" s="107" t="s">
        <v>7079</v>
      </c>
      <c r="B5144" s="107" t="s">
        <v>608</v>
      </c>
    </row>
    <row r="5145" spans="1:2" ht="13.8" customHeight="1">
      <c r="A5145" s="107" t="s">
        <v>7080</v>
      </c>
      <c r="B5145" s="107" t="s">
        <v>609</v>
      </c>
    </row>
    <row r="5146" spans="1:2" ht="13.8" customHeight="1">
      <c r="A5146" s="107" t="s">
        <v>7081</v>
      </c>
      <c r="B5146" s="107" t="s">
        <v>610</v>
      </c>
    </row>
    <row r="5147" spans="1:2" ht="13.8" customHeight="1">
      <c r="A5147" s="107" t="s">
        <v>7082</v>
      </c>
      <c r="B5147" s="107" t="s">
        <v>611</v>
      </c>
    </row>
    <row r="5148" spans="1:2" ht="13.8" customHeight="1">
      <c r="A5148" s="107" t="s">
        <v>7083</v>
      </c>
      <c r="B5148" s="107" t="s">
        <v>612</v>
      </c>
    </row>
    <row r="5149" spans="1:2" ht="13.8" customHeight="1">
      <c r="A5149" s="107" t="s">
        <v>7084</v>
      </c>
      <c r="B5149" s="107" t="s">
        <v>613</v>
      </c>
    </row>
    <row r="5150" spans="1:2" ht="13.8" customHeight="1">
      <c r="A5150" s="107" t="s">
        <v>7085</v>
      </c>
      <c r="B5150" s="107" t="s">
        <v>614</v>
      </c>
    </row>
    <row r="5151" spans="1:2" ht="13.8" customHeight="1">
      <c r="A5151" s="107" t="s">
        <v>7086</v>
      </c>
      <c r="B5151" s="107" t="s">
        <v>615</v>
      </c>
    </row>
    <row r="5152" spans="1:2" ht="13.8" customHeight="1">
      <c r="A5152" s="107" t="s">
        <v>7087</v>
      </c>
      <c r="B5152" s="107" t="s">
        <v>616</v>
      </c>
    </row>
    <row r="5153" spans="1:2" ht="13.8" customHeight="1">
      <c r="A5153" s="107" t="s">
        <v>7088</v>
      </c>
      <c r="B5153" s="107" t="s">
        <v>617</v>
      </c>
    </row>
    <row r="5154" spans="1:2" ht="13.8" customHeight="1">
      <c r="A5154" s="107" t="s">
        <v>7089</v>
      </c>
      <c r="B5154" s="107" t="s">
        <v>618</v>
      </c>
    </row>
    <row r="5155" spans="1:2" ht="13.8" customHeight="1">
      <c r="A5155" s="107" t="s">
        <v>3206</v>
      </c>
      <c r="B5155" s="107" t="s">
        <v>1062</v>
      </c>
    </row>
    <row r="5156" spans="1:2" ht="13.8" customHeight="1">
      <c r="A5156" s="107" t="s">
        <v>3207</v>
      </c>
      <c r="B5156" s="107" t="s">
        <v>1062</v>
      </c>
    </row>
    <row r="5157" spans="1:2" ht="13.8" customHeight="1">
      <c r="A5157" s="107" t="s">
        <v>3208</v>
      </c>
      <c r="B5157" s="107" t="s">
        <v>1062</v>
      </c>
    </row>
    <row r="5158" spans="1:2" ht="13.8" customHeight="1">
      <c r="A5158" s="107" t="s">
        <v>3209</v>
      </c>
      <c r="B5158" s="107" t="s">
        <v>1062</v>
      </c>
    </row>
    <row r="5159" spans="1:2" ht="13.8" customHeight="1">
      <c r="A5159" s="107" t="s">
        <v>3210</v>
      </c>
      <c r="B5159" s="107" t="s">
        <v>1063</v>
      </c>
    </row>
    <row r="5160" spans="1:2" ht="13.8" customHeight="1">
      <c r="A5160" s="107" t="s">
        <v>3211</v>
      </c>
      <c r="B5160" s="107" t="s">
        <v>1064</v>
      </c>
    </row>
    <row r="5161" spans="1:2" ht="13.8" customHeight="1">
      <c r="A5161" s="107" t="s">
        <v>3212</v>
      </c>
      <c r="B5161" s="107" t="s">
        <v>1065</v>
      </c>
    </row>
    <row r="5162" spans="1:2" ht="13.8" customHeight="1">
      <c r="A5162" s="107" t="s">
        <v>3213</v>
      </c>
      <c r="B5162" s="107" t="s">
        <v>1066</v>
      </c>
    </row>
    <row r="5163" spans="1:2" ht="13.8" customHeight="1">
      <c r="A5163" s="107" t="s">
        <v>3214</v>
      </c>
      <c r="B5163" s="107" t="s">
        <v>1067</v>
      </c>
    </row>
    <row r="5164" spans="1:2" ht="13.8" customHeight="1">
      <c r="A5164" s="107" t="s">
        <v>3215</v>
      </c>
      <c r="B5164" s="107" t="s">
        <v>1068</v>
      </c>
    </row>
    <row r="5165" spans="1:2" ht="13.8" customHeight="1">
      <c r="A5165" s="107" t="s">
        <v>3216</v>
      </c>
      <c r="B5165" s="107" t="s">
        <v>1069</v>
      </c>
    </row>
    <row r="5166" spans="1:2" ht="13.8" customHeight="1">
      <c r="A5166" s="107" t="s">
        <v>3217</v>
      </c>
      <c r="B5166" s="107" t="s">
        <v>1070</v>
      </c>
    </row>
    <row r="5167" spans="1:2" ht="13.8" customHeight="1">
      <c r="A5167" s="107" t="s">
        <v>3218</v>
      </c>
      <c r="B5167" s="107" t="s">
        <v>1071</v>
      </c>
    </row>
    <row r="5168" spans="1:2" ht="13.8" customHeight="1">
      <c r="A5168" s="107" t="s">
        <v>3219</v>
      </c>
      <c r="B5168" s="107" t="s">
        <v>1072</v>
      </c>
    </row>
    <row r="5169" spans="1:2" ht="13.8" customHeight="1">
      <c r="A5169" s="107" t="s">
        <v>3220</v>
      </c>
      <c r="B5169" s="107" t="s">
        <v>1073</v>
      </c>
    </row>
    <row r="5170" spans="1:2" ht="13.8" customHeight="1">
      <c r="A5170" s="107" t="s">
        <v>3221</v>
      </c>
      <c r="B5170" s="107" t="s">
        <v>1074</v>
      </c>
    </row>
    <row r="5171" spans="1:2" ht="13.8" customHeight="1">
      <c r="A5171" s="107" t="s">
        <v>3222</v>
      </c>
      <c r="B5171" s="107" t="s">
        <v>1075</v>
      </c>
    </row>
    <row r="5172" spans="1:2" ht="13.8" customHeight="1">
      <c r="A5172" s="107" t="s">
        <v>3223</v>
      </c>
      <c r="B5172" s="107" t="s">
        <v>1076</v>
      </c>
    </row>
    <row r="5173" spans="1:2" ht="13.8" customHeight="1">
      <c r="A5173" s="107" t="s">
        <v>3224</v>
      </c>
      <c r="B5173" s="107" t="s">
        <v>1077</v>
      </c>
    </row>
    <row r="5174" spans="1:2" ht="13.8" customHeight="1">
      <c r="A5174" s="107" t="s">
        <v>3225</v>
      </c>
      <c r="B5174" s="107" t="s">
        <v>1078</v>
      </c>
    </row>
    <row r="5175" spans="1:2" ht="13.8" customHeight="1">
      <c r="A5175" s="107" t="s">
        <v>3226</v>
      </c>
      <c r="B5175" s="107" t="s">
        <v>1079</v>
      </c>
    </row>
    <row r="5176" spans="1:2" ht="13.8" customHeight="1">
      <c r="A5176" s="107" t="s">
        <v>3227</v>
      </c>
      <c r="B5176" s="107" t="s">
        <v>1080</v>
      </c>
    </row>
    <row r="5177" spans="1:2" ht="13.8" customHeight="1">
      <c r="A5177" s="107" t="s">
        <v>3228</v>
      </c>
      <c r="B5177" s="107" t="s">
        <v>1081</v>
      </c>
    </row>
    <row r="5178" spans="1:2" ht="13.8" customHeight="1">
      <c r="A5178" s="107" t="s">
        <v>3229</v>
      </c>
      <c r="B5178" s="107" t="s">
        <v>1082</v>
      </c>
    </row>
    <row r="5179" spans="1:2" ht="13.8" customHeight="1">
      <c r="A5179" s="107" t="s">
        <v>3230</v>
      </c>
      <c r="B5179" s="107" t="s">
        <v>1083</v>
      </c>
    </row>
    <row r="5180" spans="1:2" ht="13.8" customHeight="1">
      <c r="A5180" s="107" t="s">
        <v>3231</v>
      </c>
      <c r="B5180" s="107" t="s">
        <v>1084</v>
      </c>
    </row>
    <row r="5181" spans="1:2" ht="13.8" customHeight="1">
      <c r="A5181" s="107" t="s">
        <v>3232</v>
      </c>
      <c r="B5181" s="107" t="s">
        <v>1085</v>
      </c>
    </row>
    <row r="5182" spans="1:2" ht="13.8" customHeight="1">
      <c r="A5182" s="107" t="s">
        <v>3233</v>
      </c>
      <c r="B5182" s="107" t="s">
        <v>1086</v>
      </c>
    </row>
    <row r="5183" spans="1:2" ht="13.8" customHeight="1">
      <c r="A5183" s="107" t="s">
        <v>3234</v>
      </c>
      <c r="B5183" s="107" t="s">
        <v>1087</v>
      </c>
    </row>
    <row r="5184" spans="1:2" ht="13.8" customHeight="1">
      <c r="A5184" s="107" t="s">
        <v>3235</v>
      </c>
      <c r="B5184" s="107" t="s">
        <v>1088</v>
      </c>
    </row>
    <row r="5185" spans="1:2" ht="13.8" customHeight="1">
      <c r="A5185" s="107" t="s">
        <v>3236</v>
      </c>
      <c r="B5185" s="107" t="s">
        <v>1089</v>
      </c>
    </row>
    <row r="5186" spans="1:2" ht="13.8" customHeight="1">
      <c r="A5186" s="107" t="s">
        <v>3237</v>
      </c>
      <c r="B5186" s="107" t="s">
        <v>1090</v>
      </c>
    </row>
    <row r="5187" spans="1:2" ht="13.8" customHeight="1">
      <c r="A5187" s="107" t="s">
        <v>3238</v>
      </c>
      <c r="B5187" s="107" t="s">
        <v>1091</v>
      </c>
    </row>
    <row r="5188" spans="1:2" ht="13.8" customHeight="1">
      <c r="A5188" s="107" t="s">
        <v>3239</v>
      </c>
      <c r="B5188" s="107" t="s">
        <v>1092</v>
      </c>
    </row>
    <row r="5189" spans="1:2" ht="13.8" customHeight="1">
      <c r="A5189" s="107" t="s">
        <v>3240</v>
      </c>
      <c r="B5189" s="107" t="s">
        <v>1093</v>
      </c>
    </row>
    <row r="5190" spans="1:2" ht="13.8" customHeight="1">
      <c r="A5190" s="107" t="s">
        <v>3241</v>
      </c>
      <c r="B5190" s="107" t="s">
        <v>1094</v>
      </c>
    </row>
    <row r="5191" spans="1:2" ht="13.8" customHeight="1">
      <c r="A5191" s="107" t="s">
        <v>3242</v>
      </c>
      <c r="B5191" s="107" t="s">
        <v>1095</v>
      </c>
    </row>
    <row r="5192" spans="1:2" ht="13.8" customHeight="1">
      <c r="A5192" s="107" t="s">
        <v>3243</v>
      </c>
      <c r="B5192" s="107" t="s">
        <v>1096</v>
      </c>
    </row>
    <row r="5193" spans="1:2" ht="13.8" customHeight="1">
      <c r="A5193" s="107" t="s">
        <v>3244</v>
      </c>
      <c r="B5193" s="107" t="s">
        <v>1097</v>
      </c>
    </row>
    <row r="5194" spans="1:2" ht="13.8" customHeight="1">
      <c r="A5194" s="107" t="s">
        <v>3245</v>
      </c>
      <c r="B5194" s="107" t="s">
        <v>1098</v>
      </c>
    </row>
    <row r="5195" spans="1:2" ht="13.8" customHeight="1">
      <c r="A5195" s="107" t="s">
        <v>3246</v>
      </c>
      <c r="B5195" s="107" t="s">
        <v>1099</v>
      </c>
    </row>
    <row r="5196" spans="1:2" ht="13.8" customHeight="1">
      <c r="A5196" s="107" t="s">
        <v>3247</v>
      </c>
      <c r="B5196" s="107" t="s">
        <v>1100</v>
      </c>
    </row>
    <row r="5197" spans="1:2" ht="13.8" customHeight="1">
      <c r="A5197" s="107" t="s">
        <v>3248</v>
      </c>
      <c r="B5197" s="107" t="s">
        <v>1101</v>
      </c>
    </row>
    <row r="5198" spans="1:2" ht="13.8" customHeight="1">
      <c r="A5198" s="107" t="s">
        <v>3249</v>
      </c>
      <c r="B5198" s="107" t="s">
        <v>1102</v>
      </c>
    </row>
    <row r="5199" spans="1:2" ht="13.8" customHeight="1">
      <c r="A5199" s="107" t="s">
        <v>3250</v>
      </c>
      <c r="B5199" s="107" t="s">
        <v>1103</v>
      </c>
    </row>
    <row r="5200" spans="1:2" ht="13.8" customHeight="1">
      <c r="A5200" s="107" t="s">
        <v>3251</v>
      </c>
      <c r="B5200" s="107" t="s">
        <v>1104</v>
      </c>
    </row>
    <row r="5201" spans="1:2" ht="13.8" customHeight="1">
      <c r="A5201" s="107" t="s">
        <v>3252</v>
      </c>
      <c r="B5201" s="107" t="s">
        <v>1105</v>
      </c>
    </row>
    <row r="5202" spans="1:2" ht="13.8" customHeight="1">
      <c r="A5202" s="107" t="s">
        <v>3253</v>
      </c>
      <c r="B5202" s="107" t="s">
        <v>1106</v>
      </c>
    </row>
    <row r="5203" spans="1:2" ht="13.8" customHeight="1">
      <c r="A5203" s="107" t="s">
        <v>3254</v>
      </c>
      <c r="B5203" s="107" t="s">
        <v>1107</v>
      </c>
    </row>
    <row r="5204" spans="1:2" ht="13.8" customHeight="1">
      <c r="A5204" s="107" t="s">
        <v>3255</v>
      </c>
      <c r="B5204" s="107" t="s">
        <v>1108</v>
      </c>
    </row>
    <row r="5205" spans="1:2" ht="13.8" customHeight="1">
      <c r="A5205" s="107" t="s">
        <v>3256</v>
      </c>
      <c r="B5205" s="107" t="s">
        <v>1109</v>
      </c>
    </row>
    <row r="5206" spans="1:2" ht="13.8" customHeight="1">
      <c r="A5206" s="107" t="s">
        <v>3257</v>
      </c>
      <c r="B5206" s="107" t="s">
        <v>1110</v>
      </c>
    </row>
    <row r="5207" spans="1:2" ht="13.8" customHeight="1">
      <c r="A5207" s="107" t="s">
        <v>3258</v>
      </c>
      <c r="B5207" s="107" t="s">
        <v>1111</v>
      </c>
    </row>
    <row r="5208" spans="1:2" ht="13.8" customHeight="1">
      <c r="A5208" s="107" t="s">
        <v>3259</v>
      </c>
      <c r="B5208" s="107" t="s">
        <v>1112</v>
      </c>
    </row>
    <row r="5209" spans="1:2" ht="13.8" customHeight="1">
      <c r="A5209" s="107" t="s">
        <v>3260</v>
      </c>
      <c r="B5209" s="107" t="s">
        <v>1113</v>
      </c>
    </row>
    <row r="5210" spans="1:2" ht="13.8" customHeight="1">
      <c r="A5210" s="107" t="s">
        <v>3261</v>
      </c>
      <c r="B5210" s="107" t="s">
        <v>1114</v>
      </c>
    </row>
    <row r="5211" spans="1:2" ht="13.8" customHeight="1">
      <c r="A5211" s="107" t="s">
        <v>3262</v>
      </c>
      <c r="B5211" s="107" t="s">
        <v>1115</v>
      </c>
    </row>
    <row r="5212" spans="1:2" ht="13.8" customHeight="1">
      <c r="A5212" s="107" t="s">
        <v>3263</v>
      </c>
      <c r="B5212" s="107" t="s">
        <v>1116</v>
      </c>
    </row>
    <row r="5213" spans="1:2" ht="13.8" customHeight="1">
      <c r="A5213" s="107" t="s">
        <v>3264</v>
      </c>
      <c r="B5213" s="107" t="s">
        <v>1117</v>
      </c>
    </row>
    <row r="5214" spans="1:2" ht="13.8" customHeight="1">
      <c r="A5214" s="107" t="s">
        <v>3265</v>
      </c>
      <c r="B5214" s="107" t="s">
        <v>1118</v>
      </c>
    </row>
    <row r="5215" spans="1:2" ht="13.8" customHeight="1">
      <c r="A5215" s="107" t="s">
        <v>3266</v>
      </c>
      <c r="B5215" s="107" t="s">
        <v>1119</v>
      </c>
    </row>
    <row r="5216" spans="1:2" ht="13.8" customHeight="1">
      <c r="A5216" s="107" t="s">
        <v>3267</v>
      </c>
      <c r="B5216" s="107" t="s">
        <v>1120</v>
      </c>
    </row>
    <row r="5217" spans="1:2" ht="13.8" customHeight="1">
      <c r="A5217" s="107" t="s">
        <v>3268</v>
      </c>
      <c r="B5217" s="107" t="s">
        <v>1121</v>
      </c>
    </row>
    <row r="5218" spans="1:2" ht="13.8" customHeight="1">
      <c r="A5218" s="107" t="s">
        <v>3269</v>
      </c>
      <c r="B5218" s="107" t="s">
        <v>1122</v>
      </c>
    </row>
    <row r="5219" spans="1:2" ht="13.8" customHeight="1">
      <c r="A5219" s="107" t="s">
        <v>3270</v>
      </c>
      <c r="B5219" s="107" t="s">
        <v>1123</v>
      </c>
    </row>
    <row r="5220" spans="1:2" ht="13.8" customHeight="1">
      <c r="A5220" s="107" t="s">
        <v>3271</v>
      </c>
      <c r="B5220" s="107" t="s">
        <v>1124</v>
      </c>
    </row>
    <row r="5221" spans="1:2" ht="13.8" customHeight="1">
      <c r="A5221" s="107" t="s">
        <v>3272</v>
      </c>
      <c r="B5221" s="107" t="s">
        <v>1125</v>
      </c>
    </row>
    <row r="5222" spans="1:2" ht="13.8" customHeight="1">
      <c r="A5222" s="107" t="s">
        <v>3273</v>
      </c>
      <c r="B5222" s="107" t="s">
        <v>1126</v>
      </c>
    </row>
    <row r="5223" spans="1:2" ht="13.8" customHeight="1">
      <c r="A5223" s="107" t="s">
        <v>3274</v>
      </c>
      <c r="B5223" s="107" t="s">
        <v>1127</v>
      </c>
    </row>
    <row r="5224" spans="1:2" ht="13.8" customHeight="1">
      <c r="A5224" s="107" t="s">
        <v>3275</v>
      </c>
      <c r="B5224" s="107" t="s">
        <v>1128</v>
      </c>
    </row>
    <row r="5225" spans="1:2" ht="13.8" customHeight="1">
      <c r="A5225" s="107" t="s">
        <v>3276</v>
      </c>
      <c r="B5225" s="107" t="s">
        <v>1129</v>
      </c>
    </row>
    <row r="5226" spans="1:2" ht="13.8" customHeight="1">
      <c r="A5226" s="107" t="s">
        <v>3277</v>
      </c>
      <c r="B5226" s="107" t="s">
        <v>1130</v>
      </c>
    </row>
    <row r="5227" spans="1:2" ht="13.8" customHeight="1">
      <c r="A5227" s="107" t="s">
        <v>3278</v>
      </c>
      <c r="B5227" s="107" t="s">
        <v>1131</v>
      </c>
    </row>
    <row r="5228" spans="1:2" ht="13.8" customHeight="1">
      <c r="A5228" s="107" t="s">
        <v>3279</v>
      </c>
      <c r="B5228" s="107" t="s">
        <v>1132</v>
      </c>
    </row>
    <row r="5229" spans="1:2" ht="13.8" customHeight="1">
      <c r="A5229" s="107" t="s">
        <v>3280</v>
      </c>
      <c r="B5229" s="107" t="s">
        <v>1133</v>
      </c>
    </row>
    <row r="5230" spans="1:2" ht="13.8" customHeight="1">
      <c r="A5230" s="107" t="s">
        <v>3281</v>
      </c>
      <c r="B5230" s="107" t="s">
        <v>1134</v>
      </c>
    </row>
    <row r="5231" spans="1:2" ht="13.8" customHeight="1">
      <c r="A5231" s="107" t="s">
        <v>3282</v>
      </c>
      <c r="B5231" s="107" t="s">
        <v>1135</v>
      </c>
    </row>
    <row r="5232" spans="1:2" ht="13.8" customHeight="1">
      <c r="A5232" s="107" t="s">
        <v>3283</v>
      </c>
      <c r="B5232" s="107" t="s">
        <v>1136</v>
      </c>
    </row>
    <row r="5233" spans="1:2" ht="13.8" customHeight="1">
      <c r="A5233" s="107" t="s">
        <v>3284</v>
      </c>
      <c r="B5233" s="107" t="s">
        <v>1137</v>
      </c>
    </row>
    <row r="5234" spans="1:2" ht="13.8" customHeight="1">
      <c r="A5234" s="107" t="s">
        <v>3285</v>
      </c>
      <c r="B5234" s="107" t="s">
        <v>1138</v>
      </c>
    </row>
    <row r="5235" spans="1:2" ht="13.8" customHeight="1">
      <c r="A5235" s="107" t="s">
        <v>3286</v>
      </c>
      <c r="B5235" s="107" t="s">
        <v>1139</v>
      </c>
    </row>
    <row r="5236" spans="1:2" ht="13.8" customHeight="1">
      <c r="A5236" s="107" t="s">
        <v>3287</v>
      </c>
      <c r="B5236" s="107" t="s">
        <v>1140</v>
      </c>
    </row>
    <row r="5237" spans="1:2" ht="13.8" customHeight="1">
      <c r="A5237" s="107" t="s">
        <v>3288</v>
      </c>
      <c r="B5237" s="107" t="s">
        <v>1141</v>
      </c>
    </row>
    <row r="5238" spans="1:2" ht="13.8" customHeight="1">
      <c r="A5238" s="107" t="s">
        <v>3289</v>
      </c>
      <c r="B5238" s="107" t="s">
        <v>1142</v>
      </c>
    </row>
    <row r="5239" spans="1:2" ht="13.8" customHeight="1">
      <c r="A5239" s="107" t="s">
        <v>3290</v>
      </c>
      <c r="B5239" s="107" t="s">
        <v>1142</v>
      </c>
    </row>
    <row r="5240" spans="1:2" ht="13.8" customHeight="1">
      <c r="A5240" s="107" t="s">
        <v>3291</v>
      </c>
      <c r="B5240" s="107" t="s">
        <v>1142</v>
      </c>
    </row>
    <row r="5241" spans="1:2" ht="13.8" customHeight="1">
      <c r="A5241" s="107" t="s">
        <v>3292</v>
      </c>
      <c r="B5241" s="107" t="s">
        <v>1142</v>
      </c>
    </row>
    <row r="5242" spans="1:2" ht="13.8" customHeight="1">
      <c r="A5242" s="107" t="s">
        <v>3293</v>
      </c>
      <c r="B5242" s="107" t="s">
        <v>1142</v>
      </c>
    </row>
    <row r="5243" spans="1:2" ht="13.8" customHeight="1">
      <c r="A5243" s="107" t="s">
        <v>3294</v>
      </c>
      <c r="B5243" s="107" t="s">
        <v>1142</v>
      </c>
    </row>
    <row r="5244" spans="1:2" ht="13.8" customHeight="1">
      <c r="A5244" s="107" t="s">
        <v>3295</v>
      </c>
      <c r="B5244" s="107" t="s">
        <v>1142</v>
      </c>
    </row>
    <row r="5245" spans="1:2" ht="13.8" customHeight="1">
      <c r="A5245" s="107" t="s">
        <v>3296</v>
      </c>
      <c r="B5245" s="107" t="s">
        <v>1142</v>
      </c>
    </row>
    <row r="5246" spans="1:2" ht="13.8" customHeight="1">
      <c r="A5246" s="107" t="s">
        <v>3297</v>
      </c>
      <c r="B5246" s="107" t="s">
        <v>1142</v>
      </c>
    </row>
    <row r="5247" spans="1:2" ht="13.8" customHeight="1">
      <c r="A5247" s="107" t="s">
        <v>3298</v>
      </c>
      <c r="B5247" s="107" t="s">
        <v>1142</v>
      </c>
    </row>
    <row r="5248" spans="1:2" ht="13.8" customHeight="1">
      <c r="A5248" s="107" t="s">
        <v>3299</v>
      </c>
      <c r="B5248" s="107" t="s">
        <v>1142</v>
      </c>
    </row>
    <row r="5249" spans="1:2" ht="13.8" customHeight="1">
      <c r="A5249" s="107" t="s">
        <v>3300</v>
      </c>
      <c r="B5249" s="107" t="s">
        <v>1142</v>
      </c>
    </row>
    <row r="5250" spans="1:2" ht="13.8" customHeight="1">
      <c r="A5250" s="107" t="s">
        <v>3301</v>
      </c>
      <c r="B5250" s="107" t="s">
        <v>1142</v>
      </c>
    </row>
    <row r="5251" spans="1:2" ht="13.8" customHeight="1">
      <c r="A5251" s="107" t="s">
        <v>3302</v>
      </c>
      <c r="B5251" s="107" t="s">
        <v>1142</v>
      </c>
    </row>
    <row r="5252" spans="1:2" ht="13.8" customHeight="1">
      <c r="A5252" s="107" t="s">
        <v>3303</v>
      </c>
      <c r="B5252" s="107" t="s">
        <v>1142</v>
      </c>
    </row>
    <row r="5253" spans="1:2" ht="13.8" customHeight="1">
      <c r="A5253" s="107" t="s">
        <v>3304</v>
      </c>
      <c r="B5253" s="107" t="s">
        <v>1142</v>
      </c>
    </row>
    <row r="5254" spans="1:2" ht="13.8" customHeight="1">
      <c r="A5254" s="107" t="s">
        <v>3305</v>
      </c>
      <c r="B5254" s="107" t="s">
        <v>1142</v>
      </c>
    </row>
    <row r="5255" spans="1:2" ht="13.8" customHeight="1">
      <c r="A5255" s="107" t="s">
        <v>3306</v>
      </c>
      <c r="B5255" s="107" t="s">
        <v>1142</v>
      </c>
    </row>
    <row r="5256" spans="1:2" ht="13.8" customHeight="1">
      <c r="A5256" s="107" t="s">
        <v>3307</v>
      </c>
      <c r="B5256" s="107" t="s">
        <v>1142</v>
      </c>
    </row>
    <row r="5257" spans="1:2" ht="13.8" customHeight="1">
      <c r="A5257" s="107" t="s">
        <v>3308</v>
      </c>
      <c r="B5257" s="107" t="s">
        <v>1142</v>
      </c>
    </row>
    <row r="5258" spans="1:2" ht="13.8" customHeight="1">
      <c r="A5258" s="107" t="s">
        <v>3309</v>
      </c>
      <c r="B5258" s="107" t="s">
        <v>1142</v>
      </c>
    </row>
    <row r="5259" spans="1:2" ht="13.8" customHeight="1">
      <c r="A5259" s="107" t="s">
        <v>3310</v>
      </c>
      <c r="B5259" s="107" t="s">
        <v>1142</v>
      </c>
    </row>
    <row r="5260" spans="1:2" ht="13.8" customHeight="1">
      <c r="A5260" s="107" t="s">
        <v>3311</v>
      </c>
      <c r="B5260" s="107" t="s">
        <v>1142</v>
      </c>
    </row>
    <row r="5261" spans="1:2" ht="13.8" customHeight="1">
      <c r="A5261" s="107" t="s">
        <v>3312</v>
      </c>
      <c r="B5261" s="107" t="s">
        <v>1142</v>
      </c>
    </row>
    <row r="5262" spans="1:2" ht="13.8" customHeight="1">
      <c r="A5262" s="107" t="s">
        <v>3313</v>
      </c>
      <c r="B5262" s="107" t="s">
        <v>1142</v>
      </c>
    </row>
    <row r="5263" spans="1:2" ht="13.8" customHeight="1">
      <c r="A5263" s="107" t="s">
        <v>3314</v>
      </c>
      <c r="B5263" s="107" t="s">
        <v>1142</v>
      </c>
    </row>
    <row r="5264" spans="1:2" ht="13.8" customHeight="1">
      <c r="A5264" s="107" t="s">
        <v>3315</v>
      </c>
      <c r="B5264" s="107" t="s">
        <v>1142</v>
      </c>
    </row>
    <row r="5265" spans="1:2" ht="13.8" customHeight="1">
      <c r="A5265" s="107" t="s">
        <v>3316</v>
      </c>
      <c r="B5265" s="107" t="s">
        <v>1142</v>
      </c>
    </row>
    <row r="5266" spans="1:2" ht="13.8" customHeight="1">
      <c r="A5266" s="107" t="s">
        <v>3317</v>
      </c>
      <c r="B5266" s="107" t="s">
        <v>1142</v>
      </c>
    </row>
    <row r="5267" spans="1:2" ht="13.8" customHeight="1">
      <c r="A5267" s="107" t="s">
        <v>3318</v>
      </c>
      <c r="B5267" s="107" t="s">
        <v>1142</v>
      </c>
    </row>
    <row r="5268" spans="1:2" ht="13.8" customHeight="1">
      <c r="A5268" s="107" t="s">
        <v>3319</v>
      </c>
      <c r="B5268" s="107" t="s">
        <v>1142</v>
      </c>
    </row>
    <row r="5269" spans="1:2" ht="13.8" customHeight="1">
      <c r="A5269" s="107" t="s">
        <v>3320</v>
      </c>
      <c r="B5269" s="107" t="s">
        <v>1142</v>
      </c>
    </row>
    <row r="5270" spans="1:2" ht="13.8" customHeight="1">
      <c r="A5270" s="107" t="s">
        <v>3321</v>
      </c>
      <c r="B5270" s="107" t="s">
        <v>1142</v>
      </c>
    </row>
    <row r="5271" spans="1:2" ht="13.8" customHeight="1">
      <c r="A5271" s="107" t="s">
        <v>3322</v>
      </c>
      <c r="B5271" s="107" t="s">
        <v>1142</v>
      </c>
    </row>
    <row r="5272" spans="1:2" ht="13.8" customHeight="1">
      <c r="A5272" s="107" t="s">
        <v>3323</v>
      </c>
      <c r="B5272" s="107" t="s">
        <v>1142</v>
      </c>
    </row>
    <row r="5273" spans="1:2" ht="13.8" customHeight="1">
      <c r="A5273" s="107" t="s">
        <v>3324</v>
      </c>
      <c r="B5273" s="107" t="s">
        <v>1142</v>
      </c>
    </row>
    <row r="5274" spans="1:2" ht="13.8" customHeight="1">
      <c r="A5274" s="107" t="s">
        <v>3325</v>
      </c>
      <c r="B5274" s="107" t="s">
        <v>1142</v>
      </c>
    </row>
    <row r="5275" spans="1:2" ht="13.8" customHeight="1">
      <c r="A5275" s="107" t="s">
        <v>3326</v>
      </c>
      <c r="B5275" s="107" t="s">
        <v>1142</v>
      </c>
    </row>
    <row r="5276" spans="1:2" ht="13.8" customHeight="1">
      <c r="A5276" s="107" t="s">
        <v>3327</v>
      </c>
      <c r="B5276" s="107" t="s">
        <v>1142</v>
      </c>
    </row>
    <row r="5277" spans="1:2" ht="13.8" customHeight="1">
      <c r="A5277" s="107" t="s">
        <v>3328</v>
      </c>
      <c r="B5277" s="107" t="s">
        <v>1142</v>
      </c>
    </row>
    <row r="5278" spans="1:2" ht="13.8" customHeight="1">
      <c r="A5278" s="107" t="s">
        <v>3329</v>
      </c>
      <c r="B5278" s="107" t="s">
        <v>1142</v>
      </c>
    </row>
    <row r="5279" spans="1:2" ht="13.8" customHeight="1">
      <c r="A5279" s="107" t="s">
        <v>3330</v>
      </c>
      <c r="B5279" s="107" t="s">
        <v>1142</v>
      </c>
    </row>
    <row r="5280" spans="1:2" ht="13.8" customHeight="1">
      <c r="A5280" s="107" t="s">
        <v>3331</v>
      </c>
      <c r="B5280" s="107" t="s">
        <v>1142</v>
      </c>
    </row>
    <row r="5281" spans="1:2" ht="13.8" customHeight="1">
      <c r="A5281" s="107" t="s">
        <v>3332</v>
      </c>
      <c r="B5281" s="107" t="s">
        <v>1142</v>
      </c>
    </row>
    <row r="5282" spans="1:2" ht="13.8" customHeight="1">
      <c r="A5282" s="107" t="s">
        <v>3333</v>
      </c>
      <c r="B5282" s="107" t="s">
        <v>1142</v>
      </c>
    </row>
    <row r="5283" spans="1:2" ht="13.8" customHeight="1">
      <c r="A5283" s="107" t="s">
        <v>3334</v>
      </c>
      <c r="B5283" s="107" t="s">
        <v>1142</v>
      </c>
    </row>
    <row r="5284" spans="1:2" ht="13.8" customHeight="1">
      <c r="A5284" s="107" t="s">
        <v>3335</v>
      </c>
      <c r="B5284" s="107" t="s">
        <v>1142</v>
      </c>
    </row>
    <row r="5285" spans="1:2" ht="13.8" customHeight="1">
      <c r="A5285" s="107" t="s">
        <v>3336</v>
      </c>
      <c r="B5285" s="107" t="s">
        <v>1142</v>
      </c>
    </row>
    <row r="5286" spans="1:2" ht="13.8" customHeight="1">
      <c r="A5286" s="107" t="s">
        <v>3337</v>
      </c>
      <c r="B5286" s="107" t="s">
        <v>1142</v>
      </c>
    </row>
    <row r="5287" spans="1:2" ht="13.8" customHeight="1">
      <c r="A5287" s="107" t="s">
        <v>3338</v>
      </c>
      <c r="B5287" s="107" t="s">
        <v>1142</v>
      </c>
    </row>
    <row r="5288" spans="1:2" ht="13.8" customHeight="1">
      <c r="A5288" s="107" t="s">
        <v>3339</v>
      </c>
      <c r="B5288" s="107" t="s">
        <v>1142</v>
      </c>
    </row>
    <row r="5289" spans="1:2" ht="13.8" customHeight="1">
      <c r="A5289" s="107" t="s">
        <v>3340</v>
      </c>
      <c r="B5289" s="107" t="s">
        <v>1142</v>
      </c>
    </row>
    <row r="5290" spans="1:2" ht="13.8" customHeight="1">
      <c r="A5290" s="107" t="s">
        <v>3341</v>
      </c>
      <c r="B5290" s="107" t="s">
        <v>1142</v>
      </c>
    </row>
    <row r="5291" spans="1:2" ht="13.8" customHeight="1">
      <c r="A5291" s="107" t="s">
        <v>3342</v>
      </c>
      <c r="B5291" s="107" t="s">
        <v>1142</v>
      </c>
    </row>
    <row r="5292" spans="1:2" ht="13.8" customHeight="1">
      <c r="A5292" s="107" t="s">
        <v>1159</v>
      </c>
      <c r="B5292" s="107" t="s">
        <v>135</v>
      </c>
    </row>
    <row r="5293" spans="1:2" ht="13.8" customHeight="1">
      <c r="A5293" s="107" t="s">
        <v>1160</v>
      </c>
      <c r="B5293" s="107" t="s">
        <v>137</v>
      </c>
    </row>
    <row r="5294" spans="1:2" ht="13.8" customHeight="1">
      <c r="A5294" s="107" t="s">
        <v>1161</v>
      </c>
      <c r="B5294" s="107" t="s">
        <v>139</v>
      </c>
    </row>
    <row r="5295" spans="1:2" ht="13.8" customHeight="1">
      <c r="A5295" s="107" t="s">
        <v>1162</v>
      </c>
      <c r="B5295" s="107" t="s">
        <v>141</v>
      </c>
    </row>
    <row r="5296" spans="1:2" ht="13.8" customHeight="1">
      <c r="A5296" s="107" t="s">
        <v>1163</v>
      </c>
      <c r="B5296" s="107" t="s">
        <v>143</v>
      </c>
    </row>
    <row r="5297" spans="1:2" ht="13.8" customHeight="1">
      <c r="A5297" s="107" t="s">
        <v>1164</v>
      </c>
      <c r="B5297" s="107" t="s">
        <v>144</v>
      </c>
    </row>
    <row r="5298" spans="1:2" ht="13.8" customHeight="1">
      <c r="A5298" s="107" t="s">
        <v>1165</v>
      </c>
      <c r="B5298" s="107" t="s">
        <v>145</v>
      </c>
    </row>
    <row r="5299" spans="1:2" ht="13.8" customHeight="1">
      <c r="A5299" s="107" t="s">
        <v>1166</v>
      </c>
      <c r="B5299" s="107" t="s">
        <v>146</v>
      </c>
    </row>
    <row r="5300" spans="1:2" ht="13.8" customHeight="1">
      <c r="A5300" s="107" t="s">
        <v>1167</v>
      </c>
      <c r="B5300" s="107" t="s">
        <v>148</v>
      </c>
    </row>
    <row r="5301" spans="1:2" ht="13.8" customHeight="1">
      <c r="A5301" s="107" t="s">
        <v>1168</v>
      </c>
      <c r="B5301" s="107" t="s">
        <v>150</v>
      </c>
    </row>
    <row r="5302" spans="1:2" ht="13.8" customHeight="1">
      <c r="A5302" s="107" t="s">
        <v>1169</v>
      </c>
      <c r="B5302" s="107" t="s">
        <v>152</v>
      </c>
    </row>
    <row r="5303" spans="1:2" ht="13.8" customHeight="1">
      <c r="A5303" s="107" t="s">
        <v>1170</v>
      </c>
      <c r="B5303" s="107" t="s">
        <v>154</v>
      </c>
    </row>
    <row r="5304" spans="1:2" ht="13.8" customHeight="1">
      <c r="A5304" s="107" t="s">
        <v>1171</v>
      </c>
      <c r="B5304" s="107" t="s">
        <v>156</v>
      </c>
    </row>
    <row r="5305" spans="1:2" ht="13.8" customHeight="1">
      <c r="A5305" s="107" t="s">
        <v>1172</v>
      </c>
      <c r="B5305" s="107" t="s">
        <v>147</v>
      </c>
    </row>
    <row r="5306" spans="1:2" ht="13.8" customHeight="1">
      <c r="A5306" s="107" t="s">
        <v>1173</v>
      </c>
      <c r="B5306" s="107" t="s">
        <v>149</v>
      </c>
    </row>
    <row r="5307" spans="1:2" ht="13.8" customHeight="1">
      <c r="A5307" s="107" t="s">
        <v>1174</v>
      </c>
      <c r="B5307" s="107" t="s">
        <v>151</v>
      </c>
    </row>
    <row r="5308" spans="1:2" ht="13.8" customHeight="1">
      <c r="A5308" s="107" t="s">
        <v>1175</v>
      </c>
      <c r="B5308" s="107" t="s">
        <v>153</v>
      </c>
    </row>
    <row r="5309" spans="1:2" ht="13.8" customHeight="1">
      <c r="A5309" s="107" t="s">
        <v>1176</v>
      </c>
      <c r="B5309" s="107" t="s">
        <v>155</v>
      </c>
    </row>
    <row r="5310" spans="1:2" ht="13.8" customHeight="1">
      <c r="A5310" s="107" t="s">
        <v>1177</v>
      </c>
      <c r="B5310" s="107" t="s">
        <v>157</v>
      </c>
    </row>
    <row r="5311" spans="1:2" ht="13.8" customHeight="1">
      <c r="A5311" s="107" t="s">
        <v>1178</v>
      </c>
      <c r="B5311" s="107" t="s">
        <v>158</v>
      </c>
    </row>
    <row r="5312" spans="1:2" ht="13.8" customHeight="1">
      <c r="A5312" s="107" t="s">
        <v>1179</v>
      </c>
      <c r="B5312" s="107" t="s">
        <v>159</v>
      </c>
    </row>
    <row r="5313" spans="1:2" ht="13.8" customHeight="1">
      <c r="A5313" s="107" t="s">
        <v>1180</v>
      </c>
      <c r="B5313" s="107" t="s">
        <v>73</v>
      </c>
    </row>
    <row r="5314" spans="1:2" ht="13.8" customHeight="1">
      <c r="A5314" s="107" t="s">
        <v>1181</v>
      </c>
      <c r="B5314" s="107" t="s">
        <v>186</v>
      </c>
    </row>
    <row r="5315" spans="1:2" ht="13.8" customHeight="1">
      <c r="A5315" s="107" t="s">
        <v>1182</v>
      </c>
      <c r="B5315" s="107" t="s">
        <v>187</v>
      </c>
    </row>
    <row r="5316" spans="1:2" ht="13.8" customHeight="1">
      <c r="A5316" s="107" t="s">
        <v>1183</v>
      </c>
      <c r="B5316" s="107" t="s">
        <v>188</v>
      </c>
    </row>
    <row r="5317" spans="1:2" ht="13.8" customHeight="1">
      <c r="A5317" s="107" t="s">
        <v>1184</v>
      </c>
      <c r="B5317" s="107" t="s">
        <v>75</v>
      </c>
    </row>
    <row r="5318" spans="1:2" ht="13.8" customHeight="1">
      <c r="A5318" s="107" t="s">
        <v>1185</v>
      </c>
      <c r="B5318" s="107" t="s">
        <v>189</v>
      </c>
    </row>
    <row r="5319" spans="1:2" ht="13.8" customHeight="1">
      <c r="A5319" s="107" t="s">
        <v>1186</v>
      </c>
      <c r="B5319" s="107" t="s">
        <v>190</v>
      </c>
    </row>
    <row r="5320" spans="1:2" ht="13.8" customHeight="1">
      <c r="A5320" s="107" t="s">
        <v>1187</v>
      </c>
      <c r="B5320" s="107" t="s">
        <v>191</v>
      </c>
    </row>
    <row r="5321" spans="1:2" ht="13.8" customHeight="1">
      <c r="A5321" s="107" t="s">
        <v>1188</v>
      </c>
      <c r="B5321" s="107" t="s">
        <v>192</v>
      </c>
    </row>
    <row r="5322" spans="1:2" ht="13.8" customHeight="1">
      <c r="A5322" s="107" t="s">
        <v>1189</v>
      </c>
      <c r="B5322" s="107" t="s">
        <v>193</v>
      </c>
    </row>
    <row r="5323" spans="1:2" ht="13.8" customHeight="1">
      <c r="A5323" s="107" t="s">
        <v>1190</v>
      </c>
      <c r="B5323" s="107" t="s">
        <v>77</v>
      </c>
    </row>
    <row r="5324" spans="1:2" ht="13.8" customHeight="1">
      <c r="A5324" s="107" t="s">
        <v>1191</v>
      </c>
      <c r="B5324" s="107" t="s">
        <v>194</v>
      </c>
    </row>
    <row r="5325" spans="1:2" ht="13.8" customHeight="1">
      <c r="A5325" s="107" t="s">
        <v>1192</v>
      </c>
      <c r="B5325" s="107" t="s">
        <v>195</v>
      </c>
    </row>
    <row r="5326" spans="1:2" ht="13.8" customHeight="1">
      <c r="A5326" s="107" t="s">
        <v>1193</v>
      </c>
      <c r="B5326" s="107" t="s">
        <v>196</v>
      </c>
    </row>
    <row r="5327" spans="1:2" ht="13.8" customHeight="1">
      <c r="A5327" s="107" t="s">
        <v>1194</v>
      </c>
      <c r="B5327" s="107" t="s">
        <v>197</v>
      </c>
    </row>
    <row r="5328" spans="1:2" ht="13.8" customHeight="1">
      <c r="A5328" s="107" t="s">
        <v>1195</v>
      </c>
      <c r="B5328" s="107" t="s">
        <v>198</v>
      </c>
    </row>
    <row r="5329" spans="1:2" ht="13.8" customHeight="1">
      <c r="A5329" s="107" t="s">
        <v>1196</v>
      </c>
      <c r="B5329" s="107" t="s">
        <v>199</v>
      </c>
    </row>
    <row r="5330" spans="1:2" ht="13.8" customHeight="1">
      <c r="A5330" s="107" t="s">
        <v>1197</v>
      </c>
      <c r="B5330" s="107" t="s">
        <v>222</v>
      </c>
    </row>
    <row r="5331" spans="1:2" ht="13.8" customHeight="1">
      <c r="A5331" s="107" t="s">
        <v>1198</v>
      </c>
      <c r="B5331" s="107" t="s">
        <v>224</v>
      </c>
    </row>
    <row r="5332" spans="1:2" ht="13.8" customHeight="1">
      <c r="A5332" s="107" t="s">
        <v>1199</v>
      </c>
      <c r="B5332" s="107" t="s">
        <v>226</v>
      </c>
    </row>
    <row r="5333" spans="1:2" ht="13.8" customHeight="1">
      <c r="A5333" s="107" t="s">
        <v>1200</v>
      </c>
      <c r="B5333" s="107" t="s">
        <v>227</v>
      </c>
    </row>
    <row r="5334" spans="1:2" ht="13.8" customHeight="1">
      <c r="A5334" s="107" t="s">
        <v>1201</v>
      </c>
      <c r="B5334" s="107" t="s">
        <v>228</v>
      </c>
    </row>
    <row r="5335" spans="1:2" ht="13.8" customHeight="1">
      <c r="A5335" s="107" t="s">
        <v>1202</v>
      </c>
      <c r="B5335" s="107" t="s">
        <v>229</v>
      </c>
    </row>
    <row r="5336" spans="1:2" ht="13.8" customHeight="1">
      <c r="A5336" s="107" t="s">
        <v>1203</v>
      </c>
      <c r="B5336" s="107" t="s">
        <v>230</v>
      </c>
    </row>
    <row r="5337" spans="1:2" ht="13.8" customHeight="1">
      <c r="A5337" s="107" t="s">
        <v>1204</v>
      </c>
      <c r="B5337" s="107" t="s">
        <v>231</v>
      </c>
    </row>
    <row r="5338" spans="1:2" ht="13.8" customHeight="1">
      <c r="A5338" s="107" t="s">
        <v>1205</v>
      </c>
      <c r="B5338" s="107" t="s">
        <v>232</v>
      </c>
    </row>
    <row r="5339" spans="1:2" ht="13.8" customHeight="1">
      <c r="A5339" s="107" t="s">
        <v>1206</v>
      </c>
      <c r="B5339" s="107" t="s">
        <v>233</v>
      </c>
    </row>
    <row r="5340" spans="1:2" ht="13.8" customHeight="1">
      <c r="A5340" s="107" t="s">
        <v>1207</v>
      </c>
      <c r="B5340" s="107" t="s">
        <v>234</v>
      </c>
    </row>
    <row r="5341" spans="1:2" ht="13.8" customHeight="1">
      <c r="A5341" s="107" t="s">
        <v>1208</v>
      </c>
      <c r="B5341" s="107" t="s">
        <v>235</v>
      </c>
    </row>
    <row r="5342" spans="1:2" ht="13.8" customHeight="1">
      <c r="A5342" s="107" t="s">
        <v>1209</v>
      </c>
      <c r="B5342" s="107" t="s">
        <v>236</v>
      </c>
    </row>
    <row r="5343" spans="1:2" ht="13.8" customHeight="1">
      <c r="A5343" s="107" t="s">
        <v>1210</v>
      </c>
      <c r="B5343" s="107" t="s">
        <v>237</v>
      </c>
    </row>
    <row r="5344" spans="1:2" ht="13.8" customHeight="1">
      <c r="A5344" s="107" t="s">
        <v>1211</v>
      </c>
      <c r="B5344" s="107" t="s">
        <v>238</v>
      </c>
    </row>
    <row r="5345" spans="1:2" ht="13.8" customHeight="1">
      <c r="A5345" s="107" t="s">
        <v>1212</v>
      </c>
      <c r="B5345" s="107" t="s">
        <v>239</v>
      </c>
    </row>
    <row r="5346" spans="1:2" ht="13.8" customHeight="1">
      <c r="A5346" s="107" t="s">
        <v>1213</v>
      </c>
      <c r="B5346" s="107" t="s">
        <v>240</v>
      </c>
    </row>
    <row r="5347" spans="1:2" ht="13.8" customHeight="1">
      <c r="A5347" s="107" t="s">
        <v>1214</v>
      </c>
      <c r="B5347" s="107" t="s">
        <v>241</v>
      </c>
    </row>
    <row r="5348" spans="1:2" ht="13.8" customHeight="1">
      <c r="A5348" s="107" t="s">
        <v>1215</v>
      </c>
      <c r="B5348" s="107" t="s">
        <v>242</v>
      </c>
    </row>
    <row r="5349" spans="1:2" ht="13.8" customHeight="1">
      <c r="A5349" s="107" t="s">
        <v>1216</v>
      </c>
      <c r="B5349" s="107" t="s">
        <v>243</v>
      </c>
    </row>
    <row r="5350" spans="1:2" ht="13.8" customHeight="1">
      <c r="A5350" s="107" t="s">
        <v>1217</v>
      </c>
      <c r="B5350" s="107" t="s">
        <v>244</v>
      </c>
    </row>
    <row r="5351" spans="1:2" ht="13.8" customHeight="1">
      <c r="A5351" s="107" t="s">
        <v>1218</v>
      </c>
      <c r="B5351" s="107" t="s">
        <v>245</v>
      </c>
    </row>
    <row r="5352" spans="1:2" ht="13.8" customHeight="1">
      <c r="A5352" s="107" t="s">
        <v>1219</v>
      </c>
      <c r="B5352" s="107" t="s">
        <v>246</v>
      </c>
    </row>
    <row r="5353" spans="1:2" ht="13.8" customHeight="1">
      <c r="A5353" s="107" t="s">
        <v>1220</v>
      </c>
      <c r="B5353" s="107" t="s">
        <v>223</v>
      </c>
    </row>
    <row r="5354" spans="1:2" ht="13.8" customHeight="1">
      <c r="A5354" s="107" t="s">
        <v>1221</v>
      </c>
      <c r="B5354" s="107" t="s">
        <v>225</v>
      </c>
    </row>
    <row r="5355" spans="1:2" ht="13.8" customHeight="1">
      <c r="A5355" s="124" t="s">
        <v>13046</v>
      </c>
      <c r="B5355" s="124" t="s">
        <v>2770</v>
      </c>
    </row>
    <row r="5356" spans="1:2" ht="13.8" customHeight="1">
      <c r="A5356" s="124" t="s">
        <v>13047</v>
      </c>
      <c r="B5356" s="124" t="s">
        <v>2771</v>
      </c>
    </row>
    <row r="5357" spans="1:2" ht="13.8" customHeight="1">
      <c r="A5357" s="124" t="s">
        <v>13048</v>
      </c>
      <c r="B5357" s="124" t="s">
        <v>2772</v>
      </c>
    </row>
    <row r="5358" spans="1:2" ht="13.8" customHeight="1">
      <c r="A5358" s="124" t="s">
        <v>13049</v>
      </c>
      <c r="B5358" s="124" t="s">
        <v>2822</v>
      </c>
    </row>
    <row r="5359" spans="1:2" ht="13.8" customHeight="1">
      <c r="A5359" s="124" t="s">
        <v>13050</v>
      </c>
      <c r="B5359" s="124" t="s">
        <v>2773</v>
      </c>
    </row>
    <row r="5360" spans="1:2" ht="13.8" customHeight="1">
      <c r="A5360" s="124" t="s">
        <v>13051</v>
      </c>
      <c r="B5360" s="124" t="s">
        <v>2837</v>
      </c>
    </row>
    <row r="5361" spans="1:2" ht="13.8" customHeight="1">
      <c r="A5361" s="124" t="s">
        <v>13052</v>
      </c>
      <c r="B5361" s="124" t="s">
        <v>2856</v>
      </c>
    </row>
    <row r="5362" spans="1:2" ht="13.8" customHeight="1">
      <c r="A5362" s="124" t="s">
        <v>13053</v>
      </c>
      <c r="B5362" s="124" t="s">
        <v>2857</v>
      </c>
    </row>
    <row r="5363" spans="1:2" ht="13.8" customHeight="1">
      <c r="A5363" s="124" t="s">
        <v>13054</v>
      </c>
      <c r="B5363" s="124" t="s">
        <v>2868</v>
      </c>
    </row>
    <row r="5364" spans="1:2" ht="13.8" customHeight="1">
      <c r="A5364" s="124" t="s">
        <v>13055</v>
      </c>
      <c r="B5364" s="124" t="s">
        <v>2838</v>
      </c>
    </row>
    <row r="5365" spans="1:2" ht="13.8" customHeight="1">
      <c r="A5365" s="124" t="s">
        <v>13056</v>
      </c>
      <c r="B5365" s="124" t="s">
        <v>2915</v>
      </c>
    </row>
    <row r="5366" spans="1:2" ht="13.8" customHeight="1">
      <c r="A5366" s="124" t="s">
        <v>13057</v>
      </c>
      <c r="B5366" s="124" t="s">
        <v>2911</v>
      </c>
    </row>
    <row r="5367" spans="1:2" ht="13.8" customHeight="1">
      <c r="A5367" s="124" t="s">
        <v>13058</v>
      </c>
      <c r="B5367" s="124" t="s">
        <v>2912</v>
      </c>
    </row>
    <row r="5368" spans="1:2" ht="13.8" customHeight="1">
      <c r="A5368" s="124" t="s">
        <v>13059</v>
      </c>
      <c r="B5368" s="124" t="s">
        <v>2907</v>
      </c>
    </row>
    <row r="5369" spans="1:2" ht="13.8" customHeight="1">
      <c r="A5369" s="124" t="s">
        <v>13060</v>
      </c>
      <c r="B5369" s="124" t="s">
        <v>2908</v>
      </c>
    </row>
    <row r="5370" spans="1:2" ht="13.8" customHeight="1">
      <c r="A5370" s="124" t="s">
        <v>13061</v>
      </c>
      <c r="B5370" s="124" t="s">
        <v>2776</v>
      </c>
    </row>
    <row r="5371" spans="1:2" ht="13.8" customHeight="1">
      <c r="A5371" s="124" t="s">
        <v>13062</v>
      </c>
      <c r="B5371" s="124" t="s">
        <v>2777</v>
      </c>
    </row>
    <row r="5372" spans="1:2" ht="13.8" customHeight="1">
      <c r="A5372" s="124" t="s">
        <v>13063</v>
      </c>
      <c r="B5372" s="124" t="s">
        <v>2778</v>
      </c>
    </row>
    <row r="5373" spans="1:2" ht="13.8" customHeight="1">
      <c r="A5373" s="124" t="s">
        <v>13064</v>
      </c>
      <c r="B5373" s="124" t="s">
        <v>2825</v>
      </c>
    </row>
    <row r="5374" spans="1:2" ht="13.8" customHeight="1">
      <c r="A5374" s="124" t="s">
        <v>13065</v>
      </c>
      <c r="B5374" s="124" t="s">
        <v>2779</v>
      </c>
    </row>
    <row r="5375" spans="1:2" ht="13.8" customHeight="1">
      <c r="A5375" s="124" t="s">
        <v>13066</v>
      </c>
      <c r="B5375" s="124" t="s">
        <v>2839</v>
      </c>
    </row>
    <row r="5376" spans="1:2" ht="13.8" customHeight="1">
      <c r="A5376" s="124" t="s">
        <v>13067</v>
      </c>
      <c r="B5376" s="124" t="s">
        <v>2858</v>
      </c>
    </row>
    <row r="5377" spans="1:2" ht="13.8" customHeight="1">
      <c r="A5377" s="124" t="s">
        <v>13068</v>
      </c>
      <c r="B5377" s="124" t="s">
        <v>2859</v>
      </c>
    </row>
    <row r="5378" spans="1:2" ht="13.8" customHeight="1">
      <c r="A5378" s="124" t="s">
        <v>13069</v>
      </c>
      <c r="B5378" s="124" t="s">
        <v>2869</v>
      </c>
    </row>
    <row r="5379" spans="1:2" ht="13.8" customHeight="1">
      <c r="A5379" s="124" t="s">
        <v>13070</v>
      </c>
      <c r="B5379" s="124" t="s">
        <v>2840</v>
      </c>
    </row>
    <row r="5380" spans="1:2" ht="13.8" customHeight="1">
      <c r="A5380" s="124" t="s">
        <v>13071</v>
      </c>
      <c r="B5380" s="124" t="s">
        <v>2916</v>
      </c>
    </row>
    <row r="5381" spans="1:2" ht="13.8" customHeight="1">
      <c r="A5381" s="124" t="s">
        <v>13072</v>
      </c>
      <c r="B5381" s="124" t="s">
        <v>2913</v>
      </c>
    </row>
    <row r="5382" spans="1:2" ht="13.8" customHeight="1">
      <c r="A5382" s="124" t="s">
        <v>13073</v>
      </c>
      <c r="B5382" s="124" t="s">
        <v>2914</v>
      </c>
    </row>
    <row r="5383" spans="1:2" ht="13.8" customHeight="1">
      <c r="A5383" s="124" t="s">
        <v>13074</v>
      </c>
      <c r="B5383" s="124" t="s">
        <v>2909</v>
      </c>
    </row>
    <row r="5384" spans="1:2" ht="13.8" customHeight="1">
      <c r="A5384" s="124" t="s">
        <v>13075</v>
      </c>
      <c r="B5384" s="124" t="s">
        <v>2910</v>
      </c>
    </row>
    <row r="5385" spans="1:2" ht="13.8" customHeight="1">
      <c r="A5385" s="124" t="s">
        <v>13076</v>
      </c>
      <c r="B5385" s="124" t="s">
        <v>2781</v>
      </c>
    </row>
    <row r="5386" spans="1:2" ht="13.8" customHeight="1">
      <c r="A5386" s="124" t="s">
        <v>13077</v>
      </c>
      <c r="B5386" s="124" t="s">
        <v>2782</v>
      </c>
    </row>
    <row r="5387" spans="1:2" ht="13.8" customHeight="1">
      <c r="A5387" s="124" t="s">
        <v>13078</v>
      </c>
      <c r="B5387" s="124" t="s">
        <v>2783</v>
      </c>
    </row>
    <row r="5388" spans="1:2" ht="13.8" customHeight="1">
      <c r="A5388" s="124" t="s">
        <v>13079</v>
      </c>
      <c r="B5388" s="124" t="s">
        <v>2828</v>
      </c>
    </row>
    <row r="5389" spans="1:2" ht="13.8" customHeight="1">
      <c r="A5389" s="124" t="s">
        <v>13080</v>
      </c>
      <c r="B5389" s="124" t="s">
        <v>2784</v>
      </c>
    </row>
    <row r="5390" spans="1:2" ht="13.8" customHeight="1">
      <c r="A5390" s="124" t="s">
        <v>13081</v>
      </c>
      <c r="B5390" s="124" t="s">
        <v>2841</v>
      </c>
    </row>
    <row r="5391" spans="1:2" ht="13.8" customHeight="1">
      <c r="A5391" s="124" t="s">
        <v>13082</v>
      </c>
      <c r="B5391" s="124" t="s">
        <v>2860</v>
      </c>
    </row>
    <row r="5392" spans="1:2" ht="13.8" customHeight="1">
      <c r="A5392" s="124" t="s">
        <v>13083</v>
      </c>
      <c r="B5392" s="124" t="s">
        <v>2861</v>
      </c>
    </row>
    <row r="5393" spans="1:2" ht="13.8" customHeight="1">
      <c r="A5393" s="124" t="s">
        <v>13084</v>
      </c>
      <c r="B5393" s="124" t="s">
        <v>2870</v>
      </c>
    </row>
    <row r="5394" spans="1:2" ht="13.8" customHeight="1">
      <c r="A5394" s="124" t="s">
        <v>13085</v>
      </c>
      <c r="B5394" s="124" t="s">
        <v>2842</v>
      </c>
    </row>
    <row r="5395" spans="1:2" ht="13.8" customHeight="1">
      <c r="A5395" s="124" t="s">
        <v>13086</v>
      </c>
      <c r="B5395" s="124" t="s">
        <v>2921</v>
      </c>
    </row>
    <row r="5396" spans="1:2" ht="13.8" customHeight="1">
      <c r="A5396" s="124" t="s">
        <v>13087</v>
      </c>
      <c r="B5396" s="124" t="s">
        <v>2919</v>
      </c>
    </row>
    <row r="5397" spans="1:2" ht="13.8" customHeight="1">
      <c r="A5397" s="124" t="s">
        <v>13088</v>
      </c>
      <c r="B5397" s="124" t="s">
        <v>2920</v>
      </c>
    </row>
    <row r="5398" spans="1:2" ht="13.8" customHeight="1">
      <c r="A5398" s="124" t="s">
        <v>13089</v>
      </c>
      <c r="B5398" s="124" t="s">
        <v>2917</v>
      </c>
    </row>
    <row r="5399" spans="1:2" ht="13.8" customHeight="1">
      <c r="A5399" s="124" t="s">
        <v>13090</v>
      </c>
      <c r="B5399" s="124" t="s">
        <v>2918</v>
      </c>
    </row>
    <row r="5400" spans="1:2" ht="13.8" customHeight="1">
      <c r="A5400" s="124" t="s">
        <v>13091</v>
      </c>
      <c r="B5400" s="124" t="s">
        <v>2787</v>
      </c>
    </row>
    <row r="5401" spans="1:2" ht="13.8" customHeight="1">
      <c r="A5401" s="124" t="s">
        <v>13092</v>
      </c>
      <c r="B5401" s="124" t="s">
        <v>2788</v>
      </c>
    </row>
    <row r="5402" spans="1:2" ht="13.8" customHeight="1">
      <c r="A5402" s="124" t="s">
        <v>13093</v>
      </c>
      <c r="B5402" s="124" t="s">
        <v>2789</v>
      </c>
    </row>
    <row r="5403" spans="1:2" ht="13.8" customHeight="1">
      <c r="A5403" s="124" t="s">
        <v>13094</v>
      </c>
      <c r="B5403" s="124" t="s">
        <v>2831</v>
      </c>
    </row>
    <row r="5404" spans="1:2" ht="13.8" customHeight="1">
      <c r="A5404" s="124" t="s">
        <v>13095</v>
      </c>
      <c r="B5404" s="124" t="s">
        <v>2790</v>
      </c>
    </row>
    <row r="5405" spans="1:2" ht="13.8" customHeight="1">
      <c r="A5405" s="124" t="s">
        <v>13096</v>
      </c>
      <c r="B5405" s="124" t="s">
        <v>2843</v>
      </c>
    </row>
    <row r="5406" spans="1:2" ht="13.8" customHeight="1">
      <c r="A5406" s="124" t="s">
        <v>13097</v>
      </c>
      <c r="B5406" s="124" t="s">
        <v>2862</v>
      </c>
    </row>
    <row r="5407" spans="1:2" ht="13.8" customHeight="1">
      <c r="A5407" s="124" t="s">
        <v>13098</v>
      </c>
      <c r="B5407" s="124" t="s">
        <v>2863</v>
      </c>
    </row>
    <row r="5408" spans="1:2" ht="13.8" customHeight="1">
      <c r="A5408" s="124" t="s">
        <v>13099</v>
      </c>
      <c r="B5408" s="124" t="s">
        <v>2871</v>
      </c>
    </row>
    <row r="5409" spans="1:2" ht="13.8" customHeight="1">
      <c r="A5409" s="124" t="s">
        <v>13100</v>
      </c>
      <c r="B5409" s="124" t="s">
        <v>2844</v>
      </c>
    </row>
    <row r="5410" spans="1:2" ht="13.8" customHeight="1">
      <c r="A5410" s="124" t="s">
        <v>13101</v>
      </c>
      <c r="B5410" s="124" t="s">
        <v>13276</v>
      </c>
    </row>
    <row r="5411" spans="1:2" ht="13.8" customHeight="1">
      <c r="A5411" s="124" t="s">
        <v>13102</v>
      </c>
      <c r="B5411" s="124" t="s">
        <v>2935</v>
      </c>
    </row>
    <row r="5412" spans="1:2" ht="13.8" customHeight="1">
      <c r="A5412" s="124" t="s">
        <v>13103</v>
      </c>
      <c r="B5412" s="124" t="s">
        <v>2928</v>
      </c>
    </row>
    <row r="5413" spans="1:2" ht="13.8" customHeight="1">
      <c r="A5413" s="124" t="s">
        <v>13104</v>
      </c>
      <c r="B5413" s="124" t="s">
        <v>2923</v>
      </c>
    </row>
    <row r="5414" spans="1:2" ht="13.8" customHeight="1">
      <c r="A5414" s="124" t="s">
        <v>13105</v>
      </c>
      <c r="B5414" s="124" t="s">
        <v>2924</v>
      </c>
    </row>
    <row r="5415" spans="1:2" ht="13.8" customHeight="1">
      <c r="A5415" s="124" t="s">
        <v>13106</v>
      </c>
      <c r="B5415" s="124" t="s">
        <v>2793</v>
      </c>
    </row>
    <row r="5416" spans="1:2" ht="13.8" customHeight="1">
      <c r="A5416" s="124" t="s">
        <v>13107</v>
      </c>
      <c r="B5416" s="124" t="s">
        <v>2794</v>
      </c>
    </row>
    <row r="5417" spans="1:2" ht="13.8" customHeight="1">
      <c r="A5417" s="124" t="s">
        <v>13108</v>
      </c>
      <c r="B5417" s="124" t="s">
        <v>2795</v>
      </c>
    </row>
    <row r="5418" spans="1:2" ht="13.8" customHeight="1">
      <c r="A5418" s="124" t="s">
        <v>13109</v>
      </c>
      <c r="B5418" s="124" t="s">
        <v>2834</v>
      </c>
    </row>
    <row r="5419" spans="1:2" ht="13.8" customHeight="1">
      <c r="A5419" s="124" t="s">
        <v>13110</v>
      </c>
      <c r="B5419" s="124" t="s">
        <v>2796</v>
      </c>
    </row>
    <row r="5420" spans="1:2" ht="13.8" customHeight="1">
      <c r="A5420" s="124" t="s">
        <v>13111</v>
      </c>
      <c r="B5420" s="124" t="s">
        <v>2872</v>
      </c>
    </row>
    <row r="5421" spans="1:2" ht="13.8" customHeight="1">
      <c r="A5421" s="124" t="s">
        <v>13112</v>
      </c>
      <c r="B5421" s="124" t="s">
        <v>2879</v>
      </c>
    </row>
    <row r="5422" spans="1:2" ht="13.8" customHeight="1">
      <c r="A5422" s="124" t="s">
        <v>13113</v>
      </c>
      <c r="B5422" s="124" t="s">
        <v>2873</v>
      </c>
    </row>
    <row r="5423" spans="1:2" ht="13.8" customHeight="1">
      <c r="A5423" s="124" t="s">
        <v>13114</v>
      </c>
      <c r="B5423" s="124" t="s">
        <v>2880</v>
      </c>
    </row>
    <row r="5424" spans="1:2" ht="13.8" customHeight="1">
      <c r="A5424" s="124" t="s">
        <v>13115</v>
      </c>
      <c r="B5424" s="124" t="s">
        <v>2874</v>
      </c>
    </row>
    <row r="5425" spans="1:2" ht="13.8" customHeight="1">
      <c r="A5425" s="124" t="s">
        <v>13116</v>
      </c>
      <c r="B5425" s="124" t="s">
        <v>13277</v>
      </c>
    </row>
    <row r="5426" spans="1:2" ht="13.8" customHeight="1">
      <c r="A5426" s="124" t="s">
        <v>13117</v>
      </c>
      <c r="B5426" s="124" t="s">
        <v>2936</v>
      </c>
    </row>
    <row r="5427" spans="1:2" ht="13.8" customHeight="1">
      <c r="A5427" s="124" t="s">
        <v>13118</v>
      </c>
      <c r="B5427" s="124" t="s">
        <v>2929</v>
      </c>
    </row>
    <row r="5428" spans="1:2" ht="13.8" customHeight="1">
      <c r="A5428" s="124" t="s">
        <v>13119</v>
      </c>
      <c r="B5428" s="124" t="s">
        <v>2925</v>
      </c>
    </row>
    <row r="5429" spans="1:2" ht="13.8" customHeight="1">
      <c r="A5429" s="124" t="s">
        <v>13120</v>
      </c>
      <c r="B5429" s="124" t="s">
        <v>2932</v>
      </c>
    </row>
    <row r="5430" spans="1:2" ht="13.8" customHeight="1">
      <c r="A5430" s="124" t="s">
        <v>13121</v>
      </c>
      <c r="B5430" s="124" t="s">
        <v>2799</v>
      </c>
    </row>
    <row r="5431" spans="1:2" ht="13.8" customHeight="1">
      <c r="A5431" s="124" t="s">
        <v>13122</v>
      </c>
      <c r="B5431" s="124" t="s">
        <v>2800</v>
      </c>
    </row>
    <row r="5432" spans="1:2" ht="13.8" customHeight="1">
      <c r="A5432" s="124" t="s">
        <v>13123</v>
      </c>
      <c r="B5432" s="124" t="s">
        <v>2801</v>
      </c>
    </row>
    <row r="5433" spans="1:2" ht="13.8" customHeight="1">
      <c r="A5433" s="124" t="s">
        <v>13124</v>
      </c>
      <c r="B5433" s="124" t="s">
        <v>2835</v>
      </c>
    </row>
    <row r="5434" spans="1:2" ht="13.8" customHeight="1">
      <c r="A5434" s="124" t="s">
        <v>13125</v>
      </c>
      <c r="B5434" s="124" t="s">
        <v>2802</v>
      </c>
    </row>
    <row r="5435" spans="1:2" ht="13.8" customHeight="1">
      <c r="A5435" s="124" t="s">
        <v>13126</v>
      </c>
      <c r="B5435" s="124" t="s">
        <v>2877</v>
      </c>
    </row>
    <row r="5436" spans="1:2" ht="13.8" customHeight="1">
      <c r="A5436" s="124" t="s">
        <v>13127</v>
      </c>
      <c r="B5436" s="124" t="s">
        <v>2864</v>
      </c>
    </row>
    <row r="5437" spans="1:2" ht="13.8" customHeight="1">
      <c r="A5437" s="124" t="s">
        <v>13128</v>
      </c>
      <c r="B5437" s="124" t="s">
        <v>2850</v>
      </c>
    </row>
    <row r="5438" spans="1:2" ht="13.8" customHeight="1">
      <c r="A5438" s="124" t="s">
        <v>13129</v>
      </c>
      <c r="B5438" s="124" t="s">
        <v>2845</v>
      </c>
    </row>
    <row r="5439" spans="1:2" ht="13.8" customHeight="1">
      <c r="A5439" s="124" t="s">
        <v>13130</v>
      </c>
      <c r="B5439" s="124" t="s">
        <v>2851</v>
      </c>
    </row>
    <row r="5440" spans="1:2" ht="13.8" customHeight="1">
      <c r="A5440" s="124" t="s">
        <v>13131</v>
      </c>
      <c r="B5440" s="124" t="s">
        <v>13278</v>
      </c>
    </row>
    <row r="5441" spans="1:2" ht="13.8" customHeight="1">
      <c r="A5441" s="124" t="s">
        <v>13132</v>
      </c>
      <c r="B5441" s="124" t="s">
        <v>2937</v>
      </c>
    </row>
    <row r="5442" spans="1:2" ht="13.8" customHeight="1">
      <c r="A5442" s="124" t="s">
        <v>13133</v>
      </c>
      <c r="B5442" s="124" t="s">
        <v>2930</v>
      </c>
    </row>
    <row r="5443" spans="1:2" ht="13.8" customHeight="1">
      <c r="A5443" s="124" t="s">
        <v>13134</v>
      </c>
      <c r="B5443" s="124" t="s">
        <v>2926</v>
      </c>
    </row>
    <row r="5444" spans="1:2" ht="13.8" customHeight="1">
      <c r="A5444" s="124" t="s">
        <v>13135</v>
      </c>
      <c r="B5444" s="124" t="s">
        <v>2933</v>
      </c>
    </row>
    <row r="5445" spans="1:2" ht="13.8" customHeight="1">
      <c r="A5445" s="124" t="s">
        <v>13136</v>
      </c>
      <c r="B5445" s="124" t="s">
        <v>2805</v>
      </c>
    </row>
    <row r="5446" spans="1:2" ht="13.8" customHeight="1">
      <c r="A5446" s="124" t="s">
        <v>13137</v>
      </c>
      <c r="B5446" s="124" t="s">
        <v>2806</v>
      </c>
    </row>
    <row r="5447" spans="1:2" ht="13.8" customHeight="1">
      <c r="A5447" s="124" t="s">
        <v>13138</v>
      </c>
      <c r="B5447" s="124" t="s">
        <v>2807</v>
      </c>
    </row>
    <row r="5448" spans="1:2" ht="13.8" customHeight="1">
      <c r="A5448" s="124" t="s">
        <v>13139</v>
      </c>
      <c r="B5448" s="124" t="s">
        <v>2836</v>
      </c>
    </row>
    <row r="5449" spans="1:2" ht="13.8" customHeight="1">
      <c r="A5449" s="124" t="s">
        <v>13140</v>
      </c>
      <c r="B5449" s="124" t="s">
        <v>2808</v>
      </c>
    </row>
    <row r="5450" spans="1:2" ht="13.8" customHeight="1">
      <c r="A5450" s="124" t="s">
        <v>13141</v>
      </c>
      <c r="B5450" s="124" t="s">
        <v>2878</v>
      </c>
    </row>
    <row r="5451" spans="1:2" ht="13.8" customHeight="1">
      <c r="A5451" s="124" t="s">
        <v>13142</v>
      </c>
      <c r="B5451" s="124" t="s">
        <v>2866</v>
      </c>
    </row>
    <row r="5452" spans="1:2" ht="13.8" customHeight="1">
      <c r="A5452" s="124" t="s">
        <v>13143</v>
      </c>
      <c r="B5452" s="124" t="s">
        <v>2853</v>
      </c>
    </row>
    <row r="5453" spans="1:2" ht="13.8" customHeight="1">
      <c r="A5453" s="124" t="s">
        <v>13144</v>
      </c>
      <c r="B5453" s="124" t="s">
        <v>2847</v>
      </c>
    </row>
    <row r="5454" spans="1:2" ht="13.8" customHeight="1">
      <c r="A5454" s="124" t="s">
        <v>13145</v>
      </c>
      <c r="B5454" s="124" t="s">
        <v>2854</v>
      </c>
    </row>
    <row r="5455" spans="1:2" ht="13.8" customHeight="1">
      <c r="A5455" s="124" t="s">
        <v>13146</v>
      </c>
      <c r="B5455" s="124" t="s">
        <v>13279</v>
      </c>
    </row>
    <row r="5456" spans="1:2" ht="13.8" customHeight="1">
      <c r="A5456" s="124" t="s">
        <v>13147</v>
      </c>
      <c r="B5456" s="124" t="s">
        <v>2938</v>
      </c>
    </row>
    <row r="5457" spans="1:2" ht="13.8" customHeight="1">
      <c r="A5457" s="124" t="s">
        <v>13148</v>
      </c>
      <c r="B5457" s="124" t="s">
        <v>2931</v>
      </c>
    </row>
    <row r="5458" spans="1:2" ht="13.8" customHeight="1">
      <c r="A5458" s="124" t="s">
        <v>13149</v>
      </c>
      <c r="B5458" s="124" t="s">
        <v>2927</v>
      </c>
    </row>
    <row r="5459" spans="1:2" ht="13.8" customHeight="1">
      <c r="A5459" s="124" t="s">
        <v>13150</v>
      </c>
      <c r="B5459" s="124" t="s">
        <v>2934</v>
      </c>
    </row>
    <row r="5460" spans="1:2" ht="13.8" customHeight="1">
      <c r="A5460" s="124" t="s">
        <v>13151</v>
      </c>
      <c r="B5460" s="124" t="s">
        <v>13280</v>
      </c>
    </row>
    <row r="5461" spans="1:2" ht="13.8" customHeight="1">
      <c r="A5461" s="124" t="s">
        <v>13152</v>
      </c>
      <c r="B5461" s="124" t="s">
        <v>13281</v>
      </c>
    </row>
    <row r="5462" spans="1:2" ht="13.8" customHeight="1">
      <c r="A5462" s="124" t="s">
        <v>13153</v>
      </c>
      <c r="B5462" s="124" t="s">
        <v>13282</v>
      </c>
    </row>
    <row r="5463" spans="1:2" ht="13.8" customHeight="1">
      <c r="A5463" s="124" t="s">
        <v>13154</v>
      </c>
      <c r="B5463" s="124" t="s">
        <v>13283</v>
      </c>
    </row>
    <row r="5464" spans="1:2" ht="13.8" customHeight="1">
      <c r="A5464" s="124" t="s">
        <v>13155</v>
      </c>
      <c r="B5464" s="124" t="s">
        <v>13284</v>
      </c>
    </row>
    <row r="5465" spans="1:2" ht="13.8" customHeight="1">
      <c r="A5465" s="124" t="s">
        <v>13156</v>
      </c>
      <c r="B5465" s="124" t="s">
        <v>13285</v>
      </c>
    </row>
    <row r="5466" spans="1:2" ht="13.8" customHeight="1">
      <c r="A5466" s="124" t="s">
        <v>13157</v>
      </c>
      <c r="B5466" s="124" t="s">
        <v>13286</v>
      </c>
    </row>
    <row r="5467" spans="1:2" ht="13.8" customHeight="1">
      <c r="A5467" s="124" t="s">
        <v>13158</v>
      </c>
      <c r="B5467" s="124" t="s">
        <v>13287</v>
      </c>
    </row>
    <row r="5468" spans="1:2" ht="13.8" customHeight="1">
      <c r="A5468" s="124" t="s">
        <v>13159</v>
      </c>
      <c r="B5468" s="124" t="s">
        <v>13288</v>
      </c>
    </row>
    <row r="5469" spans="1:2" ht="13.8" customHeight="1">
      <c r="A5469" s="124" t="s">
        <v>13160</v>
      </c>
      <c r="B5469" s="124" t="s">
        <v>13289</v>
      </c>
    </row>
    <row r="5470" spans="1:2" ht="13.8" customHeight="1">
      <c r="A5470" s="124" t="s">
        <v>13161</v>
      </c>
      <c r="B5470" s="124" t="s">
        <v>2774</v>
      </c>
    </row>
    <row r="5471" spans="1:2" ht="13.8" customHeight="1">
      <c r="A5471" s="124" t="s">
        <v>13162</v>
      </c>
      <c r="B5471" s="124" t="s">
        <v>2811</v>
      </c>
    </row>
    <row r="5472" spans="1:2" ht="13.8" customHeight="1">
      <c r="A5472" s="124" t="s">
        <v>13163</v>
      </c>
      <c r="B5472" s="124" t="s">
        <v>2823</v>
      </c>
    </row>
    <row r="5473" spans="1:2" ht="13.8" customHeight="1">
      <c r="A5473" s="124" t="s">
        <v>13164</v>
      </c>
      <c r="B5473" s="124" t="s">
        <v>13290</v>
      </c>
    </row>
    <row r="5474" spans="1:2" ht="13.8" customHeight="1">
      <c r="A5474" s="124" t="s">
        <v>13165</v>
      </c>
      <c r="B5474" s="124" t="s">
        <v>13291</v>
      </c>
    </row>
    <row r="5475" spans="1:2" ht="13.8" customHeight="1">
      <c r="A5475" s="124" t="s">
        <v>13166</v>
      </c>
      <c r="B5475" s="124" t="s">
        <v>2775</v>
      </c>
    </row>
    <row r="5476" spans="1:2" ht="13.8" customHeight="1">
      <c r="A5476" s="124" t="s">
        <v>13167</v>
      </c>
      <c r="B5476" s="124" t="s">
        <v>2812</v>
      </c>
    </row>
    <row r="5477" spans="1:2" ht="13.8" customHeight="1">
      <c r="A5477" s="124" t="s">
        <v>13168</v>
      </c>
      <c r="B5477" s="124" t="s">
        <v>2824</v>
      </c>
    </row>
    <row r="5478" spans="1:2" ht="13.8" customHeight="1">
      <c r="A5478" s="124" t="s">
        <v>13169</v>
      </c>
      <c r="B5478" s="124" t="s">
        <v>13292</v>
      </c>
    </row>
    <row r="5479" spans="1:2" ht="13.8" customHeight="1">
      <c r="A5479" s="124" t="s">
        <v>13170</v>
      </c>
      <c r="B5479" s="124" t="s">
        <v>13293</v>
      </c>
    </row>
    <row r="5480" spans="1:2" ht="13.8" customHeight="1">
      <c r="A5480" s="124" t="s">
        <v>13171</v>
      </c>
      <c r="B5480" s="124" t="s">
        <v>2897</v>
      </c>
    </row>
    <row r="5481" spans="1:2" ht="13.8" customHeight="1">
      <c r="A5481" s="124" t="s">
        <v>13172</v>
      </c>
      <c r="B5481" s="124" t="s">
        <v>2902</v>
      </c>
    </row>
    <row r="5482" spans="1:2" ht="13.8" customHeight="1">
      <c r="A5482" s="124" t="s">
        <v>13173</v>
      </c>
      <c r="B5482" s="124" t="s">
        <v>2882</v>
      </c>
    </row>
    <row r="5483" spans="1:2" ht="13.8" customHeight="1">
      <c r="A5483" s="124" t="s">
        <v>13174</v>
      </c>
      <c r="B5483" s="124" t="s">
        <v>13294</v>
      </c>
    </row>
    <row r="5484" spans="1:2" ht="13.8" customHeight="1">
      <c r="A5484" s="124" t="s">
        <v>13175</v>
      </c>
      <c r="B5484" s="124" t="s">
        <v>13295</v>
      </c>
    </row>
    <row r="5485" spans="1:2" ht="13.8" customHeight="1">
      <c r="A5485" s="124" t="s">
        <v>13176</v>
      </c>
      <c r="B5485" s="124" t="s">
        <v>2780</v>
      </c>
    </row>
    <row r="5486" spans="1:2" ht="13.8" customHeight="1">
      <c r="A5486" s="124" t="s">
        <v>13177</v>
      </c>
      <c r="B5486" s="124" t="s">
        <v>2813</v>
      </c>
    </row>
    <row r="5487" spans="1:2" ht="13.8" customHeight="1">
      <c r="A5487" s="124" t="s">
        <v>13178</v>
      </c>
      <c r="B5487" s="124" t="s">
        <v>2826</v>
      </c>
    </row>
    <row r="5488" spans="1:2" ht="13.8" customHeight="1">
      <c r="A5488" s="124" t="s">
        <v>13179</v>
      </c>
      <c r="B5488" s="124" t="s">
        <v>13296</v>
      </c>
    </row>
    <row r="5489" spans="1:2" ht="13.8" customHeight="1">
      <c r="A5489" s="124" t="s">
        <v>13180</v>
      </c>
      <c r="B5489" s="124" t="s">
        <v>13297</v>
      </c>
    </row>
    <row r="5490" spans="1:2" ht="13.8" customHeight="1">
      <c r="A5490" s="124" t="s">
        <v>13181</v>
      </c>
      <c r="B5490" s="124" t="s">
        <v>2849</v>
      </c>
    </row>
    <row r="5491" spans="1:2" ht="13.8" customHeight="1">
      <c r="A5491" s="124" t="s">
        <v>13182</v>
      </c>
      <c r="B5491" s="124" t="s">
        <v>2814</v>
      </c>
    </row>
    <row r="5492" spans="1:2" ht="13.8" customHeight="1">
      <c r="A5492" s="124" t="s">
        <v>13183</v>
      </c>
      <c r="B5492" s="124" t="s">
        <v>2827</v>
      </c>
    </row>
    <row r="5493" spans="1:2" ht="13.8" customHeight="1">
      <c r="A5493" s="124" t="s">
        <v>13184</v>
      </c>
      <c r="B5493" s="124" t="s">
        <v>13298</v>
      </c>
    </row>
    <row r="5494" spans="1:2" ht="13.8" customHeight="1">
      <c r="A5494" s="124" t="s">
        <v>13185</v>
      </c>
      <c r="B5494" s="124" t="s">
        <v>13299</v>
      </c>
    </row>
    <row r="5495" spans="1:2" ht="13.8" customHeight="1">
      <c r="A5495" s="124" t="s">
        <v>13186</v>
      </c>
      <c r="B5495" s="124" t="s">
        <v>2898</v>
      </c>
    </row>
    <row r="5496" spans="1:2" ht="13.8" customHeight="1">
      <c r="A5496" s="124" t="s">
        <v>13187</v>
      </c>
      <c r="B5496" s="124" t="s">
        <v>2903</v>
      </c>
    </row>
    <row r="5497" spans="1:2" ht="13.8" customHeight="1">
      <c r="A5497" s="124" t="s">
        <v>13188</v>
      </c>
      <c r="B5497" s="124" t="s">
        <v>2890</v>
      </c>
    </row>
    <row r="5498" spans="1:2" ht="13.8" customHeight="1">
      <c r="A5498" s="124" t="s">
        <v>13189</v>
      </c>
      <c r="B5498" s="124" t="s">
        <v>13300</v>
      </c>
    </row>
    <row r="5499" spans="1:2" ht="13.8" customHeight="1">
      <c r="A5499" s="124" t="s">
        <v>13190</v>
      </c>
      <c r="B5499" s="124" t="s">
        <v>13301</v>
      </c>
    </row>
    <row r="5500" spans="1:2" ht="13.8" customHeight="1">
      <c r="A5500" s="124" t="s">
        <v>13191</v>
      </c>
      <c r="B5500" s="124" t="s">
        <v>2785</v>
      </c>
    </row>
    <row r="5501" spans="1:2" ht="13.8" customHeight="1">
      <c r="A5501" s="124" t="s">
        <v>13192</v>
      </c>
      <c r="B5501" s="124" t="s">
        <v>2815</v>
      </c>
    </row>
    <row r="5502" spans="1:2" ht="13.8" customHeight="1">
      <c r="A5502" s="124" t="s">
        <v>13193</v>
      </c>
      <c r="B5502" s="124" t="s">
        <v>2829</v>
      </c>
    </row>
    <row r="5503" spans="1:2" ht="13.8" customHeight="1">
      <c r="A5503" s="124" t="s">
        <v>13194</v>
      </c>
      <c r="B5503" s="124" t="s">
        <v>13302</v>
      </c>
    </row>
    <row r="5504" spans="1:2" ht="13.8" customHeight="1">
      <c r="A5504" s="124" t="s">
        <v>13195</v>
      </c>
      <c r="B5504" s="124" t="s">
        <v>13303</v>
      </c>
    </row>
    <row r="5505" spans="1:2" ht="13.8" customHeight="1">
      <c r="A5505" s="124" t="s">
        <v>13196</v>
      </c>
      <c r="B5505" s="124" t="s">
        <v>2786</v>
      </c>
    </row>
    <row r="5506" spans="1:2" ht="13.8" customHeight="1">
      <c r="A5506" s="124" t="s">
        <v>13197</v>
      </c>
      <c r="B5506" s="124" t="s">
        <v>2816</v>
      </c>
    </row>
    <row r="5507" spans="1:2" ht="13.8" customHeight="1">
      <c r="A5507" s="124" t="s">
        <v>13198</v>
      </c>
      <c r="B5507" s="124" t="s">
        <v>2830</v>
      </c>
    </row>
    <row r="5508" spans="1:2" ht="13.8" customHeight="1">
      <c r="A5508" s="124" t="s">
        <v>13199</v>
      </c>
      <c r="B5508" s="124" t="s">
        <v>13304</v>
      </c>
    </row>
    <row r="5509" spans="1:2" ht="13.8" customHeight="1">
      <c r="A5509" s="124" t="s">
        <v>13200</v>
      </c>
      <c r="B5509" s="124" t="s">
        <v>13305</v>
      </c>
    </row>
    <row r="5510" spans="1:2" ht="13.8" customHeight="1">
      <c r="A5510" s="124" t="s">
        <v>13201</v>
      </c>
      <c r="B5510" s="124" t="s">
        <v>2891</v>
      </c>
    </row>
    <row r="5511" spans="1:2" ht="13.8" customHeight="1">
      <c r="A5511" s="124" t="s">
        <v>13202</v>
      </c>
      <c r="B5511" s="124" t="s">
        <v>2884</v>
      </c>
    </row>
    <row r="5512" spans="1:2" ht="13.8" customHeight="1">
      <c r="A5512" s="124" t="s">
        <v>13203</v>
      </c>
      <c r="B5512" s="124" t="s">
        <v>2883</v>
      </c>
    </row>
    <row r="5513" spans="1:2" ht="13.8" customHeight="1">
      <c r="A5513" s="124" t="s">
        <v>13204</v>
      </c>
      <c r="B5513" s="124" t="s">
        <v>13306</v>
      </c>
    </row>
    <row r="5514" spans="1:2" ht="13.8" customHeight="1">
      <c r="A5514" s="124" t="s">
        <v>13205</v>
      </c>
      <c r="B5514" s="124" t="s">
        <v>13307</v>
      </c>
    </row>
    <row r="5515" spans="1:2" ht="13.8" customHeight="1">
      <c r="A5515" s="124" t="s">
        <v>13206</v>
      </c>
      <c r="B5515" s="124" t="s">
        <v>2791</v>
      </c>
    </row>
    <row r="5516" spans="1:2" ht="13.8" customHeight="1">
      <c r="A5516" s="124" t="s">
        <v>13207</v>
      </c>
      <c r="B5516" s="124" t="s">
        <v>2817</v>
      </c>
    </row>
    <row r="5517" spans="1:2" ht="13.8" customHeight="1">
      <c r="A5517" s="124" t="s">
        <v>13208</v>
      </c>
      <c r="B5517" s="124" t="s">
        <v>2832</v>
      </c>
    </row>
    <row r="5518" spans="1:2" ht="13.8" customHeight="1">
      <c r="A5518" s="124" t="s">
        <v>13209</v>
      </c>
      <c r="B5518" s="124" t="s">
        <v>13308</v>
      </c>
    </row>
    <row r="5519" spans="1:2" ht="13.8" customHeight="1">
      <c r="A5519" s="124" t="s">
        <v>13210</v>
      </c>
      <c r="B5519" s="124" t="s">
        <v>13309</v>
      </c>
    </row>
    <row r="5520" spans="1:2" ht="13.8" customHeight="1">
      <c r="A5520" s="124" t="s">
        <v>13211</v>
      </c>
      <c r="B5520" s="124" t="s">
        <v>2792</v>
      </c>
    </row>
    <row r="5521" spans="1:2" ht="13.8" customHeight="1">
      <c r="A5521" s="124" t="s">
        <v>13212</v>
      </c>
      <c r="B5521" s="124" t="s">
        <v>2818</v>
      </c>
    </row>
    <row r="5522" spans="1:2" ht="13.8" customHeight="1">
      <c r="A5522" s="124" t="s">
        <v>13213</v>
      </c>
      <c r="B5522" s="124" t="s">
        <v>2833</v>
      </c>
    </row>
    <row r="5523" spans="1:2" ht="13.8" customHeight="1">
      <c r="A5523" s="124" t="s">
        <v>13214</v>
      </c>
      <c r="B5523" s="124" t="s">
        <v>13310</v>
      </c>
    </row>
    <row r="5524" spans="1:2" ht="13.8" customHeight="1">
      <c r="A5524" s="124" t="s">
        <v>13215</v>
      </c>
      <c r="B5524" s="124" t="s">
        <v>13311</v>
      </c>
    </row>
    <row r="5525" spans="1:2" ht="13.8" customHeight="1">
      <c r="A5525" s="124" t="s">
        <v>13216</v>
      </c>
      <c r="B5525" s="124" t="s">
        <v>2922</v>
      </c>
    </row>
    <row r="5526" spans="1:2" ht="13.8" customHeight="1">
      <c r="A5526" s="124" t="s">
        <v>13217</v>
      </c>
      <c r="B5526" s="124" t="s">
        <v>2893</v>
      </c>
    </row>
    <row r="5527" spans="1:2" ht="13.8" customHeight="1">
      <c r="A5527" s="124" t="s">
        <v>13218</v>
      </c>
      <c r="B5527" s="124" t="s">
        <v>2889</v>
      </c>
    </row>
    <row r="5528" spans="1:2" ht="13.8" customHeight="1">
      <c r="A5528" s="124" t="s">
        <v>13219</v>
      </c>
      <c r="B5528" s="124" t="s">
        <v>13312</v>
      </c>
    </row>
    <row r="5529" spans="1:2" ht="13.8" customHeight="1">
      <c r="A5529" s="124" t="s">
        <v>13220</v>
      </c>
      <c r="B5529" s="124" t="s">
        <v>13313</v>
      </c>
    </row>
    <row r="5530" spans="1:2" ht="13.8" customHeight="1">
      <c r="A5530" s="124" t="s">
        <v>13221</v>
      </c>
      <c r="B5530" s="124" t="s">
        <v>2797</v>
      </c>
    </row>
    <row r="5531" spans="1:2" ht="13.8" customHeight="1">
      <c r="A5531" s="124" t="s">
        <v>13222</v>
      </c>
      <c r="B5531" s="124" t="s">
        <v>2819</v>
      </c>
    </row>
    <row r="5532" spans="1:2" ht="13.8" customHeight="1">
      <c r="A5532" s="124" t="s">
        <v>13223</v>
      </c>
      <c r="B5532" s="124" t="s">
        <v>2798</v>
      </c>
    </row>
    <row r="5533" spans="1:2" ht="13.8" customHeight="1">
      <c r="A5533" s="124" t="s">
        <v>13224</v>
      </c>
      <c r="B5533" s="124" t="s">
        <v>13314</v>
      </c>
    </row>
    <row r="5534" spans="1:2" ht="13.8" customHeight="1">
      <c r="A5534" s="124" t="s">
        <v>13225</v>
      </c>
      <c r="B5534" s="124" t="s">
        <v>13315</v>
      </c>
    </row>
    <row r="5535" spans="1:2" ht="13.8" customHeight="1">
      <c r="A5535" s="124" t="s">
        <v>13226</v>
      </c>
      <c r="B5535" s="124" t="s">
        <v>2881</v>
      </c>
    </row>
    <row r="5536" spans="1:2" ht="13.8" customHeight="1">
      <c r="A5536" s="124" t="s">
        <v>13227</v>
      </c>
      <c r="B5536" s="124" t="s">
        <v>2875</v>
      </c>
    </row>
    <row r="5537" spans="1:2" ht="13.8" customHeight="1">
      <c r="A5537" s="124" t="s">
        <v>13228</v>
      </c>
      <c r="B5537" s="124" t="s">
        <v>2876</v>
      </c>
    </row>
    <row r="5538" spans="1:2" ht="13.8" customHeight="1">
      <c r="A5538" s="124" t="s">
        <v>13229</v>
      </c>
      <c r="B5538" s="124" t="s">
        <v>13316</v>
      </c>
    </row>
    <row r="5539" spans="1:2" ht="13.8" customHeight="1">
      <c r="A5539" s="124" t="s">
        <v>13230</v>
      </c>
      <c r="B5539" s="124" t="s">
        <v>13317</v>
      </c>
    </row>
    <row r="5540" spans="1:2" ht="13.8" customHeight="1">
      <c r="A5540" s="124" t="s">
        <v>13231</v>
      </c>
      <c r="B5540" s="124" t="s">
        <v>2888</v>
      </c>
    </row>
    <row r="5541" spans="1:2" ht="13.8" customHeight="1">
      <c r="A5541" s="124" t="s">
        <v>13232</v>
      </c>
      <c r="B5541" s="124" t="s">
        <v>2904</v>
      </c>
    </row>
    <row r="5542" spans="1:2" ht="13.8" customHeight="1">
      <c r="A5542" s="124" t="s">
        <v>13233</v>
      </c>
      <c r="B5542" s="124" t="s">
        <v>2894</v>
      </c>
    </row>
    <row r="5543" spans="1:2" ht="13.8" customHeight="1">
      <c r="A5543" s="124" t="s">
        <v>13234</v>
      </c>
      <c r="B5543" s="124" t="s">
        <v>13318</v>
      </c>
    </row>
    <row r="5544" spans="1:2" ht="13.8" customHeight="1">
      <c r="A5544" s="124" t="s">
        <v>13235</v>
      </c>
      <c r="B5544" s="124" t="s">
        <v>13319</v>
      </c>
    </row>
    <row r="5545" spans="1:2" ht="13.8" customHeight="1">
      <c r="A5545" s="124" t="s">
        <v>13236</v>
      </c>
      <c r="B5545" s="124" t="s">
        <v>2803</v>
      </c>
    </row>
    <row r="5546" spans="1:2" ht="13.8" customHeight="1">
      <c r="A5546" s="124" t="s">
        <v>13237</v>
      </c>
      <c r="B5546" s="124" t="s">
        <v>2820</v>
      </c>
    </row>
    <row r="5547" spans="1:2" ht="13.8" customHeight="1">
      <c r="A5547" s="124" t="s">
        <v>13238</v>
      </c>
      <c r="B5547" s="124" t="s">
        <v>2804</v>
      </c>
    </row>
    <row r="5548" spans="1:2" ht="13.8" customHeight="1">
      <c r="A5548" s="124" t="s">
        <v>13239</v>
      </c>
      <c r="B5548" s="124" t="s">
        <v>13320</v>
      </c>
    </row>
    <row r="5549" spans="1:2" ht="13.8" customHeight="1">
      <c r="A5549" s="124" t="s">
        <v>13240</v>
      </c>
      <c r="B5549" s="124" t="s">
        <v>13321</v>
      </c>
    </row>
    <row r="5550" spans="1:2" ht="13.8" customHeight="1">
      <c r="A5550" s="124" t="s">
        <v>13241</v>
      </c>
      <c r="B5550" s="124" t="s">
        <v>2846</v>
      </c>
    </row>
    <row r="5551" spans="1:2" ht="13.8" customHeight="1">
      <c r="A5551" s="124" t="s">
        <v>13242</v>
      </c>
      <c r="B5551" s="124" t="s">
        <v>2865</v>
      </c>
    </row>
    <row r="5552" spans="1:2" ht="13.8" customHeight="1">
      <c r="A5552" s="124" t="s">
        <v>13243</v>
      </c>
      <c r="B5552" s="124" t="s">
        <v>2852</v>
      </c>
    </row>
    <row r="5553" spans="1:2" ht="13.8" customHeight="1">
      <c r="A5553" s="124" t="s">
        <v>13244</v>
      </c>
      <c r="B5553" s="124" t="s">
        <v>13322</v>
      </c>
    </row>
    <row r="5554" spans="1:2" ht="13.8" customHeight="1">
      <c r="A5554" s="124" t="s">
        <v>13245</v>
      </c>
      <c r="B5554" s="124" t="s">
        <v>13323</v>
      </c>
    </row>
    <row r="5555" spans="1:2" ht="13.8" customHeight="1">
      <c r="A5555" s="124" t="s">
        <v>13246</v>
      </c>
      <c r="B5555" s="124" t="s">
        <v>2899</v>
      </c>
    </row>
    <row r="5556" spans="1:2" ht="13.8" customHeight="1">
      <c r="A5556" s="124" t="s">
        <v>13247</v>
      </c>
      <c r="B5556" s="124" t="s">
        <v>2885</v>
      </c>
    </row>
    <row r="5557" spans="1:2" ht="13.8" customHeight="1">
      <c r="A5557" s="124" t="s">
        <v>13248</v>
      </c>
      <c r="B5557" s="124" t="s">
        <v>2886</v>
      </c>
    </row>
    <row r="5558" spans="1:2" ht="13.8" customHeight="1">
      <c r="A5558" s="124" t="s">
        <v>13249</v>
      </c>
      <c r="B5558" s="124" t="s">
        <v>13324</v>
      </c>
    </row>
    <row r="5559" spans="1:2" ht="13.8" customHeight="1">
      <c r="A5559" s="124" t="s">
        <v>13250</v>
      </c>
      <c r="B5559" s="124" t="s">
        <v>13325</v>
      </c>
    </row>
    <row r="5560" spans="1:2" ht="13.8" customHeight="1">
      <c r="A5560" s="124" t="s">
        <v>13251</v>
      </c>
      <c r="B5560" s="124" t="s">
        <v>2809</v>
      </c>
    </row>
    <row r="5561" spans="1:2" ht="13.8" customHeight="1">
      <c r="A5561" s="124" t="s">
        <v>13252</v>
      </c>
      <c r="B5561" s="124" t="s">
        <v>2821</v>
      </c>
    </row>
    <row r="5562" spans="1:2" ht="13.8" customHeight="1">
      <c r="A5562" s="124" t="s">
        <v>13253</v>
      </c>
      <c r="B5562" s="124" t="s">
        <v>2810</v>
      </c>
    </row>
    <row r="5563" spans="1:2" ht="13.8" customHeight="1">
      <c r="A5563" s="124" t="s">
        <v>13254</v>
      </c>
      <c r="B5563" s="124" t="s">
        <v>13326</v>
      </c>
    </row>
    <row r="5564" spans="1:2" ht="13.8" customHeight="1">
      <c r="A5564" s="124" t="s">
        <v>13255</v>
      </c>
      <c r="B5564" s="124" t="s">
        <v>13327</v>
      </c>
    </row>
    <row r="5565" spans="1:2" ht="13.8" customHeight="1">
      <c r="A5565" s="124" t="s">
        <v>13256</v>
      </c>
      <c r="B5565" s="124" t="s">
        <v>2848</v>
      </c>
    </row>
    <row r="5566" spans="1:2" ht="13.8" customHeight="1">
      <c r="A5566" s="124" t="s">
        <v>13257</v>
      </c>
      <c r="B5566" s="124" t="s">
        <v>2867</v>
      </c>
    </row>
    <row r="5567" spans="1:2" ht="13.8" customHeight="1">
      <c r="A5567" s="124" t="s">
        <v>13258</v>
      </c>
      <c r="B5567" s="124" t="s">
        <v>2855</v>
      </c>
    </row>
    <row r="5568" spans="1:2" ht="13.8" customHeight="1">
      <c r="A5568" s="124" t="s">
        <v>13259</v>
      </c>
      <c r="B5568" s="124" t="s">
        <v>13328</v>
      </c>
    </row>
    <row r="5569" spans="1:2" ht="13.8" customHeight="1">
      <c r="A5569" s="124" t="s">
        <v>13260</v>
      </c>
      <c r="B5569" s="124" t="s">
        <v>13329</v>
      </c>
    </row>
    <row r="5570" spans="1:2" ht="13.8" customHeight="1">
      <c r="A5570" s="124" t="s">
        <v>13261</v>
      </c>
      <c r="B5570" s="124" t="s">
        <v>2901</v>
      </c>
    </row>
    <row r="5571" spans="1:2" ht="13.8" customHeight="1">
      <c r="A5571" s="124" t="s">
        <v>13262</v>
      </c>
      <c r="B5571" s="124" t="s">
        <v>2887</v>
      </c>
    </row>
    <row r="5572" spans="1:2" ht="13.8" customHeight="1">
      <c r="A5572" s="124" t="s">
        <v>13263</v>
      </c>
      <c r="B5572" s="124" t="s">
        <v>13330</v>
      </c>
    </row>
    <row r="5573" spans="1:2" ht="13.8" customHeight="1">
      <c r="A5573" s="124" t="s">
        <v>13264</v>
      </c>
      <c r="B5573" s="124" t="s">
        <v>13331</v>
      </c>
    </row>
    <row r="5574" spans="1:2" ht="13.8" customHeight="1">
      <c r="A5574" s="124" t="s">
        <v>13265</v>
      </c>
      <c r="B5574" s="124" t="s">
        <v>13332</v>
      </c>
    </row>
    <row r="5575" spans="1:2" ht="13.8" customHeight="1">
      <c r="A5575" s="124" t="s">
        <v>13266</v>
      </c>
      <c r="B5575" s="124" t="s">
        <v>2900</v>
      </c>
    </row>
    <row r="5576" spans="1:2" ht="13.8" customHeight="1">
      <c r="A5576" s="124" t="s">
        <v>13267</v>
      </c>
      <c r="B5576" s="124" t="s">
        <v>2906</v>
      </c>
    </row>
    <row r="5577" spans="1:2" ht="13.8" customHeight="1">
      <c r="A5577" s="124" t="s">
        <v>13268</v>
      </c>
      <c r="B5577" s="124" t="s">
        <v>2895</v>
      </c>
    </row>
    <row r="5578" spans="1:2" ht="13.8" customHeight="1">
      <c r="A5578" s="124" t="s">
        <v>13269</v>
      </c>
      <c r="B5578" s="124" t="s">
        <v>13333</v>
      </c>
    </row>
    <row r="5579" spans="1:2" ht="13.8" customHeight="1">
      <c r="A5579" s="124" t="s">
        <v>13270</v>
      </c>
      <c r="B5579" s="124" t="s">
        <v>13334</v>
      </c>
    </row>
    <row r="5580" spans="1:2" ht="13.8" customHeight="1">
      <c r="A5580" s="124" t="s">
        <v>13271</v>
      </c>
      <c r="B5580" s="124" t="s">
        <v>2892</v>
      </c>
    </row>
    <row r="5581" spans="1:2" ht="13.8" customHeight="1">
      <c r="A5581" s="124" t="s">
        <v>13272</v>
      </c>
      <c r="B5581" s="124" t="s">
        <v>2905</v>
      </c>
    </row>
    <row r="5582" spans="1:2" ht="13.8" customHeight="1">
      <c r="A5582" s="124" t="s">
        <v>13273</v>
      </c>
      <c r="B5582" s="124" t="s">
        <v>2896</v>
      </c>
    </row>
    <row r="5583" spans="1:2" ht="13.8" customHeight="1">
      <c r="A5583" s="124" t="s">
        <v>13274</v>
      </c>
      <c r="B5583" s="124" t="s">
        <v>13335</v>
      </c>
    </row>
    <row r="5584" spans="1:2" ht="13.8" customHeight="1">
      <c r="A5584" s="124" t="s">
        <v>13275</v>
      </c>
      <c r="B5584" s="124" t="s">
        <v>13336</v>
      </c>
    </row>
    <row r="5585" spans="1:2" ht="13.8" customHeight="1">
      <c r="A5585" s="107" t="s">
        <v>1222</v>
      </c>
      <c r="B5585" s="107" t="s">
        <v>625</v>
      </c>
    </row>
    <row r="5586" spans="1:2" ht="13.8" customHeight="1">
      <c r="A5586" s="107" t="s">
        <v>1223</v>
      </c>
      <c r="B5586" s="107" t="s">
        <v>627</v>
      </c>
    </row>
    <row r="5587" spans="1:2" ht="13.8" customHeight="1">
      <c r="A5587" s="107" t="s">
        <v>1224</v>
      </c>
      <c r="B5587" s="107" t="s">
        <v>628</v>
      </c>
    </row>
    <row r="5588" spans="1:2" ht="13.8" customHeight="1">
      <c r="A5588" s="107" t="s">
        <v>1225</v>
      </c>
      <c r="B5588" s="107" t="s">
        <v>629</v>
      </c>
    </row>
    <row r="5589" spans="1:2" ht="13.8" customHeight="1">
      <c r="A5589" s="107" t="s">
        <v>1226</v>
      </c>
      <c r="B5589" s="107" t="s">
        <v>630</v>
      </c>
    </row>
    <row r="5590" spans="1:2" ht="13.8" customHeight="1">
      <c r="A5590" s="107" t="s">
        <v>1227</v>
      </c>
      <c r="B5590" s="107" t="s">
        <v>631</v>
      </c>
    </row>
    <row r="5591" spans="1:2" ht="13.8" customHeight="1">
      <c r="A5591" s="107" t="s">
        <v>1228</v>
      </c>
      <c r="B5591" s="107" t="s">
        <v>632</v>
      </c>
    </row>
    <row r="5592" spans="1:2" ht="13.8" customHeight="1">
      <c r="A5592" s="107" t="s">
        <v>1229</v>
      </c>
      <c r="B5592" s="107" t="s">
        <v>633</v>
      </c>
    </row>
    <row r="5593" spans="1:2" ht="13.8" customHeight="1">
      <c r="A5593" s="107" t="s">
        <v>1230</v>
      </c>
      <c r="B5593" s="107" t="s">
        <v>634</v>
      </c>
    </row>
    <row r="5594" spans="1:2" ht="13.8" customHeight="1">
      <c r="A5594" s="107" t="s">
        <v>1231</v>
      </c>
      <c r="B5594" s="107" t="s">
        <v>635</v>
      </c>
    </row>
    <row r="5595" spans="1:2" ht="13.8" customHeight="1">
      <c r="A5595" s="107" t="s">
        <v>1232</v>
      </c>
      <c r="B5595" s="107" t="s">
        <v>636</v>
      </c>
    </row>
    <row r="5596" spans="1:2" ht="13.8" customHeight="1">
      <c r="A5596" s="107" t="s">
        <v>1233</v>
      </c>
      <c r="B5596" s="107" t="s">
        <v>637</v>
      </c>
    </row>
    <row r="5597" spans="1:2" ht="13.8" customHeight="1">
      <c r="A5597" s="107" t="s">
        <v>1234</v>
      </c>
      <c r="B5597" s="107" t="s">
        <v>638</v>
      </c>
    </row>
    <row r="5598" spans="1:2" ht="13.8" customHeight="1">
      <c r="A5598" s="107" t="s">
        <v>1235</v>
      </c>
      <c r="B5598" s="107" t="s">
        <v>639</v>
      </c>
    </row>
    <row r="5599" spans="1:2" ht="13.8" customHeight="1">
      <c r="A5599" s="107" t="s">
        <v>1236</v>
      </c>
      <c r="B5599" s="107" t="s">
        <v>640</v>
      </c>
    </row>
    <row r="5600" spans="1:2" ht="13.8" customHeight="1">
      <c r="A5600" s="107" t="s">
        <v>1237</v>
      </c>
      <c r="B5600" s="107" t="s">
        <v>641</v>
      </c>
    </row>
    <row r="5601" spans="1:2" ht="13.8" customHeight="1">
      <c r="A5601" s="107" t="s">
        <v>1238</v>
      </c>
      <c r="B5601" s="107" t="s">
        <v>642</v>
      </c>
    </row>
    <row r="5602" spans="1:2" ht="13.8" customHeight="1">
      <c r="A5602" s="107" t="s">
        <v>1239</v>
      </c>
      <c r="B5602" s="107" t="s">
        <v>643</v>
      </c>
    </row>
    <row r="5603" spans="1:2" ht="13.8" customHeight="1">
      <c r="A5603" s="107" t="s">
        <v>1240</v>
      </c>
      <c r="B5603" s="107" t="s">
        <v>644</v>
      </c>
    </row>
    <row r="5604" spans="1:2" ht="13.8" customHeight="1">
      <c r="A5604" s="107" t="s">
        <v>1241</v>
      </c>
      <c r="B5604" s="107" t="s">
        <v>645</v>
      </c>
    </row>
    <row r="5605" spans="1:2" ht="13.8" customHeight="1">
      <c r="A5605" s="107" t="s">
        <v>1242</v>
      </c>
      <c r="B5605" s="107" t="s">
        <v>646</v>
      </c>
    </row>
    <row r="5606" spans="1:2" ht="13.8" customHeight="1">
      <c r="A5606" s="107" t="s">
        <v>1243</v>
      </c>
      <c r="B5606" s="107" t="s">
        <v>647</v>
      </c>
    </row>
    <row r="5607" spans="1:2" ht="13.8" customHeight="1">
      <c r="A5607" s="107" t="s">
        <v>1244</v>
      </c>
      <c r="B5607" s="107" t="s">
        <v>648</v>
      </c>
    </row>
    <row r="5608" spans="1:2" ht="13.8" customHeight="1">
      <c r="A5608" s="107" t="s">
        <v>1245</v>
      </c>
      <c r="B5608" s="107" t="s">
        <v>649</v>
      </c>
    </row>
    <row r="5609" spans="1:2" ht="13.8" customHeight="1">
      <c r="A5609" s="107" t="s">
        <v>1246</v>
      </c>
      <c r="B5609" s="107" t="s">
        <v>650</v>
      </c>
    </row>
    <row r="5610" spans="1:2" ht="13.8" customHeight="1">
      <c r="A5610" s="107" t="s">
        <v>1247</v>
      </c>
      <c r="B5610" s="107" t="s">
        <v>651</v>
      </c>
    </row>
    <row r="5611" spans="1:2" ht="13.8" customHeight="1">
      <c r="A5611" s="107" t="s">
        <v>1248</v>
      </c>
      <c r="B5611" s="107" t="s">
        <v>652</v>
      </c>
    </row>
    <row r="5612" spans="1:2" ht="13.8" customHeight="1">
      <c r="A5612" s="107" t="s">
        <v>1249</v>
      </c>
      <c r="B5612" s="107" t="s">
        <v>653</v>
      </c>
    </row>
    <row r="5613" spans="1:2" ht="13.8" customHeight="1">
      <c r="A5613" s="107" t="s">
        <v>1250</v>
      </c>
      <c r="B5613" s="107" t="s">
        <v>654</v>
      </c>
    </row>
    <row r="5614" spans="1:2" ht="13.8" customHeight="1">
      <c r="A5614" s="107" t="s">
        <v>1251</v>
      </c>
      <c r="B5614" s="107" t="s">
        <v>655</v>
      </c>
    </row>
    <row r="5615" spans="1:2" ht="13.8" customHeight="1">
      <c r="A5615" s="107" t="s">
        <v>1252</v>
      </c>
      <c r="B5615" s="107" t="s">
        <v>656</v>
      </c>
    </row>
    <row r="5616" spans="1:2" ht="13.8" customHeight="1">
      <c r="A5616" s="107" t="s">
        <v>1253</v>
      </c>
      <c r="B5616" s="107" t="s">
        <v>657</v>
      </c>
    </row>
    <row r="5617" spans="1:2" ht="13.8" customHeight="1">
      <c r="A5617" s="107" t="s">
        <v>1254</v>
      </c>
      <c r="B5617" s="107" t="s">
        <v>658</v>
      </c>
    </row>
    <row r="5618" spans="1:2" ht="13.8" customHeight="1">
      <c r="A5618" s="107" t="s">
        <v>1255</v>
      </c>
      <c r="B5618" s="107" t="s">
        <v>659</v>
      </c>
    </row>
    <row r="5619" spans="1:2" ht="13.8" customHeight="1">
      <c r="A5619" s="107" t="s">
        <v>1256</v>
      </c>
      <c r="B5619" s="107" t="s">
        <v>660</v>
      </c>
    </row>
    <row r="5620" spans="1:2" ht="13.8" customHeight="1">
      <c r="A5620" s="107" t="s">
        <v>1257</v>
      </c>
      <c r="B5620" s="107" t="s">
        <v>661</v>
      </c>
    </row>
    <row r="5621" spans="1:2" ht="13.8" customHeight="1">
      <c r="A5621" s="107" t="s">
        <v>1258</v>
      </c>
      <c r="B5621" s="107" t="s">
        <v>662</v>
      </c>
    </row>
    <row r="5622" spans="1:2" ht="13.8" customHeight="1">
      <c r="A5622" s="107" t="s">
        <v>1259</v>
      </c>
      <c r="B5622" s="107" t="s">
        <v>663</v>
      </c>
    </row>
    <row r="5623" spans="1:2" ht="13.8" customHeight="1">
      <c r="A5623" s="107" t="s">
        <v>1260</v>
      </c>
      <c r="B5623" s="107" t="s">
        <v>664</v>
      </c>
    </row>
    <row r="5624" spans="1:2" ht="13.8" customHeight="1">
      <c r="A5624" s="107" t="s">
        <v>1261</v>
      </c>
      <c r="B5624" s="107" t="s">
        <v>665</v>
      </c>
    </row>
    <row r="5625" spans="1:2" ht="13.8" customHeight="1">
      <c r="A5625" s="107" t="s">
        <v>1262</v>
      </c>
      <c r="B5625" s="107" t="s">
        <v>666</v>
      </c>
    </row>
    <row r="5626" spans="1:2" ht="13.8" customHeight="1">
      <c r="A5626" s="107" t="s">
        <v>1263</v>
      </c>
      <c r="B5626" s="107" t="s">
        <v>667</v>
      </c>
    </row>
    <row r="5627" spans="1:2" ht="13.8" customHeight="1">
      <c r="A5627" s="107" t="s">
        <v>1264</v>
      </c>
      <c r="B5627" s="107" t="s">
        <v>668</v>
      </c>
    </row>
    <row r="5628" spans="1:2" ht="13.8" customHeight="1">
      <c r="A5628" s="107" t="s">
        <v>1265</v>
      </c>
      <c r="B5628" s="107" t="s">
        <v>669</v>
      </c>
    </row>
    <row r="5629" spans="1:2" ht="13.8" customHeight="1">
      <c r="A5629" s="107" t="s">
        <v>1266</v>
      </c>
      <c r="B5629" s="107" t="s">
        <v>670</v>
      </c>
    </row>
    <row r="5630" spans="1:2" ht="13.8" customHeight="1">
      <c r="A5630" s="107" t="s">
        <v>1267</v>
      </c>
      <c r="B5630" s="107" t="s">
        <v>671</v>
      </c>
    </row>
    <row r="5631" spans="1:2" ht="13.8" customHeight="1">
      <c r="A5631" s="107" t="s">
        <v>1268</v>
      </c>
      <c r="B5631" s="107" t="s">
        <v>672</v>
      </c>
    </row>
    <row r="5632" spans="1:2" ht="13.8" customHeight="1">
      <c r="A5632" s="107" t="s">
        <v>1269</v>
      </c>
      <c r="B5632" s="107" t="s">
        <v>673</v>
      </c>
    </row>
    <row r="5633" spans="1:2" ht="13.8" customHeight="1">
      <c r="A5633" s="107" t="s">
        <v>1270</v>
      </c>
      <c r="B5633" s="107" t="s">
        <v>674</v>
      </c>
    </row>
    <row r="5634" spans="1:2" ht="13.8" customHeight="1">
      <c r="A5634" s="107" t="s">
        <v>1271</v>
      </c>
      <c r="B5634" s="107" t="s">
        <v>675</v>
      </c>
    </row>
    <row r="5635" spans="1:2" ht="13.8" customHeight="1">
      <c r="A5635" s="107" t="s">
        <v>1272</v>
      </c>
      <c r="B5635" s="107" t="s">
        <v>676</v>
      </c>
    </row>
    <row r="5636" spans="1:2" ht="13.8" customHeight="1">
      <c r="A5636" s="107" t="s">
        <v>1273</v>
      </c>
      <c r="B5636" s="107" t="s">
        <v>677</v>
      </c>
    </row>
    <row r="5637" spans="1:2" ht="13.8" customHeight="1">
      <c r="A5637" s="107" t="s">
        <v>1274</v>
      </c>
      <c r="B5637" s="107" t="s">
        <v>678</v>
      </c>
    </row>
    <row r="5638" spans="1:2" ht="13.8" customHeight="1">
      <c r="A5638" s="107" t="s">
        <v>1275</v>
      </c>
      <c r="B5638" s="107" t="s">
        <v>679</v>
      </c>
    </row>
    <row r="5639" spans="1:2" ht="13.8" customHeight="1">
      <c r="A5639" s="107" t="s">
        <v>1276</v>
      </c>
      <c r="B5639" s="107" t="s">
        <v>680</v>
      </c>
    </row>
    <row r="5640" spans="1:2" ht="13.8" customHeight="1">
      <c r="A5640" s="107" t="s">
        <v>1277</v>
      </c>
      <c r="B5640" s="107" t="s">
        <v>681</v>
      </c>
    </row>
    <row r="5641" spans="1:2" ht="13.8" customHeight="1">
      <c r="A5641" s="107" t="s">
        <v>1278</v>
      </c>
      <c r="B5641" s="107" t="s">
        <v>682</v>
      </c>
    </row>
    <row r="5642" spans="1:2" ht="13.8" customHeight="1">
      <c r="A5642" s="107" t="s">
        <v>1279</v>
      </c>
      <c r="B5642" s="107" t="s">
        <v>683</v>
      </c>
    </row>
    <row r="5643" spans="1:2" ht="13.8" customHeight="1">
      <c r="A5643" s="107" t="s">
        <v>1280</v>
      </c>
      <c r="B5643" s="107" t="s">
        <v>684</v>
      </c>
    </row>
    <row r="5644" spans="1:2" ht="13.8" customHeight="1">
      <c r="A5644" s="107" t="s">
        <v>1281</v>
      </c>
      <c r="B5644" s="107" t="s">
        <v>685</v>
      </c>
    </row>
    <row r="5645" spans="1:2" ht="13.8" customHeight="1">
      <c r="A5645" s="107" t="s">
        <v>1282</v>
      </c>
      <c r="B5645" s="107" t="s">
        <v>686</v>
      </c>
    </row>
    <row r="5646" spans="1:2" ht="13.8" customHeight="1">
      <c r="A5646" s="107" t="s">
        <v>1283</v>
      </c>
      <c r="B5646" s="107" t="s">
        <v>687</v>
      </c>
    </row>
    <row r="5647" spans="1:2" ht="13.8" customHeight="1">
      <c r="A5647" s="107" t="s">
        <v>1284</v>
      </c>
      <c r="B5647" s="107" t="s">
        <v>688</v>
      </c>
    </row>
    <row r="5648" spans="1:2" ht="13.8" customHeight="1">
      <c r="A5648" s="107" t="s">
        <v>1285</v>
      </c>
      <c r="B5648" s="107" t="s">
        <v>689</v>
      </c>
    </row>
    <row r="5649" spans="1:2" ht="13.8" customHeight="1">
      <c r="A5649" s="107" t="s">
        <v>1286</v>
      </c>
      <c r="B5649" s="107" t="s">
        <v>690</v>
      </c>
    </row>
    <row r="5650" spans="1:2" ht="13.8" customHeight="1">
      <c r="A5650" s="107" t="s">
        <v>1287</v>
      </c>
      <c r="B5650" s="107" t="s">
        <v>691</v>
      </c>
    </row>
    <row r="5651" spans="1:2" ht="13.8" customHeight="1">
      <c r="A5651" s="107" t="s">
        <v>1288</v>
      </c>
      <c r="B5651" s="107" t="s">
        <v>692</v>
      </c>
    </row>
    <row r="5652" spans="1:2" ht="13.8" customHeight="1">
      <c r="A5652" s="107" t="s">
        <v>1289</v>
      </c>
      <c r="B5652" s="107" t="s">
        <v>693</v>
      </c>
    </row>
    <row r="5653" spans="1:2" ht="13.8" customHeight="1">
      <c r="A5653" s="107" t="s">
        <v>1290</v>
      </c>
      <c r="B5653" s="107" t="s">
        <v>694</v>
      </c>
    </row>
    <row r="5654" spans="1:2" ht="13.8" customHeight="1">
      <c r="A5654" s="107" t="s">
        <v>1291</v>
      </c>
      <c r="B5654" s="107" t="s">
        <v>695</v>
      </c>
    </row>
    <row r="5655" spans="1:2" ht="13.8" customHeight="1">
      <c r="A5655" s="107" t="s">
        <v>1292</v>
      </c>
      <c r="B5655" s="107" t="s">
        <v>696</v>
      </c>
    </row>
    <row r="5656" spans="1:2" ht="13.8" customHeight="1">
      <c r="A5656" s="107" t="s">
        <v>1293</v>
      </c>
      <c r="B5656" s="107" t="s">
        <v>697</v>
      </c>
    </row>
    <row r="5657" spans="1:2" ht="13.8" customHeight="1">
      <c r="A5657" s="107" t="s">
        <v>1294</v>
      </c>
      <c r="B5657" s="107" t="s">
        <v>698</v>
      </c>
    </row>
    <row r="5658" spans="1:2" ht="13.8" customHeight="1">
      <c r="A5658" s="107" t="s">
        <v>1295</v>
      </c>
      <c r="B5658" s="107" t="s">
        <v>699</v>
      </c>
    </row>
    <row r="5659" spans="1:2" ht="13.8" customHeight="1">
      <c r="A5659" s="107" t="s">
        <v>1296</v>
      </c>
      <c r="B5659" s="107" t="s">
        <v>700</v>
      </c>
    </row>
    <row r="5660" spans="1:2" ht="13.8" customHeight="1">
      <c r="A5660" s="107" t="s">
        <v>1297</v>
      </c>
      <c r="B5660" s="107" t="s">
        <v>701</v>
      </c>
    </row>
    <row r="5661" spans="1:2" ht="13.8" customHeight="1">
      <c r="A5661" s="107" t="s">
        <v>1298</v>
      </c>
      <c r="B5661" s="107" t="s">
        <v>702</v>
      </c>
    </row>
    <row r="5662" spans="1:2" ht="13.8" customHeight="1">
      <c r="A5662" s="107" t="s">
        <v>1299</v>
      </c>
      <c r="B5662" s="107" t="s">
        <v>703</v>
      </c>
    </row>
    <row r="5663" spans="1:2" ht="13.8" customHeight="1">
      <c r="A5663" s="107" t="s">
        <v>1300</v>
      </c>
      <c r="B5663" s="107" t="s">
        <v>704</v>
      </c>
    </row>
    <row r="5664" spans="1:2" ht="13.8" customHeight="1">
      <c r="A5664" s="107" t="s">
        <v>1301</v>
      </c>
      <c r="B5664" s="107" t="s">
        <v>705</v>
      </c>
    </row>
    <row r="5665" spans="1:2" ht="13.8" customHeight="1">
      <c r="A5665" s="107" t="s">
        <v>1302</v>
      </c>
      <c r="B5665" s="107" t="s">
        <v>706</v>
      </c>
    </row>
    <row r="5666" spans="1:2" ht="13.8" customHeight="1">
      <c r="A5666" s="107" t="s">
        <v>1303</v>
      </c>
      <c r="B5666" s="107" t="s">
        <v>707</v>
      </c>
    </row>
    <row r="5667" spans="1:2" ht="13.8" customHeight="1">
      <c r="A5667" s="107" t="s">
        <v>1304</v>
      </c>
      <c r="B5667" s="107" t="s">
        <v>708</v>
      </c>
    </row>
    <row r="5668" spans="1:2" ht="13.8" customHeight="1">
      <c r="A5668" s="107" t="s">
        <v>1305</v>
      </c>
      <c r="B5668" s="107" t="s">
        <v>709</v>
      </c>
    </row>
    <row r="5669" spans="1:2" ht="13.8" customHeight="1">
      <c r="A5669" s="107" t="s">
        <v>1306</v>
      </c>
      <c r="B5669" s="107" t="s">
        <v>710</v>
      </c>
    </row>
    <row r="5670" spans="1:2" ht="13.8" customHeight="1">
      <c r="A5670" s="107" t="s">
        <v>1307</v>
      </c>
      <c r="B5670" s="107" t="s">
        <v>711</v>
      </c>
    </row>
    <row r="5671" spans="1:2" ht="13.8" customHeight="1">
      <c r="A5671" s="107" t="s">
        <v>1308</v>
      </c>
      <c r="B5671" s="107" t="s">
        <v>712</v>
      </c>
    </row>
    <row r="5672" spans="1:2" ht="13.8" customHeight="1">
      <c r="A5672" s="107" t="s">
        <v>1309</v>
      </c>
      <c r="B5672" s="107" t="s">
        <v>713</v>
      </c>
    </row>
    <row r="5673" spans="1:2" ht="13.8" customHeight="1">
      <c r="A5673" s="107" t="s">
        <v>1310</v>
      </c>
      <c r="B5673" s="107" t="s">
        <v>714</v>
      </c>
    </row>
    <row r="5674" spans="1:2" ht="13.8" customHeight="1">
      <c r="A5674" s="107" t="s">
        <v>1311</v>
      </c>
      <c r="B5674" s="107" t="s">
        <v>715</v>
      </c>
    </row>
    <row r="5675" spans="1:2" ht="13.8" customHeight="1">
      <c r="A5675" s="107" t="s">
        <v>1312</v>
      </c>
      <c r="B5675" s="107" t="s">
        <v>716</v>
      </c>
    </row>
    <row r="5676" spans="1:2" ht="13.8" customHeight="1">
      <c r="A5676" s="107" t="s">
        <v>1313</v>
      </c>
      <c r="B5676" s="107" t="s">
        <v>717</v>
      </c>
    </row>
    <row r="5677" spans="1:2" ht="13.8" customHeight="1">
      <c r="A5677" s="107" t="s">
        <v>1314</v>
      </c>
      <c r="B5677" s="107" t="s">
        <v>718</v>
      </c>
    </row>
    <row r="5678" spans="1:2" ht="13.8" customHeight="1">
      <c r="A5678" s="107" t="s">
        <v>1315</v>
      </c>
      <c r="B5678" s="107" t="s">
        <v>719</v>
      </c>
    </row>
    <row r="5679" spans="1:2" ht="13.8" customHeight="1">
      <c r="A5679" s="107" t="s">
        <v>1316</v>
      </c>
      <c r="B5679" s="107" t="s">
        <v>720</v>
      </c>
    </row>
    <row r="5680" spans="1:2" ht="13.8" customHeight="1">
      <c r="A5680" s="107" t="s">
        <v>1317</v>
      </c>
      <c r="B5680" s="107" t="s">
        <v>721</v>
      </c>
    </row>
    <row r="5681" spans="1:2" ht="13.8" customHeight="1">
      <c r="A5681" s="107" t="s">
        <v>1318</v>
      </c>
      <c r="B5681" s="107" t="s">
        <v>722</v>
      </c>
    </row>
    <row r="5682" spans="1:2" ht="13.8" customHeight="1">
      <c r="A5682" s="107" t="s">
        <v>1319</v>
      </c>
      <c r="B5682" s="107" t="s">
        <v>723</v>
      </c>
    </row>
    <row r="5683" spans="1:2" ht="13.8" customHeight="1">
      <c r="A5683" s="107" t="s">
        <v>1320</v>
      </c>
      <c r="B5683" s="107" t="s">
        <v>724</v>
      </c>
    </row>
    <row r="5684" spans="1:2" ht="13.8" customHeight="1">
      <c r="A5684" s="107" t="s">
        <v>1321</v>
      </c>
      <c r="B5684" s="107" t="s">
        <v>725</v>
      </c>
    </row>
    <row r="5685" spans="1:2" ht="13.8" customHeight="1">
      <c r="A5685" s="107" t="s">
        <v>1322</v>
      </c>
      <c r="B5685" s="107" t="s">
        <v>726</v>
      </c>
    </row>
    <row r="5686" spans="1:2" ht="13.8" customHeight="1">
      <c r="A5686" s="107" t="s">
        <v>1323</v>
      </c>
      <c r="B5686" s="107" t="s">
        <v>727</v>
      </c>
    </row>
    <row r="5687" spans="1:2" ht="13.8" customHeight="1">
      <c r="A5687" s="107" t="s">
        <v>1324</v>
      </c>
      <c r="B5687" s="107" t="s">
        <v>728</v>
      </c>
    </row>
    <row r="5688" spans="1:2" ht="13.8" customHeight="1">
      <c r="A5688" s="107" t="s">
        <v>1325</v>
      </c>
      <c r="B5688" s="107" t="s">
        <v>729</v>
      </c>
    </row>
    <row r="5689" spans="1:2" ht="13.8" customHeight="1">
      <c r="A5689" s="107" t="s">
        <v>1326</v>
      </c>
      <c r="B5689" s="107" t="s">
        <v>730</v>
      </c>
    </row>
    <row r="5690" spans="1:2" ht="13.8" customHeight="1">
      <c r="A5690" s="107" t="s">
        <v>1327</v>
      </c>
      <c r="B5690" s="107" t="s">
        <v>731</v>
      </c>
    </row>
    <row r="5691" spans="1:2" ht="13.8" customHeight="1">
      <c r="A5691" s="107" t="s">
        <v>1328</v>
      </c>
      <c r="B5691" s="107" t="s">
        <v>732</v>
      </c>
    </row>
    <row r="5692" spans="1:2" ht="13.8" customHeight="1">
      <c r="A5692" s="107" t="s">
        <v>1329</v>
      </c>
      <c r="B5692" s="107" t="s">
        <v>271</v>
      </c>
    </row>
    <row r="5693" spans="1:2" ht="13.8" customHeight="1">
      <c r="A5693" s="107" t="s">
        <v>1330</v>
      </c>
      <c r="B5693" s="107" t="s">
        <v>733</v>
      </c>
    </row>
    <row r="5694" spans="1:2" ht="13.8" customHeight="1">
      <c r="A5694" s="107" t="s">
        <v>1331</v>
      </c>
      <c r="B5694" s="107" t="s">
        <v>734</v>
      </c>
    </row>
    <row r="5695" spans="1:2" ht="13.8" customHeight="1">
      <c r="A5695" s="107" t="s">
        <v>1332</v>
      </c>
      <c r="B5695" s="107" t="s">
        <v>735</v>
      </c>
    </row>
    <row r="5696" spans="1:2" ht="13.8" customHeight="1">
      <c r="A5696" s="107" t="s">
        <v>1333</v>
      </c>
      <c r="B5696" s="107" t="s">
        <v>736</v>
      </c>
    </row>
    <row r="5697" spans="1:2" ht="13.8" customHeight="1">
      <c r="A5697" s="107" t="s">
        <v>1334</v>
      </c>
      <c r="B5697" s="107" t="s">
        <v>737</v>
      </c>
    </row>
    <row r="5698" spans="1:2" ht="13.8" customHeight="1">
      <c r="A5698" s="107" t="s">
        <v>1335</v>
      </c>
      <c r="B5698" s="107" t="s">
        <v>267</v>
      </c>
    </row>
    <row r="5699" spans="1:2" ht="13.8" customHeight="1">
      <c r="A5699" s="107" t="s">
        <v>1336</v>
      </c>
      <c r="B5699" s="107" t="s">
        <v>738</v>
      </c>
    </row>
    <row r="5700" spans="1:2" ht="13.8" customHeight="1">
      <c r="A5700" s="107" t="s">
        <v>1337</v>
      </c>
      <c r="B5700" s="107" t="s">
        <v>739</v>
      </c>
    </row>
    <row r="5701" spans="1:2" ht="13.8" customHeight="1">
      <c r="A5701" s="107" t="s">
        <v>1338</v>
      </c>
      <c r="B5701" s="107" t="s">
        <v>740</v>
      </c>
    </row>
    <row r="5702" spans="1:2" ht="13.8" customHeight="1">
      <c r="A5702" s="107" t="s">
        <v>1339</v>
      </c>
      <c r="B5702" s="107" t="s">
        <v>741</v>
      </c>
    </row>
    <row r="5703" spans="1:2" ht="13.8" customHeight="1">
      <c r="A5703" s="107" t="s">
        <v>1340</v>
      </c>
      <c r="B5703" s="107" t="s">
        <v>742</v>
      </c>
    </row>
    <row r="5704" spans="1:2" ht="13.8" customHeight="1">
      <c r="A5704" s="107" t="s">
        <v>1341</v>
      </c>
      <c r="B5704" s="107" t="s">
        <v>743</v>
      </c>
    </row>
    <row r="5705" spans="1:2" ht="13.8" customHeight="1">
      <c r="A5705" s="107" t="s">
        <v>1342</v>
      </c>
      <c r="B5705" s="107" t="s">
        <v>744</v>
      </c>
    </row>
    <row r="5706" spans="1:2" ht="13.8" customHeight="1">
      <c r="A5706" s="107" t="s">
        <v>1343</v>
      </c>
      <c r="B5706" s="107" t="s">
        <v>745</v>
      </c>
    </row>
    <row r="5707" spans="1:2" ht="13.8" customHeight="1">
      <c r="A5707" s="107" t="s">
        <v>1344</v>
      </c>
      <c r="B5707" s="107" t="s">
        <v>746</v>
      </c>
    </row>
    <row r="5708" spans="1:2" ht="13.8" customHeight="1">
      <c r="A5708" s="107" t="s">
        <v>1345</v>
      </c>
      <c r="B5708" s="107" t="s">
        <v>747</v>
      </c>
    </row>
    <row r="5709" spans="1:2" ht="13.8" customHeight="1">
      <c r="A5709" s="107" t="s">
        <v>1346</v>
      </c>
      <c r="B5709" s="107" t="s">
        <v>748</v>
      </c>
    </row>
    <row r="5710" spans="1:2" ht="13.8" customHeight="1">
      <c r="A5710" s="107" t="s">
        <v>1347</v>
      </c>
      <c r="B5710" s="107" t="s">
        <v>749</v>
      </c>
    </row>
    <row r="5711" spans="1:2" ht="13.8" customHeight="1">
      <c r="A5711" s="107" t="s">
        <v>1348</v>
      </c>
      <c r="B5711" s="107" t="s">
        <v>750</v>
      </c>
    </row>
    <row r="5712" spans="1:2" ht="13.8" customHeight="1">
      <c r="A5712" s="107" t="s">
        <v>1349</v>
      </c>
      <c r="B5712" s="107" t="s">
        <v>751</v>
      </c>
    </row>
    <row r="5713" spans="1:2" ht="13.8" customHeight="1">
      <c r="A5713" s="107" t="s">
        <v>1350</v>
      </c>
      <c r="B5713" s="107" t="s">
        <v>752</v>
      </c>
    </row>
    <row r="5714" spans="1:2" ht="13.8" customHeight="1">
      <c r="A5714" s="107" t="s">
        <v>1351</v>
      </c>
      <c r="B5714" s="107" t="s">
        <v>753</v>
      </c>
    </row>
    <row r="5715" spans="1:2" ht="13.8" customHeight="1">
      <c r="A5715" s="107" t="s">
        <v>1352</v>
      </c>
      <c r="B5715" s="107" t="s">
        <v>754</v>
      </c>
    </row>
    <row r="5716" spans="1:2" ht="13.8" customHeight="1">
      <c r="A5716" s="107" t="s">
        <v>1353</v>
      </c>
      <c r="B5716" s="107" t="s">
        <v>755</v>
      </c>
    </row>
    <row r="5717" spans="1:2" ht="13.8" customHeight="1">
      <c r="A5717" s="107" t="s">
        <v>1354</v>
      </c>
      <c r="B5717" s="107" t="s">
        <v>756</v>
      </c>
    </row>
    <row r="5718" spans="1:2" ht="13.8" customHeight="1">
      <c r="A5718" s="107" t="s">
        <v>1355</v>
      </c>
      <c r="B5718" s="107" t="s">
        <v>757</v>
      </c>
    </row>
    <row r="5719" spans="1:2" ht="13.8" customHeight="1">
      <c r="A5719" s="107" t="s">
        <v>1356</v>
      </c>
      <c r="B5719" s="107" t="s">
        <v>758</v>
      </c>
    </row>
    <row r="5720" spans="1:2" ht="13.8" customHeight="1">
      <c r="A5720" s="107" t="s">
        <v>1357</v>
      </c>
      <c r="B5720" s="107" t="s">
        <v>759</v>
      </c>
    </row>
    <row r="5721" spans="1:2" ht="13.8" customHeight="1">
      <c r="A5721" s="107" t="s">
        <v>1358</v>
      </c>
      <c r="B5721" s="107" t="s">
        <v>760</v>
      </c>
    </row>
    <row r="5722" spans="1:2" ht="13.8" customHeight="1">
      <c r="A5722" s="107" t="s">
        <v>1359</v>
      </c>
      <c r="B5722" s="107" t="s">
        <v>761</v>
      </c>
    </row>
    <row r="5723" spans="1:2" ht="13.8" customHeight="1">
      <c r="A5723" s="107" t="s">
        <v>1360</v>
      </c>
      <c r="B5723" s="107" t="s">
        <v>762</v>
      </c>
    </row>
    <row r="5724" spans="1:2" ht="13.8" customHeight="1">
      <c r="A5724" s="107" t="s">
        <v>1361</v>
      </c>
      <c r="B5724" s="107" t="s">
        <v>763</v>
      </c>
    </row>
    <row r="5725" spans="1:2" ht="13.8" customHeight="1">
      <c r="A5725" s="107" t="s">
        <v>1362</v>
      </c>
      <c r="B5725" s="107" t="s">
        <v>764</v>
      </c>
    </row>
    <row r="5726" spans="1:2" ht="13.8" customHeight="1">
      <c r="A5726" s="107" t="s">
        <v>1363</v>
      </c>
      <c r="B5726" s="107" t="s">
        <v>765</v>
      </c>
    </row>
    <row r="5727" spans="1:2" ht="13.8" customHeight="1">
      <c r="A5727" s="107" t="s">
        <v>1364</v>
      </c>
      <c r="B5727" s="107" t="s">
        <v>766</v>
      </c>
    </row>
    <row r="5728" spans="1:2" ht="13.8" customHeight="1">
      <c r="A5728" s="107" t="s">
        <v>1365</v>
      </c>
      <c r="B5728" s="107" t="s">
        <v>767</v>
      </c>
    </row>
    <row r="5729" spans="1:2" ht="13.8" customHeight="1">
      <c r="A5729" s="107" t="s">
        <v>1366</v>
      </c>
      <c r="B5729" s="107" t="s">
        <v>768</v>
      </c>
    </row>
    <row r="5730" spans="1:2" ht="13.8" customHeight="1">
      <c r="A5730" s="107" t="s">
        <v>1367</v>
      </c>
      <c r="B5730" s="107" t="s">
        <v>769</v>
      </c>
    </row>
    <row r="5731" spans="1:2" ht="13.8" customHeight="1">
      <c r="A5731" s="107" t="s">
        <v>1368</v>
      </c>
      <c r="B5731" s="107" t="s">
        <v>770</v>
      </c>
    </row>
    <row r="5732" spans="1:2" ht="13.8" customHeight="1">
      <c r="A5732" s="107" t="s">
        <v>1369</v>
      </c>
      <c r="B5732" s="107" t="s">
        <v>771</v>
      </c>
    </row>
    <row r="5733" spans="1:2" ht="13.8" customHeight="1">
      <c r="A5733" s="107" t="s">
        <v>1370</v>
      </c>
      <c r="B5733" s="107" t="s">
        <v>772</v>
      </c>
    </row>
    <row r="5734" spans="1:2" ht="13.8" customHeight="1">
      <c r="A5734" s="107" t="s">
        <v>1371</v>
      </c>
      <c r="B5734" s="107" t="s">
        <v>773</v>
      </c>
    </row>
    <row r="5735" spans="1:2" ht="13.8" customHeight="1">
      <c r="A5735" s="107" t="s">
        <v>1372</v>
      </c>
      <c r="B5735" s="107" t="s">
        <v>774</v>
      </c>
    </row>
    <row r="5736" spans="1:2" ht="13.8" customHeight="1">
      <c r="A5736" s="107" t="s">
        <v>1373</v>
      </c>
      <c r="B5736" s="107" t="s">
        <v>775</v>
      </c>
    </row>
    <row r="5737" spans="1:2" ht="13.8" customHeight="1">
      <c r="A5737" s="107" t="s">
        <v>1374</v>
      </c>
      <c r="B5737" s="107" t="s">
        <v>776</v>
      </c>
    </row>
    <row r="5738" spans="1:2" ht="13.8" customHeight="1">
      <c r="A5738" s="107" t="s">
        <v>1375</v>
      </c>
      <c r="B5738" s="107" t="s">
        <v>777</v>
      </c>
    </row>
    <row r="5739" spans="1:2" ht="13.8" customHeight="1">
      <c r="A5739" s="107" t="s">
        <v>1376</v>
      </c>
      <c r="B5739" s="107" t="s">
        <v>778</v>
      </c>
    </row>
    <row r="5740" spans="1:2" ht="13.8" customHeight="1">
      <c r="A5740" s="107" t="s">
        <v>1377</v>
      </c>
      <c r="B5740" s="107" t="s">
        <v>779</v>
      </c>
    </row>
    <row r="5741" spans="1:2" ht="13.8" customHeight="1">
      <c r="A5741" s="107" t="s">
        <v>1378</v>
      </c>
      <c r="B5741" s="107" t="s">
        <v>780</v>
      </c>
    </row>
    <row r="5742" spans="1:2" ht="13.8" customHeight="1">
      <c r="A5742" s="107" t="s">
        <v>1379</v>
      </c>
      <c r="B5742" s="107" t="s">
        <v>781</v>
      </c>
    </row>
    <row r="5743" spans="1:2" ht="13.8" customHeight="1">
      <c r="A5743" s="107" t="s">
        <v>1380</v>
      </c>
      <c r="B5743" s="107" t="s">
        <v>782</v>
      </c>
    </row>
    <row r="5744" spans="1:2" ht="13.8" customHeight="1">
      <c r="A5744" s="107" t="s">
        <v>1381</v>
      </c>
      <c r="B5744" s="107" t="s">
        <v>783</v>
      </c>
    </row>
    <row r="5745" spans="1:2" ht="13.8" customHeight="1">
      <c r="A5745" s="107" t="s">
        <v>1382</v>
      </c>
      <c r="B5745" s="107" t="s">
        <v>784</v>
      </c>
    </row>
    <row r="5746" spans="1:2" ht="13.8" customHeight="1">
      <c r="A5746" s="107" t="s">
        <v>1383</v>
      </c>
      <c r="B5746" s="107" t="s">
        <v>785</v>
      </c>
    </row>
    <row r="5747" spans="1:2" ht="13.8" customHeight="1">
      <c r="A5747" s="107" t="s">
        <v>1384</v>
      </c>
      <c r="B5747" s="107" t="s">
        <v>786</v>
      </c>
    </row>
    <row r="5748" spans="1:2" ht="13.8" customHeight="1">
      <c r="A5748" s="107" t="s">
        <v>1385</v>
      </c>
      <c r="B5748" s="107" t="s">
        <v>787</v>
      </c>
    </row>
    <row r="5749" spans="1:2" ht="13.8" customHeight="1">
      <c r="A5749" s="107" t="s">
        <v>1386</v>
      </c>
      <c r="B5749" s="107" t="s">
        <v>788</v>
      </c>
    </row>
    <row r="5750" spans="1:2" ht="13.8" customHeight="1">
      <c r="A5750" s="107" t="s">
        <v>1387</v>
      </c>
      <c r="B5750" s="107" t="s">
        <v>789</v>
      </c>
    </row>
    <row r="5751" spans="1:2" ht="13.8" customHeight="1">
      <c r="A5751" s="107" t="s">
        <v>1388</v>
      </c>
      <c r="B5751" s="107" t="s">
        <v>790</v>
      </c>
    </row>
    <row r="5752" spans="1:2" ht="13.8" customHeight="1">
      <c r="A5752" s="107" t="s">
        <v>1389</v>
      </c>
      <c r="B5752" s="107" t="s">
        <v>791</v>
      </c>
    </row>
    <row r="5753" spans="1:2" ht="13.8" customHeight="1">
      <c r="A5753" s="107" t="s">
        <v>1390</v>
      </c>
      <c r="B5753" s="107" t="s">
        <v>792</v>
      </c>
    </row>
    <row r="5754" spans="1:2" ht="13.8" customHeight="1">
      <c r="A5754" s="107" t="s">
        <v>1391</v>
      </c>
      <c r="B5754" s="107" t="s">
        <v>793</v>
      </c>
    </row>
    <row r="5755" spans="1:2" ht="13.8" customHeight="1">
      <c r="A5755" s="107" t="s">
        <v>1392</v>
      </c>
      <c r="B5755" s="107" t="s">
        <v>794</v>
      </c>
    </row>
    <row r="5756" spans="1:2" ht="13.8" customHeight="1">
      <c r="A5756" s="107" t="s">
        <v>1393</v>
      </c>
      <c r="B5756" s="107" t="s">
        <v>795</v>
      </c>
    </row>
    <row r="5757" spans="1:2" ht="13.8" customHeight="1">
      <c r="A5757" s="107" t="s">
        <v>1394</v>
      </c>
      <c r="B5757" s="107" t="s">
        <v>796</v>
      </c>
    </row>
    <row r="5758" spans="1:2" ht="13.8" customHeight="1">
      <c r="A5758" s="107" t="s">
        <v>1395</v>
      </c>
      <c r="B5758" s="107" t="s">
        <v>797</v>
      </c>
    </row>
    <row r="5759" spans="1:2" ht="13.8" customHeight="1">
      <c r="A5759" s="107" t="s">
        <v>1396</v>
      </c>
      <c r="B5759" s="107" t="s">
        <v>798</v>
      </c>
    </row>
    <row r="5760" spans="1:2" ht="13.8" customHeight="1">
      <c r="A5760" s="107" t="s">
        <v>1397</v>
      </c>
      <c r="B5760" s="107" t="s">
        <v>799</v>
      </c>
    </row>
    <row r="5761" spans="1:2" ht="13.8" customHeight="1">
      <c r="A5761" s="107" t="s">
        <v>1398</v>
      </c>
      <c r="B5761" s="107" t="s">
        <v>800</v>
      </c>
    </row>
    <row r="5762" spans="1:2" ht="13.8" customHeight="1">
      <c r="A5762" s="107" t="s">
        <v>1399</v>
      </c>
      <c r="B5762" s="107" t="s">
        <v>801</v>
      </c>
    </row>
    <row r="5763" spans="1:2" ht="13.8" customHeight="1">
      <c r="A5763" s="107" t="s">
        <v>1400</v>
      </c>
      <c r="B5763" s="107" t="s">
        <v>802</v>
      </c>
    </row>
    <row r="5764" spans="1:2" ht="13.8" customHeight="1">
      <c r="A5764" s="107" t="s">
        <v>1401</v>
      </c>
      <c r="B5764" s="107" t="s">
        <v>803</v>
      </c>
    </row>
    <row r="5765" spans="1:2" ht="13.8" customHeight="1">
      <c r="A5765" s="107" t="s">
        <v>1402</v>
      </c>
      <c r="B5765" s="107" t="s">
        <v>804</v>
      </c>
    </row>
    <row r="5766" spans="1:2" ht="13.8" customHeight="1">
      <c r="A5766" s="107" t="s">
        <v>1403</v>
      </c>
      <c r="B5766" s="107" t="s">
        <v>805</v>
      </c>
    </row>
    <row r="5767" spans="1:2" ht="13.8" customHeight="1">
      <c r="A5767" s="107" t="s">
        <v>1404</v>
      </c>
      <c r="B5767" s="107" t="s">
        <v>806</v>
      </c>
    </row>
    <row r="5768" spans="1:2" ht="13.8" customHeight="1">
      <c r="A5768" s="107" t="s">
        <v>1405</v>
      </c>
      <c r="B5768" s="107" t="s">
        <v>807</v>
      </c>
    </row>
    <row r="5769" spans="1:2" ht="13.8" customHeight="1">
      <c r="A5769" s="107" t="s">
        <v>1406</v>
      </c>
      <c r="B5769" s="107" t="s">
        <v>808</v>
      </c>
    </row>
    <row r="5770" spans="1:2" ht="13.8" customHeight="1">
      <c r="A5770" s="107" t="s">
        <v>1407</v>
      </c>
      <c r="B5770" s="107" t="s">
        <v>809</v>
      </c>
    </row>
    <row r="5771" spans="1:2" ht="13.8" customHeight="1">
      <c r="A5771" s="107" t="s">
        <v>1408</v>
      </c>
      <c r="B5771" s="107" t="s">
        <v>810</v>
      </c>
    </row>
    <row r="5772" spans="1:2" ht="13.8" customHeight="1">
      <c r="A5772" s="107" t="s">
        <v>1409</v>
      </c>
      <c r="B5772" s="107" t="s">
        <v>811</v>
      </c>
    </row>
    <row r="5773" spans="1:2" ht="13.8" customHeight="1">
      <c r="A5773" s="107" t="s">
        <v>1410</v>
      </c>
      <c r="B5773" s="107" t="s">
        <v>812</v>
      </c>
    </row>
    <row r="5774" spans="1:2" ht="13.8" customHeight="1">
      <c r="A5774" s="107" t="s">
        <v>1411</v>
      </c>
      <c r="B5774" s="107" t="s">
        <v>813</v>
      </c>
    </row>
    <row r="5775" spans="1:2" ht="13.8" customHeight="1">
      <c r="A5775" s="107" t="s">
        <v>1412</v>
      </c>
      <c r="B5775" s="107" t="s">
        <v>814</v>
      </c>
    </row>
    <row r="5776" spans="1:2" ht="13.8" customHeight="1">
      <c r="A5776" s="107" t="s">
        <v>1413</v>
      </c>
      <c r="B5776" s="107" t="s">
        <v>815</v>
      </c>
    </row>
    <row r="5777" spans="1:2" ht="13.8" customHeight="1">
      <c r="A5777" s="107" t="s">
        <v>1414</v>
      </c>
      <c r="B5777" s="107" t="s">
        <v>816</v>
      </c>
    </row>
    <row r="5778" spans="1:2" ht="13.8" customHeight="1">
      <c r="A5778" s="107" t="s">
        <v>1415</v>
      </c>
      <c r="B5778" s="107" t="s">
        <v>817</v>
      </c>
    </row>
    <row r="5779" spans="1:2" ht="13.8" customHeight="1">
      <c r="A5779" s="107" t="s">
        <v>1416</v>
      </c>
      <c r="B5779" s="107" t="s">
        <v>818</v>
      </c>
    </row>
    <row r="5780" spans="1:2" ht="13.8" customHeight="1">
      <c r="A5780" s="107" t="s">
        <v>1417</v>
      </c>
      <c r="B5780" s="107" t="s">
        <v>819</v>
      </c>
    </row>
    <row r="5781" spans="1:2" ht="13.8" customHeight="1">
      <c r="A5781" s="107" t="s">
        <v>1418</v>
      </c>
      <c r="B5781" s="107" t="s">
        <v>820</v>
      </c>
    </row>
    <row r="5782" spans="1:2" ht="13.8" customHeight="1">
      <c r="A5782" s="107" t="s">
        <v>1419</v>
      </c>
      <c r="B5782" s="107" t="s">
        <v>821</v>
      </c>
    </row>
    <row r="5783" spans="1:2" ht="13.8" customHeight="1">
      <c r="A5783" s="107" t="s">
        <v>1420</v>
      </c>
      <c r="B5783" s="107" t="s">
        <v>822</v>
      </c>
    </row>
    <row r="5784" spans="1:2" ht="13.8" customHeight="1">
      <c r="A5784" s="107" t="s">
        <v>1421</v>
      </c>
      <c r="B5784" s="107" t="s">
        <v>823</v>
      </c>
    </row>
    <row r="5785" spans="1:2" ht="13.8" customHeight="1">
      <c r="A5785" s="107" t="s">
        <v>1422</v>
      </c>
      <c r="B5785" s="107" t="s">
        <v>824</v>
      </c>
    </row>
    <row r="5786" spans="1:2" ht="13.8" customHeight="1">
      <c r="A5786" s="107" t="s">
        <v>1423</v>
      </c>
      <c r="B5786" s="107" t="s">
        <v>825</v>
      </c>
    </row>
    <row r="5787" spans="1:2" ht="13.8" customHeight="1">
      <c r="A5787" s="107" t="s">
        <v>1424</v>
      </c>
      <c r="B5787" s="107" t="s">
        <v>826</v>
      </c>
    </row>
    <row r="5788" spans="1:2" ht="13.8" customHeight="1">
      <c r="A5788" s="107" t="s">
        <v>1425</v>
      </c>
      <c r="B5788" s="107" t="s">
        <v>827</v>
      </c>
    </row>
    <row r="5789" spans="1:2" ht="13.8" customHeight="1">
      <c r="A5789" s="107" t="s">
        <v>1426</v>
      </c>
      <c r="B5789" s="107" t="s">
        <v>828</v>
      </c>
    </row>
    <row r="5790" spans="1:2" ht="13.8" customHeight="1">
      <c r="A5790" s="107" t="s">
        <v>1427</v>
      </c>
      <c r="B5790" s="107" t="s">
        <v>829</v>
      </c>
    </row>
    <row r="5791" spans="1:2" ht="13.8" customHeight="1">
      <c r="A5791" s="107" t="s">
        <v>1428</v>
      </c>
      <c r="B5791" s="107" t="s">
        <v>830</v>
      </c>
    </row>
    <row r="5792" spans="1:2" ht="13.8" customHeight="1">
      <c r="A5792" s="107" t="s">
        <v>1429</v>
      </c>
      <c r="B5792" s="107" t="s">
        <v>831</v>
      </c>
    </row>
    <row r="5793" spans="1:2" ht="13.8" customHeight="1">
      <c r="A5793" s="107" t="s">
        <v>1430</v>
      </c>
      <c r="B5793" s="107" t="s">
        <v>832</v>
      </c>
    </row>
    <row r="5794" spans="1:2" ht="13.8" customHeight="1">
      <c r="A5794" s="107" t="s">
        <v>1431</v>
      </c>
      <c r="B5794" s="107" t="s">
        <v>833</v>
      </c>
    </row>
    <row r="5795" spans="1:2" ht="13.8" customHeight="1">
      <c r="A5795" s="107" t="s">
        <v>1432</v>
      </c>
      <c r="B5795" s="107" t="s">
        <v>834</v>
      </c>
    </row>
    <row r="5796" spans="1:2" ht="13.8" customHeight="1">
      <c r="A5796" s="107" t="s">
        <v>1433</v>
      </c>
      <c r="B5796" s="107" t="s">
        <v>835</v>
      </c>
    </row>
    <row r="5797" spans="1:2" ht="13.8" customHeight="1">
      <c r="A5797" s="107" t="s">
        <v>1434</v>
      </c>
      <c r="B5797" s="107" t="s">
        <v>836</v>
      </c>
    </row>
    <row r="5798" spans="1:2" ht="13.8" customHeight="1">
      <c r="A5798" s="107" t="s">
        <v>1435</v>
      </c>
      <c r="B5798" s="107" t="s">
        <v>837</v>
      </c>
    </row>
    <row r="5799" spans="1:2" ht="13.8" customHeight="1">
      <c r="A5799" s="107" t="s">
        <v>1436</v>
      </c>
      <c r="B5799" s="107" t="s">
        <v>838</v>
      </c>
    </row>
    <row r="5800" spans="1:2" ht="13.8" customHeight="1">
      <c r="A5800" s="107" t="s">
        <v>1437</v>
      </c>
      <c r="B5800" s="107" t="s">
        <v>839</v>
      </c>
    </row>
    <row r="5801" spans="1:2" ht="13.8" customHeight="1">
      <c r="A5801" s="107" t="s">
        <v>1438</v>
      </c>
      <c r="B5801" s="107" t="s">
        <v>840</v>
      </c>
    </row>
    <row r="5802" spans="1:2" ht="13.8" customHeight="1">
      <c r="A5802" s="107" t="s">
        <v>1439</v>
      </c>
      <c r="B5802" s="107" t="s">
        <v>841</v>
      </c>
    </row>
    <row r="5803" spans="1:2" ht="13.8" customHeight="1">
      <c r="A5803" s="107" t="s">
        <v>1440</v>
      </c>
      <c r="B5803" s="107" t="s">
        <v>842</v>
      </c>
    </row>
    <row r="5804" spans="1:2" ht="13.8" customHeight="1">
      <c r="A5804" s="107" t="s">
        <v>1441</v>
      </c>
      <c r="B5804" s="107" t="s">
        <v>843</v>
      </c>
    </row>
    <row r="5805" spans="1:2" ht="13.8" customHeight="1">
      <c r="A5805" s="107" t="s">
        <v>1442</v>
      </c>
      <c r="B5805" s="107" t="s">
        <v>844</v>
      </c>
    </row>
    <row r="5806" spans="1:2" ht="13.8" customHeight="1">
      <c r="A5806" s="107" t="s">
        <v>1443</v>
      </c>
      <c r="B5806" s="107" t="s">
        <v>845</v>
      </c>
    </row>
    <row r="5807" spans="1:2" ht="13.8" customHeight="1">
      <c r="A5807" s="107" t="s">
        <v>1444</v>
      </c>
      <c r="B5807" s="107" t="s">
        <v>846</v>
      </c>
    </row>
    <row r="5808" spans="1:2" ht="13.8" customHeight="1">
      <c r="A5808" s="107" t="s">
        <v>1445</v>
      </c>
      <c r="B5808" s="107" t="s">
        <v>847</v>
      </c>
    </row>
    <row r="5809" spans="1:2" ht="13.8" customHeight="1">
      <c r="A5809" s="107" t="s">
        <v>1446</v>
      </c>
      <c r="B5809" s="107" t="s">
        <v>848</v>
      </c>
    </row>
    <row r="5810" spans="1:2" ht="13.8" customHeight="1">
      <c r="A5810" s="107" t="s">
        <v>1447</v>
      </c>
      <c r="B5810" s="107" t="s">
        <v>849</v>
      </c>
    </row>
    <row r="5811" spans="1:2" ht="13.8" customHeight="1">
      <c r="A5811" s="107" t="s">
        <v>1448</v>
      </c>
      <c r="B5811" s="107" t="s">
        <v>850</v>
      </c>
    </row>
    <row r="5812" spans="1:2" ht="13.8" customHeight="1">
      <c r="A5812" s="107" t="s">
        <v>1449</v>
      </c>
      <c r="B5812" s="107" t="s">
        <v>851</v>
      </c>
    </row>
    <row r="5813" spans="1:2" ht="13.8" customHeight="1">
      <c r="A5813" s="107" t="s">
        <v>1450</v>
      </c>
      <c r="B5813" s="107" t="s">
        <v>852</v>
      </c>
    </row>
    <row r="5814" spans="1:2" ht="13.8" customHeight="1">
      <c r="A5814" s="107" t="s">
        <v>1451</v>
      </c>
      <c r="B5814" s="107" t="s">
        <v>853</v>
      </c>
    </row>
    <row r="5815" spans="1:2" ht="13.8" customHeight="1">
      <c r="A5815" s="107" t="s">
        <v>1452</v>
      </c>
      <c r="B5815" s="107" t="s">
        <v>854</v>
      </c>
    </row>
    <row r="5816" spans="1:2" ht="13.8" customHeight="1">
      <c r="A5816" s="107" t="s">
        <v>1453</v>
      </c>
      <c r="B5816" s="107" t="s">
        <v>855</v>
      </c>
    </row>
    <row r="5817" spans="1:2" ht="13.8" customHeight="1">
      <c r="A5817" s="107" t="s">
        <v>1454</v>
      </c>
      <c r="B5817" s="107" t="s">
        <v>856</v>
      </c>
    </row>
    <row r="5818" spans="1:2" ht="13.8" customHeight="1">
      <c r="A5818" s="107" t="s">
        <v>1455</v>
      </c>
      <c r="B5818" s="107" t="s">
        <v>857</v>
      </c>
    </row>
    <row r="5819" spans="1:2" ht="13.8" customHeight="1">
      <c r="A5819" s="107" t="s">
        <v>1456</v>
      </c>
      <c r="B5819" s="107" t="s">
        <v>858</v>
      </c>
    </row>
    <row r="5820" spans="1:2" ht="13.8" customHeight="1">
      <c r="A5820" s="107" t="s">
        <v>1457</v>
      </c>
      <c r="B5820" s="107" t="s">
        <v>859</v>
      </c>
    </row>
    <row r="5821" spans="1:2" ht="13.8" customHeight="1">
      <c r="A5821" s="107" t="s">
        <v>1458</v>
      </c>
      <c r="B5821" s="107" t="s">
        <v>860</v>
      </c>
    </row>
    <row r="5822" spans="1:2" ht="13.8" customHeight="1">
      <c r="A5822" s="107" t="s">
        <v>1459</v>
      </c>
      <c r="B5822" s="107" t="s">
        <v>861</v>
      </c>
    </row>
    <row r="5823" spans="1:2" ht="13.8" customHeight="1">
      <c r="A5823" s="107" t="s">
        <v>1460</v>
      </c>
      <c r="B5823" s="107" t="s">
        <v>862</v>
      </c>
    </row>
    <row r="5824" spans="1:2" ht="13.8" customHeight="1">
      <c r="A5824" s="107" t="s">
        <v>1461</v>
      </c>
      <c r="B5824" s="107" t="s">
        <v>863</v>
      </c>
    </row>
    <row r="5825" spans="1:2" ht="13.8" customHeight="1">
      <c r="A5825" s="107" t="s">
        <v>1462</v>
      </c>
      <c r="B5825" s="107" t="s">
        <v>864</v>
      </c>
    </row>
    <row r="5826" spans="1:2" ht="13.8" customHeight="1">
      <c r="A5826" s="107" t="s">
        <v>1463</v>
      </c>
      <c r="B5826" s="107" t="s">
        <v>865</v>
      </c>
    </row>
    <row r="5827" spans="1:2" ht="13.8" customHeight="1">
      <c r="A5827" s="107" t="s">
        <v>1464</v>
      </c>
      <c r="B5827" s="107" t="s">
        <v>866</v>
      </c>
    </row>
    <row r="5828" spans="1:2" ht="13.8" customHeight="1">
      <c r="A5828" s="107" t="s">
        <v>1465</v>
      </c>
      <c r="B5828" s="107" t="s">
        <v>867</v>
      </c>
    </row>
    <row r="5829" spans="1:2" ht="13.8" customHeight="1">
      <c r="A5829" s="107" t="s">
        <v>1466</v>
      </c>
      <c r="B5829" s="107" t="s">
        <v>868</v>
      </c>
    </row>
    <row r="5830" spans="1:2" ht="13.8" customHeight="1">
      <c r="A5830" s="107" t="s">
        <v>1467</v>
      </c>
      <c r="B5830" s="107" t="s">
        <v>869</v>
      </c>
    </row>
    <row r="5831" spans="1:2" ht="13.8" customHeight="1">
      <c r="A5831" s="107" t="s">
        <v>1468</v>
      </c>
      <c r="B5831" s="107" t="s">
        <v>870</v>
      </c>
    </row>
    <row r="5832" spans="1:2" ht="13.8" customHeight="1">
      <c r="A5832" s="107" t="s">
        <v>1469</v>
      </c>
      <c r="B5832" s="107" t="s">
        <v>871</v>
      </c>
    </row>
    <row r="5833" spans="1:2" ht="13.8" customHeight="1">
      <c r="A5833" s="107" t="s">
        <v>1470</v>
      </c>
      <c r="B5833" s="107" t="s">
        <v>872</v>
      </c>
    </row>
    <row r="5834" spans="1:2" ht="13.8" customHeight="1">
      <c r="A5834" s="107" t="s">
        <v>1471</v>
      </c>
      <c r="B5834" s="107" t="s">
        <v>873</v>
      </c>
    </row>
    <row r="5835" spans="1:2" ht="13.8" customHeight="1">
      <c r="A5835" s="107" t="s">
        <v>1472</v>
      </c>
      <c r="B5835" s="107" t="s">
        <v>874</v>
      </c>
    </row>
    <row r="5836" spans="1:2" ht="13.8" customHeight="1">
      <c r="A5836" s="107" t="s">
        <v>1473</v>
      </c>
      <c r="B5836" s="107" t="s">
        <v>875</v>
      </c>
    </row>
    <row r="5837" spans="1:2" ht="13.8" customHeight="1">
      <c r="A5837" s="107" t="s">
        <v>1474</v>
      </c>
      <c r="B5837" s="107" t="s">
        <v>876</v>
      </c>
    </row>
    <row r="5838" spans="1:2" ht="13.8" customHeight="1">
      <c r="A5838" s="107" t="s">
        <v>1475</v>
      </c>
      <c r="B5838" s="107" t="s">
        <v>877</v>
      </c>
    </row>
    <row r="5839" spans="1:2" ht="13.8" customHeight="1">
      <c r="A5839" s="107" t="s">
        <v>1476</v>
      </c>
      <c r="B5839" s="107" t="s">
        <v>878</v>
      </c>
    </row>
    <row r="5840" spans="1:2" ht="13.8" customHeight="1">
      <c r="A5840" s="107" t="s">
        <v>1477</v>
      </c>
      <c r="B5840" s="107" t="s">
        <v>879</v>
      </c>
    </row>
    <row r="5841" spans="1:2" ht="13.8" customHeight="1">
      <c r="A5841" s="107" t="s">
        <v>1478</v>
      </c>
      <c r="B5841" s="107" t="s">
        <v>880</v>
      </c>
    </row>
    <row r="5842" spans="1:2" ht="13.8" customHeight="1">
      <c r="A5842" s="107" t="s">
        <v>1479</v>
      </c>
      <c r="B5842" s="107" t="s">
        <v>881</v>
      </c>
    </row>
    <row r="5843" spans="1:2" ht="13.8" customHeight="1">
      <c r="A5843" s="107" t="s">
        <v>1480</v>
      </c>
      <c r="B5843" s="107" t="s">
        <v>882</v>
      </c>
    </row>
    <row r="5844" spans="1:2" ht="13.8" customHeight="1">
      <c r="A5844" s="107" t="s">
        <v>1481</v>
      </c>
      <c r="B5844" s="107" t="s">
        <v>883</v>
      </c>
    </row>
    <row r="5845" spans="1:2" ht="13.8" customHeight="1">
      <c r="A5845" s="107" t="s">
        <v>1482</v>
      </c>
      <c r="B5845" s="107" t="s">
        <v>884</v>
      </c>
    </row>
    <row r="5846" spans="1:2" ht="13.8" customHeight="1">
      <c r="A5846" s="107" t="s">
        <v>1483</v>
      </c>
      <c r="B5846" s="107" t="s">
        <v>885</v>
      </c>
    </row>
    <row r="5847" spans="1:2" ht="13.8" customHeight="1">
      <c r="A5847" s="107" t="s">
        <v>1484</v>
      </c>
      <c r="B5847" s="107" t="s">
        <v>886</v>
      </c>
    </row>
    <row r="5848" spans="1:2" ht="13.8" customHeight="1">
      <c r="A5848" s="107" t="s">
        <v>1485</v>
      </c>
      <c r="B5848" s="107" t="s">
        <v>887</v>
      </c>
    </row>
    <row r="5849" spans="1:2" ht="13.8" customHeight="1">
      <c r="A5849" s="107" t="s">
        <v>1486</v>
      </c>
      <c r="B5849" s="107" t="s">
        <v>888</v>
      </c>
    </row>
    <row r="5850" spans="1:2" ht="13.8" customHeight="1">
      <c r="A5850" s="107" t="s">
        <v>1487</v>
      </c>
      <c r="B5850" s="107" t="s">
        <v>889</v>
      </c>
    </row>
    <row r="5851" spans="1:2" ht="13.8" customHeight="1">
      <c r="A5851" s="107" t="s">
        <v>1488</v>
      </c>
      <c r="B5851" s="107" t="s">
        <v>890</v>
      </c>
    </row>
    <row r="5852" spans="1:2" ht="13.8" customHeight="1">
      <c r="A5852" s="107" t="s">
        <v>1489</v>
      </c>
      <c r="B5852" s="107" t="s">
        <v>891</v>
      </c>
    </row>
    <row r="5853" spans="1:2" ht="13.8" customHeight="1">
      <c r="A5853" s="107" t="s">
        <v>1490</v>
      </c>
      <c r="B5853" s="107" t="s">
        <v>892</v>
      </c>
    </row>
    <row r="5854" spans="1:2" ht="13.8" customHeight="1">
      <c r="A5854" s="107" t="s">
        <v>1491</v>
      </c>
      <c r="B5854" s="107" t="s">
        <v>893</v>
      </c>
    </row>
    <row r="5855" spans="1:2" ht="13.8" customHeight="1">
      <c r="A5855" s="107" t="s">
        <v>1492</v>
      </c>
      <c r="B5855" s="107" t="s">
        <v>894</v>
      </c>
    </row>
    <row r="5856" spans="1:2" ht="13.8" customHeight="1">
      <c r="A5856" s="107" t="s">
        <v>1493</v>
      </c>
      <c r="B5856" s="107" t="s">
        <v>895</v>
      </c>
    </row>
    <row r="5857" spans="1:2" ht="13.8" customHeight="1">
      <c r="A5857" s="107" t="s">
        <v>1494</v>
      </c>
      <c r="B5857" s="107" t="s">
        <v>896</v>
      </c>
    </row>
    <row r="5858" spans="1:2" ht="13.8" customHeight="1">
      <c r="A5858" s="107" t="s">
        <v>1495</v>
      </c>
      <c r="B5858" s="107" t="s">
        <v>897</v>
      </c>
    </row>
    <row r="5859" spans="1:2" ht="13.8" customHeight="1">
      <c r="A5859" s="107" t="s">
        <v>1496</v>
      </c>
      <c r="B5859" s="107" t="s">
        <v>898</v>
      </c>
    </row>
    <row r="5860" spans="1:2" ht="13.8" customHeight="1">
      <c r="A5860" s="107" t="s">
        <v>1497</v>
      </c>
      <c r="B5860" s="107" t="s">
        <v>899</v>
      </c>
    </row>
    <row r="5861" spans="1:2" ht="13.8" customHeight="1">
      <c r="A5861" s="107" t="s">
        <v>1498</v>
      </c>
      <c r="B5861" s="107" t="s">
        <v>900</v>
      </c>
    </row>
    <row r="5862" spans="1:2" ht="13.8" customHeight="1">
      <c r="A5862" s="107" t="s">
        <v>1499</v>
      </c>
      <c r="B5862" s="107" t="s">
        <v>901</v>
      </c>
    </row>
    <row r="5863" spans="1:2" ht="13.8" customHeight="1">
      <c r="A5863" s="107" t="s">
        <v>1500</v>
      </c>
      <c r="B5863" s="107" t="s">
        <v>902</v>
      </c>
    </row>
    <row r="5864" spans="1:2" ht="13.8" customHeight="1">
      <c r="A5864" s="107" t="s">
        <v>1501</v>
      </c>
      <c r="B5864" s="107" t="s">
        <v>903</v>
      </c>
    </row>
    <row r="5865" spans="1:2" ht="13.8" customHeight="1">
      <c r="A5865" s="107" t="s">
        <v>1502</v>
      </c>
      <c r="B5865" s="107" t="s">
        <v>904</v>
      </c>
    </row>
    <row r="5866" spans="1:2" ht="13.8" customHeight="1">
      <c r="A5866" s="107" t="s">
        <v>1503</v>
      </c>
      <c r="B5866" s="107" t="s">
        <v>905</v>
      </c>
    </row>
    <row r="5867" spans="1:2" ht="13.8" customHeight="1">
      <c r="A5867" s="107" t="s">
        <v>1504</v>
      </c>
      <c r="B5867" s="107" t="s">
        <v>906</v>
      </c>
    </row>
    <row r="5868" spans="1:2" ht="13.8" customHeight="1">
      <c r="A5868" s="107" t="s">
        <v>1505</v>
      </c>
      <c r="B5868" s="107" t="s">
        <v>907</v>
      </c>
    </row>
    <row r="5869" spans="1:2" ht="13.8" customHeight="1">
      <c r="A5869" s="107" t="s">
        <v>1506</v>
      </c>
      <c r="B5869" s="107" t="s">
        <v>908</v>
      </c>
    </row>
    <row r="5870" spans="1:2" ht="13.8" customHeight="1">
      <c r="A5870" s="107" t="s">
        <v>1507</v>
      </c>
      <c r="B5870" s="107" t="s">
        <v>909</v>
      </c>
    </row>
    <row r="5871" spans="1:2" ht="13.8" customHeight="1">
      <c r="A5871" s="107" t="s">
        <v>1508</v>
      </c>
      <c r="B5871" s="107" t="s">
        <v>910</v>
      </c>
    </row>
    <row r="5872" spans="1:2" ht="13.8" customHeight="1">
      <c r="A5872" s="107" t="s">
        <v>1509</v>
      </c>
      <c r="B5872" s="107" t="s">
        <v>911</v>
      </c>
    </row>
    <row r="5873" spans="1:2" ht="13.8" customHeight="1">
      <c r="A5873" s="107" t="s">
        <v>1510</v>
      </c>
      <c r="B5873" s="107" t="s">
        <v>912</v>
      </c>
    </row>
    <row r="5874" spans="1:2" ht="13.8" customHeight="1">
      <c r="A5874" s="107" t="s">
        <v>1511</v>
      </c>
      <c r="B5874" s="107" t="s">
        <v>913</v>
      </c>
    </row>
    <row r="5875" spans="1:2" ht="13.8" customHeight="1">
      <c r="A5875" s="107" t="s">
        <v>1512</v>
      </c>
      <c r="B5875" s="107" t="s">
        <v>914</v>
      </c>
    </row>
    <row r="5876" spans="1:2" ht="13.8" customHeight="1">
      <c r="A5876" s="107" t="s">
        <v>1513</v>
      </c>
      <c r="B5876" s="107" t="s">
        <v>915</v>
      </c>
    </row>
    <row r="5877" spans="1:2" ht="13.8" customHeight="1">
      <c r="A5877" s="107" t="s">
        <v>1514</v>
      </c>
      <c r="B5877" s="107" t="s">
        <v>916</v>
      </c>
    </row>
    <row r="5878" spans="1:2" ht="13.8" customHeight="1">
      <c r="A5878" s="107" t="s">
        <v>1515</v>
      </c>
      <c r="B5878" s="107" t="s">
        <v>917</v>
      </c>
    </row>
    <row r="5879" spans="1:2" ht="13.8" customHeight="1">
      <c r="A5879" s="107" t="s">
        <v>1516</v>
      </c>
      <c r="B5879" s="107" t="s">
        <v>918</v>
      </c>
    </row>
    <row r="5880" spans="1:2" ht="13.8" customHeight="1">
      <c r="A5880" s="107" t="s">
        <v>1517</v>
      </c>
      <c r="B5880" s="107" t="s">
        <v>919</v>
      </c>
    </row>
    <row r="5881" spans="1:2" ht="13.8" customHeight="1">
      <c r="A5881" s="107" t="s">
        <v>1518</v>
      </c>
      <c r="B5881" s="107" t="s">
        <v>920</v>
      </c>
    </row>
    <row r="5882" spans="1:2" ht="13.8" customHeight="1">
      <c r="A5882" s="107" t="s">
        <v>1519</v>
      </c>
      <c r="B5882" s="107" t="s">
        <v>921</v>
      </c>
    </row>
    <row r="5883" spans="1:2" ht="13.8" customHeight="1">
      <c r="A5883" s="107" t="s">
        <v>1520</v>
      </c>
      <c r="B5883" s="107" t="s">
        <v>922</v>
      </c>
    </row>
    <row r="5884" spans="1:2" ht="13.8" customHeight="1">
      <c r="A5884" s="107" t="s">
        <v>1521</v>
      </c>
      <c r="B5884" s="107" t="s">
        <v>923</v>
      </c>
    </row>
    <row r="5885" spans="1:2" ht="13.8" customHeight="1">
      <c r="A5885" s="107" t="s">
        <v>1522</v>
      </c>
      <c r="B5885" s="107" t="s">
        <v>924</v>
      </c>
    </row>
    <row r="5886" spans="1:2" ht="13.8" customHeight="1">
      <c r="A5886" s="107" t="s">
        <v>1523</v>
      </c>
      <c r="B5886" s="107" t="s">
        <v>925</v>
      </c>
    </row>
    <row r="5887" spans="1:2" ht="13.8" customHeight="1">
      <c r="A5887" s="107" t="s">
        <v>1524</v>
      </c>
      <c r="B5887" s="107" t="s">
        <v>926</v>
      </c>
    </row>
    <row r="5888" spans="1:2" ht="13.8" customHeight="1">
      <c r="A5888" s="107" t="s">
        <v>1525</v>
      </c>
      <c r="B5888" s="107" t="s">
        <v>927</v>
      </c>
    </row>
    <row r="5889" spans="1:2" ht="13.8" customHeight="1">
      <c r="A5889" s="107" t="s">
        <v>1526</v>
      </c>
      <c r="B5889" s="107" t="s">
        <v>928</v>
      </c>
    </row>
    <row r="5890" spans="1:2" ht="13.8" customHeight="1">
      <c r="A5890" s="107" t="s">
        <v>1527</v>
      </c>
      <c r="B5890" s="107" t="s">
        <v>929</v>
      </c>
    </row>
    <row r="5891" spans="1:2" ht="13.8" customHeight="1">
      <c r="A5891" s="107" t="s">
        <v>1528</v>
      </c>
      <c r="B5891" s="107" t="s">
        <v>930</v>
      </c>
    </row>
    <row r="5892" spans="1:2" ht="13.8" customHeight="1">
      <c r="A5892" s="107" t="s">
        <v>1529</v>
      </c>
      <c r="B5892" s="107" t="s">
        <v>931</v>
      </c>
    </row>
    <row r="5893" spans="1:2" ht="13.8" customHeight="1">
      <c r="A5893" s="107" t="s">
        <v>1530</v>
      </c>
      <c r="B5893" s="107" t="s">
        <v>932</v>
      </c>
    </row>
    <row r="5894" spans="1:2" ht="13.8" customHeight="1">
      <c r="A5894" s="107" t="s">
        <v>1531</v>
      </c>
      <c r="B5894" s="107" t="s">
        <v>933</v>
      </c>
    </row>
    <row r="5895" spans="1:2" ht="13.8" customHeight="1">
      <c r="A5895" s="107" t="s">
        <v>1532</v>
      </c>
      <c r="B5895" s="107" t="s">
        <v>934</v>
      </c>
    </row>
    <row r="5896" spans="1:2" ht="13.8" customHeight="1">
      <c r="A5896" s="107" t="s">
        <v>1533</v>
      </c>
      <c r="B5896" s="107" t="s">
        <v>935</v>
      </c>
    </row>
    <row r="5897" spans="1:2" ht="13.8" customHeight="1">
      <c r="A5897" s="107" t="s">
        <v>1534</v>
      </c>
      <c r="B5897" s="107" t="s">
        <v>936</v>
      </c>
    </row>
    <row r="5898" spans="1:2" ht="13.8" customHeight="1">
      <c r="A5898" s="107" t="s">
        <v>1535</v>
      </c>
      <c r="B5898" s="107" t="s">
        <v>937</v>
      </c>
    </row>
    <row r="5899" spans="1:2" ht="13.8" customHeight="1">
      <c r="A5899" s="107" t="s">
        <v>1536</v>
      </c>
      <c r="B5899" s="107" t="s">
        <v>938</v>
      </c>
    </row>
    <row r="5900" spans="1:2" ht="13.8" customHeight="1">
      <c r="A5900" s="107" t="s">
        <v>1537</v>
      </c>
      <c r="B5900" s="107" t="s">
        <v>939</v>
      </c>
    </row>
    <row r="5901" spans="1:2" ht="13.8" customHeight="1">
      <c r="A5901" s="107" t="s">
        <v>1538</v>
      </c>
      <c r="B5901" s="107" t="s">
        <v>940</v>
      </c>
    </row>
    <row r="5902" spans="1:2" ht="13.8" customHeight="1">
      <c r="A5902" s="107" t="s">
        <v>1539</v>
      </c>
      <c r="B5902" s="107" t="s">
        <v>941</v>
      </c>
    </row>
    <row r="5903" spans="1:2" ht="13.8" customHeight="1">
      <c r="A5903" s="107" t="s">
        <v>1540</v>
      </c>
      <c r="B5903" s="107" t="s">
        <v>942</v>
      </c>
    </row>
    <row r="5904" spans="1:2" ht="13.8" customHeight="1">
      <c r="A5904" s="107" t="s">
        <v>1541</v>
      </c>
      <c r="B5904" s="107" t="s">
        <v>943</v>
      </c>
    </row>
    <row r="5905" spans="1:2" ht="13.8" customHeight="1">
      <c r="A5905" s="107" t="s">
        <v>1542</v>
      </c>
      <c r="B5905" s="107" t="s">
        <v>944</v>
      </c>
    </row>
    <row r="5906" spans="1:2" ht="13.8" customHeight="1">
      <c r="A5906" s="107" t="s">
        <v>1543</v>
      </c>
      <c r="B5906" s="107" t="s">
        <v>945</v>
      </c>
    </row>
    <row r="5907" spans="1:2" ht="13.8" customHeight="1">
      <c r="A5907" s="107" t="s">
        <v>1544</v>
      </c>
      <c r="B5907" s="107" t="s">
        <v>946</v>
      </c>
    </row>
    <row r="5908" spans="1:2" ht="13.8" customHeight="1">
      <c r="A5908" s="107" t="s">
        <v>1545</v>
      </c>
      <c r="B5908" s="107" t="s">
        <v>947</v>
      </c>
    </row>
    <row r="5909" spans="1:2" ht="13.8" customHeight="1">
      <c r="A5909" s="107" t="s">
        <v>1546</v>
      </c>
      <c r="B5909" s="107" t="s">
        <v>948</v>
      </c>
    </row>
    <row r="5910" spans="1:2" ht="13.8" customHeight="1">
      <c r="A5910" s="107" t="s">
        <v>1547</v>
      </c>
      <c r="B5910" s="107" t="s">
        <v>949</v>
      </c>
    </row>
    <row r="5911" spans="1:2" ht="13.8" customHeight="1">
      <c r="A5911" s="107" t="s">
        <v>1548</v>
      </c>
      <c r="B5911" s="107" t="s">
        <v>950</v>
      </c>
    </row>
    <row r="5912" spans="1:2" ht="13.8" customHeight="1">
      <c r="A5912" s="107" t="s">
        <v>1549</v>
      </c>
      <c r="B5912" s="107" t="s">
        <v>951</v>
      </c>
    </row>
    <row r="5913" spans="1:2" ht="13.8" customHeight="1">
      <c r="A5913" s="107" t="s">
        <v>1550</v>
      </c>
      <c r="B5913" s="107" t="s">
        <v>952</v>
      </c>
    </row>
    <row r="5914" spans="1:2" ht="13.8" customHeight="1">
      <c r="A5914" s="107" t="s">
        <v>1551</v>
      </c>
      <c r="B5914" s="107" t="s">
        <v>953</v>
      </c>
    </row>
    <row r="5915" spans="1:2" ht="13.8" customHeight="1">
      <c r="A5915" s="107" t="s">
        <v>1552</v>
      </c>
      <c r="B5915" s="107" t="s">
        <v>954</v>
      </c>
    </row>
    <row r="5916" spans="1:2" ht="13.8" customHeight="1">
      <c r="A5916" s="107" t="s">
        <v>1553</v>
      </c>
      <c r="B5916" s="107" t="s">
        <v>955</v>
      </c>
    </row>
    <row r="5917" spans="1:2" ht="13.8" customHeight="1">
      <c r="A5917" s="107" t="s">
        <v>1554</v>
      </c>
      <c r="B5917" s="107" t="s">
        <v>956</v>
      </c>
    </row>
    <row r="5918" spans="1:2" ht="13.8" customHeight="1">
      <c r="A5918" s="107" t="s">
        <v>1555</v>
      </c>
      <c r="B5918" s="107" t="s">
        <v>957</v>
      </c>
    </row>
    <row r="5919" spans="1:2" ht="13.8" customHeight="1">
      <c r="A5919" s="107" t="s">
        <v>1556</v>
      </c>
      <c r="B5919" s="107" t="s">
        <v>958</v>
      </c>
    </row>
    <row r="5920" spans="1:2" ht="13.8" customHeight="1">
      <c r="A5920" s="107" t="s">
        <v>1557</v>
      </c>
      <c r="B5920" s="107" t="s">
        <v>959</v>
      </c>
    </row>
    <row r="5921" spans="1:2" ht="13.8" customHeight="1">
      <c r="A5921" s="107" t="s">
        <v>1558</v>
      </c>
      <c r="B5921" s="107" t="s">
        <v>960</v>
      </c>
    </row>
    <row r="5922" spans="1:2" ht="13.8" customHeight="1">
      <c r="A5922" s="107" t="s">
        <v>1559</v>
      </c>
      <c r="B5922" s="107" t="s">
        <v>961</v>
      </c>
    </row>
    <row r="5923" spans="1:2" ht="13.8" customHeight="1">
      <c r="A5923" s="107" t="s">
        <v>1560</v>
      </c>
      <c r="B5923" s="107" t="s">
        <v>962</v>
      </c>
    </row>
    <row r="5924" spans="1:2" ht="13.8" customHeight="1">
      <c r="A5924" s="107" t="s">
        <v>1561</v>
      </c>
      <c r="B5924" s="107" t="s">
        <v>963</v>
      </c>
    </row>
    <row r="5925" spans="1:2" ht="13.8" customHeight="1">
      <c r="A5925" s="107" t="s">
        <v>1562</v>
      </c>
      <c r="B5925" s="107" t="s">
        <v>1563</v>
      </c>
    </row>
    <row r="5926" spans="1:2" ht="13.8" customHeight="1">
      <c r="A5926" s="107" t="s">
        <v>1564</v>
      </c>
      <c r="B5926" s="107" t="s">
        <v>1565</v>
      </c>
    </row>
    <row r="5927" spans="1:2" ht="13.8" customHeight="1">
      <c r="A5927" s="107" t="s">
        <v>1566</v>
      </c>
      <c r="B5927" s="107" t="s">
        <v>1567</v>
      </c>
    </row>
    <row r="5928" spans="1:2" ht="13.8" customHeight="1">
      <c r="A5928" s="107" t="s">
        <v>1568</v>
      </c>
      <c r="B5928" s="107" t="s">
        <v>1569</v>
      </c>
    </row>
    <row r="5929" spans="1:2" ht="13.8" customHeight="1">
      <c r="A5929" s="107" t="s">
        <v>1570</v>
      </c>
      <c r="B5929" s="107" t="s">
        <v>1571</v>
      </c>
    </row>
    <row r="5930" spans="1:2" ht="13.8" customHeight="1">
      <c r="A5930" s="107" t="s">
        <v>1572</v>
      </c>
      <c r="B5930" s="107" t="s">
        <v>1573</v>
      </c>
    </row>
    <row r="5931" spans="1:2" ht="13.8" customHeight="1">
      <c r="A5931" s="107" t="s">
        <v>1574</v>
      </c>
      <c r="B5931" s="107" t="s">
        <v>1575</v>
      </c>
    </row>
    <row r="5932" spans="1:2" ht="13.8" customHeight="1">
      <c r="A5932" s="107" t="s">
        <v>1576</v>
      </c>
      <c r="B5932" s="107" t="s">
        <v>1577</v>
      </c>
    </row>
    <row r="5933" spans="1:2" ht="13.8" customHeight="1">
      <c r="A5933" s="107" t="s">
        <v>1578</v>
      </c>
      <c r="B5933" s="107" t="s">
        <v>1579</v>
      </c>
    </row>
    <row r="5934" spans="1:2" ht="13.8" customHeight="1">
      <c r="A5934" s="107" t="s">
        <v>1580</v>
      </c>
      <c r="B5934" s="107" t="s">
        <v>1581</v>
      </c>
    </row>
    <row r="5935" spans="1:2" ht="13.8" customHeight="1">
      <c r="A5935" s="107" t="s">
        <v>1582</v>
      </c>
      <c r="B5935" s="107" t="s">
        <v>1583</v>
      </c>
    </row>
    <row r="5936" spans="1:2" ht="13.8" customHeight="1">
      <c r="A5936" s="107" t="s">
        <v>1584</v>
      </c>
      <c r="B5936" s="107" t="s">
        <v>1585</v>
      </c>
    </row>
    <row r="5937" spans="1:2" ht="13.8" customHeight="1">
      <c r="A5937" s="107" t="s">
        <v>1586</v>
      </c>
      <c r="B5937" s="107" t="s">
        <v>1587</v>
      </c>
    </row>
    <row r="5938" spans="1:2" ht="13.8" customHeight="1">
      <c r="A5938" s="107" t="s">
        <v>1588</v>
      </c>
      <c r="B5938" s="107" t="s">
        <v>1589</v>
      </c>
    </row>
    <row r="5939" spans="1:2" ht="13.8" customHeight="1">
      <c r="A5939" s="107" t="s">
        <v>1590</v>
      </c>
      <c r="B5939" s="107" t="s">
        <v>1591</v>
      </c>
    </row>
    <row r="5940" spans="1:2" ht="13.8" customHeight="1">
      <c r="A5940" s="107" t="s">
        <v>1592</v>
      </c>
      <c r="B5940" s="107" t="s">
        <v>1593</v>
      </c>
    </row>
    <row r="5941" spans="1:2" ht="13.8" customHeight="1">
      <c r="A5941" s="107" t="s">
        <v>1594</v>
      </c>
      <c r="B5941" s="107" t="s">
        <v>1595</v>
      </c>
    </row>
    <row r="5942" spans="1:2" ht="13.8" customHeight="1">
      <c r="A5942" s="107" t="s">
        <v>1596</v>
      </c>
      <c r="B5942" s="107" t="s">
        <v>1597</v>
      </c>
    </row>
    <row r="5943" spans="1:2" ht="13.8" customHeight="1">
      <c r="A5943" s="107" t="s">
        <v>1598</v>
      </c>
      <c r="B5943" s="107" t="s">
        <v>1599</v>
      </c>
    </row>
    <row r="5944" spans="1:2" ht="13.8" customHeight="1">
      <c r="A5944" s="107" t="s">
        <v>1600</v>
      </c>
      <c r="B5944" s="107" t="s">
        <v>1601</v>
      </c>
    </row>
    <row r="5945" spans="1:2" ht="13.8" customHeight="1">
      <c r="A5945" s="107" t="s">
        <v>1602</v>
      </c>
      <c r="B5945" s="107" t="s">
        <v>1603</v>
      </c>
    </row>
    <row r="5946" spans="1:2" ht="13.8" customHeight="1">
      <c r="A5946" s="107" t="s">
        <v>1604</v>
      </c>
      <c r="B5946" s="107" t="s">
        <v>1605</v>
      </c>
    </row>
    <row r="5947" spans="1:2" ht="13.8" customHeight="1">
      <c r="A5947" s="107" t="s">
        <v>1606</v>
      </c>
      <c r="B5947" s="107" t="s">
        <v>1607</v>
      </c>
    </row>
    <row r="5948" spans="1:2" ht="13.8" customHeight="1">
      <c r="A5948" s="107" t="s">
        <v>1608</v>
      </c>
      <c r="B5948" s="107" t="s">
        <v>1609</v>
      </c>
    </row>
    <row r="5949" spans="1:2" ht="13.8" customHeight="1">
      <c r="A5949" s="107" t="s">
        <v>1610</v>
      </c>
      <c r="B5949" s="107" t="s">
        <v>1611</v>
      </c>
    </row>
    <row r="5950" spans="1:2" ht="13.8" customHeight="1">
      <c r="A5950" s="107" t="s">
        <v>1612</v>
      </c>
      <c r="B5950" s="107" t="s">
        <v>1613</v>
      </c>
    </row>
    <row r="5951" spans="1:2" ht="13.8" customHeight="1">
      <c r="A5951" s="107" t="s">
        <v>1614</v>
      </c>
      <c r="B5951" s="107" t="s">
        <v>1615</v>
      </c>
    </row>
    <row r="5952" spans="1:2" ht="13.8" customHeight="1">
      <c r="A5952" s="107" t="s">
        <v>1616</v>
      </c>
      <c r="B5952" s="107" t="s">
        <v>1617</v>
      </c>
    </row>
    <row r="5953" spans="1:2" ht="13.8" customHeight="1">
      <c r="A5953" s="107" t="s">
        <v>1618</v>
      </c>
      <c r="B5953" s="107" t="s">
        <v>1619</v>
      </c>
    </row>
    <row r="5954" spans="1:2" ht="13.8" customHeight="1">
      <c r="A5954" s="107" t="s">
        <v>1620</v>
      </c>
      <c r="B5954" s="107" t="s">
        <v>1621</v>
      </c>
    </row>
    <row r="5955" spans="1:2" ht="13.8" customHeight="1">
      <c r="A5955" s="107" t="s">
        <v>1622</v>
      </c>
      <c r="B5955" s="107" t="s">
        <v>1623</v>
      </c>
    </row>
    <row r="5956" spans="1:2" ht="13.8" customHeight="1">
      <c r="A5956" s="107" t="s">
        <v>1624</v>
      </c>
      <c r="B5956" s="107" t="s">
        <v>1625</v>
      </c>
    </row>
    <row r="5957" spans="1:2" ht="13.8" customHeight="1">
      <c r="A5957" s="107" t="s">
        <v>1626</v>
      </c>
      <c r="B5957" s="107" t="s">
        <v>1627</v>
      </c>
    </row>
    <row r="5958" spans="1:2" ht="13.8" customHeight="1">
      <c r="A5958" s="107" t="s">
        <v>1628</v>
      </c>
      <c r="B5958" s="107" t="s">
        <v>1629</v>
      </c>
    </row>
    <row r="5959" spans="1:2" ht="13.8" customHeight="1">
      <c r="A5959" s="107" t="s">
        <v>1630</v>
      </c>
      <c r="B5959" s="107" t="s">
        <v>1631</v>
      </c>
    </row>
    <row r="5960" spans="1:2" ht="13.8" customHeight="1">
      <c r="A5960" s="107" t="s">
        <v>1632</v>
      </c>
      <c r="B5960" s="107" t="s">
        <v>1633</v>
      </c>
    </row>
    <row r="5961" spans="1:2" ht="13.8" customHeight="1">
      <c r="A5961" s="107" t="s">
        <v>1634</v>
      </c>
      <c r="B5961" s="107" t="s">
        <v>1635</v>
      </c>
    </row>
    <row r="5962" spans="1:2" ht="13.8" customHeight="1">
      <c r="A5962" s="107" t="s">
        <v>1636</v>
      </c>
      <c r="B5962" s="107" t="s">
        <v>1637</v>
      </c>
    </row>
    <row r="5963" spans="1:2" ht="13.8" customHeight="1">
      <c r="A5963" s="107" t="s">
        <v>1638</v>
      </c>
      <c r="B5963" s="107" t="s">
        <v>1639</v>
      </c>
    </row>
    <row r="5964" spans="1:2" ht="13.8" customHeight="1">
      <c r="A5964" s="107" t="s">
        <v>1640</v>
      </c>
      <c r="B5964" s="107" t="s">
        <v>1641</v>
      </c>
    </row>
    <row r="5965" spans="1:2" ht="13.8" customHeight="1">
      <c r="A5965" s="107" t="s">
        <v>1642</v>
      </c>
      <c r="B5965" s="107" t="s">
        <v>1643</v>
      </c>
    </row>
    <row r="5966" spans="1:2" ht="13.8" customHeight="1">
      <c r="A5966" s="107" t="s">
        <v>1644</v>
      </c>
      <c r="B5966" s="107" t="s">
        <v>1645</v>
      </c>
    </row>
    <row r="5967" spans="1:2" ht="13.8" customHeight="1">
      <c r="A5967" s="107" t="s">
        <v>1646</v>
      </c>
      <c r="B5967" s="107" t="s">
        <v>1647</v>
      </c>
    </row>
    <row r="5968" spans="1:2" ht="13.8" customHeight="1">
      <c r="A5968" s="107" t="s">
        <v>1648</v>
      </c>
      <c r="B5968" s="107" t="s">
        <v>1649</v>
      </c>
    </row>
    <row r="5969" spans="1:2" ht="13.8" customHeight="1">
      <c r="A5969" s="107" t="s">
        <v>1650</v>
      </c>
      <c r="B5969" s="107" t="s">
        <v>1651</v>
      </c>
    </row>
    <row r="5970" spans="1:2" ht="13.8" customHeight="1">
      <c r="A5970" s="107" t="s">
        <v>1652</v>
      </c>
      <c r="B5970" s="107" t="s">
        <v>1653</v>
      </c>
    </row>
    <row r="5971" spans="1:2" ht="13.8" customHeight="1">
      <c r="A5971" s="107" t="s">
        <v>1654</v>
      </c>
      <c r="B5971" s="107" t="s">
        <v>1655</v>
      </c>
    </row>
    <row r="5972" spans="1:2" ht="13.8" customHeight="1">
      <c r="A5972" s="107" t="s">
        <v>1656</v>
      </c>
      <c r="B5972" s="107" t="s">
        <v>1657</v>
      </c>
    </row>
    <row r="5973" spans="1:2" ht="13.8" customHeight="1">
      <c r="A5973" s="107" t="s">
        <v>1658</v>
      </c>
      <c r="B5973" s="107" t="s">
        <v>1659</v>
      </c>
    </row>
    <row r="5974" spans="1:2" ht="13.8" customHeight="1">
      <c r="A5974" s="107" t="s">
        <v>1660</v>
      </c>
      <c r="B5974" s="107" t="s">
        <v>1661</v>
      </c>
    </row>
    <row r="5975" spans="1:2" ht="13.8" customHeight="1">
      <c r="A5975" s="107" t="s">
        <v>1662</v>
      </c>
      <c r="B5975" s="107" t="s">
        <v>1663</v>
      </c>
    </row>
    <row r="5976" spans="1:2" ht="13.8" customHeight="1">
      <c r="A5976" s="107" t="s">
        <v>1664</v>
      </c>
      <c r="B5976" s="107" t="s">
        <v>1665</v>
      </c>
    </row>
    <row r="5977" spans="1:2" ht="13.8" customHeight="1">
      <c r="A5977" s="107" t="s">
        <v>1666</v>
      </c>
      <c r="B5977" s="107" t="s">
        <v>1667</v>
      </c>
    </row>
    <row r="5978" spans="1:2" ht="13.8" customHeight="1">
      <c r="A5978" s="107" t="s">
        <v>1668</v>
      </c>
      <c r="B5978" s="107" t="s">
        <v>1669</v>
      </c>
    </row>
    <row r="5979" spans="1:2" ht="13.8" customHeight="1">
      <c r="A5979" s="107" t="s">
        <v>1670</v>
      </c>
      <c r="B5979" s="107" t="s">
        <v>1671</v>
      </c>
    </row>
    <row r="5980" spans="1:2" ht="13.8" customHeight="1">
      <c r="A5980" s="107" t="s">
        <v>1672</v>
      </c>
      <c r="B5980" s="107" t="s">
        <v>1673</v>
      </c>
    </row>
    <row r="5981" spans="1:2" ht="13.8" customHeight="1">
      <c r="A5981" s="107" t="s">
        <v>1674</v>
      </c>
      <c r="B5981" s="107" t="s">
        <v>1675</v>
      </c>
    </row>
    <row r="5982" spans="1:2" ht="13.8" customHeight="1">
      <c r="A5982" s="107" t="s">
        <v>1676</v>
      </c>
      <c r="B5982" s="107" t="s">
        <v>1677</v>
      </c>
    </row>
    <row r="5983" spans="1:2" ht="13.8" customHeight="1">
      <c r="A5983" s="107" t="s">
        <v>1678</v>
      </c>
      <c r="B5983" s="107" t="s">
        <v>1679</v>
      </c>
    </row>
    <row r="5984" spans="1:2" ht="13.8" customHeight="1">
      <c r="A5984" s="107" t="s">
        <v>1680</v>
      </c>
      <c r="B5984" s="107" t="s">
        <v>1681</v>
      </c>
    </row>
    <row r="5985" spans="1:2" ht="13.8" customHeight="1">
      <c r="A5985" s="107" t="s">
        <v>1682</v>
      </c>
      <c r="B5985" s="107" t="s">
        <v>1683</v>
      </c>
    </row>
    <row r="5986" spans="1:2" ht="13.8" customHeight="1">
      <c r="A5986" s="107" t="s">
        <v>1684</v>
      </c>
      <c r="B5986" s="107" t="s">
        <v>1685</v>
      </c>
    </row>
    <row r="5987" spans="1:2" ht="13.8" customHeight="1">
      <c r="A5987" s="107" t="s">
        <v>1686</v>
      </c>
      <c r="B5987" s="107" t="s">
        <v>1687</v>
      </c>
    </row>
    <row r="5988" spans="1:2" ht="13.8" customHeight="1">
      <c r="A5988" s="107" t="s">
        <v>1688</v>
      </c>
      <c r="B5988" s="107" t="s">
        <v>1689</v>
      </c>
    </row>
    <row r="5989" spans="1:2" ht="13.8" customHeight="1">
      <c r="A5989" s="107" t="s">
        <v>1690</v>
      </c>
      <c r="B5989" s="107" t="s">
        <v>1691</v>
      </c>
    </row>
    <row r="5990" spans="1:2" ht="13.8" customHeight="1">
      <c r="A5990" s="107" t="s">
        <v>1692</v>
      </c>
      <c r="B5990" s="107" t="s">
        <v>1693</v>
      </c>
    </row>
    <row r="5991" spans="1:2" ht="13.8" customHeight="1">
      <c r="A5991" s="107" t="s">
        <v>1694</v>
      </c>
      <c r="B5991" s="107" t="s">
        <v>1695</v>
      </c>
    </row>
    <row r="5992" spans="1:2" ht="13.8" customHeight="1">
      <c r="A5992" s="107" t="s">
        <v>1696</v>
      </c>
      <c r="B5992" s="107" t="s">
        <v>1697</v>
      </c>
    </row>
    <row r="5993" spans="1:2" ht="13.8" customHeight="1">
      <c r="A5993" s="107" t="s">
        <v>1698</v>
      </c>
      <c r="B5993" s="107" t="s">
        <v>1699</v>
      </c>
    </row>
    <row r="5994" spans="1:2" ht="13.8" customHeight="1">
      <c r="A5994" s="107" t="s">
        <v>1700</v>
      </c>
      <c r="B5994" s="107" t="s">
        <v>1701</v>
      </c>
    </row>
    <row r="5995" spans="1:2" ht="13.8" customHeight="1">
      <c r="A5995" s="107" t="s">
        <v>1702</v>
      </c>
      <c r="B5995" s="107" t="s">
        <v>1703</v>
      </c>
    </row>
    <row r="5996" spans="1:2" ht="13.8" customHeight="1">
      <c r="A5996" s="107" t="s">
        <v>1704</v>
      </c>
      <c r="B5996" s="107" t="s">
        <v>1705</v>
      </c>
    </row>
    <row r="5997" spans="1:2" ht="13.8" customHeight="1">
      <c r="A5997" s="107" t="s">
        <v>1706</v>
      </c>
      <c r="B5997" s="107" t="s">
        <v>1707</v>
      </c>
    </row>
    <row r="5998" spans="1:2" ht="13.8" customHeight="1">
      <c r="A5998" s="107" t="s">
        <v>1708</v>
      </c>
      <c r="B5998" s="107" t="s">
        <v>1709</v>
      </c>
    </row>
    <row r="5999" spans="1:2" ht="13.8" customHeight="1">
      <c r="A5999" s="107" t="s">
        <v>1710</v>
      </c>
      <c r="B5999" s="107" t="s">
        <v>1711</v>
      </c>
    </row>
    <row r="6000" spans="1:2" ht="13.8" customHeight="1">
      <c r="A6000" s="107" t="s">
        <v>1712</v>
      </c>
      <c r="B6000" s="107" t="s">
        <v>1713</v>
      </c>
    </row>
    <row r="6001" spans="1:2" ht="13.8" customHeight="1">
      <c r="A6001" s="107" t="s">
        <v>1714</v>
      </c>
      <c r="B6001" s="107" t="s">
        <v>1715</v>
      </c>
    </row>
    <row r="6002" spans="1:2" ht="13.8" customHeight="1">
      <c r="A6002" s="107" t="s">
        <v>1716</v>
      </c>
      <c r="B6002" s="107" t="s">
        <v>1717</v>
      </c>
    </row>
    <row r="6003" spans="1:2" ht="13.8" customHeight="1">
      <c r="A6003" s="107" t="s">
        <v>1718</v>
      </c>
      <c r="B6003" s="107" t="s">
        <v>1719</v>
      </c>
    </row>
    <row r="6004" spans="1:2" ht="13.8" customHeight="1">
      <c r="A6004" s="107" t="s">
        <v>1720</v>
      </c>
      <c r="B6004" s="107" t="s">
        <v>1721</v>
      </c>
    </row>
    <row r="6005" spans="1:2" ht="13.8" customHeight="1">
      <c r="A6005" s="107" t="s">
        <v>1722</v>
      </c>
      <c r="B6005" s="107" t="s">
        <v>1723</v>
      </c>
    </row>
    <row r="6006" spans="1:2" ht="13.8" customHeight="1">
      <c r="A6006" s="107" t="s">
        <v>1724</v>
      </c>
      <c r="B6006" s="107" t="s">
        <v>1725</v>
      </c>
    </row>
    <row r="6007" spans="1:2" ht="13.8" customHeight="1">
      <c r="A6007" s="107" t="s">
        <v>1726</v>
      </c>
      <c r="B6007" s="107" t="s">
        <v>1727</v>
      </c>
    </row>
    <row r="6008" spans="1:2" ht="13.8" customHeight="1">
      <c r="A6008" s="107" t="s">
        <v>1728</v>
      </c>
      <c r="B6008" s="107" t="s">
        <v>1729</v>
      </c>
    </row>
    <row r="6009" spans="1:2" ht="13.8" customHeight="1">
      <c r="A6009" s="107" t="s">
        <v>1730</v>
      </c>
      <c r="B6009" s="107" t="s">
        <v>1731</v>
      </c>
    </row>
    <row r="6010" spans="1:2" ht="13.8" customHeight="1">
      <c r="A6010" s="107" t="s">
        <v>1732</v>
      </c>
      <c r="B6010" s="107" t="s">
        <v>1733</v>
      </c>
    </row>
    <row r="6011" spans="1:2" ht="13.8" customHeight="1">
      <c r="A6011" s="107" t="s">
        <v>1734</v>
      </c>
      <c r="B6011" s="107" t="s">
        <v>1735</v>
      </c>
    </row>
    <row r="6012" spans="1:2" ht="13.8" customHeight="1">
      <c r="A6012" s="107" t="s">
        <v>1736</v>
      </c>
      <c r="B6012" s="107" t="s">
        <v>1737</v>
      </c>
    </row>
    <row r="6013" spans="1:2" ht="13.8" customHeight="1">
      <c r="A6013" s="107" t="s">
        <v>1738</v>
      </c>
      <c r="B6013" s="107" t="s">
        <v>1739</v>
      </c>
    </row>
    <row r="6014" spans="1:2" ht="13.8" customHeight="1">
      <c r="A6014" s="107" t="s">
        <v>1740</v>
      </c>
      <c r="B6014" s="107" t="s">
        <v>1741</v>
      </c>
    </row>
    <row r="6015" spans="1:2" ht="13.8" customHeight="1">
      <c r="A6015" s="107" t="s">
        <v>1742</v>
      </c>
      <c r="B6015" s="107" t="s">
        <v>1743</v>
      </c>
    </row>
    <row r="6016" spans="1:2" ht="13.8" customHeight="1">
      <c r="A6016" s="107" t="s">
        <v>1744</v>
      </c>
      <c r="B6016" s="107" t="s">
        <v>1745</v>
      </c>
    </row>
    <row r="6017" spans="1:2" ht="13.8" customHeight="1">
      <c r="A6017" s="107" t="s">
        <v>1746</v>
      </c>
      <c r="B6017" s="107" t="s">
        <v>1747</v>
      </c>
    </row>
    <row r="6018" spans="1:2" ht="13.8" customHeight="1">
      <c r="A6018" s="107" t="s">
        <v>1748</v>
      </c>
      <c r="B6018" s="107" t="s">
        <v>1749</v>
      </c>
    </row>
    <row r="6019" spans="1:2" ht="13.8" customHeight="1">
      <c r="A6019" s="107" t="s">
        <v>1750</v>
      </c>
      <c r="B6019" s="107" t="s">
        <v>1751</v>
      </c>
    </row>
    <row r="6020" spans="1:2" ht="13.8" customHeight="1">
      <c r="A6020" s="107" t="s">
        <v>1752</v>
      </c>
      <c r="B6020" s="107" t="s">
        <v>1753</v>
      </c>
    </row>
    <row r="6021" spans="1:2" ht="13.8" customHeight="1">
      <c r="A6021" s="107" t="s">
        <v>1754</v>
      </c>
      <c r="B6021" s="107" t="s">
        <v>1755</v>
      </c>
    </row>
    <row r="6022" spans="1:2" ht="13.8" customHeight="1">
      <c r="A6022" s="107" t="s">
        <v>1756</v>
      </c>
      <c r="B6022" s="107" t="s">
        <v>1757</v>
      </c>
    </row>
    <row r="6023" spans="1:2" ht="13.8" customHeight="1">
      <c r="A6023" s="107" t="s">
        <v>1758</v>
      </c>
      <c r="B6023" s="107" t="s">
        <v>1759</v>
      </c>
    </row>
    <row r="6024" spans="1:2" ht="13.8" customHeight="1">
      <c r="A6024" s="107" t="s">
        <v>1760</v>
      </c>
      <c r="B6024" s="107" t="s">
        <v>1761</v>
      </c>
    </row>
    <row r="6025" spans="1:2" ht="13.8" customHeight="1">
      <c r="A6025" s="107" t="s">
        <v>1762</v>
      </c>
      <c r="B6025" s="107" t="s">
        <v>1763</v>
      </c>
    </row>
    <row r="6026" spans="1:2" ht="13.8" customHeight="1">
      <c r="A6026" s="107" t="s">
        <v>1764</v>
      </c>
      <c r="B6026" s="107" t="s">
        <v>1765</v>
      </c>
    </row>
    <row r="6027" spans="1:2" ht="13.8" customHeight="1">
      <c r="A6027" s="107" t="s">
        <v>1766</v>
      </c>
      <c r="B6027" s="107" t="s">
        <v>1765</v>
      </c>
    </row>
    <row r="6028" spans="1:2" ht="13.8" customHeight="1">
      <c r="A6028" s="107" t="s">
        <v>1767</v>
      </c>
      <c r="B6028" s="107" t="s">
        <v>1768</v>
      </c>
    </row>
    <row r="6029" spans="1:2" ht="13.8" customHeight="1">
      <c r="A6029" s="107" t="s">
        <v>1769</v>
      </c>
      <c r="B6029" s="107" t="s">
        <v>1768</v>
      </c>
    </row>
    <row r="6030" spans="1:2" ht="13.8" customHeight="1">
      <c r="A6030" s="107" t="s">
        <v>1770</v>
      </c>
      <c r="B6030" s="107" t="s">
        <v>1768</v>
      </c>
    </row>
    <row r="6031" spans="1:2" ht="13.8" customHeight="1">
      <c r="A6031" s="107" t="s">
        <v>1771</v>
      </c>
      <c r="B6031" s="107" t="s">
        <v>1768</v>
      </c>
    </row>
    <row r="6032" spans="1:2" ht="13.8" customHeight="1">
      <c r="A6032" s="107" t="s">
        <v>1772</v>
      </c>
      <c r="B6032" s="107" t="s">
        <v>1773</v>
      </c>
    </row>
    <row r="6033" spans="1:2" ht="13.8" customHeight="1">
      <c r="A6033" s="107" t="s">
        <v>1774</v>
      </c>
      <c r="B6033" s="107" t="s">
        <v>1775</v>
      </c>
    </row>
    <row r="6034" spans="1:2" ht="13.8" customHeight="1">
      <c r="A6034" s="107" t="s">
        <v>1776</v>
      </c>
      <c r="B6034" s="107" t="s">
        <v>1775</v>
      </c>
    </row>
    <row r="6035" spans="1:2" ht="13.8" customHeight="1">
      <c r="A6035" s="107" t="s">
        <v>1777</v>
      </c>
      <c r="B6035" s="107" t="s">
        <v>1775</v>
      </c>
    </row>
    <row r="6036" spans="1:2" ht="13.8" customHeight="1">
      <c r="A6036" s="107" t="s">
        <v>1778</v>
      </c>
      <c r="B6036" s="107" t="s">
        <v>1775</v>
      </c>
    </row>
    <row r="6037" spans="1:2" ht="13.8" customHeight="1">
      <c r="A6037" s="107" t="s">
        <v>1779</v>
      </c>
      <c r="B6037" s="107" t="s">
        <v>1780</v>
      </c>
    </row>
    <row r="6038" spans="1:2" ht="13.8" customHeight="1">
      <c r="A6038" s="107" t="s">
        <v>1781</v>
      </c>
      <c r="B6038" s="107" t="s">
        <v>1782</v>
      </c>
    </row>
    <row r="6039" spans="1:2" ht="13.8" customHeight="1">
      <c r="A6039" s="107" t="s">
        <v>1783</v>
      </c>
      <c r="B6039" s="107" t="s">
        <v>1784</v>
      </c>
    </row>
    <row r="6040" spans="1:2" ht="13.8" customHeight="1">
      <c r="A6040" s="107" t="s">
        <v>1785</v>
      </c>
      <c r="B6040" s="107" t="s">
        <v>1784</v>
      </c>
    </row>
    <row r="6041" spans="1:2" ht="13.8" customHeight="1">
      <c r="A6041" s="107" t="s">
        <v>1786</v>
      </c>
      <c r="B6041" s="107" t="s">
        <v>1784</v>
      </c>
    </row>
    <row r="6042" spans="1:2" ht="13.8" customHeight="1">
      <c r="A6042" s="107" t="s">
        <v>1787</v>
      </c>
      <c r="B6042" s="107" t="s">
        <v>1788</v>
      </c>
    </row>
    <row r="6043" spans="1:2" ht="13.8" customHeight="1">
      <c r="A6043" s="107" t="s">
        <v>1789</v>
      </c>
      <c r="B6043" s="107" t="s">
        <v>1790</v>
      </c>
    </row>
    <row r="6044" spans="1:2" ht="13.8" customHeight="1">
      <c r="A6044" s="107" t="s">
        <v>1791</v>
      </c>
      <c r="B6044" s="107" t="s">
        <v>1792</v>
      </c>
    </row>
    <row r="6045" spans="1:2" ht="13.8" customHeight="1">
      <c r="A6045" s="107" t="s">
        <v>1793</v>
      </c>
      <c r="B6045" s="107" t="s">
        <v>1794</v>
      </c>
    </row>
    <row r="6046" spans="1:2" ht="13.8" customHeight="1">
      <c r="A6046" s="107" t="s">
        <v>1795</v>
      </c>
      <c r="B6046" s="107" t="s">
        <v>1796</v>
      </c>
    </row>
    <row r="6047" spans="1:2" ht="13.8" customHeight="1">
      <c r="A6047" s="107" t="s">
        <v>1797</v>
      </c>
      <c r="B6047" s="107" t="s">
        <v>1798</v>
      </c>
    </row>
    <row r="6048" spans="1:2" ht="13.8" customHeight="1">
      <c r="A6048" s="107" t="s">
        <v>1799</v>
      </c>
      <c r="B6048" s="107" t="s">
        <v>1800</v>
      </c>
    </row>
    <row r="6049" spans="1:2" ht="13.8" customHeight="1">
      <c r="A6049" s="107" t="s">
        <v>1801</v>
      </c>
      <c r="B6049" s="107" t="s">
        <v>1802</v>
      </c>
    </row>
    <row r="6050" spans="1:2" ht="13.8" customHeight="1">
      <c r="A6050" s="107" t="s">
        <v>1803</v>
      </c>
      <c r="B6050" s="107" t="s">
        <v>1804</v>
      </c>
    </row>
    <row r="6051" spans="1:2" ht="13.8" customHeight="1">
      <c r="A6051" s="107" t="s">
        <v>1805</v>
      </c>
      <c r="B6051" s="107" t="s">
        <v>1806</v>
      </c>
    </row>
    <row r="6052" spans="1:2" ht="13.8" customHeight="1">
      <c r="A6052" s="107" t="s">
        <v>1807</v>
      </c>
      <c r="B6052" s="107" t="s">
        <v>1788</v>
      </c>
    </row>
    <row r="6053" spans="1:2" ht="13.8" customHeight="1">
      <c r="A6053" s="107" t="s">
        <v>1808</v>
      </c>
      <c r="B6053" s="107" t="s">
        <v>1790</v>
      </c>
    </row>
    <row r="6054" spans="1:2" ht="13.8" customHeight="1">
      <c r="A6054" s="107" t="s">
        <v>1809</v>
      </c>
      <c r="B6054" s="107" t="s">
        <v>1792</v>
      </c>
    </row>
    <row r="6055" spans="1:2" ht="13.8" customHeight="1">
      <c r="A6055" s="107" t="s">
        <v>1810</v>
      </c>
      <c r="B6055" s="107" t="s">
        <v>1794</v>
      </c>
    </row>
    <row r="6056" spans="1:2" ht="13.8" customHeight="1">
      <c r="A6056" s="107" t="s">
        <v>1811</v>
      </c>
      <c r="B6056" s="107" t="s">
        <v>1796</v>
      </c>
    </row>
    <row r="6057" spans="1:2" ht="13.8" customHeight="1">
      <c r="A6057" s="107" t="s">
        <v>1812</v>
      </c>
      <c r="B6057" s="107" t="s">
        <v>1798</v>
      </c>
    </row>
    <row r="6058" spans="1:2" ht="13.8" customHeight="1">
      <c r="A6058" s="107" t="s">
        <v>1813</v>
      </c>
      <c r="B6058" s="107" t="s">
        <v>1800</v>
      </c>
    </row>
    <row r="6059" spans="1:2" ht="13.8" customHeight="1">
      <c r="A6059" s="107" t="s">
        <v>1814</v>
      </c>
      <c r="B6059" s="107" t="s">
        <v>1802</v>
      </c>
    </row>
    <row r="6060" spans="1:2" ht="13.8" customHeight="1">
      <c r="A6060" s="107" t="s">
        <v>1815</v>
      </c>
      <c r="B6060" s="107" t="s">
        <v>1804</v>
      </c>
    </row>
    <row r="6061" spans="1:2" ht="13.8" customHeight="1">
      <c r="A6061" s="107" t="s">
        <v>1816</v>
      </c>
      <c r="B6061" s="107" t="s">
        <v>1806</v>
      </c>
    </row>
    <row r="6062" spans="1:2" ht="13.8" customHeight="1">
      <c r="A6062" s="107" t="s">
        <v>1817</v>
      </c>
      <c r="B6062" s="107" t="s">
        <v>1788</v>
      </c>
    </row>
    <row r="6063" spans="1:2" ht="13.8" customHeight="1">
      <c r="A6063" s="107" t="s">
        <v>1818</v>
      </c>
      <c r="B6063" s="107" t="s">
        <v>1790</v>
      </c>
    </row>
    <row r="6064" spans="1:2" ht="13.8" customHeight="1">
      <c r="A6064" s="107" t="s">
        <v>1819</v>
      </c>
      <c r="B6064" s="107" t="s">
        <v>1792</v>
      </c>
    </row>
    <row r="6065" spans="1:2" ht="13.8" customHeight="1">
      <c r="A6065" s="107" t="s">
        <v>1820</v>
      </c>
      <c r="B6065" s="107" t="s">
        <v>1794</v>
      </c>
    </row>
    <row r="6066" spans="1:2" ht="13.8" customHeight="1">
      <c r="A6066" s="107" t="s">
        <v>1821</v>
      </c>
      <c r="B6066" s="107" t="s">
        <v>1796</v>
      </c>
    </row>
    <row r="6067" spans="1:2" ht="13.8" customHeight="1">
      <c r="A6067" s="107" t="s">
        <v>1822</v>
      </c>
      <c r="B6067" s="107" t="s">
        <v>1798</v>
      </c>
    </row>
    <row r="6068" spans="1:2" ht="13.8" customHeight="1">
      <c r="A6068" s="107" t="s">
        <v>1823</v>
      </c>
      <c r="B6068" s="107" t="s">
        <v>1800</v>
      </c>
    </row>
    <row r="6069" spans="1:2" ht="13.8" customHeight="1">
      <c r="A6069" s="107" t="s">
        <v>1824</v>
      </c>
      <c r="B6069" s="107" t="s">
        <v>1802</v>
      </c>
    </row>
    <row r="6070" spans="1:2" ht="13.8" customHeight="1">
      <c r="A6070" s="107" t="s">
        <v>1825</v>
      </c>
      <c r="B6070" s="107" t="s">
        <v>1804</v>
      </c>
    </row>
    <row r="6071" spans="1:2" ht="13.8" customHeight="1">
      <c r="A6071" s="107" t="s">
        <v>1826</v>
      </c>
      <c r="B6071" s="107" t="s">
        <v>1806</v>
      </c>
    </row>
    <row r="6072" spans="1:2" ht="13.8" customHeight="1">
      <c r="A6072" s="107" t="s">
        <v>1827</v>
      </c>
      <c r="B6072" s="107" t="s">
        <v>1788</v>
      </c>
    </row>
    <row r="6073" spans="1:2" ht="13.8" customHeight="1">
      <c r="A6073" s="107" t="s">
        <v>1828</v>
      </c>
      <c r="B6073" s="107" t="s">
        <v>1790</v>
      </c>
    </row>
    <row r="6074" spans="1:2" ht="13.8" customHeight="1">
      <c r="A6074" s="107" t="s">
        <v>1829</v>
      </c>
      <c r="B6074" s="107" t="s">
        <v>1792</v>
      </c>
    </row>
    <row r="6075" spans="1:2" ht="13.8" customHeight="1">
      <c r="A6075" s="107" t="s">
        <v>1830</v>
      </c>
      <c r="B6075" s="107" t="s">
        <v>1794</v>
      </c>
    </row>
    <row r="6076" spans="1:2" ht="13.8" customHeight="1">
      <c r="A6076" s="107" t="s">
        <v>1831</v>
      </c>
      <c r="B6076" s="107" t="s">
        <v>1796</v>
      </c>
    </row>
    <row r="6077" spans="1:2" ht="13.8" customHeight="1">
      <c r="A6077" s="107" t="s">
        <v>1832</v>
      </c>
      <c r="B6077" s="107" t="s">
        <v>1798</v>
      </c>
    </row>
    <row r="6078" spans="1:2" ht="13.8" customHeight="1">
      <c r="A6078" s="107" t="s">
        <v>1833</v>
      </c>
      <c r="B6078" s="107" t="s">
        <v>1800</v>
      </c>
    </row>
    <row r="6079" spans="1:2" ht="13.8" customHeight="1">
      <c r="A6079" s="107" t="s">
        <v>1834</v>
      </c>
      <c r="B6079" s="107" t="s">
        <v>1802</v>
      </c>
    </row>
    <row r="6080" spans="1:2" ht="13.8" customHeight="1">
      <c r="A6080" s="107" t="s">
        <v>1835</v>
      </c>
      <c r="B6080" s="107" t="s">
        <v>1804</v>
      </c>
    </row>
    <row r="6081" spans="1:2" ht="13.8" customHeight="1">
      <c r="A6081" s="107" t="s">
        <v>1836</v>
      </c>
      <c r="B6081" s="107" t="s">
        <v>1806</v>
      </c>
    </row>
    <row r="6082" spans="1:2" ht="13.8" customHeight="1">
      <c r="A6082" s="107" t="s">
        <v>1837</v>
      </c>
      <c r="B6082" s="107" t="s">
        <v>1838</v>
      </c>
    </row>
    <row r="6083" spans="1:2" ht="13.8" customHeight="1">
      <c r="A6083" s="107" t="s">
        <v>1839</v>
      </c>
      <c r="B6083" s="107" t="s">
        <v>1840</v>
      </c>
    </row>
    <row r="6084" spans="1:2" ht="13.8" customHeight="1">
      <c r="A6084" s="107" t="s">
        <v>1841</v>
      </c>
      <c r="B6084" s="107" t="s">
        <v>1842</v>
      </c>
    </row>
    <row r="6085" spans="1:2" ht="13.8" customHeight="1">
      <c r="A6085" s="107" t="s">
        <v>1843</v>
      </c>
      <c r="B6085" s="107" t="s">
        <v>1844</v>
      </c>
    </row>
    <row r="6086" spans="1:2" ht="13.8" customHeight="1">
      <c r="A6086" s="107" t="s">
        <v>1845</v>
      </c>
      <c r="B6086" s="107" t="s">
        <v>1846</v>
      </c>
    </row>
    <row r="6087" spans="1:2" ht="13.8" customHeight="1">
      <c r="A6087" s="107" t="s">
        <v>1847</v>
      </c>
      <c r="B6087" s="107" t="s">
        <v>1848</v>
      </c>
    </row>
    <row r="6088" spans="1:2" ht="13.8" customHeight="1">
      <c r="A6088" s="107" t="s">
        <v>1849</v>
      </c>
      <c r="B6088" s="107" t="s">
        <v>1850</v>
      </c>
    </row>
    <row r="6089" spans="1:2" ht="13.8" customHeight="1">
      <c r="A6089" s="107" t="s">
        <v>1851</v>
      </c>
      <c r="B6089" s="107" t="s">
        <v>1852</v>
      </c>
    </row>
    <row r="6090" spans="1:2" ht="13.8" customHeight="1">
      <c r="A6090" s="107" t="s">
        <v>1853</v>
      </c>
      <c r="B6090" s="107" t="s">
        <v>1854</v>
      </c>
    </row>
    <row r="6091" spans="1:2" ht="13.8" customHeight="1">
      <c r="A6091" s="107" t="s">
        <v>1855</v>
      </c>
      <c r="B6091" s="107" t="s">
        <v>1856</v>
      </c>
    </row>
    <row r="6092" spans="1:2" ht="13.8" customHeight="1">
      <c r="A6092" s="107" t="s">
        <v>1857</v>
      </c>
      <c r="B6092" s="107" t="s">
        <v>1838</v>
      </c>
    </row>
    <row r="6093" spans="1:2" ht="13.8" customHeight="1">
      <c r="A6093" s="107" t="s">
        <v>1858</v>
      </c>
      <c r="B6093" s="107" t="s">
        <v>1840</v>
      </c>
    </row>
    <row r="6094" spans="1:2" ht="13.8" customHeight="1">
      <c r="A6094" s="107" t="s">
        <v>1859</v>
      </c>
      <c r="B6094" s="107" t="s">
        <v>1842</v>
      </c>
    </row>
    <row r="6095" spans="1:2" ht="13.8" customHeight="1">
      <c r="A6095" s="107" t="s">
        <v>1860</v>
      </c>
      <c r="B6095" s="107" t="s">
        <v>1844</v>
      </c>
    </row>
    <row r="6096" spans="1:2" ht="13.8" customHeight="1">
      <c r="A6096" s="107" t="s">
        <v>1861</v>
      </c>
      <c r="B6096" s="107" t="s">
        <v>1846</v>
      </c>
    </row>
    <row r="6097" spans="1:2" ht="13.8" customHeight="1">
      <c r="A6097" s="107" t="s">
        <v>1862</v>
      </c>
      <c r="B6097" s="107" t="s">
        <v>1848</v>
      </c>
    </row>
    <row r="6098" spans="1:2" ht="13.8" customHeight="1">
      <c r="A6098" s="107" t="s">
        <v>1863</v>
      </c>
      <c r="B6098" s="107" t="s">
        <v>1850</v>
      </c>
    </row>
    <row r="6099" spans="1:2" ht="13.8" customHeight="1">
      <c r="A6099" s="107" t="s">
        <v>1864</v>
      </c>
      <c r="B6099" s="107" t="s">
        <v>1852</v>
      </c>
    </row>
    <row r="6100" spans="1:2" ht="13.8" customHeight="1">
      <c r="A6100" s="107" t="s">
        <v>1865</v>
      </c>
      <c r="B6100" s="107" t="s">
        <v>1854</v>
      </c>
    </row>
    <row r="6101" spans="1:2" ht="13.8" customHeight="1">
      <c r="A6101" s="107" t="s">
        <v>1866</v>
      </c>
      <c r="B6101" s="107" t="s">
        <v>1856</v>
      </c>
    </row>
    <row r="6102" spans="1:2" ht="13.8" customHeight="1">
      <c r="A6102" s="107" t="s">
        <v>1867</v>
      </c>
      <c r="B6102" s="107" t="s">
        <v>1838</v>
      </c>
    </row>
    <row r="6103" spans="1:2" ht="13.8" customHeight="1">
      <c r="A6103" s="107" t="s">
        <v>1868</v>
      </c>
      <c r="B6103" s="107" t="s">
        <v>1840</v>
      </c>
    </row>
    <row r="6104" spans="1:2" ht="13.8" customHeight="1">
      <c r="A6104" s="107" t="s">
        <v>1869</v>
      </c>
      <c r="B6104" s="107" t="s">
        <v>1842</v>
      </c>
    </row>
    <row r="6105" spans="1:2" ht="13.8" customHeight="1">
      <c r="A6105" s="107" t="s">
        <v>1870</v>
      </c>
      <c r="B6105" s="107" t="s">
        <v>1844</v>
      </c>
    </row>
    <row r="6106" spans="1:2" ht="13.8" customHeight="1">
      <c r="A6106" s="107" t="s">
        <v>1871</v>
      </c>
      <c r="B6106" s="107" t="s">
        <v>1846</v>
      </c>
    </row>
    <row r="6107" spans="1:2" ht="13.8" customHeight="1">
      <c r="A6107" s="107" t="s">
        <v>1872</v>
      </c>
      <c r="B6107" s="107" t="s">
        <v>1848</v>
      </c>
    </row>
    <row r="6108" spans="1:2" ht="13.8" customHeight="1">
      <c r="A6108" s="107" t="s">
        <v>1873</v>
      </c>
      <c r="B6108" s="107" t="s">
        <v>1850</v>
      </c>
    </row>
    <row r="6109" spans="1:2" ht="13.8" customHeight="1">
      <c r="A6109" s="107" t="s">
        <v>1874</v>
      </c>
      <c r="B6109" s="107" t="s">
        <v>1852</v>
      </c>
    </row>
    <row r="6110" spans="1:2" ht="13.8" customHeight="1">
      <c r="A6110" s="107" t="s">
        <v>1875</v>
      </c>
      <c r="B6110" s="107" t="s">
        <v>1854</v>
      </c>
    </row>
    <row r="6111" spans="1:2" ht="13.8" customHeight="1">
      <c r="A6111" s="107" t="s">
        <v>1876</v>
      </c>
      <c r="B6111" s="107" t="s">
        <v>1856</v>
      </c>
    </row>
    <row r="6112" spans="1:2" ht="13.8" customHeight="1">
      <c r="A6112" s="107" t="s">
        <v>1877</v>
      </c>
      <c r="B6112" s="107" t="s">
        <v>1838</v>
      </c>
    </row>
    <row r="6113" spans="1:2" ht="13.8" customHeight="1">
      <c r="A6113" s="107" t="s">
        <v>1878</v>
      </c>
      <c r="B6113" s="107" t="s">
        <v>1840</v>
      </c>
    </row>
    <row r="6114" spans="1:2" ht="13.8" customHeight="1">
      <c r="A6114" s="107" t="s">
        <v>1879</v>
      </c>
      <c r="B6114" s="107" t="s">
        <v>1842</v>
      </c>
    </row>
    <row r="6115" spans="1:2" ht="13.8" customHeight="1">
      <c r="A6115" s="107" t="s">
        <v>1880</v>
      </c>
      <c r="B6115" s="107" t="s">
        <v>1844</v>
      </c>
    </row>
    <row r="6116" spans="1:2" ht="13.8" customHeight="1">
      <c r="A6116" s="107" t="s">
        <v>1881</v>
      </c>
      <c r="B6116" s="107" t="s">
        <v>1846</v>
      </c>
    </row>
    <row r="6117" spans="1:2" ht="13.8" customHeight="1">
      <c r="A6117" s="107" t="s">
        <v>1882</v>
      </c>
      <c r="B6117" s="107" t="s">
        <v>1848</v>
      </c>
    </row>
    <row r="6118" spans="1:2" ht="13.8" customHeight="1">
      <c r="A6118" s="107" t="s">
        <v>1883</v>
      </c>
      <c r="B6118" s="107" t="s">
        <v>1850</v>
      </c>
    </row>
    <row r="6119" spans="1:2" ht="13.8" customHeight="1">
      <c r="A6119" s="107" t="s">
        <v>1884</v>
      </c>
      <c r="B6119" s="107" t="s">
        <v>1852</v>
      </c>
    </row>
    <row r="6120" spans="1:2" ht="13.8" customHeight="1">
      <c r="A6120" s="107" t="s">
        <v>1885</v>
      </c>
      <c r="B6120" s="107" t="s">
        <v>1854</v>
      </c>
    </row>
    <row r="6121" spans="1:2" ht="13.8" customHeight="1">
      <c r="A6121" s="107" t="s">
        <v>1886</v>
      </c>
      <c r="B6121" s="107" t="s">
        <v>1856</v>
      </c>
    </row>
    <row r="6122" spans="1:2" ht="13.8" customHeight="1">
      <c r="A6122" s="107" t="s">
        <v>1887</v>
      </c>
      <c r="B6122" s="107" t="s">
        <v>1888</v>
      </c>
    </row>
    <row r="6123" spans="1:2" ht="13.8" customHeight="1">
      <c r="A6123" s="107" t="s">
        <v>1889</v>
      </c>
      <c r="B6123" s="107" t="s">
        <v>1890</v>
      </c>
    </row>
    <row r="6124" spans="1:2" ht="13.8" customHeight="1">
      <c r="A6124" s="107" t="s">
        <v>1891</v>
      </c>
      <c r="B6124" s="107" t="s">
        <v>1892</v>
      </c>
    </row>
    <row r="6125" spans="1:2" ht="13.8" customHeight="1">
      <c r="A6125" s="107" t="s">
        <v>1893</v>
      </c>
      <c r="B6125" s="107" t="s">
        <v>1894</v>
      </c>
    </row>
    <row r="6126" spans="1:2" ht="13.8" customHeight="1">
      <c r="A6126" s="107" t="s">
        <v>1895</v>
      </c>
      <c r="B6126" s="107" t="s">
        <v>1896</v>
      </c>
    </row>
    <row r="6127" spans="1:2" ht="13.8" customHeight="1">
      <c r="A6127" s="107" t="s">
        <v>1897</v>
      </c>
      <c r="B6127" s="107" t="s">
        <v>1898</v>
      </c>
    </row>
    <row r="6128" spans="1:2" ht="13.8" customHeight="1">
      <c r="A6128" s="107" t="s">
        <v>1899</v>
      </c>
      <c r="B6128" s="107" t="s">
        <v>1900</v>
      </c>
    </row>
    <row r="6129" spans="1:2" ht="13.8" customHeight="1">
      <c r="A6129" s="107" t="s">
        <v>1901</v>
      </c>
      <c r="B6129" s="107" t="s">
        <v>1902</v>
      </c>
    </row>
    <row r="6130" spans="1:2" ht="13.8" customHeight="1">
      <c r="A6130" s="107" t="s">
        <v>1903</v>
      </c>
      <c r="B6130" s="107" t="s">
        <v>1904</v>
      </c>
    </row>
    <row r="6131" spans="1:2" ht="13.8" customHeight="1">
      <c r="A6131" s="107" t="s">
        <v>1905</v>
      </c>
      <c r="B6131" s="107" t="s">
        <v>1898</v>
      </c>
    </row>
    <row r="6132" spans="1:2" ht="13.8" customHeight="1">
      <c r="A6132" s="107" t="s">
        <v>1906</v>
      </c>
      <c r="B6132" s="107" t="s">
        <v>1907</v>
      </c>
    </row>
    <row r="6133" spans="1:2" ht="13.8" customHeight="1">
      <c r="A6133" s="107" t="s">
        <v>1908</v>
      </c>
      <c r="B6133" s="107" t="s">
        <v>1909</v>
      </c>
    </row>
    <row r="6134" spans="1:2" ht="13.8" customHeight="1">
      <c r="A6134" s="107" t="s">
        <v>1910</v>
      </c>
      <c r="B6134" s="107" t="s">
        <v>1911</v>
      </c>
    </row>
    <row r="6135" spans="1:2" ht="13.8" customHeight="1">
      <c r="A6135" s="107" t="s">
        <v>1912</v>
      </c>
      <c r="B6135" s="107" t="s">
        <v>1913</v>
      </c>
    </row>
    <row r="6136" spans="1:2" ht="13.8" customHeight="1">
      <c r="A6136" s="107" t="s">
        <v>1914</v>
      </c>
      <c r="B6136" s="107" t="s">
        <v>1915</v>
      </c>
    </row>
    <row r="6137" spans="1:2" ht="13.8" customHeight="1">
      <c r="A6137" s="107" t="s">
        <v>1916</v>
      </c>
      <c r="B6137" s="107" t="s">
        <v>1917</v>
      </c>
    </row>
    <row r="6138" spans="1:2" ht="13.8" customHeight="1">
      <c r="A6138" s="107" t="s">
        <v>1918</v>
      </c>
      <c r="B6138" s="107" t="s">
        <v>1919</v>
      </c>
    </row>
    <row r="6139" spans="1:2" ht="13.8" customHeight="1">
      <c r="A6139" s="107" t="s">
        <v>1920</v>
      </c>
      <c r="B6139" s="107" t="s">
        <v>1921</v>
      </c>
    </row>
    <row r="6140" spans="1:2" ht="13.8" customHeight="1">
      <c r="A6140" s="107" t="s">
        <v>1922</v>
      </c>
      <c r="B6140" s="107" t="s">
        <v>1923</v>
      </c>
    </row>
    <row r="6141" spans="1:2" ht="13.8" customHeight="1">
      <c r="A6141" s="107" t="s">
        <v>1924</v>
      </c>
      <c r="B6141" s="107" t="s">
        <v>1925</v>
      </c>
    </row>
    <row r="6142" spans="1:2" ht="13.8" customHeight="1">
      <c r="A6142" s="107" t="s">
        <v>1926</v>
      </c>
      <c r="B6142" s="107" t="s">
        <v>1927</v>
      </c>
    </row>
    <row r="6143" spans="1:2" ht="13.8" customHeight="1">
      <c r="A6143" s="107" t="s">
        <v>1928</v>
      </c>
      <c r="B6143" s="107" t="s">
        <v>1929</v>
      </c>
    </row>
    <row r="6144" spans="1:2" ht="13.8" customHeight="1">
      <c r="A6144" s="107" t="s">
        <v>1930</v>
      </c>
      <c r="B6144" s="107" t="s">
        <v>1931</v>
      </c>
    </row>
    <row r="6145" spans="1:2" ht="13.8" customHeight="1">
      <c r="A6145" s="107" t="s">
        <v>1932</v>
      </c>
      <c r="B6145" s="107" t="s">
        <v>1933</v>
      </c>
    </row>
    <row r="6146" spans="1:2" ht="13.8" customHeight="1">
      <c r="A6146" s="107" t="s">
        <v>1934</v>
      </c>
      <c r="B6146" s="107" t="s">
        <v>1935</v>
      </c>
    </row>
    <row r="6147" spans="1:2" ht="13.8" customHeight="1">
      <c r="A6147" s="107" t="s">
        <v>1936</v>
      </c>
      <c r="B6147" s="107" t="s">
        <v>1937</v>
      </c>
    </row>
    <row r="6148" spans="1:2" ht="13.8" customHeight="1">
      <c r="A6148" s="107" t="s">
        <v>1938</v>
      </c>
      <c r="B6148" s="107" t="s">
        <v>1939</v>
      </c>
    </row>
    <row r="6149" spans="1:2" ht="13.8" customHeight="1">
      <c r="A6149" s="107" t="s">
        <v>1940</v>
      </c>
      <c r="B6149" s="107" t="s">
        <v>1941</v>
      </c>
    </row>
    <row r="6150" spans="1:2" ht="13.8" customHeight="1">
      <c r="A6150" s="107" t="s">
        <v>1942</v>
      </c>
      <c r="B6150" s="107" t="s">
        <v>1943</v>
      </c>
    </row>
    <row r="6151" spans="1:2" ht="13.8" customHeight="1">
      <c r="A6151" s="107" t="s">
        <v>1944</v>
      </c>
      <c r="B6151" s="107" t="s">
        <v>1945</v>
      </c>
    </row>
    <row r="6152" spans="1:2" ht="13.8" customHeight="1">
      <c r="A6152" s="107" t="s">
        <v>1946</v>
      </c>
      <c r="B6152" s="107" t="s">
        <v>1947</v>
      </c>
    </row>
    <row r="6153" spans="1:2" ht="13.8" customHeight="1">
      <c r="A6153" s="107" t="s">
        <v>1948</v>
      </c>
      <c r="B6153" s="107" t="s">
        <v>1949</v>
      </c>
    </row>
    <row r="6154" spans="1:2" ht="13.8" customHeight="1">
      <c r="A6154" s="107" t="s">
        <v>1950</v>
      </c>
      <c r="B6154" s="107" t="s">
        <v>1951</v>
      </c>
    </row>
    <row r="6155" spans="1:2" ht="13.8" customHeight="1">
      <c r="A6155" s="107" t="s">
        <v>1952</v>
      </c>
      <c r="B6155" s="107" t="s">
        <v>1953</v>
      </c>
    </row>
    <row r="6156" spans="1:2" ht="13.8" customHeight="1">
      <c r="A6156" s="107" t="s">
        <v>1954</v>
      </c>
      <c r="B6156" s="107" t="s">
        <v>1955</v>
      </c>
    </row>
    <row r="6157" spans="1:2" ht="13.8" customHeight="1">
      <c r="A6157" s="107" t="s">
        <v>1956</v>
      </c>
      <c r="B6157" s="107" t="s">
        <v>1957</v>
      </c>
    </row>
    <row r="6158" spans="1:2" ht="13.8" customHeight="1">
      <c r="A6158" s="107" t="s">
        <v>1958</v>
      </c>
      <c r="B6158" s="107" t="s">
        <v>1959</v>
      </c>
    </row>
    <row r="6159" spans="1:2" ht="13.8" customHeight="1">
      <c r="A6159" s="107" t="s">
        <v>1960</v>
      </c>
      <c r="B6159" s="107" t="s">
        <v>1961</v>
      </c>
    </row>
    <row r="6160" spans="1:2" ht="13.8" customHeight="1">
      <c r="A6160" s="107" t="s">
        <v>1962</v>
      </c>
      <c r="B6160" s="107" t="s">
        <v>1963</v>
      </c>
    </row>
    <row r="6161" spans="1:2" ht="13.8" customHeight="1">
      <c r="A6161" s="107" t="s">
        <v>1964</v>
      </c>
      <c r="B6161" s="107" t="s">
        <v>1965</v>
      </c>
    </row>
    <row r="6162" spans="1:2" ht="13.8" customHeight="1">
      <c r="A6162" s="107" t="s">
        <v>1966</v>
      </c>
      <c r="B6162" s="107" t="s">
        <v>1967</v>
      </c>
    </row>
    <row r="6163" spans="1:2" ht="13.8" customHeight="1">
      <c r="A6163" s="107" t="s">
        <v>1968</v>
      </c>
      <c r="B6163" s="107" t="s">
        <v>1969</v>
      </c>
    </row>
    <row r="6164" spans="1:2" ht="13.8" customHeight="1">
      <c r="A6164" s="107" t="s">
        <v>1970</v>
      </c>
      <c r="B6164" s="107" t="s">
        <v>1971</v>
      </c>
    </row>
    <row r="6165" spans="1:2" ht="13.8" customHeight="1">
      <c r="A6165" s="107" t="s">
        <v>1972</v>
      </c>
      <c r="B6165" s="107" t="s">
        <v>1973</v>
      </c>
    </row>
    <row r="6166" spans="1:2" ht="13.8" customHeight="1">
      <c r="A6166" s="107" t="s">
        <v>1974</v>
      </c>
      <c r="B6166" s="107" t="s">
        <v>1975</v>
      </c>
    </row>
    <row r="6167" spans="1:2" ht="13.8" customHeight="1">
      <c r="A6167" s="107" t="s">
        <v>1976</v>
      </c>
      <c r="B6167" s="107" t="s">
        <v>1977</v>
      </c>
    </row>
    <row r="6168" spans="1:2" ht="13.8" customHeight="1">
      <c r="A6168" s="107" t="s">
        <v>1978</v>
      </c>
      <c r="B6168" s="107" t="s">
        <v>1979</v>
      </c>
    </row>
    <row r="6169" spans="1:2" ht="13.8" customHeight="1">
      <c r="A6169" s="107" t="s">
        <v>1980</v>
      </c>
      <c r="B6169" s="107" t="s">
        <v>1981</v>
      </c>
    </row>
    <row r="6170" spans="1:2" ht="13.8" customHeight="1">
      <c r="A6170" s="107" t="s">
        <v>1982</v>
      </c>
      <c r="B6170" s="107" t="s">
        <v>1983</v>
      </c>
    </row>
    <row r="6171" spans="1:2" ht="13.8" customHeight="1">
      <c r="A6171" s="107" t="s">
        <v>1984</v>
      </c>
      <c r="B6171" s="107" t="s">
        <v>1985</v>
      </c>
    </row>
    <row r="6172" spans="1:2" ht="13.8" customHeight="1">
      <c r="A6172" s="107" t="s">
        <v>1986</v>
      </c>
      <c r="B6172" s="107" t="s">
        <v>1987</v>
      </c>
    </row>
    <row r="6173" spans="1:2" ht="13.8" customHeight="1">
      <c r="A6173" s="107" t="s">
        <v>1988</v>
      </c>
      <c r="B6173" s="107" t="s">
        <v>1989</v>
      </c>
    </row>
    <row r="6174" spans="1:2" ht="13.8" customHeight="1">
      <c r="A6174" s="107" t="s">
        <v>1990</v>
      </c>
      <c r="B6174" s="107" t="s">
        <v>1991</v>
      </c>
    </row>
    <row r="6175" spans="1:2" ht="13.8" customHeight="1">
      <c r="A6175" s="107" t="s">
        <v>1992</v>
      </c>
      <c r="B6175" s="107" t="s">
        <v>1993</v>
      </c>
    </row>
    <row r="6176" spans="1:2" ht="13.8" customHeight="1">
      <c r="A6176" s="107" t="s">
        <v>1994</v>
      </c>
      <c r="B6176" s="107" t="s">
        <v>1995</v>
      </c>
    </row>
    <row r="6177" spans="1:2" ht="13.8" customHeight="1">
      <c r="A6177" s="107" t="s">
        <v>1996</v>
      </c>
      <c r="B6177" s="107" t="s">
        <v>1997</v>
      </c>
    </row>
    <row r="6178" spans="1:2" ht="13.8" customHeight="1">
      <c r="A6178" s="107" t="s">
        <v>1998</v>
      </c>
      <c r="B6178" s="107" t="s">
        <v>1999</v>
      </c>
    </row>
    <row r="6179" spans="1:2" ht="13.8" customHeight="1">
      <c r="A6179" s="107" t="s">
        <v>2000</v>
      </c>
      <c r="B6179" s="107" t="s">
        <v>2001</v>
      </c>
    </row>
    <row r="6180" spans="1:2" ht="13.8" customHeight="1">
      <c r="A6180" s="107" t="s">
        <v>2002</v>
      </c>
      <c r="B6180" s="107" t="s">
        <v>2003</v>
      </c>
    </row>
    <row r="6181" spans="1:2" ht="13.8" customHeight="1">
      <c r="A6181" s="107" t="s">
        <v>2004</v>
      </c>
      <c r="B6181" s="107" t="s">
        <v>2005</v>
      </c>
    </row>
    <row r="6182" spans="1:2" ht="13.8" customHeight="1">
      <c r="A6182" s="107" t="s">
        <v>2006</v>
      </c>
      <c r="B6182" s="107" t="s">
        <v>2007</v>
      </c>
    </row>
    <row r="6183" spans="1:2" ht="13.8" customHeight="1">
      <c r="A6183" s="107" t="s">
        <v>2008</v>
      </c>
      <c r="B6183" s="107" t="s">
        <v>2009</v>
      </c>
    </row>
    <row r="6184" spans="1:2" ht="13.8" customHeight="1">
      <c r="A6184" s="107" t="s">
        <v>2010</v>
      </c>
      <c r="B6184" s="107" t="s">
        <v>2011</v>
      </c>
    </row>
    <row r="6185" spans="1:2" ht="13.8" customHeight="1">
      <c r="A6185" s="107" t="s">
        <v>2012</v>
      </c>
      <c r="B6185" s="107" t="s">
        <v>2013</v>
      </c>
    </row>
    <row r="6186" spans="1:2" ht="13.8" customHeight="1">
      <c r="A6186" s="107" t="s">
        <v>2014</v>
      </c>
      <c r="B6186" s="107" t="s">
        <v>2015</v>
      </c>
    </row>
    <row r="6187" spans="1:2" ht="13.8" customHeight="1">
      <c r="A6187" s="107" t="s">
        <v>2016</v>
      </c>
      <c r="B6187" s="107" t="s">
        <v>2017</v>
      </c>
    </row>
    <row r="6188" spans="1:2" ht="13.8" customHeight="1">
      <c r="A6188" s="107" t="s">
        <v>2018</v>
      </c>
      <c r="B6188" s="107" t="s">
        <v>2019</v>
      </c>
    </row>
    <row r="6189" spans="1:2" ht="13.8" customHeight="1">
      <c r="A6189" s="107" t="s">
        <v>2020</v>
      </c>
      <c r="B6189" s="107" t="s">
        <v>2021</v>
      </c>
    </row>
    <row r="6190" spans="1:2" ht="13.8" customHeight="1">
      <c r="A6190" s="107" t="s">
        <v>2022</v>
      </c>
      <c r="B6190" s="107" t="s">
        <v>2023</v>
      </c>
    </row>
    <row r="6191" spans="1:2" ht="13.8" customHeight="1">
      <c r="A6191" s="107" t="s">
        <v>2024</v>
      </c>
      <c r="B6191" s="107" t="s">
        <v>2025</v>
      </c>
    </row>
    <row r="6192" spans="1:2" ht="13.8" customHeight="1">
      <c r="A6192" s="107" t="s">
        <v>2026</v>
      </c>
      <c r="B6192" s="107" t="s">
        <v>2027</v>
      </c>
    </row>
    <row r="6193" spans="1:2" ht="13.8" customHeight="1">
      <c r="A6193" s="107" t="s">
        <v>2028</v>
      </c>
      <c r="B6193" s="107" t="s">
        <v>2029</v>
      </c>
    </row>
    <row r="6194" spans="1:2" ht="13.8" customHeight="1">
      <c r="A6194" s="107" t="s">
        <v>2030</v>
      </c>
      <c r="B6194" s="107" t="s">
        <v>2031</v>
      </c>
    </row>
    <row r="6195" spans="1:2" ht="13.8" customHeight="1">
      <c r="A6195" s="107" t="s">
        <v>2032</v>
      </c>
      <c r="B6195" s="107" t="s">
        <v>2033</v>
      </c>
    </row>
    <row r="6196" spans="1:2" ht="13.8" customHeight="1">
      <c r="A6196" s="107" t="s">
        <v>2034</v>
      </c>
      <c r="B6196" s="107" t="s">
        <v>2035</v>
      </c>
    </row>
    <row r="6197" spans="1:2" ht="13.8" customHeight="1">
      <c r="A6197" s="107" t="s">
        <v>2036</v>
      </c>
      <c r="B6197" s="107" t="s">
        <v>2037</v>
      </c>
    </row>
    <row r="6198" spans="1:2" ht="13.8" customHeight="1">
      <c r="A6198" s="107" t="s">
        <v>2038</v>
      </c>
      <c r="B6198" s="107" t="s">
        <v>2039</v>
      </c>
    </row>
    <row r="6199" spans="1:2" ht="13.8" customHeight="1">
      <c r="A6199" s="107" t="s">
        <v>2040</v>
      </c>
      <c r="B6199" s="107" t="s">
        <v>2041</v>
      </c>
    </row>
    <row r="6200" spans="1:2" ht="13.8" customHeight="1">
      <c r="A6200" s="107" t="s">
        <v>2042</v>
      </c>
      <c r="B6200" s="107" t="s">
        <v>2043</v>
      </c>
    </row>
    <row r="6201" spans="1:2" ht="13.8" customHeight="1">
      <c r="A6201" s="107" t="s">
        <v>2044</v>
      </c>
      <c r="B6201" s="107" t="s">
        <v>2045</v>
      </c>
    </row>
    <row r="6202" spans="1:2" ht="13.8" customHeight="1">
      <c r="A6202" s="107" t="s">
        <v>2046</v>
      </c>
      <c r="B6202" s="107" t="s">
        <v>2047</v>
      </c>
    </row>
    <row r="6203" spans="1:2" ht="13.8" customHeight="1">
      <c r="A6203" s="107" t="s">
        <v>2048</v>
      </c>
      <c r="B6203" s="107" t="s">
        <v>2049</v>
      </c>
    </row>
    <row r="6204" spans="1:2" ht="13.8" customHeight="1">
      <c r="A6204" s="107" t="s">
        <v>2050</v>
      </c>
      <c r="B6204" s="107" t="s">
        <v>2051</v>
      </c>
    </row>
    <row r="6205" spans="1:2" ht="13.8" customHeight="1">
      <c r="A6205" s="107" t="s">
        <v>2052</v>
      </c>
      <c r="B6205" s="107" t="s">
        <v>2053</v>
      </c>
    </row>
    <row r="6206" spans="1:2" ht="13.8" customHeight="1">
      <c r="A6206" s="107" t="s">
        <v>2054</v>
      </c>
      <c r="B6206" s="107" t="s">
        <v>2055</v>
      </c>
    </row>
    <row r="6207" spans="1:2" ht="13.8" customHeight="1">
      <c r="A6207" s="107" t="s">
        <v>2056</v>
      </c>
      <c r="B6207" s="107" t="s">
        <v>2057</v>
      </c>
    </row>
    <row r="6208" spans="1:2" ht="13.8" customHeight="1">
      <c r="A6208" s="107" t="s">
        <v>2058</v>
      </c>
      <c r="B6208" s="107" t="s">
        <v>2059</v>
      </c>
    </row>
    <row r="6209" spans="1:2" ht="13.8" customHeight="1">
      <c r="A6209" s="107" t="s">
        <v>2060</v>
      </c>
      <c r="B6209" s="107" t="s">
        <v>2061</v>
      </c>
    </row>
    <row r="6210" spans="1:2" ht="13.8" customHeight="1">
      <c r="A6210" s="107" t="s">
        <v>2062</v>
      </c>
      <c r="B6210" s="107" t="s">
        <v>2063</v>
      </c>
    </row>
    <row r="6211" spans="1:2" ht="13.8" customHeight="1">
      <c r="A6211" s="107" t="s">
        <v>2064</v>
      </c>
      <c r="B6211" s="107" t="s">
        <v>2065</v>
      </c>
    </row>
    <row r="6212" spans="1:2" ht="13.8" customHeight="1">
      <c r="A6212" s="107" t="s">
        <v>2066</v>
      </c>
      <c r="B6212" s="107" t="s">
        <v>2067</v>
      </c>
    </row>
    <row r="6213" spans="1:2" ht="13.8" customHeight="1">
      <c r="A6213" s="107" t="s">
        <v>2068</v>
      </c>
      <c r="B6213" s="107" t="s">
        <v>2069</v>
      </c>
    </row>
    <row r="6214" spans="1:2" ht="13.8" customHeight="1">
      <c r="A6214" s="107" t="s">
        <v>2070</v>
      </c>
      <c r="B6214" s="107" t="s">
        <v>2071</v>
      </c>
    </row>
    <row r="6215" spans="1:2" ht="13.8" customHeight="1">
      <c r="A6215" s="107" t="s">
        <v>2072</v>
      </c>
      <c r="B6215" s="107" t="s">
        <v>2073</v>
      </c>
    </row>
    <row r="6216" spans="1:2" ht="13.8" customHeight="1">
      <c r="A6216" s="107" t="s">
        <v>2074</v>
      </c>
      <c r="B6216" s="107" t="s">
        <v>2075</v>
      </c>
    </row>
    <row r="6217" spans="1:2" ht="13.8" customHeight="1">
      <c r="A6217" s="107" t="s">
        <v>2076</v>
      </c>
      <c r="B6217" s="107" t="s">
        <v>2077</v>
      </c>
    </row>
    <row r="6218" spans="1:2" ht="13.8" customHeight="1">
      <c r="A6218" s="107" t="s">
        <v>2078</v>
      </c>
      <c r="B6218" s="107" t="s">
        <v>2079</v>
      </c>
    </row>
    <row r="6219" spans="1:2" ht="13.8" customHeight="1">
      <c r="A6219" s="107" t="s">
        <v>2080</v>
      </c>
      <c r="B6219" s="107" t="s">
        <v>2081</v>
      </c>
    </row>
    <row r="6220" spans="1:2" ht="13.8" customHeight="1">
      <c r="A6220" s="107" t="s">
        <v>2082</v>
      </c>
      <c r="B6220" s="107" t="s">
        <v>2083</v>
      </c>
    </row>
    <row r="6221" spans="1:2" ht="13.8" customHeight="1">
      <c r="A6221" s="107" t="s">
        <v>2084</v>
      </c>
      <c r="B6221" s="107" t="s">
        <v>2085</v>
      </c>
    </row>
    <row r="6222" spans="1:2" ht="13.8" customHeight="1">
      <c r="A6222" s="107" t="s">
        <v>2086</v>
      </c>
      <c r="B6222" s="107" t="s">
        <v>2087</v>
      </c>
    </row>
    <row r="6223" spans="1:2" ht="13.8" customHeight="1">
      <c r="A6223" s="107" t="s">
        <v>2088</v>
      </c>
      <c r="B6223" s="107" t="s">
        <v>2089</v>
      </c>
    </row>
    <row r="6224" spans="1:2" ht="13.8" customHeight="1">
      <c r="A6224" s="107" t="s">
        <v>2090</v>
      </c>
      <c r="B6224" s="107" t="s">
        <v>2091</v>
      </c>
    </row>
    <row r="6225" spans="1:2" ht="13.8" customHeight="1">
      <c r="A6225" s="107" t="s">
        <v>2092</v>
      </c>
      <c r="B6225" s="107" t="s">
        <v>2093</v>
      </c>
    </row>
    <row r="6226" spans="1:2" ht="13.8" customHeight="1">
      <c r="A6226" s="107" t="s">
        <v>2094</v>
      </c>
      <c r="B6226" s="107" t="s">
        <v>2095</v>
      </c>
    </row>
    <row r="6227" spans="1:2" ht="13.8" customHeight="1">
      <c r="A6227" s="107" t="s">
        <v>2096</v>
      </c>
      <c r="B6227" s="107" t="s">
        <v>2097</v>
      </c>
    </row>
    <row r="6228" spans="1:2" ht="13.8" customHeight="1">
      <c r="A6228" s="107" t="s">
        <v>2098</v>
      </c>
      <c r="B6228" s="107" t="s">
        <v>2099</v>
      </c>
    </row>
    <row r="6229" spans="1:2" ht="13.8" customHeight="1">
      <c r="A6229" s="107" t="s">
        <v>2100</v>
      </c>
      <c r="B6229" s="107" t="s">
        <v>2101</v>
      </c>
    </row>
    <row r="6230" spans="1:2" ht="13.8" customHeight="1">
      <c r="A6230" s="107" t="s">
        <v>2102</v>
      </c>
      <c r="B6230" s="107" t="s">
        <v>2103</v>
      </c>
    </row>
    <row r="6231" spans="1:2" ht="13.8" customHeight="1">
      <c r="A6231" s="107" t="s">
        <v>2104</v>
      </c>
      <c r="B6231" s="107" t="s">
        <v>2105</v>
      </c>
    </row>
    <row r="6232" spans="1:2" ht="13.8" customHeight="1">
      <c r="A6232" s="107" t="s">
        <v>2106</v>
      </c>
      <c r="B6232" s="107" t="s">
        <v>2107</v>
      </c>
    </row>
    <row r="6233" spans="1:2" ht="13.8" customHeight="1">
      <c r="A6233" s="107" t="s">
        <v>2108</v>
      </c>
      <c r="B6233" s="107" t="s">
        <v>2109</v>
      </c>
    </row>
    <row r="6234" spans="1:2" ht="13.8" customHeight="1">
      <c r="A6234" s="107" t="s">
        <v>2110</v>
      </c>
      <c r="B6234" s="107" t="s">
        <v>2111</v>
      </c>
    </row>
    <row r="6235" spans="1:2" ht="13.8" customHeight="1">
      <c r="A6235" s="107" t="s">
        <v>2112</v>
      </c>
      <c r="B6235" s="107" t="s">
        <v>2113</v>
      </c>
    </row>
    <row r="6236" spans="1:2" ht="13.8" customHeight="1">
      <c r="A6236" s="107" t="s">
        <v>2114</v>
      </c>
      <c r="B6236" s="107" t="s">
        <v>2115</v>
      </c>
    </row>
    <row r="6237" spans="1:2" ht="13.8" customHeight="1">
      <c r="A6237" s="107" t="s">
        <v>2116</v>
      </c>
      <c r="B6237" s="107" t="s">
        <v>2117</v>
      </c>
    </row>
    <row r="6238" spans="1:2" ht="13.8" customHeight="1">
      <c r="A6238" s="107" t="s">
        <v>2118</v>
      </c>
      <c r="B6238" s="107" t="s">
        <v>2119</v>
      </c>
    </row>
    <row r="6239" spans="1:2" ht="13.8" customHeight="1">
      <c r="A6239" s="107" t="s">
        <v>2120</v>
      </c>
      <c r="B6239" s="107" t="s">
        <v>2121</v>
      </c>
    </row>
    <row r="6240" spans="1:2" ht="13.8" customHeight="1">
      <c r="A6240" s="107" t="s">
        <v>2122</v>
      </c>
      <c r="B6240" s="107" t="s">
        <v>2123</v>
      </c>
    </row>
    <row r="6241" spans="1:2" ht="13.8" customHeight="1">
      <c r="A6241" s="107" t="s">
        <v>2124</v>
      </c>
      <c r="B6241" s="107" t="s">
        <v>2125</v>
      </c>
    </row>
    <row r="6242" spans="1:2" ht="13.8" customHeight="1">
      <c r="A6242" s="107" t="s">
        <v>2126</v>
      </c>
      <c r="B6242" s="107" t="s">
        <v>2127</v>
      </c>
    </row>
    <row r="6243" spans="1:2" ht="13.8" customHeight="1">
      <c r="A6243" s="107" t="s">
        <v>2128</v>
      </c>
      <c r="B6243" s="107" t="s">
        <v>2129</v>
      </c>
    </row>
    <row r="6244" spans="1:2" ht="13.8" customHeight="1">
      <c r="A6244" s="107" t="s">
        <v>2130</v>
      </c>
      <c r="B6244" s="107" t="s">
        <v>2131</v>
      </c>
    </row>
    <row r="6245" spans="1:2" ht="13.8" customHeight="1">
      <c r="A6245" s="107" t="s">
        <v>2132</v>
      </c>
      <c r="B6245" s="107" t="s">
        <v>2133</v>
      </c>
    </row>
    <row r="6246" spans="1:2" ht="13.8" customHeight="1">
      <c r="A6246" s="107" t="s">
        <v>2134</v>
      </c>
      <c r="B6246" s="107" t="s">
        <v>2135</v>
      </c>
    </row>
    <row r="6247" spans="1:2" ht="13.8" customHeight="1">
      <c r="A6247" s="107" t="s">
        <v>2136</v>
      </c>
      <c r="B6247" s="107" t="s">
        <v>2137</v>
      </c>
    </row>
    <row r="6248" spans="1:2" ht="13.8" customHeight="1">
      <c r="A6248" s="107" t="s">
        <v>2138</v>
      </c>
      <c r="B6248" s="107" t="s">
        <v>2139</v>
      </c>
    </row>
    <row r="6249" spans="1:2" ht="13.8" customHeight="1">
      <c r="A6249" s="107" t="s">
        <v>2140</v>
      </c>
      <c r="B6249" s="107" t="s">
        <v>2141</v>
      </c>
    </row>
    <row r="6250" spans="1:2" ht="13.8" customHeight="1">
      <c r="A6250" s="107" t="s">
        <v>2142</v>
      </c>
      <c r="B6250" s="107" t="s">
        <v>2143</v>
      </c>
    </row>
    <row r="6251" spans="1:2" ht="13.8" customHeight="1">
      <c r="A6251" s="107" t="s">
        <v>2144</v>
      </c>
      <c r="B6251" s="107" t="s">
        <v>2145</v>
      </c>
    </row>
    <row r="6252" spans="1:2" ht="13.8" customHeight="1">
      <c r="A6252" s="107" t="s">
        <v>2146</v>
      </c>
      <c r="B6252" s="107" t="s">
        <v>2147</v>
      </c>
    </row>
    <row r="6253" spans="1:2" ht="13.8" customHeight="1">
      <c r="A6253" s="107" t="s">
        <v>2148</v>
      </c>
      <c r="B6253" s="107" t="s">
        <v>2149</v>
      </c>
    </row>
    <row r="6254" spans="1:2" ht="13.8" customHeight="1">
      <c r="A6254" s="107" t="s">
        <v>2150</v>
      </c>
      <c r="B6254" s="107" t="s">
        <v>2151</v>
      </c>
    </row>
    <row r="6255" spans="1:2" ht="13.8" customHeight="1">
      <c r="A6255" s="107" t="s">
        <v>2152</v>
      </c>
      <c r="B6255" s="107" t="s">
        <v>2153</v>
      </c>
    </row>
    <row r="6256" spans="1:2" ht="13.8" customHeight="1">
      <c r="A6256" s="107" t="s">
        <v>2154</v>
      </c>
      <c r="B6256" s="107" t="s">
        <v>2155</v>
      </c>
    </row>
    <row r="6257" spans="1:2" ht="13.8" customHeight="1">
      <c r="A6257" s="107" t="s">
        <v>2156</v>
      </c>
      <c r="B6257" s="107" t="s">
        <v>2157</v>
      </c>
    </row>
    <row r="6258" spans="1:2" ht="13.8" customHeight="1">
      <c r="A6258" s="107" t="s">
        <v>2158</v>
      </c>
      <c r="B6258" s="107" t="s">
        <v>2159</v>
      </c>
    </row>
    <row r="6259" spans="1:2" ht="13.8" customHeight="1">
      <c r="A6259" s="107" t="s">
        <v>2160</v>
      </c>
      <c r="B6259" s="107" t="s">
        <v>2161</v>
      </c>
    </row>
    <row r="6260" spans="1:2" ht="13.8" customHeight="1">
      <c r="A6260" s="107" t="s">
        <v>2162</v>
      </c>
      <c r="B6260" s="107" t="s">
        <v>2163</v>
      </c>
    </row>
    <row r="6261" spans="1:2" ht="13.8" customHeight="1">
      <c r="A6261" s="107" t="s">
        <v>2164</v>
      </c>
      <c r="B6261" s="107" t="s">
        <v>2165</v>
      </c>
    </row>
    <row r="6262" spans="1:2" ht="13.8" customHeight="1">
      <c r="A6262" s="107" t="s">
        <v>2166</v>
      </c>
      <c r="B6262" s="107" t="s">
        <v>2167</v>
      </c>
    </row>
    <row r="6263" spans="1:2" ht="13.8" customHeight="1">
      <c r="A6263" s="107" t="s">
        <v>2168</v>
      </c>
      <c r="B6263" s="107" t="s">
        <v>2169</v>
      </c>
    </row>
    <row r="6264" spans="1:2" ht="13.8" customHeight="1">
      <c r="A6264" s="107" t="s">
        <v>2170</v>
      </c>
      <c r="B6264" s="107" t="s">
        <v>2171</v>
      </c>
    </row>
    <row r="6265" spans="1:2" ht="13.8" customHeight="1">
      <c r="A6265" s="107" t="s">
        <v>6812</v>
      </c>
      <c r="B6265" s="107" t="s">
        <v>2629</v>
      </c>
    </row>
    <row r="6266" spans="1:2" ht="13.8" customHeight="1">
      <c r="A6266" s="107" t="s">
        <v>6813</v>
      </c>
      <c r="B6266" s="107" t="s">
        <v>2630</v>
      </c>
    </row>
    <row r="6267" spans="1:2" ht="13.8" customHeight="1">
      <c r="A6267" s="107" t="s">
        <v>6814</v>
      </c>
      <c r="B6267" s="107" t="s">
        <v>2631</v>
      </c>
    </row>
    <row r="6268" spans="1:2" ht="13.8" customHeight="1">
      <c r="A6268" s="107" t="s">
        <v>6815</v>
      </c>
      <c r="B6268" s="107" t="s">
        <v>2632</v>
      </c>
    </row>
    <row r="6269" spans="1:2" ht="13.8" customHeight="1">
      <c r="A6269" s="107" t="s">
        <v>6816</v>
      </c>
      <c r="B6269" s="107" t="s">
        <v>2633</v>
      </c>
    </row>
    <row r="6270" spans="1:2" ht="13.8" customHeight="1">
      <c r="A6270" s="107" t="s">
        <v>6817</v>
      </c>
      <c r="B6270" s="107" t="s">
        <v>2627</v>
      </c>
    </row>
    <row r="6271" spans="1:2" ht="13.8" customHeight="1">
      <c r="A6271" s="107" t="s">
        <v>6818</v>
      </c>
      <c r="B6271" s="107" t="s">
        <v>2628</v>
      </c>
    </row>
    <row r="6272" spans="1:2" ht="13.8" customHeight="1">
      <c r="A6272" s="107" t="s">
        <v>6819</v>
      </c>
      <c r="B6272" s="107" t="s">
        <v>2634</v>
      </c>
    </row>
    <row r="6273" spans="1:2" ht="13.8" customHeight="1">
      <c r="A6273" s="107" t="s">
        <v>6820</v>
      </c>
      <c r="B6273" s="107" t="s">
        <v>2635</v>
      </c>
    </row>
    <row r="6274" spans="1:2" ht="13.8" customHeight="1">
      <c r="A6274" s="107" t="s">
        <v>6821</v>
      </c>
      <c r="B6274" s="107" t="s">
        <v>2636</v>
      </c>
    </row>
    <row r="6275" spans="1:2" ht="13.8" customHeight="1">
      <c r="A6275" s="107" t="s">
        <v>6822</v>
      </c>
      <c r="B6275" s="107" t="s">
        <v>2637</v>
      </c>
    </row>
    <row r="6276" spans="1:2" ht="13.8" customHeight="1">
      <c r="A6276" s="107" t="s">
        <v>6823</v>
      </c>
      <c r="B6276" s="107" t="s">
        <v>2638</v>
      </c>
    </row>
    <row r="6277" spans="1:2" ht="13.8" customHeight="1">
      <c r="A6277" s="107" t="s">
        <v>6824</v>
      </c>
      <c r="B6277" s="107" t="s">
        <v>2639</v>
      </c>
    </row>
    <row r="6278" spans="1:2" ht="13.8" customHeight="1">
      <c r="A6278" s="107" t="s">
        <v>6825</v>
      </c>
      <c r="B6278" s="107" t="s">
        <v>2640</v>
      </c>
    </row>
    <row r="6279" spans="1:2" ht="13.8" customHeight="1">
      <c r="A6279" s="107" t="s">
        <v>6826</v>
      </c>
      <c r="B6279" s="107" t="s">
        <v>2641</v>
      </c>
    </row>
    <row r="6280" spans="1:2" ht="13.8" customHeight="1">
      <c r="A6280" s="107" t="s">
        <v>6827</v>
      </c>
      <c r="B6280" s="107" t="s">
        <v>2642</v>
      </c>
    </row>
    <row r="6281" spans="1:2" ht="13.8" customHeight="1">
      <c r="A6281" s="107" t="s">
        <v>6828</v>
      </c>
      <c r="B6281" s="107" t="s">
        <v>2643</v>
      </c>
    </row>
    <row r="6282" spans="1:2" ht="13.8" customHeight="1">
      <c r="A6282" s="107" t="s">
        <v>6829</v>
      </c>
      <c r="B6282" s="107" t="s">
        <v>2644</v>
      </c>
    </row>
    <row r="6283" spans="1:2" ht="13.8" customHeight="1">
      <c r="A6283" s="107" t="s">
        <v>6830</v>
      </c>
      <c r="B6283" s="107" t="s">
        <v>2645</v>
      </c>
    </row>
    <row r="6284" spans="1:2" ht="13.8" customHeight="1">
      <c r="A6284" s="107" t="s">
        <v>6831</v>
      </c>
      <c r="B6284" s="107" t="s">
        <v>2646</v>
      </c>
    </row>
    <row r="6285" spans="1:2" ht="13.8" customHeight="1">
      <c r="A6285" s="107" t="s">
        <v>6832</v>
      </c>
      <c r="B6285" s="107" t="s">
        <v>2647</v>
      </c>
    </row>
    <row r="6286" spans="1:2" ht="13.8" customHeight="1">
      <c r="A6286" s="107" t="s">
        <v>6833</v>
      </c>
      <c r="B6286" s="107" t="s">
        <v>2648</v>
      </c>
    </row>
    <row r="6287" spans="1:2" ht="13.8" customHeight="1">
      <c r="A6287" s="107" t="s">
        <v>6834</v>
      </c>
      <c r="B6287" s="107" t="s">
        <v>2649</v>
      </c>
    </row>
    <row r="6288" spans="1:2" ht="13.8" customHeight="1">
      <c r="A6288" s="107" t="s">
        <v>6835</v>
      </c>
      <c r="B6288" s="107" t="s">
        <v>2650</v>
      </c>
    </row>
    <row r="6289" spans="1:2" ht="13.8" customHeight="1">
      <c r="A6289" s="107" t="s">
        <v>6836</v>
      </c>
      <c r="B6289" s="107" t="s">
        <v>2651</v>
      </c>
    </row>
    <row r="6290" spans="1:2" ht="13.8" customHeight="1">
      <c r="A6290" s="107" t="s">
        <v>6837</v>
      </c>
      <c r="B6290" s="107" t="s">
        <v>2652</v>
      </c>
    </row>
    <row r="6291" spans="1:2" ht="13.8" customHeight="1">
      <c r="A6291" s="107" t="s">
        <v>6838</v>
      </c>
      <c r="B6291" s="107" t="s">
        <v>2653</v>
      </c>
    </row>
    <row r="6292" spans="1:2" ht="13.8" customHeight="1">
      <c r="A6292" s="107" t="s">
        <v>6839</v>
      </c>
      <c r="B6292" s="107" t="s">
        <v>2654</v>
      </c>
    </row>
    <row r="6293" spans="1:2" ht="13.8" customHeight="1">
      <c r="A6293" s="107" t="s">
        <v>6840</v>
      </c>
      <c r="B6293" s="107" t="s">
        <v>2655</v>
      </c>
    </row>
    <row r="6294" spans="1:2" ht="13.8" customHeight="1">
      <c r="A6294" s="107" t="s">
        <v>6841</v>
      </c>
      <c r="B6294" s="107" t="s">
        <v>2656</v>
      </c>
    </row>
    <row r="6295" spans="1:2" ht="13.8" customHeight="1">
      <c r="A6295" s="107" t="s">
        <v>6842</v>
      </c>
      <c r="B6295" s="107" t="s">
        <v>2657</v>
      </c>
    </row>
    <row r="6296" spans="1:2" ht="13.8" customHeight="1">
      <c r="A6296" s="107" t="s">
        <v>6843</v>
      </c>
      <c r="B6296" s="107" t="s">
        <v>2658</v>
      </c>
    </row>
    <row r="6297" spans="1:2" ht="13.8" customHeight="1">
      <c r="A6297" s="107" t="s">
        <v>6844</v>
      </c>
      <c r="B6297" s="107" t="s">
        <v>2659</v>
      </c>
    </row>
    <row r="6298" spans="1:2" ht="13.8" customHeight="1">
      <c r="A6298" s="107" t="s">
        <v>6845</v>
      </c>
      <c r="B6298" s="107" t="s">
        <v>2660</v>
      </c>
    </row>
    <row r="6299" spans="1:2" ht="13.8" customHeight="1">
      <c r="A6299" s="107" t="s">
        <v>6846</v>
      </c>
      <c r="B6299" s="107" t="s">
        <v>2661</v>
      </c>
    </row>
    <row r="6300" spans="1:2" ht="13.8" customHeight="1">
      <c r="A6300" s="107" t="s">
        <v>6847</v>
      </c>
      <c r="B6300" s="107" t="s">
        <v>2662</v>
      </c>
    </row>
    <row r="6301" spans="1:2" ht="13.8" customHeight="1">
      <c r="A6301" s="107" t="s">
        <v>6848</v>
      </c>
      <c r="B6301" s="107" t="s">
        <v>2663</v>
      </c>
    </row>
    <row r="6302" spans="1:2" ht="13.8" customHeight="1">
      <c r="A6302" s="107" t="s">
        <v>6849</v>
      </c>
      <c r="B6302" s="107" t="s">
        <v>2664</v>
      </c>
    </row>
    <row r="6303" spans="1:2" ht="13.8" customHeight="1">
      <c r="A6303" s="107" t="s">
        <v>6850</v>
      </c>
      <c r="B6303" s="107" t="s">
        <v>2665</v>
      </c>
    </row>
    <row r="6304" spans="1:2" ht="13.8" customHeight="1">
      <c r="A6304" s="107" t="s">
        <v>6851</v>
      </c>
      <c r="B6304" s="107" t="s">
        <v>2666</v>
      </c>
    </row>
    <row r="6305" spans="1:2" ht="13.8" customHeight="1">
      <c r="A6305" s="107" t="s">
        <v>6852</v>
      </c>
      <c r="B6305" s="107" t="s">
        <v>2667</v>
      </c>
    </row>
    <row r="6306" spans="1:2" ht="13.8" customHeight="1">
      <c r="A6306" s="107" t="s">
        <v>6853</v>
      </c>
      <c r="B6306" s="107" t="s">
        <v>2668</v>
      </c>
    </row>
    <row r="6307" spans="1:2" ht="13.8" customHeight="1">
      <c r="A6307" s="107" t="s">
        <v>6854</v>
      </c>
      <c r="B6307" s="107" t="s">
        <v>2669</v>
      </c>
    </row>
    <row r="6308" spans="1:2" ht="13.8" customHeight="1">
      <c r="A6308" s="107" t="s">
        <v>6855</v>
      </c>
      <c r="B6308" s="107" t="s">
        <v>2721</v>
      </c>
    </row>
    <row r="6309" spans="1:2" ht="13.8" customHeight="1">
      <c r="A6309" s="107" t="s">
        <v>6856</v>
      </c>
      <c r="B6309" s="107" t="s">
        <v>2670</v>
      </c>
    </row>
    <row r="6310" spans="1:2" ht="13.8" customHeight="1">
      <c r="A6310" s="107" t="s">
        <v>6857</v>
      </c>
      <c r="B6310" s="107" t="s">
        <v>2671</v>
      </c>
    </row>
    <row r="6311" spans="1:2" ht="13.8" customHeight="1">
      <c r="A6311" s="107" t="s">
        <v>6858</v>
      </c>
      <c r="B6311" s="107" t="s">
        <v>2672</v>
      </c>
    </row>
    <row r="6312" spans="1:2" ht="13.8" customHeight="1">
      <c r="A6312" s="107" t="s">
        <v>6859</v>
      </c>
      <c r="B6312" s="107" t="s">
        <v>2673</v>
      </c>
    </row>
    <row r="6313" spans="1:2" ht="13.8" customHeight="1">
      <c r="A6313" s="107" t="s">
        <v>6860</v>
      </c>
      <c r="B6313" s="107" t="s">
        <v>2674</v>
      </c>
    </row>
    <row r="6314" spans="1:2" ht="13.8" customHeight="1">
      <c r="A6314" s="107" t="s">
        <v>6861</v>
      </c>
      <c r="B6314" s="107" t="s">
        <v>2675</v>
      </c>
    </row>
    <row r="6315" spans="1:2" ht="13.8" customHeight="1">
      <c r="A6315" s="107" t="s">
        <v>6862</v>
      </c>
      <c r="B6315" s="107" t="s">
        <v>2676</v>
      </c>
    </row>
    <row r="6316" spans="1:2" ht="13.8" customHeight="1">
      <c r="A6316" s="107" t="s">
        <v>6863</v>
      </c>
      <c r="B6316" s="107" t="s">
        <v>2677</v>
      </c>
    </row>
    <row r="6317" spans="1:2" ht="13.8" customHeight="1">
      <c r="A6317" s="107" t="s">
        <v>6864</v>
      </c>
      <c r="B6317" s="107" t="s">
        <v>2678</v>
      </c>
    </row>
    <row r="6318" spans="1:2" ht="13.8" customHeight="1">
      <c r="A6318" s="107" t="s">
        <v>6865</v>
      </c>
      <c r="B6318" s="107" t="s">
        <v>2679</v>
      </c>
    </row>
    <row r="6319" spans="1:2" ht="13.8" customHeight="1">
      <c r="A6319" s="107" t="s">
        <v>6866</v>
      </c>
      <c r="B6319" s="107" t="s">
        <v>2680</v>
      </c>
    </row>
    <row r="6320" spans="1:2" ht="13.8" customHeight="1">
      <c r="A6320" s="107" t="s">
        <v>6867</v>
      </c>
      <c r="B6320" s="107" t="s">
        <v>2681</v>
      </c>
    </row>
    <row r="6321" spans="1:2" ht="13.8" customHeight="1">
      <c r="A6321" s="107" t="s">
        <v>6868</v>
      </c>
      <c r="B6321" s="107" t="s">
        <v>2682</v>
      </c>
    </row>
    <row r="6322" spans="1:2" ht="13.8" customHeight="1">
      <c r="A6322" s="107" t="s">
        <v>6869</v>
      </c>
      <c r="B6322" s="107" t="s">
        <v>2683</v>
      </c>
    </row>
    <row r="6323" spans="1:2" ht="13.8" customHeight="1">
      <c r="A6323" s="107" t="s">
        <v>6870</v>
      </c>
      <c r="B6323" s="107" t="s">
        <v>2684</v>
      </c>
    </row>
    <row r="6324" spans="1:2" ht="13.8" customHeight="1">
      <c r="A6324" s="107" t="s">
        <v>6871</v>
      </c>
      <c r="B6324" s="107" t="s">
        <v>2685</v>
      </c>
    </row>
    <row r="6325" spans="1:2" ht="13.8" customHeight="1">
      <c r="A6325" s="107" t="s">
        <v>6872</v>
      </c>
      <c r="B6325" s="107" t="s">
        <v>2686</v>
      </c>
    </row>
    <row r="6326" spans="1:2" ht="13.8" customHeight="1">
      <c r="A6326" s="107" t="s">
        <v>6873</v>
      </c>
      <c r="B6326" s="107" t="s">
        <v>2687</v>
      </c>
    </row>
    <row r="6327" spans="1:2" ht="13.8" customHeight="1">
      <c r="A6327" s="107" t="s">
        <v>6874</v>
      </c>
      <c r="B6327" s="107" t="s">
        <v>2688</v>
      </c>
    </row>
    <row r="6328" spans="1:2" ht="13.8" customHeight="1">
      <c r="A6328" s="107" t="s">
        <v>6875</v>
      </c>
      <c r="B6328" s="107" t="s">
        <v>2689</v>
      </c>
    </row>
    <row r="6329" spans="1:2" ht="13.8" customHeight="1">
      <c r="A6329" s="107" t="s">
        <v>6876</v>
      </c>
      <c r="B6329" s="107" t="s">
        <v>2690</v>
      </c>
    </row>
    <row r="6330" spans="1:2" ht="13.8" customHeight="1">
      <c r="A6330" s="107" t="s">
        <v>6877</v>
      </c>
      <c r="B6330" s="107" t="s">
        <v>2691</v>
      </c>
    </row>
    <row r="6331" spans="1:2" ht="13.8" customHeight="1">
      <c r="A6331" s="107" t="s">
        <v>6878</v>
      </c>
      <c r="B6331" s="107" t="s">
        <v>2692</v>
      </c>
    </row>
    <row r="6332" spans="1:2" ht="13.8" customHeight="1">
      <c r="A6332" s="107" t="s">
        <v>6879</v>
      </c>
      <c r="B6332" s="107" t="s">
        <v>2693</v>
      </c>
    </row>
    <row r="6333" spans="1:2" ht="13.8" customHeight="1">
      <c r="A6333" s="107" t="s">
        <v>6880</v>
      </c>
      <c r="B6333" s="107" t="s">
        <v>2694</v>
      </c>
    </row>
    <row r="6334" spans="1:2" ht="13.8" customHeight="1">
      <c r="A6334" s="107" t="s">
        <v>6881</v>
      </c>
      <c r="B6334" s="107" t="s">
        <v>2695</v>
      </c>
    </row>
    <row r="6335" spans="1:2" ht="13.8" customHeight="1">
      <c r="A6335" s="107" t="s">
        <v>6882</v>
      </c>
      <c r="B6335" s="107" t="s">
        <v>2696</v>
      </c>
    </row>
    <row r="6336" spans="1:2" ht="13.8" customHeight="1">
      <c r="A6336" s="107" t="s">
        <v>6883</v>
      </c>
      <c r="B6336" s="107" t="s">
        <v>2722</v>
      </c>
    </row>
    <row r="6337" spans="1:2" ht="13.8" customHeight="1">
      <c r="A6337" s="107" t="s">
        <v>6884</v>
      </c>
      <c r="B6337" s="107" t="s">
        <v>2697</v>
      </c>
    </row>
    <row r="6338" spans="1:2" ht="13.8" customHeight="1">
      <c r="A6338" s="107" t="s">
        <v>6885</v>
      </c>
      <c r="B6338" s="107" t="s">
        <v>2698</v>
      </c>
    </row>
    <row r="6339" spans="1:2" ht="13.8" customHeight="1">
      <c r="A6339" s="107" t="s">
        <v>6886</v>
      </c>
      <c r="B6339" s="107" t="s">
        <v>2699</v>
      </c>
    </row>
    <row r="6340" spans="1:2" ht="13.8" customHeight="1">
      <c r="A6340" s="107" t="s">
        <v>6887</v>
      </c>
      <c r="B6340" s="107" t="s">
        <v>2700</v>
      </c>
    </row>
    <row r="6341" spans="1:2" ht="13.8" customHeight="1">
      <c r="A6341" s="107" t="s">
        <v>6888</v>
      </c>
      <c r="B6341" s="107" t="s">
        <v>2701</v>
      </c>
    </row>
    <row r="6342" spans="1:2" ht="13.8" customHeight="1">
      <c r="A6342" s="107" t="s">
        <v>6889</v>
      </c>
      <c r="B6342" s="107" t="s">
        <v>2702</v>
      </c>
    </row>
    <row r="6343" spans="1:2" ht="13.8" customHeight="1">
      <c r="A6343" s="107" t="s">
        <v>6890</v>
      </c>
      <c r="B6343" s="107" t="s">
        <v>2703</v>
      </c>
    </row>
    <row r="6344" spans="1:2" ht="13.8" customHeight="1">
      <c r="A6344" s="107" t="s">
        <v>6891</v>
      </c>
      <c r="B6344" s="107" t="s">
        <v>2704</v>
      </c>
    </row>
    <row r="6345" spans="1:2" ht="13.8" customHeight="1">
      <c r="A6345" s="107" t="s">
        <v>6892</v>
      </c>
      <c r="B6345" s="107" t="s">
        <v>2705</v>
      </c>
    </row>
    <row r="6346" spans="1:2" ht="13.8" customHeight="1">
      <c r="A6346" s="107" t="s">
        <v>6893</v>
      </c>
      <c r="B6346" s="107" t="s">
        <v>2706</v>
      </c>
    </row>
    <row r="6347" spans="1:2" ht="13.8" customHeight="1">
      <c r="A6347" s="107" t="s">
        <v>6894</v>
      </c>
      <c r="B6347" s="107" t="s">
        <v>2707</v>
      </c>
    </row>
    <row r="6348" spans="1:2" ht="13.8" customHeight="1">
      <c r="A6348" s="107" t="s">
        <v>6895</v>
      </c>
      <c r="B6348" s="107" t="s">
        <v>2708</v>
      </c>
    </row>
    <row r="6349" spans="1:2" ht="13.8" customHeight="1">
      <c r="A6349" s="107" t="s">
        <v>6896</v>
      </c>
      <c r="B6349" s="107" t="s">
        <v>2709</v>
      </c>
    </row>
    <row r="6350" spans="1:2" ht="13.8" customHeight="1">
      <c r="A6350" s="107" t="s">
        <v>6897</v>
      </c>
      <c r="B6350" s="107" t="s">
        <v>2710</v>
      </c>
    </row>
    <row r="6351" spans="1:2" ht="13.8" customHeight="1">
      <c r="A6351" s="107" t="s">
        <v>6898</v>
      </c>
      <c r="B6351" s="107" t="s">
        <v>2711</v>
      </c>
    </row>
    <row r="6352" spans="1:2" ht="13.8" customHeight="1">
      <c r="A6352" s="107" t="s">
        <v>6899</v>
      </c>
      <c r="B6352" s="107" t="s">
        <v>2712</v>
      </c>
    </row>
    <row r="6353" spans="1:2" ht="13.8" customHeight="1">
      <c r="A6353" s="107" t="s">
        <v>6900</v>
      </c>
      <c r="B6353" s="107" t="s">
        <v>2713</v>
      </c>
    </row>
    <row r="6354" spans="1:2" ht="13.8" customHeight="1">
      <c r="A6354" s="107" t="s">
        <v>6901</v>
      </c>
      <c r="B6354" s="107" t="s">
        <v>2714</v>
      </c>
    </row>
    <row r="6355" spans="1:2" ht="13.8" customHeight="1">
      <c r="A6355" s="107" t="s">
        <v>6902</v>
      </c>
      <c r="B6355" s="107" t="s">
        <v>2715</v>
      </c>
    </row>
    <row r="6356" spans="1:2" ht="13.8" customHeight="1">
      <c r="A6356" s="107" t="s">
        <v>6903</v>
      </c>
      <c r="B6356" s="107" t="s">
        <v>2716</v>
      </c>
    </row>
    <row r="6357" spans="1:2" ht="13.8" customHeight="1">
      <c r="A6357" s="107" t="s">
        <v>6904</v>
      </c>
      <c r="B6357" s="107" t="s">
        <v>2717</v>
      </c>
    </row>
    <row r="6358" spans="1:2" ht="13.8" customHeight="1">
      <c r="A6358" s="107" t="s">
        <v>6905</v>
      </c>
      <c r="B6358" s="107" t="s">
        <v>2718</v>
      </c>
    </row>
    <row r="6359" spans="1:2" ht="13.8" customHeight="1">
      <c r="A6359" s="107" t="s">
        <v>6906</v>
      </c>
      <c r="B6359" s="107" t="s">
        <v>2719</v>
      </c>
    </row>
    <row r="6360" spans="1:2" ht="13.8" customHeight="1">
      <c r="A6360" s="107" t="s">
        <v>6907</v>
      </c>
      <c r="B6360" s="107" t="s">
        <v>2720</v>
      </c>
    </row>
    <row r="6361" spans="1:2" s="125" customFormat="1" ht="13.8" customHeight="1">
      <c r="A6361" s="107" t="s">
        <v>6908</v>
      </c>
      <c r="B6361" s="107" t="s">
        <v>2749</v>
      </c>
    </row>
    <row r="6362" spans="1:2" s="125" customFormat="1" ht="13.8" customHeight="1">
      <c r="A6362" s="107" t="s">
        <v>6909</v>
      </c>
      <c r="B6362" s="107" t="s">
        <v>2750</v>
      </c>
    </row>
    <row r="6363" spans="1:2" s="125" customFormat="1" ht="13.8" customHeight="1">
      <c r="A6363" s="107" t="s">
        <v>6910</v>
      </c>
      <c r="B6363" s="107" t="s">
        <v>2751</v>
      </c>
    </row>
    <row r="6364" spans="1:2" s="125" customFormat="1" ht="13.8" customHeight="1">
      <c r="A6364" s="107" t="s">
        <v>6911</v>
      </c>
      <c r="B6364" s="107" t="s">
        <v>2752</v>
      </c>
    </row>
    <row r="6365" spans="1:2" s="125" customFormat="1" ht="13.8" customHeight="1">
      <c r="A6365" s="107" t="s">
        <v>6912</v>
      </c>
      <c r="B6365" s="107" t="s">
        <v>2753</v>
      </c>
    </row>
    <row r="6366" spans="1:2" s="125" customFormat="1" ht="13.8" customHeight="1">
      <c r="A6366" s="107" t="s">
        <v>6913</v>
      </c>
      <c r="B6366" s="107" t="s">
        <v>2749</v>
      </c>
    </row>
    <row r="6367" spans="1:2" s="125" customFormat="1" ht="13.8" customHeight="1">
      <c r="A6367" s="107" t="s">
        <v>6914</v>
      </c>
      <c r="B6367" s="107" t="s">
        <v>2752</v>
      </c>
    </row>
    <row r="6368" spans="1:2" s="125" customFormat="1" ht="13.8" customHeight="1">
      <c r="A6368" s="107" t="s">
        <v>6915</v>
      </c>
      <c r="B6368" s="107" t="s">
        <v>2751</v>
      </c>
    </row>
    <row r="6369" spans="1:2" s="125" customFormat="1" ht="13.8" customHeight="1">
      <c r="A6369" s="107" t="s">
        <v>6916</v>
      </c>
      <c r="B6369" s="107" t="s">
        <v>2753</v>
      </c>
    </row>
    <row r="6370" spans="1:2" s="125" customFormat="1" ht="13.8" customHeight="1">
      <c r="A6370" s="107" t="s">
        <v>6917</v>
      </c>
      <c r="B6370" s="107" t="s">
        <v>2749</v>
      </c>
    </row>
    <row r="6371" spans="1:2" s="125" customFormat="1" ht="13.8" customHeight="1">
      <c r="A6371" s="107" t="s">
        <v>6918</v>
      </c>
      <c r="B6371" s="107" t="s">
        <v>2754</v>
      </c>
    </row>
    <row r="6372" spans="1:2" s="125" customFormat="1" ht="13.8" customHeight="1">
      <c r="A6372" s="107" t="s">
        <v>6919</v>
      </c>
      <c r="B6372" s="107" t="s">
        <v>2754</v>
      </c>
    </row>
    <row r="6373" spans="1:2" s="125" customFormat="1" ht="13.8" customHeight="1">
      <c r="A6373" s="107" t="s">
        <v>6920</v>
      </c>
      <c r="B6373" s="107" t="s">
        <v>2755</v>
      </c>
    </row>
    <row r="6374" spans="1:2" s="125" customFormat="1" ht="13.8" customHeight="1">
      <c r="A6374" s="107" t="s">
        <v>6921</v>
      </c>
      <c r="B6374" s="107" t="s">
        <v>2749</v>
      </c>
    </row>
    <row r="6375" spans="1:2" s="125" customFormat="1" ht="13.8" customHeight="1">
      <c r="A6375" s="107" t="s">
        <v>6922</v>
      </c>
      <c r="B6375" s="107" t="s">
        <v>2755</v>
      </c>
    </row>
    <row r="6376" spans="1:2" s="125" customFormat="1" ht="13.8" customHeight="1">
      <c r="A6376" s="107" t="s">
        <v>6923</v>
      </c>
      <c r="B6376" s="107" t="s">
        <v>2749</v>
      </c>
    </row>
    <row r="6377" spans="1:2" s="125" customFormat="1" ht="13.8" customHeight="1">
      <c r="A6377" s="107" t="s">
        <v>6924</v>
      </c>
      <c r="B6377" s="107" t="s">
        <v>2756</v>
      </c>
    </row>
    <row r="6378" spans="1:2" s="125" customFormat="1" ht="13.8" customHeight="1">
      <c r="A6378" s="107" t="s">
        <v>6925</v>
      </c>
      <c r="B6378" s="107" t="s">
        <v>2752</v>
      </c>
    </row>
    <row r="6379" spans="1:2" s="125" customFormat="1" ht="13.8" customHeight="1">
      <c r="A6379" s="107" t="s">
        <v>6926</v>
      </c>
      <c r="B6379" s="107" t="s">
        <v>2753</v>
      </c>
    </row>
    <row r="6380" spans="1:2" s="125" customFormat="1" ht="13.8" customHeight="1">
      <c r="A6380" s="107" t="s">
        <v>6927</v>
      </c>
      <c r="B6380" s="107" t="s">
        <v>2750</v>
      </c>
    </row>
    <row r="6381" spans="1:2" s="125" customFormat="1" ht="13.8" customHeight="1">
      <c r="A6381" s="107" t="s">
        <v>6928</v>
      </c>
      <c r="B6381" s="107" t="s">
        <v>2754</v>
      </c>
    </row>
    <row r="6382" spans="1:2" s="125" customFormat="1" ht="13.8" customHeight="1">
      <c r="A6382" s="107" t="s">
        <v>6929</v>
      </c>
      <c r="B6382" s="107" t="s">
        <v>2750</v>
      </c>
    </row>
    <row r="6383" spans="1:2" s="125" customFormat="1" ht="13.8" customHeight="1">
      <c r="A6383" s="107" t="s">
        <v>6930</v>
      </c>
      <c r="B6383" s="107" t="s">
        <v>2754</v>
      </c>
    </row>
    <row r="6384" spans="1:2" s="125" customFormat="1" ht="13.8" customHeight="1">
      <c r="A6384" s="107" t="s">
        <v>6931</v>
      </c>
      <c r="B6384" s="107" t="s">
        <v>2757</v>
      </c>
    </row>
    <row r="6385" spans="1:2" s="125" customFormat="1" ht="13.8" customHeight="1">
      <c r="A6385" s="107" t="s">
        <v>6932</v>
      </c>
      <c r="B6385" s="107" t="s">
        <v>2749</v>
      </c>
    </row>
    <row r="6386" spans="1:2" s="125" customFormat="1" ht="13.8" customHeight="1">
      <c r="A6386" s="107" t="s">
        <v>6933</v>
      </c>
      <c r="B6386" s="107" t="s">
        <v>2749</v>
      </c>
    </row>
    <row r="6387" spans="1:2" s="125" customFormat="1" ht="13.8" customHeight="1">
      <c r="A6387" s="107" t="s">
        <v>6934</v>
      </c>
      <c r="B6387" s="107" t="s">
        <v>2755</v>
      </c>
    </row>
    <row r="6388" spans="1:2" s="125" customFormat="1" ht="13.8" customHeight="1">
      <c r="A6388" s="107" t="s">
        <v>6935</v>
      </c>
      <c r="B6388" s="107" t="s">
        <v>2750</v>
      </c>
    </row>
    <row r="6389" spans="1:2" s="125" customFormat="1" ht="13.8" customHeight="1">
      <c r="A6389" s="107" t="s">
        <v>6936</v>
      </c>
      <c r="B6389" s="107" t="s">
        <v>2751</v>
      </c>
    </row>
    <row r="6390" spans="1:2" s="125" customFormat="1" ht="13.8" customHeight="1">
      <c r="A6390" s="107" t="s">
        <v>6937</v>
      </c>
      <c r="B6390" s="107" t="s">
        <v>2750</v>
      </c>
    </row>
    <row r="6391" spans="1:2" s="125" customFormat="1" ht="13.8" customHeight="1">
      <c r="A6391" s="107" t="s">
        <v>6938</v>
      </c>
      <c r="B6391" s="107" t="s">
        <v>2757</v>
      </c>
    </row>
    <row r="6392" spans="1:2" s="125" customFormat="1" ht="13.8" customHeight="1">
      <c r="A6392" s="107" t="s">
        <v>6939</v>
      </c>
      <c r="B6392" s="107" t="s">
        <v>2750</v>
      </c>
    </row>
    <row r="6393" spans="1:2" s="125" customFormat="1" ht="13.8" customHeight="1">
      <c r="A6393" s="107" t="s">
        <v>6940</v>
      </c>
      <c r="B6393" s="107" t="s">
        <v>2752</v>
      </c>
    </row>
    <row r="6394" spans="1:2" s="125" customFormat="1" ht="13.8" customHeight="1">
      <c r="A6394" s="107" t="s">
        <v>6941</v>
      </c>
      <c r="B6394" s="107" t="s">
        <v>2749</v>
      </c>
    </row>
    <row r="6395" spans="1:2" s="125" customFormat="1" ht="13.8" customHeight="1">
      <c r="A6395" s="107" t="s">
        <v>6942</v>
      </c>
      <c r="B6395" s="107" t="s">
        <v>2751</v>
      </c>
    </row>
    <row r="6396" spans="1:2" s="125" customFormat="1" ht="13.8" customHeight="1">
      <c r="A6396" s="107" t="s">
        <v>6943</v>
      </c>
      <c r="B6396" s="107" t="s">
        <v>2749</v>
      </c>
    </row>
    <row r="6397" spans="1:2" s="125" customFormat="1" ht="13.8" customHeight="1">
      <c r="A6397" s="107" t="s">
        <v>6944</v>
      </c>
      <c r="B6397" s="107" t="s">
        <v>2756</v>
      </c>
    </row>
    <row r="6398" spans="1:2" s="125" customFormat="1" ht="13.8" customHeight="1">
      <c r="A6398" s="107" t="s">
        <v>6945</v>
      </c>
      <c r="B6398" s="107" t="s">
        <v>2754</v>
      </c>
    </row>
    <row r="6399" spans="1:2" s="125" customFormat="1" ht="13.8" customHeight="1">
      <c r="A6399" s="107" t="s">
        <v>6946</v>
      </c>
      <c r="B6399" s="107" t="s">
        <v>2749</v>
      </c>
    </row>
    <row r="6400" spans="1:2" s="125" customFormat="1" ht="13.8" customHeight="1">
      <c r="A6400" s="107" t="s">
        <v>6947</v>
      </c>
      <c r="B6400" s="107" t="s">
        <v>2749</v>
      </c>
    </row>
    <row r="6401" spans="1:2" s="125" customFormat="1" ht="13.8" customHeight="1">
      <c r="A6401" s="107" t="s">
        <v>6948</v>
      </c>
      <c r="B6401" s="107" t="s">
        <v>2754</v>
      </c>
    </row>
    <row r="6402" spans="1:2" s="125" customFormat="1" ht="13.8" customHeight="1">
      <c r="A6402" s="107" t="s">
        <v>6949</v>
      </c>
      <c r="B6402" s="107" t="s">
        <v>2752</v>
      </c>
    </row>
    <row r="6403" spans="1:2" s="125" customFormat="1" ht="13.8" customHeight="1">
      <c r="A6403" s="107" t="s">
        <v>6950</v>
      </c>
      <c r="B6403" s="107" t="s">
        <v>2750</v>
      </c>
    </row>
    <row r="6404" spans="1:2" s="125" customFormat="1" ht="13.8" customHeight="1">
      <c r="A6404" s="107" t="s">
        <v>6951</v>
      </c>
      <c r="B6404" s="107" t="s">
        <v>2749</v>
      </c>
    </row>
    <row r="6405" spans="1:2" s="125" customFormat="1" ht="13.8" customHeight="1">
      <c r="A6405" s="107" t="s">
        <v>6952</v>
      </c>
      <c r="B6405" s="107" t="s">
        <v>2750</v>
      </c>
    </row>
    <row r="6406" spans="1:2" s="125" customFormat="1" ht="13.8" customHeight="1">
      <c r="A6406" s="107" t="s">
        <v>6953</v>
      </c>
      <c r="B6406" s="107" t="s">
        <v>2751</v>
      </c>
    </row>
    <row r="6407" spans="1:2" s="125" customFormat="1" ht="13.8" customHeight="1">
      <c r="A6407" s="107" t="s">
        <v>6954</v>
      </c>
      <c r="B6407" s="107" t="s">
        <v>2754</v>
      </c>
    </row>
    <row r="6408" spans="1:2" s="125" customFormat="1" ht="13.8" customHeight="1">
      <c r="A6408" s="107" t="s">
        <v>6955</v>
      </c>
      <c r="B6408" s="107" t="s">
        <v>2750</v>
      </c>
    </row>
    <row r="6409" spans="1:2" s="125" customFormat="1" ht="13.8" customHeight="1">
      <c r="A6409" s="107" t="s">
        <v>6956</v>
      </c>
      <c r="B6409" s="107" t="s">
        <v>2757</v>
      </c>
    </row>
    <row r="6410" spans="1:2" s="125" customFormat="1" ht="13.8" customHeight="1">
      <c r="A6410" s="107" t="s">
        <v>6957</v>
      </c>
      <c r="B6410" s="107" t="s">
        <v>2754</v>
      </c>
    </row>
    <row r="6411" spans="1:2" s="125" customFormat="1" ht="13.8" customHeight="1">
      <c r="A6411" s="107" t="s">
        <v>6958</v>
      </c>
      <c r="B6411" s="107" t="s">
        <v>2750</v>
      </c>
    </row>
    <row r="6412" spans="1:2" s="125" customFormat="1" ht="13.8" customHeight="1">
      <c r="A6412" s="107" t="s">
        <v>6959</v>
      </c>
      <c r="B6412" s="107" t="s">
        <v>2753</v>
      </c>
    </row>
    <row r="6413" spans="1:2" s="125" customFormat="1" ht="13.8" customHeight="1">
      <c r="A6413" s="107" t="s">
        <v>6960</v>
      </c>
      <c r="B6413" s="107" t="s">
        <v>2755</v>
      </c>
    </row>
    <row r="6414" spans="1:2" s="125" customFormat="1" ht="13.8" customHeight="1">
      <c r="A6414" s="107" t="s">
        <v>6961</v>
      </c>
      <c r="B6414" s="107" t="s">
        <v>2751</v>
      </c>
    </row>
    <row r="6415" spans="1:2" s="125" customFormat="1" ht="13.8" customHeight="1">
      <c r="A6415" s="107" t="s">
        <v>6962</v>
      </c>
      <c r="B6415" s="107" t="s">
        <v>2749</v>
      </c>
    </row>
    <row r="6416" spans="1:2" s="125" customFormat="1" ht="13.8" customHeight="1">
      <c r="A6416" s="107" t="s">
        <v>6963</v>
      </c>
      <c r="B6416" s="107" t="s">
        <v>2754</v>
      </c>
    </row>
    <row r="6417" spans="1:2" s="125" customFormat="1" ht="13.8" customHeight="1">
      <c r="A6417" s="107" t="s">
        <v>6964</v>
      </c>
      <c r="B6417" s="107" t="s">
        <v>2750</v>
      </c>
    </row>
    <row r="6418" spans="1:2" s="125" customFormat="1" ht="13.8" customHeight="1">
      <c r="A6418" s="107" t="s">
        <v>6965</v>
      </c>
      <c r="B6418" s="107" t="s">
        <v>2751</v>
      </c>
    </row>
    <row r="6419" spans="1:2" s="125" customFormat="1" ht="13.8" customHeight="1">
      <c r="A6419" s="107" t="s">
        <v>6966</v>
      </c>
      <c r="B6419" s="107" t="s">
        <v>2751</v>
      </c>
    </row>
    <row r="6420" spans="1:2" s="125" customFormat="1" ht="13.8" customHeight="1">
      <c r="A6420" s="107" t="s">
        <v>6967</v>
      </c>
      <c r="B6420" s="107" t="s">
        <v>2754</v>
      </c>
    </row>
    <row r="6421" spans="1:2" s="125" customFormat="1" ht="13.8" customHeight="1">
      <c r="A6421" s="107" t="s">
        <v>6968</v>
      </c>
      <c r="B6421" s="107" t="s">
        <v>2757</v>
      </c>
    </row>
    <row r="6422" spans="1:2" s="125" customFormat="1" ht="13.8" customHeight="1">
      <c r="A6422" s="107" t="s">
        <v>6969</v>
      </c>
      <c r="B6422" s="107" t="s">
        <v>2750</v>
      </c>
    </row>
    <row r="6423" spans="1:2" s="125" customFormat="1" ht="13.8" customHeight="1">
      <c r="A6423" s="107" t="s">
        <v>6970</v>
      </c>
      <c r="B6423" s="107" t="s">
        <v>2755</v>
      </c>
    </row>
    <row r="6424" spans="1:2" s="125" customFormat="1" ht="13.8" customHeight="1">
      <c r="A6424" s="107" t="s">
        <v>6971</v>
      </c>
      <c r="B6424" s="107" t="s">
        <v>2752</v>
      </c>
    </row>
    <row r="6425" spans="1:2" s="125" customFormat="1" ht="13.8" customHeight="1">
      <c r="A6425" s="107" t="s">
        <v>6972</v>
      </c>
      <c r="B6425" s="107" t="s">
        <v>2752</v>
      </c>
    </row>
    <row r="6426" spans="1:2" s="125" customFormat="1" ht="13.8" customHeight="1">
      <c r="A6426" s="107" t="s">
        <v>6973</v>
      </c>
      <c r="B6426" s="107" t="s">
        <v>2749</v>
      </c>
    </row>
    <row r="6427" spans="1:2" s="125" customFormat="1" ht="13.8" customHeight="1">
      <c r="A6427" s="107" t="s">
        <v>6974</v>
      </c>
      <c r="B6427" s="107" t="s">
        <v>2749</v>
      </c>
    </row>
    <row r="6428" spans="1:2" s="125" customFormat="1" ht="13.8" customHeight="1">
      <c r="A6428" s="107" t="s">
        <v>6975</v>
      </c>
      <c r="B6428" s="107" t="s">
        <v>2750</v>
      </c>
    </row>
    <row r="6429" spans="1:2" s="125" customFormat="1" ht="13.8" customHeight="1">
      <c r="A6429" s="107" t="s">
        <v>6976</v>
      </c>
      <c r="B6429" s="107" t="s">
        <v>2751</v>
      </c>
    </row>
    <row r="6430" spans="1:2" s="125" customFormat="1" ht="13.8" customHeight="1">
      <c r="A6430" s="107" t="s">
        <v>6977</v>
      </c>
      <c r="B6430" s="107" t="s">
        <v>2755</v>
      </c>
    </row>
    <row r="6431" spans="1:2" s="125" customFormat="1" ht="13.8" customHeight="1">
      <c r="A6431" s="107" t="s">
        <v>6978</v>
      </c>
      <c r="B6431" s="107" t="s">
        <v>2749</v>
      </c>
    </row>
    <row r="6432" spans="1:2" s="125" customFormat="1" ht="13.8" customHeight="1">
      <c r="A6432" s="107" t="s">
        <v>6979</v>
      </c>
      <c r="B6432" s="107" t="s">
        <v>2754</v>
      </c>
    </row>
    <row r="6433" spans="1:2" s="125" customFormat="1" ht="13.8" customHeight="1">
      <c r="A6433" s="107" t="s">
        <v>6980</v>
      </c>
      <c r="B6433" s="107" t="s">
        <v>2754</v>
      </c>
    </row>
    <row r="6434" spans="1:2" s="125" customFormat="1" ht="13.8" customHeight="1">
      <c r="A6434" s="107" t="s">
        <v>6981</v>
      </c>
      <c r="B6434" s="107" t="s">
        <v>2754</v>
      </c>
    </row>
    <row r="6435" spans="1:2" s="125" customFormat="1" ht="13.8" customHeight="1">
      <c r="A6435" s="107" t="s">
        <v>6982</v>
      </c>
      <c r="B6435" s="107" t="s">
        <v>2749</v>
      </c>
    </row>
    <row r="6436" spans="1:2" s="125" customFormat="1" ht="13.8" customHeight="1">
      <c r="A6436" s="107" t="s">
        <v>6983</v>
      </c>
      <c r="B6436" s="107" t="s">
        <v>2749</v>
      </c>
    </row>
    <row r="6437" spans="1:2" s="125" customFormat="1" ht="13.8" customHeight="1">
      <c r="A6437" s="107" t="s">
        <v>6984</v>
      </c>
      <c r="B6437" s="107" t="s">
        <v>2754</v>
      </c>
    </row>
    <row r="6438" spans="1:2" s="125" customFormat="1" ht="13.8" customHeight="1">
      <c r="A6438" s="107" t="s">
        <v>6985</v>
      </c>
      <c r="B6438" s="107" t="s">
        <v>2754</v>
      </c>
    </row>
    <row r="6439" spans="1:2" s="125" customFormat="1" ht="13.8" customHeight="1">
      <c r="A6439" s="107" t="s">
        <v>6986</v>
      </c>
      <c r="B6439" s="107" t="s">
        <v>2750</v>
      </c>
    </row>
    <row r="6440" spans="1:2" s="125" customFormat="1" ht="13.8" customHeight="1">
      <c r="A6440" s="107" t="s">
        <v>6987</v>
      </c>
      <c r="B6440" s="107" t="s">
        <v>2757</v>
      </c>
    </row>
    <row r="6441" spans="1:2" s="125" customFormat="1" ht="13.8" customHeight="1">
      <c r="A6441" s="107" t="s">
        <v>6988</v>
      </c>
      <c r="B6441" s="107" t="s">
        <v>2754</v>
      </c>
    </row>
    <row r="6442" spans="1:2" s="125" customFormat="1" ht="13.8" customHeight="1">
      <c r="A6442" s="107" t="s">
        <v>6989</v>
      </c>
      <c r="B6442" s="107" t="s">
        <v>2756</v>
      </c>
    </row>
    <row r="6443" spans="1:2" s="125" customFormat="1" ht="13.8" customHeight="1">
      <c r="A6443" s="107" t="s">
        <v>6990</v>
      </c>
      <c r="B6443" s="107" t="s">
        <v>2750</v>
      </c>
    </row>
    <row r="6444" spans="1:2" s="125" customFormat="1" ht="13.8" customHeight="1">
      <c r="A6444" s="107" t="s">
        <v>6991</v>
      </c>
      <c r="B6444" s="107" t="s">
        <v>2754</v>
      </c>
    </row>
    <row r="6445" spans="1:2" s="125" customFormat="1" ht="13.8" customHeight="1">
      <c r="A6445" s="107" t="s">
        <v>6992</v>
      </c>
      <c r="B6445" s="107" t="s">
        <v>2753</v>
      </c>
    </row>
    <row r="6446" spans="1:2" s="125" customFormat="1" ht="13.8" customHeight="1">
      <c r="A6446" s="107" t="s">
        <v>6993</v>
      </c>
      <c r="B6446" s="107" t="s">
        <v>2755</v>
      </c>
    </row>
    <row r="6447" spans="1:2" s="125" customFormat="1" ht="13.8" customHeight="1">
      <c r="A6447" s="107" t="s">
        <v>6994</v>
      </c>
      <c r="B6447" s="107" t="s">
        <v>2749</v>
      </c>
    </row>
    <row r="6448" spans="1:2" s="125" customFormat="1" ht="13.8" customHeight="1">
      <c r="A6448" s="107" t="s">
        <v>6995</v>
      </c>
      <c r="B6448" s="107" t="s">
        <v>2749</v>
      </c>
    </row>
    <row r="6449" spans="1:2" s="125" customFormat="1" ht="13.8" customHeight="1">
      <c r="A6449" s="107" t="s">
        <v>6996</v>
      </c>
      <c r="B6449" s="107" t="s">
        <v>2749</v>
      </c>
    </row>
    <row r="6450" spans="1:2" s="125" customFormat="1" ht="13.8" customHeight="1">
      <c r="A6450" s="107" t="s">
        <v>6997</v>
      </c>
      <c r="B6450" s="107" t="s">
        <v>2754</v>
      </c>
    </row>
    <row r="6451" spans="1:2" s="125" customFormat="1" ht="13.8" customHeight="1">
      <c r="A6451" s="107" t="s">
        <v>6998</v>
      </c>
      <c r="B6451" s="107" t="s">
        <v>2749</v>
      </c>
    </row>
    <row r="6452" spans="1:2" s="125" customFormat="1" ht="13.8" customHeight="1">
      <c r="A6452" s="107" t="s">
        <v>6999</v>
      </c>
      <c r="B6452" s="107" t="s">
        <v>2754</v>
      </c>
    </row>
    <row r="6453" spans="1:2" s="125" customFormat="1" ht="13.8" customHeight="1">
      <c r="A6453" s="107" t="s">
        <v>7000</v>
      </c>
      <c r="B6453" s="107" t="s">
        <v>2754</v>
      </c>
    </row>
    <row r="6454" spans="1:2" s="125" customFormat="1" ht="13.8" customHeight="1">
      <c r="A6454" s="107" t="s">
        <v>7001</v>
      </c>
      <c r="B6454" s="107" t="s">
        <v>2754</v>
      </c>
    </row>
    <row r="6455" spans="1:2" s="125" customFormat="1" ht="13.8" customHeight="1">
      <c r="A6455" s="107" t="s">
        <v>7002</v>
      </c>
      <c r="B6455" s="107" t="s">
        <v>2754</v>
      </c>
    </row>
    <row r="6456" spans="1:2" s="125" customFormat="1" ht="13.8" customHeight="1">
      <c r="A6456" s="107" t="s">
        <v>7003</v>
      </c>
      <c r="B6456" s="107" t="s">
        <v>2749</v>
      </c>
    </row>
    <row r="6457" spans="1:2" ht="13.8" customHeight="1">
      <c r="A6457" s="107" t="s">
        <v>13498</v>
      </c>
      <c r="B6457" s="107" t="s">
        <v>2172</v>
      </c>
    </row>
    <row r="6458" spans="1:2" ht="13.8" customHeight="1">
      <c r="A6458" s="107" t="s">
        <v>13499</v>
      </c>
      <c r="B6458" s="107" t="s">
        <v>2741</v>
      </c>
    </row>
    <row r="6459" spans="1:2" ht="13.8" customHeight="1">
      <c r="A6459" s="107" t="s">
        <v>13365</v>
      </c>
      <c r="B6459" s="107" t="s">
        <v>2742</v>
      </c>
    </row>
    <row r="6460" spans="1:2" ht="13.8" customHeight="1">
      <c r="A6460" s="107" t="s">
        <v>13366</v>
      </c>
      <c r="B6460" s="107" t="s">
        <v>2739</v>
      </c>
    </row>
    <row r="6461" spans="1:2" ht="13.8" customHeight="1">
      <c r="A6461" s="107" t="s">
        <v>13355</v>
      </c>
      <c r="B6461" s="107" t="s">
        <v>2173</v>
      </c>
    </row>
    <row r="6462" spans="1:2" ht="13.8" customHeight="1">
      <c r="A6462" s="107" t="s">
        <v>13356</v>
      </c>
      <c r="B6462" s="107" t="s">
        <v>2174</v>
      </c>
    </row>
    <row r="6463" spans="1:2" ht="13.8" customHeight="1">
      <c r="A6463" s="107" t="s">
        <v>13501</v>
      </c>
      <c r="B6463" s="107" t="s">
        <v>2175</v>
      </c>
    </row>
    <row r="6464" spans="1:2" ht="13.8" customHeight="1">
      <c r="A6464" s="107" t="s">
        <v>2176</v>
      </c>
      <c r="B6464" s="107" t="s">
        <v>2177</v>
      </c>
    </row>
    <row r="6465" spans="1:2" ht="13.8" customHeight="1">
      <c r="A6465" s="107" t="s">
        <v>13352</v>
      </c>
      <c r="B6465" s="107" t="s">
        <v>2178</v>
      </c>
    </row>
    <row r="6466" spans="1:2" ht="13.8" customHeight="1">
      <c r="A6466" s="107" t="s">
        <v>2725</v>
      </c>
      <c r="B6466" s="107" t="s">
        <v>2726</v>
      </c>
    </row>
    <row r="6467" spans="1:2" ht="13.8" customHeight="1">
      <c r="A6467" s="107" t="s">
        <v>2738</v>
      </c>
      <c r="B6467" s="107" t="s">
        <v>2726</v>
      </c>
    </row>
    <row r="6468" spans="1:2" ht="13.8" customHeight="1">
      <c r="A6468" s="107" t="s">
        <v>2727</v>
      </c>
      <c r="B6468" s="107" t="s">
        <v>2728</v>
      </c>
    </row>
    <row r="6469" spans="1:2" ht="13.8" customHeight="1">
      <c r="A6469" s="107" t="s">
        <v>2744</v>
      </c>
      <c r="B6469" s="107" t="s">
        <v>2743</v>
      </c>
    </row>
    <row r="6470" spans="1:2" ht="13.8" customHeight="1">
      <c r="A6470" s="107" t="s">
        <v>2729</v>
      </c>
      <c r="B6470" s="107" t="s">
        <v>2730</v>
      </c>
    </row>
    <row r="6471" spans="1:2" ht="13.8" customHeight="1">
      <c r="A6471" s="107" t="s">
        <v>2179</v>
      </c>
      <c r="B6471" s="107" t="s">
        <v>2180</v>
      </c>
    </row>
    <row r="6472" spans="1:2" s="125" customFormat="1" ht="13.8" customHeight="1">
      <c r="A6472" s="107" t="s">
        <v>2762</v>
      </c>
      <c r="B6472" s="107" t="s">
        <v>2765</v>
      </c>
    </row>
    <row r="6473" spans="1:2" s="125" customFormat="1" ht="13.8" customHeight="1">
      <c r="A6473" s="107" t="s">
        <v>2763</v>
      </c>
      <c r="B6473" s="107" t="s">
        <v>2766</v>
      </c>
    </row>
    <row r="6474" spans="1:2" s="125" customFormat="1" ht="13.8" customHeight="1">
      <c r="A6474" s="107" t="s">
        <v>2764</v>
      </c>
      <c r="B6474" s="107" t="s">
        <v>2767</v>
      </c>
    </row>
    <row r="6475" spans="1:2" ht="13.8" customHeight="1">
      <c r="A6475" s="107" t="s">
        <v>2181</v>
      </c>
      <c r="B6475" s="107" t="s">
        <v>2182</v>
      </c>
    </row>
    <row r="6476" spans="1:2" ht="13.8" customHeight="1">
      <c r="A6476" s="107" t="s">
        <v>2183</v>
      </c>
      <c r="B6476" s="107" t="s">
        <v>2182</v>
      </c>
    </row>
    <row r="6477" spans="1:2" ht="13.8" customHeight="1">
      <c r="A6477" s="107" t="s">
        <v>13500</v>
      </c>
      <c r="B6477" s="107" t="s">
        <v>2184</v>
      </c>
    </row>
    <row r="6478" spans="1:2" ht="13.8" customHeight="1">
      <c r="A6478" s="107" t="s">
        <v>13357</v>
      </c>
      <c r="B6478" s="107" t="s">
        <v>2185</v>
      </c>
    </row>
    <row r="6479" spans="1:2" ht="13.8" customHeight="1">
      <c r="A6479" s="107" t="s">
        <v>13502</v>
      </c>
      <c r="B6479" s="107" t="s">
        <v>2186</v>
      </c>
    </row>
    <row r="6480" spans="1:2" ht="13.8" customHeight="1">
      <c r="A6480" s="107" t="s">
        <v>13503</v>
      </c>
      <c r="B6480" s="107" t="s">
        <v>2187</v>
      </c>
    </row>
    <row r="6481" spans="1:2" ht="13.8" customHeight="1">
      <c r="A6481" s="107" t="s">
        <v>13358</v>
      </c>
      <c r="B6481" s="107" t="s">
        <v>2728</v>
      </c>
    </row>
    <row r="6482" spans="1:2" ht="13.8" customHeight="1">
      <c r="A6482" s="107" t="s">
        <v>3119</v>
      </c>
      <c r="B6482" s="107" t="s">
        <v>3345</v>
      </c>
    </row>
    <row r="6483" spans="1:2" ht="13.8" customHeight="1">
      <c r="A6483" s="107" t="s">
        <v>3120</v>
      </c>
      <c r="B6483" s="107" t="s">
        <v>3117</v>
      </c>
    </row>
    <row r="6484" spans="1:2" ht="13.8" customHeight="1">
      <c r="A6484" s="107" t="s">
        <v>13367</v>
      </c>
      <c r="B6484" s="107" t="s">
        <v>3118</v>
      </c>
    </row>
    <row r="6485" spans="1:2" ht="13.8" customHeight="1">
      <c r="A6485" s="107" t="s">
        <v>13359</v>
      </c>
      <c r="B6485" s="107" t="s">
        <v>3121</v>
      </c>
    </row>
    <row r="6486" spans="1:2" ht="13.8" customHeight="1">
      <c r="A6486" s="107" t="s">
        <v>13368</v>
      </c>
      <c r="B6486" s="107" t="s">
        <v>3121</v>
      </c>
    </row>
    <row r="6487" spans="1:2" ht="13.8" customHeight="1">
      <c r="A6487" s="107" t="s">
        <v>13360</v>
      </c>
      <c r="B6487" s="107" t="s">
        <v>3346</v>
      </c>
    </row>
    <row r="6488" spans="1:2" ht="13.8" customHeight="1">
      <c r="A6488" s="107" t="s">
        <v>13504</v>
      </c>
      <c r="B6488" s="107" t="s">
        <v>3346</v>
      </c>
    </row>
    <row r="6489" spans="1:2" ht="13.8" customHeight="1">
      <c r="A6489" s="107" t="s">
        <v>13361</v>
      </c>
      <c r="B6489" s="107" t="s">
        <v>3122</v>
      </c>
    </row>
    <row r="6490" spans="1:2" ht="13.8" customHeight="1">
      <c r="A6490" s="107" t="s">
        <v>13511</v>
      </c>
      <c r="B6490" s="107" t="s">
        <v>3122</v>
      </c>
    </row>
    <row r="6491" spans="1:2" ht="13.8" customHeight="1">
      <c r="A6491" s="107" t="s">
        <v>13362</v>
      </c>
      <c r="B6491" s="107" t="s">
        <v>3344</v>
      </c>
    </row>
    <row r="6492" spans="1:2" ht="13.8" customHeight="1">
      <c r="A6492" s="107" t="s">
        <v>13363</v>
      </c>
      <c r="B6492" s="107" t="s">
        <v>3117</v>
      </c>
    </row>
    <row r="6493" spans="1:2" ht="13.8" customHeight="1">
      <c r="A6493" s="107" t="s">
        <v>13505</v>
      </c>
      <c r="B6493" s="107" t="s">
        <v>3347</v>
      </c>
    </row>
    <row r="6494" spans="1:2" ht="13.8" customHeight="1">
      <c r="A6494" s="107" t="s">
        <v>13506</v>
      </c>
      <c r="B6494" s="107" t="s">
        <v>3348</v>
      </c>
    </row>
    <row r="6495" spans="1:2" ht="13.8" customHeight="1">
      <c r="A6495" s="107" t="s">
        <v>13508</v>
      </c>
      <c r="B6495" s="107" t="s">
        <v>2726</v>
      </c>
    </row>
    <row r="6496" spans="1:2" ht="13.8" customHeight="1">
      <c r="A6496" s="107" t="s">
        <v>13507</v>
      </c>
      <c r="B6496" s="107" t="s">
        <v>2728</v>
      </c>
    </row>
    <row r="6497" spans="1:2" ht="13.8" customHeight="1">
      <c r="A6497" s="107" t="s">
        <v>13364</v>
      </c>
      <c r="B6497" s="107" t="s">
        <v>2741</v>
      </c>
    </row>
    <row r="6498" spans="1:2" ht="13.8" customHeight="1">
      <c r="A6498" s="107" t="s">
        <v>13365</v>
      </c>
      <c r="B6498" s="107" t="s">
        <v>2742</v>
      </c>
    </row>
    <row r="6499" spans="1:2" ht="13.8" customHeight="1">
      <c r="A6499" s="107" t="s">
        <v>13366</v>
      </c>
      <c r="B6499" s="107" t="s">
        <v>2740</v>
      </c>
    </row>
    <row r="6500" spans="1:2" ht="13.8" customHeight="1">
      <c r="A6500" s="107" t="s">
        <v>13509</v>
      </c>
      <c r="B6500" s="107" t="s">
        <v>3357</v>
      </c>
    </row>
    <row r="6501" spans="1:2" ht="13.8" customHeight="1">
      <c r="A6501" s="107" t="s">
        <v>13510</v>
      </c>
      <c r="B6501" s="107" t="s">
        <v>3358</v>
      </c>
    </row>
    <row r="6502" spans="1:2" ht="13.8" customHeight="1">
      <c r="A6502" s="107" t="s">
        <v>13512</v>
      </c>
      <c r="B6502" s="107" t="s">
        <v>3359</v>
      </c>
    </row>
    <row r="6503" spans="1:2" ht="13.8" customHeight="1">
      <c r="A6503" s="107" t="s">
        <v>13513</v>
      </c>
      <c r="B6503" s="107" t="s">
        <v>3360</v>
      </c>
    </row>
    <row r="6504" spans="1:2" ht="13.8" customHeight="1">
      <c r="A6504" s="107" t="s">
        <v>13514</v>
      </c>
      <c r="B6504" s="107" t="s">
        <v>3361</v>
      </c>
    </row>
    <row r="6505" spans="1:2" ht="13.8" customHeight="1">
      <c r="A6505" s="107" t="s">
        <v>13369</v>
      </c>
      <c r="B6505" s="107" t="s">
        <v>3362</v>
      </c>
    </row>
    <row r="6506" spans="1:2" ht="13.8" customHeight="1">
      <c r="A6506" s="107" t="s">
        <v>13370</v>
      </c>
      <c r="B6506" s="107" t="s">
        <v>3363</v>
      </c>
    </row>
    <row r="6507" spans="1:2" ht="13.8" customHeight="1">
      <c r="A6507" s="107" t="s">
        <v>13516</v>
      </c>
      <c r="B6507" s="107" t="s">
        <v>13517</v>
      </c>
    </row>
    <row r="6508" spans="1:2" ht="13.8" customHeight="1">
      <c r="A6508" s="107" t="s">
        <v>13518</v>
      </c>
      <c r="B6508" s="107" t="s">
        <v>13519</v>
      </c>
    </row>
    <row r="6509" spans="1:2" ht="13.8" customHeight="1">
      <c r="A6509" s="107" t="s">
        <v>13520</v>
      </c>
      <c r="B6509" s="107" t="s">
        <v>3359</v>
      </c>
    </row>
    <row r="6510" spans="1:2" ht="13.8" customHeight="1">
      <c r="A6510" s="107" t="s">
        <v>13521</v>
      </c>
      <c r="B6510" s="107" t="s">
        <v>13522</v>
      </c>
    </row>
    <row r="6511" spans="1:2" ht="13.8" customHeight="1">
      <c r="A6511" s="107" t="s">
        <v>13523</v>
      </c>
      <c r="B6511" s="107" t="s">
        <v>3361</v>
      </c>
    </row>
    <row r="6512" spans="1:2" ht="13.8" customHeight="1">
      <c r="A6512" s="107" t="s">
        <v>13520</v>
      </c>
      <c r="B6512" s="107" t="s">
        <v>3359</v>
      </c>
    </row>
    <row r="6513" spans="1:2" ht="13.8" customHeight="1">
      <c r="A6513" s="107" t="s">
        <v>13516</v>
      </c>
      <c r="B6513" s="107" t="s">
        <v>13517</v>
      </c>
    </row>
    <row r="6514" spans="1:2" ht="13.8" customHeight="1">
      <c r="A6514" s="107" t="s">
        <v>13524</v>
      </c>
      <c r="B6514" s="107" t="s">
        <v>13525</v>
      </c>
    </row>
    <row r="6515" spans="1:2" ht="13.8" customHeight="1">
      <c r="A6515" s="243" t="s">
        <v>13526</v>
      </c>
      <c r="B6515" s="243" t="s">
        <v>13527</v>
      </c>
    </row>
    <row r="6516" spans="1:2" ht="13.8" customHeight="1">
      <c r="A6516" s="107" t="s">
        <v>13528</v>
      </c>
      <c r="B6516" s="107" t="s">
        <v>13539</v>
      </c>
    </row>
    <row r="6517" spans="1:2" ht="13.8" customHeight="1">
      <c r="A6517" s="124" t="s">
        <v>13529</v>
      </c>
      <c r="B6517" s="124" t="s">
        <v>13540</v>
      </c>
    </row>
    <row r="6518" spans="1:2" ht="13.8" customHeight="1">
      <c r="A6518" s="124" t="s">
        <v>13530</v>
      </c>
      <c r="B6518" s="124" t="s">
        <v>13541</v>
      </c>
    </row>
    <row r="6519" spans="1:2" ht="13.8" customHeight="1">
      <c r="A6519" s="124" t="s">
        <v>13531</v>
      </c>
      <c r="B6519" s="124" t="s">
        <v>262</v>
      </c>
    </row>
    <row r="6520" spans="1:2" ht="13.8" customHeight="1">
      <c r="A6520" s="124" t="s">
        <v>13532</v>
      </c>
      <c r="B6520" s="124" t="s">
        <v>263</v>
      </c>
    </row>
    <row r="6521" spans="1:2" ht="13.8" customHeight="1">
      <c r="A6521" s="124" t="s">
        <v>13533</v>
      </c>
      <c r="B6521" s="124" t="s">
        <v>264</v>
      </c>
    </row>
    <row r="6522" spans="1:2" ht="13.8" customHeight="1">
      <c r="A6522" s="124" t="s">
        <v>13534</v>
      </c>
      <c r="B6522" s="124" t="s">
        <v>266</v>
      </c>
    </row>
    <row r="6523" spans="1:2" ht="13.8" customHeight="1">
      <c r="A6523" s="124" t="s">
        <v>13535</v>
      </c>
      <c r="B6523" s="124" t="s">
        <v>270</v>
      </c>
    </row>
    <row r="6524" spans="1:2" ht="13.8" customHeight="1">
      <c r="A6524" s="124" t="s">
        <v>13536</v>
      </c>
      <c r="B6524" s="124" t="s">
        <v>268</v>
      </c>
    </row>
    <row r="6525" spans="1:2" ht="13.8" customHeight="1">
      <c r="A6525" s="124" t="s">
        <v>13537</v>
      </c>
      <c r="B6525" s="124" t="s">
        <v>2186</v>
      </c>
    </row>
    <row r="6526" spans="1:2" ht="13.8" customHeight="1">
      <c r="A6526" s="124" t="s">
        <v>13538</v>
      </c>
      <c r="B6526" s="124" t="s">
        <v>2175</v>
      </c>
    </row>
    <row r="6527" spans="1:2" ht="13.8" customHeight="1">
      <c r="A6527" s="124" t="s">
        <v>13542</v>
      </c>
      <c r="B6527" s="124" t="s">
        <v>13549</v>
      </c>
    </row>
    <row r="6528" spans="1:2" ht="13.8" customHeight="1">
      <c r="A6528" s="124" t="s">
        <v>13543</v>
      </c>
      <c r="B6528" s="124" t="s">
        <v>13550</v>
      </c>
    </row>
    <row r="6529" spans="1:2" ht="13.8" customHeight="1">
      <c r="A6529" s="124" t="s">
        <v>13544</v>
      </c>
      <c r="B6529" s="124" t="s">
        <v>13551</v>
      </c>
    </row>
    <row r="6530" spans="1:2" ht="13.8" customHeight="1">
      <c r="A6530" s="124" t="s">
        <v>13545</v>
      </c>
      <c r="B6530" s="124" t="s">
        <v>13552</v>
      </c>
    </row>
    <row r="6531" spans="1:2" ht="13.8" customHeight="1">
      <c r="A6531" s="124" t="s">
        <v>13546</v>
      </c>
      <c r="B6531" s="124" t="s">
        <v>13553</v>
      </c>
    </row>
    <row r="6532" spans="1:2" ht="13.8" customHeight="1">
      <c r="A6532" s="124" t="s">
        <v>13547</v>
      </c>
      <c r="B6532" s="124" t="s">
        <v>2186</v>
      </c>
    </row>
    <row r="6533" spans="1:2" ht="13.8" customHeight="1">
      <c r="A6533" s="124" t="s">
        <v>13548</v>
      </c>
      <c r="B6533" s="124" t="s">
        <v>2175</v>
      </c>
    </row>
  </sheetData>
  <phoneticPr fontId="5" type="noConversion"/>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21</vt:i4>
      </vt:variant>
      <vt:variant>
        <vt:lpstr>이름 지정된 범위</vt:lpstr>
      </vt:variant>
      <vt:variant>
        <vt:i4>59</vt:i4>
      </vt:variant>
    </vt:vector>
  </HeadingPairs>
  <TitlesOfParts>
    <vt:vector size="80" baseType="lpstr">
      <vt:lpstr>DATA</vt:lpstr>
      <vt:lpstr>COMMON</vt:lpstr>
      <vt:lpstr>INDEX</vt:lpstr>
      <vt:lpstr>WEAPON</vt:lpstr>
      <vt:lpstr>WEAPON_STATUS</vt:lpstr>
      <vt:lpstr>WEAPON_LIMIT_BREAK</vt:lpstr>
      <vt:lpstr>SKILL_REINFORCE</vt:lpstr>
      <vt:lpstr>WARFARE_REINFORCE</vt:lpstr>
      <vt:lpstr>WEAPON_EXP_INFO</vt:lpstr>
      <vt:lpstr>STUDENT</vt:lpstr>
      <vt:lpstr>STUDENT_SPEECH</vt:lpstr>
      <vt:lpstr>STUDENT_UNIQUE_ITEM</vt:lpstr>
      <vt:lpstr>STUDENT_UNIQUE_LIMIT_BREAK</vt:lpstr>
      <vt:lpstr>UNIQUE_SKILL_REINFORCE</vt:lpstr>
      <vt:lpstr>ITEM</vt:lpstr>
      <vt:lpstr>GAIN_INFO</vt:lpstr>
      <vt:lpstr>EQUIPMENT</vt:lpstr>
      <vt:lpstr>EQUIPMENT_REINFORCE</vt:lpstr>
      <vt:lpstr>EQUIPMENT_LIMIT_BREAK</vt:lpstr>
      <vt:lpstr>STAGE</vt:lpstr>
      <vt:lpstr>STRING</vt:lpstr>
      <vt:lpstr>AREA_CATEGORY</vt:lpstr>
      <vt:lpstr>EQUIPMENT_SLOT</vt:lpstr>
      <vt:lpstr>EQUIPMENT_TIER</vt:lpstr>
      <vt:lpstr>GAIN_TYPE</vt:lpstr>
      <vt:lpstr>ID규칙_고유무기_아이디_단위</vt:lpstr>
      <vt:lpstr>ID규칙_기본능력치그룹_단위</vt:lpstr>
      <vt:lpstr>ID규칙_대사_그룹_단위</vt:lpstr>
      <vt:lpstr>ID규칙_대상_장비_아이디_단위</vt:lpstr>
      <vt:lpstr>ID규칙_등급_단위</vt:lpstr>
      <vt:lpstr>ID규칙_사용학생_아이디_단위</vt:lpstr>
      <vt:lpstr>ID규칙_스테이지_난이도_단위</vt:lpstr>
      <vt:lpstr>ID규칙_스테이지_아이디_단위</vt:lpstr>
      <vt:lpstr>ID규칙_스테이지_챕터_단위</vt:lpstr>
      <vt:lpstr>ID규칙_슬롯_단위</vt:lpstr>
      <vt:lpstr>ID규칙_아이템_구분_단위</vt:lpstr>
      <vt:lpstr>ID규칙_아이템_타입_단위</vt:lpstr>
      <vt:lpstr>ID규칙_애용품_강화_스킬_그룹_단위</vt:lpstr>
      <vt:lpstr>ID규칙_애용품_그룹_단위</vt:lpstr>
      <vt:lpstr>ID규칙_애용품_아이디_단위</vt:lpstr>
      <vt:lpstr>ID규칙_애용품_티어_단위</vt:lpstr>
      <vt:lpstr>ID규칙_장비_아이디_단위</vt:lpstr>
      <vt:lpstr>ID규칙_장비성장_그룹_단위</vt:lpstr>
      <vt:lpstr>ID규칙_장비성장_티어_단위</vt:lpstr>
      <vt:lpstr>ID규칙_티어_단위</vt:lpstr>
      <vt:lpstr>ID규칙_학생_등급_단위</vt:lpstr>
      <vt:lpstr>ID규칙_학생_상세_역할_단위</vt:lpstr>
      <vt:lpstr>ID규칙_학생_역할_단위</vt:lpstr>
      <vt:lpstr>ID규칙_한계_해방_그룹_단위</vt:lpstr>
      <vt:lpstr>ID규칙_획득처_그룹_단위</vt:lpstr>
      <vt:lpstr>INDEX_WEAPON_TYPE</vt:lpstr>
      <vt:lpstr>ITEM_FILTER</vt:lpstr>
      <vt:lpstr>ITEM_TYPE</vt:lpstr>
      <vt:lpstr>LINK_STUDENT_SPEECH</vt:lpstr>
      <vt:lpstr>MAIN_STATS_TYPE</vt:lpstr>
      <vt:lpstr>SKILL_TYPE</vt:lpstr>
      <vt:lpstr>SPEECH_MAIN_TYPE</vt:lpstr>
      <vt:lpstr>SPEECH_SUB_TYPE</vt:lpstr>
      <vt:lpstr>STAGE_DIFFICULTY</vt:lpstr>
      <vt:lpstr>STATS_TYPE</vt:lpstr>
      <vt:lpstr>UNIQUE_CONDITION_TYPE</vt:lpstr>
      <vt:lpstr>UNIQUE_OPTION_TYPE</vt:lpstr>
      <vt:lpstr>UNIQUE_SUB_OPTION_TYPE</vt:lpstr>
      <vt:lpstr>링크_GAIN_INFO</vt:lpstr>
      <vt:lpstr>링크_ITEM</vt:lpstr>
      <vt:lpstr>링크_SKILL_REINFORCE</vt:lpstr>
      <vt:lpstr>링크_STUDENT</vt:lpstr>
      <vt:lpstr>링크_STUDENT_LIMIT_BREAK</vt:lpstr>
      <vt:lpstr>링크_STUDENT_SPEECH</vt:lpstr>
      <vt:lpstr>링크_STUDENT_UNIQUE_ITEM</vt:lpstr>
      <vt:lpstr>링크_UNIQUE_SKILL_REINFORCE</vt:lpstr>
      <vt:lpstr>링크_WARFARE_REINFORCE</vt:lpstr>
      <vt:lpstr>링크_WEAPON</vt:lpstr>
      <vt:lpstr>링크_WEAPON_EXP_INFO</vt:lpstr>
      <vt:lpstr>링크_WEAPON_LIMIT_BREAK</vt:lpstr>
      <vt:lpstr>링크_WEAPON_STATUS</vt:lpstr>
      <vt:lpstr>상성_강화_아이디_단위</vt:lpstr>
      <vt:lpstr>상성_강화_장소_타입</vt:lpstr>
      <vt:lpstr>상성_등급_단위</vt:lpstr>
      <vt:lpstr>스킬_강화_그룹_단위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seyeon park</dc:creator>
  <cp:lastModifiedBy>seyeon park</cp:lastModifiedBy>
  <cp:lastPrinted>2023-07-06T13:37:45Z</cp:lastPrinted>
  <dcterms:created xsi:type="dcterms:W3CDTF">2023-06-29T16:46:40Z</dcterms:created>
  <dcterms:modified xsi:type="dcterms:W3CDTF">2023-07-27T07:37:04Z</dcterms:modified>
</cp:coreProperties>
</file>